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8.xml" ContentType="application/vnd.openxmlformats-officedocument.drawing+xml"/>
  <Override PartName="/xl/pivotTables/pivotTable12.xml" ContentType="application/vnd.openxmlformats-officedocument.spreadsheetml.pivotTable+xml"/>
  <Override PartName="/xl/drawings/drawing9.xml" ContentType="application/vnd.openxmlformats-officedocument.drawing+xml"/>
  <Override PartName="/xl/drawings/drawing10.xml" ContentType="application/vnd.openxmlformats-officedocument.drawing+xml"/>
  <Override PartName="/xl/tables/table1.xml" ContentType="application/vnd.openxmlformats-officedocument.spreadsheetml.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1.xml" ContentType="application/vnd.openxmlformats-officedocument.drawing+xml"/>
  <Override PartName="/xl/drawings/drawing12.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mc:AlternateContent xmlns:mc="http://schemas.openxmlformats.org/markup-compatibility/2006">
    <mc:Choice Requires="x15">
      <x15ac:absPath xmlns:x15ac="http://schemas.microsoft.com/office/spreadsheetml/2010/11/ac" url="https://bcgcloudeur.sharepoint.com/sites/265453-45/Shared Documents/07. FRP - Working Folders/04. Deliverables/04. Country excels/"/>
    </mc:Choice>
  </mc:AlternateContent>
  <xr:revisionPtr revIDLastSave="26" documentId="8_{373C833C-88F6-4B2E-AA03-DE61DADD098F}" xr6:coauthVersionLast="47" xr6:coauthVersionMax="47" xr10:uidLastSave="{EAA6DB29-E605-4B13-9390-081A07960A57}"/>
  <bookViews>
    <workbookView minimized="1" xWindow="3180" yWindow="3645" windowWidth="21600" windowHeight="11385" tabRatio="961" activeTab="3" xr2:uid="{00000000-000D-0000-FFFF-FFFF00000000}"/>
  </bookViews>
  <sheets>
    <sheet name="Couverture" sheetId="14" r:id="rId1"/>
    <sheet name="Output_SlidesProjection" sheetId="66" r:id="rId2"/>
    <sheet name="Interm. Computations &gt;" sheetId="67" r:id="rId3"/>
    <sheet name="OCP_CropsMix " sheetId="77" r:id="rId4"/>
    <sheet name="OCP_ProductMix" sheetId="54" r:id="rId5"/>
    <sheet name="OCP_MarketShares" sheetId="78" r:id="rId6"/>
    <sheet name="ProjectedP205" sheetId="49" r:id="rId7"/>
    <sheet name="GapToFill_Crops" sheetId="83" r:id="rId8"/>
    <sheet name="Inputs &gt;" sheetId="42" r:id="rId9"/>
    <sheet name="HarvestedAreap.Province" sheetId="82" r:id="rId10"/>
    <sheet name="ApplicationRates_OCP" sheetId="64" r:id="rId11"/>
    <sheet name="TCD_FertilizerConsumption" sheetId="81" r:id="rId12"/>
    <sheet name="HarvestedAreas_TCD" sheetId="59" r:id="rId13"/>
    <sheet name="HarvestedAreas" sheetId="57" r:id="rId14"/>
    <sheet name="TCD_UNComtradeData_Imports" sheetId="63" r:id="rId15"/>
    <sheet name="FertilizerTrade_COMTRADE" sheetId="80" r:id="rId16"/>
  </sheets>
  <externalReferences>
    <externalReference r:id="rId17"/>
    <externalReference r:id="rId18"/>
    <externalReference r:id="rId19"/>
  </externalReferences>
  <definedNames>
    <definedName name="___thinkcell6KEAAAAAAAAAAAAAAAABE4TUG4Y7QM2ORIJ6CYOLODRK2" localSheetId="11" hidden="1">TCD_FertilizerConsumption!$E$13:$J$20</definedName>
    <definedName name="___thinkcell6KEAAAAAAAAAAAAAAAAML4YC7XNYH6SCTVFUYOEOIU7IE" localSheetId="11" hidden="1">TCD_FertilizerConsumption!$E$25:$J$33</definedName>
    <definedName name="___thinkcell6KEAAAABAAAAAAAAAAANN7YREZ34UA2FSQPY7RYDSZN7C" localSheetId="11" hidden="1">TCD_FertilizerConsumption!$L$13:$P$34</definedName>
    <definedName name="___thinkcellASEQAAAAAAAAAAAAAAAH2IVOGUMPTZ2AQOE67L2U7WOD6" localSheetId="11" hidden="1">TCD_FertilizerConsumption!$M$146:$S$152</definedName>
    <definedName name="___thinkcellASEQAAAAAAAAAAAAAAAIOXFBEFLFHOSBWWBVGW57HW7DS" localSheetId="11" hidden="1">TCD_FertilizerConsumption!$E$146:$K$153</definedName>
    <definedName name="___thinkcellASEQAAABAAAAAAAAAAADTYDQXIK3EECKUFHEE752DMYFA" localSheetId="11" hidden="1">TCD_FertilizerConsumption!$E$97:$G$138</definedName>
    <definedName name="___thinkcellASEQAAABAAAAAAAAAAANYD5A6KH7S42DUJAM2HOW3SC4C" localSheetId="11" hidden="1">TCD_FertilizerConsumption!$E$43:$G$90</definedName>
    <definedName name="___thinkcellGSEQAAAAAAAAAAAAAAAH63EBGPCBDE2KXRREHXJICEJPA" localSheetId="1" hidden="1">Output_SlidesProjection!$D$13:$H$16</definedName>
    <definedName name="___thinkcellHCEQAAAAAAAAAAAAAAAA5STDOVZK4YCDTGK26MKY6PRUK" localSheetId="1" hidden="1">Output_SlidesProjection!$D$22:$H$25</definedName>
    <definedName name="___thinkcellHCEQAAAAAAAAAAAAAAABRIPB6XUUQTKHRBJB5OZ54XEJY" localSheetId="1" hidden="1">Output_SlidesProjection!$D$34:$H$38</definedName>
    <definedName name="___thinkcellHCEQAAAAAAAAAAAAAAACJMBQZCHOOQ2ASCWSA3M27ZYKC" localSheetId="1" hidden="1">Output_SlidesProjection!$D$56:$H$60</definedName>
    <definedName name="___thinkcellHCEQAAAAAAAAAAAAAAAJJQ5KQ4WFR7CKWJJKVRQ4I7RSE" localSheetId="1" hidden="1">Output_SlidesProjection!$D$66:$H$70</definedName>
    <definedName name="___thinkcellHCEQAAAAAAAAAAAAAAAKMZ2OAQ5SZR2FRFLZUFO5NAUMW" localSheetId="1" hidden="1">Output_SlidesProjection!$D$44:$H$48</definedName>
    <definedName name="___thinkcellHCEQAAAAAAAAAAAAAAAKRVS3DYXLX6KHU52XDZNZDKO3C" localSheetId="1" hidden="1">Output_SlidesProjection!$D$130:$K$134</definedName>
    <definedName name="___thinkcellHCEQAAAAAAAAAAAAAAAMC5X42YYJWMSMVGZ4SVS6NFF3S" localSheetId="1" hidden="1">Output_SlidesProjection!$D$119:$G$123</definedName>
    <definedName name="___thinkcellHCEQAAAAAAAAAAAAAAAMHTIKZRSFLTCBVQILDZE3A4HQK" localSheetId="1" hidden="1">Output_SlidesProjection!$D$108:$G$112</definedName>
    <definedName name="___thinkcellHCEQAAABAAAAAAAAAAACYSNNMQREDCCDWUJ2KCWGLEOGU" localSheetId="1" hidden="1">Output_SlidesProjection!$D$77:$H$99</definedName>
    <definedName name="AS2DocOpenMode" hidden="1">"AS2DocumentEdit"</definedName>
    <definedName name="DATA">#REF!</definedName>
    <definedName name="Exports" localSheetId="15">_xlfn.IFS('[1]Data Dashboard'!#REF!=1,-'[1]Data Dashboard'!$D$20:$Q$20,'[1]Data Dashboard'!#REF!=2,0,'[1]Data Dashboard'!#REF!=3,'[1]Data Dashboard'!$D$20:$Q$20)</definedName>
    <definedName name="Exports" localSheetId="11">_xlfn.IFS('[1]Data Dashboard'!#REF!=1,-'[1]Data Dashboard'!$D$20:$Q$20,'[1]Data Dashboard'!#REF!=2,0,'[1]Data Dashboard'!#REF!=3,'[1]Data Dashboard'!$D$20:$Q$20)</definedName>
    <definedName name="Exports">_xlfn.IFS('[1]Data Dashboard'!#REF!=1,-'[1]Data Dashboard'!$D$20:$Q$20,'[1]Data Dashboard'!#REF!=2,0,'[1]Data Dashboard'!#REF!=3,'[1]Data Dashboard'!$D$20:$Q$20)</definedName>
    <definedName name="icité" localSheetId="15">#REF!</definedName>
    <definedName name="icité" localSheetId="11">#REF!</definedName>
    <definedName name="icité">#REF!</definedName>
    <definedName name="Imports" localSheetId="15">IF('[1]Data Dashboard'!#REF!&lt;3,'[1]Data Dashboard'!$D$19:$Q$19,0)</definedName>
    <definedName name="Imports">IF('[1]Data Dashboard'!#REF!&lt;3,'[1]Data Dashboard'!$D$19:$Q$19,0)</definedName>
    <definedName name="Sub_Region">[2]CONTROL!$J$3:$J$25</definedName>
    <definedName name="Title" localSheetId="15">[3]Couverture!$C$2</definedName>
    <definedName name="Title" localSheetId="11">[3]Couverture!$C$2</definedName>
    <definedName name="Title">Couverture!$C$2</definedName>
  </definedNames>
  <calcPr calcId="191029"/>
  <pivotCaches>
    <pivotCache cacheId="3" r:id="rId20"/>
    <pivotCache cacheId="4" r:id="rId21"/>
    <pivotCache cacheId="5" r:id="rId22"/>
    <pivotCache cacheId="6" r:id="rId23"/>
    <pivotCache cacheId="7" r:id="rId24"/>
    <pivotCache cacheId="8" r:id="rId25"/>
    <pivotCache cacheId="9" r:id="rId26"/>
    <pivotCache cacheId="10" r:id="rId27"/>
    <pivotCache cacheId="11" r:id="rId2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83" l="1"/>
  <c r="M123" i="54" l="1"/>
  <c r="L123" i="54"/>
  <c r="M120" i="54"/>
  <c r="L120" i="54"/>
  <c r="M112" i="54"/>
  <c r="L112" i="54"/>
  <c r="M110" i="54"/>
  <c r="L110" i="54"/>
  <c r="M109" i="54"/>
  <c r="L109" i="54"/>
  <c r="M108" i="54"/>
  <c r="L108" i="54"/>
  <c r="M106" i="54"/>
  <c r="L106" i="54"/>
  <c r="M105" i="54"/>
  <c r="L105" i="54"/>
  <c r="W156" i="49"/>
  <c r="W153" i="49"/>
  <c r="W146" i="49"/>
  <c r="W143" i="49"/>
  <c r="W142" i="49"/>
  <c r="W137" i="49"/>
  <c r="S137" i="49"/>
  <c r="W155" i="49" l="1"/>
  <c r="W154" i="49"/>
  <c r="W152" i="49"/>
  <c r="W151" i="49"/>
  <c r="W150" i="49"/>
  <c r="W149" i="49"/>
  <c r="W148" i="49"/>
  <c r="W147" i="49"/>
  <c r="W145" i="49"/>
  <c r="W144" i="49"/>
  <c r="W141" i="49"/>
  <c r="W140" i="49"/>
  <c r="U138" i="49"/>
  <c r="U139" i="49"/>
  <c r="U140" i="49"/>
  <c r="U141" i="49"/>
  <c r="U142" i="49"/>
  <c r="U143" i="49"/>
  <c r="U144" i="49"/>
  <c r="U145" i="49"/>
  <c r="U146" i="49"/>
  <c r="U147" i="49"/>
  <c r="U148" i="49"/>
  <c r="U149" i="49"/>
  <c r="U150" i="49"/>
  <c r="U151" i="49"/>
  <c r="U152" i="49"/>
  <c r="U153" i="49"/>
  <c r="U154" i="49"/>
  <c r="U155" i="49"/>
  <c r="U156" i="49"/>
  <c r="U137" i="49"/>
  <c r="S138" i="49"/>
  <c r="S139" i="49"/>
  <c r="S140" i="49"/>
  <c r="S141" i="49"/>
  <c r="S142" i="49"/>
  <c r="S143" i="49"/>
  <c r="S144" i="49"/>
  <c r="S145" i="49"/>
  <c r="S146" i="49"/>
  <c r="S147" i="49"/>
  <c r="S148" i="49"/>
  <c r="S149" i="49"/>
  <c r="S150" i="49"/>
  <c r="S151" i="49"/>
  <c r="S152" i="49"/>
  <c r="S153" i="49"/>
  <c r="S154" i="49"/>
  <c r="S155" i="49"/>
  <c r="S156" i="49"/>
  <c r="Z139" i="49"/>
  <c r="Z140" i="49"/>
  <c r="Z141" i="49"/>
  <c r="Z142" i="49"/>
  <c r="Z143" i="49"/>
  <c r="Z144" i="49"/>
  <c r="Z145" i="49"/>
  <c r="Z146" i="49"/>
  <c r="Z147" i="49"/>
  <c r="Z148" i="49"/>
  <c r="Z149" i="49"/>
  <c r="Z150" i="49"/>
  <c r="Z151" i="49"/>
  <c r="Z152" i="49"/>
  <c r="Z153" i="49"/>
  <c r="Z154" i="49"/>
  <c r="Z155" i="49"/>
  <c r="Z156" i="49"/>
  <c r="V140" i="49"/>
  <c r="V142" i="49"/>
  <c r="V144" i="49"/>
  <c r="V145" i="49"/>
  <c r="V146" i="49"/>
  <c r="V147" i="49"/>
  <c r="V148" i="49"/>
  <c r="V149" i="49"/>
  <c r="V150" i="49"/>
  <c r="V154" i="49"/>
  <c r="H134" i="82"/>
  <c r="H135" i="82"/>
  <c r="H136" i="82"/>
  <c r="H137" i="82"/>
  <c r="H138" i="82"/>
  <c r="H139" i="82"/>
  <c r="H140" i="82"/>
  <c r="H141" i="82"/>
  <c r="H142" i="82"/>
  <c r="H143" i="82"/>
  <c r="H144" i="82"/>
  <c r="H145" i="82"/>
  <c r="H146" i="82"/>
  <c r="H147" i="82"/>
  <c r="H148" i="82"/>
  <c r="H149" i="82"/>
  <c r="H150" i="82"/>
  <c r="H151" i="82"/>
  <c r="H152" i="82"/>
  <c r="H153" i="82"/>
  <c r="H154" i="82"/>
  <c r="H155" i="82"/>
  <c r="H156" i="82"/>
  <c r="H157" i="82"/>
  <c r="H133" i="82"/>
  <c r="J94" i="82"/>
  <c r="J93" i="82"/>
  <c r="J92" i="82"/>
  <c r="J91" i="82"/>
  <c r="J90" i="82"/>
  <c r="J89" i="82"/>
  <c r="J88" i="82"/>
  <c r="J87" i="82"/>
  <c r="J86" i="82"/>
  <c r="J85" i="82"/>
  <c r="J84" i="82"/>
  <c r="J83" i="82"/>
  <c r="J82" i="82"/>
  <c r="J81" i="82"/>
  <c r="J80" i="82"/>
  <c r="J79" i="82"/>
  <c r="J78" i="82"/>
  <c r="J77" i="82"/>
  <c r="J76" i="82"/>
  <c r="J75" i="82"/>
  <c r="J74" i="82"/>
  <c r="J73" i="82"/>
  <c r="J72" i="82"/>
  <c r="J71" i="82"/>
  <c r="J70" i="82"/>
  <c r="J64" i="82"/>
  <c r="J63" i="82"/>
  <c r="J62" i="82"/>
  <c r="J61" i="82"/>
  <c r="J60" i="82"/>
  <c r="J59" i="82"/>
  <c r="J58" i="82"/>
  <c r="J57" i="82"/>
  <c r="J56" i="82"/>
  <c r="J55" i="82"/>
  <c r="J54" i="82"/>
  <c r="J53" i="82"/>
  <c r="J52" i="82"/>
  <c r="J51" i="82"/>
  <c r="J50" i="82"/>
  <c r="J49" i="82"/>
  <c r="J48" i="82"/>
  <c r="J47" i="82"/>
  <c r="J46" i="82"/>
  <c r="J45" i="82"/>
  <c r="J44" i="82"/>
  <c r="J43" i="82"/>
  <c r="J42" i="82"/>
  <c r="J41" i="82"/>
  <c r="J40" i="82"/>
  <c r="J33" i="82"/>
  <c r="J32" i="82"/>
  <c r="J31" i="82"/>
  <c r="J30" i="82"/>
  <c r="J29" i="82"/>
  <c r="J28" i="82"/>
  <c r="J27" i="82"/>
  <c r="J26" i="82"/>
  <c r="J25" i="82"/>
  <c r="J24" i="82"/>
  <c r="J23" i="82"/>
  <c r="J22" i="82"/>
  <c r="J21" i="82"/>
  <c r="J20" i="82"/>
  <c r="J19" i="82"/>
  <c r="J18" i="82"/>
  <c r="J17" i="82"/>
  <c r="J16" i="82"/>
  <c r="J15" i="82"/>
  <c r="J14" i="82"/>
  <c r="J13" i="82"/>
  <c r="J12" i="82"/>
  <c r="J11" i="82"/>
  <c r="J10" i="82"/>
  <c r="J9" i="82"/>
  <c r="Q171" i="49" l="1"/>
  <c r="Q172" i="49" s="1"/>
  <c r="T139" i="49" s="1"/>
  <c r="V139" i="49" s="1"/>
  <c r="S171" i="49"/>
  <c r="S172" i="49" s="1"/>
  <c r="T141" i="49" s="1"/>
  <c r="V141" i="49" s="1"/>
  <c r="P171" i="49"/>
  <c r="P172" i="49" s="1"/>
  <c r="R171" i="49"/>
  <c r="R172" i="49" s="1"/>
  <c r="T137" i="49" s="1"/>
  <c r="V137" i="49" s="1"/>
  <c r="M65" i="82"/>
  <c r="Q142" i="49"/>
  <c r="Q150" i="49"/>
  <c r="Q141" i="49"/>
  <c r="Q148" i="49"/>
  <c r="Q139" i="49"/>
  <c r="Q149" i="49"/>
  <c r="Q147" i="49"/>
  <c r="Q140" i="49"/>
  <c r="Q154" i="49"/>
  <c r="Q145" i="49"/>
  <c r="Q144" i="49"/>
  <c r="Q146" i="49"/>
  <c r="M34" i="82"/>
  <c r="M95" i="82"/>
  <c r="Q137" i="49" l="1"/>
  <c r="U162" i="49"/>
  <c r="T162" i="49"/>
  <c r="R162" i="49"/>
  <c r="Q162" i="49"/>
  <c r="I24" i="63" l="1"/>
  <c r="J24" i="63"/>
  <c r="K24" i="63"/>
  <c r="L24" i="63"/>
  <c r="H24" i="63"/>
  <c r="E78" i="49"/>
  <c r="E79" i="49"/>
  <c r="H86" i="49"/>
  <c r="K178" i="78"/>
  <c r="M178" i="78"/>
  <c r="K179" i="78"/>
  <c r="M179" i="78"/>
  <c r="K180" i="78"/>
  <c r="M180" i="78"/>
  <c r="K181" i="78"/>
  <c r="M181" i="78"/>
  <c r="K182" i="78"/>
  <c r="M182" i="78"/>
  <c r="K183" i="78"/>
  <c r="M183" i="78"/>
  <c r="K184" i="78"/>
  <c r="M184" i="78"/>
  <c r="K185" i="78"/>
  <c r="M185" i="78"/>
  <c r="K186" i="78"/>
  <c r="M186" i="78"/>
  <c r="K187" i="78"/>
  <c r="M187" i="78"/>
  <c r="K188" i="78"/>
  <c r="M188" i="78"/>
  <c r="K189" i="78"/>
  <c r="M189" i="78"/>
  <c r="K190" i="78"/>
  <c r="M190" i="78"/>
  <c r="K191" i="78"/>
  <c r="M191" i="78"/>
  <c r="K192" i="78"/>
  <c r="M192" i="78"/>
  <c r="K193" i="78"/>
  <c r="M193" i="78"/>
  <c r="K194" i="78"/>
  <c r="M194" i="78"/>
  <c r="K195" i="78"/>
  <c r="M195" i="78"/>
  <c r="K196" i="78"/>
  <c r="M196" i="78"/>
  <c r="M177" i="78"/>
  <c r="K177" i="78"/>
  <c r="M89" i="78"/>
  <c r="K89" i="78"/>
  <c r="K91" i="78"/>
  <c r="M91" i="78"/>
  <c r="K92" i="78"/>
  <c r="M92" i="78"/>
  <c r="K93" i="78"/>
  <c r="M93" i="78"/>
  <c r="K94" i="78"/>
  <c r="M94" i="78"/>
  <c r="K95" i="78"/>
  <c r="M95" i="78"/>
  <c r="K96" i="78"/>
  <c r="M96" i="78"/>
  <c r="K97" i="78"/>
  <c r="M97" i="78"/>
  <c r="K98" i="78"/>
  <c r="M98" i="78"/>
  <c r="K99" i="78"/>
  <c r="M99" i="78"/>
  <c r="K100" i="78"/>
  <c r="M100" i="78"/>
  <c r="K101" i="78"/>
  <c r="M101" i="78"/>
  <c r="K102" i="78"/>
  <c r="M102" i="78"/>
  <c r="K103" i="78"/>
  <c r="M103" i="78"/>
  <c r="K104" i="78"/>
  <c r="M104" i="78"/>
  <c r="K105" i="78"/>
  <c r="M105" i="78"/>
  <c r="K106" i="78"/>
  <c r="M106" i="78"/>
  <c r="K107" i="78"/>
  <c r="M107" i="78"/>
  <c r="K108" i="78"/>
  <c r="M108" i="78"/>
  <c r="S162" i="49"/>
  <c r="P162" i="49"/>
  <c r="W113" i="49"/>
  <c r="W102" i="49"/>
  <c r="W110" i="49" s="1"/>
  <c r="L181" i="78" l="1"/>
  <c r="L93" i="78"/>
  <c r="L185" i="78"/>
  <c r="L195" i="78"/>
  <c r="L191" i="78"/>
  <c r="L183" i="78"/>
  <c r="L179" i="78"/>
  <c r="L106" i="78"/>
  <c r="L98" i="78"/>
  <c r="L94" i="78"/>
  <c r="L89" i="78"/>
  <c r="L182" i="78"/>
  <c r="L186" i="78"/>
  <c r="L193" i="78"/>
  <c r="L194" i="78"/>
  <c r="L100" i="78"/>
  <c r="L92" i="78"/>
  <c r="L103" i="78"/>
  <c r="L95" i="78"/>
  <c r="L188" i="78"/>
  <c r="L187" i="78"/>
  <c r="L180" i="78"/>
  <c r="L192" i="78"/>
  <c r="L184" i="78"/>
  <c r="L190" i="78"/>
  <c r="L196" i="78"/>
  <c r="L189" i="78"/>
  <c r="L178" i="78"/>
  <c r="L177" i="78"/>
  <c r="L101" i="78"/>
  <c r="L97" i="78"/>
  <c r="L99" i="78"/>
  <c r="L104" i="78"/>
  <c r="L96" i="78"/>
  <c r="L102" i="78"/>
  <c r="L91" i="78"/>
  <c r="L108" i="78"/>
  <c r="L107" i="78"/>
  <c r="L105" i="78"/>
  <c r="M90" i="78"/>
  <c r="K90" i="78"/>
  <c r="L90" i="78" l="1"/>
  <c r="K258" i="78" l="1"/>
  <c r="L258" i="78" s="1"/>
  <c r="M258" i="78"/>
  <c r="K259" i="78"/>
  <c r="L259" i="78" s="1"/>
  <c r="M259" i="78"/>
  <c r="K260" i="78"/>
  <c r="L260" i="78" s="1"/>
  <c r="M260" i="78"/>
  <c r="K261" i="78"/>
  <c r="L261" i="78" s="1"/>
  <c r="M261" i="78"/>
  <c r="K262" i="78"/>
  <c r="L262" i="78" s="1"/>
  <c r="M262" i="78"/>
  <c r="K263" i="78"/>
  <c r="L263" i="78" s="1"/>
  <c r="M263" i="78"/>
  <c r="K264" i="78"/>
  <c r="L264" i="78" s="1"/>
  <c r="M264" i="78"/>
  <c r="K265" i="78"/>
  <c r="L265" i="78" s="1"/>
  <c r="M265" i="78"/>
  <c r="K266" i="78"/>
  <c r="L266" i="78" s="1"/>
  <c r="M266" i="78"/>
  <c r="K267" i="78"/>
  <c r="L267" i="78" s="1"/>
  <c r="M267" i="78"/>
  <c r="K268" i="78"/>
  <c r="L268" i="78" s="1"/>
  <c r="M268" i="78"/>
  <c r="K269" i="78"/>
  <c r="L269" i="78" s="1"/>
  <c r="M269" i="78"/>
  <c r="K270" i="78"/>
  <c r="L270" i="78" s="1"/>
  <c r="M270" i="78"/>
  <c r="K271" i="78"/>
  <c r="L271" i="78" s="1"/>
  <c r="M271" i="78"/>
  <c r="K272" i="78"/>
  <c r="L272" i="78" s="1"/>
  <c r="M272" i="78"/>
  <c r="K273" i="78"/>
  <c r="L273" i="78" s="1"/>
  <c r="M273" i="78"/>
  <c r="K274" i="78"/>
  <c r="L274" i="78" s="1"/>
  <c r="M274" i="78"/>
  <c r="K275" i="78"/>
  <c r="L275" i="78" s="1"/>
  <c r="M275" i="78"/>
  <c r="K276" i="78"/>
  <c r="L276" i="78" s="1"/>
  <c r="M276" i="78"/>
  <c r="AH104" i="54"/>
  <c r="AH106" i="54"/>
  <c r="O137" i="49"/>
  <c r="L122" i="54" l="1"/>
  <c r="L119" i="54"/>
  <c r="L115" i="54"/>
  <c r="L107" i="54"/>
  <c r="L116" i="54"/>
  <c r="K111" i="54"/>
  <c r="K122" i="54"/>
  <c r="K119" i="54"/>
  <c r="M116" i="54"/>
  <c r="K115" i="54"/>
  <c r="K112" i="54"/>
  <c r="K107" i="54"/>
  <c r="K105" i="54"/>
  <c r="K123" i="54"/>
  <c r="K120" i="54"/>
  <c r="M117" i="54"/>
  <c r="K116" i="54"/>
  <c r="M113" i="54"/>
  <c r="K110" i="54"/>
  <c r="K108" i="54"/>
  <c r="M111" i="54"/>
  <c r="K106" i="54"/>
  <c r="L111" i="54"/>
  <c r="K121" i="54"/>
  <c r="M115" i="54"/>
  <c r="M107" i="54"/>
  <c r="L117" i="54"/>
  <c r="L113" i="54"/>
  <c r="M121" i="54"/>
  <c r="M118" i="54"/>
  <c r="K117" i="54"/>
  <c r="M114" i="54"/>
  <c r="K113" i="54"/>
  <c r="M104" i="54"/>
  <c r="L104" i="54"/>
  <c r="M119" i="54"/>
  <c r="K118" i="54"/>
  <c r="K114" i="54"/>
  <c r="K109" i="54"/>
  <c r="K104" i="54"/>
  <c r="L121" i="54"/>
  <c r="L118" i="54"/>
  <c r="L114" i="54"/>
  <c r="M122" i="54"/>
  <c r="Q123" i="54"/>
  <c r="Q120" i="54"/>
  <c r="S117" i="54"/>
  <c r="Q116" i="54"/>
  <c r="S113" i="54"/>
  <c r="Q110" i="54"/>
  <c r="Q108" i="54"/>
  <c r="S118" i="54"/>
  <c r="Q117" i="54"/>
  <c r="S114" i="54"/>
  <c r="Q113" i="54"/>
  <c r="S104" i="54"/>
  <c r="Q107" i="54"/>
  <c r="R116" i="54"/>
  <c r="R117" i="54"/>
  <c r="R113" i="54"/>
  <c r="S121" i="54"/>
  <c r="S111" i="54"/>
  <c r="Q106" i="54"/>
  <c r="R121" i="54"/>
  <c r="R118" i="54"/>
  <c r="R114" i="54"/>
  <c r="R111" i="54"/>
  <c r="R104" i="54"/>
  <c r="R119" i="54"/>
  <c r="R115" i="54"/>
  <c r="Q105" i="54"/>
  <c r="S122" i="54"/>
  <c r="Q121" i="54"/>
  <c r="S119" i="54"/>
  <c r="Q118" i="54"/>
  <c r="S115" i="54"/>
  <c r="Q114" i="54"/>
  <c r="Q111" i="54"/>
  <c r="Q109" i="54"/>
  <c r="S107" i="54"/>
  <c r="Q104" i="54"/>
  <c r="R107" i="54"/>
  <c r="Q112" i="54"/>
  <c r="R122" i="54"/>
  <c r="Q122" i="54"/>
  <c r="Q119" i="54"/>
  <c r="S116" i="54"/>
  <c r="Q115" i="54"/>
  <c r="X123" i="54"/>
  <c r="W105" i="54"/>
  <c r="V108" i="54"/>
  <c r="X110" i="54"/>
  <c r="W113" i="54"/>
  <c r="V116" i="54"/>
  <c r="X118" i="54"/>
  <c r="W121" i="54"/>
  <c r="X105" i="54"/>
  <c r="W108" i="54"/>
  <c r="V111" i="54"/>
  <c r="X113" i="54"/>
  <c r="W116" i="54"/>
  <c r="V119" i="54"/>
  <c r="X121" i="54"/>
  <c r="V106" i="54"/>
  <c r="X108" i="54"/>
  <c r="W111" i="54"/>
  <c r="V114" i="54"/>
  <c r="X116" i="54"/>
  <c r="W119" i="54"/>
  <c r="V122" i="54"/>
  <c r="W106" i="54"/>
  <c r="V109" i="54"/>
  <c r="X111" i="54"/>
  <c r="W114" i="54"/>
  <c r="V117" i="54"/>
  <c r="X119" i="54"/>
  <c r="W122" i="54"/>
  <c r="V104" i="54"/>
  <c r="X106" i="54"/>
  <c r="W109" i="54"/>
  <c r="V112" i="54"/>
  <c r="X114" i="54"/>
  <c r="W117" i="54"/>
  <c r="V120" i="54"/>
  <c r="X122" i="54"/>
  <c r="W104" i="54"/>
  <c r="V107" i="54"/>
  <c r="X109" i="54"/>
  <c r="W112" i="54"/>
  <c r="V115" i="54"/>
  <c r="X117" i="54"/>
  <c r="W120" i="54"/>
  <c r="V123" i="54"/>
  <c r="X104" i="54"/>
  <c r="W107" i="54"/>
  <c r="V110" i="54"/>
  <c r="X112" i="54"/>
  <c r="W115" i="54"/>
  <c r="V118" i="54"/>
  <c r="X120" i="54"/>
  <c r="W123" i="54"/>
  <c r="V105" i="54"/>
  <c r="X107" i="54"/>
  <c r="W110" i="54"/>
  <c r="V113" i="54"/>
  <c r="X115" i="54"/>
  <c r="W118" i="54"/>
  <c r="V121" i="54"/>
  <c r="J153" i="81"/>
  <c r="I153" i="81"/>
  <c r="H153" i="81"/>
  <c r="G153" i="81"/>
  <c r="F153" i="81"/>
  <c r="E153" i="81"/>
  <c r="R152" i="81"/>
  <c r="Q152" i="81"/>
  <c r="P152" i="81"/>
  <c r="O152" i="81"/>
  <c r="N152" i="81"/>
  <c r="M152" i="81"/>
  <c r="J152" i="81"/>
  <c r="I152" i="81"/>
  <c r="H152" i="81"/>
  <c r="G152" i="81"/>
  <c r="F152" i="81"/>
  <c r="E152" i="81"/>
  <c r="R151" i="81"/>
  <c r="Q151" i="81"/>
  <c r="P151" i="81"/>
  <c r="O151" i="81"/>
  <c r="N151" i="81"/>
  <c r="M151" i="81"/>
  <c r="J151" i="81"/>
  <c r="I151" i="81"/>
  <c r="H151" i="81"/>
  <c r="G151" i="81"/>
  <c r="F151" i="81"/>
  <c r="E151" i="81"/>
  <c r="R150" i="81"/>
  <c r="Q150" i="81"/>
  <c r="P150" i="81"/>
  <c r="O150" i="81"/>
  <c r="N150" i="81"/>
  <c r="M150" i="81"/>
  <c r="J150" i="81"/>
  <c r="I150" i="81"/>
  <c r="H150" i="81"/>
  <c r="G150" i="81"/>
  <c r="F150" i="81"/>
  <c r="E150" i="81"/>
  <c r="R149" i="81"/>
  <c r="Q149" i="81"/>
  <c r="P149" i="81"/>
  <c r="O149" i="81"/>
  <c r="N149" i="81"/>
  <c r="M149" i="81"/>
  <c r="J149" i="81"/>
  <c r="I149" i="81"/>
  <c r="H149" i="81"/>
  <c r="G149" i="81"/>
  <c r="F149" i="81"/>
  <c r="E149" i="81"/>
  <c r="R148" i="81"/>
  <c r="Q148" i="81"/>
  <c r="P148" i="81"/>
  <c r="O148" i="81"/>
  <c r="N148" i="81"/>
  <c r="M148" i="81"/>
  <c r="J148" i="81"/>
  <c r="I148" i="81"/>
  <c r="H148" i="81"/>
  <c r="G148" i="81"/>
  <c r="F148" i="81"/>
  <c r="E148" i="81"/>
  <c r="G138" i="81"/>
  <c r="E138" i="81"/>
  <c r="G137" i="81"/>
  <c r="E137" i="81"/>
  <c r="G136" i="81"/>
  <c r="E136" i="81"/>
  <c r="G135" i="81"/>
  <c r="E135" i="81"/>
  <c r="G134" i="81"/>
  <c r="G133" i="81"/>
  <c r="E133" i="81"/>
  <c r="G132" i="81"/>
  <c r="E132" i="81"/>
  <c r="G131" i="81"/>
  <c r="E131" i="81"/>
  <c r="G130" i="81"/>
  <c r="E130" i="81"/>
  <c r="G129" i="81"/>
  <c r="E129" i="81"/>
  <c r="G128" i="81"/>
  <c r="E128" i="81"/>
  <c r="G127" i="81"/>
  <c r="E127" i="81"/>
  <c r="G126" i="81"/>
  <c r="E126" i="81"/>
  <c r="G125" i="81"/>
  <c r="E125" i="81"/>
  <c r="G124" i="81"/>
  <c r="G123" i="81"/>
  <c r="E123" i="81"/>
  <c r="G122" i="81"/>
  <c r="E122" i="81"/>
  <c r="G121" i="81"/>
  <c r="E121" i="81"/>
  <c r="G120" i="81"/>
  <c r="E120" i="81"/>
  <c r="G119" i="81"/>
  <c r="E119" i="81"/>
  <c r="G118" i="81"/>
  <c r="E118" i="81"/>
  <c r="G117" i="81"/>
  <c r="E117" i="81"/>
  <c r="G116" i="81"/>
  <c r="E116" i="81"/>
  <c r="G115" i="81"/>
  <c r="E115" i="81"/>
  <c r="G114" i="81"/>
  <c r="E114" i="81"/>
  <c r="G113" i="81"/>
  <c r="E113" i="81"/>
  <c r="G112" i="81"/>
  <c r="E112" i="81"/>
  <c r="G111" i="81"/>
  <c r="E111" i="81"/>
  <c r="G110" i="81"/>
  <c r="E110" i="81"/>
  <c r="G109" i="81"/>
  <c r="E109" i="81"/>
  <c r="G108" i="81"/>
  <c r="E108" i="81"/>
  <c r="G107" i="81"/>
  <c r="E107" i="81"/>
  <c r="G106" i="81"/>
  <c r="E106" i="81"/>
  <c r="G105" i="81"/>
  <c r="E105" i="81"/>
  <c r="G104" i="81"/>
  <c r="E104" i="81"/>
  <c r="G103" i="81"/>
  <c r="E103" i="81"/>
  <c r="G102" i="81"/>
  <c r="E102" i="81"/>
  <c r="G101" i="81"/>
  <c r="E101" i="81"/>
  <c r="G100" i="81"/>
  <c r="E100" i="81"/>
  <c r="G99" i="81"/>
  <c r="E99" i="81"/>
  <c r="U58" i="81"/>
  <c r="P34" i="81"/>
  <c r="O34" i="81"/>
  <c r="N34" i="81"/>
  <c r="P33" i="81"/>
  <c r="O33" i="81"/>
  <c r="N33" i="81"/>
  <c r="L33" i="81"/>
  <c r="J33" i="81"/>
  <c r="I33" i="81"/>
  <c r="H33" i="81"/>
  <c r="G33" i="81"/>
  <c r="F33" i="81"/>
  <c r="E33" i="81"/>
  <c r="P32" i="81"/>
  <c r="O32" i="81"/>
  <c r="N32" i="81"/>
  <c r="L32" i="81"/>
  <c r="J32" i="81"/>
  <c r="I32" i="81"/>
  <c r="H32" i="81"/>
  <c r="G32" i="81"/>
  <c r="F32" i="81"/>
  <c r="E32" i="81"/>
  <c r="P31" i="81"/>
  <c r="O31" i="81"/>
  <c r="N31" i="81"/>
  <c r="L31" i="81"/>
  <c r="J31" i="81"/>
  <c r="I31" i="81"/>
  <c r="H31" i="81"/>
  <c r="G31" i="81"/>
  <c r="F31" i="81"/>
  <c r="E31" i="81"/>
  <c r="P30" i="81"/>
  <c r="O30" i="81"/>
  <c r="N30" i="81"/>
  <c r="L30" i="81"/>
  <c r="J30" i="81"/>
  <c r="I30" i="81"/>
  <c r="H30" i="81"/>
  <c r="G30" i="81"/>
  <c r="F30" i="81"/>
  <c r="E30" i="81"/>
  <c r="P29" i="81"/>
  <c r="O29" i="81"/>
  <c r="N29" i="81"/>
  <c r="L29" i="81"/>
  <c r="J29" i="81"/>
  <c r="I29" i="81"/>
  <c r="H29" i="81"/>
  <c r="G29" i="81"/>
  <c r="F29" i="81"/>
  <c r="E29" i="81"/>
  <c r="P28" i="81"/>
  <c r="O28" i="81"/>
  <c r="N28" i="81"/>
  <c r="L28" i="81"/>
  <c r="J28" i="81"/>
  <c r="I28" i="81"/>
  <c r="H28" i="81"/>
  <c r="G28" i="81"/>
  <c r="F28" i="81"/>
  <c r="E28" i="81"/>
  <c r="P27" i="81"/>
  <c r="O27" i="81"/>
  <c r="N27" i="81"/>
  <c r="L27" i="81"/>
  <c r="J27" i="81"/>
  <c r="I27" i="81"/>
  <c r="H27" i="81"/>
  <c r="G27" i="81"/>
  <c r="F27" i="81"/>
  <c r="E27" i="81"/>
  <c r="P26" i="81"/>
  <c r="O26" i="81"/>
  <c r="N26" i="81"/>
  <c r="L26" i="81"/>
  <c r="P25" i="81"/>
  <c r="O25" i="81"/>
  <c r="N25" i="81"/>
  <c r="L25" i="81"/>
  <c r="P24" i="81"/>
  <c r="O24" i="81"/>
  <c r="N24" i="81"/>
  <c r="P23" i="81"/>
  <c r="O23" i="81"/>
  <c r="N23" i="81"/>
  <c r="L23" i="81"/>
  <c r="P22" i="81"/>
  <c r="O22" i="81"/>
  <c r="N22" i="81"/>
  <c r="L22" i="81"/>
  <c r="P21" i="81"/>
  <c r="O21" i="81"/>
  <c r="N21" i="81"/>
  <c r="L21" i="81"/>
  <c r="P20" i="81"/>
  <c r="O20" i="81"/>
  <c r="N20" i="81"/>
  <c r="L20" i="81"/>
  <c r="J20" i="81"/>
  <c r="I20" i="81"/>
  <c r="H20" i="81"/>
  <c r="G20" i="81"/>
  <c r="F20" i="81"/>
  <c r="E20" i="81"/>
  <c r="P19" i="81"/>
  <c r="O19" i="81"/>
  <c r="N19" i="81"/>
  <c r="L19" i="81"/>
  <c r="J19" i="81"/>
  <c r="I19" i="81"/>
  <c r="H19" i="81"/>
  <c r="G19" i="81"/>
  <c r="F19" i="81"/>
  <c r="E19" i="81"/>
  <c r="P18" i="81"/>
  <c r="O18" i="81"/>
  <c r="N18" i="81"/>
  <c r="L18" i="81"/>
  <c r="J18" i="81"/>
  <c r="I18" i="81"/>
  <c r="H18" i="81"/>
  <c r="G18" i="81"/>
  <c r="F18" i="81"/>
  <c r="E18" i="81"/>
  <c r="P17" i="81"/>
  <c r="O17" i="81"/>
  <c r="N17" i="81"/>
  <c r="L17" i="81"/>
  <c r="J17" i="81"/>
  <c r="I17" i="81"/>
  <c r="H17" i="81"/>
  <c r="G17" i="81"/>
  <c r="F17" i="81"/>
  <c r="E17" i="81"/>
  <c r="P16" i="81"/>
  <c r="O16" i="81"/>
  <c r="N16" i="81"/>
  <c r="L16" i="81"/>
  <c r="J16" i="81"/>
  <c r="I16" i="81"/>
  <c r="H16" i="81"/>
  <c r="G16" i="81"/>
  <c r="F16" i="81"/>
  <c r="E16" i="81"/>
  <c r="P15" i="81"/>
  <c r="O15" i="81"/>
  <c r="N15" i="81"/>
  <c r="L15" i="81"/>
  <c r="J15" i="81"/>
  <c r="I15" i="81"/>
  <c r="H15" i="81"/>
  <c r="G15" i="81"/>
  <c r="F15" i="81"/>
  <c r="E15" i="81"/>
  <c r="E3" i="81"/>
  <c r="E72" i="49" l="1"/>
  <c r="F72" i="49"/>
  <c r="G72" i="49"/>
  <c r="H72" i="49"/>
  <c r="I72" i="49"/>
  <c r="R169" i="49" s="1"/>
  <c r="E73" i="49"/>
  <c r="F73" i="49"/>
  <c r="G73" i="49"/>
  <c r="H73" i="49"/>
  <c r="I73" i="49"/>
  <c r="L127" i="49" s="1"/>
  <c r="E74" i="49"/>
  <c r="F74" i="49"/>
  <c r="G74" i="49"/>
  <c r="H74" i="49"/>
  <c r="I74" i="49"/>
  <c r="E75" i="49"/>
  <c r="F75" i="49"/>
  <c r="G75" i="49"/>
  <c r="H75" i="49"/>
  <c r="I75" i="49"/>
  <c r="E76" i="49"/>
  <c r="F76" i="49"/>
  <c r="G76" i="49"/>
  <c r="H76" i="49"/>
  <c r="I76" i="49"/>
  <c r="S169" i="49" s="1"/>
  <c r="E77" i="49"/>
  <c r="F77" i="49"/>
  <c r="G77" i="49"/>
  <c r="H77" i="49"/>
  <c r="I77" i="49"/>
  <c r="F78" i="49"/>
  <c r="G78" i="49"/>
  <c r="H78" i="49"/>
  <c r="I78" i="49"/>
  <c r="F79" i="49"/>
  <c r="G79" i="49"/>
  <c r="H79" i="49"/>
  <c r="I79" i="49"/>
  <c r="E80" i="49"/>
  <c r="F80" i="49"/>
  <c r="G80" i="49"/>
  <c r="H80" i="49"/>
  <c r="I80" i="49"/>
  <c r="E81" i="49"/>
  <c r="F81" i="49"/>
  <c r="G81" i="49"/>
  <c r="H81" i="49"/>
  <c r="I81" i="49"/>
  <c r="E82" i="49"/>
  <c r="F82" i="49"/>
  <c r="G82" i="49"/>
  <c r="H82" i="49"/>
  <c r="I82" i="49"/>
  <c r="E83" i="49"/>
  <c r="F83" i="49"/>
  <c r="G83" i="49"/>
  <c r="H83" i="49"/>
  <c r="I83" i="49"/>
  <c r="E84" i="49"/>
  <c r="F84" i="49"/>
  <c r="G84" i="49"/>
  <c r="H84" i="49"/>
  <c r="I84" i="49"/>
  <c r="E85" i="49"/>
  <c r="F85" i="49"/>
  <c r="G85" i="49"/>
  <c r="H85" i="49"/>
  <c r="I85" i="49"/>
  <c r="E86" i="49"/>
  <c r="F86" i="49"/>
  <c r="G86" i="49"/>
  <c r="I86" i="49"/>
  <c r="E87" i="49"/>
  <c r="F87" i="49"/>
  <c r="G87" i="49"/>
  <c r="H87" i="49"/>
  <c r="I87" i="49"/>
  <c r="E88" i="49"/>
  <c r="F88" i="49"/>
  <c r="G88" i="49"/>
  <c r="H88" i="49"/>
  <c r="I88" i="49"/>
  <c r="E89" i="49"/>
  <c r="F89" i="49"/>
  <c r="G89" i="49"/>
  <c r="H89" i="49"/>
  <c r="I89" i="49"/>
  <c r="E90" i="49"/>
  <c r="F90" i="49"/>
  <c r="G90" i="49"/>
  <c r="H90" i="49"/>
  <c r="I90" i="49"/>
  <c r="E91" i="49"/>
  <c r="F91" i="49"/>
  <c r="G91" i="49"/>
  <c r="H91" i="49"/>
  <c r="I91" i="49"/>
  <c r="D73" i="49"/>
  <c r="D79" i="66" s="1"/>
  <c r="D74" i="49"/>
  <c r="D80" i="66" s="1"/>
  <c r="D75" i="49"/>
  <c r="D81" i="66" s="1"/>
  <c r="D76" i="49"/>
  <c r="D82" i="66" s="1"/>
  <c r="D77" i="49"/>
  <c r="D83" i="66" s="1"/>
  <c r="D78" i="49"/>
  <c r="D84" i="66" s="1"/>
  <c r="D79" i="49"/>
  <c r="D85" i="66" s="1"/>
  <c r="D80" i="49"/>
  <c r="D86" i="66" s="1"/>
  <c r="D81" i="49"/>
  <c r="D87" i="66" s="1"/>
  <c r="D82" i="49"/>
  <c r="D88" i="66" s="1"/>
  <c r="D83" i="49"/>
  <c r="D89" i="66" s="1"/>
  <c r="D84" i="49"/>
  <c r="D90" i="66" s="1"/>
  <c r="D85" i="49"/>
  <c r="D91" i="66" s="1"/>
  <c r="D86" i="49"/>
  <c r="D92" i="66" s="1"/>
  <c r="D87" i="49"/>
  <c r="D93" i="66" s="1"/>
  <c r="D88" i="49"/>
  <c r="D94" i="66" s="1"/>
  <c r="D89" i="49"/>
  <c r="D95" i="66" s="1"/>
  <c r="D90" i="49"/>
  <c r="D96" i="66" s="1"/>
  <c r="D91" i="49"/>
  <c r="D97" i="66" s="1"/>
  <c r="E29" i="64"/>
  <c r="E25" i="64"/>
  <c r="E28" i="64"/>
  <c r="E27" i="64"/>
  <c r="N127" i="49" l="1"/>
  <c r="M127" i="49"/>
  <c r="O127" i="49"/>
  <c r="I92" i="49"/>
  <c r="I127" i="49" s="1"/>
  <c r="S138" i="54"/>
  <c r="K257" i="78"/>
  <c r="L257" i="78" s="1"/>
  <c r="M257" i="78"/>
  <c r="AG105" i="54" l="1"/>
  <c r="AG106" i="54"/>
  <c r="AG107" i="54"/>
  <c r="AG108" i="54"/>
  <c r="AG104" i="54"/>
  <c r="E3" i="80"/>
  <c r="E59" i="66"/>
  <c r="E37" i="66"/>
  <c r="E47" i="66"/>
  <c r="E69" i="66"/>
  <c r="Q128" i="49" l="1"/>
  <c r="L126" i="49" s="1"/>
  <c r="L128" i="49" s="1"/>
  <c r="I101" i="49" s="1"/>
  <c r="I16" i="49" s="1"/>
  <c r="I128" i="49"/>
  <c r="AC116" i="54"/>
  <c r="AD104" i="54"/>
  <c r="AB105" i="54"/>
  <c r="AD107" i="54"/>
  <c r="AC110" i="54"/>
  <c r="AB113" i="54"/>
  <c r="AD115" i="54"/>
  <c r="AC118" i="54"/>
  <c r="AB121" i="54"/>
  <c r="AD123" i="54"/>
  <c r="AC115" i="54"/>
  <c r="AC105" i="54"/>
  <c r="AB108" i="54"/>
  <c r="AD110" i="54"/>
  <c r="AC113" i="54"/>
  <c r="AB116" i="54"/>
  <c r="AD118" i="54"/>
  <c r="AC121" i="54"/>
  <c r="AC104" i="54"/>
  <c r="AD112" i="54"/>
  <c r="AD105" i="54"/>
  <c r="AC108" i="54"/>
  <c r="AB111" i="54"/>
  <c r="AD113" i="54"/>
  <c r="AB119" i="54"/>
  <c r="AD121" i="54"/>
  <c r="AB118" i="54"/>
  <c r="AB106" i="54"/>
  <c r="AD108" i="54"/>
  <c r="AC111" i="54"/>
  <c r="AB114" i="54"/>
  <c r="AD116" i="54"/>
  <c r="AC119" i="54"/>
  <c r="AB122" i="54"/>
  <c r="AB104" i="54"/>
  <c r="AD120" i="54"/>
  <c r="AC106" i="54"/>
  <c r="AB109" i="54"/>
  <c r="AD111" i="54"/>
  <c r="AC114" i="54"/>
  <c r="AB117" i="54"/>
  <c r="AD119" i="54"/>
  <c r="AC122" i="54"/>
  <c r="AC123" i="54"/>
  <c r="AD106" i="54"/>
  <c r="AC109" i="54"/>
  <c r="AB112" i="54"/>
  <c r="AD114" i="54"/>
  <c r="AC117" i="54"/>
  <c r="AB120" i="54"/>
  <c r="AD122" i="54"/>
  <c r="AB110" i="54"/>
  <c r="AB107" i="54"/>
  <c r="AD109" i="54"/>
  <c r="AC112" i="54"/>
  <c r="AB115" i="54"/>
  <c r="AD117" i="54"/>
  <c r="AC120" i="54"/>
  <c r="AB123" i="54"/>
  <c r="AC107" i="54"/>
  <c r="V139" i="54"/>
  <c r="Q137" i="54"/>
  <c r="P135" i="54"/>
  <c r="N126" i="49" l="1"/>
  <c r="N128" i="49" s="1"/>
  <c r="I103" i="49" s="1"/>
  <c r="I18" i="49" s="1"/>
  <c r="O126" i="49"/>
  <c r="O128" i="49" s="1"/>
  <c r="I105" i="49" s="1"/>
  <c r="I20" i="49" s="1"/>
  <c r="M126" i="49"/>
  <c r="M128" i="49" s="1"/>
  <c r="P381" i="54"/>
  <c r="P408" i="54"/>
  <c r="X427" i="54"/>
  <c r="W427" i="54"/>
  <c r="V427" i="54"/>
  <c r="U427" i="54"/>
  <c r="T427" i="54"/>
  <c r="S427" i="54"/>
  <c r="R427" i="54"/>
  <c r="Q427" i="54"/>
  <c r="P427" i="54"/>
  <c r="X426" i="54"/>
  <c r="W426" i="54"/>
  <c r="V426" i="54"/>
  <c r="U426" i="54"/>
  <c r="T426" i="54"/>
  <c r="S426" i="54"/>
  <c r="R426" i="54"/>
  <c r="Q426" i="54"/>
  <c r="P426" i="54"/>
  <c r="X425" i="54"/>
  <c r="W425" i="54"/>
  <c r="V425" i="54"/>
  <c r="U425" i="54"/>
  <c r="T425" i="54"/>
  <c r="S425" i="54"/>
  <c r="R425" i="54"/>
  <c r="Q425" i="54"/>
  <c r="P425" i="54"/>
  <c r="X424" i="54"/>
  <c r="W424" i="54"/>
  <c r="V424" i="54"/>
  <c r="U424" i="54"/>
  <c r="T424" i="54"/>
  <c r="S424" i="54"/>
  <c r="R424" i="54"/>
  <c r="Q424" i="54"/>
  <c r="P424" i="54"/>
  <c r="X423" i="54"/>
  <c r="W423" i="54"/>
  <c r="V423" i="54"/>
  <c r="U423" i="54"/>
  <c r="T423" i="54"/>
  <c r="S423" i="54"/>
  <c r="R423" i="54"/>
  <c r="Q423" i="54"/>
  <c r="P423" i="54"/>
  <c r="X422" i="54"/>
  <c r="W422" i="54"/>
  <c r="V422" i="54"/>
  <c r="U422" i="54"/>
  <c r="T422" i="54"/>
  <c r="S422" i="54"/>
  <c r="R422" i="54"/>
  <c r="Q422" i="54"/>
  <c r="P422" i="54"/>
  <c r="X421" i="54"/>
  <c r="W421" i="54"/>
  <c r="V421" i="54"/>
  <c r="U421" i="54"/>
  <c r="T421" i="54"/>
  <c r="S421" i="54"/>
  <c r="R421" i="54"/>
  <c r="Q421" i="54"/>
  <c r="P421" i="54"/>
  <c r="X420" i="54"/>
  <c r="W420" i="54"/>
  <c r="V420" i="54"/>
  <c r="U420" i="54"/>
  <c r="T420" i="54"/>
  <c r="S420" i="54"/>
  <c r="R420" i="54"/>
  <c r="Q420" i="54"/>
  <c r="P420" i="54"/>
  <c r="X419" i="54"/>
  <c r="W419" i="54"/>
  <c r="V419" i="54"/>
  <c r="U419" i="54"/>
  <c r="T419" i="54"/>
  <c r="S419" i="54"/>
  <c r="R419" i="54"/>
  <c r="Q419" i="54"/>
  <c r="P419" i="54"/>
  <c r="X418" i="54"/>
  <c r="W418" i="54"/>
  <c r="V418" i="54"/>
  <c r="U418" i="54"/>
  <c r="T418" i="54"/>
  <c r="S418" i="54"/>
  <c r="R418" i="54"/>
  <c r="Q418" i="54"/>
  <c r="P418" i="54"/>
  <c r="X417" i="54"/>
  <c r="W417" i="54"/>
  <c r="V417" i="54"/>
  <c r="U417" i="54"/>
  <c r="T417" i="54"/>
  <c r="S417" i="54"/>
  <c r="R417" i="54"/>
  <c r="Q417" i="54"/>
  <c r="P417" i="54"/>
  <c r="X416" i="54"/>
  <c r="W416" i="54"/>
  <c r="V416" i="54"/>
  <c r="U416" i="54"/>
  <c r="T416" i="54"/>
  <c r="S416" i="54"/>
  <c r="R416" i="54"/>
  <c r="Q416" i="54"/>
  <c r="P416" i="54"/>
  <c r="X415" i="54"/>
  <c r="W415" i="54"/>
  <c r="V415" i="54"/>
  <c r="U415" i="54"/>
  <c r="T415" i="54"/>
  <c r="S415" i="54"/>
  <c r="R415" i="54"/>
  <c r="Q415" i="54"/>
  <c r="P415" i="54"/>
  <c r="X414" i="54"/>
  <c r="W414" i="54"/>
  <c r="V414" i="54"/>
  <c r="U414" i="54"/>
  <c r="T414" i="54"/>
  <c r="S414" i="54"/>
  <c r="R414" i="54"/>
  <c r="Q414" i="54"/>
  <c r="P414" i="54"/>
  <c r="X413" i="54"/>
  <c r="W413" i="54"/>
  <c r="V413" i="54"/>
  <c r="U413" i="54"/>
  <c r="T413" i="54"/>
  <c r="S413" i="54"/>
  <c r="R413" i="54"/>
  <c r="Q413" i="54"/>
  <c r="P413" i="54"/>
  <c r="X412" i="54"/>
  <c r="W412" i="54"/>
  <c r="V412" i="54"/>
  <c r="U412" i="54"/>
  <c r="T412" i="54"/>
  <c r="S412" i="54"/>
  <c r="R412" i="54"/>
  <c r="Q412" i="54"/>
  <c r="P412" i="54"/>
  <c r="X411" i="54"/>
  <c r="W411" i="54"/>
  <c r="V411" i="54"/>
  <c r="U411" i="54"/>
  <c r="T411" i="54"/>
  <c r="S411" i="54"/>
  <c r="R411" i="54"/>
  <c r="Q411" i="54"/>
  <c r="P411" i="54"/>
  <c r="X410" i="54"/>
  <c r="W410" i="54"/>
  <c r="V410" i="54"/>
  <c r="U410" i="54"/>
  <c r="T410" i="54"/>
  <c r="S410" i="54"/>
  <c r="R410" i="54"/>
  <c r="Q410" i="54"/>
  <c r="P410" i="54"/>
  <c r="X409" i="54"/>
  <c r="W409" i="54"/>
  <c r="V409" i="54"/>
  <c r="U409" i="54"/>
  <c r="T409" i="54"/>
  <c r="S409" i="54"/>
  <c r="R409" i="54"/>
  <c r="Q409" i="54"/>
  <c r="P409" i="54"/>
  <c r="X408" i="54"/>
  <c r="W408" i="54"/>
  <c r="V408" i="54"/>
  <c r="U408" i="54"/>
  <c r="T408" i="54"/>
  <c r="S408" i="54"/>
  <c r="R408" i="54"/>
  <c r="Q408" i="54"/>
  <c r="X400" i="54"/>
  <c r="W400" i="54"/>
  <c r="V400" i="54"/>
  <c r="U400" i="54"/>
  <c r="T400" i="54"/>
  <c r="S400" i="54"/>
  <c r="R400" i="54"/>
  <c r="Q400" i="54"/>
  <c r="P400" i="54"/>
  <c r="X399" i="54"/>
  <c r="W399" i="54"/>
  <c r="V399" i="54"/>
  <c r="U399" i="54"/>
  <c r="T399" i="54"/>
  <c r="S399" i="54"/>
  <c r="R399" i="54"/>
  <c r="Q399" i="54"/>
  <c r="P399" i="54"/>
  <c r="X398" i="54"/>
  <c r="W398" i="54"/>
  <c r="V398" i="54"/>
  <c r="U398" i="54"/>
  <c r="T398" i="54"/>
  <c r="S398" i="54"/>
  <c r="R398" i="54"/>
  <c r="Q398" i="54"/>
  <c r="P398" i="54"/>
  <c r="X397" i="54"/>
  <c r="W397" i="54"/>
  <c r="V397" i="54"/>
  <c r="U397" i="54"/>
  <c r="T397" i="54"/>
  <c r="S397" i="54"/>
  <c r="R397" i="54"/>
  <c r="Q397" i="54"/>
  <c r="P397" i="54"/>
  <c r="X396" i="54"/>
  <c r="W396" i="54"/>
  <c r="V396" i="54"/>
  <c r="U396" i="54"/>
  <c r="T396" i="54"/>
  <c r="S396" i="54"/>
  <c r="R396" i="54"/>
  <c r="Q396" i="54"/>
  <c r="P396" i="54"/>
  <c r="X395" i="54"/>
  <c r="W395" i="54"/>
  <c r="V395" i="54"/>
  <c r="U395" i="54"/>
  <c r="T395" i="54"/>
  <c r="S395" i="54"/>
  <c r="R395" i="54"/>
  <c r="Q395" i="54"/>
  <c r="P395" i="54"/>
  <c r="X394" i="54"/>
  <c r="W394" i="54"/>
  <c r="V394" i="54"/>
  <c r="U394" i="54"/>
  <c r="T394" i="54"/>
  <c r="S394" i="54"/>
  <c r="R394" i="54"/>
  <c r="Q394" i="54"/>
  <c r="P394" i="54"/>
  <c r="X393" i="54"/>
  <c r="W393" i="54"/>
  <c r="V393" i="54"/>
  <c r="U393" i="54"/>
  <c r="T393" i="54"/>
  <c r="S393" i="54"/>
  <c r="R393" i="54"/>
  <c r="Q393" i="54"/>
  <c r="P393" i="54"/>
  <c r="X392" i="54"/>
  <c r="W392" i="54"/>
  <c r="V392" i="54"/>
  <c r="U392" i="54"/>
  <c r="T392" i="54"/>
  <c r="S392" i="54"/>
  <c r="R392" i="54"/>
  <c r="Q392" i="54"/>
  <c r="P392" i="54"/>
  <c r="X391" i="54"/>
  <c r="W391" i="54"/>
  <c r="V391" i="54"/>
  <c r="U391" i="54"/>
  <c r="T391" i="54"/>
  <c r="S391" i="54"/>
  <c r="R391" i="54"/>
  <c r="Q391" i="54"/>
  <c r="P391" i="54"/>
  <c r="X390" i="54"/>
  <c r="W390" i="54"/>
  <c r="V390" i="54"/>
  <c r="U390" i="54"/>
  <c r="T390" i="54"/>
  <c r="S390" i="54"/>
  <c r="R390" i="54"/>
  <c r="Q390" i="54"/>
  <c r="P390" i="54"/>
  <c r="X389" i="54"/>
  <c r="W389" i="54"/>
  <c r="V389" i="54"/>
  <c r="U389" i="54"/>
  <c r="T389" i="54"/>
  <c r="S389" i="54"/>
  <c r="R389" i="54"/>
  <c r="Q389" i="54"/>
  <c r="P389" i="54"/>
  <c r="X388" i="54"/>
  <c r="W388" i="54"/>
  <c r="V388" i="54"/>
  <c r="U388" i="54"/>
  <c r="T388" i="54"/>
  <c r="S388" i="54"/>
  <c r="R388" i="54"/>
  <c r="Q388" i="54"/>
  <c r="P388" i="54"/>
  <c r="X387" i="54"/>
  <c r="W387" i="54"/>
  <c r="V387" i="54"/>
  <c r="U387" i="54"/>
  <c r="T387" i="54"/>
  <c r="S387" i="54"/>
  <c r="R387" i="54"/>
  <c r="Q387" i="54"/>
  <c r="P387" i="54"/>
  <c r="X386" i="54"/>
  <c r="W386" i="54"/>
  <c r="V386" i="54"/>
  <c r="U386" i="54"/>
  <c r="T386" i="54"/>
  <c r="S386" i="54"/>
  <c r="R386" i="54"/>
  <c r="Q386" i="54"/>
  <c r="P386" i="54"/>
  <c r="X385" i="54"/>
  <c r="W385" i="54"/>
  <c r="V385" i="54"/>
  <c r="U385" i="54"/>
  <c r="T385" i="54"/>
  <c r="S385" i="54"/>
  <c r="R385" i="54"/>
  <c r="Q385" i="54"/>
  <c r="P385" i="54"/>
  <c r="X384" i="54"/>
  <c r="W384" i="54"/>
  <c r="V384" i="54"/>
  <c r="U384" i="54"/>
  <c r="T384" i="54"/>
  <c r="S384" i="54"/>
  <c r="R384" i="54"/>
  <c r="Q384" i="54"/>
  <c r="P384" i="54"/>
  <c r="X383" i="54"/>
  <c r="W383" i="54"/>
  <c r="V383" i="54"/>
  <c r="U383" i="54"/>
  <c r="T383" i="54"/>
  <c r="S383" i="54"/>
  <c r="R383" i="54"/>
  <c r="Q383" i="54"/>
  <c r="P383" i="54"/>
  <c r="X382" i="54"/>
  <c r="W382" i="54"/>
  <c r="V382" i="54"/>
  <c r="U382" i="54"/>
  <c r="T382" i="54"/>
  <c r="S382" i="54"/>
  <c r="R382" i="54"/>
  <c r="Q382" i="54"/>
  <c r="P382" i="54"/>
  <c r="X381" i="54"/>
  <c r="W381" i="54"/>
  <c r="V381" i="54"/>
  <c r="U381" i="54"/>
  <c r="T381" i="54"/>
  <c r="S381" i="54"/>
  <c r="R381" i="54"/>
  <c r="Q381" i="54"/>
  <c r="X343" i="54"/>
  <c r="W343" i="54"/>
  <c r="V343" i="54"/>
  <c r="U343" i="54"/>
  <c r="T343" i="54"/>
  <c r="S343" i="54"/>
  <c r="R343" i="54"/>
  <c r="Q343" i="54"/>
  <c r="P343" i="54"/>
  <c r="X342" i="54"/>
  <c r="W342" i="54"/>
  <c r="V342" i="54"/>
  <c r="U342" i="54"/>
  <c r="T342" i="54"/>
  <c r="S342" i="54"/>
  <c r="R342" i="54"/>
  <c r="Q342" i="54"/>
  <c r="P342" i="54"/>
  <c r="X341" i="54"/>
  <c r="W341" i="54"/>
  <c r="V341" i="54"/>
  <c r="U341" i="54"/>
  <c r="T341" i="54"/>
  <c r="S341" i="54"/>
  <c r="R341" i="54"/>
  <c r="Q341" i="54"/>
  <c r="P341" i="54"/>
  <c r="X340" i="54"/>
  <c r="W340" i="54"/>
  <c r="V340" i="54"/>
  <c r="U340" i="54"/>
  <c r="T340" i="54"/>
  <c r="S340" i="54"/>
  <c r="R340" i="54"/>
  <c r="Q340" i="54"/>
  <c r="P340" i="54"/>
  <c r="X339" i="54"/>
  <c r="W339" i="54"/>
  <c r="V339" i="54"/>
  <c r="U339" i="54"/>
  <c r="T339" i="54"/>
  <c r="S339" i="54"/>
  <c r="R339" i="54"/>
  <c r="Q339" i="54"/>
  <c r="P339" i="54"/>
  <c r="X338" i="54"/>
  <c r="W338" i="54"/>
  <c r="V338" i="54"/>
  <c r="U338" i="54"/>
  <c r="T338" i="54"/>
  <c r="S338" i="54"/>
  <c r="R338" i="54"/>
  <c r="Q338" i="54"/>
  <c r="P338" i="54"/>
  <c r="X337" i="54"/>
  <c r="W337" i="54"/>
  <c r="V337" i="54"/>
  <c r="U337" i="54"/>
  <c r="T337" i="54"/>
  <c r="S337" i="54"/>
  <c r="R337" i="54"/>
  <c r="Q337" i="54"/>
  <c r="P337" i="54"/>
  <c r="X336" i="54"/>
  <c r="W336" i="54"/>
  <c r="V336" i="54"/>
  <c r="U336" i="54"/>
  <c r="T336" i="54"/>
  <c r="S336" i="54"/>
  <c r="R336" i="54"/>
  <c r="Q336" i="54"/>
  <c r="P336" i="54"/>
  <c r="X335" i="54"/>
  <c r="W335" i="54"/>
  <c r="V335" i="54"/>
  <c r="U335" i="54"/>
  <c r="T335" i="54"/>
  <c r="S335" i="54"/>
  <c r="R335" i="54"/>
  <c r="Q335" i="54"/>
  <c r="P335" i="54"/>
  <c r="X334" i="54"/>
  <c r="W334" i="54"/>
  <c r="V334" i="54"/>
  <c r="U334" i="54"/>
  <c r="T334" i="54"/>
  <c r="S334" i="54"/>
  <c r="R334" i="54"/>
  <c r="Q334" i="54"/>
  <c r="P334" i="54"/>
  <c r="X333" i="54"/>
  <c r="W333" i="54"/>
  <c r="V333" i="54"/>
  <c r="U333" i="54"/>
  <c r="T333" i="54"/>
  <c r="S333" i="54"/>
  <c r="R333" i="54"/>
  <c r="Q333" i="54"/>
  <c r="P333" i="54"/>
  <c r="X332" i="54"/>
  <c r="W332" i="54"/>
  <c r="V332" i="54"/>
  <c r="U332" i="54"/>
  <c r="T332" i="54"/>
  <c r="S332" i="54"/>
  <c r="R332" i="54"/>
  <c r="Q332" i="54"/>
  <c r="P332" i="54"/>
  <c r="X331" i="54"/>
  <c r="W331" i="54"/>
  <c r="V331" i="54"/>
  <c r="U331" i="54"/>
  <c r="T331" i="54"/>
  <c r="S331" i="54"/>
  <c r="R331" i="54"/>
  <c r="Q331" i="54"/>
  <c r="P331" i="54"/>
  <c r="X330" i="54"/>
  <c r="W330" i="54"/>
  <c r="V330" i="54"/>
  <c r="U330" i="54"/>
  <c r="T330" i="54"/>
  <c r="S330" i="54"/>
  <c r="R330" i="54"/>
  <c r="Q330" i="54"/>
  <c r="P330" i="54"/>
  <c r="X329" i="54"/>
  <c r="W329" i="54"/>
  <c r="V329" i="54"/>
  <c r="U329" i="54"/>
  <c r="T329" i="54"/>
  <c r="S329" i="54"/>
  <c r="R329" i="54"/>
  <c r="Q329" i="54"/>
  <c r="P329" i="54"/>
  <c r="X328" i="54"/>
  <c r="W328" i="54"/>
  <c r="V328" i="54"/>
  <c r="U328" i="54"/>
  <c r="T328" i="54"/>
  <c r="S328" i="54"/>
  <c r="R328" i="54"/>
  <c r="Q328" i="54"/>
  <c r="P328" i="54"/>
  <c r="X327" i="54"/>
  <c r="W327" i="54"/>
  <c r="V327" i="54"/>
  <c r="U327" i="54"/>
  <c r="T327" i="54"/>
  <c r="S327" i="54"/>
  <c r="R327" i="54"/>
  <c r="Q327" i="54"/>
  <c r="P327" i="54"/>
  <c r="X326" i="54"/>
  <c r="W326" i="54"/>
  <c r="V326" i="54"/>
  <c r="U326" i="54"/>
  <c r="T326" i="54"/>
  <c r="S326" i="54"/>
  <c r="R326" i="54"/>
  <c r="Q326" i="54"/>
  <c r="P326" i="54"/>
  <c r="X325" i="54"/>
  <c r="W325" i="54"/>
  <c r="V325" i="54"/>
  <c r="U325" i="54"/>
  <c r="T325" i="54"/>
  <c r="S325" i="54"/>
  <c r="R325" i="54"/>
  <c r="Q325" i="54"/>
  <c r="P325" i="54"/>
  <c r="X324" i="54"/>
  <c r="W324" i="54"/>
  <c r="V324" i="54"/>
  <c r="U324" i="54"/>
  <c r="T324" i="54"/>
  <c r="S324" i="54"/>
  <c r="R324" i="54"/>
  <c r="Q324" i="54"/>
  <c r="P324" i="54"/>
  <c r="X319" i="54"/>
  <c r="W319" i="54"/>
  <c r="V319" i="54"/>
  <c r="U319" i="54"/>
  <c r="T319" i="54"/>
  <c r="S319" i="54"/>
  <c r="R319" i="54"/>
  <c r="Q319" i="54"/>
  <c r="P319" i="54"/>
  <c r="X318" i="54"/>
  <c r="W318" i="54"/>
  <c r="V318" i="54"/>
  <c r="U318" i="54"/>
  <c r="T318" i="54"/>
  <c r="S318" i="54"/>
  <c r="R318" i="54"/>
  <c r="Q318" i="54"/>
  <c r="P318" i="54"/>
  <c r="X317" i="54"/>
  <c r="W317" i="54"/>
  <c r="V317" i="54"/>
  <c r="U317" i="54"/>
  <c r="T317" i="54"/>
  <c r="S317" i="54"/>
  <c r="R317" i="54"/>
  <c r="Q317" i="54"/>
  <c r="P317" i="54"/>
  <c r="X316" i="54"/>
  <c r="W316" i="54"/>
  <c r="V316" i="54"/>
  <c r="U316" i="54"/>
  <c r="T316" i="54"/>
  <c r="S316" i="54"/>
  <c r="R316" i="54"/>
  <c r="Q316" i="54"/>
  <c r="P316" i="54"/>
  <c r="X315" i="54"/>
  <c r="W315" i="54"/>
  <c r="V315" i="54"/>
  <c r="U315" i="54"/>
  <c r="T315" i="54"/>
  <c r="S315" i="54"/>
  <c r="R315" i="54"/>
  <c r="Q315" i="54"/>
  <c r="P315" i="54"/>
  <c r="X314" i="54"/>
  <c r="W314" i="54"/>
  <c r="V314" i="54"/>
  <c r="U314" i="54"/>
  <c r="T314" i="54"/>
  <c r="S314" i="54"/>
  <c r="R314" i="54"/>
  <c r="Q314" i="54"/>
  <c r="P314" i="54"/>
  <c r="X313" i="54"/>
  <c r="W313" i="54"/>
  <c r="V313" i="54"/>
  <c r="U313" i="54"/>
  <c r="T313" i="54"/>
  <c r="S313" i="54"/>
  <c r="R313" i="54"/>
  <c r="Q313" i="54"/>
  <c r="P313" i="54"/>
  <c r="X312" i="54"/>
  <c r="W312" i="54"/>
  <c r="V312" i="54"/>
  <c r="U312" i="54"/>
  <c r="T312" i="54"/>
  <c r="S312" i="54"/>
  <c r="R312" i="54"/>
  <c r="Q312" i="54"/>
  <c r="P312" i="54"/>
  <c r="X311" i="54"/>
  <c r="W311" i="54"/>
  <c r="V311" i="54"/>
  <c r="U311" i="54"/>
  <c r="T311" i="54"/>
  <c r="S311" i="54"/>
  <c r="R311" i="54"/>
  <c r="Q311" i="54"/>
  <c r="P311" i="54"/>
  <c r="X310" i="54"/>
  <c r="W310" i="54"/>
  <c r="V310" i="54"/>
  <c r="U310" i="54"/>
  <c r="T310" i="54"/>
  <c r="S310" i="54"/>
  <c r="R310" i="54"/>
  <c r="Q310" i="54"/>
  <c r="P310" i="54"/>
  <c r="X309" i="54"/>
  <c r="W309" i="54"/>
  <c r="V309" i="54"/>
  <c r="U309" i="54"/>
  <c r="T309" i="54"/>
  <c r="S309" i="54"/>
  <c r="R309" i="54"/>
  <c r="Q309" i="54"/>
  <c r="P309" i="54"/>
  <c r="X308" i="54"/>
  <c r="W308" i="54"/>
  <c r="V308" i="54"/>
  <c r="U308" i="54"/>
  <c r="T308" i="54"/>
  <c r="S308" i="54"/>
  <c r="R308" i="54"/>
  <c r="Q308" i="54"/>
  <c r="P308" i="54"/>
  <c r="X307" i="54"/>
  <c r="W307" i="54"/>
  <c r="V307" i="54"/>
  <c r="U307" i="54"/>
  <c r="T307" i="54"/>
  <c r="S307" i="54"/>
  <c r="R307" i="54"/>
  <c r="Q307" i="54"/>
  <c r="P307" i="54"/>
  <c r="X306" i="54"/>
  <c r="W306" i="54"/>
  <c r="V306" i="54"/>
  <c r="U306" i="54"/>
  <c r="T306" i="54"/>
  <c r="S306" i="54"/>
  <c r="R306" i="54"/>
  <c r="Q306" i="54"/>
  <c r="P306" i="54"/>
  <c r="X305" i="54"/>
  <c r="W305" i="54"/>
  <c r="V305" i="54"/>
  <c r="U305" i="54"/>
  <c r="T305" i="54"/>
  <c r="S305" i="54"/>
  <c r="R305" i="54"/>
  <c r="Q305" i="54"/>
  <c r="P305" i="54"/>
  <c r="X304" i="54"/>
  <c r="W304" i="54"/>
  <c r="V304" i="54"/>
  <c r="U304" i="54"/>
  <c r="T304" i="54"/>
  <c r="S304" i="54"/>
  <c r="R304" i="54"/>
  <c r="Q304" i="54"/>
  <c r="P304" i="54"/>
  <c r="X303" i="54"/>
  <c r="W303" i="54"/>
  <c r="V303" i="54"/>
  <c r="U303" i="54"/>
  <c r="T303" i="54"/>
  <c r="S303" i="54"/>
  <c r="R303" i="54"/>
  <c r="Q303" i="54"/>
  <c r="P303" i="54"/>
  <c r="X302" i="54"/>
  <c r="W302" i="54"/>
  <c r="V302" i="54"/>
  <c r="U302" i="54"/>
  <c r="T302" i="54"/>
  <c r="S302" i="54"/>
  <c r="R302" i="54"/>
  <c r="Q302" i="54"/>
  <c r="P302" i="54"/>
  <c r="X301" i="54"/>
  <c r="W301" i="54"/>
  <c r="V301" i="54"/>
  <c r="U301" i="54"/>
  <c r="T301" i="54"/>
  <c r="S301" i="54"/>
  <c r="R301" i="54"/>
  <c r="Q301" i="54"/>
  <c r="P301" i="54"/>
  <c r="X300" i="54"/>
  <c r="W300" i="54"/>
  <c r="V300" i="54"/>
  <c r="U300" i="54"/>
  <c r="T300" i="54"/>
  <c r="S300" i="54"/>
  <c r="R300" i="54"/>
  <c r="Q300" i="54"/>
  <c r="P300" i="54"/>
  <c r="X264" i="54"/>
  <c r="W264" i="54"/>
  <c r="V264" i="54"/>
  <c r="U264" i="54"/>
  <c r="T264" i="54"/>
  <c r="S264" i="54"/>
  <c r="R264" i="54"/>
  <c r="Q264" i="54"/>
  <c r="P264" i="54"/>
  <c r="X263" i="54"/>
  <c r="W263" i="54"/>
  <c r="V263" i="54"/>
  <c r="U263" i="54"/>
  <c r="T263" i="54"/>
  <c r="S263" i="54"/>
  <c r="R263" i="54"/>
  <c r="Q263" i="54"/>
  <c r="P263" i="54"/>
  <c r="X262" i="54"/>
  <c r="W262" i="54"/>
  <c r="V262" i="54"/>
  <c r="U262" i="54"/>
  <c r="T262" i="54"/>
  <c r="S262" i="54"/>
  <c r="R262" i="54"/>
  <c r="Q262" i="54"/>
  <c r="P262" i="54"/>
  <c r="X261" i="54"/>
  <c r="W261" i="54"/>
  <c r="V261" i="54"/>
  <c r="U261" i="54"/>
  <c r="T261" i="54"/>
  <c r="S261" i="54"/>
  <c r="R261" i="54"/>
  <c r="Q261" i="54"/>
  <c r="P261" i="54"/>
  <c r="X260" i="54"/>
  <c r="W260" i="54"/>
  <c r="V260" i="54"/>
  <c r="U260" i="54"/>
  <c r="T260" i="54"/>
  <c r="S260" i="54"/>
  <c r="R260" i="54"/>
  <c r="Q260" i="54"/>
  <c r="P260" i="54"/>
  <c r="X259" i="54"/>
  <c r="W259" i="54"/>
  <c r="V259" i="54"/>
  <c r="U259" i="54"/>
  <c r="T259" i="54"/>
  <c r="S259" i="54"/>
  <c r="R259" i="54"/>
  <c r="Q259" i="54"/>
  <c r="P259" i="54"/>
  <c r="X258" i="54"/>
  <c r="W258" i="54"/>
  <c r="V258" i="54"/>
  <c r="U258" i="54"/>
  <c r="T258" i="54"/>
  <c r="S258" i="54"/>
  <c r="R258" i="54"/>
  <c r="Q258" i="54"/>
  <c r="P258" i="54"/>
  <c r="X257" i="54"/>
  <c r="W257" i="54"/>
  <c r="V257" i="54"/>
  <c r="U257" i="54"/>
  <c r="T257" i="54"/>
  <c r="S257" i="54"/>
  <c r="R257" i="54"/>
  <c r="Q257" i="54"/>
  <c r="P257" i="54"/>
  <c r="X256" i="54"/>
  <c r="W256" i="54"/>
  <c r="V256" i="54"/>
  <c r="U256" i="54"/>
  <c r="T256" i="54"/>
  <c r="S256" i="54"/>
  <c r="R256" i="54"/>
  <c r="Q256" i="54"/>
  <c r="P256" i="54"/>
  <c r="X255" i="54"/>
  <c r="W255" i="54"/>
  <c r="V255" i="54"/>
  <c r="U255" i="54"/>
  <c r="T255" i="54"/>
  <c r="S255" i="54"/>
  <c r="R255" i="54"/>
  <c r="Q255" i="54"/>
  <c r="P255" i="54"/>
  <c r="X254" i="54"/>
  <c r="W254" i="54"/>
  <c r="V254" i="54"/>
  <c r="U254" i="54"/>
  <c r="T254" i="54"/>
  <c r="S254" i="54"/>
  <c r="R254" i="54"/>
  <c r="Q254" i="54"/>
  <c r="P254" i="54"/>
  <c r="X253" i="54"/>
  <c r="W253" i="54"/>
  <c r="V253" i="54"/>
  <c r="U253" i="54"/>
  <c r="T253" i="54"/>
  <c r="S253" i="54"/>
  <c r="R253" i="54"/>
  <c r="Q253" i="54"/>
  <c r="P253" i="54"/>
  <c r="X252" i="54"/>
  <c r="W252" i="54"/>
  <c r="V252" i="54"/>
  <c r="U252" i="54"/>
  <c r="T252" i="54"/>
  <c r="S252" i="54"/>
  <c r="R252" i="54"/>
  <c r="Q252" i="54"/>
  <c r="P252" i="54"/>
  <c r="X251" i="54"/>
  <c r="W251" i="54"/>
  <c r="V251" i="54"/>
  <c r="U251" i="54"/>
  <c r="T251" i="54"/>
  <c r="S251" i="54"/>
  <c r="R251" i="54"/>
  <c r="Q251" i="54"/>
  <c r="P251" i="54"/>
  <c r="X250" i="54"/>
  <c r="W250" i="54"/>
  <c r="V250" i="54"/>
  <c r="U250" i="54"/>
  <c r="T250" i="54"/>
  <c r="S250" i="54"/>
  <c r="R250" i="54"/>
  <c r="Q250" i="54"/>
  <c r="P250" i="54"/>
  <c r="X249" i="54"/>
  <c r="W249" i="54"/>
  <c r="V249" i="54"/>
  <c r="U249" i="54"/>
  <c r="T249" i="54"/>
  <c r="S249" i="54"/>
  <c r="R249" i="54"/>
  <c r="Q249" i="54"/>
  <c r="P249" i="54"/>
  <c r="X248" i="54"/>
  <c r="W248" i="54"/>
  <c r="V248" i="54"/>
  <c r="U248" i="54"/>
  <c r="T248" i="54"/>
  <c r="S248" i="54"/>
  <c r="R248" i="54"/>
  <c r="Q248" i="54"/>
  <c r="P248" i="54"/>
  <c r="X247" i="54"/>
  <c r="W247" i="54"/>
  <c r="V247" i="54"/>
  <c r="U247" i="54"/>
  <c r="T247" i="54"/>
  <c r="S247" i="54"/>
  <c r="R247" i="54"/>
  <c r="Q247" i="54"/>
  <c r="P247" i="54"/>
  <c r="X246" i="54"/>
  <c r="W246" i="54"/>
  <c r="V246" i="54"/>
  <c r="U246" i="54"/>
  <c r="T246" i="54"/>
  <c r="S246" i="54"/>
  <c r="R246" i="54"/>
  <c r="Q246" i="54"/>
  <c r="P246" i="54"/>
  <c r="X245" i="54"/>
  <c r="W245" i="54"/>
  <c r="V245" i="54"/>
  <c r="U245" i="54"/>
  <c r="T245" i="54"/>
  <c r="S245" i="54"/>
  <c r="R245" i="54"/>
  <c r="Q245" i="54"/>
  <c r="P245" i="54"/>
  <c r="X240" i="54"/>
  <c r="W240" i="54"/>
  <c r="V240" i="54"/>
  <c r="U240" i="54"/>
  <c r="T240" i="54"/>
  <c r="S240" i="54"/>
  <c r="R240" i="54"/>
  <c r="Q240" i="54"/>
  <c r="P240" i="54"/>
  <c r="X239" i="54"/>
  <c r="W239" i="54"/>
  <c r="V239" i="54"/>
  <c r="U239" i="54"/>
  <c r="T239" i="54"/>
  <c r="S239" i="54"/>
  <c r="R239" i="54"/>
  <c r="Q239" i="54"/>
  <c r="P239" i="54"/>
  <c r="X238" i="54"/>
  <c r="W238" i="54"/>
  <c r="V238" i="54"/>
  <c r="U238" i="54"/>
  <c r="T238" i="54"/>
  <c r="S238" i="54"/>
  <c r="R238" i="54"/>
  <c r="Q238" i="54"/>
  <c r="P238" i="54"/>
  <c r="X237" i="54"/>
  <c r="W237" i="54"/>
  <c r="V237" i="54"/>
  <c r="U237" i="54"/>
  <c r="T237" i="54"/>
  <c r="S237" i="54"/>
  <c r="R237" i="54"/>
  <c r="Q237" i="54"/>
  <c r="P237" i="54"/>
  <c r="X236" i="54"/>
  <c r="W236" i="54"/>
  <c r="V236" i="54"/>
  <c r="U236" i="54"/>
  <c r="T236" i="54"/>
  <c r="S236" i="54"/>
  <c r="R236" i="54"/>
  <c r="Q236" i="54"/>
  <c r="P236" i="54"/>
  <c r="X235" i="54"/>
  <c r="W235" i="54"/>
  <c r="V235" i="54"/>
  <c r="U235" i="54"/>
  <c r="T235" i="54"/>
  <c r="S235" i="54"/>
  <c r="R235" i="54"/>
  <c r="Q235" i="54"/>
  <c r="P235" i="54"/>
  <c r="X234" i="54"/>
  <c r="W234" i="54"/>
  <c r="V234" i="54"/>
  <c r="U234" i="54"/>
  <c r="T234" i="54"/>
  <c r="S234" i="54"/>
  <c r="R234" i="54"/>
  <c r="Q234" i="54"/>
  <c r="P234" i="54"/>
  <c r="X233" i="54"/>
  <c r="W233" i="54"/>
  <c r="V233" i="54"/>
  <c r="U233" i="54"/>
  <c r="T233" i="54"/>
  <c r="S233" i="54"/>
  <c r="R233" i="54"/>
  <c r="Q233" i="54"/>
  <c r="P233" i="54"/>
  <c r="X232" i="54"/>
  <c r="W232" i="54"/>
  <c r="V232" i="54"/>
  <c r="U232" i="54"/>
  <c r="T232" i="54"/>
  <c r="S232" i="54"/>
  <c r="R232" i="54"/>
  <c r="Q232" i="54"/>
  <c r="P232" i="54"/>
  <c r="X231" i="54"/>
  <c r="W231" i="54"/>
  <c r="V231" i="54"/>
  <c r="U231" i="54"/>
  <c r="T231" i="54"/>
  <c r="S231" i="54"/>
  <c r="R231" i="54"/>
  <c r="Q231" i="54"/>
  <c r="P231" i="54"/>
  <c r="X230" i="54"/>
  <c r="W230" i="54"/>
  <c r="V230" i="54"/>
  <c r="U230" i="54"/>
  <c r="T230" i="54"/>
  <c r="S230" i="54"/>
  <c r="R230" i="54"/>
  <c r="Q230" i="54"/>
  <c r="P230" i="54"/>
  <c r="X229" i="54"/>
  <c r="W229" i="54"/>
  <c r="V229" i="54"/>
  <c r="U229" i="54"/>
  <c r="T229" i="54"/>
  <c r="S229" i="54"/>
  <c r="R229" i="54"/>
  <c r="Q229" i="54"/>
  <c r="P229" i="54"/>
  <c r="X228" i="54"/>
  <c r="W228" i="54"/>
  <c r="V228" i="54"/>
  <c r="U228" i="54"/>
  <c r="T228" i="54"/>
  <c r="S228" i="54"/>
  <c r="R228" i="54"/>
  <c r="Q228" i="54"/>
  <c r="P228" i="54"/>
  <c r="X227" i="54"/>
  <c r="W227" i="54"/>
  <c r="V227" i="54"/>
  <c r="U227" i="54"/>
  <c r="T227" i="54"/>
  <c r="S227" i="54"/>
  <c r="R227" i="54"/>
  <c r="Q227" i="54"/>
  <c r="P227" i="54"/>
  <c r="X226" i="54"/>
  <c r="W226" i="54"/>
  <c r="V226" i="54"/>
  <c r="U226" i="54"/>
  <c r="T226" i="54"/>
  <c r="S226" i="54"/>
  <c r="R226" i="54"/>
  <c r="Q226" i="54"/>
  <c r="P226" i="54"/>
  <c r="X225" i="54"/>
  <c r="W225" i="54"/>
  <c r="V225" i="54"/>
  <c r="U225" i="54"/>
  <c r="T225" i="54"/>
  <c r="S225" i="54"/>
  <c r="R225" i="54"/>
  <c r="Q225" i="54"/>
  <c r="P225" i="54"/>
  <c r="X224" i="54"/>
  <c r="W224" i="54"/>
  <c r="V224" i="54"/>
  <c r="U224" i="54"/>
  <c r="T224" i="54"/>
  <c r="S224" i="54"/>
  <c r="R224" i="54"/>
  <c r="Q224" i="54"/>
  <c r="P224" i="54"/>
  <c r="X223" i="54"/>
  <c r="W223" i="54"/>
  <c r="V223" i="54"/>
  <c r="U223" i="54"/>
  <c r="T223" i="54"/>
  <c r="S223" i="54"/>
  <c r="R223" i="54"/>
  <c r="Q223" i="54"/>
  <c r="P223" i="54"/>
  <c r="X222" i="54"/>
  <c r="W222" i="54"/>
  <c r="V222" i="54"/>
  <c r="U222" i="54"/>
  <c r="T222" i="54"/>
  <c r="S222" i="54"/>
  <c r="R222" i="54"/>
  <c r="Q222" i="54"/>
  <c r="P222" i="54"/>
  <c r="X221" i="54"/>
  <c r="W221" i="54"/>
  <c r="V221" i="54"/>
  <c r="U221" i="54"/>
  <c r="T221" i="54"/>
  <c r="S221" i="54"/>
  <c r="R221" i="54"/>
  <c r="Q221" i="54"/>
  <c r="P221" i="54"/>
  <c r="X176" i="54"/>
  <c r="W176" i="54"/>
  <c r="V176" i="54"/>
  <c r="U176" i="54"/>
  <c r="T176" i="54"/>
  <c r="S176" i="54"/>
  <c r="R176" i="54"/>
  <c r="Q176" i="54"/>
  <c r="P176" i="54"/>
  <c r="X175" i="54"/>
  <c r="W175" i="54"/>
  <c r="V175" i="54"/>
  <c r="U175" i="54"/>
  <c r="T175" i="54"/>
  <c r="S175" i="54"/>
  <c r="R175" i="54"/>
  <c r="Q175" i="54"/>
  <c r="P175" i="54"/>
  <c r="X174" i="54"/>
  <c r="W174" i="54"/>
  <c r="V174" i="54"/>
  <c r="U174" i="54"/>
  <c r="T174" i="54"/>
  <c r="S174" i="54"/>
  <c r="R174" i="54"/>
  <c r="Q174" i="54"/>
  <c r="P174" i="54"/>
  <c r="X173" i="54"/>
  <c r="W173" i="54"/>
  <c r="V173" i="54"/>
  <c r="U173" i="54"/>
  <c r="T173" i="54"/>
  <c r="S173" i="54"/>
  <c r="R173" i="54"/>
  <c r="Q173" i="54"/>
  <c r="P173" i="54"/>
  <c r="X172" i="54"/>
  <c r="W172" i="54"/>
  <c r="V172" i="54"/>
  <c r="U172" i="54"/>
  <c r="T172" i="54"/>
  <c r="S172" i="54"/>
  <c r="R172" i="54"/>
  <c r="Q172" i="54"/>
  <c r="P172" i="54"/>
  <c r="X171" i="54"/>
  <c r="W171" i="54"/>
  <c r="V171" i="54"/>
  <c r="U171" i="54"/>
  <c r="T171" i="54"/>
  <c r="S171" i="54"/>
  <c r="R171" i="54"/>
  <c r="Q171" i="54"/>
  <c r="P171" i="54"/>
  <c r="X170" i="54"/>
  <c r="W170" i="54"/>
  <c r="V170" i="54"/>
  <c r="U170" i="54"/>
  <c r="T170" i="54"/>
  <c r="S170" i="54"/>
  <c r="R170" i="54"/>
  <c r="Q170" i="54"/>
  <c r="P170" i="54"/>
  <c r="X169" i="54"/>
  <c r="W169" i="54"/>
  <c r="V169" i="54"/>
  <c r="U169" i="54"/>
  <c r="T169" i="54"/>
  <c r="S169" i="54"/>
  <c r="R169" i="54"/>
  <c r="Q169" i="54"/>
  <c r="P169" i="54"/>
  <c r="X168" i="54"/>
  <c r="W168" i="54"/>
  <c r="V168" i="54"/>
  <c r="U168" i="54"/>
  <c r="T168" i="54"/>
  <c r="S168" i="54"/>
  <c r="R168" i="54"/>
  <c r="Q168" i="54"/>
  <c r="P168" i="54"/>
  <c r="X167" i="54"/>
  <c r="W167" i="54"/>
  <c r="V167" i="54"/>
  <c r="U167" i="54"/>
  <c r="T167" i="54"/>
  <c r="S167" i="54"/>
  <c r="R167" i="54"/>
  <c r="Q167" i="54"/>
  <c r="P167" i="54"/>
  <c r="X166" i="54"/>
  <c r="W166" i="54"/>
  <c r="V166" i="54"/>
  <c r="U166" i="54"/>
  <c r="T166" i="54"/>
  <c r="S166" i="54"/>
  <c r="R166" i="54"/>
  <c r="Q166" i="54"/>
  <c r="P166" i="54"/>
  <c r="X165" i="54"/>
  <c r="W165" i="54"/>
  <c r="V165" i="54"/>
  <c r="U165" i="54"/>
  <c r="T165" i="54"/>
  <c r="S165" i="54"/>
  <c r="R165" i="54"/>
  <c r="Q165" i="54"/>
  <c r="P165" i="54"/>
  <c r="X164" i="54"/>
  <c r="W164" i="54"/>
  <c r="V164" i="54"/>
  <c r="U164" i="54"/>
  <c r="T164" i="54"/>
  <c r="S164" i="54"/>
  <c r="R164" i="54"/>
  <c r="Q164" i="54"/>
  <c r="P164" i="54"/>
  <c r="X163" i="54"/>
  <c r="W163" i="54"/>
  <c r="V163" i="54"/>
  <c r="U163" i="54"/>
  <c r="T163" i="54"/>
  <c r="S163" i="54"/>
  <c r="R163" i="54"/>
  <c r="Q163" i="54"/>
  <c r="P163" i="54"/>
  <c r="X162" i="54"/>
  <c r="W162" i="54"/>
  <c r="V162" i="54"/>
  <c r="U162" i="54"/>
  <c r="T162" i="54"/>
  <c r="S162" i="54"/>
  <c r="R162" i="54"/>
  <c r="Q162" i="54"/>
  <c r="P162" i="54"/>
  <c r="X161" i="54"/>
  <c r="W161" i="54"/>
  <c r="V161" i="54"/>
  <c r="U161" i="54"/>
  <c r="T161" i="54"/>
  <c r="S161" i="54"/>
  <c r="R161" i="54"/>
  <c r="Q161" i="54"/>
  <c r="P161" i="54"/>
  <c r="X160" i="54"/>
  <c r="W160" i="54"/>
  <c r="V160" i="54"/>
  <c r="U160" i="54"/>
  <c r="T160" i="54"/>
  <c r="S160" i="54"/>
  <c r="R160" i="54"/>
  <c r="Q160" i="54"/>
  <c r="P160" i="54"/>
  <c r="X159" i="54"/>
  <c r="W159" i="54"/>
  <c r="V159" i="54"/>
  <c r="U159" i="54"/>
  <c r="T159" i="54"/>
  <c r="S159" i="54"/>
  <c r="R159" i="54"/>
  <c r="Q159" i="54"/>
  <c r="P159" i="54"/>
  <c r="X158" i="54"/>
  <c r="W158" i="54"/>
  <c r="V158" i="54"/>
  <c r="U158" i="54"/>
  <c r="T158" i="54"/>
  <c r="S158" i="54"/>
  <c r="R158" i="54"/>
  <c r="Q158" i="54"/>
  <c r="P158" i="54"/>
  <c r="X157" i="54"/>
  <c r="W157" i="54"/>
  <c r="V157" i="54"/>
  <c r="U157" i="54"/>
  <c r="T157" i="54"/>
  <c r="S157" i="54"/>
  <c r="R157" i="54"/>
  <c r="Q157" i="54"/>
  <c r="P157" i="54"/>
  <c r="X152" i="54"/>
  <c r="W152" i="54"/>
  <c r="V152" i="54"/>
  <c r="U152" i="54"/>
  <c r="T152" i="54"/>
  <c r="S152" i="54"/>
  <c r="R152" i="54"/>
  <c r="Q152" i="54"/>
  <c r="P152" i="54"/>
  <c r="X151" i="54"/>
  <c r="W151" i="54"/>
  <c r="V151" i="54"/>
  <c r="U151" i="54"/>
  <c r="T151" i="54"/>
  <c r="S151" i="54"/>
  <c r="R151" i="54"/>
  <c r="Q151" i="54"/>
  <c r="P151" i="54"/>
  <c r="X150" i="54"/>
  <c r="W150" i="54"/>
  <c r="V150" i="54"/>
  <c r="U150" i="54"/>
  <c r="T150" i="54"/>
  <c r="S150" i="54"/>
  <c r="R150" i="54"/>
  <c r="Q150" i="54"/>
  <c r="P150" i="54"/>
  <c r="X149" i="54"/>
  <c r="W149" i="54"/>
  <c r="V149" i="54"/>
  <c r="U149" i="54"/>
  <c r="T149" i="54"/>
  <c r="S149" i="54"/>
  <c r="R149" i="54"/>
  <c r="Q149" i="54"/>
  <c r="P149" i="54"/>
  <c r="X148" i="54"/>
  <c r="W148" i="54"/>
  <c r="V148" i="54"/>
  <c r="U148" i="54"/>
  <c r="T148" i="54"/>
  <c r="S148" i="54"/>
  <c r="R148" i="54"/>
  <c r="Q148" i="54"/>
  <c r="P148" i="54"/>
  <c r="X147" i="54"/>
  <c r="W147" i="54"/>
  <c r="V147" i="54"/>
  <c r="U147" i="54"/>
  <c r="T147" i="54"/>
  <c r="S147" i="54"/>
  <c r="R147" i="54"/>
  <c r="Q147" i="54"/>
  <c r="P147" i="54"/>
  <c r="X146" i="54"/>
  <c r="W146" i="54"/>
  <c r="V146" i="54"/>
  <c r="U146" i="54"/>
  <c r="T146" i="54"/>
  <c r="S146" i="54"/>
  <c r="R146" i="54"/>
  <c r="Q146" i="54"/>
  <c r="P146" i="54"/>
  <c r="X145" i="54"/>
  <c r="W145" i="54"/>
  <c r="V145" i="54"/>
  <c r="U145" i="54"/>
  <c r="T145" i="54"/>
  <c r="S145" i="54"/>
  <c r="R145" i="54"/>
  <c r="Q145" i="54"/>
  <c r="P145" i="54"/>
  <c r="X144" i="54"/>
  <c r="W144" i="54"/>
  <c r="V144" i="54"/>
  <c r="U144" i="54"/>
  <c r="T144" i="54"/>
  <c r="S144" i="54"/>
  <c r="R144" i="54"/>
  <c r="Q144" i="54"/>
  <c r="P144" i="54"/>
  <c r="X143" i="54"/>
  <c r="W143" i="54"/>
  <c r="V143" i="54"/>
  <c r="U143" i="54"/>
  <c r="T143" i="54"/>
  <c r="S143" i="54"/>
  <c r="R143" i="54"/>
  <c r="Q143" i="54"/>
  <c r="P143" i="54"/>
  <c r="X142" i="54"/>
  <c r="W142" i="54"/>
  <c r="V142" i="54"/>
  <c r="U142" i="54"/>
  <c r="T142" i="54"/>
  <c r="S142" i="54"/>
  <c r="R142" i="54"/>
  <c r="Q142" i="54"/>
  <c r="P142" i="54"/>
  <c r="X141" i="54"/>
  <c r="W141" i="54"/>
  <c r="V141" i="54"/>
  <c r="U141" i="54"/>
  <c r="T141" i="54"/>
  <c r="S141" i="54"/>
  <c r="R141" i="54"/>
  <c r="Q141" i="54"/>
  <c r="P141" i="54"/>
  <c r="X140" i="54"/>
  <c r="W140" i="54"/>
  <c r="V140" i="54"/>
  <c r="U140" i="54"/>
  <c r="T140" i="54"/>
  <c r="S140" i="54"/>
  <c r="R140" i="54"/>
  <c r="Q140" i="54"/>
  <c r="P140" i="54"/>
  <c r="X139" i="54"/>
  <c r="W139" i="54"/>
  <c r="U139" i="54"/>
  <c r="T139" i="54"/>
  <c r="S139" i="54"/>
  <c r="R139" i="54"/>
  <c r="Q139" i="54"/>
  <c r="P139" i="54"/>
  <c r="X138" i="54"/>
  <c r="W138" i="54"/>
  <c r="V138" i="54"/>
  <c r="U138" i="54"/>
  <c r="T138" i="54"/>
  <c r="R138" i="54"/>
  <c r="Q138" i="54"/>
  <c r="P138" i="54"/>
  <c r="X137" i="54"/>
  <c r="W137" i="54"/>
  <c r="V137" i="54"/>
  <c r="U137" i="54"/>
  <c r="T137" i="54"/>
  <c r="S137" i="54"/>
  <c r="R137" i="54"/>
  <c r="P137" i="54"/>
  <c r="X136" i="54"/>
  <c r="W136" i="54"/>
  <c r="V136" i="54"/>
  <c r="U136" i="54"/>
  <c r="T136" i="54"/>
  <c r="S136" i="54"/>
  <c r="R136" i="54"/>
  <c r="Q136" i="54"/>
  <c r="P136" i="54"/>
  <c r="X135" i="54"/>
  <c r="W135" i="54"/>
  <c r="V135" i="54"/>
  <c r="U135" i="54"/>
  <c r="T135" i="54"/>
  <c r="S135" i="54"/>
  <c r="R135" i="54"/>
  <c r="Q135" i="54"/>
  <c r="X134" i="54"/>
  <c r="W134" i="54"/>
  <c r="V134" i="54"/>
  <c r="U134" i="54"/>
  <c r="T134" i="54"/>
  <c r="S134" i="54"/>
  <c r="R134" i="54"/>
  <c r="Q134" i="54"/>
  <c r="P134" i="54"/>
  <c r="X133" i="54"/>
  <c r="W133" i="54"/>
  <c r="V133" i="54"/>
  <c r="U133" i="54"/>
  <c r="T133" i="54"/>
  <c r="S133" i="54"/>
  <c r="R133" i="54"/>
  <c r="Q133" i="54"/>
  <c r="P133" i="54"/>
  <c r="I110" i="49" l="1"/>
  <c r="I25" i="49" s="1"/>
  <c r="I114" i="49"/>
  <c r="I29" i="49" s="1"/>
  <c r="I108" i="49"/>
  <c r="I23" i="49" s="1"/>
  <c r="I115" i="49"/>
  <c r="I30" i="49" s="1"/>
  <c r="I107" i="49"/>
  <c r="I22" i="49" s="1"/>
  <c r="I109" i="49"/>
  <c r="I24" i="49" s="1"/>
  <c r="I106" i="49"/>
  <c r="I104" i="49"/>
  <c r="I19" i="49" s="1"/>
  <c r="I102" i="49"/>
  <c r="I17" i="49" s="1"/>
  <c r="I118" i="49"/>
  <c r="I33" i="49" s="1"/>
  <c r="I116" i="49"/>
  <c r="I31" i="49" s="1"/>
  <c r="I111" i="49"/>
  <c r="I26" i="49" s="1"/>
  <c r="I119" i="49"/>
  <c r="I34" i="49" s="1"/>
  <c r="I117" i="49"/>
  <c r="I32" i="49" s="1"/>
  <c r="I113" i="49"/>
  <c r="I28" i="49" s="1"/>
  <c r="I112" i="49"/>
  <c r="I27" i="49" s="1"/>
  <c r="I100" i="49"/>
  <c r="Q100" i="49" s="1"/>
  <c r="K368" i="54"/>
  <c r="K367" i="54"/>
  <c r="K365" i="54"/>
  <c r="K364" i="54"/>
  <c r="K363" i="54"/>
  <c r="K360" i="54"/>
  <c r="K359" i="54"/>
  <c r="K356" i="54"/>
  <c r="K355" i="54"/>
  <c r="K352" i="54"/>
  <c r="K351" i="54"/>
  <c r="M291" i="54"/>
  <c r="L291" i="54"/>
  <c r="M290" i="54"/>
  <c r="L290" i="54"/>
  <c r="L289" i="54"/>
  <c r="L288" i="54"/>
  <c r="M287" i="54"/>
  <c r="K287" i="54"/>
  <c r="M286" i="54"/>
  <c r="L286" i="54"/>
  <c r="M285" i="54"/>
  <c r="M284" i="54"/>
  <c r="L284" i="54"/>
  <c r="K283" i="54"/>
  <c r="M282" i="54"/>
  <c r="L282" i="54"/>
  <c r="L281" i="54"/>
  <c r="L280" i="54"/>
  <c r="K279" i="54"/>
  <c r="M278" i="54"/>
  <c r="K277" i="54"/>
  <c r="M276" i="54"/>
  <c r="K275" i="54"/>
  <c r="M274" i="54"/>
  <c r="K273" i="54"/>
  <c r="M272" i="54"/>
  <c r="E113" i="78"/>
  <c r="E115" i="78" s="1"/>
  <c r="M203" i="54"/>
  <c r="L203" i="54"/>
  <c r="M201" i="54"/>
  <c r="L201" i="54"/>
  <c r="M200" i="54"/>
  <c r="L200" i="54"/>
  <c r="L199" i="54"/>
  <c r="M198" i="54"/>
  <c r="L198" i="54"/>
  <c r="L197" i="54"/>
  <c r="M196" i="54"/>
  <c r="L195" i="54"/>
  <c r="L194" i="54"/>
  <c r="M193" i="54"/>
  <c r="L193" i="54"/>
  <c r="M192" i="54"/>
  <c r="L192" i="54"/>
  <c r="L191" i="54"/>
  <c r="M190" i="54"/>
  <c r="K190" i="54"/>
  <c r="M189" i="54"/>
  <c r="L189" i="54"/>
  <c r="M188" i="54"/>
  <c r="L187" i="54"/>
  <c r="M186" i="54"/>
  <c r="K186" i="54"/>
  <c r="L185" i="54"/>
  <c r="E3" i="78"/>
  <c r="E208" i="54"/>
  <c r="E210" i="54" s="1"/>
  <c r="J106" i="49" l="1"/>
  <c r="K106" i="49" s="1"/>
  <c r="L106" i="49" s="1"/>
  <c r="M106" i="49" s="1"/>
  <c r="I21" i="49"/>
  <c r="I15" i="49"/>
  <c r="L184" i="54"/>
  <c r="K285" i="54"/>
  <c r="L275" i="54"/>
  <c r="M197" i="54"/>
  <c r="K203" i="54"/>
  <c r="K187" i="54"/>
  <c r="M273" i="54"/>
  <c r="M279" i="54"/>
  <c r="L272" i="54"/>
  <c r="L274" i="54"/>
  <c r="L196" i="54"/>
  <c r="L202" i="54"/>
  <c r="L278" i="54"/>
  <c r="L276" i="54"/>
  <c r="M351" i="54"/>
  <c r="L353" i="54"/>
  <c r="K353" i="54"/>
  <c r="K358" i="54"/>
  <c r="K366" i="54"/>
  <c r="M184" i="54"/>
  <c r="K198" i="54"/>
  <c r="K274" i="54"/>
  <c r="K280" i="54"/>
  <c r="K288" i="54"/>
  <c r="K195" i="54"/>
  <c r="M353" i="54"/>
  <c r="K361" i="54"/>
  <c r="K369" i="54"/>
  <c r="K185" i="54"/>
  <c r="M187" i="54"/>
  <c r="K193" i="54"/>
  <c r="M195" i="54"/>
  <c r="K201" i="54"/>
  <c r="M277" i="54"/>
  <c r="K291" i="54"/>
  <c r="K188" i="54"/>
  <c r="K196" i="54"/>
  <c r="K272" i="54"/>
  <c r="K278" i="54"/>
  <c r="M280" i="54"/>
  <c r="K286" i="54"/>
  <c r="M288" i="54"/>
  <c r="M185" i="54"/>
  <c r="K191" i="54"/>
  <c r="K199" i="54"/>
  <c r="K281" i="54"/>
  <c r="M283" i="54"/>
  <c r="K289" i="54"/>
  <c r="K354" i="54"/>
  <c r="K362" i="54"/>
  <c r="K370" i="54"/>
  <c r="K194" i="54"/>
  <c r="K202" i="54"/>
  <c r="K276" i="54"/>
  <c r="K284" i="54"/>
  <c r="M352" i="54"/>
  <c r="K357" i="54"/>
  <c r="K189" i="54"/>
  <c r="M191" i="54"/>
  <c r="K197" i="54"/>
  <c r="M199" i="54"/>
  <c r="M281" i="54"/>
  <c r="M289" i="54"/>
  <c r="K184" i="54"/>
  <c r="K192" i="54"/>
  <c r="M194" i="54"/>
  <c r="K200" i="54"/>
  <c r="M202" i="54"/>
  <c r="K282" i="54"/>
  <c r="K290" i="54"/>
  <c r="M275" i="54"/>
  <c r="L188" i="54"/>
  <c r="L285" i="54"/>
  <c r="L279" i="54" l="1"/>
  <c r="L351" i="54"/>
  <c r="L190" i="54"/>
  <c r="L273" i="54"/>
  <c r="L283" i="54"/>
  <c r="L186" i="54"/>
  <c r="L277" i="54"/>
  <c r="L352" i="54"/>
  <c r="L287" i="54"/>
  <c r="M357" i="54" l="1"/>
  <c r="L357" i="54"/>
  <c r="M360" i="54"/>
  <c r="L360" i="54"/>
  <c r="M364" i="54"/>
  <c r="L364" i="54"/>
  <c r="M368" i="54"/>
  <c r="L368" i="54"/>
  <c r="M358" i="54"/>
  <c r="L358" i="54"/>
  <c r="M361" i="54"/>
  <c r="L361" i="54"/>
  <c r="M355" i="54"/>
  <c r="L355" i="54"/>
  <c r="M362" i="54"/>
  <c r="L362" i="54"/>
  <c r="M365" i="54"/>
  <c r="L365" i="54"/>
  <c r="M366" i="54"/>
  <c r="L366" i="54"/>
  <c r="M363" i="54"/>
  <c r="L363" i="54"/>
  <c r="M370" i="54"/>
  <c r="L370" i="54"/>
  <c r="M354" i="54"/>
  <c r="L354" i="54"/>
  <c r="L359" i="54"/>
  <c r="M359" i="54"/>
  <c r="M369" i="54"/>
  <c r="L369" i="54"/>
  <c r="L367" i="54"/>
  <c r="M367" i="54"/>
  <c r="M356" i="54"/>
  <c r="L356" i="54"/>
  <c r="E3" i="77" l="1"/>
  <c r="E373" i="54"/>
  <c r="E3" i="66" l="1"/>
  <c r="E164" i="49" l="1"/>
  <c r="G164" i="49" s="1"/>
  <c r="E165" i="49"/>
  <c r="G165" i="49" s="1"/>
  <c r="E166" i="49"/>
  <c r="G166" i="49" s="1"/>
  <c r="E167" i="49"/>
  <c r="G167" i="49" s="1"/>
  <c r="E168" i="49"/>
  <c r="G168" i="49" s="1"/>
  <c r="E169" i="49"/>
  <c r="G169" i="49" s="1"/>
  <c r="E170" i="49"/>
  <c r="G170" i="49" s="1"/>
  <c r="E171" i="49"/>
  <c r="G171" i="49" s="1"/>
  <c r="E172" i="49"/>
  <c r="G172" i="49" s="1"/>
  <c r="E173" i="49"/>
  <c r="G173" i="49" s="1"/>
  <c r="E174" i="49"/>
  <c r="G174" i="49" s="1"/>
  <c r="E163" i="49"/>
  <c r="G163" i="49" s="1"/>
  <c r="D164" i="49"/>
  <c r="D165" i="49"/>
  <c r="D166" i="49"/>
  <c r="D167" i="49"/>
  <c r="D168" i="49"/>
  <c r="D169" i="49"/>
  <c r="D172" i="49"/>
  <c r="D174" i="49"/>
  <c r="E3" i="64"/>
  <c r="E3" i="63"/>
  <c r="D72" i="49"/>
  <c r="D78" i="66" s="1"/>
  <c r="E3" i="59"/>
  <c r="Y146" i="49" l="1"/>
  <c r="N109" i="49" s="1"/>
  <c r="Y154" i="49"/>
  <c r="N117" i="49" s="1"/>
  <c r="Y139" i="49"/>
  <c r="N102" i="49" s="1"/>
  <c r="Y147" i="49"/>
  <c r="N110" i="49" s="1"/>
  <c r="Y155" i="49"/>
  <c r="N118" i="49" s="1"/>
  <c r="Y148" i="49"/>
  <c r="N111" i="49" s="1"/>
  <c r="Y156" i="49"/>
  <c r="N119" i="49" s="1"/>
  <c r="Y141" i="49"/>
  <c r="N104" i="49" s="1"/>
  <c r="Y149" i="49"/>
  <c r="N112" i="49" s="1"/>
  <c r="Y137" i="49"/>
  <c r="N100" i="49" s="1"/>
  <c r="Y142" i="49"/>
  <c r="N105" i="49" s="1"/>
  <c r="Y150" i="49"/>
  <c r="N113" i="49" s="1"/>
  <c r="Y143" i="49"/>
  <c r="N106" i="49" s="1"/>
  <c r="Y151" i="49"/>
  <c r="N114" i="49" s="1"/>
  <c r="Y144" i="49"/>
  <c r="N107" i="49" s="1"/>
  <c r="Y152" i="49"/>
  <c r="N115" i="49" s="1"/>
  <c r="Y145" i="49"/>
  <c r="N108" i="49" s="1"/>
  <c r="Y153" i="49"/>
  <c r="N116" i="49" s="1"/>
  <c r="Y138" i="49"/>
  <c r="N101" i="49" s="1"/>
  <c r="Y140" i="49"/>
  <c r="N103" i="49" s="1"/>
  <c r="D189" i="54"/>
  <c r="D16" i="77"/>
  <c r="D386" i="54"/>
  <c r="D413" i="54" s="1"/>
  <c r="D210" i="78"/>
  <c r="D155" i="78"/>
  <c r="D67" i="78"/>
  <c r="D182" i="78"/>
  <c r="D262" i="78"/>
  <c r="D235" i="78"/>
  <c r="D131" i="78"/>
  <c r="D43" i="78"/>
  <c r="D94" i="78"/>
  <c r="D169" i="54"/>
  <c r="D23" i="77"/>
  <c r="D393" i="54"/>
  <c r="D420" i="54" s="1"/>
  <c r="D50" i="78"/>
  <c r="D217" i="78"/>
  <c r="D162" i="78"/>
  <c r="D101" i="78"/>
  <c r="D74" i="78"/>
  <c r="D242" i="78"/>
  <c r="D189" i="78"/>
  <c r="D138" i="78"/>
  <c r="D269" i="78"/>
  <c r="D176" i="54"/>
  <c r="D30" i="77"/>
  <c r="D400" i="54"/>
  <c r="D427" i="54" s="1"/>
  <c r="D57" i="78"/>
  <c r="D196" i="78"/>
  <c r="D276" i="78"/>
  <c r="D224" i="78"/>
  <c r="D169" i="78"/>
  <c r="D81" i="78"/>
  <c r="D249" i="78"/>
  <c r="D145" i="78"/>
  <c r="D108" i="78"/>
  <c r="D168" i="54"/>
  <c r="D22" i="77"/>
  <c r="D392" i="54"/>
  <c r="D419" i="54" s="1"/>
  <c r="D49" i="78"/>
  <c r="D188" i="78"/>
  <c r="D268" i="78"/>
  <c r="D216" i="78"/>
  <c r="D161" i="78"/>
  <c r="D73" i="78"/>
  <c r="D241" i="78"/>
  <c r="D137" i="78"/>
  <c r="D100" i="78"/>
  <c r="D175" i="54"/>
  <c r="D29" i="77"/>
  <c r="D399" i="54"/>
  <c r="D426" i="54" s="1"/>
  <c r="D248" i="78"/>
  <c r="D144" i="78"/>
  <c r="D56" i="78"/>
  <c r="D107" i="78"/>
  <c r="D223" i="78"/>
  <c r="D195" i="78"/>
  <c r="D168" i="78"/>
  <c r="D275" i="78"/>
  <c r="D80" i="78"/>
  <c r="D167" i="54"/>
  <c r="D21" i="77"/>
  <c r="D391" i="54"/>
  <c r="D418" i="54" s="1"/>
  <c r="D240" i="78"/>
  <c r="D136" i="78"/>
  <c r="D48" i="78"/>
  <c r="D99" i="78"/>
  <c r="D215" i="78"/>
  <c r="D187" i="78"/>
  <c r="D160" i="78"/>
  <c r="D267" i="78"/>
  <c r="D72" i="78"/>
  <c r="D44" i="49"/>
  <c r="D13" i="77"/>
  <c r="D383" i="54"/>
  <c r="D410" i="54" s="1"/>
  <c r="D232" i="78"/>
  <c r="D128" i="78"/>
  <c r="D40" i="78"/>
  <c r="D91" i="78"/>
  <c r="D207" i="78"/>
  <c r="D179" i="78"/>
  <c r="D152" i="78"/>
  <c r="D64" i="78"/>
  <c r="D259" i="78"/>
  <c r="D161" i="54"/>
  <c r="D15" i="77"/>
  <c r="D385" i="54"/>
  <c r="D412" i="54" s="1"/>
  <c r="D209" i="78"/>
  <c r="D154" i="78"/>
  <c r="D93" i="78"/>
  <c r="D66" i="78"/>
  <c r="D234" i="78"/>
  <c r="D181" i="78"/>
  <c r="D130" i="78"/>
  <c r="D261" i="78"/>
  <c r="D42" i="78"/>
  <c r="D160" i="54"/>
  <c r="D14" i="77"/>
  <c r="D384" i="54"/>
  <c r="D411" i="54" s="1"/>
  <c r="D41" i="78"/>
  <c r="D180" i="78"/>
  <c r="D260" i="78"/>
  <c r="D208" i="78"/>
  <c r="D153" i="78"/>
  <c r="D65" i="78"/>
  <c r="D233" i="78"/>
  <c r="D129" i="78"/>
  <c r="D92" i="78"/>
  <c r="D174" i="54"/>
  <c r="D28" i="77"/>
  <c r="D398" i="54"/>
  <c r="D425" i="54" s="1"/>
  <c r="D274" i="78"/>
  <c r="D79" i="78"/>
  <c r="D247" i="78"/>
  <c r="D143" i="78"/>
  <c r="D55" i="78"/>
  <c r="D222" i="78"/>
  <c r="D167" i="78"/>
  <c r="D194" i="78"/>
  <c r="D106" i="78"/>
  <c r="D166" i="54"/>
  <c r="D24" i="49"/>
  <c r="D20" i="77"/>
  <c r="D390" i="54"/>
  <c r="D417" i="54" s="1"/>
  <c r="D266" i="78"/>
  <c r="D239" i="78"/>
  <c r="D135" i="78"/>
  <c r="D71" i="78"/>
  <c r="D47" i="78"/>
  <c r="D214" i="78"/>
  <c r="D159" i="78"/>
  <c r="D186" i="78"/>
  <c r="D98" i="78"/>
  <c r="D158" i="54"/>
  <c r="D12" i="77"/>
  <c r="D382" i="54"/>
  <c r="D409" i="54" s="1"/>
  <c r="D231" i="78"/>
  <c r="D127" i="78"/>
  <c r="D258" i="78"/>
  <c r="D39" i="78"/>
  <c r="D206" i="78"/>
  <c r="D151" i="78"/>
  <c r="D63" i="78"/>
  <c r="D178" i="78"/>
  <c r="D90" i="78"/>
  <c r="D197" i="54"/>
  <c r="D24" i="77"/>
  <c r="D394" i="54"/>
  <c r="D421" i="54" s="1"/>
  <c r="D218" i="78"/>
  <c r="D163" i="78"/>
  <c r="D75" i="78"/>
  <c r="D51" i="78"/>
  <c r="D190" i="78"/>
  <c r="D270" i="78"/>
  <c r="D243" i="78"/>
  <c r="D139" i="78"/>
  <c r="D102" i="78"/>
  <c r="D157" i="54"/>
  <c r="D11" i="77"/>
  <c r="D381" i="54"/>
  <c r="D408" i="54" s="1"/>
  <c r="D230" i="78"/>
  <c r="D177" i="78"/>
  <c r="D126" i="78"/>
  <c r="D62" i="78"/>
  <c r="D89" i="78"/>
  <c r="D38" i="78"/>
  <c r="D257" i="78"/>
  <c r="D205" i="78"/>
  <c r="D150" i="78"/>
  <c r="D58" i="49"/>
  <c r="D27" i="77"/>
  <c r="D397" i="54"/>
  <c r="D424" i="54" s="1"/>
  <c r="D246" i="78"/>
  <c r="D193" i="78"/>
  <c r="D142" i="78"/>
  <c r="D273" i="78"/>
  <c r="D105" i="78"/>
  <c r="D54" i="78"/>
  <c r="D221" i="78"/>
  <c r="D166" i="78"/>
  <c r="D78" i="78"/>
  <c r="D50" i="49"/>
  <c r="D19" i="77"/>
  <c r="D389" i="54"/>
  <c r="D416" i="54" s="1"/>
  <c r="D238" i="78"/>
  <c r="D185" i="78"/>
  <c r="D134" i="78"/>
  <c r="D265" i="78"/>
  <c r="D97" i="78"/>
  <c r="D46" i="78"/>
  <c r="D70" i="78"/>
  <c r="D213" i="78"/>
  <c r="D158" i="78"/>
  <c r="D57" i="49"/>
  <c r="D26" i="77"/>
  <c r="D396" i="54"/>
  <c r="D423" i="54" s="1"/>
  <c r="D77" i="78"/>
  <c r="D245" i="78"/>
  <c r="D141" i="78"/>
  <c r="D53" i="78"/>
  <c r="D192" i="78"/>
  <c r="D272" i="78"/>
  <c r="D220" i="78"/>
  <c r="D165" i="78"/>
  <c r="D104" i="78"/>
  <c r="D49" i="49"/>
  <c r="D18" i="77"/>
  <c r="D388" i="54"/>
  <c r="D415" i="54" s="1"/>
  <c r="D69" i="78"/>
  <c r="D237" i="78"/>
  <c r="D133" i="78"/>
  <c r="D45" i="78"/>
  <c r="D184" i="78"/>
  <c r="D264" i="78"/>
  <c r="D212" i="78"/>
  <c r="D157" i="78"/>
  <c r="D96" i="78"/>
  <c r="D198" i="54"/>
  <c r="D25" i="77"/>
  <c r="D395" i="54"/>
  <c r="D422" i="54" s="1"/>
  <c r="D219" i="78"/>
  <c r="D191" i="78"/>
  <c r="D164" i="78"/>
  <c r="D271" i="78"/>
  <c r="D76" i="78"/>
  <c r="D103" i="78"/>
  <c r="D244" i="78"/>
  <c r="D140" i="78"/>
  <c r="D52" i="78"/>
  <c r="D190" i="54"/>
  <c r="D17" i="77"/>
  <c r="D387" i="54"/>
  <c r="D414" i="54" s="1"/>
  <c r="D211" i="78"/>
  <c r="D183" i="78"/>
  <c r="D156" i="78"/>
  <c r="D263" i="78"/>
  <c r="D68" i="78"/>
  <c r="D44" i="78"/>
  <c r="D95" i="78"/>
  <c r="D236" i="78"/>
  <c r="D132" i="78"/>
  <c r="O72" i="49"/>
  <c r="D231" i="54"/>
  <c r="D291" i="54"/>
  <c r="D305" i="54"/>
  <c r="D234" i="54"/>
  <c r="D250" i="54"/>
  <c r="D307" i="54"/>
  <c r="D226" i="54"/>
  <c r="D285" i="54"/>
  <c r="D318" i="54"/>
  <c r="D223" i="54"/>
  <c r="D283" i="54"/>
  <c r="D334" i="54"/>
  <c r="D239" i="54"/>
  <c r="D277" i="54"/>
  <c r="D326" i="54"/>
  <c r="D260" i="54"/>
  <c r="D275" i="54"/>
  <c r="D342" i="54"/>
  <c r="D258" i="54"/>
  <c r="D315" i="54"/>
  <c r="D364" i="54"/>
  <c r="D252" i="54"/>
  <c r="D313" i="54"/>
  <c r="D361" i="54"/>
  <c r="D221" i="54"/>
  <c r="D227" i="54"/>
  <c r="D236" i="54"/>
  <c r="D261" i="54"/>
  <c r="D253" i="54"/>
  <c r="D272" i="54"/>
  <c r="D284" i="54"/>
  <c r="D276" i="54"/>
  <c r="D316" i="54"/>
  <c r="D308" i="54"/>
  <c r="D319" i="54"/>
  <c r="D335" i="54"/>
  <c r="D327" i="54"/>
  <c r="D365" i="54"/>
  <c r="D357" i="54"/>
  <c r="D356" i="54"/>
  <c r="D235" i="54"/>
  <c r="D233" i="54"/>
  <c r="D225" i="54"/>
  <c r="D240" i="54"/>
  <c r="D259" i="54"/>
  <c r="D251" i="54"/>
  <c r="D290" i="54"/>
  <c r="D282" i="54"/>
  <c r="D274" i="54"/>
  <c r="D314" i="54"/>
  <c r="D306" i="54"/>
  <c r="D341" i="54"/>
  <c r="D333" i="54"/>
  <c r="D325" i="54"/>
  <c r="D363" i="54"/>
  <c r="D355" i="54"/>
  <c r="D232" i="54"/>
  <c r="D224" i="54"/>
  <c r="D289" i="54"/>
  <c r="D281" i="54"/>
  <c r="D273" i="54"/>
  <c r="D340" i="54"/>
  <c r="D332" i="54"/>
  <c r="D343" i="54"/>
  <c r="D362" i="54"/>
  <c r="D354" i="54"/>
  <c r="D353" i="54"/>
  <c r="D245" i="54"/>
  <c r="D257" i="54"/>
  <c r="D249" i="54"/>
  <c r="D288" i="54"/>
  <c r="D280" i="54"/>
  <c r="D300" i="54"/>
  <c r="D312" i="54"/>
  <c r="D304" i="54"/>
  <c r="D339" i="54"/>
  <c r="D331" i="54"/>
  <c r="D230" i="54"/>
  <c r="D222" i="54"/>
  <c r="D264" i="54"/>
  <c r="D256" i="54"/>
  <c r="D248" i="54"/>
  <c r="D287" i="54"/>
  <c r="D279" i="54"/>
  <c r="D324" i="54"/>
  <c r="D311" i="54"/>
  <c r="D303" i="54"/>
  <c r="D338" i="54"/>
  <c r="D330" i="54"/>
  <c r="D368" i="54"/>
  <c r="D360" i="54"/>
  <c r="D352" i="54"/>
  <c r="D229" i="54"/>
  <c r="D238" i="54"/>
  <c r="D263" i="54"/>
  <c r="D255" i="54"/>
  <c r="D247" i="54"/>
  <c r="D286" i="54"/>
  <c r="D278" i="54"/>
  <c r="D351" i="54"/>
  <c r="D310" i="54"/>
  <c r="D302" i="54"/>
  <c r="D337" i="54"/>
  <c r="D329" i="54"/>
  <c r="D367" i="54"/>
  <c r="D359" i="54"/>
  <c r="D370" i="54"/>
  <c r="D228" i="54"/>
  <c r="D237" i="54"/>
  <c r="D262" i="54"/>
  <c r="D254" i="54"/>
  <c r="D246" i="54"/>
  <c r="D317" i="54"/>
  <c r="D309" i="54"/>
  <c r="D301" i="54"/>
  <c r="D336" i="54"/>
  <c r="D328" i="54"/>
  <c r="D366" i="54"/>
  <c r="D358" i="54"/>
  <c r="D369" i="54"/>
  <c r="P78" i="49"/>
  <c r="P86" i="49"/>
  <c r="D46" i="49"/>
  <c r="P80" i="49"/>
  <c r="Q80" i="49" s="1"/>
  <c r="P88" i="49"/>
  <c r="D42" i="49"/>
  <c r="D54" i="49"/>
  <c r="O80" i="49"/>
  <c r="O88" i="49"/>
  <c r="Q88" i="49" s="1"/>
  <c r="J88" i="49" s="1"/>
  <c r="K88" i="49" s="1"/>
  <c r="P76" i="49"/>
  <c r="P84" i="49"/>
  <c r="P74" i="49"/>
  <c r="Q74" i="49" s="1"/>
  <c r="P82" i="49"/>
  <c r="P90" i="49"/>
  <c r="O75" i="49"/>
  <c r="Q75" i="49" s="1"/>
  <c r="J75" i="49" s="1"/>
  <c r="K75" i="49" s="1"/>
  <c r="L75" i="49" s="1"/>
  <c r="M75" i="49" s="1"/>
  <c r="O83" i="49"/>
  <c r="Q83" i="49" s="1"/>
  <c r="J83" i="49" s="1"/>
  <c r="K83" i="49" s="1"/>
  <c r="L83" i="49" s="1"/>
  <c r="M83" i="49" s="1"/>
  <c r="O91" i="49"/>
  <c r="D137" i="54"/>
  <c r="D108" i="54" s="1"/>
  <c r="O87" i="49"/>
  <c r="Q87" i="49" s="1"/>
  <c r="J87" i="49" s="1"/>
  <c r="K87" i="49" s="1"/>
  <c r="L87" i="49" s="1"/>
  <c r="M87" i="49" s="1"/>
  <c r="D43" i="49"/>
  <c r="D56" i="49"/>
  <c r="D59" i="49"/>
  <c r="O79" i="49"/>
  <c r="Q79" i="49" s="1"/>
  <c r="J79" i="49" s="1"/>
  <c r="K79" i="49" s="1"/>
  <c r="L79" i="49" s="1"/>
  <c r="M79" i="49" s="1"/>
  <c r="O73" i="49"/>
  <c r="O81" i="49"/>
  <c r="Q81" i="49" s="1"/>
  <c r="O89" i="49"/>
  <c r="D51" i="49"/>
  <c r="D48" i="49"/>
  <c r="O78" i="49"/>
  <c r="Q78" i="49" s="1"/>
  <c r="J78" i="49" s="1"/>
  <c r="K78" i="49" s="1"/>
  <c r="O86" i="49"/>
  <c r="Q86" i="49" s="1"/>
  <c r="J86" i="49" s="1"/>
  <c r="K86" i="49" s="1"/>
  <c r="P87" i="49"/>
  <c r="D173" i="54"/>
  <c r="D45" i="49"/>
  <c r="D55" i="49"/>
  <c r="D165" i="54"/>
  <c r="D184" i="54"/>
  <c r="D196" i="54"/>
  <c r="D61" i="49"/>
  <c r="D53" i="49"/>
  <c r="O77" i="49"/>
  <c r="Q77" i="49" s="1"/>
  <c r="J77" i="49" s="1"/>
  <c r="K77" i="49" s="1"/>
  <c r="L77" i="49" s="1"/>
  <c r="M77" i="49" s="1"/>
  <c r="O85" i="49"/>
  <c r="Q85" i="49" s="1"/>
  <c r="J85" i="49" s="1"/>
  <c r="O74" i="49"/>
  <c r="O82" i="49"/>
  <c r="Q82" i="49" s="1"/>
  <c r="J81" i="49" s="1"/>
  <c r="O90" i="49"/>
  <c r="D188" i="54"/>
  <c r="D133" i="54"/>
  <c r="D104" i="54" s="1"/>
  <c r="D47" i="49"/>
  <c r="O76" i="49"/>
  <c r="Q76" i="49" s="1"/>
  <c r="J76" i="49" s="1"/>
  <c r="K76" i="49" s="1"/>
  <c r="L76" i="49" s="1"/>
  <c r="M76" i="49" s="1"/>
  <c r="P77" i="49"/>
  <c r="O84" i="49"/>
  <c r="Q84" i="49" s="1"/>
  <c r="J84" i="49" s="1"/>
  <c r="K84" i="49" s="1"/>
  <c r="L84" i="49" s="1"/>
  <c r="M84" i="49" s="1"/>
  <c r="P85" i="49"/>
  <c r="D145" i="54"/>
  <c r="D116" i="54" s="1"/>
  <c r="D52" i="49"/>
  <c r="D152" i="54"/>
  <c r="D123" i="54" s="1"/>
  <c r="D144" i="54"/>
  <c r="D115" i="54" s="1"/>
  <c r="D136" i="54"/>
  <c r="D107" i="54" s="1"/>
  <c r="D172" i="54"/>
  <c r="D164" i="54"/>
  <c r="D203" i="54"/>
  <c r="D195" i="54"/>
  <c r="D187" i="54"/>
  <c r="P91" i="49"/>
  <c r="Q91" i="49" s="1"/>
  <c r="P83" i="49"/>
  <c r="P75" i="49"/>
  <c r="D151" i="54"/>
  <c r="D122" i="54" s="1"/>
  <c r="D143" i="54"/>
  <c r="D114" i="54" s="1"/>
  <c r="D135" i="54"/>
  <c r="D106" i="54" s="1"/>
  <c r="D171" i="54"/>
  <c r="D163" i="54"/>
  <c r="D202" i="54"/>
  <c r="D194" i="54"/>
  <c r="D186" i="54"/>
  <c r="D60" i="49"/>
  <c r="D150" i="54"/>
  <c r="D121" i="54" s="1"/>
  <c r="D142" i="54"/>
  <c r="D113" i="54" s="1"/>
  <c r="D134" i="54"/>
  <c r="D105" i="54" s="1"/>
  <c r="D170" i="54"/>
  <c r="D162" i="54"/>
  <c r="D201" i="54"/>
  <c r="D193" i="54"/>
  <c r="D185" i="54"/>
  <c r="P89" i="49"/>
  <c r="P81" i="49"/>
  <c r="P73" i="49"/>
  <c r="Q73" i="49" s="1"/>
  <c r="D149" i="54"/>
  <c r="D120" i="54" s="1"/>
  <c r="D141" i="54"/>
  <c r="D112" i="54" s="1"/>
  <c r="D200" i="54"/>
  <c r="D192" i="54"/>
  <c r="P72" i="49"/>
  <c r="Q72" i="49" s="1"/>
  <c r="J72" i="49" s="1"/>
  <c r="D148" i="54"/>
  <c r="D119" i="54" s="1"/>
  <c r="D140" i="54"/>
  <c r="D111" i="54" s="1"/>
  <c r="D199" i="54"/>
  <c r="D191" i="54"/>
  <c r="P79" i="49"/>
  <c r="D147" i="54"/>
  <c r="D118" i="54" s="1"/>
  <c r="D139" i="54"/>
  <c r="D110" i="54" s="1"/>
  <c r="D159" i="54"/>
  <c r="D146" i="54"/>
  <c r="D117" i="54" s="1"/>
  <c r="D138" i="54"/>
  <c r="D109" i="54" s="1"/>
  <c r="E3" i="57"/>
  <c r="D45" i="77" l="1"/>
  <c r="C11" i="83"/>
  <c r="D53" i="77"/>
  <c r="C19" i="83"/>
  <c r="D46" i="77"/>
  <c r="C12" i="83"/>
  <c r="D54" i="77"/>
  <c r="C20" i="83"/>
  <c r="D47" i="77"/>
  <c r="C13" i="83"/>
  <c r="D55" i="77"/>
  <c r="C21" i="83"/>
  <c r="D39" i="77"/>
  <c r="C5" i="83"/>
  <c r="D52" i="77"/>
  <c r="C18" i="83"/>
  <c r="D40" i="77"/>
  <c r="C6" i="83"/>
  <c r="D48" i="77"/>
  <c r="C14" i="83"/>
  <c r="D56" i="77"/>
  <c r="C22" i="83"/>
  <c r="D42" i="77"/>
  <c r="C8" i="83"/>
  <c r="D43" i="77"/>
  <c r="C9" i="83"/>
  <c r="D41" i="77"/>
  <c r="C7" i="83"/>
  <c r="D49" i="77"/>
  <c r="C15" i="83"/>
  <c r="D57" i="77"/>
  <c r="C23" i="83"/>
  <c r="D50" i="77"/>
  <c r="C16" i="83"/>
  <c r="D58" i="77"/>
  <c r="C24" i="83"/>
  <c r="D51" i="77"/>
  <c r="C17" i="83"/>
  <c r="D44" i="77"/>
  <c r="C10" i="83"/>
  <c r="P141" i="49"/>
  <c r="P148" i="49"/>
  <c r="P140" i="49"/>
  <c r="P150" i="49"/>
  <c r="P147" i="49"/>
  <c r="P139" i="49"/>
  <c r="P137" i="49"/>
  <c r="P154" i="49"/>
  <c r="P142" i="49"/>
  <c r="P145" i="49"/>
  <c r="P149" i="49"/>
  <c r="P146" i="49"/>
  <c r="L86" i="49"/>
  <c r="M86" i="49" s="1"/>
  <c r="U161" i="49"/>
  <c r="U163" i="49" s="1"/>
  <c r="L78" i="49"/>
  <c r="M78" i="49" s="1"/>
  <c r="R161" i="49"/>
  <c r="R163" i="49" s="1"/>
  <c r="L88" i="49"/>
  <c r="M88" i="49" s="1"/>
  <c r="T161" i="49"/>
  <c r="T163" i="49" s="1"/>
  <c r="J74" i="49"/>
  <c r="K74" i="49" s="1"/>
  <c r="J80" i="49"/>
  <c r="K80" i="49" s="1"/>
  <c r="L80" i="49" s="1"/>
  <c r="M80" i="49" s="1"/>
  <c r="J91" i="49"/>
  <c r="K91" i="49" s="1"/>
  <c r="Q89" i="49"/>
  <c r="J89" i="49" s="1"/>
  <c r="K89" i="49" s="1"/>
  <c r="L89" i="49" s="1"/>
  <c r="M89" i="49" s="1"/>
  <c r="K85" i="49"/>
  <c r="L85" i="49" s="1"/>
  <c r="M85" i="49" s="1"/>
  <c r="K72" i="49"/>
  <c r="L72" i="49" s="1"/>
  <c r="M72" i="49" s="1"/>
  <c r="Q90" i="49"/>
  <c r="J90" i="49" s="1"/>
  <c r="K90" i="49" s="1"/>
  <c r="L90" i="49" s="1"/>
  <c r="M90" i="49" s="1"/>
  <c r="J82" i="49"/>
  <c r="K81" i="49"/>
  <c r="J73" i="49"/>
  <c r="K73" i="49" s="1"/>
  <c r="D29" i="49"/>
  <c r="D21" i="49"/>
  <c r="D30" i="49"/>
  <c r="D28" i="49"/>
  <c r="D20" i="49"/>
  <c r="D27" i="49"/>
  <c r="D19" i="49"/>
  <c r="D34" i="49"/>
  <c r="D26" i="49"/>
  <c r="D103" i="49"/>
  <c r="D100" i="49"/>
  <c r="D33" i="49"/>
  <c r="D25" i="49"/>
  <c r="D17" i="49"/>
  <c r="D22" i="49"/>
  <c r="D32" i="49"/>
  <c r="D16" i="49"/>
  <c r="D31" i="49"/>
  <c r="D23" i="49"/>
  <c r="D151" i="49"/>
  <c r="D143" i="49"/>
  <c r="D152" i="49"/>
  <c r="D144" i="49"/>
  <c r="D150" i="49"/>
  <c r="D142" i="49"/>
  <c r="D149" i="49"/>
  <c r="D141" i="49"/>
  <c r="D156" i="49"/>
  <c r="D148" i="49"/>
  <c r="D140" i="49"/>
  <c r="D155" i="49"/>
  <c r="D147" i="49"/>
  <c r="D139" i="49"/>
  <c r="D154" i="49"/>
  <c r="D146" i="49"/>
  <c r="D138" i="49"/>
  <c r="D153" i="49"/>
  <c r="D145" i="49"/>
  <c r="D118" i="49"/>
  <c r="D110" i="49"/>
  <c r="D102" i="49"/>
  <c r="D116" i="49"/>
  <c r="D108" i="49"/>
  <c r="D115" i="49"/>
  <c r="D107" i="49"/>
  <c r="D114" i="49"/>
  <c r="D106" i="49"/>
  <c r="D101" i="49"/>
  <c r="D113" i="49"/>
  <c r="D105" i="49"/>
  <c r="D109" i="49"/>
  <c r="D112" i="49"/>
  <c r="D104" i="49"/>
  <c r="D117" i="49"/>
  <c r="D119" i="49"/>
  <c r="D111" i="49"/>
  <c r="D18" i="49"/>
  <c r="D137" i="49"/>
  <c r="D15" i="49"/>
  <c r="F92" i="49"/>
  <c r="F127" i="49" s="1"/>
  <c r="G92" i="49"/>
  <c r="G127" i="49" s="1"/>
  <c r="H92" i="49"/>
  <c r="H127" i="49" s="1"/>
  <c r="H100" i="49" s="1"/>
  <c r="E92" i="49"/>
  <c r="E127" i="49" s="1"/>
  <c r="E3" i="54"/>
  <c r="R106" i="49" l="1"/>
  <c r="R143" i="49"/>
  <c r="T143" i="49" s="1"/>
  <c r="R151" i="49"/>
  <c r="R114" i="49"/>
  <c r="R153" i="49"/>
  <c r="R116" i="49"/>
  <c r="V143" i="49"/>
  <c r="Q143" i="49" s="1"/>
  <c r="P143" i="49" s="1"/>
  <c r="E100" i="49"/>
  <c r="E137" i="49" s="1"/>
  <c r="E128" i="49"/>
  <c r="F100" i="49"/>
  <c r="O100" i="49" s="1"/>
  <c r="P100" i="49" s="1"/>
  <c r="F128" i="49"/>
  <c r="G100" i="49"/>
  <c r="W114" i="49"/>
  <c r="Q106" i="49"/>
  <c r="L91" i="49"/>
  <c r="M91" i="49" s="1"/>
  <c r="Q161" i="49"/>
  <c r="Q163" i="49" s="1"/>
  <c r="R119" i="49" s="1"/>
  <c r="L73" i="49"/>
  <c r="M73" i="49" s="1"/>
  <c r="P161" i="49"/>
  <c r="L74" i="49"/>
  <c r="M74" i="49" s="1"/>
  <c r="S161" i="49"/>
  <c r="K82" i="49"/>
  <c r="L81" i="49"/>
  <c r="G128" i="49"/>
  <c r="P92" i="49"/>
  <c r="O92" i="49"/>
  <c r="E3" i="49"/>
  <c r="R155" i="49" l="1"/>
  <c r="V155" i="49" s="1"/>
  <c r="Q155" i="49" s="1"/>
  <c r="P155" i="49" s="1"/>
  <c r="V153" i="49"/>
  <c r="Q153" i="49" s="1"/>
  <c r="P153" i="49" s="1"/>
  <c r="V151" i="49"/>
  <c r="Q151" i="49" s="1"/>
  <c r="P151" i="49" s="1"/>
  <c r="S163" i="49"/>
  <c r="R102" i="49" s="1"/>
  <c r="Q169" i="49"/>
  <c r="P163" i="49"/>
  <c r="P169" i="49"/>
  <c r="F106" i="49"/>
  <c r="H106" i="49"/>
  <c r="E106" i="49"/>
  <c r="G106" i="49"/>
  <c r="G143" i="49" s="1"/>
  <c r="G48" i="49" s="1"/>
  <c r="G251" i="54" s="1"/>
  <c r="Q101" i="49"/>
  <c r="Q97" i="49"/>
  <c r="P144" i="49"/>
  <c r="L82" i="49"/>
  <c r="M81" i="49"/>
  <c r="I143" i="49"/>
  <c r="C2" i="14"/>
  <c r="C3" i="14"/>
  <c r="F143" i="49" l="1"/>
  <c r="F48" i="49" s="1"/>
  <c r="F68" i="78" s="1"/>
  <c r="O106" i="49"/>
  <c r="E143" i="49"/>
  <c r="E48" i="49" s="1"/>
  <c r="E68" i="78" s="1"/>
  <c r="R138" i="49"/>
  <c r="R101" i="49"/>
  <c r="E101" i="49"/>
  <c r="F101" i="49"/>
  <c r="G21" i="49"/>
  <c r="G227" i="54" s="1"/>
  <c r="G101" i="49"/>
  <c r="H101" i="49"/>
  <c r="E156" i="78"/>
  <c r="E21" i="49"/>
  <c r="E139" i="54" s="1"/>
  <c r="F21" i="49"/>
  <c r="F306" i="54" s="1"/>
  <c r="G68" i="78"/>
  <c r="G156" i="78"/>
  <c r="I44" i="78"/>
  <c r="I132" i="78"/>
  <c r="M82" i="49"/>
  <c r="G236" i="78"/>
  <c r="G330" i="54"/>
  <c r="G163" i="54"/>
  <c r="I211" i="78"/>
  <c r="I48" i="49"/>
  <c r="E2" i="78"/>
  <c r="E2" i="77"/>
  <c r="E2" i="66"/>
  <c r="E2" i="63"/>
  <c r="E2" i="59"/>
  <c r="E2" i="64"/>
  <c r="E2" i="57"/>
  <c r="E2" i="54"/>
  <c r="F330" i="54"/>
  <c r="F163" i="54"/>
  <c r="I227" i="54"/>
  <c r="I139" i="54"/>
  <c r="I306" i="54"/>
  <c r="E2" i="49"/>
  <c r="F251" i="54" l="1"/>
  <c r="F156" i="78"/>
  <c r="F236" i="78"/>
  <c r="E306" i="54"/>
  <c r="O101" i="49"/>
  <c r="E211" i="78"/>
  <c r="E44" i="78"/>
  <c r="E236" i="78"/>
  <c r="G211" i="78"/>
  <c r="O21" i="49"/>
  <c r="E227" i="54"/>
  <c r="E132" i="78"/>
  <c r="G306" i="54"/>
  <c r="G132" i="78"/>
  <c r="R152" i="49"/>
  <c r="V138" i="49"/>
  <c r="Q138" i="49" s="1"/>
  <c r="P138" i="49" s="1"/>
  <c r="G44" i="78"/>
  <c r="G139" i="54"/>
  <c r="F227" i="54"/>
  <c r="F211" i="78"/>
  <c r="F44" i="78"/>
  <c r="F139" i="54"/>
  <c r="F132" i="78"/>
  <c r="I68" i="78"/>
  <c r="I156" i="78"/>
  <c r="I236" i="78"/>
  <c r="E163" i="54"/>
  <c r="E330" i="54"/>
  <c r="E251" i="54"/>
  <c r="O48" i="49"/>
  <c r="I251" i="54"/>
  <c r="I330" i="54"/>
  <c r="I163" i="54"/>
  <c r="V152" i="49" l="1"/>
  <c r="Q152" i="49" s="1"/>
  <c r="P152" i="49" s="1"/>
  <c r="R156" i="49"/>
  <c r="J92" i="49"/>
  <c r="K92" i="49"/>
  <c r="W111" i="49" s="1"/>
  <c r="W112" i="49" s="1"/>
  <c r="W115" i="49" s="1"/>
  <c r="W116" i="49" l="1"/>
  <c r="V156" i="49"/>
  <c r="Q156" i="49" s="1"/>
  <c r="P156" i="49" s="1"/>
  <c r="L92" i="49"/>
  <c r="M92" i="49" l="1"/>
  <c r="Q92" i="49" s="1"/>
  <c r="H128" i="49" l="1"/>
  <c r="J143" i="49" l="1"/>
  <c r="J48" i="49" s="1"/>
  <c r="H143" i="49"/>
  <c r="H48" i="49" s="1"/>
  <c r="H21" i="49"/>
  <c r="H44" i="78" l="1"/>
  <c r="H132" i="78"/>
  <c r="H68" i="78"/>
  <c r="H156" i="78"/>
  <c r="J68" i="78"/>
  <c r="J156" i="78"/>
  <c r="J236" i="78"/>
  <c r="H211" i="78"/>
  <c r="H236" i="78"/>
  <c r="H330" i="54"/>
  <c r="H163" i="54"/>
  <c r="H251" i="54"/>
  <c r="K143" i="49"/>
  <c r="J21" i="49"/>
  <c r="H306" i="54"/>
  <c r="H139" i="54"/>
  <c r="H227" i="54"/>
  <c r="J44" i="78" l="1"/>
  <c r="J132" i="78"/>
  <c r="L143" i="49"/>
  <c r="K48" i="49"/>
  <c r="J211" i="78"/>
  <c r="J251" i="54"/>
  <c r="J330" i="54"/>
  <c r="J163" i="54"/>
  <c r="K21" i="49"/>
  <c r="J227" i="54"/>
  <c r="J139" i="54"/>
  <c r="J306" i="54"/>
  <c r="K132" i="78" l="1"/>
  <c r="K44" i="78"/>
  <c r="K156" i="78"/>
  <c r="K68" i="78"/>
  <c r="K236" i="78"/>
  <c r="L48" i="49"/>
  <c r="M143" i="49"/>
  <c r="M48" i="49" s="1"/>
  <c r="K211" i="78"/>
  <c r="K251" i="54"/>
  <c r="K330" i="54"/>
  <c r="K163" i="54"/>
  <c r="AG163" i="54" s="1"/>
  <c r="M21" i="49"/>
  <c r="L21" i="49"/>
  <c r="K139" i="54"/>
  <c r="AG139" i="54" s="1"/>
  <c r="K227" i="54"/>
  <c r="K306" i="54"/>
  <c r="R21" i="49" l="1"/>
  <c r="H133" i="66" s="1"/>
  <c r="M132" i="78"/>
  <c r="M44" i="78"/>
  <c r="M156" i="78"/>
  <c r="M68" i="78"/>
  <c r="L156" i="78"/>
  <c r="L68" i="78"/>
  <c r="L132" i="78"/>
  <c r="L44" i="78"/>
  <c r="M163" i="54"/>
  <c r="M236" i="78"/>
  <c r="M330" i="54"/>
  <c r="P48" i="49"/>
  <c r="M251" i="54"/>
  <c r="R48" i="49"/>
  <c r="L251" i="54"/>
  <c r="L236" i="78"/>
  <c r="L163" i="54"/>
  <c r="L330" i="54"/>
  <c r="L211" i="78"/>
  <c r="M211" i="78"/>
  <c r="AD306" i="54"/>
  <c r="AA306" i="54"/>
  <c r="AG306" i="54"/>
  <c r="AD227" i="54"/>
  <c r="AA227" i="54"/>
  <c r="AG227" i="54"/>
  <c r="AA330" i="54"/>
  <c r="AG330" i="54"/>
  <c r="AD330" i="54"/>
  <c r="AA251" i="54"/>
  <c r="AG251" i="54"/>
  <c r="AD251" i="54"/>
  <c r="K414" i="54"/>
  <c r="K387" i="54"/>
  <c r="AG387" i="54" s="1"/>
  <c r="AD163" i="54"/>
  <c r="AA163" i="54"/>
  <c r="AA139" i="54"/>
  <c r="AD139" i="54"/>
  <c r="L227" i="54"/>
  <c r="L306" i="54"/>
  <c r="L139" i="54"/>
  <c r="AH139" i="54" s="1"/>
  <c r="M139" i="54"/>
  <c r="AI139" i="54" s="1"/>
  <c r="P21" i="49"/>
  <c r="M227" i="54"/>
  <c r="M306" i="54"/>
  <c r="M414" i="54" l="1"/>
  <c r="AC414" i="54" s="1"/>
  <c r="L414" i="54"/>
  <c r="AH414" i="54" s="1"/>
  <c r="AI163" i="54"/>
  <c r="AF163" i="54"/>
  <c r="AC163" i="54"/>
  <c r="AH330" i="54"/>
  <c r="AE330" i="54"/>
  <c r="AB330" i="54"/>
  <c r="AH163" i="54"/>
  <c r="AE163" i="54"/>
  <c r="AB163" i="54"/>
  <c r="T48" i="49"/>
  <c r="H132" i="66" s="1"/>
  <c r="AC251" i="54"/>
  <c r="AI251" i="54"/>
  <c r="AF251" i="54"/>
  <c r="AH251" i="54"/>
  <c r="AE251" i="54"/>
  <c r="AB251" i="54"/>
  <c r="AF330" i="54"/>
  <c r="AC330" i="54"/>
  <c r="AI330" i="54"/>
  <c r="AA414" i="54"/>
  <c r="AG414" i="54"/>
  <c r="AC227" i="54"/>
  <c r="AI227" i="54"/>
  <c r="AF227" i="54"/>
  <c r="AE306" i="54"/>
  <c r="AB306" i="54"/>
  <c r="AH306" i="54"/>
  <c r="AC306" i="54"/>
  <c r="AI306" i="54"/>
  <c r="AF306" i="54"/>
  <c r="AE227" i="54"/>
  <c r="AB227" i="54"/>
  <c r="AH227" i="54"/>
  <c r="AD414" i="54"/>
  <c r="AD387" i="54"/>
  <c r="AA387" i="54"/>
  <c r="M387" i="54"/>
  <c r="AI387" i="54" s="1"/>
  <c r="L387" i="54"/>
  <c r="AH387" i="54" s="1"/>
  <c r="AC139" i="54"/>
  <c r="AF139" i="54"/>
  <c r="AB139" i="54"/>
  <c r="AE139" i="54"/>
  <c r="AF414" i="54" l="1"/>
  <c r="G45" i="77"/>
  <c r="AI414" i="54"/>
  <c r="AB414" i="54"/>
  <c r="AE414" i="54"/>
  <c r="E45" i="77"/>
  <c r="F45" i="77"/>
  <c r="G17" i="77"/>
  <c r="F17" i="77"/>
  <c r="E17" i="77"/>
  <c r="AE387" i="54"/>
  <c r="AB387" i="54"/>
  <c r="AF387" i="54"/>
  <c r="AC387" i="54"/>
  <c r="D11" i="83" l="1"/>
  <c r="E11" i="83"/>
  <c r="J45" i="77"/>
  <c r="I45" i="77"/>
  <c r="K45" i="77"/>
  <c r="J17" i="77"/>
  <c r="G84" i="66" s="1"/>
  <c r="I17" i="77"/>
  <c r="F84" i="66" s="1"/>
  <c r="K17" i="77"/>
  <c r="H84" i="66" s="1"/>
  <c r="F11" i="83" l="1"/>
  <c r="J101" i="49"/>
  <c r="J138" i="49" s="1"/>
  <c r="J43" i="49" s="1"/>
  <c r="I138" i="49"/>
  <c r="I43" i="49" s="1"/>
  <c r="I63" i="78" s="1"/>
  <c r="H16" i="49"/>
  <c r="E138" i="49"/>
  <c r="E43" i="49" s="1"/>
  <c r="E158" i="54" s="1"/>
  <c r="I39" i="78" l="1"/>
  <c r="K101" i="49"/>
  <c r="K16" i="49" s="1"/>
  <c r="J16" i="49"/>
  <c r="J134" i="54" s="1"/>
  <c r="F138" i="49"/>
  <c r="F43" i="49" s="1"/>
  <c r="F158" i="54" s="1"/>
  <c r="F16" i="49"/>
  <c r="F134" i="54" s="1"/>
  <c r="J325" i="54"/>
  <c r="J63" i="78"/>
  <c r="J151" i="78"/>
  <c r="J231" i="78"/>
  <c r="J246" i="54"/>
  <c r="J158" i="54"/>
  <c r="H301" i="54"/>
  <c r="H206" i="78"/>
  <c r="I325" i="54"/>
  <c r="H39" i="78"/>
  <c r="H127" i="78"/>
  <c r="I246" i="54"/>
  <c r="I231" i="78"/>
  <c r="H134" i="54"/>
  <c r="O43" i="49"/>
  <c r="E325" i="54"/>
  <c r="E246" i="54"/>
  <c r="E231" i="78"/>
  <c r="E151" i="78"/>
  <c r="E63" i="78"/>
  <c r="I222" i="54"/>
  <c r="I301" i="54"/>
  <c r="I134" i="54"/>
  <c r="I127" i="78"/>
  <c r="E16" i="49"/>
  <c r="I206" i="78"/>
  <c r="I151" i="78"/>
  <c r="I158" i="54"/>
  <c r="H138" i="49"/>
  <c r="H43" i="49" s="1"/>
  <c r="H222" i="54"/>
  <c r="F231" i="78" l="1"/>
  <c r="F127" i="78"/>
  <c r="F206" i="78"/>
  <c r="K138" i="49"/>
  <c r="L138" i="49" s="1"/>
  <c r="L101" i="49"/>
  <c r="L16" i="49" s="1"/>
  <c r="J222" i="54"/>
  <c r="J127" i="78"/>
  <c r="F63" i="78"/>
  <c r="F151" i="78"/>
  <c r="J206" i="78"/>
  <c r="J39" i="78"/>
  <c r="J301" i="54"/>
  <c r="F222" i="54"/>
  <c r="F39" i="78"/>
  <c r="F301" i="54"/>
  <c r="F325" i="54"/>
  <c r="F246" i="54"/>
  <c r="H325" i="54"/>
  <c r="H151" i="78"/>
  <c r="H231" i="78"/>
  <c r="H246" i="54"/>
  <c r="H158" i="54"/>
  <c r="H63" i="78"/>
  <c r="K222" i="54"/>
  <c r="K134" i="54"/>
  <c r="K127" i="78"/>
  <c r="K206" i="78"/>
  <c r="K39" i="78"/>
  <c r="K301" i="54"/>
  <c r="E222" i="54"/>
  <c r="E127" i="78"/>
  <c r="E39" i="78"/>
  <c r="E301" i="54"/>
  <c r="E206" i="78"/>
  <c r="O16" i="49"/>
  <c r="E134" i="54"/>
  <c r="G138" i="49"/>
  <c r="G43" i="49" s="1"/>
  <c r="G16" i="49"/>
  <c r="K43" i="49" l="1"/>
  <c r="K325" i="54" s="1"/>
  <c r="M101" i="49"/>
  <c r="M16" i="49" s="1"/>
  <c r="R16" i="49" s="1"/>
  <c r="F133" i="66" s="1"/>
  <c r="K382" i="54"/>
  <c r="AG382" i="54" s="1"/>
  <c r="AG301" i="54"/>
  <c r="AD301" i="54"/>
  <c r="AA301" i="54"/>
  <c r="AA222" i="54"/>
  <c r="AG222" i="54"/>
  <c r="AD222" i="54"/>
  <c r="G222" i="54"/>
  <c r="G206" i="78"/>
  <c r="G134" i="54"/>
  <c r="G127" i="78"/>
  <c r="G39" i="78"/>
  <c r="G301" i="54"/>
  <c r="K151" i="78"/>
  <c r="M138" i="49"/>
  <c r="M43" i="49" s="1"/>
  <c r="L43" i="49"/>
  <c r="G246" i="54"/>
  <c r="G158" i="54"/>
  <c r="G325" i="54"/>
  <c r="G63" i="78"/>
  <c r="G231" i="78"/>
  <c r="G151" i="78"/>
  <c r="M206" i="78"/>
  <c r="M39" i="78"/>
  <c r="M222" i="54"/>
  <c r="M301" i="54"/>
  <c r="P16" i="49"/>
  <c r="L134" i="54"/>
  <c r="L39" i="78"/>
  <c r="L206" i="78"/>
  <c r="L222" i="54"/>
  <c r="L127" i="78"/>
  <c r="L301" i="54"/>
  <c r="AD134" i="54"/>
  <c r="AA134" i="54"/>
  <c r="AG134" i="54"/>
  <c r="M134" i="54" l="1"/>
  <c r="M127" i="78"/>
  <c r="K63" i="78"/>
  <c r="K158" i="54"/>
  <c r="AA158" i="54" s="1"/>
  <c r="K231" i="78"/>
  <c r="K246" i="54"/>
  <c r="AG246" i="54" s="1"/>
  <c r="AA382" i="54"/>
  <c r="AD382" i="54"/>
  <c r="AE134" i="54"/>
  <c r="AB134" i="54"/>
  <c r="AH134" i="54"/>
  <c r="AF301" i="54"/>
  <c r="AC301" i="54"/>
  <c r="AI301" i="54"/>
  <c r="L63" i="78"/>
  <c r="L231" i="78"/>
  <c r="L151" i="78"/>
  <c r="L158" i="54"/>
  <c r="L325" i="54"/>
  <c r="L246" i="54"/>
  <c r="AH222" i="54"/>
  <c r="AE222" i="54"/>
  <c r="AB222" i="54"/>
  <c r="AH301" i="54"/>
  <c r="AE301" i="54"/>
  <c r="AB301" i="54"/>
  <c r="AC134" i="54"/>
  <c r="AI134" i="54"/>
  <c r="AF134" i="54"/>
  <c r="R43" i="49"/>
  <c r="M63" i="78"/>
  <c r="M151" i="78"/>
  <c r="M231" i="78"/>
  <c r="M158" i="54"/>
  <c r="M246" i="54"/>
  <c r="M325" i="54"/>
  <c r="P43" i="49"/>
  <c r="L382" i="54"/>
  <c r="AF222" i="54"/>
  <c r="AC222" i="54"/>
  <c r="AI222" i="54"/>
  <c r="M382" i="54"/>
  <c r="AD325" i="54"/>
  <c r="AG325" i="54"/>
  <c r="AA325" i="54"/>
  <c r="AA246" i="54" l="1"/>
  <c r="AD246" i="54"/>
  <c r="AG158" i="54"/>
  <c r="AD158" i="54"/>
  <c r="K409" i="54"/>
  <c r="AA409" i="54" s="1"/>
  <c r="L409" i="54"/>
  <c r="AH409" i="54" s="1"/>
  <c r="AI246" i="54"/>
  <c r="AF246" i="54"/>
  <c r="AC246" i="54"/>
  <c r="AE246" i="54"/>
  <c r="AB246" i="54"/>
  <c r="AH246" i="54"/>
  <c r="AB325" i="54"/>
  <c r="AE325" i="54"/>
  <c r="AH325" i="54"/>
  <c r="AI325" i="54"/>
  <c r="AF325" i="54"/>
  <c r="AC325" i="54"/>
  <c r="AF158" i="54"/>
  <c r="AI158" i="54"/>
  <c r="AC158" i="54"/>
  <c r="M409" i="54"/>
  <c r="AB158" i="54"/>
  <c r="AH158" i="54"/>
  <c r="AE158" i="54"/>
  <c r="F12" i="77"/>
  <c r="AI382" i="54"/>
  <c r="AF382" i="54"/>
  <c r="AC382" i="54"/>
  <c r="G12" i="77"/>
  <c r="T43" i="49"/>
  <c r="F132" i="66" s="1"/>
  <c r="AH382" i="54"/>
  <c r="AB382" i="54"/>
  <c r="AE382" i="54"/>
  <c r="E12" i="77"/>
  <c r="D6" i="83" l="1"/>
  <c r="AD409" i="54"/>
  <c r="AG409" i="54"/>
  <c r="AE409" i="54"/>
  <c r="AB409" i="54"/>
  <c r="AI409" i="54"/>
  <c r="AF409" i="54"/>
  <c r="AC409" i="54"/>
  <c r="E40" i="77"/>
  <c r="I12" i="77"/>
  <c r="F79" i="66" s="1"/>
  <c r="G40" i="77"/>
  <c r="F40" i="77"/>
  <c r="K12" i="77"/>
  <c r="H79" i="66" s="1"/>
  <c r="J12" i="77"/>
  <c r="G79" i="66" s="1"/>
  <c r="E6" i="83" l="1"/>
  <c r="F6" i="83" s="1"/>
  <c r="J40" i="77"/>
  <c r="I40" i="77"/>
  <c r="K40" i="77"/>
  <c r="I137" i="49"/>
  <c r="I42" i="49" s="1"/>
  <c r="J100" i="49"/>
  <c r="K100" i="49" s="1"/>
  <c r="K15" i="49" s="1"/>
  <c r="K126" i="78" l="1"/>
  <c r="K205" i="78"/>
  <c r="K221" i="54"/>
  <c r="K133" i="54"/>
  <c r="K300" i="54"/>
  <c r="K38" i="78"/>
  <c r="E15" i="49"/>
  <c r="E42" i="49"/>
  <c r="J15" i="49"/>
  <c r="J137" i="49"/>
  <c r="J42" i="49" s="1"/>
  <c r="I157" i="54"/>
  <c r="I245" i="54"/>
  <c r="I324" i="54"/>
  <c r="I150" i="78"/>
  <c r="I230" i="78"/>
  <c r="I62" i="78"/>
  <c r="L100" i="49"/>
  <c r="M100" i="49" s="1"/>
  <c r="K137" i="49"/>
  <c r="I300" i="54"/>
  <c r="I126" i="78"/>
  <c r="I205" i="78"/>
  <c r="I133" i="54"/>
  <c r="I221" i="54"/>
  <c r="I38" i="78"/>
  <c r="H15" i="49" l="1"/>
  <c r="O15" i="49" s="1"/>
  <c r="H137" i="49"/>
  <c r="H42" i="49" s="1"/>
  <c r="O42" i="49" s="1"/>
  <c r="AD300" i="54"/>
  <c r="AG300" i="54"/>
  <c r="AA300" i="54"/>
  <c r="K42" i="49"/>
  <c r="L137" i="49"/>
  <c r="J230" i="78"/>
  <c r="J150" i="78"/>
  <c r="J157" i="54"/>
  <c r="J62" i="78"/>
  <c r="J245" i="54"/>
  <c r="J324" i="54"/>
  <c r="K381" i="54"/>
  <c r="F137" i="49"/>
  <c r="F42" i="49" s="1"/>
  <c r="F15" i="49"/>
  <c r="J205" i="78"/>
  <c r="J38" i="78"/>
  <c r="J221" i="54"/>
  <c r="J300" i="54"/>
  <c r="J133" i="54"/>
  <c r="J126" i="78"/>
  <c r="AG133" i="54"/>
  <c r="AA133" i="54"/>
  <c r="AD133" i="54"/>
  <c r="G137" i="49"/>
  <c r="G42" i="49" s="1"/>
  <c r="G15" i="49"/>
  <c r="E245" i="54"/>
  <c r="E230" i="78"/>
  <c r="E324" i="54"/>
  <c r="E157" i="54"/>
  <c r="E150" i="78"/>
  <c r="E62" i="78"/>
  <c r="AG221" i="54"/>
  <c r="AA221" i="54"/>
  <c r="AD221" i="54"/>
  <c r="M15" i="49"/>
  <c r="L15" i="49"/>
  <c r="E221" i="54"/>
  <c r="E300" i="54"/>
  <c r="E133" i="54"/>
  <c r="E38" i="78"/>
  <c r="E205" i="78"/>
  <c r="E126" i="78"/>
  <c r="G230" i="78" l="1"/>
  <c r="G245" i="54"/>
  <c r="G150" i="78"/>
  <c r="G157" i="54"/>
  <c r="G324" i="54"/>
  <c r="G62" i="78"/>
  <c r="H324" i="54"/>
  <c r="H150" i="78"/>
  <c r="H230" i="78"/>
  <c r="H245" i="54"/>
  <c r="H62" i="78"/>
  <c r="H157" i="54"/>
  <c r="H126" i="78"/>
  <c r="H133" i="54"/>
  <c r="H221" i="54"/>
  <c r="H300" i="54"/>
  <c r="H205" i="78"/>
  <c r="H38" i="78"/>
  <c r="AA381" i="54"/>
  <c r="AG381" i="54"/>
  <c r="AD381" i="54"/>
  <c r="M137" i="49"/>
  <c r="M42" i="49" s="1"/>
  <c r="L42" i="49"/>
  <c r="K150" i="78"/>
  <c r="K230" i="78"/>
  <c r="K62" i="78"/>
  <c r="K324" i="54"/>
  <c r="K245" i="54"/>
  <c r="K157" i="54"/>
  <c r="F300" i="54"/>
  <c r="F133" i="54"/>
  <c r="F126" i="78"/>
  <c r="F205" i="78"/>
  <c r="F221" i="54"/>
  <c r="F38" i="78"/>
  <c r="L205" i="78"/>
  <c r="L300" i="54"/>
  <c r="L221" i="54"/>
  <c r="L126" i="78"/>
  <c r="L38" i="78"/>
  <c r="L133" i="54"/>
  <c r="M221" i="54"/>
  <c r="M205" i="78"/>
  <c r="R15" i="49"/>
  <c r="G133" i="66" s="1"/>
  <c r="M38" i="78"/>
  <c r="M133" i="54"/>
  <c r="M126" i="78"/>
  <c r="M300" i="54"/>
  <c r="P15" i="49"/>
  <c r="G221" i="54"/>
  <c r="G133" i="54"/>
  <c r="G300" i="54"/>
  <c r="G205" i="78"/>
  <c r="G38" i="78"/>
  <c r="G126" i="78"/>
  <c r="F157" i="54"/>
  <c r="F245" i="54"/>
  <c r="F150" i="78"/>
  <c r="F324" i="54"/>
  <c r="F62" i="78"/>
  <c r="F230" i="78"/>
  <c r="K408" i="54" l="1"/>
  <c r="AG408" i="54" s="1"/>
  <c r="M381" i="54"/>
  <c r="AC381" i="54" s="1"/>
  <c r="L381" i="54"/>
  <c r="AE381" i="54" s="1"/>
  <c r="AE300" i="54"/>
  <c r="AB300" i="54"/>
  <c r="AH300" i="54"/>
  <c r="AE221" i="54"/>
  <c r="AH221" i="54"/>
  <c r="AB221" i="54"/>
  <c r="AC221" i="54"/>
  <c r="AF221" i="54"/>
  <c r="AI221" i="54"/>
  <c r="AG157" i="54"/>
  <c r="AA157" i="54"/>
  <c r="AD157" i="54"/>
  <c r="AB133" i="54"/>
  <c r="AH133" i="54"/>
  <c r="AE133" i="54"/>
  <c r="AD245" i="54"/>
  <c r="AG245" i="54"/>
  <c r="AA245" i="54"/>
  <c r="AC133" i="54"/>
  <c r="AF133" i="54"/>
  <c r="AI133" i="54"/>
  <c r="AD324" i="54"/>
  <c r="AG324" i="54"/>
  <c r="AA324" i="54"/>
  <c r="L230" i="78"/>
  <c r="L62" i="78"/>
  <c r="L324" i="54"/>
  <c r="L150" i="78"/>
  <c r="L245" i="54"/>
  <c r="L157" i="54"/>
  <c r="AI300" i="54"/>
  <c r="AF300" i="54"/>
  <c r="AC300" i="54"/>
  <c r="M62" i="78"/>
  <c r="M150" i="78"/>
  <c r="M230" i="78"/>
  <c r="R42" i="49"/>
  <c r="M324" i="54"/>
  <c r="M245" i="54"/>
  <c r="M157" i="54"/>
  <c r="P42" i="49"/>
  <c r="AA408" i="54" l="1"/>
  <c r="AD408" i="54"/>
  <c r="AF381" i="54"/>
  <c r="AH381" i="54"/>
  <c r="AI381" i="54"/>
  <c r="AB381" i="54"/>
  <c r="L408" i="54"/>
  <c r="AB408" i="54" s="1"/>
  <c r="F11" i="77"/>
  <c r="AC157" i="54"/>
  <c r="AI157" i="54"/>
  <c r="AF157" i="54"/>
  <c r="G11" i="77"/>
  <c r="AI324" i="54"/>
  <c r="AF324" i="54"/>
  <c r="AC324" i="54"/>
  <c r="E11" i="77"/>
  <c r="AE157" i="54"/>
  <c r="AH157" i="54"/>
  <c r="AB157" i="54"/>
  <c r="T42" i="49"/>
  <c r="G132" i="66" s="1"/>
  <c r="AE245" i="54"/>
  <c r="AH245" i="54"/>
  <c r="AB245" i="54"/>
  <c r="M408" i="54"/>
  <c r="AF245" i="54"/>
  <c r="AC245" i="54"/>
  <c r="AI245" i="54"/>
  <c r="AE324" i="54"/>
  <c r="AH324" i="54"/>
  <c r="AB324" i="54"/>
  <c r="AH408" i="54" l="1"/>
  <c r="AE408" i="54"/>
  <c r="K11" i="77"/>
  <c r="H78" i="66" s="1"/>
  <c r="E39" i="77"/>
  <c r="J11" i="77"/>
  <c r="G78" i="66" s="1"/>
  <c r="F39" i="77"/>
  <c r="AC408" i="54"/>
  <c r="AI408" i="54"/>
  <c r="AF408" i="54"/>
  <c r="I11" i="77"/>
  <c r="F78" i="66" s="1"/>
  <c r="G39" i="77"/>
  <c r="E5" i="83" l="1"/>
  <c r="F5" i="83" s="1"/>
  <c r="I39" i="77"/>
  <c r="K39" i="77"/>
  <c r="J39" i="77"/>
  <c r="I139" i="49"/>
  <c r="I44" i="49" s="1"/>
  <c r="Q102" i="49"/>
  <c r="H102" i="49" l="1"/>
  <c r="H139" i="49" s="1"/>
  <c r="H44" i="49" s="1"/>
  <c r="E102" i="49"/>
  <c r="G102" i="49"/>
  <c r="F102" i="49"/>
  <c r="I135" i="54"/>
  <c r="I40" i="78"/>
  <c r="I128" i="78"/>
  <c r="I207" i="78"/>
  <c r="I223" i="54"/>
  <c r="I302" i="54"/>
  <c r="I232" i="78"/>
  <c r="I326" i="54"/>
  <c r="I152" i="78"/>
  <c r="I247" i="54"/>
  <c r="I64" i="78"/>
  <c r="I159" i="54"/>
  <c r="O102" i="49" l="1"/>
  <c r="P102" i="49" s="1"/>
  <c r="J102" i="49" s="1"/>
  <c r="H17" i="49"/>
  <c r="H223" i="54" s="1"/>
  <c r="G17" i="49"/>
  <c r="G135" i="54" s="1"/>
  <c r="G139" i="49"/>
  <c r="G44" i="49" s="1"/>
  <c r="G64" i="78" s="1"/>
  <c r="F17" i="49"/>
  <c r="F139" i="49"/>
  <c r="F44" i="49" s="1"/>
  <c r="G223" i="54"/>
  <c r="E139" i="49"/>
  <c r="E44" i="49" s="1"/>
  <c r="E17" i="49"/>
  <c r="H159" i="54"/>
  <c r="H152" i="78"/>
  <c r="H326" i="54"/>
  <c r="H247" i="54"/>
  <c r="H64" i="78"/>
  <c r="H232" i="78"/>
  <c r="G159" i="54" l="1"/>
  <c r="H302" i="54"/>
  <c r="H40" i="78"/>
  <c r="K102" i="49"/>
  <c r="J17" i="49"/>
  <c r="J139" i="49"/>
  <c r="J44" i="49" s="1"/>
  <c r="G326" i="54"/>
  <c r="G207" i="78"/>
  <c r="G152" i="78"/>
  <c r="H128" i="78"/>
  <c r="H207" i="78"/>
  <c r="H135" i="54"/>
  <c r="G128" i="78"/>
  <c r="G40" i="78"/>
  <c r="G302" i="54"/>
  <c r="G232" i="78"/>
  <c r="G247" i="54"/>
  <c r="E128" i="78"/>
  <c r="E207" i="78"/>
  <c r="E223" i="54"/>
  <c r="E40" i="78"/>
  <c r="E302" i="54"/>
  <c r="E135" i="54"/>
  <c r="O17" i="49"/>
  <c r="E247" i="54"/>
  <c r="E64" i="78"/>
  <c r="E326" i="54"/>
  <c r="E232" i="78"/>
  <c r="E159" i="54"/>
  <c r="E152" i="78"/>
  <c r="O44" i="49"/>
  <c r="F152" i="78"/>
  <c r="F326" i="54"/>
  <c r="F64" i="78"/>
  <c r="F247" i="54"/>
  <c r="F232" i="78"/>
  <c r="F159" i="54"/>
  <c r="F40" i="78"/>
  <c r="F302" i="54"/>
  <c r="F128" i="78"/>
  <c r="F207" i="78"/>
  <c r="F135" i="54"/>
  <c r="F223" i="54"/>
  <c r="J247" i="54" l="1"/>
  <c r="J159" i="54"/>
  <c r="J232" i="78"/>
  <c r="J64" i="78"/>
  <c r="J152" i="78"/>
  <c r="J326" i="54"/>
  <c r="J302" i="54"/>
  <c r="J223" i="54"/>
  <c r="J40" i="78"/>
  <c r="J207" i="78"/>
  <c r="J135" i="54"/>
  <c r="J128" i="78"/>
  <c r="K139" i="49"/>
  <c r="L102" i="49"/>
  <c r="K17" i="49"/>
  <c r="K207" i="78" l="1"/>
  <c r="K40" i="78"/>
  <c r="K128" i="78"/>
  <c r="K223" i="54"/>
  <c r="K302" i="54"/>
  <c r="K135" i="54"/>
  <c r="L17" i="49"/>
  <c r="M102" i="49"/>
  <c r="M17" i="49" s="1"/>
  <c r="K44" i="49"/>
  <c r="L139" i="49"/>
  <c r="K383" i="54" l="1"/>
  <c r="AA383" i="54" s="1"/>
  <c r="M139" i="49"/>
  <c r="M44" i="49" s="1"/>
  <c r="L44" i="49"/>
  <c r="R17" i="49"/>
  <c r="I133" i="66" s="1"/>
  <c r="P17" i="49"/>
  <c r="M40" i="78"/>
  <c r="M128" i="78"/>
  <c r="M135" i="54"/>
  <c r="M207" i="78"/>
  <c r="M223" i="54"/>
  <c r="M302" i="54"/>
  <c r="AA135" i="54"/>
  <c r="AD135" i="54"/>
  <c r="AG135" i="54"/>
  <c r="L302" i="54"/>
  <c r="L223" i="54"/>
  <c r="L135" i="54"/>
  <c r="L128" i="78"/>
  <c r="L40" i="78"/>
  <c r="L207" i="78"/>
  <c r="K152" i="78"/>
  <c r="K159" i="54"/>
  <c r="K247" i="54"/>
  <c r="K64" i="78"/>
  <c r="K232" i="78"/>
  <c r="K326" i="54"/>
  <c r="AG302" i="54"/>
  <c r="AA302" i="54"/>
  <c r="AD302" i="54"/>
  <c r="AG223" i="54"/>
  <c r="AA223" i="54"/>
  <c r="AD223" i="54"/>
  <c r="AG383" i="54" l="1"/>
  <c r="AD383" i="54"/>
  <c r="L383" i="54"/>
  <c r="AB383" i="54" s="1"/>
  <c r="AI302" i="54"/>
  <c r="AF302" i="54"/>
  <c r="AC302" i="54"/>
  <c r="AD247" i="54"/>
  <c r="AA247" i="54"/>
  <c r="AG247" i="54"/>
  <c r="AD159" i="54"/>
  <c r="AG159" i="54"/>
  <c r="AA159" i="54"/>
  <c r="AE383" i="54"/>
  <c r="AB223" i="54"/>
  <c r="AH223" i="54"/>
  <c r="AE223" i="54"/>
  <c r="AH135" i="54"/>
  <c r="AB135" i="54"/>
  <c r="AE135" i="54"/>
  <c r="AF223" i="54"/>
  <c r="AC223" i="54"/>
  <c r="AI223" i="54"/>
  <c r="AI135" i="54"/>
  <c r="AF135" i="54"/>
  <c r="AC135" i="54"/>
  <c r="L152" i="78"/>
  <c r="L64" i="78"/>
  <c r="L247" i="54"/>
  <c r="L326" i="54"/>
  <c r="L232" i="78"/>
  <c r="L159" i="54"/>
  <c r="M383" i="54"/>
  <c r="K410" i="54"/>
  <c r="AG326" i="54"/>
  <c r="AA326" i="54"/>
  <c r="AD326" i="54"/>
  <c r="AE302" i="54"/>
  <c r="AH302" i="54"/>
  <c r="AB302" i="54"/>
  <c r="M247" i="54"/>
  <c r="P44" i="49"/>
  <c r="M152" i="78"/>
  <c r="M326" i="54"/>
  <c r="M159" i="54"/>
  <c r="M64" i="78"/>
  <c r="M232" i="78"/>
  <c r="R44" i="49"/>
  <c r="T44" i="49" s="1"/>
  <c r="I132" i="66" s="1"/>
  <c r="I230" i="54"/>
  <c r="I146" i="49"/>
  <c r="I51" i="49" s="1"/>
  <c r="Q109" i="49"/>
  <c r="M410" i="54" l="1"/>
  <c r="AH383" i="54"/>
  <c r="L410" i="54"/>
  <c r="AB410" i="54" s="1"/>
  <c r="E13" i="77"/>
  <c r="F13" i="77"/>
  <c r="G13" i="77"/>
  <c r="AF410" i="54"/>
  <c r="AI410" i="54"/>
  <c r="AC410" i="54"/>
  <c r="AC159" i="54"/>
  <c r="AF159" i="54"/>
  <c r="AI159" i="54"/>
  <c r="AF247" i="54"/>
  <c r="AC247" i="54"/>
  <c r="AI247" i="54"/>
  <c r="AE410" i="54"/>
  <c r="AF383" i="54"/>
  <c r="AI383" i="54"/>
  <c r="AC383" i="54"/>
  <c r="AA410" i="54"/>
  <c r="AG410" i="54"/>
  <c r="AD410" i="54"/>
  <c r="AI326" i="54"/>
  <c r="AC326" i="54"/>
  <c r="AF326" i="54"/>
  <c r="AE159" i="54"/>
  <c r="AH159" i="54"/>
  <c r="AB159" i="54"/>
  <c r="AE326" i="54"/>
  <c r="AH326" i="54"/>
  <c r="AB326" i="54"/>
  <c r="AB247" i="54"/>
  <c r="AH247" i="54"/>
  <c r="AE247" i="54"/>
  <c r="G109" i="49"/>
  <c r="F109" i="49"/>
  <c r="E109" i="49"/>
  <c r="H109" i="49"/>
  <c r="I135" i="78"/>
  <c r="I214" i="78"/>
  <c r="I166" i="54"/>
  <c r="I239" i="78"/>
  <c r="I254" i="54"/>
  <c r="I333" i="54"/>
  <c r="I159" i="78"/>
  <c r="I71" i="78"/>
  <c r="I47" i="78"/>
  <c r="I309" i="54"/>
  <c r="I142" i="54"/>
  <c r="I13" i="77" l="1"/>
  <c r="F80" i="66" s="1"/>
  <c r="D7" i="83"/>
  <c r="AH410" i="54"/>
  <c r="K13" i="77"/>
  <c r="H80" i="66" s="1"/>
  <c r="J13" i="77"/>
  <c r="G80" i="66" s="1"/>
  <c r="E41" i="77"/>
  <c r="F41" i="77"/>
  <c r="G41" i="77"/>
  <c r="O109" i="49"/>
  <c r="J109" i="49"/>
  <c r="E24" i="49"/>
  <c r="E146" i="49"/>
  <c r="E51" i="49" s="1"/>
  <c r="F24" i="49"/>
  <c r="F146" i="49"/>
  <c r="F51" i="49" s="1"/>
  <c r="H24" i="49"/>
  <c r="H146" i="49"/>
  <c r="H51" i="49" s="1"/>
  <c r="G24" i="49"/>
  <c r="G146" i="49"/>
  <c r="G51" i="49" s="1"/>
  <c r="E7" i="83" l="1"/>
  <c r="F7" i="83" s="1"/>
  <c r="K41" i="77"/>
  <c r="I41" i="77"/>
  <c r="J41" i="77"/>
  <c r="K109" i="49"/>
  <c r="J146" i="49"/>
  <c r="J51" i="49" s="1"/>
  <c r="J71" i="78" s="1"/>
  <c r="J24" i="49"/>
  <c r="J142" i="54" s="1"/>
  <c r="F142" i="54"/>
  <c r="F309" i="54"/>
  <c r="F47" i="78"/>
  <c r="F214" i="78"/>
  <c r="F230" i="54"/>
  <c r="F135" i="78"/>
  <c r="E230" i="54"/>
  <c r="O24" i="49"/>
  <c r="E47" i="78"/>
  <c r="E135" i="78"/>
  <c r="E142" i="54"/>
  <c r="E214" i="78"/>
  <c r="E309" i="54"/>
  <c r="G254" i="54"/>
  <c r="G159" i="78"/>
  <c r="G239" i="78"/>
  <c r="G166" i="54"/>
  <c r="G71" i="78"/>
  <c r="G333" i="54"/>
  <c r="G309" i="54"/>
  <c r="G214" i="78"/>
  <c r="G230" i="54"/>
  <c r="G135" i="78"/>
  <c r="G142" i="54"/>
  <c r="G47" i="78"/>
  <c r="H333" i="54"/>
  <c r="H254" i="54"/>
  <c r="H71" i="78"/>
  <c r="H159" i="78"/>
  <c r="H239" i="78"/>
  <c r="H166" i="54"/>
  <c r="H309" i="54"/>
  <c r="H47" i="78"/>
  <c r="H230" i="54"/>
  <c r="H135" i="78"/>
  <c r="H214" i="78"/>
  <c r="H142" i="54"/>
  <c r="F71" i="78"/>
  <c r="F239" i="78"/>
  <c r="F166" i="54"/>
  <c r="F254" i="54"/>
  <c r="F333" i="54"/>
  <c r="F159" i="78"/>
  <c r="E166" i="54"/>
  <c r="E254" i="54"/>
  <c r="E71" i="78"/>
  <c r="E239" i="78"/>
  <c r="O51" i="49"/>
  <c r="E159" i="78"/>
  <c r="E333" i="54"/>
  <c r="J230" i="54" l="1"/>
  <c r="J47" i="78"/>
  <c r="J135" i="78"/>
  <c r="J214" i="78"/>
  <c r="J309" i="54"/>
  <c r="J333" i="54"/>
  <c r="J239" i="78"/>
  <c r="J254" i="54"/>
  <c r="J159" i="78"/>
  <c r="J166" i="54"/>
  <c r="K24" i="49"/>
  <c r="L109" i="49"/>
  <c r="K146" i="49"/>
  <c r="L146" i="49" l="1"/>
  <c r="K51" i="49"/>
  <c r="L24" i="49"/>
  <c r="M109" i="49"/>
  <c r="M24" i="49" s="1"/>
  <c r="K135" i="78"/>
  <c r="K230" i="54"/>
  <c r="K309" i="54"/>
  <c r="K214" i="78"/>
  <c r="K47" i="78"/>
  <c r="K142" i="54"/>
  <c r="AA309" i="54" l="1"/>
  <c r="AD309" i="54"/>
  <c r="AG309" i="54"/>
  <c r="AG230" i="54"/>
  <c r="AA230" i="54"/>
  <c r="AD230" i="54"/>
  <c r="M142" i="54"/>
  <c r="P24" i="49"/>
  <c r="M135" i="78"/>
  <c r="M309" i="54"/>
  <c r="M230" i="54"/>
  <c r="M214" i="78"/>
  <c r="M47" i="78"/>
  <c r="R24" i="49"/>
  <c r="L135" i="78"/>
  <c r="L309" i="54"/>
  <c r="L142" i="54"/>
  <c r="L230" i="54"/>
  <c r="L47" i="78"/>
  <c r="L214" i="78"/>
  <c r="AG142" i="54"/>
  <c r="AD142" i="54"/>
  <c r="AA142" i="54"/>
  <c r="K71" i="78"/>
  <c r="K166" i="54"/>
  <c r="K239" i="78"/>
  <c r="K333" i="54"/>
  <c r="K254" i="54"/>
  <c r="K159" i="78"/>
  <c r="K390" i="54"/>
  <c r="L51" i="49"/>
  <c r="M146" i="49"/>
  <c r="M51" i="49" s="1"/>
  <c r="K417" i="54" l="1"/>
  <c r="M390" i="54"/>
  <c r="AC390" i="54" s="1"/>
  <c r="L390" i="54"/>
  <c r="AB390" i="54" s="1"/>
  <c r="AA417" i="54"/>
  <c r="AG417" i="54"/>
  <c r="AD417" i="54"/>
  <c r="AG333" i="54"/>
  <c r="AD333" i="54"/>
  <c r="AA333" i="54"/>
  <c r="M254" i="54"/>
  <c r="M239" i="78"/>
  <c r="M166" i="54"/>
  <c r="M333" i="54"/>
  <c r="P51" i="49"/>
  <c r="M159" i="78"/>
  <c r="R51" i="49"/>
  <c r="T51" i="49" s="1"/>
  <c r="M71" i="78"/>
  <c r="AF230" i="54"/>
  <c r="AI230" i="54"/>
  <c r="AC230" i="54"/>
  <c r="AI390" i="54"/>
  <c r="AF390" i="54"/>
  <c r="AB230" i="54"/>
  <c r="AH230" i="54"/>
  <c r="AE230" i="54"/>
  <c r="L254" i="54"/>
  <c r="L159" i="78"/>
  <c r="L239" i="78"/>
  <c r="L71" i="78"/>
  <c r="L333" i="54"/>
  <c r="L166" i="54"/>
  <c r="AH142" i="54"/>
  <c r="AE142" i="54"/>
  <c r="AB142" i="54"/>
  <c r="AF309" i="54"/>
  <c r="AC309" i="54"/>
  <c r="AI309" i="54"/>
  <c r="AC142" i="54"/>
  <c r="AF142" i="54"/>
  <c r="AI142" i="54"/>
  <c r="AA254" i="54"/>
  <c r="AG254" i="54"/>
  <c r="AD254" i="54"/>
  <c r="AD166" i="54"/>
  <c r="AA166" i="54"/>
  <c r="AG166" i="54"/>
  <c r="AA390" i="54"/>
  <c r="AG390" i="54"/>
  <c r="AD390" i="54"/>
  <c r="AH309" i="54"/>
  <c r="AE309" i="54"/>
  <c r="AB309" i="54"/>
  <c r="I153" i="49"/>
  <c r="I58" i="49" s="1"/>
  <c r="I149" i="54"/>
  <c r="Q116" i="49"/>
  <c r="AH390" i="54" l="1"/>
  <c r="AE390" i="54"/>
  <c r="AC333" i="54"/>
  <c r="AF333" i="54"/>
  <c r="AI333" i="54"/>
  <c r="AE333" i="54"/>
  <c r="AH333" i="54"/>
  <c r="AB333" i="54"/>
  <c r="AE254" i="54"/>
  <c r="AB254" i="54"/>
  <c r="AH254" i="54"/>
  <c r="AI166" i="54"/>
  <c r="AF166" i="54"/>
  <c r="AC166" i="54"/>
  <c r="G20" i="77"/>
  <c r="L417" i="54"/>
  <c r="M417" i="54"/>
  <c r="AC254" i="54"/>
  <c r="AI254" i="54"/>
  <c r="AF254" i="54"/>
  <c r="F20" i="77"/>
  <c r="E20" i="77"/>
  <c r="D14" i="83" s="1"/>
  <c r="AB166" i="54"/>
  <c r="AE166" i="54"/>
  <c r="AH166" i="54"/>
  <c r="H116" i="49"/>
  <c r="H153" i="49" s="1"/>
  <c r="H58" i="49" s="1"/>
  <c r="E116" i="49"/>
  <c r="F116" i="49"/>
  <c r="G116" i="49"/>
  <c r="I142" i="78"/>
  <c r="I54" i="78"/>
  <c r="I173" i="54"/>
  <c r="I340" i="54"/>
  <c r="I246" i="78"/>
  <c r="I261" i="54"/>
  <c r="I166" i="78"/>
  <c r="I78" i="78"/>
  <c r="I316" i="54"/>
  <c r="I221" i="78"/>
  <c r="I237" i="54"/>
  <c r="O116" i="49" l="1"/>
  <c r="P116" i="49" s="1"/>
  <c r="J116" i="49" s="1"/>
  <c r="I20" i="77"/>
  <c r="F87" i="66" s="1"/>
  <c r="G48" i="77"/>
  <c r="H31" i="49"/>
  <c r="H54" i="78" s="1"/>
  <c r="K20" i="77"/>
  <c r="H87" i="66" s="1"/>
  <c r="AC417" i="54"/>
  <c r="AF417" i="54"/>
  <c r="AI417" i="54"/>
  <c r="AH417" i="54"/>
  <c r="AB417" i="54"/>
  <c r="AE417" i="54"/>
  <c r="E48" i="77"/>
  <c r="J20" i="77"/>
  <c r="G87" i="66" s="1"/>
  <c r="F48" i="77"/>
  <c r="F153" i="49"/>
  <c r="F58" i="49" s="1"/>
  <c r="F31" i="49"/>
  <c r="G153" i="49"/>
  <c r="G58" i="49" s="1"/>
  <c r="G31" i="49"/>
  <c r="E153" i="49"/>
  <c r="E58" i="49" s="1"/>
  <c r="E31" i="49"/>
  <c r="H173" i="54"/>
  <c r="H246" i="78"/>
  <c r="H340" i="54"/>
  <c r="H166" i="78"/>
  <c r="H261" i="54"/>
  <c r="H78" i="78"/>
  <c r="E14" i="83" l="1"/>
  <c r="F14" i="83" s="1"/>
  <c r="J153" i="49"/>
  <c r="J58" i="49" s="1"/>
  <c r="K116" i="49"/>
  <c r="J31" i="49"/>
  <c r="H221" i="78"/>
  <c r="H149" i="54"/>
  <c r="H142" i="78"/>
  <c r="H316" i="54"/>
  <c r="H237" i="54"/>
  <c r="I48" i="77"/>
  <c r="K48" i="77"/>
  <c r="J48" i="77"/>
  <c r="O31" i="49"/>
  <c r="E221" i="78"/>
  <c r="E316" i="54"/>
  <c r="E142" i="78"/>
  <c r="E54" i="78"/>
  <c r="E149" i="54"/>
  <c r="E237" i="54"/>
  <c r="E173" i="54"/>
  <c r="E340" i="54"/>
  <c r="E261" i="54"/>
  <c r="E246" i="78"/>
  <c r="O58" i="49"/>
  <c r="E78" i="78"/>
  <c r="E166" i="78"/>
  <c r="G221" i="78"/>
  <c r="G142" i="78"/>
  <c r="G316" i="54"/>
  <c r="G237" i="54"/>
  <c r="G149" i="54"/>
  <c r="G54" i="78"/>
  <c r="F142" i="78"/>
  <c r="F221" i="78"/>
  <c r="F316" i="54"/>
  <c r="F237" i="54"/>
  <c r="F54" i="78"/>
  <c r="F149" i="54"/>
  <c r="G78" i="78"/>
  <c r="G261" i="54"/>
  <c r="G340" i="54"/>
  <c r="G173" i="54"/>
  <c r="G246" i="78"/>
  <c r="G166" i="78"/>
  <c r="F78" i="78"/>
  <c r="F340" i="54"/>
  <c r="F173" i="54"/>
  <c r="F261" i="54"/>
  <c r="F246" i="78"/>
  <c r="F166" i="78"/>
  <c r="J54" i="78" l="1"/>
  <c r="J316" i="54"/>
  <c r="J149" i="54"/>
  <c r="J142" i="78"/>
  <c r="J237" i="54"/>
  <c r="J221" i="78"/>
  <c r="L116" i="49"/>
  <c r="K153" i="49"/>
  <c r="K31" i="49"/>
  <c r="J166" i="78"/>
  <c r="J340" i="54"/>
  <c r="J173" i="54"/>
  <c r="J261" i="54"/>
  <c r="J78" i="78"/>
  <c r="J246" i="78"/>
  <c r="L31" i="49" l="1"/>
  <c r="M116" i="49"/>
  <c r="M31" i="49" s="1"/>
  <c r="K316" i="54"/>
  <c r="K221" i="78"/>
  <c r="K149" i="54"/>
  <c r="K54" i="78"/>
  <c r="K142" i="78"/>
  <c r="K237" i="54"/>
  <c r="K58" i="49"/>
  <c r="L153" i="49"/>
  <c r="K397" i="54" l="1"/>
  <c r="AD397" i="54" s="1"/>
  <c r="L58" i="49"/>
  <c r="M153" i="49"/>
  <c r="M58" i="49" s="1"/>
  <c r="AG237" i="54"/>
  <c r="AD237" i="54"/>
  <c r="AA237" i="54"/>
  <c r="AG149" i="54"/>
  <c r="AA149" i="54"/>
  <c r="AD149" i="54"/>
  <c r="K261" i="54"/>
  <c r="K166" i="78"/>
  <c r="K246" i="78"/>
  <c r="K78" i="78"/>
  <c r="K173" i="54"/>
  <c r="K340" i="54"/>
  <c r="AD316" i="54"/>
  <c r="AA316" i="54"/>
  <c r="AG316" i="54"/>
  <c r="R31" i="49"/>
  <c r="M316" i="54"/>
  <c r="M149" i="54"/>
  <c r="M221" i="78"/>
  <c r="M54" i="78"/>
  <c r="M142" i="78"/>
  <c r="M237" i="54"/>
  <c r="P31" i="49"/>
  <c r="L237" i="54"/>
  <c r="L149" i="54"/>
  <c r="L316" i="54"/>
  <c r="L221" i="78"/>
  <c r="L54" i="78"/>
  <c r="L142" i="78"/>
  <c r="AG397" i="54" l="1"/>
  <c r="AA397" i="54"/>
  <c r="AD261" i="54"/>
  <c r="AG261" i="54"/>
  <c r="AA261" i="54"/>
  <c r="AE149" i="54"/>
  <c r="L397" i="54"/>
  <c r="AB149" i="54"/>
  <c r="AH149" i="54"/>
  <c r="AH237" i="54"/>
  <c r="AE237" i="54"/>
  <c r="AB237" i="54"/>
  <c r="AA340" i="54"/>
  <c r="AD340" i="54"/>
  <c r="AG340" i="54"/>
  <c r="AI149" i="54"/>
  <c r="AC149" i="54"/>
  <c r="AF149" i="54"/>
  <c r="AI316" i="54"/>
  <c r="AF316" i="54"/>
  <c r="AC316" i="54"/>
  <c r="K424" i="54"/>
  <c r="AG173" i="54"/>
  <c r="AD173" i="54"/>
  <c r="AA173" i="54"/>
  <c r="L173" i="54"/>
  <c r="L246" i="78"/>
  <c r="L340" i="54"/>
  <c r="L78" i="78"/>
  <c r="L166" i="78"/>
  <c r="L261" i="54"/>
  <c r="AE316" i="54"/>
  <c r="AB316" i="54"/>
  <c r="AH316" i="54"/>
  <c r="M397" i="54"/>
  <c r="P58" i="49"/>
  <c r="M246" i="78"/>
  <c r="M173" i="54"/>
  <c r="R58" i="49"/>
  <c r="T58" i="49" s="1"/>
  <c r="M261" i="54"/>
  <c r="M340" i="54"/>
  <c r="M166" i="78"/>
  <c r="M78" i="78"/>
  <c r="AI237" i="54"/>
  <c r="AC237" i="54"/>
  <c r="AF237" i="54"/>
  <c r="L424" i="54" l="1"/>
  <c r="AH173" i="54"/>
  <c r="AB173" i="54"/>
  <c r="AE173" i="54"/>
  <c r="AH397" i="54"/>
  <c r="AE397" i="54"/>
  <c r="AB397" i="54"/>
  <c r="AC397" i="54"/>
  <c r="AI397" i="54"/>
  <c r="AF397" i="54"/>
  <c r="F27" i="77"/>
  <c r="AF173" i="54"/>
  <c r="AC173" i="54"/>
  <c r="M424" i="54"/>
  <c r="AI173" i="54"/>
  <c r="E27" i="77"/>
  <c r="AB340" i="54"/>
  <c r="AE340" i="54"/>
  <c r="AH340" i="54"/>
  <c r="AG424" i="54"/>
  <c r="AD424" i="54"/>
  <c r="AA424" i="54"/>
  <c r="AH261" i="54"/>
  <c r="AB261" i="54"/>
  <c r="AE261" i="54"/>
  <c r="AC340" i="54"/>
  <c r="AF340" i="54"/>
  <c r="AI340" i="54"/>
  <c r="AF261" i="54"/>
  <c r="AC261" i="54"/>
  <c r="AI261" i="54"/>
  <c r="G27" i="77"/>
  <c r="I140" i="49"/>
  <c r="I45" i="49" s="1"/>
  <c r="I41" i="78"/>
  <c r="Q103" i="49"/>
  <c r="G103" i="49" s="1"/>
  <c r="K27" i="77" l="1"/>
  <c r="H94" i="66" s="1"/>
  <c r="D21" i="83"/>
  <c r="F55" i="77"/>
  <c r="J27" i="77"/>
  <c r="G94" i="66" s="1"/>
  <c r="I27" i="77"/>
  <c r="F94" i="66" s="1"/>
  <c r="G55" i="77"/>
  <c r="AF424" i="54"/>
  <c r="AI424" i="54"/>
  <c r="AC424" i="54"/>
  <c r="E55" i="77"/>
  <c r="AB424" i="54"/>
  <c r="AH424" i="54"/>
  <c r="AE424" i="54"/>
  <c r="H103" i="49"/>
  <c r="G140" i="49"/>
  <c r="G45" i="49" s="1"/>
  <c r="E103" i="49"/>
  <c r="E140" i="49" s="1"/>
  <c r="E45" i="49" s="1"/>
  <c r="F103" i="49"/>
  <c r="I248" i="54"/>
  <c r="I160" i="54"/>
  <c r="I233" i="78"/>
  <c r="I153" i="78"/>
  <c r="I327" i="54"/>
  <c r="I129" i="78"/>
  <c r="I303" i="54"/>
  <c r="I136" i="54"/>
  <c r="I224" i="54"/>
  <c r="I208" i="78"/>
  <c r="I65" i="78"/>
  <c r="E21" i="83" l="1"/>
  <c r="F21" i="83" s="1"/>
  <c r="I55" i="77"/>
  <c r="K55" i="77"/>
  <c r="O103" i="49"/>
  <c r="J103" i="49" s="1"/>
  <c r="J140" i="49" s="1"/>
  <c r="J45" i="49" s="1"/>
  <c r="J55" i="77"/>
  <c r="E18" i="49"/>
  <c r="E303" i="54" s="1"/>
  <c r="J18" i="49"/>
  <c r="J303" i="54" s="1"/>
  <c r="G18" i="49"/>
  <c r="G224" i="54" s="1"/>
  <c r="H140" i="49"/>
  <c r="H45" i="49" s="1"/>
  <c r="H18" i="49"/>
  <c r="E153" i="78"/>
  <c r="E248" i="54"/>
  <c r="E233" i="78"/>
  <c r="E160" i="54"/>
  <c r="E65" i="78"/>
  <c r="O45" i="49"/>
  <c r="E327" i="54"/>
  <c r="G160" i="54"/>
  <c r="G327" i="54"/>
  <c r="G233" i="78"/>
  <c r="G65" i="78"/>
  <c r="G153" i="78"/>
  <c r="G248" i="54"/>
  <c r="F18" i="49"/>
  <c r="F140" i="49"/>
  <c r="F45" i="49" s="1"/>
  <c r="K103" i="49" l="1"/>
  <c r="K140" i="49" s="1"/>
  <c r="K45" i="49" s="1"/>
  <c r="E41" i="78"/>
  <c r="E224" i="54"/>
  <c r="J224" i="54"/>
  <c r="E208" i="78"/>
  <c r="E129" i="78"/>
  <c r="J208" i="78"/>
  <c r="O18" i="49"/>
  <c r="E136" i="54"/>
  <c r="J136" i="54"/>
  <c r="J129" i="78"/>
  <c r="G129" i="78"/>
  <c r="J41" i="78"/>
  <c r="J160" i="54"/>
  <c r="J248" i="54"/>
  <c r="J153" i="78"/>
  <c r="J327" i="54"/>
  <c r="J233" i="78"/>
  <c r="J65" i="78"/>
  <c r="G303" i="54"/>
  <c r="G41" i="78"/>
  <c r="G208" i="78"/>
  <c r="G136" i="54"/>
  <c r="F224" i="54"/>
  <c r="F208" i="78"/>
  <c r="F41" i="78"/>
  <c r="F303" i="54"/>
  <c r="F129" i="78"/>
  <c r="F136" i="54"/>
  <c r="F248" i="54"/>
  <c r="F160" i="54"/>
  <c r="F65" i="78"/>
  <c r="F233" i="78"/>
  <c r="F153" i="78"/>
  <c r="F327" i="54"/>
  <c r="H136" i="54"/>
  <c r="H41" i="78"/>
  <c r="H208" i="78"/>
  <c r="H303" i="54"/>
  <c r="H224" i="54"/>
  <c r="H129" i="78"/>
  <c r="L140" i="49"/>
  <c r="H248" i="54"/>
  <c r="H160" i="54"/>
  <c r="H233" i="78"/>
  <c r="H153" i="78"/>
  <c r="H327" i="54"/>
  <c r="H65" i="78"/>
  <c r="K18" i="49" l="1"/>
  <c r="L103" i="49"/>
  <c r="M103" i="49" s="1"/>
  <c r="M18" i="49" s="1"/>
  <c r="M303" i="54" s="1"/>
  <c r="L45" i="49"/>
  <c r="M140" i="49"/>
  <c r="M45" i="49" s="1"/>
  <c r="R18" i="49"/>
  <c r="M129" i="78"/>
  <c r="M41" i="78"/>
  <c r="M224" i="54"/>
  <c r="K153" i="78"/>
  <c r="K248" i="54"/>
  <c r="K233" i="78"/>
  <c r="K65" i="78"/>
  <c r="K327" i="54"/>
  <c r="K160" i="54"/>
  <c r="P18" i="49" l="1"/>
  <c r="M136" i="54"/>
  <c r="M208" i="78"/>
  <c r="L18" i="49"/>
  <c r="K303" i="54"/>
  <c r="K208" i="78"/>
  <c r="K41" i="78"/>
  <c r="K129" i="78"/>
  <c r="K224" i="54"/>
  <c r="K136" i="54"/>
  <c r="M233" i="78"/>
  <c r="R45" i="49"/>
  <c r="M248" i="54"/>
  <c r="M65" i="78"/>
  <c r="M327" i="54"/>
  <c r="M153" i="78"/>
  <c r="M160" i="54"/>
  <c r="P45" i="49"/>
  <c r="L233" i="78"/>
  <c r="L65" i="78"/>
  <c r="L160" i="54"/>
  <c r="L153" i="78"/>
  <c r="L327" i="54"/>
  <c r="L248" i="54"/>
  <c r="AI303" i="54"/>
  <c r="AC303" i="54"/>
  <c r="AF303" i="54"/>
  <c r="AD248" i="54"/>
  <c r="AG248" i="54"/>
  <c r="AA248" i="54"/>
  <c r="AF224" i="54"/>
  <c r="AI224" i="54"/>
  <c r="AC224" i="54"/>
  <c r="K411" i="54"/>
  <c r="AD160" i="54"/>
  <c r="AA160" i="54"/>
  <c r="AG160" i="54"/>
  <c r="M384" i="54"/>
  <c r="AD327" i="54"/>
  <c r="AA327" i="54"/>
  <c r="AG327" i="54"/>
  <c r="AI136" i="54"/>
  <c r="AC136" i="54"/>
  <c r="AF136" i="54"/>
  <c r="L303" i="54" l="1"/>
  <c r="L129" i="78"/>
  <c r="L41" i="78"/>
  <c r="L208" i="78"/>
  <c r="L136" i="54"/>
  <c r="L224" i="54"/>
  <c r="L384" i="54"/>
  <c r="AE384" i="54" s="1"/>
  <c r="AA136" i="54"/>
  <c r="AD136" i="54"/>
  <c r="AG136" i="54"/>
  <c r="K384" i="54"/>
  <c r="AA224" i="54"/>
  <c r="AG224" i="54"/>
  <c r="AD224" i="54"/>
  <c r="AG303" i="54"/>
  <c r="AD303" i="54"/>
  <c r="AA303" i="54"/>
  <c r="AC160" i="54"/>
  <c r="AI160" i="54"/>
  <c r="AF160" i="54"/>
  <c r="AH160" i="54"/>
  <c r="AE160" i="54"/>
  <c r="AB160" i="54"/>
  <c r="AI327" i="54"/>
  <c r="AF327" i="54"/>
  <c r="AC327" i="54"/>
  <c r="L411" i="54"/>
  <c r="AF248" i="54"/>
  <c r="AC248" i="54"/>
  <c r="AI248" i="54"/>
  <c r="T45" i="49"/>
  <c r="G14" i="77"/>
  <c r="AH248" i="54"/>
  <c r="AE248" i="54"/>
  <c r="AB248" i="54"/>
  <c r="M411" i="54"/>
  <c r="AA411" i="54"/>
  <c r="AD411" i="54"/>
  <c r="AG411" i="54"/>
  <c r="F14" i="77"/>
  <c r="E14" i="77"/>
  <c r="AC384" i="54"/>
  <c r="AF384" i="54"/>
  <c r="AI384" i="54"/>
  <c r="AH327" i="54"/>
  <c r="AB327" i="54"/>
  <c r="AE327" i="54"/>
  <c r="D8" i="83" l="1"/>
  <c r="AH224" i="54"/>
  <c r="AE224" i="54"/>
  <c r="AB224" i="54"/>
  <c r="AH136" i="54"/>
  <c r="AB136" i="54"/>
  <c r="AE136" i="54"/>
  <c r="AB384" i="54"/>
  <c r="AH384" i="54"/>
  <c r="AE303" i="54"/>
  <c r="AB303" i="54"/>
  <c r="AH303" i="54"/>
  <c r="AD384" i="54"/>
  <c r="AG384" i="54"/>
  <c r="AA384" i="54"/>
  <c r="F42" i="77"/>
  <c r="AH411" i="54"/>
  <c r="AE411" i="54"/>
  <c r="AB411" i="54"/>
  <c r="G42" i="77"/>
  <c r="AI411" i="54"/>
  <c r="AC411" i="54"/>
  <c r="AF411" i="54"/>
  <c r="I14" i="77"/>
  <c r="F81" i="66" s="1"/>
  <c r="E42" i="77"/>
  <c r="J14" i="77"/>
  <c r="G81" i="66" s="1"/>
  <c r="K14" i="77"/>
  <c r="H81" i="66" s="1"/>
  <c r="E8" i="83" l="1"/>
  <c r="F8" i="83" s="1"/>
  <c r="J42" i="77"/>
  <c r="K42" i="77"/>
  <c r="I42" i="77"/>
  <c r="I141" i="49"/>
  <c r="I46" i="49" s="1"/>
  <c r="Q104" i="49"/>
  <c r="F104" i="49" l="1"/>
  <c r="G104" i="49"/>
  <c r="H104" i="49"/>
  <c r="E104" i="49"/>
  <c r="I328" i="54"/>
  <c r="I66" i="78"/>
  <c r="I234" i="78"/>
  <c r="I154" i="78"/>
  <c r="I161" i="54"/>
  <c r="I249" i="54"/>
  <c r="I42" i="78"/>
  <c r="I225" i="54"/>
  <c r="I209" i="78"/>
  <c r="I137" i="54"/>
  <c r="I304" i="54"/>
  <c r="I130" i="78"/>
  <c r="O104" i="49" l="1"/>
  <c r="F19" i="49"/>
  <c r="F141" i="49"/>
  <c r="F46" i="49" s="1"/>
  <c r="G141" i="49"/>
  <c r="G46" i="49" s="1"/>
  <c r="G19" i="49"/>
  <c r="E141" i="49"/>
  <c r="E46" i="49" s="1"/>
  <c r="E19" i="49"/>
  <c r="H141" i="49"/>
  <c r="H46" i="49" s="1"/>
  <c r="H19" i="49"/>
  <c r="P104" i="49" l="1"/>
  <c r="J104" i="49" s="1"/>
  <c r="E130" i="78"/>
  <c r="E42" i="78"/>
  <c r="E225" i="54"/>
  <c r="E209" i="78"/>
  <c r="E137" i="54"/>
  <c r="E304" i="54"/>
  <c r="O19" i="49"/>
  <c r="F154" i="78"/>
  <c r="F234" i="78"/>
  <c r="F328" i="54"/>
  <c r="F66" i="78"/>
  <c r="F249" i="54"/>
  <c r="F161" i="54"/>
  <c r="H66" i="78"/>
  <c r="H328" i="54"/>
  <c r="H154" i="78"/>
  <c r="H234" i="78"/>
  <c r="H161" i="54"/>
  <c r="H249" i="54"/>
  <c r="F137" i="54"/>
  <c r="F304" i="54"/>
  <c r="F130" i="78"/>
  <c r="F209" i="78"/>
  <c r="F225" i="54"/>
  <c r="F42" i="78"/>
  <c r="H209" i="78"/>
  <c r="H130" i="78"/>
  <c r="H225" i="54"/>
  <c r="H304" i="54"/>
  <c r="H42" i="78"/>
  <c r="H137" i="54"/>
  <c r="E66" i="78"/>
  <c r="E328" i="54"/>
  <c r="E161" i="54"/>
  <c r="E249" i="54"/>
  <c r="E234" i="78"/>
  <c r="E154" i="78"/>
  <c r="O46" i="49"/>
  <c r="G42" i="78"/>
  <c r="G304" i="54"/>
  <c r="G209" i="78"/>
  <c r="G225" i="54"/>
  <c r="G137" i="54"/>
  <c r="G130" i="78"/>
  <c r="G154" i="78"/>
  <c r="G249" i="54"/>
  <c r="G234" i="78"/>
  <c r="G66" i="78"/>
  <c r="G161" i="54"/>
  <c r="G328" i="54"/>
  <c r="K104" i="49" l="1"/>
  <c r="J19" i="49"/>
  <c r="J225" i="54" s="1"/>
  <c r="J141" i="49"/>
  <c r="J46" i="49" s="1"/>
  <c r="J328" i="54" s="1"/>
  <c r="L104" i="49"/>
  <c r="K19" i="49"/>
  <c r="K141" i="49"/>
  <c r="J154" i="78"/>
  <c r="J234" i="78"/>
  <c r="J137" i="54" l="1"/>
  <c r="J304" i="54"/>
  <c r="J42" i="78"/>
  <c r="J209" i="78"/>
  <c r="J130" i="78"/>
  <c r="J161" i="54"/>
  <c r="J66" i="78"/>
  <c r="J249" i="54"/>
  <c r="L141" i="49"/>
  <c r="K46" i="49"/>
  <c r="K130" i="78"/>
  <c r="K42" i="78"/>
  <c r="K209" i="78"/>
  <c r="K304" i="54"/>
  <c r="K137" i="54"/>
  <c r="K225" i="54"/>
  <c r="M104" i="49"/>
  <c r="M19" i="49" s="1"/>
  <c r="L19" i="49"/>
  <c r="K385" i="54" l="1"/>
  <c r="AA385" i="54" s="1"/>
  <c r="AD225" i="54"/>
  <c r="AG225" i="54"/>
  <c r="AA225" i="54"/>
  <c r="K66" i="78"/>
  <c r="K234" i="78"/>
  <c r="K154" i="78"/>
  <c r="K161" i="54"/>
  <c r="K249" i="54"/>
  <c r="K328" i="54"/>
  <c r="AD137" i="54"/>
  <c r="AA137" i="54"/>
  <c r="AG137" i="54"/>
  <c r="L46" i="49"/>
  <c r="M141" i="49"/>
  <c r="M46" i="49" s="1"/>
  <c r="AA304" i="54"/>
  <c r="AD304" i="54"/>
  <c r="AG304" i="54"/>
  <c r="L209" i="78"/>
  <c r="L42" i="78"/>
  <c r="L130" i="78"/>
  <c r="L304" i="54"/>
  <c r="L225" i="54"/>
  <c r="L137" i="54"/>
  <c r="M130" i="78"/>
  <c r="M209" i="78"/>
  <c r="M42" i="78"/>
  <c r="R19" i="49"/>
  <c r="M225" i="54"/>
  <c r="M137" i="54"/>
  <c r="M304" i="54"/>
  <c r="P19" i="49"/>
  <c r="L385" i="54" l="1"/>
  <c r="AH385" i="54" s="1"/>
  <c r="AD385" i="54"/>
  <c r="AG385" i="54"/>
  <c r="AG249" i="54"/>
  <c r="AD249" i="54"/>
  <c r="AA249" i="54"/>
  <c r="K412" i="54"/>
  <c r="AG161" i="54"/>
  <c r="AD161" i="54"/>
  <c r="AA161" i="54"/>
  <c r="M66" i="78"/>
  <c r="M154" i="78"/>
  <c r="M249" i="54"/>
  <c r="R46" i="49"/>
  <c r="M328" i="54"/>
  <c r="M234" i="78"/>
  <c r="M161" i="54"/>
  <c r="P46" i="49"/>
  <c r="L66" i="78"/>
  <c r="L154" i="78"/>
  <c r="L249" i="54"/>
  <c r="L328" i="54"/>
  <c r="L234" i="78"/>
  <c r="L161" i="54"/>
  <c r="AF304" i="54"/>
  <c r="AC304" i="54"/>
  <c r="AI304" i="54"/>
  <c r="AF137" i="54"/>
  <c r="AI137" i="54"/>
  <c r="AC137" i="54"/>
  <c r="AE225" i="54"/>
  <c r="AB225" i="54"/>
  <c r="AH225" i="54"/>
  <c r="M385" i="54"/>
  <c r="AH137" i="54"/>
  <c r="AE137" i="54"/>
  <c r="AB137" i="54"/>
  <c r="AC225" i="54"/>
  <c r="AI225" i="54"/>
  <c r="AF225" i="54"/>
  <c r="AE304" i="54"/>
  <c r="AH304" i="54"/>
  <c r="AB304" i="54"/>
  <c r="AG328" i="54"/>
  <c r="AA328" i="54"/>
  <c r="AD328" i="54"/>
  <c r="AE385" i="54" l="1"/>
  <c r="AB385" i="54"/>
  <c r="AI161" i="54"/>
  <c r="AC161" i="54"/>
  <c r="AF161" i="54"/>
  <c r="AE328" i="54"/>
  <c r="AB328" i="54"/>
  <c r="AH328" i="54"/>
  <c r="AH249" i="54"/>
  <c r="AE249" i="54"/>
  <c r="AB249" i="54"/>
  <c r="AC328" i="54"/>
  <c r="AF328" i="54"/>
  <c r="AI328" i="54"/>
  <c r="T46" i="49"/>
  <c r="AG412" i="54"/>
  <c r="AD412" i="54"/>
  <c r="AA412" i="54"/>
  <c r="E15" i="77"/>
  <c r="AI249" i="54"/>
  <c r="AF249" i="54"/>
  <c r="AC249" i="54"/>
  <c r="M412" i="54"/>
  <c r="L412" i="54"/>
  <c r="AC385" i="54"/>
  <c r="AI385" i="54"/>
  <c r="AF385" i="54"/>
  <c r="G15" i="77"/>
  <c r="F15" i="77"/>
  <c r="AH161" i="54"/>
  <c r="AE161" i="54"/>
  <c r="AB161" i="54"/>
  <c r="D9" i="83" l="1"/>
  <c r="F43" i="77"/>
  <c r="J15" i="77"/>
  <c r="G82" i="66" s="1"/>
  <c r="AI412" i="54"/>
  <c r="AC412" i="54"/>
  <c r="AF412" i="54"/>
  <c r="E43" i="77"/>
  <c r="AH412" i="54"/>
  <c r="AE412" i="54"/>
  <c r="AB412" i="54"/>
  <c r="G43" i="77"/>
  <c r="I15" i="77"/>
  <c r="F82" i="66" s="1"/>
  <c r="K15" i="77"/>
  <c r="H82" i="66" s="1"/>
  <c r="E9" i="83" l="1"/>
  <c r="F9" i="83" s="1"/>
  <c r="J43" i="77"/>
  <c r="I43" i="77"/>
  <c r="K43" i="77"/>
  <c r="I142" i="49"/>
  <c r="I47" i="49" s="1"/>
  <c r="Q105" i="49"/>
  <c r="F105" i="49" l="1"/>
  <c r="H105" i="49"/>
  <c r="H142" i="49" s="1"/>
  <c r="H47" i="49" s="1"/>
  <c r="E105" i="49"/>
  <c r="G105" i="49"/>
  <c r="I250" i="54"/>
  <c r="I162" i="54"/>
  <c r="I155" i="78"/>
  <c r="I235" i="78"/>
  <c r="I329" i="54"/>
  <c r="I305" i="54"/>
  <c r="I226" i="54"/>
  <c r="I131" i="78"/>
  <c r="I43" i="78"/>
  <c r="I138" i="54"/>
  <c r="I210" i="78"/>
  <c r="I67" i="78"/>
  <c r="H20" i="49" l="1"/>
  <c r="O105" i="49"/>
  <c r="P105" i="49" s="1"/>
  <c r="J105" i="49" s="1"/>
  <c r="E20" i="49"/>
  <c r="E142" i="49"/>
  <c r="E47" i="49" s="1"/>
  <c r="G142" i="49"/>
  <c r="G47" i="49" s="1"/>
  <c r="G20" i="49"/>
  <c r="F142" i="49"/>
  <c r="F47" i="49" s="1"/>
  <c r="F20" i="49"/>
  <c r="H138" i="54"/>
  <c r="H43" i="78"/>
  <c r="H131" i="78"/>
  <c r="H226" i="54"/>
  <c r="H210" i="78"/>
  <c r="H305" i="54"/>
  <c r="H162" i="54"/>
  <c r="H250" i="54"/>
  <c r="H155" i="78"/>
  <c r="H235" i="78"/>
  <c r="H329" i="54"/>
  <c r="H67" i="78"/>
  <c r="J20" i="49" l="1"/>
  <c r="K105" i="49"/>
  <c r="J142" i="49"/>
  <c r="J47" i="49" s="1"/>
  <c r="F226" i="54"/>
  <c r="F210" i="78"/>
  <c r="F43" i="78"/>
  <c r="F138" i="54"/>
  <c r="F305" i="54"/>
  <c r="F131" i="78"/>
  <c r="F162" i="54"/>
  <c r="F250" i="54"/>
  <c r="F67" i="78"/>
  <c r="F235" i="78"/>
  <c r="F329" i="54"/>
  <c r="F155" i="78"/>
  <c r="O47" i="49"/>
  <c r="E155" i="78"/>
  <c r="E235" i="78"/>
  <c r="E162" i="54"/>
  <c r="E329" i="54"/>
  <c r="E67" i="78"/>
  <c r="E250" i="54"/>
  <c r="O20" i="49"/>
  <c r="E305" i="54"/>
  <c r="E138" i="54"/>
  <c r="E210" i="78"/>
  <c r="E131" i="78"/>
  <c r="E226" i="54"/>
  <c r="E43" i="78"/>
  <c r="G131" i="78"/>
  <c r="G138" i="54"/>
  <c r="G226" i="54"/>
  <c r="G305" i="54"/>
  <c r="G210" i="78"/>
  <c r="G43" i="78"/>
  <c r="G329" i="54"/>
  <c r="G162" i="54"/>
  <c r="G235" i="78"/>
  <c r="G67" i="78"/>
  <c r="G250" i="54"/>
  <c r="G155" i="78"/>
  <c r="J162" i="54" l="1"/>
  <c r="J67" i="78"/>
  <c r="J329" i="54"/>
  <c r="J235" i="78"/>
  <c r="J250" i="54"/>
  <c r="J155" i="78"/>
  <c r="K20" i="49"/>
  <c r="L105" i="49"/>
  <c r="K142" i="49"/>
  <c r="J226" i="54"/>
  <c r="J43" i="78"/>
  <c r="J138" i="54"/>
  <c r="J210" i="78"/>
  <c r="J131" i="78"/>
  <c r="J305" i="54"/>
  <c r="K210" i="78" l="1"/>
  <c r="K131" i="78"/>
  <c r="K43" i="78"/>
  <c r="K226" i="54"/>
  <c r="K305" i="54"/>
  <c r="K138" i="54"/>
  <c r="L20" i="49"/>
  <c r="M105" i="49"/>
  <c r="M20" i="49" s="1"/>
  <c r="L142" i="49"/>
  <c r="K47" i="49"/>
  <c r="K386" i="54" l="1"/>
  <c r="AD386" i="54" s="1"/>
  <c r="L131" i="78"/>
  <c r="L43" i="78"/>
  <c r="L138" i="54"/>
  <c r="L210" i="78"/>
  <c r="L305" i="54"/>
  <c r="L226" i="54"/>
  <c r="K235" i="78"/>
  <c r="K67" i="78"/>
  <c r="K155" i="78"/>
  <c r="K250" i="54"/>
  <c r="K329" i="54"/>
  <c r="K162" i="54"/>
  <c r="AG138" i="54"/>
  <c r="AD138" i="54"/>
  <c r="AA138" i="54"/>
  <c r="AG305" i="54"/>
  <c r="AD305" i="54"/>
  <c r="AA305" i="54"/>
  <c r="M142" i="49"/>
  <c r="M47" i="49" s="1"/>
  <c r="L47" i="49"/>
  <c r="AA226" i="54"/>
  <c r="AD226" i="54"/>
  <c r="AG226" i="54"/>
  <c r="M226" i="54"/>
  <c r="M43" i="78"/>
  <c r="P20" i="49"/>
  <c r="R20" i="49"/>
  <c r="M131" i="78"/>
  <c r="M305" i="54"/>
  <c r="M210" i="78"/>
  <c r="M138" i="54"/>
  <c r="AG386" i="54"/>
  <c r="AA386" i="54" l="1"/>
  <c r="K413" i="54"/>
  <c r="AD413" i="54" s="1"/>
  <c r="AI305" i="54"/>
  <c r="AF305" i="54"/>
  <c r="AC305" i="54"/>
  <c r="AI138" i="54"/>
  <c r="AC138" i="54"/>
  <c r="AF138" i="54"/>
  <c r="R47" i="49"/>
  <c r="T47" i="49" s="1"/>
  <c r="M67" i="78"/>
  <c r="M155" i="78"/>
  <c r="M250" i="54"/>
  <c r="M162" i="54"/>
  <c r="M329" i="54"/>
  <c r="P47" i="49"/>
  <c r="M235" i="78"/>
  <c r="AE305" i="54"/>
  <c r="AB305" i="54"/>
  <c r="AH305" i="54"/>
  <c r="AB138" i="54"/>
  <c r="AH138" i="54"/>
  <c r="AE138" i="54"/>
  <c r="L386" i="54"/>
  <c r="AF226" i="54"/>
  <c r="AI226" i="54"/>
  <c r="AC226" i="54"/>
  <c r="AD162" i="54"/>
  <c r="AG162" i="54"/>
  <c r="AA162" i="54"/>
  <c r="AA250" i="54"/>
  <c r="AD250" i="54"/>
  <c r="AG250" i="54"/>
  <c r="L329" i="54"/>
  <c r="L250" i="54"/>
  <c r="L162" i="54"/>
  <c r="L155" i="78"/>
  <c r="L235" i="78"/>
  <c r="L67" i="78"/>
  <c r="AE226" i="54"/>
  <c r="AB226" i="54"/>
  <c r="AH226" i="54"/>
  <c r="AA329" i="54"/>
  <c r="AG329" i="54"/>
  <c r="AD329" i="54"/>
  <c r="M386" i="54"/>
  <c r="G16" i="77" l="1"/>
  <c r="AA413" i="54"/>
  <c r="M413" i="54"/>
  <c r="AC413" i="54" s="1"/>
  <c r="AG413" i="54"/>
  <c r="F16" i="77"/>
  <c r="E16" i="77"/>
  <c r="AB162" i="54"/>
  <c r="AH162" i="54"/>
  <c r="L413" i="54"/>
  <c r="AE162" i="54"/>
  <c r="AB386" i="54"/>
  <c r="AE386" i="54"/>
  <c r="AH386" i="54"/>
  <c r="AI329" i="54"/>
  <c r="AF329" i="54"/>
  <c r="AC329" i="54"/>
  <c r="AF386" i="54"/>
  <c r="AI386" i="54"/>
  <c r="AC386" i="54"/>
  <c r="AH329" i="54"/>
  <c r="AE329" i="54"/>
  <c r="AB329" i="54"/>
  <c r="AI413" i="54"/>
  <c r="AH250" i="54"/>
  <c r="AE250" i="54"/>
  <c r="AB250" i="54"/>
  <c r="AI162" i="54"/>
  <c r="AC162" i="54"/>
  <c r="AF162" i="54"/>
  <c r="AI250" i="54"/>
  <c r="AF250" i="54"/>
  <c r="AC250" i="54"/>
  <c r="I144" i="49"/>
  <c r="I49" i="49" s="1"/>
  <c r="Q107" i="49"/>
  <c r="I16" i="77" l="1"/>
  <c r="F83" i="66" s="1"/>
  <c r="D10" i="83"/>
  <c r="AF413" i="54"/>
  <c r="J16" i="77"/>
  <c r="G83" i="66" s="1"/>
  <c r="F44" i="77"/>
  <c r="K16" i="77"/>
  <c r="H83" i="66" s="1"/>
  <c r="G44" i="77"/>
  <c r="AE413" i="54"/>
  <c r="AB413" i="54"/>
  <c r="AH413" i="54"/>
  <c r="E44" i="77"/>
  <c r="E107" i="49"/>
  <c r="E22" i="49" s="1"/>
  <c r="F107" i="49"/>
  <c r="G107" i="49"/>
  <c r="H107" i="49"/>
  <c r="H144" i="49" s="1"/>
  <c r="H49" i="49" s="1"/>
  <c r="I69" i="78"/>
  <c r="I331" i="54"/>
  <c r="I157" i="78"/>
  <c r="I237" i="78"/>
  <c r="I252" i="54"/>
  <c r="I164" i="54"/>
  <c r="I140" i="54"/>
  <c r="I133" i="78"/>
  <c r="I212" i="78"/>
  <c r="I45" i="78"/>
  <c r="I228" i="54"/>
  <c r="I307" i="54"/>
  <c r="E10" i="83" l="1"/>
  <c r="F10" i="83" s="1"/>
  <c r="I44" i="77"/>
  <c r="K44" i="77"/>
  <c r="J44" i="77"/>
  <c r="O107" i="49"/>
  <c r="J107" i="49"/>
  <c r="H22" i="49"/>
  <c r="H133" i="78" s="1"/>
  <c r="E144" i="49"/>
  <c r="E49" i="49" s="1"/>
  <c r="E237" i="78" s="1"/>
  <c r="F22" i="49"/>
  <c r="F144" i="49"/>
  <c r="F49" i="49" s="1"/>
  <c r="G22" i="49"/>
  <c r="G144" i="49"/>
  <c r="G49" i="49" s="1"/>
  <c r="H69" i="78"/>
  <c r="H157" i="78"/>
  <c r="H331" i="54"/>
  <c r="H164" i="54"/>
  <c r="H252" i="54"/>
  <c r="H237" i="78"/>
  <c r="E228" i="54"/>
  <c r="E133" i="78"/>
  <c r="E212" i="78"/>
  <c r="E45" i="78"/>
  <c r="E140" i="54"/>
  <c r="E307" i="54"/>
  <c r="O22" i="49"/>
  <c r="K107" i="49" l="1"/>
  <c r="J22" i="49"/>
  <c r="J144" i="49"/>
  <c r="J49" i="49" s="1"/>
  <c r="H140" i="54"/>
  <c r="H228" i="54"/>
  <c r="H212" i="78"/>
  <c r="H307" i="54"/>
  <c r="O49" i="49"/>
  <c r="H45" i="78"/>
  <c r="E157" i="78"/>
  <c r="E69" i="78"/>
  <c r="E164" i="54"/>
  <c r="E331" i="54"/>
  <c r="E252" i="54"/>
  <c r="G157" i="78"/>
  <c r="G252" i="54"/>
  <c r="G237" i="78"/>
  <c r="G69" i="78"/>
  <c r="G164" i="54"/>
  <c r="G331" i="54"/>
  <c r="G307" i="54"/>
  <c r="G212" i="78"/>
  <c r="G45" i="78"/>
  <c r="G228" i="54"/>
  <c r="G140" i="54"/>
  <c r="G133" i="78"/>
  <c r="F307" i="54"/>
  <c r="F140" i="54"/>
  <c r="F133" i="78"/>
  <c r="F212" i="78"/>
  <c r="F45" i="78"/>
  <c r="F228" i="54"/>
  <c r="F331" i="54"/>
  <c r="F237" i="78"/>
  <c r="F157" i="78"/>
  <c r="F164" i="54"/>
  <c r="F69" i="78"/>
  <c r="F252" i="54"/>
  <c r="J237" i="78" l="1"/>
  <c r="J331" i="54"/>
  <c r="J157" i="78"/>
  <c r="J164" i="54"/>
  <c r="J69" i="78"/>
  <c r="J252" i="54"/>
  <c r="J307" i="54"/>
  <c r="J133" i="78"/>
  <c r="J45" i="78"/>
  <c r="J140" i="54"/>
  <c r="J228" i="54"/>
  <c r="J212" i="78"/>
  <c r="K22" i="49"/>
  <c r="K144" i="49"/>
  <c r="L107" i="49"/>
  <c r="K49" i="49" l="1"/>
  <c r="L144" i="49"/>
  <c r="K140" i="54"/>
  <c r="K212" i="78"/>
  <c r="K133" i="78"/>
  <c r="K45" i="78"/>
  <c r="K228" i="54"/>
  <c r="K307" i="54"/>
  <c r="M107" i="49"/>
  <c r="M22" i="49" s="1"/>
  <c r="L22" i="49"/>
  <c r="AD228" i="54" l="1"/>
  <c r="AG228" i="54"/>
  <c r="AA228" i="54"/>
  <c r="AG307" i="54"/>
  <c r="AA307" i="54"/>
  <c r="AD307" i="54"/>
  <c r="AG140" i="54"/>
  <c r="AD140" i="54"/>
  <c r="AA140" i="54"/>
  <c r="M144" i="49"/>
  <c r="M49" i="49" s="1"/>
  <c r="L49" i="49"/>
  <c r="L45" i="78"/>
  <c r="L133" i="78"/>
  <c r="L228" i="54"/>
  <c r="L212" i="78"/>
  <c r="L307" i="54"/>
  <c r="L140" i="54"/>
  <c r="P22" i="49"/>
  <c r="M140" i="54"/>
  <c r="M212" i="78"/>
  <c r="M228" i="54"/>
  <c r="M133" i="78"/>
  <c r="M45" i="78"/>
  <c r="M307" i="54"/>
  <c r="M388" i="54" s="1"/>
  <c r="R22" i="49"/>
  <c r="K388" i="54"/>
  <c r="K157" i="78"/>
  <c r="K164" i="54"/>
  <c r="K331" i="54"/>
  <c r="K237" i="78"/>
  <c r="K69" i="78"/>
  <c r="K252" i="54"/>
  <c r="I213" i="78"/>
  <c r="I145" i="49"/>
  <c r="I50" i="49" s="1"/>
  <c r="Q108" i="49"/>
  <c r="AB228" i="54" l="1"/>
  <c r="AH228" i="54"/>
  <c r="AE228" i="54"/>
  <c r="AG164" i="54"/>
  <c r="AA164" i="54"/>
  <c r="AD164" i="54"/>
  <c r="AG388" i="54"/>
  <c r="AA388" i="54"/>
  <c r="AD388" i="54"/>
  <c r="AF140" i="54"/>
  <c r="AC140" i="54"/>
  <c r="AI140" i="54"/>
  <c r="L69" i="78"/>
  <c r="L237" i="78"/>
  <c r="L252" i="54"/>
  <c r="L164" i="54"/>
  <c r="L331" i="54"/>
  <c r="L157" i="78"/>
  <c r="M252" i="54"/>
  <c r="R49" i="49"/>
  <c r="T49" i="49" s="1"/>
  <c r="P49" i="49"/>
  <c r="M157" i="78"/>
  <c r="M237" i="78"/>
  <c r="M69" i="78"/>
  <c r="M164" i="54"/>
  <c r="M331" i="54"/>
  <c r="AH140" i="54"/>
  <c r="AB140" i="54"/>
  <c r="AE140" i="54"/>
  <c r="AF388" i="54"/>
  <c r="AC388" i="54"/>
  <c r="AI388" i="54"/>
  <c r="AA331" i="54"/>
  <c r="AG331" i="54"/>
  <c r="AD331" i="54"/>
  <c r="AI228" i="54"/>
  <c r="AC228" i="54"/>
  <c r="AF228" i="54"/>
  <c r="AG252" i="54"/>
  <c r="AD252" i="54"/>
  <c r="AA252" i="54"/>
  <c r="K415" i="54"/>
  <c r="AC307" i="54"/>
  <c r="AF307" i="54"/>
  <c r="AI307" i="54"/>
  <c r="AB307" i="54"/>
  <c r="AE307" i="54"/>
  <c r="AH307" i="54"/>
  <c r="L388" i="54"/>
  <c r="E108" i="49"/>
  <c r="F108" i="49"/>
  <c r="F23" i="49" s="1"/>
  <c r="H108" i="49"/>
  <c r="G108" i="49"/>
  <c r="I229" i="54"/>
  <c r="I165" i="54"/>
  <c r="I253" i="54"/>
  <c r="I158" i="78"/>
  <c r="I238" i="78"/>
  <c r="I332" i="54"/>
  <c r="I70" i="78"/>
  <c r="I134" i="78"/>
  <c r="I308" i="54"/>
  <c r="I46" i="78"/>
  <c r="I141" i="54"/>
  <c r="F145" i="49" l="1"/>
  <c r="F50" i="49" s="1"/>
  <c r="O108" i="49"/>
  <c r="P108" i="49" s="1"/>
  <c r="J108" i="49" s="1"/>
  <c r="M415" i="54"/>
  <c r="AI415" i="54" s="1"/>
  <c r="AH164" i="54"/>
  <c r="AE164" i="54"/>
  <c r="AB164" i="54"/>
  <c r="AH252" i="54"/>
  <c r="AB252" i="54"/>
  <c r="AE252" i="54"/>
  <c r="AF252" i="54"/>
  <c r="AC252" i="54"/>
  <c r="AI252" i="54"/>
  <c r="G18" i="77"/>
  <c r="AB388" i="54"/>
  <c r="AE388" i="54"/>
  <c r="AH388" i="54"/>
  <c r="AF331" i="54"/>
  <c r="AC331" i="54"/>
  <c r="AI331" i="54"/>
  <c r="L415" i="54"/>
  <c r="E18" i="77"/>
  <c r="D12" i="83" s="1"/>
  <c r="AG415" i="54"/>
  <c r="AA415" i="54"/>
  <c r="AD415" i="54"/>
  <c r="AC164" i="54"/>
  <c r="AF164" i="54"/>
  <c r="AI164" i="54"/>
  <c r="F18" i="77"/>
  <c r="AE331" i="54"/>
  <c r="AB331" i="54"/>
  <c r="AH331" i="54"/>
  <c r="F165" i="54"/>
  <c r="F253" i="54"/>
  <c r="F70" i="78"/>
  <c r="F158" i="78"/>
  <c r="F332" i="54"/>
  <c r="F238" i="78"/>
  <c r="F229" i="54"/>
  <c r="F213" i="78"/>
  <c r="F46" i="78"/>
  <c r="F308" i="54"/>
  <c r="F134" i="78"/>
  <c r="F141" i="54"/>
  <c r="H23" i="49"/>
  <c r="H145" i="49"/>
  <c r="H50" i="49" s="1"/>
  <c r="E145" i="49"/>
  <c r="E50" i="49" s="1"/>
  <c r="E23" i="49"/>
  <c r="G23" i="49"/>
  <c r="G145" i="49"/>
  <c r="G50" i="49" s="1"/>
  <c r="J23" i="49" l="1"/>
  <c r="J145" i="49"/>
  <c r="J50" i="49" s="1"/>
  <c r="K108" i="49"/>
  <c r="AC415" i="54"/>
  <c r="I18" i="77"/>
  <c r="F85" i="66" s="1"/>
  <c r="AF415" i="54"/>
  <c r="F46" i="77"/>
  <c r="G46" i="77"/>
  <c r="K18" i="77"/>
  <c r="H85" i="66" s="1"/>
  <c r="J18" i="77"/>
  <c r="G85" i="66" s="1"/>
  <c r="AE415" i="54"/>
  <c r="AH415" i="54"/>
  <c r="AB415" i="54"/>
  <c r="E46" i="77"/>
  <c r="G332" i="54"/>
  <c r="G253" i="54"/>
  <c r="G165" i="54"/>
  <c r="G238" i="78"/>
  <c r="G70" i="78"/>
  <c r="G158" i="78"/>
  <c r="O23" i="49"/>
  <c r="E308" i="54"/>
  <c r="E141" i="54"/>
  <c r="E213" i="78"/>
  <c r="E229" i="54"/>
  <c r="E134" i="78"/>
  <c r="E46" i="78"/>
  <c r="G134" i="78"/>
  <c r="G141" i="54"/>
  <c r="G229" i="54"/>
  <c r="G213" i="78"/>
  <c r="G308" i="54"/>
  <c r="G46" i="78"/>
  <c r="H141" i="54"/>
  <c r="H46" i="78"/>
  <c r="H308" i="54"/>
  <c r="H213" i="78"/>
  <c r="H229" i="54"/>
  <c r="H134" i="78"/>
  <c r="O50" i="49"/>
  <c r="E158" i="78"/>
  <c r="E70" i="78"/>
  <c r="E238" i="78"/>
  <c r="E332" i="54"/>
  <c r="E253" i="54"/>
  <c r="E165" i="54"/>
  <c r="H253" i="54"/>
  <c r="H158" i="78"/>
  <c r="H165" i="54"/>
  <c r="H332" i="54"/>
  <c r="H238" i="78"/>
  <c r="H70" i="78"/>
  <c r="E12" i="83" l="1"/>
  <c r="F12" i="83" s="1"/>
  <c r="K23" i="49"/>
  <c r="L108" i="49"/>
  <c r="K145" i="49"/>
  <c r="J332" i="54"/>
  <c r="J238" i="78"/>
  <c r="J253" i="54"/>
  <c r="J70" i="78"/>
  <c r="J158" i="78"/>
  <c r="J165" i="54"/>
  <c r="J134" i="78"/>
  <c r="J229" i="54"/>
  <c r="J308" i="54"/>
  <c r="J141" i="54"/>
  <c r="J213" i="78"/>
  <c r="J46" i="78"/>
  <c r="I46" i="77"/>
  <c r="J46" i="77"/>
  <c r="K46" i="77"/>
  <c r="L145" i="49" l="1"/>
  <c r="K50" i="49"/>
  <c r="L23" i="49"/>
  <c r="M108" i="49"/>
  <c r="M23" i="49" s="1"/>
  <c r="K46" i="78"/>
  <c r="K213" i="78"/>
  <c r="K229" i="54"/>
  <c r="K134" i="78"/>
  <c r="K141" i="54"/>
  <c r="K308" i="54"/>
  <c r="AG229" i="54" l="1"/>
  <c r="AD229" i="54"/>
  <c r="AA229" i="54"/>
  <c r="AD141" i="54"/>
  <c r="AG141" i="54"/>
  <c r="AA141" i="54"/>
  <c r="K389" i="54"/>
  <c r="K253" i="54"/>
  <c r="K70" i="78"/>
  <c r="K332" i="54"/>
  <c r="K238" i="78"/>
  <c r="K158" i="78"/>
  <c r="K165" i="54"/>
  <c r="AG308" i="54"/>
  <c r="AA308" i="54"/>
  <c r="AD308" i="54"/>
  <c r="M308" i="54"/>
  <c r="P23" i="49"/>
  <c r="M141" i="54"/>
  <c r="M46" i="78"/>
  <c r="R23" i="49"/>
  <c r="M134" i="78"/>
  <c r="M229" i="54"/>
  <c r="M213" i="78"/>
  <c r="L229" i="54"/>
  <c r="L141" i="54"/>
  <c r="L308" i="54"/>
  <c r="L134" i="78"/>
  <c r="L213" i="78"/>
  <c r="L46" i="78"/>
  <c r="L50" i="49"/>
  <c r="M145" i="49"/>
  <c r="M50" i="49" s="1"/>
  <c r="M70" i="78" l="1"/>
  <c r="M253" i="54"/>
  <c r="M165" i="54"/>
  <c r="P50" i="49"/>
  <c r="R50" i="49"/>
  <c r="T50" i="49" s="1"/>
  <c r="M332" i="54"/>
  <c r="M238" i="78"/>
  <c r="M158" i="78"/>
  <c r="L332" i="54"/>
  <c r="L158" i="78"/>
  <c r="L238" i="78"/>
  <c r="L253" i="54"/>
  <c r="L70" i="78"/>
  <c r="L165" i="54"/>
  <c r="AD389" i="54"/>
  <c r="AA389" i="54"/>
  <c r="AG389" i="54"/>
  <c r="AI229" i="54"/>
  <c r="AC229" i="54"/>
  <c r="AF229" i="54"/>
  <c r="AG332" i="54"/>
  <c r="AA332" i="54"/>
  <c r="AD332" i="54"/>
  <c r="AA253" i="54"/>
  <c r="AD253" i="54"/>
  <c r="AG253" i="54"/>
  <c r="AC141" i="54"/>
  <c r="AF141" i="54"/>
  <c r="AI141" i="54"/>
  <c r="M389" i="54"/>
  <c r="AI308" i="54"/>
  <c r="AF308" i="54"/>
  <c r="AC308" i="54"/>
  <c r="AB308" i="54"/>
  <c r="AE308" i="54"/>
  <c r="AH308" i="54"/>
  <c r="L389" i="54"/>
  <c r="AE141" i="54"/>
  <c r="AB141" i="54"/>
  <c r="AH141" i="54"/>
  <c r="AE229" i="54"/>
  <c r="AH229" i="54"/>
  <c r="AB229" i="54"/>
  <c r="K416" i="54"/>
  <c r="AD165" i="54"/>
  <c r="AG165" i="54"/>
  <c r="AA165" i="54"/>
  <c r="AB253" i="54" l="1"/>
  <c r="AH253" i="54"/>
  <c r="AE253" i="54"/>
  <c r="AI389" i="54"/>
  <c r="AC389" i="54"/>
  <c r="AF389" i="54"/>
  <c r="F19" i="77"/>
  <c r="AD416" i="54"/>
  <c r="AG416" i="54"/>
  <c r="AA416" i="54"/>
  <c r="AI332" i="54"/>
  <c r="AC332" i="54"/>
  <c r="AF332" i="54"/>
  <c r="AB389" i="54"/>
  <c r="AH389" i="54"/>
  <c r="AE389" i="54"/>
  <c r="AB332" i="54"/>
  <c r="AH332" i="54"/>
  <c r="AE332" i="54"/>
  <c r="G19" i="77"/>
  <c r="E19" i="77"/>
  <c r="M416" i="54"/>
  <c r="AF165" i="54"/>
  <c r="F47" i="77" s="1"/>
  <c r="AC165" i="54"/>
  <c r="AI165" i="54"/>
  <c r="AE165" i="54"/>
  <c r="AB165" i="54"/>
  <c r="AH165" i="54"/>
  <c r="L416" i="54"/>
  <c r="AF253" i="54"/>
  <c r="AC253" i="54"/>
  <c r="AI253" i="54"/>
  <c r="I147" i="49"/>
  <c r="I52" i="49" s="1"/>
  <c r="I48" i="78"/>
  <c r="Q110" i="49"/>
  <c r="D13" i="83" l="1"/>
  <c r="E47" i="77"/>
  <c r="K19" i="77"/>
  <c r="H86" i="66" s="1"/>
  <c r="AF416" i="54"/>
  <c r="AI416" i="54"/>
  <c r="AC416" i="54"/>
  <c r="I19" i="77"/>
  <c r="F86" i="66" s="1"/>
  <c r="J19" i="77"/>
  <c r="G86" i="66" s="1"/>
  <c r="AB416" i="54"/>
  <c r="AE416" i="54"/>
  <c r="AH416" i="54"/>
  <c r="G47" i="77"/>
  <c r="K47" i="77" s="1"/>
  <c r="H110" i="49"/>
  <c r="G110" i="49"/>
  <c r="E110" i="49"/>
  <c r="E147" i="49" s="1"/>
  <c r="E52" i="49" s="1"/>
  <c r="F110" i="49"/>
  <c r="I310" i="54"/>
  <c r="I215" i="78"/>
  <c r="I231" i="54"/>
  <c r="I143" i="54"/>
  <c r="I136" i="78"/>
  <c r="I255" i="54"/>
  <c r="I240" i="78"/>
  <c r="I167" i="54"/>
  <c r="I334" i="54"/>
  <c r="I160" i="78"/>
  <c r="I72" i="78"/>
  <c r="E13" i="83" l="1"/>
  <c r="E25" i="49"/>
  <c r="E215" i="78" s="1"/>
  <c r="O110" i="49"/>
  <c r="P110" i="49" s="1"/>
  <c r="J110" i="49" s="1"/>
  <c r="J47" i="77"/>
  <c r="I47" i="77"/>
  <c r="F147" i="49"/>
  <c r="F52" i="49" s="1"/>
  <c r="F25" i="49"/>
  <c r="E160" i="78"/>
  <c r="E72" i="78"/>
  <c r="E240" i="78"/>
  <c r="O52" i="49"/>
  <c r="E255" i="54"/>
  <c r="E167" i="54"/>
  <c r="E334" i="54"/>
  <c r="E310" i="54"/>
  <c r="E143" i="54"/>
  <c r="E231" i="54"/>
  <c r="O25" i="49"/>
  <c r="E136" i="78"/>
  <c r="E48" i="78"/>
  <c r="G25" i="49"/>
  <c r="G147" i="49"/>
  <c r="G52" i="49" s="1"/>
  <c r="H147" i="49"/>
  <c r="H52" i="49" s="1"/>
  <c r="H25" i="49"/>
  <c r="F13" i="83" l="1"/>
  <c r="J147" i="49"/>
  <c r="J52" i="49" s="1"/>
  <c r="K110" i="49"/>
  <c r="J25" i="49"/>
  <c r="K147" i="49"/>
  <c r="K52" i="49" s="1"/>
  <c r="L147" i="49"/>
  <c r="F215" i="78"/>
  <c r="F231" i="54"/>
  <c r="F48" i="78"/>
  <c r="F143" i="54"/>
  <c r="F310" i="54"/>
  <c r="F136" i="78"/>
  <c r="F167" i="54"/>
  <c r="F255" i="54"/>
  <c r="F72" i="78"/>
  <c r="F240" i="78"/>
  <c r="F160" i="78"/>
  <c r="F334" i="54"/>
  <c r="G136" i="78"/>
  <c r="G48" i="78"/>
  <c r="G143" i="54"/>
  <c r="G231" i="54"/>
  <c r="G215" i="78"/>
  <c r="G310" i="54"/>
  <c r="H48" i="78"/>
  <c r="H143" i="54"/>
  <c r="H231" i="54"/>
  <c r="H310" i="54"/>
  <c r="H136" i="78"/>
  <c r="H215" i="78"/>
  <c r="G334" i="54"/>
  <c r="G255" i="54"/>
  <c r="G167" i="54"/>
  <c r="G240" i="78"/>
  <c r="G160" i="78"/>
  <c r="G72" i="78"/>
  <c r="H255" i="54"/>
  <c r="H160" i="78"/>
  <c r="H334" i="54"/>
  <c r="H167" i="54"/>
  <c r="H72" i="78"/>
  <c r="H240" i="78"/>
  <c r="J136" i="78" l="1"/>
  <c r="J215" i="78"/>
  <c r="J48" i="78"/>
  <c r="J143" i="54"/>
  <c r="J231" i="54"/>
  <c r="J310" i="54"/>
  <c r="K25" i="49"/>
  <c r="L110" i="49"/>
  <c r="J167" i="54"/>
  <c r="J255" i="54"/>
  <c r="J160" i="78"/>
  <c r="J72" i="78"/>
  <c r="J334" i="54"/>
  <c r="J240" i="78"/>
  <c r="L52" i="49"/>
  <c r="M147" i="49"/>
  <c r="M52" i="49" s="1"/>
  <c r="K160" i="78"/>
  <c r="K240" i="78"/>
  <c r="K255" i="54"/>
  <c r="K72" i="78"/>
  <c r="K334" i="54"/>
  <c r="K167" i="54"/>
  <c r="L25" i="49" l="1"/>
  <c r="M110" i="49"/>
  <c r="M25" i="49" s="1"/>
  <c r="K215" i="78"/>
  <c r="K48" i="78"/>
  <c r="K136" i="78"/>
  <c r="K143" i="54"/>
  <c r="K310" i="54"/>
  <c r="K231" i="54"/>
  <c r="K418" i="54"/>
  <c r="AA418" i="54" s="1"/>
  <c r="AG255" i="54"/>
  <c r="AA255" i="54"/>
  <c r="AD255" i="54"/>
  <c r="L255" i="54"/>
  <c r="L240" i="78"/>
  <c r="L72" i="78"/>
  <c r="L334" i="54"/>
  <c r="L167" i="54"/>
  <c r="L160" i="78"/>
  <c r="AD334" i="54"/>
  <c r="AG334" i="54"/>
  <c r="AA334" i="54"/>
  <c r="AD167" i="54"/>
  <c r="AG167" i="54"/>
  <c r="AA167" i="54"/>
  <c r="M167" i="54"/>
  <c r="P52" i="49"/>
  <c r="M334" i="54"/>
  <c r="M240" i="78"/>
  <c r="R52" i="49"/>
  <c r="M255" i="54"/>
  <c r="M72" i="78"/>
  <c r="M160" i="78"/>
  <c r="AD418" i="54" l="1"/>
  <c r="AG418" i="54"/>
  <c r="AA310" i="54"/>
  <c r="AD310" i="54"/>
  <c r="AG310" i="54"/>
  <c r="AD143" i="54"/>
  <c r="AA143" i="54"/>
  <c r="AG143" i="54"/>
  <c r="AA231" i="54"/>
  <c r="AG231" i="54"/>
  <c r="AD231" i="54"/>
  <c r="M215" i="78"/>
  <c r="R25" i="49"/>
  <c r="T52" i="49" s="1"/>
  <c r="P25" i="49"/>
  <c r="M143" i="54"/>
  <c r="M310" i="54"/>
  <c r="M231" i="54"/>
  <c r="M136" i="78"/>
  <c r="M48" i="78"/>
  <c r="K391" i="54"/>
  <c r="L231" i="54"/>
  <c r="L310" i="54"/>
  <c r="L136" i="78"/>
  <c r="L48" i="78"/>
  <c r="L215" i="78"/>
  <c r="L143" i="54"/>
  <c r="M418" i="54"/>
  <c r="AF167" i="54"/>
  <c r="AC167" i="54"/>
  <c r="AI167" i="54"/>
  <c r="AB334" i="54"/>
  <c r="AH334" i="54"/>
  <c r="AE334" i="54"/>
  <c r="AC255" i="54"/>
  <c r="AF255" i="54"/>
  <c r="AI255" i="54"/>
  <c r="AH167" i="54"/>
  <c r="AB167" i="54"/>
  <c r="AE167" i="54"/>
  <c r="AB255" i="54"/>
  <c r="AH255" i="54"/>
  <c r="AE255" i="54"/>
  <c r="AC334" i="54"/>
  <c r="AI334" i="54"/>
  <c r="AF334" i="54"/>
  <c r="L418" i="54"/>
  <c r="I148" i="49"/>
  <c r="I53" i="49" s="1"/>
  <c r="Q111" i="49"/>
  <c r="AC231" i="54" l="1"/>
  <c r="AI231" i="54"/>
  <c r="AF231" i="54"/>
  <c r="AF143" i="54"/>
  <c r="AC143" i="54"/>
  <c r="AI143" i="54"/>
  <c r="M391" i="54"/>
  <c r="AE231" i="54"/>
  <c r="AB231" i="54"/>
  <c r="AH231" i="54"/>
  <c r="AF310" i="54"/>
  <c r="AC310" i="54"/>
  <c r="AI310" i="54"/>
  <c r="AB310" i="54"/>
  <c r="AH310" i="54"/>
  <c r="AE310" i="54"/>
  <c r="AA391" i="54"/>
  <c r="AD391" i="54"/>
  <c r="AG391" i="54"/>
  <c r="AB143" i="54"/>
  <c r="AH143" i="54"/>
  <c r="AE143" i="54"/>
  <c r="L391" i="54"/>
  <c r="G111" i="49"/>
  <c r="H111" i="49"/>
  <c r="E111" i="49"/>
  <c r="F111" i="49"/>
  <c r="AE418" i="54"/>
  <c r="AH418" i="54"/>
  <c r="AB418" i="54"/>
  <c r="G49" i="77"/>
  <c r="E49" i="77"/>
  <c r="E15" i="83" s="1"/>
  <c r="F49" i="77"/>
  <c r="AC418" i="54"/>
  <c r="AI418" i="54"/>
  <c r="AF418" i="54"/>
  <c r="I161" i="78"/>
  <c r="I73" i="78"/>
  <c r="I241" i="78"/>
  <c r="I335" i="54"/>
  <c r="I256" i="54"/>
  <c r="I168" i="54"/>
  <c r="I311" i="54"/>
  <c r="I232" i="54"/>
  <c r="I144" i="54"/>
  <c r="I49" i="78"/>
  <c r="I137" i="78"/>
  <c r="I216" i="78"/>
  <c r="F21" i="77" l="1"/>
  <c r="O111" i="49"/>
  <c r="P111" i="49" s="1"/>
  <c r="J111" i="49" s="1"/>
  <c r="E21" i="77"/>
  <c r="AI391" i="54"/>
  <c r="AF391" i="54"/>
  <c r="AC391" i="54"/>
  <c r="G21" i="77"/>
  <c r="AE391" i="54"/>
  <c r="AH391" i="54"/>
  <c r="AB391" i="54"/>
  <c r="J49" i="77"/>
  <c r="I49" i="77"/>
  <c r="K49" i="77"/>
  <c r="F148" i="49"/>
  <c r="F53" i="49" s="1"/>
  <c r="F26" i="49"/>
  <c r="E148" i="49"/>
  <c r="E53" i="49" s="1"/>
  <c r="E26" i="49"/>
  <c r="H148" i="49"/>
  <c r="H53" i="49" s="1"/>
  <c r="H26" i="49"/>
  <c r="G148" i="49"/>
  <c r="G53" i="49" s="1"/>
  <c r="G26" i="49"/>
  <c r="D15" i="83" l="1"/>
  <c r="F15" i="83" s="1"/>
  <c r="J148" i="49"/>
  <c r="J53" i="49" s="1"/>
  <c r="K111" i="49"/>
  <c r="J26" i="49"/>
  <c r="J21" i="77"/>
  <c r="G88" i="66" s="1"/>
  <c r="K21" i="77"/>
  <c r="H88" i="66" s="1"/>
  <c r="I21" i="77"/>
  <c r="F88" i="66" s="1"/>
  <c r="F335" i="54"/>
  <c r="F256" i="54"/>
  <c r="F241" i="78"/>
  <c r="F161" i="78"/>
  <c r="F73" i="78"/>
  <c r="F168" i="54"/>
  <c r="G161" i="78"/>
  <c r="G168" i="54"/>
  <c r="G73" i="78"/>
  <c r="G241" i="78"/>
  <c r="G256" i="54"/>
  <c r="G335" i="54"/>
  <c r="E335" i="54"/>
  <c r="E256" i="54"/>
  <c r="E161" i="78"/>
  <c r="E168" i="54"/>
  <c r="E241" i="78"/>
  <c r="E73" i="78"/>
  <c r="O53" i="49"/>
  <c r="G311" i="54"/>
  <c r="G216" i="78"/>
  <c r="G232" i="54"/>
  <c r="G144" i="54"/>
  <c r="G49" i="78"/>
  <c r="G137" i="78"/>
  <c r="H137" i="78"/>
  <c r="H216" i="78"/>
  <c r="H232" i="54"/>
  <c r="H311" i="54"/>
  <c r="H49" i="78"/>
  <c r="H144" i="54"/>
  <c r="H73" i="78"/>
  <c r="H241" i="78"/>
  <c r="H168" i="54"/>
  <c r="H335" i="54"/>
  <c r="H161" i="78"/>
  <c r="H256" i="54"/>
  <c r="E216" i="78"/>
  <c r="E232" i="54"/>
  <c r="E137" i="78"/>
  <c r="E49" i="78"/>
  <c r="E144" i="54"/>
  <c r="E311" i="54"/>
  <c r="O26" i="49"/>
  <c r="F311" i="54"/>
  <c r="F137" i="78"/>
  <c r="F144" i="54"/>
  <c r="F216" i="78"/>
  <c r="F49" i="78"/>
  <c r="F232" i="54"/>
  <c r="J137" i="78" l="1"/>
  <c r="J49" i="78"/>
  <c r="J216" i="78"/>
  <c r="J232" i="54"/>
  <c r="J144" i="54"/>
  <c r="J311" i="54"/>
  <c r="K26" i="49"/>
  <c r="K148" i="49"/>
  <c r="L111" i="49"/>
  <c r="J161" i="78"/>
  <c r="J241" i="78"/>
  <c r="J335" i="54"/>
  <c r="J73" i="78"/>
  <c r="J168" i="54"/>
  <c r="J256" i="54"/>
  <c r="K232" i="54" l="1"/>
  <c r="K49" i="78"/>
  <c r="K144" i="54"/>
  <c r="K216" i="78"/>
  <c r="K137" i="78"/>
  <c r="K311" i="54"/>
  <c r="L148" i="49"/>
  <c r="K53" i="49"/>
  <c r="L26" i="49"/>
  <c r="M111" i="49"/>
  <c r="M26" i="49" s="1"/>
  <c r="K73" i="78" l="1"/>
  <c r="K241" i="78"/>
  <c r="K161" i="78"/>
  <c r="K168" i="54"/>
  <c r="K256" i="54"/>
  <c r="K335" i="54"/>
  <c r="AG311" i="54"/>
  <c r="AD311" i="54"/>
  <c r="AA311" i="54"/>
  <c r="L53" i="49"/>
  <c r="M148" i="49"/>
  <c r="M53" i="49" s="1"/>
  <c r="AG144" i="54"/>
  <c r="K392" i="54"/>
  <c r="AA144" i="54"/>
  <c r="AD144" i="54"/>
  <c r="M144" i="54"/>
  <c r="M232" i="54"/>
  <c r="M49" i="78"/>
  <c r="R26" i="49"/>
  <c r="M311" i="54"/>
  <c r="P26" i="49"/>
  <c r="M216" i="78"/>
  <c r="M137" i="78"/>
  <c r="L137" i="78"/>
  <c r="L216" i="78"/>
  <c r="L311" i="54"/>
  <c r="L144" i="54"/>
  <c r="L232" i="54"/>
  <c r="L49" i="78"/>
  <c r="AD232" i="54"/>
  <c r="AG232" i="54"/>
  <c r="AA232" i="54"/>
  <c r="K419" i="54" l="1"/>
  <c r="AD419" i="54" s="1"/>
  <c r="AA335" i="54"/>
  <c r="AG335" i="54"/>
  <c r="AD335" i="54"/>
  <c r="AA392" i="54"/>
  <c r="AD392" i="54"/>
  <c r="AG392" i="54"/>
  <c r="AG256" i="54"/>
  <c r="AD256" i="54"/>
  <c r="AA256" i="54"/>
  <c r="AB144" i="54"/>
  <c r="AH144" i="54"/>
  <c r="AE144" i="54"/>
  <c r="L392" i="54"/>
  <c r="AD168" i="54"/>
  <c r="AG168" i="54"/>
  <c r="AA168" i="54"/>
  <c r="AB232" i="54"/>
  <c r="AH232" i="54"/>
  <c r="AE232" i="54"/>
  <c r="AI311" i="54"/>
  <c r="AF311" i="54"/>
  <c r="AC311" i="54"/>
  <c r="AB311" i="54"/>
  <c r="AE311" i="54"/>
  <c r="AH311" i="54"/>
  <c r="AF232" i="54"/>
  <c r="AI232" i="54"/>
  <c r="AC232" i="54"/>
  <c r="M161" i="78"/>
  <c r="M256" i="54"/>
  <c r="M168" i="54"/>
  <c r="R53" i="49"/>
  <c r="T53" i="49" s="1"/>
  <c r="M241" i="78"/>
  <c r="M335" i="54"/>
  <c r="P53" i="49"/>
  <c r="M73" i="78"/>
  <c r="L161" i="78"/>
  <c r="L73" i="78"/>
  <c r="L335" i="54"/>
  <c r="L256" i="54"/>
  <c r="L168" i="54"/>
  <c r="L241" i="78"/>
  <c r="AC144" i="54"/>
  <c r="M392" i="54"/>
  <c r="AI144" i="54"/>
  <c r="AF144" i="54"/>
  <c r="AA419" i="54" l="1"/>
  <c r="AG419" i="54"/>
  <c r="G22" i="77"/>
  <c r="AB392" i="54"/>
  <c r="AH392" i="54"/>
  <c r="AE392" i="54"/>
  <c r="E22" i="77"/>
  <c r="D16" i="83" s="1"/>
  <c r="AI392" i="54"/>
  <c r="AF392" i="54"/>
  <c r="AC392" i="54"/>
  <c r="AE256" i="54"/>
  <c r="AB256" i="54"/>
  <c r="AH256" i="54"/>
  <c r="AH335" i="54"/>
  <c r="AB335" i="54"/>
  <c r="AE335" i="54"/>
  <c r="AI168" i="54"/>
  <c r="AF168" i="54"/>
  <c r="M419" i="54"/>
  <c r="AC168" i="54"/>
  <c r="AI335" i="54"/>
  <c r="AC335" i="54"/>
  <c r="AF335" i="54"/>
  <c r="AE168" i="54"/>
  <c r="AB168" i="54"/>
  <c r="AH168" i="54"/>
  <c r="L419" i="54"/>
  <c r="F22" i="77"/>
  <c r="AI256" i="54"/>
  <c r="AF256" i="54"/>
  <c r="AC256" i="54"/>
  <c r="I312" i="54"/>
  <c r="I149" i="49"/>
  <c r="I54" i="49" s="1"/>
  <c r="I74" i="78" s="1"/>
  <c r="Q112" i="49"/>
  <c r="I22" i="77" l="1"/>
  <c r="F89" i="66" s="1"/>
  <c r="F50" i="77"/>
  <c r="G50" i="77"/>
  <c r="J22" i="77"/>
  <c r="G89" i="66" s="1"/>
  <c r="E50" i="77"/>
  <c r="E16" i="83" s="1"/>
  <c r="AH419" i="54"/>
  <c r="AE419" i="54"/>
  <c r="AB419" i="54"/>
  <c r="AC419" i="54"/>
  <c r="AI419" i="54"/>
  <c r="AF419" i="54"/>
  <c r="K22" i="77"/>
  <c r="H89" i="66" s="1"/>
  <c r="F112" i="49"/>
  <c r="G112" i="49"/>
  <c r="H112" i="49"/>
  <c r="E112" i="49"/>
  <c r="E149" i="49" s="1"/>
  <c r="E54" i="49" s="1"/>
  <c r="I50" i="78"/>
  <c r="I217" i="78"/>
  <c r="I145" i="54"/>
  <c r="I233" i="54"/>
  <c r="I336" i="54"/>
  <c r="I162" i="78"/>
  <c r="I242" i="78"/>
  <c r="I257" i="54"/>
  <c r="I169" i="54"/>
  <c r="I138" i="78"/>
  <c r="F16" i="83" l="1"/>
  <c r="I50" i="77"/>
  <c r="O112" i="49"/>
  <c r="E27" i="49"/>
  <c r="O27" i="49" s="1"/>
  <c r="K50" i="77"/>
  <c r="J50" i="77"/>
  <c r="H27" i="49"/>
  <c r="H149" i="49"/>
  <c r="H54" i="49" s="1"/>
  <c r="F27" i="49"/>
  <c r="F149" i="49"/>
  <c r="F54" i="49" s="1"/>
  <c r="G149" i="49"/>
  <c r="G54" i="49" s="1"/>
  <c r="G27" i="49"/>
  <c r="O54" i="49"/>
  <c r="E162" i="78"/>
  <c r="E242" i="78"/>
  <c r="E169" i="54"/>
  <c r="E74" i="78"/>
  <c r="E336" i="54"/>
  <c r="E257" i="54"/>
  <c r="P112" i="49" l="1"/>
  <c r="J112" i="49" s="1"/>
  <c r="E217" i="78"/>
  <c r="E145" i="54"/>
  <c r="E138" i="78"/>
  <c r="E50" i="78"/>
  <c r="E233" i="54"/>
  <c r="E312" i="54"/>
  <c r="F169" i="54"/>
  <c r="F74" i="78"/>
  <c r="F162" i="78"/>
  <c r="F257" i="54"/>
  <c r="F336" i="54"/>
  <c r="F242" i="78"/>
  <c r="F145" i="54"/>
  <c r="F312" i="54"/>
  <c r="F138" i="78"/>
  <c r="F233" i="54"/>
  <c r="F50" i="78"/>
  <c r="F217" i="78"/>
  <c r="H257" i="54"/>
  <c r="H162" i="78"/>
  <c r="H169" i="54"/>
  <c r="H242" i="78"/>
  <c r="H336" i="54"/>
  <c r="H74" i="78"/>
  <c r="G145" i="54"/>
  <c r="G138" i="78"/>
  <c r="G50" i="78"/>
  <c r="G312" i="54"/>
  <c r="G217" i="78"/>
  <c r="G233" i="54"/>
  <c r="H50" i="78"/>
  <c r="H145" i="54"/>
  <c r="H233" i="54"/>
  <c r="H217" i="78"/>
  <c r="H138" i="78"/>
  <c r="H312" i="54"/>
  <c r="G257" i="54"/>
  <c r="G336" i="54"/>
  <c r="G169" i="54"/>
  <c r="G74" i="78"/>
  <c r="G242" i="78"/>
  <c r="G162" i="78"/>
  <c r="J27" i="49" l="1"/>
  <c r="J145" i="54" s="1"/>
  <c r="J149" i="49"/>
  <c r="J54" i="49" s="1"/>
  <c r="J336" i="54" s="1"/>
  <c r="K112" i="49"/>
  <c r="K27" i="49" s="1"/>
  <c r="K138" i="78" s="1"/>
  <c r="J257" i="54"/>
  <c r="J233" i="54"/>
  <c r="J217" i="78"/>
  <c r="L112" i="49" l="1"/>
  <c r="M112" i="49" s="1"/>
  <c r="M27" i="49" s="1"/>
  <c r="J138" i="78"/>
  <c r="J50" i="78"/>
  <c r="J312" i="54"/>
  <c r="K233" i="54"/>
  <c r="AA233" i="54" s="1"/>
  <c r="K149" i="49"/>
  <c r="K54" i="49" s="1"/>
  <c r="K162" i="78" s="1"/>
  <c r="L27" i="49"/>
  <c r="L217" i="78" s="1"/>
  <c r="J169" i="54"/>
  <c r="J162" i="78"/>
  <c r="K145" i="54"/>
  <c r="AA145" i="54" s="1"/>
  <c r="K312" i="54"/>
  <c r="AG312" i="54" s="1"/>
  <c r="K217" i="78"/>
  <c r="K50" i="78"/>
  <c r="J242" i="78"/>
  <c r="J74" i="78"/>
  <c r="M312" i="54"/>
  <c r="M138" i="78"/>
  <c r="M217" i="78"/>
  <c r="M233" i="54"/>
  <c r="M50" i="78"/>
  <c r="R27" i="49"/>
  <c r="M145" i="54"/>
  <c r="P27" i="49"/>
  <c r="K74" i="78" l="1"/>
  <c r="AA312" i="54"/>
  <c r="L149" i="49"/>
  <c r="L54" i="49" s="1"/>
  <c r="L74" i="78" s="1"/>
  <c r="K169" i="54"/>
  <c r="K257" i="54"/>
  <c r="AD257" i="54" s="1"/>
  <c r="AD233" i="54"/>
  <c r="AG233" i="54"/>
  <c r="AD312" i="54"/>
  <c r="K336" i="54"/>
  <c r="L233" i="54"/>
  <c r="AB233" i="54" s="1"/>
  <c r="L145" i="54"/>
  <c r="AE145" i="54" s="1"/>
  <c r="L312" i="54"/>
  <c r="AE312" i="54" s="1"/>
  <c r="K242" i="78"/>
  <c r="L50" i="78"/>
  <c r="L138" i="78"/>
  <c r="K393" i="54"/>
  <c r="AA393" i="54" s="1"/>
  <c r="AD145" i="54"/>
  <c r="AG145" i="54"/>
  <c r="M393" i="54"/>
  <c r="AI393" i="54" s="1"/>
  <c r="AI145" i="54"/>
  <c r="AC145" i="54"/>
  <c r="AF145" i="54"/>
  <c r="AI312" i="54"/>
  <c r="AC312" i="54"/>
  <c r="AF312" i="54"/>
  <c r="AD169" i="54"/>
  <c r="AA169" i="54"/>
  <c r="AG169" i="54"/>
  <c r="L242" i="78"/>
  <c r="L336" i="54"/>
  <c r="L162" i="78"/>
  <c r="AI233" i="54"/>
  <c r="AF233" i="54"/>
  <c r="AC233" i="54"/>
  <c r="M149" i="49" l="1"/>
  <c r="M54" i="49" s="1"/>
  <c r="P54" i="49" s="1"/>
  <c r="L169" i="54"/>
  <c r="L257" i="54"/>
  <c r="K420" i="54"/>
  <c r="AD420" i="54" s="1"/>
  <c r="AG257" i="54"/>
  <c r="AD336" i="54"/>
  <c r="L393" i="54"/>
  <c r="AH393" i="54" s="1"/>
  <c r="AA257" i="54"/>
  <c r="AB145" i="54"/>
  <c r="AG336" i="54"/>
  <c r="AH145" i="54"/>
  <c r="AA336" i="54"/>
  <c r="AE233" i="54"/>
  <c r="AH233" i="54"/>
  <c r="AH312" i="54"/>
  <c r="AB312" i="54"/>
  <c r="AD393" i="54"/>
  <c r="AG393" i="54"/>
  <c r="M257" i="54"/>
  <c r="AC257" i="54" s="1"/>
  <c r="M336" i="54"/>
  <c r="AF336" i="54" s="1"/>
  <c r="M169" i="54"/>
  <c r="AC169" i="54" s="1"/>
  <c r="M162" i="78"/>
  <c r="M74" i="78"/>
  <c r="M242" i="78"/>
  <c r="R54" i="49"/>
  <c r="T54" i="49" s="1"/>
  <c r="AC393" i="54"/>
  <c r="AF393" i="54"/>
  <c r="L420" i="54"/>
  <c r="AE420" i="54" s="1"/>
  <c r="F23" i="77"/>
  <c r="E23" i="77"/>
  <c r="G23" i="77"/>
  <c r="AE169" i="54"/>
  <c r="AB169" i="54"/>
  <c r="AH169" i="54"/>
  <c r="AB257" i="54"/>
  <c r="AH257" i="54"/>
  <c r="AE257" i="54"/>
  <c r="AB336" i="54"/>
  <c r="AE336" i="54"/>
  <c r="AH336" i="54"/>
  <c r="AF169" i="54" l="1"/>
  <c r="AI169" i="54"/>
  <c r="AA420" i="54"/>
  <c r="AG420" i="54"/>
  <c r="AB393" i="54"/>
  <c r="D17" i="83"/>
  <c r="AE393" i="54"/>
  <c r="AI257" i="54"/>
  <c r="M420" i="54"/>
  <c r="AF420" i="54" s="1"/>
  <c r="AI336" i="54"/>
  <c r="AF257" i="54"/>
  <c r="F51" i="77" s="1"/>
  <c r="AC336" i="54"/>
  <c r="E51" i="77" s="1"/>
  <c r="AI420" i="54"/>
  <c r="AC420" i="54"/>
  <c r="AB420" i="54"/>
  <c r="AH420" i="54"/>
  <c r="I23" i="77"/>
  <c r="K23" i="77"/>
  <c r="J23" i="77"/>
  <c r="G51" i="77" l="1"/>
  <c r="E17" i="83"/>
  <c r="F17" i="83"/>
  <c r="H90" i="66"/>
  <c r="G90" i="66"/>
  <c r="F90" i="66"/>
  <c r="I51" i="77"/>
  <c r="K51" i="77"/>
  <c r="J51" i="77"/>
  <c r="I150" i="49"/>
  <c r="I55" i="49" s="1"/>
  <c r="Q113" i="49"/>
  <c r="F113" i="49" l="1"/>
  <c r="E113" i="49"/>
  <c r="H113" i="49"/>
  <c r="G113" i="49"/>
  <c r="E150" i="49"/>
  <c r="E55" i="49" s="1"/>
  <c r="I234" i="54"/>
  <c r="I146" i="54"/>
  <c r="I51" i="78"/>
  <c r="I313" i="54"/>
  <c r="I139" i="78"/>
  <c r="I218" i="78"/>
  <c r="E28" i="49"/>
  <c r="I163" i="78"/>
  <c r="I75" i="78"/>
  <c r="I243" i="78"/>
  <c r="I337" i="54"/>
  <c r="I170" i="54"/>
  <c r="I258" i="54"/>
  <c r="O113" i="49" l="1"/>
  <c r="J113" i="49" s="1"/>
  <c r="J150" i="49" s="1"/>
  <c r="J55" i="49" s="1"/>
  <c r="G28" i="49"/>
  <c r="G146" i="54" s="1"/>
  <c r="G150" i="49"/>
  <c r="G55" i="49" s="1"/>
  <c r="G170" i="54" s="1"/>
  <c r="F28" i="49"/>
  <c r="F150" i="49"/>
  <c r="F55" i="49" s="1"/>
  <c r="E243" i="78"/>
  <c r="E170" i="54"/>
  <c r="E258" i="54"/>
  <c r="E163" i="78"/>
  <c r="E337" i="54"/>
  <c r="E75" i="78"/>
  <c r="O55" i="49"/>
  <c r="H28" i="49"/>
  <c r="H150" i="49"/>
  <c r="H55" i="49" s="1"/>
  <c r="E218" i="78"/>
  <c r="E139" i="78"/>
  <c r="E146" i="54"/>
  <c r="E313" i="54"/>
  <c r="E51" i="78"/>
  <c r="E234" i="54"/>
  <c r="O28" i="49"/>
  <c r="G258" i="54" l="1"/>
  <c r="G163" i="78"/>
  <c r="G337" i="54"/>
  <c r="G139" i="78"/>
  <c r="G234" i="54"/>
  <c r="G218" i="78"/>
  <c r="G51" i="78"/>
  <c r="G313" i="54"/>
  <c r="G75" i="78"/>
  <c r="G243" i="78"/>
  <c r="K113" i="49"/>
  <c r="K150" i="49" s="1"/>
  <c r="J28" i="49"/>
  <c r="J146" i="54" s="1"/>
  <c r="J243" i="78"/>
  <c r="J258" i="54"/>
  <c r="J163" i="78"/>
  <c r="J170" i="54"/>
  <c r="J337" i="54"/>
  <c r="J75" i="78"/>
  <c r="F243" i="78"/>
  <c r="F163" i="78"/>
  <c r="F337" i="54"/>
  <c r="F75" i="78"/>
  <c r="F258" i="54"/>
  <c r="F170" i="54"/>
  <c r="F234" i="54"/>
  <c r="F139" i="78"/>
  <c r="F146" i="54"/>
  <c r="F218" i="78"/>
  <c r="F313" i="54"/>
  <c r="F51" i="78"/>
  <c r="H75" i="78"/>
  <c r="H243" i="78"/>
  <c r="H337" i="54"/>
  <c r="H170" i="54"/>
  <c r="H163" i="78"/>
  <c r="H258" i="54"/>
  <c r="H313" i="54"/>
  <c r="H139" i="78"/>
  <c r="H218" i="78"/>
  <c r="H146" i="54"/>
  <c r="H51" i="78"/>
  <c r="H234" i="54"/>
  <c r="J234" i="54" l="1"/>
  <c r="J218" i="78"/>
  <c r="K28" i="49"/>
  <c r="K51" i="78" s="1"/>
  <c r="L113" i="49"/>
  <c r="L28" i="49" s="1"/>
  <c r="J51" i="78"/>
  <c r="J313" i="54"/>
  <c r="J139" i="78"/>
  <c r="K55" i="49"/>
  <c r="L150" i="49"/>
  <c r="M113" i="49" l="1"/>
  <c r="M28" i="49" s="1"/>
  <c r="K218" i="78"/>
  <c r="K313" i="54"/>
  <c r="AD313" i="54" s="1"/>
  <c r="K234" i="54"/>
  <c r="AA234" i="54" s="1"/>
  <c r="K146" i="54"/>
  <c r="AG146" i="54" s="1"/>
  <c r="K139" i="78"/>
  <c r="AD146" i="54"/>
  <c r="AA146" i="54"/>
  <c r="M150" i="49"/>
  <c r="M55" i="49" s="1"/>
  <c r="L55" i="49"/>
  <c r="L51" i="78"/>
  <c r="L234" i="54"/>
  <c r="L139" i="78"/>
  <c r="L313" i="54"/>
  <c r="L218" i="78"/>
  <c r="L146" i="54"/>
  <c r="M218" i="78"/>
  <c r="M146" i="54"/>
  <c r="R28" i="49"/>
  <c r="M51" i="78"/>
  <c r="M234" i="54"/>
  <c r="M139" i="78"/>
  <c r="M313" i="54"/>
  <c r="P28" i="49"/>
  <c r="K75" i="78"/>
  <c r="K243" i="78"/>
  <c r="K258" i="54"/>
  <c r="K163" i="78"/>
  <c r="K170" i="54"/>
  <c r="K337" i="54"/>
  <c r="AG234" i="54" l="1"/>
  <c r="AD234" i="54"/>
  <c r="K394" i="54"/>
  <c r="AG394" i="54" s="1"/>
  <c r="AG313" i="54"/>
  <c r="AA313" i="54"/>
  <c r="K421" i="54"/>
  <c r="AD421" i="54" s="1"/>
  <c r="L394" i="54"/>
  <c r="AE394" i="54" s="1"/>
  <c r="AF234" i="54"/>
  <c r="AC234" i="54"/>
  <c r="AI234" i="54"/>
  <c r="AF146" i="54"/>
  <c r="AC146" i="54"/>
  <c r="AI146" i="54"/>
  <c r="AE234" i="54"/>
  <c r="AH234" i="54"/>
  <c r="AB234" i="54"/>
  <c r="L243" i="78"/>
  <c r="L163" i="78"/>
  <c r="L258" i="54"/>
  <c r="L170" i="54"/>
  <c r="L75" i="78"/>
  <c r="L337" i="54"/>
  <c r="AE313" i="54"/>
  <c r="AB313" i="54"/>
  <c r="AH313" i="54"/>
  <c r="AD170" i="54"/>
  <c r="AG170" i="54"/>
  <c r="AA170" i="54"/>
  <c r="M75" i="78"/>
  <c r="M163" i="78"/>
  <c r="M258" i="54"/>
  <c r="R55" i="49"/>
  <c r="M337" i="54"/>
  <c r="M243" i="78"/>
  <c r="M170" i="54"/>
  <c r="P55" i="49"/>
  <c r="M394" i="54"/>
  <c r="AG337" i="54"/>
  <c r="AA337" i="54"/>
  <c r="AD337" i="54"/>
  <c r="AF313" i="54"/>
  <c r="AC313" i="54"/>
  <c r="AI313" i="54"/>
  <c r="AG258" i="54"/>
  <c r="AA258" i="54"/>
  <c r="AD258" i="54"/>
  <c r="AE146" i="54"/>
  <c r="AH146" i="54"/>
  <c r="AB146" i="54"/>
  <c r="AD394" i="54" l="1"/>
  <c r="AA394" i="54"/>
  <c r="AG421" i="54"/>
  <c r="AA421" i="54"/>
  <c r="AH394" i="54"/>
  <c r="AB394" i="54"/>
  <c r="M421" i="54"/>
  <c r="AC421" i="54" s="1"/>
  <c r="AE258" i="54"/>
  <c r="AH258" i="54"/>
  <c r="AB258" i="54"/>
  <c r="G24" i="77"/>
  <c r="AE170" i="54"/>
  <c r="AH170" i="54"/>
  <c r="AB170" i="54"/>
  <c r="E24" i="77"/>
  <c r="AC394" i="54"/>
  <c r="AI394" i="54"/>
  <c r="AF394" i="54"/>
  <c r="AI170" i="54"/>
  <c r="AC170" i="54"/>
  <c r="AF170" i="54"/>
  <c r="F24" i="77"/>
  <c r="L421" i="54"/>
  <c r="AC337" i="54"/>
  <c r="AI337" i="54"/>
  <c r="AF337" i="54"/>
  <c r="AH337" i="54"/>
  <c r="AE337" i="54"/>
  <c r="AB337" i="54"/>
  <c r="AF258" i="54"/>
  <c r="AI258" i="54"/>
  <c r="AC258" i="54"/>
  <c r="T55" i="49"/>
  <c r="D18" i="83" l="1"/>
  <c r="AF421" i="54"/>
  <c r="AI421" i="54"/>
  <c r="F52" i="77"/>
  <c r="E52" i="77"/>
  <c r="G52" i="77"/>
  <c r="J24" i="77"/>
  <c r="I24" i="77"/>
  <c r="AB421" i="54"/>
  <c r="AH421" i="54"/>
  <c r="AE421" i="54"/>
  <c r="K24" i="77"/>
  <c r="E18" i="83" l="1"/>
  <c r="G91" i="66"/>
  <c r="H91" i="66"/>
  <c r="F91" i="66"/>
  <c r="I52" i="77"/>
  <c r="J52" i="77"/>
  <c r="K52" i="77"/>
  <c r="I151" i="49"/>
  <c r="I56" i="49" s="1"/>
  <c r="Q114" i="49"/>
  <c r="F18" i="83" l="1"/>
  <c r="F114" i="49"/>
  <c r="H114" i="49"/>
  <c r="G114" i="49"/>
  <c r="E114" i="49"/>
  <c r="F151" i="49"/>
  <c r="F56" i="49" s="1"/>
  <c r="F76" i="78" s="1"/>
  <c r="I171" i="54"/>
  <c r="I338" i="54"/>
  <c r="I259" i="54"/>
  <c r="I164" i="78"/>
  <c r="I244" i="78"/>
  <c r="I76" i="78"/>
  <c r="I219" i="78"/>
  <c r="I235" i="54"/>
  <c r="I147" i="54"/>
  <c r="I52" i="78"/>
  <c r="I140" i="78"/>
  <c r="I314" i="54"/>
  <c r="H29" i="49"/>
  <c r="H151" i="49"/>
  <c r="H56" i="49" s="1"/>
  <c r="O114" i="49" l="1"/>
  <c r="P114" i="49" s="1"/>
  <c r="J114" i="49" s="1"/>
  <c r="F29" i="49"/>
  <c r="F314" i="54" s="1"/>
  <c r="F244" i="78"/>
  <c r="F259" i="54"/>
  <c r="F338" i="54"/>
  <c r="F164" i="78"/>
  <c r="F171" i="54"/>
  <c r="E151" i="49"/>
  <c r="E56" i="49" s="1"/>
  <c r="E29" i="49"/>
  <c r="H259" i="54"/>
  <c r="H338" i="54"/>
  <c r="H164" i="78"/>
  <c r="H171" i="54"/>
  <c r="H76" i="78"/>
  <c r="H244" i="78"/>
  <c r="G29" i="49"/>
  <c r="G151" i="49"/>
  <c r="G56" i="49" s="1"/>
  <c r="H147" i="54"/>
  <c r="H52" i="78"/>
  <c r="H314" i="54"/>
  <c r="H219" i="78"/>
  <c r="H235" i="54"/>
  <c r="H140" i="78"/>
  <c r="J151" i="49" l="1"/>
  <c r="J56" i="49" s="1"/>
  <c r="K114" i="49"/>
  <c r="J29" i="49"/>
  <c r="F140" i="78"/>
  <c r="F235" i="54"/>
  <c r="F219" i="78"/>
  <c r="F147" i="54"/>
  <c r="F52" i="78"/>
  <c r="G52" i="78"/>
  <c r="G147" i="54"/>
  <c r="G219" i="78"/>
  <c r="G140" i="78"/>
  <c r="G235" i="54"/>
  <c r="G314" i="54"/>
  <c r="G259" i="54"/>
  <c r="G171" i="54"/>
  <c r="G164" i="78"/>
  <c r="G76" i="78"/>
  <c r="G338" i="54"/>
  <c r="G244" i="78"/>
  <c r="O29" i="49"/>
  <c r="E314" i="54"/>
  <c r="E140" i="78"/>
  <c r="E219" i="78"/>
  <c r="E52" i="78"/>
  <c r="E235" i="54"/>
  <c r="E147" i="54"/>
  <c r="O56" i="49"/>
  <c r="E164" i="78"/>
  <c r="E338" i="54"/>
  <c r="E259" i="54"/>
  <c r="E76" i="78"/>
  <c r="E171" i="54"/>
  <c r="E244" i="78"/>
  <c r="J314" i="54" l="1"/>
  <c r="J219" i="78"/>
  <c r="J147" i="54"/>
  <c r="J52" i="78"/>
  <c r="J140" i="78"/>
  <c r="J235" i="54"/>
  <c r="K151" i="49"/>
  <c r="K29" i="49"/>
  <c r="L114" i="49"/>
  <c r="J171" i="54"/>
  <c r="J259" i="54"/>
  <c r="J338" i="54"/>
  <c r="J244" i="78"/>
  <c r="J164" i="78"/>
  <c r="J76" i="78"/>
  <c r="L29" i="49" l="1"/>
  <c r="M114" i="49"/>
  <c r="M29" i="49" s="1"/>
  <c r="K314" i="54"/>
  <c r="K235" i="54"/>
  <c r="K140" i="78"/>
  <c r="K147" i="54"/>
  <c r="K52" i="78"/>
  <c r="K219" i="78"/>
  <c r="K56" i="49"/>
  <c r="L151" i="49"/>
  <c r="K395" i="54" l="1"/>
  <c r="AD395" i="54" s="1"/>
  <c r="L56" i="49"/>
  <c r="M151" i="49"/>
  <c r="M56" i="49" s="1"/>
  <c r="K244" i="78"/>
  <c r="K259" i="54"/>
  <c r="K164" i="78"/>
  <c r="K338" i="54"/>
  <c r="K422" i="54" s="1"/>
  <c r="K76" i="78"/>
  <c r="K171" i="54"/>
  <c r="AA147" i="54"/>
  <c r="AG147" i="54"/>
  <c r="AD147" i="54"/>
  <c r="AG395" i="54"/>
  <c r="AA235" i="54"/>
  <c r="AG235" i="54"/>
  <c r="AD235" i="54"/>
  <c r="AD314" i="54"/>
  <c r="AA314" i="54"/>
  <c r="AG314" i="54"/>
  <c r="M140" i="78"/>
  <c r="P29" i="49"/>
  <c r="R29" i="49"/>
  <c r="M219" i="78"/>
  <c r="M147" i="54"/>
  <c r="M314" i="54"/>
  <c r="M235" i="54"/>
  <c r="M52" i="78"/>
  <c r="L219" i="78"/>
  <c r="L52" i="78"/>
  <c r="L314" i="54"/>
  <c r="L140" i="78"/>
  <c r="L235" i="54"/>
  <c r="L147" i="54"/>
  <c r="AA395" i="54" l="1"/>
  <c r="M395" i="54"/>
  <c r="AI395" i="54" s="1"/>
  <c r="AG422" i="54"/>
  <c r="AA422" i="54"/>
  <c r="AD422" i="54"/>
  <c r="AA259" i="54"/>
  <c r="AD259" i="54"/>
  <c r="AG259" i="54"/>
  <c r="L395" i="54"/>
  <c r="AH147" i="54"/>
  <c r="AB147" i="54"/>
  <c r="AE147" i="54"/>
  <c r="AI235" i="54"/>
  <c r="AC235" i="54"/>
  <c r="AF235" i="54"/>
  <c r="AH235" i="54"/>
  <c r="AE235" i="54"/>
  <c r="AB235" i="54"/>
  <c r="AA171" i="54"/>
  <c r="AG171" i="54"/>
  <c r="AD171" i="54"/>
  <c r="AI314" i="54"/>
  <c r="AC314" i="54"/>
  <c r="AF314" i="54"/>
  <c r="M244" i="78"/>
  <c r="M338" i="54"/>
  <c r="R56" i="49"/>
  <c r="T56" i="49" s="1"/>
  <c r="M164" i="78"/>
  <c r="M259" i="54"/>
  <c r="M171" i="54"/>
  <c r="P56" i="49"/>
  <c r="M76" i="78"/>
  <c r="AB314" i="54"/>
  <c r="AH314" i="54"/>
  <c r="AE314" i="54"/>
  <c r="AD338" i="54"/>
  <c r="AG338" i="54"/>
  <c r="AA338" i="54"/>
  <c r="AI147" i="54"/>
  <c r="AF147" i="54"/>
  <c r="AC147" i="54"/>
  <c r="L164" i="78"/>
  <c r="L76" i="78"/>
  <c r="L338" i="54"/>
  <c r="L259" i="54"/>
  <c r="L244" i="78"/>
  <c r="L171" i="54"/>
  <c r="I154" i="49"/>
  <c r="I59" i="49" s="1"/>
  <c r="Q117" i="49"/>
  <c r="I143" i="78"/>
  <c r="I222" i="78"/>
  <c r="AF395" i="54" l="1"/>
  <c r="AC395" i="54"/>
  <c r="L422" i="54"/>
  <c r="AE422" i="54" s="1"/>
  <c r="AE395" i="54"/>
  <c r="AB395" i="54"/>
  <c r="AH395" i="54"/>
  <c r="AB338" i="54"/>
  <c r="AH338" i="54"/>
  <c r="AE338" i="54"/>
  <c r="AF338" i="54"/>
  <c r="AI338" i="54"/>
  <c r="AC338" i="54"/>
  <c r="AB171" i="54"/>
  <c r="AE171" i="54"/>
  <c r="AH171" i="54"/>
  <c r="M422" i="54"/>
  <c r="AF259" i="54"/>
  <c r="AI259" i="54"/>
  <c r="AC259" i="54"/>
  <c r="AB422" i="54"/>
  <c r="AE259" i="54"/>
  <c r="AB259" i="54"/>
  <c r="AH259" i="54"/>
  <c r="E25" i="77"/>
  <c r="D19" i="83" s="1"/>
  <c r="AF171" i="54"/>
  <c r="AI171" i="54"/>
  <c r="AC171" i="54"/>
  <c r="F25" i="77"/>
  <c r="G25" i="77"/>
  <c r="G117" i="49"/>
  <c r="E117" i="49"/>
  <c r="F117" i="49"/>
  <c r="H117" i="49"/>
  <c r="I262" i="54"/>
  <c r="I341" i="54"/>
  <c r="I150" i="54"/>
  <c r="I238" i="54"/>
  <c r="I317" i="54"/>
  <c r="I247" i="78"/>
  <c r="I79" i="78"/>
  <c r="I174" i="54"/>
  <c r="I55" i="78"/>
  <c r="I167" i="78"/>
  <c r="AH422" i="54" l="1"/>
  <c r="I25" i="77"/>
  <c r="F92" i="66" s="1"/>
  <c r="F53" i="77"/>
  <c r="K25" i="77"/>
  <c r="E53" i="77"/>
  <c r="J25" i="77"/>
  <c r="G53" i="77"/>
  <c r="AI422" i="54"/>
  <c r="AC422" i="54"/>
  <c r="AF422" i="54"/>
  <c r="O117" i="49"/>
  <c r="F154" i="49"/>
  <c r="F59" i="49" s="1"/>
  <c r="F32" i="49"/>
  <c r="E154" i="49"/>
  <c r="E59" i="49" s="1"/>
  <c r="E32" i="49"/>
  <c r="H154" i="49"/>
  <c r="H59" i="49" s="1"/>
  <c r="H32" i="49"/>
  <c r="G154" i="49"/>
  <c r="G59" i="49" s="1"/>
  <c r="G32" i="49"/>
  <c r="E19" i="83" l="1"/>
  <c r="G92" i="66"/>
  <c r="H92" i="66"/>
  <c r="K53" i="77"/>
  <c r="P117" i="49"/>
  <c r="J117" i="49" s="1"/>
  <c r="I53" i="77"/>
  <c r="J53" i="77"/>
  <c r="G262" i="54"/>
  <c r="G167" i="78"/>
  <c r="G174" i="54"/>
  <c r="G341" i="54"/>
  <c r="G247" i="78"/>
  <c r="G79" i="78"/>
  <c r="H79" i="78"/>
  <c r="H262" i="54"/>
  <c r="H341" i="54"/>
  <c r="H167" i="78"/>
  <c r="H174" i="54"/>
  <c r="H247" i="78"/>
  <c r="E247" i="78"/>
  <c r="E79" i="78"/>
  <c r="O59" i="49"/>
  <c r="E341" i="54"/>
  <c r="E262" i="54"/>
  <c r="E174" i="54"/>
  <c r="E167" i="78"/>
  <c r="H317" i="54"/>
  <c r="H143" i="78"/>
  <c r="H150" i="54"/>
  <c r="H238" i="54"/>
  <c r="H55" i="78"/>
  <c r="H222" i="78"/>
  <c r="E55" i="78"/>
  <c r="E143" i="78"/>
  <c r="O32" i="49"/>
  <c r="E317" i="54"/>
  <c r="E150" i="54"/>
  <c r="E238" i="54"/>
  <c r="E222" i="78"/>
  <c r="F150" i="54"/>
  <c r="F55" i="78"/>
  <c r="F143" i="78"/>
  <c r="F222" i="78"/>
  <c r="F317" i="54"/>
  <c r="F238" i="54"/>
  <c r="G150" i="54"/>
  <c r="G222" i="78"/>
  <c r="G317" i="54"/>
  <c r="G55" i="78"/>
  <c r="G143" i="78"/>
  <c r="G238" i="54"/>
  <c r="F167" i="78"/>
  <c r="F174" i="54"/>
  <c r="F262" i="54"/>
  <c r="F79" i="78"/>
  <c r="F341" i="54"/>
  <c r="F247" i="78"/>
  <c r="F19" i="83" l="1"/>
  <c r="J32" i="49"/>
  <c r="J143" i="78" s="1"/>
  <c r="J154" i="49"/>
  <c r="J59" i="49" s="1"/>
  <c r="J174" i="54" s="1"/>
  <c r="K117" i="49"/>
  <c r="L117" i="49" s="1"/>
  <c r="J79" i="78"/>
  <c r="J341" i="54"/>
  <c r="J262" i="54" l="1"/>
  <c r="J247" i="78"/>
  <c r="K154" i="49"/>
  <c r="K32" i="49"/>
  <c r="K143" i="78" s="1"/>
  <c r="J167" i="78"/>
  <c r="J150" i="54"/>
  <c r="J222" i="78"/>
  <c r="J55" i="78"/>
  <c r="J238" i="54"/>
  <c r="J317" i="54"/>
  <c r="M117" i="49"/>
  <c r="M32" i="49" s="1"/>
  <c r="L32" i="49"/>
  <c r="K238" i="54"/>
  <c r="K150" i="54"/>
  <c r="K317" i="54"/>
  <c r="K222" i="78"/>
  <c r="L154" i="49"/>
  <c r="K59" i="49"/>
  <c r="K55" i="78" l="1"/>
  <c r="K398" i="54"/>
  <c r="AG398" i="54" s="1"/>
  <c r="AA317" i="54"/>
  <c r="AG317" i="54"/>
  <c r="AD317" i="54"/>
  <c r="K262" i="54"/>
  <c r="K167" i="78"/>
  <c r="K247" i="78"/>
  <c r="K341" i="54"/>
  <c r="K79" i="78"/>
  <c r="K174" i="54"/>
  <c r="AA238" i="54"/>
  <c r="AG238" i="54"/>
  <c r="AD238" i="54"/>
  <c r="AG150" i="54"/>
  <c r="AA150" i="54"/>
  <c r="AD150" i="54"/>
  <c r="M154" i="49"/>
  <c r="M59" i="49" s="1"/>
  <c r="L59" i="49"/>
  <c r="L222" i="78"/>
  <c r="L238" i="54"/>
  <c r="L55" i="78"/>
  <c r="L150" i="54"/>
  <c r="L143" i="78"/>
  <c r="L317" i="54"/>
  <c r="M55" i="78"/>
  <c r="M317" i="54"/>
  <c r="M238" i="54"/>
  <c r="M143" i="78"/>
  <c r="M222" i="78"/>
  <c r="R32" i="49"/>
  <c r="M150" i="54"/>
  <c r="P32" i="49"/>
  <c r="AD398" i="54" l="1"/>
  <c r="AA398" i="54"/>
  <c r="K425" i="54"/>
  <c r="AA425" i="54" s="1"/>
  <c r="AD262" i="54"/>
  <c r="AG262" i="54"/>
  <c r="AA262" i="54"/>
  <c r="AC238" i="54"/>
  <c r="AI238" i="54"/>
  <c r="AF238" i="54"/>
  <c r="AE238" i="54"/>
  <c r="AH238" i="54"/>
  <c r="AB238" i="54"/>
  <c r="AF317" i="54"/>
  <c r="AI317" i="54"/>
  <c r="AC317" i="54"/>
  <c r="M398" i="54"/>
  <c r="AC150" i="54"/>
  <c r="AF150" i="54"/>
  <c r="AI150" i="54"/>
  <c r="L398" i="54"/>
  <c r="AH317" i="54"/>
  <c r="AB317" i="54"/>
  <c r="AE317" i="54"/>
  <c r="R59" i="49"/>
  <c r="M262" i="54"/>
  <c r="M174" i="54"/>
  <c r="M341" i="54"/>
  <c r="M79" i="78"/>
  <c r="M247" i="78"/>
  <c r="M167" i="78"/>
  <c r="P59" i="49"/>
  <c r="L174" i="54"/>
  <c r="L262" i="54"/>
  <c r="L167" i="78"/>
  <c r="L247" i="78"/>
  <c r="L79" i="78"/>
  <c r="L341" i="54"/>
  <c r="AA174" i="54"/>
  <c r="AG174" i="54"/>
  <c r="AD174" i="54"/>
  <c r="AA341" i="54"/>
  <c r="AG341" i="54"/>
  <c r="AD341" i="54"/>
  <c r="AE150" i="54"/>
  <c r="AB150" i="54"/>
  <c r="AH150" i="54"/>
  <c r="L425" i="54" l="1"/>
  <c r="AE425" i="54" s="1"/>
  <c r="M425" i="54"/>
  <c r="AC425" i="54" s="1"/>
  <c r="AD425" i="54"/>
  <c r="AG425" i="54"/>
  <c r="AF398" i="54"/>
  <c r="AI398" i="54"/>
  <c r="AC398" i="54"/>
  <c r="T59" i="49"/>
  <c r="AB341" i="54"/>
  <c r="AH341" i="54"/>
  <c r="AE341" i="54"/>
  <c r="AB398" i="54"/>
  <c r="AE398" i="54"/>
  <c r="AH398" i="54"/>
  <c r="AC341" i="54"/>
  <c r="AF341" i="54"/>
  <c r="AI341" i="54"/>
  <c r="G28" i="77"/>
  <c r="AH262" i="54"/>
  <c r="AB262" i="54"/>
  <c r="AE262" i="54"/>
  <c r="AC174" i="54"/>
  <c r="AI174" i="54"/>
  <c r="AF174" i="54"/>
  <c r="F28" i="77"/>
  <c r="AB174" i="54"/>
  <c r="AH174" i="54"/>
  <c r="AE174" i="54"/>
  <c r="AF262" i="54"/>
  <c r="AC262" i="54"/>
  <c r="AI262" i="54"/>
  <c r="E28" i="77"/>
  <c r="D22" i="83" s="1"/>
  <c r="AB425" i="54" l="1"/>
  <c r="AF425" i="54"/>
  <c r="AI425" i="54"/>
  <c r="AH425" i="54"/>
  <c r="G56" i="77"/>
  <c r="F56" i="77"/>
  <c r="E56" i="77"/>
  <c r="E22" i="83" s="1"/>
  <c r="F22" i="83" s="1"/>
  <c r="K28" i="77"/>
  <c r="H95" i="66" s="1"/>
  <c r="I28" i="77"/>
  <c r="F95" i="66" s="1"/>
  <c r="J28" i="77"/>
  <c r="G95" i="66" s="1"/>
  <c r="I155" i="49"/>
  <c r="I60" i="49" s="1"/>
  <c r="I151" i="54"/>
  <c r="Q118" i="49"/>
  <c r="H118" i="49" l="1"/>
  <c r="E118" i="49"/>
  <c r="G118" i="49"/>
  <c r="F118" i="49"/>
  <c r="O118" i="49" s="1"/>
  <c r="P118" i="49" s="1"/>
  <c r="I248" i="78"/>
  <c r="I80" i="78"/>
  <c r="I56" i="77"/>
  <c r="K56" i="77"/>
  <c r="J56" i="77"/>
  <c r="I144" i="78"/>
  <c r="I239" i="54"/>
  <c r="I318" i="54"/>
  <c r="I263" i="54"/>
  <c r="I223" i="78"/>
  <c r="I342" i="54"/>
  <c r="I56" i="78"/>
  <c r="I168" i="78"/>
  <c r="I175" i="54"/>
  <c r="J118" i="49" l="1"/>
  <c r="F33" i="49"/>
  <c r="F155" i="49"/>
  <c r="F60" i="49" s="1"/>
  <c r="G33" i="49"/>
  <c r="G155" i="49"/>
  <c r="G60" i="49" s="1"/>
  <c r="E155" i="49"/>
  <c r="E60" i="49" s="1"/>
  <c r="E33" i="49"/>
  <c r="H33" i="49"/>
  <c r="H155" i="49"/>
  <c r="H60" i="49" s="1"/>
  <c r="K118" i="49" l="1"/>
  <c r="J33" i="49"/>
  <c r="J155" i="49"/>
  <c r="J60" i="49" s="1"/>
  <c r="J342" i="54" s="1"/>
  <c r="H318" i="54"/>
  <c r="H223" i="78"/>
  <c r="H239" i="54"/>
  <c r="H151" i="54"/>
  <c r="H144" i="78"/>
  <c r="H56" i="78"/>
  <c r="F263" i="54"/>
  <c r="F248" i="78"/>
  <c r="F168" i="78"/>
  <c r="F342" i="54"/>
  <c r="F80" i="78"/>
  <c r="F175" i="54"/>
  <c r="E151" i="54"/>
  <c r="E318" i="54"/>
  <c r="E56" i="78"/>
  <c r="E223" i="78"/>
  <c r="E239" i="54"/>
  <c r="O33" i="49"/>
  <c r="E144" i="78"/>
  <c r="E248" i="78"/>
  <c r="E342" i="54"/>
  <c r="E80" i="78"/>
  <c r="E263" i="54"/>
  <c r="O60" i="49"/>
  <c r="E168" i="78"/>
  <c r="E175" i="54"/>
  <c r="G168" i="78"/>
  <c r="G80" i="78"/>
  <c r="G175" i="54"/>
  <c r="G263" i="54"/>
  <c r="G248" i="78"/>
  <c r="G342" i="54"/>
  <c r="H342" i="54"/>
  <c r="H248" i="78"/>
  <c r="H80" i="78"/>
  <c r="H168" i="78"/>
  <c r="H175" i="54"/>
  <c r="H263" i="54"/>
  <c r="G151" i="54"/>
  <c r="G144" i="78"/>
  <c r="G318" i="54"/>
  <c r="G56" i="78"/>
  <c r="G239" i="54"/>
  <c r="G223" i="78"/>
  <c r="F56" i="78"/>
  <c r="F144" i="78"/>
  <c r="F151" i="54"/>
  <c r="F223" i="78"/>
  <c r="F239" i="54"/>
  <c r="F318" i="54"/>
  <c r="J80" i="78" l="1"/>
  <c r="J168" i="78"/>
  <c r="J263" i="54"/>
  <c r="J175" i="54"/>
  <c r="J248" i="78"/>
  <c r="J223" i="78"/>
  <c r="J239" i="54"/>
  <c r="J56" i="78"/>
  <c r="J144" i="78"/>
  <c r="J318" i="54"/>
  <c r="J151" i="54"/>
  <c r="K33" i="49"/>
  <c r="K155" i="49"/>
  <c r="L118" i="49"/>
  <c r="K318" i="54" l="1"/>
  <c r="K239" i="54"/>
  <c r="K56" i="78"/>
  <c r="K144" i="78"/>
  <c r="K151" i="54"/>
  <c r="K223" i="78"/>
  <c r="L33" i="49"/>
  <c r="M118" i="49"/>
  <c r="M33" i="49" s="1"/>
  <c r="L155" i="49"/>
  <c r="K60" i="49"/>
  <c r="K399" i="54" l="1"/>
  <c r="AA151" i="54"/>
  <c r="AD151" i="54"/>
  <c r="AG151" i="54"/>
  <c r="AG399" i="54"/>
  <c r="AD399" i="54"/>
  <c r="AA399" i="54"/>
  <c r="K248" i="78"/>
  <c r="K175" i="54"/>
  <c r="K80" i="78"/>
  <c r="K168" i="78"/>
  <c r="K342" i="54"/>
  <c r="K263" i="54"/>
  <c r="L151" i="54"/>
  <c r="L56" i="78"/>
  <c r="L239" i="54"/>
  <c r="L223" i="78"/>
  <c r="L144" i="78"/>
  <c r="L318" i="54"/>
  <c r="M155" i="49"/>
  <c r="M60" i="49" s="1"/>
  <c r="L60" i="49"/>
  <c r="AA239" i="54"/>
  <c r="AG239" i="54"/>
  <c r="AD239" i="54"/>
  <c r="M239" i="54"/>
  <c r="M56" i="78"/>
  <c r="P33" i="49"/>
  <c r="M223" i="78"/>
  <c r="M144" i="78"/>
  <c r="M151" i="54"/>
  <c r="M318" i="54"/>
  <c r="R33" i="49"/>
  <c r="AD318" i="54"/>
  <c r="AG318" i="54"/>
  <c r="AA318" i="54"/>
  <c r="AE239" i="54" l="1"/>
  <c r="AB239" i="54"/>
  <c r="AH239" i="54"/>
  <c r="AA175" i="54"/>
  <c r="AG175" i="54"/>
  <c r="AD175" i="54"/>
  <c r="L248" i="78"/>
  <c r="L342" i="54"/>
  <c r="L175" i="54"/>
  <c r="L80" i="78"/>
  <c r="L168" i="78"/>
  <c r="L263" i="54"/>
  <c r="AE151" i="54"/>
  <c r="AB151" i="54"/>
  <c r="AH151" i="54"/>
  <c r="M168" i="78"/>
  <c r="P60" i="49"/>
  <c r="R60" i="49"/>
  <c r="T60" i="49" s="1"/>
  <c r="M263" i="54"/>
  <c r="M175" i="54"/>
  <c r="M80" i="78"/>
  <c r="M342" i="54"/>
  <c r="M248" i="78"/>
  <c r="L399" i="54"/>
  <c r="AD263" i="54"/>
  <c r="AA263" i="54"/>
  <c r="AG263" i="54"/>
  <c r="AB318" i="54"/>
  <c r="AE318" i="54"/>
  <c r="AH318" i="54"/>
  <c r="AA342" i="54"/>
  <c r="AG342" i="54"/>
  <c r="AD342" i="54"/>
  <c r="AC151" i="54"/>
  <c r="AF151" i="54"/>
  <c r="AI151" i="54"/>
  <c r="M399" i="54"/>
  <c r="AC239" i="54"/>
  <c r="AI239" i="54"/>
  <c r="AF239" i="54"/>
  <c r="AF318" i="54"/>
  <c r="AI318" i="54"/>
  <c r="AC318" i="54"/>
  <c r="K426" i="54"/>
  <c r="I156" i="49"/>
  <c r="I61" i="49" s="1"/>
  <c r="I319" i="54"/>
  <c r="Q119" i="49"/>
  <c r="L426" i="54" l="1"/>
  <c r="F29" i="77"/>
  <c r="G29" i="77"/>
  <c r="AD426" i="54"/>
  <c r="AA426" i="54"/>
  <c r="AG426" i="54"/>
  <c r="AB342" i="54"/>
  <c r="AE342" i="54"/>
  <c r="AH342" i="54"/>
  <c r="AI175" i="54"/>
  <c r="AF175" i="54"/>
  <c r="AC175" i="54"/>
  <c r="AE426" i="54"/>
  <c r="AB426" i="54"/>
  <c r="AH426" i="54"/>
  <c r="E29" i="77"/>
  <c r="AI263" i="54"/>
  <c r="AC263" i="54"/>
  <c r="AF263" i="54"/>
  <c r="AB263" i="54"/>
  <c r="AE263" i="54"/>
  <c r="AH263" i="54"/>
  <c r="AC342" i="54"/>
  <c r="AF342" i="54"/>
  <c r="AI342" i="54"/>
  <c r="AH399" i="54"/>
  <c r="AB399" i="54"/>
  <c r="AE399" i="54"/>
  <c r="AF399" i="54"/>
  <c r="AC399" i="54"/>
  <c r="AI399" i="54"/>
  <c r="M426" i="54"/>
  <c r="AB175" i="54"/>
  <c r="AH175" i="54"/>
  <c r="AE175" i="54"/>
  <c r="H119" i="49"/>
  <c r="H34" i="49" s="1"/>
  <c r="G119" i="49"/>
  <c r="E119" i="49"/>
  <c r="E156" i="49" s="1"/>
  <c r="E61" i="49" s="1"/>
  <c r="F119" i="49"/>
  <c r="I152" i="54"/>
  <c r="I240" i="54"/>
  <c r="I343" i="54"/>
  <c r="I176" i="54"/>
  <c r="I264" i="54"/>
  <c r="I81" i="78"/>
  <c r="I169" i="78"/>
  <c r="I249" i="78"/>
  <c r="I57" i="78"/>
  <c r="I145" i="78"/>
  <c r="I224" i="78"/>
  <c r="I29" i="77" l="1"/>
  <c r="F96" i="66" s="1"/>
  <c r="D23" i="83"/>
  <c r="O119" i="49"/>
  <c r="P119" i="49" s="1"/>
  <c r="J119" i="49" s="1"/>
  <c r="J29" i="77"/>
  <c r="G96" i="66" s="1"/>
  <c r="H156" i="49"/>
  <c r="H61" i="49" s="1"/>
  <c r="H169" i="78" s="1"/>
  <c r="G57" i="77"/>
  <c r="AI426" i="54"/>
  <c r="AC426" i="54"/>
  <c r="AF426" i="54"/>
  <c r="K29" i="77"/>
  <c r="H96" i="66" s="1"/>
  <c r="E57" i="77"/>
  <c r="F57" i="77"/>
  <c r="E34" i="49"/>
  <c r="O34" i="49" s="1"/>
  <c r="F156" i="49"/>
  <c r="F61" i="49" s="1"/>
  <c r="F34" i="49"/>
  <c r="H319" i="54"/>
  <c r="H240" i="54"/>
  <c r="H152" i="54"/>
  <c r="H57" i="78"/>
  <c r="H224" i="78"/>
  <c r="H145" i="78"/>
  <c r="G156" i="49"/>
  <c r="G61" i="49" s="1"/>
  <c r="G34" i="49"/>
  <c r="E343" i="54"/>
  <c r="E176" i="54"/>
  <c r="E81" i="78"/>
  <c r="E249" i="78"/>
  <c r="O61" i="49"/>
  <c r="E264" i="54"/>
  <c r="E169" i="78"/>
  <c r="E23" i="83" l="1"/>
  <c r="F23" i="83" s="1"/>
  <c r="H249" i="78"/>
  <c r="H81" i="78"/>
  <c r="E57" i="78"/>
  <c r="H343" i="54"/>
  <c r="H264" i="54"/>
  <c r="J156" i="49"/>
  <c r="J61" i="49" s="1"/>
  <c r="K119" i="49"/>
  <c r="J34" i="49"/>
  <c r="H176" i="54"/>
  <c r="J57" i="77"/>
  <c r="E152" i="54"/>
  <c r="E240" i="54"/>
  <c r="E319" i="54"/>
  <c r="I57" i="77"/>
  <c r="E224" i="78"/>
  <c r="E145" i="78"/>
  <c r="K57" i="77"/>
  <c r="F176" i="54"/>
  <c r="F343" i="54"/>
  <c r="F81" i="78"/>
  <c r="F169" i="78"/>
  <c r="F249" i="78"/>
  <c r="F264" i="54"/>
  <c r="G319" i="54"/>
  <c r="G224" i="78"/>
  <c r="G57" i="78"/>
  <c r="G240" i="54"/>
  <c r="G145" i="78"/>
  <c r="G152" i="54"/>
  <c r="G176" i="54"/>
  <c r="G264" i="54"/>
  <c r="G81" i="78"/>
  <c r="G343" i="54"/>
  <c r="G169" i="78"/>
  <c r="G249" i="78"/>
  <c r="F319" i="54"/>
  <c r="F57" i="78"/>
  <c r="F224" i="78"/>
  <c r="F240" i="54"/>
  <c r="F152" i="54"/>
  <c r="F145" i="78"/>
  <c r="J319" i="54" l="1"/>
  <c r="J224" i="78"/>
  <c r="J57" i="78"/>
  <c r="J152" i="54"/>
  <c r="J145" i="78"/>
  <c r="J240" i="54"/>
  <c r="K34" i="49"/>
  <c r="L119" i="49"/>
  <c r="K156" i="49"/>
  <c r="J249" i="78"/>
  <c r="J264" i="54"/>
  <c r="J81" i="78"/>
  <c r="J343" i="54"/>
  <c r="J169" i="78"/>
  <c r="J176" i="54"/>
  <c r="L156" i="49" l="1"/>
  <c r="K61" i="49"/>
  <c r="K152" i="54"/>
  <c r="K240" i="54"/>
  <c r="K57" i="78"/>
  <c r="K145" i="78"/>
  <c r="K224" i="78"/>
  <c r="K319" i="54"/>
  <c r="M119" i="49"/>
  <c r="M34" i="49" s="1"/>
  <c r="L34" i="49"/>
  <c r="K400" i="54" l="1"/>
  <c r="AA400" i="54" s="1"/>
  <c r="AA319" i="54"/>
  <c r="AD319" i="54"/>
  <c r="AG319" i="54"/>
  <c r="L145" i="78"/>
  <c r="L152" i="54"/>
  <c r="L57" i="78"/>
  <c r="L224" i="78"/>
  <c r="L240" i="54"/>
  <c r="L319" i="54"/>
  <c r="M145" i="78"/>
  <c r="P34" i="49"/>
  <c r="R34" i="49"/>
  <c r="M240" i="54"/>
  <c r="M152" i="54"/>
  <c r="M319" i="54"/>
  <c r="M57" i="78"/>
  <c r="M224" i="78"/>
  <c r="AA240" i="54"/>
  <c r="AD240" i="54"/>
  <c r="AG240" i="54"/>
  <c r="AA152" i="54"/>
  <c r="AG152" i="54"/>
  <c r="AD152" i="54"/>
  <c r="K249" i="78"/>
  <c r="K343" i="54"/>
  <c r="K264" i="54"/>
  <c r="K81" i="78"/>
  <c r="K176" i="54"/>
  <c r="K169" i="78"/>
  <c r="AG400" i="54"/>
  <c r="M156" i="49"/>
  <c r="M61" i="49" s="1"/>
  <c r="L61" i="49"/>
  <c r="AD400" i="54" l="1"/>
  <c r="AH319" i="54"/>
  <c r="AE319" i="54"/>
  <c r="AB319" i="54"/>
  <c r="AH240" i="54"/>
  <c r="AB240" i="54"/>
  <c r="AE240" i="54"/>
  <c r="L169" i="78"/>
  <c r="L81" i="78"/>
  <c r="L249" i="78"/>
  <c r="L176" i="54"/>
  <c r="L343" i="54"/>
  <c r="L264" i="54"/>
  <c r="AD176" i="54"/>
  <c r="AG176" i="54"/>
  <c r="AA176" i="54"/>
  <c r="K427" i="54"/>
  <c r="AD264" i="54"/>
  <c r="AG264" i="54"/>
  <c r="AA264" i="54"/>
  <c r="AC152" i="54"/>
  <c r="AI152" i="54"/>
  <c r="AF152" i="54"/>
  <c r="F30" i="77" s="1"/>
  <c r="AG343" i="54"/>
  <c r="AA343" i="54"/>
  <c r="AD343" i="54"/>
  <c r="AF240" i="54"/>
  <c r="AI240" i="54"/>
  <c r="AC240" i="54"/>
  <c r="M249" i="78"/>
  <c r="M264" i="54"/>
  <c r="M343" i="54"/>
  <c r="M169" i="78"/>
  <c r="M176" i="54"/>
  <c r="P61" i="49"/>
  <c r="R61" i="49"/>
  <c r="T61" i="49" s="1"/>
  <c r="M81" i="78"/>
  <c r="AB152" i="54"/>
  <c r="AE152" i="54"/>
  <c r="AH152" i="54"/>
  <c r="L400" i="54"/>
  <c r="AC319" i="54"/>
  <c r="AI319" i="54"/>
  <c r="AF319" i="54"/>
  <c r="M400" i="54"/>
  <c r="G30" i="77" l="1"/>
  <c r="E30" i="77"/>
  <c r="AB264" i="54"/>
  <c r="AH264" i="54"/>
  <c r="AE264" i="54"/>
  <c r="AF400" i="54"/>
  <c r="AC400" i="54"/>
  <c r="AI400" i="54"/>
  <c r="AI176" i="54"/>
  <c r="AF176" i="54"/>
  <c r="AC176" i="54"/>
  <c r="M427" i="54"/>
  <c r="AH343" i="54"/>
  <c r="AB343" i="54"/>
  <c r="AE343" i="54"/>
  <c r="AH176" i="54"/>
  <c r="AB176" i="54"/>
  <c r="AE176" i="54"/>
  <c r="L427" i="54"/>
  <c r="AI343" i="54"/>
  <c r="AF343" i="54"/>
  <c r="AC343" i="54"/>
  <c r="AA427" i="54"/>
  <c r="AG427" i="54"/>
  <c r="AD427" i="54"/>
  <c r="AF264" i="54"/>
  <c r="AC264" i="54"/>
  <c r="AI264" i="54"/>
  <c r="AH400" i="54"/>
  <c r="AE400" i="54"/>
  <c r="AB400" i="54"/>
  <c r="I152" i="49"/>
  <c r="I57" i="49" s="1"/>
  <c r="I35" i="49"/>
  <c r="Q115" i="49"/>
  <c r="J30" i="77" l="1"/>
  <c r="G97" i="66" s="1"/>
  <c r="D24" i="83"/>
  <c r="E58" i="77"/>
  <c r="G58" i="77"/>
  <c r="I30" i="77"/>
  <c r="F97" i="66" s="1"/>
  <c r="K30" i="77"/>
  <c r="H97" i="66" s="1"/>
  <c r="AC427" i="54"/>
  <c r="AF427" i="54"/>
  <c r="AI427" i="54"/>
  <c r="F58" i="77"/>
  <c r="AB427" i="54"/>
  <c r="AE427" i="54"/>
  <c r="AH427" i="54"/>
  <c r="E115" i="49"/>
  <c r="E152" i="49" s="1"/>
  <c r="E57" i="49" s="1"/>
  <c r="F115" i="49"/>
  <c r="G115" i="49"/>
  <c r="H115" i="49"/>
  <c r="I36" i="49"/>
  <c r="I260" i="54"/>
  <c r="I265" i="54" s="1"/>
  <c r="I266" i="54" s="1"/>
  <c r="I172" i="54"/>
  <c r="I177" i="54" s="1"/>
  <c r="I178" i="54" s="1"/>
  <c r="I339" i="54"/>
  <c r="I344" i="54" s="1"/>
  <c r="I345" i="54" s="1"/>
  <c r="I62" i="49"/>
  <c r="I165" i="78"/>
  <c r="I170" i="78" s="1"/>
  <c r="I77" i="78"/>
  <c r="I82" i="78" s="1"/>
  <c r="I245" i="78"/>
  <c r="I250" i="78" s="1"/>
  <c r="I220" i="78"/>
  <c r="I225" i="78" s="1"/>
  <c r="I315" i="54"/>
  <c r="I320" i="54" s="1"/>
  <c r="I321" i="54" s="1"/>
  <c r="I148" i="54"/>
  <c r="I153" i="54" s="1"/>
  <c r="I154" i="54" s="1"/>
  <c r="I53" i="78"/>
  <c r="I58" i="78" s="1"/>
  <c r="I236" i="54"/>
  <c r="I241" i="54" s="1"/>
  <c r="I242" i="54" s="1"/>
  <c r="I141" i="78"/>
  <c r="I146" i="78" s="1"/>
  <c r="E30" i="49" l="1"/>
  <c r="J58" i="77"/>
  <c r="E24" i="83"/>
  <c r="I58" i="77"/>
  <c r="K58" i="77"/>
  <c r="O115" i="49"/>
  <c r="P115" i="49" s="1"/>
  <c r="J115" i="49" s="1"/>
  <c r="I59" i="78"/>
  <c r="I13" i="78"/>
  <c r="I83" i="78"/>
  <c r="I24" i="78"/>
  <c r="I171" i="78"/>
  <c r="I25" i="78"/>
  <c r="E62" i="49"/>
  <c r="E339" i="54"/>
  <c r="E344" i="54" s="1"/>
  <c r="E345" i="54" s="1"/>
  <c r="E260" i="54"/>
  <c r="E265" i="54" s="1"/>
  <c r="E266" i="54" s="1"/>
  <c r="E165" i="78"/>
  <c r="E170" i="78" s="1"/>
  <c r="E77" i="78"/>
  <c r="E82" i="78" s="1"/>
  <c r="E172" i="54"/>
  <c r="E177" i="54" s="1"/>
  <c r="E178" i="54" s="1"/>
  <c r="O57" i="49"/>
  <c r="E245" i="78"/>
  <c r="E250" i="78" s="1"/>
  <c r="I63" i="49"/>
  <c r="H152" i="49"/>
  <c r="H57" i="49" s="1"/>
  <c r="H30" i="49"/>
  <c r="I14" i="78"/>
  <c r="I147" i="78"/>
  <c r="I15" i="78"/>
  <c r="I226" i="78"/>
  <c r="E236" i="54"/>
  <c r="E241" i="54" s="1"/>
  <c r="E242" i="54" s="1"/>
  <c r="E315" i="54"/>
  <c r="E320" i="54" s="1"/>
  <c r="E321" i="54" s="1"/>
  <c r="E220" i="78"/>
  <c r="E225" i="78" s="1"/>
  <c r="E35" i="49"/>
  <c r="E53" i="78"/>
  <c r="E58" i="78" s="1"/>
  <c r="E148" i="54"/>
  <c r="E153" i="54" s="1"/>
  <c r="E154" i="54" s="1"/>
  <c r="E141" i="78"/>
  <c r="E146" i="78" s="1"/>
  <c r="O30" i="49"/>
  <c r="I26" i="78"/>
  <c r="I251" i="78"/>
  <c r="G152" i="49"/>
  <c r="G57" i="49" s="1"/>
  <c r="G30" i="49"/>
  <c r="F30" i="49"/>
  <c r="F152" i="49"/>
  <c r="F57" i="49" s="1"/>
  <c r="F24" i="83" l="1"/>
  <c r="K115" i="49"/>
  <c r="J30" i="49"/>
  <c r="J152" i="49"/>
  <c r="J57" i="49" s="1"/>
  <c r="E251" i="78"/>
  <c r="E26" i="78"/>
  <c r="H315" i="54"/>
  <c r="H320" i="54" s="1"/>
  <c r="H321" i="54" s="1"/>
  <c r="H236" i="54"/>
  <c r="H241" i="54" s="1"/>
  <c r="H242" i="54" s="1"/>
  <c r="H35" i="49"/>
  <c r="H36" i="49" s="1"/>
  <c r="H53" i="78"/>
  <c r="H58" i="78" s="1"/>
  <c r="H141" i="78"/>
  <c r="H146" i="78" s="1"/>
  <c r="H220" i="78"/>
  <c r="H225" i="78" s="1"/>
  <c r="H148" i="54"/>
  <c r="H153" i="54" s="1"/>
  <c r="H154" i="54" s="1"/>
  <c r="E59" i="78"/>
  <c r="E13" i="78"/>
  <c r="G236" i="54"/>
  <c r="G241" i="54" s="1"/>
  <c r="G242" i="54" s="1"/>
  <c r="G148" i="54"/>
  <c r="G153" i="54" s="1"/>
  <c r="G154" i="54" s="1"/>
  <c r="G35" i="49"/>
  <c r="G36" i="49" s="1"/>
  <c r="G315" i="54"/>
  <c r="G320" i="54" s="1"/>
  <c r="G321" i="54" s="1"/>
  <c r="G141" i="78"/>
  <c r="G146" i="78" s="1"/>
  <c r="G220" i="78"/>
  <c r="G225" i="78" s="1"/>
  <c r="G53" i="78"/>
  <c r="G58" i="78" s="1"/>
  <c r="O35" i="49"/>
  <c r="E36" i="49"/>
  <c r="O36" i="49" s="1"/>
  <c r="H245" i="78"/>
  <c r="H250" i="78" s="1"/>
  <c r="H260" i="54"/>
  <c r="H265" i="54" s="1"/>
  <c r="H266" i="54" s="1"/>
  <c r="H172" i="54"/>
  <c r="H177" i="54" s="1"/>
  <c r="H178" i="54" s="1"/>
  <c r="H339" i="54"/>
  <c r="H344" i="54" s="1"/>
  <c r="H345" i="54" s="1"/>
  <c r="H165" i="78"/>
  <c r="H170" i="78" s="1"/>
  <c r="H62" i="49"/>
  <c r="H63" i="49" s="1"/>
  <c r="H77" i="78"/>
  <c r="H82" i="78" s="1"/>
  <c r="E83" i="78"/>
  <c r="E24" i="78"/>
  <c r="E226" i="78"/>
  <c r="E15" i="78"/>
  <c r="E25" i="78"/>
  <c r="E171" i="78"/>
  <c r="I27" i="78"/>
  <c r="I16" i="78"/>
  <c r="F141" i="78"/>
  <c r="F146" i="78" s="1"/>
  <c r="F236" i="54"/>
  <c r="F241" i="54" s="1"/>
  <c r="F242" i="54" s="1"/>
  <c r="F148" i="54"/>
  <c r="F153" i="54" s="1"/>
  <c r="F154" i="54" s="1"/>
  <c r="F35" i="49"/>
  <c r="F36" i="49" s="1"/>
  <c r="F53" i="78"/>
  <c r="F58" i="78" s="1"/>
  <c r="F220" i="78"/>
  <c r="F225" i="78" s="1"/>
  <c r="F315" i="54"/>
  <c r="F320" i="54" s="1"/>
  <c r="F321" i="54" s="1"/>
  <c r="G260" i="54"/>
  <c r="G265" i="54" s="1"/>
  <c r="G266" i="54" s="1"/>
  <c r="G172" i="54"/>
  <c r="G177" i="54" s="1"/>
  <c r="G178" i="54" s="1"/>
  <c r="G62" i="49"/>
  <c r="G63" i="49" s="1"/>
  <c r="G339" i="54"/>
  <c r="G344" i="54" s="1"/>
  <c r="G345" i="54" s="1"/>
  <c r="G245" i="78"/>
  <c r="G250" i="78" s="1"/>
  <c r="G165" i="78"/>
  <c r="G170" i="78" s="1"/>
  <c r="G77" i="78"/>
  <c r="G82" i="78" s="1"/>
  <c r="F62" i="49"/>
  <c r="F63" i="49" s="1"/>
  <c r="F165" i="78"/>
  <c r="F170" i="78" s="1"/>
  <c r="F172" i="54"/>
  <c r="F177" i="54" s="1"/>
  <c r="F178" i="54" s="1"/>
  <c r="F245" i="78"/>
  <c r="F250" i="78" s="1"/>
  <c r="F77" i="78"/>
  <c r="F82" i="78" s="1"/>
  <c r="F339" i="54"/>
  <c r="F344" i="54" s="1"/>
  <c r="F345" i="54" s="1"/>
  <c r="F260" i="54"/>
  <c r="F265" i="54" s="1"/>
  <c r="F266" i="54" s="1"/>
  <c r="E14" i="78"/>
  <c r="E147" i="78"/>
  <c r="O62" i="49"/>
  <c r="E63" i="49"/>
  <c r="O63" i="49" s="1"/>
  <c r="J172" i="54" l="1"/>
  <c r="J177" i="54" s="1"/>
  <c r="J178" i="54" s="1"/>
  <c r="J77" i="78"/>
  <c r="J82" i="78" s="1"/>
  <c r="J62" i="49"/>
  <c r="J245" i="78"/>
  <c r="J250" i="78" s="1"/>
  <c r="J260" i="54"/>
  <c r="J265" i="54" s="1"/>
  <c r="J266" i="54" s="1"/>
  <c r="J339" i="54"/>
  <c r="J344" i="54" s="1"/>
  <c r="J345" i="54" s="1"/>
  <c r="J165" i="78"/>
  <c r="J170" i="78" s="1"/>
  <c r="J220" i="78"/>
  <c r="J225" i="78" s="1"/>
  <c r="J141" i="78"/>
  <c r="J146" i="78" s="1"/>
  <c r="J35" i="49"/>
  <c r="J148" i="54"/>
  <c r="J153" i="54" s="1"/>
  <c r="J154" i="54" s="1"/>
  <c r="J236" i="54"/>
  <c r="J241" i="54" s="1"/>
  <c r="J242" i="54" s="1"/>
  <c r="J315" i="54"/>
  <c r="J320" i="54" s="1"/>
  <c r="J321" i="54" s="1"/>
  <c r="J53" i="78"/>
  <c r="J58" i="78" s="1"/>
  <c r="K30" i="49"/>
  <c r="K152" i="49"/>
  <c r="L115" i="49"/>
  <c r="E27" i="78"/>
  <c r="G171" i="78"/>
  <c r="G25" i="78"/>
  <c r="F147" i="78"/>
  <c r="F14" i="78"/>
  <c r="G251" i="78"/>
  <c r="G26" i="78"/>
  <c r="I17" i="78"/>
  <c r="I18" i="78"/>
  <c r="H171" i="78"/>
  <c r="H25" i="78"/>
  <c r="I28" i="78"/>
  <c r="I29" i="78"/>
  <c r="H226" i="78"/>
  <c r="H15" i="78"/>
  <c r="F15" i="78"/>
  <c r="F226" i="78"/>
  <c r="H14" i="78"/>
  <c r="H147" i="78"/>
  <c r="F25" i="78"/>
  <c r="F171" i="78"/>
  <c r="F13" i="78"/>
  <c r="F59" i="78"/>
  <c r="G13" i="78"/>
  <c r="G59" i="78"/>
  <c r="H59" i="78"/>
  <c r="H13" i="78"/>
  <c r="E28" i="78"/>
  <c r="E29" i="78"/>
  <c r="G226" i="78"/>
  <c r="G15" i="78"/>
  <c r="H26" i="78"/>
  <c r="H251" i="78"/>
  <c r="F83" i="78"/>
  <c r="F24" i="78"/>
  <c r="G147" i="78"/>
  <c r="G14" i="78"/>
  <c r="F251" i="78"/>
  <c r="F26" i="78"/>
  <c r="G24" i="78"/>
  <c r="G83" i="78"/>
  <c r="H24" i="78"/>
  <c r="H83" i="78"/>
  <c r="E16" i="78"/>
  <c r="K35" i="49" l="1"/>
  <c r="K220" i="78"/>
  <c r="K225" i="78" s="1"/>
  <c r="K141" i="78"/>
  <c r="K146" i="78" s="1"/>
  <c r="K148" i="54"/>
  <c r="K53" i="78"/>
  <c r="K58" i="78" s="1"/>
  <c r="K236" i="54"/>
  <c r="K315" i="54"/>
  <c r="J25" i="78"/>
  <c r="J171" i="78"/>
  <c r="J59" i="78"/>
  <c r="J13" i="78"/>
  <c r="J251" i="78"/>
  <c r="J26" i="78"/>
  <c r="E23" i="66"/>
  <c r="J63" i="49"/>
  <c r="J226" i="78"/>
  <c r="J15" i="78"/>
  <c r="E134" i="66"/>
  <c r="K134" i="66" s="1"/>
  <c r="J36" i="49"/>
  <c r="G9" i="49" s="1"/>
  <c r="E14" i="66"/>
  <c r="G8" i="49"/>
  <c r="J83" i="78"/>
  <c r="J24" i="78"/>
  <c r="L152" i="49"/>
  <c r="K57" i="49"/>
  <c r="M115" i="49"/>
  <c r="M30" i="49" s="1"/>
  <c r="L30" i="49"/>
  <c r="J14" i="78"/>
  <c r="J147" i="78"/>
  <c r="G27" i="78"/>
  <c r="G29" i="78" s="1"/>
  <c r="H27" i="78"/>
  <c r="H28" i="78" s="1"/>
  <c r="F16" i="78"/>
  <c r="F18" i="78" s="1"/>
  <c r="F27" i="78"/>
  <c r="F28" i="78" s="1"/>
  <c r="G16" i="78"/>
  <c r="H16" i="78"/>
  <c r="E17" i="78"/>
  <c r="E18" i="78"/>
  <c r="K396" i="54" l="1"/>
  <c r="K401" i="54" s="1"/>
  <c r="K402" i="54" s="1"/>
  <c r="J27" i="78"/>
  <c r="J29" i="78" s="1"/>
  <c r="AD315" i="54"/>
  <c r="AD321" i="54" s="1"/>
  <c r="N16" i="54" s="1"/>
  <c r="AA315" i="54"/>
  <c r="AA321" i="54" s="1"/>
  <c r="K16" i="54" s="1"/>
  <c r="AG315" i="54"/>
  <c r="AG321" i="54" s="1"/>
  <c r="Q16" i="54" s="1"/>
  <c r="K320" i="54"/>
  <c r="K321" i="54" s="1"/>
  <c r="K241" i="54"/>
  <c r="K242" i="54" s="1"/>
  <c r="AD236" i="54"/>
  <c r="AD242" i="54" s="1"/>
  <c r="N15" i="54" s="1"/>
  <c r="AA236" i="54"/>
  <c r="AA242" i="54" s="1"/>
  <c r="K15" i="54" s="1"/>
  <c r="AG236" i="54"/>
  <c r="AG242" i="54" s="1"/>
  <c r="Q15" i="54" s="1"/>
  <c r="K59" i="78"/>
  <c r="K13" i="78"/>
  <c r="L315" i="54"/>
  <c r="L53" i="78"/>
  <c r="L58" i="78" s="1"/>
  <c r="L35" i="49"/>
  <c r="L220" i="78"/>
  <c r="L225" i="78" s="1"/>
  <c r="L148" i="54"/>
  <c r="L236" i="54"/>
  <c r="L141" i="78"/>
  <c r="L146" i="78" s="1"/>
  <c r="J16" i="78"/>
  <c r="AG148" i="54"/>
  <c r="AG154" i="54" s="1"/>
  <c r="Q14" i="54" s="1"/>
  <c r="AA148" i="54"/>
  <c r="AA154" i="54" s="1"/>
  <c r="K14" i="54" s="1"/>
  <c r="AD148" i="54"/>
  <c r="AD154" i="54" s="1"/>
  <c r="N14" i="54" s="1"/>
  <c r="K153" i="54"/>
  <c r="K154" i="54" s="1"/>
  <c r="M236" i="54"/>
  <c r="M220" i="78"/>
  <c r="M225" i="78" s="1"/>
  <c r="R30" i="49"/>
  <c r="M315" i="54"/>
  <c r="P30" i="49"/>
  <c r="M53" i="78"/>
  <c r="M58" i="78" s="1"/>
  <c r="M148" i="54"/>
  <c r="M141" i="78"/>
  <c r="M146" i="78" s="1"/>
  <c r="M35" i="49"/>
  <c r="K14" i="78"/>
  <c r="K147" i="78"/>
  <c r="K260" i="54"/>
  <c r="K245" i="78"/>
  <c r="K250" i="78" s="1"/>
  <c r="K77" i="78"/>
  <c r="K82" i="78" s="1"/>
  <c r="K172" i="54"/>
  <c r="K165" i="78"/>
  <c r="K170" i="78" s="1"/>
  <c r="K62" i="49"/>
  <c r="K339" i="54"/>
  <c r="K226" i="78"/>
  <c r="K15" i="78"/>
  <c r="L57" i="49"/>
  <c r="M152" i="49"/>
  <c r="M57" i="49" s="1"/>
  <c r="K36" i="49"/>
  <c r="F14" i="66"/>
  <c r="G28" i="78"/>
  <c r="F17" i="78"/>
  <c r="H29" i="78"/>
  <c r="F29" i="78"/>
  <c r="G17" i="78"/>
  <c r="G18" i="78"/>
  <c r="H18" i="78"/>
  <c r="H17" i="78"/>
  <c r="AD396" i="54" l="1"/>
  <c r="AD402" i="54" s="1"/>
  <c r="AA396" i="54"/>
  <c r="AA402" i="54" s="1"/>
  <c r="AG396" i="54"/>
  <c r="AG402" i="54" s="1"/>
  <c r="J28" i="78"/>
  <c r="E25" i="66"/>
  <c r="E24" i="66" s="1"/>
  <c r="M396" i="54"/>
  <c r="AI396" i="54" s="1"/>
  <c r="AI402" i="54" s="1"/>
  <c r="AA15" i="54"/>
  <c r="AA16" i="54"/>
  <c r="AD260" i="54"/>
  <c r="AD266" i="54" s="1"/>
  <c r="N26" i="54" s="1"/>
  <c r="AG260" i="54"/>
  <c r="AG266" i="54" s="1"/>
  <c r="Q26" i="54" s="1"/>
  <c r="K265" i="54"/>
  <c r="K266" i="54" s="1"/>
  <c r="AA260" i="54"/>
  <c r="AA266" i="54" s="1"/>
  <c r="K26" i="54" s="1"/>
  <c r="AA14" i="54"/>
  <c r="Q17" i="54"/>
  <c r="L13" i="78"/>
  <c r="L59" i="78"/>
  <c r="K423" i="54"/>
  <c r="M320" i="54"/>
  <c r="M321" i="54" s="1"/>
  <c r="AC315" i="54"/>
  <c r="AC321" i="54" s="1"/>
  <c r="M16" i="54" s="1"/>
  <c r="AF315" i="54"/>
  <c r="AF321" i="54" s="1"/>
  <c r="P16" i="54" s="1"/>
  <c r="AI315" i="54"/>
  <c r="AI321" i="54" s="1"/>
  <c r="S16" i="54" s="1"/>
  <c r="E16" i="66"/>
  <c r="E15" i="66" s="1"/>
  <c r="J18" i="78"/>
  <c r="J17" i="78"/>
  <c r="AB315" i="54"/>
  <c r="AB321" i="54" s="1"/>
  <c r="L16" i="54" s="1"/>
  <c r="AE315" i="54"/>
  <c r="AE321" i="54" s="1"/>
  <c r="O16" i="54" s="1"/>
  <c r="AH315" i="54"/>
  <c r="AH321" i="54" s="1"/>
  <c r="R16" i="54" s="1"/>
  <c r="L320" i="54"/>
  <c r="L321" i="54" s="1"/>
  <c r="AG339" i="54"/>
  <c r="AG345" i="54" s="1"/>
  <c r="Q27" i="54" s="1"/>
  <c r="AD339" i="54"/>
  <c r="AD345" i="54" s="1"/>
  <c r="N27" i="54" s="1"/>
  <c r="AA339" i="54"/>
  <c r="AA345" i="54" s="1"/>
  <c r="K27" i="54" s="1"/>
  <c r="K344" i="54"/>
  <c r="K345" i="54" s="1"/>
  <c r="L396" i="54"/>
  <c r="K16" i="78"/>
  <c r="U16" i="54"/>
  <c r="K40" i="54"/>
  <c r="E113" i="66" s="1"/>
  <c r="K63" i="49"/>
  <c r="F23" i="66"/>
  <c r="M226" i="78"/>
  <c r="M15" i="78"/>
  <c r="L14" i="78"/>
  <c r="L147" i="78"/>
  <c r="X16" i="54"/>
  <c r="K25" i="78"/>
  <c r="K171" i="78"/>
  <c r="M36" i="49"/>
  <c r="H8" i="49"/>
  <c r="P35" i="49"/>
  <c r="L8" i="49" s="1"/>
  <c r="H14" i="66"/>
  <c r="R35" i="49"/>
  <c r="J133" i="66" s="1"/>
  <c r="AI236" i="54"/>
  <c r="AI242" i="54" s="1"/>
  <c r="S15" i="54" s="1"/>
  <c r="M241" i="54"/>
  <c r="M242" i="54" s="1"/>
  <c r="AC236" i="54"/>
  <c r="AC242" i="54" s="1"/>
  <c r="M15" i="54" s="1"/>
  <c r="AF236" i="54"/>
  <c r="AF242" i="54" s="1"/>
  <c r="P15" i="54" s="1"/>
  <c r="AE236" i="54"/>
  <c r="AE242" i="54" s="1"/>
  <c r="O15" i="54" s="1"/>
  <c r="L241" i="54"/>
  <c r="L242" i="54" s="1"/>
  <c r="AB236" i="54"/>
  <c r="AB242" i="54" s="1"/>
  <c r="L15" i="54" s="1"/>
  <c r="AH236" i="54"/>
  <c r="AH242" i="54" s="1"/>
  <c r="R15" i="54" s="1"/>
  <c r="M172" i="54"/>
  <c r="M77" i="78"/>
  <c r="M82" i="78" s="1"/>
  <c r="M62" i="49"/>
  <c r="M339" i="54"/>
  <c r="M245" i="78"/>
  <c r="M250" i="78" s="1"/>
  <c r="P57" i="49"/>
  <c r="M260" i="54"/>
  <c r="R57" i="49"/>
  <c r="T57" i="49" s="1"/>
  <c r="T62" i="49" s="1"/>
  <c r="M165" i="78"/>
  <c r="M170" i="78" s="1"/>
  <c r="AA172" i="54"/>
  <c r="AA178" i="54" s="1"/>
  <c r="K25" i="54" s="1"/>
  <c r="AD172" i="54"/>
  <c r="AD178" i="54" s="1"/>
  <c r="N25" i="54" s="1"/>
  <c r="K177" i="54"/>
  <c r="K178" i="54" s="1"/>
  <c r="AG172" i="54"/>
  <c r="AG178" i="54" s="1"/>
  <c r="Q25" i="54" s="1"/>
  <c r="M147" i="78"/>
  <c r="M14" i="78"/>
  <c r="AH148" i="54"/>
  <c r="AH154" i="54" s="1"/>
  <c r="R14" i="54" s="1"/>
  <c r="AB148" i="54"/>
  <c r="AB154" i="54" s="1"/>
  <c r="L14" i="54" s="1"/>
  <c r="L153" i="54"/>
  <c r="L154" i="54" s="1"/>
  <c r="AE148" i="54"/>
  <c r="AE154" i="54" s="1"/>
  <c r="O14" i="54" s="1"/>
  <c r="K39" i="54"/>
  <c r="E112" i="66" s="1"/>
  <c r="U15" i="54"/>
  <c r="L172" i="54"/>
  <c r="L77" i="78"/>
  <c r="L82" i="78" s="1"/>
  <c r="L260" i="54"/>
  <c r="L245" i="78"/>
  <c r="L250" i="78" s="1"/>
  <c r="L339" i="54"/>
  <c r="L62" i="49"/>
  <c r="L165" i="78"/>
  <c r="L170" i="78" s="1"/>
  <c r="K83" i="78"/>
  <c r="K24" i="78"/>
  <c r="AF148" i="54"/>
  <c r="AC148" i="54"/>
  <c r="AI148" i="54"/>
  <c r="M153" i="54"/>
  <c r="M154" i="54" s="1"/>
  <c r="N17" i="54"/>
  <c r="X14" i="54"/>
  <c r="L15" i="78"/>
  <c r="L226" i="78"/>
  <c r="X15" i="54"/>
  <c r="K251" i="78"/>
  <c r="K26" i="78"/>
  <c r="M13" i="78"/>
  <c r="M59" i="78"/>
  <c r="K17" i="54"/>
  <c r="U14" i="54"/>
  <c r="K38" i="54"/>
  <c r="L36" i="49"/>
  <c r="G14" i="66"/>
  <c r="M401" i="54" l="1"/>
  <c r="M402" i="54" s="1"/>
  <c r="J132" i="66"/>
  <c r="K132" i="66" s="1"/>
  <c r="AF396" i="54"/>
  <c r="AF402" i="54" s="1"/>
  <c r="AC396" i="54"/>
  <c r="AC402" i="54" s="1"/>
  <c r="AC15" i="54"/>
  <c r="M423" i="54"/>
  <c r="AC423" i="54" s="1"/>
  <c r="AC429" i="54" s="1"/>
  <c r="Z16" i="54"/>
  <c r="AB16" i="54"/>
  <c r="AC16" i="54"/>
  <c r="K27" i="78"/>
  <c r="F25" i="66" s="1"/>
  <c r="F24" i="66" s="1"/>
  <c r="Y16" i="54"/>
  <c r="AC154" i="54"/>
  <c r="M14" i="54" s="1"/>
  <c r="E26" i="77"/>
  <c r="L26" i="78"/>
  <c r="L251" i="78"/>
  <c r="L38" i="54"/>
  <c r="V14" i="54"/>
  <c r="L17" i="54"/>
  <c r="M83" i="78"/>
  <c r="M24" i="78"/>
  <c r="F26" i="77"/>
  <c r="AF154" i="54"/>
  <c r="P14" i="54" s="1"/>
  <c r="AB260" i="54"/>
  <c r="AB266" i="54" s="1"/>
  <c r="L26" i="54" s="1"/>
  <c r="L265" i="54"/>
  <c r="L266" i="54" s="1"/>
  <c r="AH260" i="54"/>
  <c r="AH266" i="54" s="1"/>
  <c r="R26" i="54" s="1"/>
  <c r="AE260" i="54"/>
  <c r="AE266" i="54" s="1"/>
  <c r="O26" i="54" s="1"/>
  <c r="AB14" i="54"/>
  <c r="R17" i="54"/>
  <c r="M171" i="78"/>
  <c r="M25" i="78"/>
  <c r="M177" i="54"/>
  <c r="M178" i="54" s="1"/>
  <c r="AF172" i="54"/>
  <c r="AI172" i="54"/>
  <c r="AC172" i="54"/>
  <c r="U27" i="54"/>
  <c r="K49" i="54"/>
  <c r="E124" i="66" s="1"/>
  <c r="L16" i="78"/>
  <c r="L17" i="78" s="1"/>
  <c r="K41" i="54"/>
  <c r="E111" i="66"/>
  <c r="L24" i="78"/>
  <c r="L83" i="78"/>
  <c r="AB15" i="54"/>
  <c r="S30" i="49"/>
  <c r="S27" i="49"/>
  <c r="S26" i="49"/>
  <c r="S16" i="49"/>
  <c r="S31" i="49"/>
  <c r="S18" i="49"/>
  <c r="S34" i="49"/>
  <c r="S28" i="49"/>
  <c r="S33" i="49"/>
  <c r="S29" i="49"/>
  <c r="S21" i="49"/>
  <c r="S19" i="49"/>
  <c r="S23" i="49"/>
  <c r="S15" i="49"/>
  <c r="S25" i="49"/>
  <c r="S24" i="49"/>
  <c r="S17" i="49"/>
  <c r="K133" i="66"/>
  <c r="S22" i="49"/>
  <c r="S32" i="49"/>
  <c r="S20" i="49"/>
  <c r="X27" i="54"/>
  <c r="K62" i="54"/>
  <c r="AA17" i="54"/>
  <c r="AB172" i="54"/>
  <c r="AB178" i="54" s="1"/>
  <c r="L25" i="54" s="1"/>
  <c r="L177" i="54"/>
  <c r="L178" i="54" s="1"/>
  <c r="AE172" i="54"/>
  <c r="AE178" i="54" s="1"/>
  <c r="O25" i="54" s="1"/>
  <c r="AH172" i="54"/>
  <c r="AH178" i="54" s="1"/>
  <c r="R25" i="54" s="1"/>
  <c r="AI260" i="54"/>
  <c r="AI266" i="54" s="1"/>
  <c r="S26" i="54" s="1"/>
  <c r="M265" i="54"/>
  <c r="M266" i="54" s="1"/>
  <c r="AF260" i="54"/>
  <c r="AF266" i="54" s="1"/>
  <c r="P26" i="54" s="1"/>
  <c r="AC260" i="54"/>
  <c r="AC266" i="54" s="1"/>
  <c r="M26" i="54" s="1"/>
  <c r="L39" i="54"/>
  <c r="F112" i="66" s="1"/>
  <c r="V15" i="54"/>
  <c r="AA27" i="54"/>
  <c r="U17" i="54"/>
  <c r="K60" i="54"/>
  <c r="L423" i="54"/>
  <c r="AA25" i="54"/>
  <c r="Q28" i="54"/>
  <c r="K48" i="54"/>
  <c r="E123" i="66" s="1"/>
  <c r="U26" i="54"/>
  <c r="K61" i="54"/>
  <c r="X17" i="54"/>
  <c r="L171" i="78"/>
  <c r="L25" i="78"/>
  <c r="M251" i="78"/>
  <c r="M26" i="78"/>
  <c r="Y15" i="54"/>
  <c r="M40" i="54"/>
  <c r="G113" i="66" s="1"/>
  <c r="W16" i="54"/>
  <c r="M16" i="78"/>
  <c r="G23" i="66"/>
  <c r="L63" i="49"/>
  <c r="O17" i="54"/>
  <c r="Y14" i="54"/>
  <c r="N28" i="54"/>
  <c r="X25" i="54"/>
  <c r="AC339" i="54"/>
  <c r="AC345" i="54" s="1"/>
  <c r="M27" i="54" s="1"/>
  <c r="AI339" i="54"/>
  <c r="AI345" i="54" s="1"/>
  <c r="S27" i="54" s="1"/>
  <c r="AF339" i="54"/>
  <c r="AF345" i="54" s="1"/>
  <c r="P27" i="54" s="1"/>
  <c r="M344" i="54"/>
  <c r="M345" i="54" s="1"/>
  <c r="Z15" i="54"/>
  <c r="P36" i="49"/>
  <c r="H9" i="49"/>
  <c r="O8" i="49" s="1"/>
  <c r="P8" i="49" s="1"/>
  <c r="F16" i="66"/>
  <c r="F15" i="66" s="1"/>
  <c r="K17" i="78"/>
  <c r="K18" i="78"/>
  <c r="AA26" i="54"/>
  <c r="AI154" i="54"/>
  <c r="S14" i="54" s="1"/>
  <c r="G26" i="77"/>
  <c r="AE339" i="54"/>
  <c r="AE345" i="54" s="1"/>
  <c r="O27" i="54" s="1"/>
  <c r="L344" i="54"/>
  <c r="L345" i="54" s="1"/>
  <c r="AB339" i="54"/>
  <c r="AB345" i="54" s="1"/>
  <c r="L27" i="54" s="1"/>
  <c r="AH339" i="54"/>
  <c r="AH345" i="54" s="1"/>
  <c r="R27" i="54" s="1"/>
  <c r="K47" i="54"/>
  <c r="U25" i="54"/>
  <c r="K28" i="54"/>
  <c r="P62" i="49"/>
  <c r="L9" i="49" s="1"/>
  <c r="M63" i="49"/>
  <c r="I8" i="49"/>
  <c r="H23" i="66"/>
  <c r="R62" i="49"/>
  <c r="M39" i="54"/>
  <c r="G112" i="66" s="1"/>
  <c r="W15" i="54"/>
  <c r="AE396" i="54"/>
  <c r="AE402" i="54" s="1"/>
  <c r="AB396" i="54"/>
  <c r="AB402" i="54" s="1"/>
  <c r="AH396" i="54"/>
  <c r="AH402" i="54" s="1"/>
  <c r="L401" i="54"/>
  <c r="L402" i="54" s="1"/>
  <c r="V16" i="54"/>
  <c r="L40" i="54"/>
  <c r="F113" i="66" s="1"/>
  <c r="AD423" i="54"/>
  <c r="AD429" i="54" s="1"/>
  <c r="AA423" i="54"/>
  <c r="AA429" i="54" s="1"/>
  <c r="K428" i="54"/>
  <c r="K429" i="54" s="1"/>
  <c r="AG423" i="54"/>
  <c r="AG429" i="54" s="1"/>
  <c r="X26" i="54"/>
  <c r="D20" i="83" l="1"/>
  <c r="D25" i="83" s="1"/>
  <c r="AF423" i="54"/>
  <c r="AF429" i="54" s="1"/>
  <c r="K29" i="78"/>
  <c r="K28" i="78"/>
  <c r="AI423" i="54"/>
  <c r="AI429" i="54" s="1"/>
  <c r="M428" i="54"/>
  <c r="M429" i="54" s="1"/>
  <c r="Z26" i="54"/>
  <c r="F149" i="66" s="1"/>
  <c r="Z27" i="54"/>
  <c r="F154" i="66" s="1"/>
  <c r="V27" i="54"/>
  <c r="L49" i="54"/>
  <c r="F124" i="66" s="1"/>
  <c r="V26" i="54"/>
  <c r="L48" i="54"/>
  <c r="F123" i="66" s="1"/>
  <c r="X28" i="54"/>
  <c r="K71" i="54"/>
  <c r="V25" i="54"/>
  <c r="L28" i="54"/>
  <c r="L47" i="54"/>
  <c r="Z14" i="54"/>
  <c r="P17" i="54"/>
  <c r="I9" i="49"/>
  <c r="O9" i="49" s="1"/>
  <c r="P9" i="49" s="1"/>
  <c r="P63" i="49"/>
  <c r="Y27" i="54"/>
  <c r="K72" i="54"/>
  <c r="K94" i="54" s="1"/>
  <c r="AA28" i="54"/>
  <c r="W26" i="54"/>
  <c r="F148" i="66" s="1"/>
  <c r="M48" i="54"/>
  <c r="G123" i="66" s="1"/>
  <c r="L18" i="78"/>
  <c r="G16" i="66"/>
  <c r="G15" i="66" s="1"/>
  <c r="J26" i="77"/>
  <c r="F31" i="77"/>
  <c r="E31" i="77"/>
  <c r="I26" i="77"/>
  <c r="K26" i="77"/>
  <c r="G31" i="77"/>
  <c r="L61" i="54"/>
  <c r="G58" i="66" s="1"/>
  <c r="Y17" i="54"/>
  <c r="F60" i="66"/>
  <c r="K84" i="54"/>
  <c r="F38" i="66" s="1"/>
  <c r="L62" i="54"/>
  <c r="G60" i="66" s="1"/>
  <c r="AB17" i="54"/>
  <c r="M27" i="78"/>
  <c r="W14" i="54"/>
  <c r="M38" i="54"/>
  <c r="M17" i="54"/>
  <c r="U28" i="54"/>
  <c r="K70" i="54"/>
  <c r="AC14" i="54"/>
  <c r="S17" i="54"/>
  <c r="AH423" i="54"/>
  <c r="AH429" i="54" s="1"/>
  <c r="L428" i="54"/>
  <c r="L429" i="54" s="1"/>
  <c r="AE423" i="54"/>
  <c r="AE429" i="54" s="1"/>
  <c r="AB423" i="54"/>
  <c r="AB429" i="54" s="1"/>
  <c r="L27" i="78"/>
  <c r="K82" i="54"/>
  <c r="K63" i="54"/>
  <c r="F59" i="66"/>
  <c r="AC26" i="54"/>
  <c r="F150" i="66" s="1"/>
  <c r="AC178" i="54"/>
  <c r="M25" i="54" s="1"/>
  <c r="E54" i="77"/>
  <c r="Y26" i="54"/>
  <c r="V17" i="54"/>
  <c r="L60" i="54"/>
  <c r="E122" i="66"/>
  <c r="K50" i="54"/>
  <c r="AC27" i="54"/>
  <c r="F155" i="66" s="1"/>
  <c r="M18" i="78"/>
  <c r="M17" i="78"/>
  <c r="H16" i="66"/>
  <c r="H15" i="66" s="1"/>
  <c r="AB25" i="54"/>
  <c r="R28" i="54"/>
  <c r="AI178" i="54"/>
  <c r="S25" i="54" s="1"/>
  <c r="G54" i="77"/>
  <c r="AB26" i="54"/>
  <c r="S57" i="49"/>
  <c r="S56" i="49"/>
  <c r="S50" i="49"/>
  <c r="S54" i="49"/>
  <c r="S46" i="49"/>
  <c r="S44" i="49"/>
  <c r="S49" i="49"/>
  <c r="S51" i="49"/>
  <c r="S53" i="49"/>
  <c r="S48" i="49"/>
  <c r="S55" i="49"/>
  <c r="S60" i="49"/>
  <c r="S52" i="49"/>
  <c r="S61" i="49"/>
  <c r="S47" i="49"/>
  <c r="S59" i="49"/>
  <c r="S42" i="49"/>
  <c r="S45" i="49"/>
  <c r="S58" i="49"/>
  <c r="S43" i="49"/>
  <c r="AB27" i="54"/>
  <c r="W27" i="54"/>
  <c r="F153" i="66" s="1"/>
  <c r="M49" i="54"/>
  <c r="G124" i="66" s="1"/>
  <c r="F58" i="66"/>
  <c r="K83" i="54"/>
  <c r="F36" i="66" s="1"/>
  <c r="Y25" i="54"/>
  <c r="O28" i="54"/>
  <c r="AF178" i="54"/>
  <c r="P25" i="54" s="1"/>
  <c r="F54" i="77"/>
  <c r="L41" i="54"/>
  <c r="F111" i="66"/>
  <c r="E20" i="83" l="1"/>
  <c r="H93" i="66"/>
  <c r="H98" i="66"/>
  <c r="F93" i="66"/>
  <c r="F98" i="66"/>
  <c r="G93" i="66"/>
  <c r="G98" i="66"/>
  <c r="L84" i="54"/>
  <c r="G38" i="66" s="1"/>
  <c r="L83" i="54"/>
  <c r="G36" i="66" s="1"/>
  <c r="J31" i="77"/>
  <c r="G99" i="66" s="1"/>
  <c r="Z25" i="54"/>
  <c r="F142" i="66" s="1"/>
  <c r="P28" i="54"/>
  <c r="L29" i="78"/>
  <c r="G25" i="66"/>
  <c r="G24" i="66" s="1"/>
  <c r="L28" i="78"/>
  <c r="F70" i="66"/>
  <c r="F48" i="66"/>
  <c r="L70" i="54"/>
  <c r="V28" i="54"/>
  <c r="E59" i="77"/>
  <c r="I54" i="77"/>
  <c r="M60" i="54"/>
  <c r="W17" i="54"/>
  <c r="K93" i="54"/>
  <c r="F46" i="66" s="1"/>
  <c r="F68" i="66"/>
  <c r="M47" i="54"/>
  <c r="M28" i="54"/>
  <c r="W25" i="54"/>
  <c r="F141" i="66" s="1"/>
  <c r="M41" i="54"/>
  <c r="G111" i="66"/>
  <c r="K31" i="77"/>
  <c r="H99" i="66" s="1"/>
  <c r="G59" i="77"/>
  <c r="K54" i="77"/>
  <c r="M62" i="54"/>
  <c r="AC17" i="54"/>
  <c r="M29" i="78"/>
  <c r="H25" i="66"/>
  <c r="H24" i="66" s="1"/>
  <c r="M28" i="78"/>
  <c r="M61" i="54"/>
  <c r="Z17" i="54"/>
  <c r="AC25" i="54"/>
  <c r="F143" i="66" s="1"/>
  <c r="S28" i="54"/>
  <c r="L71" i="54"/>
  <c r="Y28" i="54"/>
  <c r="F59" i="77"/>
  <c r="J54" i="77"/>
  <c r="AB28" i="54"/>
  <c r="L72" i="54"/>
  <c r="L82" i="54"/>
  <c r="G59" i="66"/>
  <c r="L63" i="54"/>
  <c r="F37" i="66"/>
  <c r="K85" i="54"/>
  <c r="K86" i="54" s="1"/>
  <c r="F69" i="66"/>
  <c r="K92" i="54"/>
  <c r="K73" i="54"/>
  <c r="I31" i="77"/>
  <c r="F99" i="66" s="1"/>
  <c r="F122" i="66"/>
  <c r="L50" i="54"/>
  <c r="F20" i="83" l="1"/>
  <c r="F25" i="83" s="1"/>
  <c r="E25" i="83"/>
  <c r="K59" i="77"/>
  <c r="L92" i="54"/>
  <c r="G69" i="66"/>
  <c r="L73" i="54"/>
  <c r="M63" i="54"/>
  <c r="H59" i="66"/>
  <c r="M82" i="54"/>
  <c r="L85" i="54"/>
  <c r="L86" i="54" s="1"/>
  <c r="G37" i="66"/>
  <c r="M72" i="54"/>
  <c r="AC28" i="54"/>
  <c r="I59" i="77"/>
  <c r="L93" i="54"/>
  <c r="G46" i="66" s="1"/>
  <c r="G68" i="66"/>
  <c r="W28" i="54"/>
  <c r="M70" i="54"/>
  <c r="H60" i="66"/>
  <c r="M84" i="54"/>
  <c r="H38" i="66" s="1"/>
  <c r="G122" i="66"/>
  <c r="M50" i="54"/>
  <c r="M71" i="54"/>
  <c r="Z28" i="54"/>
  <c r="L94" i="54"/>
  <c r="G48" i="66" s="1"/>
  <c r="G70" i="66"/>
  <c r="F47" i="66"/>
  <c r="K95" i="54"/>
  <c r="K96" i="54" s="1"/>
  <c r="J59" i="77"/>
  <c r="H58" i="66"/>
  <c r="M83" i="54"/>
  <c r="H36" i="66" s="1"/>
  <c r="M73" i="54" l="1"/>
  <c r="H69" i="66"/>
  <c r="M92" i="54"/>
  <c r="H37" i="66"/>
  <c r="M85" i="54"/>
  <c r="M86" i="54" s="1"/>
  <c r="M93" i="54"/>
  <c r="H46" i="66" s="1"/>
  <c r="H68" i="66"/>
  <c r="H70" i="66"/>
  <c r="M94" i="54"/>
  <c r="H48" i="66" s="1"/>
  <c r="L95" i="54"/>
  <c r="L96" i="54" s="1"/>
  <c r="G47" i="66"/>
  <c r="M95" i="54" l="1"/>
  <c r="M96" i="54" s="1"/>
  <c r="H47" i="6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Sabbagh, Romain</author>
  </authors>
  <commentList>
    <comment ref="D24" authorId="0" shapeId="0" xr:uid="{05A65244-32CE-43BD-9910-358FF060C72D}">
      <text>
        <r>
          <rPr>
            <b/>
            <sz val="9"/>
            <color indexed="81"/>
            <rFont val="Tahoma"/>
            <family val="2"/>
          </rPr>
          <t>Sabbagh, Romain:</t>
        </r>
        <r>
          <rPr>
            <sz val="9"/>
            <color indexed="81"/>
            <rFont val="Tahoma"/>
            <family val="2"/>
          </rPr>
          <t xml:space="preserve">
Rice farming has 2 seasons</t>
        </r>
      </text>
    </comment>
    <comment ref="D51" authorId="0" shapeId="0" xr:uid="{3568B604-296D-4228-B727-482C088A451A}">
      <text>
        <r>
          <rPr>
            <b/>
            <sz val="9"/>
            <color indexed="81"/>
            <rFont val="Tahoma"/>
            <family val="2"/>
          </rPr>
          <t>Sabbagh, Romain:</t>
        </r>
        <r>
          <rPr>
            <sz val="9"/>
            <color indexed="81"/>
            <rFont val="Tahoma"/>
            <family val="2"/>
          </rPr>
          <t xml:space="preserve">
Rice farming has 2 seasons</t>
        </r>
      </text>
    </comment>
    <comment ref="N106" authorId="0" shapeId="0" xr:uid="{C1FFE2A2-8C97-4E74-8143-53EE33C5CCCB}">
      <text>
        <r>
          <rPr>
            <b/>
            <sz val="9"/>
            <color indexed="81"/>
            <rFont val="Tahoma"/>
            <charset val="1"/>
          </rPr>
          <t>Sabbagh, Romain:</t>
        </r>
        <r>
          <rPr>
            <sz val="9"/>
            <color indexed="81"/>
            <rFont val="Tahoma"/>
            <charset val="1"/>
          </rPr>
          <t xml:space="preserve">
Not higher than R.A.R. without any agro-productivity indiex applied</t>
        </r>
      </text>
    </comment>
    <comment ref="T143" authorId="0" shapeId="0" xr:uid="{17FBBAEA-762E-4557-8BAA-6F324F7C0607}">
      <text>
        <r>
          <rPr>
            <b/>
            <sz val="9"/>
            <color indexed="81"/>
            <rFont val="Tahoma"/>
            <family val="2"/>
          </rPr>
          <t>Sabbagh, Romain:</t>
        </r>
        <r>
          <rPr>
            <sz val="9"/>
            <color indexed="81"/>
            <rFont val="Tahoma"/>
            <family val="2"/>
          </rPr>
          <t xml:space="preserve">
Mainly harvested within commercial farms
</t>
        </r>
      </text>
    </comment>
  </commentList>
</comments>
</file>

<file path=xl/sharedStrings.xml><?xml version="1.0" encoding="utf-8"?>
<sst xmlns="http://schemas.openxmlformats.org/spreadsheetml/2006/main" count="65905" uniqueCount="2297">
  <si>
    <t>Description</t>
  </si>
  <si>
    <t>Color codes</t>
  </si>
  <si>
    <t>Client :</t>
  </si>
  <si>
    <t>OCP Africa</t>
  </si>
  <si>
    <t>abc</t>
  </si>
  <si>
    <t>From external source</t>
  </si>
  <si>
    <t>Données</t>
  </si>
  <si>
    <t>Description :</t>
  </si>
  <si>
    <t>DRC P205 market projections</t>
  </si>
  <si>
    <t>Calculs</t>
  </si>
  <si>
    <t>Projected</t>
  </si>
  <si>
    <t>Tab structure</t>
  </si>
  <si>
    <t>Model information</t>
  </si>
  <si>
    <t>Output_SlidesProjection</t>
  </si>
  <si>
    <t>Think-cell tables - Deck Country Fact Sheet Niger</t>
  </si>
  <si>
    <t>Currency:</t>
  </si>
  <si>
    <t>N.A.</t>
  </si>
  <si>
    <t>Units:</t>
  </si>
  <si>
    <t>kt product/ P205</t>
  </si>
  <si>
    <t>Calculation Tabs</t>
  </si>
  <si>
    <t>Name of owner:</t>
  </si>
  <si>
    <t>Romain Sabbagh</t>
  </si>
  <si>
    <t>OCP_CropsMix</t>
  </si>
  <si>
    <t>Forecasted product mix per crop</t>
  </si>
  <si>
    <t>Circular switch:</t>
  </si>
  <si>
    <t>OCP_ProductMix</t>
  </si>
  <si>
    <t>OCP Forecasted Sales/ Market product mix</t>
  </si>
  <si>
    <t>OCP_MarketShares</t>
  </si>
  <si>
    <t>P205 captured by OCP, per lever</t>
  </si>
  <si>
    <t>ProjectedP205</t>
  </si>
  <si>
    <t>P205 forecasted market</t>
  </si>
  <si>
    <t>Data Tabs</t>
  </si>
  <si>
    <t>(Others)</t>
  </si>
  <si>
    <t>ApplicationRates_OCP</t>
  </si>
  <si>
    <t>OCP recommended application rates per crop type (Amadou Gouzaye)</t>
  </si>
  <si>
    <t>P205Consumption</t>
  </si>
  <si>
    <t>Niger phosphate consumption in kg/ha</t>
  </si>
  <si>
    <t>HarvestedAreas_TCD</t>
  </si>
  <si>
    <t>Niger harvested areas pivot table</t>
  </si>
  <si>
    <t>HarvestedAreas</t>
  </si>
  <si>
    <t>Raw Data Niger Harvested areas</t>
  </si>
  <si>
    <t>TCD_UNComtradeData_Imports</t>
  </si>
  <si>
    <t>Niger P-fertilizer imported pivot table</t>
  </si>
  <si>
    <t>FertilizerTrade_Comtrade</t>
  </si>
  <si>
    <t>Raw Data Niger P-product imports</t>
  </si>
  <si>
    <t>&lt;</t>
  </si>
  <si>
    <t>P205 market evolution &amp; OCP Market Shares</t>
  </si>
  <si>
    <t>Market evolution, kt P205</t>
  </si>
  <si>
    <t>Baseline scenario</t>
  </si>
  <si>
    <t>2023e</t>
  </si>
  <si>
    <t>2024e</t>
  </si>
  <si>
    <t>2025e</t>
  </si>
  <si>
    <t>Market size</t>
  </si>
  <si>
    <t>OCP Market Share</t>
  </si>
  <si>
    <t>Demand unlocking scenario</t>
  </si>
  <si>
    <t>Market Size</t>
  </si>
  <si>
    <t>Market evolution p. product</t>
  </si>
  <si>
    <t>Market evolution p. product, kt product</t>
  </si>
  <si>
    <t>TSP, straight</t>
  </si>
  <si>
    <t>No TSP currently sold in DRC</t>
  </si>
  <si>
    <t>DAP</t>
  </si>
  <si>
    <t>NPK</t>
  </si>
  <si>
    <t>OCP sales p. product</t>
  </si>
  <si>
    <t>OCP Sales, kt products</t>
  </si>
  <si>
    <t>Target mix p. crop</t>
  </si>
  <si>
    <t>2025 Target mix</t>
  </si>
  <si>
    <t>Others</t>
  </si>
  <si>
    <t>TOTAL</t>
  </si>
  <si>
    <t>Baseline scenario - to specify in footnote</t>
  </si>
  <si>
    <t>Levers impact p. product</t>
  </si>
  <si>
    <t>To be input as think cells on slides</t>
  </si>
  <si>
    <t>OCP sales p.lever, kt product</t>
  </si>
  <si>
    <t xml:space="preserve">Market Captured - Lever 1 </t>
  </si>
  <si>
    <t>Market Captured - Lever 2</t>
  </si>
  <si>
    <t xml:space="preserve">Market Captured - Lever 3 </t>
  </si>
  <si>
    <t>Levers impact p. product (2025)</t>
  </si>
  <si>
    <t>Sorghum</t>
  </si>
  <si>
    <t>Millet</t>
  </si>
  <si>
    <t>Groundnuts</t>
  </si>
  <si>
    <t>Demand unlocking scenario growth</t>
  </si>
  <si>
    <t>Baseline scenario growth</t>
  </si>
  <si>
    <t>Series</t>
  </si>
  <si>
    <t>2025 Target product mix p. lever, 2025</t>
  </si>
  <si>
    <t>Lever 1</t>
  </si>
  <si>
    <t>NPKs</t>
  </si>
  <si>
    <t>Lever 3</t>
  </si>
  <si>
    <t>Lever 2</t>
  </si>
  <si>
    <t>²</t>
  </si>
  <si>
    <t>OCP Product Sales</t>
  </si>
  <si>
    <t>kt products</t>
  </si>
  <si>
    <t>% of products</t>
  </si>
  <si>
    <t>Baseline</t>
  </si>
  <si>
    <t>a</t>
  </si>
  <si>
    <t>Synthesis - OCP sales - per product &amp; lever</t>
  </si>
  <si>
    <t>Sales per product, lever, year</t>
  </si>
  <si>
    <t>In kt product</t>
  </si>
  <si>
    <t>In %</t>
  </si>
  <si>
    <t>NPK/ NPS</t>
  </si>
  <si>
    <t>Lever 1: Target Southern Commercial farms</t>
  </si>
  <si>
    <t>Lever 2: Target Western/ Northern Commercial farms</t>
  </si>
  <si>
    <t>Lever 3: Partner with identified programs</t>
  </si>
  <si>
    <t>Total</t>
  </si>
  <si>
    <t>OCP market share on products</t>
  </si>
  <si>
    <t>b</t>
  </si>
  <si>
    <t>Synthesis - OCP sales - volume of product p. lever</t>
  </si>
  <si>
    <t>Sales per lever, year</t>
  </si>
  <si>
    <t>Demand unlocking</t>
  </si>
  <si>
    <t>c</t>
  </si>
  <si>
    <t>Synthesis - OCP product sales</t>
  </si>
  <si>
    <t>Sales per product, year</t>
  </si>
  <si>
    <t>d</t>
  </si>
  <si>
    <t>Synthesis - Non-OCP &amp; OCP sales</t>
  </si>
  <si>
    <t>Market per product, evolution kt product</t>
  </si>
  <si>
    <t>OCP market share</t>
  </si>
  <si>
    <t>Product use</t>
  </si>
  <si>
    <t>Non OCP - market mix evolution</t>
  </si>
  <si>
    <t>2022 P-product mix</t>
  </si>
  <si>
    <t>TSP, straigt</t>
  </si>
  <si>
    <t>OCP product evolution</t>
  </si>
  <si>
    <t>Evolution Rational</t>
  </si>
  <si>
    <t>Product mix 2022</t>
  </si>
  <si>
    <t>P-concentration</t>
  </si>
  <si>
    <t>Comment</t>
  </si>
  <si>
    <t>Tubercules - need N --&gt; High-P NPK/ NPS</t>
  </si>
  <si>
    <t>Market breakdown is constant</t>
  </si>
  <si>
    <t>Cereals - need N --&gt; High-P NPK/ NPS</t>
  </si>
  <si>
    <t>No MAP consumed in 2022</t>
  </si>
  <si>
    <t>TSP push</t>
  </si>
  <si>
    <t>Taking into account NPK/ NPSs currently used in DRC</t>
  </si>
  <si>
    <t>Not adressed</t>
  </si>
  <si>
    <t>No other P-fertilizer consumed in 2022</t>
  </si>
  <si>
    <t>No TSP consumed in 2022</t>
  </si>
  <si>
    <t>Need N --&gt; High-P NPK/ NPSS</t>
  </si>
  <si>
    <t>Commercial farms --&gt; High-P NPK/ NPSS</t>
  </si>
  <si>
    <t>Commercial farms - TSP push</t>
  </si>
  <si>
    <t>Lever 1 - Target Southern farms</t>
  </si>
  <si>
    <t>P205 captured</t>
  </si>
  <si>
    <t>OCP target product mix</t>
  </si>
  <si>
    <t>OCP sales in product</t>
  </si>
  <si>
    <t>In kt P205</t>
  </si>
  <si>
    <t>% of  products</t>
  </si>
  <si>
    <t>TOTAL P205</t>
  </si>
  <si>
    <t>eqDAP/ TSP, straigt</t>
  </si>
  <si>
    <t>TOTAL products</t>
  </si>
  <si>
    <t>Farmers targeted</t>
  </si>
  <si>
    <t># farmers</t>
  </si>
  <si>
    <t>Market shares</t>
  </si>
  <si>
    <t>Nombre de producteurs d'oignons regroupés sous FCMN</t>
  </si>
  <si>
    <t>Nombre de producteurs 2008</t>
  </si>
  <si>
    <t>https://reca-niger.org/spip.php?article250#:~:text=Les%20producteurs%20d'oignons%20constituent,estim%C3%A9%20%C3%A0%20plus%20de%20184.000.</t>
  </si>
  <si>
    <t>Taux de croissance population Niger 2008-2021</t>
  </si>
  <si>
    <t>https://data.worldbank.org/indicator/SP.POP.TOTL</t>
  </si>
  <si>
    <t>Nombre producteurs 2021</t>
  </si>
  <si>
    <t>Nb. Of producers under FCMN NIYA</t>
  </si>
  <si>
    <t>% of onions farmers under FCMN</t>
  </si>
  <si>
    <t>Lever 2 - target Northern farms</t>
  </si>
  <si>
    <t>Lever 3 - partner programs</t>
  </si>
  <si>
    <t>-</t>
  </si>
  <si>
    <t>5000t of NPK/ NPS et 2000t of DAP were requested from OCP</t>
  </si>
  <si>
    <t>Non-OCP market</t>
  </si>
  <si>
    <t>P205 not captured by OCP</t>
  </si>
  <si>
    <t>Market product mix</t>
  </si>
  <si>
    <t>Other sales</t>
  </si>
  <si>
    <t>% of product</t>
  </si>
  <si>
    <t>Synthesis</t>
  </si>
  <si>
    <t xml:space="preserve"> </t>
  </si>
  <si>
    <t>Demand unlock scenario</t>
  </si>
  <si>
    <t>Lever 1 - Target Southern Commercial farms</t>
  </si>
  <si>
    <t>eqDAP/ TSP</t>
  </si>
  <si>
    <t>Crop market shares</t>
  </si>
  <si>
    <t>Hypothesis</t>
  </si>
  <si>
    <t>Base % commercial farms (2023) &amp; importers</t>
  </si>
  <si>
    <t>Final % commercial farms &amp; importers</t>
  </si>
  <si>
    <t>Rationale</t>
  </si>
  <si>
    <t>Southern provinces consumption/ total consumption</t>
  </si>
  <si>
    <t>Served by importers</t>
  </si>
  <si>
    <t>Commercial farms crops</t>
  </si>
  <si>
    <t>Lever 2 - Target Northern/ Western Commercial farms</t>
  </si>
  <si>
    <t>Western/ Northern provinces consumption/ total consumption</t>
  </si>
  <si>
    <t>Lever 3 - Partner with international/ local programs</t>
  </si>
  <si>
    <t>Base % targeted farmers (2023)</t>
  </si>
  <si>
    <t>Final % targeted farmers</t>
  </si>
  <si>
    <t>ATA-RDC priority crop</t>
  </si>
  <si>
    <t>Range 2025</t>
  </si>
  <si>
    <t>realization rate</t>
  </si>
  <si>
    <t>P205 Forecasted Consumption</t>
  </si>
  <si>
    <t>Demand-lunlocking</t>
  </si>
  <si>
    <t>CAGR 21-25</t>
  </si>
  <si>
    <t>DRC 2023 4MT objective (kt products)</t>
  </si>
  <si>
    <t xml:space="preserve">kt </t>
  </si>
  <si>
    <t>2025 baseline eq. DAP/TSP sales</t>
  </si>
  <si>
    <t>Unlock demand</t>
  </si>
  <si>
    <t>2025 demand-unlock eq. DAP/ TSP sales</t>
  </si>
  <si>
    <t>P205 consumption - Baseline</t>
  </si>
  <si>
    <t>P205/ TSP, kt</t>
  </si>
  <si>
    <t>CAGR 17-20</t>
  </si>
  <si>
    <t>Incremental P205 - Baseline</t>
  </si>
  <si>
    <t>Weight in baseline incremental</t>
  </si>
  <si>
    <t>P205 consumption - Demand unlocking</t>
  </si>
  <si>
    <t>Incremental P205 - Demand unlocking</t>
  </si>
  <si>
    <t>Weight in demand unlocking incremental</t>
  </si>
  <si>
    <t>Total incremental accoutable to demand unlocking</t>
  </si>
  <si>
    <t>Harvested areas</t>
  </si>
  <si>
    <t>Overview</t>
  </si>
  <si>
    <t>ha</t>
  </si>
  <si>
    <t xml:space="preserve">CAGR 17-21 </t>
  </si>
  <si>
    <t>CAGR 20-21</t>
  </si>
  <si>
    <t>Retained CAGR 21-25</t>
  </si>
  <si>
    <t>Programs</t>
  </si>
  <si>
    <t>National Cassava Program by led by MoFA (PRONAM) + Agriculture Transformation Program (AdB) + Voluntarist Agriculture Project (MoFA)</t>
  </si>
  <si>
    <t>Yes</t>
  </si>
  <si>
    <t>National Maize Program led by MoFA (PNM) + priority crop</t>
  </si>
  <si>
    <t>Rice National Program (PNR)</t>
  </si>
  <si>
    <t>Conservative - no ongoing plans</t>
  </si>
  <si>
    <t>Large-scale bilateral programs (Agriculture Transformation Program - ADB)</t>
  </si>
  <si>
    <t>National Oil palm Program + Agriculture Transformation Program (ADB)</t>
  </si>
  <si>
    <t>National leguminous Program + PADCA - low concrete applications</t>
  </si>
  <si>
    <t>National Coffee Program led by Mofa - not using inorganic fertilizer</t>
  </si>
  <si>
    <t>Edible roots &amp; tubercules National Program led by Mofa - low concrete applications</t>
  </si>
  <si>
    <t>Coca National Program led by MoFA (PNCAC) + priority cash crop</t>
  </si>
  <si>
    <t>Agriculture Transformation Program (AdB) + commercial farms</t>
  </si>
  <si>
    <t xml:space="preserve">a </t>
  </si>
  <si>
    <t xml:space="preserve">Application rate - Scénario1 (Baseline) </t>
  </si>
  <si>
    <t>P205, kg/ha</t>
  </si>
  <si>
    <t>Sanity Check</t>
  </si>
  <si>
    <t>Sanity check - 2025 application not higher than RAR</t>
  </si>
  <si>
    <t>Max. RAR (kg/ha) / Agri-productivity index applied</t>
  </si>
  <si>
    <t>CAGR 18-20</t>
  </si>
  <si>
    <t>Deflator rate</t>
  </si>
  <si>
    <t>% commercial farms</t>
  </si>
  <si>
    <t>Retained CAGR comments</t>
  </si>
  <si>
    <t>African Bank of Development - Plan de Transformation Agricole- 2023-2033</t>
  </si>
  <si>
    <t>Source</t>
  </si>
  <si>
    <t>Nb.  of households targeted (#)</t>
  </si>
  <si>
    <t>Ministry of Agriculture report (Noureddine Essenni)</t>
  </si>
  <si>
    <t>Application rate already close to limit</t>
  </si>
  <si>
    <t>Average area of housheold plot (ha)</t>
  </si>
  <si>
    <t>Ministry of Agriculture</t>
  </si>
  <si>
    <t>Total area targeted (ha)</t>
  </si>
  <si>
    <t>No plans - conservative CAGR</t>
  </si>
  <si>
    <t>Crops targeted</t>
  </si>
  <si>
    <t>Cassava, maize, rice, oil palm, beans, soya beans</t>
  </si>
  <si>
    <t>African Bank of Developement - Projet d'Appui au développement de chaine de valeur agricole (PADCA) - 2020-24</t>
  </si>
  <si>
    <t>Application rate already above limit</t>
  </si>
  <si>
    <t>Target application rate (kg/ha)</t>
  </si>
  <si>
    <t>AbD report</t>
  </si>
  <si>
    <t>Cassava, rice, maize, beans/ cowpeas</t>
  </si>
  <si>
    <t>Limited use of fertilizer - conservative CAGR</t>
  </si>
  <si>
    <t>CAGR application rate</t>
  </si>
  <si>
    <t>Total area targeted by AbD (ha)</t>
  </si>
  <si>
    <t>Total harvested area (ha)</t>
  </si>
  <si>
    <t>% harvested area targeted by AbD</t>
  </si>
  <si>
    <t>2025 Target application rate of targeted areas (kg/ha)</t>
  </si>
  <si>
    <t>2025 application rate of non-targeted areas (kg/ha)</t>
  </si>
  <si>
    <t>Weghted average application rate 2025 (kg/ha)</t>
  </si>
  <si>
    <t>CAGR</t>
  </si>
  <si>
    <t>Consumption breakdown</t>
  </si>
  <si>
    <t>% consumption commercial farms</t>
  </si>
  <si>
    <t>% consumption other</t>
  </si>
  <si>
    <t>Imported P205 nutrient</t>
  </si>
  <si>
    <t>Maize</t>
  </si>
  <si>
    <t>Oil palm/coffee/cocoa</t>
  </si>
  <si>
    <t>Gardening crops</t>
  </si>
  <si>
    <t>Total consumption 2021 (kg products)</t>
  </si>
  <si>
    <t>Expert P205 consumption (%)</t>
  </si>
  <si>
    <t>Total P205 consumption (kg)</t>
  </si>
  <si>
    <t>Crop - undifferentiated</t>
  </si>
  <si>
    <t>Harvested area</t>
  </si>
  <si>
    <t>Total consumption (kg P205)</t>
  </si>
  <si>
    <t>eq. DAP/ TSP</t>
  </si>
  <si>
    <t>Application rate 2021</t>
  </si>
  <si>
    <t>COMTRADE DATA</t>
  </si>
  <si>
    <t>Application rate - demand unlocking</t>
  </si>
  <si>
    <t xml:space="preserve">Ramp up </t>
  </si>
  <si>
    <t>Exponential</t>
  </si>
  <si>
    <t>P205 kg/ha</t>
  </si>
  <si>
    <t>Linear</t>
  </si>
  <si>
    <t>Commercial farms</t>
  </si>
  <si>
    <t>Commercialization</t>
  </si>
  <si>
    <t>Staple farmers</t>
  </si>
  <si>
    <t>Crop type</t>
  </si>
  <si>
    <t>Crop category</t>
  </si>
  <si>
    <t>Application potential</t>
  </si>
  <si>
    <t>Target 2025 of RAR</t>
  </si>
  <si>
    <t>% of total harvested areas</t>
  </si>
  <si>
    <t>Target 2025</t>
  </si>
  <si>
    <t>Potential fulfillment curve</t>
  </si>
  <si>
    <t>Adjusted RAR</t>
  </si>
  <si>
    <t>Comments - staple crops</t>
  </si>
  <si>
    <t>Main stape crop</t>
  </si>
  <si>
    <t>Priority crop - food safety</t>
  </si>
  <si>
    <t>Rice</t>
  </si>
  <si>
    <t>Gardening crop</t>
  </si>
  <si>
    <t>Leguminous</t>
  </si>
  <si>
    <t>Cacao, Coffee</t>
  </si>
  <si>
    <t>Tubercules</t>
  </si>
  <si>
    <t>Commercial farm areas</t>
  </si>
  <si>
    <t>Mainly harvested in commercial farms</t>
  </si>
  <si>
    <t>Soja beans</t>
  </si>
  <si>
    <t>Oil palm fruits</t>
  </si>
  <si>
    <t>Cocoa</t>
  </si>
  <si>
    <t>Cotton</t>
  </si>
  <si>
    <t>Total harvested area</t>
  </si>
  <si>
    <t>From BCG Analysis - commercial farms mapping</t>
  </si>
  <si>
    <t>RAR</t>
  </si>
  <si>
    <t>P-potential model deflator</t>
  </si>
  <si>
    <t>Commercial farms area</t>
  </si>
  <si>
    <t>Nb. of seasons (irrigated farms)</t>
  </si>
  <si>
    <t>Farms are harvesting within irrigated farms</t>
  </si>
  <si>
    <t>2025 target application rate</t>
  </si>
  <si>
    <t>Most-intensive fertilizer users</t>
  </si>
  <si>
    <t>Crop commercialization areas</t>
  </si>
  <si>
    <t>Cassava</t>
  </si>
  <si>
    <t>Provinces where commercilized at ~50%</t>
  </si>
  <si>
    <t>Haut-Uele, Tshopo, Sankuru, Maniema, Kwango</t>
  </si>
  <si>
    <t>Sankuru, Maniema, Tshopo, Haut-Uele</t>
  </si>
  <si>
    <t>Sankuru, Maniema</t>
  </si>
  <si>
    <t>Sankuru, Maniema, Tshopo, Kwango</t>
  </si>
  <si>
    <t>Textile plant</t>
  </si>
  <si>
    <t>Provinces % of total harvested area</t>
  </si>
  <si>
    <t>50% deflator application</t>
  </si>
  <si>
    <t>Usage of fertilizer + targeted by plans</t>
  </si>
  <si>
    <t>OCP - Amadou Gouzaye</t>
  </si>
  <si>
    <t>Agroproductivity index, P-potential model</t>
  </si>
  <si>
    <t>Staple table</t>
  </si>
  <si>
    <t>2025 target application rate - food safety crop (maize)</t>
  </si>
  <si>
    <t>Main boosted crop</t>
  </si>
  <si>
    <t>2025 target application rate - Others</t>
  </si>
  <si>
    <t>From ministry of agriculture</t>
  </si>
  <si>
    <t>Superficie emblavée par le maïs au cours de la campagne agricole 2018/2019</t>
  </si>
  <si>
    <t>Superficie maïs</t>
  </si>
  <si>
    <t>2013/14</t>
  </si>
  <si>
    <t>2014/15</t>
  </si>
  <si>
    <t>2015/16</t>
  </si>
  <si>
    <t>2016/17</t>
  </si>
  <si>
    <t>2017/18</t>
  </si>
  <si>
    <t>Moy.2013-2018</t>
  </si>
  <si>
    <t>2018 - 2019</t>
  </si>
  <si>
    <t>% of total harvested areas commercialized</t>
  </si>
  <si>
    <t>Ecart
Moy.2013-
2018/2019</t>
  </si>
  <si>
    <t>Ecart
2018/2019</t>
  </si>
  <si>
    <t>Taux de commercialisation élevé?</t>
  </si>
  <si>
    <t>BAS-UELE</t>
  </si>
  <si>
    <t>EQUATEUR</t>
  </si>
  <si>
    <t>HAUT-KATANGA</t>
  </si>
  <si>
    <t>HAUT-LOMAMI</t>
  </si>
  <si>
    <t>HAUT-UELE</t>
  </si>
  <si>
    <t>ITURI</t>
  </si>
  <si>
    <t>KASAI</t>
  </si>
  <si>
    <t>KASAI CENTRAL</t>
  </si>
  <si>
    <t>KASAI ORIENTAL</t>
  </si>
  <si>
    <t>KONGO  CENTRAL</t>
  </si>
  <si>
    <t>KWANGO</t>
  </si>
  <si>
    <t>KWILU</t>
  </si>
  <si>
    <t>LOMAMI</t>
  </si>
  <si>
    <t>LUALABA</t>
  </si>
  <si>
    <t>MAI-NDOMBE</t>
  </si>
  <si>
    <t>--</t>
  </si>
  <si>
    <t>MANIEMA</t>
  </si>
  <si>
    <t>MONGALA</t>
  </si>
  <si>
    <t>NORD-KIVU</t>
  </si>
  <si>
    <t>NORD-UBANGUI</t>
  </si>
  <si>
    <t>SANKURU</t>
  </si>
  <si>
    <t>SUD-KIVU</t>
  </si>
  <si>
    <t>SUD-UBANGI</t>
  </si>
  <si>
    <t>TANGANYIKA</t>
  </si>
  <si>
    <t>TSHOPO</t>
  </si>
  <si>
    <t>TSHUAPA</t>
  </si>
  <si>
    <t>Grand total</t>
  </si>
  <si>
    <t>Superficie emblavée par le riz au cours de la campagne agricole 2018/2019</t>
  </si>
  <si>
    <t>Superficie Riz</t>
  </si>
  <si>
    <t>Superficie emblavée par le manioc au cours de la campagne agricole 2018/2019</t>
  </si>
  <si>
    <t>Superficie
manioc</t>
  </si>
  <si>
    <t>Commercialisation élevée?</t>
  </si>
  <si>
    <t>Superficie emblavée par les autres plantes à tubercules</t>
  </si>
  <si>
    <t>Provinces /
Cultures</t>
  </si>
  <si>
    <t>Pomme
de terre
2017/2018</t>
  </si>
  <si>
    <t>Pomme de
terre
2018/2019</t>
  </si>
  <si>
    <t>Ecart 2018/
2019</t>
  </si>
  <si>
    <t>Taro
2017/2018</t>
  </si>
  <si>
    <t>Taro
2018/2019</t>
  </si>
  <si>
    <t>Igname
2017/2018</t>
  </si>
  <si>
    <t>Igname
2018/2019</t>
  </si>
  <si>
    <t>KONGO CENTRAL</t>
  </si>
  <si>
    <t>TANGANYKA</t>
  </si>
  <si>
    <t>Superficie emblavée par les légumineuses au cours de la campagne agricole 2018/2019</t>
  </si>
  <si>
    <t>Emblavure des légumineuses pour la campagne agricole 2018-2019</t>
  </si>
  <si>
    <t>Haricot2017/2018</t>
  </si>
  <si>
    <t>Haricot 2018/2019</t>
  </si>
  <si>
    <t>Niébé
2017/2018</t>
  </si>
  <si>
    <t>Arachide
2018/2019</t>
  </si>
  <si>
    <t>Ecart
2017/2018</t>
  </si>
  <si>
    <t>Soja
2018/2019</t>
  </si>
  <si>
    <t>Soja  2018/
2019</t>
  </si>
  <si>
    <t>Ecart
2018/
2019</t>
  </si>
  <si>
    <t>Given by Amadou Gouzaye to Marie Leygonie</t>
  </si>
  <si>
    <t>FROM P-POTENTIAL MODEL</t>
  </si>
  <si>
    <t>In kg/ha of P2O5</t>
  </si>
  <si>
    <t>Average in kg/ha of P2O5</t>
  </si>
  <si>
    <t xml:space="preserve">Leguminous </t>
  </si>
  <si>
    <t>Wheat</t>
  </si>
  <si>
    <t xml:space="preserve">Fonio </t>
  </si>
  <si>
    <t xml:space="preserve">Plante textile </t>
  </si>
  <si>
    <t xml:space="preserve">Coton </t>
  </si>
  <si>
    <t>Culture maraichere</t>
  </si>
  <si>
    <t>Soja</t>
  </si>
  <si>
    <t>Coffee</t>
  </si>
  <si>
    <t>Other</t>
  </si>
  <si>
    <t>OCP Africa - DRC country profile data used</t>
  </si>
  <si>
    <t>Source 1 : fertilizer consumption</t>
  </si>
  <si>
    <t>Source 2:  Nutrient consumption</t>
  </si>
  <si>
    <t>Slide tables</t>
  </si>
  <si>
    <t>Slide fertilizer imports p. product, t / FAOSTAT</t>
  </si>
  <si>
    <t>Slide consumption p. nutrient, kt (agricultural use)</t>
  </si>
  <si>
    <t>Nitrogen N</t>
  </si>
  <si>
    <t>Phosphate P205</t>
  </si>
  <si>
    <t>Potash K2O</t>
  </si>
  <si>
    <t>Country</t>
  </si>
  <si>
    <t>Slide P-fertilizer imports p. product, t / FAOSTAT</t>
  </si>
  <si>
    <t>Tanzania</t>
  </si>
  <si>
    <t>DRC</t>
  </si>
  <si>
    <t>Complete P-market sizes 2022, kt product + slide</t>
  </si>
  <si>
    <t>2022-02-21_Revenue price analysis_v09.xlsx</t>
  </si>
  <si>
    <t>P-market size 2022 (kt product)</t>
  </si>
  <si>
    <t>Ethiopia</t>
  </si>
  <si>
    <t>South Africa</t>
  </si>
  <si>
    <t>Morocco</t>
  </si>
  <si>
    <t>Egypt</t>
  </si>
  <si>
    <t>Ghana</t>
  </si>
  <si>
    <t>Updated</t>
  </si>
  <si>
    <t>Kenya</t>
  </si>
  <si>
    <t>Zambia</t>
  </si>
  <si>
    <t>Benin</t>
  </si>
  <si>
    <t>Cote d'Ivoire</t>
  </si>
  <si>
    <t>Nigeria</t>
  </si>
  <si>
    <t>Malawi</t>
  </si>
  <si>
    <t>Mali</t>
  </si>
  <si>
    <t>Burkina Faso</t>
  </si>
  <si>
    <t>Senegal</t>
  </si>
  <si>
    <t>Tunisia</t>
  </si>
  <si>
    <t>Cameroon</t>
  </si>
  <si>
    <t>Rwanda</t>
  </si>
  <si>
    <t>Togo</t>
  </si>
  <si>
    <t>Mozambique</t>
  </si>
  <si>
    <t>Zimbabwe</t>
  </si>
  <si>
    <t>Angola</t>
  </si>
  <si>
    <t>Sudan</t>
  </si>
  <si>
    <t>Tchad</t>
  </si>
  <si>
    <t>Guinea Conakry</t>
  </si>
  <si>
    <t>Mauritius</t>
  </si>
  <si>
    <t>Madagascar</t>
  </si>
  <si>
    <t>Niger</t>
  </si>
  <si>
    <t>Uganda</t>
  </si>
  <si>
    <t>Gabon</t>
  </si>
  <si>
    <t>from COMTRADE data</t>
  </si>
  <si>
    <t>Mauritania</t>
  </si>
  <si>
    <t>Congo</t>
  </si>
  <si>
    <t>Libya</t>
  </si>
  <si>
    <t>Sierra Leone</t>
  </si>
  <si>
    <t>Guinée Bissau</t>
  </si>
  <si>
    <t xml:space="preserve">Liberia </t>
  </si>
  <si>
    <t>Botswana</t>
  </si>
  <si>
    <t>Djibouti</t>
  </si>
  <si>
    <t>Namibia</t>
  </si>
  <si>
    <t>Gambia</t>
  </si>
  <si>
    <t>Burundi</t>
  </si>
  <si>
    <t>Afrique Central</t>
  </si>
  <si>
    <t>somalia</t>
  </si>
  <si>
    <t>Cap Vert</t>
  </si>
  <si>
    <t>Sao Tome</t>
  </si>
  <si>
    <t>2020 P205, kg/ha per country</t>
  </si>
  <si>
    <t>2020 P205 use per area of cropland, kg/ha</t>
  </si>
  <si>
    <t>Slide fertilizer imports p. product, kg / COMTRADE</t>
  </si>
  <si>
    <t>Slide P-fertilizer imports p. product, kg / COMTRADE</t>
  </si>
  <si>
    <t>Expert figures</t>
  </si>
  <si>
    <t>Call out real P205, kg/ha</t>
  </si>
  <si>
    <t>Fertiliser imports</t>
  </si>
  <si>
    <t>DRC fertilizer imports, by product quantity, t</t>
  </si>
  <si>
    <t>DRC fertilizer imports by product quantity, % of total</t>
  </si>
  <si>
    <t>DRC fertilizer imports by product quantity, t</t>
  </si>
  <si>
    <t>Fertiliser imports in kg - COMTRADE</t>
  </si>
  <si>
    <t>Fertiliser imports in kg - COMTRADE | View fertilizers</t>
  </si>
  <si>
    <t>Fertiliser imports in kg - COMTRADE | View P-fertilizers</t>
  </si>
  <si>
    <t>Element</t>
  </si>
  <si>
    <t>Import Quantity</t>
  </si>
  <si>
    <t>ReporterDesc</t>
  </si>
  <si>
    <t>Dem. Rep. of the Congo</t>
  </si>
  <si>
    <t>AggrLevel</t>
  </si>
  <si>
    <t>Sum of Value</t>
  </si>
  <si>
    <t>Column Labels</t>
  </si>
  <si>
    <t>PartnerDesc</t>
  </si>
  <si>
    <t>(Multiple Items)</t>
  </si>
  <si>
    <t>Row Labels</t>
  </si>
  <si>
    <t>2016</t>
  </si>
  <si>
    <t>2017</t>
  </si>
  <si>
    <t>2018</t>
  </si>
  <si>
    <t>2019</t>
  </si>
  <si>
    <t>2020</t>
  </si>
  <si>
    <t>Ammonia, anhydrous</t>
  </si>
  <si>
    <t>Ammonium nitrate (AN)</t>
  </si>
  <si>
    <t>Other N-fertilizer</t>
  </si>
  <si>
    <t>Sum of AtlQty</t>
  </si>
  <si>
    <t>Other nitrogenous fertilizers, n.e.c.</t>
  </si>
  <si>
    <t>Urea</t>
  </si>
  <si>
    <t>Ammonium sulphate</t>
  </si>
  <si>
    <t>NPK fertilizers</t>
  </si>
  <si>
    <t>NPKs fertilizers</t>
  </si>
  <si>
    <t>Ammonium Nitrate</t>
  </si>
  <si>
    <t>Other N-fertilizers</t>
  </si>
  <si>
    <t>Calcium ammonium nitrate (CAN) and other mixtures with calcium carbonate</t>
  </si>
  <si>
    <t>K-fertilizers</t>
  </si>
  <si>
    <t>Ammonium Sulfate</t>
  </si>
  <si>
    <t>MAP</t>
  </si>
  <si>
    <t>Diammonium phosphate (DAP)</t>
  </si>
  <si>
    <t>Potassium chloride (muriate of potash) (MOP)</t>
  </si>
  <si>
    <t>P-fertilizer</t>
  </si>
  <si>
    <t>P-fertilizer are marginal within DRC market</t>
  </si>
  <si>
    <t>Other P-fertilizers</t>
  </si>
  <si>
    <t>Fertilizers n.e.c.</t>
  </si>
  <si>
    <t>Potassium sulphate (sulphate of potash) (SOP)</t>
  </si>
  <si>
    <t>NP/PK compounds</t>
  </si>
  <si>
    <t>TSP</t>
  </si>
  <si>
    <t>Monoammonium phosphate (MAP)</t>
  </si>
  <si>
    <t>Grand Total</t>
  </si>
  <si>
    <t>Superphosphates above 35%</t>
  </si>
  <si>
    <t>Organic</t>
  </si>
  <si>
    <t xml:space="preserve">Other K </t>
  </si>
  <si>
    <t>Other NP compounds</t>
  </si>
  <si>
    <t>Urea and ammonium nitrate solutions (UAN)</t>
  </si>
  <si>
    <t xml:space="preserve">Other N </t>
  </si>
  <si>
    <t>Other phosphatic fertilizers, n.e.c.</t>
  </si>
  <si>
    <t>Other P</t>
  </si>
  <si>
    <t>Other potassic fertilizers, n.e.c.</t>
  </si>
  <si>
    <t>Sodium nitrate</t>
  </si>
  <si>
    <t>Phosphate rock</t>
  </si>
  <si>
    <t>PK compounds</t>
  </si>
  <si>
    <t>Urea/Ammonium Nitrate</t>
  </si>
  <si>
    <t>Other N</t>
  </si>
  <si>
    <t>Potassium nitrate</t>
  </si>
  <si>
    <t>Potassium Chloride</t>
  </si>
  <si>
    <t>Other NPK</t>
  </si>
  <si>
    <t>NP</t>
  </si>
  <si>
    <t>PK</t>
  </si>
  <si>
    <t>SOP</t>
  </si>
  <si>
    <t>DRC nutrient imports, t</t>
  </si>
  <si>
    <t>DRC nutrient imports, % of total</t>
  </si>
  <si>
    <t>Nutrient nitrogen N (total)</t>
  </si>
  <si>
    <t>Nutrient phosphate P2O5 (total)</t>
  </si>
  <si>
    <t>Nutrient potash K2O (total)</t>
  </si>
  <si>
    <t>Nutrient application</t>
  </si>
  <si>
    <t>DRC fertilizer application p.ha</t>
  </si>
  <si>
    <t>DRC nutrient application p. ha, kg/ha</t>
  </si>
  <si>
    <t>2020 nutrient application p. ha, kg/ha</t>
  </si>
  <si>
    <t>Agricultural use nutrient use, kt, 2020</t>
  </si>
  <si>
    <t>See WB data</t>
  </si>
  <si>
    <t>Agricultural Use</t>
  </si>
  <si>
    <t>increasing</t>
  </si>
  <si>
    <t>Seychelles</t>
  </si>
  <si>
    <t>United Republic of Tanzania</t>
  </si>
  <si>
    <t>Côte d'Ivoire</t>
  </si>
  <si>
    <t>Algeria</t>
  </si>
  <si>
    <t>Guinea</t>
  </si>
  <si>
    <t>Democratic Republic of the Congo</t>
  </si>
  <si>
    <t>Central African Republic</t>
  </si>
  <si>
    <t>Eritrea</t>
  </si>
  <si>
    <t>Source : HarvestedAreas</t>
  </si>
  <si>
    <t>Area harvested</t>
  </si>
  <si>
    <t>Targeted crops by area harvested</t>
  </si>
  <si>
    <t>2021</t>
  </si>
  <si>
    <t>Cassava, fresh</t>
  </si>
  <si>
    <t>Maize (corn)</t>
  </si>
  <si>
    <t>Plantains and cooking bananas</t>
  </si>
  <si>
    <t>Groundnuts, excluding shelled</t>
  </si>
  <si>
    <t>Beans, dry</t>
  </si>
  <si>
    <t>Oil palm fruit</t>
  </si>
  <si>
    <t>Bananas</t>
  </si>
  <si>
    <t>Cow peas, dry</t>
  </si>
  <si>
    <t>Coffee, green</t>
  </si>
  <si>
    <t>Edible roots and tubers with high starch or inulin content, n.e.c., fresh</t>
  </si>
  <si>
    <t>Sweet potatoes</t>
  </si>
  <si>
    <t>Other pulses n.e.c.</t>
  </si>
  <si>
    <t>Melonseed</t>
  </si>
  <si>
    <t>Seed cotton, unginned</t>
  </si>
  <si>
    <t>Other vegetables, fresh n.e.c.</t>
  </si>
  <si>
    <t>Cocoa beans</t>
  </si>
  <si>
    <t>Natural rubber in primary forms</t>
  </si>
  <si>
    <t>Soya beans</t>
  </si>
  <si>
    <t>Sugar cane</t>
  </si>
  <si>
    <t>Tea leaves</t>
  </si>
  <si>
    <t>Bambara beans, dry</t>
  </si>
  <si>
    <t>Yams</t>
  </si>
  <si>
    <t>Potatoes</t>
  </si>
  <si>
    <t>Taro</t>
  </si>
  <si>
    <t>Mangoes, guavas and mangosteens</t>
  </si>
  <si>
    <t>Papayas</t>
  </si>
  <si>
    <t>Pigeon peas, dry</t>
  </si>
  <si>
    <t>Other fruits, n.e.c.</t>
  </si>
  <si>
    <t>Oranges</t>
  </si>
  <si>
    <t>Chillies and peppers, dry (Capsicum spp., Pimenta spp.), raw</t>
  </si>
  <si>
    <t>Onions and shallots, dry (excluding dehydrated)</t>
  </si>
  <si>
    <t>Sesame seed</t>
  </si>
  <si>
    <t>Kenaf, and other textile bast fibres, raw or retted</t>
  </si>
  <si>
    <t>Avocados</t>
  </si>
  <si>
    <t>Unmanufactured tobacco</t>
  </si>
  <si>
    <t>Pineapples</t>
  </si>
  <si>
    <t>Tomatoes</t>
  </si>
  <si>
    <t>Other stimulant, spice and aromatic crops, n.e.c.</t>
  </si>
  <si>
    <t>Peas, dry</t>
  </si>
  <si>
    <t>Pumpkins, squash and gourds</t>
  </si>
  <si>
    <t>Barley</t>
  </si>
  <si>
    <t>Cabbages</t>
  </si>
  <si>
    <t>Other beans, green</t>
  </si>
  <si>
    <t>Pomelos and grapefruits</t>
  </si>
  <si>
    <t>Lemons and limes</t>
  </si>
  <si>
    <t>Lettuce and chicory</t>
  </si>
  <si>
    <t>Cucumbers and gherkins</t>
  </si>
  <si>
    <t>Carrots and turnips</t>
  </si>
  <si>
    <t>Chillies and peppers, green (Capsicum spp. and Pimenta spp.)</t>
  </si>
  <si>
    <t>Oats</t>
  </si>
  <si>
    <t>Sisal, raw</t>
  </si>
  <si>
    <t>Source : FAOSTAT</t>
  </si>
  <si>
    <t>Domain Code</t>
  </si>
  <si>
    <t>Domain</t>
  </si>
  <si>
    <t>Area Code (M49)</t>
  </si>
  <si>
    <t>Area</t>
  </si>
  <si>
    <t>Element Code</t>
  </si>
  <si>
    <t>Item Code (CPC)</t>
  </si>
  <si>
    <t>Item</t>
  </si>
  <si>
    <t>Year Code</t>
  </si>
  <si>
    <t>Year</t>
  </si>
  <si>
    <t>Unit</t>
  </si>
  <si>
    <t>Value</t>
  </si>
  <si>
    <t>Flag</t>
  </si>
  <si>
    <t>Flag Description</t>
  </si>
  <si>
    <t>QCL</t>
  </si>
  <si>
    <t>Crops and livestock products</t>
  </si>
  <si>
    <t>180</t>
  </si>
  <si>
    <t>5312</t>
  </si>
  <si>
    <t>01311</t>
  </si>
  <si>
    <t>E</t>
  </si>
  <si>
    <t>Estimated value</t>
  </si>
  <si>
    <t>I</t>
  </si>
  <si>
    <t>Imputed value</t>
  </si>
  <si>
    <t>5419</t>
  </si>
  <si>
    <t>Yield</t>
  </si>
  <si>
    <t>100 g/ha</t>
  </si>
  <si>
    <t>5510</t>
  </si>
  <si>
    <t>Production</t>
  </si>
  <si>
    <t>t</t>
  </si>
  <si>
    <t>01708</t>
  </si>
  <si>
    <t>01312</t>
  </si>
  <si>
    <t>A</t>
  </si>
  <si>
    <t>Official figure</t>
  </si>
  <si>
    <t>0115</t>
  </si>
  <si>
    <t>01701</t>
  </si>
  <si>
    <t>01212</t>
  </si>
  <si>
    <t>01251</t>
  </si>
  <si>
    <t>01520.01</t>
  </si>
  <si>
    <t>01652</t>
  </si>
  <si>
    <t>01231</t>
  </si>
  <si>
    <t>M</t>
  </si>
  <si>
    <t>Missing value (data cannot exist, not applicable)</t>
  </si>
  <si>
    <t>01640</t>
  </si>
  <si>
    <t>T</t>
  </si>
  <si>
    <t>Unofficial figure</t>
  </si>
  <si>
    <t>01610</t>
  </si>
  <si>
    <t>01706</t>
  </si>
  <si>
    <t>01232</t>
  </si>
  <si>
    <t>01599.10</t>
  </si>
  <si>
    <t>0142</t>
  </si>
  <si>
    <t>01922.02</t>
  </si>
  <si>
    <t>01322</t>
  </si>
  <si>
    <t>01214</t>
  </si>
  <si>
    <t>0112</t>
  </si>
  <si>
    <t>01316</t>
  </si>
  <si>
    <t>01449.01</t>
  </si>
  <si>
    <t>0118</t>
  </si>
  <si>
    <t>01950.01</t>
  </si>
  <si>
    <t>0117</t>
  </si>
  <si>
    <t>01491.01</t>
  </si>
  <si>
    <t>01253.02</t>
  </si>
  <si>
    <t>01323</t>
  </si>
  <si>
    <t>01241.90</t>
  </si>
  <si>
    <t>01359.90</t>
  </si>
  <si>
    <t>01449.90</t>
  </si>
  <si>
    <t>Other oil seeds, n.e.c.</t>
  </si>
  <si>
    <t>01709.90</t>
  </si>
  <si>
    <t>01699</t>
  </si>
  <si>
    <t>01290.90</t>
  </si>
  <si>
    <t>01317</t>
  </si>
  <si>
    <t>01705</t>
  </si>
  <si>
    <t>01707</t>
  </si>
  <si>
    <t>01318</t>
  </si>
  <si>
    <t>01313</t>
  </si>
  <si>
    <t>01321</t>
  </si>
  <si>
    <t>01510</t>
  </si>
  <si>
    <t>01235</t>
  </si>
  <si>
    <t>0113</t>
  </si>
  <si>
    <t>01921.01</t>
  </si>
  <si>
    <t>01444</t>
  </si>
  <si>
    <t>01929.05</t>
  </si>
  <si>
    <t>0114</t>
  </si>
  <si>
    <t>0141</t>
  </si>
  <si>
    <t>01802</t>
  </si>
  <si>
    <t>01530</t>
  </si>
  <si>
    <t>01550</t>
  </si>
  <si>
    <t>01620</t>
  </si>
  <si>
    <t>01234</t>
  </si>
  <si>
    <t>01970</t>
  </si>
  <si>
    <t>0111</t>
  </si>
  <si>
    <t>01540</t>
  </si>
  <si>
    <t>Source : COMTRADE DATA</t>
  </si>
  <si>
    <t>In kg</t>
  </si>
  <si>
    <t>TypeCode</t>
  </si>
  <si>
    <t>FreqCode</t>
  </si>
  <si>
    <t>RefPeriodId</t>
  </si>
  <si>
    <t>RefYear</t>
  </si>
  <si>
    <t>RefMonth</t>
  </si>
  <si>
    <t>Period</t>
  </si>
  <si>
    <t>ReporterCode</t>
  </si>
  <si>
    <t>ReporterISO</t>
  </si>
  <si>
    <t>FlowCode</t>
  </si>
  <si>
    <t>FlowDesc</t>
  </si>
  <si>
    <t>PartnerCode</t>
  </si>
  <si>
    <t>PartnerISO</t>
  </si>
  <si>
    <t>Partner2Code</t>
  </si>
  <si>
    <t>Partner2ISO</t>
  </si>
  <si>
    <t>Partner2Desc</t>
  </si>
  <si>
    <t>ClassificationCode</t>
  </si>
  <si>
    <t>ClassificationSearchCode</t>
  </si>
  <si>
    <t>IsOriginalClassification</t>
  </si>
  <si>
    <t>CmdCode</t>
  </si>
  <si>
    <t>CmdDesc</t>
  </si>
  <si>
    <t>OCP classification</t>
  </si>
  <si>
    <t>Slide fertilizer overview</t>
  </si>
  <si>
    <t>Slide P-fertilizers</t>
  </si>
  <si>
    <t>IsLeaf</t>
  </si>
  <si>
    <t>CustomsCode</t>
  </si>
  <si>
    <t>CustomsDesc</t>
  </si>
  <si>
    <t>MosCode</t>
  </si>
  <si>
    <t>MotCode</t>
  </si>
  <si>
    <t>MotDesc</t>
  </si>
  <si>
    <t>QtyUnitCode</t>
  </si>
  <si>
    <t>QtyUnitAbbr</t>
  </si>
  <si>
    <t>Qty</t>
  </si>
  <si>
    <t>IsQtyEstimated</t>
  </si>
  <si>
    <t>AltQtyUnitCode</t>
  </si>
  <si>
    <t>AltQtyUnitAbbr</t>
  </si>
  <si>
    <t>AtlQty</t>
  </si>
  <si>
    <t>IsAltQtyEstimated</t>
  </si>
  <si>
    <t>NetWgt</t>
  </si>
  <si>
    <t>IsNetWgtEstimated</t>
  </si>
  <si>
    <t>GrossWgt</t>
  </si>
  <si>
    <t>IsGrossWgtEstimated</t>
  </si>
  <si>
    <t>Cifvalue</t>
  </si>
  <si>
    <t>Fobvalue</t>
  </si>
  <si>
    <t>PrimaryValue</t>
  </si>
  <si>
    <t>LegacyEstimationFlag</t>
  </si>
  <si>
    <t>IsReported</t>
  </si>
  <si>
    <t>IsAggregate</t>
  </si>
  <si>
    <t>C</t>
  </si>
  <si>
    <t>NER</t>
  </si>
  <si>
    <t>Import</t>
  </si>
  <si>
    <t>W00</t>
  </si>
  <si>
    <t>World</t>
  </si>
  <si>
    <t>H6</t>
  </si>
  <si>
    <t>HS</t>
  </si>
  <si>
    <t>Fertilizers</t>
  </si>
  <si>
    <t>C00</t>
  </si>
  <si>
    <t>TOTAL CPC</t>
  </si>
  <si>
    <t>TOTAL MOT</t>
  </si>
  <si>
    <t>N/A</t>
  </si>
  <si>
    <t>9377563.909</t>
  </si>
  <si>
    <t>CHN</t>
  </si>
  <si>
    <t>China</t>
  </si>
  <si>
    <t>324242.062</t>
  </si>
  <si>
    <t>BEN</t>
  </si>
  <si>
    <t>1424078.47</t>
  </si>
  <si>
    <t>FRA</t>
  </si>
  <si>
    <t>France</t>
  </si>
  <si>
    <t>226030.246</t>
  </si>
  <si>
    <t>DEU</t>
  </si>
  <si>
    <t>Germany</t>
  </si>
  <si>
    <t>710.741</t>
  </si>
  <si>
    <t>GHA</t>
  </si>
  <si>
    <t>12023.85</t>
  </si>
  <si>
    <t>CIV</t>
  </si>
  <si>
    <t>76532.447</t>
  </si>
  <si>
    <t>NLD</t>
  </si>
  <si>
    <t>Netherlands</t>
  </si>
  <si>
    <t>51822.793</t>
  </si>
  <si>
    <t>NGA</t>
  </si>
  <si>
    <t>5663411.364</t>
  </si>
  <si>
    <t>RUS</t>
  </si>
  <si>
    <t>Russian Federation</t>
  </si>
  <si>
    <t>256574.458</t>
  </si>
  <si>
    <t>SEN</t>
  </si>
  <si>
    <t>33761.227</t>
  </si>
  <si>
    <t>IND</t>
  </si>
  <si>
    <t>India</t>
  </si>
  <si>
    <t>148599.989</t>
  </si>
  <si>
    <t>ESP</t>
  </si>
  <si>
    <t>Spain</t>
  </si>
  <si>
    <t>86178.324</t>
  </si>
  <si>
    <t>SWE</t>
  </si>
  <si>
    <t>Sweden</t>
  </si>
  <si>
    <t>1017853.089</t>
  </si>
  <si>
    <t>TGO</t>
  </si>
  <si>
    <t>9619.08</t>
  </si>
  <si>
    <t>USA</t>
  </si>
  <si>
    <t>8015.9</t>
  </si>
  <si>
    <t>BFA</t>
  </si>
  <si>
    <t>38109.87</t>
  </si>
  <si>
    <t>Fertilizers animal or vegetable, whether or not mixed together or chemically treated fertilizers produced by the mixing or chemical treatment of animal or vegetable products</t>
  </si>
  <si>
    <t>kg</t>
  </si>
  <si>
    <t>575.942</t>
  </si>
  <si>
    <t>175.147</t>
  </si>
  <si>
    <t>400.795</t>
  </si>
  <si>
    <t>Fertilizers, animal or vegetable whether or not mixed together or chemically treated fertilizers, produced by the mixing or chemical treatment of animal or vegetable products</t>
  </si>
  <si>
    <t>Fertilizers mineral or chemical, nitrogenous</t>
  </si>
  <si>
    <t>N</t>
  </si>
  <si>
    <t>6295450.267</t>
  </si>
  <si>
    <t>1377987.606</t>
  </si>
  <si>
    <t>224213.218</t>
  </si>
  <si>
    <t>41458.235</t>
  </si>
  <si>
    <t>3275122.994</t>
  </si>
  <si>
    <t>Fertilizers, mineral or chemical nitrogenous, urea, whether or not in aqueous solution</t>
  </si>
  <si>
    <t>795789.783</t>
  </si>
  <si>
    <t>525457.203</t>
  </si>
  <si>
    <t>231511.969</t>
  </si>
  <si>
    <t>Fertilizers, mineral or chemical nitrogenous, other than ammonium sulphate</t>
  </si>
  <si>
    <t>70716.27</t>
  </si>
  <si>
    <t>1202.385</t>
  </si>
  <si>
    <t>6412.72</t>
  </si>
  <si>
    <t>Fertilizers, mineral or chemical nitrogenous, ammonium nitrate, whether or not in aqueous solution</t>
  </si>
  <si>
    <t>1498640.765</t>
  </si>
  <si>
    <t>Fertilizers, mineral or chemical nitrogenous, other kinds including mixtures not specified in the foregoing subheadings</t>
  </si>
  <si>
    <t>3930303.449</t>
  </si>
  <si>
    <t>851328.018</t>
  </si>
  <si>
    <t>3037198.304</t>
  </si>
  <si>
    <t>Fertilizers mineral or chemical, phosphatic</t>
  </si>
  <si>
    <t>P</t>
  </si>
  <si>
    <t>P-fertilizers</t>
  </si>
  <si>
    <t>Fertilizers, mineral or chemical phosphatic, superphosphates, other than containing by weight 35% or more of diphosphorus pentaoxide (P2O5)</t>
  </si>
  <si>
    <t>Fertilizers mineral or chemical, potassic</t>
  </si>
  <si>
    <t>K</t>
  </si>
  <si>
    <t>376522.04</t>
  </si>
  <si>
    <t>323971.705</t>
  </si>
  <si>
    <t>1643.26</t>
  </si>
  <si>
    <t>50907.076</t>
  </si>
  <si>
    <t>Fertilizers, mineral or chemical potassic, potassium chloride</t>
  </si>
  <si>
    <t>Fertilizers, mineral or chemical potassic, n.e.c. in heading no. 3104</t>
  </si>
  <si>
    <t>52550.336</t>
  </si>
  <si>
    <t>Fertilizers mineral or chemical, containing 2 or 3 of the elements nitrogen, phosphorus, potassium other fertilisers goods of chapter 31 in tablets or packages of gross weight not exceeding 10kg</t>
  </si>
  <si>
    <t>NP/NPK</t>
  </si>
  <si>
    <t>2556415.67</t>
  </si>
  <si>
    <t>270.357</t>
  </si>
  <si>
    <t>45915.716</t>
  </si>
  <si>
    <t>1817.028</t>
  </si>
  <si>
    <t>10364.559</t>
  </si>
  <si>
    <t>2386244.316</t>
  </si>
  <si>
    <t>35271.247</t>
  </si>
  <si>
    <t>Fertilizers, mineral or chemical in tablets or similar forms or in packages of a gross weight not exceeding 10kg</t>
  </si>
  <si>
    <t>44201.596</t>
  </si>
  <si>
    <t>Fertilizers, mineral or chemical containing the three fertilizing elements nitrogen, phosphorus and potassium</t>
  </si>
  <si>
    <t>2094138.164</t>
  </si>
  <si>
    <t>38701.406</t>
  </si>
  <si>
    <t>1978904.311</t>
  </si>
  <si>
    <t>Fertilizers, mineral or chemical n.e.c. in heading no. 3105</t>
  </si>
  <si>
    <t>418075.91</t>
  </si>
  <si>
    <t>7214.31</t>
  </si>
  <si>
    <t>363138.408</t>
  </si>
  <si>
    <t>COD</t>
  </si>
  <si>
    <t>H5</t>
  </si>
  <si>
    <t>41869690.93</t>
  </si>
  <si>
    <t>AGO</t>
  </si>
  <si>
    <t>325406.18</t>
  </si>
  <si>
    <t>BEL</t>
  </si>
  <si>
    <t>Belgium</t>
  </si>
  <si>
    <t>237971.29</t>
  </si>
  <si>
    <t>BLR</t>
  </si>
  <si>
    <t>Belarus</t>
  </si>
  <si>
    <t>428538.35</t>
  </si>
  <si>
    <t>305277.39</t>
  </si>
  <si>
    <t>17749.32</t>
  </si>
  <si>
    <t>118588.29</t>
  </si>
  <si>
    <t>ITA</t>
  </si>
  <si>
    <t>Italy</t>
  </si>
  <si>
    <t>6975.56</t>
  </si>
  <si>
    <t>JOR</t>
  </si>
  <si>
    <t>Jordan</t>
  </si>
  <si>
    <t>321.91</t>
  </si>
  <si>
    <t>KEN</t>
  </si>
  <si>
    <t>169974.95</t>
  </si>
  <si>
    <t>LBN</t>
  </si>
  <si>
    <t>Lebanon</t>
  </si>
  <si>
    <t>10289.33</t>
  </si>
  <si>
    <t>LTU</t>
  </si>
  <si>
    <t>Lithuania</t>
  </si>
  <si>
    <t>378632.74</t>
  </si>
  <si>
    <t>LUX</t>
  </si>
  <si>
    <t>Luxembourg</t>
  </si>
  <si>
    <t>17051.38</t>
  </si>
  <si>
    <t>MOZ</t>
  </si>
  <si>
    <t>2621510.28</t>
  </si>
  <si>
    <t>NAM</t>
  </si>
  <si>
    <t>540.61</t>
  </si>
  <si>
    <t>20044.59</t>
  </si>
  <si>
    <t>184.58</t>
  </si>
  <si>
    <t>11656340.35</t>
  </si>
  <si>
    <t>RWA</t>
  </si>
  <si>
    <t>23188.44</t>
  </si>
  <si>
    <t>52688.09</t>
  </si>
  <si>
    <t>153047.84</t>
  </si>
  <si>
    <t>VNM</t>
  </si>
  <si>
    <t>Viet Nam</t>
  </si>
  <si>
    <t>2696719.93</t>
  </si>
  <si>
    <t>ZAF</t>
  </si>
  <si>
    <t>13926919.75</t>
  </si>
  <si>
    <t>3434.04</t>
  </si>
  <si>
    <t>43724.78</t>
  </si>
  <si>
    <t>CHE</t>
  </si>
  <si>
    <t>Switzerland</t>
  </si>
  <si>
    <t>177669.6</t>
  </si>
  <si>
    <t>ARE</t>
  </si>
  <si>
    <t>United Arab Emirates</t>
  </si>
  <si>
    <t>3016.54</t>
  </si>
  <si>
    <t>TUR</t>
  </si>
  <si>
    <t>Türkiye</t>
  </si>
  <si>
    <t>1176.73</t>
  </si>
  <si>
    <t>UGA</t>
  </si>
  <si>
    <t>6819.78</t>
  </si>
  <si>
    <t>UKR</t>
  </si>
  <si>
    <t>Ukraine</t>
  </si>
  <si>
    <t>555001.75</t>
  </si>
  <si>
    <t>EGY</t>
  </si>
  <si>
    <t>393.92</t>
  </si>
  <si>
    <t>GBR</t>
  </si>
  <si>
    <t>United Kingdom</t>
  </si>
  <si>
    <t>1304.19</t>
  </si>
  <si>
    <t>TZA</t>
  </si>
  <si>
    <t>United Rep. of Tanzania</t>
  </si>
  <si>
    <t>1386741.06</t>
  </si>
  <si>
    <t>ZMB</t>
  </si>
  <si>
    <t>6522447.39</t>
  </si>
  <si>
    <t>17618042.33</t>
  </si>
  <si>
    <t>26860.06</t>
  </si>
  <si>
    <t>1854014.34</t>
  </si>
  <si>
    <t>2214170.49</t>
  </si>
  <si>
    <t>GAB</t>
  </si>
  <si>
    <t>2220.62</t>
  </si>
  <si>
    <t>345.22</t>
  </si>
  <si>
    <t>264237.6</t>
  </si>
  <si>
    <t>639931.24</t>
  </si>
  <si>
    <t>KWT</t>
  </si>
  <si>
    <t>Kuwait</t>
  </si>
  <si>
    <t>3249.4</t>
  </si>
  <si>
    <t>LBY</t>
  </si>
  <si>
    <t>31821.28</t>
  </si>
  <si>
    <t>MAR</t>
  </si>
  <si>
    <t>2467024.65</t>
  </si>
  <si>
    <t>21039.9</t>
  </si>
  <si>
    <t>4794365.36</t>
  </si>
  <si>
    <t>NOR</t>
  </si>
  <si>
    <t>Norway</t>
  </si>
  <si>
    <t>170117.75</t>
  </si>
  <si>
    <t>86693.77</t>
  </si>
  <si>
    <t>340.64</t>
  </si>
  <si>
    <t>2878116.5</t>
  </si>
  <si>
    <t>286019.86</t>
  </si>
  <si>
    <t>1576599.44</t>
  </si>
  <si>
    <t>227078.94</t>
  </si>
  <si>
    <t>TUN</t>
  </si>
  <si>
    <t>2142.55</t>
  </si>
  <si>
    <t>29106.7</t>
  </si>
  <si>
    <t>42546.02</t>
  </si>
  <si>
    <t>18683.75</t>
  </si>
  <si>
    <t>5874.26</t>
  </si>
  <si>
    <t>1099.8</t>
  </si>
  <si>
    <t>747.91</t>
  </si>
  <si>
    <t>99.92</t>
  </si>
  <si>
    <t>2865.85</t>
  </si>
  <si>
    <t>4979.47</t>
  </si>
  <si>
    <t>33470649.31</t>
  </si>
  <si>
    <t>28516.36</t>
  </si>
  <si>
    <t>206824.61</t>
  </si>
  <si>
    <t>9596.85</t>
  </si>
  <si>
    <t>851686.25</t>
  </si>
  <si>
    <t>499.26</t>
  </si>
  <si>
    <t>11168582.16</t>
  </si>
  <si>
    <t>22440.53</t>
  </si>
  <si>
    <t>33992.15</t>
  </si>
  <si>
    <t>145419.91</t>
  </si>
  <si>
    <t>10952270.95</t>
  </si>
  <si>
    <t>181.35</t>
  </si>
  <si>
    <t>36.98</t>
  </si>
  <si>
    <t>578030.55</t>
  </si>
  <si>
    <t>6176618.45</t>
  </si>
  <si>
    <t>8628881.37</t>
  </si>
  <si>
    <t>1342196.06</t>
  </si>
  <si>
    <t>1464775.25</t>
  </si>
  <si>
    <t>139042.39</t>
  </si>
  <si>
    <t>3145472.53</t>
  </si>
  <si>
    <t>285544.21</t>
  </si>
  <si>
    <t>2848287.89</t>
  </si>
  <si>
    <t>28320.98</t>
  </si>
  <si>
    <t>94708.39</t>
  </si>
  <si>
    <t>926960.03</t>
  </si>
  <si>
    <t>418914.33</t>
  </si>
  <si>
    <t>527198.65</t>
  </si>
  <si>
    <t>2785135.46</t>
  </si>
  <si>
    <t>1262675.13</t>
  </si>
  <si>
    <t>767.04</t>
  </si>
  <si>
    <t>1499967.53</t>
  </si>
  <si>
    <t>Fertilizers, mineral or chemical nitrogenous, ammonium sulphate</t>
  </si>
  <si>
    <t>35426.45</t>
  </si>
  <si>
    <t>39100.67</t>
  </si>
  <si>
    <t>5071.54</t>
  </si>
  <si>
    <t>30242.37</t>
  </si>
  <si>
    <t>25047.5</t>
  </si>
  <si>
    <t>5194.87</t>
  </si>
  <si>
    <t>25716139.06</t>
  </si>
  <si>
    <t>195.38</t>
  </si>
  <si>
    <t>10241622.13</t>
  </si>
  <si>
    <t>10276873.18</t>
  </si>
  <si>
    <t>1323971.36</t>
  </si>
  <si>
    <t>3756645.59</t>
  </si>
  <si>
    <t>1429348.8</t>
  </si>
  <si>
    <t>263143.5</t>
  </si>
  <si>
    <t>20047.22</t>
  </si>
  <si>
    <t>Fertilizers, mineral or chemical ammonium nitrate with calcium carbonate or other inorganic non-fertilizing substances, mixtures thereof</t>
  </si>
  <si>
    <t>103638.08</t>
  </si>
  <si>
    <t>4687.31</t>
  </si>
  <si>
    <t>98950.77</t>
  </si>
  <si>
    <t>Fertilizers, mineral or chemical nitrogenous, sodium nitrate</t>
  </si>
  <si>
    <t>180642.69</t>
  </si>
  <si>
    <t>91016.33</t>
  </si>
  <si>
    <t>89626.36</t>
  </si>
  <si>
    <t>327.06</t>
  </si>
  <si>
    <t>Fertilizers, mineral or chemical nitrogenous, double salts and mixtures of calcium nitrate and ammonium nitrate</t>
  </si>
  <si>
    <t>34388.79</t>
  </si>
  <si>
    <t>Fertilizers, mineral or chemical nitrogenous, mixtures of urea and ammonium nitrate in aqueous or ammoniacal solution</t>
  </si>
  <si>
    <t>155679.71</t>
  </si>
  <si>
    <t>10259.8</t>
  </si>
  <si>
    <t>4392772.42</t>
  </si>
  <si>
    <t>1081.24</t>
  </si>
  <si>
    <t>132468.29</t>
  </si>
  <si>
    <t>4226497.67</t>
  </si>
  <si>
    <t>2021104.44</t>
  </si>
  <si>
    <t>54473.43</t>
  </si>
  <si>
    <t>1620262.91</t>
  </si>
  <si>
    <t>71850.01</t>
  </si>
  <si>
    <t>51977.34</t>
  </si>
  <si>
    <t>18695.94</t>
  </si>
  <si>
    <t>2875334.54</t>
  </si>
  <si>
    <t>Fertilizers, mineral or chemical phosphatic, n.e.c. in heading no. 3103</t>
  </si>
  <si>
    <t>322466.26</t>
  </si>
  <si>
    <t>102514.5</t>
  </si>
  <si>
    <t>16362.09</t>
  </si>
  <si>
    <t>108191.76</t>
  </si>
  <si>
    <t>362.71</t>
  </si>
  <si>
    <t>1046.89</t>
  </si>
  <si>
    <t>92017.49</t>
  </si>
  <si>
    <t>1576.9</t>
  </si>
  <si>
    <t>456.48</t>
  </si>
  <si>
    <t>320495.44</t>
  </si>
  <si>
    <t>45.11</t>
  </si>
  <si>
    <t>1970.82</t>
  </si>
  <si>
    <t>411.37</t>
  </si>
  <si>
    <t>7986041.6</t>
  </si>
  <si>
    <t>157477.59</t>
  </si>
  <si>
    <t>326023.85</t>
  </si>
  <si>
    <t>76216.43</t>
  </si>
  <si>
    <t>10396.53</t>
  </si>
  <si>
    <t>5875.76</t>
  </si>
  <si>
    <t>692.48</t>
  </si>
  <si>
    <t>1769824.03</t>
  </si>
  <si>
    <t>19545.33</t>
  </si>
  <si>
    <t>487758.19</t>
  </si>
  <si>
    <t>7265.22</t>
  </si>
  <si>
    <t>2973501.99</t>
  </si>
  <si>
    <t>85652.11</t>
  </si>
  <si>
    <t>2195.68</t>
  </si>
  <si>
    <t>1267.21</t>
  </si>
  <si>
    <t>808710.51</t>
  </si>
  <si>
    <t>340849.47</t>
  </si>
  <si>
    <t>6110120.54</t>
  </si>
  <si>
    <t>511818.28</t>
  </si>
  <si>
    <t>749395.24</t>
  </si>
  <si>
    <t>500888.85</t>
  </si>
  <si>
    <t>1648436.35</t>
  </si>
  <si>
    <t>2781.96</t>
  </si>
  <si>
    <t>475.65</t>
  </si>
  <si>
    <t>19640.04</t>
  </si>
  <si>
    <t>7241.86</t>
  </si>
  <si>
    <t>2001.65</t>
  </si>
  <si>
    <t>1607657.83</t>
  </si>
  <si>
    <t>1604961.56</t>
  </si>
  <si>
    <t>7115022.74</t>
  </si>
  <si>
    <t>65838.37</t>
  </si>
  <si>
    <t>14411.05</t>
  </si>
  <si>
    <t>6397.24</t>
  </si>
  <si>
    <t>2946401.69</t>
  </si>
  <si>
    <t>339315.2</t>
  </si>
  <si>
    <t>2982565.4</t>
  </si>
  <si>
    <t>14651.9</t>
  </si>
  <si>
    <t>Fertilizers, mineral or chemical ammonium dihydrogenorthophosphate (monoammonium phosphate) and mixtures thereof with diammonium hydrogenorthophosphate (diammonium phosphate)</t>
  </si>
  <si>
    <t>809977.72</t>
  </si>
  <si>
    <t>Fertilizers, mineral or chemical containing nitrates and phosphates</t>
  </si>
  <si>
    <t>1219100.7</t>
  </si>
  <si>
    <t>239514.19</t>
  </si>
  <si>
    <t>3112.33</t>
  </si>
  <si>
    <t>Fertilizers, mineral or chemical containing the two fertilizing elements phosphorus and potassium</t>
  </si>
  <si>
    <t>1432.39</t>
  </si>
  <si>
    <t>39968.71</t>
  </si>
  <si>
    <t>3136.2</t>
  </si>
  <si>
    <t>5134.28</t>
  </si>
  <si>
    <t>867.98</t>
  </si>
  <si>
    <t>27100.3</t>
  </si>
  <si>
    <t>1534.27</t>
  </si>
  <si>
    <t>298014.65</t>
  </si>
  <si>
    <t>272304.09</t>
  </si>
  <si>
    <t>25710.56</t>
  </si>
  <si>
    <t>H4</t>
  </si>
  <si>
    <t>65042555.935</t>
  </si>
  <si>
    <t>518631.766</t>
  </si>
  <si>
    <t>302349.207</t>
  </si>
  <si>
    <t>CMR</t>
  </si>
  <si>
    <t>266.408</t>
  </si>
  <si>
    <t>CAN</t>
  </si>
  <si>
    <t>Canada</t>
  </si>
  <si>
    <t>666.253</t>
  </si>
  <si>
    <t>3408938.844</t>
  </si>
  <si>
    <t>340867.286</t>
  </si>
  <si>
    <t>95887.545</t>
  </si>
  <si>
    <t>1338707.894</t>
  </si>
  <si>
    <t>247748.327</t>
  </si>
  <si>
    <t>2387966.757</t>
  </si>
  <si>
    <t>977.058</t>
  </si>
  <si>
    <t>12678951.581</t>
  </si>
  <si>
    <t>1151.548</t>
  </si>
  <si>
    <t>SAU</t>
  </si>
  <si>
    <t>Saudi Arabia</t>
  </si>
  <si>
    <t>18995.655</t>
  </si>
  <si>
    <t>30019.747</t>
  </si>
  <si>
    <t>127075.872</t>
  </si>
  <si>
    <t>6785779.854</t>
  </si>
  <si>
    <t>23809893.117</t>
  </si>
  <si>
    <t>14830.274</t>
  </si>
  <si>
    <t>28012.685</t>
  </si>
  <si>
    <t>895496.462</t>
  </si>
  <si>
    <t>1510.029</t>
  </si>
  <si>
    <t>26116.481</t>
  </si>
  <si>
    <t>72795.058</t>
  </si>
  <si>
    <t>182410.579</t>
  </si>
  <si>
    <t>19038.875</t>
  </si>
  <si>
    <t>11707470.772</t>
  </si>
  <si>
    <t>14937311.364</t>
  </si>
  <si>
    <t>138284.638</t>
  </si>
  <si>
    <t>1391805.987</t>
  </si>
  <si>
    <t>2194291.699</t>
  </si>
  <si>
    <t>283657.088</t>
  </si>
  <si>
    <t>1360061.146</t>
  </si>
  <si>
    <t>937069.856</t>
  </si>
  <si>
    <t>6796524.095</t>
  </si>
  <si>
    <t>99482.585</t>
  </si>
  <si>
    <t>28328.6</t>
  </si>
  <si>
    <t>1575504.55</t>
  </si>
  <si>
    <t>5261.156</t>
  </si>
  <si>
    <t>127039.964</t>
  </si>
  <si>
    <t>25627.751</t>
  </si>
  <si>
    <t>51.546</t>
  </si>
  <si>
    <t>6015.783</t>
  </si>
  <si>
    <t>19560.422</t>
  </si>
  <si>
    <t>5379.143</t>
  </si>
  <si>
    <t>156.289</t>
  </si>
  <si>
    <t>5222.855</t>
  </si>
  <si>
    <t>58318459.458</t>
  </si>
  <si>
    <t>361165.84</t>
  </si>
  <si>
    <t>730.501</t>
  </si>
  <si>
    <t>3001021.82</t>
  </si>
  <si>
    <t>849648.122</t>
  </si>
  <si>
    <t>11876314.074</t>
  </si>
  <si>
    <t>273.916</t>
  </si>
  <si>
    <t>126985.39</t>
  </si>
  <si>
    <t>6743199.058</t>
  </si>
  <si>
    <t>20960019.465</t>
  </si>
  <si>
    <t>5590.555</t>
  </si>
  <si>
    <t>11686989.68</t>
  </si>
  <si>
    <t>6750497.27</t>
  </si>
  <si>
    <t>116943.196</t>
  </si>
  <si>
    <t>1391649.698</t>
  </si>
  <si>
    <t>2190885.632</t>
  </si>
  <si>
    <t>72401.169</t>
  </si>
  <si>
    <t>873873.613</t>
  </si>
  <si>
    <t>1566235.724</t>
  </si>
  <si>
    <t>6987664.535</t>
  </si>
  <si>
    <t>69946.134</t>
  </si>
  <si>
    <t>1099173.304</t>
  </si>
  <si>
    <t>1360448.236</t>
  </si>
  <si>
    <t>3992095.76</t>
  </si>
  <si>
    <t>70278.832</t>
  </si>
  <si>
    <t>3261532.746</t>
  </si>
  <si>
    <t>1344538.082</t>
  </si>
  <si>
    <t>371650.358</t>
  </si>
  <si>
    <t>1545344.306</t>
  </si>
  <si>
    <t>18938.943</t>
  </si>
  <si>
    <t>114902.801</t>
  </si>
  <si>
    <t>1158513.231</t>
  </si>
  <si>
    <t>1156096.432</t>
  </si>
  <si>
    <t>309.665</t>
  </si>
  <si>
    <t>2107.134</t>
  </si>
  <si>
    <t>77577.209</t>
  </si>
  <si>
    <t>46831.596</t>
  </si>
  <si>
    <t>9854.195</t>
  </si>
  <si>
    <t>20891.418</t>
  </si>
  <si>
    <t>38255040.737</t>
  </si>
  <si>
    <t>2825479.57</t>
  </si>
  <si>
    <t>132697.022</t>
  </si>
  <si>
    <t>10515865.838</t>
  </si>
  <si>
    <t>16811420.75</t>
  </si>
  <si>
    <t>93512.056</t>
  </si>
  <si>
    <t>2795701.708</t>
  </si>
  <si>
    <t>120946.634</t>
  </si>
  <si>
    <t>301484.718</t>
  </si>
  <si>
    <t>118896.012</t>
  </si>
  <si>
    <t>83650.289</t>
  </si>
  <si>
    <t>35245.723</t>
  </si>
  <si>
    <t>178883.932</t>
  </si>
  <si>
    <t>7212.572</t>
  </si>
  <si>
    <t>73025.31</t>
  </si>
  <si>
    <t>98646.05</t>
  </si>
  <si>
    <t>141408.981</t>
  </si>
  <si>
    <t>14733.256</t>
  </si>
  <si>
    <t>126675.725</t>
  </si>
  <si>
    <t>11157628.369</t>
  </si>
  <si>
    <t>27185.846</t>
  </si>
  <si>
    <t>11123068.023</t>
  </si>
  <si>
    <t>500782.805</t>
  </si>
  <si>
    <t>2040.395</t>
  </si>
  <si>
    <t>280.02</t>
  </si>
  <si>
    <t>492369.06</t>
  </si>
  <si>
    <t>6093.33</t>
  </si>
  <si>
    <t>278034.482</t>
  </si>
  <si>
    <t>646.508</t>
  </si>
  <si>
    <t>Fertilizers, mineral or chemical phosphatic, superphosphates</t>
  </si>
  <si>
    <t>30286.155</t>
  </si>
  <si>
    <t>1573050.81</t>
  </si>
  <si>
    <t>338709.451</t>
  </si>
  <si>
    <t>489059.773</t>
  </si>
  <si>
    <t>90.482</t>
  </si>
  <si>
    <t>42580.796</t>
  </si>
  <si>
    <t>4757.971</t>
  </si>
  <si>
    <t>696875.279</t>
  </si>
  <si>
    <t>1255572.151</t>
  </si>
  <si>
    <t>174636.378</t>
  </si>
  <si>
    <t>2679.765</t>
  </si>
  <si>
    <t>Fertilizers, mineral or chemical potassic, potassium sulphate</t>
  </si>
  <si>
    <t>315400.453</t>
  </si>
  <si>
    <t>314423.395</t>
  </si>
  <si>
    <t>2078.207</t>
  </si>
  <si>
    <t>4847383.433</t>
  </si>
  <si>
    <t>157465.926</t>
  </si>
  <si>
    <t>301618.706</t>
  </si>
  <si>
    <t>69156.027</t>
  </si>
  <si>
    <t>802637.507</t>
  </si>
  <si>
    <t>877.632</t>
  </si>
  <si>
    <t>2839099.898</t>
  </si>
  <si>
    <t>198621.182</t>
  </si>
  <si>
    <t>6556.058</t>
  </si>
  <si>
    <t>13448.321</t>
  </si>
  <si>
    <t>20481.092</t>
  </si>
  <si>
    <t>1384264.348</t>
  </si>
  <si>
    <t>21341.442</t>
  </si>
  <si>
    <t>3406.067</t>
  </si>
  <si>
    <t>1287659.977</t>
  </si>
  <si>
    <t>57326.881</t>
  </si>
  <si>
    <t>9268.826</t>
  </si>
  <si>
    <t>44424.886</t>
  </si>
  <si>
    <t>4527472.378</t>
  </si>
  <si>
    <t>284894.601</t>
  </si>
  <si>
    <t>46123.645</t>
  </si>
  <si>
    <t>597140.97</t>
  </si>
  <si>
    <t>2782035.343</t>
  </si>
  <si>
    <t>10109.928</t>
  </si>
  <si>
    <t>1321118.442</t>
  </si>
  <si>
    <t>12117.023</t>
  </si>
  <si>
    <t>Fertilizers, mineral or chemical diammonium hydrogenorthophosphate (diammonium phosphate)</t>
  </si>
  <si>
    <t>218684.213</t>
  </si>
  <si>
    <t>13187.676</t>
  </si>
  <si>
    <t>205496.538</t>
  </si>
  <si>
    <t>1185.083</t>
  </si>
  <si>
    <t>Fertilizers, mineral or chemical containing the two fertilizing elements nitrogen and phosphorus, other than nitrates and phosphates</t>
  </si>
  <si>
    <t>9469.389</t>
  </si>
  <si>
    <t>2379.622</t>
  </si>
  <si>
    <t>7089.767</t>
  </si>
  <si>
    <t>1641.582</t>
  </si>
  <si>
    <t>88930.789</t>
  </si>
  <si>
    <t>3536.429</t>
  </si>
  <si>
    <t>20652.76</t>
  </si>
  <si>
    <t>48333.207</t>
  </si>
  <si>
    <t>9186.081</t>
  </si>
  <si>
    <t>4191.04</t>
  </si>
  <si>
    <t>784.972</t>
  </si>
  <si>
    <t>83530150.463</t>
  </si>
  <si>
    <t>150384.631</t>
  </si>
  <si>
    <t>1272511.675</t>
  </si>
  <si>
    <t>133822.725</t>
  </si>
  <si>
    <t>83807.943</t>
  </si>
  <si>
    <t>2963559.601</t>
  </si>
  <si>
    <t>CYP</t>
  </si>
  <si>
    <t>Cyprus</t>
  </si>
  <si>
    <t>3619.4</t>
  </si>
  <si>
    <t>2022.123</t>
  </si>
  <si>
    <t>136545.677</t>
  </si>
  <si>
    <t>2459.663</t>
  </si>
  <si>
    <t>56965.737</t>
  </si>
  <si>
    <t>860531.776</t>
  </si>
  <si>
    <t>1021016.878</t>
  </si>
  <si>
    <t>524976.666</t>
  </si>
  <si>
    <t>784.771</t>
  </si>
  <si>
    <t>34623.045</t>
  </si>
  <si>
    <t>20064100.329</t>
  </si>
  <si>
    <t>250420.283</t>
  </si>
  <si>
    <t>5076.718</t>
  </si>
  <si>
    <t>81241.812</t>
  </si>
  <si>
    <t>26190420.5</t>
  </si>
  <si>
    <t>1243908.853</t>
  </si>
  <si>
    <t>425389.539</t>
  </si>
  <si>
    <t>THA</t>
  </si>
  <si>
    <t>Thailand</t>
  </si>
  <si>
    <t>2109.071</t>
  </si>
  <si>
    <t>35830.546</t>
  </si>
  <si>
    <t>68515.657</t>
  </si>
  <si>
    <t>36337.733</t>
  </si>
  <si>
    <t>74412.742</t>
  </si>
  <si>
    <t>3295651.506</t>
  </si>
  <si>
    <t>747.793</t>
  </si>
  <si>
    <t>24508355.07</t>
  </si>
  <si>
    <t>16655856.759</t>
  </si>
  <si>
    <t>BGR</t>
  </si>
  <si>
    <t>Bulgaria</t>
  </si>
  <si>
    <t>14631.614</t>
  </si>
  <si>
    <t>918866.369</t>
  </si>
  <si>
    <t>622.014</t>
  </si>
  <si>
    <t>1669175.434</t>
  </si>
  <si>
    <t>383.696</t>
  </si>
  <si>
    <t>1330744.619</t>
  </si>
  <si>
    <t>807037.16</t>
  </si>
  <si>
    <t>10231.898</t>
  </si>
  <si>
    <t>4978996.835</t>
  </si>
  <si>
    <t>55842.31</t>
  </si>
  <si>
    <t>44750.791</t>
  </si>
  <si>
    <t>94961.442</t>
  </si>
  <si>
    <t>417428.719</t>
  </si>
  <si>
    <t>455.558</t>
  </si>
  <si>
    <t>6047400.944</t>
  </si>
  <si>
    <t>264327.357</t>
  </si>
  <si>
    <t>9186.685</t>
  </si>
  <si>
    <t>6180.061</t>
  </si>
  <si>
    <t>3006.624</t>
  </si>
  <si>
    <t>1098.041</t>
  </si>
  <si>
    <t>1091.087</t>
  </si>
  <si>
    <t>625.978</t>
  </si>
  <si>
    <t>472.062</t>
  </si>
  <si>
    <t>469.073</t>
  </si>
  <si>
    <t>76505717.432</t>
  </si>
  <si>
    <t>32301.527</t>
  </si>
  <si>
    <t>1078.999</t>
  </si>
  <si>
    <t>2856592.895</t>
  </si>
  <si>
    <t>1876.75</t>
  </si>
  <si>
    <t>800618.586</t>
  </si>
  <si>
    <t>19285799.904</t>
  </si>
  <si>
    <t>82280.642</t>
  </si>
  <si>
    <t>81208.305</t>
  </si>
  <si>
    <t>24020280.374</t>
  </si>
  <si>
    <t>24066505.166</t>
  </si>
  <si>
    <t>23581228.924</t>
  </si>
  <si>
    <t>7320501.649</t>
  </si>
  <si>
    <t>82787.46</t>
  </si>
  <si>
    <t>976955.177</t>
  </si>
  <si>
    <t>319125.817</t>
  </si>
  <si>
    <t>5491789.526</t>
  </si>
  <si>
    <t>1667412.829</t>
  </si>
  <si>
    <t>458710.87</t>
  </si>
  <si>
    <t>146351.251</t>
  </si>
  <si>
    <t>15283300.948</t>
  </si>
  <si>
    <t>4763241.827</t>
  </si>
  <si>
    <t>175027.37</t>
  </si>
  <si>
    <t>297639.039</t>
  </si>
  <si>
    <t>1503.55</t>
  </si>
  <si>
    <t>813514.984</t>
  </si>
  <si>
    <t>258479.002</t>
  </si>
  <si>
    <t>4125943.293</t>
  </si>
  <si>
    <t>91687.477</t>
  </si>
  <si>
    <t>56105.915</t>
  </si>
  <si>
    <t>1885778.135</t>
  </si>
  <si>
    <t>63346.893</t>
  </si>
  <si>
    <t>1706894.44</t>
  </si>
  <si>
    <t>103100.116</t>
  </si>
  <si>
    <t>14733435.612</t>
  </si>
  <si>
    <t>4464059.553</t>
  </si>
  <si>
    <t>14665175.65</t>
  </si>
  <si>
    <t>4443377.579</t>
  </si>
  <si>
    <t>66756.413</t>
  </si>
  <si>
    <t>20226.416</t>
  </si>
  <si>
    <t>101115.692</t>
  </si>
  <si>
    <t>98224.431</t>
  </si>
  <si>
    <t>2240.935</t>
  </si>
  <si>
    <t>650.326</t>
  </si>
  <si>
    <t>678220.343</t>
  </si>
  <si>
    <t>119866.687</t>
  </si>
  <si>
    <t>595432.884</t>
  </si>
  <si>
    <t>105235.072</t>
  </si>
  <si>
    <t>2047817.51</t>
  </si>
  <si>
    <t>1744.32</t>
  </si>
  <si>
    <t>468870.751</t>
  </si>
  <si>
    <t>1523594.097</t>
  </si>
  <si>
    <t>51499.271</t>
  </si>
  <si>
    <t>1178.068</t>
  </si>
  <si>
    <t>286.493</t>
  </si>
  <si>
    <t>52620406.378</t>
  </si>
  <si>
    <t>2575902.159</t>
  </si>
  <si>
    <t>16305854.403</t>
  </si>
  <si>
    <t>20375350.369</t>
  </si>
  <si>
    <t>3106557.174</t>
  </si>
  <si>
    <t>8137802.092</t>
  </si>
  <si>
    <t>7528263.406</t>
  </si>
  <si>
    <t>2401885.013</t>
  </si>
  <si>
    <t>941327.57</t>
  </si>
  <si>
    <t>300329.633</t>
  </si>
  <si>
    <t>4896356.642</t>
  </si>
  <si>
    <t>1562177.757</t>
  </si>
  <si>
    <t>12443.343</t>
  </si>
  <si>
    <t>3970.036</t>
  </si>
  <si>
    <t>746758.572</t>
  </si>
  <si>
    <t>238252.586</t>
  </si>
  <si>
    <t>2133.544</t>
  </si>
  <si>
    <t>133549.131</t>
  </si>
  <si>
    <t>88995.576</t>
  </si>
  <si>
    <t>44553.555</t>
  </si>
  <si>
    <t>131359.286</t>
  </si>
  <si>
    <t>61216.849</t>
  </si>
  <si>
    <t>35519.392</t>
  </si>
  <si>
    <t>15727.869</t>
  </si>
  <si>
    <t>9900.959</t>
  </si>
  <si>
    <t>1910.918</t>
  </si>
  <si>
    <t>17327664.728</t>
  </si>
  <si>
    <t>38.933</t>
  </si>
  <si>
    <t>1094167.365</t>
  </si>
  <si>
    <t>306430.128</t>
  </si>
  <si>
    <t>189094.332</t>
  </si>
  <si>
    <t>15737933.97</t>
  </si>
  <si>
    <t>630230.536</t>
  </si>
  <si>
    <t>332492.985</t>
  </si>
  <si>
    <t>35627.607</t>
  </si>
  <si>
    <t>18796.184</t>
  </si>
  <si>
    <t>594602.929</t>
  </si>
  <si>
    <t>313696.801</t>
  </si>
  <si>
    <t>192675.406</t>
  </si>
  <si>
    <t>131170.925</t>
  </si>
  <si>
    <t>334.6</t>
  </si>
  <si>
    <t>59913.19</t>
  </si>
  <si>
    <t>1256.691</t>
  </si>
  <si>
    <t>129930.614</t>
  </si>
  <si>
    <t>129596.015</t>
  </si>
  <si>
    <t>62744.792</t>
  </si>
  <si>
    <t>1574.911</t>
  </si>
  <si>
    <t>2457393.622</t>
  </si>
  <si>
    <t>923398.436</t>
  </si>
  <si>
    <t>145.373</t>
  </si>
  <si>
    <t>109292.095</t>
  </si>
  <si>
    <t>496746.525</t>
  </si>
  <si>
    <t>231937.219</t>
  </si>
  <si>
    <t>33.507</t>
  </si>
  <si>
    <t>52820.26</t>
  </si>
  <si>
    <t>5478047.706</t>
  </si>
  <si>
    <t>1781061.078</t>
  </si>
  <si>
    <t>1711931.774</t>
  </si>
  <si>
    <t>556595.199</t>
  </si>
  <si>
    <t>2482221.48</t>
  </si>
  <si>
    <t>1283894.451</t>
  </si>
  <si>
    <t>2457194.324</t>
  </si>
  <si>
    <t>52766.335</t>
  </si>
  <si>
    <t>199.298</t>
  </si>
  <si>
    <t>53.925</t>
  </si>
  <si>
    <t>4365177.318</t>
  </si>
  <si>
    <t>118083.104</t>
  </si>
  <si>
    <t>216863.315</t>
  </si>
  <si>
    <t>106632.106</t>
  </si>
  <si>
    <t>27253.582</t>
  </si>
  <si>
    <t>524270.353</t>
  </si>
  <si>
    <t>546363.206</t>
  </si>
  <si>
    <t>168139.642</t>
  </si>
  <si>
    <t>2111139.806</t>
  </si>
  <si>
    <t>33331.109</t>
  </si>
  <si>
    <t>440593.212</t>
  </si>
  <si>
    <t>17168564.534</t>
  </si>
  <si>
    <t>7553202.946</t>
  </si>
  <si>
    <t>80092.405</t>
  </si>
  <si>
    <t>43145.353</t>
  </si>
  <si>
    <t>825.417</t>
  </si>
  <si>
    <t>1293.532</t>
  </si>
  <si>
    <t>127.05</t>
  </si>
  <si>
    <t>2198635.709</t>
  </si>
  <si>
    <t>1184393.368</t>
  </si>
  <si>
    <t>18993.872</t>
  </si>
  <si>
    <t>85497.802</t>
  </si>
  <si>
    <t>215755.009</t>
  </si>
  <si>
    <t>83072.642</t>
  </si>
  <si>
    <t>14690463.105</t>
  </si>
  <si>
    <t>10856.53</t>
  </si>
  <si>
    <t>5848.355</t>
  </si>
  <si>
    <t>66994.564</t>
  </si>
  <si>
    <t>202325.642</t>
  </si>
  <si>
    <t>66867.514</t>
  </si>
  <si>
    <t>201941.946</t>
  </si>
  <si>
    <t>3498325.739</t>
  </si>
  <si>
    <t>196387.871</t>
  </si>
  <si>
    <t>1993712.23</t>
  </si>
  <si>
    <t>2425602.706</t>
  </si>
  <si>
    <t>1306659.283</t>
  </si>
  <si>
    <t>14957.675</t>
  </si>
  <si>
    <t>8057.62</t>
  </si>
  <si>
    <t>544745.797</t>
  </si>
  <si>
    <t>20475.444</t>
  </si>
  <si>
    <t>14671469.233</t>
  </si>
  <si>
    <t>6037169.046</t>
  </si>
  <si>
    <t>571.792</t>
  </si>
  <si>
    <t>5180.47</t>
  </si>
  <si>
    <t>2720.807</t>
  </si>
  <si>
    <t>316353.52</t>
  </si>
  <si>
    <t>114134.977</t>
  </si>
  <si>
    <t>4498.031</t>
  </si>
  <si>
    <t>7048.975</t>
  </si>
  <si>
    <t>3672.613</t>
  </si>
  <si>
    <t>5755.443</t>
  </si>
  <si>
    <t>57507654.605</t>
  </si>
  <si>
    <t>351204.03</t>
  </si>
  <si>
    <t>517671.484</t>
  </si>
  <si>
    <t>987069.653</t>
  </si>
  <si>
    <t>5111170.405</t>
  </si>
  <si>
    <t>36413.032</t>
  </si>
  <si>
    <t>814200.576</t>
  </si>
  <si>
    <t>317963.227</t>
  </si>
  <si>
    <t>MYS</t>
  </si>
  <si>
    <t>Malaysia</t>
  </si>
  <si>
    <t>42377.731</t>
  </si>
  <si>
    <t>MRT</t>
  </si>
  <si>
    <t>1537.928</t>
  </si>
  <si>
    <t>290868.629</t>
  </si>
  <si>
    <t>665169.161</t>
  </si>
  <si>
    <t>16161.043</t>
  </si>
  <si>
    <t>34517.158</t>
  </si>
  <si>
    <t>23140183.398</t>
  </si>
  <si>
    <t>294.256</t>
  </si>
  <si>
    <t>464989.8</t>
  </si>
  <si>
    <t>238564.791</t>
  </si>
  <si>
    <t>27410.382</t>
  </si>
  <si>
    <t>17438635.381</t>
  </si>
  <si>
    <t>ZWE</t>
  </si>
  <si>
    <t>96367.224</t>
  </si>
  <si>
    <t>428450.877</t>
  </si>
  <si>
    <t>362710.242</t>
  </si>
  <si>
    <t>167.901</t>
  </si>
  <si>
    <t>143978.306</t>
  </si>
  <si>
    <t>32012.207</t>
  </si>
  <si>
    <t>1166845.712</t>
  </si>
  <si>
    <t>8271.865</t>
  </si>
  <si>
    <t>4772448.206</t>
  </si>
  <si>
    <t>12111466.44</t>
  </si>
  <si>
    <t>134859.35</t>
  </si>
  <si>
    <t>1354.49</t>
  </si>
  <si>
    <t>12949.62</t>
  </si>
  <si>
    <t>3271307.81</t>
  </si>
  <si>
    <t>326866.96</t>
  </si>
  <si>
    <t>63161.36</t>
  </si>
  <si>
    <t>4837854.29</t>
  </si>
  <si>
    <t>PAK</t>
  </si>
  <si>
    <t>Pakistan</t>
  </si>
  <si>
    <t>2856812.75</t>
  </si>
  <si>
    <t>72.23</t>
  </si>
  <si>
    <t>302565.9</t>
  </si>
  <si>
    <t>11428.67</t>
  </si>
  <si>
    <t>15130.26</t>
  </si>
  <si>
    <t>277102.75</t>
  </si>
  <si>
    <t>11094.137</t>
  </si>
  <si>
    <t>932.858</t>
  </si>
  <si>
    <t>10138.248</t>
  </si>
  <si>
    <t>23.031</t>
  </si>
  <si>
    <t>6569.15</t>
  </si>
  <si>
    <t>407.76</t>
  </si>
  <si>
    <t>353.97</t>
  </si>
  <si>
    <t>5807.42</t>
  </si>
  <si>
    <t>50097218.378</t>
  </si>
  <si>
    <t>135124.45</t>
  </si>
  <si>
    <t>27.448</t>
  </si>
  <si>
    <t>4682957.849</t>
  </si>
  <si>
    <t>32018.463</t>
  </si>
  <si>
    <t>11205.414</t>
  </si>
  <si>
    <t>75846.456</t>
  </si>
  <si>
    <t>261777.082</t>
  </si>
  <si>
    <t>382.974</t>
  </si>
  <si>
    <t>22238674.521</t>
  </si>
  <si>
    <t>705.126</t>
  </si>
  <si>
    <t>19273596.664</t>
  </si>
  <si>
    <t>15829060.232</t>
  </si>
  <si>
    <t>87522.544</t>
  </si>
  <si>
    <t>26914.469</t>
  </si>
  <si>
    <t>69.179</t>
  </si>
  <si>
    <t>4547124.307</t>
  </si>
  <si>
    <t>10300008.77</t>
  </si>
  <si>
    <t>11377.69</t>
  </si>
  <si>
    <t>3270885.51</t>
  </si>
  <si>
    <t>3115374.78</t>
  </si>
  <si>
    <t>264781.08</t>
  </si>
  <si>
    <t>3999549.016</t>
  </si>
  <si>
    <t>309225.386</t>
  </si>
  <si>
    <t>9810.978</t>
  </si>
  <si>
    <t>225576.777</t>
  </si>
  <si>
    <t>1697823.599</t>
  </si>
  <si>
    <t>559696.086</t>
  </si>
  <si>
    <t>45123.876</t>
  </si>
  <si>
    <t>360042.081</t>
  </si>
  <si>
    <t>764.414</t>
  </si>
  <si>
    <t>5660684.36</t>
  </si>
  <si>
    <t>2732887.22</t>
  </si>
  <si>
    <t>70984.39</t>
  </si>
  <si>
    <t>49663.499</t>
  </si>
  <si>
    <t>20180.202</t>
  </si>
  <si>
    <t>44663.499</t>
  </si>
  <si>
    <t>18353.841</t>
  </si>
  <si>
    <t>1826.36</t>
  </si>
  <si>
    <t>771371.536</t>
  </si>
  <si>
    <t>771302.357</t>
  </si>
  <si>
    <t>14391.41</t>
  </si>
  <si>
    <t>3013.72</t>
  </si>
  <si>
    <t>42160892.649</t>
  </si>
  <si>
    <t>4297339.65</t>
  </si>
  <si>
    <t>36200.305</t>
  </si>
  <si>
    <t>20540850.921</t>
  </si>
  <si>
    <t>14466172.156</t>
  </si>
  <si>
    <t>51243.348</t>
  </si>
  <si>
    <t>1493327.205</t>
  </si>
  <si>
    <t>4258191.38</t>
  </si>
  <si>
    <t>14086.71</t>
  </si>
  <si>
    <t>193796.69</t>
  </si>
  <si>
    <t>2668.161</t>
  </si>
  <si>
    <t>406.34</t>
  </si>
  <si>
    <t>76420.261</t>
  </si>
  <si>
    <t>76392.813</t>
  </si>
  <si>
    <t>1394.436</t>
  </si>
  <si>
    <t>751.52</t>
  </si>
  <si>
    <t>3064742.118</t>
  </si>
  <si>
    <t>13535.791</t>
  </si>
  <si>
    <t>3051206.328</t>
  </si>
  <si>
    <t>365583.76</t>
  </si>
  <si>
    <t>364229.27</t>
  </si>
  <si>
    <t>539677.945</t>
  </si>
  <si>
    <t>12700.948</t>
  </si>
  <si>
    <t>178309.137</t>
  </si>
  <si>
    <t>118295.576</t>
  </si>
  <si>
    <t>230372.284</t>
  </si>
  <si>
    <t>361781.498</t>
  </si>
  <si>
    <t>412.69</t>
  </si>
  <si>
    <t>177896.447</t>
  </si>
  <si>
    <t>2617901.704</t>
  </si>
  <si>
    <t>256244.844</t>
  </si>
  <si>
    <t>1495.664</t>
  </si>
  <si>
    <t>802950.493</t>
  </si>
  <si>
    <t>116850.183</t>
  </si>
  <si>
    <t>747.077</t>
  </si>
  <si>
    <t>22236.164</t>
  </si>
  <si>
    <t>1856.748</t>
  </si>
  <si>
    <t>14.54</t>
  </si>
  <si>
    <t>1314301.737</t>
  </si>
  <si>
    <t>116515.585</t>
  </si>
  <si>
    <t>19497.891</t>
  </si>
  <si>
    <t>1299004.946</t>
  </si>
  <si>
    <t>870554.068</t>
  </si>
  <si>
    <t>4595.021</t>
  </si>
  <si>
    <t>2738.273</t>
  </si>
  <si>
    <t>4241762.441</t>
  </si>
  <si>
    <t>203378.632</t>
  </si>
  <si>
    <t>261399.193</t>
  </si>
  <si>
    <t>248407.755</t>
  </si>
  <si>
    <t>4394.569</t>
  </si>
  <si>
    <t>44.669</t>
  </si>
  <si>
    <t>125266.588</t>
  </si>
  <si>
    <t>172573.053</t>
  </si>
  <si>
    <t>403392.079</t>
  </si>
  <si>
    <t>15778.069</t>
  </si>
  <si>
    <t>901508.878</t>
  </si>
  <si>
    <t>5807.447</t>
  </si>
  <si>
    <t>1577200.737</t>
  </si>
  <si>
    <t>56455.761</t>
  </si>
  <si>
    <t>5074.707</t>
  </si>
  <si>
    <t>6345.938</t>
  </si>
  <si>
    <t>225323.899</t>
  </si>
  <si>
    <t>1804873.98</t>
  </si>
  <si>
    <t>1571.93</t>
  </si>
  <si>
    <t>1722125.54</t>
  </si>
  <si>
    <t>5621.25</t>
  </si>
  <si>
    <t>12321.67</t>
  </si>
  <si>
    <t>1126.376</t>
  </si>
  <si>
    <t>64164.03</t>
  </si>
  <si>
    <t>64091.8</t>
  </si>
  <si>
    <t>3791368.574</t>
  </si>
  <si>
    <t>183067.942</t>
  </si>
  <si>
    <t>248308.666</t>
  </si>
  <si>
    <t>8259.723</t>
  </si>
  <si>
    <t>871511.755</t>
  </si>
  <si>
    <t>1468575.818</t>
  </si>
  <si>
    <t>5874.604</t>
  </si>
  <si>
    <t>124500.688</t>
  </si>
  <si>
    <t>1192317.84</t>
  </si>
  <si>
    <t>283.54</t>
  </si>
  <si>
    <t>1192034.3</t>
  </si>
  <si>
    <t>202570.176</t>
  </si>
  <si>
    <t>29997.123</t>
  </si>
  <si>
    <t>1288.39</t>
  </si>
  <si>
    <t>79417.486</t>
  </si>
  <si>
    <t>74342.78</t>
  </si>
  <si>
    <t>23315.654</t>
  </si>
  <si>
    <t>22550.063</t>
  </si>
  <si>
    <t>471.334</t>
  </si>
  <si>
    <t>10835.93</t>
  </si>
  <si>
    <t>143964.175</t>
  </si>
  <si>
    <t>20310.69</t>
  </si>
  <si>
    <t>99.089</t>
  </si>
  <si>
    <t>7518.345</t>
  </si>
  <si>
    <t>10605.7</t>
  </si>
  <si>
    <t>100823.211</t>
  </si>
  <si>
    <t>473106.43</t>
  </si>
  <si>
    <t>455163.51</t>
  </si>
  <si>
    <t>45801127.047</t>
  </si>
  <si>
    <t>AND</t>
  </si>
  <si>
    <t>Andorra</t>
  </si>
  <si>
    <t>787.187</t>
  </si>
  <si>
    <t>88072.671</t>
  </si>
  <si>
    <t>779628.653</t>
  </si>
  <si>
    <t>121788.686</t>
  </si>
  <si>
    <t>3679707.323</t>
  </si>
  <si>
    <t>FIN</t>
  </si>
  <si>
    <t>Finland</t>
  </si>
  <si>
    <t>1973.19</t>
  </si>
  <si>
    <t>445450.502</t>
  </si>
  <si>
    <t>762430.4</t>
  </si>
  <si>
    <t>1794.826</t>
  </si>
  <si>
    <t>1470445.722</t>
  </si>
  <si>
    <t>133777.171</t>
  </si>
  <si>
    <t>1106197.73</t>
  </si>
  <si>
    <t>OMN</t>
  </si>
  <si>
    <t>Oman</t>
  </si>
  <si>
    <t>160.648</t>
  </si>
  <si>
    <t>20270.291</t>
  </si>
  <si>
    <t>NZL</t>
  </si>
  <si>
    <t>New Zealand</t>
  </si>
  <si>
    <t>2993.55</t>
  </si>
  <si>
    <t>PRT</t>
  </si>
  <si>
    <t>Portugal</t>
  </si>
  <si>
    <t>1211.842</t>
  </si>
  <si>
    <t>11306235.767</t>
  </si>
  <si>
    <t>341.795</t>
  </si>
  <si>
    <t>97173.929</t>
  </si>
  <si>
    <t>50490.018</t>
  </si>
  <si>
    <t>21972977.436</t>
  </si>
  <si>
    <t>579337.273</t>
  </si>
  <si>
    <t>5575.976</t>
  </si>
  <si>
    <t>12984.455</t>
  </si>
  <si>
    <t>17686.252</t>
  </si>
  <si>
    <t>24124.413</t>
  </si>
  <si>
    <t>591001.673</t>
  </si>
  <si>
    <t>11411.588</t>
  </si>
  <si>
    <t>2515096.08</t>
  </si>
  <si>
    <t>13983606.69</t>
  </si>
  <si>
    <t>85260.5</t>
  </si>
  <si>
    <t>176.36</t>
  </si>
  <si>
    <t>112887.59</t>
  </si>
  <si>
    <t>2122436.42</t>
  </si>
  <si>
    <t>1743845.94</t>
  </si>
  <si>
    <t>169243.61</t>
  </si>
  <si>
    <t>421865.42</t>
  </si>
  <si>
    <t>KAZ</t>
  </si>
  <si>
    <t>Kazakhstan</t>
  </si>
  <si>
    <t>104778.5</t>
  </si>
  <si>
    <t>82953.82</t>
  </si>
  <si>
    <t>MLI</t>
  </si>
  <si>
    <t>141770.98</t>
  </si>
  <si>
    <t>3514343.18</t>
  </si>
  <si>
    <t>3475921.86</t>
  </si>
  <si>
    <t>654170.37</t>
  </si>
  <si>
    <t>98278.06</t>
  </si>
  <si>
    <t>1218.1</t>
  </si>
  <si>
    <t>14551.15</t>
  </si>
  <si>
    <t>1123143.21</t>
  </si>
  <si>
    <t>1213.61</t>
  </si>
  <si>
    <t>115548.01</t>
  </si>
  <si>
    <t>5788.528</t>
  </si>
  <si>
    <t>484.122</t>
  </si>
  <si>
    <t>551.493</t>
  </si>
  <si>
    <t>59.418</t>
  </si>
  <si>
    <t>4693.493</t>
  </si>
  <si>
    <t>38155520.83</t>
  </si>
  <si>
    <t>26351.171</t>
  </si>
  <si>
    <t>136591.858</t>
  </si>
  <si>
    <t>3387636.333</t>
  </si>
  <si>
    <t>195.878</t>
  </si>
  <si>
    <t>6985.174</t>
  </si>
  <si>
    <t>746528.186</t>
  </si>
  <si>
    <t>7653.064</t>
  </si>
  <si>
    <t>11299752.806</t>
  </si>
  <si>
    <t>93383.772</t>
  </si>
  <si>
    <t>29801.765</t>
  </si>
  <si>
    <t>19427546.619</t>
  </si>
  <si>
    <t>15232.743</t>
  </si>
  <si>
    <t>17174.729</t>
  </si>
  <si>
    <t>1718.572</t>
  </si>
  <si>
    <t>1768069.754</t>
  </si>
  <si>
    <t>6498404.74</t>
  </si>
  <si>
    <t>5923.58</t>
  </si>
  <si>
    <t>1743446.34</t>
  </si>
  <si>
    <t>69678.49</t>
  </si>
  <si>
    <t>3336996.43</t>
  </si>
  <si>
    <t>613845.8</t>
  </si>
  <si>
    <t>4375429.403</t>
  </si>
  <si>
    <t>26139.866</t>
  </si>
  <si>
    <t>1077613.056</t>
  </si>
  <si>
    <t>946968.78</t>
  </si>
  <si>
    <t>74169.675</t>
  </si>
  <si>
    <t>1147820.486</t>
  </si>
  <si>
    <t>12011.727</t>
  </si>
  <si>
    <t>116113.327</t>
  </si>
  <si>
    <t>4052460.8</t>
  </si>
  <si>
    <t>3329604.49</t>
  </si>
  <si>
    <t>20133.11</t>
  </si>
  <si>
    <t>118672.641</t>
  </si>
  <si>
    <t>105221.009</t>
  </si>
  <si>
    <t>5798.568</t>
  </si>
  <si>
    <t>5028.408</t>
  </si>
  <si>
    <t>4832.53</t>
  </si>
  <si>
    <t>3656.19</t>
  </si>
  <si>
    <t>32215299.573</t>
  </si>
  <si>
    <t>2161304.545</t>
  </si>
  <si>
    <t>10352784.026</t>
  </si>
  <si>
    <t>19214.098</t>
  </si>
  <si>
    <t>16940984.705</t>
  </si>
  <si>
    <t>534271.124</t>
  </si>
  <si>
    <t>1627403.802</t>
  </si>
  <si>
    <t>2441074.14</t>
  </si>
  <si>
    <t>3735.75</t>
  </si>
  <si>
    <t>95414.9</t>
  </si>
  <si>
    <t>112769.17</t>
  </si>
  <si>
    <t>43497.723</t>
  </si>
  <si>
    <t>44718.822</t>
  </si>
  <si>
    <t>24552.625</t>
  </si>
  <si>
    <t>11472.241</t>
  </si>
  <si>
    <t>211.305</t>
  </si>
  <si>
    <t>11260.936</t>
  </si>
  <si>
    <t>1316849.395</t>
  </si>
  <si>
    <t>505302.176</t>
  </si>
  <si>
    <t>69713.106</t>
  </si>
  <si>
    <t>44956.546</t>
  </si>
  <si>
    <t>10644.611</t>
  </si>
  <si>
    <t>2254.46</t>
  </si>
  <si>
    <t>37.115</t>
  </si>
  <si>
    <t>257332.234</t>
  </si>
  <si>
    <t>43197.346</t>
  </si>
  <si>
    <t>247969.942</t>
  </si>
  <si>
    <t>1759.2</t>
  </si>
  <si>
    <t>2238649.24</t>
  </si>
  <si>
    <t>1139689.722</t>
  </si>
  <si>
    <t>34.25</t>
  </si>
  <si>
    <t>877.364</t>
  </si>
  <si>
    <t>860.238</t>
  </si>
  <si>
    <t>748597.682</t>
  </si>
  <si>
    <t>308596.818</t>
  </si>
  <si>
    <t>1555.99</t>
  </si>
  <si>
    <t>86996.24</t>
  </si>
  <si>
    <t>75399.363</t>
  </si>
  <si>
    <t>117117.24</t>
  </si>
  <si>
    <t>105977.17</t>
  </si>
  <si>
    <t>22.23</t>
  </si>
  <si>
    <t>9899.74</t>
  </si>
  <si>
    <t>1135237.091</t>
  </si>
  <si>
    <t>74714.749</t>
  </si>
  <si>
    <t>4452.63</t>
  </si>
  <si>
    <t>684.614</t>
  </si>
  <si>
    <t>5994825.791</t>
  </si>
  <si>
    <t>61237.378</t>
  </si>
  <si>
    <t>573289.438</t>
  </si>
  <si>
    <t>246237.08</t>
  </si>
  <si>
    <t>444394.385</t>
  </si>
  <si>
    <t>6847.544</t>
  </si>
  <si>
    <t>1040060.218</t>
  </si>
  <si>
    <t>359669.544</t>
  </si>
  <si>
    <t>1972.616</t>
  </si>
  <si>
    <t>6482.962</t>
  </si>
  <si>
    <t>2234.166</t>
  </si>
  <si>
    <t>20688.253</t>
  </si>
  <si>
    <t>2467225.501</t>
  </si>
  <si>
    <t>2356.975</t>
  </si>
  <si>
    <t>6949.683</t>
  </si>
  <si>
    <t>9693.017</t>
  </si>
  <si>
    <t>742332.832</t>
  </si>
  <si>
    <t>7368084.71</t>
  </si>
  <si>
    <t>986.84</t>
  </si>
  <si>
    <t>377.37</t>
  </si>
  <si>
    <t>352186.93</t>
  </si>
  <si>
    <t>138925.43</t>
  </si>
  <si>
    <t>40324.57</t>
  </si>
  <si>
    <t>1113243.47</t>
  </si>
  <si>
    <t>2717.748</t>
  </si>
  <si>
    <t>1773.465</t>
  </si>
  <si>
    <t>303.741</t>
  </si>
  <si>
    <t>6.425</t>
  </si>
  <si>
    <t>234.097</t>
  </si>
  <si>
    <t>400.02</t>
  </si>
  <si>
    <t>5665845.771</t>
  </si>
  <si>
    <t>60587.253</t>
  </si>
  <si>
    <t>553634.452</t>
  </si>
  <si>
    <t>205588.398</t>
  </si>
  <si>
    <t>444141.738</t>
  </si>
  <si>
    <t>6543.803</t>
  </si>
  <si>
    <t>1566.494</t>
  </si>
  <si>
    <t>2250195.96</t>
  </si>
  <si>
    <t>48.781</t>
  </si>
  <si>
    <t>720987.611</t>
  </si>
  <si>
    <t>470485.88</t>
  </si>
  <si>
    <t>118298.95</t>
  </si>
  <si>
    <t>55306.261</t>
  </si>
  <si>
    <t>19654.986</t>
  </si>
  <si>
    <t>35651.275</t>
  </si>
  <si>
    <t>91433.876</t>
  </si>
  <si>
    <t>89525.702</t>
  </si>
  <si>
    <t>1908.174</t>
  </si>
  <si>
    <t>46955.297</t>
  </si>
  <si>
    <t>38629.366</t>
  </si>
  <si>
    <t>1842.969</t>
  </si>
  <si>
    <t>6875608.14</t>
  </si>
  <si>
    <t>132566.838</t>
  </si>
  <si>
    <t>650.124</t>
  </si>
  <si>
    <t>3223.942</t>
  </si>
  <si>
    <t>252.647</t>
  </si>
  <si>
    <t>1427.055</t>
  </si>
  <si>
    <t>2227.741</t>
  </si>
  <si>
    <t>88640.376</t>
  </si>
  <si>
    <t>7850.047</t>
  </si>
  <si>
    <t>21345.221</t>
  </si>
  <si>
    <t>20626.48</t>
  </si>
  <si>
    <t>35809096.661</t>
  </si>
  <si>
    <t>480.597</t>
  </si>
  <si>
    <t>AUS</t>
  </si>
  <si>
    <t>Australia</t>
  </si>
  <si>
    <t>236.022</t>
  </si>
  <si>
    <t>1348257.291</t>
  </si>
  <si>
    <t>474788.509</t>
  </si>
  <si>
    <t>846.902</t>
  </si>
  <si>
    <t>CHL</t>
  </si>
  <si>
    <t>Chile</t>
  </si>
  <si>
    <t>6449.203</t>
  </si>
  <si>
    <t>2125601.589</t>
  </si>
  <si>
    <t>186989.492</t>
  </si>
  <si>
    <t>41835.731</t>
  </si>
  <si>
    <t>ISR</t>
  </si>
  <si>
    <t>Israel</t>
  </si>
  <si>
    <t>491.256</t>
  </si>
  <si>
    <t>30501.465</t>
  </si>
  <si>
    <t>KOR</t>
  </si>
  <si>
    <t>Rep. of Korea</t>
  </si>
  <si>
    <t>3957.051</t>
  </si>
  <si>
    <t>21949.48</t>
  </si>
  <si>
    <t>129.295</t>
  </si>
  <si>
    <t>6848000.871</t>
  </si>
  <si>
    <t>136.189</t>
  </si>
  <si>
    <t>46588.999</t>
  </si>
  <si>
    <t>100245.806</t>
  </si>
  <si>
    <t>20088780.29</t>
  </si>
  <si>
    <t>2174201.286</t>
  </si>
  <si>
    <t>677409.199</t>
  </si>
  <si>
    <t>4826.927</t>
  </si>
  <si>
    <t>16275.741</t>
  </si>
  <si>
    <t>22626.889</t>
  </si>
  <si>
    <t>2324.444</t>
  </si>
  <si>
    <t>39634.999</t>
  </si>
  <si>
    <t>1891.316</t>
  </si>
  <si>
    <t>1543639.822</t>
  </si>
  <si>
    <t>10688517.77</t>
  </si>
  <si>
    <t>DZA</t>
  </si>
  <si>
    <t>283483.43</t>
  </si>
  <si>
    <t>14.48</t>
  </si>
  <si>
    <t>412.27</t>
  </si>
  <si>
    <t>4295684.34</t>
  </si>
  <si>
    <t>643.74</t>
  </si>
  <si>
    <t>131.96</t>
  </si>
  <si>
    <t>379034.98</t>
  </si>
  <si>
    <t>4382903.55</t>
  </si>
  <si>
    <t>SVK</t>
  </si>
  <si>
    <t>Slovakia</t>
  </si>
  <si>
    <t>68067.2</t>
  </si>
  <si>
    <t>1664.32</t>
  </si>
  <si>
    <t>19.52</t>
  </si>
  <si>
    <t>1276457.98</t>
  </si>
  <si>
    <t>4986.153</t>
  </si>
  <si>
    <t>957.027</t>
  </si>
  <si>
    <t>207.067</t>
  </si>
  <si>
    <t>31.448</t>
  </si>
  <si>
    <t>2735.076</t>
  </si>
  <si>
    <t>208.634</t>
  </si>
  <si>
    <t>1023.73</t>
  </si>
  <si>
    <t>1009.25</t>
  </si>
  <si>
    <t>25381984.77</t>
  </si>
  <si>
    <t>35463.508</t>
  </si>
  <si>
    <t>158829.579</t>
  </si>
  <si>
    <t>1264961.94</t>
  </si>
  <si>
    <t>146812.749</t>
  </si>
  <si>
    <t>11463.406</t>
  </si>
  <si>
    <t>682.78</t>
  </si>
  <si>
    <t>4564886.865</t>
  </si>
  <si>
    <t>99844.152</t>
  </si>
  <si>
    <t>15533601.758</t>
  </si>
  <si>
    <t>5443.447</t>
  </si>
  <si>
    <t>4764.802</t>
  </si>
  <si>
    <t>15907.062</t>
  </si>
  <si>
    <t>1247487.845</t>
  </si>
  <si>
    <t>14282300.228</t>
  </si>
  <si>
    <t>9907026.2</t>
  </si>
  <si>
    <t>4295577.56</t>
  </si>
  <si>
    <t>334.228</t>
  </si>
  <si>
    <t>3673258.98</t>
  </si>
  <si>
    <t>1273211.71</t>
  </si>
  <si>
    <t>5003875.429</t>
  </si>
  <si>
    <t>7939.455</t>
  </si>
  <si>
    <t>1192089.86</t>
  </si>
  <si>
    <t>48493.486</t>
  </si>
  <si>
    <t>3325.924</t>
  </si>
  <si>
    <t>189878.226</t>
  </si>
  <si>
    <t>10480.076</t>
  </si>
  <si>
    <t>2431851.074</t>
  </si>
  <si>
    <t>15814.678</t>
  </si>
  <si>
    <t>2196.595</t>
  </si>
  <si>
    <t>906184.286</t>
  </si>
  <si>
    <t>13298864.228</t>
  </si>
  <si>
    <t>5250661.45</t>
  </si>
  <si>
    <t>3641825.15</t>
  </si>
  <si>
    <t>1229669.36</t>
  </si>
  <si>
    <t>73352.677</t>
  </si>
  <si>
    <t>72872.08</t>
  </si>
  <si>
    <t>4874.446</t>
  </si>
  <si>
    <t>570.048</t>
  </si>
  <si>
    <t>2943.707</t>
  </si>
  <si>
    <t>92.384</t>
  </si>
  <si>
    <t>585.528</t>
  </si>
  <si>
    <t>10171.01</t>
  </si>
  <si>
    <t>20215387.764</t>
  </si>
  <si>
    <t>27524.053</t>
  </si>
  <si>
    <t>98319.263</t>
  </si>
  <si>
    <t>4375008.639</t>
  </si>
  <si>
    <t>36108.923</t>
  </si>
  <si>
    <t>99274.104</t>
  </si>
  <si>
    <t>13063647.937</t>
  </si>
  <si>
    <t>341303.559</t>
  </si>
  <si>
    <t>4629569.26</t>
  </si>
  <si>
    <t>6965.92</t>
  </si>
  <si>
    <t>43542.35</t>
  </si>
  <si>
    <t>14497.837</t>
  </si>
  <si>
    <t>14296.9</t>
  </si>
  <si>
    <t>46723.34</t>
  </si>
  <si>
    <t>8137.482</t>
  </si>
  <si>
    <t>38585.857</t>
  </si>
  <si>
    <t>4264.895</t>
  </si>
  <si>
    <t>19008.381</t>
  </si>
  <si>
    <t>16396.308</t>
  </si>
  <si>
    <t>127.849</t>
  </si>
  <si>
    <t>463.613</t>
  </si>
  <si>
    <t>1094548.759</t>
  </si>
  <si>
    <t>24821.453</t>
  </si>
  <si>
    <t>631547.004</t>
  </si>
  <si>
    <t>424833.7</t>
  </si>
  <si>
    <t>13346.602</t>
  </si>
  <si>
    <t>463001.755</t>
  </si>
  <si>
    <t>4171845.183</t>
  </si>
  <si>
    <t>1800316.052</t>
  </si>
  <si>
    <t>315958.93</t>
  </si>
  <si>
    <t>122.083</t>
  </si>
  <si>
    <t>82.637</t>
  </si>
  <si>
    <t>1206.654</t>
  </si>
  <si>
    <t>761676.375</t>
  </si>
  <si>
    <t>64.666</t>
  </si>
  <si>
    <t>113829.546</t>
  </si>
  <si>
    <t>60995.408</t>
  </si>
  <si>
    <t>658619.151</t>
  </si>
  <si>
    <t>62.125</t>
  </si>
  <si>
    <t>1374.639</t>
  </si>
  <si>
    <t>106.78</t>
  </si>
  <si>
    <t>4152273.546</t>
  </si>
  <si>
    <t>1788581.051</t>
  </si>
  <si>
    <t>1081.592</t>
  </si>
  <si>
    <t>753685.317</t>
  </si>
  <si>
    <t>109819.546</t>
  </si>
  <si>
    <t>58877.956</t>
  </si>
  <si>
    <t>348.253</t>
  </si>
  <si>
    <t>125.062</t>
  </si>
  <si>
    <t>161.066</t>
  </si>
  <si>
    <t>11386.748</t>
  </si>
  <si>
    <t>7991.057</t>
  </si>
  <si>
    <t>1956.386</t>
  </si>
  <si>
    <t>7527260.927</t>
  </si>
  <si>
    <t>1312793.784</t>
  </si>
  <si>
    <t>834861.169</t>
  </si>
  <si>
    <t>40176.743</t>
  </si>
  <si>
    <t>30250.242</t>
  </si>
  <si>
    <t>28404.964</t>
  </si>
  <si>
    <t>889890.627</t>
  </si>
  <si>
    <t>104.741</t>
  </si>
  <si>
    <t>336.988</t>
  </si>
  <si>
    <t>4066614.348</t>
  </si>
  <si>
    <t>160.045</t>
  </si>
  <si>
    <t>294777.337</t>
  </si>
  <si>
    <t>780361.06</t>
  </si>
  <si>
    <t>708635.32</t>
  </si>
  <si>
    <t>3246.27</t>
  </si>
  <si>
    <t>54238.213</t>
  </si>
  <si>
    <t>973.191</t>
  </si>
  <si>
    <t>53265.022</t>
  </si>
  <si>
    <t>6740565.34</t>
  </si>
  <si>
    <t>1297710.162</t>
  </si>
  <si>
    <t>601353.402</t>
  </si>
  <si>
    <t>29277.051</t>
  </si>
  <si>
    <t>633396.828</t>
  </si>
  <si>
    <t>3861123.84</t>
  </si>
  <si>
    <t>249128.632</t>
  </si>
  <si>
    <t>639898.44</t>
  </si>
  <si>
    <t>571831.24</t>
  </si>
  <si>
    <t>298540.031</t>
  </si>
  <si>
    <t>15083.622</t>
  </si>
  <si>
    <t>26962.61</t>
  </si>
  <si>
    <t>256493.8</t>
  </si>
  <si>
    <t>344597.598</t>
  </si>
  <si>
    <t>230716.588</t>
  </si>
  <si>
    <t>113881.01</t>
  </si>
  <si>
    <t>1442.353</t>
  </si>
  <si>
    <t>504.62</t>
  </si>
  <si>
    <t>87540.402</t>
  </si>
  <si>
    <t>2791.18</t>
  </si>
  <si>
    <t>38344.476</t>
  </si>
  <si>
    <t>45648.706</t>
  </si>
  <si>
    <t>136299.46</t>
  </si>
  <si>
    <t>55868315.944</t>
  </si>
  <si>
    <t>1892530.283</t>
  </si>
  <si>
    <t>BDI</t>
  </si>
  <si>
    <t>24004.158</t>
  </si>
  <si>
    <t>276830.581</t>
  </si>
  <si>
    <t>453.71</t>
  </si>
  <si>
    <t>9750365.024</t>
  </si>
  <si>
    <t>198080.338</t>
  </si>
  <si>
    <t>190556.414</t>
  </si>
  <si>
    <t>HKG</t>
  </si>
  <si>
    <t>China, Hong Kong SAR</t>
  </si>
  <si>
    <t>56624.742</t>
  </si>
  <si>
    <t>11216.224</t>
  </si>
  <si>
    <t>8115.569</t>
  </si>
  <si>
    <t>748.203</t>
  </si>
  <si>
    <t>821.032</t>
  </si>
  <si>
    <t>26129.601</t>
  </si>
  <si>
    <t>41689.22</t>
  </si>
  <si>
    <t>POL</t>
  </si>
  <si>
    <t>Poland</t>
  </si>
  <si>
    <t>12469.049</t>
  </si>
  <si>
    <t>QAT</t>
  </si>
  <si>
    <t>Qatar</t>
  </si>
  <si>
    <t>21134.173</t>
  </si>
  <si>
    <t>7154352.252</t>
  </si>
  <si>
    <t>1635.036</t>
  </si>
  <si>
    <t>26107.341</t>
  </si>
  <si>
    <t>104.701</t>
  </si>
  <si>
    <t>148954.635</t>
  </si>
  <si>
    <t>341422.239</t>
  </si>
  <si>
    <t>29213423.685</t>
  </si>
  <si>
    <t>5486.125</t>
  </si>
  <si>
    <t>4198221.296</t>
  </si>
  <si>
    <t>115250.455</t>
  </si>
  <si>
    <t>10476.885</t>
  </si>
  <si>
    <t>25355.086</t>
  </si>
  <si>
    <t>116.017</t>
  </si>
  <si>
    <t>2115641.87</t>
  </si>
  <si>
    <t>IRN</t>
  </si>
  <si>
    <t>Iran</t>
  </si>
  <si>
    <t>JPN</t>
  </si>
  <si>
    <t>Japan</t>
  </si>
  <si>
    <t>157587.471</t>
  </si>
  <si>
    <t>1279.557</t>
  </si>
  <si>
    <t>10576.049</t>
  </si>
  <si>
    <t>145056.806</t>
  </si>
  <si>
    <t>675.059</t>
  </si>
  <si>
    <t>43721921.033</t>
  </si>
  <si>
    <t>41310781.327</t>
  </si>
  <si>
    <t>101126.913</t>
  </si>
  <si>
    <t>5250813.121</t>
  </si>
  <si>
    <t>31408.464</t>
  </si>
  <si>
    <t>136633.718</t>
  </si>
  <si>
    <t>25051909.033</t>
  </si>
  <si>
    <t>22374338.371</t>
  </si>
  <si>
    <t>7207.627</t>
  </si>
  <si>
    <t>21183.092</t>
  </si>
  <si>
    <t>1719972.563</t>
  </si>
  <si>
    <t>13952632.033</t>
  </si>
  <si>
    <t>8859359.323</t>
  </si>
  <si>
    <t>33769.804</t>
  </si>
  <si>
    <t>5005217.355</t>
  </si>
  <si>
    <t>407509.346</t>
  </si>
  <si>
    <t>4051921.033</t>
  </si>
  <si>
    <t>2857832.583</t>
  </si>
  <si>
    <t>386630.142</t>
  </si>
  <si>
    <t>241827.723</t>
  </si>
  <si>
    <t>67357.109</t>
  </si>
  <si>
    <t>133513.896</t>
  </si>
  <si>
    <t>40727.403</t>
  </si>
  <si>
    <t>229.314</t>
  </si>
  <si>
    <t>25918.323</t>
  </si>
  <si>
    <t>23395.795</t>
  </si>
  <si>
    <t>231.864</t>
  </si>
  <si>
    <t>296.179</t>
  </si>
  <si>
    <t>359.449</t>
  </si>
  <si>
    <t>31776475.402</t>
  </si>
  <si>
    <t>63214.319</t>
  </si>
  <si>
    <t>6746842.906</t>
  </si>
  <si>
    <t>19198303.938</t>
  </si>
  <si>
    <t>1235178.887</t>
  </si>
  <si>
    <t>16578.977</t>
  </si>
  <si>
    <t>25471.756</t>
  </si>
  <si>
    <t>227769.384</t>
  </si>
  <si>
    <t>33074.62</t>
  </si>
  <si>
    <t>104305.819</t>
  </si>
  <si>
    <t>32894.221</t>
  </si>
  <si>
    <t>6682.133</t>
  </si>
  <si>
    <t>64729.465</t>
  </si>
  <si>
    <t>12861.614</t>
  </si>
  <si>
    <t>1495699.308</t>
  </si>
  <si>
    <t>399421.096</t>
  </si>
  <si>
    <t>535950.463</t>
  </si>
  <si>
    <t>177065.803</t>
  </si>
  <si>
    <t>1197.463</t>
  </si>
  <si>
    <t>38698.754</t>
  </si>
  <si>
    <t>2594.199</t>
  </si>
  <si>
    <t>4171.994</t>
  </si>
  <si>
    <t>47299.906</t>
  </si>
  <si>
    <t>1449920.751</t>
  </si>
  <si>
    <t>527230.257</t>
  </si>
  <si>
    <t>23732.804</t>
  </si>
  <si>
    <t>44442.747</t>
  </si>
  <si>
    <t>23686.155</t>
  </si>
  <si>
    <t>8720.206</t>
  </si>
  <si>
    <t>14965.95</t>
  </si>
  <si>
    <t>22092.401</t>
  </si>
  <si>
    <t>2857.159</t>
  </si>
  <si>
    <t>12891386.224</t>
  </si>
  <si>
    <t>1390702.717</t>
  </si>
  <si>
    <t>3953025.392</t>
  </si>
  <si>
    <t>13490.611</t>
  </si>
  <si>
    <t>25216.278</t>
  </si>
  <si>
    <t>11123.454</t>
  </si>
  <si>
    <t>6642468.141</t>
  </si>
  <si>
    <t>348369.4</t>
  </si>
  <si>
    <t>515272.716</t>
  </si>
  <si>
    <t>510514.843</t>
  </si>
  <si>
    <t>4757.872</t>
  </si>
  <si>
    <t>11851968.493</t>
  </si>
  <si>
    <t>1378296.199</t>
  </si>
  <si>
    <t>3220697.481</t>
  </si>
  <si>
    <t>9675.492</t>
  </si>
  <si>
    <t>6572494.03</t>
  </si>
  <si>
    <t>145935.425</t>
  </si>
  <si>
    <t>9101.652</t>
  </si>
  <si>
    <t>9054.074</t>
  </si>
  <si>
    <t>3974.715</t>
  </si>
  <si>
    <t>5103.178</t>
  </si>
  <si>
    <t>4649.468</t>
  </si>
  <si>
    <t>496911.396</t>
  </si>
  <si>
    <t>3304.867</t>
  </si>
  <si>
    <t>221813.067</t>
  </si>
  <si>
    <t>1540.732</t>
  </si>
  <si>
    <t>47537.982</t>
  </si>
  <si>
    <t>202433.976</t>
  </si>
  <si>
    <t>H3</t>
  </si>
  <si>
    <t>IRL</t>
  </si>
  <si>
    <t>Ireland</t>
  </si>
  <si>
    <t>MEX</t>
  </si>
  <si>
    <t>Mexico</t>
  </si>
  <si>
    <t xml:space="preserve">_X </t>
  </si>
  <si>
    <t>Areas, nes</t>
  </si>
  <si>
    <t>NFK</t>
  </si>
  <si>
    <t>Norfolk Isds</t>
  </si>
  <si>
    <t>Oil palm</t>
  </si>
  <si>
    <t>P-potentiel deflator used</t>
  </si>
  <si>
    <t>Demand unlock</t>
  </si>
  <si>
    <t>Gap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</si>
</sst>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1" formatCode="_-* #,##0_-;\-* #,##0_-;_-* &quot;-&quot;_-;_-@_-"/>
    <numFmt numFmtId="43" formatCode="_-* #,##0.00_-;\-* #,##0.00_-;_-* &quot;-&quot;??_-;_-@_-"/>
    <numFmt numFmtId="164" formatCode="_-&quot;£&quot;* #,##0_-;\-&quot;£&quot;* #,##0_-;_-&quot;£&quot;* &quot;-&quot;_-;_-@_-"/>
    <numFmt numFmtId="165" formatCode="_-&quot;£&quot;* #,##0.00_-;\-&quot;£&quot;* #,##0.00_-;_-&quot;£&quot;* &quot;-&quot;??_-;_-@_-"/>
    <numFmt numFmtId="166" formatCode="#,##0.0_);\(#,##0.0\);0.0_);@_)"/>
    <numFmt numFmtId="167" formatCode="0.0%_);\(0.0%\)"/>
    <numFmt numFmtId="168" formatCode="dd\-mmm\-yy_)"/>
    <numFmt numFmtId="169" formatCode=";;;"/>
    <numFmt numFmtId="170" formatCode="#,##0_);\(#,##0\);0_);@_)"/>
    <numFmt numFmtId="171" formatCode="#.##0;\-#.##0;\-"/>
    <numFmt numFmtId="172" formatCode="#,##0.00_);\(#,##0.00\);0.00_);@_)"/>
    <numFmt numFmtId="173" formatCode="########0.00"/>
    <numFmt numFmtId="174" formatCode="0%_);\(0%\)"/>
    <numFmt numFmtId="175" formatCode="0.0"/>
    <numFmt numFmtId="176" formatCode="0.0%"/>
    <numFmt numFmtId="177" formatCode="#,##0.0"/>
    <numFmt numFmtId="178" formatCode="_-* #,##0_-;\-* #,##0_-;_-* &quot;-&quot;??_-;_-@_-"/>
    <numFmt numFmtId="179" formatCode="#,##0.000_);\(#,##0.000\);0.000_);@_)"/>
  </numFmts>
  <fonts count="81" x14ac:knownFonts="1">
    <font>
      <sz val="10"/>
      <name val="Arial"/>
    </font>
    <font>
      <sz val="11"/>
      <color theme="1"/>
      <name val="Trebuchet MS"/>
      <family val="2"/>
      <scheme val="minor"/>
    </font>
    <font>
      <sz val="11"/>
      <color theme="1"/>
      <name val="Trebuchet MS"/>
      <family val="2"/>
      <scheme val="minor"/>
    </font>
    <font>
      <sz val="11"/>
      <color theme="1"/>
      <name val="Trebuchet MS"/>
      <family val="2"/>
      <scheme val="minor"/>
    </font>
    <font>
      <sz val="11"/>
      <color theme="1"/>
      <name val="Trebuchet MS"/>
      <family val="2"/>
      <scheme val="minor"/>
    </font>
    <font>
      <sz val="11"/>
      <color theme="1"/>
      <name val="Trebuchet MS"/>
      <family val="2"/>
      <scheme val="minor"/>
    </font>
    <font>
      <sz val="11"/>
      <color theme="1"/>
      <name val="Trebuchet MS"/>
      <family val="2"/>
      <scheme val="minor"/>
    </font>
    <font>
      <sz val="11"/>
      <color theme="1"/>
      <name val="Trebuchet MS"/>
      <family val="2"/>
      <scheme val="minor"/>
    </font>
    <font>
      <sz val="11"/>
      <color theme="1"/>
      <name val="Trebuchet MS"/>
      <family val="2"/>
      <scheme val="minor"/>
    </font>
    <font>
      <sz val="11"/>
      <color theme="1"/>
      <name val="Trebuchet MS"/>
      <family val="2"/>
      <scheme val="minor"/>
    </font>
    <font>
      <sz val="10"/>
      <color indexed="12"/>
      <name val="Arial"/>
      <family val="2"/>
    </font>
    <font>
      <sz val="8"/>
      <name val="Arial"/>
      <family val="2"/>
    </font>
    <font>
      <b/>
      <sz val="18"/>
      <color theme="3"/>
      <name val="Trebuchet MS"/>
      <family val="2"/>
      <scheme val="major"/>
    </font>
    <font>
      <b/>
      <sz val="15"/>
      <color theme="3"/>
      <name val="Arial"/>
      <family val="2"/>
    </font>
    <font>
      <b/>
      <sz val="13"/>
      <color theme="3"/>
      <name val="Arial"/>
      <family val="2"/>
    </font>
    <font>
      <b/>
      <sz val="11"/>
      <color theme="3"/>
      <name val="Arial"/>
      <family val="2"/>
    </font>
    <font>
      <sz val="16"/>
      <color rgb="FF006100"/>
      <name val="Arial"/>
      <family val="2"/>
    </font>
    <font>
      <sz val="16"/>
      <color rgb="FF9C0006"/>
      <name val="Arial"/>
      <family val="2"/>
    </font>
    <font>
      <sz val="16"/>
      <color rgb="FF9C6500"/>
      <name val="Arial"/>
      <family val="2"/>
    </font>
    <font>
      <b/>
      <sz val="16"/>
      <color rgb="FF3F3F3F"/>
      <name val="Arial"/>
      <family val="2"/>
    </font>
    <font>
      <b/>
      <sz val="16"/>
      <color rgb="FFFA7D00"/>
      <name val="Arial"/>
      <family val="2"/>
    </font>
    <font>
      <sz val="16"/>
      <color rgb="FFFA7D00"/>
      <name val="Arial"/>
      <family val="2"/>
    </font>
    <font>
      <b/>
      <sz val="16"/>
      <color theme="0"/>
      <name val="Arial"/>
      <family val="2"/>
    </font>
    <font>
      <sz val="16"/>
      <color rgb="FFFF0000"/>
      <name val="Arial"/>
      <family val="2"/>
    </font>
    <font>
      <sz val="10"/>
      <name val="Arial"/>
      <family val="2"/>
    </font>
    <font>
      <i/>
      <sz val="16"/>
      <color rgb="FF7F7F7F"/>
      <name val="Arial"/>
      <family val="2"/>
    </font>
    <font>
      <b/>
      <sz val="16"/>
      <color theme="1"/>
      <name val="Arial"/>
      <family val="2"/>
    </font>
    <font>
      <sz val="16"/>
      <color theme="0"/>
      <name val="Arial"/>
      <family val="2"/>
    </font>
    <font>
      <sz val="16"/>
      <color theme="1"/>
      <name val="Arial"/>
      <family val="2"/>
    </font>
    <font>
      <sz val="10"/>
      <color rgb="FF0000FF"/>
      <name val="Arial"/>
      <family val="2"/>
    </font>
    <font>
      <sz val="10"/>
      <name val="Arial"/>
      <family val="2"/>
    </font>
    <font>
      <b/>
      <sz val="10"/>
      <color indexed="9"/>
      <name val="Arial"/>
      <family val="2"/>
    </font>
    <font>
      <b/>
      <sz val="18"/>
      <color indexed="9"/>
      <name val="Arial"/>
      <family val="2"/>
    </font>
    <font>
      <b/>
      <sz val="12"/>
      <color rgb="FF006600"/>
      <name val="Arial"/>
      <family val="2"/>
    </font>
    <font>
      <b/>
      <sz val="8"/>
      <name val="Arial"/>
      <family val="2"/>
    </font>
    <font>
      <b/>
      <sz val="10"/>
      <color theme="3"/>
      <name val="Arial"/>
      <family val="2"/>
    </font>
    <font>
      <sz val="10"/>
      <color theme="3"/>
      <name val="Arial"/>
      <family val="2"/>
    </font>
    <font>
      <b/>
      <sz val="12"/>
      <color theme="3"/>
      <name val="Arial"/>
      <family val="2"/>
    </font>
    <font>
      <b/>
      <sz val="12"/>
      <color theme="0"/>
      <name val="Arial"/>
      <family val="2"/>
    </font>
    <font>
      <sz val="11"/>
      <name val="Trebuchet MS"/>
      <family val="2"/>
      <scheme val="minor"/>
    </font>
    <font>
      <b/>
      <sz val="10"/>
      <color theme="0"/>
      <name val="Arial"/>
      <family val="2"/>
    </font>
    <font>
      <b/>
      <sz val="10"/>
      <name val="Arial"/>
      <family val="2"/>
    </font>
    <font>
      <u/>
      <sz val="10"/>
      <color theme="10"/>
      <name val="Arial"/>
      <family val="2"/>
    </font>
    <font>
      <sz val="11"/>
      <color indexed="8"/>
      <name val="Trebuchet MS"/>
      <family val="2"/>
      <scheme val="minor"/>
    </font>
    <font>
      <sz val="10"/>
      <color theme="1"/>
      <name val="Arial"/>
      <family val="2"/>
    </font>
    <font>
      <sz val="8"/>
      <name val="Arial"/>
      <family val="2"/>
    </font>
    <font>
      <b/>
      <sz val="10"/>
      <color rgb="FF0000FF"/>
      <name val="Arial"/>
      <family val="2"/>
    </font>
    <font>
      <b/>
      <sz val="10"/>
      <color theme="1"/>
      <name val="Arial"/>
      <family val="2"/>
    </font>
    <font>
      <sz val="10"/>
      <color theme="0"/>
      <name val="Arial"/>
      <family val="2"/>
    </font>
    <font>
      <sz val="12"/>
      <name val="Arial"/>
      <family val="2"/>
    </font>
    <font>
      <sz val="12"/>
      <color theme="1"/>
      <name val="Trebuchet MS"/>
      <family val="2"/>
      <scheme val="minor"/>
    </font>
    <font>
      <i/>
      <sz val="10"/>
      <name val="Arial"/>
      <family val="2"/>
    </font>
    <font>
      <sz val="10"/>
      <color theme="9" tint="0.79998168889431442"/>
      <name val="Arial"/>
      <family val="2"/>
    </font>
    <font>
      <b/>
      <i/>
      <sz val="10"/>
      <name val="Arial"/>
      <family val="2"/>
    </font>
    <font>
      <i/>
      <sz val="10"/>
      <color theme="0" tint="-0.499984740745262"/>
      <name val="Arial"/>
      <family val="2"/>
    </font>
    <font>
      <u/>
      <sz val="10"/>
      <color theme="10"/>
      <name val="Arial"/>
      <family val="2"/>
    </font>
    <font>
      <i/>
      <sz val="10"/>
      <color theme="0"/>
      <name val="Arial"/>
      <family val="2"/>
    </font>
    <font>
      <b/>
      <i/>
      <sz val="10"/>
      <color theme="9"/>
      <name val="Arial"/>
      <family val="2"/>
    </font>
    <font>
      <sz val="12"/>
      <color indexed="0"/>
      <name val="Arial"/>
      <family val="2"/>
    </font>
    <font>
      <i/>
      <sz val="10"/>
      <color rgb="FF0000FF"/>
      <name val="Arial"/>
      <family val="2"/>
    </font>
    <font>
      <u/>
      <sz val="10"/>
      <color theme="10"/>
      <name val="Arial"/>
      <family val="2"/>
    </font>
    <font>
      <sz val="10"/>
      <color theme="10"/>
      <name val="Arial"/>
      <family val="2"/>
    </font>
    <font>
      <sz val="12"/>
      <color indexed="0"/>
      <name val="Arial"/>
      <family val="2"/>
    </font>
    <font>
      <sz val="14"/>
      <name val="Arial"/>
      <family val="2"/>
    </font>
    <font>
      <sz val="10"/>
      <name val="Arial"/>
      <family val="2"/>
    </font>
    <font>
      <b/>
      <sz val="12"/>
      <color theme="9"/>
      <name val="Arial"/>
      <family val="2"/>
    </font>
    <font>
      <sz val="9"/>
      <color indexed="81"/>
      <name val="Tahoma"/>
      <family val="2"/>
    </font>
    <font>
      <b/>
      <sz val="9"/>
      <color indexed="81"/>
      <name val="Tahoma"/>
      <family val="2"/>
    </font>
    <font>
      <u/>
      <sz val="10"/>
      <color theme="10"/>
      <name val="Arial"/>
      <family val="2"/>
    </font>
    <font>
      <sz val="12"/>
      <color indexed="0"/>
      <name val="Arial"/>
      <family val="2"/>
    </font>
    <font>
      <b/>
      <sz val="11"/>
      <color theme="1"/>
      <name val="Trebuchet MS"/>
      <family val="2"/>
      <scheme val="minor"/>
    </font>
    <font>
      <b/>
      <sz val="11"/>
      <color theme="0"/>
      <name val="Trebuchet MS"/>
      <family val="2"/>
      <scheme val="minor"/>
    </font>
    <font>
      <sz val="10"/>
      <color rgb="FFFF0000"/>
      <name val="Arial"/>
      <family val="2"/>
    </font>
    <font>
      <b/>
      <sz val="16"/>
      <color theme="8" tint="-0.499984740745262"/>
      <name val="Trebuchet MS"/>
      <family val="2"/>
      <scheme val="minor"/>
    </font>
    <font>
      <b/>
      <sz val="14"/>
      <color theme="3"/>
      <name val="Trebuchet MS"/>
      <family val="2"/>
      <scheme val="minor"/>
    </font>
    <font>
      <sz val="12"/>
      <color theme="4"/>
      <name val="Trebuchet MS"/>
      <family val="2"/>
      <scheme val="minor"/>
    </font>
    <font>
      <b/>
      <sz val="12"/>
      <color theme="1"/>
      <name val="Trebuchet MS"/>
      <family val="2"/>
      <scheme val="minor"/>
    </font>
    <font>
      <b/>
      <sz val="14"/>
      <color theme="1"/>
      <name val="Trebuchet MS"/>
      <family val="2"/>
      <scheme val="minor"/>
    </font>
    <font>
      <sz val="18"/>
      <color theme="1"/>
      <name val="Trebuchet MS"/>
      <family val="2"/>
      <scheme val="minor"/>
    </font>
    <font>
      <sz val="9"/>
      <color indexed="81"/>
      <name val="Tahoma"/>
      <charset val="1"/>
    </font>
    <font>
      <b/>
      <sz val="9"/>
      <color indexed="81"/>
      <name val="Tahoma"/>
      <charset val="1"/>
    </font>
  </fonts>
  <fills count="54">
    <fill>
      <patternFill patternType="none"/>
    </fill>
    <fill>
      <patternFill patternType="gray125"/>
    </fill>
    <fill>
      <patternFill patternType="solid">
        <fgColor indexed="26"/>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66"/>
        <bgColor indexed="64"/>
      </patternFill>
    </fill>
    <fill>
      <patternFill patternType="solid">
        <fgColor rgb="FFFFFFCC"/>
        <bgColor indexed="64"/>
      </patternFill>
    </fill>
    <fill>
      <patternFill patternType="solid">
        <fgColor theme="0"/>
        <bgColor indexed="64"/>
      </patternFill>
    </fill>
    <fill>
      <patternFill patternType="solid">
        <fgColor theme="3"/>
        <bgColor indexed="64"/>
      </patternFill>
    </fill>
    <fill>
      <patternFill patternType="solid">
        <fgColor rgb="FFFFC000"/>
        <bgColor indexed="64"/>
      </patternFill>
    </fill>
    <fill>
      <patternFill patternType="solid">
        <fgColor theme="4"/>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rgb="FF0000FF"/>
        <bgColor indexed="64"/>
      </patternFill>
    </fill>
    <fill>
      <patternFill patternType="solid">
        <fgColor theme="9" tint="0.79998168889431442"/>
        <bgColor indexed="64"/>
      </patternFill>
    </fill>
    <fill>
      <patternFill patternType="solid">
        <fgColor theme="4" tint="0.89999084444715716"/>
        <bgColor indexed="64"/>
      </patternFill>
    </fill>
    <fill>
      <patternFill patternType="solid">
        <fgColor theme="0" tint="-0.14999847407452621"/>
        <bgColor indexed="64"/>
      </patternFill>
    </fill>
    <fill>
      <patternFill patternType="solid">
        <fgColor rgb="FFFFFF00"/>
        <bgColor indexed="64"/>
      </patternFill>
    </fill>
    <fill>
      <patternFill patternType="solid">
        <fgColor theme="9"/>
        <bgColor indexed="64"/>
      </patternFill>
    </fill>
    <fill>
      <patternFill patternType="solid">
        <fgColor theme="9" tint="0.39997558519241921"/>
        <bgColor indexed="64"/>
      </patternFill>
    </fill>
    <fill>
      <patternFill patternType="solid">
        <fgColor theme="0" tint="-0.249977111117893"/>
        <bgColor indexed="64"/>
      </patternFill>
    </fill>
    <fill>
      <patternFill patternType="solid">
        <fgColor theme="2"/>
        <bgColor indexed="64"/>
      </patternFill>
    </fill>
    <fill>
      <patternFill patternType="solid">
        <fgColor theme="1"/>
        <bgColor indexed="64"/>
      </patternFill>
    </fill>
    <fill>
      <patternFill patternType="solid">
        <fgColor theme="5"/>
        <bgColor indexed="64"/>
      </patternFill>
    </fill>
    <fill>
      <patternFill patternType="darkGray"/>
    </fill>
    <fill>
      <patternFill patternType="darkGray">
        <bgColor theme="0" tint="-4.9989318521683403E-2"/>
      </patternFill>
    </fill>
  </fills>
  <borders count="56">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theme="3"/>
      </left>
      <right/>
      <top style="medium">
        <color theme="3"/>
      </top>
      <bottom/>
      <diagonal/>
    </border>
    <border>
      <left/>
      <right/>
      <top style="medium">
        <color theme="3"/>
      </top>
      <bottom/>
      <diagonal/>
    </border>
    <border>
      <left/>
      <right style="medium">
        <color theme="3"/>
      </right>
      <top style="medium">
        <color theme="3"/>
      </top>
      <bottom/>
      <diagonal/>
    </border>
    <border>
      <left style="medium">
        <color theme="3"/>
      </left>
      <right/>
      <top/>
      <bottom/>
      <diagonal/>
    </border>
    <border>
      <left/>
      <right style="medium">
        <color theme="3"/>
      </right>
      <top/>
      <bottom/>
      <diagonal/>
    </border>
    <border>
      <left style="medium">
        <color theme="3"/>
      </left>
      <right/>
      <top/>
      <bottom style="medium">
        <color theme="3"/>
      </bottom>
      <diagonal/>
    </border>
    <border>
      <left/>
      <right/>
      <top/>
      <bottom style="medium">
        <color theme="3"/>
      </bottom>
      <diagonal/>
    </border>
    <border>
      <left/>
      <right style="medium">
        <color theme="3"/>
      </right>
      <top/>
      <bottom style="medium">
        <color theme="3"/>
      </bottom>
      <diagonal/>
    </border>
    <border>
      <left style="thin">
        <color theme="0" tint="-0.499984740745262"/>
      </left>
      <right/>
      <top/>
      <bottom/>
      <diagonal/>
    </border>
    <border>
      <left/>
      <right/>
      <top/>
      <bottom style="thin">
        <color indexed="64"/>
      </bottom>
      <diagonal/>
    </border>
    <border>
      <left/>
      <right/>
      <top style="thin">
        <color indexed="64"/>
      </top>
      <bottom style="double">
        <color indexed="64"/>
      </bottom>
      <diagonal/>
    </border>
    <border>
      <left/>
      <right/>
      <top/>
      <bottom style="double">
        <color indexed="64"/>
      </bottom>
      <diagonal/>
    </border>
    <border>
      <left/>
      <right/>
      <top style="double">
        <color indexed="64"/>
      </top>
      <bottom style="double">
        <color indexed="64"/>
      </bottom>
      <diagonal/>
    </border>
    <border>
      <left/>
      <right/>
      <top style="thin">
        <color indexed="64"/>
      </top>
      <bottom/>
      <diagonal/>
    </border>
    <border>
      <left/>
      <right/>
      <top style="thin">
        <color indexed="64"/>
      </top>
      <bottom style="thin">
        <color indexed="64"/>
      </bottom>
      <diagonal/>
    </border>
    <border>
      <left style="medium">
        <color theme="9"/>
      </left>
      <right/>
      <top style="medium">
        <color theme="9"/>
      </top>
      <bottom/>
      <diagonal/>
    </border>
    <border>
      <left/>
      <right/>
      <top style="medium">
        <color theme="9"/>
      </top>
      <bottom style="thin">
        <color indexed="64"/>
      </bottom>
      <diagonal/>
    </border>
    <border>
      <left style="medium">
        <color theme="9"/>
      </left>
      <right/>
      <top/>
      <bottom/>
      <diagonal/>
    </border>
    <border>
      <left style="medium">
        <color theme="9"/>
      </left>
      <right/>
      <top/>
      <bottom style="medium">
        <color theme="9"/>
      </bottom>
      <diagonal/>
    </border>
    <border>
      <left/>
      <right/>
      <top/>
      <bottom style="medium">
        <color theme="9"/>
      </bottom>
      <diagonal/>
    </border>
    <border>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85">
    <xf numFmtId="0" fontId="0" fillId="0" borderId="0"/>
    <xf numFmtId="166" fontId="10" fillId="2" borderId="1" applyNumberFormat="0" applyAlignment="0" applyProtection="0"/>
    <xf numFmtId="0" fontId="12" fillId="0" borderId="0" applyNumberFormat="0" applyFill="0" applyBorder="0" applyAlignment="0" applyProtection="0"/>
    <xf numFmtId="0" fontId="13" fillId="0" borderId="2" applyNumberFormat="0" applyFill="0" applyAlignment="0" applyProtection="0"/>
    <xf numFmtId="0" fontId="14" fillId="0" borderId="3" applyNumberFormat="0" applyFill="0" applyAlignment="0" applyProtection="0"/>
    <xf numFmtId="0" fontId="15" fillId="0" borderId="4" applyNumberFormat="0" applyFill="0" applyAlignment="0" applyProtection="0"/>
    <xf numFmtId="0" fontId="15" fillId="0" borderId="0" applyNumberFormat="0" applyFill="0" applyBorder="0" applyAlignment="0" applyProtection="0"/>
    <xf numFmtId="0" fontId="16" fillId="3" borderId="0" applyNumberFormat="0" applyBorder="0" applyAlignment="0" applyProtection="0"/>
    <xf numFmtId="0" fontId="17" fillId="4" borderId="0" applyNumberFormat="0" applyBorder="0" applyAlignment="0" applyProtection="0"/>
    <xf numFmtId="0" fontId="18" fillId="5" borderId="0" applyNumberFormat="0" applyBorder="0" applyAlignment="0" applyProtection="0"/>
    <xf numFmtId="0" fontId="19" fillId="6" borderId="5" applyNumberFormat="0" applyAlignment="0" applyProtection="0"/>
    <xf numFmtId="0" fontId="20" fillId="6" borderId="6" applyNumberFormat="0" applyAlignment="0" applyProtection="0"/>
    <xf numFmtId="0" fontId="21" fillId="0" borderId="7" applyNumberFormat="0" applyFill="0" applyAlignment="0" applyProtection="0"/>
    <xf numFmtId="0" fontId="22" fillId="7" borderId="8" applyNumberFormat="0" applyAlignment="0" applyProtection="0"/>
    <xf numFmtId="0" fontId="23" fillId="0" borderId="0" applyNumberFormat="0" applyFill="0" applyBorder="0" applyAlignment="0" applyProtection="0"/>
    <xf numFmtId="0" fontId="24" fillId="8" borderId="9" applyNumberFormat="0" applyFont="0" applyAlignment="0" applyProtection="0"/>
    <xf numFmtId="0" fontId="25" fillId="0" borderId="0" applyNumberFormat="0" applyFill="0" applyBorder="0" applyAlignment="0" applyProtection="0"/>
    <xf numFmtId="0" fontId="26" fillId="0" borderId="10" applyNumberFormat="0" applyFill="0" applyAlignment="0" applyProtection="0"/>
    <xf numFmtId="0" fontId="27" fillId="9" borderId="0" applyNumberFormat="0" applyBorder="0" applyAlignment="0" applyProtection="0"/>
    <xf numFmtId="0" fontId="28" fillId="10" borderId="0" applyNumberFormat="0" applyBorder="0" applyAlignment="0" applyProtection="0"/>
    <xf numFmtId="0" fontId="28" fillId="11" borderId="0" applyNumberFormat="0" applyBorder="0" applyAlignment="0" applyProtection="0"/>
    <xf numFmtId="0" fontId="27" fillId="12" borderId="0" applyNumberFormat="0" applyBorder="0" applyAlignment="0" applyProtection="0"/>
    <xf numFmtId="0" fontId="27" fillId="13" borderId="0" applyNumberFormat="0" applyBorder="0" applyAlignment="0" applyProtection="0"/>
    <xf numFmtId="0" fontId="28" fillId="14" borderId="0" applyNumberFormat="0" applyBorder="0" applyAlignment="0" applyProtection="0"/>
    <xf numFmtId="0" fontId="28" fillId="15" borderId="0" applyNumberFormat="0" applyBorder="0" applyAlignment="0" applyProtection="0"/>
    <xf numFmtId="0" fontId="27" fillId="16" borderId="0" applyNumberFormat="0" applyBorder="0" applyAlignment="0" applyProtection="0"/>
    <xf numFmtId="0" fontId="27" fillId="17" borderId="0" applyNumberFormat="0" applyBorder="0" applyAlignment="0" applyProtection="0"/>
    <xf numFmtId="0" fontId="28" fillId="18" borderId="0" applyNumberFormat="0" applyBorder="0" applyAlignment="0" applyProtection="0"/>
    <xf numFmtId="0" fontId="28" fillId="19" borderId="0" applyNumberFormat="0" applyBorder="0" applyAlignment="0" applyProtection="0"/>
    <xf numFmtId="0" fontId="27" fillId="20" borderId="0" applyNumberFormat="0" applyBorder="0" applyAlignment="0" applyProtection="0"/>
    <xf numFmtId="0" fontId="27" fillId="21" borderId="0" applyNumberFormat="0" applyBorder="0" applyAlignment="0" applyProtection="0"/>
    <xf numFmtId="0" fontId="28" fillId="22" borderId="0" applyNumberFormat="0" applyBorder="0" applyAlignment="0" applyProtection="0"/>
    <xf numFmtId="0" fontId="28" fillId="23" borderId="0" applyNumberFormat="0" applyBorder="0" applyAlignment="0" applyProtection="0"/>
    <xf numFmtId="0" fontId="27" fillId="24" borderId="0" applyNumberFormat="0" applyBorder="0" applyAlignment="0" applyProtection="0"/>
    <xf numFmtId="0" fontId="27" fillId="25" borderId="0" applyNumberFormat="0" applyBorder="0" applyAlignment="0" applyProtection="0"/>
    <xf numFmtId="0" fontId="28" fillId="26" borderId="0" applyNumberFormat="0" applyBorder="0" applyAlignment="0" applyProtection="0"/>
    <xf numFmtId="0" fontId="28" fillId="27"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7" fillId="32" borderId="0" applyNumberFormat="0" applyBorder="0" applyAlignment="0" applyProtection="0"/>
    <xf numFmtId="167" fontId="29" fillId="33" borderId="1" applyNumberFormat="0" applyFill="0" applyBorder="0" applyAlignment="0" applyProtection="0"/>
    <xf numFmtId="168" fontId="24" fillId="0" borderId="0" applyFont="0" applyFill="0" applyBorder="0" applyAlignment="0" applyProtection="0"/>
    <xf numFmtId="169" fontId="24" fillId="0" borderId="0"/>
    <xf numFmtId="43" fontId="30" fillId="0" borderId="0" applyFont="0" applyFill="0" applyBorder="0" applyAlignment="0" applyProtection="0"/>
    <xf numFmtId="41" fontId="30" fillId="0" borderId="0" applyFont="0" applyFill="0" applyBorder="0" applyAlignment="0" applyProtection="0"/>
    <xf numFmtId="165" fontId="30" fillId="0" borderId="0" applyFont="0" applyFill="0" applyBorder="0" applyAlignment="0" applyProtection="0"/>
    <xf numFmtId="164" fontId="30" fillId="0" borderId="0" applyFont="0" applyFill="0" applyBorder="0" applyAlignment="0" applyProtection="0"/>
    <xf numFmtId="167" fontId="24" fillId="0" borderId="0" applyFont="0" applyFill="0" applyBorder="0" applyAlignment="0" applyProtection="0"/>
    <xf numFmtId="166" fontId="29" fillId="34" borderId="1" applyNumberFormat="0" applyAlignment="0" applyProtection="0"/>
    <xf numFmtId="166" fontId="24" fillId="37" borderId="0"/>
    <xf numFmtId="166" fontId="24" fillId="0" borderId="0"/>
    <xf numFmtId="166" fontId="24" fillId="0" borderId="0"/>
    <xf numFmtId="0" fontId="39" fillId="0" borderId="0"/>
    <xf numFmtId="0" fontId="9" fillId="0" borderId="0"/>
    <xf numFmtId="0" fontId="8" fillId="0" borderId="0"/>
    <xf numFmtId="0" fontId="39" fillId="0" borderId="0"/>
    <xf numFmtId="0" fontId="42" fillId="0" borderId="0" applyNumberFormat="0" applyFill="0" applyBorder="0" applyAlignment="0" applyProtection="0"/>
    <xf numFmtId="0" fontId="7" fillId="0" borderId="0"/>
    <xf numFmtId="9" fontId="7" fillId="0" borderId="0" applyFont="0" applyFill="0" applyBorder="0" applyAlignment="0" applyProtection="0"/>
    <xf numFmtId="0" fontId="43" fillId="0" borderId="0"/>
    <xf numFmtId="0" fontId="6" fillId="0" borderId="0"/>
    <xf numFmtId="43" fontId="6" fillId="0" borderId="0" applyFont="0" applyFill="0" applyBorder="0" applyAlignment="0" applyProtection="0"/>
    <xf numFmtId="43" fontId="6" fillId="0" borderId="0" applyFont="0" applyFill="0" applyBorder="0" applyAlignment="0" applyProtection="0"/>
    <xf numFmtId="0" fontId="5" fillId="0" borderId="0"/>
    <xf numFmtId="0" fontId="24" fillId="0" borderId="0"/>
    <xf numFmtId="0" fontId="50" fillId="0" borderId="0"/>
    <xf numFmtId="0" fontId="50" fillId="0" borderId="0"/>
    <xf numFmtId="0" fontId="4" fillId="0" borderId="0"/>
    <xf numFmtId="0" fontId="55" fillId="0" borderId="0" applyNumberFormat="0" applyFill="0" applyBorder="0" applyAlignment="0" applyProtection="0"/>
    <xf numFmtId="0" fontId="58" fillId="0" borderId="0">
      <alignment vertical="top"/>
      <protection locked="0"/>
    </xf>
    <xf numFmtId="0" fontId="60" fillId="0" borderId="0" applyNumberFormat="0" applyFill="0" applyBorder="0" applyAlignment="0" applyProtection="0"/>
    <xf numFmtId="0" fontId="62" fillId="0" borderId="0">
      <alignment vertical="top"/>
      <protection locked="0"/>
    </xf>
    <xf numFmtId="0" fontId="3" fillId="0" borderId="0"/>
    <xf numFmtId="0" fontId="3" fillId="0" borderId="0"/>
    <xf numFmtId="0" fontId="64" fillId="0" borderId="0"/>
    <xf numFmtId="0" fontId="68" fillId="0" borderId="0" applyNumberFormat="0" applyFill="0" applyBorder="0" applyAlignment="0" applyProtection="0"/>
    <xf numFmtId="0" fontId="69" fillId="0" borderId="0">
      <alignment vertical="top"/>
      <protection locked="0"/>
    </xf>
    <xf numFmtId="0" fontId="2" fillId="0" borderId="0"/>
    <xf numFmtId="0" fontId="2" fillId="0" borderId="0"/>
    <xf numFmtId="0" fontId="58" fillId="0" borderId="0">
      <alignment vertical="top"/>
      <protection locked="0"/>
    </xf>
    <xf numFmtId="0" fontId="1" fillId="0" borderId="0"/>
    <xf numFmtId="9" fontId="1" fillId="0" borderId="0" applyFont="0" applyFill="0" applyBorder="0" applyAlignment="0" applyProtection="0"/>
    <xf numFmtId="43" fontId="1" fillId="0" borderId="0" applyFont="0" applyFill="0" applyBorder="0" applyAlignment="0" applyProtection="0"/>
  </cellStyleXfs>
  <cellXfs count="590">
    <xf numFmtId="0" fontId="0" fillId="0" borderId="0" xfId="0"/>
    <xf numFmtId="166" fontId="24" fillId="0" borderId="0" xfId="0" applyNumberFormat="1" applyFont="1"/>
    <xf numFmtId="166" fontId="0" fillId="0" borderId="0" xfId="0" applyNumberFormat="1"/>
    <xf numFmtId="166" fontId="29" fillId="0" borderId="0" xfId="42" applyNumberFormat="1" applyFill="1" applyBorder="1" applyAlignment="1">
      <alignment horizontal="center"/>
    </xf>
    <xf numFmtId="166" fontId="0" fillId="0" borderId="0" xfId="0" applyNumberFormat="1" applyAlignment="1">
      <alignment horizontal="center"/>
    </xf>
    <xf numFmtId="0" fontId="32" fillId="35" borderId="0" xfId="0" applyFont="1" applyFill="1" applyAlignment="1">
      <alignment horizontal="left" vertical="center"/>
    </xf>
    <xf numFmtId="0" fontId="31" fillId="35" borderId="0" xfId="0" applyFont="1" applyFill="1" applyAlignment="1">
      <alignment horizontal="right" vertical="center"/>
    </xf>
    <xf numFmtId="166" fontId="0" fillId="35" borderId="0" xfId="0" applyNumberFormat="1" applyFill="1"/>
    <xf numFmtId="0" fontId="13" fillId="36" borderId="0" xfId="0" applyFont="1" applyFill="1" applyAlignment="1">
      <alignment horizontal="left" vertical="center"/>
    </xf>
    <xf numFmtId="0" fontId="35" fillId="36" borderId="0" xfId="0" applyFont="1" applyFill="1" applyAlignment="1">
      <alignment horizontal="right" vertical="center"/>
    </xf>
    <xf numFmtId="166" fontId="35" fillId="36" borderId="0" xfId="0" applyNumberFormat="1" applyFont="1" applyFill="1" applyAlignment="1">
      <alignment horizontal="right"/>
    </xf>
    <xf numFmtId="166" fontId="36" fillId="36" borderId="0" xfId="0" applyNumberFormat="1" applyFont="1" applyFill="1"/>
    <xf numFmtId="166" fontId="37" fillId="0" borderId="11" xfId="0" applyNumberFormat="1" applyFont="1" applyBorder="1"/>
    <xf numFmtId="166" fontId="24" fillId="0" borderId="12" xfId="0" applyNumberFormat="1" applyFont="1" applyBorder="1"/>
    <xf numFmtId="166" fontId="0" fillId="0" borderId="12" xfId="0" applyNumberFormat="1" applyBorder="1"/>
    <xf numFmtId="166" fontId="0" fillId="0" borderId="13" xfId="0" applyNumberFormat="1" applyBorder="1"/>
    <xf numFmtId="166" fontId="24" fillId="0" borderId="14" xfId="0" applyNumberFormat="1" applyFont="1" applyBorder="1"/>
    <xf numFmtId="166" fontId="0" fillId="0" borderId="15" xfId="0" applyNumberFormat="1" applyBorder="1"/>
    <xf numFmtId="166" fontId="24" fillId="0" borderId="16" xfId="0" applyNumberFormat="1" applyFont="1" applyBorder="1"/>
    <xf numFmtId="166" fontId="24" fillId="0" borderId="17" xfId="0" applyNumberFormat="1" applyFont="1" applyBorder="1"/>
    <xf numFmtId="166" fontId="0" fillId="0" borderId="17" xfId="0" applyNumberFormat="1" applyBorder="1"/>
    <xf numFmtId="166" fontId="0" fillId="0" borderId="18" xfId="0" applyNumberFormat="1" applyBorder="1"/>
    <xf numFmtId="166" fontId="33" fillId="0" borderId="12" xfId="0" applyNumberFormat="1" applyFont="1" applyBorder="1"/>
    <xf numFmtId="166" fontId="0" fillId="0" borderId="14" xfId="0" applyNumberFormat="1" applyBorder="1"/>
    <xf numFmtId="166" fontId="0" fillId="0" borderId="16" xfId="0" applyNumberFormat="1" applyBorder="1"/>
    <xf numFmtId="0" fontId="31" fillId="35" borderId="19" xfId="0" applyFont="1" applyFill="1" applyBorder="1" applyAlignment="1">
      <alignment horizontal="right" vertical="center"/>
    </xf>
    <xf numFmtId="0" fontId="34" fillId="35" borderId="19" xfId="0" applyFont="1" applyFill="1" applyBorder="1" applyAlignment="1">
      <alignment horizontal="left" vertical="center"/>
    </xf>
    <xf numFmtId="0" fontId="11" fillId="35" borderId="19" xfId="52" applyNumberFormat="1" applyFont="1" applyFill="1" applyBorder="1" applyAlignment="1">
      <alignment horizontal="left" vertical="center"/>
    </xf>
    <xf numFmtId="166" fontId="37" fillId="0" borderId="0" xfId="0" applyNumberFormat="1" applyFont="1"/>
    <xf numFmtId="0" fontId="38" fillId="36" borderId="0" xfId="0" applyFont="1" applyFill="1" applyAlignment="1">
      <alignment horizontal="center"/>
    </xf>
    <xf numFmtId="166" fontId="40" fillId="36" borderId="0" xfId="0" applyNumberFormat="1" applyFont="1" applyFill="1"/>
    <xf numFmtId="170" fontId="0" fillId="0" borderId="0" xfId="0" applyNumberFormat="1"/>
    <xf numFmtId="166" fontId="40" fillId="38" borderId="0" xfId="0" applyNumberFormat="1" applyFont="1" applyFill="1"/>
    <xf numFmtId="166" fontId="41" fillId="39" borderId="0" xfId="0" applyNumberFormat="1" applyFont="1" applyFill="1"/>
    <xf numFmtId="0" fontId="40" fillId="36" borderId="0" xfId="0" applyFont="1" applyFill="1" applyAlignment="1">
      <alignment horizontal="center"/>
    </xf>
    <xf numFmtId="166" fontId="40" fillId="35" borderId="0" xfId="0" applyNumberFormat="1" applyFont="1" applyFill="1"/>
    <xf numFmtId="166" fontId="41" fillId="35" borderId="0" xfId="0" applyNumberFormat="1" applyFont="1" applyFill="1"/>
    <xf numFmtId="171" fontId="0" fillId="0" borderId="0" xfId="0" applyNumberFormat="1"/>
    <xf numFmtId="166" fontId="40" fillId="41" borderId="0" xfId="0" applyNumberFormat="1" applyFont="1" applyFill="1"/>
    <xf numFmtId="166" fontId="48" fillId="41" borderId="0" xfId="0" applyNumberFormat="1" applyFont="1" applyFill="1"/>
    <xf numFmtId="170" fontId="47" fillId="35" borderId="0" xfId="0" applyNumberFormat="1" applyFont="1" applyFill="1"/>
    <xf numFmtId="170" fontId="0" fillId="0" borderId="0" xfId="0" applyNumberFormat="1" applyAlignment="1">
      <alignment horizontal="left"/>
    </xf>
    <xf numFmtId="166" fontId="40" fillId="36" borderId="0" xfId="0" applyNumberFormat="1" applyFont="1" applyFill="1" applyAlignment="1">
      <alignment horizontal="left"/>
    </xf>
    <xf numFmtId="0" fontId="40" fillId="36" borderId="0" xfId="0" applyFont="1" applyFill="1" applyAlignment="1">
      <alignment horizontal="left"/>
    </xf>
    <xf numFmtId="0" fontId="0" fillId="0" borderId="0" xfId="0" applyAlignment="1">
      <alignment horizontal="left"/>
    </xf>
    <xf numFmtId="166" fontId="48" fillId="35" borderId="0" xfId="0" applyNumberFormat="1" applyFont="1" applyFill="1"/>
    <xf numFmtId="0" fontId="40" fillId="35" borderId="0" xfId="0" applyFont="1" applyFill="1" applyAlignment="1">
      <alignment horizontal="left"/>
    </xf>
    <xf numFmtId="0" fontId="38" fillId="35" borderId="0" xfId="0" applyFont="1" applyFill="1" applyAlignment="1">
      <alignment horizontal="center"/>
    </xf>
    <xf numFmtId="166" fontId="37" fillId="35" borderId="0" xfId="0" applyNumberFormat="1" applyFont="1" applyFill="1"/>
    <xf numFmtId="171" fontId="0" fillId="35" borderId="0" xfId="0" applyNumberFormat="1" applyFill="1"/>
    <xf numFmtId="170" fontId="47" fillId="35" borderId="0" xfId="0" applyNumberFormat="1" applyFont="1" applyFill="1" applyAlignment="1">
      <alignment horizontal="left"/>
    </xf>
    <xf numFmtId="0" fontId="0" fillId="0" borderId="0" xfId="0" applyAlignment="1" applyProtection="1">
      <alignment vertical="top"/>
      <protection locked="0"/>
    </xf>
    <xf numFmtId="173" fontId="0" fillId="0" borderId="0" xfId="0" applyNumberFormat="1" applyAlignment="1" applyProtection="1">
      <alignment vertical="top"/>
      <protection locked="0"/>
    </xf>
    <xf numFmtId="166" fontId="24" fillId="35" borderId="0" xfId="0" applyNumberFormat="1" applyFont="1" applyFill="1"/>
    <xf numFmtId="172" fontId="0" fillId="0" borderId="0" xfId="0" applyNumberFormat="1" applyAlignment="1">
      <alignment horizontal="left"/>
    </xf>
    <xf numFmtId="0" fontId="24" fillId="0" borderId="0" xfId="0" applyFont="1" applyAlignment="1" applyProtection="1">
      <alignment vertical="top"/>
      <protection locked="0"/>
    </xf>
    <xf numFmtId="0" fontId="0" fillId="0" borderId="0" xfId="0" pivotButton="1"/>
    <xf numFmtId="3" fontId="0" fillId="0" borderId="0" xfId="0" applyNumberFormat="1"/>
    <xf numFmtId="170" fontId="48" fillId="35" borderId="0" xfId="0" applyNumberFormat="1" applyFont="1" applyFill="1"/>
    <xf numFmtId="0" fontId="0" fillId="35" borderId="0" xfId="0" applyFill="1" applyAlignment="1">
      <alignment horizontal="left"/>
    </xf>
    <xf numFmtId="0" fontId="49" fillId="35" borderId="0" xfId="0" applyFont="1" applyFill="1" applyAlignment="1" applyProtection="1">
      <alignment vertical="top"/>
      <protection locked="0"/>
    </xf>
    <xf numFmtId="2" fontId="0" fillId="0" borderId="0" xfId="49" applyNumberFormat="1" applyFont="1"/>
    <xf numFmtId="167" fontId="0" fillId="0" borderId="0" xfId="49" applyFont="1" applyAlignment="1">
      <alignment horizontal="left"/>
    </xf>
    <xf numFmtId="0" fontId="50" fillId="0" borderId="0" xfId="68"/>
    <xf numFmtId="174" fontId="47" fillId="35" borderId="0" xfId="49" applyNumberFormat="1" applyFont="1" applyFill="1" applyAlignment="1">
      <alignment horizontal="left"/>
    </xf>
    <xf numFmtId="0" fontId="4" fillId="0" borderId="0" xfId="69"/>
    <xf numFmtId="0" fontId="4" fillId="0" borderId="0" xfId="69" applyAlignment="1">
      <alignment horizontal="left"/>
    </xf>
    <xf numFmtId="1" fontId="4" fillId="0" borderId="0" xfId="69" applyNumberFormat="1" applyAlignment="1">
      <alignment horizontal="left"/>
    </xf>
    <xf numFmtId="171" fontId="0" fillId="35" borderId="0" xfId="0" applyNumberFormat="1" applyFill="1" applyAlignment="1">
      <alignment horizontal="center"/>
    </xf>
    <xf numFmtId="171" fontId="24" fillId="35" borderId="0" xfId="0" applyNumberFormat="1" applyFont="1" applyFill="1"/>
    <xf numFmtId="1" fontId="0" fillId="35" borderId="0" xfId="0" applyNumberFormat="1" applyFill="1"/>
    <xf numFmtId="1" fontId="4" fillId="0" borderId="0" xfId="69" applyNumberFormat="1" applyAlignment="1">
      <alignment horizontal="center"/>
    </xf>
    <xf numFmtId="1" fontId="0" fillId="0" borderId="0" xfId="0" applyNumberFormat="1" applyAlignment="1">
      <alignment horizontal="center"/>
    </xf>
    <xf numFmtId="1" fontId="0" fillId="35" borderId="0" xfId="0" applyNumberFormat="1" applyFill="1" applyAlignment="1">
      <alignment horizontal="center"/>
    </xf>
    <xf numFmtId="2" fontId="24" fillId="0" borderId="0" xfId="0" applyNumberFormat="1" applyFont="1"/>
    <xf numFmtId="2" fontId="0" fillId="0" borderId="0" xfId="0" applyNumberFormat="1"/>
    <xf numFmtId="2" fontId="24" fillId="0" borderId="0" xfId="49" applyNumberFormat="1" applyFont="1" applyAlignment="1">
      <alignment horizontal="left"/>
    </xf>
    <xf numFmtId="174" fontId="0" fillId="0" borderId="0" xfId="49" applyNumberFormat="1" applyFont="1"/>
    <xf numFmtId="9" fontId="47" fillId="35" borderId="0" xfId="49" applyNumberFormat="1" applyFont="1" applyFill="1" applyAlignment="1">
      <alignment horizontal="left"/>
    </xf>
    <xf numFmtId="166" fontId="0" fillId="43" borderId="0" xfId="0" applyNumberFormat="1" applyFill="1"/>
    <xf numFmtId="166" fontId="52" fillId="35" borderId="17" xfId="0" applyNumberFormat="1" applyFont="1" applyFill="1" applyBorder="1"/>
    <xf numFmtId="166" fontId="0" fillId="44" borderId="0" xfId="0" applyNumberFormat="1" applyFill="1"/>
    <xf numFmtId="166" fontId="0" fillId="44" borderId="20" xfId="0" applyNumberFormat="1" applyFill="1" applyBorder="1"/>
    <xf numFmtId="166" fontId="24" fillId="44" borderId="21" xfId="0" applyNumberFormat="1" applyFont="1" applyFill="1" applyBorder="1"/>
    <xf numFmtId="167" fontId="24" fillId="0" borderId="0" xfId="49" applyFont="1"/>
    <xf numFmtId="170" fontId="0" fillId="35" borderId="0" xfId="0" applyNumberFormat="1" applyFill="1" applyAlignment="1">
      <alignment horizontal="left"/>
    </xf>
    <xf numFmtId="166" fontId="24" fillId="44" borderId="0" xfId="0" applyNumberFormat="1" applyFont="1" applyFill="1"/>
    <xf numFmtId="0" fontId="51" fillId="0" borderId="20" xfId="0" applyFont="1" applyBorder="1" applyAlignment="1">
      <alignment horizontal="left"/>
    </xf>
    <xf numFmtId="170" fontId="40" fillId="35" borderId="0" xfId="0" applyNumberFormat="1" applyFont="1" applyFill="1"/>
    <xf numFmtId="1" fontId="48" fillId="35" borderId="0" xfId="0" applyNumberFormat="1" applyFont="1" applyFill="1"/>
    <xf numFmtId="166" fontId="46" fillId="35" borderId="0" xfId="0" applyNumberFormat="1" applyFont="1" applyFill="1"/>
    <xf numFmtId="0" fontId="54" fillId="0" borderId="0" xfId="0" applyFont="1" applyAlignment="1">
      <alignment horizontal="left"/>
    </xf>
    <xf numFmtId="166" fontId="54" fillId="0" borderId="24" xfId="0" applyNumberFormat="1" applyFont="1" applyBorder="1"/>
    <xf numFmtId="0" fontId="24" fillId="0" borderId="0" xfId="0" applyFont="1"/>
    <xf numFmtId="166" fontId="0" fillId="42" borderId="23" xfId="0" applyNumberFormat="1" applyFill="1" applyBorder="1"/>
    <xf numFmtId="166" fontId="0" fillId="40" borderId="0" xfId="0" applyNumberFormat="1" applyFill="1"/>
    <xf numFmtId="166" fontId="0" fillId="40" borderId="22" xfId="0" applyNumberFormat="1" applyFill="1" applyBorder="1"/>
    <xf numFmtId="166" fontId="0" fillId="40" borderId="23" xfId="0" applyNumberFormat="1" applyFill="1" applyBorder="1"/>
    <xf numFmtId="166" fontId="24" fillId="40" borderId="22" xfId="0" applyNumberFormat="1" applyFont="1" applyFill="1" applyBorder="1"/>
    <xf numFmtId="171" fontId="0" fillId="0" borderId="0" xfId="0" applyNumberFormat="1" applyAlignment="1">
      <alignment horizontal="left"/>
    </xf>
    <xf numFmtId="171" fontId="0" fillId="0" borderId="22" xfId="0" applyNumberFormat="1" applyBorder="1" applyAlignment="1">
      <alignment horizontal="left"/>
    </xf>
    <xf numFmtId="171" fontId="0" fillId="0" borderId="23" xfId="0" applyNumberFormat="1" applyBorder="1" applyAlignment="1">
      <alignment horizontal="left"/>
    </xf>
    <xf numFmtId="2" fontId="0" fillId="43" borderId="0" xfId="0" applyNumberFormat="1" applyFill="1" applyAlignment="1">
      <alignment horizontal="left"/>
    </xf>
    <xf numFmtId="2" fontId="0" fillId="43" borderId="22" xfId="0" applyNumberFormat="1" applyFill="1" applyBorder="1" applyAlignment="1">
      <alignment horizontal="left"/>
    </xf>
    <xf numFmtId="2" fontId="0" fillId="0" borderId="0" xfId="0" applyNumberFormat="1" applyAlignment="1">
      <alignment horizontal="center" vertical="center"/>
    </xf>
    <xf numFmtId="2" fontId="0" fillId="43" borderId="0" xfId="0" applyNumberFormat="1" applyFill="1" applyAlignment="1">
      <alignment horizontal="center" vertical="center"/>
    </xf>
    <xf numFmtId="2" fontId="0" fillId="43" borderId="20" xfId="0" applyNumberFormat="1" applyFill="1" applyBorder="1" applyAlignment="1">
      <alignment horizontal="center" vertical="center"/>
    </xf>
    <xf numFmtId="2" fontId="0" fillId="0" borderId="21" xfId="0" applyNumberFormat="1" applyBorder="1" applyAlignment="1">
      <alignment horizontal="center" vertical="center"/>
    </xf>
    <xf numFmtId="2" fontId="53" fillId="0" borderId="22" xfId="0" applyNumberFormat="1" applyFont="1" applyBorder="1" applyAlignment="1">
      <alignment horizontal="center" vertical="center"/>
    </xf>
    <xf numFmtId="2" fontId="53" fillId="43" borderId="22" xfId="0" applyNumberFormat="1" applyFont="1" applyFill="1" applyBorder="1" applyAlignment="1">
      <alignment horizontal="center" vertical="center"/>
    </xf>
    <xf numFmtId="175" fontId="0" fillId="0" borderId="0" xfId="0" applyNumberFormat="1" applyAlignment="1">
      <alignment horizontal="center" vertical="center"/>
    </xf>
    <xf numFmtId="175" fontId="0" fillId="43" borderId="0" xfId="0" applyNumberFormat="1" applyFill="1" applyAlignment="1">
      <alignment horizontal="center" vertical="center"/>
    </xf>
    <xf numFmtId="2" fontId="53" fillId="43" borderId="21" xfId="0" applyNumberFormat="1" applyFont="1" applyFill="1" applyBorder="1" applyAlignment="1">
      <alignment horizontal="center" vertical="center"/>
    </xf>
    <xf numFmtId="170" fontId="0" fillId="43" borderId="0" xfId="0" applyNumberFormat="1" applyFill="1" applyAlignment="1">
      <alignment horizontal="center" vertical="center"/>
    </xf>
    <xf numFmtId="170" fontId="0" fillId="43" borderId="21" xfId="0" applyNumberFormat="1" applyFill="1" applyBorder="1" applyAlignment="1">
      <alignment horizontal="center" vertical="center"/>
    </xf>
    <xf numFmtId="167" fontId="47" fillId="35" borderId="0" xfId="49" applyFont="1" applyFill="1" applyAlignment="1">
      <alignment horizontal="center" vertical="center"/>
    </xf>
    <xf numFmtId="167" fontId="47" fillId="35" borderId="20" xfId="49" applyFont="1" applyFill="1" applyBorder="1" applyAlignment="1">
      <alignment horizontal="center" vertical="center"/>
    </xf>
    <xf numFmtId="167" fontId="47" fillId="35" borderId="21" xfId="49" applyFont="1" applyFill="1" applyBorder="1" applyAlignment="1">
      <alignment horizontal="center" vertical="center"/>
    </xf>
    <xf numFmtId="172" fontId="0" fillId="43" borderId="0" xfId="0" applyNumberFormat="1" applyFill="1" applyAlignment="1">
      <alignment horizontal="center" vertical="center"/>
    </xf>
    <xf numFmtId="174" fontId="47" fillId="35" borderId="0" xfId="49" applyNumberFormat="1" applyFont="1" applyFill="1" applyAlignment="1">
      <alignment horizontal="center" vertical="center"/>
    </xf>
    <xf numFmtId="0" fontId="40" fillId="36" borderId="0" xfId="0" applyFont="1" applyFill="1" applyAlignment="1">
      <alignment horizontal="center" vertical="center"/>
    </xf>
    <xf numFmtId="172" fontId="0" fillId="0" borderId="20" xfId="0" applyNumberFormat="1" applyBorder="1" applyAlignment="1">
      <alignment horizontal="center" vertical="center"/>
    </xf>
    <xf numFmtId="2" fontId="24" fillId="0" borderId="0" xfId="0" applyNumberFormat="1" applyFont="1" applyAlignment="1">
      <alignment horizontal="center" vertical="center"/>
    </xf>
    <xf numFmtId="2" fontId="0" fillId="0" borderId="0" xfId="49" applyNumberFormat="1" applyFont="1" applyAlignment="1">
      <alignment horizontal="center" vertical="center"/>
    </xf>
    <xf numFmtId="166" fontId="0" fillId="0" borderId="0" xfId="0" applyNumberFormat="1" applyAlignment="1">
      <alignment horizontal="center" vertical="center"/>
    </xf>
    <xf numFmtId="166" fontId="29" fillId="0" borderId="0" xfId="0" applyNumberFormat="1" applyFont="1" applyAlignment="1">
      <alignment horizontal="center" vertical="center"/>
    </xf>
    <xf numFmtId="175" fontId="0" fillId="0" borderId="0" xfId="0" applyNumberFormat="1" applyAlignment="1">
      <alignment vertical="center"/>
    </xf>
    <xf numFmtId="175" fontId="0" fillId="43" borderId="0" xfId="0" applyNumberFormat="1" applyFill="1" applyAlignment="1">
      <alignment vertical="center"/>
    </xf>
    <xf numFmtId="175" fontId="0" fillId="0" borderId="22" xfId="0" applyNumberFormat="1" applyBorder="1" applyAlignment="1">
      <alignment vertical="center"/>
    </xf>
    <xf numFmtId="175" fontId="0" fillId="43" borderId="22" xfId="0" applyNumberFormat="1" applyFill="1" applyBorder="1" applyAlignment="1">
      <alignment vertical="center"/>
    </xf>
    <xf numFmtId="166" fontId="0" fillId="0" borderId="23" xfId="0" applyNumberFormat="1" applyBorder="1" applyAlignment="1">
      <alignment vertical="center"/>
    </xf>
    <xf numFmtId="166" fontId="0" fillId="43" borderId="23" xfId="0" applyNumberFormat="1" applyFill="1" applyBorder="1" applyAlignment="1">
      <alignment vertical="center"/>
    </xf>
    <xf numFmtId="175" fontId="0" fillId="35" borderId="22" xfId="0" applyNumberFormat="1" applyFill="1" applyBorder="1" applyAlignment="1">
      <alignment vertical="center"/>
    </xf>
    <xf numFmtId="175" fontId="51" fillId="35" borderId="23" xfId="0" applyNumberFormat="1" applyFont="1" applyFill="1" applyBorder="1" applyAlignment="1">
      <alignment vertical="center"/>
    </xf>
    <xf numFmtId="171" fontId="0" fillId="0" borderId="0" xfId="0" applyNumberFormat="1" applyAlignment="1">
      <alignment horizontal="center" vertical="center"/>
    </xf>
    <xf numFmtId="174" fontId="0" fillId="0" borderId="0" xfId="49" applyNumberFormat="1" applyFont="1" applyAlignment="1">
      <alignment horizontal="center" vertical="center"/>
    </xf>
    <xf numFmtId="174" fontId="29" fillId="0" borderId="0" xfId="49" applyNumberFormat="1" applyFont="1" applyAlignment="1">
      <alignment horizontal="center" vertical="center"/>
    </xf>
    <xf numFmtId="175" fontId="0" fillId="0" borderId="22" xfId="0" applyNumberFormat="1" applyBorder="1" applyAlignment="1">
      <alignment horizontal="center" vertical="center"/>
    </xf>
    <xf numFmtId="175" fontId="0" fillId="0" borderId="23" xfId="0" applyNumberFormat="1" applyBorder="1" applyAlignment="1">
      <alignment horizontal="center" vertical="center"/>
    </xf>
    <xf numFmtId="166" fontId="0" fillId="42" borderId="23" xfId="0" applyNumberFormat="1" applyFill="1" applyBorder="1" applyAlignment="1">
      <alignment horizontal="left"/>
    </xf>
    <xf numFmtId="175" fontId="0" fillId="43" borderId="22" xfId="0" applyNumberFormat="1" applyFill="1" applyBorder="1" applyAlignment="1">
      <alignment horizontal="center" vertical="center"/>
    </xf>
    <xf numFmtId="175" fontId="0" fillId="43" borderId="23" xfId="0" applyNumberFormat="1" applyFill="1" applyBorder="1" applyAlignment="1">
      <alignment horizontal="center" vertical="center"/>
    </xf>
    <xf numFmtId="174" fontId="0" fillId="43" borderId="0" xfId="49" applyNumberFormat="1" applyFont="1" applyFill="1" applyAlignment="1">
      <alignment horizontal="center" vertical="center"/>
    </xf>
    <xf numFmtId="166" fontId="0" fillId="40" borderId="0" xfId="0" applyNumberFormat="1" applyFill="1" applyAlignment="1">
      <alignment horizontal="left"/>
    </xf>
    <xf numFmtId="166" fontId="0" fillId="40" borderId="22" xfId="0" applyNumberFormat="1" applyFill="1" applyBorder="1" applyAlignment="1">
      <alignment horizontal="left"/>
    </xf>
    <xf numFmtId="166" fontId="0" fillId="40" borderId="23" xfId="0" applyNumberFormat="1" applyFill="1" applyBorder="1" applyAlignment="1">
      <alignment horizontal="left"/>
    </xf>
    <xf numFmtId="0" fontId="55" fillId="35" borderId="19" xfId="70" applyNumberFormat="1" applyFill="1" applyBorder="1" applyAlignment="1">
      <alignment horizontal="left" vertical="center"/>
    </xf>
    <xf numFmtId="2" fontId="0" fillId="35" borderId="0" xfId="0" applyNumberFormat="1" applyFill="1" applyAlignment="1">
      <alignment horizontal="center" vertical="center"/>
    </xf>
    <xf numFmtId="2" fontId="0" fillId="35" borderId="20" xfId="0" applyNumberFormat="1" applyFill="1" applyBorder="1" applyAlignment="1">
      <alignment horizontal="center" vertical="center"/>
    </xf>
    <xf numFmtId="166" fontId="51" fillId="44" borderId="23" xfId="0" applyNumberFormat="1" applyFont="1" applyFill="1" applyBorder="1"/>
    <xf numFmtId="2" fontId="0" fillId="35" borderId="21" xfId="0" applyNumberFormat="1" applyFill="1" applyBorder="1" applyAlignment="1">
      <alignment horizontal="center" vertical="center"/>
    </xf>
    <xf numFmtId="2" fontId="53" fillId="35" borderId="23" xfId="0" applyNumberFormat="1" applyFont="1" applyFill="1" applyBorder="1" applyAlignment="1">
      <alignment horizontal="center" vertical="center"/>
    </xf>
    <xf numFmtId="167" fontId="24" fillId="35" borderId="0" xfId="49" applyFont="1" applyFill="1" applyAlignment="1">
      <alignment horizontal="left"/>
    </xf>
    <xf numFmtId="166" fontId="0" fillId="35" borderId="0" xfId="0" applyNumberFormat="1" applyFill="1" applyAlignment="1">
      <alignment horizontal="left"/>
    </xf>
    <xf numFmtId="167" fontId="55" fillId="35" borderId="0" xfId="70" applyNumberFormat="1" applyFill="1" applyAlignment="1">
      <alignment horizontal="left"/>
    </xf>
    <xf numFmtId="166" fontId="24" fillId="34" borderId="0" xfId="50" applyNumberFormat="1" applyFont="1" applyBorder="1" applyAlignment="1">
      <alignment horizontal="center"/>
    </xf>
    <xf numFmtId="2" fontId="24" fillId="35" borderId="0" xfId="49" applyNumberFormat="1" applyFont="1" applyFill="1" applyAlignment="1">
      <alignment horizontal="center" vertical="center"/>
    </xf>
    <xf numFmtId="174" fontId="44" fillId="35" borderId="0" xfId="49" applyNumberFormat="1" applyFont="1" applyFill="1" applyAlignment="1">
      <alignment horizontal="center" vertical="center"/>
    </xf>
    <xf numFmtId="174" fontId="44" fillId="35" borderId="20" xfId="49" applyNumberFormat="1" applyFont="1" applyFill="1" applyBorder="1" applyAlignment="1">
      <alignment horizontal="center" vertical="center"/>
    </xf>
    <xf numFmtId="174" fontId="47" fillId="35" borderId="20" xfId="49" applyNumberFormat="1" applyFont="1" applyFill="1" applyBorder="1" applyAlignment="1">
      <alignment horizontal="center" vertical="center"/>
    </xf>
    <xf numFmtId="166" fontId="0" fillId="0" borderId="26" xfId="0" applyNumberFormat="1" applyBorder="1"/>
    <xf numFmtId="166" fontId="0" fillId="0" borderId="27" xfId="0" applyNumberFormat="1" applyBorder="1"/>
    <xf numFmtId="166" fontId="48" fillId="46" borderId="28" xfId="0" applyNumberFormat="1" applyFont="1" applyFill="1" applyBorder="1"/>
    <xf numFmtId="166" fontId="54" fillId="40" borderId="0" xfId="0" applyNumberFormat="1" applyFont="1" applyFill="1"/>
    <xf numFmtId="170" fontId="0" fillId="35" borderId="0" xfId="0" applyNumberFormat="1" applyFill="1"/>
    <xf numFmtId="166" fontId="56" fillId="46" borderId="29" xfId="0" applyNumberFormat="1" applyFont="1" applyFill="1" applyBorder="1"/>
    <xf numFmtId="166" fontId="54" fillId="40" borderId="30" xfId="0" applyNumberFormat="1" applyFont="1" applyFill="1" applyBorder="1"/>
    <xf numFmtId="166" fontId="57" fillId="0" borderId="1" xfId="0" applyNumberFormat="1" applyFont="1" applyBorder="1"/>
    <xf numFmtId="174" fontId="0" fillId="0" borderId="31" xfId="49" applyNumberFormat="1" applyFont="1" applyBorder="1"/>
    <xf numFmtId="174" fontId="0" fillId="0" borderId="33" xfId="49" applyNumberFormat="1" applyFont="1" applyBorder="1"/>
    <xf numFmtId="166" fontId="0" fillId="0" borderId="34" xfId="0" applyNumberFormat="1" applyBorder="1"/>
    <xf numFmtId="174" fontId="59" fillId="40" borderId="0" xfId="49" applyNumberFormat="1" applyFont="1" applyFill="1"/>
    <xf numFmtId="167" fontId="0" fillId="0" borderId="0" xfId="49" applyFont="1"/>
    <xf numFmtId="174" fontId="29" fillId="0" borderId="0" xfId="49" applyNumberFormat="1" applyFont="1"/>
    <xf numFmtId="171" fontId="24" fillId="0" borderId="0" xfId="0" applyNumberFormat="1" applyFont="1"/>
    <xf numFmtId="0" fontId="0" fillId="35" borderId="0" xfId="0" applyFill="1" applyAlignment="1">
      <alignment horizontal="center"/>
    </xf>
    <xf numFmtId="170" fontId="0" fillId="35" borderId="0" xfId="0" applyNumberFormat="1" applyFill="1" applyAlignment="1">
      <alignment horizontal="center" vertical="center"/>
    </xf>
    <xf numFmtId="170" fontId="0" fillId="35" borderId="21" xfId="0" applyNumberFormat="1" applyFill="1" applyBorder="1" applyAlignment="1">
      <alignment horizontal="center" vertical="center"/>
    </xf>
    <xf numFmtId="174" fontId="44" fillId="35" borderId="0" xfId="49" applyNumberFormat="1" applyFont="1" applyFill="1" applyBorder="1" applyAlignment="1">
      <alignment horizontal="center" vertical="center"/>
    </xf>
    <xf numFmtId="174" fontId="47" fillId="35" borderId="25" xfId="49" applyNumberFormat="1" applyFont="1" applyFill="1" applyBorder="1" applyAlignment="1">
      <alignment horizontal="center" vertical="center"/>
    </xf>
    <xf numFmtId="172" fontId="0" fillId="35" borderId="0" xfId="0" applyNumberFormat="1" applyFill="1" applyAlignment="1">
      <alignment horizontal="center" vertical="center"/>
    </xf>
    <xf numFmtId="0" fontId="31" fillId="35" borderId="35" xfId="0" applyFont="1" applyFill="1" applyBorder="1" applyAlignment="1">
      <alignment horizontal="right" vertical="center"/>
    </xf>
    <xf numFmtId="0" fontId="34" fillId="35" borderId="35" xfId="0" applyFont="1" applyFill="1" applyBorder="1" applyAlignment="1">
      <alignment horizontal="left" vertical="center"/>
    </xf>
    <xf numFmtId="0" fontId="11" fillId="35" borderId="35" xfId="52" applyNumberFormat="1" applyFont="1" applyFill="1" applyBorder="1" applyAlignment="1">
      <alignment horizontal="left" vertical="center"/>
    </xf>
    <xf numFmtId="0" fontId="41" fillId="35" borderId="0" xfId="0" applyFont="1" applyFill="1" applyAlignment="1">
      <alignment horizontal="left" vertical="center"/>
    </xf>
    <xf numFmtId="0" fontId="63" fillId="35" borderId="0" xfId="0" applyFont="1" applyFill="1"/>
    <xf numFmtId="0" fontId="0" fillId="35" borderId="0" xfId="0" applyFill="1"/>
    <xf numFmtId="166" fontId="54" fillId="0" borderId="0" xfId="0" applyNumberFormat="1" applyFont="1" applyAlignment="1">
      <alignment horizontal="centerContinuous"/>
    </xf>
    <xf numFmtId="166" fontId="24" fillId="0" borderId="0" xfId="0" applyNumberFormat="1" applyFont="1" applyAlignment="1">
      <alignment horizontal="centerContinuous"/>
    </xf>
    <xf numFmtId="166" fontId="0" fillId="0" borderId="0" xfId="0" applyNumberFormat="1" applyAlignment="1">
      <alignment horizontal="centerContinuous"/>
    </xf>
    <xf numFmtId="166" fontId="24" fillId="0" borderId="0" xfId="0" applyNumberFormat="1" applyFont="1" applyAlignment="1">
      <alignment horizontal="center"/>
    </xf>
    <xf numFmtId="166" fontId="51" fillId="35" borderId="0" xfId="0" applyNumberFormat="1" applyFont="1" applyFill="1"/>
    <xf numFmtId="0" fontId="40" fillId="41" borderId="0" xfId="0" applyFont="1" applyFill="1" applyAlignment="1">
      <alignment horizontal="center"/>
    </xf>
    <xf numFmtId="166" fontId="54" fillId="0" borderId="24" xfId="0" applyNumberFormat="1" applyFont="1" applyBorder="1" applyAlignment="1">
      <alignment horizontal="center"/>
    </xf>
    <xf numFmtId="166" fontId="41" fillId="35" borderId="0" xfId="0" applyNumberFormat="1" applyFont="1" applyFill="1" applyAlignment="1">
      <alignment horizontal="center" vertical="center"/>
    </xf>
    <xf numFmtId="174" fontId="29" fillId="35" borderId="0" xfId="49" applyNumberFormat="1" applyFont="1" applyFill="1" applyAlignment="1">
      <alignment horizontal="center" vertical="center"/>
    </xf>
    <xf numFmtId="170" fontId="24" fillId="0" borderId="0" xfId="0" applyNumberFormat="1" applyFont="1"/>
    <xf numFmtId="166" fontId="0" fillId="0" borderId="24" xfId="0" applyNumberFormat="1" applyBorder="1"/>
    <xf numFmtId="175" fontId="0" fillId="39" borderId="22" xfId="0" applyNumberFormat="1" applyFill="1" applyBorder="1" applyAlignment="1">
      <alignment vertical="center"/>
    </xf>
    <xf numFmtId="175" fontId="0" fillId="39" borderId="0" xfId="0" applyNumberFormat="1" applyFill="1"/>
    <xf numFmtId="166" fontId="0" fillId="0" borderId="37" xfId="0" applyNumberFormat="1" applyBorder="1"/>
    <xf numFmtId="175" fontId="0" fillId="35" borderId="0" xfId="0" applyNumberFormat="1" applyFill="1" applyAlignment="1">
      <alignment vertical="center"/>
    </xf>
    <xf numFmtId="166" fontId="0" fillId="35" borderId="23" xfId="0" applyNumberFormat="1" applyFill="1" applyBorder="1" applyAlignment="1">
      <alignment vertical="center"/>
    </xf>
    <xf numFmtId="166" fontId="0" fillId="35" borderId="0" xfId="0" applyNumberFormat="1" applyFill="1" applyAlignment="1">
      <alignment vertical="center"/>
    </xf>
    <xf numFmtId="167" fontId="0" fillId="35" borderId="0" xfId="49" applyFont="1" applyFill="1" applyBorder="1" applyAlignment="1">
      <alignment vertical="center"/>
    </xf>
    <xf numFmtId="0" fontId="13" fillId="35" borderId="0" xfId="0" applyFont="1" applyFill="1" applyAlignment="1">
      <alignment horizontal="left" vertical="center"/>
    </xf>
    <xf numFmtId="0" fontId="35" fillId="35" borderId="0" xfId="0" applyFont="1" applyFill="1" applyAlignment="1">
      <alignment horizontal="right" vertical="center"/>
    </xf>
    <xf numFmtId="166" fontId="35" fillId="35" borderId="0" xfId="0" applyNumberFormat="1" applyFont="1" applyFill="1" applyAlignment="1">
      <alignment horizontal="right"/>
    </xf>
    <xf numFmtId="166" fontId="36" fillId="35" borderId="0" xfId="0" applyNumberFormat="1" applyFont="1" applyFill="1"/>
    <xf numFmtId="174" fontId="0" fillId="35" borderId="0" xfId="49" applyNumberFormat="1" applyFont="1" applyFill="1"/>
    <xf numFmtId="0" fontId="40" fillId="35" borderId="0" xfId="0" applyFont="1" applyFill="1"/>
    <xf numFmtId="174" fontId="0" fillId="35" borderId="0" xfId="49" applyNumberFormat="1" applyFont="1" applyFill="1" applyBorder="1"/>
    <xf numFmtId="0" fontId="41" fillId="35" borderId="0" xfId="0" applyFont="1" applyFill="1"/>
    <xf numFmtId="170" fontId="24" fillId="35" borderId="0" xfId="0" applyNumberFormat="1" applyFont="1" applyFill="1"/>
    <xf numFmtId="2" fontId="24" fillId="35" borderId="0" xfId="49" applyNumberFormat="1" applyFont="1" applyFill="1"/>
    <xf numFmtId="0" fontId="38" fillId="46" borderId="0" xfId="0" applyFont="1" applyFill="1" applyAlignment="1">
      <alignment horizontal="center"/>
    </xf>
    <xf numFmtId="166" fontId="65" fillId="0" borderId="0" xfId="0" applyNumberFormat="1" applyFont="1"/>
    <xf numFmtId="167" fontId="0" fillId="35" borderId="0" xfId="49" applyFont="1" applyFill="1" applyBorder="1"/>
    <xf numFmtId="174" fontId="24" fillId="0" borderId="0" xfId="49" applyNumberFormat="1" applyFont="1"/>
    <xf numFmtId="166" fontId="0" fillId="35" borderId="23" xfId="0" applyNumberFormat="1" applyFill="1" applyBorder="1"/>
    <xf numFmtId="174" fontId="24" fillId="0" borderId="0" xfId="49" applyNumberFormat="1" applyFont="1" applyBorder="1"/>
    <xf numFmtId="174" fontId="0" fillId="35" borderId="0" xfId="49" applyNumberFormat="1" applyFont="1" applyFill="1" applyAlignment="1">
      <alignment horizontal="center" vertical="center"/>
    </xf>
    <xf numFmtId="167" fontId="41" fillId="35" borderId="0" xfId="49" applyFont="1" applyFill="1" applyBorder="1"/>
    <xf numFmtId="167" fontId="0" fillId="0" borderId="0" xfId="49" applyFont="1" applyAlignment="1">
      <alignment horizontal="center" vertical="center"/>
    </xf>
    <xf numFmtId="3" fontId="0" fillId="0" borderId="0" xfId="0" applyNumberFormat="1" applyAlignment="1">
      <alignment horizontal="center" vertical="center"/>
    </xf>
    <xf numFmtId="0" fontId="24" fillId="0" borderId="31" xfId="0" applyFont="1" applyBorder="1"/>
    <xf numFmtId="0" fontId="40" fillId="36" borderId="0" xfId="0" applyFont="1" applyFill="1"/>
    <xf numFmtId="174" fontId="24" fillId="35" borderId="0" xfId="49" applyNumberFormat="1" applyFont="1" applyFill="1"/>
    <xf numFmtId="174" fontId="24" fillId="35" borderId="0" xfId="49" applyNumberFormat="1" applyFont="1" applyFill="1" applyBorder="1"/>
    <xf numFmtId="49" fontId="40" fillId="38" borderId="0" xfId="0" applyNumberFormat="1" applyFont="1" applyFill="1" applyAlignment="1">
      <alignment horizontal="left"/>
    </xf>
    <xf numFmtId="166" fontId="0" fillId="38" borderId="0" xfId="0" applyNumberFormat="1" applyFill="1" applyAlignment="1">
      <alignment horizontal="left"/>
    </xf>
    <xf numFmtId="166" fontId="24" fillId="35" borderId="0" xfId="0" applyNumberFormat="1" applyFont="1" applyFill="1" applyAlignment="1">
      <alignment horizontal="centerContinuous"/>
    </xf>
    <xf numFmtId="0" fontId="40" fillId="36" borderId="0" xfId="0" applyFont="1" applyFill="1" applyAlignment="1">
      <alignment horizontal="right"/>
    </xf>
    <xf numFmtId="174" fontId="29" fillId="35" borderId="0" xfId="49" applyNumberFormat="1" applyFont="1" applyFill="1"/>
    <xf numFmtId="0" fontId="40" fillId="35" borderId="0" xfId="0" applyFont="1" applyFill="1" applyAlignment="1">
      <alignment horizontal="right"/>
    </xf>
    <xf numFmtId="166" fontId="0" fillId="38" borderId="0" xfId="0" applyNumberFormat="1" applyFill="1"/>
    <xf numFmtId="166" fontId="0" fillId="0" borderId="21" xfId="0" applyNumberFormat="1" applyBorder="1"/>
    <xf numFmtId="166" fontId="48" fillId="35" borderId="0" xfId="0" applyNumberFormat="1" applyFont="1" applyFill="1" applyAlignment="1">
      <alignment horizontal="center" vertical="center"/>
    </xf>
    <xf numFmtId="0" fontId="38" fillId="46" borderId="0" xfId="0" applyFont="1" applyFill="1" applyAlignment="1">
      <alignment horizontal="left"/>
    </xf>
    <xf numFmtId="166" fontId="41" fillId="42" borderId="0" xfId="0" applyNumberFormat="1" applyFont="1" applyFill="1"/>
    <xf numFmtId="0" fontId="48" fillId="47" borderId="0" xfId="0" applyFont="1" applyFill="1"/>
    <xf numFmtId="174" fontId="48" fillId="35" borderId="0" xfId="49" applyNumberFormat="1" applyFont="1" applyFill="1"/>
    <xf numFmtId="166" fontId="0" fillId="0" borderId="22" xfId="0" applyNumberFormat="1" applyBorder="1"/>
    <xf numFmtId="166" fontId="36" fillId="0" borderId="0" xfId="0" applyNumberFormat="1" applyFont="1"/>
    <xf numFmtId="166" fontId="24" fillId="43" borderId="23" xfId="0" applyNumberFormat="1" applyFont="1" applyFill="1" applyBorder="1" applyAlignment="1">
      <alignment vertical="center"/>
    </xf>
    <xf numFmtId="166" fontId="51" fillId="0" borderId="0" xfId="0" applyNumberFormat="1" applyFont="1"/>
    <xf numFmtId="166" fontId="40" fillId="46" borderId="0" xfId="0" applyNumberFormat="1" applyFont="1" applyFill="1"/>
    <xf numFmtId="166" fontId="40" fillId="47" borderId="0" xfId="0" applyNumberFormat="1" applyFont="1" applyFill="1"/>
    <xf numFmtId="0" fontId="40" fillId="47" borderId="0" xfId="0" applyFont="1" applyFill="1" applyAlignment="1">
      <alignment horizontal="center"/>
    </xf>
    <xf numFmtId="166" fontId="24" fillId="42" borderId="23" xfId="0" applyNumberFormat="1" applyFont="1" applyFill="1" applyBorder="1" applyAlignment="1">
      <alignment vertical="center"/>
    </xf>
    <xf numFmtId="170" fontId="41" fillId="35" borderId="0" xfId="0" applyNumberFormat="1" applyFont="1" applyFill="1"/>
    <xf numFmtId="0" fontId="40" fillId="35" borderId="0" xfId="0" applyFont="1" applyFill="1" applyAlignment="1">
      <alignment horizontal="center"/>
    </xf>
    <xf numFmtId="170" fontId="41" fillId="0" borderId="0" xfId="0" applyNumberFormat="1" applyFont="1" applyAlignment="1">
      <alignment horizontal="centerContinuous"/>
    </xf>
    <xf numFmtId="167" fontId="24" fillId="43" borderId="23" xfId="49" applyFont="1" applyFill="1" applyBorder="1" applyAlignment="1">
      <alignment vertical="center"/>
    </xf>
    <xf numFmtId="166" fontId="24" fillId="35" borderId="0" xfId="0" applyNumberFormat="1" applyFont="1" applyFill="1" applyAlignment="1">
      <alignment vertical="center"/>
    </xf>
    <xf numFmtId="167" fontId="24" fillId="0" borderId="23" xfId="49" applyFont="1" applyBorder="1"/>
    <xf numFmtId="0" fontId="24" fillId="35" borderId="0" xfId="0" applyFont="1" applyFill="1"/>
    <xf numFmtId="0" fontId="34" fillId="35" borderId="0" xfId="0" applyFont="1" applyFill="1" applyAlignment="1">
      <alignment horizontal="left" vertical="center"/>
    </xf>
    <xf numFmtId="0" fontId="11" fillId="35" borderId="0" xfId="52" applyNumberFormat="1" applyFont="1" applyFill="1" applyAlignment="1">
      <alignment horizontal="left" vertical="center"/>
    </xf>
    <xf numFmtId="0" fontId="24" fillId="35" borderId="0" xfId="0" applyFont="1" applyFill="1" applyAlignment="1">
      <alignment horizontal="center"/>
    </xf>
    <xf numFmtId="174" fontId="29" fillId="35" borderId="0" xfId="49" applyNumberFormat="1" applyFont="1" applyFill="1" applyBorder="1" applyAlignment="1">
      <alignment horizontal="center" vertical="center"/>
    </xf>
    <xf numFmtId="171" fontId="0" fillId="35" borderId="0" xfId="0" applyNumberFormat="1" applyFill="1" applyAlignment="1">
      <alignment horizontal="center" vertical="center"/>
    </xf>
    <xf numFmtId="174" fontId="29" fillId="35" borderId="0" xfId="0" applyNumberFormat="1" applyFont="1" applyFill="1"/>
    <xf numFmtId="175" fontId="0" fillId="35" borderId="0" xfId="0" applyNumberFormat="1" applyFill="1"/>
    <xf numFmtId="175" fontId="51" fillId="35" borderId="0" xfId="0" applyNumberFormat="1" applyFont="1" applyFill="1" applyAlignment="1">
      <alignment vertical="center"/>
    </xf>
    <xf numFmtId="0" fontId="40" fillId="35" borderId="0" xfId="0" applyFont="1" applyFill="1" applyAlignment="1">
      <alignment horizontal="center" vertical="center"/>
    </xf>
    <xf numFmtId="175" fontId="0" fillId="35" borderId="0" xfId="0" applyNumberFormat="1" applyFill="1" applyAlignment="1">
      <alignment horizontal="center" vertical="center"/>
    </xf>
    <xf numFmtId="171" fontId="0" fillId="35" borderId="0" xfId="0" applyNumberFormat="1" applyFill="1" applyAlignment="1">
      <alignment horizontal="left"/>
    </xf>
    <xf numFmtId="2" fontId="0" fillId="35" borderId="0" xfId="0" applyNumberFormat="1" applyFill="1" applyAlignment="1">
      <alignment horizontal="left"/>
    </xf>
    <xf numFmtId="166" fontId="65" fillId="35" borderId="0" xfId="0" applyNumberFormat="1" applyFont="1" applyFill="1"/>
    <xf numFmtId="167" fontId="24" fillId="35" borderId="0" xfId="49" applyFont="1" applyFill="1" applyBorder="1"/>
    <xf numFmtId="2" fontId="24" fillId="35" borderId="0" xfId="49" applyNumberFormat="1" applyFont="1" applyFill="1" applyBorder="1"/>
    <xf numFmtId="167" fontId="0" fillId="43" borderId="0" xfId="49" applyFont="1" applyFill="1" applyAlignment="1">
      <alignment horizontal="center" vertical="center"/>
    </xf>
    <xf numFmtId="167" fontId="0" fillId="43" borderId="21" xfId="49" applyFont="1" applyFill="1" applyBorder="1" applyAlignment="1">
      <alignment horizontal="center" vertical="center"/>
    </xf>
    <xf numFmtId="167" fontId="0" fillId="35" borderId="0" xfId="49" applyFont="1" applyFill="1"/>
    <xf numFmtId="0" fontId="40" fillId="36" borderId="0" xfId="0" applyFont="1" applyFill="1" applyAlignment="1">
      <alignment horizontal="centerContinuous"/>
    </xf>
    <xf numFmtId="166" fontId="41" fillId="35" borderId="0" xfId="0" applyNumberFormat="1" applyFont="1" applyFill="1" applyAlignment="1">
      <alignment horizontal="center"/>
    </xf>
    <xf numFmtId="175" fontId="0" fillId="43" borderId="0" xfId="49" applyNumberFormat="1" applyFont="1" applyFill="1" applyAlignment="1">
      <alignment horizontal="center" vertical="center"/>
    </xf>
    <xf numFmtId="2" fontId="0" fillId="43" borderId="21" xfId="49" applyNumberFormat="1" applyFont="1" applyFill="1" applyBorder="1" applyAlignment="1">
      <alignment horizontal="center" vertical="center"/>
    </xf>
    <xf numFmtId="0" fontId="0" fillId="35" borderId="0" xfId="0" applyFill="1" applyAlignment="1" applyProtection="1">
      <alignment vertical="top"/>
      <protection locked="0"/>
    </xf>
    <xf numFmtId="0" fontId="39" fillId="35" borderId="0" xfId="57" applyFill="1" applyAlignment="1">
      <alignment horizontal="left"/>
    </xf>
    <xf numFmtId="0" fontId="39" fillId="35" borderId="0" xfId="57" applyFill="1"/>
    <xf numFmtId="0" fontId="39" fillId="0" borderId="0" xfId="57"/>
    <xf numFmtId="0" fontId="39" fillId="0" borderId="0" xfId="57" applyAlignment="1">
      <alignment horizontal="center" vertical="top"/>
    </xf>
    <xf numFmtId="0" fontId="39" fillId="0" borderId="0" xfId="57" applyAlignment="1">
      <alignment horizontal="left"/>
    </xf>
    <xf numFmtId="9" fontId="39" fillId="0" borderId="0" xfId="57" applyNumberFormat="1"/>
    <xf numFmtId="174" fontId="39" fillId="0" borderId="0" xfId="49" applyNumberFormat="1" applyFont="1" applyAlignment="1" applyProtection="1">
      <alignment horizontal="center" vertical="center"/>
    </xf>
    <xf numFmtId="174" fontId="0" fillId="0" borderId="0" xfId="49" applyNumberFormat="1" applyFont="1" applyAlignment="1" applyProtection="1">
      <alignment horizontal="center" vertical="center"/>
      <protection locked="0"/>
    </xf>
    <xf numFmtId="0" fontId="0" fillId="35" borderId="0" xfId="0" applyFill="1" applyAlignment="1" applyProtection="1">
      <alignment horizontal="center" vertical="center"/>
      <protection locked="0"/>
    </xf>
    <xf numFmtId="0" fontId="0" fillId="0" borderId="0" xfId="0" applyAlignment="1" applyProtection="1">
      <alignment horizontal="center" vertical="center"/>
      <protection locked="0"/>
    </xf>
    <xf numFmtId="166" fontId="64" fillId="0" borderId="0" xfId="76" applyNumberFormat="1"/>
    <xf numFmtId="166" fontId="39" fillId="0" borderId="0" xfId="57" applyNumberFormat="1"/>
    <xf numFmtId="166" fontId="24" fillId="0" borderId="0" xfId="0" applyNumberFormat="1" applyFont="1" applyAlignment="1">
      <alignment horizontal="right"/>
    </xf>
    <xf numFmtId="2" fontId="39" fillId="0" borderId="0" xfId="57" applyNumberFormat="1"/>
    <xf numFmtId="1" fontId="0" fillId="35" borderId="0" xfId="49" applyNumberFormat="1" applyFont="1" applyFill="1"/>
    <xf numFmtId="174" fontId="29" fillId="40" borderId="0" xfId="49" applyNumberFormat="1" applyFont="1" applyFill="1"/>
    <xf numFmtId="0" fontId="68" fillId="0" borderId="35" xfId="77" applyFill="1" applyBorder="1"/>
    <xf numFmtId="0" fontId="61" fillId="0" borderId="35" xfId="77" applyFont="1" applyFill="1" applyBorder="1"/>
    <xf numFmtId="0" fontId="69" fillId="0" borderId="0" xfId="78">
      <alignment vertical="top"/>
      <protection locked="0"/>
    </xf>
    <xf numFmtId="173" fontId="69" fillId="0" borderId="0" xfId="78" applyNumberFormat="1">
      <alignment vertical="top"/>
      <protection locked="0"/>
    </xf>
    <xf numFmtId="0" fontId="2" fillId="0" borderId="0" xfId="79"/>
    <xf numFmtId="0" fontId="2" fillId="45" borderId="0" xfId="79" applyFill="1"/>
    <xf numFmtId="0" fontId="2" fillId="35" borderId="0" xfId="80" applyFill="1"/>
    <xf numFmtId="0" fontId="2" fillId="35" borderId="0" xfId="80" applyFill="1" applyAlignment="1">
      <alignment horizontal="center"/>
    </xf>
    <xf numFmtId="0" fontId="2" fillId="35" borderId="0" xfId="80" applyFill="1" applyAlignment="1">
      <alignment horizontal="left"/>
    </xf>
    <xf numFmtId="166" fontId="0" fillId="0" borderId="44" xfId="0" applyNumberFormat="1" applyBorder="1"/>
    <xf numFmtId="166" fontId="0" fillId="35" borderId="40" xfId="0" applyNumberFormat="1" applyFill="1" applyBorder="1"/>
    <xf numFmtId="166" fontId="0" fillId="0" borderId="45" xfId="0" applyNumberFormat="1" applyBorder="1"/>
    <xf numFmtId="166" fontId="0" fillId="0" borderId="41" xfId="0" applyNumberFormat="1" applyBorder="1"/>
    <xf numFmtId="9" fontId="0" fillId="35" borderId="0" xfId="0" applyNumberFormat="1" applyFill="1" applyAlignment="1">
      <alignment horizontal="right"/>
    </xf>
    <xf numFmtId="174" fontId="0" fillId="0" borderId="0" xfId="49" applyNumberFormat="1" applyFont="1" applyBorder="1" applyAlignment="1">
      <alignment horizontal="right"/>
    </xf>
    <xf numFmtId="174" fontId="24" fillId="0" borderId="0" xfId="49" applyNumberFormat="1" applyFont="1" applyBorder="1" applyAlignment="1">
      <alignment horizontal="right"/>
    </xf>
    <xf numFmtId="9" fontId="0" fillId="35" borderId="46" xfId="0" applyNumberFormat="1" applyFill="1" applyBorder="1" applyAlignment="1">
      <alignment horizontal="right"/>
    </xf>
    <xf numFmtId="174" fontId="24" fillId="40" borderId="0" xfId="49" applyNumberFormat="1" applyFont="1" applyFill="1"/>
    <xf numFmtId="166" fontId="29" fillId="0" borderId="0" xfId="0" applyNumberFormat="1" applyFont="1"/>
    <xf numFmtId="174" fontId="24" fillId="0" borderId="0" xfId="49" applyNumberFormat="1" applyFont="1" applyFill="1"/>
    <xf numFmtId="0" fontId="40" fillId="0" borderId="0" xfId="0" applyFont="1" applyAlignment="1">
      <alignment horizontal="center"/>
    </xf>
    <xf numFmtId="167" fontId="36" fillId="0" borderId="0" xfId="49" applyFont="1" applyFill="1"/>
    <xf numFmtId="166" fontId="0" fillId="40" borderId="42" xfId="0" applyNumberFormat="1" applyFill="1" applyBorder="1"/>
    <xf numFmtId="0" fontId="24" fillId="40" borderId="43" xfId="0" applyFont="1" applyFill="1" applyBorder="1"/>
    <xf numFmtId="166" fontId="24" fillId="40" borderId="43" xfId="0" applyNumberFormat="1" applyFont="1" applyFill="1" applyBorder="1"/>
    <xf numFmtId="166" fontId="24" fillId="40" borderId="39" xfId="0" applyNumberFormat="1" applyFont="1" applyFill="1" applyBorder="1"/>
    <xf numFmtId="166" fontId="29" fillId="0" borderId="41" xfId="0" applyNumberFormat="1" applyFont="1" applyBorder="1"/>
    <xf numFmtId="166" fontId="29" fillId="0" borderId="40" xfId="0" applyNumberFormat="1" applyFont="1" applyBorder="1"/>
    <xf numFmtId="176" fontId="29" fillId="35" borderId="0" xfId="0" applyNumberFormat="1" applyFont="1" applyFill="1" applyAlignment="1">
      <alignment horizontal="right"/>
    </xf>
    <xf numFmtId="0" fontId="0" fillId="0" borderId="0" xfId="0" applyAlignment="1">
      <alignment horizontal="center"/>
    </xf>
    <xf numFmtId="177" fontId="39" fillId="0" borderId="0" xfId="57" applyNumberFormat="1"/>
    <xf numFmtId="166" fontId="0" fillId="0" borderId="39" xfId="0" applyNumberFormat="1" applyBorder="1"/>
    <xf numFmtId="2" fontId="0" fillId="0" borderId="44" xfId="49" applyNumberFormat="1" applyFont="1" applyBorder="1"/>
    <xf numFmtId="167" fontId="0" fillId="45" borderId="40" xfId="49" applyFont="1" applyFill="1" applyBorder="1"/>
    <xf numFmtId="167" fontId="0" fillId="0" borderId="40" xfId="49" applyFont="1" applyBorder="1"/>
    <xf numFmtId="2" fontId="0" fillId="0" borderId="45" xfId="49" applyNumberFormat="1" applyFont="1" applyBorder="1"/>
    <xf numFmtId="167" fontId="0" fillId="0" borderId="41" xfId="49" applyFont="1" applyBorder="1"/>
    <xf numFmtId="2" fontId="0" fillId="40" borderId="0" xfId="49" applyNumberFormat="1" applyFont="1" applyFill="1"/>
    <xf numFmtId="166" fontId="0" fillId="0" borderId="43" xfId="0" applyNumberFormat="1" applyBorder="1"/>
    <xf numFmtId="167" fontId="0" fillId="45" borderId="0" xfId="49" applyFont="1" applyFill="1" applyBorder="1"/>
    <xf numFmtId="166" fontId="0" fillId="0" borderId="40" xfId="0" applyNumberFormat="1" applyBorder="1"/>
    <xf numFmtId="166" fontId="0" fillId="0" borderId="46" xfId="0" applyNumberFormat="1" applyBorder="1"/>
    <xf numFmtId="167" fontId="0" fillId="35" borderId="46" xfId="49" applyFont="1" applyFill="1" applyBorder="1"/>
    <xf numFmtId="2" fontId="0" fillId="40" borderId="0" xfId="49" applyNumberFormat="1" applyFont="1" applyFill="1" applyBorder="1"/>
    <xf numFmtId="166" fontId="24" fillId="40" borderId="42" xfId="0" applyNumberFormat="1" applyFont="1" applyFill="1" applyBorder="1"/>
    <xf numFmtId="166" fontId="0" fillId="40" borderId="43" xfId="0" applyNumberFormat="1" applyFill="1" applyBorder="1"/>
    <xf numFmtId="166" fontId="0" fillId="40" borderId="39" xfId="0" applyNumberFormat="1" applyFill="1" applyBorder="1"/>
    <xf numFmtId="166" fontId="37" fillId="0" borderId="42" xfId="0" applyNumberFormat="1" applyFont="1" applyBorder="1"/>
    <xf numFmtId="166" fontId="37" fillId="0" borderId="12" xfId="0" applyNumberFormat="1" applyFont="1" applyBorder="1"/>
    <xf numFmtId="166" fontId="29" fillId="0" borderId="0" xfId="42" applyNumberFormat="1" applyFill="1" applyBorder="1" applyAlignment="1">
      <alignment horizontal="left"/>
    </xf>
    <xf numFmtId="166" fontId="70" fillId="0" borderId="44" xfId="0" applyNumberFormat="1" applyFont="1" applyBorder="1"/>
    <xf numFmtId="177" fontId="29" fillId="0" borderId="0" xfId="42" applyNumberFormat="1" applyFill="1" applyBorder="1" applyAlignment="1">
      <alignment horizontal="left"/>
    </xf>
    <xf numFmtId="166" fontId="51" fillId="0" borderId="14" xfId="0" applyNumberFormat="1" applyFont="1" applyBorder="1"/>
    <xf numFmtId="166" fontId="38" fillId="0" borderId="0" xfId="0" applyNumberFormat="1" applyFont="1"/>
    <xf numFmtId="166" fontId="48" fillId="0" borderId="0" xfId="0" applyNumberFormat="1" applyFont="1"/>
    <xf numFmtId="166" fontId="48" fillId="0" borderId="0" xfId="42" applyNumberFormat="1" applyFont="1" applyFill="1" applyBorder="1" applyAlignment="1">
      <alignment horizontal="center"/>
    </xf>
    <xf numFmtId="166" fontId="48" fillId="0" borderId="0" xfId="0" applyNumberFormat="1" applyFont="1" applyAlignment="1">
      <alignment horizontal="center"/>
    </xf>
    <xf numFmtId="166" fontId="48" fillId="0" borderId="0" xfId="0" applyNumberFormat="1" applyFont="1" applyAlignment="1">
      <alignment horizontal="centerContinuous" wrapText="1"/>
    </xf>
    <xf numFmtId="166" fontId="48" fillId="0" borderId="0" xfId="0" applyNumberFormat="1" applyFont="1" applyAlignment="1">
      <alignment horizontal="centerContinuous"/>
    </xf>
    <xf numFmtId="166" fontId="48" fillId="0" borderId="0" xfId="42" applyNumberFormat="1" applyFont="1" applyFill="1" applyBorder="1" applyAlignment="1">
      <alignment horizontal="left"/>
    </xf>
    <xf numFmtId="166" fontId="71" fillId="0" borderId="0" xfId="0" applyNumberFormat="1" applyFont="1"/>
    <xf numFmtId="177" fontId="48" fillId="0" borderId="0" xfId="42" applyNumberFormat="1" applyFont="1" applyFill="1" applyBorder="1" applyAlignment="1">
      <alignment horizontal="left"/>
    </xf>
    <xf numFmtId="166" fontId="56" fillId="0" borderId="0" xfId="0" applyNumberFormat="1" applyFont="1"/>
    <xf numFmtId="166" fontId="48" fillId="35" borderId="0" xfId="51" applyFont="1" applyFill="1" applyAlignment="1">
      <alignment horizontal="center"/>
    </xf>
    <xf numFmtId="166" fontId="37" fillId="0" borderId="44" xfId="0" applyNumberFormat="1" applyFont="1" applyBorder="1"/>
    <xf numFmtId="166" fontId="37" fillId="0" borderId="14" xfId="0" applyNumberFormat="1" applyFont="1" applyBorder="1"/>
    <xf numFmtId="0" fontId="55" fillId="0" borderId="44" xfId="70" applyBorder="1"/>
    <xf numFmtId="166" fontId="55" fillId="0" borderId="44" xfId="70" applyNumberFormat="1" applyBorder="1"/>
    <xf numFmtId="0" fontId="0" fillId="0" borderId="45" xfId="0" applyBorder="1"/>
    <xf numFmtId="0" fontId="0" fillId="0" borderId="46" xfId="0" applyBorder="1"/>
    <xf numFmtId="166" fontId="55" fillId="35" borderId="35" xfId="70" applyNumberFormat="1" applyFill="1" applyBorder="1"/>
    <xf numFmtId="0" fontId="42" fillId="35" borderId="19" xfId="70" applyNumberFormat="1" applyFont="1" applyFill="1" applyBorder="1" applyAlignment="1">
      <alignment horizontal="left" vertical="center"/>
    </xf>
    <xf numFmtId="2" fontId="24" fillId="35" borderId="0" xfId="0" applyNumberFormat="1" applyFont="1" applyFill="1" applyAlignment="1">
      <alignment horizontal="center" vertical="center"/>
    </xf>
    <xf numFmtId="166" fontId="24" fillId="0" borderId="32" xfId="0" applyNumberFormat="1" applyFont="1" applyBorder="1"/>
    <xf numFmtId="166" fontId="24" fillId="35" borderId="0" xfId="50" applyNumberFormat="1" applyFont="1" applyFill="1" applyBorder="1" applyAlignment="1">
      <alignment horizontal="left"/>
    </xf>
    <xf numFmtId="166" fontId="24" fillId="35" borderId="0" xfId="50" applyNumberFormat="1" applyFont="1" applyFill="1" applyBorder="1" applyAlignment="1">
      <alignment horizontal="left" vertical="center"/>
    </xf>
    <xf numFmtId="167" fontId="0" fillId="35" borderId="40" xfId="49" applyFont="1" applyFill="1" applyBorder="1"/>
    <xf numFmtId="174" fontId="0" fillId="0" borderId="0" xfId="49" applyNumberFormat="1" applyFont="1" applyAlignment="1" applyProtection="1">
      <alignment vertical="top"/>
      <protection locked="0"/>
    </xf>
    <xf numFmtId="1" fontId="24" fillId="35" borderId="0" xfId="0" applyNumberFormat="1" applyFont="1" applyFill="1"/>
    <xf numFmtId="167" fontId="24" fillId="35" borderId="0" xfId="49" applyFont="1" applyFill="1"/>
    <xf numFmtId="3" fontId="0" fillId="35" borderId="0" xfId="0" applyNumberFormat="1" applyFill="1"/>
    <xf numFmtId="0" fontId="32" fillId="35" borderId="0" xfId="66" applyFont="1" applyFill="1" applyAlignment="1">
      <alignment horizontal="left" vertical="center"/>
    </xf>
    <xf numFmtId="0" fontId="31" fillId="35" borderId="0" xfId="66" applyFont="1" applyFill="1" applyAlignment="1">
      <alignment horizontal="right" vertical="center"/>
    </xf>
    <xf numFmtId="0" fontId="31" fillId="35" borderId="35" xfId="66" applyFont="1" applyFill="1" applyBorder="1" applyAlignment="1">
      <alignment horizontal="right" vertical="center"/>
    </xf>
    <xf numFmtId="166" fontId="24" fillId="35" borderId="0" xfId="66" applyNumberFormat="1" applyFill="1"/>
    <xf numFmtId="0" fontId="34" fillId="35" borderId="35" xfId="66" applyFont="1" applyFill="1" applyBorder="1" applyAlignment="1">
      <alignment horizontal="left" vertical="center"/>
    </xf>
    <xf numFmtId="0" fontId="41" fillId="35" borderId="0" xfId="66" applyFont="1" applyFill="1" applyAlignment="1">
      <alignment horizontal="left" vertical="center"/>
    </xf>
    <xf numFmtId="0" fontId="42" fillId="0" borderId="35" xfId="58" applyFill="1" applyBorder="1"/>
    <xf numFmtId="166" fontId="42" fillId="35" borderId="35" xfId="58" applyNumberFormat="1" applyFill="1" applyBorder="1"/>
    <xf numFmtId="0" fontId="13" fillId="36" borderId="0" xfId="66" applyFont="1" applyFill="1" applyAlignment="1">
      <alignment horizontal="left" vertical="center"/>
    </xf>
    <xf numFmtId="0" fontId="35" fillId="36" borderId="0" xfId="66" applyFont="1" applyFill="1" applyAlignment="1">
      <alignment horizontal="right" vertical="center"/>
    </xf>
    <xf numFmtId="166" fontId="35" fillId="36" borderId="0" xfId="66" applyNumberFormat="1" applyFont="1" applyFill="1" applyAlignment="1">
      <alignment horizontal="right"/>
    </xf>
    <xf numFmtId="166" fontId="36" fillId="36" borderId="0" xfId="66" applyNumberFormat="1" applyFont="1" applyFill="1"/>
    <xf numFmtId="166" fontId="24" fillId="0" borderId="0" xfId="66" applyNumberFormat="1"/>
    <xf numFmtId="0" fontId="38" fillId="36" borderId="0" xfId="66" applyFont="1" applyFill="1" applyAlignment="1">
      <alignment horizontal="center"/>
    </xf>
    <xf numFmtId="166" fontId="37" fillId="0" borderId="0" xfId="66" applyNumberFormat="1" applyFont="1"/>
    <xf numFmtId="166" fontId="40" fillId="36" borderId="0" xfId="66" applyNumberFormat="1" applyFont="1" applyFill="1"/>
    <xf numFmtId="0" fontId="24" fillId="35" borderId="0" xfId="66" applyFill="1"/>
    <xf numFmtId="166" fontId="24" fillId="0" borderId="0" xfId="66" applyNumberFormat="1" applyAlignment="1">
      <alignment horizontal="center"/>
    </xf>
    <xf numFmtId="3" fontId="24" fillId="35" borderId="0" xfId="66" applyNumberFormat="1" applyFill="1"/>
    <xf numFmtId="170" fontId="24" fillId="0" borderId="0" xfId="66" applyNumberFormat="1" applyAlignment="1">
      <alignment horizontal="center"/>
    </xf>
    <xf numFmtId="170" fontId="24" fillId="35" borderId="0" xfId="66" applyNumberFormat="1" applyFill="1"/>
    <xf numFmtId="166" fontId="72" fillId="0" borderId="0" xfId="66" applyNumberFormat="1" applyFont="1"/>
    <xf numFmtId="170" fontId="24" fillId="0" borderId="0" xfId="66" applyNumberFormat="1"/>
    <xf numFmtId="0" fontId="38" fillId="35" borderId="0" xfId="66" applyFont="1" applyFill="1" applyAlignment="1">
      <alignment horizontal="center"/>
    </xf>
    <xf numFmtId="166" fontId="37" fillId="35" borderId="0" xfId="66" applyNumberFormat="1" applyFont="1" applyFill="1"/>
    <xf numFmtId="0" fontId="42" fillId="0" borderId="0" xfId="58"/>
    <xf numFmtId="166" fontId="24" fillId="48" borderId="36" xfId="66" applyNumberFormat="1" applyFill="1" applyBorder="1"/>
    <xf numFmtId="166" fontId="24" fillId="48" borderId="24" xfId="66" applyNumberFormat="1" applyFill="1" applyBorder="1"/>
    <xf numFmtId="166" fontId="24" fillId="48" borderId="34" xfId="66" applyNumberFormat="1" applyFill="1" applyBorder="1"/>
    <xf numFmtId="166" fontId="24" fillId="0" borderId="35" xfId="66" applyNumberFormat="1" applyBorder="1"/>
    <xf numFmtId="166" fontId="24" fillId="0" borderId="49" xfId="66" applyNumberFormat="1" applyBorder="1"/>
    <xf numFmtId="170" fontId="24" fillId="0" borderId="49" xfId="66" applyNumberFormat="1" applyBorder="1"/>
    <xf numFmtId="166" fontId="40" fillId="35" borderId="0" xfId="66" applyNumberFormat="1" applyFont="1" applyFill="1"/>
    <xf numFmtId="0" fontId="24" fillId="0" borderId="0" xfId="66"/>
    <xf numFmtId="166" fontId="24" fillId="0" borderId="38" xfId="66" applyNumberFormat="1" applyBorder="1"/>
    <xf numFmtId="170" fontId="24" fillId="0" borderId="20" xfId="66" applyNumberFormat="1" applyBorder="1"/>
    <xf numFmtId="170" fontId="24" fillId="0" borderId="32" xfId="66" applyNumberFormat="1" applyBorder="1"/>
    <xf numFmtId="166" fontId="24" fillId="0" borderId="32" xfId="66" applyNumberFormat="1" applyBorder="1"/>
    <xf numFmtId="166" fontId="24" fillId="45" borderId="0" xfId="66" applyNumberFormat="1" applyFill="1"/>
    <xf numFmtId="0" fontId="58" fillId="0" borderId="0" xfId="81">
      <alignment vertical="top"/>
      <protection locked="0"/>
    </xf>
    <xf numFmtId="173" fontId="58" fillId="0" borderId="0" xfId="81" applyNumberFormat="1">
      <alignment vertical="top"/>
      <protection locked="0"/>
    </xf>
    <xf numFmtId="0" fontId="24" fillId="0" borderId="0" xfId="66" applyAlignment="1">
      <alignment horizontal="left"/>
    </xf>
    <xf numFmtId="0" fontId="58" fillId="35" borderId="0" xfId="81" applyFill="1">
      <alignment vertical="top"/>
      <protection locked="0"/>
    </xf>
    <xf numFmtId="3" fontId="24" fillId="0" borderId="0" xfId="66" applyNumberFormat="1"/>
    <xf numFmtId="0" fontId="24" fillId="45" borderId="0" xfId="66" applyFill="1" applyAlignment="1">
      <alignment horizontal="left"/>
    </xf>
    <xf numFmtId="10" fontId="24" fillId="45" borderId="0" xfId="66" applyNumberFormat="1" applyFill="1"/>
    <xf numFmtId="10" fontId="24" fillId="0" borderId="0" xfId="66" applyNumberFormat="1"/>
    <xf numFmtId="178" fontId="24" fillId="0" borderId="0" xfId="66" applyNumberFormat="1"/>
    <xf numFmtId="1" fontId="24" fillId="0" borderId="0" xfId="66" applyNumberFormat="1"/>
    <xf numFmtId="0" fontId="24" fillId="45" borderId="0" xfId="66" applyFill="1"/>
    <xf numFmtId="3" fontId="58" fillId="0" borderId="0" xfId="81" applyNumberFormat="1">
      <alignment vertical="top"/>
      <protection locked="0"/>
    </xf>
    <xf numFmtId="166" fontId="29" fillId="35" borderId="0" xfId="0" applyNumberFormat="1" applyFont="1" applyFill="1"/>
    <xf numFmtId="167" fontId="0" fillId="0" borderId="0" xfId="49" applyFont="1" applyBorder="1"/>
    <xf numFmtId="166" fontId="24" fillId="35" borderId="44" xfId="0" applyNumberFormat="1" applyFont="1" applyFill="1" applyBorder="1"/>
    <xf numFmtId="170" fontId="24" fillId="0" borderId="0" xfId="0" applyNumberFormat="1" applyFont="1" applyAlignment="1">
      <alignment horizontal="center" vertical="center"/>
    </xf>
    <xf numFmtId="166" fontId="24" fillId="0" borderId="44" xfId="0" applyNumberFormat="1" applyFont="1" applyBorder="1"/>
    <xf numFmtId="166" fontId="24" fillId="49" borderId="43" xfId="0" applyNumberFormat="1" applyFont="1" applyFill="1" applyBorder="1" applyAlignment="1">
      <alignment horizontal="center"/>
    </xf>
    <xf numFmtId="166" fontId="24" fillId="49" borderId="39" xfId="0" applyNumberFormat="1" applyFont="1" applyFill="1" applyBorder="1" applyAlignment="1">
      <alignment horizontal="center"/>
    </xf>
    <xf numFmtId="174" fontId="29" fillId="35" borderId="0" xfId="49" applyNumberFormat="1" applyFont="1" applyFill="1" applyBorder="1"/>
    <xf numFmtId="174" fontId="29" fillId="35" borderId="46" xfId="49" applyNumberFormat="1" applyFont="1" applyFill="1" applyBorder="1"/>
    <xf numFmtId="166" fontId="29" fillId="35" borderId="40" xfId="0" applyNumberFormat="1" applyFont="1" applyFill="1" applyBorder="1"/>
    <xf numFmtId="1" fontId="0" fillId="43" borderId="21" xfId="0" applyNumberFormat="1" applyFill="1" applyBorder="1" applyAlignment="1">
      <alignment horizontal="center" vertical="center"/>
    </xf>
    <xf numFmtId="166" fontId="24" fillId="45" borderId="0" xfId="0" applyNumberFormat="1" applyFont="1" applyFill="1"/>
    <xf numFmtId="170" fontId="0" fillId="45" borderId="0" xfId="0" applyNumberFormat="1" applyFill="1"/>
    <xf numFmtId="170" fontId="24" fillId="0" borderId="0" xfId="0" applyNumberFormat="1" applyFont="1" applyAlignment="1">
      <alignment horizontal="center"/>
    </xf>
    <xf numFmtId="170" fontId="0" fillId="0" borderId="0" xfId="0" applyNumberFormat="1" applyAlignment="1">
      <alignment horizontal="center"/>
    </xf>
    <xf numFmtId="170" fontId="0" fillId="0" borderId="40" xfId="0" applyNumberFormat="1" applyBorder="1" applyAlignment="1">
      <alignment horizontal="center"/>
    </xf>
    <xf numFmtId="170" fontId="24" fillId="0" borderId="40" xfId="0" applyNumberFormat="1" applyFont="1" applyBorder="1" applyAlignment="1">
      <alignment horizontal="center"/>
    </xf>
    <xf numFmtId="166" fontId="24" fillId="49" borderId="45" xfId="0" applyNumberFormat="1" applyFont="1" applyFill="1" applyBorder="1"/>
    <xf numFmtId="167" fontId="24" fillId="49" borderId="46" xfId="49" applyFont="1" applyFill="1" applyBorder="1" applyAlignment="1">
      <alignment horizontal="center" vertical="center"/>
    </xf>
    <xf numFmtId="167" fontId="24" fillId="49" borderId="41" xfId="49" applyFont="1" applyFill="1" applyBorder="1" applyAlignment="1">
      <alignment horizontal="center" vertical="center"/>
    </xf>
    <xf numFmtId="175" fontId="0" fillId="43" borderId="0" xfId="0" applyNumberFormat="1" applyFill="1"/>
    <xf numFmtId="166" fontId="0" fillId="40" borderId="44" xfId="0" applyNumberFormat="1" applyFill="1" applyBorder="1"/>
    <xf numFmtId="166" fontId="0" fillId="40" borderId="45" xfId="0" applyNumberFormat="1" applyFill="1" applyBorder="1"/>
    <xf numFmtId="167" fontId="0" fillId="0" borderId="46" xfId="49" applyFont="1" applyBorder="1"/>
    <xf numFmtId="174" fontId="24" fillId="35" borderId="0" xfId="49" applyNumberFormat="1" applyFont="1" applyFill="1" applyAlignment="1">
      <alignment horizontal="center" vertical="center"/>
    </xf>
    <xf numFmtId="166" fontId="55" fillId="0" borderId="39" xfId="70" applyNumberFormat="1" applyBorder="1"/>
    <xf numFmtId="166" fontId="0" fillId="35" borderId="0" xfId="0" applyNumberFormat="1" applyFill="1" applyAlignment="1">
      <alignment horizontal="center"/>
    </xf>
    <xf numFmtId="170" fontId="0" fillId="35" borderId="0" xfId="0" applyNumberFormat="1" applyFill="1" applyAlignment="1">
      <alignment horizontal="center"/>
    </xf>
    <xf numFmtId="172" fontId="0" fillId="0" borderId="0" xfId="0" applyNumberFormat="1"/>
    <xf numFmtId="179" fontId="0" fillId="0" borderId="0" xfId="0" applyNumberFormat="1"/>
    <xf numFmtId="0" fontId="46" fillId="35" borderId="0" xfId="0" applyFont="1" applyFill="1" applyAlignment="1">
      <alignment horizontal="left"/>
    </xf>
    <xf numFmtId="166" fontId="29" fillId="35" borderId="0" xfId="0" applyNumberFormat="1" applyFont="1" applyFill="1" applyAlignment="1">
      <alignment horizontal="left"/>
    </xf>
    <xf numFmtId="4" fontId="0" fillId="0" borderId="0" xfId="0" applyNumberFormat="1"/>
    <xf numFmtId="174" fontId="29" fillId="0" borderId="0" xfId="49" applyNumberFormat="1" applyFont="1" applyBorder="1"/>
    <xf numFmtId="174" fontId="29" fillId="0" borderId="40" xfId="49" applyNumberFormat="1" applyFont="1" applyBorder="1"/>
    <xf numFmtId="166" fontId="0" fillId="40" borderId="51" xfId="0" applyNumberFormat="1" applyFill="1" applyBorder="1" applyAlignment="1">
      <alignment horizontal="center"/>
    </xf>
    <xf numFmtId="166" fontId="0" fillId="40" borderId="52" xfId="0" applyNumberFormat="1" applyFill="1" applyBorder="1" applyAlignment="1">
      <alignment horizontal="center"/>
    </xf>
    <xf numFmtId="2" fontId="24" fillId="40" borderId="0" xfId="49" applyNumberFormat="1" applyFont="1" applyFill="1" applyAlignment="1">
      <alignment horizontal="center" vertical="center"/>
    </xf>
    <xf numFmtId="166" fontId="0" fillId="50" borderId="50" xfId="0" applyNumberFormat="1" applyFill="1" applyBorder="1" applyAlignment="1">
      <alignment horizontal="center"/>
    </xf>
    <xf numFmtId="166" fontId="0" fillId="44" borderId="0" xfId="0" applyNumberFormat="1" applyFill="1" applyAlignment="1">
      <alignment horizontal="right"/>
    </xf>
    <xf numFmtId="179" fontId="0" fillId="35" borderId="0" xfId="0" applyNumberFormat="1" applyFill="1" applyAlignment="1">
      <alignment horizontal="center" vertical="center"/>
    </xf>
    <xf numFmtId="172" fontId="0" fillId="0" borderId="46" xfId="0" applyNumberFormat="1" applyBorder="1"/>
    <xf numFmtId="172" fontId="0" fillId="0" borderId="41" xfId="0" applyNumberFormat="1" applyBorder="1"/>
    <xf numFmtId="174" fontId="41" fillId="35" borderId="0" xfId="49" applyNumberFormat="1" applyFont="1" applyFill="1" applyAlignment="1">
      <alignment horizontal="center" vertical="center"/>
    </xf>
    <xf numFmtId="170" fontId="24" fillId="35" borderId="0" xfId="0" applyNumberFormat="1" applyFont="1" applyFill="1" applyAlignment="1">
      <alignment horizontal="left"/>
    </xf>
    <xf numFmtId="170" fontId="29" fillId="0" borderId="43" xfId="0" applyNumberFormat="1" applyFont="1" applyBorder="1"/>
    <xf numFmtId="170" fontId="29" fillId="0" borderId="0" xfId="0" applyNumberFormat="1" applyFont="1"/>
    <xf numFmtId="170" fontId="29" fillId="0" borderId="46" xfId="0" applyNumberFormat="1" applyFont="1" applyBorder="1"/>
    <xf numFmtId="170" fontId="0" fillId="0" borderId="48" xfId="0" applyNumberFormat="1" applyBorder="1" applyAlignment="1">
      <alignment horizontal="center"/>
    </xf>
    <xf numFmtId="166" fontId="24" fillId="40" borderId="44" xfId="0" applyNumberFormat="1" applyFont="1" applyFill="1" applyBorder="1"/>
    <xf numFmtId="0" fontId="1" fillId="0" borderId="0" xfId="82"/>
    <xf numFmtId="0" fontId="1" fillId="0" borderId="0" xfId="82" applyAlignment="1">
      <alignment horizontal="center" vertical="center"/>
    </xf>
    <xf numFmtId="3" fontId="1" fillId="0" borderId="0" xfId="82" applyNumberFormat="1" applyAlignment="1">
      <alignment horizontal="center" vertical="center"/>
    </xf>
    <xf numFmtId="0" fontId="74" fillId="0" borderId="1" xfId="82" applyFont="1" applyBorder="1"/>
    <xf numFmtId="0" fontId="74" fillId="0" borderId="1" xfId="82" applyFont="1" applyBorder="1" applyAlignment="1">
      <alignment horizontal="center"/>
    </xf>
    <xf numFmtId="3" fontId="74" fillId="0" borderId="1" xfId="82" applyNumberFormat="1" applyFont="1" applyBorder="1" applyAlignment="1">
      <alignment horizontal="center"/>
    </xf>
    <xf numFmtId="3" fontId="74" fillId="0" borderId="1" xfId="82" applyNumberFormat="1" applyFont="1" applyBorder="1" applyAlignment="1">
      <alignment horizontal="center" wrapText="1"/>
    </xf>
    <xf numFmtId="0" fontId="74" fillId="0" borderId="1" xfId="82" applyFont="1" applyBorder="1" applyAlignment="1">
      <alignment horizontal="center" wrapText="1"/>
    </xf>
    <xf numFmtId="0" fontId="1" fillId="0" borderId="0" xfId="82" applyAlignment="1">
      <alignment wrapText="1"/>
    </xf>
    <xf numFmtId="0" fontId="75" fillId="0" borderId="1" xfId="82" applyFont="1" applyBorder="1"/>
    <xf numFmtId="0" fontId="50" fillId="0" borderId="1" xfId="82" applyFont="1" applyBorder="1" applyAlignment="1">
      <alignment horizontal="center" vertical="center"/>
    </xf>
    <xf numFmtId="3" fontId="50" fillId="0" borderId="1" xfId="82" applyNumberFormat="1" applyFont="1" applyBorder="1" applyAlignment="1">
      <alignment horizontal="center" vertical="center"/>
    </xf>
    <xf numFmtId="9" fontId="50" fillId="0" borderId="1" xfId="83" applyFont="1" applyBorder="1" applyAlignment="1">
      <alignment horizontal="center" vertical="center"/>
    </xf>
    <xf numFmtId="9" fontId="50" fillId="0" borderId="1" xfId="82" applyNumberFormat="1" applyFont="1" applyBorder="1" applyAlignment="1">
      <alignment horizontal="center" vertical="center"/>
    </xf>
    <xf numFmtId="0" fontId="70" fillId="0" borderId="0" xfId="82" applyFont="1"/>
    <xf numFmtId="0" fontId="76" fillId="0" borderId="1" xfId="82" applyFont="1" applyBorder="1"/>
    <xf numFmtId="0" fontId="76" fillId="0" borderId="1" xfId="82" applyFont="1" applyBorder="1" applyAlignment="1">
      <alignment horizontal="center" vertical="center"/>
    </xf>
    <xf numFmtId="0" fontId="76" fillId="0" borderId="1" xfId="82" applyFont="1" applyBorder="1" applyAlignment="1">
      <alignment horizontal="center" vertical="center" wrapText="1"/>
    </xf>
    <xf numFmtId="3" fontId="76" fillId="0" borderId="1" xfId="82" applyNumberFormat="1" applyFont="1" applyBorder="1" applyAlignment="1">
      <alignment horizontal="center" vertical="center"/>
    </xf>
    <xf numFmtId="9" fontId="76" fillId="0" borderId="1" xfId="82" applyNumberFormat="1" applyFont="1" applyBorder="1" applyAlignment="1">
      <alignment horizontal="center" vertical="center"/>
    </xf>
    <xf numFmtId="9" fontId="1" fillId="51" borderId="0" xfId="82" applyNumberFormat="1" applyFill="1"/>
    <xf numFmtId="9" fontId="1" fillId="0" borderId="0" xfId="82" applyNumberFormat="1"/>
    <xf numFmtId="0" fontId="50" fillId="0" borderId="1" xfId="82" applyFont="1" applyBorder="1" applyAlignment="1">
      <alignment horizontal="center"/>
    </xf>
    <xf numFmtId="3" fontId="50" fillId="0" borderId="1" xfId="82" applyNumberFormat="1" applyFont="1" applyBorder="1" applyAlignment="1">
      <alignment horizontal="center"/>
    </xf>
    <xf numFmtId="9" fontId="50" fillId="0" borderId="1" xfId="82" applyNumberFormat="1" applyFont="1" applyBorder="1" applyAlignment="1">
      <alignment horizontal="center"/>
    </xf>
    <xf numFmtId="0" fontId="74" fillId="0" borderId="1" xfId="82" applyFont="1" applyBorder="1" applyAlignment="1">
      <alignment wrapText="1"/>
    </xf>
    <xf numFmtId="0" fontId="50" fillId="0" borderId="49" xfId="82" applyFont="1" applyBorder="1" applyAlignment="1">
      <alignment horizontal="center" vertical="center"/>
    </xf>
    <xf numFmtId="4" fontId="76" fillId="0" borderId="1" xfId="82" applyNumberFormat="1" applyFont="1" applyBorder="1" applyAlignment="1">
      <alignment horizontal="center" vertical="center"/>
    </xf>
    <xf numFmtId="0" fontId="76" fillId="0" borderId="0" xfId="82" applyFont="1" applyAlignment="1">
      <alignment horizontal="center" vertical="center"/>
    </xf>
    <xf numFmtId="3" fontId="76" fillId="0" borderId="0" xfId="82" applyNumberFormat="1" applyFont="1" applyAlignment="1">
      <alignment horizontal="center" vertical="center"/>
    </xf>
    <xf numFmtId="9" fontId="76" fillId="0" borderId="0" xfId="82" applyNumberFormat="1" applyFont="1" applyAlignment="1">
      <alignment horizontal="center" vertical="center"/>
    </xf>
    <xf numFmtId="0" fontId="74" fillId="0" borderId="49" xfId="82" applyFont="1" applyBorder="1" applyAlignment="1">
      <alignment horizontal="center" wrapText="1"/>
    </xf>
    <xf numFmtId="0" fontId="74" fillId="0" borderId="0" xfId="82" applyFont="1" applyAlignment="1">
      <alignment wrapText="1"/>
    </xf>
    <xf numFmtId="0" fontId="74" fillId="0" borderId="0" xfId="82" applyFont="1" applyAlignment="1">
      <alignment horizontal="center" wrapText="1"/>
    </xf>
    <xf numFmtId="3" fontId="74" fillId="0" borderId="0" xfId="82" applyNumberFormat="1" applyFont="1" applyAlignment="1">
      <alignment horizontal="center" wrapText="1"/>
    </xf>
    <xf numFmtId="0" fontId="75" fillId="0" borderId="0" xfId="82" applyFont="1"/>
    <xf numFmtId="0" fontId="50" fillId="0" borderId="0" xfId="82" applyFont="1" applyAlignment="1">
      <alignment horizontal="center" vertical="center"/>
    </xf>
    <xf numFmtId="9" fontId="50" fillId="0" borderId="0" xfId="82" applyNumberFormat="1" applyFont="1" applyAlignment="1">
      <alignment horizontal="center" vertical="center"/>
    </xf>
    <xf numFmtId="3" fontId="50" fillId="0" borderId="0" xfId="82" applyNumberFormat="1" applyFont="1" applyAlignment="1">
      <alignment horizontal="center" vertical="center"/>
    </xf>
    <xf numFmtId="0" fontId="76" fillId="0" borderId="0" xfId="82" applyFont="1"/>
    <xf numFmtId="3" fontId="50" fillId="0" borderId="0" xfId="84" applyNumberFormat="1" applyFont="1" applyBorder="1" applyAlignment="1">
      <alignment horizontal="center" vertical="center"/>
    </xf>
    <xf numFmtId="0" fontId="78" fillId="45" borderId="0" xfId="82" applyFont="1" applyFill="1"/>
    <xf numFmtId="0" fontId="1" fillId="45" borderId="0" xfId="82" applyFill="1" applyAlignment="1">
      <alignment horizontal="center" vertical="center"/>
    </xf>
    <xf numFmtId="167" fontId="50" fillId="0" borderId="1" xfId="49" applyFont="1" applyBorder="1" applyAlignment="1">
      <alignment horizontal="center" vertical="center"/>
    </xf>
    <xf numFmtId="166" fontId="51" fillId="35" borderId="47" xfId="0" applyNumberFormat="1" applyFont="1" applyFill="1" applyBorder="1"/>
    <xf numFmtId="166" fontId="0" fillId="44" borderId="47" xfId="0" applyNumberFormat="1" applyFill="1" applyBorder="1"/>
    <xf numFmtId="166" fontId="0" fillId="45" borderId="53" xfId="0" applyNumberFormat="1" applyFill="1" applyBorder="1"/>
    <xf numFmtId="174" fontId="0" fillId="0" borderId="40" xfId="49" applyNumberFormat="1" applyFont="1" applyBorder="1"/>
    <xf numFmtId="174" fontId="0" fillId="0" borderId="46" xfId="49" applyNumberFormat="1" applyFont="1" applyBorder="1"/>
    <xf numFmtId="174" fontId="0" fillId="0" borderId="41" xfId="49" applyNumberFormat="1" applyFont="1" applyBorder="1"/>
    <xf numFmtId="166" fontId="24" fillId="0" borderId="40" xfId="0" applyNumberFormat="1" applyFont="1" applyBorder="1" applyAlignment="1">
      <alignment horizontal="center"/>
    </xf>
    <xf numFmtId="174" fontId="0" fillId="0" borderId="0" xfId="49" applyNumberFormat="1" applyFont="1" applyBorder="1" applyAlignment="1">
      <alignment horizontal="center"/>
    </xf>
    <xf numFmtId="174" fontId="0" fillId="0" borderId="40" xfId="49" applyNumberFormat="1" applyFont="1" applyBorder="1" applyAlignment="1">
      <alignment horizontal="center"/>
    </xf>
    <xf numFmtId="174" fontId="0" fillId="0" borderId="46" xfId="49" applyNumberFormat="1" applyFont="1" applyBorder="1" applyAlignment="1">
      <alignment horizontal="center"/>
    </xf>
    <xf numFmtId="174" fontId="0" fillId="0" borderId="41" xfId="49" applyNumberFormat="1" applyFont="1" applyBorder="1" applyAlignment="1">
      <alignment horizontal="center"/>
    </xf>
    <xf numFmtId="174" fontId="0" fillId="0" borderId="0" xfId="49" applyNumberFormat="1" applyFont="1" applyAlignment="1">
      <alignment horizontal="center"/>
    </xf>
    <xf numFmtId="167" fontId="40" fillId="35" borderId="0" xfId="49" applyFont="1" applyFill="1" applyBorder="1" applyAlignment="1">
      <alignment horizontal="left"/>
    </xf>
    <xf numFmtId="166" fontId="41" fillId="49" borderId="0" xfId="0" applyNumberFormat="1" applyFont="1" applyFill="1"/>
    <xf numFmtId="166" fontId="41" fillId="40" borderId="0" xfId="0" applyNumberFormat="1" applyFont="1" applyFill="1"/>
    <xf numFmtId="166" fontId="24" fillId="40" borderId="43" xfId="0" applyNumberFormat="1" applyFont="1" applyFill="1" applyBorder="1" applyAlignment="1">
      <alignment horizontal="center"/>
    </xf>
    <xf numFmtId="166" fontId="24" fillId="40" borderId="39" xfId="0" applyNumberFormat="1" applyFont="1" applyFill="1" applyBorder="1" applyAlignment="1">
      <alignment horizontal="center"/>
    </xf>
    <xf numFmtId="174" fontId="24" fillId="0" borderId="0" xfId="49" applyNumberFormat="1" applyFont="1" applyAlignment="1">
      <alignment horizontal="center"/>
    </xf>
    <xf numFmtId="166" fontId="40" fillId="41" borderId="0" xfId="0" applyNumberFormat="1" applyFont="1" applyFill="1" applyAlignment="1">
      <alignment horizontal="center"/>
    </xf>
    <xf numFmtId="170" fontId="51" fillId="0" borderId="0" xfId="0" applyNumberFormat="1" applyFont="1" applyAlignment="1">
      <alignment horizontal="center"/>
    </xf>
    <xf numFmtId="174" fontId="29" fillId="0" borderId="42" xfId="49" applyNumberFormat="1" applyFont="1" applyBorder="1" applyAlignment="1">
      <alignment horizontal="center"/>
    </xf>
    <xf numFmtId="174" fontId="0" fillId="0" borderId="44" xfId="49" applyNumberFormat="1" applyFont="1" applyBorder="1" applyAlignment="1">
      <alignment horizontal="center"/>
    </xf>
    <xf numFmtId="174" fontId="29" fillId="0" borderId="44" xfId="49" applyNumberFormat="1" applyFont="1" applyBorder="1" applyAlignment="1">
      <alignment horizontal="center"/>
    </xf>
    <xf numFmtId="174" fontId="24" fillId="0" borderId="44" xfId="49" applyNumberFormat="1" applyFont="1" applyBorder="1" applyAlignment="1">
      <alignment horizontal="center"/>
    </xf>
    <xf numFmtId="174" fontId="0" fillId="0" borderId="45" xfId="49" applyNumberFormat="1" applyFont="1" applyBorder="1" applyAlignment="1">
      <alignment horizontal="center"/>
    </xf>
    <xf numFmtId="166" fontId="40" fillId="41" borderId="42" xfId="0" applyNumberFormat="1" applyFont="1" applyFill="1" applyBorder="1" applyAlignment="1">
      <alignment horizontal="center"/>
    </xf>
    <xf numFmtId="166" fontId="40" fillId="41" borderId="39" xfId="0" applyNumberFormat="1" applyFont="1" applyFill="1" applyBorder="1" applyAlignment="1">
      <alignment horizontal="center"/>
    </xf>
    <xf numFmtId="174" fontId="0" fillId="0" borderId="44" xfId="49" applyNumberFormat="1" applyFont="1" applyBorder="1"/>
    <xf numFmtId="174" fontId="29" fillId="0" borderId="44" xfId="49" applyNumberFormat="1" applyFont="1" applyBorder="1"/>
    <xf numFmtId="174" fontId="29" fillId="0" borderId="45" xfId="49" applyNumberFormat="1" applyFont="1" applyBorder="1"/>
    <xf numFmtId="167" fontId="41" fillId="35" borderId="0" xfId="49" applyFont="1" applyFill="1" applyAlignment="1">
      <alignment horizontal="left"/>
    </xf>
    <xf numFmtId="174" fontId="0" fillId="0" borderId="43" xfId="49" applyNumberFormat="1" applyFont="1" applyBorder="1"/>
    <xf numFmtId="166" fontId="51" fillId="44" borderId="0" xfId="0" applyNumberFormat="1" applyFont="1" applyFill="1" applyAlignment="1">
      <alignment horizontal="centerContinuous"/>
    </xf>
    <xf numFmtId="174" fontId="24" fillId="0" borderId="40" xfId="49" applyNumberFormat="1" applyFont="1" applyBorder="1" applyAlignment="1">
      <alignment horizontal="center"/>
    </xf>
    <xf numFmtId="174" fontId="24" fillId="0" borderId="41" xfId="49" applyNumberFormat="1" applyFont="1" applyBorder="1" applyAlignment="1">
      <alignment horizontal="center"/>
    </xf>
    <xf numFmtId="0" fontId="0" fillId="40" borderId="50" xfId="0" applyFill="1" applyBorder="1"/>
    <xf numFmtId="170" fontId="0" fillId="40" borderId="44" xfId="0" applyNumberFormat="1" applyFill="1" applyBorder="1"/>
    <xf numFmtId="170" fontId="0" fillId="40" borderId="45" xfId="0" applyNumberFormat="1" applyFill="1" applyBorder="1"/>
    <xf numFmtId="166" fontId="24" fillId="0" borderId="50" xfId="0" applyNumberFormat="1" applyFont="1" applyBorder="1"/>
    <xf numFmtId="166" fontId="24" fillId="0" borderId="52" xfId="0" applyNumberFormat="1" applyFont="1" applyBorder="1"/>
    <xf numFmtId="170" fontId="0" fillId="35" borderId="44" xfId="0" applyNumberFormat="1" applyFill="1" applyBorder="1"/>
    <xf numFmtId="170" fontId="0" fillId="35" borderId="40" xfId="0" applyNumberFormat="1" applyFill="1" applyBorder="1"/>
    <xf numFmtId="170" fontId="0" fillId="35" borderId="45" xfId="0" applyNumberFormat="1" applyFill="1" applyBorder="1"/>
    <xf numFmtId="170" fontId="0" fillId="35" borderId="41" xfId="0" applyNumberFormat="1" applyFill="1" applyBorder="1"/>
    <xf numFmtId="166" fontId="0" fillId="52" borderId="39" xfId="0" applyNumberFormat="1" applyFill="1" applyBorder="1"/>
    <xf numFmtId="166" fontId="24" fillId="44" borderId="42" xfId="0" applyNumberFormat="1" applyFont="1" applyFill="1" applyBorder="1"/>
    <xf numFmtId="166" fontId="24" fillId="44" borderId="44" xfId="0" applyNumberFormat="1" applyFont="1" applyFill="1" applyBorder="1"/>
    <xf numFmtId="166" fontId="24" fillId="44" borderId="45" xfId="0" applyNumberFormat="1" applyFont="1" applyFill="1" applyBorder="1"/>
    <xf numFmtId="170" fontId="29" fillId="44" borderId="43" xfId="0" applyNumberFormat="1" applyFont="1" applyFill="1" applyBorder="1"/>
    <xf numFmtId="170" fontId="0" fillId="0" borderId="46" xfId="0" applyNumberFormat="1" applyBorder="1"/>
    <xf numFmtId="166" fontId="0" fillId="52" borderId="42" xfId="0" applyNumberFormat="1" applyFill="1" applyBorder="1"/>
    <xf numFmtId="166" fontId="0" fillId="53" borderId="42" xfId="0" applyNumberFormat="1" applyFill="1" applyBorder="1"/>
    <xf numFmtId="170" fontId="29" fillId="35" borderId="0" xfId="0" applyNumberFormat="1" applyFont="1" applyFill="1"/>
    <xf numFmtId="166" fontId="24" fillId="40" borderId="53" xfId="0" applyNumberFormat="1" applyFont="1" applyFill="1" applyBorder="1" applyAlignment="1">
      <alignment horizontal="center"/>
    </xf>
    <xf numFmtId="166" fontId="0" fillId="40" borderId="53" xfId="0" applyNumberFormat="1" applyFill="1" applyBorder="1" applyAlignment="1">
      <alignment horizontal="center"/>
    </xf>
    <xf numFmtId="0" fontId="1" fillId="0" borderId="0" xfId="69" applyFont="1" applyAlignment="1">
      <alignment horizontal="left"/>
    </xf>
    <xf numFmtId="174" fontId="0" fillId="43" borderId="23" xfId="49" applyNumberFormat="1" applyFont="1" applyFill="1" applyBorder="1" applyAlignment="1">
      <alignment vertical="center"/>
    </xf>
    <xf numFmtId="2" fontId="0" fillId="43" borderId="21" xfId="0" applyNumberFormat="1" applyFill="1" applyBorder="1" applyAlignment="1">
      <alignment horizontal="center" vertical="center"/>
    </xf>
    <xf numFmtId="166" fontId="24" fillId="35" borderId="0" xfId="0" applyNumberFormat="1" applyFont="1" applyFill="1" applyAlignment="1">
      <alignment horizontal="center"/>
    </xf>
    <xf numFmtId="166" fontId="57" fillId="0" borderId="54" xfId="0" applyNumberFormat="1" applyFont="1" applyBorder="1" applyAlignment="1">
      <alignment horizontal="center"/>
    </xf>
    <xf numFmtId="166" fontId="57" fillId="0" borderId="55" xfId="0" applyNumberFormat="1" applyFont="1" applyBorder="1" applyAlignment="1">
      <alignment horizontal="center"/>
    </xf>
    <xf numFmtId="166" fontId="51" fillId="40" borderId="0" xfId="0" applyNumberFormat="1" applyFont="1" applyFill="1" applyAlignment="1">
      <alignment horizontal="center"/>
    </xf>
    <xf numFmtId="0" fontId="73" fillId="0" borderId="0" xfId="82" applyFont="1" applyAlignment="1">
      <alignment horizontal="left" wrapText="1"/>
    </xf>
    <xf numFmtId="0" fontId="73" fillId="0" borderId="0" xfId="82" applyFont="1" applyAlignment="1">
      <alignment horizontal="left"/>
    </xf>
    <xf numFmtId="0" fontId="74" fillId="0" borderId="1" xfId="82" applyFont="1" applyBorder="1" applyAlignment="1">
      <alignment horizontal="center" wrapText="1"/>
    </xf>
    <xf numFmtId="0" fontId="77" fillId="0" borderId="1" xfId="82" applyFont="1" applyBorder="1" applyAlignment="1">
      <alignment horizontal="center" vertical="center"/>
    </xf>
    <xf numFmtId="0" fontId="74" fillId="0" borderId="0" xfId="82" applyFont="1" applyAlignment="1">
      <alignment horizontal="center" wrapText="1"/>
    </xf>
    <xf numFmtId="0" fontId="77" fillId="0" borderId="0" xfId="82" applyFont="1" applyAlignment="1">
      <alignment horizontal="center" vertical="center"/>
    </xf>
  </cellXfs>
  <cellStyles count="85">
    <cellStyle name="20% - Accent1" xfId="19" builtinId="30" hidden="1"/>
    <cellStyle name="20% - Accent2" xfId="23" builtinId="34" hidden="1"/>
    <cellStyle name="20% - Accent3" xfId="27" builtinId="38" hidden="1"/>
    <cellStyle name="20% - Accent4" xfId="31" builtinId="42" hidden="1"/>
    <cellStyle name="20% - Accent5" xfId="35" builtinId="46" hidden="1"/>
    <cellStyle name="20% - Accent6" xfId="39" builtinId="50" hidden="1"/>
    <cellStyle name="40% - Accent1" xfId="20" builtinId="31" hidden="1"/>
    <cellStyle name="40% - Accent2" xfId="24" builtinId="35" hidden="1"/>
    <cellStyle name="40% - Accent3" xfId="28" builtinId="39" hidden="1"/>
    <cellStyle name="40% - Accent4" xfId="32" builtinId="43" hidden="1"/>
    <cellStyle name="40% - Accent5" xfId="36" builtinId="47" hidden="1"/>
    <cellStyle name="40% - Accent6" xfId="40" builtinId="51" hidden="1"/>
    <cellStyle name="60% - Accent1" xfId="21" builtinId="32" hidden="1"/>
    <cellStyle name="60% - Accent2" xfId="25" builtinId="36" hidden="1"/>
    <cellStyle name="60% - Accent3" xfId="29" builtinId="40" hidden="1"/>
    <cellStyle name="60% - Accent4" xfId="33" builtinId="44" hidden="1"/>
    <cellStyle name="60% - Accent5" xfId="37" builtinId="48" hidden="1"/>
    <cellStyle name="60% - Accent6" xfId="41" builtinId="52" hidden="1"/>
    <cellStyle name="Accent1" xfId="18" builtinId="29" hidden="1"/>
    <cellStyle name="Accent2" xfId="22" builtinId="33" hidden="1"/>
    <cellStyle name="Accent3" xfId="26" builtinId="37" hidden="1"/>
    <cellStyle name="Accent4" xfId="30" builtinId="41" hidden="1"/>
    <cellStyle name="Accent5" xfId="34" builtinId="45" hidden="1"/>
    <cellStyle name="Accent6" xfId="38" builtinId="49" hidden="1"/>
    <cellStyle name="Assumptions" xfId="50" xr:uid="{00000000-0005-0000-0000-000018000000}"/>
    <cellStyle name="Bad" xfId="8" builtinId="27" hidden="1"/>
    <cellStyle name="Blank" xfId="44" xr:uid="{00000000-0005-0000-0000-00001A000000}"/>
    <cellStyle name="Calculation" xfId="11" builtinId="22" hidden="1"/>
    <cellStyle name="Check Cell" xfId="13" builtinId="23" hidden="1"/>
    <cellStyle name="Comma" xfId="45" builtinId="3" hidden="1"/>
    <cellStyle name="Comma" xfId="84" builtinId="3"/>
    <cellStyle name="Comma [0]" xfId="46" builtinId="6" hidden="1"/>
    <cellStyle name="Comma 2 2 2" xfId="64" xr:uid="{595C4EC5-16D5-491E-AAE1-BAC0AD8A0F32}"/>
    <cellStyle name="Comma 7" xfId="63" xr:uid="{C082EF36-3322-41A7-8935-5B2410F09ED6}"/>
    <cellStyle name="Currency" xfId="47" builtinId="4" hidden="1"/>
    <cellStyle name="Currency [0]" xfId="48" builtinId="7" hidden="1"/>
    <cellStyle name="Date" xfId="43" xr:uid="{00000000-0005-0000-0000-000021000000}"/>
    <cellStyle name="Explanatory Text" xfId="16" builtinId="53" hidden="1"/>
    <cellStyle name="Good" xfId="7" builtinId="26" hidden="1"/>
    <cellStyle name="Heading 1" xfId="3" builtinId="16" hidden="1"/>
    <cellStyle name="Heading 2" xfId="4" builtinId="17" hidden="1"/>
    <cellStyle name="Heading 3" xfId="5" builtinId="18" hidden="1"/>
    <cellStyle name="Heading 4" xfId="6" builtinId="19" hidden="1"/>
    <cellStyle name="Historical inputs" xfId="42" xr:uid="{00000000-0005-0000-0000-000028000000}"/>
    <cellStyle name="Hyperlink" xfId="70" builtinId="8"/>
    <cellStyle name="Hyperlink 2" xfId="58" xr:uid="{8D5DCA8D-5EE3-4136-98DA-9D89BF391220}"/>
    <cellStyle name="Hyperlink 3" xfId="72" xr:uid="{C411D0E8-25F7-49F6-8F5E-87C163AC1419}"/>
    <cellStyle name="Hyperlink 4" xfId="77" xr:uid="{656DBFA7-CF7F-44DE-9BBD-9698F1B13B55}"/>
    <cellStyle name="Important output" xfId="51" xr:uid="{00000000-0005-0000-0000-000029000000}"/>
    <cellStyle name="Input" xfId="1" builtinId="20" hidden="1" customBuiltin="1"/>
    <cellStyle name="Linked Cell" xfId="12" builtinId="24" hidden="1"/>
    <cellStyle name="Neutral" xfId="9" builtinId="28" hidden="1"/>
    <cellStyle name="Normal" xfId="0" builtinId="0"/>
    <cellStyle name="Normal 10" xfId="82" xr:uid="{3F126742-836A-42EB-9CC2-A0C1CE3DF2C8}"/>
    <cellStyle name="Normal 12" xfId="76" xr:uid="{04C24978-61C1-41F2-9749-4528DCAEF83F}"/>
    <cellStyle name="Normal 13" xfId="74" xr:uid="{D42DDB6D-1CD2-4F76-BD53-EC7F7EA35992}"/>
    <cellStyle name="Normal 13 2" xfId="79" xr:uid="{58A0A542-85D4-4205-84A5-D2247C0142B4}"/>
    <cellStyle name="Normal 2" xfId="52" xr:uid="{0A3F0A62-75A9-4DAB-918D-DFBAB435CB2C}"/>
    <cellStyle name="Normal 2 2" xfId="61" xr:uid="{4050F5A3-2918-4C05-931F-E28B0ED8ABE7}"/>
    <cellStyle name="Normal 2 2 2" xfId="68" xr:uid="{04414A1E-90EB-4ADA-A1AE-0F9016BC285B}"/>
    <cellStyle name="Normal 2 3" xfId="65" xr:uid="{133C52F7-3616-4FD4-87C5-35F3F3A86A55}"/>
    <cellStyle name="Normal 2 4" xfId="71" xr:uid="{E470788E-F1A2-4755-A360-78CEB4F13A09}"/>
    <cellStyle name="Normal 3" xfId="53" xr:uid="{98A70635-4B06-4781-AAD6-921251ECA9C4}"/>
    <cellStyle name="Normal 3 2" xfId="57" xr:uid="{8A94803A-5837-47B2-90C7-16CDDF95A78B}"/>
    <cellStyle name="Normal 3 3" xfId="59" xr:uid="{263D99AA-4161-44C0-B0FE-CA448C0B3B8F}"/>
    <cellStyle name="Normal 4" xfId="54" xr:uid="{7E549C3A-7DA1-4A79-8DBA-BD78BD344796}"/>
    <cellStyle name="Normal 4 2" xfId="56" xr:uid="{EED7265A-68A8-4F5C-9E1C-954DD9081CBC}"/>
    <cellStyle name="Normal 5" xfId="55" xr:uid="{3FF89FD9-5247-49AD-96F4-C658CD717EDD}"/>
    <cellStyle name="Normal 5 2" xfId="75" xr:uid="{E3447D04-5FC5-4889-AB48-2DC77CD52158}"/>
    <cellStyle name="Normal 5 2 2" xfId="80" xr:uid="{988AF54D-C1BC-45D2-A089-B94D86AE0E61}"/>
    <cellStyle name="Normal 6" xfId="67" xr:uid="{795E2629-4BCD-4A21-9395-A2FC382EB578}"/>
    <cellStyle name="Normal 6 2" xfId="73" xr:uid="{446CB46E-F651-491C-A556-E5C983EEBF88}"/>
    <cellStyle name="Normal 6 2 2" xfId="78" xr:uid="{E6B46684-134D-472F-8A2D-CC881D280E2F}"/>
    <cellStyle name="Normal 6 3" xfId="81" xr:uid="{E4C92FCF-EC31-4B01-8494-0EB6C24FF88B}"/>
    <cellStyle name="Normal 7" xfId="62" xr:uid="{7AEE2B66-36F0-4937-A431-7D64ABD7F7EF}"/>
    <cellStyle name="Normal 8" xfId="66" xr:uid="{EE612A93-0777-449A-A05B-AD03C6EA7FC3}"/>
    <cellStyle name="Normal 9" xfId="69" xr:uid="{E8217428-2BAD-4063-8F7B-81BA5E6470F4}"/>
    <cellStyle name="Note" xfId="15" builtinId="10" hidden="1"/>
    <cellStyle name="Output" xfId="10" builtinId="21" hidden="1"/>
    <cellStyle name="Percent" xfId="49" builtinId="5" customBuiltin="1"/>
    <cellStyle name="Percent 2" xfId="60" xr:uid="{FB3226F9-E178-456C-81FF-99E1F5A981BE}"/>
    <cellStyle name="Percent 3" xfId="83" xr:uid="{12E5FE07-7123-4AE2-A64D-0985E6ED2C35}"/>
    <cellStyle name="Title" xfId="2" builtinId="15" hidden="1"/>
    <cellStyle name="Total" xfId="17" builtinId="25" hidden="1"/>
    <cellStyle name="Warning Text" xfId="14" builtinId="11" hidden="1"/>
  </cellStyles>
  <dxfs count="75">
    <dxf>
      <numFmt numFmtId="0" formatCode="General"/>
    </dxf>
    <dxf>
      <numFmt numFmtId="0" formatCode="General"/>
    </dxf>
    <dxf>
      <numFmt numFmtId="0" formatCode="General"/>
    </dxf>
    <dxf>
      <numFmt numFmtId="3" formatCode="#,##0"/>
    </dxf>
    <dxf>
      <numFmt numFmtId="3" formatCode="#,##0"/>
    </dxf>
    <dxf>
      <alignment horizontal="general" vertical="top" textRotation="0" wrapText="0" indent="0" justifyLastLine="0" shrinkToFit="0" readingOrder="0"/>
      <protection locked="0" hidden="0"/>
    </dxf>
    <dxf>
      <alignment horizontal="general" vertical="top" textRotation="0" wrapText="0" indent="0" justifyLastLine="0" shrinkToFit="0" readingOrder="0"/>
      <protection locked="0" hidden="0"/>
    </dxf>
    <dxf>
      <numFmt numFmtId="173" formatCode="########0.00"/>
      <alignment horizontal="general" vertical="top" textRotation="0" wrapText="0" indent="0" justifyLastLine="0" shrinkToFit="0" readingOrder="0"/>
      <protection locked="0" hidden="0"/>
    </dxf>
    <dxf>
      <alignment horizontal="general" vertical="top" textRotation="0" wrapText="0" indent="0" justifyLastLine="0" shrinkToFit="0" readingOrder="0"/>
      <protection locked="0" hidden="0"/>
    </dxf>
    <dxf>
      <alignment horizontal="general" vertical="top" textRotation="0" wrapText="0" indent="0" justifyLastLine="0" shrinkToFit="0" readingOrder="0"/>
      <protection locked="0" hidden="0"/>
    </dxf>
    <dxf>
      <alignment horizontal="general" vertical="top" textRotation="0" wrapText="0" indent="0" justifyLastLine="0" shrinkToFit="0" readingOrder="0"/>
      <protection locked="0" hidden="0"/>
    </dxf>
    <dxf>
      <alignment horizontal="general" vertical="top" textRotation="0" wrapText="0" indent="0" justifyLastLine="0" shrinkToFit="0" readingOrder="0"/>
      <protection locked="0" hidden="0"/>
    </dxf>
    <dxf>
      <alignment horizontal="general" vertical="top" textRotation="0" wrapText="0" indent="0" justifyLastLine="0" shrinkToFit="0" readingOrder="0"/>
      <protection locked="0" hidden="0"/>
    </dxf>
    <dxf>
      <alignment horizontal="general" vertical="top" textRotation="0" wrapText="0" indent="0" justifyLastLine="0" shrinkToFit="0" readingOrder="0"/>
      <protection locked="0" hidden="0"/>
    </dxf>
    <dxf>
      <alignment horizontal="general" vertical="top" textRotation="0" wrapText="0" indent="0" justifyLastLine="0" shrinkToFit="0" readingOrder="0"/>
      <protection locked="0" hidden="0"/>
    </dxf>
    <dxf>
      <alignment horizontal="general" vertical="top" textRotation="0" wrapText="0" indent="0" justifyLastLine="0" shrinkToFit="0" readingOrder="0"/>
      <protection locked="0" hidden="0"/>
    </dxf>
    <dxf>
      <alignment horizontal="general" vertical="top" textRotation="0" wrapText="0" indent="0" justifyLastLine="0" shrinkToFit="0" readingOrder="0"/>
      <protection locked="0" hidden="0"/>
    </dxf>
    <dxf>
      <alignment horizontal="general" vertical="top" textRotation="0" wrapText="0" indent="0" justifyLastLine="0" shrinkToFit="0" readingOrder="0"/>
      <protection locked="0" hidden="0"/>
    </dxf>
    <dxf>
      <alignment horizontal="general" vertical="top" textRotation="0" wrapText="0" indent="0" justifyLastLine="0" shrinkToFit="0" readingOrder="0"/>
      <protection locked="0" hidden="0"/>
    </dxf>
    <dxf>
      <alignment horizontal="general" vertical="top" textRotation="0" wrapText="0" indent="0" justifyLastLine="0" shrinkToFit="0" readingOrder="0"/>
      <protection locked="0" hidden="0"/>
    </dxf>
    <dxf>
      <alignment horizontal="general" vertical="top" textRotation="0" wrapText="0" indent="0" justifyLastLine="0" shrinkToFit="0" readingOrder="0"/>
      <protection locked="0" hidden="0"/>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3" formatCode="#,##0"/>
    </dxf>
    <dxf>
      <numFmt numFmtId="178" formatCode="_-* #,##0_-;\-* #,##0_-;_-* &quot;-&quot;??_-;_-@_-"/>
    </dxf>
    <dxf>
      <numFmt numFmtId="178" formatCode="_-* #,##0_-;\-* #,##0_-;_-* &quot;-&quot;??_-;_-@_-"/>
    </dxf>
    <dxf>
      <numFmt numFmtId="178" formatCode="_-* #,##0_-;\-* #,##0_-;_-* &quot;-&quot;??_-;_-@_-"/>
    </dxf>
    <dxf>
      <numFmt numFmtId="3" formatCode="#,##0"/>
    </dxf>
    <dxf>
      <numFmt numFmtId="1" formatCode="0"/>
    </dxf>
    <dxf>
      <numFmt numFmtId="3" formatCode="#,##0"/>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fill>
        <patternFill patternType="solid">
          <bgColor rgb="FFFFFF00"/>
        </patternFill>
      </fill>
    </dxf>
    <dxf>
      <fill>
        <patternFill patternType="solid">
          <bgColor rgb="FFFFFF00"/>
        </patternFill>
      </fill>
    </dxf>
    <dxf>
      <numFmt numFmtId="14" formatCode="0.00%"/>
    </dxf>
    <dxf>
      <numFmt numFmtId="3" formatCode="#,##0"/>
    </dxf>
    <dxf>
      <numFmt numFmtId="14" formatCode="0.00%"/>
    </dxf>
    <dxf>
      <numFmt numFmtId="178" formatCode="_-* #,##0_-;\-* #,##0_-;_-* &quot;-&quot;??_-;_-@_-"/>
    </dxf>
    <dxf>
      <numFmt numFmtId="178" formatCode="_-* #,##0_-;\-* #,##0_-;_-* &quot;-&quot;??_-;_-@_-"/>
    </dxf>
    <dxf>
      <numFmt numFmtId="178" formatCode="_-* #,##0_-;\-* #,##0_-;_-* &quot;-&quot;??_-;_-@_-"/>
    </dxf>
    <dxf>
      <numFmt numFmtId="178" formatCode="_-* #,##0_-;\-* #,##0_-;_-* &quot;-&quot;??_-;_-@_-"/>
    </dxf>
    <dxf>
      <numFmt numFmtId="3" formatCode="#,##0"/>
    </dxf>
    <dxf>
      <numFmt numFmtId="3" formatCode="#,##0"/>
    </dxf>
    <dxf>
      <fill>
        <patternFill>
          <bgColor rgb="FFFFFF00"/>
        </patternFill>
      </fill>
    </dxf>
    <dxf>
      <fill>
        <patternFill>
          <bgColor rgb="FFFFFF00"/>
        </patternFill>
      </fill>
    </dxf>
    <dxf>
      <fill>
        <patternFill patternType="solid">
          <bgColor rgb="FFFFFF00"/>
        </patternFill>
      </fill>
    </dxf>
    <dxf>
      <numFmt numFmtId="3" formatCode="#,##0"/>
    </dxf>
    <dxf>
      <fill>
        <patternFill>
          <bgColor rgb="FFFF7C80"/>
        </patternFill>
      </fill>
    </dxf>
    <dxf>
      <fill>
        <patternFill>
          <bgColor rgb="FF92D050"/>
        </patternFill>
      </fill>
    </dxf>
    <dxf>
      <fill>
        <patternFill>
          <bgColor rgb="FFFF7C80"/>
        </patternFill>
      </fill>
    </dxf>
    <dxf>
      <fill>
        <patternFill>
          <bgColor rgb="FF92D050"/>
        </patternFill>
      </fill>
    </dxf>
    <dxf>
      <fill>
        <patternFill>
          <bgColor rgb="FFFFCCCC"/>
        </patternFill>
      </fill>
    </dxf>
    <dxf>
      <fill>
        <patternFill>
          <bgColor rgb="FFFFCCCC"/>
        </patternFill>
      </fill>
    </dxf>
    <dxf>
      <fill>
        <patternFill>
          <bgColor rgb="FFFF9999"/>
        </patternFill>
      </fill>
    </dxf>
    <dxf>
      <fill>
        <patternFill>
          <bgColor theme="3" tint="0.39994506668294322"/>
        </patternFill>
      </fill>
    </dxf>
    <dxf>
      <fill>
        <patternFill>
          <bgColor theme="3" tint="0.39994506668294322"/>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808080"/>
      <rgbColor rgb="00FFFFFF"/>
      <rgbColor rgb="008EC6A1"/>
      <rgbColor rgb="00FFFFFF"/>
      <rgbColor rgb="00CEA09D"/>
      <rgbColor rgb="0006C245"/>
      <rgbColor rgb="00BCDEC2"/>
      <rgbColor rgb="00FFFFFF"/>
      <rgbColor rgb="005BC182"/>
      <rgbColor rgb="00E7D475"/>
      <rgbColor rgb="00B1726B"/>
      <rgbColor rgb="00BBAD87"/>
      <rgbColor rgb="00FEEC00"/>
      <rgbColor rgb="00F5C77B"/>
      <rgbColor rgb="00FFFFFF"/>
      <rgbColor rgb="00B2B2B2"/>
      <rgbColor rgb="005BAD82"/>
      <rgbColor rgb="008EC6A1"/>
      <rgbColor rgb="00BCDEC2"/>
      <rgbColor rgb="0079A2B3"/>
      <rgbColor rgb="00ACC6D0"/>
      <rgbColor rgb="00D2E0E6"/>
      <rgbColor rgb="00908052"/>
      <rgbColor rgb="00BBAD87"/>
      <rgbColor rgb="00177B57"/>
      <rgbColor rgb="003D6E81"/>
      <rgbColor rgb="00655939"/>
      <rgbColor rgb="004D4D4D"/>
      <rgbColor rgb="00CFA649"/>
      <rgbColor rgb="009C3328"/>
      <rgbColor rgb="00DC8700"/>
      <rgbColor rgb="00808080"/>
      <rgbColor rgb="00FFFFFF"/>
      <rgbColor rgb="00DC8700"/>
      <rgbColor rgb="00CFA649"/>
      <rgbColor rgb="00655939"/>
      <rgbColor rgb="009C3328"/>
      <rgbColor rgb="00177B57"/>
      <rgbColor rgb="004D4D4D"/>
      <rgbColor rgb="003D6E81"/>
      <rgbColor rgb="00E7C7C7"/>
      <rgbColor rgb="00F9DFB5"/>
      <rgbColor rgb="00D8CEB8"/>
      <rgbColor rgb="00008FC8"/>
      <rgbColor rgb="00D2E0E6"/>
      <rgbColor rgb="00ACC0D0"/>
      <rgbColor rgb="00DC6E00"/>
      <rgbColor rgb="00E2E2E2"/>
      <rgbColor rgb="00EEA632"/>
      <rgbColor rgb="00F9EFBD"/>
      <rgbColor rgb="00DCC05A"/>
      <rgbColor rgb="00908052"/>
      <rgbColor rgb="0079A2B3"/>
      <rgbColor rgb="007716B2"/>
      <rgbColor rgb="00C41300"/>
      <rgbColor rgb="00808080"/>
    </indexedColors>
    <mruColors>
      <color rgb="FF0000FF"/>
      <color rgb="FFFF7C80"/>
      <color rgb="FFFFCCCC"/>
      <color rgb="FFFF9999"/>
      <color rgb="FFFFFFCC"/>
      <color rgb="FFFFFF66"/>
      <color rgb="FF5BAD82"/>
      <color rgb="FFD4DF33"/>
      <color rgb="FF006600"/>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pivotCacheDefinition" Target="pivotCache/pivotCacheDefinition7.xml"/><Relationship Id="rId3" Type="http://schemas.openxmlformats.org/officeDocument/2006/relationships/worksheet" Target="worksheets/sheet3.xml"/><Relationship Id="rId21" Type="http://schemas.openxmlformats.org/officeDocument/2006/relationships/pivotCacheDefinition" Target="pivotCache/pivotCacheDefinition2.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pivotCacheDefinition" Target="pivotCache/pivotCacheDefinition6.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5.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4.xml"/><Relationship Id="rId28" Type="http://schemas.openxmlformats.org/officeDocument/2006/relationships/pivotCacheDefinition" Target="pivotCache/pivotCacheDefinition9.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3.xml"/><Relationship Id="rId27" Type="http://schemas.openxmlformats.org/officeDocument/2006/relationships/pivotCacheDefinition" Target="pivotCache/pivotCacheDefinition8.xml"/><Relationship Id="rId30" Type="http://schemas.openxmlformats.org/officeDocument/2006/relationships/styles" Target="styles.xml"/><Relationship Id="rId35" Type="http://schemas.openxmlformats.org/officeDocument/2006/relationships/customXml" Target="../customXml/item3.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0</xdr:colOff>
      <xdr:row>15</xdr:row>
      <xdr:rowOff>28574</xdr:rowOff>
    </xdr:from>
    <xdr:ext cx="10210800" cy="1457326"/>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114300" y="4238624"/>
          <a:ext cx="10210800" cy="1457326"/>
        </a:xfrm>
        <a:prstGeom prst="rect">
          <a:avLst/>
        </a:prstGeom>
        <a:noFill/>
        <a:ln>
          <a:solidFill>
            <a:schemeClr val="bg1">
              <a:lumMod val="85000"/>
            </a:schemeClr>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GB" sz="1000">
              <a:latin typeface="Arial" pitchFamily="34" charset="0"/>
              <a:cs typeface="Arial" pitchFamily="34" charset="0"/>
            </a:rPr>
            <a:t>Disclaimer:</a:t>
          </a:r>
          <a:r>
            <a:rPr lang="en-GB" sz="1000" baseline="0">
              <a:latin typeface="Arial" pitchFamily="34" charset="0"/>
              <a:cs typeface="Arial" pitchFamily="34" charset="0"/>
            </a:rPr>
            <a:t> </a:t>
          </a:r>
          <a:r>
            <a:rPr lang="en-US" sz="1000">
              <a:solidFill>
                <a:schemeClr val="tx1"/>
              </a:solidFill>
              <a:latin typeface="Arial" pitchFamily="34" charset="0"/>
              <a:ea typeface="+mn-ea"/>
              <a:cs typeface="Arial" pitchFamily="34" charset="0"/>
            </a:rPr>
            <a:t>Client is responsible for obtaining independent advice concerning these matters, which advice may affect the guidance given by BCG.  Further, BCG has made no undertaking to update these materials after the date hereof notwithstanding that such information may become outdated or inaccurate.</a:t>
          </a:r>
          <a:endParaRPr lang="de-DE" sz="1000">
            <a:solidFill>
              <a:schemeClr val="tx1"/>
            </a:solidFill>
            <a:latin typeface="Arial" pitchFamily="34" charset="0"/>
            <a:ea typeface="+mn-ea"/>
            <a:cs typeface="Arial" pitchFamily="34" charset="0"/>
          </a:endParaRPr>
        </a:p>
        <a:p>
          <a:r>
            <a:rPr lang="en-US" sz="1000">
              <a:solidFill>
                <a:schemeClr val="tx1"/>
              </a:solidFill>
              <a:latin typeface="Arial" pitchFamily="34" charset="0"/>
              <a:ea typeface="+mn-ea"/>
              <a:cs typeface="Arial" pitchFamily="34" charset="0"/>
            </a:rPr>
            <a:t>  To the fullest extent permitted by law (and except to the extent otherwise agreed in a signed writing by BCG), BCG shall have no liability whatsoever to any Third-Party, and any Third-Party hereby waives any rights and claims it may, have at any time against BCG with regard to the services, this presentation or other materials, including the accuracy or completeness thereof. </a:t>
          </a:r>
          <a:endParaRPr lang="de-DE" sz="1000">
            <a:solidFill>
              <a:schemeClr val="tx1"/>
            </a:solidFill>
            <a:latin typeface="Arial" pitchFamily="34" charset="0"/>
            <a:ea typeface="+mn-ea"/>
            <a:cs typeface="Arial" pitchFamily="34" charset="0"/>
          </a:endParaRPr>
        </a:p>
        <a:p>
          <a:r>
            <a:rPr lang="en-US" sz="1000">
              <a:solidFill>
                <a:schemeClr val="tx1"/>
              </a:solidFill>
              <a:latin typeface="Arial" pitchFamily="34" charset="0"/>
              <a:ea typeface="+mn-ea"/>
              <a:cs typeface="Arial" pitchFamily="34" charset="0"/>
            </a:rPr>
            <a:t>  Further, the financial evaluations, projected market and financial information, and conclusions contained in these materials are based upon standard valuation methodologies, are not definitive forecasts, and are not guaranteed by BCG. BCG has used public and/or confidential data and assumptions provided to BCG by the client which BCG has not independently verified the data and assumptions used in these analyses. Changes in the underlying data or operating assumptions will clearly impact the analyses and conclusions.</a:t>
          </a:r>
          <a:endParaRPr lang="en-GB" sz="1000">
            <a:latin typeface="Arial" pitchFamily="34" charset="0"/>
            <a:cs typeface="Arial" pitchFamily="34" charset="0"/>
          </a:endParaRPr>
        </a:p>
      </xdr:txBody>
    </xdr:sp>
    <xdr:clientData/>
  </xdr:oneCellAnchor>
  <xdr:twoCellAnchor editAs="oneCell">
    <xdr:from>
      <xdr:col>1</xdr:col>
      <xdr:colOff>0</xdr:colOff>
      <xdr:row>0</xdr:row>
      <xdr:rowOff>57150</xdr:rowOff>
    </xdr:from>
    <xdr:to>
      <xdr:col>1</xdr:col>
      <xdr:colOff>2056879</xdr:colOff>
      <xdr:row>3</xdr:row>
      <xdr:rowOff>106680</xdr:rowOff>
    </xdr:to>
    <xdr:pic>
      <xdr:nvPicPr>
        <xdr:cNvPr id="5" name="Picture 4">
          <a:extLst>
            <a:ext uri="{FF2B5EF4-FFF2-40B4-BE49-F238E27FC236}">
              <a16:creationId xmlns:a16="http://schemas.microsoft.com/office/drawing/2014/main" id="{19445CD8-873F-439C-B61E-F8989D8F4B72}"/>
            </a:ext>
          </a:extLst>
        </xdr:cNvPr>
        <xdr:cNvPicPr>
          <a:picLocks noChangeAspect="1"/>
        </xdr:cNvPicPr>
      </xdr:nvPicPr>
      <xdr:blipFill rotWithShape="1">
        <a:blip xmlns:r="http://schemas.openxmlformats.org/officeDocument/2006/relationships" r:embed="rId1"/>
        <a:srcRect t="25739" b="26749"/>
        <a:stretch/>
      </xdr:blipFill>
      <xdr:spPr>
        <a:xfrm>
          <a:off x="114300" y="57150"/>
          <a:ext cx="2056879" cy="5429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0</xdr:row>
      <xdr:rowOff>83820</xdr:rowOff>
    </xdr:from>
    <xdr:to>
      <xdr:col>3</xdr:col>
      <xdr:colOff>2037829</xdr:colOff>
      <xdr:row>3</xdr:row>
      <xdr:rowOff>123190</xdr:rowOff>
    </xdr:to>
    <xdr:pic>
      <xdr:nvPicPr>
        <xdr:cNvPr id="2" name="Picture 1">
          <a:extLst>
            <a:ext uri="{FF2B5EF4-FFF2-40B4-BE49-F238E27FC236}">
              <a16:creationId xmlns:a16="http://schemas.microsoft.com/office/drawing/2014/main" id="{DB4C6B79-270F-4199-A7C8-C4AC8D9286E0}"/>
            </a:ext>
          </a:extLst>
        </xdr:cNvPr>
        <xdr:cNvPicPr>
          <a:picLocks noChangeAspect="1"/>
        </xdr:cNvPicPr>
      </xdr:nvPicPr>
      <xdr:blipFill rotWithShape="1">
        <a:blip xmlns:r="http://schemas.openxmlformats.org/officeDocument/2006/relationships" r:embed="rId1"/>
        <a:srcRect t="25739" b="26749"/>
        <a:stretch/>
      </xdr:blipFill>
      <xdr:spPr>
        <a:xfrm>
          <a:off x="428625" y="83820"/>
          <a:ext cx="2037829" cy="5568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0</xdr:row>
      <xdr:rowOff>83820</xdr:rowOff>
    </xdr:from>
    <xdr:to>
      <xdr:col>3</xdr:col>
      <xdr:colOff>2037829</xdr:colOff>
      <xdr:row>3</xdr:row>
      <xdr:rowOff>126365</xdr:rowOff>
    </xdr:to>
    <xdr:pic>
      <xdr:nvPicPr>
        <xdr:cNvPr id="2" name="Picture 1">
          <a:extLst>
            <a:ext uri="{FF2B5EF4-FFF2-40B4-BE49-F238E27FC236}">
              <a16:creationId xmlns:a16="http://schemas.microsoft.com/office/drawing/2014/main" id="{5A53ED17-80AA-4562-A725-D758A713CFB3}"/>
            </a:ext>
          </a:extLst>
        </xdr:cNvPr>
        <xdr:cNvPicPr>
          <a:picLocks noChangeAspect="1"/>
        </xdr:cNvPicPr>
      </xdr:nvPicPr>
      <xdr:blipFill rotWithShape="1">
        <a:blip xmlns:r="http://schemas.openxmlformats.org/officeDocument/2006/relationships" r:embed="rId1"/>
        <a:srcRect t="25739" b="26749"/>
        <a:stretch/>
      </xdr:blipFill>
      <xdr:spPr>
        <a:xfrm>
          <a:off x="428625" y="83820"/>
          <a:ext cx="2037829" cy="55689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0</xdr:row>
      <xdr:rowOff>83820</xdr:rowOff>
    </xdr:from>
    <xdr:to>
      <xdr:col>3</xdr:col>
      <xdr:colOff>2037829</xdr:colOff>
      <xdr:row>3</xdr:row>
      <xdr:rowOff>126365</xdr:rowOff>
    </xdr:to>
    <xdr:pic>
      <xdr:nvPicPr>
        <xdr:cNvPr id="2" name="Picture 1">
          <a:extLst>
            <a:ext uri="{FF2B5EF4-FFF2-40B4-BE49-F238E27FC236}">
              <a16:creationId xmlns:a16="http://schemas.microsoft.com/office/drawing/2014/main" id="{F582B49C-4174-4CE5-B704-5371B5C954A8}"/>
            </a:ext>
          </a:extLst>
        </xdr:cNvPr>
        <xdr:cNvPicPr>
          <a:picLocks noChangeAspect="1"/>
        </xdr:cNvPicPr>
      </xdr:nvPicPr>
      <xdr:blipFill rotWithShape="1">
        <a:blip xmlns:r="http://schemas.openxmlformats.org/officeDocument/2006/relationships" r:embed="rId1"/>
        <a:srcRect t="25739" b="26749"/>
        <a:stretch/>
      </xdr:blipFill>
      <xdr:spPr>
        <a:xfrm>
          <a:off x="428625" y="83820"/>
          <a:ext cx="2037829" cy="55689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0</xdr:row>
      <xdr:rowOff>83820</xdr:rowOff>
    </xdr:from>
    <xdr:to>
      <xdr:col>3</xdr:col>
      <xdr:colOff>2037829</xdr:colOff>
      <xdr:row>3</xdr:row>
      <xdr:rowOff>129540</xdr:rowOff>
    </xdr:to>
    <xdr:pic>
      <xdr:nvPicPr>
        <xdr:cNvPr id="2" name="Picture 1">
          <a:extLst>
            <a:ext uri="{FF2B5EF4-FFF2-40B4-BE49-F238E27FC236}">
              <a16:creationId xmlns:a16="http://schemas.microsoft.com/office/drawing/2014/main" id="{7A3A46EB-A1FB-47E9-9771-48D7280F30B9}"/>
            </a:ext>
          </a:extLst>
        </xdr:cNvPr>
        <xdr:cNvPicPr>
          <a:picLocks noChangeAspect="1"/>
        </xdr:cNvPicPr>
      </xdr:nvPicPr>
      <xdr:blipFill rotWithShape="1">
        <a:blip xmlns:r="http://schemas.openxmlformats.org/officeDocument/2006/relationships" r:embed="rId1"/>
        <a:srcRect t="25739" b="26749"/>
        <a:stretch/>
      </xdr:blipFill>
      <xdr:spPr>
        <a:xfrm>
          <a:off x="428625" y="83820"/>
          <a:ext cx="2037829" cy="55689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0</xdr:row>
      <xdr:rowOff>83820</xdr:rowOff>
    </xdr:from>
    <xdr:to>
      <xdr:col>3</xdr:col>
      <xdr:colOff>2037829</xdr:colOff>
      <xdr:row>3</xdr:row>
      <xdr:rowOff>126365</xdr:rowOff>
    </xdr:to>
    <xdr:pic>
      <xdr:nvPicPr>
        <xdr:cNvPr id="2" name="Picture 1">
          <a:extLst>
            <a:ext uri="{FF2B5EF4-FFF2-40B4-BE49-F238E27FC236}">
              <a16:creationId xmlns:a16="http://schemas.microsoft.com/office/drawing/2014/main" id="{989E4088-3B2F-4361-9B83-102E65ACB5AF}"/>
            </a:ext>
          </a:extLst>
        </xdr:cNvPr>
        <xdr:cNvPicPr>
          <a:picLocks noChangeAspect="1"/>
        </xdr:cNvPicPr>
      </xdr:nvPicPr>
      <xdr:blipFill rotWithShape="1">
        <a:blip xmlns:r="http://schemas.openxmlformats.org/officeDocument/2006/relationships" r:embed="rId1"/>
        <a:srcRect t="25739" b="26749"/>
        <a:stretch/>
      </xdr:blipFill>
      <xdr:spPr>
        <a:xfrm>
          <a:off x="411480" y="83820"/>
          <a:ext cx="2047354" cy="54356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0</xdr:colOff>
      <xdr:row>0</xdr:row>
      <xdr:rowOff>83820</xdr:rowOff>
    </xdr:from>
    <xdr:to>
      <xdr:col>3</xdr:col>
      <xdr:colOff>2037829</xdr:colOff>
      <xdr:row>3</xdr:row>
      <xdr:rowOff>123190</xdr:rowOff>
    </xdr:to>
    <xdr:pic>
      <xdr:nvPicPr>
        <xdr:cNvPr id="2" name="Picture 1">
          <a:extLst>
            <a:ext uri="{FF2B5EF4-FFF2-40B4-BE49-F238E27FC236}">
              <a16:creationId xmlns:a16="http://schemas.microsoft.com/office/drawing/2014/main" id="{50CBFA11-7C57-4FC7-B8A9-50C651F170B8}"/>
            </a:ext>
          </a:extLst>
        </xdr:cNvPr>
        <xdr:cNvPicPr>
          <a:picLocks noChangeAspect="1"/>
        </xdr:cNvPicPr>
      </xdr:nvPicPr>
      <xdr:blipFill rotWithShape="1">
        <a:blip xmlns:r="http://schemas.openxmlformats.org/officeDocument/2006/relationships" r:embed="rId1"/>
        <a:srcRect t="25739" b="26749"/>
        <a:stretch/>
      </xdr:blipFill>
      <xdr:spPr>
        <a:xfrm>
          <a:off x="428625" y="83820"/>
          <a:ext cx="2037829" cy="55689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0</xdr:colOff>
      <xdr:row>0</xdr:row>
      <xdr:rowOff>83820</xdr:rowOff>
    </xdr:from>
    <xdr:to>
      <xdr:col>3</xdr:col>
      <xdr:colOff>2037829</xdr:colOff>
      <xdr:row>3</xdr:row>
      <xdr:rowOff>135890</xdr:rowOff>
    </xdr:to>
    <xdr:pic>
      <xdr:nvPicPr>
        <xdr:cNvPr id="2" name="Picture 1">
          <a:extLst>
            <a:ext uri="{FF2B5EF4-FFF2-40B4-BE49-F238E27FC236}">
              <a16:creationId xmlns:a16="http://schemas.microsoft.com/office/drawing/2014/main" id="{6FA44FB1-3E58-4C5C-9B8F-CBBFE3D7BF2A}"/>
            </a:ext>
          </a:extLst>
        </xdr:cNvPr>
        <xdr:cNvPicPr>
          <a:picLocks noChangeAspect="1"/>
        </xdr:cNvPicPr>
      </xdr:nvPicPr>
      <xdr:blipFill rotWithShape="1">
        <a:blip xmlns:r="http://schemas.openxmlformats.org/officeDocument/2006/relationships" r:embed="rId1"/>
        <a:srcRect t="25739" b="26749"/>
        <a:stretch/>
      </xdr:blipFill>
      <xdr:spPr>
        <a:xfrm>
          <a:off x="723900" y="83820"/>
          <a:ext cx="2037829" cy="55689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0</xdr:colOff>
      <xdr:row>0</xdr:row>
      <xdr:rowOff>83820</xdr:rowOff>
    </xdr:from>
    <xdr:to>
      <xdr:col>3</xdr:col>
      <xdr:colOff>2037829</xdr:colOff>
      <xdr:row>3</xdr:row>
      <xdr:rowOff>129540</xdr:rowOff>
    </xdr:to>
    <xdr:pic>
      <xdr:nvPicPr>
        <xdr:cNvPr id="2" name="Picture 1">
          <a:extLst>
            <a:ext uri="{FF2B5EF4-FFF2-40B4-BE49-F238E27FC236}">
              <a16:creationId xmlns:a16="http://schemas.microsoft.com/office/drawing/2014/main" id="{C2D90564-D834-4BC9-A220-5C343E29575E}"/>
            </a:ext>
          </a:extLst>
        </xdr:cNvPr>
        <xdr:cNvPicPr>
          <a:picLocks noChangeAspect="1"/>
        </xdr:cNvPicPr>
      </xdr:nvPicPr>
      <xdr:blipFill rotWithShape="1">
        <a:blip xmlns:r="http://schemas.openxmlformats.org/officeDocument/2006/relationships" r:embed="rId1"/>
        <a:srcRect t="25739" b="26749"/>
        <a:stretch/>
      </xdr:blipFill>
      <xdr:spPr>
        <a:xfrm>
          <a:off x="428625" y="83820"/>
          <a:ext cx="2037829" cy="55689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0</xdr:colOff>
      <xdr:row>0</xdr:row>
      <xdr:rowOff>83820</xdr:rowOff>
    </xdr:from>
    <xdr:to>
      <xdr:col>3</xdr:col>
      <xdr:colOff>2037829</xdr:colOff>
      <xdr:row>3</xdr:row>
      <xdr:rowOff>126365</xdr:rowOff>
    </xdr:to>
    <xdr:pic>
      <xdr:nvPicPr>
        <xdr:cNvPr id="2" name="Picture 1">
          <a:extLst>
            <a:ext uri="{FF2B5EF4-FFF2-40B4-BE49-F238E27FC236}">
              <a16:creationId xmlns:a16="http://schemas.microsoft.com/office/drawing/2014/main" id="{BE33E2EB-93AF-49A8-942C-D4186C71A6F1}"/>
            </a:ext>
          </a:extLst>
        </xdr:cNvPr>
        <xdr:cNvPicPr>
          <a:picLocks noChangeAspect="1"/>
        </xdr:cNvPicPr>
      </xdr:nvPicPr>
      <xdr:blipFill rotWithShape="1">
        <a:blip xmlns:r="http://schemas.openxmlformats.org/officeDocument/2006/relationships" r:embed="rId1"/>
        <a:srcRect t="25739" b="26749"/>
        <a:stretch/>
      </xdr:blipFill>
      <xdr:spPr>
        <a:xfrm>
          <a:off x="428625" y="83820"/>
          <a:ext cx="2037829" cy="55689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0</xdr:colOff>
      <xdr:row>0</xdr:row>
      <xdr:rowOff>83820</xdr:rowOff>
    </xdr:from>
    <xdr:to>
      <xdr:col>3</xdr:col>
      <xdr:colOff>2037829</xdr:colOff>
      <xdr:row>3</xdr:row>
      <xdr:rowOff>126365</xdr:rowOff>
    </xdr:to>
    <xdr:pic>
      <xdr:nvPicPr>
        <xdr:cNvPr id="2" name="Picture 1">
          <a:extLst>
            <a:ext uri="{FF2B5EF4-FFF2-40B4-BE49-F238E27FC236}">
              <a16:creationId xmlns:a16="http://schemas.microsoft.com/office/drawing/2014/main" id="{8EDFC116-3ABF-45E7-AD92-C051E0ABD922}"/>
            </a:ext>
          </a:extLst>
        </xdr:cNvPr>
        <xdr:cNvPicPr>
          <a:picLocks noChangeAspect="1"/>
        </xdr:cNvPicPr>
      </xdr:nvPicPr>
      <xdr:blipFill rotWithShape="1">
        <a:blip xmlns:r="http://schemas.openxmlformats.org/officeDocument/2006/relationships" r:embed="rId1"/>
        <a:srcRect t="25739" b="26749"/>
        <a:stretch/>
      </xdr:blipFill>
      <xdr:spPr>
        <a:xfrm>
          <a:off x="428625" y="83820"/>
          <a:ext cx="2037829" cy="55689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0</xdr:colOff>
      <xdr:row>0</xdr:row>
      <xdr:rowOff>83820</xdr:rowOff>
    </xdr:from>
    <xdr:to>
      <xdr:col>3</xdr:col>
      <xdr:colOff>2037829</xdr:colOff>
      <xdr:row>3</xdr:row>
      <xdr:rowOff>135890</xdr:rowOff>
    </xdr:to>
    <xdr:pic>
      <xdr:nvPicPr>
        <xdr:cNvPr id="2" name="Picture 1">
          <a:extLst>
            <a:ext uri="{FF2B5EF4-FFF2-40B4-BE49-F238E27FC236}">
              <a16:creationId xmlns:a16="http://schemas.microsoft.com/office/drawing/2014/main" id="{F78C9C83-24CD-4564-BD89-6A7C05443BFC}"/>
            </a:ext>
          </a:extLst>
        </xdr:cNvPr>
        <xdr:cNvPicPr>
          <a:picLocks noChangeAspect="1"/>
        </xdr:cNvPicPr>
      </xdr:nvPicPr>
      <xdr:blipFill rotWithShape="1">
        <a:blip xmlns:r="http://schemas.openxmlformats.org/officeDocument/2006/relationships" r:embed="rId1"/>
        <a:srcRect t="25739" b="26749"/>
        <a:stretch/>
      </xdr:blipFill>
      <xdr:spPr>
        <a:xfrm>
          <a:off x="409575" y="83820"/>
          <a:ext cx="2037829" cy="55689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ites/265453-45/Externally%20accessible/OCP%20Africa%20Folder/230215%20DR/Reports/CRU/phosphate-fertilizer-market-outlook-november-2022-npk-flat-databas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ites/265453-34/Shared%20Documents/2%20-%20Client%20data/CRU%20phosphate%20market%20outlook%20-%20August%202022_Amend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ites/265453-45/Shared%20Documents/05.%20Deliverables/3-FRP/1_Salesboost/3_Country%20fact%20sheets/7_DRC/DataFile_DR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Data Dashboard"/>
      <sheetName val="Capacity"/>
      <sheetName val="Country Capacity - Total"/>
      <sheetName val="Country Capacity - Phos Acid"/>
      <sheetName val="Country Capacity - Nitrophos"/>
      <sheetName val="Country Capacity - Steam"/>
      <sheetName val="Country Capacity - Melt"/>
      <sheetName val="NPK"/>
      <sheetName val="NPK Production"/>
      <sheetName val="PK Production"/>
      <sheetName val="NPK App Demand"/>
      <sheetName val="NPK Imports"/>
      <sheetName val="NPK Exports"/>
      <sheetName val="NP"/>
      <sheetName val="NP Production"/>
      <sheetName val="NP App Demand"/>
      <sheetName val="NP Imports"/>
      <sheetName val="NP Exports"/>
      <sheetName val="PK"/>
      <sheetName val="PK App Demand"/>
      <sheetName val="PK Imports"/>
      <sheetName val="PK Exports"/>
      <sheetName val="NPK+NP+PK"/>
      <sheetName val="NPK+NP+PK Production"/>
      <sheetName val="NPK+NP+PK App Demand"/>
      <sheetName val="NPK+NP+PK Imports"/>
      <sheetName val="NPK+NP+PK Exports"/>
    </sheetNames>
    <sheetDataSet>
      <sheetData sheetId="0"/>
      <sheetData sheetId="1">
        <row r="19">
          <cell r="D19">
            <v>48.356453000000002</v>
          </cell>
          <cell r="E19">
            <v>77.101525000000009</v>
          </cell>
          <cell r="F19">
            <v>146.6422</v>
          </cell>
          <cell r="G19">
            <v>315.39183299999996</v>
          </cell>
          <cell r="H19">
            <v>175.23312000000001</v>
          </cell>
          <cell r="I19">
            <v>253.78091699999999</v>
          </cell>
          <cell r="J19">
            <v>611.14063799999997</v>
          </cell>
          <cell r="K19">
            <v>835.27263300000004</v>
          </cell>
          <cell r="L19">
            <v>458.58204212442399</v>
          </cell>
          <cell r="M19">
            <v>684.50591999999995</v>
          </cell>
          <cell r="N19">
            <v>906.47305000000006</v>
          </cell>
          <cell r="O19">
            <v>976.19905000002484</v>
          </cell>
          <cell r="P19">
            <v>990.01913084472369</v>
          </cell>
          <cell r="Q19">
            <v>1087.3219420780533</v>
          </cell>
        </row>
        <row r="20">
          <cell r="D20">
            <v>0</v>
          </cell>
          <cell r="E20">
            <v>0</v>
          </cell>
          <cell r="F20">
            <v>0</v>
          </cell>
          <cell r="G20">
            <v>0</v>
          </cell>
          <cell r="H20">
            <v>0</v>
          </cell>
          <cell r="I20">
            <v>0</v>
          </cell>
          <cell r="J20">
            <v>0</v>
          </cell>
          <cell r="K20">
            <v>0</v>
          </cell>
          <cell r="L20">
            <v>0</v>
          </cell>
          <cell r="M20">
            <v>0</v>
          </cell>
          <cell r="N20">
            <v>0</v>
          </cell>
          <cell r="O20">
            <v>0</v>
          </cell>
          <cell r="P20">
            <v>0</v>
          </cell>
          <cell r="Q20">
            <v>0</v>
          </cell>
        </row>
      </sheetData>
      <sheetData sheetId="2"/>
      <sheetData sheetId="3"/>
      <sheetData sheetId="4"/>
      <sheetData sheetId="5"/>
      <sheetData sheetId="6"/>
      <sheetData sheetId="7"/>
      <sheetData sheetId="8"/>
      <sheetData sheetId="9"/>
      <sheetData sheetId="10"/>
      <sheetData sheetId="11">
        <row r="4">
          <cell r="E4">
            <v>63121.263377337928</v>
          </cell>
        </row>
      </sheetData>
      <sheetData sheetId="12"/>
      <sheetData sheetId="13"/>
      <sheetData sheetId="14"/>
      <sheetData sheetId="15"/>
      <sheetData sheetId="16">
        <row r="4">
          <cell r="E4">
            <v>7183.2374317664198</v>
          </cell>
        </row>
      </sheetData>
      <sheetData sheetId="17"/>
      <sheetData sheetId="18"/>
      <sheetData sheetId="19"/>
      <sheetData sheetId="20">
        <row r="4">
          <cell r="E4">
            <v>3173.1806503090029</v>
          </cell>
        </row>
      </sheetData>
      <sheetData sheetId="21"/>
      <sheetData sheetId="22"/>
      <sheetData sheetId="23"/>
      <sheetData sheetId="24"/>
      <sheetData sheetId="25"/>
      <sheetData sheetId="26"/>
      <sheetData sheetId="2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sheetName val="CONTROL"/>
      <sheetName val="DASHBOARD"/>
      <sheetName val="DATABASE - MARKET"/>
      <sheetName val="DATABASE - PRICES"/>
      <sheetName val="Sheet2"/>
      <sheetName val="PIVOT COUNTRY - MARKET"/>
      <sheetName val="Sheet1"/>
      <sheetName val="PIVOT COUNTRY - PRODUCT"/>
      <sheetName val="DATABASE - NPK PRICES"/>
      <sheetName val="PIVOT COMPARISON - PRICES"/>
      <sheetName val="DATABASE - NPK NP PK"/>
      <sheetName val="PIVOT COUNTRY - NPK NP PK"/>
      <sheetName val="PIVOT COMPARISON - NPK PRICES"/>
    </sheetNames>
    <sheetDataSet>
      <sheetData sheetId="0"/>
      <sheetData sheetId="1">
        <row r="3">
          <cell r="J3" t="str">
            <v>World_Total</v>
          </cell>
        </row>
        <row r="4">
          <cell r="J4" t="str">
            <v>Europe_CIS_Total</v>
          </cell>
        </row>
        <row r="5">
          <cell r="J5" t="str">
            <v>West_Europe</v>
          </cell>
        </row>
        <row r="6">
          <cell r="J6" t="str">
            <v>East_Europe</v>
          </cell>
        </row>
        <row r="7">
          <cell r="J7" t="str">
            <v>CIS</v>
          </cell>
        </row>
        <row r="8">
          <cell r="J8" t="str">
            <v>Africa_Total</v>
          </cell>
        </row>
        <row r="9">
          <cell r="J9" t="str">
            <v>North_Africa</v>
          </cell>
        </row>
        <row r="10">
          <cell r="J10" t="str">
            <v>East_Africa</v>
          </cell>
        </row>
        <row r="11">
          <cell r="J11" t="str">
            <v>West_Africa</v>
          </cell>
        </row>
        <row r="12">
          <cell r="J12" t="str">
            <v>Central_Africa</v>
          </cell>
        </row>
        <row r="13">
          <cell r="J13" t="str">
            <v>Southern_Africa</v>
          </cell>
        </row>
        <row r="14">
          <cell r="J14" t="str">
            <v>North_America</v>
          </cell>
        </row>
        <row r="15">
          <cell r="J15" t="str">
            <v>Central_South_America_Total</v>
          </cell>
        </row>
        <row r="16">
          <cell r="J16" t="str">
            <v>Caribbean</v>
          </cell>
        </row>
        <row r="17">
          <cell r="J17" t="str">
            <v>Central_America</v>
          </cell>
        </row>
        <row r="18">
          <cell r="J18" t="str">
            <v>South_America</v>
          </cell>
        </row>
        <row r="19">
          <cell r="J19" t="str">
            <v>Asia_Total</v>
          </cell>
        </row>
        <row r="20">
          <cell r="J20" t="str">
            <v>Middle_East</v>
          </cell>
        </row>
        <row r="21">
          <cell r="J21" t="str">
            <v>South_Asia</v>
          </cell>
        </row>
        <row r="22">
          <cell r="J22" t="str">
            <v>South-East_Asia</v>
          </cell>
        </row>
        <row r="23">
          <cell r="J23" t="str">
            <v>East_Asia</v>
          </cell>
        </row>
        <row r="24">
          <cell r="J24" t="str">
            <v>Oceania</v>
          </cell>
        </row>
        <row r="25">
          <cell r="J25" t="str">
            <v>Unidentified</v>
          </cell>
        </row>
      </sheetData>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verture"/>
      <sheetName val="CalculSheet"/>
      <sheetName val="TBD"/>
      <sheetName val="DeskResearch"/>
      <sheetName val="Usefull"/>
      <sheetName val="Interm. calculations &gt;"/>
      <sheetName val="TCD_HarvestedAreas"/>
      <sheetName val="TCD_FoodSupply&amp;Trade"/>
      <sheetName val="TCD_FertilizerConsumption"/>
      <sheetName val="Yields"/>
      <sheetName val="P-potential"/>
      <sheetName val="ExpertData &gt;"/>
      <sheetName val="DGDAImportsData"/>
      <sheetName val="ClientData &gt;"/>
      <sheetName val="Chifffrage4MT"/>
      <sheetName val="OCPCorporate_ConsolidatedSales"/>
      <sheetName val="FRP_Status"/>
      <sheetName val="ArgusTenders"/>
      <sheetName val="Landing22"/>
      <sheetName val="AfricaDeals_2017"/>
      <sheetName val="Logistics"/>
      <sheetName val="&quot;As if&quot; data &gt;"/>
      <sheetName val="Macro"/>
      <sheetName val="Crops"/>
      <sheetName val="LandUse"/>
      <sheetName val="FoodBalances&amp;Trade"/>
      <sheetName val="AgriExports"/>
      <sheetName val="FertilizerTrade"/>
      <sheetName val="FerilizerTrade2"/>
      <sheetName val="MatchingTable_FertTrade"/>
      <sheetName val="Fert.Consumptionp.ha"/>
      <sheetName val="NutrientConsumption"/>
      <sheetName val="NutrientConsumptionp.ha"/>
      <sheetName val="Yields_Worldwide"/>
      <sheetName val="ImportsAll_DRC"/>
      <sheetName val="ExportsAll_DRC"/>
      <sheetName val="FoodSecurity"/>
      <sheetName val="AgriculturalGDP"/>
    </sheetNames>
    <sheetDataSet>
      <sheetData sheetId="0">
        <row r="2">
          <cell r="C2" t="str">
            <v>OCP Africa - DRC country profile data used</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microsoft.com/office/2006/relationships/xlExternalLinkPath/xlPathMissing" Target="DataFile_DRC.xlsx" TargetMode="External"/><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2" Type="http://schemas.microsoft.com/office/2006/relationships/xlExternalLinkPath/xlPathMissing" Target="DataFile_DRC.xlsx" TargetMode="External"/><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2" Type="http://schemas.microsoft.com/office/2006/relationships/xlExternalLinkPath/xlPathMissing" Target="DataFile_DRC.xlsx" TargetMode="External"/><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2" Type="http://schemas.microsoft.com/office/2006/relationships/xlExternalLinkPath/xlPathMissing" Target="DataFile_DRC.xlsx" TargetMode="External"/><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2" Type="http://schemas.microsoft.com/office/2006/relationships/xlExternalLinkPath/xlPathMissing" Target="DataFile_DRC.xlsx" TargetMode="External"/><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2" Type="http://schemas.microsoft.com/office/2006/relationships/xlExternalLinkPath/xlPathMissing" Target="DataFile_DRC.xlsx" TargetMode="External"/><Relationship Id="rId1" Type="http://schemas.openxmlformats.org/officeDocument/2006/relationships/pivotCacheRecords" Target="pivotCacheRecords9.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bbagh, Romain" refreshedDate="45076.742300925929" createdVersion="8" refreshedVersion="8" minRefreshableVersion="3" recordCount="2338" xr:uid="{AAA87C85-51F7-4497-8FBA-81B2B07EDCED}">
  <cacheSource type="worksheet">
    <worksheetSource name="Table27"/>
  </cacheSource>
  <cacheFields count="48">
    <cacheField name="TypeCode" numFmtId="0">
      <sharedItems/>
    </cacheField>
    <cacheField name="FreqCode" numFmtId="0">
      <sharedItems/>
    </cacheField>
    <cacheField name="RefPeriodId" numFmtId="0">
      <sharedItems containsSemiMixedTypes="0" containsString="0" containsNumber="1" containsInteger="1" minValue="20110101" maxValue="20220101"/>
    </cacheField>
    <cacheField name="RefYear" numFmtId="0">
      <sharedItems containsSemiMixedTypes="0" containsString="0" containsNumber="1" containsInteger="1" minValue="2011" maxValue="2022"/>
    </cacheField>
    <cacheField name="RefMonth" numFmtId="0">
      <sharedItems containsSemiMixedTypes="0" containsString="0" containsNumber="1" containsInteger="1" minValue="52" maxValue="52"/>
    </cacheField>
    <cacheField name="Period" numFmtId="0">
      <sharedItems containsSemiMixedTypes="0" containsString="0" containsNumber="1" containsInteger="1" minValue="2011" maxValue="2022" count="12">
        <n v="2022"/>
        <n v="2021"/>
        <n v="2020"/>
        <n v="2019"/>
        <n v="2018"/>
        <n v="2017"/>
        <n v="2016"/>
        <n v="2015"/>
        <n v="2014"/>
        <n v="2013"/>
        <n v="2012"/>
        <n v="2011"/>
      </sharedItems>
    </cacheField>
    <cacheField name="ReporterCode" numFmtId="0">
      <sharedItems containsSemiMixedTypes="0" containsString="0" containsNumber="1" containsInteger="1" minValue="180" maxValue="562"/>
    </cacheField>
    <cacheField name="ReporterISO" numFmtId="0">
      <sharedItems/>
    </cacheField>
    <cacheField name="ReporterDesc" numFmtId="0">
      <sharedItems count="2">
        <s v="Niger"/>
        <s v="Dem. Rep. of the Congo"/>
      </sharedItems>
    </cacheField>
    <cacheField name="FlowCode" numFmtId="0">
      <sharedItems/>
    </cacheField>
    <cacheField name="FlowDesc" numFmtId="0">
      <sharedItems/>
    </cacheField>
    <cacheField name="PartnerCode" numFmtId="0">
      <sharedItems containsSemiMixedTypes="0" containsString="0" containsNumber="1" containsInteger="1" minValue="0" maxValue="899"/>
    </cacheField>
    <cacheField name="PartnerISO" numFmtId="0">
      <sharedItems/>
    </cacheField>
    <cacheField name="PartnerDesc" numFmtId="0">
      <sharedItems count="79">
        <s v="World"/>
        <s v="China"/>
        <s v="Benin"/>
        <s v="France"/>
        <s v="Germany"/>
        <s v="Ghana"/>
        <s v="Côte d'Ivoire"/>
        <s v="Netherlands"/>
        <s v="Nigeria"/>
        <s v="Russian Federation"/>
        <s v="Senegal"/>
        <s v="India"/>
        <s v="Spain"/>
        <s v="Sweden"/>
        <s v="Togo"/>
        <s v="USA"/>
        <s v="Burkina Faso"/>
        <s v="Angola"/>
        <s v="Belgium"/>
        <s v="Belarus"/>
        <s v="Italy"/>
        <s v="Jordan"/>
        <s v="Kenya"/>
        <s v="Lebanon"/>
        <s v="Lithuania"/>
        <s v="Luxembourg"/>
        <s v="Mozambique"/>
        <s v="Namibia"/>
        <s v="Rwanda"/>
        <s v="Viet Nam"/>
        <s v="South Africa"/>
        <s v="Switzerland"/>
        <s v="United Arab Emirates"/>
        <s v="Türkiye"/>
        <s v="Uganda"/>
        <s v="Ukraine"/>
        <s v="Egypt"/>
        <s v="United Kingdom"/>
        <s v="United Rep. of Tanzania"/>
        <s v="Zambia"/>
        <s v="Gabon"/>
        <s v="Kuwait"/>
        <s v="Libya"/>
        <s v="Morocco"/>
        <s v="Norway"/>
        <s v="Tunisia"/>
        <s v="Cameroon"/>
        <s v="Canada"/>
        <s v="Saudi Arabia"/>
        <s v="Cyprus"/>
        <s v="Thailand"/>
        <s v="Bulgaria"/>
        <s v="Malaysia"/>
        <s v="Mauritania"/>
        <s v="Zimbabwe"/>
        <s v="Pakistan"/>
        <s v="Andorra"/>
        <s v="Finland"/>
        <s v="Oman"/>
        <s v="New Zealand"/>
        <s v="Portugal"/>
        <s v="Kazakhstan"/>
        <s v="Mali"/>
        <s v="Australia"/>
        <s v="Chile"/>
        <s v="Israel"/>
        <s v="Rep. of Korea"/>
        <s v="Algeria"/>
        <s v="Slovakia"/>
        <s v="Burundi"/>
        <s v="China, Hong Kong SAR"/>
        <s v="Poland"/>
        <s v="Qatar"/>
        <s v="Iran"/>
        <s v="Japan"/>
        <s v="Ireland"/>
        <s v="Mexico"/>
        <s v="Areas, nes"/>
        <s v="Norfolk Isds"/>
      </sharedItems>
    </cacheField>
    <cacheField name="Partner2Code" numFmtId="0">
      <sharedItems containsSemiMixedTypes="0" containsString="0" containsNumber="1" containsInteger="1" minValue="0" maxValue="0"/>
    </cacheField>
    <cacheField name="Partner2ISO" numFmtId="0">
      <sharedItems/>
    </cacheField>
    <cacheField name="Partner2Desc" numFmtId="0">
      <sharedItems/>
    </cacheField>
    <cacheField name="ClassificationCode" numFmtId="0">
      <sharedItems/>
    </cacheField>
    <cacheField name="ClassificationSearchCode" numFmtId="0">
      <sharedItems/>
    </cacheField>
    <cacheField name="IsOriginalClassification" numFmtId="0">
      <sharedItems/>
    </cacheField>
    <cacheField name="CmdCode" numFmtId="0">
      <sharedItems containsSemiMixedTypes="0" containsString="0" containsNumber="1" containsInteger="1" minValue="31" maxValue="310590"/>
    </cacheField>
    <cacheField name="CmdDesc" numFmtId="0">
      <sharedItems/>
    </cacheField>
    <cacheField name="OCP classification" numFmtId="0">
      <sharedItems count="23">
        <s v="Fertilizers"/>
        <s v="Organic"/>
        <s v="N"/>
        <s v="Urea"/>
        <s v="Other N"/>
        <s v="Ammonium Nitrate"/>
        <s v="Other N "/>
        <s v="P"/>
        <s v="TSP"/>
        <s v="K"/>
        <s v="Potassium Chloride"/>
        <s v="Other K "/>
        <s v="NP/NPK"/>
        <s v="Other NPK"/>
        <s v="NPK"/>
        <s v="Ammonium Sulfate"/>
        <s v="Urea/Ammonium Nitrate"/>
        <s v="Other P"/>
        <s v="MAP"/>
        <s v="NP"/>
        <s v="PK"/>
        <s v="SOP"/>
        <s v="DAP"/>
      </sharedItems>
    </cacheField>
    <cacheField name="AggrLevel" numFmtId="0">
      <sharedItems containsSemiMixedTypes="0" containsString="0" containsNumber="1" containsInteger="1" minValue="2" maxValue="6" count="3">
        <n v="2"/>
        <n v="4"/>
        <n v="6"/>
      </sharedItems>
    </cacheField>
    <cacheField name="IsLeaf" numFmtId="0">
      <sharedItems/>
    </cacheField>
    <cacheField name="CustomsCode" numFmtId="0">
      <sharedItems/>
    </cacheField>
    <cacheField name="CustomsDesc" numFmtId="0">
      <sharedItems/>
    </cacheField>
    <cacheField name="MosCode" numFmtId="0">
      <sharedItems containsSemiMixedTypes="0" containsString="0" containsNumber="1" containsInteger="1" minValue="0" maxValue="0"/>
    </cacheField>
    <cacheField name="MotCode" numFmtId="0">
      <sharedItems containsSemiMixedTypes="0" containsString="0" containsNumber="1" containsInteger="1" minValue="0" maxValue="0"/>
    </cacheField>
    <cacheField name="MotDesc" numFmtId="0">
      <sharedItems/>
    </cacheField>
    <cacheField name="QtyUnitCode" numFmtId="0">
      <sharedItems containsSemiMixedTypes="0" containsString="0" containsNumber="1" containsInteger="1" minValue="-1" maxValue="8"/>
    </cacheField>
    <cacheField name="QtyUnitAbbr" numFmtId="0">
      <sharedItems/>
    </cacheField>
    <cacheField name="Qty" numFmtId="0">
      <sharedItems containsBlank="1" containsMixedTypes="1" containsNumber="1" containsInteger="1" minValue="0" maxValue="83243103"/>
    </cacheField>
    <cacheField name="IsQtyEstimated" numFmtId="0">
      <sharedItems/>
    </cacheField>
    <cacheField name="AltQtyUnitCode" numFmtId="0">
      <sharedItems containsSemiMixedTypes="0" containsString="0" containsNumber="1" containsInteger="1" minValue="-1" maxValue="8"/>
    </cacheField>
    <cacheField name="AltQtyUnitAbbr" numFmtId="0">
      <sharedItems/>
    </cacheField>
    <cacheField name="AtlQty" numFmtId="0">
      <sharedItems containsString="0" containsBlank="1" containsNumber="1" containsInteger="1" minValue="0" maxValue="83243103"/>
    </cacheField>
    <cacheField name="IsAltQtyEstimated" numFmtId="0">
      <sharedItems/>
    </cacheField>
    <cacheField name="NetWgt" numFmtId="0">
      <sharedItems containsBlank="1" containsMixedTypes="1" containsNumber="1" containsInteger="1" minValue="0" maxValue="83243103"/>
    </cacheField>
    <cacheField name="IsNetWgtEstimated" numFmtId="0">
      <sharedItems/>
    </cacheField>
    <cacheField name="GrossWgt" numFmtId="0">
      <sharedItems containsString="0" containsBlank="1" containsNumber="1" containsInteger="1" minValue="0" maxValue="0"/>
    </cacheField>
    <cacheField name="IsGrossWgtEstimated" numFmtId="0">
      <sharedItems/>
    </cacheField>
    <cacheField name="Cifvalue" numFmtId="0">
      <sharedItems containsMixedTypes="1" containsNumber="1" containsInteger="1" minValue="36" maxValue="40763289"/>
    </cacheField>
    <cacheField name="Fobvalue" numFmtId="0">
      <sharedItems containsString="0" containsBlank="1" containsNumber="1" containsInteger="1" minValue="0" maxValue="0"/>
    </cacheField>
    <cacheField name="PrimaryValue" numFmtId="0">
      <sharedItems containsMixedTypes="1" containsNumber="1" containsInteger="1" minValue="36" maxValue="40763289"/>
    </cacheField>
    <cacheField name="LegacyEstimationFlag" numFmtId="0">
      <sharedItems containsSemiMixedTypes="0" containsString="0" containsNumber="1" containsInteger="1" minValue="0" maxValue="6"/>
    </cacheField>
    <cacheField name="IsReported" numFmtId="0">
      <sharedItems/>
    </cacheField>
    <cacheField name="IsAggregat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bbagh, Romain" refreshedDate="45086.426024884262" createdVersion="8" refreshedVersion="8" minRefreshableVersion="3" recordCount="2338" xr:uid="{E403FC90-2428-436F-975D-A362D40DCDFA}">
  <cacheSource type="worksheet">
    <worksheetSource name="Table272"/>
  </cacheSource>
  <cacheFields count="50">
    <cacheField name="TypeCode" numFmtId="0">
      <sharedItems/>
    </cacheField>
    <cacheField name="FreqCode" numFmtId="0">
      <sharedItems/>
    </cacheField>
    <cacheField name="RefPeriodId" numFmtId="0">
      <sharedItems containsSemiMixedTypes="0" containsString="0" containsNumber="1" containsInteger="1" minValue="20110101" maxValue="20220101"/>
    </cacheField>
    <cacheField name="RefYear" numFmtId="0">
      <sharedItems containsSemiMixedTypes="0" containsString="0" containsNumber="1" containsInteger="1" minValue="2011" maxValue="2022"/>
    </cacheField>
    <cacheField name="RefMonth" numFmtId="0">
      <sharedItems containsSemiMixedTypes="0" containsString="0" containsNumber="1" containsInteger="1" minValue="52" maxValue="52"/>
    </cacheField>
    <cacheField name="Period" numFmtId="0">
      <sharedItems containsSemiMixedTypes="0" containsString="0" containsNumber="1" containsInteger="1" minValue="2011" maxValue="2022" count="12">
        <n v="2022"/>
        <n v="2021"/>
        <n v="2020"/>
        <n v="2019"/>
        <n v="2018"/>
        <n v="2017"/>
        <n v="2016"/>
        <n v="2015"/>
        <n v="2014"/>
        <n v="2013"/>
        <n v="2012"/>
        <n v="2011"/>
      </sharedItems>
    </cacheField>
    <cacheField name="ReporterCode" numFmtId="0">
      <sharedItems containsSemiMixedTypes="0" containsString="0" containsNumber="1" containsInteger="1" minValue="180" maxValue="562"/>
    </cacheField>
    <cacheField name="ReporterISO" numFmtId="0">
      <sharedItems/>
    </cacheField>
    <cacheField name="ReporterDesc" numFmtId="0">
      <sharedItems count="2">
        <s v="Niger"/>
        <s v="Dem. Rep. of the Congo"/>
      </sharedItems>
    </cacheField>
    <cacheField name="FlowCode" numFmtId="0">
      <sharedItems/>
    </cacheField>
    <cacheField name="FlowDesc" numFmtId="0">
      <sharedItems/>
    </cacheField>
    <cacheField name="PartnerCode" numFmtId="0">
      <sharedItems containsSemiMixedTypes="0" containsString="0" containsNumber="1" containsInteger="1" minValue="0" maxValue="899"/>
    </cacheField>
    <cacheField name="PartnerISO" numFmtId="0">
      <sharedItems/>
    </cacheField>
    <cacheField name="PartnerDesc" numFmtId="0">
      <sharedItems count="79">
        <s v="World"/>
        <s v="China"/>
        <s v="Benin"/>
        <s v="France"/>
        <s v="Germany"/>
        <s v="Ghana"/>
        <s v="Côte d'Ivoire"/>
        <s v="Netherlands"/>
        <s v="Nigeria"/>
        <s v="Russian Federation"/>
        <s v="Senegal"/>
        <s v="India"/>
        <s v="Spain"/>
        <s v="Sweden"/>
        <s v="Togo"/>
        <s v="USA"/>
        <s v="Burkina Faso"/>
        <s v="Angola"/>
        <s v="Belgium"/>
        <s v="Belarus"/>
        <s v="Italy"/>
        <s v="Jordan"/>
        <s v="Kenya"/>
        <s v="Lebanon"/>
        <s v="Lithuania"/>
        <s v="Luxembourg"/>
        <s v="Mozambique"/>
        <s v="Namibia"/>
        <s v="Rwanda"/>
        <s v="Viet Nam"/>
        <s v="South Africa"/>
        <s v="Switzerland"/>
        <s v="United Arab Emirates"/>
        <s v="Türkiye"/>
        <s v="Uganda"/>
        <s v="Ukraine"/>
        <s v="Egypt"/>
        <s v="United Kingdom"/>
        <s v="United Rep. of Tanzania"/>
        <s v="Zambia"/>
        <s v="Gabon"/>
        <s v="Kuwait"/>
        <s v="Libya"/>
        <s v="Morocco"/>
        <s v="Norway"/>
        <s v="Tunisia"/>
        <s v="Cameroon"/>
        <s v="Canada"/>
        <s v="Saudi Arabia"/>
        <s v="Cyprus"/>
        <s v="Thailand"/>
        <s v="Bulgaria"/>
        <s v="Malaysia"/>
        <s v="Mauritania"/>
        <s v="Zimbabwe"/>
        <s v="Pakistan"/>
        <s v="Andorra"/>
        <s v="Finland"/>
        <s v="Oman"/>
        <s v="New Zealand"/>
        <s v="Portugal"/>
        <s v="Kazakhstan"/>
        <s v="Mali"/>
        <s v="Australia"/>
        <s v="Chile"/>
        <s v="Israel"/>
        <s v="Rep. of Korea"/>
        <s v="Algeria"/>
        <s v="Slovakia"/>
        <s v="Burundi"/>
        <s v="China, Hong Kong SAR"/>
        <s v="Poland"/>
        <s v="Qatar"/>
        <s v="Iran"/>
        <s v="Japan"/>
        <s v="Ireland"/>
        <s v="Mexico"/>
        <s v="Areas, nes"/>
        <s v="Norfolk Isds"/>
      </sharedItems>
    </cacheField>
    <cacheField name="Partner2Code" numFmtId="0">
      <sharedItems containsSemiMixedTypes="0" containsString="0" containsNumber="1" containsInteger="1" minValue="0" maxValue="0"/>
    </cacheField>
    <cacheField name="Partner2ISO" numFmtId="0">
      <sharedItems/>
    </cacheField>
    <cacheField name="Partner2Desc" numFmtId="0">
      <sharedItems/>
    </cacheField>
    <cacheField name="ClassificationCode" numFmtId="0">
      <sharedItems/>
    </cacheField>
    <cacheField name="ClassificationSearchCode" numFmtId="0">
      <sharedItems/>
    </cacheField>
    <cacheField name="IsOriginalClassification" numFmtId="0">
      <sharedItems/>
    </cacheField>
    <cacheField name="CmdCode" numFmtId="0">
      <sharedItems containsSemiMixedTypes="0" containsString="0" containsNumber="1" containsInteger="1" minValue="31" maxValue="310590"/>
    </cacheField>
    <cacheField name="CmdDesc" numFmtId="0">
      <sharedItems/>
    </cacheField>
    <cacheField name="OCP classification" numFmtId="0">
      <sharedItems/>
    </cacheField>
    <cacheField name="Slide fertilizer overview" numFmtId="0">
      <sharedItems/>
    </cacheField>
    <cacheField name="Slide P-fertilizers" numFmtId="0">
      <sharedItems count="9">
        <s v="Others"/>
        <s v="Other N-fertilizers"/>
        <s v="Urea"/>
        <s v="Other P-fertilizers"/>
        <s v="TSP"/>
        <s v="K-fertilizers"/>
        <s v="NPKs"/>
        <s v="MAP"/>
        <s v="DAP"/>
      </sharedItems>
    </cacheField>
    <cacheField name="AggrLevel" numFmtId="0">
      <sharedItems containsSemiMixedTypes="0" containsString="0" containsNumber="1" containsInteger="1" minValue="2" maxValue="6" count="3">
        <n v="2"/>
        <n v="4"/>
        <n v="6"/>
      </sharedItems>
    </cacheField>
    <cacheField name="IsLeaf" numFmtId="0">
      <sharedItems/>
    </cacheField>
    <cacheField name="CustomsCode" numFmtId="0">
      <sharedItems/>
    </cacheField>
    <cacheField name="CustomsDesc" numFmtId="0">
      <sharedItems/>
    </cacheField>
    <cacheField name="MosCode" numFmtId="0">
      <sharedItems containsSemiMixedTypes="0" containsString="0" containsNumber="1" containsInteger="1" minValue="0" maxValue="0"/>
    </cacheField>
    <cacheField name="MotCode" numFmtId="0">
      <sharedItems containsSemiMixedTypes="0" containsString="0" containsNumber="1" containsInteger="1" minValue="0" maxValue="0"/>
    </cacheField>
    <cacheField name="MotDesc" numFmtId="0">
      <sharedItems/>
    </cacheField>
    <cacheField name="QtyUnitCode" numFmtId="0">
      <sharedItems containsSemiMixedTypes="0" containsString="0" containsNumber="1" containsInteger="1" minValue="-1" maxValue="8"/>
    </cacheField>
    <cacheField name="QtyUnitAbbr" numFmtId="0">
      <sharedItems/>
    </cacheField>
    <cacheField name="Qty" numFmtId="0">
      <sharedItems containsBlank="1" containsMixedTypes="1" containsNumber="1" containsInteger="1" minValue="0" maxValue="83243103"/>
    </cacheField>
    <cacheField name="IsQtyEstimated" numFmtId="0">
      <sharedItems/>
    </cacheField>
    <cacheField name="AltQtyUnitCode" numFmtId="0">
      <sharedItems containsSemiMixedTypes="0" containsString="0" containsNumber="1" containsInteger="1" minValue="-1" maxValue="8"/>
    </cacheField>
    <cacheField name="AltQtyUnitAbbr" numFmtId="0">
      <sharedItems/>
    </cacheField>
    <cacheField name="AtlQty" numFmtId="0">
      <sharedItems containsString="0" containsBlank="1" containsNumber="1" containsInteger="1" minValue="0" maxValue="83243103"/>
    </cacheField>
    <cacheField name="IsAltQtyEstimated" numFmtId="0">
      <sharedItems/>
    </cacheField>
    <cacheField name="NetWgt" numFmtId="0">
      <sharedItems containsBlank="1" containsMixedTypes="1" containsNumber="1" containsInteger="1" minValue="0" maxValue="83243103"/>
    </cacheField>
    <cacheField name="IsNetWgtEstimated" numFmtId="0">
      <sharedItems/>
    </cacheField>
    <cacheField name="GrossWgt" numFmtId="0">
      <sharedItems containsString="0" containsBlank="1" containsNumber="1" containsInteger="1" minValue="0" maxValue="0"/>
    </cacheField>
    <cacheField name="IsGrossWgtEstimated" numFmtId="0">
      <sharedItems/>
    </cacheField>
    <cacheField name="Cifvalue" numFmtId="0">
      <sharedItems containsMixedTypes="1" containsNumber="1" containsInteger="1" minValue="36" maxValue="40763289"/>
    </cacheField>
    <cacheField name="Fobvalue" numFmtId="0">
      <sharedItems containsString="0" containsBlank="1" containsNumber="1" containsInteger="1" minValue="0" maxValue="0"/>
    </cacheField>
    <cacheField name="PrimaryValue" numFmtId="0">
      <sharedItems containsMixedTypes="1" containsNumber="1" containsInteger="1" minValue="36" maxValue="40763289"/>
    </cacheField>
    <cacheField name="LegacyEstimationFlag" numFmtId="0">
      <sharedItems containsSemiMixedTypes="0" containsString="0" containsNumber="1" containsInteger="1" minValue="0" maxValue="6"/>
    </cacheField>
    <cacheField name="IsReported" numFmtId="0">
      <sharedItems/>
    </cacheField>
    <cacheField name="IsAggregate"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bbagh, Romain" refreshedDate="45098.629061689811" createdVersion="8" refreshedVersion="8" minRefreshableVersion="3" recordCount="825" xr:uid="{CA54B8AA-AEA4-4B38-A197-344F9E4E1A90}">
  <cacheSource type="worksheet">
    <worksheetSource name="Table1"/>
  </cacheSource>
  <cacheFields count="14">
    <cacheField name="Domain Code" numFmtId="0">
      <sharedItems/>
    </cacheField>
    <cacheField name="Domain" numFmtId="0">
      <sharedItems/>
    </cacheField>
    <cacheField name="Area Code (M49)" numFmtId="0">
      <sharedItems/>
    </cacheField>
    <cacheField name="Area" numFmtId="0">
      <sharedItems/>
    </cacheField>
    <cacheField name="Element Code" numFmtId="0">
      <sharedItems/>
    </cacheField>
    <cacheField name="Element" numFmtId="0">
      <sharedItems count="3">
        <s v="Area harvested"/>
        <s v="Yield"/>
        <s v="Production"/>
      </sharedItems>
    </cacheField>
    <cacheField name="Item Code (CPC)" numFmtId="0">
      <sharedItems/>
    </cacheField>
    <cacheField name="Item" numFmtId="0">
      <sharedItems count="56">
        <s v="Avocados"/>
        <s v="Bambara beans, dry"/>
        <s v="Bananas"/>
        <s v="Barley"/>
        <s v="Beans, dry"/>
        <s v="Cabbages"/>
        <s v="Carrots and turnips"/>
        <s v="Cassava, fresh"/>
        <s v="Chillies and peppers, dry (Capsicum spp., Pimenta spp.), raw"/>
        <s v="Chillies and peppers, green (Capsicum spp. and Pimenta spp.)"/>
        <s v="Cocoa beans"/>
        <s v="Coffee, green"/>
        <s v="Cow peas, dry"/>
        <s v="Cucumbers and gherkins"/>
        <s v="Edible roots and tubers with high starch or inulin content, n.e.c., fresh"/>
        <s v="Groundnuts, excluding shelled"/>
        <s v="Kenaf, and other textile bast fibres, raw or retted"/>
        <s v="Lemons and limes"/>
        <s v="Lettuce and chicory"/>
        <s v="Maize (corn)"/>
        <s v="Mangoes, guavas and mangosteens"/>
        <s v="Melonseed"/>
        <s v="Millet"/>
        <s v="Natural rubber in primary forms"/>
        <s v="Oats"/>
        <s v="Oil palm fruit"/>
        <s v="Onions and shallots, dry (excluding dehydrated)"/>
        <s v="Oranges"/>
        <s v="Other beans, green"/>
        <s v="Other fruits, n.e.c."/>
        <s v="Other oil seeds, n.e.c."/>
        <s v="Other pulses n.e.c."/>
        <s v="Other stimulant, spice and aromatic crops, n.e.c."/>
        <s v="Other vegetables, fresh n.e.c."/>
        <s v="Papayas"/>
        <s v="Peas, dry"/>
        <s v="Pigeon peas, dry"/>
        <s v="Pineapples"/>
        <s v="Plantains and cooking bananas"/>
        <s v="Pomelos and grapefruits"/>
        <s v="Potatoes"/>
        <s v="Pumpkins, squash and gourds"/>
        <s v="Rice"/>
        <s v="Seed cotton, unginned"/>
        <s v="Sesame seed"/>
        <s v="Sisal, raw"/>
        <s v="Sorghum"/>
        <s v="Soya beans"/>
        <s v="Sugar cane"/>
        <s v="Sweet potatoes"/>
        <s v="Taro"/>
        <s v="Tea leaves"/>
        <s v="Tomatoes"/>
        <s v="Unmanufactured tobacco"/>
        <s v="Wheat"/>
        <s v="Yams"/>
      </sharedItems>
    </cacheField>
    <cacheField name="Year Code" numFmtId="0">
      <sharedItems/>
    </cacheField>
    <cacheField name="Year" numFmtId="0">
      <sharedItems count="5">
        <s v="2017"/>
        <s v="2018"/>
        <s v="2019"/>
        <s v="2020"/>
        <s v="2021"/>
      </sharedItems>
    </cacheField>
    <cacheField name="Unit" numFmtId="0">
      <sharedItems/>
    </cacheField>
    <cacheField name="Value" numFmtId="173">
      <sharedItems containsSemiMixedTypes="0" containsString="0" containsNumber="1" minValue="0" maxValue="45673454"/>
    </cacheField>
    <cacheField name="Flag" numFmtId="0">
      <sharedItems/>
    </cacheField>
    <cacheField name="Flag Description" numFmtId="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bbagh, Romain" refreshedDate="45092.784788194447" createdVersion="8" refreshedVersion="8" minRefreshableVersion="3" recordCount="2338" xr:uid="{1A7E4911-2FDE-418F-818E-02A1B0A21050}">
  <cacheSource type="worksheet">
    <worksheetSource name="Table27" r:id="rId2"/>
  </cacheSource>
  <cacheFields count="50">
    <cacheField name="TypeCode" numFmtId="0">
      <sharedItems/>
    </cacheField>
    <cacheField name="FreqCode" numFmtId="0">
      <sharedItems/>
    </cacheField>
    <cacheField name="RefPeriodId" numFmtId="0">
      <sharedItems containsSemiMixedTypes="0" containsString="0" containsNumber="1" containsInteger="1" minValue="20110101" maxValue="20220101"/>
    </cacheField>
    <cacheField name="RefYear" numFmtId="0">
      <sharedItems containsSemiMixedTypes="0" containsString="0" containsNumber="1" containsInteger="1" minValue="2011" maxValue="2022"/>
    </cacheField>
    <cacheField name="RefMonth" numFmtId="0">
      <sharedItems containsSemiMixedTypes="0" containsString="0" containsNumber="1" containsInteger="1" minValue="52" maxValue="52"/>
    </cacheField>
    <cacheField name="Period" numFmtId="0">
      <sharedItems containsSemiMixedTypes="0" containsString="0" containsNumber="1" containsInteger="1" minValue="2011" maxValue="2022" count="12">
        <n v="2022"/>
        <n v="2021"/>
        <n v="2020"/>
        <n v="2019"/>
        <n v="2018"/>
        <n v="2017"/>
        <n v="2016"/>
        <n v="2015"/>
        <n v="2014"/>
        <n v="2013"/>
        <n v="2012"/>
        <n v="2011"/>
      </sharedItems>
    </cacheField>
    <cacheField name="ReporterCode" numFmtId="0">
      <sharedItems containsSemiMixedTypes="0" containsString="0" containsNumber="1" containsInteger="1" minValue="180" maxValue="562"/>
    </cacheField>
    <cacheField name="ReporterISO" numFmtId="0">
      <sharedItems/>
    </cacheField>
    <cacheField name="ReporterDesc" numFmtId="0">
      <sharedItems count="2">
        <s v="Niger"/>
        <s v="Dem. Rep. of the Congo"/>
      </sharedItems>
    </cacheField>
    <cacheField name="FlowCode" numFmtId="0">
      <sharedItems/>
    </cacheField>
    <cacheField name="FlowDesc" numFmtId="0">
      <sharedItems/>
    </cacheField>
    <cacheField name="PartnerCode" numFmtId="0">
      <sharedItems containsSemiMixedTypes="0" containsString="0" containsNumber="1" containsInteger="1" minValue="0" maxValue="899"/>
    </cacheField>
    <cacheField name="PartnerISO" numFmtId="0">
      <sharedItems/>
    </cacheField>
    <cacheField name="PartnerDesc" numFmtId="0">
      <sharedItems count="79">
        <s v="World"/>
        <s v="China"/>
        <s v="Benin"/>
        <s v="France"/>
        <s v="Germany"/>
        <s v="Ghana"/>
        <s v="Côte d'Ivoire"/>
        <s v="Netherlands"/>
        <s v="Nigeria"/>
        <s v="Russian Federation"/>
        <s v="Senegal"/>
        <s v="India"/>
        <s v="Spain"/>
        <s v="Sweden"/>
        <s v="Togo"/>
        <s v="USA"/>
        <s v="Burkina Faso"/>
        <s v="Angola"/>
        <s v="Belgium"/>
        <s v="Belarus"/>
        <s v="Italy"/>
        <s v="Jordan"/>
        <s v="Kenya"/>
        <s v="Lebanon"/>
        <s v="Lithuania"/>
        <s v="Luxembourg"/>
        <s v="Mozambique"/>
        <s v="Namibia"/>
        <s v="Rwanda"/>
        <s v="Viet Nam"/>
        <s v="South Africa"/>
        <s v="Switzerland"/>
        <s v="United Arab Emirates"/>
        <s v="Türkiye"/>
        <s v="Uganda"/>
        <s v="Ukraine"/>
        <s v="Egypt"/>
        <s v="United Kingdom"/>
        <s v="United Rep. of Tanzania"/>
        <s v="Zambia"/>
        <s v="Gabon"/>
        <s v="Kuwait"/>
        <s v="Libya"/>
        <s v="Morocco"/>
        <s v="Norway"/>
        <s v="Tunisia"/>
        <s v="Cameroon"/>
        <s v="Canada"/>
        <s v="Saudi Arabia"/>
        <s v="Cyprus"/>
        <s v="Thailand"/>
        <s v="Bulgaria"/>
        <s v="Malaysia"/>
        <s v="Mauritania"/>
        <s v="Zimbabwe"/>
        <s v="Pakistan"/>
        <s v="Andorra"/>
        <s v="Finland"/>
        <s v="Oman"/>
        <s v="New Zealand"/>
        <s v="Portugal"/>
        <s v="Kazakhstan"/>
        <s v="Mali"/>
        <s v="Australia"/>
        <s v="Chile"/>
        <s v="Israel"/>
        <s v="Rep. of Korea"/>
        <s v="Algeria"/>
        <s v="Slovakia"/>
        <s v="Burundi"/>
        <s v="China, Hong Kong SAR"/>
        <s v="Poland"/>
        <s v="Qatar"/>
        <s v="Iran"/>
        <s v="Japan"/>
        <s v="Ireland"/>
        <s v="Mexico"/>
        <s v="Areas, nes"/>
        <s v="Norfolk Isds"/>
      </sharedItems>
    </cacheField>
    <cacheField name="Partner2Code" numFmtId="0">
      <sharedItems containsSemiMixedTypes="0" containsString="0" containsNumber="1" containsInteger="1" minValue="0" maxValue="0"/>
    </cacheField>
    <cacheField name="Partner2ISO" numFmtId="0">
      <sharedItems/>
    </cacheField>
    <cacheField name="Partner2Desc" numFmtId="0">
      <sharedItems/>
    </cacheField>
    <cacheField name="ClassificationCode" numFmtId="0">
      <sharedItems/>
    </cacheField>
    <cacheField name="ClassificationSearchCode" numFmtId="0">
      <sharedItems/>
    </cacheField>
    <cacheField name="IsOriginalClassification" numFmtId="0">
      <sharedItems/>
    </cacheField>
    <cacheField name="CmdCode" numFmtId="0">
      <sharedItems containsSemiMixedTypes="0" containsString="0" containsNumber="1" containsInteger="1" minValue="31" maxValue="310590"/>
    </cacheField>
    <cacheField name="CmdDesc" numFmtId="0">
      <sharedItems/>
    </cacheField>
    <cacheField name="OCP classification" numFmtId="0">
      <sharedItems count="23">
        <s v="Fertilizers"/>
        <s v="Organic"/>
        <s v="N"/>
        <s v="Urea"/>
        <s v="Other N"/>
        <s v="Ammonium Nitrate"/>
        <s v="Other N "/>
        <s v="P"/>
        <s v="TSP"/>
        <s v="K"/>
        <s v="Potassium Chloride"/>
        <s v="Other K "/>
        <s v="NP/NPK"/>
        <s v="Other NPK"/>
        <s v="NPK"/>
        <s v="Ammonium Sulfate"/>
        <s v="Urea/Ammonium Nitrate"/>
        <s v="Other P"/>
        <s v="MAP"/>
        <s v="NP"/>
        <s v="PK"/>
        <s v="SOP"/>
        <s v="DAP"/>
      </sharedItems>
    </cacheField>
    <cacheField name="Slide fertilizer overview" numFmtId="0">
      <sharedItems count="7">
        <s v="Others"/>
        <s v="Other N-fertilizers"/>
        <s v="Urea"/>
        <s v="Other P-fertilizers"/>
        <s v="P-fertilizers"/>
        <s v="K-fertilizers"/>
        <s v="NPKs"/>
      </sharedItems>
    </cacheField>
    <cacheField name="Slide P-fertilizers" numFmtId="0">
      <sharedItems count="9">
        <s v="Others"/>
        <s v="Other N-fertilizers"/>
        <s v="Urea"/>
        <s v="Other P-fertilizers"/>
        <s v="TSP"/>
        <s v="K-fertilizers"/>
        <s v="NPKs"/>
        <s v="MAP"/>
        <s v="DAP"/>
      </sharedItems>
    </cacheField>
    <cacheField name="AggrLevel" numFmtId="0">
      <sharedItems containsSemiMixedTypes="0" containsString="0" containsNumber="1" containsInteger="1" minValue="2" maxValue="6" count="3">
        <n v="2"/>
        <n v="4"/>
        <n v="6"/>
      </sharedItems>
    </cacheField>
    <cacheField name="IsLeaf" numFmtId="0">
      <sharedItems/>
    </cacheField>
    <cacheField name="CustomsCode" numFmtId="0">
      <sharedItems/>
    </cacheField>
    <cacheField name="CustomsDesc" numFmtId="0">
      <sharedItems/>
    </cacheField>
    <cacheField name="MosCode" numFmtId="0">
      <sharedItems containsSemiMixedTypes="0" containsString="0" containsNumber="1" containsInteger="1" minValue="0" maxValue="0"/>
    </cacheField>
    <cacheField name="MotCode" numFmtId="0">
      <sharedItems containsSemiMixedTypes="0" containsString="0" containsNumber="1" containsInteger="1" minValue="0" maxValue="0"/>
    </cacheField>
    <cacheField name="MotDesc" numFmtId="0">
      <sharedItems/>
    </cacheField>
    <cacheField name="QtyUnitCode" numFmtId="0">
      <sharedItems containsSemiMixedTypes="0" containsString="0" containsNumber="1" containsInteger="1" minValue="-1" maxValue="8"/>
    </cacheField>
    <cacheField name="QtyUnitAbbr" numFmtId="0">
      <sharedItems/>
    </cacheField>
    <cacheField name="Qty" numFmtId="0">
      <sharedItems containsBlank="1" containsMixedTypes="1" containsNumber="1" containsInteger="1" minValue="0" maxValue="83243103"/>
    </cacheField>
    <cacheField name="IsQtyEstimated" numFmtId="0">
      <sharedItems/>
    </cacheField>
    <cacheField name="AltQtyUnitCode" numFmtId="0">
      <sharedItems containsSemiMixedTypes="0" containsString="0" containsNumber="1" containsInteger="1" minValue="-1" maxValue="8"/>
    </cacheField>
    <cacheField name="AltQtyUnitAbbr" numFmtId="0">
      <sharedItems/>
    </cacheField>
    <cacheField name="AtlQty" numFmtId="0">
      <sharedItems containsString="0" containsBlank="1" containsNumber="1" containsInteger="1" minValue="0" maxValue="83243103"/>
    </cacheField>
    <cacheField name="IsAltQtyEstimated" numFmtId="0">
      <sharedItems/>
    </cacheField>
    <cacheField name="NetWgt" numFmtId="0">
      <sharedItems containsBlank="1" containsMixedTypes="1" containsNumber="1" containsInteger="1" minValue="0" maxValue="83243103"/>
    </cacheField>
    <cacheField name="IsNetWgtEstimated" numFmtId="0">
      <sharedItems/>
    </cacheField>
    <cacheField name="GrossWgt" numFmtId="0">
      <sharedItems containsString="0" containsBlank="1" containsNumber="1" containsInteger="1" minValue="0" maxValue="0"/>
    </cacheField>
    <cacheField name="IsGrossWgtEstimated" numFmtId="0">
      <sharedItems/>
    </cacheField>
    <cacheField name="Cifvalue" numFmtId="0">
      <sharedItems containsMixedTypes="1" containsNumber="1" containsInteger="1" minValue="36" maxValue="40763289"/>
    </cacheField>
    <cacheField name="Fobvalue" numFmtId="0">
      <sharedItems containsString="0" containsBlank="1" containsNumber="1" containsInteger="1" minValue="0" maxValue="0"/>
    </cacheField>
    <cacheField name="PrimaryValue" numFmtId="0">
      <sharedItems containsMixedTypes="1" containsNumber="1" containsInteger="1" minValue="36" maxValue="40763289"/>
    </cacheField>
    <cacheField name="LegacyEstimationFlag" numFmtId="0">
      <sharedItems containsSemiMixedTypes="0" containsString="0" containsNumber="1" containsInteger="1" minValue="0" maxValue="6"/>
    </cacheField>
    <cacheField name="IsReported" numFmtId="0">
      <sharedItems/>
    </cacheField>
    <cacheField name="IsAggregate" numFmtId="0">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bbagh, Romain" refreshedDate="45085.409143634257" createdVersion="8" refreshedVersion="8" minRefreshableVersion="3" recordCount="45" xr:uid="{3409E71E-0FE2-4E2A-B0AC-E4493F185217}">
  <cacheSource type="worksheet">
    <worksheetSource name="Table5" r:id="rId2"/>
  </cacheSource>
  <cacheFields count="14">
    <cacheField name="Domain Code" numFmtId="0">
      <sharedItems/>
    </cacheField>
    <cacheField name="Domain" numFmtId="0">
      <sharedItems/>
    </cacheField>
    <cacheField name="Area Code (M49)" numFmtId="0">
      <sharedItems/>
    </cacheField>
    <cacheField name="Area" numFmtId="0">
      <sharedItems/>
    </cacheField>
    <cacheField name="Element Code" numFmtId="0">
      <sharedItems/>
    </cacheField>
    <cacheField name="Element" numFmtId="0">
      <sharedItems count="3">
        <s v="Production"/>
        <s v="Import Quantity"/>
        <s v="Export Quantity"/>
      </sharedItems>
    </cacheField>
    <cacheField name="Item Code" numFmtId="0">
      <sharedItems/>
    </cacheField>
    <cacheField name="Item" numFmtId="0">
      <sharedItems count="3">
        <s v="Nutrient nitrogen N (total)"/>
        <s v="Nutrient phosphate P2O5 (total)"/>
        <s v="Nutrient potash K2O (total)"/>
      </sharedItems>
    </cacheField>
    <cacheField name="Year Code" numFmtId="0">
      <sharedItems/>
    </cacheField>
    <cacheField name="Year" numFmtId="0">
      <sharedItems count="5">
        <s v="2016"/>
        <s v="2017"/>
        <s v="2018"/>
        <s v="2019"/>
        <s v="2020"/>
      </sharedItems>
    </cacheField>
    <cacheField name="Unit" numFmtId="0">
      <sharedItems/>
    </cacheField>
    <cacheField name="Value" numFmtId="173">
      <sharedItems containsSemiMixedTypes="0" containsString="0" containsNumber="1" minValue="0" maxValue="27394.79"/>
    </cacheField>
    <cacheField name="Flag" numFmtId="0">
      <sharedItems/>
    </cacheField>
    <cacheField name="Flag Description" numFmtId="0">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bbagh, Romain" refreshedDate="45085.409142824072" createdVersion="8" refreshedVersion="8" minRefreshableVersion="3" recordCount="104" xr:uid="{D8110289-2803-4D51-9592-6EC4890648A8}">
  <cacheSource type="worksheet">
    <worksheetSource name="Table10" r:id="rId2"/>
  </cacheSource>
  <cacheFields count="15">
    <cacheField name="Domain Code" numFmtId="0">
      <sharedItems/>
    </cacheField>
    <cacheField name="Domain" numFmtId="0">
      <sharedItems/>
    </cacheField>
    <cacheField name="Area Code (M49)" numFmtId="0">
      <sharedItems/>
    </cacheField>
    <cacheField name="Area" numFmtId="0">
      <sharedItems/>
    </cacheField>
    <cacheField name="Element Code" numFmtId="0">
      <sharedItems/>
    </cacheField>
    <cacheField name="Element" numFmtId="0">
      <sharedItems count="2">
        <s v="Import Quantity"/>
        <s v="Export Quantity"/>
      </sharedItems>
    </cacheField>
    <cacheField name="Item Code" numFmtId="0">
      <sharedItems/>
    </cacheField>
    <cacheField name="Item" numFmtId="0">
      <sharedItems count="21">
        <s v="Ammonia, anhydrous"/>
        <s v="Ammonium nitrate (AN)"/>
        <s v="Ammonium sulphate"/>
        <s v="Calcium ammonium nitrate (CAN) and other mixtures with calcium carbonate"/>
        <s v="Diammonium phosphate (DAP)"/>
        <s v="Fertilizers n.e.c."/>
        <s v="Monoammonium phosphate (MAP)"/>
        <s v="NPK fertilizers"/>
        <s v="Other nitrogenous fertilizers, n.e.c."/>
        <s v="Other NP compounds"/>
        <s v="Other phosphatic fertilizers, n.e.c."/>
        <s v="Other potassic fertilizers, n.e.c."/>
        <s v="Phosphate rock"/>
        <s v="PK compounds"/>
        <s v="Potassium chloride (muriate of potash) (MOP)"/>
        <s v="Potassium nitrate"/>
        <s v="Potassium sulphate (sulphate of potash) (SOP)"/>
        <s v="Sodium nitrate"/>
        <s v="Superphosphates above 35%"/>
        <s v="Urea"/>
        <s v="Urea and ammonium nitrate solutions (UAN)"/>
      </sharedItems>
    </cacheField>
    <cacheField name="Type of fertilizer" numFmtId="0">
      <sharedItems count="6">
        <s v="Other N-fertilizer"/>
        <s v="P-fertilizer"/>
        <s v="NPKs fertilizers"/>
        <s v="NP/PK compounds"/>
        <s v="K-fertilizers"/>
        <s v="Urea"/>
      </sharedItems>
    </cacheField>
    <cacheField name="Year Code" numFmtId="0">
      <sharedItems/>
    </cacheField>
    <cacheField name="Year" numFmtId="0">
      <sharedItems count="5">
        <s v="2016"/>
        <s v="2017"/>
        <s v="2018"/>
        <s v="2019"/>
        <s v="2020"/>
      </sharedItems>
    </cacheField>
    <cacheField name="Unit" numFmtId="0">
      <sharedItems/>
    </cacheField>
    <cacheField name="Value" numFmtId="173">
      <sharedItems containsSemiMixedTypes="0" containsString="0" containsNumber="1" minValue="0" maxValue="56219.31"/>
    </cacheField>
    <cacheField name="Flag" numFmtId="0">
      <sharedItems/>
    </cacheField>
    <cacheField name="Flag Description" numFmtId="0">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bbagh, Romain" refreshedDate="45085.409145254627" createdVersion="8" refreshedVersion="8" minRefreshableVersion="3" recordCount="15" xr:uid="{DE4B0806-C0FB-4275-8474-34F9E1339EAF}">
  <cacheSource type="worksheet">
    <worksheetSource name="Table12" r:id="rId2"/>
  </cacheSource>
  <cacheFields count="14">
    <cacheField name="Domain Code" numFmtId="0">
      <sharedItems/>
    </cacheField>
    <cacheField name="Domain" numFmtId="0">
      <sharedItems/>
    </cacheField>
    <cacheField name="Area Code (M49)" numFmtId="0">
      <sharedItems/>
    </cacheField>
    <cacheField name="Area" numFmtId="0">
      <sharedItems/>
    </cacheField>
    <cacheField name="Element Code" numFmtId="0">
      <sharedItems/>
    </cacheField>
    <cacheField name="Element" numFmtId="0">
      <sharedItems/>
    </cacheField>
    <cacheField name="Item Code" numFmtId="0">
      <sharedItems/>
    </cacheField>
    <cacheField name="Item" numFmtId="0">
      <sharedItems count="3">
        <s v="Nutrient nitrogen N (total)"/>
        <s v="Nutrient phosphate P2O5 (total)"/>
        <s v="Nutrient potash K2O (total)"/>
      </sharedItems>
    </cacheField>
    <cacheField name="Year Code" numFmtId="0">
      <sharedItems/>
    </cacheField>
    <cacheField name="Year" numFmtId="0">
      <sharedItems count="5">
        <s v="2016"/>
        <s v="2017"/>
        <s v="2018"/>
        <s v="2019"/>
        <s v="2020"/>
      </sharedItems>
    </cacheField>
    <cacheField name="Unit" numFmtId="0">
      <sharedItems/>
    </cacheField>
    <cacheField name="Value" numFmtId="173">
      <sharedItems containsSemiMixedTypes="0" containsString="0" containsNumber="1" minValue="0.05" maxValue="1.54"/>
    </cacheField>
    <cacheField name="Flag" numFmtId="0">
      <sharedItems/>
    </cacheField>
    <cacheField name="Flag Description" numFmtId="0">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bbagh, Romain" refreshedDate="45085.40914074074" createdVersion="8" refreshedVersion="8" minRefreshableVersion="3" recordCount="240" xr:uid="{84D4D905-C61D-4E3B-91C1-329F7BED9B54}">
  <cacheSource type="worksheet">
    <worksheetSource name="Table17" r:id="rId2"/>
  </cacheSource>
  <cacheFields count="14">
    <cacheField name="Domain Code" numFmtId="0">
      <sharedItems/>
    </cacheField>
    <cacheField name="Domain" numFmtId="0">
      <sharedItems/>
    </cacheField>
    <cacheField name="Area Code (M49)" numFmtId="0">
      <sharedItems/>
    </cacheField>
    <cacheField name="Area" numFmtId="0">
      <sharedItems count="40">
        <s v="Algeria"/>
        <s v="Angola"/>
        <s v="Benin"/>
        <s v="Botswana"/>
        <s v="Burkina Faso"/>
        <s v="Burundi"/>
        <s v="Cameroon"/>
        <s v="Central African Republic"/>
        <s v="Congo"/>
        <s v="Côte d'Ivoire"/>
        <s v="Democratic Republic of the Congo"/>
        <s v="Egypt"/>
        <s v="Eritrea"/>
        <s v="Ethiopia"/>
        <s v="Gabon"/>
        <s v="Gambia"/>
        <s v="Ghana"/>
        <s v="Guinea"/>
        <s v="Kenya"/>
        <s v="Libya"/>
        <s v="Madagascar"/>
        <s v="Malawi"/>
        <s v="Mali"/>
        <s v="Mauritius"/>
        <s v="Morocco"/>
        <s v="Mozambique"/>
        <s v="Namibia"/>
        <s v="Niger"/>
        <s v="Nigeria"/>
        <s v="Rwanda"/>
        <s v="Senegal"/>
        <s v="Seychelles"/>
        <s v="South Africa"/>
        <s v="Sudan"/>
        <s v="Togo"/>
        <s v="Tunisia"/>
        <s v="Uganda"/>
        <s v="United Republic of Tanzania"/>
        <s v="Zambia"/>
        <s v="Zimbabwe"/>
      </sharedItems>
    </cacheField>
    <cacheField name="Element Code" numFmtId="0">
      <sharedItems/>
    </cacheField>
    <cacheField name="Element" numFmtId="0">
      <sharedItems count="2">
        <s v="Import Quantity"/>
        <s v="Agricultural Use"/>
      </sharedItems>
    </cacheField>
    <cacheField name="Item Code" numFmtId="0">
      <sharedItems/>
    </cacheField>
    <cacheField name="Item" numFmtId="0">
      <sharedItems count="3">
        <s v="Nutrient nitrogen N (total)"/>
        <s v="Nutrient phosphate P2O5 (total)"/>
        <s v="Nutrient potash K2O (total)"/>
      </sharedItems>
    </cacheField>
    <cacheField name="Year Code" numFmtId="0">
      <sharedItems/>
    </cacheField>
    <cacheField name="Year" numFmtId="0">
      <sharedItems/>
    </cacheField>
    <cacheField name="Unit" numFmtId="0">
      <sharedItems/>
    </cacheField>
    <cacheField name="Value" numFmtId="175">
      <sharedItems containsSemiMixedTypes="0" containsString="0" containsNumber="1" minValue="0" maxValue="1245.3"/>
    </cacheField>
    <cacheField name="Flag" numFmtId="0">
      <sharedItems/>
    </cacheField>
    <cacheField name="Flag Description" numFmtId="0">
      <sharedItems/>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bbagh, Romain" refreshedDate="45085.409140509262" createdVersion="8" refreshedVersion="8" minRefreshableVersion="3" recordCount="40" xr:uid="{FBBBBC0D-F8B8-4402-807D-F011C609D556}">
  <cacheSource type="worksheet">
    <worksheetSource name="Table9" r:id="rId2"/>
  </cacheSource>
  <cacheFields count="14">
    <cacheField name="Domain Code" numFmtId="0">
      <sharedItems/>
    </cacheField>
    <cacheField name="Domain" numFmtId="0">
      <sharedItems/>
    </cacheField>
    <cacheField name="Area Code (M49)" numFmtId="0">
      <sharedItems/>
    </cacheField>
    <cacheField name="Area" numFmtId="0">
      <sharedItems count="40">
        <s v="Algeria"/>
        <s v="Angola"/>
        <s v="Benin"/>
        <s v="Botswana"/>
        <s v="Burkina Faso"/>
        <s v="Burundi"/>
        <s v="Cameroon"/>
        <s v="Central African Republic"/>
        <s v="Congo"/>
        <s v="Côte d'Ivoire"/>
        <s v="Democratic Republic of the Congo"/>
        <s v="Egypt"/>
        <s v="Eritrea"/>
        <s v="Ethiopia"/>
        <s v="Gabon"/>
        <s v="Gambia"/>
        <s v="Ghana"/>
        <s v="Guinea"/>
        <s v="Kenya"/>
        <s v="Libya"/>
        <s v="Madagascar"/>
        <s v="Malawi"/>
        <s v="Mali"/>
        <s v="Mauritius"/>
        <s v="Morocco"/>
        <s v="Mozambique"/>
        <s v="Namibia"/>
        <s v="Niger"/>
        <s v="Nigeria"/>
        <s v="Rwanda"/>
        <s v="Senegal"/>
        <s v="Seychelles"/>
        <s v="South Africa"/>
        <s v="Sudan"/>
        <s v="Togo"/>
        <s v="Tunisia"/>
        <s v="Uganda"/>
        <s v="United Republic of Tanzania"/>
        <s v="Zambia"/>
        <s v="Zimbabwe"/>
      </sharedItems>
    </cacheField>
    <cacheField name="Element Code" numFmtId="0">
      <sharedItems/>
    </cacheField>
    <cacheField name="Element" numFmtId="0">
      <sharedItems/>
    </cacheField>
    <cacheField name="Item Code" numFmtId="0">
      <sharedItems/>
    </cacheField>
    <cacheField name="Item" numFmtId="0">
      <sharedItems/>
    </cacheField>
    <cacheField name="Year Code" numFmtId="0">
      <sharedItems/>
    </cacheField>
    <cacheField name="Year" numFmtId="0">
      <sharedItems/>
    </cacheField>
    <cacheField name="Unit" numFmtId="0">
      <sharedItems/>
    </cacheField>
    <cacheField name="Value" numFmtId="173">
      <sharedItems containsSemiMixedTypes="0" containsString="0" containsNumber="1" minValue="0" maxValue="56.11"/>
    </cacheField>
    <cacheField name="Flag" numFmtId="0">
      <sharedItems/>
    </cacheField>
    <cacheField name="Flag Description"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8">
  <r>
    <s v="C"/>
    <s v="A"/>
    <n v="20220101"/>
    <n v="2022"/>
    <n v="52"/>
    <x v="0"/>
    <n v="562"/>
    <s v="NER"/>
    <x v="0"/>
    <s v="M"/>
    <s v="Import"/>
    <n v="0"/>
    <s v="W00"/>
    <x v="0"/>
    <n v="0"/>
    <s v="W00"/>
    <s v="World"/>
    <s v="H6"/>
    <s v="HS"/>
    <b v="1"/>
    <n v="31"/>
    <s v="Fertilizers"/>
    <x v="0"/>
    <x v="0"/>
    <b v="0"/>
    <s v="C00"/>
    <s v="TOTAL CPC"/>
    <n v="0"/>
    <n v="0"/>
    <s v="TOTAL MOT"/>
    <n v="-1"/>
    <s v="N/A"/>
    <n v="0"/>
    <b v="0"/>
    <n v="-1"/>
    <s v="N/A"/>
    <n v="0"/>
    <b v="0"/>
    <n v="0"/>
    <b v="0"/>
    <n v="0"/>
    <b v="0"/>
    <s v="9377563.909"/>
    <m/>
    <s v="9377563.909"/>
    <n v="0"/>
    <b v="0"/>
    <b v="1"/>
  </r>
  <r>
    <s v="C"/>
    <s v="A"/>
    <n v="20220101"/>
    <n v="2022"/>
    <n v="52"/>
    <x v="0"/>
    <n v="562"/>
    <s v="NER"/>
    <x v="0"/>
    <s v="M"/>
    <s v="Import"/>
    <n v="156"/>
    <s v="CHN"/>
    <x v="1"/>
    <n v="0"/>
    <s v="W00"/>
    <s v="World"/>
    <s v="H6"/>
    <s v="HS"/>
    <b v="1"/>
    <n v="31"/>
    <s v="Fertilizers"/>
    <x v="0"/>
    <x v="0"/>
    <b v="0"/>
    <s v="C00"/>
    <s v="TOTAL CPC"/>
    <n v="0"/>
    <n v="0"/>
    <s v="TOTAL MOT"/>
    <n v="-1"/>
    <s v="N/A"/>
    <n v="0"/>
    <b v="0"/>
    <n v="-1"/>
    <s v="N/A"/>
    <n v="0"/>
    <b v="0"/>
    <n v="0"/>
    <b v="0"/>
    <n v="0"/>
    <b v="0"/>
    <s v="324242.062"/>
    <m/>
    <s v="324242.062"/>
    <n v="0"/>
    <b v="0"/>
    <b v="1"/>
  </r>
  <r>
    <s v="C"/>
    <s v="A"/>
    <n v="20220101"/>
    <n v="2022"/>
    <n v="52"/>
    <x v="0"/>
    <n v="562"/>
    <s v="NER"/>
    <x v="0"/>
    <s v="M"/>
    <s v="Import"/>
    <n v="204"/>
    <s v="BEN"/>
    <x v="2"/>
    <n v="0"/>
    <s v="W00"/>
    <s v="World"/>
    <s v="H6"/>
    <s v="HS"/>
    <b v="1"/>
    <n v="31"/>
    <s v="Fertilizers"/>
    <x v="0"/>
    <x v="0"/>
    <b v="0"/>
    <s v="C00"/>
    <s v="TOTAL CPC"/>
    <n v="0"/>
    <n v="0"/>
    <s v="TOTAL MOT"/>
    <n v="-1"/>
    <s v="N/A"/>
    <n v="0"/>
    <b v="0"/>
    <n v="-1"/>
    <s v="N/A"/>
    <n v="0"/>
    <b v="0"/>
    <n v="0"/>
    <b v="0"/>
    <n v="0"/>
    <b v="0"/>
    <s v="1424078.47"/>
    <m/>
    <s v="1424078.47"/>
    <n v="0"/>
    <b v="0"/>
    <b v="1"/>
  </r>
  <r>
    <s v="C"/>
    <s v="A"/>
    <n v="20220101"/>
    <n v="2022"/>
    <n v="52"/>
    <x v="0"/>
    <n v="562"/>
    <s v="NER"/>
    <x v="0"/>
    <s v="M"/>
    <s v="Import"/>
    <n v="251"/>
    <s v="FRA"/>
    <x v="3"/>
    <n v="0"/>
    <s v="W00"/>
    <s v="World"/>
    <s v="H6"/>
    <s v="HS"/>
    <b v="1"/>
    <n v="31"/>
    <s v="Fertilizers"/>
    <x v="0"/>
    <x v="0"/>
    <b v="0"/>
    <s v="C00"/>
    <s v="TOTAL CPC"/>
    <n v="0"/>
    <n v="0"/>
    <s v="TOTAL MOT"/>
    <n v="-1"/>
    <s v="N/A"/>
    <n v="0"/>
    <b v="0"/>
    <n v="-1"/>
    <s v="N/A"/>
    <n v="0"/>
    <b v="0"/>
    <n v="0"/>
    <b v="0"/>
    <n v="0"/>
    <b v="0"/>
    <s v="226030.246"/>
    <m/>
    <s v="226030.246"/>
    <n v="0"/>
    <b v="0"/>
    <b v="1"/>
  </r>
  <r>
    <s v="C"/>
    <s v="A"/>
    <n v="20220101"/>
    <n v="2022"/>
    <n v="52"/>
    <x v="0"/>
    <n v="562"/>
    <s v="NER"/>
    <x v="0"/>
    <s v="M"/>
    <s v="Import"/>
    <n v="276"/>
    <s v="DEU"/>
    <x v="4"/>
    <n v="0"/>
    <s v="W00"/>
    <s v="World"/>
    <s v="H6"/>
    <s v="HS"/>
    <b v="1"/>
    <n v="31"/>
    <s v="Fertilizers"/>
    <x v="0"/>
    <x v="0"/>
    <b v="0"/>
    <s v="C00"/>
    <s v="TOTAL CPC"/>
    <n v="0"/>
    <n v="0"/>
    <s v="TOTAL MOT"/>
    <n v="-1"/>
    <s v="N/A"/>
    <n v="0"/>
    <b v="0"/>
    <n v="-1"/>
    <s v="N/A"/>
    <n v="0"/>
    <b v="0"/>
    <n v="0"/>
    <b v="0"/>
    <n v="0"/>
    <b v="0"/>
    <s v="710.741"/>
    <m/>
    <s v="710.741"/>
    <n v="0"/>
    <b v="0"/>
    <b v="1"/>
  </r>
  <r>
    <s v="C"/>
    <s v="A"/>
    <n v="20220101"/>
    <n v="2022"/>
    <n v="52"/>
    <x v="0"/>
    <n v="562"/>
    <s v="NER"/>
    <x v="0"/>
    <s v="M"/>
    <s v="Import"/>
    <n v="288"/>
    <s v="GHA"/>
    <x v="5"/>
    <n v="0"/>
    <s v="W00"/>
    <s v="World"/>
    <s v="H6"/>
    <s v="HS"/>
    <b v="1"/>
    <n v="31"/>
    <s v="Fertilizers"/>
    <x v="0"/>
    <x v="0"/>
    <b v="0"/>
    <s v="C00"/>
    <s v="TOTAL CPC"/>
    <n v="0"/>
    <n v="0"/>
    <s v="TOTAL MOT"/>
    <n v="-1"/>
    <s v="N/A"/>
    <n v="0"/>
    <b v="0"/>
    <n v="-1"/>
    <s v="N/A"/>
    <n v="0"/>
    <b v="0"/>
    <n v="0"/>
    <b v="0"/>
    <n v="0"/>
    <b v="0"/>
    <s v="12023.85"/>
    <m/>
    <s v="12023.85"/>
    <n v="0"/>
    <b v="0"/>
    <b v="1"/>
  </r>
  <r>
    <s v="C"/>
    <s v="A"/>
    <n v="20220101"/>
    <n v="2022"/>
    <n v="52"/>
    <x v="0"/>
    <n v="562"/>
    <s v="NER"/>
    <x v="0"/>
    <s v="M"/>
    <s v="Import"/>
    <n v="384"/>
    <s v="CIV"/>
    <x v="6"/>
    <n v="0"/>
    <s v="W00"/>
    <s v="World"/>
    <s v="H6"/>
    <s v="HS"/>
    <b v="1"/>
    <n v="31"/>
    <s v="Fertilizers"/>
    <x v="0"/>
    <x v="0"/>
    <b v="0"/>
    <s v="C00"/>
    <s v="TOTAL CPC"/>
    <n v="0"/>
    <n v="0"/>
    <s v="TOTAL MOT"/>
    <n v="-1"/>
    <s v="N/A"/>
    <n v="0"/>
    <b v="0"/>
    <n v="-1"/>
    <s v="N/A"/>
    <n v="0"/>
    <b v="0"/>
    <n v="0"/>
    <b v="0"/>
    <n v="0"/>
    <b v="0"/>
    <s v="76532.447"/>
    <m/>
    <s v="76532.447"/>
    <n v="0"/>
    <b v="0"/>
    <b v="1"/>
  </r>
  <r>
    <s v="C"/>
    <s v="A"/>
    <n v="20220101"/>
    <n v="2022"/>
    <n v="52"/>
    <x v="0"/>
    <n v="562"/>
    <s v="NER"/>
    <x v="0"/>
    <s v="M"/>
    <s v="Import"/>
    <n v="528"/>
    <s v="NLD"/>
    <x v="7"/>
    <n v="0"/>
    <s v="W00"/>
    <s v="World"/>
    <s v="H6"/>
    <s v="HS"/>
    <b v="1"/>
    <n v="31"/>
    <s v="Fertilizers"/>
    <x v="0"/>
    <x v="0"/>
    <b v="0"/>
    <s v="C00"/>
    <s v="TOTAL CPC"/>
    <n v="0"/>
    <n v="0"/>
    <s v="TOTAL MOT"/>
    <n v="-1"/>
    <s v="N/A"/>
    <n v="0"/>
    <b v="0"/>
    <n v="-1"/>
    <s v="N/A"/>
    <n v="0"/>
    <b v="0"/>
    <n v="0"/>
    <b v="0"/>
    <n v="0"/>
    <b v="0"/>
    <s v="51822.793"/>
    <m/>
    <s v="51822.793"/>
    <n v="0"/>
    <b v="0"/>
    <b v="1"/>
  </r>
  <r>
    <s v="C"/>
    <s v="A"/>
    <n v="20220101"/>
    <n v="2022"/>
    <n v="52"/>
    <x v="0"/>
    <n v="562"/>
    <s v="NER"/>
    <x v="0"/>
    <s v="M"/>
    <s v="Import"/>
    <n v="566"/>
    <s v="NGA"/>
    <x v="8"/>
    <n v="0"/>
    <s v="W00"/>
    <s v="World"/>
    <s v="H6"/>
    <s v="HS"/>
    <b v="1"/>
    <n v="31"/>
    <s v="Fertilizers"/>
    <x v="0"/>
    <x v="0"/>
    <b v="0"/>
    <s v="C00"/>
    <s v="TOTAL CPC"/>
    <n v="0"/>
    <n v="0"/>
    <s v="TOTAL MOT"/>
    <n v="-1"/>
    <s v="N/A"/>
    <n v="0"/>
    <b v="0"/>
    <n v="-1"/>
    <s v="N/A"/>
    <n v="0"/>
    <b v="0"/>
    <n v="0"/>
    <b v="0"/>
    <n v="0"/>
    <b v="0"/>
    <s v="5663411.364"/>
    <m/>
    <s v="5663411.364"/>
    <n v="0"/>
    <b v="0"/>
    <b v="1"/>
  </r>
  <r>
    <s v="C"/>
    <s v="A"/>
    <n v="20220101"/>
    <n v="2022"/>
    <n v="52"/>
    <x v="0"/>
    <n v="562"/>
    <s v="NER"/>
    <x v="0"/>
    <s v="M"/>
    <s v="Import"/>
    <n v="643"/>
    <s v="RUS"/>
    <x v="9"/>
    <n v="0"/>
    <s v="W00"/>
    <s v="World"/>
    <s v="H6"/>
    <s v="HS"/>
    <b v="1"/>
    <n v="31"/>
    <s v="Fertilizers"/>
    <x v="0"/>
    <x v="0"/>
    <b v="0"/>
    <s v="C00"/>
    <s v="TOTAL CPC"/>
    <n v="0"/>
    <n v="0"/>
    <s v="TOTAL MOT"/>
    <n v="-1"/>
    <s v="N/A"/>
    <n v="0"/>
    <b v="0"/>
    <n v="-1"/>
    <s v="N/A"/>
    <n v="0"/>
    <b v="0"/>
    <n v="0"/>
    <b v="0"/>
    <n v="0"/>
    <b v="0"/>
    <s v="256574.458"/>
    <m/>
    <s v="256574.458"/>
    <n v="0"/>
    <b v="0"/>
    <b v="1"/>
  </r>
  <r>
    <s v="C"/>
    <s v="A"/>
    <n v="20220101"/>
    <n v="2022"/>
    <n v="52"/>
    <x v="0"/>
    <n v="562"/>
    <s v="NER"/>
    <x v="0"/>
    <s v="M"/>
    <s v="Import"/>
    <n v="686"/>
    <s v="SEN"/>
    <x v="10"/>
    <n v="0"/>
    <s v="W00"/>
    <s v="World"/>
    <s v="H6"/>
    <s v="HS"/>
    <b v="1"/>
    <n v="31"/>
    <s v="Fertilizers"/>
    <x v="0"/>
    <x v="0"/>
    <b v="0"/>
    <s v="C00"/>
    <s v="TOTAL CPC"/>
    <n v="0"/>
    <n v="0"/>
    <s v="TOTAL MOT"/>
    <n v="-1"/>
    <s v="N/A"/>
    <n v="0"/>
    <b v="0"/>
    <n v="-1"/>
    <s v="N/A"/>
    <n v="0"/>
    <b v="0"/>
    <n v="0"/>
    <b v="0"/>
    <n v="0"/>
    <b v="0"/>
    <s v="33761.227"/>
    <m/>
    <s v="33761.227"/>
    <n v="0"/>
    <b v="0"/>
    <b v="1"/>
  </r>
  <r>
    <s v="C"/>
    <s v="A"/>
    <n v="20220101"/>
    <n v="2022"/>
    <n v="52"/>
    <x v="0"/>
    <n v="562"/>
    <s v="NER"/>
    <x v="0"/>
    <s v="M"/>
    <s v="Import"/>
    <n v="699"/>
    <s v="IND"/>
    <x v="11"/>
    <n v="0"/>
    <s v="W00"/>
    <s v="World"/>
    <s v="H6"/>
    <s v="HS"/>
    <b v="1"/>
    <n v="31"/>
    <s v="Fertilizers"/>
    <x v="0"/>
    <x v="0"/>
    <b v="0"/>
    <s v="C00"/>
    <s v="TOTAL CPC"/>
    <n v="0"/>
    <n v="0"/>
    <s v="TOTAL MOT"/>
    <n v="-1"/>
    <s v="N/A"/>
    <n v="0"/>
    <b v="0"/>
    <n v="-1"/>
    <s v="N/A"/>
    <n v="0"/>
    <b v="0"/>
    <n v="0"/>
    <b v="0"/>
    <n v="0"/>
    <b v="0"/>
    <s v="148599.989"/>
    <m/>
    <s v="148599.989"/>
    <n v="0"/>
    <b v="0"/>
    <b v="1"/>
  </r>
  <r>
    <s v="C"/>
    <s v="A"/>
    <n v="20220101"/>
    <n v="2022"/>
    <n v="52"/>
    <x v="0"/>
    <n v="562"/>
    <s v="NER"/>
    <x v="0"/>
    <s v="M"/>
    <s v="Import"/>
    <n v="724"/>
    <s v="ESP"/>
    <x v="12"/>
    <n v="0"/>
    <s v="W00"/>
    <s v="World"/>
    <s v="H6"/>
    <s v="HS"/>
    <b v="1"/>
    <n v="31"/>
    <s v="Fertilizers"/>
    <x v="0"/>
    <x v="0"/>
    <b v="0"/>
    <s v="C00"/>
    <s v="TOTAL CPC"/>
    <n v="0"/>
    <n v="0"/>
    <s v="TOTAL MOT"/>
    <n v="-1"/>
    <s v="N/A"/>
    <n v="0"/>
    <b v="0"/>
    <n v="-1"/>
    <s v="N/A"/>
    <n v="0"/>
    <b v="0"/>
    <n v="0"/>
    <b v="0"/>
    <n v="0"/>
    <b v="0"/>
    <s v="86178.324"/>
    <m/>
    <s v="86178.324"/>
    <n v="0"/>
    <b v="0"/>
    <b v="1"/>
  </r>
  <r>
    <s v="C"/>
    <s v="A"/>
    <n v="20220101"/>
    <n v="2022"/>
    <n v="52"/>
    <x v="0"/>
    <n v="562"/>
    <s v="NER"/>
    <x v="0"/>
    <s v="M"/>
    <s v="Import"/>
    <n v="752"/>
    <s v="SWE"/>
    <x v="13"/>
    <n v="0"/>
    <s v="W00"/>
    <s v="World"/>
    <s v="H6"/>
    <s v="HS"/>
    <b v="1"/>
    <n v="31"/>
    <s v="Fertilizers"/>
    <x v="0"/>
    <x v="0"/>
    <b v="0"/>
    <s v="C00"/>
    <s v="TOTAL CPC"/>
    <n v="0"/>
    <n v="0"/>
    <s v="TOTAL MOT"/>
    <n v="-1"/>
    <s v="N/A"/>
    <n v="0"/>
    <b v="0"/>
    <n v="-1"/>
    <s v="N/A"/>
    <n v="0"/>
    <b v="0"/>
    <n v="0"/>
    <b v="0"/>
    <n v="0"/>
    <b v="0"/>
    <s v="1017853.089"/>
    <m/>
    <s v="1017853.089"/>
    <n v="0"/>
    <b v="0"/>
    <b v="1"/>
  </r>
  <r>
    <s v="C"/>
    <s v="A"/>
    <n v="20220101"/>
    <n v="2022"/>
    <n v="52"/>
    <x v="0"/>
    <n v="562"/>
    <s v="NER"/>
    <x v="0"/>
    <s v="M"/>
    <s v="Import"/>
    <n v="768"/>
    <s v="TGO"/>
    <x v="14"/>
    <n v="0"/>
    <s v="W00"/>
    <s v="World"/>
    <s v="H6"/>
    <s v="HS"/>
    <b v="1"/>
    <n v="31"/>
    <s v="Fertilizers"/>
    <x v="0"/>
    <x v="0"/>
    <b v="0"/>
    <s v="C00"/>
    <s v="TOTAL CPC"/>
    <n v="0"/>
    <n v="0"/>
    <s v="TOTAL MOT"/>
    <n v="-1"/>
    <s v="N/A"/>
    <n v="0"/>
    <b v="0"/>
    <n v="-1"/>
    <s v="N/A"/>
    <n v="0"/>
    <b v="0"/>
    <n v="0"/>
    <b v="0"/>
    <n v="0"/>
    <b v="0"/>
    <s v="9619.08"/>
    <m/>
    <s v="9619.08"/>
    <n v="0"/>
    <b v="0"/>
    <b v="1"/>
  </r>
  <r>
    <s v="C"/>
    <s v="A"/>
    <n v="20220101"/>
    <n v="2022"/>
    <n v="52"/>
    <x v="0"/>
    <n v="562"/>
    <s v="NER"/>
    <x v="0"/>
    <s v="M"/>
    <s v="Import"/>
    <n v="842"/>
    <s v="USA"/>
    <x v="15"/>
    <n v="0"/>
    <s v="W00"/>
    <s v="World"/>
    <s v="H6"/>
    <s v="HS"/>
    <b v="1"/>
    <n v="31"/>
    <s v="Fertilizers"/>
    <x v="0"/>
    <x v="0"/>
    <b v="0"/>
    <s v="C00"/>
    <s v="TOTAL CPC"/>
    <n v="0"/>
    <n v="0"/>
    <s v="TOTAL MOT"/>
    <n v="-1"/>
    <s v="N/A"/>
    <n v="0"/>
    <b v="0"/>
    <n v="-1"/>
    <s v="N/A"/>
    <n v="0"/>
    <b v="0"/>
    <n v="0"/>
    <b v="0"/>
    <n v="0"/>
    <b v="0"/>
    <s v="8015.9"/>
    <m/>
    <s v="8015.9"/>
    <n v="0"/>
    <b v="0"/>
    <b v="1"/>
  </r>
  <r>
    <s v="C"/>
    <s v="A"/>
    <n v="20220101"/>
    <n v="2022"/>
    <n v="52"/>
    <x v="0"/>
    <n v="562"/>
    <s v="NER"/>
    <x v="0"/>
    <s v="M"/>
    <s v="Import"/>
    <n v="854"/>
    <s v="BFA"/>
    <x v="16"/>
    <n v="0"/>
    <s v="W00"/>
    <s v="World"/>
    <s v="H6"/>
    <s v="HS"/>
    <b v="1"/>
    <n v="31"/>
    <s v="Fertilizers"/>
    <x v="0"/>
    <x v="0"/>
    <b v="0"/>
    <s v="C00"/>
    <s v="TOTAL CPC"/>
    <n v="0"/>
    <n v="0"/>
    <s v="TOTAL MOT"/>
    <n v="-1"/>
    <s v="N/A"/>
    <n v="0"/>
    <b v="0"/>
    <n v="-1"/>
    <s v="N/A"/>
    <n v="0"/>
    <b v="0"/>
    <n v="0"/>
    <b v="0"/>
    <n v="0"/>
    <b v="0"/>
    <s v="38109.87"/>
    <m/>
    <s v="38109.87"/>
    <n v="0"/>
    <b v="0"/>
    <b v="1"/>
  </r>
  <r>
    <s v="C"/>
    <s v="A"/>
    <n v="20220101"/>
    <n v="2022"/>
    <n v="52"/>
    <x v="0"/>
    <n v="562"/>
    <s v="NER"/>
    <x v="0"/>
    <s v="M"/>
    <s v="Import"/>
    <n v="0"/>
    <s v="W00"/>
    <x v="0"/>
    <n v="0"/>
    <s v="W00"/>
    <s v="World"/>
    <s v="H6"/>
    <s v="HS"/>
    <b v="1"/>
    <n v="3101"/>
    <s v="Fertilizers animal or vegetable, whether or not mixed together or chemically treated fertilizers produced by the mixing or chemical treatment of animal or vegetable products"/>
    <x v="1"/>
    <x v="1"/>
    <b v="0"/>
    <s v="C00"/>
    <s v="TOTAL CPC"/>
    <n v="0"/>
    <n v="0"/>
    <s v="TOTAL MOT"/>
    <n v="8"/>
    <s v="kg"/>
    <n v="10120"/>
    <b v="0"/>
    <n v="8"/>
    <s v="kg"/>
    <n v="10120"/>
    <b v="0"/>
    <n v="10120"/>
    <b v="0"/>
    <n v="0"/>
    <b v="0"/>
    <s v="575.942"/>
    <m/>
    <s v="575.942"/>
    <n v="0"/>
    <b v="0"/>
    <b v="1"/>
  </r>
  <r>
    <s v="C"/>
    <s v="A"/>
    <n v="20220101"/>
    <n v="2022"/>
    <n v="52"/>
    <x v="0"/>
    <n v="562"/>
    <s v="NER"/>
    <x v="0"/>
    <s v="M"/>
    <s v="Import"/>
    <n v="204"/>
    <s v="BEN"/>
    <x v="2"/>
    <n v="0"/>
    <s v="W00"/>
    <s v="World"/>
    <s v="H6"/>
    <s v="HS"/>
    <b v="1"/>
    <n v="3101"/>
    <s v="Fertilizers animal or vegetable, whether or not mixed together or chemically treated fertilizers produced by the mixing or chemical treatment of animal or vegetable products"/>
    <x v="1"/>
    <x v="1"/>
    <b v="0"/>
    <s v="C00"/>
    <s v="TOTAL CPC"/>
    <n v="0"/>
    <n v="0"/>
    <s v="TOTAL MOT"/>
    <n v="8"/>
    <s v="kg"/>
    <n v="120"/>
    <b v="0"/>
    <n v="8"/>
    <s v="kg"/>
    <n v="120"/>
    <b v="0"/>
    <n v="120"/>
    <b v="0"/>
    <n v="0"/>
    <b v="0"/>
    <s v="175.147"/>
    <m/>
    <s v="175.147"/>
    <n v="0"/>
    <b v="0"/>
    <b v="1"/>
  </r>
  <r>
    <s v="C"/>
    <s v="A"/>
    <n v="20220101"/>
    <n v="2022"/>
    <n v="52"/>
    <x v="0"/>
    <n v="562"/>
    <s v="NER"/>
    <x v="0"/>
    <s v="M"/>
    <s v="Import"/>
    <n v="566"/>
    <s v="NGA"/>
    <x v="8"/>
    <n v="0"/>
    <s v="W00"/>
    <s v="World"/>
    <s v="H6"/>
    <s v="HS"/>
    <b v="1"/>
    <n v="3101"/>
    <s v="Fertilizers animal or vegetable, whether or not mixed together or chemically treated fertilizers produced by the mixing or chemical treatment of animal or vegetable products"/>
    <x v="1"/>
    <x v="1"/>
    <b v="0"/>
    <s v="C00"/>
    <s v="TOTAL CPC"/>
    <n v="0"/>
    <n v="0"/>
    <s v="TOTAL MOT"/>
    <n v="8"/>
    <s v="kg"/>
    <n v="10000"/>
    <b v="0"/>
    <n v="8"/>
    <s v="kg"/>
    <n v="10000"/>
    <b v="0"/>
    <n v="10000"/>
    <b v="0"/>
    <n v="0"/>
    <b v="0"/>
    <s v="400.795"/>
    <m/>
    <s v="400.795"/>
    <n v="0"/>
    <b v="0"/>
    <b v="1"/>
  </r>
  <r>
    <s v="C"/>
    <s v="A"/>
    <n v="20220101"/>
    <n v="2022"/>
    <n v="52"/>
    <x v="0"/>
    <n v="562"/>
    <s v="NER"/>
    <x v="0"/>
    <s v="M"/>
    <s v="Import"/>
    <n v="0"/>
    <s v="W00"/>
    <x v="0"/>
    <n v="0"/>
    <s v="W00"/>
    <s v="World"/>
    <s v="H6"/>
    <s v="HS"/>
    <b v="1"/>
    <n v="310100"/>
    <s v="Fertilizers, animal or vegetable whether or not mixed together or chemically treated fertilizers, produced by the mixing or chemical treatment of animal or vegetable products"/>
    <x v="1"/>
    <x v="2"/>
    <b v="1"/>
    <s v="C00"/>
    <s v="TOTAL CPC"/>
    <n v="0"/>
    <n v="0"/>
    <s v="TOTAL MOT"/>
    <n v="8"/>
    <s v="kg"/>
    <n v="10120"/>
    <b v="0"/>
    <n v="8"/>
    <s v="kg"/>
    <n v="10120"/>
    <b v="0"/>
    <n v="10120"/>
    <b v="0"/>
    <n v="0"/>
    <b v="0"/>
    <s v="575.942"/>
    <m/>
    <s v="575.942"/>
    <n v="0"/>
    <b v="0"/>
    <b v="1"/>
  </r>
  <r>
    <s v="C"/>
    <s v="A"/>
    <n v="20220101"/>
    <n v="2022"/>
    <n v="52"/>
    <x v="0"/>
    <n v="562"/>
    <s v="NER"/>
    <x v="0"/>
    <s v="M"/>
    <s v="Import"/>
    <n v="204"/>
    <s v="BEN"/>
    <x v="2"/>
    <n v="0"/>
    <s v="W00"/>
    <s v="World"/>
    <s v="H6"/>
    <s v="HS"/>
    <b v="1"/>
    <n v="310100"/>
    <s v="Fertilizers, animal or vegetable whether or not mixed together or chemically treated fertilizers, produced by the mixing or chemical treatment of animal or vegetable products"/>
    <x v="1"/>
    <x v="2"/>
    <b v="1"/>
    <s v="C00"/>
    <s v="TOTAL CPC"/>
    <n v="0"/>
    <n v="0"/>
    <s v="TOTAL MOT"/>
    <n v="8"/>
    <s v="kg"/>
    <n v="120"/>
    <b v="0"/>
    <n v="8"/>
    <s v="kg"/>
    <n v="120"/>
    <b v="0"/>
    <n v="120"/>
    <b v="0"/>
    <n v="0"/>
    <b v="0"/>
    <s v="175.147"/>
    <m/>
    <s v="175.147"/>
    <n v="0"/>
    <b v="1"/>
    <b v="0"/>
  </r>
  <r>
    <s v="C"/>
    <s v="A"/>
    <n v="20220101"/>
    <n v="2022"/>
    <n v="52"/>
    <x v="0"/>
    <n v="562"/>
    <s v="NER"/>
    <x v="0"/>
    <s v="M"/>
    <s v="Import"/>
    <n v="566"/>
    <s v="NGA"/>
    <x v="8"/>
    <n v="0"/>
    <s v="W00"/>
    <s v="World"/>
    <s v="H6"/>
    <s v="HS"/>
    <b v="1"/>
    <n v="310100"/>
    <s v="Fertilizers, animal or vegetable whether or not mixed together or chemically treated fertilizers, produced by the mixing or chemical treatment of animal or vegetable products"/>
    <x v="1"/>
    <x v="2"/>
    <b v="1"/>
    <s v="C00"/>
    <s v="TOTAL CPC"/>
    <n v="0"/>
    <n v="0"/>
    <s v="TOTAL MOT"/>
    <n v="8"/>
    <s v="kg"/>
    <n v="10000"/>
    <b v="0"/>
    <n v="8"/>
    <s v="kg"/>
    <n v="10000"/>
    <b v="0"/>
    <n v="10000"/>
    <b v="0"/>
    <n v="0"/>
    <b v="0"/>
    <s v="400.795"/>
    <m/>
    <s v="400.795"/>
    <n v="0"/>
    <b v="1"/>
    <b v="0"/>
  </r>
  <r>
    <s v="C"/>
    <s v="A"/>
    <n v="20220101"/>
    <n v="2022"/>
    <n v="52"/>
    <x v="0"/>
    <n v="562"/>
    <s v="NER"/>
    <x v="0"/>
    <s v="M"/>
    <s v="Import"/>
    <n v="0"/>
    <s v="W00"/>
    <x v="0"/>
    <n v="0"/>
    <s v="W00"/>
    <s v="World"/>
    <s v="H6"/>
    <s v="HS"/>
    <b v="1"/>
    <n v="3102"/>
    <s v="Fertilizers mineral or chemical, nitrogenous"/>
    <x v="2"/>
    <x v="1"/>
    <b v="0"/>
    <s v="C00"/>
    <s v="TOTAL CPC"/>
    <n v="0"/>
    <n v="0"/>
    <s v="TOTAL MOT"/>
    <n v="8"/>
    <s v="kg"/>
    <n v="20828137"/>
    <b v="0"/>
    <n v="8"/>
    <s v="kg"/>
    <n v="20828137"/>
    <b v="0"/>
    <n v="20828137"/>
    <b v="0"/>
    <n v="0"/>
    <b v="0"/>
    <s v="6295450.267"/>
    <m/>
    <s v="6295450.267"/>
    <n v="0"/>
    <b v="0"/>
    <b v="1"/>
  </r>
  <r>
    <s v="C"/>
    <s v="A"/>
    <n v="20220101"/>
    <n v="2022"/>
    <n v="52"/>
    <x v="0"/>
    <n v="562"/>
    <s v="NER"/>
    <x v="0"/>
    <s v="M"/>
    <s v="Import"/>
    <n v="204"/>
    <s v="BEN"/>
    <x v="2"/>
    <n v="0"/>
    <s v="W00"/>
    <s v="World"/>
    <s v="H6"/>
    <s v="HS"/>
    <b v="1"/>
    <n v="3102"/>
    <s v="Fertilizers mineral or chemical, nitrogenous"/>
    <x v="2"/>
    <x v="1"/>
    <b v="0"/>
    <s v="C00"/>
    <s v="TOTAL CPC"/>
    <n v="0"/>
    <n v="0"/>
    <s v="TOTAL MOT"/>
    <n v="8"/>
    <s v="kg"/>
    <n v="5274820"/>
    <b v="0"/>
    <n v="8"/>
    <s v="kg"/>
    <n v="5274820"/>
    <b v="0"/>
    <n v="5274820"/>
    <b v="0"/>
    <n v="0"/>
    <b v="0"/>
    <s v="1377987.606"/>
    <m/>
    <s v="1377987.606"/>
    <n v="0"/>
    <b v="0"/>
    <b v="1"/>
  </r>
  <r>
    <s v="C"/>
    <s v="A"/>
    <n v="20220101"/>
    <n v="2022"/>
    <n v="52"/>
    <x v="0"/>
    <n v="562"/>
    <s v="NER"/>
    <x v="0"/>
    <s v="M"/>
    <s v="Import"/>
    <n v="251"/>
    <s v="FRA"/>
    <x v="3"/>
    <n v="0"/>
    <s v="W00"/>
    <s v="World"/>
    <s v="H6"/>
    <s v="HS"/>
    <b v="1"/>
    <n v="3102"/>
    <s v="Fertilizers mineral or chemical, nitrogenous"/>
    <x v="2"/>
    <x v="1"/>
    <b v="0"/>
    <s v="C00"/>
    <s v="TOTAL CPC"/>
    <n v="0"/>
    <n v="0"/>
    <s v="TOTAL MOT"/>
    <n v="8"/>
    <s v="kg"/>
    <n v="239690"/>
    <b v="0"/>
    <n v="8"/>
    <s v="kg"/>
    <n v="239690"/>
    <b v="0"/>
    <n v="239690"/>
    <b v="0"/>
    <n v="0"/>
    <b v="0"/>
    <s v="224213.218"/>
    <m/>
    <s v="224213.218"/>
    <n v="0"/>
    <b v="0"/>
    <b v="1"/>
  </r>
  <r>
    <s v="C"/>
    <s v="A"/>
    <n v="20220101"/>
    <n v="2022"/>
    <n v="52"/>
    <x v="0"/>
    <n v="562"/>
    <s v="NER"/>
    <x v="0"/>
    <s v="M"/>
    <s v="Import"/>
    <n v="276"/>
    <s v="DEU"/>
    <x v="4"/>
    <n v="0"/>
    <s v="W00"/>
    <s v="World"/>
    <s v="H6"/>
    <s v="HS"/>
    <b v="1"/>
    <n v="3102"/>
    <s v="Fertilizers mineral or chemical, nitrogenous"/>
    <x v="2"/>
    <x v="1"/>
    <b v="0"/>
    <s v="C00"/>
    <s v="TOTAL CPC"/>
    <n v="0"/>
    <n v="0"/>
    <s v="TOTAL MOT"/>
    <n v="8"/>
    <s v="kg"/>
    <n v="59"/>
    <b v="0"/>
    <n v="8"/>
    <s v="kg"/>
    <n v="59"/>
    <b v="0"/>
    <n v="59"/>
    <b v="0"/>
    <n v="0"/>
    <b v="0"/>
    <s v="710.741"/>
    <m/>
    <s v="710.741"/>
    <n v="0"/>
    <b v="0"/>
    <b v="1"/>
  </r>
  <r>
    <s v="C"/>
    <s v="A"/>
    <n v="20220101"/>
    <n v="2022"/>
    <n v="52"/>
    <x v="0"/>
    <n v="562"/>
    <s v="NER"/>
    <x v="0"/>
    <s v="M"/>
    <s v="Import"/>
    <n v="288"/>
    <s v="GHA"/>
    <x v="5"/>
    <n v="0"/>
    <s v="W00"/>
    <s v="World"/>
    <s v="H6"/>
    <s v="HS"/>
    <b v="1"/>
    <n v="3102"/>
    <s v="Fertilizers mineral or chemical, nitrogenous"/>
    <x v="2"/>
    <x v="1"/>
    <b v="0"/>
    <s v="C00"/>
    <s v="TOTAL CPC"/>
    <n v="0"/>
    <n v="0"/>
    <s v="TOTAL MOT"/>
    <n v="8"/>
    <s v="kg"/>
    <n v="50000"/>
    <b v="0"/>
    <n v="8"/>
    <s v="kg"/>
    <n v="50000"/>
    <b v="0"/>
    <n v="50000"/>
    <b v="0"/>
    <n v="0"/>
    <b v="0"/>
    <s v="12023.85"/>
    <m/>
    <s v="12023.85"/>
    <n v="0"/>
    <b v="0"/>
    <b v="1"/>
  </r>
  <r>
    <s v="C"/>
    <s v="A"/>
    <n v="20220101"/>
    <n v="2022"/>
    <n v="52"/>
    <x v="0"/>
    <n v="562"/>
    <s v="NER"/>
    <x v="0"/>
    <s v="M"/>
    <s v="Import"/>
    <n v="528"/>
    <s v="NLD"/>
    <x v="7"/>
    <n v="0"/>
    <s v="W00"/>
    <s v="World"/>
    <s v="H6"/>
    <s v="HS"/>
    <b v="1"/>
    <n v="3102"/>
    <s v="Fertilizers mineral or chemical, nitrogenous"/>
    <x v="2"/>
    <x v="1"/>
    <b v="0"/>
    <s v="C00"/>
    <s v="TOTAL CPC"/>
    <n v="0"/>
    <n v="0"/>
    <s v="TOTAL MOT"/>
    <n v="8"/>
    <s v="kg"/>
    <n v="172400"/>
    <b v="0"/>
    <n v="8"/>
    <s v="kg"/>
    <n v="172400"/>
    <b v="0"/>
    <n v="172400"/>
    <b v="0"/>
    <n v="0"/>
    <b v="0"/>
    <s v="41458.235"/>
    <m/>
    <s v="41458.235"/>
    <n v="0"/>
    <b v="0"/>
    <b v="1"/>
  </r>
  <r>
    <s v="C"/>
    <s v="A"/>
    <n v="20220101"/>
    <n v="2022"/>
    <n v="52"/>
    <x v="0"/>
    <n v="562"/>
    <s v="NER"/>
    <x v="0"/>
    <s v="M"/>
    <s v="Import"/>
    <n v="566"/>
    <s v="NGA"/>
    <x v="8"/>
    <n v="0"/>
    <s v="W00"/>
    <s v="World"/>
    <s v="H6"/>
    <s v="HS"/>
    <b v="1"/>
    <n v="3102"/>
    <s v="Fertilizers mineral or chemical, nitrogenous"/>
    <x v="2"/>
    <x v="1"/>
    <b v="0"/>
    <s v="C00"/>
    <s v="TOTAL CPC"/>
    <n v="0"/>
    <n v="0"/>
    <s v="TOTAL MOT"/>
    <n v="8"/>
    <s v="kg"/>
    <n v="13202152"/>
    <b v="0"/>
    <n v="8"/>
    <s v="kg"/>
    <n v="13202152"/>
    <b v="0"/>
    <n v="13202152"/>
    <b v="0"/>
    <n v="0"/>
    <b v="0"/>
    <s v="3275122.994"/>
    <m/>
    <s v="3275122.994"/>
    <n v="0"/>
    <b v="0"/>
    <b v="1"/>
  </r>
  <r>
    <s v="C"/>
    <s v="A"/>
    <n v="20220101"/>
    <n v="2022"/>
    <n v="52"/>
    <x v="0"/>
    <n v="562"/>
    <s v="NER"/>
    <x v="0"/>
    <s v="M"/>
    <s v="Import"/>
    <n v="643"/>
    <s v="RUS"/>
    <x v="9"/>
    <n v="0"/>
    <s v="W00"/>
    <s v="World"/>
    <s v="H6"/>
    <s v="HS"/>
    <b v="1"/>
    <n v="3102"/>
    <s v="Fertilizers mineral or chemical, nitrogenous"/>
    <x v="2"/>
    <x v="1"/>
    <b v="0"/>
    <s v="C00"/>
    <s v="TOTAL CPC"/>
    <n v="0"/>
    <n v="0"/>
    <s v="TOTAL MOT"/>
    <n v="8"/>
    <s v="kg"/>
    <n v="142320"/>
    <b v="0"/>
    <n v="8"/>
    <s v="kg"/>
    <n v="142320"/>
    <b v="0"/>
    <n v="142320"/>
    <b v="0"/>
    <n v="0"/>
    <b v="0"/>
    <s v="256574.458"/>
    <m/>
    <s v="256574.458"/>
    <n v="0"/>
    <b v="0"/>
    <b v="1"/>
  </r>
  <r>
    <s v="C"/>
    <s v="A"/>
    <n v="20220101"/>
    <n v="2022"/>
    <n v="52"/>
    <x v="0"/>
    <n v="562"/>
    <s v="NER"/>
    <x v="0"/>
    <s v="M"/>
    <s v="Import"/>
    <n v="686"/>
    <s v="SEN"/>
    <x v="10"/>
    <n v="0"/>
    <s v="W00"/>
    <s v="World"/>
    <s v="H6"/>
    <s v="HS"/>
    <b v="1"/>
    <n v="3102"/>
    <s v="Fertilizers mineral or chemical, nitrogenous"/>
    <x v="2"/>
    <x v="1"/>
    <b v="0"/>
    <s v="C00"/>
    <s v="TOTAL CPC"/>
    <n v="0"/>
    <n v="0"/>
    <s v="TOTAL MOT"/>
    <n v="8"/>
    <s v="kg"/>
    <n v="46000"/>
    <b v="0"/>
    <n v="8"/>
    <s v="kg"/>
    <n v="46000"/>
    <b v="0"/>
    <n v="46000"/>
    <b v="0"/>
    <n v="0"/>
    <b v="0"/>
    <s v="33761.227"/>
    <m/>
    <s v="33761.227"/>
    <n v="0"/>
    <b v="0"/>
    <b v="1"/>
  </r>
  <r>
    <s v="C"/>
    <s v="A"/>
    <n v="20220101"/>
    <n v="2022"/>
    <n v="52"/>
    <x v="0"/>
    <n v="562"/>
    <s v="NER"/>
    <x v="0"/>
    <s v="M"/>
    <s v="Import"/>
    <n v="752"/>
    <s v="SWE"/>
    <x v="13"/>
    <n v="0"/>
    <s v="W00"/>
    <s v="World"/>
    <s v="H6"/>
    <s v="HS"/>
    <b v="1"/>
    <n v="3102"/>
    <s v="Fertilizers mineral or chemical, nitrogenous"/>
    <x v="2"/>
    <x v="1"/>
    <b v="0"/>
    <s v="C00"/>
    <s v="TOTAL CPC"/>
    <n v="0"/>
    <n v="0"/>
    <s v="TOTAL MOT"/>
    <n v="8"/>
    <s v="kg"/>
    <n v="1478590"/>
    <b v="0"/>
    <n v="8"/>
    <s v="kg"/>
    <n v="1478590"/>
    <b v="0"/>
    <n v="1478590"/>
    <b v="0"/>
    <n v="0"/>
    <b v="0"/>
    <s v="1017853.089"/>
    <m/>
    <s v="1017853.089"/>
    <n v="0"/>
    <b v="0"/>
    <b v="1"/>
  </r>
  <r>
    <s v="C"/>
    <s v="A"/>
    <n v="20220101"/>
    <n v="2022"/>
    <n v="52"/>
    <x v="0"/>
    <n v="562"/>
    <s v="NER"/>
    <x v="0"/>
    <s v="M"/>
    <s v="Import"/>
    <n v="768"/>
    <s v="TGO"/>
    <x v="14"/>
    <n v="0"/>
    <s v="W00"/>
    <s v="World"/>
    <s v="H6"/>
    <s v="HS"/>
    <b v="1"/>
    <n v="3102"/>
    <s v="Fertilizers mineral or chemical, nitrogenous"/>
    <x v="2"/>
    <x v="1"/>
    <b v="0"/>
    <s v="C00"/>
    <s v="TOTAL CPC"/>
    <n v="0"/>
    <n v="0"/>
    <s v="TOTAL MOT"/>
    <n v="8"/>
    <s v="kg"/>
    <n v="40000"/>
    <b v="0"/>
    <n v="8"/>
    <s v="kg"/>
    <n v="40000"/>
    <b v="0"/>
    <n v="40000"/>
    <b v="0"/>
    <n v="0"/>
    <b v="0"/>
    <s v="9619.08"/>
    <m/>
    <s v="9619.08"/>
    <n v="0"/>
    <b v="0"/>
    <b v="1"/>
  </r>
  <r>
    <s v="C"/>
    <s v="A"/>
    <n v="20220101"/>
    <n v="2022"/>
    <n v="52"/>
    <x v="0"/>
    <n v="562"/>
    <s v="NER"/>
    <x v="0"/>
    <s v="M"/>
    <s v="Import"/>
    <n v="842"/>
    <s v="USA"/>
    <x v="15"/>
    <n v="0"/>
    <s v="W00"/>
    <s v="World"/>
    <s v="H6"/>
    <s v="HS"/>
    <b v="1"/>
    <n v="3102"/>
    <s v="Fertilizers mineral or chemical, nitrogenous"/>
    <x v="2"/>
    <x v="1"/>
    <b v="0"/>
    <s v="C00"/>
    <s v="TOTAL CPC"/>
    <n v="0"/>
    <n v="0"/>
    <s v="TOTAL MOT"/>
    <n v="8"/>
    <s v="kg"/>
    <n v="4536"/>
    <b v="0"/>
    <n v="8"/>
    <s v="kg"/>
    <n v="4536"/>
    <b v="0"/>
    <n v="4536"/>
    <b v="0"/>
    <n v="0"/>
    <b v="0"/>
    <s v="8015.9"/>
    <m/>
    <s v="8015.9"/>
    <n v="0"/>
    <b v="0"/>
    <b v="1"/>
  </r>
  <r>
    <s v="C"/>
    <s v="A"/>
    <n v="20220101"/>
    <n v="2022"/>
    <n v="52"/>
    <x v="0"/>
    <n v="562"/>
    <s v="NER"/>
    <x v="0"/>
    <s v="M"/>
    <s v="Import"/>
    <n v="854"/>
    <s v="BFA"/>
    <x v="16"/>
    <n v="0"/>
    <s v="W00"/>
    <s v="World"/>
    <s v="H6"/>
    <s v="HS"/>
    <b v="1"/>
    <n v="3102"/>
    <s v="Fertilizers mineral or chemical, nitrogenous"/>
    <x v="2"/>
    <x v="1"/>
    <b v="0"/>
    <s v="C00"/>
    <s v="TOTAL CPC"/>
    <n v="0"/>
    <n v="0"/>
    <s v="TOTAL MOT"/>
    <n v="8"/>
    <s v="kg"/>
    <n v="177570"/>
    <b v="0"/>
    <n v="8"/>
    <s v="kg"/>
    <n v="177570"/>
    <b v="0"/>
    <n v="177570"/>
    <b v="0"/>
    <n v="0"/>
    <b v="0"/>
    <s v="38109.87"/>
    <m/>
    <s v="38109.87"/>
    <n v="0"/>
    <b v="0"/>
    <b v="1"/>
  </r>
  <r>
    <s v="C"/>
    <s v="A"/>
    <n v="20220101"/>
    <n v="2022"/>
    <n v="52"/>
    <x v="0"/>
    <n v="562"/>
    <s v="NER"/>
    <x v="0"/>
    <s v="M"/>
    <s v="Import"/>
    <n v="0"/>
    <s v="W00"/>
    <x v="0"/>
    <n v="0"/>
    <s v="W00"/>
    <s v="World"/>
    <s v="H6"/>
    <s v="HS"/>
    <b v="1"/>
    <n v="310210"/>
    <s v="Fertilizers, mineral or chemical nitrogenous, urea, whether or not in aqueous solution"/>
    <x v="3"/>
    <x v="2"/>
    <b v="1"/>
    <s v="C00"/>
    <s v="TOTAL CPC"/>
    <n v="0"/>
    <n v="0"/>
    <s v="TOTAL MOT"/>
    <n v="8"/>
    <s v="kg"/>
    <n v="3439111"/>
    <b v="0"/>
    <n v="8"/>
    <s v="kg"/>
    <n v="3439111"/>
    <b v="0"/>
    <n v="3439111"/>
    <b v="0"/>
    <n v="0"/>
    <b v="0"/>
    <s v="795789.783"/>
    <m/>
    <s v="795789.783"/>
    <n v="0"/>
    <b v="0"/>
    <b v="1"/>
  </r>
  <r>
    <s v="C"/>
    <s v="A"/>
    <n v="20220101"/>
    <n v="2022"/>
    <n v="52"/>
    <x v="0"/>
    <n v="562"/>
    <s v="NER"/>
    <x v="0"/>
    <s v="M"/>
    <s v="Import"/>
    <n v="204"/>
    <s v="BEN"/>
    <x v="2"/>
    <n v="0"/>
    <s v="W00"/>
    <s v="World"/>
    <s v="H6"/>
    <s v="HS"/>
    <b v="1"/>
    <n v="310210"/>
    <s v="Fertilizers, mineral or chemical nitrogenous, urea, whether or not in aqueous solution"/>
    <x v="3"/>
    <x v="2"/>
    <b v="1"/>
    <s v="C00"/>
    <s v="TOTAL CPC"/>
    <n v="0"/>
    <n v="0"/>
    <s v="TOTAL MOT"/>
    <n v="8"/>
    <s v="kg"/>
    <n v="2297230"/>
    <b v="0"/>
    <n v="8"/>
    <s v="kg"/>
    <n v="2297230"/>
    <b v="0"/>
    <n v="2297230"/>
    <b v="0"/>
    <n v="0"/>
    <b v="0"/>
    <s v="525457.203"/>
    <m/>
    <s v="525457.203"/>
    <n v="0"/>
    <b v="1"/>
    <b v="0"/>
  </r>
  <r>
    <s v="C"/>
    <s v="A"/>
    <n v="20220101"/>
    <n v="2022"/>
    <n v="52"/>
    <x v="0"/>
    <n v="562"/>
    <s v="NER"/>
    <x v="0"/>
    <s v="M"/>
    <s v="Import"/>
    <n v="276"/>
    <s v="DEU"/>
    <x v="4"/>
    <n v="0"/>
    <s v="W00"/>
    <s v="World"/>
    <s v="H6"/>
    <s v="HS"/>
    <b v="1"/>
    <n v="310210"/>
    <s v="Fertilizers, mineral or chemical nitrogenous, urea, whether or not in aqueous solution"/>
    <x v="3"/>
    <x v="2"/>
    <b v="1"/>
    <s v="C00"/>
    <s v="TOTAL CPC"/>
    <n v="0"/>
    <n v="0"/>
    <s v="TOTAL MOT"/>
    <n v="8"/>
    <s v="kg"/>
    <n v="59"/>
    <b v="0"/>
    <n v="8"/>
    <s v="kg"/>
    <n v="59"/>
    <b v="0"/>
    <n v="59"/>
    <b v="0"/>
    <n v="0"/>
    <b v="0"/>
    <s v="710.741"/>
    <m/>
    <s v="710.741"/>
    <n v="0"/>
    <b v="1"/>
    <b v="0"/>
  </r>
  <r>
    <s v="C"/>
    <s v="A"/>
    <n v="20220101"/>
    <n v="2022"/>
    <n v="52"/>
    <x v="0"/>
    <n v="562"/>
    <s v="NER"/>
    <x v="0"/>
    <s v="M"/>
    <s v="Import"/>
    <n v="566"/>
    <s v="NGA"/>
    <x v="8"/>
    <n v="0"/>
    <s v="W00"/>
    <s v="World"/>
    <s v="H6"/>
    <s v="HS"/>
    <b v="1"/>
    <n v="310210"/>
    <s v="Fertilizers, mineral or chemical nitrogenous, urea, whether or not in aqueous solution"/>
    <x v="3"/>
    <x v="2"/>
    <b v="1"/>
    <s v="C00"/>
    <s v="TOTAL CPC"/>
    <n v="0"/>
    <n v="0"/>
    <s v="TOTAL MOT"/>
    <n v="8"/>
    <s v="kg"/>
    <n v="964252"/>
    <b v="0"/>
    <n v="8"/>
    <s v="kg"/>
    <n v="964252"/>
    <b v="0"/>
    <n v="964252"/>
    <b v="0"/>
    <n v="0"/>
    <b v="0"/>
    <s v="231511.969"/>
    <m/>
    <s v="231511.969"/>
    <n v="0"/>
    <b v="1"/>
    <b v="0"/>
  </r>
  <r>
    <s v="C"/>
    <s v="A"/>
    <n v="20220101"/>
    <n v="2022"/>
    <n v="52"/>
    <x v="0"/>
    <n v="562"/>
    <s v="NER"/>
    <x v="0"/>
    <s v="M"/>
    <s v="Import"/>
    <n v="854"/>
    <s v="BFA"/>
    <x v="16"/>
    <n v="0"/>
    <s v="W00"/>
    <s v="World"/>
    <s v="H6"/>
    <s v="HS"/>
    <b v="1"/>
    <n v="310210"/>
    <s v="Fertilizers, mineral or chemical nitrogenous, urea, whether or not in aqueous solution"/>
    <x v="3"/>
    <x v="2"/>
    <b v="1"/>
    <s v="C00"/>
    <s v="TOTAL CPC"/>
    <n v="0"/>
    <n v="0"/>
    <s v="TOTAL MOT"/>
    <n v="8"/>
    <s v="kg"/>
    <n v="177570"/>
    <b v="0"/>
    <n v="8"/>
    <s v="kg"/>
    <n v="177570"/>
    <b v="0"/>
    <n v="177570"/>
    <b v="0"/>
    <n v="0"/>
    <b v="0"/>
    <s v="38109.87"/>
    <m/>
    <s v="38109.87"/>
    <n v="0"/>
    <b v="1"/>
    <b v="0"/>
  </r>
  <r>
    <s v="C"/>
    <s v="A"/>
    <n v="20220101"/>
    <n v="2022"/>
    <n v="52"/>
    <x v="0"/>
    <n v="562"/>
    <s v="NER"/>
    <x v="0"/>
    <s v="M"/>
    <s v="Import"/>
    <n v="0"/>
    <s v="W00"/>
    <x v="0"/>
    <n v="0"/>
    <s v="W00"/>
    <s v="World"/>
    <s v="H6"/>
    <s v="HS"/>
    <b v="1"/>
    <n v="310229"/>
    <s v="Fertilizers, mineral or chemical nitrogenous, other than ammonium sulphate"/>
    <x v="4"/>
    <x v="2"/>
    <b v="1"/>
    <s v="C00"/>
    <s v="TOTAL CPC"/>
    <n v="0"/>
    <n v="0"/>
    <s v="TOTAL MOT"/>
    <n v="8"/>
    <s v="kg"/>
    <n v="360600"/>
    <b v="0"/>
    <n v="8"/>
    <s v="kg"/>
    <n v="360600"/>
    <b v="0"/>
    <n v="360600"/>
    <b v="0"/>
    <n v="0"/>
    <b v="0"/>
    <s v="70716.27"/>
    <m/>
    <s v="70716.27"/>
    <n v="0"/>
    <b v="0"/>
    <b v="1"/>
  </r>
  <r>
    <s v="C"/>
    <s v="A"/>
    <n v="20220101"/>
    <n v="2022"/>
    <n v="52"/>
    <x v="0"/>
    <n v="562"/>
    <s v="NER"/>
    <x v="0"/>
    <s v="M"/>
    <s v="Import"/>
    <n v="204"/>
    <s v="BEN"/>
    <x v="2"/>
    <n v="0"/>
    <s v="W00"/>
    <s v="World"/>
    <s v="H6"/>
    <s v="HS"/>
    <b v="1"/>
    <n v="310229"/>
    <s v="Fertilizers, mineral or chemical nitrogenous, other than ammonium sulphate"/>
    <x v="4"/>
    <x v="2"/>
    <b v="1"/>
    <s v="C00"/>
    <s v="TOTAL CPC"/>
    <n v="0"/>
    <n v="0"/>
    <s v="TOTAL MOT"/>
    <n v="8"/>
    <s v="kg"/>
    <n v="5000"/>
    <b v="0"/>
    <n v="8"/>
    <s v="kg"/>
    <n v="5000"/>
    <b v="0"/>
    <n v="5000"/>
    <b v="0"/>
    <n v="0"/>
    <b v="0"/>
    <s v="1202.385"/>
    <m/>
    <s v="1202.385"/>
    <n v="0"/>
    <b v="1"/>
    <b v="0"/>
  </r>
  <r>
    <s v="C"/>
    <s v="A"/>
    <n v="20220101"/>
    <n v="2022"/>
    <n v="52"/>
    <x v="0"/>
    <n v="562"/>
    <s v="NER"/>
    <x v="0"/>
    <s v="M"/>
    <s v="Import"/>
    <n v="288"/>
    <s v="GHA"/>
    <x v="5"/>
    <n v="0"/>
    <s v="W00"/>
    <s v="World"/>
    <s v="H6"/>
    <s v="HS"/>
    <b v="1"/>
    <n v="310229"/>
    <s v="Fertilizers, mineral or chemical nitrogenous, other than ammonium sulphate"/>
    <x v="4"/>
    <x v="2"/>
    <b v="1"/>
    <s v="C00"/>
    <s v="TOTAL CPC"/>
    <n v="0"/>
    <n v="0"/>
    <s v="TOTAL MOT"/>
    <n v="8"/>
    <s v="kg"/>
    <n v="50000"/>
    <b v="0"/>
    <n v="8"/>
    <s v="kg"/>
    <n v="50000"/>
    <b v="0"/>
    <n v="50000"/>
    <b v="0"/>
    <n v="0"/>
    <b v="0"/>
    <s v="12023.85"/>
    <m/>
    <s v="12023.85"/>
    <n v="0"/>
    <b v="1"/>
    <b v="0"/>
  </r>
  <r>
    <s v="C"/>
    <s v="A"/>
    <n v="20220101"/>
    <n v="2022"/>
    <n v="52"/>
    <x v="0"/>
    <n v="562"/>
    <s v="NER"/>
    <x v="0"/>
    <s v="M"/>
    <s v="Import"/>
    <n v="528"/>
    <s v="NLD"/>
    <x v="7"/>
    <n v="0"/>
    <s v="W00"/>
    <s v="World"/>
    <s v="H6"/>
    <s v="HS"/>
    <b v="1"/>
    <n v="310229"/>
    <s v="Fertilizers, mineral or chemical nitrogenous, other than ammonium sulphate"/>
    <x v="4"/>
    <x v="2"/>
    <b v="1"/>
    <s v="C00"/>
    <s v="TOTAL CPC"/>
    <n v="0"/>
    <n v="0"/>
    <s v="TOTAL MOT"/>
    <n v="8"/>
    <s v="kg"/>
    <n v="172400"/>
    <b v="0"/>
    <n v="8"/>
    <s v="kg"/>
    <n v="172400"/>
    <b v="0"/>
    <n v="172400"/>
    <b v="0"/>
    <n v="0"/>
    <b v="0"/>
    <s v="41458.235"/>
    <m/>
    <s v="41458.235"/>
    <n v="0"/>
    <b v="1"/>
    <b v="0"/>
  </r>
  <r>
    <s v="C"/>
    <s v="A"/>
    <n v="20220101"/>
    <n v="2022"/>
    <n v="52"/>
    <x v="0"/>
    <n v="562"/>
    <s v="NER"/>
    <x v="0"/>
    <s v="M"/>
    <s v="Import"/>
    <n v="566"/>
    <s v="NGA"/>
    <x v="8"/>
    <n v="0"/>
    <s v="W00"/>
    <s v="World"/>
    <s v="H6"/>
    <s v="HS"/>
    <b v="1"/>
    <n v="310229"/>
    <s v="Fertilizers, mineral or chemical nitrogenous, other than ammonium sulphate"/>
    <x v="4"/>
    <x v="2"/>
    <b v="1"/>
    <s v="C00"/>
    <s v="TOTAL CPC"/>
    <n v="0"/>
    <n v="0"/>
    <s v="TOTAL MOT"/>
    <n v="8"/>
    <s v="kg"/>
    <n v="93200"/>
    <b v="0"/>
    <n v="8"/>
    <s v="kg"/>
    <n v="93200"/>
    <b v="0"/>
    <n v="93200"/>
    <b v="0"/>
    <n v="0"/>
    <b v="0"/>
    <s v="6412.72"/>
    <m/>
    <s v="6412.72"/>
    <n v="0"/>
    <b v="1"/>
    <b v="0"/>
  </r>
  <r>
    <s v="C"/>
    <s v="A"/>
    <n v="20220101"/>
    <n v="2022"/>
    <n v="52"/>
    <x v="0"/>
    <n v="562"/>
    <s v="NER"/>
    <x v="0"/>
    <s v="M"/>
    <s v="Import"/>
    <n v="768"/>
    <s v="TGO"/>
    <x v="14"/>
    <n v="0"/>
    <s v="W00"/>
    <s v="World"/>
    <s v="H6"/>
    <s v="HS"/>
    <b v="1"/>
    <n v="310229"/>
    <s v="Fertilizers, mineral or chemical nitrogenous, other than ammonium sulphate"/>
    <x v="4"/>
    <x v="2"/>
    <b v="1"/>
    <s v="C00"/>
    <s v="TOTAL CPC"/>
    <n v="0"/>
    <n v="0"/>
    <s v="TOTAL MOT"/>
    <n v="8"/>
    <s v="kg"/>
    <n v="40000"/>
    <b v="0"/>
    <n v="8"/>
    <s v="kg"/>
    <n v="40000"/>
    <b v="0"/>
    <n v="40000"/>
    <b v="0"/>
    <n v="0"/>
    <b v="0"/>
    <s v="9619.08"/>
    <m/>
    <s v="9619.08"/>
    <n v="0"/>
    <b v="1"/>
    <b v="0"/>
  </r>
  <r>
    <s v="C"/>
    <s v="A"/>
    <n v="20220101"/>
    <n v="2022"/>
    <n v="52"/>
    <x v="0"/>
    <n v="562"/>
    <s v="NER"/>
    <x v="0"/>
    <s v="M"/>
    <s v="Import"/>
    <n v="0"/>
    <s v="W00"/>
    <x v="0"/>
    <n v="0"/>
    <s v="W00"/>
    <s v="World"/>
    <s v="H6"/>
    <s v="HS"/>
    <b v="1"/>
    <n v="310230"/>
    <s v="Fertilizers, mineral or chemical nitrogenous, ammonium nitrate, whether or not in aqueous solution"/>
    <x v="5"/>
    <x v="2"/>
    <b v="1"/>
    <s v="C00"/>
    <s v="TOTAL CPC"/>
    <n v="0"/>
    <n v="0"/>
    <s v="TOTAL MOT"/>
    <n v="8"/>
    <s v="kg"/>
    <n v="1860600"/>
    <b v="0"/>
    <n v="8"/>
    <s v="kg"/>
    <n v="1860600"/>
    <b v="0"/>
    <n v="1860600"/>
    <b v="0"/>
    <n v="0"/>
    <b v="0"/>
    <s v="1498640.765"/>
    <m/>
    <s v="1498640.765"/>
    <n v="0"/>
    <b v="0"/>
    <b v="1"/>
  </r>
  <r>
    <s v="C"/>
    <s v="A"/>
    <n v="20220101"/>
    <n v="2022"/>
    <n v="52"/>
    <x v="0"/>
    <n v="562"/>
    <s v="NER"/>
    <x v="0"/>
    <s v="M"/>
    <s v="Import"/>
    <n v="251"/>
    <s v="FRA"/>
    <x v="3"/>
    <n v="0"/>
    <s v="W00"/>
    <s v="World"/>
    <s v="H6"/>
    <s v="HS"/>
    <b v="1"/>
    <n v="310230"/>
    <s v="Fertilizers, mineral or chemical nitrogenous, ammonium nitrate, whether or not in aqueous solution"/>
    <x v="5"/>
    <x v="2"/>
    <b v="1"/>
    <s v="C00"/>
    <s v="TOTAL CPC"/>
    <n v="0"/>
    <n v="0"/>
    <s v="TOTAL MOT"/>
    <n v="8"/>
    <s v="kg"/>
    <n v="239690"/>
    <b v="0"/>
    <n v="8"/>
    <s v="kg"/>
    <n v="239690"/>
    <b v="0"/>
    <n v="239690"/>
    <b v="0"/>
    <n v="0"/>
    <b v="0"/>
    <s v="224213.218"/>
    <m/>
    <s v="224213.218"/>
    <n v="0"/>
    <b v="1"/>
    <b v="0"/>
  </r>
  <r>
    <s v="C"/>
    <s v="A"/>
    <n v="20220101"/>
    <n v="2022"/>
    <n v="52"/>
    <x v="0"/>
    <n v="562"/>
    <s v="NER"/>
    <x v="0"/>
    <s v="M"/>
    <s v="Import"/>
    <n v="643"/>
    <s v="RUS"/>
    <x v="9"/>
    <n v="0"/>
    <s v="W00"/>
    <s v="World"/>
    <s v="H6"/>
    <s v="HS"/>
    <b v="1"/>
    <n v="310230"/>
    <s v="Fertilizers, mineral or chemical nitrogenous, ammonium nitrate, whether or not in aqueous solution"/>
    <x v="5"/>
    <x v="2"/>
    <b v="1"/>
    <s v="C00"/>
    <s v="TOTAL CPC"/>
    <n v="0"/>
    <n v="0"/>
    <s v="TOTAL MOT"/>
    <n v="8"/>
    <s v="kg"/>
    <n v="142320"/>
    <b v="0"/>
    <n v="8"/>
    <s v="kg"/>
    <n v="142320"/>
    <b v="0"/>
    <n v="142320"/>
    <b v="0"/>
    <n v="0"/>
    <b v="0"/>
    <s v="256574.458"/>
    <m/>
    <s v="256574.458"/>
    <n v="0"/>
    <b v="1"/>
    <b v="0"/>
  </r>
  <r>
    <s v="C"/>
    <s v="A"/>
    <n v="20220101"/>
    <n v="2022"/>
    <n v="52"/>
    <x v="0"/>
    <n v="562"/>
    <s v="NER"/>
    <x v="0"/>
    <s v="M"/>
    <s v="Import"/>
    <n v="752"/>
    <s v="SWE"/>
    <x v="13"/>
    <n v="0"/>
    <s v="W00"/>
    <s v="World"/>
    <s v="H6"/>
    <s v="HS"/>
    <b v="1"/>
    <n v="310230"/>
    <s v="Fertilizers, mineral or chemical nitrogenous, ammonium nitrate, whether or not in aqueous solution"/>
    <x v="5"/>
    <x v="2"/>
    <b v="1"/>
    <s v="C00"/>
    <s v="TOTAL CPC"/>
    <n v="0"/>
    <n v="0"/>
    <s v="TOTAL MOT"/>
    <n v="8"/>
    <s v="kg"/>
    <n v="1478590"/>
    <b v="0"/>
    <n v="8"/>
    <s v="kg"/>
    <n v="1478590"/>
    <b v="0"/>
    <n v="1478590"/>
    <b v="0"/>
    <n v="0"/>
    <b v="0"/>
    <s v="1017853.089"/>
    <m/>
    <s v="1017853.089"/>
    <n v="0"/>
    <b v="1"/>
    <b v="0"/>
  </r>
  <r>
    <s v="C"/>
    <s v="A"/>
    <n v="20220101"/>
    <n v="2022"/>
    <n v="52"/>
    <x v="0"/>
    <n v="562"/>
    <s v="NER"/>
    <x v="0"/>
    <s v="M"/>
    <s v="Import"/>
    <n v="0"/>
    <s v="W00"/>
    <x v="0"/>
    <n v="0"/>
    <s v="W00"/>
    <s v="World"/>
    <s v="H6"/>
    <s v="HS"/>
    <b v="1"/>
    <n v="310290"/>
    <s v="Fertilizers, mineral or chemical nitrogenous, other kinds including mixtures not specified in the foregoing subheadings"/>
    <x v="6"/>
    <x v="2"/>
    <b v="1"/>
    <s v="C00"/>
    <s v="TOTAL CPC"/>
    <n v="0"/>
    <n v="0"/>
    <s v="TOTAL MOT"/>
    <n v="8"/>
    <s v="kg"/>
    <n v="15167826"/>
    <b v="0"/>
    <n v="8"/>
    <s v="kg"/>
    <n v="15167826"/>
    <b v="0"/>
    <n v="15167826"/>
    <b v="0"/>
    <n v="0"/>
    <b v="0"/>
    <s v="3930303.449"/>
    <m/>
    <s v="3930303.449"/>
    <n v="0"/>
    <b v="0"/>
    <b v="1"/>
  </r>
  <r>
    <s v="C"/>
    <s v="A"/>
    <n v="20220101"/>
    <n v="2022"/>
    <n v="52"/>
    <x v="0"/>
    <n v="562"/>
    <s v="NER"/>
    <x v="0"/>
    <s v="M"/>
    <s v="Import"/>
    <n v="204"/>
    <s v="BEN"/>
    <x v="2"/>
    <n v="0"/>
    <s v="W00"/>
    <s v="World"/>
    <s v="H6"/>
    <s v="HS"/>
    <b v="1"/>
    <n v="310290"/>
    <s v="Fertilizers, mineral or chemical nitrogenous, other kinds including mixtures not specified in the foregoing subheadings"/>
    <x v="6"/>
    <x v="2"/>
    <b v="1"/>
    <s v="C00"/>
    <s v="TOTAL CPC"/>
    <n v="0"/>
    <n v="0"/>
    <s v="TOTAL MOT"/>
    <n v="8"/>
    <s v="kg"/>
    <n v="2972590"/>
    <b v="0"/>
    <n v="8"/>
    <s v="kg"/>
    <n v="2972590"/>
    <b v="0"/>
    <n v="2972590"/>
    <b v="0"/>
    <n v="0"/>
    <b v="0"/>
    <s v="851328.018"/>
    <m/>
    <s v="851328.018"/>
    <n v="0"/>
    <b v="1"/>
    <b v="0"/>
  </r>
  <r>
    <s v="C"/>
    <s v="A"/>
    <n v="20220101"/>
    <n v="2022"/>
    <n v="52"/>
    <x v="0"/>
    <n v="562"/>
    <s v="NER"/>
    <x v="0"/>
    <s v="M"/>
    <s v="Import"/>
    <n v="566"/>
    <s v="NGA"/>
    <x v="8"/>
    <n v="0"/>
    <s v="W00"/>
    <s v="World"/>
    <s v="H6"/>
    <s v="HS"/>
    <b v="1"/>
    <n v="310290"/>
    <s v="Fertilizers, mineral or chemical nitrogenous, other kinds including mixtures not specified in the foregoing subheadings"/>
    <x v="6"/>
    <x v="2"/>
    <b v="1"/>
    <s v="C00"/>
    <s v="TOTAL CPC"/>
    <n v="0"/>
    <n v="0"/>
    <s v="TOTAL MOT"/>
    <n v="8"/>
    <s v="kg"/>
    <n v="12144700"/>
    <b v="0"/>
    <n v="8"/>
    <s v="kg"/>
    <n v="12144700"/>
    <b v="0"/>
    <n v="12144700"/>
    <b v="0"/>
    <n v="0"/>
    <b v="0"/>
    <s v="3037198.304"/>
    <m/>
    <s v="3037198.304"/>
    <n v="0"/>
    <b v="1"/>
    <b v="0"/>
  </r>
  <r>
    <s v="C"/>
    <s v="A"/>
    <n v="20220101"/>
    <n v="2022"/>
    <n v="52"/>
    <x v="0"/>
    <n v="562"/>
    <s v="NER"/>
    <x v="0"/>
    <s v="M"/>
    <s v="Import"/>
    <n v="686"/>
    <s v="SEN"/>
    <x v="10"/>
    <n v="0"/>
    <s v="W00"/>
    <s v="World"/>
    <s v="H6"/>
    <s v="HS"/>
    <b v="1"/>
    <n v="310290"/>
    <s v="Fertilizers, mineral or chemical nitrogenous, other kinds including mixtures not specified in the foregoing subheadings"/>
    <x v="6"/>
    <x v="2"/>
    <b v="1"/>
    <s v="C00"/>
    <s v="TOTAL CPC"/>
    <n v="0"/>
    <n v="0"/>
    <s v="TOTAL MOT"/>
    <n v="8"/>
    <s v="kg"/>
    <n v="46000"/>
    <b v="0"/>
    <n v="8"/>
    <s v="kg"/>
    <n v="46000"/>
    <b v="0"/>
    <n v="46000"/>
    <b v="0"/>
    <n v="0"/>
    <b v="0"/>
    <s v="33761.227"/>
    <m/>
    <s v="33761.227"/>
    <n v="0"/>
    <b v="1"/>
    <b v="0"/>
  </r>
  <r>
    <s v="C"/>
    <s v="A"/>
    <n v="20220101"/>
    <n v="2022"/>
    <n v="52"/>
    <x v="0"/>
    <n v="562"/>
    <s v="NER"/>
    <x v="0"/>
    <s v="M"/>
    <s v="Import"/>
    <n v="842"/>
    <s v="USA"/>
    <x v="15"/>
    <n v="0"/>
    <s v="W00"/>
    <s v="World"/>
    <s v="H6"/>
    <s v="HS"/>
    <b v="1"/>
    <n v="310290"/>
    <s v="Fertilizers, mineral or chemical nitrogenous, other kinds including mixtures not specified in the foregoing subheadings"/>
    <x v="6"/>
    <x v="2"/>
    <b v="1"/>
    <s v="C00"/>
    <s v="TOTAL CPC"/>
    <n v="0"/>
    <n v="0"/>
    <s v="TOTAL MOT"/>
    <n v="8"/>
    <s v="kg"/>
    <n v="4536"/>
    <b v="0"/>
    <n v="8"/>
    <s v="kg"/>
    <n v="4536"/>
    <b v="0"/>
    <n v="4536"/>
    <b v="0"/>
    <n v="0"/>
    <b v="0"/>
    <s v="8015.9"/>
    <m/>
    <s v="8015.9"/>
    <n v="0"/>
    <b v="1"/>
    <b v="0"/>
  </r>
  <r>
    <s v="C"/>
    <s v="A"/>
    <n v="20220101"/>
    <n v="2022"/>
    <n v="52"/>
    <x v="0"/>
    <n v="562"/>
    <s v="NER"/>
    <x v="0"/>
    <s v="M"/>
    <s v="Import"/>
    <n v="0"/>
    <s v="W00"/>
    <x v="0"/>
    <n v="0"/>
    <s v="W00"/>
    <s v="World"/>
    <s v="H6"/>
    <s v="HS"/>
    <b v="1"/>
    <n v="3103"/>
    <s v="Fertilizers mineral or chemical, phosphatic"/>
    <x v="7"/>
    <x v="1"/>
    <b v="0"/>
    <s v="C00"/>
    <s v="TOTAL CPC"/>
    <n v="0"/>
    <n v="0"/>
    <s v="TOTAL MOT"/>
    <n v="8"/>
    <s v="kg"/>
    <n v="343200"/>
    <b v="0"/>
    <n v="8"/>
    <s v="kg"/>
    <n v="343200"/>
    <b v="0"/>
    <n v="343200"/>
    <b v="0"/>
    <n v="0"/>
    <b v="0"/>
    <s v="148599.989"/>
    <m/>
    <s v="148599.989"/>
    <n v="0"/>
    <b v="0"/>
    <b v="1"/>
  </r>
  <r>
    <s v="C"/>
    <s v="A"/>
    <n v="20220101"/>
    <n v="2022"/>
    <n v="52"/>
    <x v="0"/>
    <n v="562"/>
    <s v="NER"/>
    <x v="0"/>
    <s v="M"/>
    <s v="Import"/>
    <n v="699"/>
    <s v="IND"/>
    <x v="11"/>
    <n v="0"/>
    <s v="W00"/>
    <s v="World"/>
    <s v="H6"/>
    <s v="HS"/>
    <b v="1"/>
    <n v="3103"/>
    <s v="Fertilizers mineral or chemical, phosphatic"/>
    <x v="7"/>
    <x v="1"/>
    <b v="0"/>
    <s v="C00"/>
    <s v="TOTAL CPC"/>
    <n v="0"/>
    <n v="0"/>
    <s v="TOTAL MOT"/>
    <n v="8"/>
    <s v="kg"/>
    <n v="343200"/>
    <b v="0"/>
    <n v="8"/>
    <s v="kg"/>
    <n v="343200"/>
    <b v="0"/>
    <n v="343200"/>
    <b v="0"/>
    <n v="0"/>
    <b v="0"/>
    <s v="148599.989"/>
    <m/>
    <s v="148599.989"/>
    <n v="0"/>
    <b v="0"/>
    <b v="1"/>
  </r>
  <r>
    <s v="C"/>
    <s v="A"/>
    <n v="20220101"/>
    <n v="2022"/>
    <n v="52"/>
    <x v="0"/>
    <n v="562"/>
    <s v="NER"/>
    <x v="0"/>
    <s v="M"/>
    <s v="Import"/>
    <n v="0"/>
    <s v="W00"/>
    <x v="0"/>
    <n v="0"/>
    <s v="W00"/>
    <s v="World"/>
    <s v="H6"/>
    <s v="HS"/>
    <b v="1"/>
    <n v="310319"/>
    <s v="Fertilizers, mineral or chemical phosphatic, superphosphates, other than containing by weight 35% or more of diphosphorus pentaoxide (P2O5)"/>
    <x v="8"/>
    <x v="2"/>
    <b v="1"/>
    <s v="C00"/>
    <s v="TOTAL CPC"/>
    <n v="0"/>
    <n v="0"/>
    <s v="TOTAL MOT"/>
    <n v="8"/>
    <s v="kg"/>
    <n v="343200"/>
    <b v="0"/>
    <n v="8"/>
    <s v="kg"/>
    <n v="343200"/>
    <b v="0"/>
    <n v="343200"/>
    <b v="0"/>
    <n v="0"/>
    <b v="0"/>
    <s v="148599.989"/>
    <m/>
    <s v="148599.989"/>
    <n v="0"/>
    <b v="0"/>
    <b v="1"/>
  </r>
  <r>
    <s v="C"/>
    <s v="A"/>
    <n v="20220101"/>
    <n v="2022"/>
    <n v="52"/>
    <x v="0"/>
    <n v="562"/>
    <s v="NER"/>
    <x v="0"/>
    <s v="M"/>
    <s v="Import"/>
    <n v="699"/>
    <s v="IND"/>
    <x v="11"/>
    <n v="0"/>
    <s v="W00"/>
    <s v="World"/>
    <s v="H6"/>
    <s v="HS"/>
    <b v="1"/>
    <n v="310319"/>
    <s v="Fertilizers, mineral or chemical phosphatic, superphosphates, other than containing by weight 35% or more of diphosphorus pentaoxide (P2O5)"/>
    <x v="8"/>
    <x v="2"/>
    <b v="1"/>
    <s v="C00"/>
    <s v="TOTAL CPC"/>
    <n v="0"/>
    <n v="0"/>
    <s v="TOTAL MOT"/>
    <n v="8"/>
    <s v="kg"/>
    <n v="343200"/>
    <b v="0"/>
    <n v="8"/>
    <s v="kg"/>
    <n v="343200"/>
    <b v="0"/>
    <n v="343200"/>
    <b v="0"/>
    <n v="0"/>
    <b v="0"/>
    <s v="148599.989"/>
    <m/>
    <s v="148599.989"/>
    <n v="0"/>
    <b v="1"/>
    <b v="0"/>
  </r>
  <r>
    <s v="C"/>
    <s v="A"/>
    <n v="20220101"/>
    <n v="2022"/>
    <n v="52"/>
    <x v="0"/>
    <n v="562"/>
    <s v="NER"/>
    <x v="0"/>
    <s v="M"/>
    <s v="Import"/>
    <n v="0"/>
    <s v="W00"/>
    <x v="0"/>
    <n v="0"/>
    <s v="W00"/>
    <s v="World"/>
    <s v="H6"/>
    <s v="HS"/>
    <b v="1"/>
    <n v="3104"/>
    <s v="Fertilizers mineral or chemical, potassic"/>
    <x v="9"/>
    <x v="1"/>
    <b v="0"/>
    <s v="C00"/>
    <s v="TOTAL CPC"/>
    <n v="0"/>
    <n v="0"/>
    <s v="TOTAL MOT"/>
    <n v="8"/>
    <s v="kg"/>
    <n v="313970"/>
    <b v="0"/>
    <n v="8"/>
    <s v="kg"/>
    <n v="313970"/>
    <b v="0"/>
    <n v="313970"/>
    <b v="0"/>
    <n v="0"/>
    <b v="0"/>
    <s v="376522.04"/>
    <m/>
    <s v="376522.04"/>
    <n v="0"/>
    <b v="0"/>
    <b v="1"/>
  </r>
  <r>
    <s v="C"/>
    <s v="A"/>
    <n v="20220101"/>
    <n v="2022"/>
    <n v="52"/>
    <x v="0"/>
    <n v="562"/>
    <s v="NER"/>
    <x v="0"/>
    <s v="M"/>
    <s v="Import"/>
    <n v="156"/>
    <s v="CHN"/>
    <x v="1"/>
    <n v="0"/>
    <s v="W00"/>
    <s v="World"/>
    <s v="H6"/>
    <s v="HS"/>
    <b v="1"/>
    <n v="3104"/>
    <s v="Fertilizers mineral or chemical, potassic"/>
    <x v="9"/>
    <x v="1"/>
    <b v="0"/>
    <s v="C00"/>
    <s v="TOTAL CPC"/>
    <n v="0"/>
    <n v="0"/>
    <s v="TOTAL MOT"/>
    <n v="8"/>
    <s v="kg"/>
    <n v="250000"/>
    <b v="0"/>
    <n v="8"/>
    <s v="kg"/>
    <n v="250000"/>
    <b v="0"/>
    <n v="250000"/>
    <b v="0"/>
    <n v="0"/>
    <b v="0"/>
    <s v="323971.705"/>
    <m/>
    <s v="323971.705"/>
    <n v="0"/>
    <b v="0"/>
    <b v="1"/>
  </r>
  <r>
    <s v="C"/>
    <s v="A"/>
    <n v="20220101"/>
    <n v="2022"/>
    <n v="52"/>
    <x v="0"/>
    <n v="562"/>
    <s v="NER"/>
    <x v="0"/>
    <s v="M"/>
    <s v="Import"/>
    <n v="566"/>
    <s v="NGA"/>
    <x v="8"/>
    <n v="0"/>
    <s v="W00"/>
    <s v="World"/>
    <s v="H6"/>
    <s v="HS"/>
    <b v="1"/>
    <n v="3104"/>
    <s v="Fertilizers mineral or chemical, potassic"/>
    <x v="9"/>
    <x v="1"/>
    <b v="0"/>
    <s v="C00"/>
    <s v="TOTAL CPC"/>
    <n v="0"/>
    <n v="0"/>
    <s v="TOTAL MOT"/>
    <n v="8"/>
    <s v="kg"/>
    <n v="41000"/>
    <b v="0"/>
    <n v="8"/>
    <s v="kg"/>
    <n v="41000"/>
    <b v="0"/>
    <n v="41000"/>
    <b v="0"/>
    <n v="0"/>
    <b v="0"/>
    <s v="1643.26"/>
    <m/>
    <s v="1643.26"/>
    <n v="0"/>
    <b v="0"/>
    <b v="1"/>
  </r>
  <r>
    <s v="C"/>
    <s v="A"/>
    <n v="20220101"/>
    <n v="2022"/>
    <n v="52"/>
    <x v="0"/>
    <n v="562"/>
    <s v="NER"/>
    <x v="0"/>
    <s v="M"/>
    <s v="Import"/>
    <n v="724"/>
    <s v="ESP"/>
    <x v="12"/>
    <n v="0"/>
    <s v="W00"/>
    <s v="World"/>
    <s v="H6"/>
    <s v="HS"/>
    <b v="1"/>
    <n v="3104"/>
    <s v="Fertilizers mineral or chemical, potassic"/>
    <x v="9"/>
    <x v="1"/>
    <b v="0"/>
    <s v="C00"/>
    <s v="TOTAL CPC"/>
    <n v="0"/>
    <n v="0"/>
    <s v="TOTAL MOT"/>
    <n v="8"/>
    <s v="kg"/>
    <n v="22970"/>
    <b v="0"/>
    <n v="8"/>
    <s v="kg"/>
    <n v="22970"/>
    <b v="0"/>
    <n v="22970"/>
    <b v="0"/>
    <n v="0"/>
    <b v="0"/>
    <s v="50907.076"/>
    <m/>
    <s v="50907.076"/>
    <n v="0"/>
    <b v="0"/>
    <b v="1"/>
  </r>
  <r>
    <s v="C"/>
    <s v="A"/>
    <n v="20220101"/>
    <n v="2022"/>
    <n v="52"/>
    <x v="0"/>
    <n v="562"/>
    <s v="NER"/>
    <x v="0"/>
    <s v="M"/>
    <s v="Import"/>
    <n v="0"/>
    <s v="W00"/>
    <x v="0"/>
    <n v="0"/>
    <s v="W00"/>
    <s v="World"/>
    <s v="H6"/>
    <s v="HS"/>
    <b v="1"/>
    <n v="310420"/>
    <s v="Fertilizers, mineral or chemical potassic, potassium chloride"/>
    <x v="10"/>
    <x v="2"/>
    <b v="1"/>
    <s v="C00"/>
    <s v="TOTAL CPC"/>
    <n v="0"/>
    <n v="0"/>
    <s v="TOTAL MOT"/>
    <n v="8"/>
    <s v="kg"/>
    <n v="250000"/>
    <b v="0"/>
    <n v="8"/>
    <s v="kg"/>
    <n v="250000"/>
    <b v="0"/>
    <n v="250000"/>
    <b v="0"/>
    <n v="0"/>
    <b v="0"/>
    <s v="323971.705"/>
    <m/>
    <s v="323971.705"/>
    <n v="0"/>
    <b v="0"/>
    <b v="1"/>
  </r>
  <r>
    <s v="C"/>
    <s v="A"/>
    <n v="20220101"/>
    <n v="2022"/>
    <n v="52"/>
    <x v="0"/>
    <n v="562"/>
    <s v="NER"/>
    <x v="0"/>
    <s v="M"/>
    <s v="Import"/>
    <n v="156"/>
    <s v="CHN"/>
    <x v="1"/>
    <n v="0"/>
    <s v="W00"/>
    <s v="World"/>
    <s v="H6"/>
    <s v="HS"/>
    <b v="1"/>
    <n v="310420"/>
    <s v="Fertilizers, mineral or chemical potassic, potassium chloride"/>
    <x v="10"/>
    <x v="2"/>
    <b v="1"/>
    <s v="C00"/>
    <s v="TOTAL CPC"/>
    <n v="0"/>
    <n v="0"/>
    <s v="TOTAL MOT"/>
    <n v="8"/>
    <s v="kg"/>
    <n v="250000"/>
    <b v="0"/>
    <n v="8"/>
    <s v="kg"/>
    <n v="250000"/>
    <b v="0"/>
    <n v="250000"/>
    <b v="0"/>
    <n v="0"/>
    <b v="0"/>
    <s v="323971.705"/>
    <m/>
    <s v="323971.705"/>
    <n v="0"/>
    <b v="1"/>
    <b v="0"/>
  </r>
  <r>
    <s v="C"/>
    <s v="A"/>
    <n v="20220101"/>
    <n v="2022"/>
    <n v="52"/>
    <x v="0"/>
    <n v="562"/>
    <s v="NER"/>
    <x v="0"/>
    <s v="M"/>
    <s v="Import"/>
    <n v="0"/>
    <s v="W00"/>
    <x v="0"/>
    <n v="0"/>
    <s v="W00"/>
    <s v="World"/>
    <s v="H6"/>
    <s v="HS"/>
    <b v="1"/>
    <n v="310490"/>
    <s v="Fertilizers, mineral or chemical potassic, n.e.c. in heading no. 3104"/>
    <x v="11"/>
    <x v="2"/>
    <b v="1"/>
    <s v="C00"/>
    <s v="TOTAL CPC"/>
    <n v="0"/>
    <n v="0"/>
    <s v="TOTAL MOT"/>
    <n v="8"/>
    <s v="kg"/>
    <n v="63970"/>
    <b v="0"/>
    <n v="8"/>
    <s v="kg"/>
    <n v="63970"/>
    <b v="0"/>
    <n v="63970"/>
    <b v="0"/>
    <n v="0"/>
    <b v="0"/>
    <s v="52550.336"/>
    <m/>
    <s v="52550.336"/>
    <n v="0"/>
    <b v="0"/>
    <b v="1"/>
  </r>
  <r>
    <s v="C"/>
    <s v="A"/>
    <n v="20220101"/>
    <n v="2022"/>
    <n v="52"/>
    <x v="0"/>
    <n v="562"/>
    <s v="NER"/>
    <x v="0"/>
    <s v="M"/>
    <s v="Import"/>
    <n v="566"/>
    <s v="NGA"/>
    <x v="8"/>
    <n v="0"/>
    <s v="W00"/>
    <s v="World"/>
    <s v="H6"/>
    <s v="HS"/>
    <b v="1"/>
    <n v="310490"/>
    <s v="Fertilizers, mineral or chemical potassic, n.e.c. in heading no. 3104"/>
    <x v="11"/>
    <x v="2"/>
    <b v="1"/>
    <s v="C00"/>
    <s v="TOTAL CPC"/>
    <n v="0"/>
    <n v="0"/>
    <s v="TOTAL MOT"/>
    <n v="8"/>
    <s v="kg"/>
    <n v="41000"/>
    <b v="0"/>
    <n v="8"/>
    <s v="kg"/>
    <n v="41000"/>
    <b v="0"/>
    <n v="41000"/>
    <b v="0"/>
    <n v="0"/>
    <b v="0"/>
    <s v="1643.26"/>
    <m/>
    <s v="1643.26"/>
    <n v="0"/>
    <b v="1"/>
    <b v="0"/>
  </r>
  <r>
    <s v="C"/>
    <s v="A"/>
    <n v="20220101"/>
    <n v="2022"/>
    <n v="52"/>
    <x v="0"/>
    <n v="562"/>
    <s v="NER"/>
    <x v="0"/>
    <s v="M"/>
    <s v="Import"/>
    <n v="724"/>
    <s v="ESP"/>
    <x v="12"/>
    <n v="0"/>
    <s v="W00"/>
    <s v="World"/>
    <s v="H6"/>
    <s v="HS"/>
    <b v="1"/>
    <n v="310490"/>
    <s v="Fertilizers, mineral or chemical potassic, n.e.c. in heading no. 3104"/>
    <x v="11"/>
    <x v="2"/>
    <b v="1"/>
    <s v="C00"/>
    <s v="TOTAL CPC"/>
    <n v="0"/>
    <n v="0"/>
    <s v="TOTAL MOT"/>
    <n v="8"/>
    <s v="kg"/>
    <n v="22970"/>
    <b v="0"/>
    <n v="8"/>
    <s v="kg"/>
    <n v="22970"/>
    <b v="0"/>
    <n v="22970"/>
    <b v="0"/>
    <n v="0"/>
    <b v="0"/>
    <s v="50907.076"/>
    <m/>
    <s v="50907.076"/>
    <n v="0"/>
    <b v="1"/>
    <b v="0"/>
  </r>
  <r>
    <s v="C"/>
    <s v="A"/>
    <n v="20220101"/>
    <n v="2022"/>
    <n v="52"/>
    <x v="0"/>
    <n v="562"/>
    <s v="NER"/>
    <x v="0"/>
    <s v="M"/>
    <s v="Import"/>
    <n v="0"/>
    <s v="W00"/>
    <x v="0"/>
    <n v="0"/>
    <s v="W00"/>
    <s v="World"/>
    <s v="H6"/>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7737366"/>
    <b v="0"/>
    <n v="8"/>
    <s v="kg"/>
    <n v="7737366"/>
    <b v="0"/>
    <n v="7737366"/>
    <b v="0"/>
    <n v="0"/>
    <b v="0"/>
    <s v="2556415.67"/>
    <m/>
    <s v="2556415.67"/>
    <n v="0"/>
    <b v="0"/>
    <b v="1"/>
  </r>
  <r>
    <s v="C"/>
    <s v="A"/>
    <n v="20220101"/>
    <n v="2022"/>
    <n v="52"/>
    <x v="0"/>
    <n v="562"/>
    <s v="NER"/>
    <x v="0"/>
    <s v="M"/>
    <s v="Import"/>
    <n v="156"/>
    <s v="CHN"/>
    <x v="1"/>
    <n v="0"/>
    <s v="W00"/>
    <s v="World"/>
    <s v="H6"/>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207"/>
    <b v="0"/>
    <n v="8"/>
    <s v="kg"/>
    <n v="1207"/>
    <b v="0"/>
    <n v="1207"/>
    <b v="0"/>
    <n v="0"/>
    <b v="0"/>
    <s v="270.357"/>
    <m/>
    <s v="270.357"/>
    <n v="0"/>
    <b v="0"/>
    <b v="1"/>
  </r>
  <r>
    <s v="C"/>
    <s v="A"/>
    <n v="20220101"/>
    <n v="2022"/>
    <n v="52"/>
    <x v="0"/>
    <n v="562"/>
    <s v="NER"/>
    <x v="0"/>
    <s v="M"/>
    <s v="Import"/>
    <n v="204"/>
    <s v="BEN"/>
    <x v="2"/>
    <n v="0"/>
    <s v="W00"/>
    <s v="World"/>
    <s v="H6"/>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94000"/>
    <b v="0"/>
    <n v="8"/>
    <s v="kg"/>
    <n v="194000"/>
    <b v="0"/>
    <n v="194000"/>
    <b v="0"/>
    <n v="0"/>
    <b v="0"/>
    <s v="45915.716"/>
    <m/>
    <s v="45915.716"/>
    <n v="0"/>
    <b v="0"/>
    <b v="1"/>
  </r>
  <r>
    <s v="C"/>
    <s v="A"/>
    <n v="20220101"/>
    <n v="2022"/>
    <n v="52"/>
    <x v="0"/>
    <n v="562"/>
    <s v="NER"/>
    <x v="0"/>
    <s v="M"/>
    <s v="Import"/>
    <n v="251"/>
    <s v="FRA"/>
    <x v="3"/>
    <n v="0"/>
    <s v="W00"/>
    <s v="World"/>
    <s v="H6"/>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160"/>
    <b v="0"/>
    <n v="8"/>
    <s v="kg"/>
    <n v="3160"/>
    <b v="0"/>
    <n v="3160"/>
    <b v="0"/>
    <n v="0"/>
    <b v="0"/>
    <s v="1817.028"/>
    <m/>
    <s v="1817.028"/>
    <n v="0"/>
    <b v="0"/>
    <b v="1"/>
  </r>
  <r>
    <s v="C"/>
    <s v="A"/>
    <n v="20220101"/>
    <n v="2022"/>
    <n v="52"/>
    <x v="0"/>
    <n v="562"/>
    <s v="NER"/>
    <x v="0"/>
    <s v="M"/>
    <s v="Import"/>
    <n v="384"/>
    <s v="CIV"/>
    <x v="6"/>
    <n v="0"/>
    <s v="W00"/>
    <s v="World"/>
    <s v="H6"/>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45640"/>
    <b v="0"/>
    <n v="8"/>
    <s v="kg"/>
    <n v="245640"/>
    <b v="0"/>
    <n v="245640"/>
    <b v="0"/>
    <n v="0"/>
    <b v="0"/>
    <s v="76532.447"/>
    <m/>
    <s v="76532.447"/>
    <n v="0"/>
    <b v="0"/>
    <b v="1"/>
  </r>
  <r>
    <s v="C"/>
    <s v="A"/>
    <n v="20220101"/>
    <n v="2022"/>
    <n v="52"/>
    <x v="0"/>
    <n v="562"/>
    <s v="NER"/>
    <x v="0"/>
    <s v="M"/>
    <s v="Import"/>
    <n v="528"/>
    <s v="NLD"/>
    <x v="7"/>
    <n v="0"/>
    <s v="W00"/>
    <s v="World"/>
    <s v="H6"/>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43100"/>
    <b v="0"/>
    <n v="8"/>
    <s v="kg"/>
    <n v="43100"/>
    <b v="0"/>
    <n v="43100"/>
    <b v="0"/>
    <n v="0"/>
    <b v="0"/>
    <s v="10364.559"/>
    <m/>
    <s v="10364.559"/>
    <n v="0"/>
    <b v="0"/>
    <b v="1"/>
  </r>
  <r>
    <s v="C"/>
    <s v="A"/>
    <n v="20220101"/>
    <n v="2022"/>
    <n v="52"/>
    <x v="0"/>
    <n v="562"/>
    <s v="NER"/>
    <x v="0"/>
    <s v="M"/>
    <s v="Import"/>
    <n v="566"/>
    <s v="NGA"/>
    <x v="8"/>
    <n v="0"/>
    <s v="W00"/>
    <s v="World"/>
    <s v="H6"/>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7235750"/>
    <b v="0"/>
    <n v="8"/>
    <s v="kg"/>
    <n v="7235750"/>
    <b v="0"/>
    <n v="7235750"/>
    <b v="0"/>
    <n v="0"/>
    <b v="0"/>
    <s v="2386244.316"/>
    <m/>
    <s v="2386244.316"/>
    <n v="0"/>
    <b v="0"/>
    <b v="1"/>
  </r>
  <r>
    <s v="C"/>
    <s v="A"/>
    <n v="20220101"/>
    <n v="2022"/>
    <n v="52"/>
    <x v="0"/>
    <n v="562"/>
    <s v="NER"/>
    <x v="0"/>
    <s v="M"/>
    <s v="Import"/>
    <n v="724"/>
    <s v="ESP"/>
    <x v="12"/>
    <n v="0"/>
    <s v="W00"/>
    <s v="World"/>
    <s v="H6"/>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4509"/>
    <b v="0"/>
    <n v="8"/>
    <s v="kg"/>
    <n v="14509"/>
    <b v="0"/>
    <n v="14509"/>
    <b v="0"/>
    <n v="0"/>
    <b v="0"/>
    <s v="35271.247"/>
    <m/>
    <s v="35271.247"/>
    <n v="0"/>
    <b v="0"/>
    <b v="1"/>
  </r>
  <r>
    <s v="C"/>
    <s v="A"/>
    <n v="20220101"/>
    <n v="2022"/>
    <n v="52"/>
    <x v="0"/>
    <n v="562"/>
    <s v="NER"/>
    <x v="0"/>
    <s v="M"/>
    <s v="Import"/>
    <n v="0"/>
    <s v="W00"/>
    <x v="0"/>
    <n v="0"/>
    <s v="W00"/>
    <s v="World"/>
    <s v="H6"/>
    <s v="HS"/>
    <b v="1"/>
    <n v="310510"/>
    <s v="Fertilizers, mineral or chemical in tablets or similar forms or in packages of a gross weight not exceeding 10kg"/>
    <x v="13"/>
    <x v="2"/>
    <b v="1"/>
    <s v="C00"/>
    <s v="TOTAL CPC"/>
    <n v="0"/>
    <n v="0"/>
    <s v="TOTAL MOT"/>
    <n v="8"/>
    <s v="kg"/>
    <n v="35500"/>
    <b v="0"/>
    <n v="8"/>
    <s v="kg"/>
    <n v="35500"/>
    <b v="0"/>
    <n v="35500"/>
    <b v="0"/>
    <n v="0"/>
    <b v="0"/>
    <s v="44201.596"/>
    <m/>
    <s v="44201.596"/>
    <n v="0"/>
    <b v="0"/>
    <b v="1"/>
  </r>
  <r>
    <s v="C"/>
    <s v="A"/>
    <n v="20220101"/>
    <n v="2022"/>
    <n v="52"/>
    <x v="0"/>
    <n v="562"/>
    <s v="NER"/>
    <x v="0"/>
    <s v="M"/>
    <s v="Import"/>
    <n v="566"/>
    <s v="NGA"/>
    <x v="8"/>
    <n v="0"/>
    <s v="W00"/>
    <s v="World"/>
    <s v="H6"/>
    <s v="HS"/>
    <b v="1"/>
    <n v="310510"/>
    <s v="Fertilizers, mineral or chemical in tablets or similar forms or in packages of a gross weight not exceeding 10kg"/>
    <x v="13"/>
    <x v="2"/>
    <b v="1"/>
    <s v="C00"/>
    <s v="TOTAL CPC"/>
    <n v="0"/>
    <n v="0"/>
    <s v="TOTAL MOT"/>
    <n v="8"/>
    <s v="kg"/>
    <n v="35500"/>
    <b v="0"/>
    <n v="8"/>
    <s v="kg"/>
    <n v="35500"/>
    <b v="0"/>
    <n v="35500"/>
    <b v="0"/>
    <n v="0"/>
    <b v="0"/>
    <s v="44201.596"/>
    <m/>
    <s v="44201.596"/>
    <n v="0"/>
    <b v="1"/>
    <b v="0"/>
  </r>
  <r>
    <s v="C"/>
    <s v="A"/>
    <n v="20220101"/>
    <n v="2022"/>
    <n v="52"/>
    <x v="0"/>
    <n v="562"/>
    <s v="NER"/>
    <x v="0"/>
    <s v="M"/>
    <s v="Import"/>
    <n v="0"/>
    <s v="W00"/>
    <x v="0"/>
    <n v="0"/>
    <s v="W00"/>
    <s v="World"/>
    <s v="H6"/>
    <s v="HS"/>
    <b v="1"/>
    <n v="310520"/>
    <s v="Fertilizers, mineral or chemical containing the three fertilizing elements nitrogen, phosphorus and potassium"/>
    <x v="14"/>
    <x v="2"/>
    <b v="1"/>
    <s v="C00"/>
    <s v="TOTAL CPC"/>
    <n v="0"/>
    <n v="0"/>
    <s v="TOTAL MOT"/>
    <n v="8"/>
    <s v="kg"/>
    <n v="6134040"/>
    <b v="0"/>
    <n v="8"/>
    <s v="kg"/>
    <n v="6134040"/>
    <b v="0"/>
    <n v="6134040"/>
    <b v="0"/>
    <n v="0"/>
    <b v="0"/>
    <s v="2094138.164"/>
    <m/>
    <s v="2094138.164"/>
    <n v="0"/>
    <b v="0"/>
    <b v="1"/>
  </r>
  <r>
    <s v="C"/>
    <s v="A"/>
    <n v="20220101"/>
    <n v="2022"/>
    <n v="52"/>
    <x v="0"/>
    <n v="562"/>
    <s v="NER"/>
    <x v="0"/>
    <s v="M"/>
    <s v="Import"/>
    <n v="204"/>
    <s v="BEN"/>
    <x v="2"/>
    <n v="0"/>
    <s v="W00"/>
    <s v="World"/>
    <s v="H6"/>
    <s v="HS"/>
    <b v="1"/>
    <n v="310520"/>
    <s v="Fertilizers, mineral or chemical containing the three fertilizing elements nitrogen, phosphorus and potassium"/>
    <x v="14"/>
    <x v="2"/>
    <b v="1"/>
    <s v="C00"/>
    <s v="TOTAL CPC"/>
    <n v="0"/>
    <n v="0"/>
    <s v="TOTAL MOT"/>
    <n v="8"/>
    <s v="kg"/>
    <n v="164000"/>
    <b v="0"/>
    <n v="8"/>
    <s v="kg"/>
    <n v="164000"/>
    <b v="0"/>
    <n v="164000"/>
    <b v="0"/>
    <n v="0"/>
    <b v="0"/>
    <s v="38701.406"/>
    <m/>
    <s v="38701.406"/>
    <n v="0"/>
    <b v="1"/>
    <b v="0"/>
  </r>
  <r>
    <s v="C"/>
    <s v="A"/>
    <n v="20220101"/>
    <n v="2022"/>
    <n v="52"/>
    <x v="0"/>
    <n v="562"/>
    <s v="NER"/>
    <x v="0"/>
    <s v="M"/>
    <s v="Import"/>
    <n v="384"/>
    <s v="CIV"/>
    <x v="6"/>
    <n v="0"/>
    <s v="W00"/>
    <s v="World"/>
    <s v="H6"/>
    <s v="HS"/>
    <b v="1"/>
    <n v="310520"/>
    <s v="Fertilizers, mineral or chemical containing the three fertilizing elements nitrogen, phosphorus and potassium"/>
    <x v="14"/>
    <x v="2"/>
    <b v="1"/>
    <s v="C00"/>
    <s v="TOTAL CPC"/>
    <n v="0"/>
    <n v="0"/>
    <s v="TOTAL MOT"/>
    <n v="8"/>
    <s v="kg"/>
    <n v="245640"/>
    <b v="0"/>
    <n v="8"/>
    <s v="kg"/>
    <n v="245640"/>
    <b v="0"/>
    <n v="245640"/>
    <b v="0"/>
    <n v="0"/>
    <b v="0"/>
    <s v="76532.447"/>
    <m/>
    <s v="76532.447"/>
    <n v="0"/>
    <b v="1"/>
    <b v="0"/>
  </r>
  <r>
    <s v="C"/>
    <s v="A"/>
    <n v="20220101"/>
    <n v="2022"/>
    <n v="52"/>
    <x v="0"/>
    <n v="562"/>
    <s v="NER"/>
    <x v="0"/>
    <s v="M"/>
    <s v="Import"/>
    <n v="566"/>
    <s v="NGA"/>
    <x v="8"/>
    <n v="0"/>
    <s v="W00"/>
    <s v="World"/>
    <s v="H6"/>
    <s v="HS"/>
    <b v="1"/>
    <n v="310520"/>
    <s v="Fertilizers, mineral or chemical containing the three fertilizing elements nitrogen, phosphorus and potassium"/>
    <x v="14"/>
    <x v="2"/>
    <b v="1"/>
    <s v="C00"/>
    <s v="TOTAL CPC"/>
    <n v="0"/>
    <n v="0"/>
    <s v="TOTAL MOT"/>
    <n v="8"/>
    <s v="kg"/>
    <n v="5724400"/>
    <b v="0"/>
    <n v="8"/>
    <s v="kg"/>
    <n v="5724400"/>
    <b v="0"/>
    <n v="5724400"/>
    <b v="0"/>
    <n v="0"/>
    <b v="0"/>
    <s v="1978904.311"/>
    <m/>
    <s v="1978904.311"/>
    <n v="0"/>
    <b v="1"/>
    <b v="0"/>
  </r>
  <r>
    <s v="C"/>
    <s v="A"/>
    <n v="20220101"/>
    <n v="2022"/>
    <n v="52"/>
    <x v="0"/>
    <n v="562"/>
    <s v="NER"/>
    <x v="0"/>
    <s v="M"/>
    <s v="Import"/>
    <n v="0"/>
    <s v="W00"/>
    <x v="0"/>
    <n v="0"/>
    <s v="W00"/>
    <s v="World"/>
    <s v="H6"/>
    <s v="HS"/>
    <b v="1"/>
    <n v="310590"/>
    <s v="Fertilizers, mineral or chemical n.e.c. in heading no. 3105"/>
    <x v="13"/>
    <x v="2"/>
    <b v="1"/>
    <s v="C00"/>
    <s v="TOTAL CPC"/>
    <n v="0"/>
    <n v="0"/>
    <s v="TOTAL MOT"/>
    <n v="8"/>
    <s v="kg"/>
    <n v="1567826"/>
    <b v="0"/>
    <n v="8"/>
    <s v="kg"/>
    <n v="1567826"/>
    <b v="0"/>
    <n v="1567826"/>
    <b v="0"/>
    <n v="0"/>
    <b v="0"/>
    <s v="418075.91"/>
    <m/>
    <s v="418075.91"/>
    <n v="0"/>
    <b v="0"/>
    <b v="1"/>
  </r>
  <r>
    <s v="C"/>
    <s v="A"/>
    <n v="20220101"/>
    <n v="2022"/>
    <n v="52"/>
    <x v="0"/>
    <n v="562"/>
    <s v="NER"/>
    <x v="0"/>
    <s v="M"/>
    <s v="Import"/>
    <n v="156"/>
    <s v="CHN"/>
    <x v="1"/>
    <n v="0"/>
    <s v="W00"/>
    <s v="World"/>
    <s v="H6"/>
    <s v="HS"/>
    <b v="1"/>
    <n v="310590"/>
    <s v="Fertilizers, mineral or chemical n.e.c. in heading no. 3105"/>
    <x v="13"/>
    <x v="2"/>
    <b v="1"/>
    <s v="C00"/>
    <s v="TOTAL CPC"/>
    <n v="0"/>
    <n v="0"/>
    <s v="TOTAL MOT"/>
    <n v="8"/>
    <s v="kg"/>
    <n v="1207"/>
    <b v="0"/>
    <n v="8"/>
    <s v="kg"/>
    <n v="1207"/>
    <b v="0"/>
    <n v="1207"/>
    <b v="0"/>
    <n v="0"/>
    <b v="0"/>
    <s v="270.357"/>
    <m/>
    <s v="270.357"/>
    <n v="0"/>
    <b v="1"/>
    <b v="0"/>
  </r>
  <r>
    <s v="C"/>
    <s v="A"/>
    <n v="20220101"/>
    <n v="2022"/>
    <n v="52"/>
    <x v="0"/>
    <n v="562"/>
    <s v="NER"/>
    <x v="0"/>
    <s v="M"/>
    <s v="Import"/>
    <n v="204"/>
    <s v="BEN"/>
    <x v="2"/>
    <n v="0"/>
    <s v="W00"/>
    <s v="World"/>
    <s v="H6"/>
    <s v="HS"/>
    <b v="1"/>
    <n v="310590"/>
    <s v="Fertilizers, mineral or chemical n.e.c. in heading no. 3105"/>
    <x v="13"/>
    <x v="2"/>
    <b v="1"/>
    <s v="C00"/>
    <s v="TOTAL CPC"/>
    <n v="0"/>
    <n v="0"/>
    <s v="TOTAL MOT"/>
    <n v="8"/>
    <s v="kg"/>
    <n v="30000"/>
    <b v="0"/>
    <n v="8"/>
    <s v="kg"/>
    <n v="30000"/>
    <b v="0"/>
    <n v="30000"/>
    <b v="0"/>
    <n v="0"/>
    <b v="0"/>
    <s v="7214.31"/>
    <m/>
    <s v="7214.31"/>
    <n v="0"/>
    <b v="1"/>
    <b v="0"/>
  </r>
  <r>
    <s v="C"/>
    <s v="A"/>
    <n v="20220101"/>
    <n v="2022"/>
    <n v="52"/>
    <x v="0"/>
    <n v="562"/>
    <s v="NER"/>
    <x v="0"/>
    <s v="M"/>
    <s v="Import"/>
    <n v="251"/>
    <s v="FRA"/>
    <x v="3"/>
    <n v="0"/>
    <s v="W00"/>
    <s v="World"/>
    <s v="H6"/>
    <s v="HS"/>
    <b v="1"/>
    <n v="310590"/>
    <s v="Fertilizers, mineral or chemical n.e.c. in heading no. 3105"/>
    <x v="13"/>
    <x v="2"/>
    <b v="1"/>
    <s v="C00"/>
    <s v="TOTAL CPC"/>
    <n v="0"/>
    <n v="0"/>
    <s v="TOTAL MOT"/>
    <n v="8"/>
    <s v="kg"/>
    <n v="3160"/>
    <b v="0"/>
    <n v="8"/>
    <s v="kg"/>
    <n v="3160"/>
    <b v="0"/>
    <n v="3160"/>
    <b v="0"/>
    <n v="0"/>
    <b v="0"/>
    <s v="1817.028"/>
    <m/>
    <s v="1817.028"/>
    <n v="0"/>
    <b v="1"/>
    <b v="0"/>
  </r>
  <r>
    <s v="C"/>
    <s v="A"/>
    <n v="20220101"/>
    <n v="2022"/>
    <n v="52"/>
    <x v="0"/>
    <n v="562"/>
    <s v="NER"/>
    <x v="0"/>
    <s v="M"/>
    <s v="Import"/>
    <n v="528"/>
    <s v="NLD"/>
    <x v="7"/>
    <n v="0"/>
    <s v="W00"/>
    <s v="World"/>
    <s v="H6"/>
    <s v="HS"/>
    <b v="1"/>
    <n v="310590"/>
    <s v="Fertilizers, mineral or chemical n.e.c. in heading no. 3105"/>
    <x v="13"/>
    <x v="2"/>
    <b v="1"/>
    <s v="C00"/>
    <s v="TOTAL CPC"/>
    <n v="0"/>
    <n v="0"/>
    <s v="TOTAL MOT"/>
    <n v="8"/>
    <s v="kg"/>
    <n v="43100"/>
    <b v="0"/>
    <n v="8"/>
    <s v="kg"/>
    <n v="43100"/>
    <b v="0"/>
    <n v="43100"/>
    <b v="0"/>
    <n v="0"/>
    <b v="0"/>
    <s v="10364.559"/>
    <m/>
    <s v="10364.559"/>
    <n v="0"/>
    <b v="1"/>
    <b v="0"/>
  </r>
  <r>
    <s v="C"/>
    <s v="A"/>
    <n v="20220101"/>
    <n v="2022"/>
    <n v="52"/>
    <x v="0"/>
    <n v="562"/>
    <s v="NER"/>
    <x v="0"/>
    <s v="M"/>
    <s v="Import"/>
    <n v="566"/>
    <s v="NGA"/>
    <x v="8"/>
    <n v="0"/>
    <s v="W00"/>
    <s v="World"/>
    <s v="H6"/>
    <s v="HS"/>
    <b v="1"/>
    <n v="310590"/>
    <s v="Fertilizers, mineral or chemical n.e.c. in heading no. 3105"/>
    <x v="13"/>
    <x v="2"/>
    <b v="1"/>
    <s v="C00"/>
    <s v="TOTAL CPC"/>
    <n v="0"/>
    <n v="0"/>
    <s v="TOTAL MOT"/>
    <n v="8"/>
    <s v="kg"/>
    <n v="1475850"/>
    <b v="0"/>
    <n v="8"/>
    <s v="kg"/>
    <n v="1475850"/>
    <b v="0"/>
    <n v="1475850"/>
    <b v="0"/>
    <n v="0"/>
    <b v="0"/>
    <s v="363138.408"/>
    <m/>
    <s v="363138.408"/>
    <n v="0"/>
    <b v="1"/>
    <b v="0"/>
  </r>
  <r>
    <s v="C"/>
    <s v="A"/>
    <n v="20220101"/>
    <n v="2022"/>
    <n v="52"/>
    <x v="0"/>
    <n v="562"/>
    <s v="NER"/>
    <x v="0"/>
    <s v="M"/>
    <s v="Import"/>
    <n v="724"/>
    <s v="ESP"/>
    <x v="12"/>
    <n v="0"/>
    <s v="W00"/>
    <s v="World"/>
    <s v="H6"/>
    <s v="HS"/>
    <b v="1"/>
    <n v="310590"/>
    <s v="Fertilizers, mineral or chemical n.e.c. in heading no. 3105"/>
    <x v="13"/>
    <x v="2"/>
    <b v="1"/>
    <s v="C00"/>
    <s v="TOTAL CPC"/>
    <n v="0"/>
    <n v="0"/>
    <s v="TOTAL MOT"/>
    <n v="8"/>
    <s v="kg"/>
    <n v="14509"/>
    <b v="0"/>
    <n v="8"/>
    <s v="kg"/>
    <n v="14509"/>
    <b v="0"/>
    <n v="14509"/>
    <b v="0"/>
    <n v="0"/>
    <b v="0"/>
    <s v="35271.247"/>
    <m/>
    <s v="35271.247"/>
    <n v="0"/>
    <b v="1"/>
    <b v="0"/>
  </r>
  <r>
    <s v="C"/>
    <s v="A"/>
    <n v="20210101"/>
    <n v="2021"/>
    <n v="52"/>
    <x v="1"/>
    <n v="180"/>
    <s v="COD"/>
    <x v="1"/>
    <s v="M"/>
    <s v="Import"/>
    <n v="0"/>
    <s v="W00"/>
    <x v="0"/>
    <n v="0"/>
    <s v="W00"/>
    <s v="World"/>
    <s v="H5"/>
    <s v="HS"/>
    <b v="1"/>
    <n v="31"/>
    <s v="Fertilizers"/>
    <x v="0"/>
    <x v="0"/>
    <b v="0"/>
    <s v="C00"/>
    <s v="TOTAL CPC"/>
    <n v="0"/>
    <n v="0"/>
    <s v="TOTAL MOT"/>
    <n v="-1"/>
    <s v="N/A"/>
    <n v="0"/>
    <b v="0"/>
    <n v="-1"/>
    <s v="N/A"/>
    <n v="0"/>
    <b v="0"/>
    <m/>
    <b v="0"/>
    <n v="0"/>
    <b v="0"/>
    <s v="41869690.93"/>
    <m/>
    <s v="41869690.93"/>
    <n v="0"/>
    <b v="0"/>
    <b v="1"/>
  </r>
  <r>
    <s v="C"/>
    <s v="A"/>
    <n v="20210101"/>
    <n v="2021"/>
    <n v="52"/>
    <x v="1"/>
    <n v="180"/>
    <s v="COD"/>
    <x v="1"/>
    <s v="M"/>
    <s v="Import"/>
    <n v="24"/>
    <s v="AGO"/>
    <x v="17"/>
    <n v="0"/>
    <s v="W00"/>
    <s v="World"/>
    <s v="H5"/>
    <s v="HS"/>
    <b v="1"/>
    <n v="31"/>
    <s v="Fertilizers"/>
    <x v="0"/>
    <x v="0"/>
    <b v="0"/>
    <s v="C00"/>
    <s v="TOTAL CPC"/>
    <n v="0"/>
    <n v="0"/>
    <s v="TOTAL MOT"/>
    <n v="-1"/>
    <s v="N/A"/>
    <n v="0"/>
    <b v="0"/>
    <n v="-1"/>
    <s v="N/A"/>
    <n v="0"/>
    <b v="0"/>
    <n v="0"/>
    <b v="0"/>
    <n v="0"/>
    <b v="0"/>
    <s v="325406.18"/>
    <m/>
    <s v="325406.18"/>
    <n v="0"/>
    <b v="0"/>
    <b v="1"/>
  </r>
  <r>
    <s v="C"/>
    <s v="A"/>
    <n v="20210101"/>
    <n v="2021"/>
    <n v="52"/>
    <x v="1"/>
    <n v="180"/>
    <s v="COD"/>
    <x v="1"/>
    <s v="M"/>
    <s v="Import"/>
    <n v="56"/>
    <s v="BEL"/>
    <x v="18"/>
    <n v="0"/>
    <s v="W00"/>
    <s v="World"/>
    <s v="H5"/>
    <s v="HS"/>
    <b v="1"/>
    <n v="31"/>
    <s v="Fertilizers"/>
    <x v="0"/>
    <x v="0"/>
    <b v="0"/>
    <s v="C00"/>
    <s v="TOTAL CPC"/>
    <n v="0"/>
    <n v="0"/>
    <s v="TOTAL MOT"/>
    <n v="-1"/>
    <s v="N/A"/>
    <n v="0"/>
    <b v="0"/>
    <n v="-1"/>
    <s v="N/A"/>
    <n v="0"/>
    <b v="0"/>
    <m/>
    <b v="0"/>
    <n v="0"/>
    <b v="0"/>
    <s v="237971.29"/>
    <m/>
    <s v="237971.29"/>
    <n v="0"/>
    <b v="0"/>
    <b v="1"/>
  </r>
  <r>
    <s v="C"/>
    <s v="A"/>
    <n v="20210101"/>
    <n v="2021"/>
    <n v="52"/>
    <x v="1"/>
    <n v="180"/>
    <s v="COD"/>
    <x v="1"/>
    <s v="M"/>
    <s v="Import"/>
    <n v="112"/>
    <s v="BLR"/>
    <x v="19"/>
    <n v="0"/>
    <s v="W00"/>
    <s v="World"/>
    <s v="H5"/>
    <s v="HS"/>
    <b v="1"/>
    <n v="31"/>
    <s v="Fertilizers"/>
    <x v="0"/>
    <x v="0"/>
    <b v="0"/>
    <s v="C00"/>
    <s v="TOTAL CPC"/>
    <n v="0"/>
    <n v="0"/>
    <s v="TOTAL MOT"/>
    <n v="-1"/>
    <s v="N/A"/>
    <n v="0"/>
    <b v="0"/>
    <n v="-1"/>
    <s v="N/A"/>
    <n v="0"/>
    <b v="0"/>
    <n v="0"/>
    <b v="0"/>
    <n v="0"/>
    <b v="0"/>
    <s v="428538.35"/>
    <m/>
    <s v="428538.35"/>
    <n v="0"/>
    <b v="0"/>
    <b v="1"/>
  </r>
  <r>
    <s v="C"/>
    <s v="A"/>
    <n v="20210101"/>
    <n v="2021"/>
    <n v="52"/>
    <x v="1"/>
    <n v="180"/>
    <s v="COD"/>
    <x v="1"/>
    <s v="M"/>
    <s v="Import"/>
    <n v="156"/>
    <s v="CHN"/>
    <x v="1"/>
    <n v="0"/>
    <s v="W00"/>
    <s v="World"/>
    <s v="H5"/>
    <s v="HS"/>
    <b v="1"/>
    <n v="31"/>
    <s v="Fertilizers"/>
    <x v="0"/>
    <x v="0"/>
    <b v="0"/>
    <s v="C00"/>
    <s v="TOTAL CPC"/>
    <n v="0"/>
    <n v="0"/>
    <s v="TOTAL MOT"/>
    <n v="-1"/>
    <s v="N/A"/>
    <n v="0"/>
    <b v="0"/>
    <n v="-1"/>
    <s v="N/A"/>
    <n v="0"/>
    <b v="0"/>
    <n v="0"/>
    <b v="0"/>
    <n v="0"/>
    <b v="0"/>
    <s v="305277.39"/>
    <m/>
    <s v="305277.39"/>
    <n v="0"/>
    <b v="0"/>
    <b v="1"/>
  </r>
  <r>
    <s v="C"/>
    <s v="A"/>
    <n v="20210101"/>
    <n v="2021"/>
    <n v="52"/>
    <x v="1"/>
    <n v="180"/>
    <s v="COD"/>
    <x v="1"/>
    <s v="M"/>
    <s v="Import"/>
    <n v="251"/>
    <s v="FRA"/>
    <x v="3"/>
    <n v="0"/>
    <s v="W00"/>
    <s v="World"/>
    <s v="H5"/>
    <s v="HS"/>
    <b v="1"/>
    <n v="31"/>
    <s v="Fertilizers"/>
    <x v="0"/>
    <x v="0"/>
    <b v="0"/>
    <s v="C00"/>
    <s v="TOTAL CPC"/>
    <n v="0"/>
    <n v="0"/>
    <s v="TOTAL MOT"/>
    <n v="-1"/>
    <s v="N/A"/>
    <n v="0"/>
    <b v="0"/>
    <n v="-1"/>
    <s v="N/A"/>
    <n v="0"/>
    <b v="0"/>
    <n v="0"/>
    <b v="0"/>
    <n v="0"/>
    <b v="0"/>
    <s v="17749.32"/>
    <m/>
    <s v="17749.32"/>
    <n v="0"/>
    <b v="0"/>
    <b v="1"/>
  </r>
  <r>
    <s v="C"/>
    <s v="A"/>
    <n v="20210101"/>
    <n v="2021"/>
    <n v="52"/>
    <x v="1"/>
    <n v="180"/>
    <s v="COD"/>
    <x v="1"/>
    <s v="M"/>
    <s v="Import"/>
    <n v="276"/>
    <s v="DEU"/>
    <x v="4"/>
    <n v="0"/>
    <s v="W00"/>
    <s v="World"/>
    <s v="H5"/>
    <s v="HS"/>
    <b v="1"/>
    <n v="31"/>
    <s v="Fertilizers"/>
    <x v="0"/>
    <x v="0"/>
    <b v="0"/>
    <s v="C00"/>
    <s v="TOTAL CPC"/>
    <n v="0"/>
    <n v="0"/>
    <s v="TOTAL MOT"/>
    <n v="-1"/>
    <s v="N/A"/>
    <n v="0"/>
    <b v="0"/>
    <n v="-1"/>
    <s v="N/A"/>
    <n v="0"/>
    <b v="0"/>
    <n v="0"/>
    <b v="0"/>
    <n v="0"/>
    <b v="0"/>
    <s v="118588.29"/>
    <m/>
    <s v="118588.29"/>
    <n v="0"/>
    <b v="0"/>
    <b v="1"/>
  </r>
  <r>
    <s v="C"/>
    <s v="A"/>
    <n v="20210101"/>
    <n v="2021"/>
    <n v="52"/>
    <x v="1"/>
    <n v="180"/>
    <s v="COD"/>
    <x v="1"/>
    <s v="M"/>
    <s v="Import"/>
    <n v="380"/>
    <s v="ITA"/>
    <x v="20"/>
    <n v="0"/>
    <s v="W00"/>
    <s v="World"/>
    <s v="H5"/>
    <s v="HS"/>
    <b v="1"/>
    <n v="31"/>
    <s v="Fertilizers"/>
    <x v="0"/>
    <x v="0"/>
    <b v="0"/>
    <s v="C00"/>
    <s v="TOTAL CPC"/>
    <n v="0"/>
    <n v="0"/>
    <s v="TOTAL MOT"/>
    <n v="-1"/>
    <s v="N/A"/>
    <n v="0"/>
    <b v="0"/>
    <n v="-1"/>
    <s v="N/A"/>
    <n v="0"/>
    <b v="0"/>
    <n v="0"/>
    <b v="0"/>
    <n v="0"/>
    <b v="0"/>
    <s v="6975.56"/>
    <m/>
    <s v="6975.56"/>
    <n v="0"/>
    <b v="0"/>
    <b v="1"/>
  </r>
  <r>
    <s v="C"/>
    <s v="A"/>
    <n v="20210101"/>
    <n v="2021"/>
    <n v="52"/>
    <x v="1"/>
    <n v="180"/>
    <s v="COD"/>
    <x v="1"/>
    <s v="M"/>
    <s v="Import"/>
    <n v="400"/>
    <s v="JOR"/>
    <x v="21"/>
    <n v="0"/>
    <s v="W00"/>
    <s v="World"/>
    <s v="H5"/>
    <s v="HS"/>
    <b v="1"/>
    <n v="31"/>
    <s v="Fertilizers"/>
    <x v="0"/>
    <x v="0"/>
    <b v="0"/>
    <s v="C00"/>
    <s v="TOTAL CPC"/>
    <n v="0"/>
    <n v="0"/>
    <s v="TOTAL MOT"/>
    <n v="-1"/>
    <s v="N/A"/>
    <n v="0"/>
    <b v="0"/>
    <n v="-1"/>
    <s v="N/A"/>
    <n v="0"/>
    <b v="0"/>
    <n v="0"/>
    <b v="0"/>
    <n v="0"/>
    <b v="0"/>
    <s v="321.91"/>
    <m/>
    <s v="321.91"/>
    <n v="0"/>
    <b v="0"/>
    <b v="1"/>
  </r>
  <r>
    <s v="C"/>
    <s v="A"/>
    <n v="20210101"/>
    <n v="2021"/>
    <n v="52"/>
    <x v="1"/>
    <n v="180"/>
    <s v="COD"/>
    <x v="1"/>
    <s v="M"/>
    <s v="Import"/>
    <n v="404"/>
    <s v="KEN"/>
    <x v="22"/>
    <n v="0"/>
    <s v="W00"/>
    <s v="World"/>
    <s v="H5"/>
    <s v="HS"/>
    <b v="1"/>
    <n v="31"/>
    <s v="Fertilizers"/>
    <x v="0"/>
    <x v="0"/>
    <b v="0"/>
    <s v="C00"/>
    <s v="TOTAL CPC"/>
    <n v="0"/>
    <n v="0"/>
    <s v="TOTAL MOT"/>
    <n v="-1"/>
    <s v="N/A"/>
    <n v="0"/>
    <b v="0"/>
    <n v="-1"/>
    <s v="N/A"/>
    <n v="0"/>
    <b v="0"/>
    <n v="0"/>
    <b v="0"/>
    <n v="0"/>
    <b v="0"/>
    <s v="169974.95"/>
    <m/>
    <s v="169974.95"/>
    <n v="0"/>
    <b v="0"/>
    <b v="1"/>
  </r>
  <r>
    <s v="C"/>
    <s v="A"/>
    <n v="20210101"/>
    <n v="2021"/>
    <n v="52"/>
    <x v="1"/>
    <n v="180"/>
    <s v="COD"/>
    <x v="1"/>
    <s v="M"/>
    <s v="Import"/>
    <n v="422"/>
    <s v="LBN"/>
    <x v="23"/>
    <n v="0"/>
    <s v="W00"/>
    <s v="World"/>
    <s v="H5"/>
    <s v="HS"/>
    <b v="1"/>
    <n v="31"/>
    <s v="Fertilizers"/>
    <x v="0"/>
    <x v="0"/>
    <b v="0"/>
    <s v="C00"/>
    <s v="TOTAL CPC"/>
    <n v="0"/>
    <n v="0"/>
    <s v="TOTAL MOT"/>
    <n v="-1"/>
    <s v="N/A"/>
    <n v="0"/>
    <b v="0"/>
    <n v="-1"/>
    <s v="N/A"/>
    <n v="0"/>
    <b v="0"/>
    <n v="0"/>
    <b v="0"/>
    <n v="0"/>
    <b v="0"/>
    <s v="10289.33"/>
    <m/>
    <s v="10289.33"/>
    <n v="0"/>
    <b v="0"/>
    <b v="1"/>
  </r>
  <r>
    <s v="C"/>
    <s v="A"/>
    <n v="20210101"/>
    <n v="2021"/>
    <n v="52"/>
    <x v="1"/>
    <n v="180"/>
    <s v="COD"/>
    <x v="1"/>
    <s v="M"/>
    <s v="Import"/>
    <n v="440"/>
    <s v="LTU"/>
    <x v="24"/>
    <n v="0"/>
    <s v="W00"/>
    <s v="World"/>
    <s v="H5"/>
    <s v="HS"/>
    <b v="1"/>
    <n v="31"/>
    <s v="Fertilizers"/>
    <x v="0"/>
    <x v="0"/>
    <b v="0"/>
    <s v="C00"/>
    <s v="TOTAL CPC"/>
    <n v="0"/>
    <n v="0"/>
    <s v="TOTAL MOT"/>
    <n v="-1"/>
    <s v="N/A"/>
    <n v="0"/>
    <b v="0"/>
    <n v="-1"/>
    <s v="N/A"/>
    <n v="0"/>
    <b v="0"/>
    <n v="0"/>
    <b v="0"/>
    <n v="0"/>
    <b v="0"/>
    <s v="378632.74"/>
    <m/>
    <s v="378632.74"/>
    <n v="0"/>
    <b v="0"/>
    <b v="1"/>
  </r>
  <r>
    <s v="C"/>
    <s v="A"/>
    <n v="20210101"/>
    <n v="2021"/>
    <n v="52"/>
    <x v="1"/>
    <n v="180"/>
    <s v="COD"/>
    <x v="1"/>
    <s v="M"/>
    <s v="Import"/>
    <n v="442"/>
    <s v="LUX"/>
    <x v="25"/>
    <n v="0"/>
    <s v="W00"/>
    <s v="World"/>
    <s v="H5"/>
    <s v="HS"/>
    <b v="1"/>
    <n v="31"/>
    <s v="Fertilizers"/>
    <x v="0"/>
    <x v="0"/>
    <b v="0"/>
    <s v="C00"/>
    <s v="TOTAL CPC"/>
    <n v="0"/>
    <n v="0"/>
    <s v="TOTAL MOT"/>
    <n v="-1"/>
    <s v="N/A"/>
    <n v="0"/>
    <b v="0"/>
    <n v="-1"/>
    <s v="N/A"/>
    <n v="0"/>
    <b v="0"/>
    <n v="0"/>
    <b v="0"/>
    <n v="0"/>
    <b v="0"/>
    <s v="17051.38"/>
    <m/>
    <s v="17051.38"/>
    <n v="0"/>
    <b v="0"/>
    <b v="1"/>
  </r>
  <r>
    <s v="C"/>
    <s v="A"/>
    <n v="20210101"/>
    <n v="2021"/>
    <n v="52"/>
    <x v="1"/>
    <n v="180"/>
    <s v="COD"/>
    <x v="1"/>
    <s v="M"/>
    <s v="Import"/>
    <n v="508"/>
    <s v="MOZ"/>
    <x v="26"/>
    <n v="0"/>
    <s v="W00"/>
    <s v="World"/>
    <s v="H5"/>
    <s v="HS"/>
    <b v="1"/>
    <n v="31"/>
    <s v="Fertilizers"/>
    <x v="0"/>
    <x v="0"/>
    <b v="0"/>
    <s v="C00"/>
    <s v="TOTAL CPC"/>
    <n v="0"/>
    <n v="0"/>
    <s v="TOTAL MOT"/>
    <n v="-1"/>
    <s v="N/A"/>
    <n v="0"/>
    <b v="0"/>
    <n v="-1"/>
    <s v="N/A"/>
    <n v="0"/>
    <b v="0"/>
    <n v="0"/>
    <b v="0"/>
    <n v="0"/>
    <b v="0"/>
    <s v="2621510.28"/>
    <m/>
    <s v="2621510.28"/>
    <n v="0"/>
    <b v="0"/>
    <b v="1"/>
  </r>
  <r>
    <s v="C"/>
    <s v="A"/>
    <n v="20210101"/>
    <n v="2021"/>
    <n v="52"/>
    <x v="1"/>
    <n v="180"/>
    <s v="COD"/>
    <x v="1"/>
    <s v="M"/>
    <s v="Import"/>
    <n v="516"/>
    <s v="NAM"/>
    <x v="27"/>
    <n v="0"/>
    <s v="W00"/>
    <s v="World"/>
    <s v="H5"/>
    <s v="HS"/>
    <b v="1"/>
    <n v="31"/>
    <s v="Fertilizers"/>
    <x v="0"/>
    <x v="0"/>
    <b v="0"/>
    <s v="C00"/>
    <s v="TOTAL CPC"/>
    <n v="0"/>
    <n v="0"/>
    <s v="TOTAL MOT"/>
    <n v="-1"/>
    <s v="N/A"/>
    <n v="0"/>
    <b v="0"/>
    <n v="-1"/>
    <s v="N/A"/>
    <n v="0"/>
    <b v="0"/>
    <n v="0"/>
    <b v="0"/>
    <n v="0"/>
    <b v="0"/>
    <s v="540.61"/>
    <m/>
    <s v="540.61"/>
    <n v="0"/>
    <b v="0"/>
    <b v="1"/>
  </r>
  <r>
    <s v="C"/>
    <s v="A"/>
    <n v="20210101"/>
    <n v="2021"/>
    <n v="52"/>
    <x v="1"/>
    <n v="180"/>
    <s v="COD"/>
    <x v="1"/>
    <s v="M"/>
    <s v="Import"/>
    <n v="528"/>
    <s v="NLD"/>
    <x v="7"/>
    <n v="0"/>
    <s v="W00"/>
    <s v="World"/>
    <s v="H5"/>
    <s v="HS"/>
    <b v="1"/>
    <n v="31"/>
    <s v="Fertilizers"/>
    <x v="0"/>
    <x v="0"/>
    <b v="0"/>
    <s v="C00"/>
    <s v="TOTAL CPC"/>
    <n v="0"/>
    <n v="0"/>
    <s v="TOTAL MOT"/>
    <n v="-1"/>
    <s v="N/A"/>
    <n v="0"/>
    <b v="0"/>
    <n v="-1"/>
    <s v="N/A"/>
    <n v="0"/>
    <b v="0"/>
    <n v="0"/>
    <b v="0"/>
    <n v="0"/>
    <b v="0"/>
    <s v="20044.59"/>
    <m/>
    <s v="20044.59"/>
    <n v="0"/>
    <b v="0"/>
    <b v="1"/>
  </r>
  <r>
    <s v="C"/>
    <s v="A"/>
    <n v="20210101"/>
    <n v="2021"/>
    <n v="52"/>
    <x v="1"/>
    <n v="180"/>
    <s v="COD"/>
    <x v="1"/>
    <s v="M"/>
    <s v="Import"/>
    <n v="566"/>
    <s v="NGA"/>
    <x v="8"/>
    <n v="0"/>
    <s v="W00"/>
    <s v="World"/>
    <s v="H5"/>
    <s v="HS"/>
    <b v="1"/>
    <n v="31"/>
    <s v="Fertilizers"/>
    <x v="0"/>
    <x v="0"/>
    <b v="0"/>
    <s v="C00"/>
    <s v="TOTAL CPC"/>
    <n v="0"/>
    <n v="0"/>
    <s v="TOTAL MOT"/>
    <n v="-1"/>
    <s v="N/A"/>
    <n v="0"/>
    <b v="0"/>
    <n v="-1"/>
    <s v="N/A"/>
    <n v="0"/>
    <b v="0"/>
    <n v="0"/>
    <b v="0"/>
    <n v="0"/>
    <b v="0"/>
    <s v="184.58"/>
    <m/>
    <s v="184.58"/>
    <n v="0"/>
    <b v="0"/>
    <b v="1"/>
  </r>
  <r>
    <s v="C"/>
    <s v="A"/>
    <n v="20210101"/>
    <n v="2021"/>
    <n v="52"/>
    <x v="1"/>
    <n v="180"/>
    <s v="COD"/>
    <x v="1"/>
    <s v="M"/>
    <s v="Import"/>
    <n v="643"/>
    <s v="RUS"/>
    <x v="9"/>
    <n v="0"/>
    <s v="W00"/>
    <s v="World"/>
    <s v="H5"/>
    <s v="HS"/>
    <b v="1"/>
    <n v="31"/>
    <s v="Fertilizers"/>
    <x v="0"/>
    <x v="0"/>
    <b v="0"/>
    <s v="C00"/>
    <s v="TOTAL CPC"/>
    <n v="0"/>
    <n v="0"/>
    <s v="TOTAL MOT"/>
    <n v="-1"/>
    <s v="N/A"/>
    <n v="0"/>
    <b v="0"/>
    <n v="-1"/>
    <s v="N/A"/>
    <n v="0"/>
    <b v="0"/>
    <n v="0"/>
    <b v="0"/>
    <n v="0"/>
    <b v="0"/>
    <s v="11656340.35"/>
    <m/>
    <s v="11656340.35"/>
    <n v="0"/>
    <b v="0"/>
    <b v="1"/>
  </r>
  <r>
    <s v="C"/>
    <s v="A"/>
    <n v="20210101"/>
    <n v="2021"/>
    <n v="52"/>
    <x v="1"/>
    <n v="180"/>
    <s v="COD"/>
    <x v="1"/>
    <s v="M"/>
    <s v="Import"/>
    <n v="646"/>
    <s v="RWA"/>
    <x v="28"/>
    <n v="0"/>
    <s v="W00"/>
    <s v="World"/>
    <s v="H5"/>
    <s v="HS"/>
    <b v="1"/>
    <n v="31"/>
    <s v="Fertilizers"/>
    <x v="0"/>
    <x v="0"/>
    <b v="0"/>
    <s v="C00"/>
    <s v="TOTAL CPC"/>
    <n v="0"/>
    <n v="0"/>
    <s v="TOTAL MOT"/>
    <n v="-1"/>
    <s v="N/A"/>
    <n v="0"/>
    <b v="0"/>
    <n v="-1"/>
    <s v="N/A"/>
    <n v="0"/>
    <b v="0"/>
    <n v="0"/>
    <b v="0"/>
    <n v="0"/>
    <b v="0"/>
    <s v="23188.44"/>
    <m/>
    <s v="23188.44"/>
    <n v="0"/>
    <b v="0"/>
    <b v="1"/>
  </r>
  <r>
    <s v="C"/>
    <s v="A"/>
    <n v="20210101"/>
    <n v="2021"/>
    <n v="52"/>
    <x v="1"/>
    <n v="180"/>
    <s v="COD"/>
    <x v="1"/>
    <s v="M"/>
    <s v="Import"/>
    <n v="686"/>
    <s v="SEN"/>
    <x v="10"/>
    <n v="0"/>
    <s v="W00"/>
    <s v="World"/>
    <s v="H5"/>
    <s v="HS"/>
    <b v="1"/>
    <n v="31"/>
    <s v="Fertilizers"/>
    <x v="0"/>
    <x v="0"/>
    <b v="0"/>
    <s v="C00"/>
    <s v="TOTAL CPC"/>
    <n v="0"/>
    <n v="0"/>
    <s v="TOTAL MOT"/>
    <n v="-1"/>
    <s v="N/A"/>
    <n v="0"/>
    <b v="0"/>
    <n v="-1"/>
    <s v="N/A"/>
    <n v="0"/>
    <b v="0"/>
    <n v="0"/>
    <b v="0"/>
    <n v="0"/>
    <b v="0"/>
    <s v="52688.09"/>
    <m/>
    <s v="52688.09"/>
    <n v="0"/>
    <b v="0"/>
    <b v="1"/>
  </r>
  <r>
    <s v="C"/>
    <s v="A"/>
    <n v="20210101"/>
    <n v="2021"/>
    <n v="52"/>
    <x v="1"/>
    <n v="180"/>
    <s v="COD"/>
    <x v="1"/>
    <s v="M"/>
    <s v="Import"/>
    <n v="699"/>
    <s v="IND"/>
    <x v="11"/>
    <n v="0"/>
    <s v="W00"/>
    <s v="World"/>
    <s v="H5"/>
    <s v="HS"/>
    <b v="1"/>
    <n v="31"/>
    <s v="Fertilizers"/>
    <x v="0"/>
    <x v="0"/>
    <b v="0"/>
    <s v="C00"/>
    <s v="TOTAL CPC"/>
    <n v="0"/>
    <n v="0"/>
    <s v="TOTAL MOT"/>
    <n v="-1"/>
    <s v="N/A"/>
    <n v="0"/>
    <b v="0"/>
    <n v="-1"/>
    <s v="N/A"/>
    <n v="0"/>
    <b v="0"/>
    <n v="0"/>
    <b v="0"/>
    <n v="0"/>
    <b v="0"/>
    <s v="153047.84"/>
    <m/>
    <s v="153047.84"/>
    <n v="0"/>
    <b v="0"/>
    <b v="1"/>
  </r>
  <r>
    <s v="C"/>
    <s v="A"/>
    <n v="20210101"/>
    <n v="2021"/>
    <n v="52"/>
    <x v="1"/>
    <n v="180"/>
    <s v="COD"/>
    <x v="1"/>
    <s v="M"/>
    <s v="Import"/>
    <n v="704"/>
    <s v="VNM"/>
    <x v="29"/>
    <n v="0"/>
    <s v="W00"/>
    <s v="World"/>
    <s v="H5"/>
    <s v="HS"/>
    <b v="1"/>
    <n v="31"/>
    <s v="Fertilizers"/>
    <x v="0"/>
    <x v="0"/>
    <b v="0"/>
    <s v="C00"/>
    <s v="TOTAL CPC"/>
    <n v="0"/>
    <n v="0"/>
    <s v="TOTAL MOT"/>
    <n v="-1"/>
    <s v="N/A"/>
    <n v="0"/>
    <b v="0"/>
    <n v="-1"/>
    <s v="N/A"/>
    <n v="0"/>
    <b v="0"/>
    <n v="0"/>
    <b v="0"/>
    <n v="0"/>
    <b v="0"/>
    <s v="2696719.93"/>
    <m/>
    <s v="2696719.93"/>
    <n v="0"/>
    <b v="0"/>
    <b v="1"/>
  </r>
  <r>
    <s v="C"/>
    <s v="A"/>
    <n v="20210101"/>
    <n v="2021"/>
    <n v="52"/>
    <x v="1"/>
    <n v="180"/>
    <s v="COD"/>
    <x v="1"/>
    <s v="M"/>
    <s v="Import"/>
    <n v="710"/>
    <s v="ZAF"/>
    <x v="30"/>
    <n v="0"/>
    <s v="W00"/>
    <s v="World"/>
    <s v="H5"/>
    <s v="HS"/>
    <b v="1"/>
    <n v="31"/>
    <s v="Fertilizers"/>
    <x v="0"/>
    <x v="0"/>
    <b v="0"/>
    <s v="C00"/>
    <s v="TOTAL CPC"/>
    <n v="0"/>
    <n v="0"/>
    <s v="TOTAL MOT"/>
    <n v="-1"/>
    <s v="N/A"/>
    <n v="0"/>
    <b v="0"/>
    <n v="-1"/>
    <s v="N/A"/>
    <n v="0"/>
    <b v="0"/>
    <n v="0"/>
    <b v="0"/>
    <n v="0"/>
    <b v="0"/>
    <s v="13926919.75"/>
    <m/>
    <s v="13926919.75"/>
    <n v="0"/>
    <b v="0"/>
    <b v="1"/>
  </r>
  <r>
    <s v="C"/>
    <s v="A"/>
    <n v="20210101"/>
    <n v="2021"/>
    <n v="52"/>
    <x v="1"/>
    <n v="180"/>
    <s v="COD"/>
    <x v="1"/>
    <s v="M"/>
    <s v="Import"/>
    <n v="724"/>
    <s v="ESP"/>
    <x v="12"/>
    <n v="0"/>
    <s v="W00"/>
    <s v="World"/>
    <s v="H5"/>
    <s v="HS"/>
    <b v="1"/>
    <n v="31"/>
    <s v="Fertilizers"/>
    <x v="0"/>
    <x v="0"/>
    <b v="0"/>
    <s v="C00"/>
    <s v="TOTAL CPC"/>
    <n v="0"/>
    <n v="0"/>
    <s v="TOTAL MOT"/>
    <n v="-1"/>
    <s v="N/A"/>
    <n v="0"/>
    <b v="0"/>
    <n v="-1"/>
    <s v="N/A"/>
    <n v="0"/>
    <b v="0"/>
    <n v="0"/>
    <b v="0"/>
    <n v="0"/>
    <b v="0"/>
    <s v="3434.04"/>
    <m/>
    <s v="3434.04"/>
    <n v="0"/>
    <b v="0"/>
    <b v="1"/>
  </r>
  <r>
    <s v="C"/>
    <s v="A"/>
    <n v="20210101"/>
    <n v="2021"/>
    <n v="52"/>
    <x v="1"/>
    <n v="180"/>
    <s v="COD"/>
    <x v="1"/>
    <s v="M"/>
    <s v="Import"/>
    <n v="752"/>
    <s v="SWE"/>
    <x v="13"/>
    <n v="0"/>
    <s v="W00"/>
    <s v="World"/>
    <s v="H5"/>
    <s v="HS"/>
    <b v="1"/>
    <n v="31"/>
    <s v="Fertilizers"/>
    <x v="0"/>
    <x v="0"/>
    <b v="0"/>
    <s v="C00"/>
    <s v="TOTAL CPC"/>
    <n v="0"/>
    <n v="0"/>
    <s v="TOTAL MOT"/>
    <n v="-1"/>
    <s v="N/A"/>
    <n v="0"/>
    <b v="0"/>
    <n v="-1"/>
    <s v="N/A"/>
    <n v="0"/>
    <b v="0"/>
    <n v="0"/>
    <b v="0"/>
    <n v="0"/>
    <b v="0"/>
    <s v="43724.78"/>
    <m/>
    <s v="43724.78"/>
    <n v="0"/>
    <b v="0"/>
    <b v="1"/>
  </r>
  <r>
    <s v="C"/>
    <s v="A"/>
    <n v="20210101"/>
    <n v="2021"/>
    <n v="52"/>
    <x v="1"/>
    <n v="180"/>
    <s v="COD"/>
    <x v="1"/>
    <s v="M"/>
    <s v="Import"/>
    <n v="757"/>
    <s v="CHE"/>
    <x v="31"/>
    <n v="0"/>
    <s v="W00"/>
    <s v="World"/>
    <s v="H5"/>
    <s v="HS"/>
    <b v="1"/>
    <n v="31"/>
    <s v="Fertilizers"/>
    <x v="0"/>
    <x v="0"/>
    <b v="0"/>
    <s v="C00"/>
    <s v="TOTAL CPC"/>
    <n v="0"/>
    <n v="0"/>
    <s v="TOTAL MOT"/>
    <n v="-1"/>
    <s v="N/A"/>
    <n v="0"/>
    <b v="0"/>
    <n v="-1"/>
    <s v="N/A"/>
    <n v="0"/>
    <b v="0"/>
    <n v="0"/>
    <b v="0"/>
    <n v="0"/>
    <b v="0"/>
    <s v="177669.6"/>
    <m/>
    <s v="177669.6"/>
    <n v="0"/>
    <b v="0"/>
    <b v="1"/>
  </r>
  <r>
    <s v="C"/>
    <s v="A"/>
    <n v="20210101"/>
    <n v="2021"/>
    <n v="52"/>
    <x v="1"/>
    <n v="180"/>
    <s v="COD"/>
    <x v="1"/>
    <s v="M"/>
    <s v="Import"/>
    <n v="784"/>
    <s v="ARE"/>
    <x v="32"/>
    <n v="0"/>
    <s v="W00"/>
    <s v="World"/>
    <s v="H5"/>
    <s v="HS"/>
    <b v="1"/>
    <n v="31"/>
    <s v="Fertilizers"/>
    <x v="0"/>
    <x v="0"/>
    <b v="0"/>
    <s v="C00"/>
    <s v="TOTAL CPC"/>
    <n v="0"/>
    <n v="0"/>
    <s v="TOTAL MOT"/>
    <n v="-1"/>
    <s v="N/A"/>
    <n v="0"/>
    <b v="0"/>
    <n v="-1"/>
    <s v="N/A"/>
    <n v="0"/>
    <b v="0"/>
    <n v="0"/>
    <b v="0"/>
    <n v="0"/>
    <b v="0"/>
    <s v="3016.54"/>
    <m/>
    <s v="3016.54"/>
    <n v="0"/>
    <b v="0"/>
    <b v="1"/>
  </r>
  <r>
    <s v="C"/>
    <s v="A"/>
    <n v="20210101"/>
    <n v="2021"/>
    <n v="52"/>
    <x v="1"/>
    <n v="180"/>
    <s v="COD"/>
    <x v="1"/>
    <s v="M"/>
    <s v="Import"/>
    <n v="792"/>
    <s v="TUR"/>
    <x v="33"/>
    <n v="0"/>
    <s v="W00"/>
    <s v="World"/>
    <s v="H5"/>
    <s v="HS"/>
    <b v="1"/>
    <n v="31"/>
    <s v="Fertilizers"/>
    <x v="0"/>
    <x v="0"/>
    <b v="0"/>
    <s v="C00"/>
    <s v="TOTAL CPC"/>
    <n v="0"/>
    <n v="0"/>
    <s v="TOTAL MOT"/>
    <n v="-1"/>
    <s v="N/A"/>
    <n v="0"/>
    <b v="0"/>
    <n v="-1"/>
    <s v="N/A"/>
    <n v="0"/>
    <b v="0"/>
    <n v="0"/>
    <b v="0"/>
    <n v="0"/>
    <b v="0"/>
    <s v="1176.73"/>
    <m/>
    <s v="1176.73"/>
    <n v="0"/>
    <b v="0"/>
    <b v="1"/>
  </r>
  <r>
    <s v="C"/>
    <s v="A"/>
    <n v="20210101"/>
    <n v="2021"/>
    <n v="52"/>
    <x v="1"/>
    <n v="180"/>
    <s v="COD"/>
    <x v="1"/>
    <s v="M"/>
    <s v="Import"/>
    <n v="800"/>
    <s v="UGA"/>
    <x v="34"/>
    <n v="0"/>
    <s v="W00"/>
    <s v="World"/>
    <s v="H5"/>
    <s v="HS"/>
    <b v="1"/>
    <n v="31"/>
    <s v="Fertilizers"/>
    <x v="0"/>
    <x v="0"/>
    <b v="0"/>
    <s v="C00"/>
    <s v="TOTAL CPC"/>
    <n v="0"/>
    <n v="0"/>
    <s v="TOTAL MOT"/>
    <n v="-1"/>
    <s v="N/A"/>
    <n v="0"/>
    <b v="0"/>
    <n v="-1"/>
    <s v="N/A"/>
    <n v="0"/>
    <b v="0"/>
    <n v="0"/>
    <b v="0"/>
    <n v="0"/>
    <b v="0"/>
    <s v="6819.78"/>
    <m/>
    <s v="6819.78"/>
    <n v="0"/>
    <b v="0"/>
    <b v="1"/>
  </r>
  <r>
    <s v="C"/>
    <s v="A"/>
    <n v="20210101"/>
    <n v="2021"/>
    <n v="52"/>
    <x v="1"/>
    <n v="180"/>
    <s v="COD"/>
    <x v="1"/>
    <s v="M"/>
    <s v="Import"/>
    <n v="804"/>
    <s v="UKR"/>
    <x v="35"/>
    <n v="0"/>
    <s v="W00"/>
    <s v="World"/>
    <s v="H5"/>
    <s v="HS"/>
    <b v="1"/>
    <n v="31"/>
    <s v="Fertilizers"/>
    <x v="0"/>
    <x v="0"/>
    <b v="0"/>
    <s v="C00"/>
    <s v="TOTAL CPC"/>
    <n v="0"/>
    <n v="0"/>
    <s v="TOTAL MOT"/>
    <n v="-1"/>
    <s v="N/A"/>
    <n v="0"/>
    <b v="0"/>
    <n v="-1"/>
    <s v="N/A"/>
    <n v="0"/>
    <b v="0"/>
    <n v="0"/>
    <b v="0"/>
    <n v="0"/>
    <b v="0"/>
    <s v="555001.75"/>
    <m/>
    <s v="555001.75"/>
    <n v="0"/>
    <b v="0"/>
    <b v="1"/>
  </r>
  <r>
    <s v="C"/>
    <s v="A"/>
    <n v="20210101"/>
    <n v="2021"/>
    <n v="52"/>
    <x v="1"/>
    <n v="180"/>
    <s v="COD"/>
    <x v="1"/>
    <s v="M"/>
    <s v="Import"/>
    <n v="818"/>
    <s v="EGY"/>
    <x v="36"/>
    <n v="0"/>
    <s v="W00"/>
    <s v="World"/>
    <s v="H5"/>
    <s v="HS"/>
    <b v="1"/>
    <n v="31"/>
    <s v="Fertilizers"/>
    <x v="0"/>
    <x v="0"/>
    <b v="0"/>
    <s v="C00"/>
    <s v="TOTAL CPC"/>
    <n v="0"/>
    <n v="0"/>
    <s v="TOTAL MOT"/>
    <n v="-1"/>
    <s v="N/A"/>
    <n v="0"/>
    <b v="0"/>
    <n v="-1"/>
    <s v="N/A"/>
    <n v="0"/>
    <b v="0"/>
    <n v="0"/>
    <b v="0"/>
    <n v="0"/>
    <b v="0"/>
    <s v="393.92"/>
    <m/>
    <s v="393.92"/>
    <n v="0"/>
    <b v="0"/>
    <b v="1"/>
  </r>
  <r>
    <s v="C"/>
    <s v="A"/>
    <n v="20210101"/>
    <n v="2021"/>
    <n v="52"/>
    <x v="1"/>
    <n v="180"/>
    <s v="COD"/>
    <x v="1"/>
    <s v="M"/>
    <s v="Import"/>
    <n v="826"/>
    <s v="GBR"/>
    <x v="37"/>
    <n v="0"/>
    <s v="W00"/>
    <s v="World"/>
    <s v="H5"/>
    <s v="HS"/>
    <b v="1"/>
    <n v="31"/>
    <s v="Fertilizers"/>
    <x v="0"/>
    <x v="0"/>
    <b v="0"/>
    <s v="C00"/>
    <s v="TOTAL CPC"/>
    <n v="0"/>
    <n v="0"/>
    <s v="TOTAL MOT"/>
    <n v="-1"/>
    <s v="N/A"/>
    <n v="0"/>
    <b v="0"/>
    <n v="-1"/>
    <s v="N/A"/>
    <n v="0"/>
    <b v="0"/>
    <n v="0"/>
    <b v="0"/>
    <n v="0"/>
    <b v="0"/>
    <s v="1304.19"/>
    <m/>
    <s v="1304.19"/>
    <n v="0"/>
    <b v="0"/>
    <b v="1"/>
  </r>
  <r>
    <s v="C"/>
    <s v="A"/>
    <n v="20210101"/>
    <n v="2021"/>
    <n v="52"/>
    <x v="1"/>
    <n v="180"/>
    <s v="COD"/>
    <x v="1"/>
    <s v="M"/>
    <s v="Import"/>
    <n v="834"/>
    <s v="TZA"/>
    <x v="38"/>
    <n v="0"/>
    <s v="W00"/>
    <s v="World"/>
    <s v="H5"/>
    <s v="HS"/>
    <b v="1"/>
    <n v="31"/>
    <s v="Fertilizers"/>
    <x v="0"/>
    <x v="0"/>
    <b v="0"/>
    <s v="C00"/>
    <s v="TOTAL CPC"/>
    <n v="0"/>
    <n v="0"/>
    <s v="TOTAL MOT"/>
    <n v="-1"/>
    <s v="N/A"/>
    <n v="0"/>
    <b v="0"/>
    <n v="-1"/>
    <s v="N/A"/>
    <n v="0"/>
    <b v="0"/>
    <n v="0"/>
    <b v="0"/>
    <n v="0"/>
    <b v="0"/>
    <s v="1386741.06"/>
    <m/>
    <s v="1386741.06"/>
    <n v="0"/>
    <b v="0"/>
    <b v="1"/>
  </r>
  <r>
    <s v="C"/>
    <s v="A"/>
    <n v="20210101"/>
    <n v="2021"/>
    <n v="52"/>
    <x v="1"/>
    <n v="180"/>
    <s v="COD"/>
    <x v="1"/>
    <s v="M"/>
    <s v="Import"/>
    <n v="894"/>
    <s v="ZMB"/>
    <x v="39"/>
    <n v="0"/>
    <s v="W00"/>
    <s v="World"/>
    <s v="H5"/>
    <s v="HS"/>
    <b v="1"/>
    <n v="31"/>
    <s v="Fertilizers"/>
    <x v="0"/>
    <x v="0"/>
    <b v="0"/>
    <s v="C00"/>
    <s v="TOTAL CPC"/>
    <n v="0"/>
    <n v="0"/>
    <s v="TOTAL MOT"/>
    <n v="-1"/>
    <s v="N/A"/>
    <n v="0"/>
    <b v="0"/>
    <n v="-1"/>
    <s v="N/A"/>
    <n v="0"/>
    <b v="0"/>
    <n v="0"/>
    <b v="0"/>
    <n v="0"/>
    <b v="0"/>
    <s v="6522447.39"/>
    <m/>
    <s v="6522447.39"/>
    <n v="0"/>
    <b v="0"/>
    <b v="1"/>
  </r>
  <r>
    <s v="C"/>
    <s v="A"/>
    <n v="20210101"/>
    <n v="2021"/>
    <n v="52"/>
    <x v="1"/>
    <n v="562"/>
    <s v="NER"/>
    <x v="0"/>
    <s v="M"/>
    <s v="Import"/>
    <n v="0"/>
    <s v="W00"/>
    <x v="0"/>
    <n v="0"/>
    <s v="W00"/>
    <s v="World"/>
    <s v="H5"/>
    <s v="HS"/>
    <b v="1"/>
    <n v="31"/>
    <s v="Fertilizers"/>
    <x v="0"/>
    <x v="0"/>
    <b v="0"/>
    <s v="C00"/>
    <s v="TOTAL CPC"/>
    <n v="0"/>
    <n v="0"/>
    <s v="TOTAL MOT"/>
    <n v="-1"/>
    <s v="N/A"/>
    <n v="0"/>
    <b v="0"/>
    <n v="-1"/>
    <s v="N/A"/>
    <n v="0"/>
    <b v="0"/>
    <n v="0"/>
    <b v="0"/>
    <n v="0"/>
    <b v="0"/>
    <s v="17618042.33"/>
    <n v="0"/>
    <s v="17618042.33"/>
    <n v="0"/>
    <b v="0"/>
    <b v="1"/>
  </r>
  <r>
    <s v="C"/>
    <s v="A"/>
    <n v="20210101"/>
    <n v="2021"/>
    <n v="52"/>
    <x v="1"/>
    <n v="562"/>
    <s v="NER"/>
    <x v="0"/>
    <s v="M"/>
    <s v="Import"/>
    <n v="156"/>
    <s v="CHN"/>
    <x v="1"/>
    <n v="0"/>
    <s v="W00"/>
    <s v="World"/>
    <s v="H5"/>
    <s v="HS"/>
    <b v="1"/>
    <n v="31"/>
    <s v="Fertilizers"/>
    <x v="0"/>
    <x v="0"/>
    <b v="0"/>
    <s v="C00"/>
    <s v="TOTAL CPC"/>
    <n v="0"/>
    <n v="0"/>
    <s v="TOTAL MOT"/>
    <n v="-1"/>
    <s v="N/A"/>
    <n v="0"/>
    <b v="0"/>
    <n v="-1"/>
    <s v="N/A"/>
    <n v="0"/>
    <b v="0"/>
    <n v="0"/>
    <b v="0"/>
    <n v="0"/>
    <b v="0"/>
    <s v="26860.06"/>
    <n v="0"/>
    <s v="26860.06"/>
    <n v="0"/>
    <b v="0"/>
    <b v="1"/>
  </r>
  <r>
    <s v="C"/>
    <s v="A"/>
    <n v="20210101"/>
    <n v="2021"/>
    <n v="52"/>
    <x v="1"/>
    <n v="562"/>
    <s v="NER"/>
    <x v="0"/>
    <s v="M"/>
    <s v="Import"/>
    <n v="204"/>
    <s v="BEN"/>
    <x v="2"/>
    <n v="0"/>
    <s v="W00"/>
    <s v="World"/>
    <s v="H5"/>
    <s v="HS"/>
    <b v="1"/>
    <n v="31"/>
    <s v="Fertilizers"/>
    <x v="0"/>
    <x v="0"/>
    <b v="0"/>
    <s v="C00"/>
    <s v="TOTAL CPC"/>
    <n v="0"/>
    <n v="0"/>
    <s v="TOTAL MOT"/>
    <n v="-1"/>
    <s v="N/A"/>
    <n v="0"/>
    <b v="0"/>
    <n v="-1"/>
    <s v="N/A"/>
    <n v="0"/>
    <b v="0"/>
    <n v="0"/>
    <b v="0"/>
    <n v="0"/>
    <b v="0"/>
    <s v="1854014.34"/>
    <n v="0"/>
    <s v="1854014.34"/>
    <n v="0"/>
    <b v="0"/>
    <b v="1"/>
  </r>
  <r>
    <s v="C"/>
    <s v="A"/>
    <n v="20210101"/>
    <n v="2021"/>
    <n v="52"/>
    <x v="1"/>
    <n v="562"/>
    <s v="NER"/>
    <x v="0"/>
    <s v="M"/>
    <s v="Import"/>
    <n v="251"/>
    <s v="FRA"/>
    <x v="3"/>
    <n v="0"/>
    <s v="W00"/>
    <s v="World"/>
    <s v="H5"/>
    <s v="HS"/>
    <b v="1"/>
    <n v="31"/>
    <s v="Fertilizers"/>
    <x v="0"/>
    <x v="0"/>
    <b v="0"/>
    <s v="C00"/>
    <s v="TOTAL CPC"/>
    <n v="0"/>
    <n v="0"/>
    <s v="TOTAL MOT"/>
    <n v="-1"/>
    <s v="N/A"/>
    <n v="0"/>
    <b v="0"/>
    <n v="-1"/>
    <s v="N/A"/>
    <n v="0"/>
    <b v="0"/>
    <n v="0"/>
    <b v="0"/>
    <n v="0"/>
    <b v="0"/>
    <s v="2214170.49"/>
    <n v="0"/>
    <s v="2214170.49"/>
    <n v="0"/>
    <b v="0"/>
    <b v="1"/>
  </r>
  <r>
    <s v="C"/>
    <s v="A"/>
    <n v="20210101"/>
    <n v="2021"/>
    <n v="52"/>
    <x v="1"/>
    <n v="562"/>
    <s v="NER"/>
    <x v="0"/>
    <s v="M"/>
    <s v="Import"/>
    <n v="266"/>
    <s v="GAB"/>
    <x v="40"/>
    <n v="0"/>
    <s v="W00"/>
    <s v="World"/>
    <s v="H5"/>
    <s v="HS"/>
    <b v="1"/>
    <n v="31"/>
    <s v="Fertilizers"/>
    <x v="0"/>
    <x v="0"/>
    <b v="0"/>
    <s v="C00"/>
    <s v="TOTAL CPC"/>
    <n v="0"/>
    <n v="0"/>
    <s v="TOTAL MOT"/>
    <n v="-1"/>
    <s v="N/A"/>
    <n v="0"/>
    <b v="0"/>
    <n v="-1"/>
    <s v="N/A"/>
    <n v="0"/>
    <b v="0"/>
    <n v="0"/>
    <b v="0"/>
    <n v="0"/>
    <b v="0"/>
    <s v="2220.62"/>
    <n v="0"/>
    <s v="2220.62"/>
    <n v="0"/>
    <b v="0"/>
    <b v="1"/>
  </r>
  <r>
    <s v="C"/>
    <s v="A"/>
    <n v="20210101"/>
    <n v="2021"/>
    <n v="52"/>
    <x v="1"/>
    <n v="562"/>
    <s v="NER"/>
    <x v="0"/>
    <s v="M"/>
    <s v="Import"/>
    <n v="276"/>
    <s v="DEU"/>
    <x v="4"/>
    <n v="0"/>
    <s v="W00"/>
    <s v="World"/>
    <s v="H5"/>
    <s v="HS"/>
    <b v="1"/>
    <n v="31"/>
    <s v="Fertilizers"/>
    <x v="0"/>
    <x v="0"/>
    <b v="0"/>
    <s v="C00"/>
    <s v="TOTAL CPC"/>
    <n v="0"/>
    <n v="0"/>
    <s v="TOTAL MOT"/>
    <n v="-1"/>
    <s v="N/A"/>
    <n v="0"/>
    <b v="0"/>
    <n v="-1"/>
    <s v="N/A"/>
    <n v="0"/>
    <b v="0"/>
    <n v="0"/>
    <b v="0"/>
    <n v="0"/>
    <b v="0"/>
    <s v="345.22"/>
    <n v="0"/>
    <s v="345.22"/>
    <n v="0"/>
    <b v="0"/>
    <b v="1"/>
  </r>
  <r>
    <s v="C"/>
    <s v="A"/>
    <n v="20210101"/>
    <n v="2021"/>
    <n v="52"/>
    <x v="1"/>
    <n v="562"/>
    <s v="NER"/>
    <x v="0"/>
    <s v="M"/>
    <s v="Import"/>
    <n v="288"/>
    <s v="GHA"/>
    <x v="5"/>
    <n v="0"/>
    <s v="W00"/>
    <s v="World"/>
    <s v="H5"/>
    <s v="HS"/>
    <b v="1"/>
    <n v="31"/>
    <s v="Fertilizers"/>
    <x v="0"/>
    <x v="0"/>
    <b v="0"/>
    <s v="C00"/>
    <s v="TOTAL CPC"/>
    <n v="0"/>
    <n v="0"/>
    <s v="TOTAL MOT"/>
    <n v="-1"/>
    <s v="N/A"/>
    <n v="0"/>
    <b v="0"/>
    <n v="-1"/>
    <s v="N/A"/>
    <n v="0"/>
    <b v="0"/>
    <n v="0"/>
    <b v="0"/>
    <n v="0"/>
    <b v="0"/>
    <s v="264237.6"/>
    <n v="0"/>
    <s v="264237.6"/>
    <n v="0"/>
    <b v="0"/>
    <b v="1"/>
  </r>
  <r>
    <s v="C"/>
    <s v="A"/>
    <n v="20210101"/>
    <n v="2021"/>
    <n v="52"/>
    <x v="1"/>
    <n v="562"/>
    <s v="NER"/>
    <x v="0"/>
    <s v="M"/>
    <s v="Import"/>
    <n v="384"/>
    <s v="CIV"/>
    <x v="6"/>
    <n v="0"/>
    <s v="W00"/>
    <s v="World"/>
    <s v="H5"/>
    <s v="HS"/>
    <b v="1"/>
    <n v="31"/>
    <s v="Fertilizers"/>
    <x v="0"/>
    <x v="0"/>
    <b v="0"/>
    <s v="C00"/>
    <s v="TOTAL CPC"/>
    <n v="0"/>
    <n v="0"/>
    <s v="TOTAL MOT"/>
    <n v="-1"/>
    <s v="N/A"/>
    <n v="0"/>
    <b v="0"/>
    <n v="-1"/>
    <s v="N/A"/>
    <n v="0"/>
    <b v="0"/>
    <n v="0"/>
    <b v="0"/>
    <n v="0"/>
    <b v="0"/>
    <s v="639931.24"/>
    <n v="0"/>
    <s v="639931.24"/>
    <n v="0"/>
    <b v="0"/>
    <b v="1"/>
  </r>
  <r>
    <s v="C"/>
    <s v="A"/>
    <n v="20210101"/>
    <n v="2021"/>
    <n v="52"/>
    <x v="1"/>
    <n v="562"/>
    <s v="NER"/>
    <x v="0"/>
    <s v="M"/>
    <s v="Import"/>
    <n v="414"/>
    <s v="KWT"/>
    <x v="41"/>
    <n v="0"/>
    <s v="W00"/>
    <s v="World"/>
    <s v="H5"/>
    <s v="HS"/>
    <b v="1"/>
    <n v="31"/>
    <s v="Fertilizers"/>
    <x v="0"/>
    <x v="0"/>
    <b v="0"/>
    <s v="C00"/>
    <s v="TOTAL CPC"/>
    <n v="0"/>
    <n v="0"/>
    <s v="TOTAL MOT"/>
    <n v="-1"/>
    <s v="N/A"/>
    <n v="0"/>
    <b v="0"/>
    <n v="-1"/>
    <s v="N/A"/>
    <n v="0"/>
    <b v="0"/>
    <n v="0"/>
    <b v="0"/>
    <n v="0"/>
    <b v="0"/>
    <s v="3249.4"/>
    <n v="0"/>
    <s v="3249.4"/>
    <n v="0"/>
    <b v="0"/>
    <b v="1"/>
  </r>
  <r>
    <s v="C"/>
    <s v="A"/>
    <n v="20210101"/>
    <n v="2021"/>
    <n v="52"/>
    <x v="1"/>
    <n v="562"/>
    <s v="NER"/>
    <x v="0"/>
    <s v="M"/>
    <s v="Import"/>
    <n v="434"/>
    <s v="LBY"/>
    <x v="42"/>
    <n v="0"/>
    <s v="W00"/>
    <s v="World"/>
    <s v="H5"/>
    <s v="HS"/>
    <b v="1"/>
    <n v="31"/>
    <s v="Fertilizers"/>
    <x v="0"/>
    <x v="0"/>
    <b v="0"/>
    <s v="C00"/>
    <s v="TOTAL CPC"/>
    <n v="0"/>
    <n v="0"/>
    <s v="TOTAL MOT"/>
    <n v="-1"/>
    <s v="N/A"/>
    <n v="0"/>
    <b v="0"/>
    <n v="-1"/>
    <s v="N/A"/>
    <n v="0"/>
    <b v="0"/>
    <n v="0"/>
    <b v="0"/>
    <n v="0"/>
    <b v="0"/>
    <s v="31821.28"/>
    <n v="0"/>
    <s v="31821.28"/>
    <n v="0"/>
    <b v="0"/>
    <b v="1"/>
  </r>
  <r>
    <s v="C"/>
    <s v="A"/>
    <n v="20210101"/>
    <n v="2021"/>
    <n v="52"/>
    <x v="1"/>
    <n v="562"/>
    <s v="NER"/>
    <x v="0"/>
    <s v="M"/>
    <s v="Import"/>
    <n v="504"/>
    <s v="MAR"/>
    <x v="43"/>
    <n v="0"/>
    <s v="W00"/>
    <s v="World"/>
    <s v="H5"/>
    <s v="HS"/>
    <b v="1"/>
    <n v="31"/>
    <s v="Fertilizers"/>
    <x v="0"/>
    <x v="0"/>
    <b v="0"/>
    <s v="C00"/>
    <s v="TOTAL CPC"/>
    <n v="0"/>
    <n v="0"/>
    <s v="TOTAL MOT"/>
    <n v="-1"/>
    <s v="N/A"/>
    <n v="0"/>
    <b v="0"/>
    <n v="-1"/>
    <s v="N/A"/>
    <n v="0"/>
    <b v="0"/>
    <n v="0"/>
    <b v="0"/>
    <n v="0"/>
    <b v="0"/>
    <s v="2467024.65"/>
    <n v="0"/>
    <s v="2467024.65"/>
    <n v="0"/>
    <b v="0"/>
    <b v="1"/>
  </r>
  <r>
    <s v="C"/>
    <s v="A"/>
    <n v="20210101"/>
    <n v="2021"/>
    <n v="52"/>
    <x v="1"/>
    <n v="562"/>
    <s v="NER"/>
    <x v="0"/>
    <s v="M"/>
    <s v="Import"/>
    <n v="528"/>
    <s v="NLD"/>
    <x v="7"/>
    <n v="0"/>
    <s v="W00"/>
    <s v="World"/>
    <s v="H5"/>
    <s v="HS"/>
    <b v="1"/>
    <n v="31"/>
    <s v="Fertilizers"/>
    <x v="0"/>
    <x v="0"/>
    <b v="0"/>
    <s v="C00"/>
    <s v="TOTAL CPC"/>
    <n v="0"/>
    <n v="0"/>
    <s v="TOTAL MOT"/>
    <n v="-1"/>
    <s v="N/A"/>
    <n v="0"/>
    <b v="0"/>
    <n v="-1"/>
    <s v="N/A"/>
    <n v="0"/>
    <b v="0"/>
    <n v="0"/>
    <b v="0"/>
    <n v="0"/>
    <b v="0"/>
    <s v="21039.9"/>
    <n v="0"/>
    <s v="21039.9"/>
    <n v="0"/>
    <b v="0"/>
    <b v="1"/>
  </r>
  <r>
    <s v="C"/>
    <s v="A"/>
    <n v="20210101"/>
    <n v="2021"/>
    <n v="52"/>
    <x v="1"/>
    <n v="562"/>
    <s v="NER"/>
    <x v="0"/>
    <s v="M"/>
    <s v="Import"/>
    <n v="566"/>
    <s v="NGA"/>
    <x v="8"/>
    <n v="0"/>
    <s v="W00"/>
    <s v="World"/>
    <s v="H5"/>
    <s v="HS"/>
    <b v="1"/>
    <n v="31"/>
    <s v="Fertilizers"/>
    <x v="0"/>
    <x v="0"/>
    <b v="0"/>
    <s v="C00"/>
    <s v="TOTAL CPC"/>
    <n v="0"/>
    <n v="0"/>
    <s v="TOTAL MOT"/>
    <n v="-1"/>
    <s v="N/A"/>
    <n v="0"/>
    <b v="0"/>
    <n v="-1"/>
    <s v="N/A"/>
    <n v="0"/>
    <b v="0"/>
    <n v="0"/>
    <b v="0"/>
    <n v="0"/>
    <b v="0"/>
    <s v="4794365.36"/>
    <n v="0"/>
    <s v="4794365.36"/>
    <n v="0"/>
    <b v="0"/>
    <b v="1"/>
  </r>
  <r>
    <s v="C"/>
    <s v="A"/>
    <n v="20210101"/>
    <n v="2021"/>
    <n v="52"/>
    <x v="1"/>
    <n v="562"/>
    <s v="NER"/>
    <x v="0"/>
    <s v="M"/>
    <s v="Import"/>
    <n v="579"/>
    <s v="NOR"/>
    <x v="44"/>
    <n v="0"/>
    <s v="W00"/>
    <s v="World"/>
    <s v="H5"/>
    <s v="HS"/>
    <b v="1"/>
    <n v="31"/>
    <s v="Fertilizers"/>
    <x v="0"/>
    <x v="0"/>
    <b v="0"/>
    <s v="C00"/>
    <s v="TOTAL CPC"/>
    <n v="0"/>
    <n v="0"/>
    <s v="TOTAL MOT"/>
    <n v="-1"/>
    <s v="N/A"/>
    <n v="0"/>
    <b v="0"/>
    <n v="-1"/>
    <s v="N/A"/>
    <n v="0"/>
    <b v="0"/>
    <n v="0"/>
    <b v="0"/>
    <n v="0"/>
    <b v="0"/>
    <s v="170117.75"/>
    <n v="0"/>
    <s v="170117.75"/>
    <n v="0"/>
    <b v="0"/>
    <b v="1"/>
  </r>
  <r>
    <s v="C"/>
    <s v="A"/>
    <n v="20210101"/>
    <n v="2021"/>
    <n v="52"/>
    <x v="1"/>
    <n v="562"/>
    <s v="NER"/>
    <x v="0"/>
    <s v="M"/>
    <s v="Import"/>
    <n v="643"/>
    <s v="RUS"/>
    <x v="9"/>
    <n v="0"/>
    <s v="W00"/>
    <s v="World"/>
    <s v="H5"/>
    <s v="HS"/>
    <b v="1"/>
    <n v="31"/>
    <s v="Fertilizers"/>
    <x v="0"/>
    <x v="0"/>
    <b v="0"/>
    <s v="C00"/>
    <s v="TOTAL CPC"/>
    <n v="0"/>
    <n v="0"/>
    <s v="TOTAL MOT"/>
    <n v="-1"/>
    <s v="N/A"/>
    <n v="0"/>
    <b v="0"/>
    <n v="-1"/>
    <s v="N/A"/>
    <n v="0"/>
    <b v="0"/>
    <n v="0"/>
    <b v="0"/>
    <n v="0"/>
    <b v="0"/>
    <s v="86693.77"/>
    <n v="0"/>
    <s v="86693.77"/>
    <n v="0"/>
    <b v="0"/>
    <b v="1"/>
  </r>
  <r>
    <s v="C"/>
    <s v="A"/>
    <n v="20210101"/>
    <n v="2021"/>
    <n v="52"/>
    <x v="1"/>
    <n v="562"/>
    <s v="NER"/>
    <x v="0"/>
    <s v="M"/>
    <s v="Import"/>
    <n v="686"/>
    <s v="SEN"/>
    <x v="10"/>
    <n v="0"/>
    <s v="W00"/>
    <s v="World"/>
    <s v="H5"/>
    <s v="HS"/>
    <b v="1"/>
    <n v="31"/>
    <s v="Fertilizers"/>
    <x v="0"/>
    <x v="0"/>
    <b v="0"/>
    <s v="C00"/>
    <s v="TOTAL CPC"/>
    <n v="0"/>
    <n v="0"/>
    <s v="TOTAL MOT"/>
    <n v="-1"/>
    <s v="N/A"/>
    <n v="0"/>
    <b v="0"/>
    <n v="-1"/>
    <s v="N/A"/>
    <n v="0"/>
    <b v="0"/>
    <n v="0"/>
    <b v="0"/>
    <n v="0"/>
    <b v="0"/>
    <s v="340.64"/>
    <n v="0"/>
    <s v="340.64"/>
    <n v="0"/>
    <b v="0"/>
    <b v="1"/>
  </r>
  <r>
    <s v="C"/>
    <s v="A"/>
    <n v="20210101"/>
    <n v="2021"/>
    <n v="52"/>
    <x v="1"/>
    <n v="562"/>
    <s v="NER"/>
    <x v="0"/>
    <s v="M"/>
    <s v="Import"/>
    <n v="699"/>
    <s v="IND"/>
    <x v="11"/>
    <n v="0"/>
    <s v="W00"/>
    <s v="World"/>
    <s v="H5"/>
    <s v="HS"/>
    <b v="1"/>
    <n v="31"/>
    <s v="Fertilizers"/>
    <x v="0"/>
    <x v="0"/>
    <b v="0"/>
    <s v="C00"/>
    <s v="TOTAL CPC"/>
    <n v="0"/>
    <n v="0"/>
    <s v="TOTAL MOT"/>
    <n v="-1"/>
    <s v="N/A"/>
    <n v="0"/>
    <b v="0"/>
    <n v="-1"/>
    <s v="N/A"/>
    <n v="0"/>
    <b v="0"/>
    <n v="0"/>
    <b v="0"/>
    <n v="0"/>
    <b v="0"/>
    <s v="2878116.5"/>
    <n v="0"/>
    <s v="2878116.5"/>
    <n v="0"/>
    <b v="0"/>
    <b v="1"/>
  </r>
  <r>
    <s v="C"/>
    <s v="A"/>
    <n v="20210101"/>
    <n v="2021"/>
    <n v="52"/>
    <x v="1"/>
    <n v="562"/>
    <s v="NER"/>
    <x v="0"/>
    <s v="M"/>
    <s v="Import"/>
    <n v="724"/>
    <s v="ESP"/>
    <x v="12"/>
    <n v="0"/>
    <s v="W00"/>
    <s v="World"/>
    <s v="H5"/>
    <s v="HS"/>
    <b v="1"/>
    <n v="31"/>
    <s v="Fertilizers"/>
    <x v="0"/>
    <x v="0"/>
    <b v="0"/>
    <s v="C00"/>
    <s v="TOTAL CPC"/>
    <n v="0"/>
    <n v="0"/>
    <s v="TOTAL MOT"/>
    <n v="-1"/>
    <s v="N/A"/>
    <n v="0"/>
    <b v="0"/>
    <n v="-1"/>
    <s v="N/A"/>
    <n v="0"/>
    <b v="0"/>
    <n v="0"/>
    <b v="0"/>
    <n v="0"/>
    <b v="0"/>
    <s v="286019.86"/>
    <n v="0"/>
    <s v="286019.86"/>
    <n v="0"/>
    <b v="0"/>
    <b v="1"/>
  </r>
  <r>
    <s v="C"/>
    <s v="A"/>
    <n v="20210101"/>
    <n v="2021"/>
    <n v="52"/>
    <x v="1"/>
    <n v="562"/>
    <s v="NER"/>
    <x v="0"/>
    <s v="M"/>
    <s v="Import"/>
    <n v="752"/>
    <s v="SWE"/>
    <x v="13"/>
    <n v="0"/>
    <s v="W00"/>
    <s v="World"/>
    <s v="H5"/>
    <s v="HS"/>
    <b v="1"/>
    <n v="31"/>
    <s v="Fertilizers"/>
    <x v="0"/>
    <x v="0"/>
    <b v="0"/>
    <s v="C00"/>
    <s v="TOTAL CPC"/>
    <n v="0"/>
    <n v="0"/>
    <s v="TOTAL MOT"/>
    <n v="-1"/>
    <s v="N/A"/>
    <n v="0"/>
    <b v="0"/>
    <n v="-1"/>
    <s v="N/A"/>
    <n v="0"/>
    <b v="0"/>
    <n v="0"/>
    <b v="0"/>
    <n v="0"/>
    <b v="0"/>
    <s v="1576599.44"/>
    <n v="0"/>
    <s v="1576599.44"/>
    <n v="0"/>
    <b v="0"/>
    <b v="1"/>
  </r>
  <r>
    <s v="C"/>
    <s v="A"/>
    <n v="20210101"/>
    <n v="2021"/>
    <n v="52"/>
    <x v="1"/>
    <n v="562"/>
    <s v="NER"/>
    <x v="0"/>
    <s v="M"/>
    <s v="Import"/>
    <n v="768"/>
    <s v="TGO"/>
    <x v="14"/>
    <n v="0"/>
    <s v="W00"/>
    <s v="World"/>
    <s v="H5"/>
    <s v="HS"/>
    <b v="1"/>
    <n v="31"/>
    <s v="Fertilizers"/>
    <x v="0"/>
    <x v="0"/>
    <b v="0"/>
    <s v="C00"/>
    <s v="TOTAL CPC"/>
    <n v="0"/>
    <n v="0"/>
    <s v="TOTAL MOT"/>
    <n v="-1"/>
    <s v="N/A"/>
    <n v="0"/>
    <b v="0"/>
    <n v="-1"/>
    <s v="N/A"/>
    <n v="0"/>
    <b v="0"/>
    <n v="0"/>
    <b v="0"/>
    <n v="0"/>
    <b v="0"/>
    <s v="227078.94"/>
    <n v="0"/>
    <s v="227078.94"/>
    <n v="0"/>
    <b v="0"/>
    <b v="1"/>
  </r>
  <r>
    <s v="C"/>
    <s v="A"/>
    <n v="20210101"/>
    <n v="2021"/>
    <n v="52"/>
    <x v="1"/>
    <n v="562"/>
    <s v="NER"/>
    <x v="0"/>
    <s v="M"/>
    <s v="Import"/>
    <n v="788"/>
    <s v="TUN"/>
    <x v="45"/>
    <n v="0"/>
    <s v="W00"/>
    <s v="World"/>
    <s v="H5"/>
    <s v="HS"/>
    <b v="1"/>
    <n v="31"/>
    <s v="Fertilizers"/>
    <x v="0"/>
    <x v="0"/>
    <b v="0"/>
    <s v="C00"/>
    <s v="TOTAL CPC"/>
    <n v="0"/>
    <n v="0"/>
    <s v="TOTAL MOT"/>
    <n v="-1"/>
    <s v="N/A"/>
    <n v="0"/>
    <b v="0"/>
    <n v="-1"/>
    <s v="N/A"/>
    <n v="0"/>
    <b v="0"/>
    <n v="0"/>
    <b v="0"/>
    <n v="0"/>
    <b v="0"/>
    <s v="2142.55"/>
    <n v="0"/>
    <s v="2142.55"/>
    <n v="0"/>
    <b v="0"/>
    <b v="1"/>
  </r>
  <r>
    <s v="C"/>
    <s v="A"/>
    <n v="20210101"/>
    <n v="2021"/>
    <n v="52"/>
    <x v="1"/>
    <n v="562"/>
    <s v="NER"/>
    <x v="0"/>
    <s v="M"/>
    <s v="Import"/>
    <n v="792"/>
    <s v="TUR"/>
    <x v="33"/>
    <n v="0"/>
    <s v="W00"/>
    <s v="World"/>
    <s v="H5"/>
    <s v="HS"/>
    <b v="1"/>
    <n v="31"/>
    <s v="Fertilizers"/>
    <x v="0"/>
    <x v="0"/>
    <b v="0"/>
    <s v="C00"/>
    <s v="TOTAL CPC"/>
    <n v="0"/>
    <n v="0"/>
    <s v="TOTAL MOT"/>
    <n v="-1"/>
    <s v="N/A"/>
    <n v="0"/>
    <b v="0"/>
    <n v="-1"/>
    <s v="N/A"/>
    <n v="0"/>
    <b v="0"/>
    <n v="0"/>
    <b v="0"/>
    <n v="0"/>
    <b v="0"/>
    <s v="29106.7"/>
    <n v="0"/>
    <s v="29106.7"/>
    <n v="0"/>
    <b v="0"/>
    <b v="1"/>
  </r>
  <r>
    <s v="C"/>
    <s v="A"/>
    <n v="20210101"/>
    <n v="2021"/>
    <n v="52"/>
    <x v="1"/>
    <n v="562"/>
    <s v="NER"/>
    <x v="0"/>
    <s v="M"/>
    <s v="Import"/>
    <n v="854"/>
    <s v="BFA"/>
    <x v="16"/>
    <n v="0"/>
    <s v="W00"/>
    <s v="World"/>
    <s v="H5"/>
    <s v="HS"/>
    <b v="1"/>
    <n v="31"/>
    <s v="Fertilizers"/>
    <x v="0"/>
    <x v="0"/>
    <b v="0"/>
    <s v="C00"/>
    <s v="TOTAL CPC"/>
    <n v="0"/>
    <n v="0"/>
    <s v="TOTAL MOT"/>
    <n v="-1"/>
    <s v="N/A"/>
    <n v="0"/>
    <b v="0"/>
    <n v="-1"/>
    <s v="N/A"/>
    <n v="0"/>
    <b v="0"/>
    <n v="0"/>
    <b v="0"/>
    <n v="0"/>
    <b v="0"/>
    <s v="42546.02"/>
    <n v="0"/>
    <s v="42546.02"/>
    <n v="0"/>
    <b v="0"/>
    <b v="1"/>
  </r>
  <r>
    <s v="C"/>
    <s v="A"/>
    <n v="20210101"/>
    <n v="2021"/>
    <n v="52"/>
    <x v="1"/>
    <n v="180"/>
    <s v="COD"/>
    <x v="1"/>
    <s v="M"/>
    <s v="Import"/>
    <n v="0"/>
    <s v="W00"/>
    <x v="0"/>
    <n v="0"/>
    <s v="W00"/>
    <s v="World"/>
    <s v="H5"/>
    <s v="HS"/>
    <b v="1"/>
    <n v="3101"/>
    <s v="Fertilizers animal or vegetable, whether or not mixed together or chemically treated fertilizers produced by the mixing or chemical treatment of animal or vegetable products"/>
    <x v="1"/>
    <x v="1"/>
    <b v="0"/>
    <s v="C00"/>
    <s v="TOTAL CPC"/>
    <n v="0"/>
    <n v="0"/>
    <s v="TOTAL MOT"/>
    <n v="8"/>
    <s v="kg"/>
    <n v="52748"/>
    <b v="0"/>
    <n v="8"/>
    <s v="kg"/>
    <n v="52748"/>
    <b v="0"/>
    <n v="52748"/>
    <b v="0"/>
    <n v="0"/>
    <b v="0"/>
    <s v="18683.75"/>
    <m/>
    <s v="18683.75"/>
    <n v="0"/>
    <b v="0"/>
    <b v="1"/>
  </r>
  <r>
    <s v="C"/>
    <s v="A"/>
    <n v="20210101"/>
    <n v="2021"/>
    <n v="52"/>
    <x v="1"/>
    <n v="180"/>
    <s v="COD"/>
    <x v="1"/>
    <s v="M"/>
    <s v="Import"/>
    <n v="156"/>
    <s v="CHN"/>
    <x v="1"/>
    <n v="0"/>
    <s v="W00"/>
    <s v="World"/>
    <s v="H5"/>
    <s v="HS"/>
    <b v="1"/>
    <n v="3101"/>
    <s v="Fertilizers animal or vegetable, whether or not mixed together or chemically treated fertilizers produced by the mixing or chemical treatment of animal or vegetable products"/>
    <x v="1"/>
    <x v="1"/>
    <b v="0"/>
    <s v="C00"/>
    <s v="TOTAL CPC"/>
    <n v="0"/>
    <n v="0"/>
    <s v="TOTAL MOT"/>
    <n v="8"/>
    <s v="kg"/>
    <n v="6000"/>
    <b v="0"/>
    <n v="8"/>
    <s v="kg"/>
    <n v="6000"/>
    <b v="0"/>
    <n v="6000"/>
    <b v="0"/>
    <n v="0"/>
    <b v="0"/>
    <s v="5874.26"/>
    <m/>
    <s v="5874.26"/>
    <n v="0"/>
    <b v="0"/>
    <b v="1"/>
  </r>
  <r>
    <s v="C"/>
    <s v="A"/>
    <n v="20210101"/>
    <n v="2021"/>
    <n v="52"/>
    <x v="1"/>
    <n v="180"/>
    <s v="COD"/>
    <x v="1"/>
    <s v="M"/>
    <s v="Import"/>
    <n v="380"/>
    <s v="ITA"/>
    <x v="20"/>
    <n v="0"/>
    <s v="W00"/>
    <s v="World"/>
    <s v="H5"/>
    <s v="HS"/>
    <b v="1"/>
    <n v="3101"/>
    <s v="Fertilizers animal or vegetable, whether or not mixed together or chemically treated fertilizers produced by the mixing or chemical treatment of animal or vegetable products"/>
    <x v="1"/>
    <x v="1"/>
    <b v="0"/>
    <s v="C00"/>
    <s v="TOTAL CPC"/>
    <n v="0"/>
    <n v="0"/>
    <s v="TOTAL MOT"/>
    <n v="8"/>
    <s v="kg"/>
    <n v="611"/>
    <b v="0"/>
    <n v="8"/>
    <s v="kg"/>
    <n v="611"/>
    <b v="0"/>
    <n v="611"/>
    <b v="0"/>
    <n v="0"/>
    <b v="0"/>
    <s v="1099.8"/>
    <m/>
    <s v="1099.8"/>
    <n v="0"/>
    <b v="0"/>
    <b v="1"/>
  </r>
  <r>
    <s v="C"/>
    <s v="A"/>
    <n v="20210101"/>
    <n v="2021"/>
    <n v="52"/>
    <x v="1"/>
    <n v="180"/>
    <s v="COD"/>
    <x v="1"/>
    <s v="M"/>
    <s v="Import"/>
    <n v="646"/>
    <s v="RWA"/>
    <x v="28"/>
    <n v="0"/>
    <s v="W00"/>
    <s v="World"/>
    <s v="H5"/>
    <s v="HS"/>
    <b v="1"/>
    <n v="3101"/>
    <s v="Fertilizers animal or vegetable, whether or not mixed together or chemically treated fertilizers produced by the mixing or chemical treatment of animal or vegetable products"/>
    <x v="1"/>
    <x v="1"/>
    <b v="0"/>
    <s v="C00"/>
    <s v="TOTAL CPC"/>
    <n v="0"/>
    <n v="0"/>
    <s v="TOTAL MOT"/>
    <n v="8"/>
    <s v="kg"/>
    <n v="3345"/>
    <b v="0"/>
    <n v="8"/>
    <s v="kg"/>
    <n v="3345"/>
    <b v="0"/>
    <n v="3345"/>
    <b v="0"/>
    <n v="0"/>
    <b v="0"/>
    <s v="747.91"/>
    <m/>
    <s v="747.91"/>
    <n v="0"/>
    <b v="0"/>
    <b v="1"/>
  </r>
  <r>
    <s v="C"/>
    <s v="A"/>
    <n v="20210101"/>
    <n v="2021"/>
    <n v="52"/>
    <x v="1"/>
    <n v="180"/>
    <s v="COD"/>
    <x v="1"/>
    <s v="M"/>
    <s v="Import"/>
    <n v="710"/>
    <s v="ZAF"/>
    <x v="30"/>
    <n v="0"/>
    <s v="W00"/>
    <s v="World"/>
    <s v="H5"/>
    <s v="HS"/>
    <b v="1"/>
    <n v="3101"/>
    <s v="Fertilizers animal or vegetable, whether or not mixed together or chemically treated fertilizers produced by the mixing or chemical treatment of animal or vegetable products"/>
    <x v="1"/>
    <x v="1"/>
    <b v="0"/>
    <s v="C00"/>
    <s v="TOTAL CPC"/>
    <n v="0"/>
    <n v="0"/>
    <s v="TOTAL MOT"/>
    <n v="8"/>
    <s v="kg"/>
    <n v="2"/>
    <b v="0"/>
    <n v="8"/>
    <s v="kg"/>
    <n v="2"/>
    <b v="0"/>
    <n v="2"/>
    <b v="0"/>
    <n v="0"/>
    <b v="0"/>
    <s v="99.92"/>
    <m/>
    <s v="99.92"/>
    <n v="0"/>
    <b v="0"/>
    <b v="1"/>
  </r>
  <r>
    <s v="C"/>
    <s v="A"/>
    <n v="20210101"/>
    <n v="2021"/>
    <n v="52"/>
    <x v="1"/>
    <n v="180"/>
    <s v="COD"/>
    <x v="1"/>
    <s v="M"/>
    <s v="Import"/>
    <n v="784"/>
    <s v="ARE"/>
    <x v="32"/>
    <n v="0"/>
    <s v="W00"/>
    <s v="World"/>
    <s v="H5"/>
    <s v="HS"/>
    <b v="1"/>
    <n v="3101"/>
    <s v="Fertilizers animal or vegetable, whether or not mixed together or chemically treated fertilizers produced by the mixing or chemical treatment of animal or vegetable products"/>
    <x v="1"/>
    <x v="1"/>
    <b v="0"/>
    <s v="C00"/>
    <s v="TOTAL CPC"/>
    <n v="0"/>
    <n v="0"/>
    <s v="TOTAL MOT"/>
    <n v="8"/>
    <s v="kg"/>
    <n v="15200"/>
    <b v="0"/>
    <n v="8"/>
    <s v="kg"/>
    <n v="15200"/>
    <b v="0"/>
    <n v="15200"/>
    <b v="0"/>
    <n v="0"/>
    <b v="0"/>
    <s v="3016.54"/>
    <m/>
    <s v="3016.54"/>
    <n v="0"/>
    <b v="0"/>
    <b v="1"/>
  </r>
  <r>
    <s v="C"/>
    <s v="A"/>
    <n v="20210101"/>
    <n v="2021"/>
    <n v="52"/>
    <x v="1"/>
    <n v="180"/>
    <s v="COD"/>
    <x v="1"/>
    <s v="M"/>
    <s v="Import"/>
    <n v="800"/>
    <s v="UGA"/>
    <x v="34"/>
    <n v="0"/>
    <s v="W00"/>
    <s v="World"/>
    <s v="H5"/>
    <s v="HS"/>
    <b v="1"/>
    <n v="3101"/>
    <s v="Fertilizers animal or vegetable, whether or not mixed together or chemically treated fertilizers produced by the mixing or chemical treatment of animal or vegetable products"/>
    <x v="1"/>
    <x v="1"/>
    <b v="0"/>
    <s v="C00"/>
    <s v="TOTAL CPC"/>
    <n v="0"/>
    <n v="0"/>
    <s v="TOTAL MOT"/>
    <n v="8"/>
    <s v="kg"/>
    <n v="17590"/>
    <b v="0"/>
    <n v="8"/>
    <s v="kg"/>
    <n v="17590"/>
    <b v="0"/>
    <n v="17590"/>
    <b v="0"/>
    <n v="0"/>
    <b v="0"/>
    <s v="2865.85"/>
    <m/>
    <s v="2865.85"/>
    <n v="0"/>
    <b v="0"/>
    <b v="1"/>
  </r>
  <r>
    <s v="C"/>
    <s v="A"/>
    <n v="20210101"/>
    <n v="2021"/>
    <n v="52"/>
    <x v="1"/>
    <n v="180"/>
    <s v="COD"/>
    <x v="1"/>
    <s v="M"/>
    <s v="Import"/>
    <n v="894"/>
    <s v="ZMB"/>
    <x v="39"/>
    <n v="0"/>
    <s v="W00"/>
    <s v="World"/>
    <s v="H5"/>
    <s v="HS"/>
    <b v="1"/>
    <n v="3101"/>
    <s v="Fertilizers animal or vegetable, whether or not mixed together or chemically treated fertilizers produced by the mixing or chemical treatment of animal or vegetable products"/>
    <x v="1"/>
    <x v="1"/>
    <b v="0"/>
    <s v="C00"/>
    <s v="TOTAL CPC"/>
    <n v="0"/>
    <n v="0"/>
    <s v="TOTAL MOT"/>
    <n v="8"/>
    <s v="kg"/>
    <n v="10000"/>
    <b v="0"/>
    <n v="8"/>
    <s v="kg"/>
    <n v="10000"/>
    <b v="0"/>
    <n v="10000"/>
    <b v="0"/>
    <n v="0"/>
    <b v="0"/>
    <s v="4979.47"/>
    <m/>
    <s v="4979.47"/>
    <n v="0"/>
    <b v="0"/>
    <b v="1"/>
  </r>
  <r>
    <s v="C"/>
    <s v="A"/>
    <n v="20210101"/>
    <n v="2021"/>
    <n v="52"/>
    <x v="1"/>
    <n v="562"/>
    <s v="NER"/>
    <x v="0"/>
    <s v="M"/>
    <s v="Import"/>
    <n v="0"/>
    <s v="W00"/>
    <x v="0"/>
    <n v="0"/>
    <s v="W00"/>
    <s v="World"/>
    <s v="H5"/>
    <s v="HS"/>
    <b v="1"/>
    <n v="3101"/>
    <s v="Fertilizers animal or vegetable, whether or not mixed together or chemically treated fertilizers produced by the mixing or chemical treatment of animal or vegetable products"/>
    <x v="1"/>
    <x v="1"/>
    <b v="0"/>
    <s v="C00"/>
    <s v="TOTAL CPC"/>
    <n v="0"/>
    <n v="0"/>
    <s v="TOTAL MOT"/>
    <n v="8"/>
    <s v="kg"/>
    <n v="3000"/>
    <b v="0"/>
    <n v="8"/>
    <s v="kg"/>
    <n v="3000"/>
    <b v="0"/>
    <n v="3000"/>
    <b v="0"/>
    <n v="0"/>
    <b v="0"/>
    <s v="3249.4"/>
    <n v="0"/>
    <s v="3249.4"/>
    <n v="0"/>
    <b v="0"/>
    <b v="1"/>
  </r>
  <r>
    <s v="C"/>
    <s v="A"/>
    <n v="20210101"/>
    <n v="2021"/>
    <n v="52"/>
    <x v="1"/>
    <n v="562"/>
    <s v="NER"/>
    <x v="0"/>
    <s v="M"/>
    <s v="Import"/>
    <n v="414"/>
    <s v="KWT"/>
    <x v="41"/>
    <n v="0"/>
    <s v="W00"/>
    <s v="World"/>
    <s v="H5"/>
    <s v="HS"/>
    <b v="1"/>
    <n v="3101"/>
    <s v="Fertilizers animal or vegetable, whether or not mixed together or chemically treated fertilizers produced by the mixing or chemical treatment of animal or vegetable products"/>
    <x v="1"/>
    <x v="1"/>
    <b v="0"/>
    <s v="C00"/>
    <s v="TOTAL CPC"/>
    <n v="0"/>
    <n v="0"/>
    <s v="TOTAL MOT"/>
    <n v="8"/>
    <s v="kg"/>
    <n v="3000"/>
    <b v="0"/>
    <n v="8"/>
    <s v="kg"/>
    <n v="3000"/>
    <b v="0"/>
    <n v="3000"/>
    <b v="0"/>
    <n v="0"/>
    <b v="0"/>
    <s v="3249.4"/>
    <n v="0"/>
    <s v="3249.4"/>
    <n v="0"/>
    <b v="0"/>
    <b v="1"/>
  </r>
  <r>
    <s v="C"/>
    <s v="A"/>
    <n v="20210101"/>
    <n v="2021"/>
    <n v="52"/>
    <x v="1"/>
    <n v="180"/>
    <s v="COD"/>
    <x v="1"/>
    <s v="M"/>
    <s v="Import"/>
    <n v="0"/>
    <s v="W00"/>
    <x v="0"/>
    <n v="0"/>
    <s v="W00"/>
    <s v="World"/>
    <s v="H5"/>
    <s v="HS"/>
    <b v="1"/>
    <n v="310100"/>
    <s v="Fertilizers, animal or vegetable whether or not mixed together or chemically treated fertilizers, produced by the mixing or chemical treatment of animal or vegetable products"/>
    <x v="1"/>
    <x v="2"/>
    <b v="1"/>
    <s v="C00"/>
    <s v="TOTAL CPC"/>
    <n v="0"/>
    <n v="0"/>
    <s v="TOTAL MOT"/>
    <n v="8"/>
    <s v="kg"/>
    <n v="52748"/>
    <b v="0"/>
    <n v="8"/>
    <s v="kg"/>
    <n v="52748"/>
    <b v="0"/>
    <n v="52748"/>
    <b v="0"/>
    <n v="0"/>
    <b v="0"/>
    <s v="18683.75"/>
    <m/>
    <s v="18683.75"/>
    <n v="0"/>
    <b v="0"/>
    <b v="1"/>
  </r>
  <r>
    <s v="C"/>
    <s v="A"/>
    <n v="20210101"/>
    <n v="2021"/>
    <n v="52"/>
    <x v="1"/>
    <n v="180"/>
    <s v="COD"/>
    <x v="1"/>
    <s v="M"/>
    <s v="Import"/>
    <n v="156"/>
    <s v="CHN"/>
    <x v="1"/>
    <n v="0"/>
    <s v="W00"/>
    <s v="World"/>
    <s v="H5"/>
    <s v="HS"/>
    <b v="1"/>
    <n v="310100"/>
    <s v="Fertilizers, animal or vegetable whether or not mixed together or chemically treated fertilizers, produced by the mixing or chemical treatment of animal or vegetable products"/>
    <x v="1"/>
    <x v="2"/>
    <b v="1"/>
    <s v="C00"/>
    <s v="TOTAL CPC"/>
    <n v="0"/>
    <n v="0"/>
    <s v="TOTAL MOT"/>
    <n v="8"/>
    <s v="kg"/>
    <n v="6000"/>
    <b v="0"/>
    <n v="8"/>
    <s v="kg"/>
    <n v="6000"/>
    <b v="0"/>
    <n v="6000"/>
    <b v="0"/>
    <n v="0"/>
    <b v="0"/>
    <s v="5874.26"/>
    <m/>
    <s v="5874.26"/>
    <n v="0"/>
    <b v="0"/>
    <b v="1"/>
  </r>
  <r>
    <s v="C"/>
    <s v="A"/>
    <n v="20210101"/>
    <n v="2021"/>
    <n v="52"/>
    <x v="1"/>
    <n v="180"/>
    <s v="COD"/>
    <x v="1"/>
    <s v="M"/>
    <s v="Import"/>
    <n v="380"/>
    <s v="ITA"/>
    <x v="20"/>
    <n v="0"/>
    <s v="W00"/>
    <s v="World"/>
    <s v="H5"/>
    <s v="HS"/>
    <b v="1"/>
    <n v="310100"/>
    <s v="Fertilizers, animal or vegetable whether or not mixed together or chemically treated fertilizers, produced by the mixing or chemical treatment of animal or vegetable products"/>
    <x v="1"/>
    <x v="2"/>
    <b v="1"/>
    <s v="C00"/>
    <s v="TOTAL CPC"/>
    <n v="0"/>
    <n v="0"/>
    <s v="TOTAL MOT"/>
    <n v="8"/>
    <s v="kg"/>
    <n v="611"/>
    <b v="0"/>
    <n v="8"/>
    <s v="kg"/>
    <n v="611"/>
    <b v="0"/>
    <n v="611"/>
    <b v="0"/>
    <n v="0"/>
    <b v="0"/>
    <s v="1099.8"/>
    <m/>
    <s v="1099.8"/>
    <n v="0"/>
    <b v="0"/>
    <b v="1"/>
  </r>
  <r>
    <s v="C"/>
    <s v="A"/>
    <n v="20210101"/>
    <n v="2021"/>
    <n v="52"/>
    <x v="1"/>
    <n v="180"/>
    <s v="COD"/>
    <x v="1"/>
    <s v="M"/>
    <s v="Import"/>
    <n v="646"/>
    <s v="RWA"/>
    <x v="28"/>
    <n v="0"/>
    <s v="W00"/>
    <s v="World"/>
    <s v="H5"/>
    <s v="HS"/>
    <b v="1"/>
    <n v="310100"/>
    <s v="Fertilizers, animal or vegetable whether or not mixed together or chemically treated fertilizers, produced by the mixing or chemical treatment of animal or vegetable products"/>
    <x v="1"/>
    <x v="2"/>
    <b v="1"/>
    <s v="C00"/>
    <s v="TOTAL CPC"/>
    <n v="0"/>
    <n v="0"/>
    <s v="TOTAL MOT"/>
    <n v="8"/>
    <s v="kg"/>
    <n v="3345"/>
    <b v="0"/>
    <n v="8"/>
    <s v="kg"/>
    <n v="3345"/>
    <b v="0"/>
    <n v="3345"/>
    <b v="0"/>
    <n v="0"/>
    <b v="0"/>
    <s v="747.91"/>
    <m/>
    <s v="747.91"/>
    <n v="0"/>
    <b v="0"/>
    <b v="1"/>
  </r>
  <r>
    <s v="C"/>
    <s v="A"/>
    <n v="20210101"/>
    <n v="2021"/>
    <n v="52"/>
    <x v="1"/>
    <n v="180"/>
    <s v="COD"/>
    <x v="1"/>
    <s v="M"/>
    <s v="Import"/>
    <n v="710"/>
    <s v="ZAF"/>
    <x v="30"/>
    <n v="0"/>
    <s v="W00"/>
    <s v="World"/>
    <s v="H5"/>
    <s v="HS"/>
    <b v="1"/>
    <n v="310100"/>
    <s v="Fertilizers, animal or vegetable whether or not mixed together or chemically treated fertilizers, produced by the mixing or chemical treatment of animal or vegetable products"/>
    <x v="1"/>
    <x v="2"/>
    <b v="1"/>
    <s v="C00"/>
    <s v="TOTAL CPC"/>
    <n v="0"/>
    <n v="0"/>
    <s v="TOTAL MOT"/>
    <n v="8"/>
    <s v="kg"/>
    <n v="2"/>
    <b v="0"/>
    <n v="8"/>
    <s v="kg"/>
    <n v="2"/>
    <b v="0"/>
    <n v="2"/>
    <b v="0"/>
    <n v="0"/>
    <b v="0"/>
    <s v="99.92"/>
    <m/>
    <s v="99.92"/>
    <n v="0"/>
    <b v="0"/>
    <b v="1"/>
  </r>
  <r>
    <s v="C"/>
    <s v="A"/>
    <n v="20210101"/>
    <n v="2021"/>
    <n v="52"/>
    <x v="1"/>
    <n v="180"/>
    <s v="COD"/>
    <x v="1"/>
    <s v="M"/>
    <s v="Import"/>
    <n v="784"/>
    <s v="ARE"/>
    <x v="32"/>
    <n v="0"/>
    <s v="W00"/>
    <s v="World"/>
    <s v="H5"/>
    <s v="HS"/>
    <b v="1"/>
    <n v="310100"/>
    <s v="Fertilizers, animal or vegetable whether or not mixed together or chemically treated fertilizers, produced by the mixing or chemical treatment of animal or vegetable products"/>
    <x v="1"/>
    <x v="2"/>
    <b v="1"/>
    <s v="C00"/>
    <s v="TOTAL CPC"/>
    <n v="0"/>
    <n v="0"/>
    <s v="TOTAL MOT"/>
    <n v="8"/>
    <s v="kg"/>
    <n v="15200"/>
    <b v="0"/>
    <n v="8"/>
    <s v="kg"/>
    <n v="15200"/>
    <b v="0"/>
    <n v="15200"/>
    <b v="0"/>
    <n v="0"/>
    <b v="0"/>
    <s v="3016.54"/>
    <m/>
    <s v="3016.54"/>
    <n v="0"/>
    <b v="0"/>
    <b v="1"/>
  </r>
  <r>
    <s v="C"/>
    <s v="A"/>
    <n v="20210101"/>
    <n v="2021"/>
    <n v="52"/>
    <x v="1"/>
    <n v="180"/>
    <s v="COD"/>
    <x v="1"/>
    <s v="M"/>
    <s v="Import"/>
    <n v="800"/>
    <s v="UGA"/>
    <x v="34"/>
    <n v="0"/>
    <s v="W00"/>
    <s v="World"/>
    <s v="H5"/>
    <s v="HS"/>
    <b v="1"/>
    <n v="310100"/>
    <s v="Fertilizers, animal or vegetable whether or not mixed together or chemically treated fertilizers, produced by the mixing or chemical treatment of animal or vegetable products"/>
    <x v="1"/>
    <x v="2"/>
    <b v="1"/>
    <s v="C00"/>
    <s v="TOTAL CPC"/>
    <n v="0"/>
    <n v="0"/>
    <s v="TOTAL MOT"/>
    <n v="8"/>
    <s v="kg"/>
    <n v="17590"/>
    <b v="0"/>
    <n v="8"/>
    <s v="kg"/>
    <n v="17590"/>
    <b v="0"/>
    <n v="17590"/>
    <b v="0"/>
    <n v="0"/>
    <b v="0"/>
    <s v="2865.85"/>
    <m/>
    <s v="2865.85"/>
    <n v="0"/>
    <b v="0"/>
    <b v="1"/>
  </r>
  <r>
    <s v="C"/>
    <s v="A"/>
    <n v="20210101"/>
    <n v="2021"/>
    <n v="52"/>
    <x v="1"/>
    <n v="180"/>
    <s v="COD"/>
    <x v="1"/>
    <s v="M"/>
    <s v="Import"/>
    <n v="894"/>
    <s v="ZMB"/>
    <x v="39"/>
    <n v="0"/>
    <s v="W00"/>
    <s v="World"/>
    <s v="H5"/>
    <s v="HS"/>
    <b v="1"/>
    <n v="310100"/>
    <s v="Fertilizers, animal or vegetable whether or not mixed together or chemically treated fertilizers, produced by the mixing or chemical treatment of animal or vegetable products"/>
    <x v="1"/>
    <x v="2"/>
    <b v="1"/>
    <s v="C00"/>
    <s v="TOTAL CPC"/>
    <n v="0"/>
    <n v="0"/>
    <s v="TOTAL MOT"/>
    <n v="8"/>
    <s v="kg"/>
    <n v="10000"/>
    <b v="0"/>
    <n v="8"/>
    <s v="kg"/>
    <n v="10000"/>
    <b v="0"/>
    <n v="10000"/>
    <b v="0"/>
    <n v="0"/>
    <b v="0"/>
    <s v="4979.47"/>
    <m/>
    <s v="4979.47"/>
    <n v="0"/>
    <b v="0"/>
    <b v="1"/>
  </r>
  <r>
    <s v="C"/>
    <s v="A"/>
    <n v="20210101"/>
    <n v="2021"/>
    <n v="52"/>
    <x v="1"/>
    <n v="562"/>
    <s v="NER"/>
    <x v="0"/>
    <s v="M"/>
    <s v="Import"/>
    <n v="0"/>
    <s v="W00"/>
    <x v="0"/>
    <n v="0"/>
    <s v="W00"/>
    <s v="World"/>
    <s v="H5"/>
    <s v="HS"/>
    <b v="1"/>
    <n v="310100"/>
    <s v="Fertilizers, animal or vegetable whether or not mixed together or chemically treated fertilizers, produced by the mixing or chemical treatment of animal or vegetable products"/>
    <x v="1"/>
    <x v="2"/>
    <b v="1"/>
    <s v="C00"/>
    <s v="TOTAL CPC"/>
    <n v="0"/>
    <n v="0"/>
    <s v="TOTAL MOT"/>
    <n v="8"/>
    <s v="kg"/>
    <n v="3000"/>
    <b v="0"/>
    <n v="8"/>
    <s v="kg"/>
    <n v="3000"/>
    <b v="0"/>
    <n v="3000"/>
    <b v="0"/>
    <n v="0"/>
    <b v="0"/>
    <s v="3249.4"/>
    <n v="0"/>
    <s v="3249.4"/>
    <n v="0"/>
    <b v="0"/>
    <b v="1"/>
  </r>
  <r>
    <s v="C"/>
    <s v="A"/>
    <n v="20210101"/>
    <n v="2021"/>
    <n v="52"/>
    <x v="1"/>
    <n v="562"/>
    <s v="NER"/>
    <x v="0"/>
    <s v="M"/>
    <s v="Import"/>
    <n v="414"/>
    <s v="KWT"/>
    <x v="41"/>
    <n v="0"/>
    <s v="W00"/>
    <s v="World"/>
    <s v="H5"/>
    <s v="HS"/>
    <b v="1"/>
    <n v="310100"/>
    <s v="Fertilizers, animal or vegetable whether or not mixed together or chemically treated fertilizers, produced by the mixing or chemical treatment of animal or vegetable products"/>
    <x v="1"/>
    <x v="2"/>
    <b v="1"/>
    <s v="C00"/>
    <s v="TOTAL CPC"/>
    <n v="0"/>
    <n v="0"/>
    <s v="TOTAL MOT"/>
    <n v="8"/>
    <s v="kg"/>
    <n v="3000"/>
    <b v="0"/>
    <n v="8"/>
    <s v="kg"/>
    <n v="3000"/>
    <b v="0"/>
    <n v="3000"/>
    <b v="0"/>
    <n v="0"/>
    <b v="0"/>
    <s v="3249.4"/>
    <n v="0"/>
    <s v="3249.4"/>
    <n v="0"/>
    <b v="1"/>
    <b v="0"/>
  </r>
  <r>
    <s v="C"/>
    <s v="A"/>
    <n v="20210101"/>
    <n v="2021"/>
    <n v="52"/>
    <x v="1"/>
    <n v="180"/>
    <s v="COD"/>
    <x v="1"/>
    <s v="M"/>
    <s v="Import"/>
    <n v="0"/>
    <s v="W00"/>
    <x v="0"/>
    <n v="0"/>
    <s v="W00"/>
    <s v="World"/>
    <s v="H5"/>
    <s v="HS"/>
    <b v="1"/>
    <n v="3102"/>
    <s v="Fertilizers mineral or chemical, nitrogenous"/>
    <x v="2"/>
    <x v="1"/>
    <b v="0"/>
    <s v="C00"/>
    <s v="TOTAL CPC"/>
    <n v="0"/>
    <n v="0"/>
    <s v="TOTAL MOT"/>
    <n v="-1"/>
    <s v="N/A"/>
    <n v="0"/>
    <b v="0"/>
    <n v="-1"/>
    <s v="N/A"/>
    <n v="0"/>
    <b v="0"/>
    <m/>
    <b v="0"/>
    <n v="0"/>
    <b v="0"/>
    <s v="33470649.31"/>
    <m/>
    <s v="33470649.31"/>
    <n v="0"/>
    <b v="0"/>
    <b v="1"/>
  </r>
  <r>
    <s v="C"/>
    <s v="A"/>
    <n v="20210101"/>
    <n v="2021"/>
    <n v="52"/>
    <x v="1"/>
    <n v="180"/>
    <s v="COD"/>
    <x v="1"/>
    <s v="M"/>
    <s v="Import"/>
    <n v="56"/>
    <s v="BEL"/>
    <x v="18"/>
    <n v="0"/>
    <s v="W00"/>
    <s v="World"/>
    <s v="H5"/>
    <s v="HS"/>
    <b v="1"/>
    <n v="3102"/>
    <s v="Fertilizers mineral or chemical, nitrogenous"/>
    <x v="2"/>
    <x v="1"/>
    <b v="0"/>
    <s v="C00"/>
    <s v="TOTAL CPC"/>
    <n v="0"/>
    <n v="0"/>
    <s v="TOTAL MOT"/>
    <n v="-1"/>
    <s v="N/A"/>
    <n v="0"/>
    <b v="0"/>
    <n v="-1"/>
    <s v="N/A"/>
    <n v="0"/>
    <b v="0"/>
    <m/>
    <b v="0"/>
    <n v="0"/>
    <b v="0"/>
    <s v="28516.36"/>
    <m/>
    <s v="28516.36"/>
    <n v="0"/>
    <b v="0"/>
    <b v="1"/>
  </r>
  <r>
    <s v="C"/>
    <s v="A"/>
    <n v="20210101"/>
    <n v="2021"/>
    <n v="52"/>
    <x v="1"/>
    <n v="180"/>
    <s v="COD"/>
    <x v="1"/>
    <s v="M"/>
    <s v="Import"/>
    <n v="156"/>
    <s v="CHN"/>
    <x v="1"/>
    <n v="0"/>
    <s v="W00"/>
    <s v="World"/>
    <s v="H5"/>
    <s v="HS"/>
    <b v="1"/>
    <n v="3102"/>
    <s v="Fertilizers mineral or chemical, nitrogenous"/>
    <x v="2"/>
    <x v="1"/>
    <b v="0"/>
    <s v="C00"/>
    <s v="TOTAL CPC"/>
    <n v="0"/>
    <n v="0"/>
    <s v="TOTAL MOT"/>
    <n v="8"/>
    <s v="kg"/>
    <n v="365002"/>
    <b v="0"/>
    <n v="8"/>
    <s v="kg"/>
    <n v="365002"/>
    <b v="0"/>
    <n v="365002"/>
    <b v="0"/>
    <n v="0"/>
    <b v="0"/>
    <s v="206824.61"/>
    <m/>
    <s v="206824.61"/>
    <n v="0"/>
    <b v="0"/>
    <b v="1"/>
  </r>
  <r>
    <s v="C"/>
    <s v="A"/>
    <n v="20210101"/>
    <n v="2021"/>
    <n v="52"/>
    <x v="1"/>
    <n v="180"/>
    <s v="COD"/>
    <x v="1"/>
    <s v="M"/>
    <s v="Import"/>
    <n v="400"/>
    <s v="JOR"/>
    <x v="21"/>
    <n v="0"/>
    <s v="W00"/>
    <s v="World"/>
    <s v="H5"/>
    <s v="HS"/>
    <b v="1"/>
    <n v="3102"/>
    <s v="Fertilizers mineral or chemical, nitrogenous"/>
    <x v="2"/>
    <x v="1"/>
    <b v="0"/>
    <s v="C00"/>
    <s v="TOTAL CPC"/>
    <n v="0"/>
    <n v="0"/>
    <s v="TOTAL MOT"/>
    <n v="8"/>
    <s v="kg"/>
    <n v="26"/>
    <b v="0"/>
    <n v="8"/>
    <s v="kg"/>
    <n v="26"/>
    <b v="0"/>
    <n v="26"/>
    <b v="0"/>
    <n v="0"/>
    <b v="0"/>
    <s v="321.91"/>
    <m/>
    <s v="321.91"/>
    <n v="0"/>
    <b v="0"/>
    <b v="1"/>
  </r>
  <r>
    <s v="C"/>
    <s v="A"/>
    <n v="20210101"/>
    <n v="2021"/>
    <n v="52"/>
    <x v="1"/>
    <n v="180"/>
    <s v="COD"/>
    <x v="1"/>
    <s v="M"/>
    <s v="Import"/>
    <n v="422"/>
    <s v="LBN"/>
    <x v="23"/>
    <n v="0"/>
    <s v="W00"/>
    <s v="World"/>
    <s v="H5"/>
    <s v="HS"/>
    <b v="1"/>
    <n v="3102"/>
    <s v="Fertilizers mineral or chemical, nitrogenous"/>
    <x v="2"/>
    <x v="1"/>
    <b v="0"/>
    <s v="C00"/>
    <s v="TOTAL CPC"/>
    <n v="0"/>
    <n v="0"/>
    <s v="TOTAL MOT"/>
    <n v="8"/>
    <s v="kg"/>
    <n v="8726"/>
    <b v="0"/>
    <n v="8"/>
    <s v="kg"/>
    <n v="8726"/>
    <b v="0"/>
    <n v="8726"/>
    <b v="0"/>
    <n v="0"/>
    <b v="0"/>
    <s v="9596.85"/>
    <m/>
    <s v="9596.85"/>
    <n v="0"/>
    <b v="0"/>
    <b v="1"/>
  </r>
  <r>
    <s v="C"/>
    <s v="A"/>
    <n v="20210101"/>
    <n v="2021"/>
    <n v="52"/>
    <x v="1"/>
    <n v="180"/>
    <s v="COD"/>
    <x v="1"/>
    <s v="M"/>
    <s v="Import"/>
    <n v="508"/>
    <s v="MOZ"/>
    <x v="26"/>
    <n v="0"/>
    <s v="W00"/>
    <s v="World"/>
    <s v="H5"/>
    <s v="HS"/>
    <b v="1"/>
    <n v="3102"/>
    <s v="Fertilizers mineral or chemical, nitrogenous"/>
    <x v="2"/>
    <x v="1"/>
    <b v="0"/>
    <s v="C00"/>
    <s v="TOTAL CPC"/>
    <n v="0"/>
    <n v="0"/>
    <s v="TOTAL MOT"/>
    <n v="8"/>
    <s v="kg"/>
    <n v="965460"/>
    <b v="0"/>
    <n v="8"/>
    <s v="kg"/>
    <n v="965460"/>
    <b v="0"/>
    <n v="965460"/>
    <b v="0"/>
    <n v="0"/>
    <b v="0"/>
    <s v="851686.25"/>
    <m/>
    <s v="851686.25"/>
    <n v="0"/>
    <b v="0"/>
    <b v="1"/>
  </r>
  <r>
    <s v="C"/>
    <s v="A"/>
    <n v="20210101"/>
    <n v="2021"/>
    <n v="52"/>
    <x v="1"/>
    <n v="180"/>
    <s v="COD"/>
    <x v="1"/>
    <s v="M"/>
    <s v="Import"/>
    <n v="528"/>
    <s v="NLD"/>
    <x v="7"/>
    <n v="0"/>
    <s v="W00"/>
    <s v="World"/>
    <s v="H5"/>
    <s v="HS"/>
    <b v="1"/>
    <n v="3102"/>
    <s v="Fertilizers mineral or chemical, nitrogenous"/>
    <x v="2"/>
    <x v="1"/>
    <b v="0"/>
    <s v="C00"/>
    <s v="TOTAL CPC"/>
    <n v="0"/>
    <n v="0"/>
    <s v="TOTAL MOT"/>
    <n v="8"/>
    <s v="kg"/>
    <n v="26"/>
    <b v="0"/>
    <n v="8"/>
    <s v="kg"/>
    <n v="26"/>
    <b v="0"/>
    <n v="26"/>
    <b v="0"/>
    <n v="0"/>
    <b v="0"/>
    <s v="499.26"/>
    <m/>
    <s v="499.26"/>
    <n v="0"/>
    <b v="0"/>
    <b v="1"/>
  </r>
  <r>
    <s v="C"/>
    <s v="A"/>
    <n v="20210101"/>
    <n v="2021"/>
    <n v="52"/>
    <x v="1"/>
    <n v="180"/>
    <s v="COD"/>
    <x v="1"/>
    <s v="M"/>
    <s v="Import"/>
    <n v="566"/>
    <s v="NGA"/>
    <x v="8"/>
    <n v="0"/>
    <s v="W00"/>
    <s v="World"/>
    <s v="H5"/>
    <s v="HS"/>
    <b v="1"/>
    <n v="3102"/>
    <s v="Fertilizers mineral or chemical, nitrogenous"/>
    <x v="2"/>
    <x v="1"/>
    <b v="0"/>
    <s v="C00"/>
    <s v="TOTAL CPC"/>
    <n v="0"/>
    <n v="0"/>
    <s v="TOTAL MOT"/>
    <n v="8"/>
    <s v="kg"/>
    <n v="27"/>
    <b v="0"/>
    <n v="8"/>
    <s v="kg"/>
    <n v="27"/>
    <b v="0"/>
    <n v="27"/>
    <b v="0"/>
    <n v="0"/>
    <b v="0"/>
    <s v="184.58"/>
    <m/>
    <s v="184.58"/>
    <n v="0"/>
    <b v="0"/>
    <b v="1"/>
  </r>
  <r>
    <s v="C"/>
    <s v="A"/>
    <n v="20210101"/>
    <n v="2021"/>
    <n v="52"/>
    <x v="1"/>
    <n v="180"/>
    <s v="COD"/>
    <x v="1"/>
    <s v="M"/>
    <s v="Import"/>
    <n v="643"/>
    <s v="RUS"/>
    <x v="9"/>
    <n v="0"/>
    <s v="W00"/>
    <s v="World"/>
    <s v="H5"/>
    <s v="HS"/>
    <b v="1"/>
    <n v="3102"/>
    <s v="Fertilizers mineral or chemical, nitrogenous"/>
    <x v="2"/>
    <x v="1"/>
    <b v="0"/>
    <s v="C00"/>
    <s v="TOTAL CPC"/>
    <n v="0"/>
    <n v="0"/>
    <s v="TOTAL MOT"/>
    <n v="8"/>
    <s v="kg"/>
    <n v="10198370"/>
    <b v="0"/>
    <n v="8"/>
    <s v="kg"/>
    <n v="10198370"/>
    <b v="0"/>
    <n v="10198370"/>
    <b v="0"/>
    <n v="0"/>
    <b v="0"/>
    <s v="11168582.16"/>
    <m/>
    <s v="11168582.16"/>
    <n v="0"/>
    <b v="0"/>
    <b v="1"/>
  </r>
  <r>
    <s v="C"/>
    <s v="A"/>
    <n v="20210101"/>
    <n v="2021"/>
    <n v="52"/>
    <x v="1"/>
    <n v="180"/>
    <s v="COD"/>
    <x v="1"/>
    <s v="M"/>
    <s v="Import"/>
    <n v="646"/>
    <s v="RWA"/>
    <x v="28"/>
    <n v="0"/>
    <s v="W00"/>
    <s v="World"/>
    <s v="H5"/>
    <s v="HS"/>
    <b v="1"/>
    <n v="3102"/>
    <s v="Fertilizers mineral or chemical, nitrogenous"/>
    <x v="2"/>
    <x v="1"/>
    <b v="0"/>
    <s v="C00"/>
    <s v="TOTAL CPC"/>
    <n v="0"/>
    <n v="0"/>
    <s v="TOTAL MOT"/>
    <n v="8"/>
    <s v="kg"/>
    <n v="64790"/>
    <b v="0"/>
    <n v="8"/>
    <s v="kg"/>
    <n v="64790"/>
    <b v="0"/>
    <n v="64790"/>
    <b v="0"/>
    <n v="0"/>
    <b v="0"/>
    <s v="22440.53"/>
    <m/>
    <s v="22440.53"/>
    <n v="0"/>
    <b v="0"/>
    <b v="1"/>
  </r>
  <r>
    <s v="C"/>
    <s v="A"/>
    <n v="20210101"/>
    <n v="2021"/>
    <n v="52"/>
    <x v="1"/>
    <n v="180"/>
    <s v="COD"/>
    <x v="1"/>
    <s v="M"/>
    <s v="Import"/>
    <n v="686"/>
    <s v="SEN"/>
    <x v="10"/>
    <n v="0"/>
    <s v="W00"/>
    <s v="World"/>
    <s v="H5"/>
    <s v="HS"/>
    <b v="1"/>
    <n v="3102"/>
    <s v="Fertilizers mineral or chemical, nitrogenous"/>
    <x v="2"/>
    <x v="1"/>
    <b v="0"/>
    <s v="C00"/>
    <s v="TOTAL CPC"/>
    <n v="0"/>
    <n v="0"/>
    <s v="TOTAL MOT"/>
    <n v="8"/>
    <s v="kg"/>
    <n v="139239"/>
    <b v="0"/>
    <n v="8"/>
    <s v="kg"/>
    <n v="139239"/>
    <b v="0"/>
    <n v="139239"/>
    <b v="0"/>
    <n v="0"/>
    <b v="0"/>
    <s v="33992.15"/>
    <m/>
    <s v="33992.15"/>
    <n v="0"/>
    <b v="0"/>
    <b v="1"/>
  </r>
  <r>
    <s v="C"/>
    <s v="A"/>
    <n v="20210101"/>
    <n v="2021"/>
    <n v="52"/>
    <x v="1"/>
    <n v="180"/>
    <s v="COD"/>
    <x v="1"/>
    <s v="M"/>
    <s v="Import"/>
    <n v="699"/>
    <s v="IND"/>
    <x v="11"/>
    <n v="0"/>
    <s v="W00"/>
    <s v="World"/>
    <s v="H5"/>
    <s v="HS"/>
    <b v="1"/>
    <n v="3102"/>
    <s v="Fertilizers mineral or chemical, nitrogenous"/>
    <x v="2"/>
    <x v="1"/>
    <b v="0"/>
    <s v="C00"/>
    <s v="TOTAL CPC"/>
    <n v="0"/>
    <n v="0"/>
    <s v="TOTAL MOT"/>
    <n v="8"/>
    <s v="kg"/>
    <n v="334400"/>
    <b v="0"/>
    <n v="8"/>
    <s v="kg"/>
    <n v="334400"/>
    <b v="0"/>
    <n v="334400"/>
    <b v="0"/>
    <n v="0"/>
    <b v="0"/>
    <s v="145419.91"/>
    <m/>
    <s v="145419.91"/>
    <n v="0"/>
    <b v="0"/>
    <b v="1"/>
  </r>
  <r>
    <s v="C"/>
    <s v="A"/>
    <n v="20210101"/>
    <n v="2021"/>
    <n v="52"/>
    <x v="1"/>
    <n v="180"/>
    <s v="COD"/>
    <x v="1"/>
    <s v="M"/>
    <s v="Import"/>
    <n v="704"/>
    <s v="VNM"/>
    <x v="29"/>
    <n v="0"/>
    <s v="W00"/>
    <s v="World"/>
    <s v="H5"/>
    <s v="HS"/>
    <b v="1"/>
    <n v="3102"/>
    <s v="Fertilizers mineral or chemical, nitrogenous"/>
    <x v="2"/>
    <x v="1"/>
    <b v="0"/>
    <s v="C00"/>
    <s v="TOTAL CPC"/>
    <n v="0"/>
    <n v="0"/>
    <s v="TOTAL MOT"/>
    <n v="8"/>
    <s v="kg"/>
    <n v="4030210"/>
    <b v="0"/>
    <n v="8"/>
    <s v="kg"/>
    <n v="4030210"/>
    <b v="0"/>
    <n v="4030210"/>
    <b v="0"/>
    <n v="0"/>
    <b v="0"/>
    <s v="2696719.93"/>
    <m/>
    <s v="2696719.93"/>
    <n v="0"/>
    <b v="0"/>
    <b v="1"/>
  </r>
  <r>
    <s v="C"/>
    <s v="A"/>
    <n v="20210101"/>
    <n v="2021"/>
    <n v="52"/>
    <x v="1"/>
    <n v="180"/>
    <s v="COD"/>
    <x v="1"/>
    <s v="M"/>
    <s v="Import"/>
    <n v="710"/>
    <s v="ZAF"/>
    <x v="30"/>
    <n v="0"/>
    <s v="W00"/>
    <s v="World"/>
    <s v="H5"/>
    <s v="HS"/>
    <b v="1"/>
    <n v="3102"/>
    <s v="Fertilizers mineral or chemical, nitrogenous"/>
    <x v="2"/>
    <x v="1"/>
    <b v="0"/>
    <s v="C00"/>
    <s v="TOTAL CPC"/>
    <n v="0"/>
    <n v="0"/>
    <s v="TOTAL MOT"/>
    <n v="8"/>
    <s v="kg"/>
    <n v="15320691"/>
    <b v="0"/>
    <n v="8"/>
    <s v="kg"/>
    <n v="15320691"/>
    <b v="0"/>
    <n v="15320691"/>
    <b v="0"/>
    <n v="0"/>
    <b v="0"/>
    <s v="10952270.95"/>
    <m/>
    <s v="10952270.95"/>
    <n v="0"/>
    <b v="0"/>
    <b v="1"/>
  </r>
  <r>
    <s v="C"/>
    <s v="A"/>
    <n v="20210101"/>
    <n v="2021"/>
    <n v="52"/>
    <x v="1"/>
    <n v="180"/>
    <s v="COD"/>
    <x v="1"/>
    <s v="M"/>
    <s v="Import"/>
    <n v="752"/>
    <s v="SWE"/>
    <x v="13"/>
    <n v="0"/>
    <s v="W00"/>
    <s v="World"/>
    <s v="H5"/>
    <s v="HS"/>
    <b v="1"/>
    <n v="3102"/>
    <s v="Fertilizers mineral or chemical, nitrogenous"/>
    <x v="2"/>
    <x v="1"/>
    <b v="0"/>
    <s v="C00"/>
    <s v="TOTAL CPC"/>
    <n v="0"/>
    <n v="0"/>
    <s v="TOTAL MOT"/>
    <n v="8"/>
    <s v="kg"/>
    <n v="65600"/>
    <b v="0"/>
    <n v="8"/>
    <s v="kg"/>
    <n v="65600"/>
    <b v="0"/>
    <n v="65600"/>
    <b v="0"/>
    <n v="0"/>
    <b v="0"/>
    <s v="43724.78"/>
    <m/>
    <s v="43724.78"/>
    <n v="0"/>
    <b v="0"/>
    <b v="1"/>
  </r>
  <r>
    <s v="C"/>
    <s v="A"/>
    <n v="20210101"/>
    <n v="2021"/>
    <n v="52"/>
    <x v="1"/>
    <n v="180"/>
    <s v="COD"/>
    <x v="1"/>
    <s v="M"/>
    <s v="Import"/>
    <n v="800"/>
    <s v="UGA"/>
    <x v="34"/>
    <n v="0"/>
    <s v="W00"/>
    <s v="World"/>
    <s v="H5"/>
    <s v="HS"/>
    <b v="1"/>
    <n v="3102"/>
    <s v="Fertilizers mineral or chemical, nitrogenous"/>
    <x v="2"/>
    <x v="1"/>
    <b v="0"/>
    <s v="C00"/>
    <s v="TOTAL CPC"/>
    <n v="0"/>
    <n v="0"/>
    <s v="TOTAL MOT"/>
    <n v="8"/>
    <s v="kg"/>
    <n v="760"/>
    <b v="0"/>
    <n v="8"/>
    <s v="kg"/>
    <n v="760"/>
    <b v="0"/>
    <n v="760"/>
    <b v="0"/>
    <n v="0"/>
    <b v="0"/>
    <s v="181.35"/>
    <m/>
    <s v="181.35"/>
    <n v="0"/>
    <b v="0"/>
    <b v="1"/>
  </r>
  <r>
    <s v="C"/>
    <s v="A"/>
    <n v="20210101"/>
    <n v="2021"/>
    <n v="52"/>
    <x v="1"/>
    <n v="180"/>
    <s v="COD"/>
    <x v="1"/>
    <s v="M"/>
    <s v="Import"/>
    <n v="804"/>
    <s v="UKR"/>
    <x v="35"/>
    <n v="0"/>
    <s v="W00"/>
    <s v="World"/>
    <s v="H5"/>
    <s v="HS"/>
    <b v="1"/>
    <n v="3102"/>
    <s v="Fertilizers mineral or chemical, nitrogenous"/>
    <x v="2"/>
    <x v="1"/>
    <b v="0"/>
    <s v="C00"/>
    <s v="TOTAL CPC"/>
    <n v="0"/>
    <n v="0"/>
    <s v="TOTAL MOT"/>
    <n v="8"/>
    <s v="kg"/>
    <n v="807500"/>
    <b v="0"/>
    <n v="8"/>
    <s v="kg"/>
    <n v="807500"/>
    <b v="0"/>
    <n v="807500"/>
    <b v="0"/>
    <n v="0"/>
    <b v="0"/>
    <s v="555001.75"/>
    <m/>
    <s v="555001.75"/>
    <n v="0"/>
    <b v="0"/>
    <b v="1"/>
  </r>
  <r>
    <s v="C"/>
    <s v="A"/>
    <n v="20210101"/>
    <n v="2021"/>
    <n v="52"/>
    <x v="1"/>
    <n v="180"/>
    <s v="COD"/>
    <x v="1"/>
    <s v="M"/>
    <s v="Import"/>
    <n v="826"/>
    <s v="GBR"/>
    <x v="37"/>
    <n v="0"/>
    <s v="W00"/>
    <s v="World"/>
    <s v="H5"/>
    <s v="HS"/>
    <b v="1"/>
    <n v="3102"/>
    <s v="Fertilizers mineral or chemical, nitrogenous"/>
    <x v="2"/>
    <x v="1"/>
    <b v="0"/>
    <s v="C00"/>
    <s v="TOTAL CPC"/>
    <n v="0"/>
    <n v="0"/>
    <s v="TOTAL MOT"/>
    <n v="8"/>
    <s v="kg"/>
    <n v="480"/>
    <b v="0"/>
    <n v="8"/>
    <s v="kg"/>
    <n v="480"/>
    <b v="0"/>
    <n v="480"/>
    <b v="0"/>
    <n v="0"/>
    <b v="0"/>
    <s v="36.98"/>
    <m/>
    <s v="36.98"/>
    <n v="0"/>
    <b v="0"/>
    <b v="1"/>
  </r>
  <r>
    <s v="C"/>
    <s v="A"/>
    <n v="20210101"/>
    <n v="2021"/>
    <n v="52"/>
    <x v="1"/>
    <n v="180"/>
    <s v="COD"/>
    <x v="1"/>
    <s v="M"/>
    <s v="Import"/>
    <n v="834"/>
    <s v="TZA"/>
    <x v="38"/>
    <n v="0"/>
    <s v="W00"/>
    <s v="World"/>
    <s v="H5"/>
    <s v="HS"/>
    <b v="1"/>
    <n v="3102"/>
    <s v="Fertilizers mineral or chemical, nitrogenous"/>
    <x v="2"/>
    <x v="1"/>
    <b v="0"/>
    <s v="C00"/>
    <s v="TOTAL CPC"/>
    <n v="0"/>
    <n v="0"/>
    <s v="TOTAL MOT"/>
    <n v="8"/>
    <s v="kg"/>
    <n v="416897"/>
    <b v="0"/>
    <n v="8"/>
    <s v="kg"/>
    <n v="416897"/>
    <b v="0"/>
    <n v="416897"/>
    <b v="0"/>
    <n v="0"/>
    <b v="0"/>
    <s v="578030.55"/>
    <m/>
    <s v="578030.55"/>
    <n v="0"/>
    <b v="0"/>
    <b v="1"/>
  </r>
  <r>
    <s v="C"/>
    <s v="A"/>
    <n v="20210101"/>
    <n v="2021"/>
    <n v="52"/>
    <x v="1"/>
    <n v="180"/>
    <s v="COD"/>
    <x v="1"/>
    <s v="M"/>
    <s v="Import"/>
    <n v="894"/>
    <s v="ZMB"/>
    <x v="39"/>
    <n v="0"/>
    <s v="W00"/>
    <s v="World"/>
    <s v="H5"/>
    <s v="HS"/>
    <b v="1"/>
    <n v="3102"/>
    <s v="Fertilizers mineral or chemical, nitrogenous"/>
    <x v="2"/>
    <x v="1"/>
    <b v="0"/>
    <s v="C00"/>
    <s v="TOTAL CPC"/>
    <n v="0"/>
    <n v="0"/>
    <s v="TOTAL MOT"/>
    <n v="8"/>
    <s v="kg"/>
    <n v="5940240"/>
    <b v="0"/>
    <n v="8"/>
    <s v="kg"/>
    <n v="5940240"/>
    <b v="0"/>
    <n v="5940240"/>
    <b v="0"/>
    <n v="0"/>
    <b v="0"/>
    <s v="6176618.45"/>
    <m/>
    <s v="6176618.45"/>
    <n v="0"/>
    <b v="0"/>
    <b v="1"/>
  </r>
  <r>
    <s v="C"/>
    <s v="A"/>
    <n v="20210101"/>
    <n v="2021"/>
    <n v="52"/>
    <x v="1"/>
    <n v="562"/>
    <s v="NER"/>
    <x v="0"/>
    <s v="M"/>
    <s v="Import"/>
    <n v="0"/>
    <s v="W00"/>
    <x v="0"/>
    <n v="0"/>
    <s v="W00"/>
    <s v="World"/>
    <s v="H5"/>
    <s v="HS"/>
    <b v="1"/>
    <n v="3102"/>
    <s v="Fertilizers mineral or chemical, nitrogenous"/>
    <x v="2"/>
    <x v="1"/>
    <b v="0"/>
    <s v="C00"/>
    <s v="TOTAL CPC"/>
    <n v="0"/>
    <n v="0"/>
    <s v="TOTAL MOT"/>
    <n v="8"/>
    <s v="kg"/>
    <n v="21482716"/>
    <b v="0"/>
    <n v="8"/>
    <s v="kg"/>
    <n v="21482716"/>
    <b v="0"/>
    <n v="21482716"/>
    <b v="0"/>
    <n v="0"/>
    <b v="0"/>
    <s v="8628881.37"/>
    <n v="0"/>
    <s v="8628881.37"/>
    <n v="0"/>
    <b v="0"/>
    <b v="1"/>
  </r>
  <r>
    <s v="C"/>
    <s v="A"/>
    <n v="20210101"/>
    <n v="2021"/>
    <n v="52"/>
    <x v="1"/>
    <n v="562"/>
    <s v="NER"/>
    <x v="0"/>
    <s v="M"/>
    <s v="Import"/>
    <n v="156"/>
    <s v="CHN"/>
    <x v="1"/>
    <n v="0"/>
    <s v="W00"/>
    <s v="World"/>
    <s v="H5"/>
    <s v="HS"/>
    <b v="1"/>
    <n v="3102"/>
    <s v="Fertilizers mineral or chemical, nitrogenous"/>
    <x v="2"/>
    <x v="1"/>
    <b v="0"/>
    <s v="C00"/>
    <s v="TOTAL CPC"/>
    <n v="0"/>
    <n v="0"/>
    <s v="TOTAL MOT"/>
    <n v="8"/>
    <s v="kg"/>
    <n v="75415"/>
    <b v="0"/>
    <n v="8"/>
    <s v="kg"/>
    <n v="75415"/>
    <b v="0"/>
    <n v="75415"/>
    <b v="0"/>
    <n v="0"/>
    <b v="0"/>
    <s v="26860.06"/>
    <n v="0"/>
    <s v="26860.06"/>
    <n v="0"/>
    <b v="0"/>
    <b v="1"/>
  </r>
  <r>
    <s v="C"/>
    <s v="A"/>
    <n v="20210101"/>
    <n v="2021"/>
    <n v="52"/>
    <x v="1"/>
    <n v="562"/>
    <s v="NER"/>
    <x v="0"/>
    <s v="M"/>
    <s v="Import"/>
    <n v="204"/>
    <s v="BEN"/>
    <x v="2"/>
    <n v="0"/>
    <s v="W00"/>
    <s v="World"/>
    <s v="H5"/>
    <s v="HS"/>
    <b v="1"/>
    <n v="3102"/>
    <s v="Fertilizers mineral or chemical, nitrogenous"/>
    <x v="2"/>
    <x v="1"/>
    <b v="0"/>
    <s v="C00"/>
    <s v="TOTAL CPC"/>
    <n v="0"/>
    <n v="0"/>
    <s v="TOTAL MOT"/>
    <n v="8"/>
    <s v="kg"/>
    <n v="4291000"/>
    <b v="0"/>
    <n v="8"/>
    <s v="kg"/>
    <n v="4291000"/>
    <b v="0"/>
    <n v="4291000"/>
    <b v="0"/>
    <n v="0"/>
    <b v="0"/>
    <s v="1342196.06"/>
    <n v="0"/>
    <s v="1342196.06"/>
    <n v="0"/>
    <b v="0"/>
    <b v="1"/>
  </r>
  <r>
    <s v="C"/>
    <s v="A"/>
    <n v="20210101"/>
    <n v="2021"/>
    <n v="52"/>
    <x v="1"/>
    <n v="562"/>
    <s v="NER"/>
    <x v="0"/>
    <s v="M"/>
    <s v="Import"/>
    <n v="251"/>
    <s v="FRA"/>
    <x v="3"/>
    <n v="0"/>
    <s v="W00"/>
    <s v="World"/>
    <s v="H5"/>
    <s v="HS"/>
    <b v="1"/>
    <n v="3102"/>
    <s v="Fertilizers mineral or chemical, nitrogenous"/>
    <x v="2"/>
    <x v="1"/>
    <b v="0"/>
    <s v="C00"/>
    <s v="TOTAL CPC"/>
    <n v="0"/>
    <n v="0"/>
    <s v="TOTAL MOT"/>
    <n v="8"/>
    <s v="kg"/>
    <n v="2235730"/>
    <b v="0"/>
    <n v="8"/>
    <s v="kg"/>
    <n v="2235730"/>
    <b v="0"/>
    <n v="2235730"/>
    <b v="0"/>
    <n v="0"/>
    <b v="0"/>
    <s v="1464775.25"/>
    <n v="0"/>
    <s v="1464775.25"/>
    <n v="0"/>
    <b v="0"/>
    <b v="1"/>
  </r>
  <r>
    <s v="C"/>
    <s v="A"/>
    <n v="20210101"/>
    <n v="2021"/>
    <n v="52"/>
    <x v="1"/>
    <n v="562"/>
    <s v="NER"/>
    <x v="0"/>
    <s v="M"/>
    <s v="Import"/>
    <n v="276"/>
    <s v="DEU"/>
    <x v="4"/>
    <n v="0"/>
    <s v="W00"/>
    <s v="World"/>
    <s v="H5"/>
    <s v="HS"/>
    <b v="1"/>
    <n v="3102"/>
    <s v="Fertilizers mineral or chemical, nitrogenous"/>
    <x v="2"/>
    <x v="1"/>
    <b v="0"/>
    <s v="C00"/>
    <s v="TOTAL CPC"/>
    <n v="0"/>
    <n v="0"/>
    <s v="TOTAL MOT"/>
    <n v="8"/>
    <s v="kg"/>
    <n v="154"/>
    <b v="0"/>
    <n v="8"/>
    <s v="kg"/>
    <n v="154"/>
    <b v="0"/>
    <n v="154"/>
    <b v="0"/>
    <n v="0"/>
    <b v="0"/>
    <s v="345.22"/>
    <n v="0"/>
    <s v="345.22"/>
    <n v="0"/>
    <b v="0"/>
    <b v="1"/>
  </r>
  <r>
    <s v="C"/>
    <s v="A"/>
    <n v="20210101"/>
    <n v="2021"/>
    <n v="52"/>
    <x v="1"/>
    <n v="562"/>
    <s v="NER"/>
    <x v="0"/>
    <s v="M"/>
    <s v="Import"/>
    <n v="288"/>
    <s v="GHA"/>
    <x v="5"/>
    <n v="0"/>
    <s v="W00"/>
    <s v="World"/>
    <s v="H5"/>
    <s v="HS"/>
    <b v="1"/>
    <n v="3102"/>
    <s v="Fertilizers mineral or chemical, nitrogenous"/>
    <x v="2"/>
    <x v="1"/>
    <b v="0"/>
    <s v="C00"/>
    <s v="TOTAL CPC"/>
    <n v="0"/>
    <n v="0"/>
    <s v="TOTAL MOT"/>
    <n v="8"/>
    <s v="kg"/>
    <n v="178425"/>
    <b v="0"/>
    <n v="8"/>
    <s v="kg"/>
    <n v="178425"/>
    <b v="0"/>
    <n v="178425"/>
    <b v="0"/>
    <n v="0"/>
    <b v="0"/>
    <s v="264237.6"/>
    <n v="0"/>
    <s v="264237.6"/>
    <n v="0"/>
    <b v="0"/>
    <b v="1"/>
  </r>
  <r>
    <s v="C"/>
    <s v="A"/>
    <n v="20210101"/>
    <n v="2021"/>
    <n v="52"/>
    <x v="1"/>
    <n v="562"/>
    <s v="NER"/>
    <x v="0"/>
    <s v="M"/>
    <s v="Import"/>
    <n v="384"/>
    <s v="CIV"/>
    <x v="6"/>
    <n v="0"/>
    <s v="W00"/>
    <s v="World"/>
    <s v="H5"/>
    <s v="HS"/>
    <b v="1"/>
    <n v="3102"/>
    <s v="Fertilizers mineral or chemical, nitrogenous"/>
    <x v="2"/>
    <x v="1"/>
    <b v="0"/>
    <s v="C00"/>
    <s v="TOTAL CPC"/>
    <n v="0"/>
    <n v="0"/>
    <s v="TOTAL MOT"/>
    <n v="8"/>
    <s v="kg"/>
    <n v="124342"/>
    <b v="0"/>
    <n v="8"/>
    <s v="kg"/>
    <n v="124342"/>
    <b v="0"/>
    <n v="124342"/>
    <b v="0"/>
    <n v="0"/>
    <b v="0"/>
    <s v="139042.39"/>
    <n v="0"/>
    <s v="139042.39"/>
    <n v="0"/>
    <b v="0"/>
    <b v="1"/>
  </r>
  <r>
    <s v="C"/>
    <s v="A"/>
    <n v="20210101"/>
    <n v="2021"/>
    <n v="52"/>
    <x v="1"/>
    <n v="562"/>
    <s v="NER"/>
    <x v="0"/>
    <s v="M"/>
    <s v="Import"/>
    <n v="434"/>
    <s v="LBY"/>
    <x v="42"/>
    <n v="0"/>
    <s v="W00"/>
    <s v="World"/>
    <s v="H5"/>
    <s v="HS"/>
    <b v="1"/>
    <n v="3102"/>
    <s v="Fertilizers mineral or chemical, nitrogenous"/>
    <x v="2"/>
    <x v="1"/>
    <b v="0"/>
    <s v="C00"/>
    <s v="TOTAL CPC"/>
    <n v="0"/>
    <n v="0"/>
    <s v="TOTAL MOT"/>
    <n v="8"/>
    <s v="kg"/>
    <n v="90000"/>
    <b v="0"/>
    <n v="8"/>
    <s v="kg"/>
    <n v="90000"/>
    <b v="0"/>
    <n v="90000"/>
    <b v="0"/>
    <n v="0"/>
    <b v="0"/>
    <s v="31821.28"/>
    <n v="0"/>
    <s v="31821.28"/>
    <n v="0"/>
    <b v="0"/>
    <b v="1"/>
  </r>
  <r>
    <s v="C"/>
    <s v="A"/>
    <n v="20210101"/>
    <n v="2021"/>
    <n v="52"/>
    <x v="1"/>
    <n v="562"/>
    <s v="NER"/>
    <x v="0"/>
    <s v="M"/>
    <s v="Import"/>
    <n v="528"/>
    <s v="NLD"/>
    <x v="7"/>
    <n v="0"/>
    <s v="W00"/>
    <s v="World"/>
    <s v="H5"/>
    <s v="HS"/>
    <b v="1"/>
    <n v="3102"/>
    <s v="Fertilizers mineral or chemical, nitrogenous"/>
    <x v="2"/>
    <x v="1"/>
    <b v="0"/>
    <s v="C00"/>
    <s v="TOTAL CPC"/>
    <n v="0"/>
    <n v="0"/>
    <s v="TOTAL MOT"/>
    <n v="8"/>
    <s v="kg"/>
    <n v="63000"/>
    <b v="0"/>
    <n v="8"/>
    <s v="kg"/>
    <n v="63000"/>
    <b v="0"/>
    <n v="63000"/>
    <b v="0"/>
    <n v="0"/>
    <b v="0"/>
    <s v="21039.9"/>
    <n v="0"/>
    <s v="21039.9"/>
    <n v="0"/>
    <b v="0"/>
    <b v="1"/>
  </r>
  <r>
    <s v="C"/>
    <s v="A"/>
    <n v="20210101"/>
    <n v="2021"/>
    <n v="52"/>
    <x v="1"/>
    <n v="562"/>
    <s v="NER"/>
    <x v="0"/>
    <s v="M"/>
    <s v="Import"/>
    <n v="566"/>
    <s v="NGA"/>
    <x v="8"/>
    <n v="0"/>
    <s v="W00"/>
    <s v="World"/>
    <s v="H5"/>
    <s v="HS"/>
    <b v="1"/>
    <n v="3102"/>
    <s v="Fertilizers mineral or chemical, nitrogenous"/>
    <x v="2"/>
    <x v="1"/>
    <b v="0"/>
    <s v="C00"/>
    <s v="TOTAL CPC"/>
    <n v="0"/>
    <n v="0"/>
    <s v="TOTAL MOT"/>
    <n v="8"/>
    <s v="kg"/>
    <n v="11350405"/>
    <b v="0"/>
    <n v="8"/>
    <s v="kg"/>
    <n v="11350405"/>
    <b v="0"/>
    <n v="11350405"/>
    <b v="0"/>
    <n v="0"/>
    <b v="0"/>
    <s v="3145472.53"/>
    <n v="0"/>
    <s v="3145472.53"/>
    <n v="0"/>
    <b v="0"/>
    <b v="1"/>
  </r>
  <r>
    <s v="C"/>
    <s v="A"/>
    <n v="20210101"/>
    <n v="2021"/>
    <n v="52"/>
    <x v="1"/>
    <n v="562"/>
    <s v="NER"/>
    <x v="0"/>
    <s v="M"/>
    <s v="Import"/>
    <n v="579"/>
    <s v="NOR"/>
    <x v="44"/>
    <n v="0"/>
    <s v="W00"/>
    <s v="World"/>
    <s v="H5"/>
    <s v="HS"/>
    <b v="1"/>
    <n v="3102"/>
    <s v="Fertilizers mineral or chemical, nitrogenous"/>
    <x v="2"/>
    <x v="1"/>
    <b v="0"/>
    <s v="C00"/>
    <s v="TOTAL CPC"/>
    <n v="0"/>
    <n v="0"/>
    <s v="TOTAL MOT"/>
    <n v="8"/>
    <s v="kg"/>
    <n v="120000"/>
    <b v="0"/>
    <n v="8"/>
    <s v="kg"/>
    <n v="120000"/>
    <b v="0"/>
    <n v="120000"/>
    <b v="0"/>
    <n v="0"/>
    <b v="0"/>
    <s v="170117.75"/>
    <n v="0"/>
    <s v="170117.75"/>
    <n v="0"/>
    <b v="0"/>
    <b v="1"/>
  </r>
  <r>
    <s v="C"/>
    <s v="A"/>
    <n v="20210101"/>
    <n v="2021"/>
    <n v="52"/>
    <x v="1"/>
    <n v="562"/>
    <s v="NER"/>
    <x v="0"/>
    <s v="M"/>
    <s v="Import"/>
    <n v="643"/>
    <s v="RUS"/>
    <x v="9"/>
    <n v="0"/>
    <s v="W00"/>
    <s v="World"/>
    <s v="H5"/>
    <s v="HS"/>
    <b v="1"/>
    <n v="3102"/>
    <s v="Fertilizers mineral or chemical, nitrogenous"/>
    <x v="2"/>
    <x v="1"/>
    <b v="0"/>
    <s v="C00"/>
    <s v="TOTAL CPC"/>
    <n v="0"/>
    <n v="0"/>
    <s v="TOTAL MOT"/>
    <n v="8"/>
    <s v="kg"/>
    <n v="60000"/>
    <b v="0"/>
    <n v="8"/>
    <s v="kg"/>
    <n v="60000"/>
    <b v="0"/>
    <n v="60000"/>
    <b v="0"/>
    <n v="0"/>
    <b v="0"/>
    <s v="86693.77"/>
    <n v="0"/>
    <s v="86693.77"/>
    <n v="0"/>
    <b v="0"/>
    <b v="1"/>
  </r>
  <r>
    <s v="C"/>
    <s v="A"/>
    <n v="20210101"/>
    <n v="2021"/>
    <n v="52"/>
    <x v="1"/>
    <n v="562"/>
    <s v="NER"/>
    <x v="0"/>
    <s v="M"/>
    <s v="Import"/>
    <n v="686"/>
    <s v="SEN"/>
    <x v="10"/>
    <n v="0"/>
    <s v="W00"/>
    <s v="World"/>
    <s v="H5"/>
    <s v="HS"/>
    <b v="1"/>
    <n v="3102"/>
    <s v="Fertilizers mineral or chemical, nitrogenous"/>
    <x v="2"/>
    <x v="1"/>
    <b v="0"/>
    <s v="C00"/>
    <s v="TOTAL CPC"/>
    <n v="0"/>
    <n v="0"/>
    <s v="TOTAL MOT"/>
    <n v="8"/>
    <s v="kg"/>
    <n v="625"/>
    <b v="0"/>
    <n v="8"/>
    <s v="kg"/>
    <n v="625"/>
    <b v="0"/>
    <n v="625"/>
    <b v="0"/>
    <n v="0"/>
    <b v="0"/>
    <s v="340.64"/>
    <n v="0"/>
    <s v="340.64"/>
    <n v="0"/>
    <b v="0"/>
    <b v="1"/>
  </r>
  <r>
    <s v="C"/>
    <s v="A"/>
    <n v="20210101"/>
    <n v="2021"/>
    <n v="52"/>
    <x v="1"/>
    <n v="562"/>
    <s v="NER"/>
    <x v="0"/>
    <s v="M"/>
    <s v="Import"/>
    <n v="724"/>
    <s v="ESP"/>
    <x v="12"/>
    <n v="0"/>
    <s v="W00"/>
    <s v="World"/>
    <s v="H5"/>
    <s v="HS"/>
    <b v="1"/>
    <n v="3102"/>
    <s v="Fertilizers mineral or chemical, nitrogenous"/>
    <x v="2"/>
    <x v="1"/>
    <b v="0"/>
    <s v="C00"/>
    <s v="TOTAL CPC"/>
    <n v="0"/>
    <n v="0"/>
    <s v="TOTAL MOT"/>
    <n v="8"/>
    <s v="kg"/>
    <n v="60000"/>
    <b v="0"/>
    <n v="8"/>
    <s v="kg"/>
    <n v="60000"/>
    <b v="0"/>
    <n v="60000"/>
    <b v="0"/>
    <n v="0"/>
    <b v="0"/>
    <s v="285544.21"/>
    <n v="0"/>
    <s v="285544.21"/>
    <n v="0"/>
    <b v="0"/>
    <b v="1"/>
  </r>
  <r>
    <s v="C"/>
    <s v="A"/>
    <n v="20210101"/>
    <n v="2021"/>
    <n v="52"/>
    <x v="1"/>
    <n v="562"/>
    <s v="NER"/>
    <x v="0"/>
    <s v="M"/>
    <s v="Import"/>
    <n v="752"/>
    <s v="SWE"/>
    <x v="13"/>
    <n v="0"/>
    <s v="W00"/>
    <s v="World"/>
    <s v="H5"/>
    <s v="HS"/>
    <b v="1"/>
    <n v="3102"/>
    <s v="Fertilizers mineral or chemical, nitrogenous"/>
    <x v="2"/>
    <x v="1"/>
    <b v="0"/>
    <s v="C00"/>
    <s v="TOTAL CPC"/>
    <n v="0"/>
    <n v="0"/>
    <s v="TOTAL MOT"/>
    <n v="8"/>
    <s v="kg"/>
    <n v="2754290"/>
    <b v="0"/>
    <n v="8"/>
    <s v="kg"/>
    <n v="2754290"/>
    <b v="0"/>
    <n v="2754290"/>
    <b v="0"/>
    <n v="0"/>
    <b v="0"/>
    <s v="1576599.44"/>
    <n v="0"/>
    <s v="1576599.44"/>
    <n v="0"/>
    <b v="0"/>
    <b v="1"/>
  </r>
  <r>
    <s v="C"/>
    <s v="A"/>
    <n v="20210101"/>
    <n v="2021"/>
    <n v="52"/>
    <x v="1"/>
    <n v="562"/>
    <s v="NER"/>
    <x v="0"/>
    <s v="M"/>
    <s v="Import"/>
    <n v="788"/>
    <s v="TUN"/>
    <x v="45"/>
    <n v="0"/>
    <s v="W00"/>
    <s v="World"/>
    <s v="H5"/>
    <s v="HS"/>
    <b v="1"/>
    <n v="3102"/>
    <s v="Fertilizers mineral or chemical, nitrogenous"/>
    <x v="2"/>
    <x v="1"/>
    <b v="0"/>
    <s v="C00"/>
    <s v="TOTAL CPC"/>
    <n v="0"/>
    <n v="0"/>
    <s v="TOTAL MOT"/>
    <n v="8"/>
    <s v="kg"/>
    <n v="6250"/>
    <b v="0"/>
    <n v="8"/>
    <s v="kg"/>
    <n v="6250"/>
    <b v="0"/>
    <n v="6250"/>
    <b v="0"/>
    <n v="0"/>
    <b v="0"/>
    <s v="2142.55"/>
    <n v="0"/>
    <s v="2142.55"/>
    <n v="0"/>
    <b v="0"/>
    <b v="1"/>
  </r>
  <r>
    <s v="C"/>
    <s v="A"/>
    <n v="20210101"/>
    <n v="2021"/>
    <n v="52"/>
    <x v="1"/>
    <n v="562"/>
    <s v="NER"/>
    <x v="0"/>
    <s v="M"/>
    <s v="Import"/>
    <n v="792"/>
    <s v="TUR"/>
    <x v="33"/>
    <n v="0"/>
    <s v="W00"/>
    <s v="World"/>
    <s v="H5"/>
    <s v="HS"/>
    <b v="1"/>
    <n v="3102"/>
    <s v="Fertilizers mineral or chemical, nitrogenous"/>
    <x v="2"/>
    <x v="1"/>
    <b v="0"/>
    <s v="C00"/>
    <s v="TOTAL CPC"/>
    <n v="0"/>
    <n v="0"/>
    <s v="TOTAL MOT"/>
    <n v="8"/>
    <s v="kg"/>
    <n v="43080"/>
    <b v="0"/>
    <n v="8"/>
    <s v="kg"/>
    <n v="43080"/>
    <b v="0"/>
    <n v="43080"/>
    <b v="0"/>
    <n v="0"/>
    <b v="0"/>
    <s v="29106.7"/>
    <n v="0"/>
    <s v="29106.7"/>
    <n v="0"/>
    <b v="0"/>
    <b v="1"/>
  </r>
  <r>
    <s v="C"/>
    <s v="A"/>
    <n v="20210101"/>
    <n v="2021"/>
    <n v="52"/>
    <x v="1"/>
    <n v="562"/>
    <s v="NER"/>
    <x v="0"/>
    <s v="M"/>
    <s v="Import"/>
    <n v="854"/>
    <s v="BFA"/>
    <x v="16"/>
    <n v="0"/>
    <s v="W00"/>
    <s v="World"/>
    <s v="H5"/>
    <s v="HS"/>
    <b v="1"/>
    <n v="3102"/>
    <s v="Fertilizers mineral or chemical, nitrogenous"/>
    <x v="2"/>
    <x v="1"/>
    <b v="0"/>
    <s v="C00"/>
    <s v="TOTAL CPC"/>
    <n v="0"/>
    <n v="0"/>
    <s v="TOTAL MOT"/>
    <n v="8"/>
    <s v="kg"/>
    <n v="30000"/>
    <b v="0"/>
    <n v="8"/>
    <s v="kg"/>
    <n v="30000"/>
    <b v="0"/>
    <n v="30000"/>
    <b v="0"/>
    <n v="0"/>
    <b v="0"/>
    <s v="42546.02"/>
    <n v="0"/>
    <s v="42546.02"/>
    <n v="0"/>
    <b v="0"/>
    <b v="1"/>
  </r>
  <r>
    <s v="C"/>
    <s v="A"/>
    <n v="20210101"/>
    <n v="2021"/>
    <n v="52"/>
    <x v="1"/>
    <n v="180"/>
    <s v="COD"/>
    <x v="1"/>
    <s v="M"/>
    <s v="Import"/>
    <n v="0"/>
    <s v="W00"/>
    <x v="0"/>
    <n v="0"/>
    <s v="W00"/>
    <s v="World"/>
    <s v="H5"/>
    <s v="HS"/>
    <b v="1"/>
    <n v="310210"/>
    <s v="Fertilizers, mineral or chemical nitrogenous, urea, whether or not in aqueous solution"/>
    <x v="3"/>
    <x v="2"/>
    <b v="1"/>
    <s v="C00"/>
    <s v="TOTAL CPC"/>
    <n v="0"/>
    <n v="0"/>
    <s v="TOTAL MOT"/>
    <n v="8"/>
    <s v="kg"/>
    <n v="3932212"/>
    <b v="0"/>
    <n v="8"/>
    <s v="kg"/>
    <n v="3932212"/>
    <b v="0"/>
    <n v="3932212"/>
    <b v="0"/>
    <n v="0"/>
    <b v="0"/>
    <s v="2848287.89"/>
    <m/>
    <s v="2848287.89"/>
    <n v="0"/>
    <b v="0"/>
    <b v="1"/>
  </r>
  <r>
    <s v="C"/>
    <s v="A"/>
    <n v="20210101"/>
    <n v="2021"/>
    <n v="52"/>
    <x v="1"/>
    <n v="180"/>
    <s v="COD"/>
    <x v="1"/>
    <s v="M"/>
    <s v="Import"/>
    <n v="56"/>
    <s v="BEL"/>
    <x v="18"/>
    <n v="0"/>
    <s v="W00"/>
    <s v="World"/>
    <s v="H5"/>
    <s v="HS"/>
    <b v="1"/>
    <n v="310210"/>
    <s v="Fertilizers, mineral or chemical nitrogenous, urea, whether or not in aqueous solution"/>
    <x v="3"/>
    <x v="2"/>
    <b v="1"/>
    <s v="C00"/>
    <s v="TOTAL CPC"/>
    <n v="0"/>
    <n v="0"/>
    <s v="TOTAL MOT"/>
    <n v="8"/>
    <s v="kg"/>
    <n v="44420"/>
    <b v="0"/>
    <n v="8"/>
    <s v="kg"/>
    <n v="44420"/>
    <b v="0"/>
    <n v="44420"/>
    <b v="0"/>
    <n v="0"/>
    <b v="0"/>
    <s v="28320.98"/>
    <m/>
    <s v="28320.98"/>
    <n v="0"/>
    <b v="0"/>
    <b v="1"/>
  </r>
  <r>
    <s v="C"/>
    <s v="A"/>
    <n v="20210101"/>
    <n v="2021"/>
    <n v="52"/>
    <x v="1"/>
    <n v="180"/>
    <s v="COD"/>
    <x v="1"/>
    <s v="M"/>
    <s v="Import"/>
    <n v="156"/>
    <s v="CHN"/>
    <x v="1"/>
    <n v="0"/>
    <s v="W00"/>
    <s v="World"/>
    <s v="H5"/>
    <s v="HS"/>
    <b v="1"/>
    <n v="310210"/>
    <s v="Fertilizers, mineral or chemical nitrogenous, urea, whether or not in aqueous solution"/>
    <x v="3"/>
    <x v="2"/>
    <b v="1"/>
    <s v="C00"/>
    <s v="TOTAL CPC"/>
    <n v="0"/>
    <n v="0"/>
    <s v="TOTAL MOT"/>
    <n v="8"/>
    <s v="kg"/>
    <n v="199202"/>
    <b v="0"/>
    <n v="8"/>
    <s v="kg"/>
    <n v="199202"/>
    <b v="0"/>
    <n v="199202"/>
    <b v="0"/>
    <n v="0"/>
    <b v="0"/>
    <s v="94708.39"/>
    <m/>
    <s v="94708.39"/>
    <n v="0"/>
    <b v="0"/>
    <b v="1"/>
  </r>
  <r>
    <s v="C"/>
    <s v="A"/>
    <n v="20210101"/>
    <n v="2021"/>
    <n v="52"/>
    <x v="1"/>
    <n v="180"/>
    <s v="COD"/>
    <x v="1"/>
    <s v="M"/>
    <s v="Import"/>
    <n v="508"/>
    <s v="MOZ"/>
    <x v="26"/>
    <n v="0"/>
    <s v="W00"/>
    <s v="World"/>
    <s v="H5"/>
    <s v="HS"/>
    <b v="1"/>
    <n v="310210"/>
    <s v="Fertilizers, mineral or chemical nitrogenous, urea, whether or not in aqueous solution"/>
    <x v="3"/>
    <x v="2"/>
    <b v="1"/>
    <s v="C00"/>
    <s v="TOTAL CPC"/>
    <n v="0"/>
    <n v="0"/>
    <s v="TOTAL MOT"/>
    <n v="8"/>
    <s v="kg"/>
    <n v="965460"/>
    <b v="0"/>
    <n v="8"/>
    <s v="kg"/>
    <n v="965460"/>
    <b v="0"/>
    <n v="965460"/>
    <b v="0"/>
    <n v="0"/>
    <b v="0"/>
    <s v="851686.25"/>
    <m/>
    <s v="851686.25"/>
    <n v="0"/>
    <b v="0"/>
    <b v="1"/>
  </r>
  <r>
    <s v="C"/>
    <s v="A"/>
    <n v="20210101"/>
    <n v="2021"/>
    <n v="52"/>
    <x v="1"/>
    <n v="180"/>
    <s v="COD"/>
    <x v="1"/>
    <s v="M"/>
    <s v="Import"/>
    <n v="528"/>
    <s v="NLD"/>
    <x v="7"/>
    <n v="0"/>
    <s v="W00"/>
    <s v="World"/>
    <s v="H5"/>
    <s v="HS"/>
    <b v="1"/>
    <n v="310210"/>
    <s v="Fertilizers, mineral or chemical nitrogenous, urea, whether or not in aqueous solution"/>
    <x v="3"/>
    <x v="2"/>
    <b v="1"/>
    <s v="C00"/>
    <s v="TOTAL CPC"/>
    <n v="0"/>
    <n v="0"/>
    <s v="TOTAL MOT"/>
    <n v="8"/>
    <s v="kg"/>
    <n v="26"/>
    <b v="0"/>
    <n v="8"/>
    <s v="kg"/>
    <n v="26"/>
    <b v="0"/>
    <n v="26"/>
    <b v="0"/>
    <n v="0"/>
    <b v="0"/>
    <s v="499.26"/>
    <m/>
    <s v="499.26"/>
    <n v="0"/>
    <b v="0"/>
    <b v="1"/>
  </r>
  <r>
    <s v="C"/>
    <s v="A"/>
    <n v="20210101"/>
    <n v="2021"/>
    <n v="52"/>
    <x v="1"/>
    <n v="180"/>
    <s v="COD"/>
    <x v="1"/>
    <s v="M"/>
    <s v="Import"/>
    <n v="643"/>
    <s v="RUS"/>
    <x v="9"/>
    <n v="0"/>
    <s v="W00"/>
    <s v="World"/>
    <s v="H5"/>
    <s v="HS"/>
    <b v="1"/>
    <n v="310210"/>
    <s v="Fertilizers, mineral or chemical nitrogenous, urea, whether or not in aqueous solution"/>
    <x v="3"/>
    <x v="2"/>
    <b v="1"/>
    <s v="C00"/>
    <s v="TOTAL CPC"/>
    <n v="0"/>
    <n v="0"/>
    <s v="TOTAL MOT"/>
    <n v="8"/>
    <s v="kg"/>
    <n v="1679450"/>
    <b v="0"/>
    <n v="8"/>
    <s v="kg"/>
    <n v="1679450"/>
    <b v="0"/>
    <n v="1679450"/>
    <b v="0"/>
    <n v="0"/>
    <b v="0"/>
    <s v="926960.03"/>
    <m/>
    <s v="926960.03"/>
    <n v="0"/>
    <b v="0"/>
    <b v="1"/>
  </r>
  <r>
    <s v="C"/>
    <s v="A"/>
    <n v="20210101"/>
    <n v="2021"/>
    <n v="52"/>
    <x v="1"/>
    <n v="180"/>
    <s v="COD"/>
    <x v="1"/>
    <s v="M"/>
    <s v="Import"/>
    <n v="710"/>
    <s v="ZAF"/>
    <x v="30"/>
    <n v="0"/>
    <s v="W00"/>
    <s v="World"/>
    <s v="H5"/>
    <s v="HS"/>
    <b v="1"/>
    <n v="310210"/>
    <s v="Fertilizers, mineral or chemical nitrogenous, urea, whether or not in aqueous solution"/>
    <x v="3"/>
    <x v="2"/>
    <b v="1"/>
    <s v="C00"/>
    <s v="TOTAL CPC"/>
    <n v="0"/>
    <n v="0"/>
    <s v="TOTAL MOT"/>
    <n v="8"/>
    <s v="kg"/>
    <n v="545654"/>
    <b v="0"/>
    <n v="8"/>
    <s v="kg"/>
    <n v="545654"/>
    <b v="0"/>
    <n v="545654"/>
    <b v="0"/>
    <n v="0"/>
    <b v="0"/>
    <s v="418914.33"/>
    <m/>
    <s v="418914.33"/>
    <n v="0"/>
    <b v="0"/>
    <b v="1"/>
  </r>
  <r>
    <s v="C"/>
    <s v="A"/>
    <n v="20210101"/>
    <n v="2021"/>
    <n v="52"/>
    <x v="1"/>
    <n v="180"/>
    <s v="COD"/>
    <x v="1"/>
    <s v="M"/>
    <s v="Import"/>
    <n v="894"/>
    <s v="ZMB"/>
    <x v="39"/>
    <n v="0"/>
    <s v="W00"/>
    <s v="World"/>
    <s v="H5"/>
    <s v="HS"/>
    <b v="1"/>
    <n v="310210"/>
    <s v="Fertilizers, mineral or chemical nitrogenous, urea, whether or not in aqueous solution"/>
    <x v="3"/>
    <x v="2"/>
    <b v="1"/>
    <s v="C00"/>
    <s v="TOTAL CPC"/>
    <n v="0"/>
    <n v="0"/>
    <s v="TOTAL MOT"/>
    <n v="8"/>
    <s v="kg"/>
    <n v="498000"/>
    <b v="0"/>
    <n v="8"/>
    <s v="kg"/>
    <n v="498000"/>
    <b v="0"/>
    <n v="498000"/>
    <b v="0"/>
    <n v="0"/>
    <b v="0"/>
    <s v="527198.65"/>
    <m/>
    <s v="527198.65"/>
    <n v="0"/>
    <b v="0"/>
    <b v="1"/>
  </r>
  <r>
    <s v="C"/>
    <s v="A"/>
    <n v="20210101"/>
    <n v="2021"/>
    <n v="52"/>
    <x v="1"/>
    <n v="562"/>
    <s v="NER"/>
    <x v="0"/>
    <s v="M"/>
    <s v="Import"/>
    <n v="0"/>
    <s v="W00"/>
    <x v="0"/>
    <n v="0"/>
    <s v="W00"/>
    <s v="World"/>
    <s v="H5"/>
    <s v="HS"/>
    <b v="1"/>
    <n v="310210"/>
    <s v="Fertilizers, mineral or chemical nitrogenous, urea, whether or not in aqueous solution"/>
    <x v="3"/>
    <x v="2"/>
    <b v="1"/>
    <s v="C00"/>
    <s v="TOTAL CPC"/>
    <n v="0"/>
    <n v="0"/>
    <s v="TOTAL MOT"/>
    <n v="8"/>
    <s v="kg"/>
    <n v="8988729"/>
    <b v="0"/>
    <n v="8"/>
    <s v="kg"/>
    <n v="8988729"/>
    <b v="0"/>
    <n v="8988729"/>
    <b v="0"/>
    <n v="0"/>
    <b v="0"/>
    <s v="2785135.46"/>
    <n v="0"/>
    <s v="2785135.46"/>
    <n v="0"/>
    <b v="0"/>
    <b v="1"/>
  </r>
  <r>
    <s v="C"/>
    <s v="A"/>
    <n v="20210101"/>
    <n v="2021"/>
    <n v="52"/>
    <x v="1"/>
    <n v="562"/>
    <s v="NER"/>
    <x v="0"/>
    <s v="M"/>
    <s v="Import"/>
    <n v="204"/>
    <s v="BEN"/>
    <x v="2"/>
    <n v="0"/>
    <s v="W00"/>
    <s v="World"/>
    <s v="H5"/>
    <s v="HS"/>
    <b v="1"/>
    <n v="310210"/>
    <s v="Fertilizers, mineral or chemical nitrogenous, urea, whether or not in aqueous solution"/>
    <x v="3"/>
    <x v="2"/>
    <b v="1"/>
    <s v="C00"/>
    <s v="TOTAL CPC"/>
    <n v="0"/>
    <n v="0"/>
    <s v="TOTAL MOT"/>
    <n v="8"/>
    <s v="kg"/>
    <n v="3822000"/>
    <b v="0"/>
    <n v="8"/>
    <s v="kg"/>
    <n v="3822000"/>
    <b v="0"/>
    <n v="3822000"/>
    <b v="0"/>
    <n v="0"/>
    <b v="0"/>
    <s v="1262675.13"/>
    <n v="0"/>
    <s v="1262675.13"/>
    <n v="0"/>
    <b v="1"/>
    <b v="0"/>
  </r>
  <r>
    <s v="C"/>
    <s v="A"/>
    <n v="20210101"/>
    <n v="2021"/>
    <n v="52"/>
    <x v="1"/>
    <n v="562"/>
    <s v="NER"/>
    <x v="0"/>
    <s v="M"/>
    <s v="Import"/>
    <n v="276"/>
    <s v="DEU"/>
    <x v="4"/>
    <n v="0"/>
    <s v="W00"/>
    <s v="World"/>
    <s v="H5"/>
    <s v="HS"/>
    <b v="1"/>
    <n v="310210"/>
    <s v="Fertilizers, mineral or chemical nitrogenous, urea, whether or not in aqueous solution"/>
    <x v="3"/>
    <x v="2"/>
    <b v="1"/>
    <s v="C00"/>
    <s v="TOTAL CPC"/>
    <n v="0"/>
    <n v="0"/>
    <s v="TOTAL MOT"/>
    <n v="8"/>
    <s v="kg"/>
    <n v="154"/>
    <b v="0"/>
    <n v="8"/>
    <s v="kg"/>
    <n v="154"/>
    <b v="0"/>
    <n v="154"/>
    <b v="0"/>
    <n v="0"/>
    <b v="0"/>
    <s v="345.22"/>
    <n v="0"/>
    <s v="345.22"/>
    <n v="0"/>
    <b v="1"/>
    <b v="0"/>
  </r>
  <r>
    <s v="C"/>
    <s v="A"/>
    <n v="20210101"/>
    <n v="2021"/>
    <n v="52"/>
    <x v="1"/>
    <n v="562"/>
    <s v="NER"/>
    <x v="0"/>
    <s v="M"/>
    <s v="Import"/>
    <n v="288"/>
    <s v="GHA"/>
    <x v="5"/>
    <n v="0"/>
    <s v="W00"/>
    <s v="World"/>
    <s v="H5"/>
    <s v="HS"/>
    <b v="1"/>
    <n v="310210"/>
    <s v="Fertilizers, mineral or chemical nitrogenous, urea, whether or not in aqueous solution"/>
    <x v="3"/>
    <x v="2"/>
    <b v="1"/>
    <s v="C00"/>
    <s v="TOTAL CPC"/>
    <n v="0"/>
    <n v="0"/>
    <s v="TOTAL MOT"/>
    <n v="8"/>
    <s v="kg"/>
    <n v="700"/>
    <b v="0"/>
    <n v="8"/>
    <s v="kg"/>
    <n v="700"/>
    <b v="0"/>
    <n v="700"/>
    <b v="0"/>
    <n v="0"/>
    <b v="0"/>
    <s v="767.04"/>
    <n v="0"/>
    <s v="767.04"/>
    <n v="0"/>
    <b v="1"/>
    <b v="0"/>
  </r>
  <r>
    <s v="C"/>
    <s v="A"/>
    <n v="20210101"/>
    <n v="2021"/>
    <n v="52"/>
    <x v="1"/>
    <n v="562"/>
    <s v="NER"/>
    <x v="0"/>
    <s v="M"/>
    <s v="Import"/>
    <n v="528"/>
    <s v="NLD"/>
    <x v="7"/>
    <n v="0"/>
    <s v="W00"/>
    <s v="World"/>
    <s v="H5"/>
    <s v="HS"/>
    <b v="1"/>
    <n v="310210"/>
    <s v="Fertilizers, mineral or chemical nitrogenous, urea, whether or not in aqueous solution"/>
    <x v="3"/>
    <x v="2"/>
    <b v="1"/>
    <s v="C00"/>
    <s v="TOTAL CPC"/>
    <n v="0"/>
    <n v="0"/>
    <s v="TOTAL MOT"/>
    <n v="8"/>
    <s v="kg"/>
    <n v="63000"/>
    <b v="0"/>
    <n v="8"/>
    <s v="kg"/>
    <n v="63000"/>
    <b v="0"/>
    <n v="63000"/>
    <b v="0"/>
    <n v="0"/>
    <b v="0"/>
    <s v="21039.9"/>
    <n v="0"/>
    <s v="21039.9"/>
    <n v="0"/>
    <b v="1"/>
    <b v="0"/>
  </r>
  <r>
    <s v="C"/>
    <s v="A"/>
    <n v="20210101"/>
    <n v="2021"/>
    <n v="52"/>
    <x v="1"/>
    <n v="562"/>
    <s v="NER"/>
    <x v="0"/>
    <s v="M"/>
    <s v="Import"/>
    <n v="566"/>
    <s v="NGA"/>
    <x v="8"/>
    <n v="0"/>
    <s v="W00"/>
    <s v="World"/>
    <s v="H5"/>
    <s v="HS"/>
    <b v="1"/>
    <n v="310210"/>
    <s v="Fertilizers, mineral or chemical nitrogenous, urea, whether or not in aqueous solution"/>
    <x v="3"/>
    <x v="2"/>
    <b v="1"/>
    <s v="C00"/>
    <s v="TOTAL CPC"/>
    <n v="0"/>
    <n v="0"/>
    <s v="TOTAL MOT"/>
    <n v="8"/>
    <s v="kg"/>
    <n v="5102250"/>
    <b v="0"/>
    <n v="8"/>
    <s v="kg"/>
    <n v="5102250"/>
    <b v="0"/>
    <n v="5102250"/>
    <b v="0"/>
    <n v="0"/>
    <b v="0"/>
    <s v="1499967.53"/>
    <n v="0"/>
    <s v="1499967.53"/>
    <n v="0"/>
    <b v="1"/>
    <b v="0"/>
  </r>
  <r>
    <s v="C"/>
    <s v="A"/>
    <n v="20210101"/>
    <n v="2021"/>
    <n v="52"/>
    <x v="1"/>
    <n v="562"/>
    <s v="NER"/>
    <x v="0"/>
    <s v="M"/>
    <s v="Import"/>
    <n v="686"/>
    <s v="SEN"/>
    <x v="10"/>
    <n v="0"/>
    <s v="W00"/>
    <s v="World"/>
    <s v="H5"/>
    <s v="HS"/>
    <b v="1"/>
    <n v="310210"/>
    <s v="Fertilizers, mineral or chemical nitrogenous, urea, whether or not in aqueous solution"/>
    <x v="3"/>
    <x v="2"/>
    <b v="1"/>
    <s v="C00"/>
    <s v="TOTAL CPC"/>
    <n v="0"/>
    <n v="0"/>
    <s v="TOTAL MOT"/>
    <n v="8"/>
    <s v="kg"/>
    <n v="625"/>
    <b v="0"/>
    <n v="8"/>
    <s v="kg"/>
    <n v="625"/>
    <b v="0"/>
    <n v="625"/>
    <b v="0"/>
    <n v="0"/>
    <b v="0"/>
    <s v="340.64"/>
    <n v="0"/>
    <s v="340.64"/>
    <n v="0"/>
    <b v="1"/>
    <b v="0"/>
  </r>
  <r>
    <s v="C"/>
    <s v="A"/>
    <n v="20210101"/>
    <n v="2021"/>
    <n v="52"/>
    <x v="1"/>
    <n v="562"/>
    <s v="NER"/>
    <x v="0"/>
    <s v="M"/>
    <s v="Import"/>
    <n v="0"/>
    <s v="W00"/>
    <x v="0"/>
    <n v="0"/>
    <s v="W00"/>
    <s v="World"/>
    <s v="H5"/>
    <s v="HS"/>
    <b v="1"/>
    <n v="310221"/>
    <s v="Fertilizers, mineral or chemical nitrogenous, ammonium sulphate"/>
    <x v="15"/>
    <x v="2"/>
    <b v="1"/>
    <s v="C00"/>
    <s v="TOTAL CPC"/>
    <n v="0"/>
    <n v="0"/>
    <s v="TOTAL MOT"/>
    <n v="8"/>
    <s v="kg"/>
    <n v="50100"/>
    <b v="0"/>
    <n v="8"/>
    <s v="kg"/>
    <n v="50100"/>
    <b v="0"/>
    <n v="50100"/>
    <b v="0"/>
    <n v="0"/>
    <b v="0"/>
    <s v="35426.45"/>
    <n v="0"/>
    <s v="35426.45"/>
    <n v="0"/>
    <b v="0"/>
    <b v="1"/>
  </r>
  <r>
    <s v="C"/>
    <s v="A"/>
    <n v="20210101"/>
    <n v="2021"/>
    <n v="52"/>
    <x v="1"/>
    <n v="562"/>
    <s v="NER"/>
    <x v="0"/>
    <s v="M"/>
    <s v="Import"/>
    <n v="251"/>
    <s v="FRA"/>
    <x v="3"/>
    <n v="0"/>
    <s v="W00"/>
    <s v="World"/>
    <s v="H5"/>
    <s v="HS"/>
    <b v="1"/>
    <n v="310221"/>
    <s v="Fertilizers, mineral or chemical nitrogenous, ammonium sulphate"/>
    <x v="15"/>
    <x v="2"/>
    <b v="1"/>
    <s v="C00"/>
    <s v="TOTAL CPC"/>
    <n v="0"/>
    <n v="0"/>
    <s v="TOTAL MOT"/>
    <n v="8"/>
    <s v="kg"/>
    <n v="50100"/>
    <b v="0"/>
    <n v="8"/>
    <s v="kg"/>
    <n v="50100"/>
    <b v="0"/>
    <n v="50100"/>
    <b v="0"/>
    <n v="0"/>
    <b v="0"/>
    <s v="35426.45"/>
    <n v="0"/>
    <s v="35426.45"/>
    <n v="0"/>
    <b v="1"/>
    <b v="0"/>
  </r>
  <r>
    <s v="C"/>
    <s v="A"/>
    <n v="20210101"/>
    <n v="2021"/>
    <n v="52"/>
    <x v="1"/>
    <n v="180"/>
    <s v="COD"/>
    <x v="1"/>
    <s v="M"/>
    <s v="Import"/>
    <n v="0"/>
    <s v="W00"/>
    <x v="0"/>
    <n v="0"/>
    <s v="W00"/>
    <s v="World"/>
    <s v="H5"/>
    <s v="HS"/>
    <b v="1"/>
    <n v="310229"/>
    <s v="Fertilizers, mineral or chemical nitrogenous, other than ammonium sulphate"/>
    <x v="4"/>
    <x v="2"/>
    <b v="1"/>
    <s v="C00"/>
    <s v="TOTAL CPC"/>
    <n v="0"/>
    <n v="0"/>
    <s v="TOTAL MOT"/>
    <n v="8"/>
    <s v="kg"/>
    <n v="160639"/>
    <b v="0"/>
    <n v="8"/>
    <s v="kg"/>
    <n v="160639"/>
    <b v="0"/>
    <n v="160639"/>
    <b v="0"/>
    <n v="0"/>
    <b v="0"/>
    <s v="39100.67"/>
    <m/>
    <s v="39100.67"/>
    <n v="0"/>
    <b v="0"/>
    <b v="1"/>
  </r>
  <r>
    <s v="C"/>
    <s v="A"/>
    <n v="20210101"/>
    <n v="2021"/>
    <n v="52"/>
    <x v="1"/>
    <n v="180"/>
    <s v="COD"/>
    <x v="1"/>
    <s v="M"/>
    <s v="Import"/>
    <n v="156"/>
    <s v="CHN"/>
    <x v="1"/>
    <n v="0"/>
    <s v="W00"/>
    <s v="World"/>
    <s v="H5"/>
    <s v="HS"/>
    <b v="1"/>
    <n v="310229"/>
    <s v="Fertilizers, mineral or chemical nitrogenous, other than ammonium sulphate"/>
    <x v="4"/>
    <x v="2"/>
    <b v="1"/>
    <s v="C00"/>
    <s v="TOTAL CPC"/>
    <n v="0"/>
    <n v="0"/>
    <s v="TOTAL MOT"/>
    <n v="8"/>
    <s v="kg"/>
    <n v="20920"/>
    <b v="0"/>
    <n v="8"/>
    <s v="kg"/>
    <n v="20920"/>
    <b v="0"/>
    <n v="20920"/>
    <b v="0"/>
    <n v="0"/>
    <b v="0"/>
    <s v="5071.54"/>
    <m/>
    <s v="5071.54"/>
    <n v="0"/>
    <b v="0"/>
    <b v="1"/>
  </r>
  <r>
    <s v="C"/>
    <s v="A"/>
    <n v="20210101"/>
    <n v="2021"/>
    <n v="52"/>
    <x v="1"/>
    <n v="180"/>
    <s v="COD"/>
    <x v="1"/>
    <s v="M"/>
    <s v="Import"/>
    <n v="686"/>
    <s v="SEN"/>
    <x v="10"/>
    <n v="0"/>
    <s v="W00"/>
    <s v="World"/>
    <s v="H5"/>
    <s v="HS"/>
    <b v="1"/>
    <n v="310229"/>
    <s v="Fertilizers, mineral or chemical nitrogenous, other than ammonium sulphate"/>
    <x v="4"/>
    <x v="2"/>
    <b v="1"/>
    <s v="C00"/>
    <s v="TOTAL CPC"/>
    <n v="0"/>
    <n v="0"/>
    <s v="TOTAL MOT"/>
    <n v="8"/>
    <s v="kg"/>
    <n v="139239"/>
    <b v="0"/>
    <n v="8"/>
    <s v="kg"/>
    <n v="139239"/>
    <b v="0"/>
    <n v="139239"/>
    <b v="0"/>
    <n v="0"/>
    <b v="0"/>
    <s v="33992.15"/>
    <m/>
    <s v="33992.15"/>
    <n v="0"/>
    <b v="0"/>
    <b v="1"/>
  </r>
  <r>
    <s v="C"/>
    <s v="A"/>
    <n v="20210101"/>
    <n v="2021"/>
    <n v="52"/>
    <x v="1"/>
    <n v="180"/>
    <s v="COD"/>
    <x v="1"/>
    <s v="M"/>
    <s v="Import"/>
    <n v="826"/>
    <s v="GBR"/>
    <x v="37"/>
    <n v="0"/>
    <s v="W00"/>
    <s v="World"/>
    <s v="H5"/>
    <s v="HS"/>
    <b v="1"/>
    <n v="310229"/>
    <s v="Fertilizers, mineral or chemical nitrogenous, other than ammonium sulphate"/>
    <x v="4"/>
    <x v="2"/>
    <b v="1"/>
    <s v="C00"/>
    <s v="TOTAL CPC"/>
    <n v="0"/>
    <n v="0"/>
    <s v="TOTAL MOT"/>
    <n v="8"/>
    <s v="kg"/>
    <n v="480"/>
    <b v="0"/>
    <n v="8"/>
    <s v="kg"/>
    <n v="480"/>
    <b v="0"/>
    <n v="480"/>
    <b v="0"/>
    <n v="0"/>
    <b v="0"/>
    <s v="36.98"/>
    <m/>
    <s v="36.98"/>
    <n v="0"/>
    <b v="0"/>
    <b v="1"/>
  </r>
  <r>
    <s v="C"/>
    <s v="A"/>
    <n v="20210101"/>
    <n v="2021"/>
    <n v="52"/>
    <x v="1"/>
    <n v="562"/>
    <s v="NER"/>
    <x v="0"/>
    <s v="M"/>
    <s v="Import"/>
    <n v="0"/>
    <s v="W00"/>
    <x v="0"/>
    <n v="0"/>
    <s v="W00"/>
    <s v="World"/>
    <s v="H5"/>
    <s v="HS"/>
    <b v="1"/>
    <n v="310229"/>
    <s v="Fertilizers, mineral or chemical nitrogenous, other than ammonium sulphate"/>
    <x v="4"/>
    <x v="2"/>
    <b v="1"/>
    <s v="C00"/>
    <s v="TOTAL CPC"/>
    <n v="0"/>
    <n v="0"/>
    <s v="TOTAL MOT"/>
    <n v="8"/>
    <s v="kg"/>
    <n v="107625"/>
    <b v="0"/>
    <n v="8"/>
    <s v="kg"/>
    <n v="107625"/>
    <b v="0"/>
    <n v="107625"/>
    <b v="0"/>
    <n v="0"/>
    <b v="0"/>
    <s v="30242.37"/>
    <n v="0"/>
    <s v="30242.37"/>
    <n v="0"/>
    <b v="0"/>
    <b v="1"/>
  </r>
  <r>
    <s v="C"/>
    <s v="A"/>
    <n v="20210101"/>
    <n v="2021"/>
    <n v="52"/>
    <x v="1"/>
    <n v="562"/>
    <s v="NER"/>
    <x v="0"/>
    <s v="M"/>
    <s v="Import"/>
    <n v="204"/>
    <s v="BEN"/>
    <x v="2"/>
    <n v="0"/>
    <s v="W00"/>
    <s v="World"/>
    <s v="H5"/>
    <s v="HS"/>
    <b v="1"/>
    <n v="310229"/>
    <s v="Fertilizers, mineral or chemical nitrogenous, other than ammonium sulphate"/>
    <x v="4"/>
    <x v="2"/>
    <b v="1"/>
    <s v="C00"/>
    <s v="TOTAL CPC"/>
    <n v="0"/>
    <n v="0"/>
    <s v="TOTAL MOT"/>
    <n v="8"/>
    <s v="kg"/>
    <n v="75000"/>
    <b v="0"/>
    <n v="8"/>
    <s v="kg"/>
    <n v="75000"/>
    <b v="0"/>
    <n v="75000"/>
    <b v="0"/>
    <n v="0"/>
    <b v="0"/>
    <s v="25047.5"/>
    <n v="0"/>
    <s v="25047.5"/>
    <n v="0"/>
    <b v="1"/>
    <b v="0"/>
  </r>
  <r>
    <s v="C"/>
    <s v="A"/>
    <n v="20210101"/>
    <n v="2021"/>
    <n v="52"/>
    <x v="1"/>
    <n v="562"/>
    <s v="NER"/>
    <x v="0"/>
    <s v="M"/>
    <s v="Import"/>
    <n v="566"/>
    <s v="NGA"/>
    <x v="8"/>
    <n v="0"/>
    <s v="W00"/>
    <s v="World"/>
    <s v="H5"/>
    <s v="HS"/>
    <b v="1"/>
    <n v="310229"/>
    <s v="Fertilizers, mineral or chemical nitrogenous, other than ammonium sulphate"/>
    <x v="4"/>
    <x v="2"/>
    <b v="1"/>
    <s v="C00"/>
    <s v="TOTAL CPC"/>
    <n v="0"/>
    <n v="0"/>
    <s v="TOTAL MOT"/>
    <n v="8"/>
    <s v="kg"/>
    <n v="32625"/>
    <b v="0"/>
    <n v="8"/>
    <s v="kg"/>
    <n v="32625"/>
    <b v="0"/>
    <n v="32625"/>
    <b v="0"/>
    <n v="0"/>
    <b v="0"/>
    <s v="5194.87"/>
    <n v="0"/>
    <s v="5194.87"/>
    <n v="0"/>
    <b v="1"/>
    <b v="0"/>
  </r>
  <r>
    <s v="C"/>
    <s v="A"/>
    <n v="20210101"/>
    <n v="2021"/>
    <n v="52"/>
    <x v="1"/>
    <n v="180"/>
    <s v="COD"/>
    <x v="1"/>
    <s v="M"/>
    <s v="Import"/>
    <n v="0"/>
    <s v="W00"/>
    <x v="0"/>
    <n v="0"/>
    <s v="W00"/>
    <s v="World"/>
    <s v="H5"/>
    <s v="HS"/>
    <b v="1"/>
    <n v="310230"/>
    <s v="Fertilizers, mineral or chemical nitrogenous, ammonium nitrate, whether or not in aqueous solution"/>
    <x v="5"/>
    <x v="2"/>
    <b v="1"/>
    <s v="C00"/>
    <s v="TOTAL CPC"/>
    <n v="0"/>
    <n v="0"/>
    <s v="TOTAL MOT"/>
    <n v="-1"/>
    <s v="N/A"/>
    <n v="0"/>
    <b v="0"/>
    <n v="8"/>
    <s v="kg"/>
    <n v="29726668"/>
    <b v="0"/>
    <m/>
    <b v="0"/>
    <n v="0"/>
    <b v="0"/>
    <s v="25716139.06"/>
    <m/>
    <s v="25716139.06"/>
    <n v="0"/>
    <b v="0"/>
    <b v="1"/>
  </r>
  <r>
    <s v="C"/>
    <s v="A"/>
    <n v="20210101"/>
    <n v="2021"/>
    <n v="52"/>
    <x v="1"/>
    <n v="180"/>
    <s v="COD"/>
    <x v="1"/>
    <s v="M"/>
    <s v="Import"/>
    <n v="56"/>
    <s v="BEL"/>
    <x v="18"/>
    <n v="0"/>
    <s v="W00"/>
    <s v="World"/>
    <s v="H5"/>
    <s v="HS"/>
    <b v="1"/>
    <n v="310230"/>
    <s v="Fertilizers, mineral or chemical nitrogenous, ammonium nitrate, whether or not in aqueous solution"/>
    <x v="5"/>
    <x v="2"/>
    <b v="1"/>
    <s v="C00"/>
    <s v="TOTAL CPC"/>
    <n v="0"/>
    <n v="0"/>
    <s v="TOTAL MOT"/>
    <n v="-1"/>
    <s v="N/A"/>
    <n v="0"/>
    <b v="0"/>
    <n v="8"/>
    <s v="kg"/>
    <n v="1"/>
    <b v="0"/>
    <m/>
    <b v="0"/>
    <n v="0"/>
    <b v="0"/>
    <s v="195.38"/>
    <m/>
    <s v="195.38"/>
    <n v="0"/>
    <b v="0"/>
    <b v="1"/>
  </r>
  <r>
    <s v="C"/>
    <s v="A"/>
    <n v="20210101"/>
    <n v="2021"/>
    <n v="52"/>
    <x v="1"/>
    <n v="180"/>
    <s v="COD"/>
    <x v="1"/>
    <s v="M"/>
    <s v="Import"/>
    <n v="643"/>
    <s v="RUS"/>
    <x v="9"/>
    <n v="0"/>
    <s v="W00"/>
    <s v="World"/>
    <s v="H5"/>
    <s v="HS"/>
    <b v="1"/>
    <n v="310230"/>
    <s v="Fertilizers, mineral or chemical nitrogenous, ammonium nitrate, whether or not in aqueous solution"/>
    <x v="5"/>
    <x v="2"/>
    <b v="1"/>
    <s v="C00"/>
    <s v="TOTAL CPC"/>
    <n v="0"/>
    <n v="0"/>
    <s v="TOTAL MOT"/>
    <n v="8"/>
    <s v="kg"/>
    <n v="8518920"/>
    <b v="0"/>
    <n v="8"/>
    <s v="kg"/>
    <n v="8518920"/>
    <b v="0"/>
    <n v="8518920"/>
    <b v="0"/>
    <n v="0"/>
    <b v="0"/>
    <s v="10241622.13"/>
    <m/>
    <s v="10241622.13"/>
    <n v="0"/>
    <b v="0"/>
    <b v="1"/>
  </r>
  <r>
    <s v="C"/>
    <s v="A"/>
    <n v="20210101"/>
    <n v="2021"/>
    <n v="52"/>
    <x v="1"/>
    <n v="180"/>
    <s v="COD"/>
    <x v="1"/>
    <s v="M"/>
    <s v="Import"/>
    <n v="704"/>
    <s v="VNM"/>
    <x v="29"/>
    <n v="0"/>
    <s v="W00"/>
    <s v="World"/>
    <s v="H5"/>
    <s v="HS"/>
    <b v="1"/>
    <n v="310230"/>
    <s v="Fertilizers, mineral or chemical nitrogenous, ammonium nitrate, whether or not in aqueous solution"/>
    <x v="5"/>
    <x v="2"/>
    <b v="1"/>
    <s v="C00"/>
    <s v="TOTAL CPC"/>
    <n v="0"/>
    <n v="0"/>
    <s v="TOTAL MOT"/>
    <n v="8"/>
    <s v="kg"/>
    <n v="4030210"/>
    <b v="0"/>
    <n v="8"/>
    <s v="kg"/>
    <n v="4030210"/>
    <b v="0"/>
    <n v="4030210"/>
    <b v="0"/>
    <n v="0"/>
    <b v="0"/>
    <s v="2696719.93"/>
    <m/>
    <s v="2696719.93"/>
    <n v="0"/>
    <b v="0"/>
    <b v="1"/>
  </r>
  <r>
    <s v="C"/>
    <s v="A"/>
    <n v="20210101"/>
    <n v="2021"/>
    <n v="52"/>
    <x v="1"/>
    <n v="180"/>
    <s v="COD"/>
    <x v="1"/>
    <s v="M"/>
    <s v="Import"/>
    <n v="710"/>
    <s v="ZAF"/>
    <x v="30"/>
    <n v="0"/>
    <s v="W00"/>
    <s v="World"/>
    <s v="H5"/>
    <s v="HS"/>
    <b v="1"/>
    <n v="310230"/>
    <s v="Fertilizers, mineral or chemical nitrogenous, ammonium nitrate, whether or not in aqueous solution"/>
    <x v="5"/>
    <x v="2"/>
    <b v="1"/>
    <s v="C00"/>
    <s v="TOTAL CPC"/>
    <n v="0"/>
    <n v="0"/>
    <s v="TOTAL MOT"/>
    <n v="8"/>
    <s v="kg"/>
    <n v="14509240"/>
    <b v="0"/>
    <n v="8"/>
    <s v="kg"/>
    <n v="14509240"/>
    <b v="0"/>
    <n v="14509240"/>
    <b v="0"/>
    <n v="0"/>
    <b v="0"/>
    <s v="10276873.18"/>
    <m/>
    <s v="10276873.18"/>
    <n v="0"/>
    <b v="0"/>
    <b v="1"/>
  </r>
  <r>
    <s v="C"/>
    <s v="A"/>
    <n v="20210101"/>
    <n v="2021"/>
    <n v="52"/>
    <x v="1"/>
    <n v="180"/>
    <s v="COD"/>
    <x v="1"/>
    <s v="M"/>
    <s v="Import"/>
    <n v="752"/>
    <s v="SWE"/>
    <x v="13"/>
    <n v="0"/>
    <s v="W00"/>
    <s v="World"/>
    <s v="H5"/>
    <s v="HS"/>
    <b v="1"/>
    <n v="310230"/>
    <s v="Fertilizers, mineral or chemical nitrogenous, ammonium nitrate, whether or not in aqueous solution"/>
    <x v="5"/>
    <x v="2"/>
    <b v="1"/>
    <s v="C00"/>
    <s v="TOTAL CPC"/>
    <n v="0"/>
    <n v="0"/>
    <s v="TOTAL MOT"/>
    <n v="8"/>
    <s v="kg"/>
    <n v="65600"/>
    <b v="0"/>
    <n v="8"/>
    <s v="kg"/>
    <n v="65600"/>
    <b v="0"/>
    <n v="65600"/>
    <b v="0"/>
    <n v="0"/>
    <b v="0"/>
    <s v="43724.78"/>
    <m/>
    <s v="43724.78"/>
    <n v="0"/>
    <b v="0"/>
    <b v="1"/>
  </r>
  <r>
    <s v="C"/>
    <s v="A"/>
    <n v="20210101"/>
    <n v="2021"/>
    <n v="52"/>
    <x v="1"/>
    <n v="180"/>
    <s v="COD"/>
    <x v="1"/>
    <s v="M"/>
    <s v="Import"/>
    <n v="804"/>
    <s v="UKR"/>
    <x v="35"/>
    <n v="0"/>
    <s v="W00"/>
    <s v="World"/>
    <s v="H5"/>
    <s v="HS"/>
    <b v="1"/>
    <n v="310230"/>
    <s v="Fertilizers, mineral or chemical nitrogenous, ammonium nitrate, whether or not in aqueous solution"/>
    <x v="5"/>
    <x v="2"/>
    <b v="1"/>
    <s v="C00"/>
    <s v="TOTAL CPC"/>
    <n v="0"/>
    <n v="0"/>
    <s v="TOTAL MOT"/>
    <n v="8"/>
    <s v="kg"/>
    <n v="807500"/>
    <b v="0"/>
    <n v="8"/>
    <s v="kg"/>
    <n v="807500"/>
    <b v="0"/>
    <n v="807500"/>
    <b v="0"/>
    <n v="0"/>
    <b v="0"/>
    <s v="555001.75"/>
    <m/>
    <s v="555001.75"/>
    <n v="0"/>
    <b v="0"/>
    <b v="1"/>
  </r>
  <r>
    <s v="C"/>
    <s v="A"/>
    <n v="20210101"/>
    <n v="2021"/>
    <n v="52"/>
    <x v="1"/>
    <n v="180"/>
    <s v="COD"/>
    <x v="1"/>
    <s v="M"/>
    <s v="Import"/>
    <n v="834"/>
    <s v="TZA"/>
    <x v="38"/>
    <n v="0"/>
    <s v="W00"/>
    <s v="World"/>
    <s v="H5"/>
    <s v="HS"/>
    <b v="1"/>
    <n v="310230"/>
    <s v="Fertilizers, mineral or chemical nitrogenous, ammonium nitrate, whether or not in aqueous solution"/>
    <x v="5"/>
    <x v="2"/>
    <b v="1"/>
    <s v="C00"/>
    <s v="TOTAL CPC"/>
    <n v="0"/>
    <n v="0"/>
    <s v="TOTAL MOT"/>
    <n v="8"/>
    <s v="kg"/>
    <n v="416897"/>
    <b v="0"/>
    <n v="8"/>
    <s v="kg"/>
    <n v="416897"/>
    <b v="0"/>
    <n v="416897"/>
    <b v="0"/>
    <n v="0"/>
    <b v="0"/>
    <s v="578030.55"/>
    <m/>
    <s v="578030.55"/>
    <n v="0"/>
    <b v="0"/>
    <b v="1"/>
  </r>
  <r>
    <s v="C"/>
    <s v="A"/>
    <n v="20210101"/>
    <n v="2021"/>
    <n v="52"/>
    <x v="1"/>
    <n v="180"/>
    <s v="COD"/>
    <x v="1"/>
    <s v="M"/>
    <s v="Import"/>
    <n v="894"/>
    <s v="ZMB"/>
    <x v="39"/>
    <n v="0"/>
    <s v="W00"/>
    <s v="World"/>
    <s v="H5"/>
    <s v="HS"/>
    <b v="1"/>
    <n v="310230"/>
    <s v="Fertilizers, mineral or chemical nitrogenous, ammonium nitrate, whether or not in aqueous solution"/>
    <x v="5"/>
    <x v="2"/>
    <b v="1"/>
    <s v="C00"/>
    <s v="TOTAL CPC"/>
    <n v="0"/>
    <n v="0"/>
    <s v="TOTAL MOT"/>
    <n v="8"/>
    <s v="kg"/>
    <n v="1378300"/>
    <b v="0"/>
    <n v="8"/>
    <s v="kg"/>
    <n v="1378300"/>
    <b v="0"/>
    <n v="1378300"/>
    <b v="0"/>
    <n v="0"/>
    <b v="0"/>
    <s v="1323971.36"/>
    <m/>
    <s v="1323971.36"/>
    <n v="0"/>
    <b v="0"/>
    <b v="1"/>
  </r>
  <r>
    <s v="C"/>
    <s v="A"/>
    <n v="20210101"/>
    <n v="2021"/>
    <n v="52"/>
    <x v="1"/>
    <n v="562"/>
    <s v="NER"/>
    <x v="0"/>
    <s v="M"/>
    <s v="Import"/>
    <n v="0"/>
    <s v="W00"/>
    <x v="0"/>
    <n v="0"/>
    <s v="W00"/>
    <s v="World"/>
    <s v="H5"/>
    <s v="HS"/>
    <b v="1"/>
    <n v="310230"/>
    <s v="Fertilizers, mineral or chemical nitrogenous, ammonium nitrate, whether or not in aqueous solution"/>
    <x v="5"/>
    <x v="2"/>
    <b v="1"/>
    <s v="C00"/>
    <s v="TOTAL CPC"/>
    <n v="0"/>
    <n v="0"/>
    <s v="TOTAL MOT"/>
    <n v="8"/>
    <s v="kg"/>
    <n v="5495842"/>
    <b v="0"/>
    <n v="8"/>
    <s v="kg"/>
    <n v="5495842"/>
    <b v="0"/>
    <n v="5495842"/>
    <b v="0"/>
    <n v="0"/>
    <b v="0"/>
    <s v="3756645.59"/>
    <n v="0"/>
    <s v="3756645.59"/>
    <n v="0"/>
    <b v="0"/>
    <b v="1"/>
  </r>
  <r>
    <s v="C"/>
    <s v="A"/>
    <n v="20210101"/>
    <n v="2021"/>
    <n v="52"/>
    <x v="1"/>
    <n v="562"/>
    <s v="NER"/>
    <x v="0"/>
    <s v="M"/>
    <s v="Import"/>
    <n v="251"/>
    <s v="FRA"/>
    <x v="3"/>
    <n v="0"/>
    <s v="W00"/>
    <s v="World"/>
    <s v="H5"/>
    <s v="HS"/>
    <b v="1"/>
    <n v="310230"/>
    <s v="Fertilizers, mineral or chemical nitrogenous, ammonium nitrate, whether or not in aqueous solution"/>
    <x v="5"/>
    <x v="2"/>
    <b v="1"/>
    <s v="C00"/>
    <s v="TOTAL CPC"/>
    <n v="0"/>
    <n v="0"/>
    <s v="TOTAL MOT"/>
    <n v="8"/>
    <s v="kg"/>
    <n v="2185630"/>
    <b v="0"/>
    <n v="8"/>
    <s v="kg"/>
    <n v="2185630"/>
    <b v="0"/>
    <n v="2185630"/>
    <b v="0"/>
    <n v="0"/>
    <b v="0"/>
    <s v="1429348.8"/>
    <n v="0"/>
    <s v="1429348.8"/>
    <n v="0"/>
    <b v="1"/>
    <b v="0"/>
  </r>
  <r>
    <s v="C"/>
    <s v="A"/>
    <n v="20210101"/>
    <n v="2021"/>
    <n v="52"/>
    <x v="1"/>
    <n v="562"/>
    <s v="NER"/>
    <x v="0"/>
    <s v="M"/>
    <s v="Import"/>
    <n v="288"/>
    <s v="GHA"/>
    <x v="5"/>
    <n v="0"/>
    <s v="W00"/>
    <s v="World"/>
    <s v="H5"/>
    <s v="HS"/>
    <b v="1"/>
    <n v="310230"/>
    <s v="Fertilizers, mineral or chemical nitrogenous, ammonium nitrate, whether or not in aqueous solution"/>
    <x v="5"/>
    <x v="2"/>
    <b v="1"/>
    <s v="C00"/>
    <s v="TOTAL CPC"/>
    <n v="0"/>
    <n v="0"/>
    <s v="TOTAL MOT"/>
    <n v="8"/>
    <s v="kg"/>
    <n v="177500"/>
    <b v="0"/>
    <n v="8"/>
    <s v="kg"/>
    <n v="177500"/>
    <b v="0"/>
    <n v="177500"/>
    <b v="0"/>
    <n v="0"/>
    <b v="0"/>
    <s v="263143.5"/>
    <n v="0"/>
    <s v="263143.5"/>
    <n v="0"/>
    <b v="1"/>
    <b v="0"/>
  </r>
  <r>
    <s v="C"/>
    <s v="A"/>
    <n v="20210101"/>
    <n v="2021"/>
    <n v="52"/>
    <x v="1"/>
    <n v="562"/>
    <s v="NER"/>
    <x v="0"/>
    <s v="M"/>
    <s v="Import"/>
    <n v="384"/>
    <s v="CIV"/>
    <x v="6"/>
    <n v="0"/>
    <s v="W00"/>
    <s v="World"/>
    <s v="H5"/>
    <s v="HS"/>
    <b v="1"/>
    <n v="310230"/>
    <s v="Fertilizers, mineral or chemical nitrogenous, ammonium nitrate, whether or not in aqueous solution"/>
    <x v="5"/>
    <x v="2"/>
    <b v="1"/>
    <s v="C00"/>
    <s v="TOTAL CPC"/>
    <n v="0"/>
    <n v="0"/>
    <s v="TOTAL MOT"/>
    <n v="8"/>
    <s v="kg"/>
    <n v="124342"/>
    <b v="0"/>
    <n v="8"/>
    <s v="kg"/>
    <n v="124342"/>
    <b v="0"/>
    <n v="124342"/>
    <b v="0"/>
    <n v="0"/>
    <b v="0"/>
    <s v="139042.39"/>
    <n v="0"/>
    <s v="139042.39"/>
    <n v="0"/>
    <b v="1"/>
    <b v="0"/>
  </r>
  <r>
    <s v="C"/>
    <s v="A"/>
    <n v="20210101"/>
    <n v="2021"/>
    <n v="52"/>
    <x v="1"/>
    <n v="562"/>
    <s v="NER"/>
    <x v="0"/>
    <s v="M"/>
    <s v="Import"/>
    <n v="566"/>
    <s v="NGA"/>
    <x v="8"/>
    <n v="0"/>
    <s v="W00"/>
    <s v="World"/>
    <s v="H5"/>
    <s v="HS"/>
    <b v="1"/>
    <n v="310230"/>
    <s v="Fertilizers, mineral or chemical nitrogenous, ammonium nitrate, whether or not in aqueous solution"/>
    <x v="5"/>
    <x v="2"/>
    <b v="1"/>
    <s v="C00"/>
    <s v="TOTAL CPC"/>
    <n v="0"/>
    <n v="0"/>
    <s v="TOTAL MOT"/>
    <n v="8"/>
    <s v="kg"/>
    <n v="1000"/>
    <b v="0"/>
    <n v="8"/>
    <s v="kg"/>
    <n v="1000"/>
    <b v="0"/>
    <n v="1000"/>
    <b v="0"/>
    <n v="0"/>
    <b v="0"/>
    <s v="20047.22"/>
    <n v="0"/>
    <s v="20047.22"/>
    <n v="0"/>
    <b v="1"/>
    <b v="0"/>
  </r>
  <r>
    <s v="C"/>
    <s v="A"/>
    <n v="20210101"/>
    <n v="2021"/>
    <n v="52"/>
    <x v="1"/>
    <n v="562"/>
    <s v="NER"/>
    <x v="0"/>
    <s v="M"/>
    <s v="Import"/>
    <n v="579"/>
    <s v="NOR"/>
    <x v="44"/>
    <n v="0"/>
    <s v="W00"/>
    <s v="World"/>
    <s v="H5"/>
    <s v="HS"/>
    <b v="1"/>
    <n v="310230"/>
    <s v="Fertilizers, mineral or chemical nitrogenous, ammonium nitrate, whether or not in aqueous solution"/>
    <x v="5"/>
    <x v="2"/>
    <b v="1"/>
    <s v="C00"/>
    <s v="TOTAL CPC"/>
    <n v="0"/>
    <n v="0"/>
    <s v="TOTAL MOT"/>
    <n v="8"/>
    <s v="kg"/>
    <n v="120000"/>
    <b v="0"/>
    <n v="8"/>
    <s v="kg"/>
    <n v="120000"/>
    <b v="0"/>
    <n v="120000"/>
    <b v="0"/>
    <n v="0"/>
    <b v="0"/>
    <s v="170117.75"/>
    <n v="0"/>
    <s v="170117.75"/>
    <n v="0"/>
    <b v="1"/>
    <b v="0"/>
  </r>
  <r>
    <s v="C"/>
    <s v="A"/>
    <n v="20210101"/>
    <n v="2021"/>
    <n v="52"/>
    <x v="1"/>
    <n v="562"/>
    <s v="NER"/>
    <x v="0"/>
    <s v="M"/>
    <s v="Import"/>
    <n v="643"/>
    <s v="RUS"/>
    <x v="9"/>
    <n v="0"/>
    <s v="W00"/>
    <s v="World"/>
    <s v="H5"/>
    <s v="HS"/>
    <b v="1"/>
    <n v="310230"/>
    <s v="Fertilizers, mineral or chemical nitrogenous, ammonium nitrate, whether or not in aqueous solution"/>
    <x v="5"/>
    <x v="2"/>
    <b v="1"/>
    <s v="C00"/>
    <s v="TOTAL CPC"/>
    <n v="0"/>
    <n v="0"/>
    <s v="TOTAL MOT"/>
    <n v="8"/>
    <s v="kg"/>
    <n v="60000"/>
    <b v="0"/>
    <n v="8"/>
    <s v="kg"/>
    <n v="60000"/>
    <b v="0"/>
    <n v="60000"/>
    <b v="0"/>
    <n v="0"/>
    <b v="0"/>
    <s v="86693.77"/>
    <n v="0"/>
    <s v="86693.77"/>
    <n v="0"/>
    <b v="1"/>
    <b v="0"/>
  </r>
  <r>
    <s v="C"/>
    <s v="A"/>
    <n v="20210101"/>
    <n v="2021"/>
    <n v="52"/>
    <x v="1"/>
    <n v="562"/>
    <s v="NER"/>
    <x v="0"/>
    <s v="M"/>
    <s v="Import"/>
    <n v="752"/>
    <s v="SWE"/>
    <x v="13"/>
    <n v="0"/>
    <s v="W00"/>
    <s v="World"/>
    <s v="H5"/>
    <s v="HS"/>
    <b v="1"/>
    <n v="310230"/>
    <s v="Fertilizers, mineral or chemical nitrogenous, ammonium nitrate, whether or not in aqueous solution"/>
    <x v="5"/>
    <x v="2"/>
    <b v="1"/>
    <s v="C00"/>
    <s v="TOTAL CPC"/>
    <n v="0"/>
    <n v="0"/>
    <s v="TOTAL MOT"/>
    <n v="8"/>
    <s v="kg"/>
    <n v="2754290"/>
    <b v="0"/>
    <n v="8"/>
    <s v="kg"/>
    <n v="2754290"/>
    <b v="0"/>
    <n v="2754290"/>
    <b v="0"/>
    <n v="0"/>
    <b v="0"/>
    <s v="1576599.44"/>
    <n v="0"/>
    <s v="1576599.44"/>
    <n v="0"/>
    <b v="1"/>
    <b v="0"/>
  </r>
  <r>
    <s v="C"/>
    <s v="A"/>
    <n v="20210101"/>
    <n v="2021"/>
    <n v="52"/>
    <x v="1"/>
    <n v="562"/>
    <s v="NER"/>
    <x v="0"/>
    <s v="M"/>
    <s v="Import"/>
    <n v="792"/>
    <s v="TUR"/>
    <x v="33"/>
    <n v="0"/>
    <s v="W00"/>
    <s v="World"/>
    <s v="H5"/>
    <s v="HS"/>
    <b v="1"/>
    <n v="310230"/>
    <s v="Fertilizers, mineral or chemical nitrogenous, ammonium nitrate, whether or not in aqueous solution"/>
    <x v="5"/>
    <x v="2"/>
    <b v="1"/>
    <s v="C00"/>
    <s v="TOTAL CPC"/>
    <n v="0"/>
    <n v="0"/>
    <s v="TOTAL MOT"/>
    <n v="8"/>
    <s v="kg"/>
    <n v="43080"/>
    <b v="0"/>
    <n v="8"/>
    <s v="kg"/>
    <n v="43080"/>
    <b v="0"/>
    <n v="43080"/>
    <b v="0"/>
    <n v="0"/>
    <b v="0"/>
    <s v="29106.7"/>
    <n v="0"/>
    <s v="29106.7"/>
    <n v="0"/>
    <b v="1"/>
    <b v="0"/>
  </r>
  <r>
    <s v="C"/>
    <s v="A"/>
    <n v="20210101"/>
    <n v="2021"/>
    <n v="52"/>
    <x v="1"/>
    <n v="562"/>
    <s v="NER"/>
    <x v="0"/>
    <s v="M"/>
    <s v="Import"/>
    <n v="854"/>
    <s v="BFA"/>
    <x v="16"/>
    <n v="0"/>
    <s v="W00"/>
    <s v="World"/>
    <s v="H5"/>
    <s v="HS"/>
    <b v="1"/>
    <n v="310230"/>
    <s v="Fertilizers, mineral or chemical nitrogenous, ammonium nitrate, whether or not in aqueous solution"/>
    <x v="5"/>
    <x v="2"/>
    <b v="1"/>
    <s v="C00"/>
    <s v="TOTAL CPC"/>
    <n v="0"/>
    <n v="0"/>
    <s v="TOTAL MOT"/>
    <n v="8"/>
    <s v="kg"/>
    <n v="30000"/>
    <b v="0"/>
    <n v="8"/>
    <s v="kg"/>
    <n v="30000"/>
    <b v="0"/>
    <n v="30000"/>
    <b v="0"/>
    <n v="0"/>
    <b v="0"/>
    <s v="42546.02"/>
    <n v="0"/>
    <s v="42546.02"/>
    <n v="0"/>
    <b v="1"/>
    <b v="0"/>
  </r>
  <r>
    <s v="C"/>
    <s v="A"/>
    <n v="20210101"/>
    <n v="2021"/>
    <n v="52"/>
    <x v="1"/>
    <n v="180"/>
    <s v="COD"/>
    <x v="1"/>
    <s v="M"/>
    <s v="Import"/>
    <n v="0"/>
    <s v="W00"/>
    <x v="0"/>
    <n v="0"/>
    <s v="W00"/>
    <s v="World"/>
    <s v="H5"/>
    <s v="HS"/>
    <b v="1"/>
    <n v="310240"/>
    <s v="Fertilizers, mineral or chemical ammonium nitrate with calcium carbonate or other inorganic non-fertilizing substances, mixtures thereof"/>
    <x v="6"/>
    <x v="2"/>
    <b v="1"/>
    <s v="C00"/>
    <s v="TOTAL CPC"/>
    <n v="0"/>
    <n v="0"/>
    <s v="TOTAL MOT"/>
    <n v="8"/>
    <s v="kg"/>
    <n v="160360"/>
    <b v="0"/>
    <n v="8"/>
    <s v="kg"/>
    <n v="160360"/>
    <b v="0"/>
    <n v="160360"/>
    <b v="0"/>
    <n v="0"/>
    <b v="0"/>
    <s v="103638.08"/>
    <m/>
    <s v="103638.08"/>
    <n v="0"/>
    <b v="0"/>
    <b v="1"/>
  </r>
  <r>
    <s v="C"/>
    <s v="A"/>
    <n v="20210101"/>
    <n v="2021"/>
    <n v="52"/>
    <x v="1"/>
    <n v="180"/>
    <s v="COD"/>
    <x v="1"/>
    <s v="M"/>
    <s v="Import"/>
    <n v="156"/>
    <s v="CHN"/>
    <x v="1"/>
    <n v="0"/>
    <s v="W00"/>
    <s v="World"/>
    <s v="H5"/>
    <s v="HS"/>
    <b v="1"/>
    <n v="310240"/>
    <s v="Fertilizers, mineral or chemical ammonium nitrate with calcium carbonate or other inorganic non-fertilizing substances, mixtures thereof"/>
    <x v="6"/>
    <x v="2"/>
    <b v="1"/>
    <s v="C00"/>
    <s v="TOTAL CPC"/>
    <n v="0"/>
    <n v="0"/>
    <s v="TOTAL MOT"/>
    <n v="8"/>
    <s v="kg"/>
    <n v="17180"/>
    <b v="0"/>
    <n v="8"/>
    <s v="kg"/>
    <n v="17180"/>
    <b v="0"/>
    <n v="17180"/>
    <b v="0"/>
    <n v="0"/>
    <b v="0"/>
    <s v="4687.31"/>
    <m/>
    <s v="4687.31"/>
    <n v="0"/>
    <b v="0"/>
    <b v="1"/>
  </r>
  <r>
    <s v="C"/>
    <s v="A"/>
    <n v="20210101"/>
    <n v="2021"/>
    <n v="52"/>
    <x v="1"/>
    <n v="180"/>
    <s v="COD"/>
    <x v="1"/>
    <s v="M"/>
    <s v="Import"/>
    <n v="894"/>
    <s v="ZMB"/>
    <x v="39"/>
    <n v="0"/>
    <s v="W00"/>
    <s v="World"/>
    <s v="H5"/>
    <s v="HS"/>
    <b v="1"/>
    <n v="310240"/>
    <s v="Fertilizers, mineral or chemical ammonium nitrate with calcium carbonate or other inorganic non-fertilizing substances, mixtures thereof"/>
    <x v="6"/>
    <x v="2"/>
    <b v="1"/>
    <s v="C00"/>
    <s v="TOTAL CPC"/>
    <n v="0"/>
    <n v="0"/>
    <s v="TOTAL MOT"/>
    <n v="8"/>
    <s v="kg"/>
    <n v="143180"/>
    <b v="0"/>
    <n v="8"/>
    <s v="kg"/>
    <n v="143180"/>
    <b v="0"/>
    <n v="143180"/>
    <b v="0"/>
    <n v="0"/>
    <b v="0"/>
    <s v="98950.77"/>
    <m/>
    <s v="98950.77"/>
    <n v="0"/>
    <b v="0"/>
    <b v="1"/>
  </r>
  <r>
    <s v="C"/>
    <s v="A"/>
    <n v="20210101"/>
    <n v="2021"/>
    <n v="52"/>
    <x v="1"/>
    <n v="180"/>
    <s v="COD"/>
    <x v="1"/>
    <s v="M"/>
    <s v="Import"/>
    <n v="0"/>
    <s v="W00"/>
    <x v="0"/>
    <n v="0"/>
    <s v="W00"/>
    <s v="World"/>
    <s v="H5"/>
    <s v="HS"/>
    <b v="1"/>
    <n v="310250"/>
    <s v="Fertilizers, mineral or chemical nitrogenous, sodium nitrate"/>
    <x v="6"/>
    <x v="2"/>
    <b v="1"/>
    <s v="C00"/>
    <s v="TOTAL CPC"/>
    <n v="0"/>
    <n v="0"/>
    <s v="TOTAL MOT"/>
    <n v="8"/>
    <s v="kg"/>
    <n v="141500"/>
    <b v="0"/>
    <n v="8"/>
    <s v="kg"/>
    <n v="141500"/>
    <b v="0"/>
    <n v="141500"/>
    <b v="0"/>
    <n v="0"/>
    <b v="0"/>
    <s v="180642.69"/>
    <m/>
    <s v="180642.69"/>
    <n v="0"/>
    <b v="0"/>
    <b v="1"/>
  </r>
  <r>
    <s v="C"/>
    <s v="A"/>
    <n v="20210101"/>
    <n v="2021"/>
    <n v="52"/>
    <x v="1"/>
    <n v="180"/>
    <s v="COD"/>
    <x v="1"/>
    <s v="M"/>
    <s v="Import"/>
    <n v="156"/>
    <s v="CHN"/>
    <x v="1"/>
    <n v="0"/>
    <s v="W00"/>
    <s v="World"/>
    <s v="H5"/>
    <s v="HS"/>
    <b v="1"/>
    <n v="310250"/>
    <s v="Fertilizers, mineral or chemical nitrogenous, sodium nitrate"/>
    <x v="6"/>
    <x v="2"/>
    <b v="1"/>
    <s v="C00"/>
    <s v="TOTAL CPC"/>
    <n v="0"/>
    <n v="0"/>
    <s v="TOTAL MOT"/>
    <n v="8"/>
    <s v="kg"/>
    <n v="75000"/>
    <b v="0"/>
    <n v="8"/>
    <s v="kg"/>
    <n v="75000"/>
    <b v="0"/>
    <n v="75000"/>
    <b v="0"/>
    <n v="0"/>
    <b v="0"/>
    <s v="91016.33"/>
    <m/>
    <s v="91016.33"/>
    <n v="0"/>
    <b v="0"/>
    <b v="1"/>
  </r>
  <r>
    <s v="C"/>
    <s v="A"/>
    <n v="20210101"/>
    <n v="2021"/>
    <n v="52"/>
    <x v="1"/>
    <n v="180"/>
    <s v="COD"/>
    <x v="1"/>
    <s v="M"/>
    <s v="Import"/>
    <n v="710"/>
    <s v="ZAF"/>
    <x v="30"/>
    <n v="0"/>
    <s v="W00"/>
    <s v="World"/>
    <s v="H5"/>
    <s v="HS"/>
    <b v="1"/>
    <n v="310250"/>
    <s v="Fertilizers, mineral or chemical nitrogenous, sodium nitrate"/>
    <x v="6"/>
    <x v="2"/>
    <b v="1"/>
    <s v="C00"/>
    <s v="TOTAL CPC"/>
    <n v="0"/>
    <n v="0"/>
    <s v="TOTAL MOT"/>
    <n v="8"/>
    <s v="kg"/>
    <n v="66500"/>
    <b v="0"/>
    <n v="8"/>
    <s v="kg"/>
    <n v="66500"/>
    <b v="0"/>
    <n v="66500"/>
    <b v="0"/>
    <n v="0"/>
    <b v="0"/>
    <s v="89626.36"/>
    <m/>
    <s v="89626.36"/>
    <n v="0"/>
    <b v="0"/>
    <b v="1"/>
  </r>
  <r>
    <s v="C"/>
    <s v="A"/>
    <n v="20210101"/>
    <n v="2021"/>
    <n v="52"/>
    <x v="1"/>
    <n v="562"/>
    <s v="NER"/>
    <x v="0"/>
    <s v="M"/>
    <s v="Import"/>
    <n v="0"/>
    <s v="W00"/>
    <x v="0"/>
    <n v="0"/>
    <s v="W00"/>
    <s v="World"/>
    <s v="H5"/>
    <s v="HS"/>
    <b v="1"/>
    <n v="310250"/>
    <s v="Fertilizers, mineral or chemical nitrogenous, sodium nitrate"/>
    <x v="6"/>
    <x v="2"/>
    <b v="1"/>
    <s v="C00"/>
    <s v="TOTAL CPC"/>
    <n v="0"/>
    <n v="0"/>
    <s v="TOTAL MOT"/>
    <n v="8"/>
    <s v="kg"/>
    <n v="225"/>
    <b v="0"/>
    <n v="8"/>
    <s v="kg"/>
    <n v="225"/>
    <b v="0"/>
    <n v="225"/>
    <b v="0"/>
    <n v="0"/>
    <b v="0"/>
    <s v="327.06"/>
    <n v="0"/>
    <s v="327.06"/>
    <n v="0"/>
    <b v="0"/>
    <b v="1"/>
  </r>
  <r>
    <s v="C"/>
    <s v="A"/>
    <n v="20210101"/>
    <n v="2021"/>
    <n v="52"/>
    <x v="1"/>
    <n v="562"/>
    <s v="NER"/>
    <x v="0"/>
    <s v="M"/>
    <s v="Import"/>
    <n v="288"/>
    <s v="GHA"/>
    <x v="5"/>
    <n v="0"/>
    <s v="W00"/>
    <s v="World"/>
    <s v="H5"/>
    <s v="HS"/>
    <b v="1"/>
    <n v="310250"/>
    <s v="Fertilizers, mineral or chemical nitrogenous, sodium nitrate"/>
    <x v="6"/>
    <x v="2"/>
    <b v="1"/>
    <s v="C00"/>
    <s v="TOTAL CPC"/>
    <n v="0"/>
    <n v="0"/>
    <s v="TOTAL MOT"/>
    <n v="8"/>
    <s v="kg"/>
    <n v="225"/>
    <b v="0"/>
    <n v="8"/>
    <s v="kg"/>
    <n v="225"/>
    <b v="0"/>
    <n v="225"/>
    <b v="0"/>
    <n v="0"/>
    <b v="0"/>
    <s v="327.06"/>
    <n v="0"/>
    <s v="327.06"/>
    <n v="0"/>
    <b v="1"/>
    <b v="0"/>
  </r>
  <r>
    <s v="C"/>
    <s v="A"/>
    <n v="20210101"/>
    <n v="2021"/>
    <n v="52"/>
    <x v="1"/>
    <n v="180"/>
    <s v="COD"/>
    <x v="1"/>
    <s v="M"/>
    <s v="Import"/>
    <n v="0"/>
    <s v="W00"/>
    <x v="0"/>
    <n v="0"/>
    <s v="W00"/>
    <s v="World"/>
    <s v="H5"/>
    <s v="HS"/>
    <b v="1"/>
    <n v="310260"/>
    <s v="Fertilizers, mineral or chemical nitrogenous, double salts and mixtures of calcium nitrate and ammonium nitrate"/>
    <x v="6"/>
    <x v="2"/>
    <b v="1"/>
    <s v="C00"/>
    <s v="TOTAL CPC"/>
    <n v="0"/>
    <n v="0"/>
    <s v="TOTAL MOT"/>
    <n v="8"/>
    <s v="kg"/>
    <n v="50000"/>
    <b v="0"/>
    <n v="8"/>
    <s v="kg"/>
    <n v="50000"/>
    <b v="0"/>
    <n v="50000"/>
    <b v="0"/>
    <n v="0"/>
    <b v="0"/>
    <s v="34388.79"/>
    <m/>
    <s v="34388.79"/>
    <n v="0"/>
    <b v="0"/>
    <b v="1"/>
  </r>
  <r>
    <s v="C"/>
    <s v="A"/>
    <n v="20210101"/>
    <n v="2021"/>
    <n v="52"/>
    <x v="1"/>
    <n v="180"/>
    <s v="COD"/>
    <x v="1"/>
    <s v="M"/>
    <s v="Import"/>
    <n v="710"/>
    <s v="ZAF"/>
    <x v="30"/>
    <n v="0"/>
    <s v="W00"/>
    <s v="World"/>
    <s v="H5"/>
    <s v="HS"/>
    <b v="1"/>
    <n v="310260"/>
    <s v="Fertilizers, mineral or chemical nitrogenous, double salts and mixtures of calcium nitrate and ammonium nitrate"/>
    <x v="6"/>
    <x v="2"/>
    <b v="1"/>
    <s v="C00"/>
    <s v="TOTAL CPC"/>
    <n v="0"/>
    <n v="0"/>
    <s v="TOTAL MOT"/>
    <n v="8"/>
    <s v="kg"/>
    <n v="50000"/>
    <b v="0"/>
    <n v="8"/>
    <s v="kg"/>
    <n v="50000"/>
    <b v="0"/>
    <n v="50000"/>
    <b v="0"/>
    <n v="0"/>
    <b v="0"/>
    <s v="34388.79"/>
    <m/>
    <s v="34388.79"/>
    <n v="0"/>
    <b v="0"/>
    <b v="1"/>
  </r>
  <r>
    <s v="C"/>
    <s v="A"/>
    <n v="20210101"/>
    <n v="2021"/>
    <n v="52"/>
    <x v="1"/>
    <n v="180"/>
    <s v="COD"/>
    <x v="1"/>
    <s v="M"/>
    <s v="Import"/>
    <n v="0"/>
    <s v="W00"/>
    <x v="0"/>
    <n v="0"/>
    <s v="W00"/>
    <s v="World"/>
    <s v="H5"/>
    <s v="HS"/>
    <b v="1"/>
    <n v="310280"/>
    <s v="Fertilizers, mineral or chemical nitrogenous, mixtures of urea and ammonium nitrate in aqueous or ammoniacal solution"/>
    <x v="16"/>
    <x v="2"/>
    <b v="1"/>
    <s v="C00"/>
    <s v="TOTAL CPC"/>
    <n v="0"/>
    <n v="0"/>
    <s v="TOTAL MOT"/>
    <n v="8"/>
    <s v="kg"/>
    <n v="379600"/>
    <b v="0"/>
    <n v="8"/>
    <s v="kg"/>
    <n v="379600"/>
    <b v="0"/>
    <n v="379600"/>
    <b v="0"/>
    <n v="0"/>
    <b v="0"/>
    <s v="155679.71"/>
    <m/>
    <s v="155679.71"/>
    <n v="0"/>
    <b v="0"/>
    <b v="1"/>
  </r>
  <r>
    <s v="C"/>
    <s v="A"/>
    <n v="20210101"/>
    <n v="2021"/>
    <n v="52"/>
    <x v="1"/>
    <n v="180"/>
    <s v="COD"/>
    <x v="1"/>
    <s v="M"/>
    <s v="Import"/>
    <n v="156"/>
    <s v="CHN"/>
    <x v="1"/>
    <n v="0"/>
    <s v="W00"/>
    <s v="World"/>
    <s v="H5"/>
    <s v="HS"/>
    <b v="1"/>
    <n v="310280"/>
    <s v="Fertilizers, mineral or chemical nitrogenous, mixtures of urea and ammonium nitrate in aqueous or ammoniacal solution"/>
    <x v="16"/>
    <x v="2"/>
    <b v="1"/>
    <s v="C00"/>
    <s v="TOTAL CPC"/>
    <n v="0"/>
    <n v="0"/>
    <s v="TOTAL MOT"/>
    <n v="8"/>
    <s v="kg"/>
    <n v="45200"/>
    <b v="0"/>
    <n v="8"/>
    <s v="kg"/>
    <n v="45200"/>
    <b v="0"/>
    <n v="45200"/>
    <b v="0"/>
    <n v="0"/>
    <b v="0"/>
    <s v="10259.8"/>
    <m/>
    <s v="10259.8"/>
    <n v="0"/>
    <b v="0"/>
    <b v="1"/>
  </r>
  <r>
    <s v="C"/>
    <s v="A"/>
    <n v="20210101"/>
    <n v="2021"/>
    <n v="52"/>
    <x v="1"/>
    <n v="180"/>
    <s v="COD"/>
    <x v="1"/>
    <s v="M"/>
    <s v="Import"/>
    <n v="699"/>
    <s v="IND"/>
    <x v="11"/>
    <n v="0"/>
    <s v="W00"/>
    <s v="World"/>
    <s v="H5"/>
    <s v="HS"/>
    <b v="1"/>
    <n v="310280"/>
    <s v="Fertilizers, mineral or chemical nitrogenous, mixtures of urea and ammonium nitrate in aqueous or ammoniacal solution"/>
    <x v="16"/>
    <x v="2"/>
    <b v="1"/>
    <s v="C00"/>
    <s v="TOTAL CPC"/>
    <n v="0"/>
    <n v="0"/>
    <s v="TOTAL MOT"/>
    <n v="8"/>
    <s v="kg"/>
    <n v="334400"/>
    <b v="0"/>
    <n v="8"/>
    <s v="kg"/>
    <n v="334400"/>
    <b v="0"/>
    <n v="334400"/>
    <b v="0"/>
    <n v="0"/>
    <b v="0"/>
    <s v="145419.91"/>
    <m/>
    <s v="145419.91"/>
    <n v="0"/>
    <b v="0"/>
    <b v="1"/>
  </r>
  <r>
    <s v="C"/>
    <s v="A"/>
    <n v="20210101"/>
    <n v="2021"/>
    <n v="52"/>
    <x v="1"/>
    <n v="180"/>
    <s v="COD"/>
    <x v="1"/>
    <s v="M"/>
    <s v="Import"/>
    <n v="0"/>
    <s v="W00"/>
    <x v="0"/>
    <n v="0"/>
    <s v="W00"/>
    <s v="World"/>
    <s v="H5"/>
    <s v="HS"/>
    <b v="1"/>
    <n v="310290"/>
    <s v="Fertilizers, mineral or chemical nitrogenous, other kinds including mixtures not specified in the foregoing subheadings"/>
    <x v="6"/>
    <x v="2"/>
    <b v="1"/>
    <s v="C00"/>
    <s v="TOTAL CPC"/>
    <n v="0"/>
    <n v="0"/>
    <s v="TOTAL MOT"/>
    <n v="8"/>
    <s v="kg"/>
    <n v="4151886"/>
    <b v="0"/>
    <n v="8"/>
    <s v="kg"/>
    <n v="4151886"/>
    <b v="0"/>
    <n v="4151886"/>
    <b v="0"/>
    <n v="0"/>
    <b v="0"/>
    <s v="4392772.42"/>
    <m/>
    <s v="4392772.42"/>
    <n v="0"/>
    <b v="0"/>
    <b v="1"/>
  </r>
  <r>
    <s v="C"/>
    <s v="A"/>
    <n v="20210101"/>
    <n v="2021"/>
    <n v="52"/>
    <x v="1"/>
    <n v="180"/>
    <s v="COD"/>
    <x v="1"/>
    <s v="M"/>
    <s v="Import"/>
    <n v="156"/>
    <s v="CHN"/>
    <x v="1"/>
    <n v="0"/>
    <s v="W00"/>
    <s v="World"/>
    <s v="H5"/>
    <s v="HS"/>
    <b v="1"/>
    <n v="310290"/>
    <s v="Fertilizers, mineral or chemical nitrogenous, other kinds including mixtures not specified in the foregoing subheadings"/>
    <x v="6"/>
    <x v="2"/>
    <b v="1"/>
    <s v="C00"/>
    <s v="TOTAL CPC"/>
    <n v="0"/>
    <n v="0"/>
    <s v="TOTAL MOT"/>
    <n v="8"/>
    <s v="kg"/>
    <n v="7500"/>
    <b v="0"/>
    <n v="8"/>
    <s v="kg"/>
    <n v="7500"/>
    <b v="0"/>
    <n v="7500"/>
    <b v="0"/>
    <n v="0"/>
    <b v="0"/>
    <s v="1081.24"/>
    <m/>
    <s v="1081.24"/>
    <n v="0"/>
    <b v="0"/>
    <b v="1"/>
  </r>
  <r>
    <s v="C"/>
    <s v="A"/>
    <n v="20210101"/>
    <n v="2021"/>
    <n v="52"/>
    <x v="1"/>
    <n v="180"/>
    <s v="COD"/>
    <x v="1"/>
    <s v="M"/>
    <s v="Import"/>
    <n v="400"/>
    <s v="JOR"/>
    <x v="21"/>
    <n v="0"/>
    <s v="W00"/>
    <s v="World"/>
    <s v="H5"/>
    <s v="HS"/>
    <b v="1"/>
    <n v="310290"/>
    <s v="Fertilizers, mineral or chemical nitrogenous, other kinds including mixtures not specified in the foregoing subheadings"/>
    <x v="6"/>
    <x v="2"/>
    <b v="1"/>
    <s v="C00"/>
    <s v="TOTAL CPC"/>
    <n v="0"/>
    <n v="0"/>
    <s v="TOTAL MOT"/>
    <n v="8"/>
    <s v="kg"/>
    <n v="26"/>
    <b v="0"/>
    <n v="8"/>
    <s v="kg"/>
    <n v="26"/>
    <b v="0"/>
    <n v="26"/>
    <b v="0"/>
    <n v="0"/>
    <b v="0"/>
    <s v="321.91"/>
    <m/>
    <s v="321.91"/>
    <n v="0"/>
    <b v="0"/>
    <b v="1"/>
  </r>
  <r>
    <s v="C"/>
    <s v="A"/>
    <n v="20210101"/>
    <n v="2021"/>
    <n v="52"/>
    <x v="1"/>
    <n v="180"/>
    <s v="COD"/>
    <x v="1"/>
    <s v="M"/>
    <s v="Import"/>
    <n v="422"/>
    <s v="LBN"/>
    <x v="23"/>
    <n v="0"/>
    <s v="W00"/>
    <s v="World"/>
    <s v="H5"/>
    <s v="HS"/>
    <b v="1"/>
    <n v="310290"/>
    <s v="Fertilizers, mineral or chemical nitrogenous, other kinds including mixtures not specified in the foregoing subheadings"/>
    <x v="6"/>
    <x v="2"/>
    <b v="1"/>
    <s v="C00"/>
    <s v="TOTAL CPC"/>
    <n v="0"/>
    <n v="0"/>
    <s v="TOTAL MOT"/>
    <n v="8"/>
    <s v="kg"/>
    <n v="8726"/>
    <b v="0"/>
    <n v="8"/>
    <s v="kg"/>
    <n v="8726"/>
    <b v="0"/>
    <n v="8726"/>
    <b v="0"/>
    <n v="0"/>
    <b v="0"/>
    <s v="9596.85"/>
    <m/>
    <s v="9596.85"/>
    <n v="0"/>
    <b v="0"/>
    <b v="1"/>
  </r>
  <r>
    <s v="C"/>
    <s v="A"/>
    <n v="20210101"/>
    <n v="2021"/>
    <n v="52"/>
    <x v="1"/>
    <n v="180"/>
    <s v="COD"/>
    <x v="1"/>
    <s v="M"/>
    <s v="Import"/>
    <n v="566"/>
    <s v="NGA"/>
    <x v="8"/>
    <n v="0"/>
    <s v="W00"/>
    <s v="World"/>
    <s v="H5"/>
    <s v="HS"/>
    <b v="1"/>
    <n v="310290"/>
    <s v="Fertilizers, mineral or chemical nitrogenous, other kinds including mixtures not specified in the foregoing subheadings"/>
    <x v="6"/>
    <x v="2"/>
    <b v="1"/>
    <s v="C00"/>
    <s v="TOTAL CPC"/>
    <n v="0"/>
    <n v="0"/>
    <s v="TOTAL MOT"/>
    <n v="8"/>
    <s v="kg"/>
    <n v="27"/>
    <b v="0"/>
    <n v="8"/>
    <s v="kg"/>
    <n v="27"/>
    <b v="0"/>
    <n v="27"/>
    <b v="0"/>
    <n v="0"/>
    <b v="0"/>
    <s v="184.58"/>
    <m/>
    <s v="184.58"/>
    <n v="0"/>
    <b v="0"/>
    <b v="1"/>
  </r>
  <r>
    <s v="C"/>
    <s v="A"/>
    <n v="20210101"/>
    <n v="2021"/>
    <n v="52"/>
    <x v="1"/>
    <n v="180"/>
    <s v="COD"/>
    <x v="1"/>
    <s v="M"/>
    <s v="Import"/>
    <n v="646"/>
    <s v="RWA"/>
    <x v="28"/>
    <n v="0"/>
    <s v="W00"/>
    <s v="World"/>
    <s v="H5"/>
    <s v="HS"/>
    <b v="1"/>
    <n v="310290"/>
    <s v="Fertilizers, mineral or chemical nitrogenous, other kinds including mixtures not specified in the foregoing subheadings"/>
    <x v="6"/>
    <x v="2"/>
    <b v="1"/>
    <s v="C00"/>
    <s v="TOTAL CPC"/>
    <n v="0"/>
    <n v="0"/>
    <s v="TOTAL MOT"/>
    <n v="8"/>
    <s v="kg"/>
    <n v="64790"/>
    <b v="0"/>
    <n v="8"/>
    <s v="kg"/>
    <n v="64790"/>
    <b v="0"/>
    <n v="64790"/>
    <b v="0"/>
    <n v="0"/>
    <b v="0"/>
    <s v="22440.53"/>
    <m/>
    <s v="22440.53"/>
    <n v="0"/>
    <b v="0"/>
    <b v="1"/>
  </r>
  <r>
    <s v="C"/>
    <s v="A"/>
    <n v="20210101"/>
    <n v="2021"/>
    <n v="52"/>
    <x v="1"/>
    <n v="180"/>
    <s v="COD"/>
    <x v="1"/>
    <s v="M"/>
    <s v="Import"/>
    <n v="710"/>
    <s v="ZAF"/>
    <x v="30"/>
    <n v="0"/>
    <s v="W00"/>
    <s v="World"/>
    <s v="H5"/>
    <s v="HS"/>
    <b v="1"/>
    <n v="310290"/>
    <s v="Fertilizers, mineral or chemical nitrogenous, other kinds including mixtures not specified in the foregoing subheadings"/>
    <x v="6"/>
    <x v="2"/>
    <b v="1"/>
    <s v="C00"/>
    <s v="TOTAL CPC"/>
    <n v="0"/>
    <n v="0"/>
    <s v="TOTAL MOT"/>
    <n v="8"/>
    <s v="kg"/>
    <n v="149297"/>
    <b v="0"/>
    <n v="8"/>
    <s v="kg"/>
    <n v="149297"/>
    <b v="0"/>
    <n v="149297"/>
    <b v="0"/>
    <n v="0"/>
    <b v="0"/>
    <s v="132468.29"/>
    <m/>
    <s v="132468.29"/>
    <n v="0"/>
    <b v="0"/>
    <b v="1"/>
  </r>
  <r>
    <s v="C"/>
    <s v="A"/>
    <n v="20210101"/>
    <n v="2021"/>
    <n v="52"/>
    <x v="1"/>
    <n v="180"/>
    <s v="COD"/>
    <x v="1"/>
    <s v="M"/>
    <s v="Import"/>
    <n v="800"/>
    <s v="UGA"/>
    <x v="34"/>
    <n v="0"/>
    <s v="W00"/>
    <s v="World"/>
    <s v="H5"/>
    <s v="HS"/>
    <b v="1"/>
    <n v="310290"/>
    <s v="Fertilizers, mineral or chemical nitrogenous, other kinds including mixtures not specified in the foregoing subheadings"/>
    <x v="6"/>
    <x v="2"/>
    <b v="1"/>
    <s v="C00"/>
    <s v="TOTAL CPC"/>
    <n v="0"/>
    <n v="0"/>
    <s v="TOTAL MOT"/>
    <n v="8"/>
    <s v="kg"/>
    <n v="760"/>
    <b v="0"/>
    <n v="8"/>
    <s v="kg"/>
    <n v="760"/>
    <b v="0"/>
    <n v="760"/>
    <b v="0"/>
    <n v="0"/>
    <b v="0"/>
    <s v="181.35"/>
    <m/>
    <s v="181.35"/>
    <n v="0"/>
    <b v="0"/>
    <b v="1"/>
  </r>
  <r>
    <s v="C"/>
    <s v="A"/>
    <n v="20210101"/>
    <n v="2021"/>
    <n v="52"/>
    <x v="1"/>
    <n v="180"/>
    <s v="COD"/>
    <x v="1"/>
    <s v="M"/>
    <s v="Import"/>
    <n v="894"/>
    <s v="ZMB"/>
    <x v="39"/>
    <n v="0"/>
    <s v="W00"/>
    <s v="World"/>
    <s v="H5"/>
    <s v="HS"/>
    <b v="1"/>
    <n v="310290"/>
    <s v="Fertilizers, mineral or chemical nitrogenous, other kinds including mixtures not specified in the foregoing subheadings"/>
    <x v="6"/>
    <x v="2"/>
    <b v="1"/>
    <s v="C00"/>
    <s v="TOTAL CPC"/>
    <n v="0"/>
    <n v="0"/>
    <s v="TOTAL MOT"/>
    <n v="8"/>
    <s v="kg"/>
    <n v="3920760"/>
    <b v="0"/>
    <n v="8"/>
    <s v="kg"/>
    <n v="3920760"/>
    <b v="0"/>
    <n v="3920760"/>
    <b v="0"/>
    <n v="0"/>
    <b v="0"/>
    <s v="4226497.67"/>
    <m/>
    <s v="4226497.67"/>
    <n v="0"/>
    <b v="0"/>
    <b v="1"/>
  </r>
  <r>
    <s v="C"/>
    <s v="A"/>
    <n v="20210101"/>
    <n v="2021"/>
    <n v="52"/>
    <x v="1"/>
    <n v="562"/>
    <s v="NER"/>
    <x v="0"/>
    <s v="M"/>
    <s v="Import"/>
    <n v="0"/>
    <s v="W00"/>
    <x v="0"/>
    <n v="0"/>
    <s v="W00"/>
    <s v="World"/>
    <s v="H5"/>
    <s v="HS"/>
    <b v="1"/>
    <n v="310290"/>
    <s v="Fertilizers, mineral or chemical nitrogenous, other kinds including mixtures not specified in the foregoing subheadings"/>
    <x v="6"/>
    <x v="2"/>
    <b v="1"/>
    <s v="C00"/>
    <s v="TOTAL CPC"/>
    <n v="0"/>
    <n v="0"/>
    <s v="TOTAL MOT"/>
    <n v="8"/>
    <s v="kg"/>
    <n v="6840195"/>
    <b v="0"/>
    <n v="8"/>
    <s v="kg"/>
    <n v="6840195"/>
    <b v="0"/>
    <n v="6840195"/>
    <b v="0"/>
    <n v="0"/>
    <b v="0"/>
    <s v="2021104.44"/>
    <n v="0"/>
    <s v="2021104.44"/>
    <n v="0"/>
    <b v="0"/>
    <b v="1"/>
  </r>
  <r>
    <s v="C"/>
    <s v="A"/>
    <n v="20210101"/>
    <n v="2021"/>
    <n v="52"/>
    <x v="1"/>
    <n v="562"/>
    <s v="NER"/>
    <x v="0"/>
    <s v="M"/>
    <s v="Import"/>
    <n v="156"/>
    <s v="CHN"/>
    <x v="1"/>
    <n v="0"/>
    <s v="W00"/>
    <s v="World"/>
    <s v="H5"/>
    <s v="HS"/>
    <b v="1"/>
    <n v="310290"/>
    <s v="Fertilizers, mineral or chemical nitrogenous, other kinds including mixtures not specified in the foregoing subheadings"/>
    <x v="6"/>
    <x v="2"/>
    <b v="1"/>
    <s v="C00"/>
    <s v="TOTAL CPC"/>
    <n v="0"/>
    <n v="0"/>
    <s v="TOTAL MOT"/>
    <n v="8"/>
    <s v="kg"/>
    <n v="75415"/>
    <b v="0"/>
    <n v="8"/>
    <s v="kg"/>
    <n v="75415"/>
    <b v="0"/>
    <n v="75415"/>
    <b v="0"/>
    <n v="0"/>
    <b v="0"/>
    <s v="26860.06"/>
    <n v="0"/>
    <s v="26860.06"/>
    <n v="0"/>
    <b v="1"/>
    <b v="0"/>
  </r>
  <r>
    <s v="C"/>
    <s v="A"/>
    <n v="20210101"/>
    <n v="2021"/>
    <n v="52"/>
    <x v="1"/>
    <n v="562"/>
    <s v="NER"/>
    <x v="0"/>
    <s v="M"/>
    <s v="Import"/>
    <n v="204"/>
    <s v="BEN"/>
    <x v="2"/>
    <n v="0"/>
    <s v="W00"/>
    <s v="World"/>
    <s v="H5"/>
    <s v="HS"/>
    <b v="1"/>
    <n v="310290"/>
    <s v="Fertilizers, mineral or chemical nitrogenous, other kinds including mixtures not specified in the foregoing subheadings"/>
    <x v="6"/>
    <x v="2"/>
    <b v="1"/>
    <s v="C00"/>
    <s v="TOTAL CPC"/>
    <n v="0"/>
    <n v="0"/>
    <s v="TOTAL MOT"/>
    <n v="8"/>
    <s v="kg"/>
    <n v="394000"/>
    <b v="0"/>
    <n v="8"/>
    <s v="kg"/>
    <n v="394000"/>
    <b v="0"/>
    <n v="394000"/>
    <b v="0"/>
    <n v="0"/>
    <b v="0"/>
    <s v="54473.43"/>
    <n v="0"/>
    <s v="54473.43"/>
    <n v="0"/>
    <b v="1"/>
    <b v="0"/>
  </r>
  <r>
    <s v="C"/>
    <s v="A"/>
    <n v="20210101"/>
    <n v="2021"/>
    <n v="52"/>
    <x v="1"/>
    <n v="562"/>
    <s v="NER"/>
    <x v="0"/>
    <s v="M"/>
    <s v="Import"/>
    <n v="434"/>
    <s v="LBY"/>
    <x v="42"/>
    <n v="0"/>
    <s v="W00"/>
    <s v="World"/>
    <s v="H5"/>
    <s v="HS"/>
    <b v="1"/>
    <n v="310290"/>
    <s v="Fertilizers, mineral or chemical nitrogenous, other kinds including mixtures not specified in the foregoing subheadings"/>
    <x v="6"/>
    <x v="2"/>
    <b v="1"/>
    <s v="C00"/>
    <s v="TOTAL CPC"/>
    <n v="0"/>
    <n v="0"/>
    <s v="TOTAL MOT"/>
    <n v="8"/>
    <s v="kg"/>
    <n v="90000"/>
    <b v="0"/>
    <n v="8"/>
    <s v="kg"/>
    <n v="90000"/>
    <b v="0"/>
    <n v="90000"/>
    <b v="0"/>
    <n v="0"/>
    <b v="0"/>
    <s v="31821.28"/>
    <n v="0"/>
    <s v="31821.28"/>
    <n v="0"/>
    <b v="1"/>
    <b v="0"/>
  </r>
  <r>
    <s v="C"/>
    <s v="A"/>
    <n v="20210101"/>
    <n v="2021"/>
    <n v="52"/>
    <x v="1"/>
    <n v="562"/>
    <s v="NER"/>
    <x v="0"/>
    <s v="M"/>
    <s v="Import"/>
    <n v="566"/>
    <s v="NGA"/>
    <x v="8"/>
    <n v="0"/>
    <s v="W00"/>
    <s v="World"/>
    <s v="H5"/>
    <s v="HS"/>
    <b v="1"/>
    <n v="310290"/>
    <s v="Fertilizers, mineral or chemical nitrogenous, other kinds including mixtures not specified in the foregoing subheadings"/>
    <x v="6"/>
    <x v="2"/>
    <b v="1"/>
    <s v="C00"/>
    <s v="TOTAL CPC"/>
    <n v="0"/>
    <n v="0"/>
    <s v="TOTAL MOT"/>
    <n v="8"/>
    <s v="kg"/>
    <n v="6214530"/>
    <b v="0"/>
    <n v="8"/>
    <s v="kg"/>
    <n v="6214530"/>
    <b v="0"/>
    <n v="6214530"/>
    <b v="0"/>
    <n v="0"/>
    <b v="0"/>
    <s v="1620262.91"/>
    <n v="0"/>
    <s v="1620262.91"/>
    <n v="0"/>
    <b v="1"/>
    <b v="0"/>
  </r>
  <r>
    <s v="C"/>
    <s v="A"/>
    <n v="20210101"/>
    <n v="2021"/>
    <n v="52"/>
    <x v="1"/>
    <n v="562"/>
    <s v="NER"/>
    <x v="0"/>
    <s v="M"/>
    <s v="Import"/>
    <n v="724"/>
    <s v="ESP"/>
    <x v="12"/>
    <n v="0"/>
    <s v="W00"/>
    <s v="World"/>
    <s v="H5"/>
    <s v="HS"/>
    <b v="1"/>
    <n v="310290"/>
    <s v="Fertilizers, mineral or chemical nitrogenous, other kinds including mixtures not specified in the foregoing subheadings"/>
    <x v="6"/>
    <x v="2"/>
    <b v="1"/>
    <s v="C00"/>
    <s v="TOTAL CPC"/>
    <n v="0"/>
    <n v="0"/>
    <s v="TOTAL MOT"/>
    <n v="8"/>
    <s v="kg"/>
    <n v="60000"/>
    <b v="0"/>
    <n v="8"/>
    <s v="kg"/>
    <n v="60000"/>
    <b v="0"/>
    <n v="60000"/>
    <b v="0"/>
    <n v="0"/>
    <b v="0"/>
    <s v="285544.21"/>
    <n v="0"/>
    <s v="285544.21"/>
    <n v="0"/>
    <b v="1"/>
    <b v="0"/>
  </r>
  <r>
    <s v="C"/>
    <s v="A"/>
    <n v="20210101"/>
    <n v="2021"/>
    <n v="52"/>
    <x v="1"/>
    <n v="562"/>
    <s v="NER"/>
    <x v="0"/>
    <s v="M"/>
    <s v="Import"/>
    <n v="788"/>
    <s v="TUN"/>
    <x v="45"/>
    <n v="0"/>
    <s v="W00"/>
    <s v="World"/>
    <s v="H5"/>
    <s v="HS"/>
    <b v="1"/>
    <n v="310290"/>
    <s v="Fertilizers, mineral or chemical nitrogenous, other kinds including mixtures not specified in the foregoing subheadings"/>
    <x v="6"/>
    <x v="2"/>
    <b v="1"/>
    <s v="C00"/>
    <s v="TOTAL CPC"/>
    <n v="0"/>
    <n v="0"/>
    <s v="TOTAL MOT"/>
    <n v="8"/>
    <s v="kg"/>
    <n v="6250"/>
    <b v="0"/>
    <n v="8"/>
    <s v="kg"/>
    <n v="6250"/>
    <b v="0"/>
    <n v="6250"/>
    <b v="0"/>
    <n v="0"/>
    <b v="0"/>
    <s v="2142.55"/>
    <n v="0"/>
    <s v="2142.55"/>
    <n v="0"/>
    <b v="1"/>
    <b v="0"/>
  </r>
  <r>
    <s v="C"/>
    <s v="A"/>
    <n v="20210101"/>
    <n v="2021"/>
    <n v="52"/>
    <x v="1"/>
    <n v="180"/>
    <s v="COD"/>
    <x v="1"/>
    <s v="M"/>
    <s v="Import"/>
    <n v="0"/>
    <s v="W00"/>
    <x v="0"/>
    <n v="0"/>
    <s v="W00"/>
    <s v="World"/>
    <s v="H5"/>
    <s v="HS"/>
    <b v="1"/>
    <n v="3103"/>
    <s v="Fertilizers mineral or chemical, phosphatic"/>
    <x v="7"/>
    <x v="1"/>
    <b v="0"/>
    <s v="C00"/>
    <s v="TOTAL CPC"/>
    <n v="0"/>
    <n v="0"/>
    <s v="TOTAL MOT"/>
    <n v="8"/>
    <s v="kg"/>
    <n v="68451"/>
    <b v="0"/>
    <n v="8"/>
    <s v="kg"/>
    <n v="68451"/>
    <b v="0"/>
    <n v="68451"/>
    <b v="0"/>
    <n v="0"/>
    <b v="0"/>
    <s v="71850.01"/>
    <m/>
    <s v="71850.01"/>
    <n v="0"/>
    <b v="0"/>
    <b v="1"/>
  </r>
  <r>
    <s v="C"/>
    <s v="A"/>
    <n v="20210101"/>
    <n v="2021"/>
    <n v="52"/>
    <x v="1"/>
    <n v="180"/>
    <s v="COD"/>
    <x v="1"/>
    <s v="M"/>
    <s v="Import"/>
    <n v="56"/>
    <s v="BEL"/>
    <x v="18"/>
    <n v="0"/>
    <s v="W00"/>
    <s v="World"/>
    <s v="H5"/>
    <s v="HS"/>
    <b v="1"/>
    <n v="3103"/>
    <s v="Fertilizers mineral or chemical, phosphatic"/>
    <x v="7"/>
    <x v="1"/>
    <b v="0"/>
    <s v="C00"/>
    <s v="TOTAL CPC"/>
    <n v="0"/>
    <n v="0"/>
    <s v="TOTAL MOT"/>
    <n v="8"/>
    <s v="kg"/>
    <n v="9225"/>
    <b v="0"/>
    <n v="8"/>
    <s v="kg"/>
    <n v="9225"/>
    <b v="0"/>
    <n v="9225"/>
    <b v="0"/>
    <n v="0"/>
    <b v="0"/>
    <s v="51977.34"/>
    <m/>
    <s v="51977.34"/>
    <n v="0"/>
    <b v="0"/>
    <b v="1"/>
  </r>
  <r>
    <s v="C"/>
    <s v="A"/>
    <n v="20210101"/>
    <n v="2021"/>
    <n v="52"/>
    <x v="1"/>
    <n v="180"/>
    <s v="COD"/>
    <x v="1"/>
    <s v="M"/>
    <s v="Import"/>
    <n v="686"/>
    <s v="SEN"/>
    <x v="10"/>
    <n v="0"/>
    <s v="W00"/>
    <s v="World"/>
    <s v="H5"/>
    <s v="HS"/>
    <b v="1"/>
    <n v="3103"/>
    <s v="Fertilizers mineral or chemical, phosphatic"/>
    <x v="7"/>
    <x v="1"/>
    <b v="0"/>
    <s v="C00"/>
    <s v="TOTAL CPC"/>
    <n v="0"/>
    <n v="0"/>
    <s v="TOTAL MOT"/>
    <n v="8"/>
    <s v="kg"/>
    <n v="41862"/>
    <b v="0"/>
    <n v="8"/>
    <s v="kg"/>
    <n v="41862"/>
    <b v="0"/>
    <n v="41862"/>
    <b v="0"/>
    <n v="0"/>
    <b v="0"/>
    <s v="18695.94"/>
    <m/>
    <s v="18695.94"/>
    <n v="0"/>
    <b v="0"/>
    <b v="1"/>
  </r>
  <r>
    <s v="C"/>
    <s v="A"/>
    <n v="20210101"/>
    <n v="2021"/>
    <n v="52"/>
    <x v="1"/>
    <n v="180"/>
    <s v="COD"/>
    <x v="1"/>
    <s v="M"/>
    <s v="Import"/>
    <n v="792"/>
    <s v="TUR"/>
    <x v="33"/>
    <n v="0"/>
    <s v="W00"/>
    <s v="World"/>
    <s v="H5"/>
    <s v="HS"/>
    <b v="1"/>
    <n v="3103"/>
    <s v="Fertilizers mineral or chemical, phosphatic"/>
    <x v="7"/>
    <x v="1"/>
    <b v="0"/>
    <s v="C00"/>
    <s v="TOTAL CPC"/>
    <n v="0"/>
    <n v="0"/>
    <s v="TOTAL MOT"/>
    <n v="8"/>
    <s v="kg"/>
    <n v="17364"/>
    <b v="0"/>
    <n v="8"/>
    <s v="kg"/>
    <n v="17364"/>
    <b v="0"/>
    <n v="17364"/>
    <b v="0"/>
    <n v="0"/>
    <b v="0"/>
    <s v="1176.73"/>
    <m/>
    <s v="1176.73"/>
    <n v="0"/>
    <b v="0"/>
    <b v="1"/>
  </r>
  <r>
    <s v="C"/>
    <s v="A"/>
    <n v="20210101"/>
    <n v="2021"/>
    <n v="52"/>
    <x v="1"/>
    <n v="562"/>
    <s v="NER"/>
    <x v="0"/>
    <s v="M"/>
    <s v="Import"/>
    <n v="0"/>
    <s v="W00"/>
    <x v="0"/>
    <n v="0"/>
    <s v="W00"/>
    <s v="World"/>
    <s v="H5"/>
    <s v="HS"/>
    <b v="1"/>
    <n v="3103"/>
    <s v="Fertilizers mineral or chemical, phosphatic"/>
    <x v="7"/>
    <x v="1"/>
    <b v="0"/>
    <s v="C00"/>
    <s v="TOTAL CPC"/>
    <n v="0"/>
    <n v="0"/>
    <s v="TOTAL MOT"/>
    <n v="8"/>
    <s v="kg"/>
    <n v="5894330"/>
    <b v="0"/>
    <n v="8"/>
    <s v="kg"/>
    <n v="5894330"/>
    <b v="0"/>
    <n v="5894330"/>
    <b v="0"/>
    <n v="0"/>
    <b v="0"/>
    <s v="2875334.54"/>
    <n v="0"/>
    <s v="2875334.54"/>
    <n v="0"/>
    <b v="0"/>
    <b v="1"/>
  </r>
  <r>
    <s v="C"/>
    <s v="A"/>
    <n v="20210101"/>
    <n v="2021"/>
    <n v="52"/>
    <x v="1"/>
    <n v="562"/>
    <s v="NER"/>
    <x v="0"/>
    <s v="M"/>
    <s v="Import"/>
    <n v="699"/>
    <s v="IND"/>
    <x v="11"/>
    <n v="0"/>
    <s v="W00"/>
    <s v="World"/>
    <s v="H5"/>
    <s v="HS"/>
    <b v="1"/>
    <n v="3103"/>
    <s v="Fertilizers mineral or chemical, phosphatic"/>
    <x v="7"/>
    <x v="1"/>
    <b v="0"/>
    <s v="C00"/>
    <s v="TOTAL CPC"/>
    <n v="0"/>
    <n v="0"/>
    <s v="TOTAL MOT"/>
    <n v="8"/>
    <s v="kg"/>
    <n v="5894330"/>
    <b v="0"/>
    <n v="8"/>
    <s v="kg"/>
    <n v="5894330"/>
    <b v="0"/>
    <n v="5894330"/>
    <b v="0"/>
    <n v="0"/>
    <b v="0"/>
    <s v="2875334.54"/>
    <n v="0"/>
    <s v="2875334.54"/>
    <n v="0"/>
    <b v="0"/>
    <b v="1"/>
  </r>
  <r>
    <s v="C"/>
    <s v="A"/>
    <n v="20210101"/>
    <n v="2021"/>
    <n v="52"/>
    <x v="1"/>
    <n v="562"/>
    <s v="NER"/>
    <x v="0"/>
    <s v="M"/>
    <s v="Import"/>
    <n v="0"/>
    <s v="W00"/>
    <x v="0"/>
    <n v="0"/>
    <s v="W00"/>
    <s v="World"/>
    <s v="H5"/>
    <s v="HS"/>
    <b v="1"/>
    <n v="310319"/>
    <s v="Fertilizers, mineral or chemical phosphatic, superphosphates, other than containing by weight 35% or more of diphosphorus pentaoxide (P2O5)"/>
    <x v="8"/>
    <x v="2"/>
    <b v="1"/>
    <s v="C00"/>
    <s v="TOTAL CPC"/>
    <n v="0"/>
    <n v="0"/>
    <s v="TOTAL MOT"/>
    <n v="8"/>
    <s v="kg"/>
    <n v="5894330"/>
    <b v="0"/>
    <n v="8"/>
    <s v="kg"/>
    <n v="5894330"/>
    <b v="0"/>
    <n v="5894330"/>
    <b v="0"/>
    <n v="0"/>
    <b v="0"/>
    <s v="2875334.54"/>
    <n v="0"/>
    <s v="2875334.54"/>
    <n v="0"/>
    <b v="0"/>
    <b v="1"/>
  </r>
  <r>
    <s v="C"/>
    <s v="A"/>
    <n v="20210101"/>
    <n v="2021"/>
    <n v="52"/>
    <x v="1"/>
    <n v="562"/>
    <s v="NER"/>
    <x v="0"/>
    <s v="M"/>
    <s v="Import"/>
    <n v="699"/>
    <s v="IND"/>
    <x v="11"/>
    <n v="0"/>
    <s v="W00"/>
    <s v="World"/>
    <s v="H5"/>
    <s v="HS"/>
    <b v="1"/>
    <n v="310319"/>
    <s v="Fertilizers, mineral or chemical phosphatic, superphosphates, other than containing by weight 35% or more of diphosphorus pentaoxide (P2O5)"/>
    <x v="8"/>
    <x v="2"/>
    <b v="1"/>
    <s v="C00"/>
    <s v="TOTAL CPC"/>
    <n v="0"/>
    <n v="0"/>
    <s v="TOTAL MOT"/>
    <n v="8"/>
    <s v="kg"/>
    <n v="5894330"/>
    <b v="0"/>
    <n v="8"/>
    <s v="kg"/>
    <n v="5894330"/>
    <b v="0"/>
    <n v="5894330"/>
    <b v="0"/>
    <n v="0"/>
    <b v="0"/>
    <s v="2875334.54"/>
    <n v="0"/>
    <s v="2875334.54"/>
    <n v="0"/>
    <b v="1"/>
    <b v="0"/>
  </r>
  <r>
    <s v="C"/>
    <s v="A"/>
    <n v="20210101"/>
    <n v="2021"/>
    <n v="52"/>
    <x v="1"/>
    <n v="180"/>
    <s v="COD"/>
    <x v="1"/>
    <s v="M"/>
    <s v="Import"/>
    <n v="0"/>
    <s v="W00"/>
    <x v="0"/>
    <n v="0"/>
    <s v="W00"/>
    <s v="World"/>
    <s v="H5"/>
    <s v="HS"/>
    <b v="1"/>
    <n v="310390"/>
    <s v="Fertilizers, mineral or chemical phosphatic, n.e.c. in heading no. 3103"/>
    <x v="17"/>
    <x v="2"/>
    <b v="1"/>
    <s v="C00"/>
    <s v="TOTAL CPC"/>
    <n v="0"/>
    <n v="0"/>
    <s v="TOTAL MOT"/>
    <n v="8"/>
    <s v="kg"/>
    <n v="68451"/>
    <b v="0"/>
    <n v="8"/>
    <s v="kg"/>
    <n v="68451"/>
    <b v="0"/>
    <n v="68451"/>
    <b v="0"/>
    <n v="0"/>
    <b v="0"/>
    <s v="71850.01"/>
    <m/>
    <s v="71850.01"/>
    <n v="0"/>
    <b v="0"/>
    <b v="1"/>
  </r>
  <r>
    <s v="C"/>
    <s v="A"/>
    <n v="20210101"/>
    <n v="2021"/>
    <n v="52"/>
    <x v="1"/>
    <n v="180"/>
    <s v="COD"/>
    <x v="1"/>
    <s v="M"/>
    <s v="Import"/>
    <n v="56"/>
    <s v="BEL"/>
    <x v="18"/>
    <n v="0"/>
    <s v="W00"/>
    <s v="World"/>
    <s v="H5"/>
    <s v="HS"/>
    <b v="1"/>
    <n v="310390"/>
    <s v="Fertilizers, mineral or chemical phosphatic, n.e.c. in heading no. 3103"/>
    <x v="17"/>
    <x v="2"/>
    <b v="1"/>
    <s v="C00"/>
    <s v="TOTAL CPC"/>
    <n v="0"/>
    <n v="0"/>
    <s v="TOTAL MOT"/>
    <n v="8"/>
    <s v="kg"/>
    <n v="9225"/>
    <b v="0"/>
    <n v="8"/>
    <s v="kg"/>
    <n v="9225"/>
    <b v="0"/>
    <n v="9225"/>
    <b v="0"/>
    <n v="0"/>
    <b v="0"/>
    <s v="51977.34"/>
    <m/>
    <s v="51977.34"/>
    <n v="0"/>
    <b v="0"/>
    <b v="1"/>
  </r>
  <r>
    <s v="C"/>
    <s v="A"/>
    <n v="20210101"/>
    <n v="2021"/>
    <n v="52"/>
    <x v="1"/>
    <n v="180"/>
    <s v="COD"/>
    <x v="1"/>
    <s v="M"/>
    <s v="Import"/>
    <n v="686"/>
    <s v="SEN"/>
    <x v="10"/>
    <n v="0"/>
    <s v="W00"/>
    <s v="World"/>
    <s v="H5"/>
    <s v="HS"/>
    <b v="1"/>
    <n v="310390"/>
    <s v="Fertilizers, mineral or chemical phosphatic, n.e.c. in heading no. 3103"/>
    <x v="17"/>
    <x v="2"/>
    <b v="1"/>
    <s v="C00"/>
    <s v="TOTAL CPC"/>
    <n v="0"/>
    <n v="0"/>
    <s v="TOTAL MOT"/>
    <n v="8"/>
    <s v="kg"/>
    <n v="41862"/>
    <b v="0"/>
    <n v="8"/>
    <s v="kg"/>
    <n v="41862"/>
    <b v="0"/>
    <n v="41862"/>
    <b v="0"/>
    <n v="0"/>
    <b v="0"/>
    <s v="18695.94"/>
    <m/>
    <s v="18695.94"/>
    <n v="0"/>
    <b v="0"/>
    <b v="1"/>
  </r>
  <r>
    <s v="C"/>
    <s v="A"/>
    <n v="20210101"/>
    <n v="2021"/>
    <n v="52"/>
    <x v="1"/>
    <n v="180"/>
    <s v="COD"/>
    <x v="1"/>
    <s v="M"/>
    <s v="Import"/>
    <n v="792"/>
    <s v="TUR"/>
    <x v="33"/>
    <n v="0"/>
    <s v="W00"/>
    <s v="World"/>
    <s v="H5"/>
    <s v="HS"/>
    <b v="1"/>
    <n v="310390"/>
    <s v="Fertilizers, mineral or chemical phosphatic, n.e.c. in heading no. 3103"/>
    <x v="17"/>
    <x v="2"/>
    <b v="1"/>
    <s v="C00"/>
    <s v="TOTAL CPC"/>
    <n v="0"/>
    <n v="0"/>
    <s v="TOTAL MOT"/>
    <n v="8"/>
    <s v="kg"/>
    <n v="17364"/>
    <b v="0"/>
    <n v="8"/>
    <s v="kg"/>
    <n v="17364"/>
    <b v="0"/>
    <n v="17364"/>
    <b v="0"/>
    <n v="0"/>
    <b v="0"/>
    <s v="1176.73"/>
    <m/>
    <s v="1176.73"/>
    <n v="0"/>
    <b v="0"/>
    <b v="1"/>
  </r>
  <r>
    <s v="C"/>
    <s v="A"/>
    <n v="20210101"/>
    <n v="2021"/>
    <n v="52"/>
    <x v="1"/>
    <n v="180"/>
    <s v="COD"/>
    <x v="1"/>
    <s v="M"/>
    <s v="Import"/>
    <n v="0"/>
    <s v="W00"/>
    <x v="0"/>
    <n v="0"/>
    <s v="W00"/>
    <s v="World"/>
    <s v="H5"/>
    <s v="HS"/>
    <b v="1"/>
    <n v="3104"/>
    <s v="Fertilizers mineral or chemical, potassic"/>
    <x v="9"/>
    <x v="1"/>
    <b v="0"/>
    <s v="C00"/>
    <s v="TOTAL CPC"/>
    <n v="0"/>
    <n v="0"/>
    <s v="TOTAL MOT"/>
    <n v="8"/>
    <s v="kg"/>
    <n v="798795"/>
    <b v="0"/>
    <n v="8"/>
    <s v="kg"/>
    <n v="798795"/>
    <b v="0"/>
    <n v="798795"/>
    <b v="0"/>
    <n v="0"/>
    <b v="0"/>
    <s v="322466.26"/>
    <m/>
    <s v="322466.26"/>
    <n v="0"/>
    <b v="0"/>
    <b v="1"/>
  </r>
  <r>
    <s v="C"/>
    <s v="A"/>
    <n v="20210101"/>
    <n v="2021"/>
    <n v="52"/>
    <x v="1"/>
    <n v="180"/>
    <s v="COD"/>
    <x v="1"/>
    <s v="M"/>
    <s v="Import"/>
    <n v="112"/>
    <s v="BLR"/>
    <x v="19"/>
    <n v="0"/>
    <s v="W00"/>
    <s v="World"/>
    <s v="H5"/>
    <s v="HS"/>
    <b v="1"/>
    <n v="3104"/>
    <s v="Fertilizers mineral or chemical, potassic"/>
    <x v="9"/>
    <x v="1"/>
    <b v="0"/>
    <s v="C00"/>
    <s v="TOTAL CPC"/>
    <n v="0"/>
    <n v="0"/>
    <s v="TOTAL MOT"/>
    <n v="8"/>
    <s v="kg"/>
    <n v="242000"/>
    <b v="0"/>
    <n v="8"/>
    <s v="kg"/>
    <n v="242000"/>
    <b v="0"/>
    <n v="242000"/>
    <b v="0"/>
    <n v="0"/>
    <b v="0"/>
    <s v="102514.5"/>
    <m/>
    <s v="102514.5"/>
    <n v="0"/>
    <b v="0"/>
    <b v="1"/>
  </r>
  <r>
    <s v="C"/>
    <s v="A"/>
    <n v="20210101"/>
    <n v="2021"/>
    <n v="52"/>
    <x v="1"/>
    <n v="180"/>
    <s v="COD"/>
    <x v="1"/>
    <s v="M"/>
    <s v="Import"/>
    <n v="156"/>
    <s v="CHN"/>
    <x v="1"/>
    <n v="0"/>
    <s v="W00"/>
    <s v="World"/>
    <s v="H5"/>
    <s v="HS"/>
    <b v="1"/>
    <n v="3104"/>
    <s v="Fertilizers mineral or chemical, potassic"/>
    <x v="9"/>
    <x v="1"/>
    <b v="0"/>
    <s v="C00"/>
    <s v="TOTAL CPC"/>
    <n v="0"/>
    <n v="0"/>
    <s v="TOTAL MOT"/>
    <n v="8"/>
    <s v="kg"/>
    <n v="82999"/>
    <b v="0"/>
    <n v="8"/>
    <s v="kg"/>
    <n v="82999"/>
    <b v="0"/>
    <n v="82999"/>
    <b v="0"/>
    <n v="0"/>
    <b v="0"/>
    <s v="16362.09"/>
    <m/>
    <s v="16362.09"/>
    <n v="0"/>
    <b v="0"/>
    <b v="1"/>
  </r>
  <r>
    <s v="C"/>
    <s v="A"/>
    <n v="20210101"/>
    <n v="2021"/>
    <n v="52"/>
    <x v="1"/>
    <n v="180"/>
    <s v="COD"/>
    <x v="1"/>
    <s v="M"/>
    <s v="Import"/>
    <n v="276"/>
    <s v="DEU"/>
    <x v="4"/>
    <n v="0"/>
    <s v="W00"/>
    <s v="World"/>
    <s v="H5"/>
    <s v="HS"/>
    <b v="1"/>
    <n v="3104"/>
    <s v="Fertilizers mineral or chemical, potassic"/>
    <x v="9"/>
    <x v="1"/>
    <b v="0"/>
    <s v="C00"/>
    <s v="TOTAL CPC"/>
    <n v="0"/>
    <n v="0"/>
    <s v="TOTAL MOT"/>
    <n v="8"/>
    <s v="kg"/>
    <n v="234350"/>
    <b v="0"/>
    <n v="8"/>
    <s v="kg"/>
    <n v="234350"/>
    <b v="0"/>
    <n v="234350"/>
    <b v="0"/>
    <n v="0"/>
    <b v="0"/>
    <s v="108191.76"/>
    <m/>
    <s v="108191.76"/>
    <n v="0"/>
    <b v="0"/>
    <b v="1"/>
  </r>
  <r>
    <s v="C"/>
    <s v="A"/>
    <n v="20210101"/>
    <n v="2021"/>
    <n v="52"/>
    <x v="1"/>
    <n v="180"/>
    <s v="COD"/>
    <x v="1"/>
    <s v="M"/>
    <s v="Import"/>
    <n v="699"/>
    <s v="IND"/>
    <x v="11"/>
    <n v="0"/>
    <s v="W00"/>
    <s v="World"/>
    <s v="H5"/>
    <s v="HS"/>
    <b v="1"/>
    <n v="3104"/>
    <s v="Fertilizers mineral or chemical, potassic"/>
    <x v="9"/>
    <x v="1"/>
    <b v="0"/>
    <s v="C00"/>
    <s v="TOTAL CPC"/>
    <n v="0"/>
    <n v="0"/>
    <s v="TOTAL MOT"/>
    <n v="8"/>
    <s v="kg"/>
    <n v="224"/>
    <b v="0"/>
    <n v="8"/>
    <s v="kg"/>
    <n v="224"/>
    <b v="0"/>
    <n v="224"/>
    <b v="0"/>
    <n v="0"/>
    <b v="0"/>
    <s v="362.71"/>
    <m/>
    <s v="362.71"/>
    <n v="0"/>
    <b v="0"/>
    <b v="1"/>
  </r>
  <r>
    <s v="C"/>
    <s v="A"/>
    <n v="20210101"/>
    <n v="2021"/>
    <n v="52"/>
    <x v="1"/>
    <n v="180"/>
    <s v="COD"/>
    <x v="1"/>
    <s v="M"/>
    <s v="Import"/>
    <n v="710"/>
    <s v="ZAF"/>
    <x v="30"/>
    <n v="0"/>
    <s v="W00"/>
    <s v="World"/>
    <s v="H5"/>
    <s v="HS"/>
    <b v="1"/>
    <n v="3104"/>
    <s v="Fertilizers mineral or chemical, potassic"/>
    <x v="9"/>
    <x v="1"/>
    <b v="0"/>
    <s v="C00"/>
    <s v="TOTAL CPC"/>
    <n v="0"/>
    <n v="0"/>
    <s v="TOTAL MOT"/>
    <n v="8"/>
    <s v="kg"/>
    <n v="500"/>
    <b v="0"/>
    <n v="8"/>
    <s v="kg"/>
    <n v="500"/>
    <b v="0"/>
    <n v="500"/>
    <b v="0"/>
    <n v="0"/>
    <b v="0"/>
    <s v="1046.89"/>
    <m/>
    <s v="1046.89"/>
    <n v="0"/>
    <b v="0"/>
    <b v="1"/>
  </r>
  <r>
    <s v="C"/>
    <s v="A"/>
    <n v="20210101"/>
    <n v="2021"/>
    <n v="52"/>
    <x v="1"/>
    <n v="180"/>
    <s v="COD"/>
    <x v="1"/>
    <s v="M"/>
    <s v="Import"/>
    <n v="757"/>
    <s v="CHE"/>
    <x v="31"/>
    <n v="0"/>
    <s v="W00"/>
    <s v="World"/>
    <s v="H5"/>
    <s v="HS"/>
    <b v="1"/>
    <n v="3104"/>
    <s v="Fertilizers mineral or chemical, potassic"/>
    <x v="9"/>
    <x v="1"/>
    <b v="0"/>
    <s v="C00"/>
    <s v="TOTAL CPC"/>
    <n v="0"/>
    <n v="0"/>
    <s v="TOTAL MOT"/>
    <n v="8"/>
    <s v="kg"/>
    <n v="234747"/>
    <b v="0"/>
    <n v="8"/>
    <s v="kg"/>
    <n v="234747"/>
    <b v="0"/>
    <n v="234747"/>
    <b v="0"/>
    <n v="0"/>
    <b v="0"/>
    <s v="92017.49"/>
    <m/>
    <s v="92017.49"/>
    <n v="0"/>
    <b v="0"/>
    <b v="1"/>
  </r>
  <r>
    <s v="C"/>
    <s v="A"/>
    <n v="20210101"/>
    <n v="2021"/>
    <n v="52"/>
    <x v="1"/>
    <n v="180"/>
    <s v="COD"/>
    <x v="1"/>
    <s v="M"/>
    <s v="Import"/>
    <n v="800"/>
    <s v="UGA"/>
    <x v="34"/>
    <n v="0"/>
    <s v="W00"/>
    <s v="World"/>
    <s v="H5"/>
    <s v="HS"/>
    <b v="1"/>
    <n v="3104"/>
    <s v="Fertilizers mineral or chemical, potassic"/>
    <x v="9"/>
    <x v="1"/>
    <b v="0"/>
    <s v="C00"/>
    <s v="TOTAL CPC"/>
    <n v="0"/>
    <n v="0"/>
    <s v="TOTAL MOT"/>
    <n v="8"/>
    <s v="kg"/>
    <n v="3950"/>
    <b v="0"/>
    <n v="8"/>
    <s v="kg"/>
    <n v="3950"/>
    <b v="0"/>
    <n v="3950"/>
    <b v="0"/>
    <n v="0"/>
    <b v="0"/>
    <s v="1576.9"/>
    <m/>
    <s v="1576.9"/>
    <n v="0"/>
    <b v="0"/>
    <b v="1"/>
  </r>
  <r>
    <s v="C"/>
    <s v="A"/>
    <n v="20210101"/>
    <n v="2021"/>
    <n v="52"/>
    <x v="1"/>
    <n v="180"/>
    <s v="COD"/>
    <x v="1"/>
    <s v="M"/>
    <s v="Import"/>
    <n v="818"/>
    <s v="EGY"/>
    <x v="36"/>
    <n v="0"/>
    <s v="W00"/>
    <s v="World"/>
    <s v="H5"/>
    <s v="HS"/>
    <b v="1"/>
    <n v="3104"/>
    <s v="Fertilizers mineral or chemical, potassic"/>
    <x v="9"/>
    <x v="1"/>
    <b v="0"/>
    <s v="C00"/>
    <s v="TOTAL CPC"/>
    <n v="0"/>
    <n v="0"/>
    <s v="TOTAL MOT"/>
    <n v="8"/>
    <s v="kg"/>
    <n v="25"/>
    <b v="0"/>
    <n v="8"/>
    <s v="kg"/>
    <n v="25"/>
    <b v="0"/>
    <n v="25"/>
    <b v="0"/>
    <n v="0"/>
    <b v="0"/>
    <s v="393.92"/>
    <m/>
    <s v="393.92"/>
    <n v="0"/>
    <b v="0"/>
    <b v="1"/>
  </r>
  <r>
    <s v="C"/>
    <s v="A"/>
    <n v="20210101"/>
    <n v="2021"/>
    <n v="52"/>
    <x v="1"/>
    <n v="562"/>
    <s v="NER"/>
    <x v="0"/>
    <s v="M"/>
    <s v="Import"/>
    <n v="0"/>
    <s v="W00"/>
    <x v="0"/>
    <n v="0"/>
    <s v="W00"/>
    <s v="World"/>
    <s v="H5"/>
    <s v="HS"/>
    <b v="1"/>
    <n v="3104"/>
    <s v="Fertilizers mineral or chemical, potassic"/>
    <x v="9"/>
    <x v="1"/>
    <b v="0"/>
    <s v="C00"/>
    <s v="TOTAL CPC"/>
    <n v="0"/>
    <n v="0"/>
    <s v="TOTAL MOT"/>
    <n v="8"/>
    <s v="kg"/>
    <n v="400"/>
    <b v="0"/>
    <n v="8"/>
    <s v="kg"/>
    <n v="400"/>
    <b v="0"/>
    <n v="400"/>
    <b v="0"/>
    <n v="0"/>
    <b v="0"/>
    <s v="456.48"/>
    <n v="0"/>
    <s v="456.48"/>
    <n v="0"/>
    <b v="0"/>
    <b v="1"/>
  </r>
  <r>
    <s v="C"/>
    <s v="A"/>
    <n v="20210101"/>
    <n v="2021"/>
    <n v="52"/>
    <x v="1"/>
    <n v="562"/>
    <s v="NER"/>
    <x v="0"/>
    <s v="M"/>
    <s v="Import"/>
    <n v="566"/>
    <s v="NGA"/>
    <x v="8"/>
    <n v="0"/>
    <s v="W00"/>
    <s v="World"/>
    <s v="H5"/>
    <s v="HS"/>
    <b v="1"/>
    <n v="3104"/>
    <s v="Fertilizers mineral or chemical, potassic"/>
    <x v="9"/>
    <x v="1"/>
    <b v="0"/>
    <s v="C00"/>
    <s v="TOTAL CPC"/>
    <n v="0"/>
    <n v="0"/>
    <s v="TOTAL MOT"/>
    <n v="8"/>
    <s v="kg"/>
    <n v="400"/>
    <b v="0"/>
    <n v="8"/>
    <s v="kg"/>
    <n v="400"/>
    <b v="0"/>
    <n v="400"/>
    <b v="0"/>
    <n v="0"/>
    <b v="0"/>
    <s v="456.48"/>
    <n v="0"/>
    <s v="456.48"/>
    <n v="0"/>
    <b v="0"/>
    <b v="1"/>
  </r>
  <r>
    <s v="C"/>
    <s v="A"/>
    <n v="20210101"/>
    <n v="2021"/>
    <n v="52"/>
    <x v="1"/>
    <n v="180"/>
    <s v="COD"/>
    <x v="1"/>
    <s v="M"/>
    <s v="Import"/>
    <n v="0"/>
    <s v="W00"/>
    <x v="0"/>
    <n v="0"/>
    <s v="W00"/>
    <s v="World"/>
    <s v="H5"/>
    <s v="HS"/>
    <b v="1"/>
    <n v="310420"/>
    <s v="Fertilizers, mineral or chemical potassic, potassium chloride"/>
    <x v="10"/>
    <x v="2"/>
    <b v="1"/>
    <s v="C00"/>
    <s v="TOTAL CPC"/>
    <n v="0"/>
    <n v="0"/>
    <s v="TOTAL MOT"/>
    <n v="8"/>
    <s v="kg"/>
    <n v="794820"/>
    <b v="0"/>
    <n v="8"/>
    <s v="kg"/>
    <n v="794820"/>
    <b v="0"/>
    <n v="794820"/>
    <b v="0"/>
    <n v="0"/>
    <b v="0"/>
    <s v="320495.44"/>
    <m/>
    <s v="320495.44"/>
    <n v="0"/>
    <b v="0"/>
    <b v="1"/>
  </r>
  <r>
    <s v="C"/>
    <s v="A"/>
    <n v="20210101"/>
    <n v="2021"/>
    <n v="52"/>
    <x v="1"/>
    <n v="180"/>
    <s v="COD"/>
    <x v="1"/>
    <s v="M"/>
    <s v="Import"/>
    <n v="112"/>
    <s v="BLR"/>
    <x v="19"/>
    <n v="0"/>
    <s v="W00"/>
    <s v="World"/>
    <s v="H5"/>
    <s v="HS"/>
    <b v="1"/>
    <n v="310420"/>
    <s v="Fertilizers, mineral or chemical potassic, potassium chloride"/>
    <x v="10"/>
    <x v="2"/>
    <b v="1"/>
    <s v="C00"/>
    <s v="TOTAL CPC"/>
    <n v="0"/>
    <n v="0"/>
    <s v="TOTAL MOT"/>
    <n v="8"/>
    <s v="kg"/>
    <n v="242000"/>
    <b v="0"/>
    <n v="8"/>
    <s v="kg"/>
    <n v="242000"/>
    <b v="0"/>
    <n v="242000"/>
    <b v="0"/>
    <n v="0"/>
    <b v="0"/>
    <s v="102514.5"/>
    <m/>
    <s v="102514.5"/>
    <n v="0"/>
    <b v="0"/>
    <b v="1"/>
  </r>
  <r>
    <s v="C"/>
    <s v="A"/>
    <n v="20210101"/>
    <n v="2021"/>
    <n v="52"/>
    <x v="1"/>
    <n v="180"/>
    <s v="COD"/>
    <x v="1"/>
    <s v="M"/>
    <s v="Import"/>
    <n v="156"/>
    <s v="CHN"/>
    <x v="1"/>
    <n v="0"/>
    <s v="W00"/>
    <s v="World"/>
    <s v="H5"/>
    <s v="HS"/>
    <b v="1"/>
    <n v="310420"/>
    <s v="Fertilizers, mineral or chemical potassic, potassium chloride"/>
    <x v="10"/>
    <x v="2"/>
    <b v="1"/>
    <s v="C00"/>
    <s v="TOTAL CPC"/>
    <n v="0"/>
    <n v="0"/>
    <s v="TOTAL MOT"/>
    <n v="8"/>
    <s v="kg"/>
    <n v="82999"/>
    <b v="0"/>
    <n v="8"/>
    <s v="kg"/>
    <n v="82999"/>
    <b v="0"/>
    <n v="82999"/>
    <b v="0"/>
    <n v="0"/>
    <b v="0"/>
    <s v="16362.09"/>
    <m/>
    <s v="16362.09"/>
    <n v="0"/>
    <b v="0"/>
    <b v="1"/>
  </r>
  <r>
    <s v="C"/>
    <s v="A"/>
    <n v="20210101"/>
    <n v="2021"/>
    <n v="52"/>
    <x v="1"/>
    <n v="180"/>
    <s v="COD"/>
    <x v="1"/>
    <s v="M"/>
    <s v="Import"/>
    <n v="276"/>
    <s v="DEU"/>
    <x v="4"/>
    <n v="0"/>
    <s v="W00"/>
    <s v="World"/>
    <s v="H5"/>
    <s v="HS"/>
    <b v="1"/>
    <n v="310420"/>
    <s v="Fertilizers, mineral or chemical potassic, potassium chloride"/>
    <x v="10"/>
    <x v="2"/>
    <b v="1"/>
    <s v="C00"/>
    <s v="TOTAL CPC"/>
    <n v="0"/>
    <n v="0"/>
    <s v="TOTAL MOT"/>
    <n v="8"/>
    <s v="kg"/>
    <n v="234350"/>
    <b v="0"/>
    <n v="8"/>
    <s v="kg"/>
    <n v="234350"/>
    <b v="0"/>
    <n v="234350"/>
    <b v="0"/>
    <n v="0"/>
    <b v="0"/>
    <s v="108191.76"/>
    <m/>
    <s v="108191.76"/>
    <n v="0"/>
    <b v="0"/>
    <b v="1"/>
  </r>
  <r>
    <s v="C"/>
    <s v="A"/>
    <n v="20210101"/>
    <n v="2021"/>
    <n v="52"/>
    <x v="1"/>
    <n v="180"/>
    <s v="COD"/>
    <x v="1"/>
    <s v="M"/>
    <s v="Import"/>
    <n v="699"/>
    <s v="IND"/>
    <x v="11"/>
    <n v="0"/>
    <s v="W00"/>
    <s v="World"/>
    <s v="H5"/>
    <s v="HS"/>
    <b v="1"/>
    <n v="310420"/>
    <s v="Fertilizers, mineral or chemical potassic, potassium chloride"/>
    <x v="10"/>
    <x v="2"/>
    <b v="1"/>
    <s v="C00"/>
    <s v="TOTAL CPC"/>
    <n v="0"/>
    <n v="0"/>
    <s v="TOTAL MOT"/>
    <n v="8"/>
    <s v="kg"/>
    <n v="224"/>
    <b v="0"/>
    <n v="8"/>
    <s v="kg"/>
    <n v="224"/>
    <b v="0"/>
    <n v="224"/>
    <b v="0"/>
    <n v="0"/>
    <b v="0"/>
    <s v="362.71"/>
    <m/>
    <s v="362.71"/>
    <n v="0"/>
    <b v="0"/>
    <b v="1"/>
  </r>
  <r>
    <s v="C"/>
    <s v="A"/>
    <n v="20210101"/>
    <n v="2021"/>
    <n v="52"/>
    <x v="1"/>
    <n v="180"/>
    <s v="COD"/>
    <x v="1"/>
    <s v="M"/>
    <s v="Import"/>
    <n v="710"/>
    <s v="ZAF"/>
    <x v="30"/>
    <n v="0"/>
    <s v="W00"/>
    <s v="World"/>
    <s v="H5"/>
    <s v="HS"/>
    <b v="1"/>
    <n v="310420"/>
    <s v="Fertilizers, mineral or chemical potassic, potassium chloride"/>
    <x v="10"/>
    <x v="2"/>
    <b v="1"/>
    <s v="C00"/>
    <s v="TOTAL CPC"/>
    <n v="0"/>
    <n v="0"/>
    <s v="TOTAL MOT"/>
    <n v="8"/>
    <s v="kg"/>
    <n v="500"/>
    <b v="0"/>
    <n v="8"/>
    <s v="kg"/>
    <n v="500"/>
    <b v="0"/>
    <n v="500"/>
    <b v="0"/>
    <n v="0"/>
    <b v="0"/>
    <s v="1046.89"/>
    <m/>
    <s v="1046.89"/>
    <n v="0"/>
    <b v="0"/>
    <b v="1"/>
  </r>
  <r>
    <s v="C"/>
    <s v="A"/>
    <n v="20210101"/>
    <n v="2021"/>
    <n v="52"/>
    <x v="1"/>
    <n v="180"/>
    <s v="COD"/>
    <x v="1"/>
    <s v="M"/>
    <s v="Import"/>
    <n v="757"/>
    <s v="CHE"/>
    <x v="31"/>
    <n v="0"/>
    <s v="W00"/>
    <s v="World"/>
    <s v="H5"/>
    <s v="HS"/>
    <b v="1"/>
    <n v="310420"/>
    <s v="Fertilizers, mineral or chemical potassic, potassium chloride"/>
    <x v="10"/>
    <x v="2"/>
    <b v="1"/>
    <s v="C00"/>
    <s v="TOTAL CPC"/>
    <n v="0"/>
    <n v="0"/>
    <s v="TOTAL MOT"/>
    <n v="8"/>
    <s v="kg"/>
    <n v="234747"/>
    <b v="0"/>
    <n v="8"/>
    <s v="kg"/>
    <n v="234747"/>
    <b v="0"/>
    <n v="234747"/>
    <b v="0"/>
    <n v="0"/>
    <b v="0"/>
    <s v="92017.49"/>
    <m/>
    <s v="92017.49"/>
    <n v="0"/>
    <b v="0"/>
    <b v="1"/>
  </r>
  <r>
    <s v="C"/>
    <s v="A"/>
    <n v="20210101"/>
    <n v="2021"/>
    <n v="52"/>
    <x v="1"/>
    <n v="562"/>
    <s v="NER"/>
    <x v="0"/>
    <s v="M"/>
    <s v="Import"/>
    <n v="0"/>
    <s v="W00"/>
    <x v="0"/>
    <n v="0"/>
    <s v="W00"/>
    <s v="World"/>
    <s v="H5"/>
    <s v="HS"/>
    <b v="1"/>
    <n v="310420"/>
    <s v="Fertilizers, mineral or chemical potassic, potassium chloride"/>
    <x v="10"/>
    <x v="2"/>
    <b v="1"/>
    <s v="C00"/>
    <s v="TOTAL CPC"/>
    <n v="0"/>
    <n v="0"/>
    <s v="TOTAL MOT"/>
    <n v="8"/>
    <s v="kg"/>
    <n v="250"/>
    <b v="0"/>
    <n v="8"/>
    <s v="kg"/>
    <n v="250"/>
    <b v="0"/>
    <n v="250"/>
    <b v="0"/>
    <n v="0"/>
    <b v="0"/>
    <s v="45.11"/>
    <n v="0"/>
    <s v="45.11"/>
    <n v="0"/>
    <b v="0"/>
    <b v="1"/>
  </r>
  <r>
    <s v="C"/>
    <s v="A"/>
    <n v="20210101"/>
    <n v="2021"/>
    <n v="52"/>
    <x v="1"/>
    <n v="562"/>
    <s v="NER"/>
    <x v="0"/>
    <s v="M"/>
    <s v="Import"/>
    <n v="566"/>
    <s v="NGA"/>
    <x v="8"/>
    <n v="0"/>
    <s v="W00"/>
    <s v="World"/>
    <s v="H5"/>
    <s v="HS"/>
    <b v="1"/>
    <n v="310420"/>
    <s v="Fertilizers, mineral or chemical potassic, potassium chloride"/>
    <x v="10"/>
    <x v="2"/>
    <b v="1"/>
    <s v="C00"/>
    <s v="TOTAL CPC"/>
    <n v="0"/>
    <n v="0"/>
    <s v="TOTAL MOT"/>
    <n v="8"/>
    <s v="kg"/>
    <n v="250"/>
    <b v="0"/>
    <n v="8"/>
    <s v="kg"/>
    <n v="250"/>
    <b v="0"/>
    <n v="250"/>
    <b v="0"/>
    <n v="0"/>
    <b v="0"/>
    <s v="45.11"/>
    <n v="0"/>
    <s v="45.11"/>
    <n v="0"/>
    <b v="1"/>
    <b v="0"/>
  </r>
  <r>
    <s v="C"/>
    <s v="A"/>
    <n v="20210101"/>
    <n v="2021"/>
    <n v="52"/>
    <x v="1"/>
    <n v="180"/>
    <s v="COD"/>
    <x v="1"/>
    <s v="M"/>
    <s v="Import"/>
    <n v="0"/>
    <s v="W00"/>
    <x v="0"/>
    <n v="0"/>
    <s v="W00"/>
    <s v="World"/>
    <s v="H5"/>
    <s v="HS"/>
    <b v="1"/>
    <n v="310490"/>
    <s v="Fertilizers, mineral or chemical potassic, n.e.c. in heading no. 3104"/>
    <x v="11"/>
    <x v="2"/>
    <b v="1"/>
    <s v="C00"/>
    <s v="TOTAL CPC"/>
    <n v="0"/>
    <n v="0"/>
    <s v="TOTAL MOT"/>
    <n v="8"/>
    <s v="kg"/>
    <n v="3975"/>
    <b v="0"/>
    <n v="8"/>
    <s v="kg"/>
    <n v="3975"/>
    <b v="0"/>
    <n v="3975"/>
    <b v="0"/>
    <n v="0"/>
    <b v="0"/>
    <s v="1970.82"/>
    <m/>
    <s v="1970.82"/>
    <n v="0"/>
    <b v="0"/>
    <b v="1"/>
  </r>
  <r>
    <s v="C"/>
    <s v="A"/>
    <n v="20210101"/>
    <n v="2021"/>
    <n v="52"/>
    <x v="1"/>
    <n v="180"/>
    <s v="COD"/>
    <x v="1"/>
    <s v="M"/>
    <s v="Import"/>
    <n v="800"/>
    <s v="UGA"/>
    <x v="34"/>
    <n v="0"/>
    <s v="W00"/>
    <s v="World"/>
    <s v="H5"/>
    <s v="HS"/>
    <b v="1"/>
    <n v="310490"/>
    <s v="Fertilizers, mineral or chemical potassic, n.e.c. in heading no. 3104"/>
    <x v="11"/>
    <x v="2"/>
    <b v="1"/>
    <s v="C00"/>
    <s v="TOTAL CPC"/>
    <n v="0"/>
    <n v="0"/>
    <s v="TOTAL MOT"/>
    <n v="8"/>
    <s v="kg"/>
    <n v="3950"/>
    <b v="0"/>
    <n v="8"/>
    <s v="kg"/>
    <n v="3950"/>
    <b v="0"/>
    <n v="3950"/>
    <b v="0"/>
    <n v="0"/>
    <b v="0"/>
    <s v="1576.9"/>
    <m/>
    <s v="1576.9"/>
    <n v="0"/>
    <b v="0"/>
    <b v="1"/>
  </r>
  <r>
    <s v="C"/>
    <s v="A"/>
    <n v="20210101"/>
    <n v="2021"/>
    <n v="52"/>
    <x v="1"/>
    <n v="180"/>
    <s v="COD"/>
    <x v="1"/>
    <s v="M"/>
    <s v="Import"/>
    <n v="818"/>
    <s v="EGY"/>
    <x v="36"/>
    <n v="0"/>
    <s v="W00"/>
    <s v="World"/>
    <s v="H5"/>
    <s v="HS"/>
    <b v="1"/>
    <n v="310490"/>
    <s v="Fertilizers, mineral or chemical potassic, n.e.c. in heading no. 3104"/>
    <x v="11"/>
    <x v="2"/>
    <b v="1"/>
    <s v="C00"/>
    <s v="TOTAL CPC"/>
    <n v="0"/>
    <n v="0"/>
    <s v="TOTAL MOT"/>
    <n v="8"/>
    <s v="kg"/>
    <n v="25"/>
    <b v="0"/>
    <n v="8"/>
    <s v="kg"/>
    <n v="25"/>
    <b v="0"/>
    <n v="25"/>
    <b v="0"/>
    <n v="0"/>
    <b v="0"/>
    <s v="393.92"/>
    <m/>
    <s v="393.92"/>
    <n v="0"/>
    <b v="0"/>
    <b v="1"/>
  </r>
  <r>
    <s v="C"/>
    <s v="A"/>
    <n v="20210101"/>
    <n v="2021"/>
    <n v="52"/>
    <x v="1"/>
    <n v="562"/>
    <s v="NER"/>
    <x v="0"/>
    <s v="M"/>
    <s v="Import"/>
    <n v="0"/>
    <s v="W00"/>
    <x v="0"/>
    <n v="0"/>
    <s v="W00"/>
    <s v="World"/>
    <s v="H5"/>
    <s v="HS"/>
    <b v="1"/>
    <n v="310490"/>
    <s v="Fertilizers, mineral or chemical potassic, n.e.c. in heading no. 3104"/>
    <x v="11"/>
    <x v="2"/>
    <b v="1"/>
    <s v="C00"/>
    <s v="TOTAL CPC"/>
    <n v="0"/>
    <n v="0"/>
    <s v="TOTAL MOT"/>
    <n v="8"/>
    <s v="kg"/>
    <n v="150"/>
    <b v="0"/>
    <n v="8"/>
    <s v="kg"/>
    <n v="150"/>
    <b v="0"/>
    <n v="150"/>
    <b v="0"/>
    <n v="0"/>
    <b v="0"/>
    <s v="411.37"/>
    <n v="0"/>
    <s v="411.37"/>
    <n v="0"/>
    <b v="0"/>
    <b v="1"/>
  </r>
  <r>
    <s v="C"/>
    <s v="A"/>
    <n v="20210101"/>
    <n v="2021"/>
    <n v="52"/>
    <x v="1"/>
    <n v="562"/>
    <s v="NER"/>
    <x v="0"/>
    <s v="M"/>
    <s v="Import"/>
    <n v="566"/>
    <s v="NGA"/>
    <x v="8"/>
    <n v="0"/>
    <s v="W00"/>
    <s v="World"/>
    <s v="H5"/>
    <s v="HS"/>
    <b v="1"/>
    <n v="310490"/>
    <s v="Fertilizers, mineral or chemical potassic, n.e.c. in heading no. 3104"/>
    <x v="11"/>
    <x v="2"/>
    <b v="1"/>
    <s v="C00"/>
    <s v="TOTAL CPC"/>
    <n v="0"/>
    <n v="0"/>
    <s v="TOTAL MOT"/>
    <n v="8"/>
    <s v="kg"/>
    <n v="150"/>
    <b v="0"/>
    <n v="8"/>
    <s v="kg"/>
    <n v="150"/>
    <b v="0"/>
    <n v="150"/>
    <b v="0"/>
    <n v="0"/>
    <b v="0"/>
    <s v="411.37"/>
    <n v="0"/>
    <s v="411.37"/>
    <n v="0"/>
    <b v="1"/>
    <b v="0"/>
  </r>
  <r>
    <s v="C"/>
    <s v="A"/>
    <n v="20210101"/>
    <n v="2021"/>
    <n v="52"/>
    <x v="1"/>
    <n v="180"/>
    <s v="COD"/>
    <x v="1"/>
    <s v="M"/>
    <s v="Import"/>
    <n v="0"/>
    <s v="W00"/>
    <x v="0"/>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3586620"/>
    <b v="0"/>
    <n v="8"/>
    <s v="kg"/>
    <n v="13586620"/>
    <b v="0"/>
    <n v="13586620"/>
    <b v="0"/>
    <n v="0"/>
    <b v="0"/>
    <s v="7986041.6"/>
    <m/>
    <s v="7986041.6"/>
    <n v="0"/>
    <b v="0"/>
    <b v="1"/>
  </r>
  <r>
    <s v="C"/>
    <s v="A"/>
    <n v="20210101"/>
    <n v="2021"/>
    <n v="52"/>
    <x v="1"/>
    <n v="180"/>
    <s v="COD"/>
    <x v="1"/>
    <s v="M"/>
    <s v="Import"/>
    <n v="24"/>
    <s v="AGO"/>
    <x v="17"/>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687655"/>
    <b v="0"/>
    <n v="8"/>
    <s v="kg"/>
    <n v="1687655"/>
    <b v="0"/>
    <n v="1687655"/>
    <b v="0"/>
    <n v="0"/>
    <b v="0"/>
    <s v="325406.18"/>
    <m/>
    <s v="325406.18"/>
    <n v="0"/>
    <b v="0"/>
    <b v="1"/>
  </r>
  <r>
    <s v="C"/>
    <s v="A"/>
    <n v="20210101"/>
    <n v="2021"/>
    <n v="52"/>
    <x v="1"/>
    <n v="180"/>
    <s v="COD"/>
    <x v="1"/>
    <s v="M"/>
    <s v="Import"/>
    <n v="56"/>
    <s v="BEL"/>
    <x v="18"/>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12855"/>
    <b v="0"/>
    <n v="8"/>
    <s v="kg"/>
    <n v="312855"/>
    <b v="0"/>
    <n v="312855"/>
    <b v="0"/>
    <n v="0"/>
    <b v="0"/>
    <s v="157477.59"/>
    <m/>
    <s v="157477.59"/>
    <n v="0"/>
    <b v="0"/>
    <b v="1"/>
  </r>
  <r>
    <s v="C"/>
    <s v="A"/>
    <n v="20210101"/>
    <n v="2021"/>
    <n v="52"/>
    <x v="1"/>
    <n v="180"/>
    <s v="COD"/>
    <x v="1"/>
    <s v="M"/>
    <s v="Import"/>
    <n v="112"/>
    <s v="BLR"/>
    <x v="19"/>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837000"/>
    <b v="0"/>
    <n v="8"/>
    <s v="kg"/>
    <n v="837000"/>
    <b v="0"/>
    <n v="837000"/>
    <b v="0"/>
    <n v="0"/>
    <b v="0"/>
    <s v="326023.85"/>
    <m/>
    <s v="326023.85"/>
    <n v="0"/>
    <b v="0"/>
    <b v="1"/>
  </r>
  <r>
    <s v="C"/>
    <s v="A"/>
    <n v="20210101"/>
    <n v="2021"/>
    <n v="52"/>
    <x v="1"/>
    <n v="180"/>
    <s v="COD"/>
    <x v="1"/>
    <s v="M"/>
    <s v="Import"/>
    <n v="156"/>
    <s v="CHN"/>
    <x v="1"/>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18332"/>
    <b v="0"/>
    <n v="8"/>
    <s v="kg"/>
    <n v="218332"/>
    <b v="0"/>
    <n v="218332"/>
    <b v="0"/>
    <n v="0"/>
    <b v="0"/>
    <s v="76216.43"/>
    <m/>
    <s v="76216.43"/>
    <n v="0"/>
    <b v="0"/>
    <b v="1"/>
  </r>
  <r>
    <s v="C"/>
    <s v="A"/>
    <n v="20210101"/>
    <n v="2021"/>
    <n v="52"/>
    <x v="1"/>
    <n v="180"/>
    <s v="COD"/>
    <x v="1"/>
    <s v="M"/>
    <s v="Import"/>
    <n v="251"/>
    <s v="FRA"/>
    <x v="3"/>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7555"/>
    <b v="0"/>
    <n v="8"/>
    <s v="kg"/>
    <n v="27555"/>
    <b v="0"/>
    <n v="27555"/>
    <b v="0"/>
    <n v="0"/>
    <b v="0"/>
    <s v="17749.32"/>
    <m/>
    <s v="17749.32"/>
    <n v="0"/>
    <b v="0"/>
    <b v="1"/>
  </r>
  <r>
    <s v="C"/>
    <s v="A"/>
    <n v="20210101"/>
    <n v="2021"/>
    <n v="52"/>
    <x v="1"/>
    <n v="180"/>
    <s v="COD"/>
    <x v="1"/>
    <s v="M"/>
    <s v="Import"/>
    <n v="276"/>
    <s v="DEU"/>
    <x v="4"/>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70"/>
    <b v="0"/>
    <n v="8"/>
    <s v="kg"/>
    <n v="370"/>
    <b v="0"/>
    <n v="370"/>
    <b v="0"/>
    <n v="0"/>
    <b v="0"/>
    <s v="10396.53"/>
    <m/>
    <s v="10396.53"/>
    <n v="0"/>
    <b v="0"/>
    <b v="1"/>
  </r>
  <r>
    <s v="C"/>
    <s v="A"/>
    <n v="20210101"/>
    <n v="2021"/>
    <n v="52"/>
    <x v="1"/>
    <n v="180"/>
    <s v="COD"/>
    <x v="1"/>
    <s v="M"/>
    <s v="Import"/>
    <n v="380"/>
    <s v="ITA"/>
    <x v="20"/>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0115"/>
    <b v="0"/>
    <n v="8"/>
    <s v="kg"/>
    <n v="10115"/>
    <b v="0"/>
    <n v="10115"/>
    <b v="0"/>
    <n v="0"/>
    <b v="0"/>
    <s v="5875.76"/>
    <m/>
    <s v="5875.76"/>
    <n v="0"/>
    <b v="0"/>
    <b v="1"/>
  </r>
  <r>
    <s v="C"/>
    <s v="A"/>
    <n v="20210101"/>
    <n v="2021"/>
    <n v="52"/>
    <x v="1"/>
    <n v="180"/>
    <s v="COD"/>
    <x v="1"/>
    <s v="M"/>
    <s v="Import"/>
    <n v="404"/>
    <s v="KEN"/>
    <x v="22"/>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63500"/>
    <b v="0"/>
    <n v="8"/>
    <s v="kg"/>
    <n v="263500"/>
    <b v="0"/>
    <n v="263500"/>
    <b v="0"/>
    <n v="0"/>
    <b v="0"/>
    <s v="169974.95"/>
    <m/>
    <s v="169974.95"/>
    <n v="0"/>
    <b v="0"/>
    <b v="1"/>
  </r>
  <r>
    <s v="C"/>
    <s v="A"/>
    <n v="20210101"/>
    <n v="2021"/>
    <n v="52"/>
    <x v="1"/>
    <n v="180"/>
    <s v="COD"/>
    <x v="1"/>
    <s v="M"/>
    <s v="Import"/>
    <n v="422"/>
    <s v="LBN"/>
    <x v="23"/>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494"/>
    <b v="0"/>
    <n v="8"/>
    <s v="kg"/>
    <n v="1494"/>
    <b v="0"/>
    <n v="1494"/>
    <b v="0"/>
    <n v="0"/>
    <b v="0"/>
    <s v="692.48"/>
    <m/>
    <s v="692.48"/>
    <n v="0"/>
    <b v="0"/>
    <b v="1"/>
  </r>
  <r>
    <s v="C"/>
    <s v="A"/>
    <n v="20210101"/>
    <n v="2021"/>
    <n v="52"/>
    <x v="1"/>
    <n v="180"/>
    <s v="COD"/>
    <x v="1"/>
    <s v="M"/>
    <s v="Import"/>
    <n v="440"/>
    <s v="LTU"/>
    <x v="24"/>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972000"/>
    <b v="0"/>
    <n v="8"/>
    <s v="kg"/>
    <n v="972000"/>
    <b v="0"/>
    <n v="972000"/>
    <b v="0"/>
    <n v="0"/>
    <b v="0"/>
    <s v="378632.74"/>
    <m/>
    <s v="378632.74"/>
    <n v="0"/>
    <b v="0"/>
    <b v="1"/>
  </r>
  <r>
    <s v="C"/>
    <s v="A"/>
    <n v="20210101"/>
    <n v="2021"/>
    <n v="52"/>
    <x v="1"/>
    <n v="180"/>
    <s v="COD"/>
    <x v="1"/>
    <s v="M"/>
    <s v="Import"/>
    <n v="442"/>
    <s v="LUX"/>
    <x v="25"/>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5940"/>
    <b v="0"/>
    <n v="8"/>
    <s v="kg"/>
    <n v="15940"/>
    <b v="0"/>
    <n v="15940"/>
    <b v="0"/>
    <n v="0"/>
    <b v="0"/>
    <s v="17051.38"/>
    <m/>
    <s v="17051.38"/>
    <n v="0"/>
    <b v="0"/>
    <b v="1"/>
  </r>
  <r>
    <s v="C"/>
    <s v="A"/>
    <n v="20210101"/>
    <n v="2021"/>
    <n v="52"/>
    <x v="1"/>
    <n v="180"/>
    <s v="COD"/>
    <x v="1"/>
    <s v="M"/>
    <s v="Import"/>
    <n v="508"/>
    <s v="MOZ"/>
    <x v="26"/>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302880"/>
    <b v="0"/>
    <n v="8"/>
    <s v="kg"/>
    <n v="2302880"/>
    <b v="0"/>
    <n v="2302880"/>
    <b v="0"/>
    <n v="0"/>
    <b v="0"/>
    <s v="1769824.03"/>
    <m/>
    <s v="1769824.03"/>
    <n v="0"/>
    <b v="0"/>
    <b v="1"/>
  </r>
  <r>
    <s v="C"/>
    <s v="A"/>
    <n v="20210101"/>
    <n v="2021"/>
    <n v="52"/>
    <x v="1"/>
    <n v="180"/>
    <s v="COD"/>
    <x v="1"/>
    <s v="M"/>
    <s v="Import"/>
    <n v="516"/>
    <s v="NAM"/>
    <x v="27"/>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5220"/>
    <b v="0"/>
    <n v="8"/>
    <s v="kg"/>
    <n v="5220"/>
    <b v="0"/>
    <n v="5220"/>
    <b v="0"/>
    <n v="0"/>
    <b v="0"/>
    <s v="540.61"/>
    <m/>
    <s v="540.61"/>
    <n v="0"/>
    <b v="0"/>
    <b v="1"/>
  </r>
  <r>
    <s v="C"/>
    <s v="A"/>
    <n v="20210101"/>
    <n v="2021"/>
    <n v="52"/>
    <x v="1"/>
    <n v="180"/>
    <s v="COD"/>
    <x v="1"/>
    <s v="M"/>
    <s v="Import"/>
    <n v="528"/>
    <s v="NLD"/>
    <x v="7"/>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7340"/>
    <b v="0"/>
    <n v="8"/>
    <s v="kg"/>
    <n v="37340"/>
    <b v="0"/>
    <n v="37340"/>
    <b v="0"/>
    <n v="0"/>
    <b v="0"/>
    <s v="19545.33"/>
    <m/>
    <s v="19545.33"/>
    <n v="0"/>
    <b v="0"/>
    <b v="1"/>
  </r>
  <r>
    <s v="C"/>
    <s v="A"/>
    <n v="20210101"/>
    <n v="2021"/>
    <n v="52"/>
    <x v="1"/>
    <n v="180"/>
    <s v="COD"/>
    <x v="1"/>
    <s v="M"/>
    <s v="Import"/>
    <n v="643"/>
    <s v="RUS"/>
    <x v="9"/>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822400"/>
    <b v="0"/>
    <n v="8"/>
    <s v="kg"/>
    <n v="822400"/>
    <b v="0"/>
    <n v="822400"/>
    <b v="0"/>
    <n v="0"/>
    <b v="0"/>
    <s v="487758.19"/>
    <m/>
    <s v="487758.19"/>
    <n v="0"/>
    <b v="0"/>
    <b v="1"/>
  </r>
  <r>
    <s v="C"/>
    <s v="A"/>
    <n v="20210101"/>
    <n v="2021"/>
    <n v="52"/>
    <x v="1"/>
    <n v="180"/>
    <s v="COD"/>
    <x v="1"/>
    <s v="M"/>
    <s v="Import"/>
    <n v="699"/>
    <s v="IND"/>
    <x v="11"/>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700"/>
    <b v="0"/>
    <n v="8"/>
    <s v="kg"/>
    <n v="3700"/>
    <b v="0"/>
    <n v="3700"/>
    <b v="0"/>
    <n v="0"/>
    <b v="0"/>
    <s v="7265.22"/>
    <m/>
    <s v="7265.22"/>
    <n v="0"/>
    <b v="0"/>
    <b v="1"/>
  </r>
  <r>
    <s v="C"/>
    <s v="A"/>
    <n v="20210101"/>
    <n v="2021"/>
    <n v="52"/>
    <x v="1"/>
    <n v="180"/>
    <s v="COD"/>
    <x v="1"/>
    <s v="M"/>
    <s v="Import"/>
    <n v="710"/>
    <s v="ZAF"/>
    <x v="30"/>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4247877"/>
    <b v="0"/>
    <n v="8"/>
    <s v="kg"/>
    <n v="4247877"/>
    <b v="0"/>
    <n v="4247877"/>
    <b v="0"/>
    <n v="0"/>
    <b v="0"/>
    <s v="2973501.99"/>
    <m/>
    <s v="2973501.99"/>
    <n v="0"/>
    <b v="0"/>
    <b v="1"/>
  </r>
  <r>
    <s v="C"/>
    <s v="A"/>
    <n v="20210101"/>
    <n v="2021"/>
    <n v="52"/>
    <x v="1"/>
    <n v="180"/>
    <s v="COD"/>
    <x v="1"/>
    <s v="M"/>
    <s v="Import"/>
    <n v="724"/>
    <s v="ESP"/>
    <x v="12"/>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00"/>
    <b v="0"/>
    <n v="8"/>
    <s v="kg"/>
    <n v="300"/>
    <b v="0"/>
    <n v="300"/>
    <b v="0"/>
    <n v="0"/>
    <b v="0"/>
    <s v="3434.04"/>
    <m/>
    <s v="3434.04"/>
    <n v="0"/>
    <b v="0"/>
    <b v="1"/>
  </r>
  <r>
    <s v="C"/>
    <s v="A"/>
    <n v="20210101"/>
    <n v="2021"/>
    <n v="52"/>
    <x v="1"/>
    <n v="180"/>
    <s v="COD"/>
    <x v="1"/>
    <s v="M"/>
    <s v="Import"/>
    <n v="757"/>
    <s v="CHE"/>
    <x v="31"/>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09240"/>
    <b v="0"/>
    <n v="8"/>
    <s v="kg"/>
    <n v="209240"/>
    <b v="0"/>
    <n v="209240"/>
    <b v="0"/>
    <n v="0"/>
    <b v="0"/>
    <s v="85652.11"/>
    <m/>
    <s v="85652.11"/>
    <n v="0"/>
    <b v="0"/>
    <b v="1"/>
  </r>
  <r>
    <s v="C"/>
    <s v="A"/>
    <n v="20210101"/>
    <n v="2021"/>
    <n v="52"/>
    <x v="1"/>
    <n v="180"/>
    <s v="COD"/>
    <x v="1"/>
    <s v="M"/>
    <s v="Import"/>
    <n v="800"/>
    <s v="UGA"/>
    <x v="34"/>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7500"/>
    <b v="0"/>
    <n v="8"/>
    <s v="kg"/>
    <n v="7500"/>
    <b v="0"/>
    <n v="7500"/>
    <b v="0"/>
    <n v="0"/>
    <b v="0"/>
    <s v="2195.68"/>
    <m/>
    <s v="2195.68"/>
    <n v="0"/>
    <b v="0"/>
    <b v="1"/>
  </r>
  <r>
    <s v="C"/>
    <s v="A"/>
    <n v="20210101"/>
    <n v="2021"/>
    <n v="52"/>
    <x v="1"/>
    <n v="180"/>
    <s v="COD"/>
    <x v="1"/>
    <s v="M"/>
    <s v="Import"/>
    <n v="826"/>
    <s v="GBR"/>
    <x v="37"/>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47"/>
    <b v="0"/>
    <n v="8"/>
    <s v="kg"/>
    <n v="47"/>
    <b v="0"/>
    <n v="47"/>
    <b v="0"/>
    <n v="0"/>
    <b v="0"/>
    <s v="1267.21"/>
    <m/>
    <s v="1267.21"/>
    <n v="0"/>
    <b v="0"/>
    <b v="1"/>
  </r>
  <r>
    <s v="C"/>
    <s v="A"/>
    <n v="20210101"/>
    <n v="2021"/>
    <n v="52"/>
    <x v="1"/>
    <n v="180"/>
    <s v="COD"/>
    <x v="1"/>
    <s v="M"/>
    <s v="Import"/>
    <n v="834"/>
    <s v="TZA"/>
    <x v="38"/>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922500"/>
    <b v="0"/>
    <n v="8"/>
    <s v="kg"/>
    <n v="922500"/>
    <b v="0"/>
    <n v="922500"/>
    <b v="0"/>
    <n v="0"/>
    <b v="0"/>
    <s v="808710.51"/>
    <m/>
    <s v="808710.51"/>
    <n v="0"/>
    <b v="0"/>
    <b v="1"/>
  </r>
  <r>
    <s v="C"/>
    <s v="A"/>
    <n v="20210101"/>
    <n v="2021"/>
    <n v="52"/>
    <x v="1"/>
    <n v="180"/>
    <s v="COD"/>
    <x v="1"/>
    <s v="M"/>
    <s v="Import"/>
    <n v="894"/>
    <s v="ZMB"/>
    <x v="39"/>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680800"/>
    <b v="0"/>
    <n v="8"/>
    <s v="kg"/>
    <n v="680800"/>
    <b v="0"/>
    <n v="680800"/>
    <b v="0"/>
    <n v="0"/>
    <b v="0"/>
    <s v="340849.47"/>
    <m/>
    <s v="340849.47"/>
    <n v="0"/>
    <b v="0"/>
    <b v="1"/>
  </r>
  <r>
    <s v="C"/>
    <s v="A"/>
    <n v="20210101"/>
    <n v="2021"/>
    <n v="52"/>
    <x v="1"/>
    <n v="562"/>
    <s v="NER"/>
    <x v="0"/>
    <s v="M"/>
    <s v="Import"/>
    <n v="0"/>
    <s v="W00"/>
    <x v="0"/>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8534938"/>
    <b v="0"/>
    <n v="8"/>
    <s v="kg"/>
    <n v="18534938"/>
    <b v="0"/>
    <n v="18534938"/>
    <b v="0"/>
    <n v="0"/>
    <b v="0"/>
    <s v="6110120.54"/>
    <n v="0"/>
    <s v="6110120.54"/>
    <n v="0"/>
    <b v="0"/>
    <b v="1"/>
  </r>
  <r>
    <s v="C"/>
    <s v="A"/>
    <n v="20210101"/>
    <n v="2021"/>
    <n v="52"/>
    <x v="1"/>
    <n v="562"/>
    <s v="NER"/>
    <x v="0"/>
    <s v="M"/>
    <s v="Import"/>
    <n v="204"/>
    <s v="BEN"/>
    <x v="2"/>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707000"/>
    <b v="0"/>
    <n v="8"/>
    <s v="kg"/>
    <n v="1707000"/>
    <b v="0"/>
    <n v="1707000"/>
    <b v="0"/>
    <n v="0"/>
    <b v="0"/>
    <s v="511818.28"/>
    <n v="0"/>
    <s v="511818.28"/>
    <n v="0"/>
    <b v="0"/>
    <b v="1"/>
  </r>
  <r>
    <s v="C"/>
    <s v="A"/>
    <n v="20210101"/>
    <n v="2021"/>
    <n v="52"/>
    <x v="1"/>
    <n v="562"/>
    <s v="NER"/>
    <x v="0"/>
    <s v="M"/>
    <s v="Import"/>
    <n v="251"/>
    <s v="FRA"/>
    <x v="3"/>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769000"/>
    <b v="0"/>
    <n v="8"/>
    <s v="kg"/>
    <n v="2769000"/>
    <b v="0"/>
    <n v="2769000"/>
    <b v="0"/>
    <n v="0"/>
    <b v="0"/>
    <s v="749395.24"/>
    <n v="0"/>
    <s v="749395.24"/>
    <n v="0"/>
    <b v="0"/>
    <b v="1"/>
  </r>
  <r>
    <s v="C"/>
    <s v="A"/>
    <n v="20210101"/>
    <n v="2021"/>
    <n v="52"/>
    <x v="1"/>
    <n v="562"/>
    <s v="NER"/>
    <x v="0"/>
    <s v="M"/>
    <s v="Import"/>
    <n v="266"/>
    <s v="GAB"/>
    <x v="40"/>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5000"/>
    <b v="0"/>
    <n v="8"/>
    <s v="kg"/>
    <n v="5000"/>
    <b v="0"/>
    <n v="5000"/>
    <b v="0"/>
    <n v="0"/>
    <b v="0"/>
    <s v="2220.62"/>
    <n v="0"/>
    <s v="2220.62"/>
    <n v="0"/>
    <b v="0"/>
    <b v="1"/>
  </r>
  <r>
    <s v="C"/>
    <s v="A"/>
    <n v="20210101"/>
    <n v="2021"/>
    <n v="52"/>
    <x v="1"/>
    <n v="562"/>
    <s v="NER"/>
    <x v="0"/>
    <s v="M"/>
    <s v="Import"/>
    <n v="384"/>
    <s v="CIV"/>
    <x v="6"/>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520000"/>
    <b v="0"/>
    <n v="8"/>
    <s v="kg"/>
    <n v="1520000"/>
    <b v="0"/>
    <n v="1520000"/>
    <b v="0"/>
    <n v="0"/>
    <b v="0"/>
    <s v="500888.85"/>
    <n v="0"/>
    <s v="500888.85"/>
    <n v="0"/>
    <b v="0"/>
    <b v="1"/>
  </r>
  <r>
    <s v="C"/>
    <s v="A"/>
    <n v="20210101"/>
    <n v="2021"/>
    <n v="52"/>
    <x v="1"/>
    <n v="562"/>
    <s v="NER"/>
    <x v="0"/>
    <s v="M"/>
    <s v="Import"/>
    <n v="504"/>
    <s v="MAR"/>
    <x v="43"/>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7994000"/>
    <b v="0"/>
    <n v="8"/>
    <s v="kg"/>
    <n v="7994000"/>
    <b v="0"/>
    <n v="7994000"/>
    <b v="0"/>
    <n v="0"/>
    <b v="0"/>
    <s v="2467024.65"/>
    <n v="0"/>
    <s v="2467024.65"/>
    <n v="0"/>
    <b v="0"/>
    <b v="1"/>
  </r>
  <r>
    <s v="C"/>
    <s v="A"/>
    <n v="20210101"/>
    <n v="2021"/>
    <n v="52"/>
    <x v="1"/>
    <n v="562"/>
    <s v="NER"/>
    <x v="0"/>
    <s v="M"/>
    <s v="Import"/>
    <n v="566"/>
    <s v="NGA"/>
    <x v="8"/>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705900"/>
    <b v="0"/>
    <n v="8"/>
    <s v="kg"/>
    <n v="3705900"/>
    <b v="0"/>
    <n v="3705900"/>
    <b v="0"/>
    <n v="0"/>
    <b v="0"/>
    <s v="1648436.35"/>
    <n v="0"/>
    <s v="1648436.35"/>
    <n v="0"/>
    <b v="0"/>
    <b v="1"/>
  </r>
  <r>
    <s v="C"/>
    <s v="A"/>
    <n v="20210101"/>
    <n v="2021"/>
    <n v="52"/>
    <x v="1"/>
    <n v="562"/>
    <s v="NER"/>
    <x v="0"/>
    <s v="M"/>
    <s v="Import"/>
    <n v="699"/>
    <s v="IND"/>
    <x v="11"/>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4500"/>
    <b v="0"/>
    <n v="8"/>
    <s v="kg"/>
    <n v="4500"/>
    <b v="0"/>
    <n v="4500"/>
    <b v="0"/>
    <n v="0"/>
    <b v="0"/>
    <s v="2781.96"/>
    <n v="0"/>
    <s v="2781.96"/>
    <n v="0"/>
    <b v="0"/>
    <b v="1"/>
  </r>
  <r>
    <s v="C"/>
    <s v="A"/>
    <n v="20210101"/>
    <n v="2021"/>
    <n v="52"/>
    <x v="1"/>
    <n v="562"/>
    <s v="NER"/>
    <x v="0"/>
    <s v="M"/>
    <s v="Import"/>
    <n v="724"/>
    <s v="ESP"/>
    <x v="12"/>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538"/>
    <b v="0"/>
    <n v="8"/>
    <s v="kg"/>
    <n v="538"/>
    <b v="0"/>
    <n v="538"/>
    <b v="0"/>
    <n v="0"/>
    <b v="0"/>
    <s v="475.65"/>
    <n v="0"/>
    <s v="475.65"/>
    <n v="0"/>
    <b v="0"/>
    <b v="1"/>
  </r>
  <r>
    <s v="C"/>
    <s v="A"/>
    <n v="20210101"/>
    <n v="2021"/>
    <n v="52"/>
    <x v="1"/>
    <n v="562"/>
    <s v="NER"/>
    <x v="0"/>
    <s v="M"/>
    <s v="Import"/>
    <n v="768"/>
    <s v="TGO"/>
    <x v="14"/>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829000"/>
    <b v="0"/>
    <n v="8"/>
    <s v="kg"/>
    <n v="829000"/>
    <b v="0"/>
    <n v="829000"/>
    <b v="0"/>
    <n v="0"/>
    <b v="0"/>
    <s v="227078.94"/>
    <n v="0"/>
    <s v="227078.94"/>
    <n v="0"/>
    <b v="0"/>
    <b v="1"/>
  </r>
  <r>
    <s v="C"/>
    <s v="A"/>
    <n v="20210101"/>
    <n v="2021"/>
    <n v="52"/>
    <x v="1"/>
    <n v="180"/>
    <s v="COD"/>
    <x v="1"/>
    <s v="M"/>
    <s v="Import"/>
    <n v="0"/>
    <s v="W00"/>
    <x v="0"/>
    <n v="0"/>
    <s v="W00"/>
    <s v="World"/>
    <s v="H5"/>
    <s v="HS"/>
    <b v="1"/>
    <n v="310510"/>
    <s v="Fertilizers, mineral or chemical in tablets or similar forms or in packages of a gross weight not exceeding 10kg"/>
    <x v="13"/>
    <x v="2"/>
    <b v="1"/>
    <s v="C00"/>
    <s v="TOTAL CPC"/>
    <n v="0"/>
    <n v="0"/>
    <s v="TOTAL MOT"/>
    <n v="8"/>
    <s v="kg"/>
    <n v="13843"/>
    <b v="0"/>
    <n v="8"/>
    <s v="kg"/>
    <n v="13843"/>
    <b v="0"/>
    <n v="13843"/>
    <b v="0"/>
    <n v="0"/>
    <b v="0"/>
    <s v="19640.04"/>
    <m/>
    <s v="19640.04"/>
    <n v="0"/>
    <b v="0"/>
    <b v="1"/>
  </r>
  <r>
    <s v="C"/>
    <s v="A"/>
    <n v="20210101"/>
    <n v="2021"/>
    <n v="52"/>
    <x v="1"/>
    <n v="180"/>
    <s v="COD"/>
    <x v="1"/>
    <s v="M"/>
    <s v="Import"/>
    <n v="156"/>
    <s v="CHN"/>
    <x v="1"/>
    <n v="0"/>
    <s v="W00"/>
    <s v="World"/>
    <s v="H5"/>
    <s v="HS"/>
    <b v="1"/>
    <n v="310510"/>
    <s v="Fertilizers, mineral or chemical in tablets or similar forms or in packages of a gross weight not exceeding 10kg"/>
    <x v="13"/>
    <x v="2"/>
    <b v="1"/>
    <s v="C00"/>
    <s v="TOTAL CPC"/>
    <n v="0"/>
    <n v="0"/>
    <s v="TOTAL MOT"/>
    <n v="8"/>
    <s v="kg"/>
    <n v="13298"/>
    <b v="0"/>
    <n v="8"/>
    <s v="kg"/>
    <n v="13298"/>
    <b v="0"/>
    <n v="13298"/>
    <b v="0"/>
    <n v="0"/>
    <b v="0"/>
    <s v="7241.86"/>
    <m/>
    <s v="7241.86"/>
    <n v="0"/>
    <b v="0"/>
    <b v="1"/>
  </r>
  <r>
    <s v="C"/>
    <s v="A"/>
    <n v="20210101"/>
    <n v="2021"/>
    <n v="52"/>
    <x v="1"/>
    <n v="180"/>
    <s v="COD"/>
    <x v="1"/>
    <s v="M"/>
    <s v="Import"/>
    <n v="276"/>
    <s v="DEU"/>
    <x v="4"/>
    <n v="0"/>
    <s v="W00"/>
    <s v="World"/>
    <s v="H5"/>
    <s v="HS"/>
    <b v="1"/>
    <n v="310510"/>
    <s v="Fertilizers, mineral or chemical in tablets or similar forms or in packages of a gross weight not exceeding 10kg"/>
    <x v="13"/>
    <x v="2"/>
    <b v="1"/>
    <s v="C00"/>
    <s v="TOTAL CPC"/>
    <n v="0"/>
    <n v="0"/>
    <s v="TOTAL MOT"/>
    <n v="8"/>
    <s v="kg"/>
    <n v="370"/>
    <b v="0"/>
    <n v="8"/>
    <s v="kg"/>
    <n v="370"/>
    <b v="0"/>
    <n v="370"/>
    <b v="0"/>
    <n v="0"/>
    <b v="0"/>
    <s v="10396.53"/>
    <m/>
    <s v="10396.53"/>
    <n v="0"/>
    <b v="0"/>
    <b v="1"/>
  </r>
  <r>
    <s v="C"/>
    <s v="A"/>
    <n v="20210101"/>
    <n v="2021"/>
    <n v="52"/>
    <x v="1"/>
    <n v="180"/>
    <s v="COD"/>
    <x v="1"/>
    <s v="M"/>
    <s v="Import"/>
    <n v="724"/>
    <s v="ESP"/>
    <x v="12"/>
    <n v="0"/>
    <s v="W00"/>
    <s v="World"/>
    <s v="H5"/>
    <s v="HS"/>
    <b v="1"/>
    <n v="310510"/>
    <s v="Fertilizers, mineral or chemical in tablets or similar forms or in packages of a gross weight not exceeding 10kg"/>
    <x v="13"/>
    <x v="2"/>
    <b v="1"/>
    <s v="C00"/>
    <s v="TOTAL CPC"/>
    <n v="0"/>
    <n v="0"/>
    <s v="TOTAL MOT"/>
    <n v="8"/>
    <s v="kg"/>
    <n v="175"/>
    <b v="0"/>
    <n v="8"/>
    <s v="kg"/>
    <n v="175"/>
    <b v="0"/>
    <n v="175"/>
    <b v="0"/>
    <n v="0"/>
    <b v="0"/>
    <s v="2001.65"/>
    <m/>
    <s v="2001.65"/>
    <n v="0"/>
    <b v="0"/>
    <b v="1"/>
  </r>
  <r>
    <s v="C"/>
    <s v="A"/>
    <n v="20210101"/>
    <n v="2021"/>
    <n v="52"/>
    <x v="1"/>
    <n v="562"/>
    <s v="NER"/>
    <x v="0"/>
    <s v="M"/>
    <s v="Import"/>
    <n v="0"/>
    <s v="W00"/>
    <x v="0"/>
    <n v="0"/>
    <s v="W00"/>
    <s v="World"/>
    <s v="H5"/>
    <s v="HS"/>
    <b v="1"/>
    <n v="310510"/>
    <s v="Fertilizers, mineral or chemical in tablets or similar forms or in packages of a gross weight not exceeding 10kg"/>
    <x v="13"/>
    <x v="2"/>
    <b v="1"/>
    <s v="C00"/>
    <s v="TOTAL CPC"/>
    <n v="0"/>
    <n v="0"/>
    <s v="TOTAL MOT"/>
    <n v="8"/>
    <s v="kg"/>
    <n v="3551938"/>
    <b v="0"/>
    <n v="8"/>
    <s v="kg"/>
    <n v="3551938"/>
    <b v="0"/>
    <n v="3551938"/>
    <b v="0"/>
    <n v="0"/>
    <b v="0"/>
    <s v="1607657.83"/>
    <n v="0"/>
    <s v="1607657.83"/>
    <n v="0"/>
    <b v="0"/>
    <b v="1"/>
  </r>
  <r>
    <s v="C"/>
    <s v="A"/>
    <n v="20210101"/>
    <n v="2021"/>
    <n v="52"/>
    <x v="1"/>
    <n v="562"/>
    <s v="NER"/>
    <x v="0"/>
    <s v="M"/>
    <s v="Import"/>
    <n v="266"/>
    <s v="GAB"/>
    <x v="40"/>
    <n v="0"/>
    <s v="W00"/>
    <s v="World"/>
    <s v="H5"/>
    <s v="HS"/>
    <b v="1"/>
    <n v="310510"/>
    <s v="Fertilizers, mineral or chemical in tablets or similar forms or in packages of a gross weight not exceeding 10kg"/>
    <x v="13"/>
    <x v="2"/>
    <b v="1"/>
    <s v="C00"/>
    <s v="TOTAL CPC"/>
    <n v="0"/>
    <n v="0"/>
    <s v="TOTAL MOT"/>
    <n v="8"/>
    <s v="kg"/>
    <n v="5000"/>
    <b v="0"/>
    <n v="8"/>
    <s v="kg"/>
    <n v="5000"/>
    <b v="0"/>
    <n v="5000"/>
    <b v="0"/>
    <n v="0"/>
    <b v="0"/>
    <s v="2220.62"/>
    <n v="0"/>
    <s v="2220.62"/>
    <n v="0"/>
    <b v="1"/>
    <b v="0"/>
  </r>
  <r>
    <s v="C"/>
    <s v="A"/>
    <n v="20210101"/>
    <n v="2021"/>
    <n v="52"/>
    <x v="1"/>
    <n v="562"/>
    <s v="NER"/>
    <x v="0"/>
    <s v="M"/>
    <s v="Import"/>
    <n v="566"/>
    <s v="NGA"/>
    <x v="8"/>
    <n v="0"/>
    <s v="W00"/>
    <s v="World"/>
    <s v="H5"/>
    <s v="HS"/>
    <b v="1"/>
    <n v="310510"/>
    <s v="Fertilizers, mineral or chemical in tablets or similar forms or in packages of a gross weight not exceeding 10kg"/>
    <x v="13"/>
    <x v="2"/>
    <b v="1"/>
    <s v="C00"/>
    <s v="TOTAL CPC"/>
    <n v="0"/>
    <n v="0"/>
    <s v="TOTAL MOT"/>
    <n v="8"/>
    <s v="kg"/>
    <n v="3546400"/>
    <b v="0"/>
    <n v="8"/>
    <s v="kg"/>
    <n v="3546400"/>
    <b v="0"/>
    <n v="3546400"/>
    <b v="0"/>
    <n v="0"/>
    <b v="0"/>
    <s v="1604961.56"/>
    <n v="0"/>
    <s v="1604961.56"/>
    <n v="0"/>
    <b v="1"/>
    <b v="0"/>
  </r>
  <r>
    <s v="C"/>
    <s v="A"/>
    <n v="20210101"/>
    <n v="2021"/>
    <n v="52"/>
    <x v="1"/>
    <n v="562"/>
    <s v="NER"/>
    <x v="0"/>
    <s v="M"/>
    <s v="Import"/>
    <n v="724"/>
    <s v="ESP"/>
    <x v="12"/>
    <n v="0"/>
    <s v="W00"/>
    <s v="World"/>
    <s v="H5"/>
    <s v="HS"/>
    <b v="1"/>
    <n v="310510"/>
    <s v="Fertilizers, mineral or chemical in tablets or similar forms or in packages of a gross weight not exceeding 10kg"/>
    <x v="13"/>
    <x v="2"/>
    <b v="1"/>
    <s v="C00"/>
    <s v="TOTAL CPC"/>
    <n v="0"/>
    <n v="0"/>
    <s v="TOTAL MOT"/>
    <n v="8"/>
    <s v="kg"/>
    <n v="538"/>
    <b v="0"/>
    <n v="8"/>
    <s v="kg"/>
    <n v="538"/>
    <b v="0"/>
    <n v="538"/>
    <b v="0"/>
    <n v="0"/>
    <b v="0"/>
    <s v="475.65"/>
    <n v="0"/>
    <s v="475.65"/>
    <n v="0"/>
    <b v="1"/>
    <b v="0"/>
  </r>
  <r>
    <s v="C"/>
    <s v="A"/>
    <n v="20210101"/>
    <n v="2021"/>
    <n v="52"/>
    <x v="1"/>
    <n v="180"/>
    <s v="COD"/>
    <x v="1"/>
    <s v="M"/>
    <s v="Import"/>
    <n v="0"/>
    <s v="W00"/>
    <x v="0"/>
    <n v="0"/>
    <s v="W00"/>
    <s v="World"/>
    <s v="H5"/>
    <s v="HS"/>
    <b v="1"/>
    <n v="310520"/>
    <s v="Fertilizers, mineral or chemical containing the three fertilizing elements nitrogen, phosphorus and potassium"/>
    <x v="14"/>
    <x v="2"/>
    <b v="1"/>
    <s v="C00"/>
    <s v="TOTAL CPC"/>
    <n v="0"/>
    <n v="0"/>
    <s v="TOTAL MOT"/>
    <n v="8"/>
    <s v="kg"/>
    <n v="12586943"/>
    <b v="0"/>
    <n v="8"/>
    <s v="kg"/>
    <n v="12586943"/>
    <b v="0"/>
    <n v="12586943"/>
    <b v="0"/>
    <n v="0"/>
    <b v="0"/>
    <s v="7115022.74"/>
    <m/>
    <s v="7115022.74"/>
    <n v="0"/>
    <b v="0"/>
    <b v="1"/>
  </r>
  <r>
    <s v="C"/>
    <s v="A"/>
    <n v="20210101"/>
    <n v="2021"/>
    <n v="52"/>
    <x v="1"/>
    <n v="180"/>
    <s v="COD"/>
    <x v="1"/>
    <s v="M"/>
    <s v="Import"/>
    <n v="24"/>
    <s v="AGO"/>
    <x v="17"/>
    <n v="0"/>
    <s v="W00"/>
    <s v="World"/>
    <s v="H5"/>
    <s v="HS"/>
    <b v="1"/>
    <n v="310520"/>
    <s v="Fertilizers, mineral or chemical containing the three fertilizing elements nitrogen, phosphorus and potassium"/>
    <x v="14"/>
    <x v="2"/>
    <b v="1"/>
    <s v="C00"/>
    <s v="TOTAL CPC"/>
    <n v="0"/>
    <n v="0"/>
    <s v="TOTAL MOT"/>
    <n v="8"/>
    <s v="kg"/>
    <n v="1687655"/>
    <b v="0"/>
    <n v="8"/>
    <s v="kg"/>
    <n v="1687655"/>
    <b v="0"/>
    <n v="1687655"/>
    <b v="0"/>
    <n v="0"/>
    <b v="0"/>
    <s v="325406.18"/>
    <m/>
    <s v="325406.18"/>
    <n v="0"/>
    <b v="0"/>
    <b v="1"/>
  </r>
  <r>
    <s v="C"/>
    <s v="A"/>
    <n v="20210101"/>
    <n v="2021"/>
    <n v="52"/>
    <x v="1"/>
    <n v="180"/>
    <s v="COD"/>
    <x v="1"/>
    <s v="M"/>
    <s v="Import"/>
    <n v="56"/>
    <s v="BEL"/>
    <x v="18"/>
    <n v="0"/>
    <s v="W00"/>
    <s v="World"/>
    <s v="H5"/>
    <s v="HS"/>
    <b v="1"/>
    <n v="310520"/>
    <s v="Fertilizers, mineral or chemical containing the three fertilizing elements nitrogen, phosphorus and potassium"/>
    <x v="14"/>
    <x v="2"/>
    <b v="1"/>
    <s v="C00"/>
    <s v="TOTAL CPC"/>
    <n v="0"/>
    <n v="0"/>
    <s v="TOTAL MOT"/>
    <n v="8"/>
    <s v="kg"/>
    <n v="312855"/>
    <b v="0"/>
    <n v="8"/>
    <s v="kg"/>
    <n v="312855"/>
    <b v="0"/>
    <n v="312855"/>
    <b v="0"/>
    <n v="0"/>
    <b v="0"/>
    <s v="157477.59"/>
    <m/>
    <s v="157477.59"/>
    <n v="0"/>
    <b v="0"/>
    <b v="1"/>
  </r>
  <r>
    <s v="C"/>
    <s v="A"/>
    <n v="20210101"/>
    <n v="2021"/>
    <n v="52"/>
    <x v="1"/>
    <n v="180"/>
    <s v="COD"/>
    <x v="1"/>
    <s v="M"/>
    <s v="Import"/>
    <n v="112"/>
    <s v="BLR"/>
    <x v="19"/>
    <n v="0"/>
    <s v="W00"/>
    <s v="World"/>
    <s v="H5"/>
    <s v="HS"/>
    <b v="1"/>
    <n v="310520"/>
    <s v="Fertilizers, mineral or chemical containing the three fertilizing elements nitrogen, phosphorus and potassium"/>
    <x v="14"/>
    <x v="2"/>
    <b v="1"/>
    <s v="C00"/>
    <s v="TOTAL CPC"/>
    <n v="0"/>
    <n v="0"/>
    <s v="TOTAL MOT"/>
    <n v="8"/>
    <s v="kg"/>
    <n v="837000"/>
    <b v="0"/>
    <n v="8"/>
    <s v="kg"/>
    <n v="837000"/>
    <b v="0"/>
    <n v="837000"/>
    <b v="0"/>
    <n v="0"/>
    <b v="0"/>
    <s v="326023.85"/>
    <m/>
    <s v="326023.85"/>
    <n v="0"/>
    <b v="0"/>
    <b v="1"/>
  </r>
  <r>
    <s v="C"/>
    <s v="A"/>
    <n v="20210101"/>
    <n v="2021"/>
    <n v="52"/>
    <x v="1"/>
    <n v="180"/>
    <s v="COD"/>
    <x v="1"/>
    <s v="M"/>
    <s v="Import"/>
    <n v="156"/>
    <s v="CHN"/>
    <x v="1"/>
    <n v="0"/>
    <s v="W00"/>
    <s v="World"/>
    <s v="H5"/>
    <s v="HS"/>
    <b v="1"/>
    <n v="310520"/>
    <s v="Fertilizers, mineral or chemical containing the three fertilizing elements nitrogen, phosphorus and potassium"/>
    <x v="14"/>
    <x v="2"/>
    <b v="1"/>
    <s v="C00"/>
    <s v="TOTAL CPC"/>
    <n v="0"/>
    <n v="0"/>
    <s v="TOTAL MOT"/>
    <n v="8"/>
    <s v="kg"/>
    <n v="200354"/>
    <b v="0"/>
    <n v="8"/>
    <s v="kg"/>
    <n v="200354"/>
    <b v="0"/>
    <n v="200354"/>
    <b v="0"/>
    <n v="0"/>
    <b v="0"/>
    <s v="65838.37"/>
    <m/>
    <s v="65838.37"/>
    <n v="0"/>
    <b v="0"/>
    <b v="1"/>
  </r>
  <r>
    <s v="C"/>
    <s v="A"/>
    <n v="20210101"/>
    <n v="2021"/>
    <n v="52"/>
    <x v="1"/>
    <n v="180"/>
    <s v="COD"/>
    <x v="1"/>
    <s v="M"/>
    <s v="Import"/>
    <n v="251"/>
    <s v="FRA"/>
    <x v="3"/>
    <n v="0"/>
    <s v="W00"/>
    <s v="World"/>
    <s v="H5"/>
    <s v="HS"/>
    <b v="1"/>
    <n v="310520"/>
    <s v="Fertilizers, mineral or chemical containing the three fertilizing elements nitrogen, phosphorus and potassium"/>
    <x v="14"/>
    <x v="2"/>
    <b v="1"/>
    <s v="C00"/>
    <s v="TOTAL CPC"/>
    <n v="0"/>
    <n v="0"/>
    <s v="TOTAL MOT"/>
    <n v="8"/>
    <s v="kg"/>
    <n v="27555"/>
    <b v="0"/>
    <n v="8"/>
    <s v="kg"/>
    <n v="27555"/>
    <b v="0"/>
    <n v="27555"/>
    <b v="0"/>
    <n v="0"/>
    <b v="0"/>
    <s v="17749.32"/>
    <m/>
    <s v="17749.32"/>
    <n v="0"/>
    <b v="0"/>
    <b v="1"/>
  </r>
  <r>
    <s v="C"/>
    <s v="A"/>
    <n v="20210101"/>
    <n v="2021"/>
    <n v="52"/>
    <x v="1"/>
    <n v="180"/>
    <s v="COD"/>
    <x v="1"/>
    <s v="M"/>
    <s v="Import"/>
    <n v="380"/>
    <s v="ITA"/>
    <x v="20"/>
    <n v="0"/>
    <s v="W00"/>
    <s v="World"/>
    <s v="H5"/>
    <s v="HS"/>
    <b v="1"/>
    <n v="310520"/>
    <s v="Fertilizers, mineral or chemical containing the three fertilizing elements nitrogen, phosphorus and potassium"/>
    <x v="14"/>
    <x v="2"/>
    <b v="1"/>
    <s v="C00"/>
    <s v="TOTAL CPC"/>
    <n v="0"/>
    <n v="0"/>
    <s v="TOTAL MOT"/>
    <n v="8"/>
    <s v="kg"/>
    <n v="10115"/>
    <b v="0"/>
    <n v="8"/>
    <s v="kg"/>
    <n v="10115"/>
    <b v="0"/>
    <n v="10115"/>
    <b v="0"/>
    <n v="0"/>
    <b v="0"/>
    <s v="5875.76"/>
    <m/>
    <s v="5875.76"/>
    <n v="0"/>
    <b v="0"/>
    <b v="1"/>
  </r>
  <r>
    <s v="C"/>
    <s v="A"/>
    <n v="20210101"/>
    <n v="2021"/>
    <n v="52"/>
    <x v="1"/>
    <n v="180"/>
    <s v="COD"/>
    <x v="1"/>
    <s v="M"/>
    <s v="Import"/>
    <n v="404"/>
    <s v="KEN"/>
    <x v="22"/>
    <n v="0"/>
    <s v="W00"/>
    <s v="World"/>
    <s v="H5"/>
    <s v="HS"/>
    <b v="1"/>
    <n v="310520"/>
    <s v="Fertilizers, mineral or chemical containing the three fertilizing elements nitrogen, phosphorus and potassium"/>
    <x v="14"/>
    <x v="2"/>
    <b v="1"/>
    <s v="C00"/>
    <s v="TOTAL CPC"/>
    <n v="0"/>
    <n v="0"/>
    <s v="TOTAL MOT"/>
    <n v="8"/>
    <s v="kg"/>
    <n v="263500"/>
    <b v="0"/>
    <n v="8"/>
    <s v="kg"/>
    <n v="263500"/>
    <b v="0"/>
    <n v="263500"/>
    <b v="0"/>
    <n v="0"/>
    <b v="0"/>
    <s v="169974.95"/>
    <m/>
    <s v="169974.95"/>
    <n v="0"/>
    <b v="0"/>
    <b v="1"/>
  </r>
  <r>
    <s v="C"/>
    <s v="A"/>
    <n v="20210101"/>
    <n v="2021"/>
    <n v="52"/>
    <x v="1"/>
    <n v="180"/>
    <s v="COD"/>
    <x v="1"/>
    <s v="M"/>
    <s v="Import"/>
    <n v="422"/>
    <s v="LBN"/>
    <x v="23"/>
    <n v="0"/>
    <s v="W00"/>
    <s v="World"/>
    <s v="H5"/>
    <s v="HS"/>
    <b v="1"/>
    <n v="310520"/>
    <s v="Fertilizers, mineral or chemical containing the three fertilizing elements nitrogen, phosphorus and potassium"/>
    <x v="14"/>
    <x v="2"/>
    <b v="1"/>
    <s v="C00"/>
    <s v="TOTAL CPC"/>
    <n v="0"/>
    <n v="0"/>
    <s v="TOTAL MOT"/>
    <n v="8"/>
    <s v="kg"/>
    <n v="1494"/>
    <b v="0"/>
    <n v="8"/>
    <s v="kg"/>
    <n v="1494"/>
    <b v="0"/>
    <n v="1494"/>
    <b v="0"/>
    <n v="0"/>
    <b v="0"/>
    <s v="692.48"/>
    <m/>
    <s v="692.48"/>
    <n v="0"/>
    <b v="0"/>
    <b v="1"/>
  </r>
  <r>
    <s v="C"/>
    <s v="A"/>
    <n v="20210101"/>
    <n v="2021"/>
    <n v="52"/>
    <x v="1"/>
    <n v="180"/>
    <s v="COD"/>
    <x v="1"/>
    <s v="M"/>
    <s v="Import"/>
    <n v="440"/>
    <s v="LTU"/>
    <x v="24"/>
    <n v="0"/>
    <s v="W00"/>
    <s v="World"/>
    <s v="H5"/>
    <s v="HS"/>
    <b v="1"/>
    <n v="310520"/>
    <s v="Fertilizers, mineral or chemical containing the three fertilizing elements nitrogen, phosphorus and potassium"/>
    <x v="14"/>
    <x v="2"/>
    <b v="1"/>
    <s v="C00"/>
    <s v="TOTAL CPC"/>
    <n v="0"/>
    <n v="0"/>
    <s v="TOTAL MOT"/>
    <n v="8"/>
    <s v="kg"/>
    <n v="972000"/>
    <b v="0"/>
    <n v="8"/>
    <s v="kg"/>
    <n v="972000"/>
    <b v="0"/>
    <n v="972000"/>
    <b v="0"/>
    <n v="0"/>
    <b v="0"/>
    <s v="378632.74"/>
    <m/>
    <s v="378632.74"/>
    <n v="0"/>
    <b v="0"/>
    <b v="1"/>
  </r>
  <r>
    <s v="C"/>
    <s v="A"/>
    <n v="20210101"/>
    <n v="2021"/>
    <n v="52"/>
    <x v="1"/>
    <n v="180"/>
    <s v="COD"/>
    <x v="1"/>
    <s v="M"/>
    <s v="Import"/>
    <n v="442"/>
    <s v="LUX"/>
    <x v="25"/>
    <n v="0"/>
    <s v="W00"/>
    <s v="World"/>
    <s v="H5"/>
    <s v="HS"/>
    <b v="1"/>
    <n v="310520"/>
    <s v="Fertilizers, mineral or chemical containing the three fertilizing elements nitrogen, phosphorus and potassium"/>
    <x v="14"/>
    <x v="2"/>
    <b v="1"/>
    <s v="C00"/>
    <s v="TOTAL CPC"/>
    <n v="0"/>
    <n v="0"/>
    <s v="TOTAL MOT"/>
    <n v="8"/>
    <s v="kg"/>
    <n v="15940"/>
    <b v="0"/>
    <n v="8"/>
    <s v="kg"/>
    <n v="15940"/>
    <b v="0"/>
    <n v="15940"/>
    <b v="0"/>
    <n v="0"/>
    <b v="0"/>
    <s v="17051.38"/>
    <m/>
    <s v="17051.38"/>
    <n v="0"/>
    <b v="0"/>
    <b v="1"/>
  </r>
  <r>
    <s v="C"/>
    <s v="A"/>
    <n v="20210101"/>
    <n v="2021"/>
    <n v="52"/>
    <x v="1"/>
    <n v="180"/>
    <s v="COD"/>
    <x v="1"/>
    <s v="M"/>
    <s v="Import"/>
    <n v="508"/>
    <s v="MOZ"/>
    <x v="26"/>
    <n v="0"/>
    <s v="W00"/>
    <s v="World"/>
    <s v="H5"/>
    <s v="HS"/>
    <b v="1"/>
    <n v="310520"/>
    <s v="Fertilizers, mineral or chemical containing the three fertilizing elements nitrogen, phosphorus and potassium"/>
    <x v="14"/>
    <x v="2"/>
    <b v="1"/>
    <s v="C00"/>
    <s v="TOTAL CPC"/>
    <n v="0"/>
    <n v="0"/>
    <s v="TOTAL MOT"/>
    <n v="8"/>
    <s v="kg"/>
    <n v="2302880"/>
    <b v="0"/>
    <n v="8"/>
    <s v="kg"/>
    <n v="2302880"/>
    <b v="0"/>
    <n v="2302880"/>
    <b v="0"/>
    <n v="0"/>
    <b v="0"/>
    <s v="1769824.03"/>
    <m/>
    <s v="1769824.03"/>
    <n v="0"/>
    <b v="0"/>
    <b v="1"/>
  </r>
  <r>
    <s v="C"/>
    <s v="A"/>
    <n v="20210101"/>
    <n v="2021"/>
    <n v="52"/>
    <x v="1"/>
    <n v="180"/>
    <s v="COD"/>
    <x v="1"/>
    <s v="M"/>
    <s v="Import"/>
    <n v="516"/>
    <s v="NAM"/>
    <x v="27"/>
    <n v="0"/>
    <s v="W00"/>
    <s v="World"/>
    <s v="H5"/>
    <s v="HS"/>
    <b v="1"/>
    <n v="310520"/>
    <s v="Fertilizers, mineral or chemical containing the three fertilizing elements nitrogen, phosphorus and potassium"/>
    <x v="14"/>
    <x v="2"/>
    <b v="1"/>
    <s v="C00"/>
    <s v="TOTAL CPC"/>
    <n v="0"/>
    <n v="0"/>
    <s v="TOTAL MOT"/>
    <n v="8"/>
    <s v="kg"/>
    <n v="5220"/>
    <b v="0"/>
    <n v="8"/>
    <s v="kg"/>
    <n v="5220"/>
    <b v="0"/>
    <n v="5220"/>
    <b v="0"/>
    <n v="0"/>
    <b v="0"/>
    <s v="540.61"/>
    <m/>
    <s v="540.61"/>
    <n v="0"/>
    <b v="0"/>
    <b v="1"/>
  </r>
  <r>
    <s v="C"/>
    <s v="A"/>
    <n v="20210101"/>
    <n v="2021"/>
    <n v="52"/>
    <x v="1"/>
    <n v="180"/>
    <s v="COD"/>
    <x v="1"/>
    <s v="M"/>
    <s v="Import"/>
    <n v="528"/>
    <s v="NLD"/>
    <x v="7"/>
    <n v="0"/>
    <s v="W00"/>
    <s v="World"/>
    <s v="H5"/>
    <s v="HS"/>
    <b v="1"/>
    <n v="310520"/>
    <s v="Fertilizers, mineral or chemical containing the three fertilizing elements nitrogen, phosphorus and potassium"/>
    <x v="14"/>
    <x v="2"/>
    <b v="1"/>
    <s v="C00"/>
    <s v="TOTAL CPC"/>
    <n v="0"/>
    <n v="0"/>
    <s v="TOTAL MOT"/>
    <n v="8"/>
    <s v="kg"/>
    <n v="25300"/>
    <b v="0"/>
    <n v="8"/>
    <s v="kg"/>
    <n v="25300"/>
    <b v="0"/>
    <n v="25300"/>
    <b v="0"/>
    <n v="0"/>
    <b v="0"/>
    <s v="14411.05"/>
    <m/>
    <s v="14411.05"/>
    <n v="0"/>
    <b v="0"/>
    <b v="1"/>
  </r>
  <r>
    <s v="C"/>
    <s v="A"/>
    <n v="20210101"/>
    <n v="2021"/>
    <n v="52"/>
    <x v="1"/>
    <n v="180"/>
    <s v="COD"/>
    <x v="1"/>
    <s v="M"/>
    <s v="Import"/>
    <n v="643"/>
    <s v="RUS"/>
    <x v="9"/>
    <n v="0"/>
    <s v="W00"/>
    <s v="World"/>
    <s v="H5"/>
    <s v="HS"/>
    <b v="1"/>
    <n v="310520"/>
    <s v="Fertilizers, mineral or chemical containing the three fertilizing elements nitrogen, phosphorus and potassium"/>
    <x v="14"/>
    <x v="2"/>
    <b v="1"/>
    <s v="C00"/>
    <s v="TOTAL CPC"/>
    <n v="0"/>
    <n v="0"/>
    <s v="TOTAL MOT"/>
    <n v="8"/>
    <s v="kg"/>
    <n v="822400"/>
    <b v="0"/>
    <n v="8"/>
    <s v="kg"/>
    <n v="822400"/>
    <b v="0"/>
    <n v="822400"/>
    <b v="0"/>
    <n v="0"/>
    <b v="0"/>
    <s v="487758.19"/>
    <m/>
    <s v="487758.19"/>
    <n v="0"/>
    <b v="0"/>
    <b v="1"/>
  </r>
  <r>
    <s v="C"/>
    <s v="A"/>
    <n v="20210101"/>
    <n v="2021"/>
    <n v="52"/>
    <x v="1"/>
    <n v="180"/>
    <s v="COD"/>
    <x v="1"/>
    <s v="M"/>
    <s v="Import"/>
    <n v="699"/>
    <s v="IND"/>
    <x v="11"/>
    <n v="0"/>
    <s v="W00"/>
    <s v="World"/>
    <s v="H5"/>
    <s v="HS"/>
    <b v="1"/>
    <n v="310520"/>
    <s v="Fertilizers, mineral or chemical containing the three fertilizing elements nitrogen, phosphorus and potassium"/>
    <x v="14"/>
    <x v="2"/>
    <b v="1"/>
    <s v="C00"/>
    <s v="TOTAL CPC"/>
    <n v="0"/>
    <n v="0"/>
    <s v="TOTAL MOT"/>
    <n v="8"/>
    <s v="kg"/>
    <n v="2800"/>
    <b v="0"/>
    <n v="8"/>
    <s v="kg"/>
    <n v="2800"/>
    <b v="0"/>
    <n v="2800"/>
    <b v="0"/>
    <n v="0"/>
    <b v="0"/>
    <s v="6397.24"/>
    <m/>
    <s v="6397.24"/>
    <n v="0"/>
    <b v="0"/>
    <b v="1"/>
  </r>
  <r>
    <s v="C"/>
    <s v="A"/>
    <n v="20210101"/>
    <n v="2021"/>
    <n v="52"/>
    <x v="1"/>
    <n v="180"/>
    <s v="COD"/>
    <x v="1"/>
    <s v="M"/>
    <s v="Import"/>
    <n v="710"/>
    <s v="ZAF"/>
    <x v="30"/>
    <n v="0"/>
    <s v="W00"/>
    <s v="World"/>
    <s v="H5"/>
    <s v="HS"/>
    <b v="1"/>
    <n v="310520"/>
    <s v="Fertilizers, mineral or chemical containing the three fertilizing elements nitrogen, phosphorus and potassium"/>
    <x v="14"/>
    <x v="2"/>
    <b v="1"/>
    <s v="C00"/>
    <s v="TOTAL CPC"/>
    <n v="0"/>
    <n v="0"/>
    <s v="TOTAL MOT"/>
    <n v="8"/>
    <s v="kg"/>
    <n v="4215635"/>
    <b v="0"/>
    <n v="8"/>
    <s v="kg"/>
    <n v="4215635"/>
    <b v="0"/>
    <n v="4215635"/>
    <b v="0"/>
    <n v="0"/>
    <b v="0"/>
    <s v="2946401.69"/>
    <m/>
    <s v="2946401.69"/>
    <n v="0"/>
    <b v="0"/>
    <b v="1"/>
  </r>
  <r>
    <s v="C"/>
    <s v="A"/>
    <n v="20210101"/>
    <n v="2021"/>
    <n v="52"/>
    <x v="1"/>
    <n v="180"/>
    <s v="COD"/>
    <x v="1"/>
    <s v="M"/>
    <s v="Import"/>
    <n v="757"/>
    <s v="CHE"/>
    <x v="31"/>
    <n v="0"/>
    <s v="W00"/>
    <s v="World"/>
    <s v="H5"/>
    <s v="HS"/>
    <b v="1"/>
    <n v="310520"/>
    <s v="Fertilizers, mineral or chemical containing the three fertilizing elements nitrogen, phosphorus and potassium"/>
    <x v="14"/>
    <x v="2"/>
    <b v="1"/>
    <s v="C00"/>
    <s v="TOTAL CPC"/>
    <n v="0"/>
    <n v="0"/>
    <s v="TOTAL MOT"/>
    <n v="8"/>
    <s v="kg"/>
    <n v="209240"/>
    <b v="0"/>
    <n v="8"/>
    <s v="kg"/>
    <n v="209240"/>
    <b v="0"/>
    <n v="209240"/>
    <b v="0"/>
    <n v="0"/>
    <b v="0"/>
    <s v="85652.11"/>
    <m/>
    <s v="85652.11"/>
    <n v="0"/>
    <b v="0"/>
    <b v="1"/>
  </r>
  <r>
    <s v="C"/>
    <s v="A"/>
    <n v="20210101"/>
    <n v="2021"/>
    <n v="52"/>
    <x v="1"/>
    <n v="180"/>
    <s v="COD"/>
    <x v="1"/>
    <s v="M"/>
    <s v="Import"/>
    <n v="894"/>
    <s v="ZMB"/>
    <x v="39"/>
    <n v="0"/>
    <s v="W00"/>
    <s v="World"/>
    <s v="H5"/>
    <s v="HS"/>
    <b v="1"/>
    <n v="310520"/>
    <s v="Fertilizers, mineral or chemical containing the three fertilizing elements nitrogen, phosphorus and potassium"/>
    <x v="14"/>
    <x v="2"/>
    <b v="1"/>
    <s v="C00"/>
    <s v="TOTAL CPC"/>
    <n v="0"/>
    <n v="0"/>
    <s v="TOTAL MOT"/>
    <n v="8"/>
    <s v="kg"/>
    <n v="675000"/>
    <b v="0"/>
    <n v="8"/>
    <s v="kg"/>
    <n v="675000"/>
    <b v="0"/>
    <n v="675000"/>
    <b v="0"/>
    <n v="0"/>
    <b v="0"/>
    <s v="339315.2"/>
    <m/>
    <s v="339315.2"/>
    <n v="0"/>
    <b v="0"/>
    <b v="1"/>
  </r>
  <r>
    <s v="C"/>
    <s v="A"/>
    <n v="20210101"/>
    <n v="2021"/>
    <n v="52"/>
    <x v="1"/>
    <n v="562"/>
    <s v="NER"/>
    <x v="0"/>
    <s v="M"/>
    <s v="Import"/>
    <n v="0"/>
    <s v="W00"/>
    <x v="0"/>
    <n v="0"/>
    <s v="W00"/>
    <s v="World"/>
    <s v="H5"/>
    <s v="HS"/>
    <b v="1"/>
    <n v="310520"/>
    <s v="Fertilizers, mineral or chemical containing the three fertilizing elements nitrogen, phosphorus and potassium"/>
    <x v="14"/>
    <x v="2"/>
    <b v="1"/>
    <s v="C00"/>
    <s v="TOTAL CPC"/>
    <n v="0"/>
    <n v="0"/>
    <s v="TOTAL MOT"/>
    <n v="8"/>
    <s v="kg"/>
    <n v="9567000"/>
    <b v="0"/>
    <n v="8"/>
    <s v="kg"/>
    <n v="9567000"/>
    <b v="0"/>
    <n v="9567000"/>
    <b v="0"/>
    <n v="0"/>
    <b v="0"/>
    <s v="2982565.4"/>
    <n v="0"/>
    <s v="2982565.4"/>
    <n v="0"/>
    <b v="0"/>
    <b v="1"/>
  </r>
  <r>
    <s v="C"/>
    <s v="A"/>
    <n v="20210101"/>
    <n v="2021"/>
    <n v="52"/>
    <x v="1"/>
    <n v="562"/>
    <s v="NER"/>
    <x v="0"/>
    <s v="M"/>
    <s v="Import"/>
    <n v="384"/>
    <s v="CIV"/>
    <x v="6"/>
    <n v="0"/>
    <s v="W00"/>
    <s v="World"/>
    <s v="H5"/>
    <s v="HS"/>
    <b v="1"/>
    <n v="310520"/>
    <s v="Fertilizers, mineral or chemical containing the three fertilizing elements nitrogen, phosphorus and potassium"/>
    <x v="14"/>
    <x v="2"/>
    <b v="1"/>
    <s v="C00"/>
    <s v="TOTAL CPC"/>
    <n v="0"/>
    <n v="0"/>
    <s v="TOTAL MOT"/>
    <n v="8"/>
    <s v="kg"/>
    <n v="1520000"/>
    <b v="0"/>
    <n v="8"/>
    <s v="kg"/>
    <n v="1520000"/>
    <b v="0"/>
    <n v="1520000"/>
    <b v="0"/>
    <n v="0"/>
    <b v="0"/>
    <s v="500888.85"/>
    <n v="0"/>
    <s v="500888.85"/>
    <n v="0"/>
    <b v="1"/>
    <b v="0"/>
  </r>
  <r>
    <s v="C"/>
    <s v="A"/>
    <n v="20210101"/>
    <n v="2021"/>
    <n v="52"/>
    <x v="1"/>
    <n v="562"/>
    <s v="NER"/>
    <x v="0"/>
    <s v="M"/>
    <s v="Import"/>
    <n v="504"/>
    <s v="MAR"/>
    <x v="43"/>
    <n v="0"/>
    <s v="W00"/>
    <s v="World"/>
    <s v="H5"/>
    <s v="HS"/>
    <b v="1"/>
    <n v="310520"/>
    <s v="Fertilizers, mineral or chemical containing the three fertilizing elements nitrogen, phosphorus and potassium"/>
    <x v="14"/>
    <x v="2"/>
    <b v="1"/>
    <s v="C00"/>
    <s v="TOTAL CPC"/>
    <n v="0"/>
    <n v="0"/>
    <s v="TOTAL MOT"/>
    <n v="8"/>
    <s v="kg"/>
    <n v="7994000"/>
    <b v="0"/>
    <n v="8"/>
    <s v="kg"/>
    <n v="7994000"/>
    <b v="0"/>
    <n v="7994000"/>
    <b v="0"/>
    <n v="0"/>
    <b v="0"/>
    <s v="2467024.65"/>
    <n v="0"/>
    <s v="2467024.65"/>
    <n v="0"/>
    <b v="1"/>
    <b v="0"/>
  </r>
  <r>
    <s v="C"/>
    <s v="A"/>
    <n v="20210101"/>
    <n v="2021"/>
    <n v="52"/>
    <x v="1"/>
    <n v="562"/>
    <s v="NER"/>
    <x v="0"/>
    <s v="M"/>
    <s v="Import"/>
    <n v="566"/>
    <s v="NGA"/>
    <x v="8"/>
    <n v="0"/>
    <s v="W00"/>
    <s v="World"/>
    <s v="H5"/>
    <s v="HS"/>
    <b v="1"/>
    <n v="310520"/>
    <s v="Fertilizers, mineral or chemical containing the three fertilizing elements nitrogen, phosphorus and potassium"/>
    <x v="14"/>
    <x v="2"/>
    <b v="1"/>
    <s v="C00"/>
    <s v="TOTAL CPC"/>
    <n v="0"/>
    <n v="0"/>
    <s v="TOTAL MOT"/>
    <n v="8"/>
    <s v="kg"/>
    <n v="53000"/>
    <b v="0"/>
    <n v="8"/>
    <s v="kg"/>
    <n v="53000"/>
    <b v="0"/>
    <n v="53000"/>
    <b v="0"/>
    <n v="0"/>
    <b v="0"/>
    <s v="14651.9"/>
    <n v="0"/>
    <s v="14651.9"/>
    <n v="0"/>
    <b v="1"/>
    <b v="0"/>
  </r>
  <r>
    <s v="C"/>
    <s v="A"/>
    <n v="20210101"/>
    <n v="2021"/>
    <n v="52"/>
    <x v="1"/>
    <n v="180"/>
    <s v="COD"/>
    <x v="1"/>
    <s v="M"/>
    <s v="Import"/>
    <n v="0"/>
    <s v="W00"/>
    <x v="0"/>
    <n v="0"/>
    <s v="W00"/>
    <s v="World"/>
    <s v="H5"/>
    <s v="HS"/>
    <b v="1"/>
    <n v="310540"/>
    <s v="Fertilizers, mineral or chemical ammonium dihydrogenorthophosphate (monoammonium phosphate) and mixtures thereof with diammonium hydrogenorthophosphate (diammonium phosphate)"/>
    <x v="18"/>
    <x v="2"/>
    <b v="1"/>
    <s v="C00"/>
    <s v="TOTAL CPC"/>
    <n v="0"/>
    <n v="0"/>
    <s v="TOTAL MOT"/>
    <n v="8"/>
    <s v="kg"/>
    <n v="922547"/>
    <b v="0"/>
    <n v="8"/>
    <s v="kg"/>
    <n v="922547"/>
    <b v="0"/>
    <n v="922547"/>
    <b v="0"/>
    <n v="0"/>
    <b v="0"/>
    <s v="809977.72"/>
    <m/>
    <s v="809977.72"/>
    <n v="0"/>
    <b v="0"/>
    <b v="1"/>
  </r>
  <r>
    <s v="C"/>
    <s v="A"/>
    <n v="20210101"/>
    <n v="2021"/>
    <n v="52"/>
    <x v="1"/>
    <n v="180"/>
    <s v="COD"/>
    <x v="1"/>
    <s v="M"/>
    <s v="Import"/>
    <n v="826"/>
    <s v="GBR"/>
    <x v="37"/>
    <n v="0"/>
    <s v="W00"/>
    <s v="World"/>
    <s v="H5"/>
    <s v="HS"/>
    <b v="1"/>
    <n v="310540"/>
    <s v="Fertilizers, mineral or chemical ammonium dihydrogenorthophosphate (monoammonium phosphate) and mixtures thereof with diammonium hydrogenorthophosphate (diammonium phosphate)"/>
    <x v="18"/>
    <x v="2"/>
    <b v="1"/>
    <s v="C00"/>
    <s v="TOTAL CPC"/>
    <n v="0"/>
    <n v="0"/>
    <s v="TOTAL MOT"/>
    <n v="8"/>
    <s v="kg"/>
    <n v="47"/>
    <b v="0"/>
    <n v="8"/>
    <s v="kg"/>
    <n v="47"/>
    <b v="0"/>
    <n v="47"/>
    <b v="0"/>
    <n v="0"/>
    <b v="0"/>
    <s v="1267.21"/>
    <m/>
    <s v="1267.21"/>
    <n v="0"/>
    <b v="0"/>
    <b v="1"/>
  </r>
  <r>
    <s v="C"/>
    <s v="A"/>
    <n v="20210101"/>
    <n v="2021"/>
    <n v="52"/>
    <x v="1"/>
    <n v="180"/>
    <s v="COD"/>
    <x v="1"/>
    <s v="M"/>
    <s v="Import"/>
    <n v="834"/>
    <s v="TZA"/>
    <x v="38"/>
    <n v="0"/>
    <s v="W00"/>
    <s v="World"/>
    <s v="H5"/>
    <s v="HS"/>
    <b v="1"/>
    <n v="310540"/>
    <s v="Fertilizers, mineral or chemical ammonium dihydrogenorthophosphate (monoammonium phosphate) and mixtures thereof with diammonium hydrogenorthophosphate (diammonium phosphate)"/>
    <x v="18"/>
    <x v="2"/>
    <b v="1"/>
    <s v="C00"/>
    <s v="TOTAL CPC"/>
    <n v="0"/>
    <n v="0"/>
    <s v="TOTAL MOT"/>
    <n v="8"/>
    <s v="kg"/>
    <n v="922500"/>
    <b v="0"/>
    <n v="8"/>
    <s v="kg"/>
    <n v="922500"/>
    <b v="0"/>
    <n v="922500"/>
    <b v="0"/>
    <n v="0"/>
    <b v="0"/>
    <s v="808710.51"/>
    <m/>
    <s v="808710.51"/>
    <n v="0"/>
    <b v="0"/>
    <b v="1"/>
  </r>
  <r>
    <s v="C"/>
    <s v="A"/>
    <n v="20210101"/>
    <n v="2021"/>
    <n v="52"/>
    <x v="1"/>
    <n v="562"/>
    <s v="NER"/>
    <x v="0"/>
    <s v="M"/>
    <s v="Import"/>
    <n v="0"/>
    <s v="W00"/>
    <x v="0"/>
    <n v="0"/>
    <s v="W00"/>
    <s v="World"/>
    <s v="H5"/>
    <s v="HS"/>
    <b v="1"/>
    <n v="310551"/>
    <s v="Fertilizers, mineral or chemical containing nitrates and phosphates"/>
    <x v="19"/>
    <x v="2"/>
    <b v="1"/>
    <s v="C00"/>
    <s v="TOTAL CPC"/>
    <n v="0"/>
    <n v="0"/>
    <s v="TOTAL MOT"/>
    <n v="8"/>
    <s v="kg"/>
    <n v="4494500"/>
    <b v="0"/>
    <n v="8"/>
    <s v="kg"/>
    <n v="4494500"/>
    <b v="0"/>
    <n v="4494500"/>
    <b v="0"/>
    <n v="0"/>
    <b v="0"/>
    <s v="1219100.7"/>
    <n v="0"/>
    <s v="1219100.7"/>
    <n v="0"/>
    <b v="0"/>
    <b v="1"/>
  </r>
  <r>
    <s v="C"/>
    <s v="A"/>
    <n v="20210101"/>
    <n v="2021"/>
    <n v="52"/>
    <x v="1"/>
    <n v="562"/>
    <s v="NER"/>
    <x v="0"/>
    <s v="M"/>
    <s v="Import"/>
    <n v="204"/>
    <s v="BEN"/>
    <x v="2"/>
    <n v="0"/>
    <s v="W00"/>
    <s v="World"/>
    <s v="H5"/>
    <s v="HS"/>
    <b v="1"/>
    <n v="310551"/>
    <s v="Fertilizers, mineral or chemical containing nitrates and phosphates"/>
    <x v="19"/>
    <x v="2"/>
    <b v="1"/>
    <s v="C00"/>
    <s v="TOTAL CPC"/>
    <n v="0"/>
    <n v="0"/>
    <s v="TOTAL MOT"/>
    <n v="8"/>
    <s v="kg"/>
    <n v="885000"/>
    <b v="0"/>
    <n v="8"/>
    <s v="kg"/>
    <n v="885000"/>
    <b v="0"/>
    <n v="885000"/>
    <b v="0"/>
    <n v="0"/>
    <b v="0"/>
    <s v="239514.19"/>
    <n v="0"/>
    <s v="239514.19"/>
    <n v="0"/>
    <b v="1"/>
    <b v="0"/>
  </r>
  <r>
    <s v="C"/>
    <s v="A"/>
    <n v="20210101"/>
    <n v="2021"/>
    <n v="52"/>
    <x v="1"/>
    <n v="562"/>
    <s v="NER"/>
    <x v="0"/>
    <s v="M"/>
    <s v="Import"/>
    <n v="251"/>
    <s v="FRA"/>
    <x v="3"/>
    <n v="0"/>
    <s v="W00"/>
    <s v="World"/>
    <s v="H5"/>
    <s v="HS"/>
    <b v="1"/>
    <n v="310551"/>
    <s v="Fertilizers, mineral or chemical containing nitrates and phosphates"/>
    <x v="19"/>
    <x v="2"/>
    <b v="1"/>
    <s v="C00"/>
    <s v="TOTAL CPC"/>
    <n v="0"/>
    <n v="0"/>
    <s v="TOTAL MOT"/>
    <n v="8"/>
    <s v="kg"/>
    <n v="2769000"/>
    <b v="0"/>
    <n v="8"/>
    <s v="kg"/>
    <n v="2769000"/>
    <b v="0"/>
    <n v="2769000"/>
    <b v="0"/>
    <n v="0"/>
    <b v="0"/>
    <s v="749395.24"/>
    <n v="0"/>
    <s v="749395.24"/>
    <n v="0"/>
    <b v="1"/>
    <b v="0"/>
  </r>
  <r>
    <s v="C"/>
    <s v="A"/>
    <n v="20210101"/>
    <n v="2021"/>
    <n v="52"/>
    <x v="1"/>
    <n v="562"/>
    <s v="NER"/>
    <x v="0"/>
    <s v="M"/>
    <s v="Import"/>
    <n v="566"/>
    <s v="NGA"/>
    <x v="8"/>
    <n v="0"/>
    <s v="W00"/>
    <s v="World"/>
    <s v="H5"/>
    <s v="HS"/>
    <b v="1"/>
    <n v="310551"/>
    <s v="Fertilizers, mineral or chemical containing nitrates and phosphates"/>
    <x v="19"/>
    <x v="2"/>
    <b v="1"/>
    <s v="C00"/>
    <s v="TOTAL CPC"/>
    <n v="0"/>
    <n v="0"/>
    <s v="TOTAL MOT"/>
    <n v="8"/>
    <s v="kg"/>
    <n v="11500"/>
    <b v="0"/>
    <n v="8"/>
    <s v="kg"/>
    <n v="11500"/>
    <b v="0"/>
    <n v="11500"/>
    <b v="0"/>
    <n v="0"/>
    <b v="0"/>
    <s v="3112.33"/>
    <n v="0"/>
    <s v="3112.33"/>
    <n v="0"/>
    <b v="1"/>
    <b v="0"/>
  </r>
  <r>
    <s v="C"/>
    <s v="A"/>
    <n v="20210101"/>
    <n v="2021"/>
    <n v="52"/>
    <x v="1"/>
    <n v="562"/>
    <s v="NER"/>
    <x v="0"/>
    <s v="M"/>
    <s v="Import"/>
    <n v="768"/>
    <s v="TGO"/>
    <x v="14"/>
    <n v="0"/>
    <s v="W00"/>
    <s v="World"/>
    <s v="H5"/>
    <s v="HS"/>
    <b v="1"/>
    <n v="310551"/>
    <s v="Fertilizers, mineral or chemical containing nitrates and phosphates"/>
    <x v="19"/>
    <x v="2"/>
    <b v="1"/>
    <s v="C00"/>
    <s v="TOTAL CPC"/>
    <n v="0"/>
    <n v="0"/>
    <s v="TOTAL MOT"/>
    <n v="8"/>
    <s v="kg"/>
    <n v="829000"/>
    <b v="0"/>
    <n v="8"/>
    <s v="kg"/>
    <n v="829000"/>
    <b v="0"/>
    <n v="829000"/>
    <b v="0"/>
    <n v="0"/>
    <b v="0"/>
    <s v="227078.94"/>
    <n v="0"/>
    <s v="227078.94"/>
    <n v="0"/>
    <b v="1"/>
    <b v="0"/>
  </r>
  <r>
    <s v="C"/>
    <s v="A"/>
    <n v="20210101"/>
    <n v="2021"/>
    <n v="52"/>
    <x v="1"/>
    <n v="180"/>
    <s v="COD"/>
    <x v="1"/>
    <s v="M"/>
    <s v="Import"/>
    <n v="0"/>
    <s v="W00"/>
    <x v="0"/>
    <n v="0"/>
    <s v="W00"/>
    <s v="World"/>
    <s v="H5"/>
    <s v="HS"/>
    <b v="1"/>
    <n v="310560"/>
    <s v="Fertilizers, mineral or chemical containing the two fertilizing elements phosphorus and potassium"/>
    <x v="20"/>
    <x v="2"/>
    <b v="1"/>
    <s v="C00"/>
    <s v="TOTAL CPC"/>
    <n v="0"/>
    <n v="0"/>
    <s v="TOTAL MOT"/>
    <n v="8"/>
    <s v="kg"/>
    <n v="125"/>
    <b v="0"/>
    <n v="8"/>
    <s v="kg"/>
    <n v="125"/>
    <b v="0"/>
    <n v="125"/>
    <b v="0"/>
    <n v="0"/>
    <b v="0"/>
    <s v="1432.39"/>
    <m/>
    <s v="1432.39"/>
    <n v="0"/>
    <b v="0"/>
    <b v="1"/>
  </r>
  <r>
    <s v="C"/>
    <s v="A"/>
    <n v="20210101"/>
    <n v="2021"/>
    <n v="52"/>
    <x v="1"/>
    <n v="180"/>
    <s v="COD"/>
    <x v="1"/>
    <s v="M"/>
    <s v="Import"/>
    <n v="724"/>
    <s v="ESP"/>
    <x v="12"/>
    <n v="0"/>
    <s v="W00"/>
    <s v="World"/>
    <s v="H5"/>
    <s v="HS"/>
    <b v="1"/>
    <n v="310560"/>
    <s v="Fertilizers, mineral or chemical containing the two fertilizing elements phosphorus and potassium"/>
    <x v="20"/>
    <x v="2"/>
    <b v="1"/>
    <s v="C00"/>
    <s v="TOTAL CPC"/>
    <n v="0"/>
    <n v="0"/>
    <s v="TOTAL MOT"/>
    <n v="8"/>
    <s v="kg"/>
    <n v="125"/>
    <b v="0"/>
    <n v="8"/>
    <s v="kg"/>
    <n v="125"/>
    <b v="0"/>
    <n v="125"/>
    <b v="0"/>
    <n v="0"/>
    <b v="0"/>
    <s v="1432.39"/>
    <m/>
    <s v="1432.39"/>
    <n v="0"/>
    <b v="0"/>
    <b v="1"/>
  </r>
  <r>
    <s v="C"/>
    <s v="A"/>
    <n v="20210101"/>
    <n v="2021"/>
    <n v="52"/>
    <x v="1"/>
    <n v="562"/>
    <s v="NER"/>
    <x v="0"/>
    <s v="M"/>
    <s v="Import"/>
    <n v="0"/>
    <s v="W00"/>
    <x v="0"/>
    <n v="0"/>
    <s v="W00"/>
    <s v="World"/>
    <s v="H5"/>
    <s v="HS"/>
    <b v="1"/>
    <n v="310560"/>
    <s v="Fertilizers, mineral or chemical containing the two fertilizing elements phosphorus and potassium"/>
    <x v="20"/>
    <x v="2"/>
    <b v="1"/>
    <s v="C00"/>
    <s v="TOTAL CPC"/>
    <n v="0"/>
    <n v="0"/>
    <s v="TOTAL MOT"/>
    <n v="8"/>
    <s v="kg"/>
    <n v="4500"/>
    <b v="0"/>
    <n v="8"/>
    <s v="kg"/>
    <n v="4500"/>
    <b v="0"/>
    <n v="4500"/>
    <b v="0"/>
    <n v="0"/>
    <b v="0"/>
    <s v="2781.96"/>
    <n v="0"/>
    <s v="2781.96"/>
    <n v="0"/>
    <b v="0"/>
    <b v="1"/>
  </r>
  <r>
    <s v="C"/>
    <s v="A"/>
    <n v="20210101"/>
    <n v="2021"/>
    <n v="52"/>
    <x v="1"/>
    <n v="562"/>
    <s v="NER"/>
    <x v="0"/>
    <s v="M"/>
    <s v="Import"/>
    <n v="699"/>
    <s v="IND"/>
    <x v="11"/>
    <n v="0"/>
    <s v="W00"/>
    <s v="World"/>
    <s v="H5"/>
    <s v="HS"/>
    <b v="1"/>
    <n v="310560"/>
    <s v="Fertilizers, mineral or chemical containing the two fertilizing elements phosphorus and potassium"/>
    <x v="20"/>
    <x v="2"/>
    <b v="1"/>
    <s v="C00"/>
    <s v="TOTAL CPC"/>
    <n v="0"/>
    <n v="0"/>
    <s v="TOTAL MOT"/>
    <n v="8"/>
    <s v="kg"/>
    <n v="4500"/>
    <b v="0"/>
    <n v="8"/>
    <s v="kg"/>
    <n v="4500"/>
    <b v="0"/>
    <n v="4500"/>
    <b v="0"/>
    <n v="0"/>
    <b v="0"/>
    <s v="2781.96"/>
    <n v="0"/>
    <s v="2781.96"/>
    <n v="0"/>
    <b v="1"/>
    <b v="0"/>
  </r>
  <r>
    <s v="C"/>
    <s v="A"/>
    <n v="20210101"/>
    <n v="2021"/>
    <n v="52"/>
    <x v="1"/>
    <n v="180"/>
    <s v="COD"/>
    <x v="1"/>
    <s v="M"/>
    <s v="Import"/>
    <n v="0"/>
    <s v="W00"/>
    <x v="0"/>
    <n v="0"/>
    <s v="W00"/>
    <s v="World"/>
    <s v="H5"/>
    <s v="HS"/>
    <b v="1"/>
    <n v="310590"/>
    <s v="Fertilizers, mineral or chemical n.e.c. in heading no. 3105"/>
    <x v="13"/>
    <x v="2"/>
    <b v="1"/>
    <s v="C00"/>
    <s v="TOTAL CPC"/>
    <n v="0"/>
    <n v="0"/>
    <s v="TOTAL MOT"/>
    <n v="8"/>
    <s v="kg"/>
    <n v="63162"/>
    <b v="0"/>
    <n v="8"/>
    <s v="kg"/>
    <n v="63162"/>
    <b v="0"/>
    <n v="63162"/>
    <b v="0"/>
    <n v="0"/>
    <b v="0"/>
    <s v="39968.71"/>
    <m/>
    <s v="39968.71"/>
    <n v="0"/>
    <b v="0"/>
    <b v="1"/>
  </r>
  <r>
    <s v="C"/>
    <s v="A"/>
    <n v="20210101"/>
    <n v="2021"/>
    <n v="52"/>
    <x v="1"/>
    <n v="180"/>
    <s v="COD"/>
    <x v="1"/>
    <s v="M"/>
    <s v="Import"/>
    <n v="156"/>
    <s v="CHN"/>
    <x v="1"/>
    <n v="0"/>
    <s v="W00"/>
    <s v="World"/>
    <s v="H5"/>
    <s v="HS"/>
    <b v="1"/>
    <n v="310590"/>
    <s v="Fertilizers, mineral or chemical n.e.c. in heading no. 3105"/>
    <x v="13"/>
    <x v="2"/>
    <b v="1"/>
    <s v="C00"/>
    <s v="TOTAL CPC"/>
    <n v="0"/>
    <n v="0"/>
    <s v="TOTAL MOT"/>
    <n v="8"/>
    <s v="kg"/>
    <n v="4680"/>
    <b v="0"/>
    <n v="8"/>
    <s v="kg"/>
    <n v="4680"/>
    <b v="0"/>
    <n v="4680"/>
    <b v="0"/>
    <n v="0"/>
    <b v="0"/>
    <s v="3136.2"/>
    <m/>
    <s v="3136.2"/>
    <n v="0"/>
    <b v="0"/>
    <b v="1"/>
  </r>
  <r>
    <s v="C"/>
    <s v="A"/>
    <n v="20210101"/>
    <n v="2021"/>
    <n v="52"/>
    <x v="1"/>
    <n v="180"/>
    <s v="COD"/>
    <x v="1"/>
    <s v="M"/>
    <s v="Import"/>
    <n v="528"/>
    <s v="NLD"/>
    <x v="7"/>
    <n v="0"/>
    <s v="W00"/>
    <s v="World"/>
    <s v="H5"/>
    <s v="HS"/>
    <b v="1"/>
    <n v="310590"/>
    <s v="Fertilizers, mineral or chemical n.e.c. in heading no. 3105"/>
    <x v="13"/>
    <x v="2"/>
    <b v="1"/>
    <s v="C00"/>
    <s v="TOTAL CPC"/>
    <n v="0"/>
    <n v="0"/>
    <s v="TOTAL MOT"/>
    <n v="8"/>
    <s v="kg"/>
    <n v="12040"/>
    <b v="0"/>
    <n v="8"/>
    <s v="kg"/>
    <n v="12040"/>
    <b v="0"/>
    <n v="12040"/>
    <b v="0"/>
    <n v="0"/>
    <b v="0"/>
    <s v="5134.28"/>
    <m/>
    <s v="5134.28"/>
    <n v="0"/>
    <b v="0"/>
    <b v="1"/>
  </r>
  <r>
    <s v="C"/>
    <s v="A"/>
    <n v="20210101"/>
    <n v="2021"/>
    <n v="52"/>
    <x v="1"/>
    <n v="180"/>
    <s v="COD"/>
    <x v="1"/>
    <s v="M"/>
    <s v="Import"/>
    <n v="699"/>
    <s v="IND"/>
    <x v="11"/>
    <n v="0"/>
    <s v="W00"/>
    <s v="World"/>
    <s v="H5"/>
    <s v="HS"/>
    <b v="1"/>
    <n v="310590"/>
    <s v="Fertilizers, mineral or chemical n.e.c. in heading no. 3105"/>
    <x v="13"/>
    <x v="2"/>
    <b v="1"/>
    <s v="C00"/>
    <s v="TOTAL CPC"/>
    <n v="0"/>
    <n v="0"/>
    <s v="TOTAL MOT"/>
    <n v="8"/>
    <s v="kg"/>
    <n v="900"/>
    <b v="0"/>
    <n v="8"/>
    <s v="kg"/>
    <n v="900"/>
    <b v="0"/>
    <n v="900"/>
    <b v="0"/>
    <n v="0"/>
    <b v="0"/>
    <s v="867.98"/>
    <m/>
    <s v="867.98"/>
    <n v="0"/>
    <b v="0"/>
    <b v="1"/>
  </r>
  <r>
    <s v="C"/>
    <s v="A"/>
    <n v="20210101"/>
    <n v="2021"/>
    <n v="52"/>
    <x v="1"/>
    <n v="180"/>
    <s v="COD"/>
    <x v="1"/>
    <s v="M"/>
    <s v="Import"/>
    <n v="710"/>
    <s v="ZAF"/>
    <x v="30"/>
    <n v="0"/>
    <s v="W00"/>
    <s v="World"/>
    <s v="H5"/>
    <s v="HS"/>
    <b v="1"/>
    <n v="310590"/>
    <s v="Fertilizers, mineral or chemical n.e.c. in heading no. 3105"/>
    <x v="13"/>
    <x v="2"/>
    <b v="1"/>
    <s v="C00"/>
    <s v="TOTAL CPC"/>
    <n v="0"/>
    <n v="0"/>
    <s v="TOTAL MOT"/>
    <n v="8"/>
    <s v="kg"/>
    <n v="32242"/>
    <b v="0"/>
    <n v="8"/>
    <s v="kg"/>
    <n v="32242"/>
    <b v="0"/>
    <n v="32242"/>
    <b v="0"/>
    <n v="0"/>
    <b v="0"/>
    <s v="27100.3"/>
    <m/>
    <s v="27100.3"/>
    <n v="0"/>
    <b v="0"/>
    <b v="1"/>
  </r>
  <r>
    <s v="C"/>
    <s v="A"/>
    <n v="20210101"/>
    <n v="2021"/>
    <n v="52"/>
    <x v="1"/>
    <n v="180"/>
    <s v="COD"/>
    <x v="1"/>
    <s v="M"/>
    <s v="Import"/>
    <n v="800"/>
    <s v="UGA"/>
    <x v="34"/>
    <n v="0"/>
    <s v="W00"/>
    <s v="World"/>
    <s v="H5"/>
    <s v="HS"/>
    <b v="1"/>
    <n v="310590"/>
    <s v="Fertilizers, mineral or chemical n.e.c. in heading no. 3105"/>
    <x v="13"/>
    <x v="2"/>
    <b v="1"/>
    <s v="C00"/>
    <s v="TOTAL CPC"/>
    <n v="0"/>
    <n v="0"/>
    <s v="TOTAL MOT"/>
    <n v="8"/>
    <s v="kg"/>
    <n v="7500"/>
    <b v="0"/>
    <n v="8"/>
    <s v="kg"/>
    <n v="7500"/>
    <b v="0"/>
    <n v="7500"/>
    <b v="0"/>
    <n v="0"/>
    <b v="0"/>
    <s v="2195.68"/>
    <m/>
    <s v="2195.68"/>
    <n v="0"/>
    <b v="0"/>
    <b v="1"/>
  </r>
  <r>
    <s v="C"/>
    <s v="A"/>
    <n v="20210101"/>
    <n v="2021"/>
    <n v="52"/>
    <x v="1"/>
    <n v="180"/>
    <s v="COD"/>
    <x v="1"/>
    <s v="M"/>
    <s v="Import"/>
    <n v="894"/>
    <s v="ZMB"/>
    <x v="39"/>
    <n v="0"/>
    <s v="W00"/>
    <s v="World"/>
    <s v="H5"/>
    <s v="HS"/>
    <b v="1"/>
    <n v="310590"/>
    <s v="Fertilizers, mineral or chemical n.e.c. in heading no. 3105"/>
    <x v="13"/>
    <x v="2"/>
    <b v="1"/>
    <s v="C00"/>
    <s v="TOTAL CPC"/>
    <n v="0"/>
    <n v="0"/>
    <s v="TOTAL MOT"/>
    <n v="8"/>
    <s v="kg"/>
    <n v="5800"/>
    <b v="0"/>
    <n v="8"/>
    <s v="kg"/>
    <n v="5800"/>
    <b v="0"/>
    <n v="5800"/>
    <b v="0"/>
    <n v="0"/>
    <b v="0"/>
    <s v="1534.27"/>
    <m/>
    <s v="1534.27"/>
    <n v="0"/>
    <b v="0"/>
    <b v="1"/>
  </r>
  <r>
    <s v="C"/>
    <s v="A"/>
    <n v="20210101"/>
    <n v="2021"/>
    <n v="52"/>
    <x v="1"/>
    <n v="562"/>
    <s v="NER"/>
    <x v="0"/>
    <s v="M"/>
    <s v="Import"/>
    <n v="0"/>
    <s v="W00"/>
    <x v="0"/>
    <n v="0"/>
    <s v="W00"/>
    <s v="World"/>
    <s v="H5"/>
    <s v="HS"/>
    <b v="1"/>
    <n v="310590"/>
    <s v="Fertilizers, mineral or chemical n.e.c. in heading no. 3105"/>
    <x v="13"/>
    <x v="2"/>
    <b v="1"/>
    <s v="C00"/>
    <s v="TOTAL CPC"/>
    <n v="0"/>
    <n v="0"/>
    <s v="TOTAL MOT"/>
    <n v="8"/>
    <s v="kg"/>
    <n v="917000"/>
    <b v="0"/>
    <n v="8"/>
    <s v="kg"/>
    <n v="917000"/>
    <b v="0"/>
    <n v="917000"/>
    <b v="0"/>
    <n v="0"/>
    <b v="0"/>
    <s v="298014.65"/>
    <n v="0"/>
    <s v="298014.65"/>
    <n v="0"/>
    <b v="0"/>
    <b v="1"/>
  </r>
  <r>
    <s v="C"/>
    <s v="A"/>
    <n v="20210101"/>
    <n v="2021"/>
    <n v="52"/>
    <x v="1"/>
    <n v="562"/>
    <s v="NER"/>
    <x v="0"/>
    <s v="M"/>
    <s v="Import"/>
    <n v="204"/>
    <s v="BEN"/>
    <x v="2"/>
    <n v="0"/>
    <s v="W00"/>
    <s v="World"/>
    <s v="H5"/>
    <s v="HS"/>
    <b v="1"/>
    <n v="310590"/>
    <s v="Fertilizers, mineral or chemical n.e.c. in heading no. 3105"/>
    <x v="13"/>
    <x v="2"/>
    <b v="1"/>
    <s v="C00"/>
    <s v="TOTAL CPC"/>
    <n v="0"/>
    <n v="0"/>
    <s v="TOTAL MOT"/>
    <n v="8"/>
    <s v="kg"/>
    <n v="822000"/>
    <b v="0"/>
    <n v="8"/>
    <s v="kg"/>
    <n v="822000"/>
    <b v="0"/>
    <n v="822000"/>
    <b v="0"/>
    <n v="0"/>
    <b v="0"/>
    <s v="272304.09"/>
    <n v="0"/>
    <s v="272304.09"/>
    <n v="0"/>
    <b v="1"/>
    <b v="0"/>
  </r>
  <r>
    <s v="C"/>
    <s v="A"/>
    <n v="20210101"/>
    <n v="2021"/>
    <n v="52"/>
    <x v="1"/>
    <n v="562"/>
    <s v="NER"/>
    <x v="0"/>
    <s v="M"/>
    <s v="Import"/>
    <n v="566"/>
    <s v="NGA"/>
    <x v="8"/>
    <n v="0"/>
    <s v="W00"/>
    <s v="World"/>
    <s v="H5"/>
    <s v="HS"/>
    <b v="1"/>
    <n v="310590"/>
    <s v="Fertilizers, mineral or chemical n.e.c. in heading no. 3105"/>
    <x v="13"/>
    <x v="2"/>
    <b v="1"/>
    <s v="C00"/>
    <s v="TOTAL CPC"/>
    <n v="0"/>
    <n v="0"/>
    <s v="TOTAL MOT"/>
    <n v="8"/>
    <s v="kg"/>
    <n v="95000"/>
    <b v="0"/>
    <n v="8"/>
    <s v="kg"/>
    <n v="95000"/>
    <b v="0"/>
    <n v="95000"/>
    <b v="0"/>
    <n v="0"/>
    <b v="0"/>
    <s v="25710.56"/>
    <n v="0"/>
    <s v="25710.56"/>
    <n v="0"/>
    <b v="1"/>
    <b v="0"/>
  </r>
  <r>
    <s v="C"/>
    <s v="A"/>
    <n v="20200101"/>
    <n v="2020"/>
    <n v="52"/>
    <x v="2"/>
    <n v="180"/>
    <s v="COD"/>
    <x v="1"/>
    <s v="M"/>
    <s v="Import"/>
    <n v="0"/>
    <s v="W00"/>
    <x v="0"/>
    <n v="0"/>
    <s v="W00"/>
    <s v="World"/>
    <s v="H4"/>
    <s v="HS"/>
    <b v="1"/>
    <n v="31"/>
    <s v="Fertilizers"/>
    <x v="0"/>
    <x v="0"/>
    <b v="0"/>
    <s v="C00"/>
    <s v="TOTAL CPC"/>
    <n v="0"/>
    <n v="0"/>
    <s v="TOTAL MOT"/>
    <n v="-1"/>
    <s v="N/A"/>
    <n v="0"/>
    <b v="0"/>
    <n v="-1"/>
    <s v="N/A"/>
    <n v="0"/>
    <b v="0"/>
    <n v="0"/>
    <b v="1"/>
    <n v="0"/>
    <b v="0"/>
    <s v="65042555.935"/>
    <n v="0"/>
    <s v="65042555.935"/>
    <n v="4"/>
    <b v="0"/>
    <b v="1"/>
  </r>
  <r>
    <s v="C"/>
    <s v="A"/>
    <n v="20200101"/>
    <n v="2020"/>
    <n v="52"/>
    <x v="2"/>
    <n v="180"/>
    <s v="COD"/>
    <x v="1"/>
    <s v="M"/>
    <s v="Import"/>
    <n v="24"/>
    <s v="AGO"/>
    <x v="17"/>
    <n v="0"/>
    <s v="W00"/>
    <s v="World"/>
    <s v="H4"/>
    <s v="HS"/>
    <b v="1"/>
    <n v="31"/>
    <s v="Fertilizers"/>
    <x v="0"/>
    <x v="0"/>
    <b v="0"/>
    <s v="C00"/>
    <s v="TOTAL CPC"/>
    <n v="0"/>
    <n v="0"/>
    <s v="TOTAL MOT"/>
    <n v="-1"/>
    <s v="N/A"/>
    <n v="0"/>
    <b v="0"/>
    <n v="-1"/>
    <s v="N/A"/>
    <n v="0"/>
    <b v="0"/>
    <n v="0"/>
    <b v="0"/>
    <n v="0"/>
    <b v="0"/>
    <s v="518631.766"/>
    <n v="0"/>
    <s v="518631.766"/>
    <n v="0"/>
    <b v="0"/>
    <b v="1"/>
  </r>
  <r>
    <s v="C"/>
    <s v="A"/>
    <n v="20200101"/>
    <n v="2020"/>
    <n v="52"/>
    <x v="2"/>
    <n v="180"/>
    <s v="COD"/>
    <x v="1"/>
    <s v="M"/>
    <s v="Import"/>
    <n v="56"/>
    <s v="BEL"/>
    <x v="18"/>
    <n v="0"/>
    <s v="W00"/>
    <s v="World"/>
    <s v="H4"/>
    <s v="HS"/>
    <b v="1"/>
    <n v="31"/>
    <s v="Fertilizers"/>
    <x v="0"/>
    <x v="0"/>
    <b v="0"/>
    <s v="C00"/>
    <s v="TOTAL CPC"/>
    <n v="0"/>
    <n v="0"/>
    <s v="TOTAL MOT"/>
    <n v="-1"/>
    <s v="N/A"/>
    <n v="0"/>
    <b v="0"/>
    <n v="-1"/>
    <s v="N/A"/>
    <n v="0"/>
    <b v="0"/>
    <n v="0"/>
    <b v="0"/>
    <n v="0"/>
    <b v="0"/>
    <s v="302349.207"/>
    <n v="0"/>
    <s v="302349.207"/>
    <n v="0"/>
    <b v="0"/>
    <b v="1"/>
  </r>
  <r>
    <s v="C"/>
    <s v="A"/>
    <n v="20200101"/>
    <n v="2020"/>
    <n v="52"/>
    <x v="2"/>
    <n v="180"/>
    <s v="COD"/>
    <x v="1"/>
    <s v="M"/>
    <s v="Import"/>
    <n v="120"/>
    <s v="CMR"/>
    <x v="46"/>
    <n v="0"/>
    <s v="W00"/>
    <s v="World"/>
    <s v="H4"/>
    <s v="HS"/>
    <b v="1"/>
    <n v="31"/>
    <s v="Fertilizers"/>
    <x v="0"/>
    <x v="0"/>
    <b v="0"/>
    <s v="C00"/>
    <s v="TOTAL CPC"/>
    <n v="0"/>
    <n v="0"/>
    <s v="TOTAL MOT"/>
    <n v="-1"/>
    <s v="N/A"/>
    <n v="0"/>
    <b v="0"/>
    <n v="-1"/>
    <s v="N/A"/>
    <n v="0"/>
    <b v="0"/>
    <n v="0"/>
    <b v="0"/>
    <n v="0"/>
    <b v="0"/>
    <s v="266.408"/>
    <n v="0"/>
    <s v="266.408"/>
    <n v="0"/>
    <b v="0"/>
    <b v="1"/>
  </r>
  <r>
    <s v="C"/>
    <s v="A"/>
    <n v="20200101"/>
    <n v="2020"/>
    <n v="52"/>
    <x v="2"/>
    <n v="180"/>
    <s v="COD"/>
    <x v="1"/>
    <s v="M"/>
    <s v="Import"/>
    <n v="124"/>
    <s v="CAN"/>
    <x v="47"/>
    <n v="0"/>
    <s v="W00"/>
    <s v="World"/>
    <s v="H4"/>
    <s v="HS"/>
    <b v="1"/>
    <n v="31"/>
    <s v="Fertilizers"/>
    <x v="0"/>
    <x v="0"/>
    <b v="0"/>
    <s v="C00"/>
    <s v="TOTAL CPC"/>
    <n v="0"/>
    <n v="0"/>
    <s v="TOTAL MOT"/>
    <n v="-1"/>
    <s v="N/A"/>
    <n v="0"/>
    <b v="0"/>
    <n v="-1"/>
    <s v="N/A"/>
    <n v="0"/>
    <b v="0"/>
    <n v="0"/>
    <b v="0"/>
    <n v="0"/>
    <b v="0"/>
    <s v="666.253"/>
    <n v="0"/>
    <s v="666.253"/>
    <n v="0"/>
    <b v="0"/>
    <b v="1"/>
  </r>
  <r>
    <s v="C"/>
    <s v="A"/>
    <n v="20200101"/>
    <n v="2020"/>
    <n v="52"/>
    <x v="2"/>
    <n v="180"/>
    <s v="COD"/>
    <x v="1"/>
    <s v="M"/>
    <s v="Import"/>
    <n v="156"/>
    <s v="CHN"/>
    <x v="1"/>
    <n v="0"/>
    <s v="W00"/>
    <s v="World"/>
    <s v="H4"/>
    <s v="HS"/>
    <b v="1"/>
    <n v="31"/>
    <s v="Fertilizers"/>
    <x v="0"/>
    <x v="0"/>
    <b v="0"/>
    <s v="C00"/>
    <s v="TOTAL CPC"/>
    <n v="0"/>
    <n v="0"/>
    <s v="TOTAL MOT"/>
    <n v="-1"/>
    <s v="N/A"/>
    <n v="0"/>
    <b v="0"/>
    <n v="-1"/>
    <s v="N/A"/>
    <n v="0"/>
    <b v="0"/>
    <n v="0"/>
    <b v="1"/>
    <n v="0"/>
    <b v="0"/>
    <s v="3408938.844"/>
    <n v="0"/>
    <s v="3408938.844"/>
    <n v="4"/>
    <b v="0"/>
    <b v="1"/>
  </r>
  <r>
    <s v="C"/>
    <s v="A"/>
    <n v="20200101"/>
    <n v="2020"/>
    <n v="52"/>
    <x v="2"/>
    <n v="180"/>
    <s v="COD"/>
    <x v="1"/>
    <s v="M"/>
    <s v="Import"/>
    <n v="276"/>
    <s v="DEU"/>
    <x v="4"/>
    <n v="0"/>
    <s v="W00"/>
    <s v="World"/>
    <s v="H4"/>
    <s v="HS"/>
    <b v="1"/>
    <n v="31"/>
    <s v="Fertilizers"/>
    <x v="0"/>
    <x v="0"/>
    <b v="0"/>
    <s v="C00"/>
    <s v="TOTAL CPC"/>
    <n v="0"/>
    <n v="0"/>
    <s v="TOTAL MOT"/>
    <n v="-1"/>
    <s v="N/A"/>
    <n v="0"/>
    <b v="0"/>
    <n v="-1"/>
    <s v="N/A"/>
    <n v="0"/>
    <b v="0"/>
    <n v="0"/>
    <b v="0"/>
    <n v="0"/>
    <b v="0"/>
    <s v="340867.286"/>
    <n v="0"/>
    <s v="340867.286"/>
    <n v="0"/>
    <b v="0"/>
    <b v="1"/>
  </r>
  <r>
    <s v="C"/>
    <s v="A"/>
    <n v="20200101"/>
    <n v="2020"/>
    <n v="52"/>
    <x v="2"/>
    <n v="180"/>
    <s v="COD"/>
    <x v="1"/>
    <s v="M"/>
    <s v="Import"/>
    <n v="404"/>
    <s v="KEN"/>
    <x v="22"/>
    <n v="0"/>
    <s v="W00"/>
    <s v="World"/>
    <s v="H4"/>
    <s v="HS"/>
    <b v="1"/>
    <n v="31"/>
    <s v="Fertilizers"/>
    <x v="0"/>
    <x v="0"/>
    <b v="0"/>
    <s v="C00"/>
    <s v="TOTAL CPC"/>
    <n v="0"/>
    <n v="0"/>
    <s v="TOTAL MOT"/>
    <n v="-1"/>
    <s v="N/A"/>
    <n v="0"/>
    <b v="0"/>
    <n v="-1"/>
    <s v="N/A"/>
    <n v="0"/>
    <b v="0"/>
    <n v="0"/>
    <b v="0"/>
    <n v="0"/>
    <b v="0"/>
    <s v="95887.545"/>
    <n v="0"/>
    <s v="95887.545"/>
    <n v="0"/>
    <b v="0"/>
    <b v="1"/>
  </r>
  <r>
    <s v="C"/>
    <s v="A"/>
    <n v="20200101"/>
    <n v="2020"/>
    <n v="52"/>
    <x v="2"/>
    <n v="180"/>
    <s v="COD"/>
    <x v="1"/>
    <s v="M"/>
    <s v="Import"/>
    <n v="440"/>
    <s v="LTU"/>
    <x v="24"/>
    <n v="0"/>
    <s v="W00"/>
    <s v="World"/>
    <s v="H4"/>
    <s v="HS"/>
    <b v="1"/>
    <n v="31"/>
    <s v="Fertilizers"/>
    <x v="0"/>
    <x v="0"/>
    <b v="0"/>
    <s v="C00"/>
    <s v="TOTAL CPC"/>
    <n v="0"/>
    <n v="0"/>
    <s v="TOTAL MOT"/>
    <n v="-1"/>
    <s v="N/A"/>
    <n v="0"/>
    <b v="0"/>
    <n v="-1"/>
    <s v="N/A"/>
    <n v="0"/>
    <b v="0"/>
    <n v="0"/>
    <b v="0"/>
    <n v="0"/>
    <b v="0"/>
    <s v="1338707.894"/>
    <n v="0"/>
    <s v="1338707.894"/>
    <n v="0"/>
    <b v="0"/>
    <b v="1"/>
  </r>
  <r>
    <s v="C"/>
    <s v="A"/>
    <n v="20200101"/>
    <n v="2020"/>
    <n v="52"/>
    <x v="2"/>
    <n v="180"/>
    <s v="COD"/>
    <x v="1"/>
    <s v="M"/>
    <s v="Import"/>
    <n v="504"/>
    <s v="MAR"/>
    <x v="43"/>
    <n v="0"/>
    <s v="W00"/>
    <s v="World"/>
    <s v="H4"/>
    <s v="HS"/>
    <b v="1"/>
    <n v="31"/>
    <s v="Fertilizers"/>
    <x v="0"/>
    <x v="0"/>
    <b v="0"/>
    <s v="C00"/>
    <s v="TOTAL CPC"/>
    <n v="0"/>
    <n v="0"/>
    <s v="TOTAL MOT"/>
    <n v="-1"/>
    <s v="N/A"/>
    <n v="0"/>
    <b v="0"/>
    <n v="-1"/>
    <s v="N/A"/>
    <n v="0"/>
    <b v="0"/>
    <n v="0"/>
    <b v="0"/>
    <n v="0"/>
    <b v="0"/>
    <s v="247748.327"/>
    <n v="0"/>
    <s v="247748.327"/>
    <n v="0"/>
    <b v="0"/>
    <b v="1"/>
  </r>
  <r>
    <s v="C"/>
    <s v="A"/>
    <n v="20200101"/>
    <n v="2020"/>
    <n v="52"/>
    <x v="2"/>
    <n v="180"/>
    <s v="COD"/>
    <x v="1"/>
    <s v="M"/>
    <s v="Import"/>
    <n v="508"/>
    <s v="MOZ"/>
    <x v="26"/>
    <n v="0"/>
    <s v="W00"/>
    <s v="World"/>
    <s v="H4"/>
    <s v="HS"/>
    <b v="1"/>
    <n v="31"/>
    <s v="Fertilizers"/>
    <x v="0"/>
    <x v="0"/>
    <b v="0"/>
    <s v="C00"/>
    <s v="TOTAL CPC"/>
    <n v="0"/>
    <n v="0"/>
    <s v="TOTAL MOT"/>
    <n v="-1"/>
    <s v="N/A"/>
    <n v="0"/>
    <b v="0"/>
    <n v="-1"/>
    <s v="N/A"/>
    <n v="0"/>
    <b v="0"/>
    <n v="0"/>
    <b v="0"/>
    <n v="0"/>
    <b v="0"/>
    <s v="2387966.757"/>
    <n v="0"/>
    <s v="2387966.757"/>
    <n v="0"/>
    <b v="0"/>
    <b v="1"/>
  </r>
  <r>
    <s v="C"/>
    <s v="A"/>
    <n v="20200101"/>
    <n v="2020"/>
    <n v="52"/>
    <x v="2"/>
    <n v="180"/>
    <s v="COD"/>
    <x v="1"/>
    <s v="M"/>
    <s v="Import"/>
    <n v="528"/>
    <s v="NLD"/>
    <x v="7"/>
    <n v="0"/>
    <s v="W00"/>
    <s v="World"/>
    <s v="H4"/>
    <s v="HS"/>
    <b v="1"/>
    <n v="31"/>
    <s v="Fertilizers"/>
    <x v="0"/>
    <x v="0"/>
    <b v="0"/>
    <s v="C00"/>
    <s v="TOTAL CPC"/>
    <n v="0"/>
    <n v="0"/>
    <s v="TOTAL MOT"/>
    <n v="-1"/>
    <s v="N/A"/>
    <n v="0"/>
    <b v="0"/>
    <n v="-1"/>
    <s v="N/A"/>
    <n v="0"/>
    <b v="0"/>
    <n v="0"/>
    <b v="1"/>
    <n v="0"/>
    <b v="0"/>
    <s v="977.058"/>
    <n v="0"/>
    <s v="977.058"/>
    <n v="4"/>
    <b v="0"/>
    <b v="1"/>
  </r>
  <r>
    <s v="C"/>
    <s v="A"/>
    <n v="20200101"/>
    <n v="2020"/>
    <n v="52"/>
    <x v="2"/>
    <n v="180"/>
    <s v="COD"/>
    <x v="1"/>
    <s v="M"/>
    <s v="Import"/>
    <n v="643"/>
    <s v="RUS"/>
    <x v="9"/>
    <n v="0"/>
    <s v="W00"/>
    <s v="World"/>
    <s v="H4"/>
    <s v="HS"/>
    <b v="1"/>
    <n v="31"/>
    <s v="Fertilizers"/>
    <x v="0"/>
    <x v="0"/>
    <b v="0"/>
    <s v="C00"/>
    <s v="TOTAL CPC"/>
    <n v="0"/>
    <n v="0"/>
    <s v="TOTAL MOT"/>
    <n v="-1"/>
    <s v="N/A"/>
    <n v="0"/>
    <b v="0"/>
    <n v="-1"/>
    <s v="N/A"/>
    <n v="0"/>
    <b v="0"/>
    <n v="0"/>
    <b v="1"/>
    <n v="0"/>
    <b v="0"/>
    <s v="12678951.581"/>
    <n v="0"/>
    <s v="12678951.581"/>
    <n v="4"/>
    <b v="0"/>
    <b v="1"/>
  </r>
  <r>
    <s v="C"/>
    <s v="A"/>
    <n v="20200101"/>
    <n v="2020"/>
    <n v="52"/>
    <x v="2"/>
    <n v="180"/>
    <s v="COD"/>
    <x v="1"/>
    <s v="M"/>
    <s v="Import"/>
    <n v="646"/>
    <s v="RWA"/>
    <x v="28"/>
    <n v="0"/>
    <s v="W00"/>
    <s v="World"/>
    <s v="H4"/>
    <s v="HS"/>
    <b v="1"/>
    <n v="31"/>
    <s v="Fertilizers"/>
    <x v="0"/>
    <x v="0"/>
    <b v="0"/>
    <s v="C00"/>
    <s v="TOTAL CPC"/>
    <n v="0"/>
    <n v="0"/>
    <s v="TOTAL MOT"/>
    <n v="-1"/>
    <s v="N/A"/>
    <n v="0"/>
    <b v="0"/>
    <n v="-1"/>
    <s v="N/A"/>
    <n v="0"/>
    <b v="0"/>
    <n v="0"/>
    <b v="0"/>
    <n v="0"/>
    <b v="0"/>
    <s v="1151.548"/>
    <n v="0"/>
    <s v="1151.548"/>
    <n v="0"/>
    <b v="0"/>
    <b v="1"/>
  </r>
  <r>
    <s v="C"/>
    <s v="A"/>
    <n v="20200101"/>
    <n v="2020"/>
    <n v="52"/>
    <x v="2"/>
    <n v="180"/>
    <s v="COD"/>
    <x v="1"/>
    <s v="M"/>
    <s v="Import"/>
    <n v="682"/>
    <s v="SAU"/>
    <x v="48"/>
    <n v="0"/>
    <s v="W00"/>
    <s v="World"/>
    <s v="H4"/>
    <s v="HS"/>
    <b v="1"/>
    <n v="31"/>
    <s v="Fertilizers"/>
    <x v="0"/>
    <x v="0"/>
    <b v="0"/>
    <s v="C00"/>
    <s v="TOTAL CPC"/>
    <n v="0"/>
    <n v="0"/>
    <s v="TOTAL MOT"/>
    <n v="-1"/>
    <s v="N/A"/>
    <n v="0"/>
    <b v="0"/>
    <n v="-1"/>
    <s v="N/A"/>
    <n v="0"/>
    <b v="0"/>
    <n v="0"/>
    <b v="0"/>
    <n v="0"/>
    <b v="0"/>
    <s v="18995.655"/>
    <n v="0"/>
    <s v="18995.655"/>
    <n v="0"/>
    <b v="0"/>
    <b v="1"/>
  </r>
  <r>
    <s v="C"/>
    <s v="A"/>
    <n v="20200101"/>
    <n v="2020"/>
    <n v="52"/>
    <x v="2"/>
    <n v="180"/>
    <s v="COD"/>
    <x v="1"/>
    <s v="M"/>
    <s v="Import"/>
    <n v="686"/>
    <s v="SEN"/>
    <x v="10"/>
    <n v="0"/>
    <s v="W00"/>
    <s v="World"/>
    <s v="H4"/>
    <s v="HS"/>
    <b v="1"/>
    <n v="31"/>
    <s v="Fertilizers"/>
    <x v="0"/>
    <x v="0"/>
    <b v="0"/>
    <s v="C00"/>
    <s v="TOTAL CPC"/>
    <n v="0"/>
    <n v="0"/>
    <s v="TOTAL MOT"/>
    <n v="-1"/>
    <s v="N/A"/>
    <n v="0"/>
    <b v="0"/>
    <n v="-1"/>
    <s v="N/A"/>
    <n v="0"/>
    <b v="0"/>
    <n v="0"/>
    <b v="0"/>
    <n v="0"/>
    <b v="0"/>
    <s v="30019.747"/>
    <n v="0"/>
    <s v="30019.747"/>
    <n v="0"/>
    <b v="0"/>
    <b v="1"/>
  </r>
  <r>
    <s v="C"/>
    <s v="A"/>
    <n v="20200101"/>
    <n v="2020"/>
    <n v="52"/>
    <x v="2"/>
    <n v="180"/>
    <s v="COD"/>
    <x v="1"/>
    <s v="M"/>
    <s v="Import"/>
    <n v="699"/>
    <s v="IND"/>
    <x v="11"/>
    <n v="0"/>
    <s v="W00"/>
    <s v="World"/>
    <s v="H4"/>
    <s v="HS"/>
    <b v="1"/>
    <n v="31"/>
    <s v="Fertilizers"/>
    <x v="0"/>
    <x v="0"/>
    <b v="0"/>
    <s v="C00"/>
    <s v="TOTAL CPC"/>
    <n v="0"/>
    <n v="0"/>
    <s v="TOTAL MOT"/>
    <n v="-1"/>
    <s v="N/A"/>
    <n v="0"/>
    <b v="0"/>
    <n v="-1"/>
    <s v="N/A"/>
    <n v="0"/>
    <b v="0"/>
    <n v="0"/>
    <b v="0"/>
    <n v="0"/>
    <b v="0"/>
    <s v="127075.872"/>
    <n v="0"/>
    <s v="127075.872"/>
    <n v="0"/>
    <b v="0"/>
    <b v="1"/>
  </r>
  <r>
    <s v="C"/>
    <s v="A"/>
    <n v="20200101"/>
    <n v="2020"/>
    <n v="52"/>
    <x v="2"/>
    <n v="180"/>
    <s v="COD"/>
    <x v="1"/>
    <s v="M"/>
    <s v="Import"/>
    <n v="704"/>
    <s v="VNM"/>
    <x v="29"/>
    <n v="0"/>
    <s v="W00"/>
    <s v="World"/>
    <s v="H4"/>
    <s v="HS"/>
    <b v="1"/>
    <n v="31"/>
    <s v="Fertilizers"/>
    <x v="0"/>
    <x v="0"/>
    <b v="0"/>
    <s v="C00"/>
    <s v="TOTAL CPC"/>
    <n v="0"/>
    <n v="0"/>
    <s v="TOTAL MOT"/>
    <n v="-1"/>
    <s v="N/A"/>
    <n v="0"/>
    <b v="0"/>
    <n v="-1"/>
    <s v="N/A"/>
    <n v="0"/>
    <b v="0"/>
    <n v="0"/>
    <b v="0"/>
    <n v="0"/>
    <b v="0"/>
    <s v="6785779.854"/>
    <n v="0"/>
    <s v="6785779.854"/>
    <n v="0"/>
    <b v="0"/>
    <b v="1"/>
  </r>
  <r>
    <s v="C"/>
    <s v="A"/>
    <n v="20200101"/>
    <n v="2020"/>
    <n v="52"/>
    <x v="2"/>
    <n v="180"/>
    <s v="COD"/>
    <x v="1"/>
    <s v="M"/>
    <s v="Import"/>
    <n v="710"/>
    <s v="ZAF"/>
    <x v="30"/>
    <n v="0"/>
    <s v="W00"/>
    <s v="World"/>
    <s v="H4"/>
    <s v="HS"/>
    <b v="1"/>
    <n v="31"/>
    <s v="Fertilizers"/>
    <x v="0"/>
    <x v="0"/>
    <b v="0"/>
    <s v="C00"/>
    <s v="TOTAL CPC"/>
    <n v="0"/>
    <n v="0"/>
    <s v="TOTAL MOT"/>
    <n v="-1"/>
    <s v="N/A"/>
    <n v="0"/>
    <b v="0"/>
    <n v="-1"/>
    <s v="N/A"/>
    <n v="0"/>
    <b v="0"/>
    <n v="0"/>
    <b v="0"/>
    <n v="0"/>
    <b v="0"/>
    <s v="23809893.117"/>
    <n v="0"/>
    <s v="23809893.117"/>
    <n v="0"/>
    <b v="0"/>
    <b v="1"/>
  </r>
  <r>
    <s v="C"/>
    <s v="A"/>
    <n v="20200101"/>
    <n v="2020"/>
    <n v="52"/>
    <x v="2"/>
    <n v="180"/>
    <s v="COD"/>
    <x v="1"/>
    <s v="M"/>
    <s v="Import"/>
    <n v="724"/>
    <s v="ESP"/>
    <x v="12"/>
    <n v="0"/>
    <s v="W00"/>
    <s v="World"/>
    <s v="H4"/>
    <s v="HS"/>
    <b v="1"/>
    <n v="31"/>
    <s v="Fertilizers"/>
    <x v="0"/>
    <x v="0"/>
    <b v="0"/>
    <s v="C00"/>
    <s v="TOTAL CPC"/>
    <n v="0"/>
    <n v="0"/>
    <s v="TOTAL MOT"/>
    <n v="-1"/>
    <s v="N/A"/>
    <n v="0"/>
    <b v="0"/>
    <n v="-1"/>
    <s v="N/A"/>
    <n v="0"/>
    <b v="0"/>
    <n v="0"/>
    <b v="0"/>
    <n v="0"/>
    <b v="0"/>
    <s v="14830.274"/>
    <n v="0"/>
    <s v="14830.274"/>
    <n v="0"/>
    <b v="0"/>
    <b v="1"/>
  </r>
  <r>
    <s v="C"/>
    <s v="A"/>
    <n v="20200101"/>
    <n v="2020"/>
    <n v="52"/>
    <x v="2"/>
    <n v="180"/>
    <s v="COD"/>
    <x v="1"/>
    <s v="M"/>
    <s v="Import"/>
    <n v="752"/>
    <s v="SWE"/>
    <x v="13"/>
    <n v="0"/>
    <s v="W00"/>
    <s v="World"/>
    <s v="H4"/>
    <s v="HS"/>
    <b v="1"/>
    <n v="31"/>
    <s v="Fertilizers"/>
    <x v="0"/>
    <x v="0"/>
    <b v="0"/>
    <s v="C00"/>
    <s v="TOTAL CPC"/>
    <n v="0"/>
    <n v="0"/>
    <s v="TOTAL MOT"/>
    <n v="-1"/>
    <s v="N/A"/>
    <n v="0"/>
    <b v="0"/>
    <n v="-1"/>
    <s v="N/A"/>
    <n v="0"/>
    <b v="0"/>
    <n v="0"/>
    <b v="0"/>
    <n v="0"/>
    <b v="0"/>
    <s v="28012.685"/>
    <n v="0"/>
    <s v="28012.685"/>
    <n v="0"/>
    <b v="0"/>
    <b v="1"/>
  </r>
  <r>
    <s v="C"/>
    <s v="A"/>
    <n v="20200101"/>
    <n v="2020"/>
    <n v="52"/>
    <x v="2"/>
    <n v="180"/>
    <s v="COD"/>
    <x v="1"/>
    <s v="M"/>
    <s v="Import"/>
    <n v="757"/>
    <s v="CHE"/>
    <x v="31"/>
    <n v="0"/>
    <s v="W00"/>
    <s v="World"/>
    <s v="H4"/>
    <s v="HS"/>
    <b v="1"/>
    <n v="31"/>
    <s v="Fertilizers"/>
    <x v="0"/>
    <x v="0"/>
    <b v="0"/>
    <s v="C00"/>
    <s v="TOTAL CPC"/>
    <n v="0"/>
    <n v="0"/>
    <s v="TOTAL MOT"/>
    <n v="-1"/>
    <s v="N/A"/>
    <n v="0"/>
    <b v="0"/>
    <n v="-1"/>
    <s v="N/A"/>
    <n v="0"/>
    <b v="0"/>
    <n v="0"/>
    <b v="0"/>
    <n v="0"/>
    <b v="0"/>
    <s v="895496.462"/>
    <n v="0"/>
    <s v="895496.462"/>
    <n v="0"/>
    <b v="0"/>
    <b v="1"/>
  </r>
  <r>
    <s v="C"/>
    <s v="A"/>
    <n v="20200101"/>
    <n v="2020"/>
    <n v="52"/>
    <x v="2"/>
    <n v="180"/>
    <s v="COD"/>
    <x v="1"/>
    <s v="M"/>
    <s v="Import"/>
    <n v="784"/>
    <s v="ARE"/>
    <x v="32"/>
    <n v="0"/>
    <s v="W00"/>
    <s v="World"/>
    <s v="H4"/>
    <s v="HS"/>
    <b v="1"/>
    <n v="31"/>
    <s v="Fertilizers"/>
    <x v="0"/>
    <x v="0"/>
    <b v="0"/>
    <s v="C00"/>
    <s v="TOTAL CPC"/>
    <n v="0"/>
    <n v="0"/>
    <s v="TOTAL MOT"/>
    <n v="-1"/>
    <s v="N/A"/>
    <n v="0"/>
    <b v="0"/>
    <n v="-1"/>
    <s v="N/A"/>
    <n v="0"/>
    <b v="0"/>
    <n v="0"/>
    <b v="0"/>
    <n v="0"/>
    <b v="0"/>
    <s v="1510.029"/>
    <n v="0"/>
    <s v="1510.029"/>
    <n v="0"/>
    <b v="0"/>
    <b v="1"/>
  </r>
  <r>
    <s v="C"/>
    <s v="A"/>
    <n v="20200101"/>
    <n v="2020"/>
    <n v="52"/>
    <x v="2"/>
    <n v="180"/>
    <s v="COD"/>
    <x v="1"/>
    <s v="M"/>
    <s v="Import"/>
    <n v="800"/>
    <s v="UGA"/>
    <x v="34"/>
    <n v="0"/>
    <s v="W00"/>
    <s v="World"/>
    <s v="H4"/>
    <s v="HS"/>
    <b v="1"/>
    <n v="31"/>
    <s v="Fertilizers"/>
    <x v="0"/>
    <x v="0"/>
    <b v="0"/>
    <s v="C00"/>
    <s v="TOTAL CPC"/>
    <n v="0"/>
    <n v="0"/>
    <s v="TOTAL MOT"/>
    <n v="-1"/>
    <s v="N/A"/>
    <n v="0"/>
    <b v="0"/>
    <n v="-1"/>
    <s v="N/A"/>
    <n v="0"/>
    <b v="0"/>
    <n v="0"/>
    <b v="0"/>
    <n v="0"/>
    <b v="0"/>
    <s v="26116.481"/>
    <n v="0"/>
    <s v="26116.481"/>
    <n v="0"/>
    <b v="0"/>
    <b v="1"/>
  </r>
  <r>
    <s v="C"/>
    <s v="A"/>
    <n v="20200101"/>
    <n v="2020"/>
    <n v="52"/>
    <x v="2"/>
    <n v="180"/>
    <s v="COD"/>
    <x v="1"/>
    <s v="M"/>
    <s v="Import"/>
    <n v="818"/>
    <s v="EGY"/>
    <x v="36"/>
    <n v="0"/>
    <s v="W00"/>
    <s v="World"/>
    <s v="H4"/>
    <s v="HS"/>
    <b v="1"/>
    <n v="31"/>
    <s v="Fertilizers"/>
    <x v="0"/>
    <x v="0"/>
    <b v="0"/>
    <s v="C00"/>
    <s v="TOTAL CPC"/>
    <n v="0"/>
    <n v="0"/>
    <s v="TOTAL MOT"/>
    <n v="-1"/>
    <s v="N/A"/>
    <n v="0"/>
    <b v="0"/>
    <n v="-1"/>
    <s v="N/A"/>
    <n v="0"/>
    <b v="0"/>
    <n v="0"/>
    <b v="0"/>
    <n v="0"/>
    <b v="0"/>
    <s v="72795.058"/>
    <n v="0"/>
    <s v="72795.058"/>
    <n v="0"/>
    <b v="0"/>
    <b v="1"/>
  </r>
  <r>
    <s v="C"/>
    <s v="A"/>
    <n v="20200101"/>
    <n v="2020"/>
    <n v="52"/>
    <x v="2"/>
    <n v="180"/>
    <s v="COD"/>
    <x v="1"/>
    <s v="M"/>
    <s v="Import"/>
    <n v="834"/>
    <s v="TZA"/>
    <x v="38"/>
    <n v="0"/>
    <s v="W00"/>
    <s v="World"/>
    <s v="H4"/>
    <s v="HS"/>
    <b v="1"/>
    <n v="31"/>
    <s v="Fertilizers"/>
    <x v="0"/>
    <x v="0"/>
    <b v="0"/>
    <s v="C00"/>
    <s v="TOTAL CPC"/>
    <n v="0"/>
    <n v="0"/>
    <s v="TOTAL MOT"/>
    <n v="-1"/>
    <s v="N/A"/>
    <n v="0"/>
    <b v="0"/>
    <n v="-1"/>
    <s v="N/A"/>
    <n v="0"/>
    <b v="0"/>
    <n v="0"/>
    <b v="0"/>
    <n v="0"/>
    <b v="0"/>
    <s v="182410.579"/>
    <n v="0"/>
    <s v="182410.579"/>
    <n v="0"/>
    <b v="0"/>
    <b v="1"/>
  </r>
  <r>
    <s v="C"/>
    <s v="A"/>
    <n v="20200101"/>
    <n v="2020"/>
    <n v="52"/>
    <x v="2"/>
    <n v="180"/>
    <s v="COD"/>
    <x v="1"/>
    <s v="M"/>
    <s v="Import"/>
    <n v="842"/>
    <s v="USA"/>
    <x v="15"/>
    <n v="0"/>
    <s v="W00"/>
    <s v="World"/>
    <s v="H4"/>
    <s v="HS"/>
    <b v="1"/>
    <n v="31"/>
    <s v="Fertilizers"/>
    <x v="0"/>
    <x v="0"/>
    <b v="0"/>
    <s v="C00"/>
    <s v="TOTAL CPC"/>
    <n v="0"/>
    <n v="0"/>
    <s v="TOTAL MOT"/>
    <n v="-1"/>
    <s v="N/A"/>
    <n v="0"/>
    <b v="0"/>
    <n v="-1"/>
    <s v="N/A"/>
    <n v="0"/>
    <b v="0"/>
    <n v="0"/>
    <b v="0"/>
    <n v="0"/>
    <b v="0"/>
    <s v="19038.875"/>
    <n v="0"/>
    <s v="19038.875"/>
    <n v="0"/>
    <b v="0"/>
    <b v="1"/>
  </r>
  <r>
    <s v="C"/>
    <s v="A"/>
    <n v="20200101"/>
    <n v="2020"/>
    <n v="52"/>
    <x v="2"/>
    <n v="180"/>
    <s v="COD"/>
    <x v="1"/>
    <s v="M"/>
    <s v="Import"/>
    <n v="894"/>
    <s v="ZMB"/>
    <x v="39"/>
    <n v="0"/>
    <s v="W00"/>
    <s v="World"/>
    <s v="H4"/>
    <s v="HS"/>
    <b v="1"/>
    <n v="31"/>
    <s v="Fertilizers"/>
    <x v="0"/>
    <x v="0"/>
    <b v="0"/>
    <s v="C00"/>
    <s v="TOTAL CPC"/>
    <n v="0"/>
    <n v="0"/>
    <s v="TOTAL MOT"/>
    <n v="-1"/>
    <s v="N/A"/>
    <n v="0"/>
    <b v="0"/>
    <n v="-1"/>
    <s v="N/A"/>
    <n v="0"/>
    <b v="0"/>
    <n v="0"/>
    <b v="0"/>
    <n v="0"/>
    <b v="0"/>
    <s v="11707470.772"/>
    <n v="0"/>
    <s v="11707470.772"/>
    <n v="0"/>
    <b v="0"/>
    <b v="1"/>
  </r>
  <r>
    <s v="C"/>
    <s v="A"/>
    <n v="20200101"/>
    <n v="2020"/>
    <n v="52"/>
    <x v="2"/>
    <n v="562"/>
    <s v="NER"/>
    <x v="0"/>
    <s v="M"/>
    <s v="Import"/>
    <n v="0"/>
    <s v="W00"/>
    <x v="0"/>
    <n v="0"/>
    <s v="W00"/>
    <s v="World"/>
    <s v="H5"/>
    <s v="HS"/>
    <b v="1"/>
    <n v="31"/>
    <s v="Fertilizers"/>
    <x v="0"/>
    <x v="0"/>
    <b v="0"/>
    <s v="C00"/>
    <s v="TOTAL CPC"/>
    <n v="0"/>
    <n v="0"/>
    <s v="TOTAL MOT"/>
    <n v="-1"/>
    <s v="N/A"/>
    <n v="0"/>
    <b v="0"/>
    <n v="-1"/>
    <s v="N/A"/>
    <n v="0"/>
    <b v="0"/>
    <n v="0"/>
    <b v="1"/>
    <n v="0"/>
    <b v="0"/>
    <s v="14937311.364"/>
    <n v="0"/>
    <s v="14937311.364"/>
    <n v="4"/>
    <b v="0"/>
    <b v="1"/>
  </r>
  <r>
    <s v="C"/>
    <s v="A"/>
    <n v="20200101"/>
    <n v="2020"/>
    <n v="52"/>
    <x v="2"/>
    <n v="562"/>
    <s v="NER"/>
    <x v="0"/>
    <s v="M"/>
    <s v="Import"/>
    <n v="156"/>
    <s v="CHN"/>
    <x v="1"/>
    <n v="0"/>
    <s v="W00"/>
    <s v="World"/>
    <s v="H5"/>
    <s v="HS"/>
    <b v="1"/>
    <n v="31"/>
    <s v="Fertilizers"/>
    <x v="0"/>
    <x v="0"/>
    <b v="0"/>
    <s v="C00"/>
    <s v="TOTAL CPC"/>
    <n v="0"/>
    <n v="0"/>
    <s v="TOTAL MOT"/>
    <n v="-1"/>
    <s v="N/A"/>
    <n v="0"/>
    <b v="0"/>
    <n v="-1"/>
    <s v="N/A"/>
    <n v="0"/>
    <b v="0"/>
    <n v="0"/>
    <b v="0"/>
    <n v="0"/>
    <b v="0"/>
    <s v="138284.638"/>
    <n v="0"/>
    <s v="138284.638"/>
    <n v="0"/>
    <b v="0"/>
    <b v="1"/>
  </r>
  <r>
    <s v="C"/>
    <s v="A"/>
    <n v="20200101"/>
    <n v="2020"/>
    <n v="52"/>
    <x v="2"/>
    <n v="562"/>
    <s v="NER"/>
    <x v="0"/>
    <s v="M"/>
    <s v="Import"/>
    <n v="204"/>
    <s v="BEN"/>
    <x v="2"/>
    <n v="0"/>
    <s v="W00"/>
    <s v="World"/>
    <s v="H5"/>
    <s v="HS"/>
    <b v="1"/>
    <n v="31"/>
    <s v="Fertilizers"/>
    <x v="0"/>
    <x v="0"/>
    <b v="0"/>
    <s v="C00"/>
    <s v="TOTAL CPC"/>
    <n v="0"/>
    <n v="0"/>
    <s v="TOTAL MOT"/>
    <n v="-1"/>
    <s v="N/A"/>
    <n v="0"/>
    <b v="0"/>
    <n v="-1"/>
    <s v="N/A"/>
    <n v="0"/>
    <b v="0"/>
    <n v="0"/>
    <b v="0"/>
    <n v="0"/>
    <b v="0"/>
    <s v="1391805.987"/>
    <n v="0"/>
    <s v="1391805.987"/>
    <n v="0"/>
    <b v="0"/>
    <b v="1"/>
  </r>
  <r>
    <s v="C"/>
    <s v="A"/>
    <n v="20200101"/>
    <n v="2020"/>
    <n v="52"/>
    <x v="2"/>
    <n v="562"/>
    <s v="NER"/>
    <x v="0"/>
    <s v="M"/>
    <s v="Import"/>
    <n v="251"/>
    <s v="FRA"/>
    <x v="3"/>
    <n v="0"/>
    <s v="W00"/>
    <s v="World"/>
    <s v="H5"/>
    <s v="HS"/>
    <b v="1"/>
    <n v="31"/>
    <s v="Fertilizers"/>
    <x v="0"/>
    <x v="0"/>
    <b v="0"/>
    <s v="C00"/>
    <s v="TOTAL CPC"/>
    <n v="0"/>
    <n v="0"/>
    <s v="TOTAL MOT"/>
    <n v="-1"/>
    <s v="N/A"/>
    <n v="0"/>
    <b v="0"/>
    <n v="-1"/>
    <s v="N/A"/>
    <n v="0"/>
    <b v="0"/>
    <n v="0"/>
    <b v="0"/>
    <n v="0"/>
    <b v="0"/>
    <s v="2194291.699"/>
    <n v="0"/>
    <s v="2194291.699"/>
    <n v="0"/>
    <b v="0"/>
    <b v="1"/>
  </r>
  <r>
    <s v="C"/>
    <s v="A"/>
    <n v="20200101"/>
    <n v="2020"/>
    <n v="52"/>
    <x v="2"/>
    <n v="562"/>
    <s v="NER"/>
    <x v="0"/>
    <s v="M"/>
    <s v="Import"/>
    <n v="288"/>
    <s v="GHA"/>
    <x v="5"/>
    <n v="0"/>
    <s v="W00"/>
    <s v="World"/>
    <s v="H5"/>
    <s v="HS"/>
    <b v="1"/>
    <n v="31"/>
    <s v="Fertilizers"/>
    <x v="0"/>
    <x v="0"/>
    <b v="0"/>
    <s v="C00"/>
    <s v="TOTAL CPC"/>
    <n v="0"/>
    <n v="0"/>
    <s v="TOTAL MOT"/>
    <n v="-1"/>
    <s v="N/A"/>
    <n v="0"/>
    <b v="0"/>
    <n v="-1"/>
    <s v="N/A"/>
    <n v="0"/>
    <b v="0"/>
    <n v="0"/>
    <b v="0"/>
    <n v="0"/>
    <b v="0"/>
    <s v="283657.088"/>
    <n v="0"/>
    <s v="283657.088"/>
    <n v="0"/>
    <b v="0"/>
    <b v="1"/>
  </r>
  <r>
    <s v="C"/>
    <s v="A"/>
    <n v="20200101"/>
    <n v="2020"/>
    <n v="52"/>
    <x v="2"/>
    <n v="562"/>
    <s v="NER"/>
    <x v="0"/>
    <s v="M"/>
    <s v="Import"/>
    <n v="384"/>
    <s v="CIV"/>
    <x v="6"/>
    <n v="0"/>
    <s v="W00"/>
    <s v="World"/>
    <s v="H5"/>
    <s v="HS"/>
    <b v="1"/>
    <n v="31"/>
    <s v="Fertilizers"/>
    <x v="0"/>
    <x v="0"/>
    <b v="0"/>
    <s v="C00"/>
    <s v="TOTAL CPC"/>
    <n v="0"/>
    <n v="0"/>
    <s v="TOTAL MOT"/>
    <n v="-1"/>
    <s v="N/A"/>
    <n v="0"/>
    <b v="0"/>
    <n v="-1"/>
    <s v="N/A"/>
    <n v="0"/>
    <b v="0"/>
    <n v="0"/>
    <b v="0"/>
    <n v="0"/>
    <b v="0"/>
    <s v="1360061.146"/>
    <n v="0"/>
    <s v="1360061.146"/>
    <n v="0"/>
    <b v="0"/>
    <b v="1"/>
  </r>
  <r>
    <s v="C"/>
    <s v="A"/>
    <n v="20200101"/>
    <n v="2020"/>
    <n v="52"/>
    <x v="2"/>
    <n v="562"/>
    <s v="NER"/>
    <x v="0"/>
    <s v="M"/>
    <s v="Import"/>
    <n v="566"/>
    <s v="NGA"/>
    <x v="8"/>
    <n v="0"/>
    <s v="W00"/>
    <s v="World"/>
    <s v="H5"/>
    <s v="HS"/>
    <b v="1"/>
    <n v="31"/>
    <s v="Fertilizers"/>
    <x v="0"/>
    <x v="0"/>
    <b v="0"/>
    <s v="C00"/>
    <s v="TOTAL CPC"/>
    <n v="0"/>
    <n v="0"/>
    <s v="TOTAL MOT"/>
    <n v="-1"/>
    <s v="N/A"/>
    <n v="0"/>
    <b v="0"/>
    <n v="-1"/>
    <s v="N/A"/>
    <n v="0"/>
    <b v="0"/>
    <n v="0"/>
    <b v="0"/>
    <n v="0"/>
    <b v="0"/>
    <s v="937069.856"/>
    <n v="0"/>
    <s v="937069.856"/>
    <n v="0"/>
    <b v="0"/>
    <b v="1"/>
  </r>
  <r>
    <s v="C"/>
    <s v="A"/>
    <n v="20200101"/>
    <n v="2020"/>
    <n v="52"/>
    <x v="2"/>
    <n v="562"/>
    <s v="NER"/>
    <x v="0"/>
    <s v="M"/>
    <s v="Import"/>
    <n v="643"/>
    <s v="RUS"/>
    <x v="9"/>
    <n v="0"/>
    <s v="W00"/>
    <s v="World"/>
    <s v="H5"/>
    <s v="HS"/>
    <b v="1"/>
    <n v="31"/>
    <s v="Fertilizers"/>
    <x v="0"/>
    <x v="0"/>
    <b v="0"/>
    <s v="C00"/>
    <s v="TOTAL CPC"/>
    <n v="0"/>
    <n v="0"/>
    <s v="TOTAL MOT"/>
    <n v="-1"/>
    <s v="N/A"/>
    <n v="0"/>
    <b v="0"/>
    <n v="-1"/>
    <s v="N/A"/>
    <n v="0"/>
    <b v="0"/>
    <n v="0"/>
    <b v="0"/>
    <n v="0"/>
    <b v="0"/>
    <s v="6796524.095"/>
    <n v="0"/>
    <s v="6796524.095"/>
    <n v="0"/>
    <b v="0"/>
    <b v="1"/>
  </r>
  <r>
    <s v="C"/>
    <s v="A"/>
    <n v="20200101"/>
    <n v="2020"/>
    <n v="52"/>
    <x v="2"/>
    <n v="562"/>
    <s v="NER"/>
    <x v="0"/>
    <s v="M"/>
    <s v="Import"/>
    <n v="724"/>
    <s v="ESP"/>
    <x v="12"/>
    <n v="0"/>
    <s v="W00"/>
    <s v="World"/>
    <s v="H5"/>
    <s v="HS"/>
    <b v="1"/>
    <n v="31"/>
    <s v="Fertilizers"/>
    <x v="0"/>
    <x v="0"/>
    <b v="0"/>
    <s v="C00"/>
    <s v="TOTAL CPC"/>
    <n v="0"/>
    <n v="0"/>
    <s v="TOTAL MOT"/>
    <n v="-1"/>
    <s v="N/A"/>
    <n v="0"/>
    <b v="0"/>
    <n v="-1"/>
    <s v="N/A"/>
    <n v="0"/>
    <b v="0"/>
    <n v="0"/>
    <b v="0"/>
    <n v="0"/>
    <b v="0"/>
    <s v="99482.585"/>
    <n v="0"/>
    <s v="99482.585"/>
    <n v="0"/>
    <b v="0"/>
    <b v="1"/>
  </r>
  <r>
    <s v="C"/>
    <s v="A"/>
    <n v="20200101"/>
    <n v="2020"/>
    <n v="52"/>
    <x v="2"/>
    <n v="562"/>
    <s v="NER"/>
    <x v="0"/>
    <s v="M"/>
    <s v="Import"/>
    <n v="752"/>
    <s v="SWE"/>
    <x v="13"/>
    <n v="0"/>
    <s v="W00"/>
    <s v="World"/>
    <s v="H5"/>
    <s v="HS"/>
    <b v="1"/>
    <n v="31"/>
    <s v="Fertilizers"/>
    <x v="0"/>
    <x v="0"/>
    <b v="0"/>
    <s v="C00"/>
    <s v="TOTAL CPC"/>
    <n v="0"/>
    <n v="0"/>
    <s v="TOTAL MOT"/>
    <n v="-1"/>
    <s v="N/A"/>
    <n v="0"/>
    <b v="0"/>
    <n v="-1"/>
    <s v="N/A"/>
    <n v="0"/>
    <b v="0"/>
    <n v="0"/>
    <b v="0"/>
    <n v="0"/>
    <b v="0"/>
    <s v="28328.6"/>
    <n v="0"/>
    <s v="28328.6"/>
    <n v="0"/>
    <b v="0"/>
    <b v="1"/>
  </r>
  <r>
    <s v="C"/>
    <s v="A"/>
    <n v="20200101"/>
    <n v="2020"/>
    <n v="52"/>
    <x v="2"/>
    <n v="562"/>
    <s v="NER"/>
    <x v="0"/>
    <s v="M"/>
    <s v="Import"/>
    <n v="768"/>
    <s v="TGO"/>
    <x v="14"/>
    <n v="0"/>
    <s v="W00"/>
    <s v="World"/>
    <s v="H5"/>
    <s v="HS"/>
    <b v="1"/>
    <n v="31"/>
    <s v="Fertilizers"/>
    <x v="0"/>
    <x v="0"/>
    <b v="0"/>
    <s v="C00"/>
    <s v="TOTAL CPC"/>
    <n v="0"/>
    <n v="0"/>
    <s v="TOTAL MOT"/>
    <n v="-1"/>
    <s v="N/A"/>
    <n v="0"/>
    <b v="0"/>
    <n v="-1"/>
    <s v="N/A"/>
    <n v="0"/>
    <b v="0"/>
    <n v="0"/>
    <b v="0"/>
    <n v="0"/>
    <b v="0"/>
    <s v="1575504.55"/>
    <n v="0"/>
    <s v="1575504.55"/>
    <n v="0"/>
    <b v="0"/>
    <b v="1"/>
  </r>
  <r>
    <s v="C"/>
    <s v="A"/>
    <n v="20200101"/>
    <n v="2020"/>
    <n v="52"/>
    <x v="2"/>
    <n v="562"/>
    <s v="NER"/>
    <x v="0"/>
    <s v="M"/>
    <s v="Import"/>
    <n v="842"/>
    <s v="USA"/>
    <x v="15"/>
    <n v="0"/>
    <s v="W00"/>
    <s v="World"/>
    <s v="H5"/>
    <s v="HS"/>
    <b v="1"/>
    <n v="31"/>
    <s v="Fertilizers"/>
    <x v="0"/>
    <x v="0"/>
    <b v="0"/>
    <s v="C00"/>
    <s v="TOTAL CPC"/>
    <n v="0"/>
    <n v="0"/>
    <s v="TOTAL MOT"/>
    <n v="-1"/>
    <s v="N/A"/>
    <n v="0"/>
    <b v="0"/>
    <n v="-1"/>
    <s v="N/A"/>
    <n v="0"/>
    <b v="0"/>
    <n v="0"/>
    <b v="1"/>
    <n v="0"/>
    <b v="0"/>
    <s v="5261.156"/>
    <n v="0"/>
    <s v="5261.156"/>
    <n v="4"/>
    <b v="0"/>
    <b v="1"/>
  </r>
  <r>
    <s v="C"/>
    <s v="A"/>
    <n v="20200101"/>
    <n v="2020"/>
    <n v="52"/>
    <x v="2"/>
    <n v="562"/>
    <s v="NER"/>
    <x v="0"/>
    <s v="M"/>
    <s v="Import"/>
    <n v="854"/>
    <s v="BFA"/>
    <x v="16"/>
    <n v="0"/>
    <s v="W00"/>
    <s v="World"/>
    <s v="H5"/>
    <s v="HS"/>
    <b v="1"/>
    <n v="31"/>
    <s v="Fertilizers"/>
    <x v="0"/>
    <x v="0"/>
    <b v="0"/>
    <s v="C00"/>
    <s v="TOTAL CPC"/>
    <n v="0"/>
    <n v="0"/>
    <s v="TOTAL MOT"/>
    <n v="-1"/>
    <s v="N/A"/>
    <n v="0"/>
    <b v="0"/>
    <n v="-1"/>
    <s v="N/A"/>
    <n v="0"/>
    <b v="0"/>
    <n v="0"/>
    <b v="0"/>
    <n v="0"/>
    <b v="0"/>
    <s v="127039.964"/>
    <n v="0"/>
    <s v="127039.964"/>
    <n v="0"/>
    <b v="0"/>
    <b v="1"/>
  </r>
  <r>
    <s v="C"/>
    <s v="A"/>
    <n v="20200101"/>
    <n v="2020"/>
    <n v="52"/>
    <x v="2"/>
    <n v="180"/>
    <s v="COD"/>
    <x v="1"/>
    <s v="M"/>
    <s v="Import"/>
    <n v="0"/>
    <s v="W00"/>
    <x v="0"/>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116530"/>
    <b v="0"/>
    <n v="8"/>
    <s v="kg"/>
    <n v="116530"/>
    <b v="0"/>
    <n v="116530"/>
    <b v="0"/>
    <n v="0"/>
    <b v="0"/>
    <s v="25627.751"/>
    <n v="0"/>
    <s v="25627.751"/>
    <n v="0"/>
    <b v="0"/>
    <b v="1"/>
  </r>
  <r>
    <s v="C"/>
    <s v="A"/>
    <n v="20200101"/>
    <n v="2020"/>
    <n v="52"/>
    <x v="2"/>
    <n v="180"/>
    <s v="COD"/>
    <x v="1"/>
    <s v="M"/>
    <s v="Import"/>
    <n v="156"/>
    <s v="CHN"/>
    <x v="1"/>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30"/>
    <b v="0"/>
    <n v="8"/>
    <s v="kg"/>
    <n v="30"/>
    <b v="0"/>
    <n v="30"/>
    <b v="0"/>
    <n v="0"/>
    <b v="0"/>
    <s v="51.546"/>
    <n v="0"/>
    <s v="51.546"/>
    <n v="0"/>
    <b v="0"/>
    <b v="1"/>
  </r>
  <r>
    <s v="C"/>
    <s v="A"/>
    <n v="20200101"/>
    <n v="2020"/>
    <n v="52"/>
    <x v="2"/>
    <n v="180"/>
    <s v="COD"/>
    <x v="1"/>
    <s v="M"/>
    <s v="Import"/>
    <n v="710"/>
    <s v="ZAF"/>
    <x v="30"/>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6250"/>
    <b v="0"/>
    <n v="8"/>
    <s v="kg"/>
    <n v="6250"/>
    <b v="0"/>
    <n v="6250"/>
    <b v="0"/>
    <n v="0"/>
    <b v="0"/>
    <s v="6015.783"/>
    <n v="0"/>
    <s v="6015.783"/>
    <n v="0"/>
    <b v="0"/>
    <b v="1"/>
  </r>
  <r>
    <s v="C"/>
    <s v="A"/>
    <n v="20200101"/>
    <n v="2020"/>
    <n v="52"/>
    <x v="2"/>
    <n v="180"/>
    <s v="COD"/>
    <x v="1"/>
    <s v="M"/>
    <s v="Import"/>
    <n v="800"/>
    <s v="UGA"/>
    <x v="34"/>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110250"/>
    <b v="0"/>
    <n v="8"/>
    <s v="kg"/>
    <n v="110250"/>
    <b v="0"/>
    <n v="110250"/>
    <b v="0"/>
    <n v="0"/>
    <b v="0"/>
    <s v="19560.422"/>
    <n v="0"/>
    <s v="19560.422"/>
    <n v="0"/>
    <b v="0"/>
    <b v="1"/>
  </r>
  <r>
    <s v="C"/>
    <s v="A"/>
    <n v="20200101"/>
    <n v="2020"/>
    <n v="52"/>
    <x v="2"/>
    <n v="562"/>
    <s v="NER"/>
    <x v="0"/>
    <s v="M"/>
    <s v="Import"/>
    <n v="0"/>
    <s v="W00"/>
    <x v="0"/>
    <n v="0"/>
    <s v="W00"/>
    <s v="World"/>
    <s v="H5"/>
    <s v="HS"/>
    <b v="1"/>
    <n v="3101"/>
    <s v="Fertilizers animal or vegetable, whether or not mixed together or chemically treated fertilizers produced by the mixing or chemical treatment of animal or vegetable products"/>
    <x v="1"/>
    <x v="1"/>
    <b v="0"/>
    <s v="C00"/>
    <s v="TOTAL CPC"/>
    <n v="0"/>
    <n v="0"/>
    <s v="TOTAL MOT"/>
    <n v="8"/>
    <s v="kg"/>
    <n v="23000"/>
    <b v="0"/>
    <n v="8"/>
    <s v="kg"/>
    <n v="23000"/>
    <b v="0"/>
    <n v="23000"/>
    <b v="0"/>
    <n v="0"/>
    <b v="0"/>
    <s v="5379.143"/>
    <n v="0"/>
    <s v="5379.143"/>
    <n v="0"/>
    <b v="0"/>
    <b v="1"/>
  </r>
  <r>
    <s v="C"/>
    <s v="A"/>
    <n v="20200101"/>
    <n v="2020"/>
    <n v="52"/>
    <x v="2"/>
    <n v="562"/>
    <s v="NER"/>
    <x v="0"/>
    <s v="M"/>
    <s v="Import"/>
    <n v="204"/>
    <s v="BEN"/>
    <x v="2"/>
    <n v="0"/>
    <s v="W00"/>
    <s v="World"/>
    <s v="H5"/>
    <s v="HS"/>
    <b v="1"/>
    <n v="3101"/>
    <s v="Fertilizers animal or vegetable, whether or not mixed together or chemically treated fertilizers produced by the mixing or chemical treatment of animal or vegetable products"/>
    <x v="1"/>
    <x v="1"/>
    <b v="0"/>
    <s v="C00"/>
    <s v="TOTAL CPC"/>
    <n v="0"/>
    <n v="0"/>
    <s v="TOTAL MOT"/>
    <n v="8"/>
    <s v="kg"/>
    <n v="3000"/>
    <b v="0"/>
    <n v="8"/>
    <s v="kg"/>
    <n v="3000"/>
    <b v="0"/>
    <n v="3000"/>
    <b v="0"/>
    <n v="0"/>
    <b v="0"/>
    <s v="156.289"/>
    <n v="0"/>
    <s v="156.289"/>
    <n v="0"/>
    <b v="0"/>
    <b v="1"/>
  </r>
  <r>
    <s v="C"/>
    <s v="A"/>
    <n v="20200101"/>
    <n v="2020"/>
    <n v="52"/>
    <x v="2"/>
    <n v="562"/>
    <s v="NER"/>
    <x v="0"/>
    <s v="M"/>
    <s v="Import"/>
    <n v="566"/>
    <s v="NGA"/>
    <x v="8"/>
    <n v="0"/>
    <s v="W00"/>
    <s v="World"/>
    <s v="H5"/>
    <s v="HS"/>
    <b v="1"/>
    <n v="3101"/>
    <s v="Fertilizers animal or vegetable, whether or not mixed together or chemically treated fertilizers produced by the mixing or chemical treatment of animal or vegetable products"/>
    <x v="1"/>
    <x v="1"/>
    <b v="0"/>
    <s v="C00"/>
    <s v="TOTAL CPC"/>
    <n v="0"/>
    <n v="0"/>
    <s v="TOTAL MOT"/>
    <n v="8"/>
    <s v="kg"/>
    <n v="20000"/>
    <b v="0"/>
    <n v="8"/>
    <s v="kg"/>
    <n v="20000"/>
    <b v="0"/>
    <n v="20000"/>
    <b v="0"/>
    <n v="0"/>
    <b v="0"/>
    <s v="5222.855"/>
    <n v="0"/>
    <s v="5222.855"/>
    <n v="0"/>
    <b v="0"/>
    <b v="1"/>
  </r>
  <r>
    <s v="C"/>
    <s v="A"/>
    <n v="20200101"/>
    <n v="2020"/>
    <n v="52"/>
    <x v="2"/>
    <n v="180"/>
    <s v="COD"/>
    <x v="1"/>
    <s v="M"/>
    <s v="Import"/>
    <n v="0"/>
    <s v="W00"/>
    <x v="0"/>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116530"/>
    <b v="0"/>
    <n v="8"/>
    <s v="kg"/>
    <n v="116530"/>
    <b v="0"/>
    <n v="116530"/>
    <b v="0"/>
    <n v="0"/>
    <b v="0"/>
    <s v="25627.751"/>
    <n v="0"/>
    <s v="25627.751"/>
    <n v="0"/>
    <b v="0"/>
    <b v="1"/>
  </r>
  <r>
    <s v="C"/>
    <s v="A"/>
    <n v="20200101"/>
    <n v="2020"/>
    <n v="52"/>
    <x v="2"/>
    <n v="180"/>
    <s v="COD"/>
    <x v="1"/>
    <s v="M"/>
    <s v="Import"/>
    <n v="156"/>
    <s v="CHN"/>
    <x v="1"/>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30"/>
    <b v="0"/>
    <n v="8"/>
    <s v="kg"/>
    <n v="30"/>
    <b v="0"/>
    <n v="30"/>
    <b v="0"/>
    <n v="0"/>
    <b v="0"/>
    <s v="51.546"/>
    <n v="0"/>
    <s v="51.546"/>
    <n v="0"/>
    <b v="0"/>
    <b v="1"/>
  </r>
  <r>
    <s v="C"/>
    <s v="A"/>
    <n v="20200101"/>
    <n v="2020"/>
    <n v="52"/>
    <x v="2"/>
    <n v="180"/>
    <s v="COD"/>
    <x v="1"/>
    <s v="M"/>
    <s v="Import"/>
    <n v="710"/>
    <s v="ZAF"/>
    <x v="30"/>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6250"/>
    <b v="0"/>
    <n v="8"/>
    <s v="kg"/>
    <n v="6250"/>
    <b v="0"/>
    <n v="6250"/>
    <b v="0"/>
    <n v="0"/>
    <b v="0"/>
    <s v="6015.783"/>
    <n v="0"/>
    <s v="6015.783"/>
    <n v="0"/>
    <b v="0"/>
    <b v="1"/>
  </r>
  <r>
    <s v="C"/>
    <s v="A"/>
    <n v="20200101"/>
    <n v="2020"/>
    <n v="52"/>
    <x v="2"/>
    <n v="180"/>
    <s v="COD"/>
    <x v="1"/>
    <s v="M"/>
    <s v="Import"/>
    <n v="800"/>
    <s v="UGA"/>
    <x v="34"/>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110250"/>
    <b v="0"/>
    <n v="8"/>
    <s v="kg"/>
    <n v="110250"/>
    <b v="0"/>
    <n v="110250"/>
    <b v="0"/>
    <n v="0"/>
    <b v="0"/>
    <s v="19560.422"/>
    <n v="0"/>
    <s v="19560.422"/>
    <n v="0"/>
    <b v="0"/>
    <b v="1"/>
  </r>
  <r>
    <s v="C"/>
    <s v="A"/>
    <n v="20200101"/>
    <n v="2020"/>
    <n v="52"/>
    <x v="2"/>
    <n v="562"/>
    <s v="NER"/>
    <x v="0"/>
    <s v="M"/>
    <s v="Import"/>
    <n v="0"/>
    <s v="W00"/>
    <x v="0"/>
    <n v="0"/>
    <s v="W00"/>
    <s v="World"/>
    <s v="H5"/>
    <s v="HS"/>
    <b v="1"/>
    <n v="310100"/>
    <s v="Fertilizers, animal or vegetable whether or not mixed together or chemically treated fertilizers, produced by the mixing or chemical treatment of animal or vegetable products"/>
    <x v="1"/>
    <x v="2"/>
    <b v="1"/>
    <s v="C00"/>
    <s v="TOTAL CPC"/>
    <n v="0"/>
    <n v="0"/>
    <s v="TOTAL MOT"/>
    <n v="8"/>
    <s v="kg"/>
    <n v="23000"/>
    <b v="0"/>
    <n v="8"/>
    <s v="kg"/>
    <n v="23000"/>
    <b v="0"/>
    <n v="23000"/>
    <b v="0"/>
    <n v="0"/>
    <b v="0"/>
    <s v="5379.143"/>
    <n v="0"/>
    <s v="5379.143"/>
    <n v="0"/>
    <b v="0"/>
    <b v="1"/>
  </r>
  <r>
    <s v="C"/>
    <s v="A"/>
    <n v="20200101"/>
    <n v="2020"/>
    <n v="52"/>
    <x v="2"/>
    <n v="562"/>
    <s v="NER"/>
    <x v="0"/>
    <s v="M"/>
    <s v="Import"/>
    <n v="204"/>
    <s v="BEN"/>
    <x v="2"/>
    <n v="0"/>
    <s v="W00"/>
    <s v="World"/>
    <s v="H5"/>
    <s v="HS"/>
    <b v="1"/>
    <n v="310100"/>
    <s v="Fertilizers, animal or vegetable whether or not mixed together or chemically treated fertilizers, produced by the mixing or chemical treatment of animal or vegetable products"/>
    <x v="1"/>
    <x v="2"/>
    <b v="1"/>
    <s v="C00"/>
    <s v="TOTAL CPC"/>
    <n v="0"/>
    <n v="0"/>
    <s v="TOTAL MOT"/>
    <n v="8"/>
    <s v="kg"/>
    <n v="3000"/>
    <b v="0"/>
    <n v="8"/>
    <s v="kg"/>
    <n v="3000"/>
    <b v="0"/>
    <n v="3000"/>
    <b v="0"/>
    <n v="0"/>
    <b v="0"/>
    <s v="156.289"/>
    <n v="0"/>
    <s v="156.289"/>
    <n v="0"/>
    <b v="1"/>
    <b v="0"/>
  </r>
  <r>
    <s v="C"/>
    <s v="A"/>
    <n v="20200101"/>
    <n v="2020"/>
    <n v="52"/>
    <x v="2"/>
    <n v="562"/>
    <s v="NER"/>
    <x v="0"/>
    <s v="M"/>
    <s v="Import"/>
    <n v="566"/>
    <s v="NGA"/>
    <x v="8"/>
    <n v="0"/>
    <s v="W00"/>
    <s v="World"/>
    <s v="H5"/>
    <s v="HS"/>
    <b v="1"/>
    <n v="310100"/>
    <s v="Fertilizers, animal or vegetable whether or not mixed together or chemically treated fertilizers, produced by the mixing or chemical treatment of animal or vegetable products"/>
    <x v="1"/>
    <x v="2"/>
    <b v="1"/>
    <s v="C00"/>
    <s v="TOTAL CPC"/>
    <n v="0"/>
    <n v="0"/>
    <s v="TOTAL MOT"/>
    <n v="8"/>
    <s v="kg"/>
    <n v="20000"/>
    <b v="0"/>
    <n v="8"/>
    <s v="kg"/>
    <n v="20000"/>
    <b v="0"/>
    <n v="20000"/>
    <b v="0"/>
    <n v="0"/>
    <b v="0"/>
    <s v="5222.855"/>
    <n v="0"/>
    <s v="5222.855"/>
    <n v="0"/>
    <b v="1"/>
    <b v="0"/>
  </r>
  <r>
    <s v="C"/>
    <s v="A"/>
    <n v="20200101"/>
    <n v="2020"/>
    <n v="52"/>
    <x v="2"/>
    <n v="180"/>
    <s v="COD"/>
    <x v="1"/>
    <s v="M"/>
    <s v="Import"/>
    <n v="0"/>
    <s v="W00"/>
    <x v="0"/>
    <n v="0"/>
    <s v="W00"/>
    <s v="World"/>
    <s v="H4"/>
    <s v="HS"/>
    <b v="1"/>
    <n v="3102"/>
    <s v="Fertilizers mineral or chemical, nitrogenous"/>
    <x v="2"/>
    <x v="1"/>
    <b v="0"/>
    <s v="C00"/>
    <s v="TOTAL CPC"/>
    <n v="0"/>
    <n v="0"/>
    <s v="TOTAL MOT"/>
    <n v="-1"/>
    <s v="N/A"/>
    <n v="0"/>
    <b v="1"/>
    <n v="-1"/>
    <s v="N/A"/>
    <n v="0"/>
    <b v="0"/>
    <n v="0"/>
    <b v="1"/>
    <n v="0"/>
    <b v="0"/>
    <s v="58318459.458"/>
    <n v="0"/>
    <s v="58318459.458"/>
    <n v="6"/>
    <b v="0"/>
    <b v="1"/>
  </r>
  <r>
    <s v="C"/>
    <s v="A"/>
    <n v="20200101"/>
    <n v="2020"/>
    <n v="52"/>
    <x v="2"/>
    <n v="180"/>
    <s v="COD"/>
    <x v="1"/>
    <s v="M"/>
    <s v="Import"/>
    <n v="24"/>
    <s v="AGO"/>
    <x v="17"/>
    <n v="0"/>
    <s v="W00"/>
    <s v="World"/>
    <s v="H4"/>
    <s v="HS"/>
    <b v="1"/>
    <n v="3102"/>
    <s v="Fertilizers mineral or chemical, nitrogenous"/>
    <x v="2"/>
    <x v="1"/>
    <b v="0"/>
    <s v="C00"/>
    <s v="TOTAL CPC"/>
    <n v="0"/>
    <n v="0"/>
    <s v="TOTAL MOT"/>
    <n v="8"/>
    <s v="kg"/>
    <n v="490000"/>
    <b v="0"/>
    <n v="8"/>
    <s v="kg"/>
    <n v="490000"/>
    <b v="0"/>
    <n v="490000"/>
    <b v="0"/>
    <n v="0"/>
    <b v="0"/>
    <s v="361165.84"/>
    <n v="0"/>
    <s v="361165.84"/>
    <n v="0"/>
    <b v="0"/>
    <b v="1"/>
  </r>
  <r>
    <s v="C"/>
    <s v="A"/>
    <n v="20200101"/>
    <n v="2020"/>
    <n v="52"/>
    <x v="2"/>
    <n v="180"/>
    <s v="COD"/>
    <x v="1"/>
    <s v="M"/>
    <s v="Import"/>
    <n v="56"/>
    <s v="BEL"/>
    <x v="18"/>
    <n v="0"/>
    <s v="W00"/>
    <s v="World"/>
    <s v="H4"/>
    <s v="HS"/>
    <b v="1"/>
    <n v="3102"/>
    <s v="Fertilizers mineral or chemical, nitrogenous"/>
    <x v="2"/>
    <x v="1"/>
    <b v="0"/>
    <s v="C00"/>
    <s v="TOTAL CPC"/>
    <n v="0"/>
    <n v="0"/>
    <s v="TOTAL MOT"/>
    <n v="8"/>
    <s v="kg"/>
    <n v="500"/>
    <b v="0"/>
    <n v="8"/>
    <s v="kg"/>
    <n v="500"/>
    <b v="0"/>
    <n v="500"/>
    <b v="0"/>
    <n v="0"/>
    <b v="0"/>
    <s v="730.501"/>
    <n v="0"/>
    <s v="730.501"/>
    <n v="0"/>
    <b v="0"/>
    <b v="1"/>
  </r>
  <r>
    <s v="C"/>
    <s v="A"/>
    <n v="20200101"/>
    <n v="2020"/>
    <n v="52"/>
    <x v="2"/>
    <n v="180"/>
    <s v="COD"/>
    <x v="1"/>
    <s v="M"/>
    <s v="Import"/>
    <n v="156"/>
    <s v="CHN"/>
    <x v="1"/>
    <n v="0"/>
    <s v="W00"/>
    <s v="World"/>
    <s v="H4"/>
    <s v="HS"/>
    <b v="1"/>
    <n v="3102"/>
    <s v="Fertilizers mineral or chemical, nitrogenous"/>
    <x v="2"/>
    <x v="1"/>
    <b v="0"/>
    <s v="C00"/>
    <s v="TOTAL CPC"/>
    <n v="0"/>
    <n v="0"/>
    <s v="TOTAL MOT"/>
    <n v="8"/>
    <s v="kg"/>
    <n v="3964685"/>
    <b v="0"/>
    <n v="8"/>
    <s v="kg"/>
    <n v="3964685"/>
    <b v="0"/>
    <n v="3964685"/>
    <b v="0"/>
    <n v="0"/>
    <b v="0"/>
    <s v="3001021.82"/>
    <n v="0"/>
    <s v="3001021.82"/>
    <n v="0"/>
    <b v="0"/>
    <b v="1"/>
  </r>
  <r>
    <s v="C"/>
    <s v="A"/>
    <n v="20200101"/>
    <n v="2020"/>
    <n v="52"/>
    <x v="2"/>
    <n v="180"/>
    <s v="COD"/>
    <x v="1"/>
    <s v="M"/>
    <s v="Import"/>
    <n v="440"/>
    <s v="LTU"/>
    <x v="24"/>
    <n v="0"/>
    <s v="W00"/>
    <s v="World"/>
    <s v="H4"/>
    <s v="HS"/>
    <b v="1"/>
    <n v="3102"/>
    <s v="Fertilizers mineral or chemical, nitrogenous"/>
    <x v="2"/>
    <x v="1"/>
    <b v="0"/>
    <s v="C00"/>
    <s v="TOTAL CPC"/>
    <n v="0"/>
    <n v="0"/>
    <s v="TOTAL MOT"/>
    <n v="8"/>
    <s v="kg"/>
    <n v="1200000"/>
    <b v="0"/>
    <n v="8"/>
    <s v="kg"/>
    <n v="1200000"/>
    <b v="0"/>
    <n v="1200000"/>
    <b v="0"/>
    <n v="0"/>
    <b v="0"/>
    <s v="849648.122"/>
    <n v="0"/>
    <s v="849648.122"/>
    <n v="0"/>
    <b v="0"/>
    <b v="1"/>
  </r>
  <r>
    <s v="C"/>
    <s v="A"/>
    <n v="20200101"/>
    <n v="2020"/>
    <n v="52"/>
    <x v="2"/>
    <n v="180"/>
    <s v="COD"/>
    <x v="1"/>
    <s v="M"/>
    <s v="Import"/>
    <n v="508"/>
    <s v="MOZ"/>
    <x v="26"/>
    <n v="0"/>
    <s v="W00"/>
    <s v="World"/>
    <s v="H4"/>
    <s v="HS"/>
    <b v="1"/>
    <n v="3102"/>
    <s v="Fertilizers mineral or chemical, nitrogenous"/>
    <x v="2"/>
    <x v="1"/>
    <b v="0"/>
    <s v="C00"/>
    <s v="TOTAL CPC"/>
    <n v="0"/>
    <n v="0"/>
    <s v="TOTAL MOT"/>
    <n v="8"/>
    <s v="kg"/>
    <n v="3425750"/>
    <b v="0"/>
    <n v="8"/>
    <s v="kg"/>
    <n v="3425750"/>
    <b v="0"/>
    <n v="3425750"/>
    <b v="0"/>
    <n v="0"/>
    <b v="0"/>
    <s v="2387966.757"/>
    <n v="0"/>
    <s v="2387966.757"/>
    <n v="0"/>
    <b v="0"/>
    <b v="1"/>
  </r>
  <r>
    <s v="C"/>
    <s v="A"/>
    <n v="20200101"/>
    <n v="2020"/>
    <n v="52"/>
    <x v="2"/>
    <n v="180"/>
    <s v="COD"/>
    <x v="1"/>
    <s v="M"/>
    <s v="Import"/>
    <n v="643"/>
    <s v="RUS"/>
    <x v="9"/>
    <n v="0"/>
    <s v="W00"/>
    <s v="World"/>
    <s v="H4"/>
    <s v="HS"/>
    <b v="1"/>
    <n v="3102"/>
    <s v="Fertilizers mineral or chemical, nitrogenous"/>
    <x v="2"/>
    <x v="1"/>
    <b v="0"/>
    <s v="C00"/>
    <s v="TOTAL CPC"/>
    <n v="0"/>
    <n v="0"/>
    <s v="TOTAL MOT"/>
    <n v="-1"/>
    <s v="N/A"/>
    <n v="0"/>
    <b v="1"/>
    <n v="-1"/>
    <s v="N/A"/>
    <n v="0"/>
    <b v="0"/>
    <n v="0"/>
    <b v="1"/>
    <n v="0"/>
    <b v="0"/>
    <s v="11876314.074"/>
    <n v="0"/>
    <s v="11876314.074"/>
    <n v="6"/>
    <b v="0"/>
    <b v="1"/>
  </r>
  <r>
    <s v="C"/>
    <s v="A"/>
    <n v="20200101"/>
    <n v="2020"/>
    <n v="52"/>
    <x v="2"/>
    <n v="180"/>
    <s v="COD"/>
    <x v="1"/>
    <s v="M"/>
    <s v="Import"/>
    <n v="646"/>
    <s v="RWA"/>
    <x v="28"/>
    <n v="0"/>
    <s v="W00"/>
    <s v="World"/>
    <s v="H4"/>
    <s v="HS"/>
    <b v="1"/>
    <n v="3102"/>
    <s v="Fertilizers mineral or chemical, nitrogenous"/>
    <x v="2"/>
    <x v="1"/>
    <b v="0"/>
    <s v="C00"/>
    <s v="TOTAL CPC"/>
    <n v="0"/>
    <n v="0"/>
    <s v="TOTAL MOT"/>
    <n v="8"/>
    <s v="kg"/>
    <n v="600"/>
    <b v="0"/>
    <n v="8"/>
    <s v="kg"/>
    <n v="600"/>
    <b v="0"/>
    <n v="600"/>
    <b v="0"/>
    <n v="0"/>
    <b v="0"/>
    <s v="273.916"/>
    <n v="0"/>
    <s v="273.916"/>
    <n v="0"/>
    <b v="0"/>
    <b v="1"/>
  </r>
  <r>
    <s v="C"/>
    <s v="A"/>
    <n v="20200101"/>
    <n v="2020"/>
    <n v="52"/>
    <x v="2"/>
    <n v="180"/>
    <s v="COD"/>
    <x v="1"/>
    <s v="M"/>
    <s v="Import"/>
    <n v="682"/>
    <s v="SAU"/>
    <x v="48"/>
    <n v="0"/>
    <s v="W00"/>
    <s v="World"/>
    <s v="H4"/>
    <s v="HS"/>
    <b v="1"/>
    <n v="3102"/>
    <s v="Fertilizers mineral or chemical, nitrogenous"/>
    <x v="2"/>
    <x v="1"/>
    <b v="0"/>
    <s v="C00"/>
    <s v="TOTAL CPC"/>
    <n v="0"/>
    <n v="0"/>
    <s v="TOTAL MOT"/>
    <n v="8"/>
    <s v="kg"/>
    <n v="45000"/>
    <b v="0"/>
    <n v="8"/>
    <s v="kg"/>
    <n v="45000"/>
    <b v="0"/>
    <n v="45000"/>
    <b v="0"/>
    <n v="0"/>
    <b v="0"/>
    <s v="18995.655"/>
    <n v="0"/>
    <s v="18995.655"/>
    <n v="0"/>
    <b v="0"/>
    <b v="1"/>
  </r>
  <r>
    <s v="C"/>
    <s v="A"/>
    <n v="20200101"/>
    <n v="2020"/>
    <n v="52"/>
    <x v="2"/>
    <n v="180"/>
    <s v="COD"/>
    <x v="1"/>
    <s v="M"/>
    <s v="Import"/>
    <n v="699"/>
    <s v="IND"/>
    <x v="11"/>
    <n v="0"/>
    <s v="W00"/>
    <s v="World"/>
    <s v="H4"/>
    <s v="HS"/>
    <b v="1"/>
    <n v="3102"/>
    <s v="Fertilizers mineral or chemical, nitrogenous"/>
    <x v="2"/>
    <x v="1"/>
    <b v="0"/>
    <s v="C00"/>
    <s v="TOTAL CPC"/>
    <n v="0"/>
    <n v="0"/>
    <s v="TOTAL MOT"/>
    <n v="8"/>
    <s v="kg"/>
    <n v="266790"/>
    <b v="0"/>
    <n v="8"/>
    <s v="kg"/>
    <n v="266790"/>
    <b v="0"/>
    <n v="266790"/>
    <b v="0"/>
    <n v="0"/>
    <b v="0"/>
    <s v="126985.39"/>
    <n v="0"/>
    <s v="126985.39"/>
    <n v="0"/>
    <b v="0"/>
    <b v="1"/>
  </r>
  <r>
    <s v="C"/>
    <s v="A"/>
    <n v="20200101"/>
    <n v="2020"/>
    <n v="52"/>
    <x v="2"/>
    <n v="180"/>
    <s v="COD"/>
    <x v="1"/>
    <s v="M"/>
    <s v="Import"/>
    <n v="704"/>
    <s v="VNM"/>
    <x v="29"/>
    <n v="0"/>
    <s v="W00"/>
    <s v="World"/>
    <s v="H4"/>
    <s v="HS"/>
    <b v="1"/>
    <n v="3102"/>
    <s v="Fertilizers mineral or chemical, nitrogenous"/>
    <x v="2"/>
    <x v="1"/>
    <b v="0"/>
    <s v="C00"/>
    <s v="TOTAL CPC"/>
    <n v="0"/>
    <n v="0"/>
    <s v="TOTAL MOT"/>
    <n v="8"/>
    <s v="kg"/>
    <n v="8963120"/>
    <b v="0"/>
    <n v="8"/>
    <s v="kg"/>
    <n v="8963120"/>
    <b v="0"/>
    <n v="8963120"/>
    <b v="0"/>
    <n v="0"/>
    <b v="0"/>
    <s v="6743199.058"/>
    <n v="0"/>
    <s v="6743199.058"/>
    <n v="0"/>
    <b v="0"/>
    <b v="1"/>
  </r>
  <r>
    <s v="C"/>
    <s v="A"/>
    <n v="20200101"/>
    <n v="2020"/>
    <n v="52"/>
    <x v="2"/>
    <n v="180"/>
    <s v="COD"/>
    <x v="1"/>
    <s v="M"/>
    <s v="Import"/>
    <n v="710"/>
    <s v="ZAF"/>
    <x v="30"/>
    <n v="0"/>
    <s v="W00"/>
    <s v="World"/>
    <s v="H4"/>
    <s v="HS"/>
    <b v="1"/>
    <n v="3102"/>
    <s v="Fertilizers mineral or chemical, nitrogenous"/>
    <x v="2"/>
    <x v="1"/>
    <b v="0"/>
    <s v="C00"/>
    <s v="TOTAL CPC"/>
    <n v="0"/>
    <n v="0"/>
    <s v="TOTAL MOT"/>
    <n v="8"/>
    <s v="kg"/>
    <n v="28941101"/>
    <b v="0"/>
    <n v="8"/>
    <s v="kg"/>
    <n v="28941101"/>
    <b v="0"/>
    <n v="28941101"/>
    <b v="0"/>
    <n v="0"/>
    <b v="0"/>
    <s v="20960019.465"/>
    <n v="0"/>
    <s v="20960019.465"/>
    <n v="0"/>
    <b v="0"/>
    <b v="1"/>
  </r>
  <r>
    <s v="C"/>
    <s v="A"/>
    <n v="20200101"/>
    <n v="2020"/>
    <n v="52"/>
    <x v="2"/>
    <n v="180"/>
    <s v="COD"/>
    <x v="1"/>
    <s v="M"/>
    <s v="Import"/>
    <n v="724"/>
    <s v="ESP"/>
    <x v="12"/>
    <n v="0"/>
    <s v="W00"/>
    <s v="World"/>
    <s v="H4"/>
    <s v="HS"/>
    <b v="1"/>
    <n v="3102"/>
    <s v="Fertilizers mineral or chemical, nitrogenous"/>
    <x v="2"/>
    <x v="1"/>
    <b v="0"/>
    <s v="C00"/>
    <s v="TOTAL CPC"/>
    <n v="0"/>
    <n v="0"/>
    <s v="TOTAL MOT"/>
    <n v="8"/>
    <s v="kg"/>
    <n v="25000"/>
    <b v="0"/>
    <n v="8"/>
    <s v="kg"/>
    <n v="25000"/>
    <b v="0"/>
    <n v="25000"/>
    <b v="0"/>
    <n v="0"/>
    <b v="0"/>
    <s v="14830.274"/>
    <n v="0"/>
    <s v="14830.274"/>
    <n v="0"/>
    <b v="0"/>
    <b v="1"/>
  </r>
  <r>
    <s v="C"/>
    <s v="A"/>
    <n v="20200101"/>
    <n v="2020"/>
    <n v="52"/>
    <x v="2"/>
    <n v="180"/>
    <s v="COD"/>
    <x v="1"/>
    <s v="M"/>
    <s v="Import"/>
    <n v="752"/>
    <s v="SWE"/>
    <x v="13"/>
    <n v="0"/>
    <s v="W00"/>
    <s v="World"/>
    <s v="H4"/>
    <s v="HS"/>
    <b v="1"/>
    <n v="3102"/>
    <s v="Fertilizers mineral or chemical, nitrogenous"/>
    <x v="2"/>
    <x v="1"/>
    <b v="0"/>
    <s v="C00"/>
    <s v="TOTAL CPC"/>
    <n v="0"/>
    <n v="0"/>
    <s v="TOTAL MOT"/>
    <n v="8"/>
    <s v="kg"/>
    <n v="44100"/>
    <b v="0"/>
    <n v="8"/>
    <s v="kg"/>
    <n v="44100"/>
    <b v="0"/>
    <n v="44100"/>
    <b v="0"/>
    <n v="0"/>
    <b v="0"/>
    <s v="28012.685"/>
    <n v="0"/>
    <s v="28012.685"/>
    <n v="0"/>
    <b v="0"/>
    <b v="1"/>
  </r>
  <r>
    <s v="C"/>
    <s v="A"/>
    <n v="20200101"/>
    <n v="2020"/>
    <n v="52"/>
    <x v="2"/>
    <n v="180"/>
    <s v="COD"/>
    <x v="1"/>
    <s v="M"/>
    <s v="Import"/>
    <n v="784"/>
    <s v="ARE"/>
    <x v="32"/>
    <n v="0"/>
    <s v="W00"/>
    <s v="World"/>
    <s v="H4"/>
    <s v="HS"/>
    <b v="1"/>
    <n v="3102"/>
    <s v="Fertilizers mineral or chemical, nitrogenous"/>
    <x v="2"/>
    <x v="1"/>
    <b v="0"/>
    <s v="C00"/>
    <s v="TOTAL CPC"/>
    <n v="0"/>
    <n v="0"/>
    <s v="TOTAL MOT"/>
    <n v="8"/>
    <s v="kg"/>
    <n v="4500"/>
    <b v="0"/>
    <n v="8"/>
    <s v="kg"/>
    <n v="4500"/>
    <b v="0"/>
    <n v="4500"/>
    <b v="0"/>
    <n v="0"/>
    <b v="0"/>
    <s v="1510.029"/>
    <n v="0"/>
    <s v="1510.029"/>
    <n v="0"/>
    <b v="0"/>
    <b v="1"/>
  </r>
  <r>
    <s v="C"/>
    <s v="A"/>
    <n v="20200101"/>
    <n v="2020"/>
    <n v="52"/>
    <x v="2"/>
    <n v="180"/>
    <s v="COD"/>
    <x v="1"/>
    <s v="M"/>
    <s v="Import"/>
    <n v="818"/>
    <s v="EGY"/>
    <x v="36"/>
    <n v="0"/>
    <s v="W00"/>
    <s v="World"/>
    <s v="H4"/>
    <s v="HS"/>
    <b v="1"/>
    <n v="3102"/>
    <s v="Fertilizers mineral or chemical, nitrogenous"/>
    <x v="2"/>
    <x v="1"/>
    <b v="0"/>
    <s v="C00"/>
    <s v="TOTAL CPC"/>
    <n v="0"/>
    <n v="0"/>
    <s v="TOTAL MOT"/>
    <n v="8"/>
    <s v="kg"/>
    <n v="110500"/>
    <b v="0"/>
    <n v="8"/>
    <s v="kg"/>
    <n v="110500"/>
    <b v="0"/>
    <n v="110500"/>
    <b v="0"/>
    <n v="0"/>
    <b v="0"/>
    <s v="72795.058"/>
    <n v="0"/>
    <s v="72795.058"/>
    <n v="0"/>
    <b v="0"/>
    <b v="1"/>
  </r>
  <r>
    <s v="C"/>
    <s v="A"/>
    <n v="20200101"/>
    <n v="2020"/>
    <n v="52"/>
    <x v="2"/>
    <n v="180"/>
    <s v="COD"/>
    <x v="1"/>
    <s v="M"/>
    <s v="Import"/>
    <n v="834"/>
    <s v="TZA"/>
    <x v="38"/>
    <n v="0"/>
    <s v="W00"/>
    <s v="World"/>
    <s v="H4"/>
    <s v="HS"/>
    <b v="1"/>
    <n v="3102"/>
    <s v="Fertilizers mineral or chemical, nitrogenous"/>
    <x v="2"/>
    <x v="1"/>
    <b v="0"/>
    <s v="C00"/>
    <s v="TOTAL CPC"/>
    <n v="0"/>
    <n v="0"/>
    <s v="TOTAL MOT"/>
    <n v="8"/>
    <s v="kg"/>
    <n v="112000"/>
    <b v="0"/>
    <n v="8"/>
    <s v="kg"/>
    <n v="112000"/>
    <b v="0"/>
    <n v="112000"/>
    <b v="0"/>
    <n v="0"/>
    <b v="0"/>
    <s v="182410.579"/>
    <n v="0"/>
    <s v="182410.579"/>
    <n v="0"/>
    <b v="0"/>
    <b v="1"/>
  </r>
  <r>
    <s v="C"/>
    <s v="A"/>
    <n v="20200101"/>
    <n v="2020"/>
    <n v="52"/>
    <x v="2"/>
    <n v="180"/>
    <s v="COD"/>
    <x v="1"/>
    <s v="M"/>
    <s v="Import"/>
    <n v="842"/>
    <s v="USA"/>
    <x v="15"/>
    <n v="0"/>
    <s v="W00"/>
    <s v="World"/>
    <s v="H4"/>
    <s v="HS"/>
    <b v="1"/>
    <n v="3102"/>
    <s v="Fertilizers mineral or chemical, nitrogenous"/>
    <x v="2"/>
    <x v="1"/>
    <b v="0"/>
    <s v="C00"/>
    <s v="TOTAL CPC"/>
    <n v="0"/>
    <n v="0"/>
    <s v="TOTAL MOT"/>
    <n v="8"/>
    <s v="kg"/>
    <n v="16393"/>
    <b v="0"/>
    <n v="8"/>
    <s v="kg"/>
    <n v="16393"/>
    <b v="0"/>
    <n v="16393"/>
    <b v="0"/>
    <n v="0"/>
    <b v="0"/>
    <s v="5590.555"/>
    <n v="0"/>
    <s v="5590.555"/>
    <n v="0"/>
    <b v="0"/>
    <b v="1"/>
  </r>
  <r>
    <s v="C"/>
    <s v="A"/>
    <n v="20200101"/>
    <n v="2020"/>
    <n v="52"/>
    <x v="2"/>
    <n v="180"/>
    <s v="COD"/>
    <x v="1"/>
    <s v="M"/>
    <s v="Import"/>
    <n v="894"/>
    <s v="ZMB"/>
    <x v="39"/>
    <n v="0"/>
    <s v="W00"/>
    <s v="World"/>
    <s v="H4"/>
    <s v="HS"/>
    <b v="1"/>
    <n v="3102"/>
    <s v="Fertilizers mineral or chemical, nitrogenous"/>
    <x v="2"/>
    <x v="1"/>
    <b v="0"/>
    <s v="C00"/>
    <s v="TOTAL CPC"/>
    <n v="0"/>
    <n v="0"/>
    <s v="TOTAL MOT"/>
    <n v="8"/>
    <s v="kg"/>
    <n v="10252312"/>
    <b v="0"/>
    <n v="8"/>
    <s v="kg"/>
    <n v="10252312"/>
    <b v="0"/>
    <n v="10252312"/>
    <b v="0"/>
    <n v="0"/>
    <b v="0"/>
    <s v="11686989.68"/>
    <n v="0"/>
    <s v="11686989.68"/>
    <n v="0"/>
    <b v="0"/>
    <b v="1"/>
  </r>
  <r>
    <s v="C"/>
    <s v="A"/>
    <n v="20200101"/>
    <n v="2020"/>
    <n v="52"/>
    <x v="2"/>
    <n v="562"/>
    <s v="NER"/>
    <x v="0"/>
    <s v="M"/>
    <s v="Import"/>
    <n v="0"/>
    <s v="W00"/>
    <x v="0"/>
    <n v="0"/>
    <s v="W00"/>
    <s v="World"/>
    <s v="H5"/>
    <s v="HS"/>
    <b v="1"/>
    <n v="3102"/>
    <s v="Fertilizers mineral or chemical, nitrogenous"/>
    <x v="2"/>
    <x v="1"/>
    <b v="0"/>
    <s v="C00"/>
    <s v="TOTAL CPC"/>
    <n v="0"/>
    <n v="0"/>
    <s v="TOTAL MOT"/>
    <n v="8"/>
    <s v="kg"/>
    <n v="15023232"/>
    <b v="0"/>
    <n v="8"/>
    <s v="kg"/>
    <n v="15023232"/>
    <b v="0"/>
    <n v="15023232"/>
    <b v="0"/>
    <n v="0"/>
    <b v="0"/>
    <s v="6750497.27"/>
    <n v="0"/>
    <s v="6750497.27"/>
    <n v="0"/>
    <b v="0"/>
    <b v="1"/>
  </r>
  <r>
    <s v="C"/>
    <s v="A"/>
    <n v="20200101"/>
    <n v="2020"/>
    <n v="52"/>
    <x v="2"/>
    <n v="562"/>
    <s v="NER"/>
    <x v="0"/>
    <s v="M"/>
    <s v="Import"/>
    <n v="156"/>
    <s v="CHN"/>
    <x v="1"/>
    <n v="0"/>
    <s v="W00"/>
    <s v="World"/>
    <s v="H5"/>
    <s v="HS"/>
    <b v="1"/>
    <n v="3102"/>
    <s v="Fertilizers mineral or chemical, nitrogenous"/>
    <x v="2"/>
    <x v="1"/>
    <b v="0"/>
    <s v="C00"/>
    <s v="TOTAL CPC"/>
    <n v="0"/>
    <n v="0"/>
    <s v="TOTAL MOT"/>
    <n v="8"/>
    <s v="kg"/>
    <n v="221900"/>
    <b v="0"/>
    <n v="8"/>
    <s v="kg"/>
    <n v="221900"/>
    <b v="0"/>
    <n v="221900"/>
    <b v="0"/>
    <n v="0"/>
    <b v="0"/>
    <s v="116943.196"/>
    <n v="0"/>
    <s v="116943.196"/>
    <n v="0"/>
    <b v="0"/>
    <b v="1"/>
  </r>
  <r>
    <s v="C"/>
    <s v="A"/>
    <n v="20200101"/>
    <n v="2020"/>
    <n v="52"/>
    <x v="2"/>
    <n v="562"/>
    <s v="NER"/>
    <x v="0"/>
    <s v="M"/>
    <s v="Import"/>
    <n v="204"/>
    <s v="BEN"/>
    <x v="2"/>
    <n v="0"/>
    <s v="W00"/>
    <s v="World"/>
    <s v="H5"/>
    <s v="HS"/>
    <b v="1"/>
    <n v="3102"/>
    <s v="Fertilizers mineral or chemical, nitrogenous"/>
    <x v="2"/>
    <x v="1"/>
    <b v="0"/>
    <s v="C00"/>
    <s v="TOTAL CPC"/>
    <n v="0"/>
    <n v="0"/>
    <s v="TOTAL MOT"/>
    <n v="8"/>
    <s v="kg"/>
    <n v="2922000"/>
    <b v="0"/>
    <n v="8"/>
    <s v="kg"/>
    <n v="2922000"/>
    <b v="0"/>
    <n v="2922000"/>
    <b v="0"/>
    <n v="0"/>
    <b v="0"/>
    <s v="1391649.698"/>
    <n v="0"/>
    <s v="1391649.698"/>
    <n v="0"/>
    <b v="0"/>
    <b v="1"/>
  </r>
  <r>
    <s v="C"/>
    <s v="A"/>
    <n v="20200101"/>
    <n v="2020"/>
    <n v="52"/>
    <x v="2"/>
    <n v="562"/>
    <s v="NER"/>
    <x v="0"/>
    <s v="M"/>
    <s v="Import"/>
    <n v="251"/>
    <s v="FRA"/>
    <x v="3"/>
    <n v="0"/>
    <s v="W00"/>
    <s v="World"/>
    <s v="H5"/>
    <s v="HS"/>
    <b v="1"/>
    <n v="3102"/>
    <s v="Fertilizers mineral or chemical, nitrogenous"/>
    <x v="2"/>
    <x v="1"/>
    <b v="0"/>
    <s v="C00"/>
    <s v="TOTAL CPC"/>
    <n v="0"/>
    <n v="0"/>
    <s v="TOTAL MOT"/>
    <n v="8"/>
    <s v="kg"/>
    <n v="3405306"/>
    <b v="0"/>
    <n v="8"/>
    <s v="kg"/>
    <n v="3405306"/>
    <b v="0"/>
    <n v="3405306"/>
    <b v="0"/>
    <n v="0"/>
    <b v="0"/>
    <s v="2190885.632"/>
    <n v="0"/>
    <s v="2190885.632"/>
    <n v="0"/>
    <b v="0"/>
    <b v="1"/>
  </r>
  <r>
    <s v="C"/>
    <s v="A"/>
    <n v="20200101"/>
    <n v="2020"/>
    <n v="52"/>
    <x v="2"/>
    <n v="562"/>
    <s v="NER"/>
    <x v="0"/>
    <s v="M"/>
    <s v="Import"/>
    <n v="288"/>
    <s v="GHA"/>
    <x v="5"/>
    <n v="0"/>
    <s v="W00"/>
    <s v="World"/>
    <s v="H5"/>
    <s v="HS"/>
    <b v="1"/>
    <n v="3102"/>
    <s v="Fertilizers mineral or chemical, nitrogenous"/>
    <x v="2"/>
    <x v="1"/>
    <b v="0"/>
    <s v="C00"/>
    <s v="TOTAL CPC"/>
    <n v="0"/>
    <n v="0"/>
    <s v="TOTAL MOT"/>
    <n v="8"/>
    <s v="kg"/>
    <n v="216600"/>
    <b v="0"/>
    <n v="8"/>
    <s v="kg"/>
    <n v="216600"/>
    <b v="0"/>
    <n v="216600"/>
    <b v="0"/>
    <n v="0"/>
    <b v="0"/>
    <s v="283657.088"/>
    <n v="0"/>
    <s v="283657.088"/>
    <n v="0"/>
    <b v="0"/>
    <b v="1"/>
  </r>
  <r>
    <s v="C"/>
    <s v="A"/>
    <n v="20200101"/>
    <n v="2020"/>
    <n v="52"/>
    <x v="2"/>
    <n v="562"/>
    <s v="NER"/>
    <x v="0"/>
    <s v="M"/>
    <s v="Import"/>
    <n v="384"/>
    <s v="CIV"/>
    <x v="6"/>
    <n v="0"/>
    <s v="W00"/>
    <s v="World"/>
    <s v="H5"/>
    <s v="HS"/>
    <b v="1"/>
    <n v="3102"/>
    <s v="Fertilizers mineral or chemical, nitrogenous"/>
    <x v="2"/>
    <x v="1"/>
    <b v="0"/>
    <s v="C00"/>
    <s v="TOTAL CPC"/>
    <n v="0"/>
    <n v="0"/>
    <s v="TOTAL MOT"/>
    <n v="8"/>
    <s v="kg"/>
    <n v="75000"/>
    <b v="0"/>
    <n v="8"/>
    <s v="kg"/>
    <n v="75000"/>
    <b v="0"/>
    <n v="75000"/>
    <b v="0"/>
    <n v="0"/>
    <b v="0"/>
    <s v="72401.169"/>
    <n v="0"/>
    <s v="72401.169"/>
    <n v="0"/>
    <b v="0"/>
    <b v="1"/>
  </r>
  <r>
    <s v="C"/>
    <s v="A"/>
    <n v="20200101"/>
    <n v="2020"/>
    <n v="52"/>
    <x v="2"/>
    <n v="562"/>
    <s v="NER"/>
    <x v="0"/>
    <s v="M"/>
    <s v="Import"/>
    <n v="566"/>
    <s v="NGA"/>
    <x v="8"/>
    <n v="0"/>
    <s v="W00"/>
    <s v="World"/>
    <s v="H5"/>
    <s v="HS"/>
    <b v="1"/>
    <n v="3102"/>
    <s v="Fertilizers mineral or chemical, nitrogenous"/>
    <x v="2"/>
    <x v="1"/>
    <b v="0"/>
    <s v="C00"/>
    <s v="TOTAL CPC"/>
    <n v="0"/>
    <n v="0"/>
    <s v="TOTAL MOT"/>
    <n v="8"/>
    <s v="kg"/>
    <n v="4490990"/>
    <b v="0"/>
    <n v="8"/>
    <s v="kg"/>
    <n v="4490990"/>
    <b v="0"/>
    <n v="4490990"/>
    <b v="0"/>
    <n v="0"/>
    <b v="0"/>
    <s v="873873.613"/>
    <n v="0"/>
    <s v="873873.613"/>
    <n v="0"/>
    <b v="0"/>
    <b v="1"/>
  </r>
  <r>
    <s v="C"/>
    <s v="A"/>
    <n v="20200101"/>
    <n v="2020"/>
    <n v="52"/>
    <x v="2"/>
    <n v="562"/>
    <s v="NER"/>
    <x v="0"/>
    <s v="M"/>
    <s v="Import"/>
    <n v="724"/>
    <s v="ESP"/>
    <x v="12"/>
    <n v="0"/>
    <s v="W00"/>
    <s v="World"/>
    <s v="H5"/>
    <s v="HS"/>
    <b v="1"/>
    <n v="3102"/>
    <s v="Fertilizers mineral or chemical, nitrogenous"/>
    <x v="2"/>
    <x v="1"/>
    <b v="0"/>
    <s v="C00"/>
    <s v="TOTAL CPC"/>
    <n v="0"/>
    <n v="0"/>
    <s v="TOTAL MOT"/>
    <n v="8"/>
    <s v="kg"/>
    <n v="167160"/>
    <b v="0"/>
    <n v="8"/>
    <s v="kg"/>
    <n v="167160"/>
    <b v="0"/>
    <n v="167160"/>
    <b v="0"/>
    <n v="0"/>
    <b v="0"/>
    <s v="99482.585"/>
    <n v="0"/>
    <s v="99482.585"/>
    <n v="0"/>
    <b v="0"/>
    <b v="1"/>
  </r>
  <r>
    <s v="C"/>
    <s v="A"/>
    <n v="20200101"/>
    <n v="2020"/>
    <n v="52"/>
    <x v="2"/>
    <n v="562"/>
    <s v="NER"/>
    <x v="0"/>
    <s v="M"/>
    <s v="Import"/>
    <n v="752"/>
    <s v="SWE"/>
    <x v="13"/>
    <n v="0"/>
    <s v="W00"/>
    <s v="World"/>
    <s v="H5"/>
    <s v="HS"/>
    <b v="1"/>
    <n v="3102"/>
    <s v="Fertilizers mineral or chemical, nitrogenous"/>
    <x v="2"/>
    <x v="1"/>
    <b v="0"/>
    <s v="C00"/>
    <s v="TOTAL CPC"/>
    <n v="0"/>
    <n v="0"/>
    <s v="TOTAL MOT"/>
    <n v="8"/>
    <s v="kg"/>
    <n v="44276"/>
    <b v="0"/>
    <n v="8"/>
    <s v="kg"/>
    <n v="44276"/>
    <b v="0"/>
    <n v="44276"/>
    <b v="0"/>
    <n v="0"/>
    <b v="0"/>
    <s v="28328.6"/>
    <n v="0"/>
    <s v="28328.6"/>
    <n v="0"/>
    <b v="0"/>
    <b v="1"/>
  </r>
  <r>
    <s v="C"/>
    <s v="A"/>
    <n v="20200101"/>
    <n v="2020"/>
    <n v="52"/>
    <x v="2"/>
    <n v="562"/>
    <s v="NER"/>
    <x v="0"/>
    <s v="M"/>
    <s v="Import"/>
    <n v="768"/>
    <s v="TGO"/>
    <x v="14"/>
    <n v="0"/>
    <s v="W00"/>
    <s v="World"/>
    <s v="H5"/>
    <s v="HS"/>
    <b v="1"/>
    <n v="3102"/>
    <s v="Fertilizers mineral or chemical, nitrogenous"/>
    <x v="2"/>
    <x v="1"/>
    <b v="0"/>
    <s v="C00"/>
    <s v="TOTAL CPC"/>
    <n v="0"/>
    <n v="0"/>
    <s v="TOTAL MOT"/>
    <n v="8"/>
    <s v="kg"/>
    <n v="3345000"/>
    <b v="0"/>
    <n v="8"/>
    <s v="kg"/>
    <n v="3345000"/>
    <b v="0"/>
    <n v="3345000"/>
    <b v="0"/>
    <n v="0"/>
    <b v="0"/>
    <s v="1566235.724"/>
    <n v="0"/>
    <s v="1566235.724"/>
    <n v="0"/>
    <b v="0"/>
    <b v="1"/>
  </r>
  <r>
    <s v="C"/>
    <s v="A"/>
    <n v="20200101"/>
    <n v="2020"/>
    <n v="52"/>
    <x v="2"/>
    <n v="562"/>
    <s v="NER"/>
    <x v="0"/>
    <s v="M"/>
    <s v="Import"/>
    <n v="854"/>
    <s v="BFA"/>
    <x v="16"/>
    <n v="0"/>
    <s v="W00"/>
    <s v="World"/>
    <s v="H5"/>
    <s v="HS"/>
    <b v="1"/>
    <n v="3102"/>
    <s v="Fertilizers mineral or chemical, nitrogenous"/>
    <x v="2"/>
    <x v="1"/>
    <b v="0"/>
    <s v="C00"/>
    <s v="TOTAL CPC"/>
    <n v="0"/>
    <n v="0"/>
    <s v="TOTAL MOT"/>
    <n v="8"/>
    <s v="kg"/>
    <n v="135000"/>
    <b v="0"/>
    <n v="8"/>
    <s v="kg"/>
    <n v="135000"/>
    <b v="0"/>
    <n v="135000"/>
    <b v="0"/>
    <n v="0"/>
    <b v="0"/>
    <s v="127039.964"/>
    <n v="0"/>
    <s v="127039.964"/>
    <n v="0"/>
    <b v="0"/>
    <b v="1"/>
  </r>
  <r>
    <s v="C"/>
    <s v="A"/>
    <n v="20200101"/>
    <n v="2020"/>
    <n v="52"/>
    <x v="2"/>
    <n v="180"/>
    <s v="COD"/>
    <x v="1"/>
    <s v="M"/>
    <s v="Import"/>
    <n v="0"/>
    <s v="W00"/>
    <x v="0"/>
    <n v="0"/>
    <s v="W00"/>
    <s v="World"/>
    <s v="H4"/>
    <s v="HS"/>
    <b v="1"/>
    <n v="310210"/>
    <s v="Fertilizers, mineral or chemical nitrogenous, urea, whether or not in aqueous solution"/>
    <x v="3"/>
    <x v="2"/>
    <b v="1"/>
    <s v="C00"/>
    <s v="TOTAL CPC"/>
    <n v="0"/>
    <n v="0"/>
    <s v="TOTAL MOT"/>
    <n v="-1"/>
    <s v="N/A"/>
    <n v="0"/>
    <b v="1"/>
    <n v="8"/>
    <s v="kg"/>
    <n v="11020829"/>
    <b v="0"/>
    <n v="0"/>
    <b v="1"/>
    <n v="0"/>
    <b v="0"/>
    <s v="6987664.535"/>
    <n v="0"/>
    <s v="6987664.535"/>
    <n v="6"/>
    <b v="0"/>
    <b v="1"/>
  </r>
  <r>
    <s v="C"/>
    <s v="A"/>
    <n v="20200101"/>
    <n v="2020"/>
    <n v="52"/>
    <x v="2"/>
    <n v="180"/>
    <s v="COD"/>
    <x v="1"/>
    <s v="M"/>
    <s v="Import"/>
    <n v="24"/>
    <s v="AGO"/>
    <x v="17"/>
    <n v="0"/>
    <s v="W00"/>
    <s v="World"/>
    <s v="H4"/>
    <s v="HS"/>
    <b v="1"/>
    <n v="310210"/>
    <s v="Fertilizers, mineral or chemical nitrogenous, urea, whether or not in aqueous solution"/>
    <x v="3"/>
    <x v="2"/>
    <b v="1"/>
    <s v="C00"/>
    <s v="TOTAL CPC"/>
    <n v="0"/>
    <n v="0"/>
    <s v="TOTAL MOT"/>
    <n v="8"/>
    <s v="kg"/>
    <n v="490000"/>
    <b v="0"/>
    <n v="8"/>
    <s v="kg"/>
    <n v="490000"/>
    <b v="0"/>
    <n v="490000"/>
    <b v="0"/>
    <n v="0"/>
    <b v="0"/>
    <s v="361165.84"/>
    <n v="0"/>
    <s v="361165.84"/>
    <n v="0"/>
    <b v="0"/>
    <b v="1"/>
  </r>
  <r>
    <s v="C"/>
    <s v="A"/>
    <n v="20200101"/>
    <n v="2020"/>
    <n v="52"/>
    <x v="2"/>
    <n v="180"/>
    <s v="COD"/>
    <x v="1"/>
    <s v="M"/>
    <s v="Import"/>
    <n v="56"/>
    <s v="BEL"/>
    <x v="18"/>
    <n v="0"/>
    <s v="W00"/>
    <s v="World"/>
    <s v="H4"/>
    <s v="HS"/>
    <b v="1"/>
    <n v="310210"/>
    <s v="Fertilizers, mineral or chemical nitrogenous, urea, whether or not in aqueous solution"/>
    <x v="3"/>
    <x v="2"/>
    <b v="1"/>
    <s v="C00"/>
    <s v="TOTAL CPC"/>
    <n v="0"/>
    <n v="0"/>
    <s v="TOTAL MOT"/>
    <n v="8"/>
    <s v="kg"/>
    <n v="500"/>
    <b v="0"/>
    <n v="8"/>
    <s v="kg"/>
    <n v="500"/>
    <b v="0"/>
    <n v="500"/>
    <b v="0"/>
    <n v="0"/>
    <b v="0"/>
    <s v="730.501"/>
    <n v="0"/>
    <s v="730.501"/>
    <n v="0"/>
    <b v="0"/>
    <b v="1"/>
  </r>
  <r>
    <s v="C"/>
    <s v="A"/>
    <n v="20200101"/>
    <n v="2020"/>
    <n v="52"/>
    <x v="2"/>
    <n v="180"/>
    <s v="COD"/>
    <x v="1"/>
    <s v="M"/>
    <s v="Import"/>
    <n v="156"/>
    <s v="CHN"/>
    <x v="1"/>
    <n v="0"/>
    <s v="W00"/>
    <s v="World"/>
    <s v="H4"/>
    <s v="HS"/>
    <b v="1"/>
    <n v="310210"/>
    <s v="Fertilizers, mineral or chemical nitrogenous, urea, whether or not in aqueous solution"/>
    <x v="3"/>
    <x v="2"/>
    <b v="1"/>
    <s v="C00"/>
    <s v="TOTAL CPC"/>
    <n v="0"/>
    <n v="0"/>
    <s v="TOTAL MOT"/>
    <n v="8"/>
    <s v="kg"/>
    <n v="214173"/>
    <b v="0"/>
    <n v="8"/>
    <s v="kg"/>
    <n v="214173"/>
    <b v="0"/>
    <n v="214173"/>
    <b v="0"/>
    <n v="0"/>
    <b v="0"/>
    <s v="69946.134"/>
    <n v="0"/>
    <s v="69946.134"/>
    <n v="0"/>
    <b v="0"/>
    <b v="1"/>
  </r>
  <r>
    <s v="C"/>
    <s v="A"/>
    <n v="20200101"/>
    <n v="2020"/>
    <n v="52"/>
    <x v="2"/>
    <n v="180"/>
    <s v="COD"/>
    <x v="1"/>
    <s v="M"/>
    <s v="Import"/>
    <n v="508"/>
    <s v="MOZ"/>
    <x v="26"/>
    <n v="0"/>
    <s v="W00"/>
    <s v="World"/>
    <s v="H4"/>
    <s v="HS"/>
    <b v="1"/>
    <n v="310210"/>
    <s v="Fertilizers, mineral or chemical nitrogenous, urea, whether or not in aqueous solution"/>
    <x v="3"/>
    <x v="2"/>
    <b v="1"/>
    <s v="C00"/>
    <s v="TOTAL CPC"/>
    <n v="0"/>
    <n v="0"/>
    <s v="TOTAL MOT"/>
    <n v="8"/>
    <s v="kg"/>
    <n v="1584000"/>
    <b v="0"/>
    <n v="8"/>
    <s v="kg"/>
    <n v="1584000"/>
    <b v="0"/>
    <n v="1584000"/>
    <b v="0"/>
    <n v="0"/>
    <b v="0"/>
    <s v="1099173.304"/>
    <n v="0"/>
    <s v="1099173.304"/>
    <n v="0"/>
    <b v="0"/>
    <b v="1"/>
  </r>
  <r>
    <s v="C"/>
    <s v="A"/>
    <n v="20200101"/>
    <n v="2020"/>
    <n v="52"/>
    <x v="2"/>
    <n v="180"/>
    <s v="COD"/>
    <x v="1"/>
    <s v="M"/>
    <s v="Import"/>
    <n v="643"/>
    <s v="RUS"/>
    <x v="9"/>
    <n v="0"/>
    <s v="W00"/>
    <s v="World"/>
    <s v="H4"/>
    <s v="HS"/>
    <b v="1"/>
    <n v="310210"/>
    <s v="Fertilizers, mineral or chemical nitrogenous, urea, whether or not in aqueous solution"/>
    <x v="3"/>
    <x v="2"/>
    <b v="1"/>
    <s v="C00"/>
    <s v="TOTAL CPC"/>
    <n v="0"/>
    <n v="0"/>
    <s v="TOTAL MOT"/>
    <n v="-1"/>
    <s v="N/A"/>
    <n v="0"/>
    <b v="1"/>
    <n v="8"/>
    <s v="kg"/>
    <n v="2870680"/>
    <b v="0"/>
    <n v="0"/>
    <b v="1"/>
    <n v="0"/>
    <b v="0"/>
    <s v="1360448.236"/>
    <n v="0"/>
    <s v="1360448.236"/>
    <n v="6"/>
    <b v="0"/>
    <b v="1"/>
  </r>
  <r>
    <s v="C"/>
    <s v="A"/>
    <n v="20200101"/>
    <n v="2020"/>
    <n v="52"/>
    <x v="2"/>
    <n v="180"/>
    <s v="COD"/>
    <x v="1"/>
    <s v="M"/>
    <s v="Import"/>
    <n v="682"/>
    <s v="SAU"/>
    <x v="48"/>
    <n v="0"/>
    <s v="W00"/>
    <s v="World"/>
    <s v="H4"/>
    <s v="HS"/>
    <b v="1"/>
    <n v="310210"/>
    <s v="Fertilizers, mineral or chemical nitrogenous, urea, whether or not in aqueous solution"/>
    <x v="3"/>
    <x v="2"/>
    <b v="1"/>
    <s v="C00"/>
    <s v="TOTAL CPC"/>
    <n v="0"/>
    <n v="0"/>
    <s v="TOTAL MOT"/>
    <n v="8"/>
    <s v="kg"/>
    <n v="45000"/>
    <b v="0"/>
    <n v="8"/>
    <s v="kg"/>
    <n v="45000"/>
    <b v="0"/>
    <n v="45000"/>
    <b v="0"/>
    <n v="0"/>
    <b v="0"/>
    <s v="18995.655"/>
    <n v="0"/>
    <s v="18995.655"/>
    <n v="0"/>
    <b v="0"/>
    <b v="1"/>
  </r>
  <r>
    <s v="C"/>
    <s v="A"/>
    <n v="20200101"/>
    <n v="2020"/>
    <n v="52"/>
    <x v="2"/>
    <n v="180"/>
    <s v="COD"/>
    <x v="1"/>
    <s v="M"/>
    <s v="Import"/>
    <n v="710"/>
    <s v="ZAF"/>
    <x v="30"/>
    <n v="0"/>
    <s v="W00"/>
    <s v="World"/>
    <s v="H4"/>
    <s v="HS"/>
    <b v="1"/>
    <n v="310210"/>
    <s v="Fertilizers, mineral or chemical nitrogenous, urea, whether or not in aqueous solution"/>
    <x v="3"/>
    <x v="2"/>
    <b v="1"/>
    <s v="C00"/>
    <s v="TOTAL CPC"/>
    <n v="0"/>
    <n v="0"/>
    <s v="TOTAL MOT"/>
    <n v="8"/>
    <s v="kg"/>
    <n v="5729444"/>
    <b v="0"/>
    <n v="8"/>
    <s v="kg"/>
    <n v="5729444"/>
    <b v="0"/>
    <n v="5729444"/>
    <b v="0"/>
    <n v="0"/>
    <b v="0"/>
    <s v="3992095.76"/>
    <n v="0"/>
    <s v="3992095.76"/>
    <n v="0"/>
    <b v="0"/>
    <b v="1"/>
  </r>
  <r>
    <s v="C"/>
    <s v="A"/>
    <n v="20200101"/>
    <n v="2020"/>
    <n v="52"/>
    <x v="2"/>
    <n v="180"/>
    <s v="COD"/>
    <x v="1"/>
    <s v="M"/>
    <s v="Import"/>
    <n v="724"/>
    <s v="ESP"/>
    <x v="12"/>
    <n v="0"/>
    <s v="W00"/>
    <s v="World"/>
    <s v="H4"/>
    <s v="HS"/>
    <b v="1"/>
    <n v="310210"/>
    <s v="Fertilizers, mineral or chemical nitrogenous, urea, whether or not in aqueous solution"/>
    <x v="3"/>
    <x v="2"/>
    <b v="1"/>
    <s v="C00"/>
    <s v="TOTAL CPC"/>
    <n v="0"/>
    <n v="0"/>
    <s v="TOTAL MOT"/>
    <n v="8"/>
    <s v="kg"/>
    <n v="25000"/>
    <b v="0"/>
    <n v="8"/>
    <s v="kg"/>
    <n v="25000"/>
    <b v="0"/>
    <n v="25000"/>
    <b v="0"/>
    <n v="0"/>
    <b v="0"/>
    <s v="14830.274"/>
    <n v="0"/>
    <s v="14830.274"/>
    <n v="0"/>
    <b v="0"/>
    <b v="1"/>
  </r>
  <r>
    <s v="C"/>
    <s v="A"/>
    <n v="20200101"/>
    <n v="2020"/>
    <n v="52"/>
    <x v="2"/>
    <n v="180"/>
    <s v="COD"/>
    <x v="1"/>
    <s v="M"/>
    <s v="Import"/>
    <n v="894"/>
    <s v="ZMB"/>
    <x v="39"/>
    <n v="0"/>
    <s v="W00"/>
    <s v="World"/>
    <s v="H4"/>
    <s v="HS"/>
    <b v="1"/>
    <n v="310210"/>
    <s v="Fertilizers, mineral or chemical nitrogenous, urea, whether or not in aqueous solution"/>
    <x v="3"/>
    <x v="2"/>
    <b v="1"/>
    <s v="C00"/>
    <s v="TOTAL CPC"/>
    <n v="0"/>
    <n v="0"/>
    <s v="TOTAL MOT"/>
    <n v="8"/>
    <s v="kg"/>
    <n v="62032"/>
    <b v="0"/>
    <n v="8"/>
    <s v="kg"/>
    <n v="62032"/>
    <b v="0"/>
    <n v="62032"/>
    <b v="0"/>
    <n v="0"/>
    <b v="0"/>
    <s v="70278.832"/>
    <n v="0"/>
    <s v="70278.832"/>
    <n v="0"/>
    <b v="0"/>
    <b v="1"/>
  </r>
  <r>
    <s v="C"/>
    <s v="A"/>
    <n v="20200101"/>
    <n v="2020"/>
    <n v="52"/>
    <x v="2"/>
    <n v="562"/>
    <s v="NER"/>
    <x v="0"/>
    <s v="M"/>
    <s v="Import"/>
    <n v="0"/>
    <s v="W00"/>
    <x v="0"/>
    <n v="0"/>
    <s v="W00"/>
    <s v="World"/>
    <s v="H5"/>
    <s v="HS"/>
    <b v="1"/>
    <n v="310210"/>
    <s v="Fertilizers, mineral or chemical nitrogenous, urea, whether or not in aqueous solution"/>
    <x v="3"/>
    <x v="2"/>
    <b v="1"/>
    <s v="C00"/>
    <s v="TOTAL CPC"/>
    <n v="0"/>
    <n v="0"/>
    <s v="TOTAL MOT"/>
    <n v="8"/>
    <s v="kg"/>
    <n v="7461595"/>
    <b v="0"/>
    <n v="8"/>
    <s v="kg"/>
    <n v="7461595"/>
    <b v="0"/>
    <n v="7461595"/>
    <b v="0"/>
    <n v="0"/>
    <b v="0"/>
    <s v="3261532.746"/>
    <n v="0"/>
    <s v="3261532.746"/>
    <n v="0"/>
    <b v="0"/>
    <b v="1"/>
  </r>
  <r>
    <s v="C"/>
    <s v="A"/>
    <n v="20200101"/>
    <n v="2020"/>
    <n v="52"/>
    <x v="2"/>
    <n v="562"/>
    <s v="NER"/>
    <x v="0"/>
    <s v="M"/>
    <s v="Import"/>
    <n v="204"/>
    <s v="BEN"/>
    <x v="2"/>
    <n v="0"/>
    <s v="W00"/>
    <s v="World"/>
    <s v="H5"/>
    <s v="HS"/>
    <b v="1"/>
    <n v="310210"/>
    <s v="Fertilizers, mineral or chemical nitrogenous, urea, whether or not in aqueous solution"/>
    <x v="3"/>
    <x v="2"/>
    <b v="1"/>
    <s v="C00"/>
    <s v="TOTAL CPC"/>
    <n v="0"/>
    <n v="0"/>
    <s v="TOTAL MOT"/>
    <n v="8"/>
    <s v="kg"/>
    <n v="2741000"/>
    <b v="0"/>
    <n v="8"/>
    <s v="kg"/>
    <n v="2741000"/>
    <b v="0"/>
    <n v="2741000"/>
    <b v="0"/>
    <n v="0"/>
    <b v="0"/>
    <s v="1344538.082"/>
    <n v="0"/>
    <s v="1344538.082"/>
    <n v="0"/>
    <b v="1"/>
    <b v="0"/>
  </r>
  <r>
    <s v="C"/>
    <s v="A"/>
    <n v="20200101"/>
    <n v="2020"/>
    <n v="52"/>
    <x v="2"/>
    <n v="562"/>
    <s v="NER"/>
    <x v="0"/>
    <s v="M"/>
    <s v="Import"/>
    <n v="566"/>
    <s v="NGA"/>
    <x v="8"/>
    <n v="0"/>
    <s v="W00"/>
    <s v="World"/>
    <s v="H5"/>
    <s v="HS"/>
    <b v="1"/>
    <n v="310210"/>
    <s v="Fertilizers, mineral or chemical nitrogenous, urea, whether or not in aqueous solution"/>
    <x v="3"/>
    <x v="2"/>
    <b v="1"/>
    <s v="C00"/>
    <s v="TOTAL CPC"/>
    <n v="0"/>
    <n v="0"/>
    <s v="TOTAL MOT"/>
    <n v="8"/>
    <s v="kg"/>
    <n v="1455595"/>
    <b v="0"/>
    <n v="8"/>
    <s v="kg"/>
    <n v="1455595"/>
    <b v="0"/>
    <n v="1455595"/>
    <b v="0"/>
    <n v="0"/>
    <b v="0"/>
    <s v="371650.358"/>
    <n v="0"/>
    <s v="371650.358"/>
    <n v="0"/>
    <b v="1"/>
    <b v="0"/>
  </r>
  <r>
    <s v="C"/>
    <s v="A"/>
    <n v="20200101"/>
    <n v="2020"/>
    <n v="52"/>
    <x v="2"/>
    <n v="562"/>
    <s v="NER"/>
    <x v="0"/>
    <s v="M"/>
    <s v="Import"/>
    <n v="768"/>
    <s v="TGO"/>
    <x v="14"/>
    <n v="0"/>
    <s v="W00"/>
    <s v="World"/>
    <s v="H5"/>
    <s v="HS"/>
    <b v="1"/>
    <n v="310210"/>
    <s v="Fertilizers, mineral or chemical nitrogenous, urea, whether or not in aqueous solution"/>
    <x v="3"/>
    <x v="2"/>
    <b v="1"/>
    <s v="C00"/>
    <s v="TOTAL CPC"/>
    <n v="0"/>
    <n v="0"/>
    <s v="TOTAL MOT"/>
    <n v="8"/>
    <s v="kg"/>
    <n v="3265000"/>
    <b v="0"/>
    <n v="8"/>
    <s v="kg"/>
    <n v="3265000"/>
    <b v="0"/>
    <n v="3265000"/>
    <b v="0"/>
    <n v="0"/>
    <b v="0"/>
    <s v="1545344.306"/>
    <n v="0"/>
    <s v="1545344.306"/>
    <n v="0"/>
    <b v="1"/>
    <b v="0"/>
  </r>
  <r>
    <s v="C"/>
    <s v="A"/>
    <n v="20200101"/>
    <n v="2020"/>
    <n v="52"/>
    <x v="2"/>
    <n v="180"/>
    <s v="COD"/>
    <x v="1"/>
    <s v="M"/>
    <s v="Import"/>
    <n v="0"/>
    <s v="W00"/>
    <x v="0"/>
    <n v="0"/>
    <s v="W00"/>
    <s v="World"/>
    <s v="H4"/>
    <s v="HS"/>
    <b v="1"/>
    <n v="310221"/>
    <s v="Fertilizers, mineral or chemical nitrogenous, ammonium sulphate"/>
    <x v="15"/>
    <x v="2"/>
    <b v="1"/>
    <s v="C00"/>
    <s v="TOTAL CPC"/>
    <n v="0"/>
    <n v="0"/>
    <s v="TOTAL MOT"/>
    <n v="8"/>
    <s v="kg"/>
    <n v="29940"/>
    <b v="0"/>
    <n v="8"/>
    <s v="kg"/>
    <n v="29940"/>
    <b v="0"/>
    <n v="29940"/>
    <b v="0"/>
    <n v="0"/>
    <b v="0"/>
    <s v="18938.943"/>
    <n v="0"/>
    <s v="18938.943"/>
    <n v="0"/>
    <b v="0"/>
    <b v="1"/>
  </r>
  <r>
    <s v="C"/>
    <s v="A"/>
    <n v="20200101"/>
    <n v="2020"/>
    <n v="52"/>
    <x v="2"/>
    <n v="180"/>
    <s v="COD"/>
    <x v="1"/>
    <s v="M"/>
    <s v="Import"/>
    <n v="710"/>
    <s v="ZAF"/>
    <x v="30"/>
    <n v="0"/>
    <s v="W00"/>
    <s v="World"/>
    <s v="H4"/>
    <s v="HS"/>
    <b v="1"/>
    <n v="310221"/>
    <s v="Fertilizers, mineral or chemical nitrogenous, ammonium sulphate"/>
    <x v="15"/>
    <x v="2"/>
    <b v="1"/>
    <s v="C00"/>
    <s v="TOTAL CPC"/>
    <n v="0"/>
    <n v="0"/>
    <s v="TOTAL MOT"/>
    <n v="8"/>
    <s v="kg"/>
    <n v="29940"/>
    <b v="0"/>
    <n v="8"/>
    <s v="kg"/>
    <n v="29940"/>
    <b v="0"/>
    <n v="29940"/>
    <b v="0"/>
    <n v="0"/>
    <b v="0"/>
    <s v="18938.943"/>
    <n v="0"/>
    <s v="18938.943"/>
    <n v="0"/>
    <b v="0"/>
    <b v="1"/>
  </r>
  <r>
    <s v="C"/>
    <s v="A"/>
    <n v="20200101"/>
    <n v="2020"/>
    <n v="52"/>
    <x v="2"/>
    <n v="562"/>
    <s v="NER"/>
    <x v="0"/>
    <s v="M"/>
    <s v="Import"/>
    <n v="0"/>
    <s v="W00"/>
    <x v="0"/>
    <n v="0"/>
    <s v="W00"/>
    <s v="World"/>
    <s v="H5"/>
    <s v="HS"/>
    <b v="1"/>
    <n v="310221"/>
    <s v="Fertilizers, mineral or chemical nitrogenous, ammonium sulphate"/>
    <x v="15"/>
    <x v="2"/>
    <b v="1"/>
    <s v="C00"/>
    <s v="TOTAL CPC"/>
    <n v="0"/>
    <n v="0"/>
    <s v="TOTAL MOT"/>
    <n v="8"/>
    <s v="kg"/>
    <n v="200200"/>
    <b v="0"/>
    <n v="8"/>
    <s v="kg"/>
    <n v="200200"/>
    <b v="0"/>
    <n v="200200"/>
    <b v="0"/>
    <n v="0"/>
    <b v="0"/>
    <s v="114902.801"/>
    <n v="0"/>
    <s v="114902.801"/>
    <n v="0"/>
    <b v="0"/>
    <b v="1"/>
  </r>
  <r>
    <s v="C"/>
    <s v="A"/>
    <n v="20200101"/>
    <n v="2020"/>
    <n v="52"/>
    <x v="2"/>
    <n v="562"/>
    <s v="NER"/>
    <x v="0"/>
    <s v="M"/>
    <s v="Import"/>
    <n v="156"/>
    <s v="CHN"/>
    <x v="1"/>
    <n v="0"/>
    <s v="W00"/>
    <s v="World"/>
    <s v="H5"/>
    <s v="HS"/>
    <b v="1"/>
    <n v="310221"/>
    <s v="Fertilizers, mineral or chemical nitrogenous, ammonium sulphate"/>
    <x v="15"/>
    <x v="2"/>
    <b v="1"/>
    <s v="C00"/>
    <s v="TOTAL CPC"/>
    <n v="0"/>
    <n v="0"/>
    <s v="TOTAL MOT"/>
    <n v="8"/>
    <s v="kg"/>
    <n v="200200"/>
    <b v="0"/>
    <n v="8"/>
    <s v="kg"/>
    <n v="200200"/>
    <b v="0"/>
    <n v="200200"/>
    <b v="0"/>
    <n v="0"/>
    <b v="0"/>
    <s v="114902.801"/>
    <n v="0"/>
    <s v="114902.801"/>
    <n v="0"/>
    <b v="1"/>
    <b v="0"/>
  </r>
  <r>
    <s v="C"/>
    <s v="A"/>
    <n v="20200101"/>
    <n v="2020"/>
    <n v="52"/>
    <x v="2"/>
    <n v="180"/>
    <s v="COD"/>
    <x v="1"/>
    <s v="M"/>
    <s v="Import"/>
    <n v="0"/>
    <s v="W00"/>
    <x v="0"/>
    <n v="0"/>
    <s v="W00"/>
    <s v="World"/>
    <s v="H4"/>
    <s v="HS"/>
    <b v="1"/>
    <n v="310229"/>
    <s v="Fertilizers, mineral or chemical nitrogenous, other than ammonium sulphate"/>
    <x v="4"/>
    <x v="2"/>
    <b v="1"/>
    <s v="C00"/>
    <s v="TOTAL CPC"/>
    <n v="0"/>
    <n v="0"/>
    <s v="TOTAL MOT"/>
    <n v="8"/>
    <s v="kg"/>
    <n v="1637450"/>
    <b v="0"/>
    <n v="8"/>
    <s v="kg"/>
    <n v="1637450"/>
    <b v="0"/>
    <n v="1637450"/>
    <b v="0"/>
    <n v="0"/>
    <b v="0"/>
    <s v="1158513.231"/>
    <n v="0"/>
    <s v="1158513.231"/>
    <n v="0"/>
    <b v="0"/>
    <b v="1"/>
  </r>
  <r>
    <s v="C"/>
    <s v="A"/>
    <n v="20200101"/>
    <n v="2020"/>
    <n v="52"/>
    <x v="2"/>
    <n v="180"/>
    <s v="COD"/>
    <x v="1"/>
    <s v="M"/>
    <s v="Import"/>
    <n v="508"/>
    <s v="MOZ"/>
    <x v="26"/>
    <n v="0"/>
    <s v="W00"/>
    <s v="World"/>
    <s v="H4"/>
    <s v="HS"/>
    <b v="1"/>
    <n v="310229"/>
    <s v="Fertilizers, mineral or chemical nitrogenous, other than ammonium sulphate"/>
    <x v="4"/>
    <x v="2"/>
    <b v="1"/>
    <s v="C00"/>
    <s v="TOTAL CPC"/>
    <n v="0"/>
    <n v="0"/>
    <s v="TOTAL MOT"/>
    <n v="8"/>
    <s v="kg"/>
    <n v="1636000"/>
    <b v="0"/>
    <n v="8"/>
    <s v="kg"/>
    <n v="1636000"/>
    <b v="0"/>
    <n v="1636000"/>
    <b v="0"/>
    <n v="0"/>
    <b v="0"/>
    <s v="1156096.432"/>
    <n v="0"/>
    <s v="1156096.432"/>
    <n v="0"/>
    <b v="0"/>
    <b v="1"/>
  </r>
  <r>
    <s v="C"/>
    <s v="A"/>
    <n v="20200101"/>
    <n v="2020"/>
    <n v="52"/>
    <x v="2"/>
    <n v="180"/>
    <s v="COD"/>
    <x v="1"/>
    <s v="M"/>
    <s v="Import"/>
    <n v="699"/>
    <s v="IND"/>
    <x v="11"/>
    <n v="0"/>
    <s v="W00"/>
    <s v="World"/>
    <s v="H4"/>
    <s v="HS"/>
    <b v="1"/>
    <n v="310229"/>
    <s v="Fertilizers, mineral or chemical nitrogenous, other than ammonium sulphate"/>
    <x v="4"/>
    <x v="2"/>
    <b v="1"/>
    <s v="C00"/>
    <s v="TOTAL CPC"/>
    <n v="0"/>
    <n v="0"/>
    <s v="TOTAL MOT"/>
    <n v="8"/>
    <s v="kg"/>
    <n v="400"/>
    <b v="0"/>
    <n v="8"/>
    <s v="kg"/>
    <n v="400"/>
    <b v="0"/>
    <n v="400"/>
    <b v="0"/>
    <n v="0"/>
    <b v="0"/>
    <s v="309.665"/>
    <n v="0"/>
    <s v="309.665"/>
    <n v="0"/>
    <b v="0"/>
    <b v="1"/>
  </r>
  <r>
    <s v="C"/>
    <s v="A"/>
    <n v="20200101"/>
    <n v="2020"/>
    <n v="52"/>
    <x v="2"/>
    <n v="180"/>
    <s v="COD"/>
    <x v="1"/>
    <s v="M"/>
    <s v="Import"/>
    <n v="710"/>
    <s v="ZAF"/>
    <x v="30"/>
    <n v="0"/>
    <s v="W00"/>
    <s v="World"/>
    <s v="H4"/>
    <s v="HS"/>
    <b v="1"/>
    <n v="310229"/>
    <s v="Fertilizers, mineral or chemical nitrogenous, other than ammonium sulphate"/>
    <x v="4"/>
    <x v="2"/>
    <b v="1"/>
    <s v="C00"/>
    <s v="TOTAL CPC"/>
    <n v="0"/>
    <n v="0"/>
    <s v="TOTAL MOT"/>
    <n v="8"/>
    <s v="kg"/>
    <n v="1050"/>
    <b v="0"/>
    <n v="8"/>
    <s v="kg"/>
    <n v="1050"/>
    <b v="0"/>
    <n v="1050"/>
    <b v="0"/>
    <n v="0"/>
    <b v="0"/>
    <s v="2107.134"/>
    <n v="0"/>
    <s v="2107.134"/>
    <n v="0"/>
    <b v="0"/>
    <b v="1"/>
  </r>
  <r>
    <s v="C"/>
    <s v="A"/>
    <n v="20200101"/>
    <n v="2020"/>
    <n v="52"/>
    <x v="2"/>
    <n v="562"/>
    <s v="NER"/>
    <x v="0"/>
    <s v="M"/>
    <s v="Import"/>
    <n v="0"/>
    <s v="W00"/>
    <x v="0"/>
    <n v="0"/>
    <s v="W00"/>
    <s v="World"/>
    <s v="H5"/>
    <s v="HS"/>
    <b v="1"/>
    <n v="310229"/>
    <s v="Fertilizers, mineral or chemical nitrogenous, other than ammonium sulphate"/>
    <x v="4"/>
    <x v="2"/>
    <b v="1"/>
    <s v="C00"/>
    <s v="TOTAL CPC"/>
    <n v="0"/>
    <n v="0"/>
    <s v="TOTAL MOT"/>
    <n v="8"/>
    <s v="kg"/>
    <n v="276975"/>
    <b v="0"/>
    <n v="8"/>
    <s v="kg"/>
    <n v="276975"/>
    <b v="0"/>
    <n v="276975"/>
    <b v="0"/>
    <n v="0"/>
    <b v="0"/>
    <s v="77577.209"/>
    <n v="0"/>
    <s v="77577.209"/>
    <n v="0"/>
    <b v="0"/>
    <b v="1"/>
  </r>
  <r>
    <s v="C"/>
    <s v="A"/>
    <n v="20200101"/>
    <n v="2020"/>
    <n v="52"/>
    <x v="2"/>
    <n v="562"/>
    <s v="NER"/>
    <x v="0"/>
    <s v="M"/>
    <s v="Import"/>
    <n v="204"/>
    <s v="BEN"/>
    <x v="2"/>
    <n v="0"/>
    <s v="W00"/>
    <s v="World"/>
    <s v="H5"/>
    <s v="HS"/>
    <b v="1"/>
    <n v="310229"/>
    <s v="Fertilizers, mineral or chemical nitrogenous, other than ammonium sulphate"/>
    <x v="4"/>
    <x v="2"/>
    <b v="1"/>
    <s v="C00"/>
    <s v="TOTAL CPC"/>
    <n v="0"/>
    <n v="0"/>
    <s v="TOTAL MOT"/>
    <n v="8"/>
    <s v="kg"/>
    <n v="166000"/>
    <b v="0"/>
    <n v="8"/>
    <s v="kg"/>
    <n v="166000"/>
    <b v="0"/>
    <n v="166000"/>
    <b v="0"/>
    <n v="0"/>
    <b v="0"/>
    <s v="46831.596"/>
    <n v="0"/>
    <s v="46831.596"/>
    <n v="0"/>
    <b v="1"/>
    <b v="0"/>
  </r>
  <r>
    <s v="C"/>
    <s v="A"/>
    <n v="20200101"/>
    <n v="2020"/>
    <n v="52"/>
    <x v="2"/>
    <n v="562"/>
    <s v="NER"/>
    <x v="0"/>
    <s v="M"/>
    <s v="Import"/>
    <n v="566"/>
    <s v="NGA"/>
    <x v="8"/>
    <n v="0"/>
    <s v="W00"/>
    <s v="World"/>
    <s v="H5"/>
    <s v="HS"/>
    <b v="1"/>
    <n v="310229"/>
    <s v="Fertilizers, mineral or chemical nitrogenous, other than ammonium sulphate"/>
    <x v="4"/>
    <x v="2"/>
    <b v="1"/>
    <s v="C00"/>
    <s v="TOTAL CPC"/>
    <n v="0"/>
    <n v="0"/>
    <s v="TOTAL MOT"/>
    <n v="8"/>
    <s v="kg"/>
    <n v="30975"/>
    <b v="0"/>
    <n v="8"/>
    <s v="kg"/>
    <n v="30975"/>
    <b v="0"/>
    <n v="30975"/>
    <b v="0"/>
    <n v="0"/>
    <b v="0"/>
    <s v="9854.195"/>
    <n v="0"/>
    <s v="9854.195"/>
    <n v="0"/>
    <b v="1"/>
    <b v="0"/>
  </r>
  <r>
    <s v="C"/>
    <s v="A"/>
    <n v="20200101"/>
    <n v="2020"/>
    <n v="52"/>
    <x v="2"/>
    <n v="562"/>
    <s v="NER"/>
    <x v="0"/>
    <s v="M"/>
    <s v="Import"/>
    <n v="768"/>
    <s v="TGO"/>
    <x v="14"/>
    <n v="0"/>
    <s v="W00"/>
    <s v="World"/>
    <s v="H5"/>
    <s v="HS"/>
    <b v="1"/>
    <n v="310229"/>
    <s v="Fertilizers, mineral or chemical nitrogenous, other than ammonium sulphate"/>
    <x v="4"/>
    <x v="2"/>
    <b v="1"/>
    <s v="C00"/>
    <s v="TOTAL CPC"/>
    <n v="0"/>
    <n v="0"/>
    <s v="TOTAL MOT"/>
    <n v="8"/>
    <s v="kg"/>
    <n v="80000"/>
    <b v="0"/>
    <n v="8"/>
    <s v="kg"/>
    <n v="80000"/>
    <b v="0"/>
    <n v="80000"/>
    <b v="0"/>
    <n v="0"/>
    <b v="0"/>
    <s v="20891.418"/>
    <n v="0"/>
    <s v="20891.418"/>
    <n v="0"/>
    <b v="1"/>
    <b v="0"/>
  </r>
  <r>
    <s v="C"/>
    <s v="A"/>
    <n v="20200101"/>
    <n v="2020"/>
    <n v="52"/>
    <x v="2"/>
    <n v="180"/>
    <s v="COD"/>
    <x v="1"/>
    <s v="M"/>
    <s v="Import"/>
    <n v="0"/>
    <s v="W00"/>
    <x v="0"/>
    <n v="0"/>
    <s v="W00"/>
    <s v="World"/>
    <s v="H4"/>
    <s v="HS"/>
    <b v="1"/>
    <n v="310230"/>
    <s v="Fertilizers, mineral or chemical nitrogenous, ammonium nitrate, whether or not in aqueous solution"/>
    <x v="5"/>
    <x v="2"/>
    <b v="1"/>
    <s v="C00"/>
    <s v="TOTAL CPC"/>
    <n v="0"/>
    <n v="0"/>
    <s v="TOTAL MOT"/>
    <n v="8"/>
    <s v="kg"/>
    <n v="47628795"/>
    <b v="0"/>
    <n v="8"/>
    <s v="kg"/>
    <n v="47628795"/>
    <b v="0"/>
    <n v="47628795"/>
    <b v="0"/>
    <n v="0"/>
    <b v="0"/>
    <s v="38255040.737"/>
    <n v="0"/>
    <s v="38255040.737"/>
    <n v="0"/>
    <b v="0"/>
    <b v="1"/>
  </r>
  <r>
    <s v="C"/>
    <s v="A"/>
    <n v="20200101"/>
    <n v="2020"/>
    <n v="52"/>
    <x v="2"/>
    <n v="180"/>
    <s v="COD"/>
    <x v="1"/>
    <s v="M"/>
    <s v="Import"/>
    <n v="156"/>
    <s v="CHN"/>
    <x v="1"/>
    <n v="0"/>
    <s v="W00"/>
    <s v="World"/>
    <s v="H4"/>
    <s v="HS"/>
    <b v="1"/>
    <n v="310230"/>
    <s v="Fertilizers, mineral or chemical nitrogenous, ammonium nitrate, whether or not in aqueous solution"/>
    <x v="5"/>
    <x v="2"/>
    <b v="1"/>
    <s v="C00"/>
    <s v="TOTAL CPC"/>
    <n v="0"/>
    <n v="0"/>
    <s v="TOTAL MOT"/>
    <n v="8"/>
    <s v="kg"/>
    <n v="3592222"/>
    <b v="0"/>
    <n v="8"/>
    <s v="kg"/>
    <n v="3592222"/>
    <b v="0"/>
    <n v="3592222"/>
    <b v="0"/>
    <n v="0"/>
    <b v="0"/>
    <s v="2825479.57"/>
    <n v="0"/>
    <s v="2825479.57"/>
    <n v="0"/>
    <b v="0"/>
    <b v="1"/>
  </r>
  <r>
    <s v="C"/>
    <s v="A"/>
    <n v="20200101"/>
    <n v="2020"/>
    <n v="52"/>
    <x v="2"/>
    <n v="180"/>
    <s v="COD"/>
    <x v="1"/>
    <s v="M"/>
    <s v="Import"/>
    <n v="440"/>
    <s v="LTU"/>
    <x v="24"/>
    <n v="0"/>
    <s v="W00"/>
    <s v="World"/>
    <s v="H4"/>
    <s v="HS"/>
    <b v="1"/>
    <n v="310230"/>
    <s v="Fertilizers, mineral or chemical nitrogenous, ammonium nitrate, whether or not in aqueous solution"/>
    <x v="5"/>
    <x v="2"/>
    <b v="1"/>
    <s v="C00"/>
    <s v="TOTAL CPC"/>
    <n v="0"/>
    <n v="0"/>
    <s v="TOTAL MOT"/>
    <n v="8"/>
    <s v="kg"/>
    <n v="1200000"/>
    <b v="0"/>
    <n v="8"/>
    <s v="kg"/>
    <n v="1200000"/>
    <b v="0"/>
    <n v="1200000"/>
    <b v="0"/>
    <n v="0"/>
    <b v="0"/>
    <s v="849648.122"/>
    <n v="0"/>
    <s v="849648.122"/>
    <n v="0"/>
    <b v="0"/>
    <b v="1"/>
  </r>
  <r>
    <s v="C"/>
    <s v="A"/>
    <n v="20200101"/>
    <n v="2020"/>
    <n v="52"/>
    <x v="2"/>
    <n v="180"/>
    <s v="COD"/>
    <x v="1"/>
    <s v="M"/>
    <s v="Import"/>
    <n v="508"/>
    <s v="MOZ"/>
    <x v="26"/>
    <n v="0"/>
    <s v="W00"/>
    <s v="World"/>
    <s v="H4"/>
    <s v="HS"/>
    <b v="1"/>
    <n v="310230"/>
    <s v="Fertilizers, mineral or chemical nitrogenous, ammonium nitrate, whether or not in aqueous solution"/>
    <x v="5"/>
    <x v="2"/>
    <b v="1"/>
    <s v="C00"/>
    <s v="TOTAL CPC"/>
    <n v="0"/>
    <n v="0"/>
    <s v="TOTAL MOT"/>
    <n v="8"/>
    <s v="kg"/>
    <n v="205750"/>
    <b v="0"/>
    <n v="8"/>
    <s v="kg"/>
    <n v="205750"/>
    <b v="0"/>
    <n v="205750"/>
    <b v="0"/>
    <n v="0"/>
    <b v="0"/>
    <s v="132697.022"/>
    <n v="0"/>
    <s v="132697.022"/>
    <n v="0"/>
    <b v="0"/>
    <b v="1"/>
  </r>
  <r>
    <s v="C"/>
    <s v="A"/>
    <n v="20200101"/>
    <n v="2020"/>
    <n v="52"/>
    <x v="2"/>
    <n v="180"/>
    <s v="COD"/>
    <x v="1"/>
    <s v="M"/>
    <s v="Import"/>
    <n v="643"/>
    <s v="RUS"/>
    <x v="9"/>
    <n v="0"/>
    <s v="W00"/>
    <s v="World"/>
    <s v="H4"/>
    <s v="HS"/>
    <b v="1"/>
    <n v="310230"/>
    <s v="Fertilizers, mineral or chemical nitrogenous, ammonium nitrate, whether or not in aqueous solution"/>
    <x v="5"/>
    <x v="2"/>
    <b v="1"/>
    <s v="C00"/>
    <s v="TOTAL CPC"/>
    <n v="0"/>
    <n v="0"/>
    <s v="TOTAL MOT"/>
    <n v="8"/>
    <s v="kg"/>
    <n v="10253232"/>
    <b v="0"/>
    <n v="8"/>
    <s v="kg"/>
    <n v="10253232"/>
    <b v="0"/>
    <n v="10253232"/>
    <b v="0"/>
    <n v="0"/>
    <b v="0"/>
    <s v="10515865.838"/>
    <n v="0"/>
    <s v="10515865.838"/>
    <n v="0"/>
    <b v="0"/>
    <b v="1"/>
  </r>
  <r>
    <s v="C"/>
    <s v="A"/>
    <n v="20200101"/>
    <n v="2020"/>
    <n v="52"/>
    <x v="2"/>
    <n v="180"/>
    <s v="COD"/>
    <x v="1"/>
    <s v="M"/>
    <s v="Import"/>
    <n v="704"/>
    <s v="VNM"/>
    <x v="29"/>
    <n v="0"/>
    <s v="W00"/>
    <s v="World"/>
    <s v="H4"/>
    <s v="HS"/>
    <b v="1"/>
    <n v="310230"/>
    <s v="Fertilizers, mineral or chemical nitrogenous, ammonium nitrate, whether or not in aqueous solution"/>
    <x v="5"/>
    <x v="2"/>
    <b v="1"/>
    <s v="C00"/>
    <s v="TOTAL CPC"/>
    <n v="0"/>
    <n v="0"/>
    <s v="TOTAL MOT"/>
    <n v="8"/>
    <s v="kg"/>
    <n v="8963120"/>
    <b v="0"/>
    <n v="8"/>
    <s v="kg"/>
    <n v="8963120"/>
    <b v="0"/>
    <n v="8963120"/>
    <b v="0"/>
    <n v="0"/>
    <b v="0"/>
    <s v="6743199.058"/>
    <n v="0"/>
    <s v="6743199.058"/>
    <n v="0"/>
    <b v="0"/>
    <b v="1"/>
  </r>
  <r>
    <s v="C"/>
    <s v="A"/>
    <n v="20200101"/>
    <n v="2020"/>
    <n v="52"/>
    <x v="2"/>
    <n v="180"/>
    <s v="COD"/>
    <x v="1"/>
    <s v="M"/>
    <s v="Import"/>
    <n v="710"/>
    <s v="ZAF"/>
    <x v="30"/>
    <n v="0"/>
    <s v="W00"/>
    <s v="World"/>
    <s v="H4"/>
    <s v="HS"/>
    <b v="1"/>
    <n v="310230"/>
    <s v="Fertilizers, mineral or chemical nitrogenous, ammonium nitrate, whether or not in aqueous solution"/>
    <x v="5"/>
    <x v="2"/>
    <b v="1"/>
    <s v="C00"/>
    <s v="TOTAL CPC"/>
    <n v="0"/>
    <n v="0"/>
    <s v="TOTAL MOT"/>
    <n v="8"/>
    <s v="kg"/>
    <n v="23043471"/>
    <b v="0"/>
    <n v="8"/>
    <s v="kg"/>
    <n v="23043471"/>
    <b v="0"/>
    <n v="23043471"/>
    <b v="0"/>
    <n v="0"/>
    <b v="0"/>
    <s v="16811420.75"/>
    <n v="0"/>
    <s v="16811420.75"/>
    <n v="0"/>
    <b v="0"/>
    <b v="1"/>
  </r>
  <r>
    <s v="C"/>
    <s v="A"/>
    <n v="20200101"/>
    <n v="2020"/>
    <n v="52"/>
    <x v="2"/>
    <n v="180"/>
    <s v="COD"/>
    <x v="1"/>
    <s v="M"/>
    <s v="Import"/>
    <n v="752"/>
    <s v="SWE"/>
    <x v="13"/>
    <n v="0"/>
    <s v="W00"/>
    <s v="World"/>
    <s v="H4"/>
    <s v="HS"/>
    <b v="1"/>
    <n v="310230"/>
    <s v="Fertilizers, mineral or chemical nitrogenous, ammonium nitrate, whether or not in aqueous solution"/>
    <x v="5"/>
    <x v="2"/>
    <b v="1"/>
    <s v="C00"/>
    <s v="TOTAL CPC"/>
    <n v="0"/>
    <n v="0"/>
    <s v="TOTAL MOT"/>
    <n v="8"/>
    <s v="kg"/>
    <n v="44100"/>
    <b v="0"/>
    <n v="8"/>
    <s v="kg"/>
    <n v="44100"/>
    <b v="0"/>
    <n v="44100"/>
    <b v="0"/>
    <n v="0"/>
    <b v="0"/>
    <s v="28012.685"/>
    <n v="0"/>
    <s v="28012.685"/>
    <n v="0"/>
    <b v="0"/>
    <b v="1"/>
  </r>
  <r>
    <s v="C"/>
    <s v="A"/>
    <n v="20200101"/>
    <n v="2020"/>
    <n v="52"/>
    <x v="2"/>
    <n v="180"/>
    <s v="COD"/>
    <x v="1"/>
    <s v="M"/>
    <s v="Import"/>
    <n v="818"/>
    <s v="EGY"/>
    <x v="36"/>
    <n v="0"/>
    <s v="W00"/>
    <s v="World"/>
    <s v="H4"/>
    <s v="HS"/>
    <b v="1"/>
    <n v="310230"/>
    <s v="Fertilizers, mineral or chemical nitrogenous, ammonium nitrate, whether or not in aqueous solution"/>
    <x v="5"/>
    <x v="2"/>
    <b v="1"/>
    <s v="C00"/>
    <s v="TOTAL CPC"/>
    <n v="0"/>
    <n v="0"/>
    <s v="TOTAL MOT"/>
    <n v="8"/>
    <s v="kg"/>
    <n v="110500"/>
    <b v="0"/>
    <n v="8"/>
    <s v="kg"/>
    <n v="110500"/>
    <b v="0"/>
    <n v="110500"/>
    <b v="0"/>
    <n v="0"/>
    <b v="0"/>
    <s v="72795.058"/>
    <n v="0"/>
    <s v="72795.058"/>
    <n v="0"/>
    <b v="0"/>
    <b v="1"/>
  </r>
  <r>
    <s v="C"/>
    <s v="A"/>
    <n v="20200101"/>
    <n v="2020"/>
    <n v="52"/>
    <x v="2"/>
    <n v="180"/>
    <s v="COD"/>
    <x v="1"/>
    <s v="M"/>
    <s v="Import"/>
    <n v="834"/>
    <s v="TZA"/>
    <x v="38"/>
    <n v="0"/>
    <s v="W00"/>
    <s v="World"/>
    <s v="H4"/>
    <s v="HS"/>
    <b v="1"/>
    <n v="310230"/>
    <s v="Fertilizers, mineral or chemical nitrogenous, ammonium nitrate, whether or not in aqueous solution"/>
    <x v="5"/>
    <x v="2"/>
    <b v="1"/>
    <s v="C00"/>
    <s v="TOTAL CPC"/>
    <n v="0"/>
    <n v="0"/>
    <s v="TOTAL MOT"/>
    <n v="8"/>
    <s v="kg"/>
    <n v="112000"/>
    <b v="0"/>
    <n v="8"/>
    <s v="kg"/>
    <n v="112000"/>
    <b v="0"/>
    <n v="112000"/>
    <b v="0"/>
    <n v="0"/>
    <b v="0"/>
    <s v="182410.579"/>
    <n v="0"/>
    <s v="182410.579"/>
    <n v="0"/>
    <b v="0"/>
    <b v="1"/>
  </r>
  <r>
    <s v="C"/>
    <s v="A"/>
    <n v="20200101"/>
    <n v="2020"/>
    <n v="52"/>
    <x v="2"/>
    <n v="180"/>
    <s v="COD"/>
    <x v="1"/>
    <s v="M"/>
    <s v="Import"/>
    <n v="894"/>
    <s v="ZMB"/>
    <x v="39"/>
    <n v="0"/>
    <s v="W00"/>
    <s v="World"/>
    <s v="H4"/>
    <s v="HS"/>
    <b v="1"/>
    <n v="310230"/>
    <s v="Fertilizers, mineral or chemical nitrogenous, ammonium nitrate, whether or not in aqueous solution"/>
    <x v="5"/>
    <x v="2"/>
    <b v="1"/>
    <s v="C00"/>
    <s v="TOTAL CPC"/>
    <n v="0"/>
    <n v="0"/>
    <s v="TOTAL MOT"/>
    <n v="8"/>
    <s v="kg"/>
    <n v="104400"/>
    <b v="0"/>
    <n v="8"/>
    <s v="kg"/>
    <n v="104400"/>
    <b v="0"/>
    <n v="104400"/>
    <b v="0"/>
    <n v="0"/>
    <b v="0"/>
    <s v="93512.056"/>
    <n v="0"/>
    <s v="93512.056"/>
    <n v="0"/>
    <b v="0"/>
    <b v="1"/>
  </r>
  <r>
    <s v="C"/>
    <s v="A"/>
    <n v="20200101"/>
    <n v="2020"/>
    <n v="52"/>
    <x v="2"/>
    <n v="562"/>
    <s v="NER"/>
    <x v="0"/>
    <s v="M"/>
    <s v="Import"/>
    <n v="0"/>
    <s v="W00"/>
    <x v="0"/>
    <n v="0"/>
    <s v="W00"/>
    <s v="World"/>
    <s v="H5"/>
    <s v="HS"/>
    <b v="1"/>
    <n v="310230"/>
    <s v="Fertilizers, mineral or chemical nitrogenous, ammonium nitrate, whether or not in aqueous solution"/>
    <x v="5"/>
    <x v="2"/>
    <b v="1"/>
    <s v="C00"/>
    <s v="TOTAL CPC"/>
    <n v="0"/>
    <n v="0"/>
    <s v="TOTAL MOT"/>
    <n v="8"/>
    <s v="kg"/>
    <n v="4003342"/>
    <b v="0"/>
    <n v="8"/>
    <s v="kg"/>
    <n v="4003342"/>
    <b v="0"/>
    <n v="4003342"/>
    <b v="0"/>
    <n v="0"/>
    <b v="0"/>
    <s v="2795701.708"/>
    <n v="0"/>
    <s v="2795701.708"/>
    <n v="0"/>
    <b v="0"/>
    <b v="1"/>
  </r>
  <r>
    <s v="C"/>
    <s v="A"/>
    <n v="20200101"/>
    <n v="2020"/>
    <n v="52"/>
    <x v="2"/>
    <n v="562"/>
    <s v="NER"/>
    <x v="0"/>
    <s v="M"/>
    <s v="Import"/>
    <n v="251"/>
    <s v="FRA"/>
    <x v="3"/>
    <n v="0"/>
    <s v="W00"/>
    <s v="World"/>
    <s v="H5"/>
    <s v="HS"/>
    <b v="1"/>
    <n v="310230"/>
    <s v="Fertilizers, mineral or chemical nitrogenous, ammonium nitrate, whether or not in aqueous solution"/>
    <x v="5"/>
    <x v="2"/>
    <b v="1"/>
    <s v="C00"/>
    <s v="TOTAL CPC"/>
    <n v="0"/>
    <n v="0"/>
    <s v="TOTAL MOT"/>
    <n v="8"/>
    <s v="kg"/>
    <n v="3405306"/>
    <b v="0"/>
    <n v="8"/>
    <s v="kg"/>
    <n v="3405306"/>
    <b v="0"/>
    <n v="3405306"/>
    <b v="0"/>
    <n v="0"/>
    <b v="0"/>
    <s v="2190885.632"/>
    <n v="0"/>
    <s v="2190885.632"/>
    <n v="0"/>
    <b v="1"/>
    <b v="0"/>
  </r>
  <r>
    <s v="C"/>
    <s v="A"/>
    <n v="20200101"/>
    <n v="2020"/>
    <n v="52"/>
    <x v="2"/>
    <n v="562"/>
    <s v="NER"/>
    <x v="0"/>
    <s v="M"/>
    <s v="Import"/>
    <n v="288"/>
    <s v="GHA"/>
    <x v="5"/>
    <n v="0"/>
    <s v="W00"/>
    <s v="World"/>
    <s v="H5"/>
    <s v="HS"/>
    <b v="1"/>
    <n v="310230"/>
    <s v="Fertilizers, mineral or chemical nitrogenous, ammonium nitrate, whether or not in aqueous solution"/>
    <x v="5"/>
    <x v="2"/>
    <b v="1"/>
    <s v="C00"/>
    <s v="TOTAL CPC"/>
    <n v="0"/>
    <n v="0"/>
    <s v="TOTAL MOT"/>
    <n v="8"/>
    <s v="kg"/>
    <n v="216600"/>
    <b v="0"/>
    <n v="8"/>
    <s v="kg"/>
    <n v="216600"/>
    <b v="0"/>
    <n v="216600"/>
    <b v="0"/>
    <n v="0"/>
    <b v="0"/>
    <s v="283657.088"/>
    <n v="0"/>
    <s v="283657.088"/>
    <n v="0"/>
    <b v="1"/>
    <b v="0"/>
  </r>
  <r>
    <s v="C"/>
    <s v="A"/>
    <n v="20200101"/>
    <n v="2020"/>
    <n v="52"/>
    <x v="2"/>
    <n v="562"/>
    <s v="NER"/>
    <x v="0"/>
    <s v="M"/>
    <s v="Import"/>
    <n v="384"/>
    <s v="CIV"/>
    <x v="6"/>
    <n v="0"/>
    <s v="W00"/>
    <s v="World"/>
    <s v="H5"/>
    <s v="HS"/>
    <b v="1"/>
    <n v="310230"/>
    <s v="Fertilizers, mineral or chemical nitrogenous, ammonium nitrate, whether or not in aqueous solution"/>
    <x v="5"/>
    <x v="2"/>
    <b v="1"/>
    <s v="C00"/>
    <s v="TOTAL CPC"/>
    <n v="0"/>
    <n v="0"/>
    <s v="TOTAL MOT"/>
    <n v="8"/>
    <s v="kg"/>
    <n v="75000"/>
    <b v="0"/>
    <n v="8"/>
    <s v="kg"/>
    <n v="75000"/>
    <b v="0"/>
    <n v="75000"/>
    <b v="0"/>
    <n v="0"/>
    <b v="0"/>
    <s v="72401.169"/>
    <n v="0"/>
    <s v="72401.169"/>
    <n v="0"/>
    <b v="1"/>
    <b v="0"/>
  </r>
  <r>
    <s v="C"/>
    <s v="A"/>
    <n v="20200101"/>
    <n v="2020"/>
    <n v="52"/>
    <x v="2"/>
    <n v="562"/>
    <s v="NER"/>
    <x v="0"/>
    <s v="M"/>
    <s v="Import"/>
    <n v="724"/>
    <s v="ESP"/>
    <x v="12"/>
    <n v="0"/>
    <s v="W00"/>
    <s v="World"/>
    <s v="H5"/>
    <s v="HS"/>
    <b v="1"/>
    <n v="310230"/>
    <s v="Fertilizers, mineral or chemical nitrogenous, ammonium nitrate, whether or not in aqueous solution"/>
    <x v="5"/>
    <x v="2"/>
    <b v="1"/>
    <s v="C00"/>
    <s v="TOTAL CPC"/>
    <n v="0"/>
    <n v="0"/>
    <s v="TOTAL MOT"/>
    <n v="8"/>
    <s v="kg"/>
    <n v="167160"/>
    <b v="0"/>
    <n v="8"/>
    <s v="kg"/>
    <n v="167160"/>
    <b v="0"/>
    <n v="167160"/>
    <b v="0"/>
    <n v="0"/>
    <b v="0"/>
    <s v="99482.585"/>
    <n v="0"/>
    <s v="99482.585"/>
    <n v="0"/>
    <b v="1"/>
    <b v="0"/>
  </r>
  <r>
    <s v="C"/>
    <s v="A"/>
    <n v="20200101"/>
    <n v="2020"/>
    <n v="52"/>
    <x v="2"/>
    <n v="562"/>
    <s v="NER"/>
    <x v="0"/>
    <s v="M"/>
    <s v="Import"/>
    <n v="752"/>
    <s v="SWE"/>
    <x v="13"/>
    <n v="0"/>
    <s v="W00"/>
    <s v="World"/>
    <s v="H5"/>
    <s v="HS"/>
    <b v="1"/>
    <n v="310230"/>
    <s v="Fertilizers, mineral or chemical nitrogenous, ammonium nitrate, whether or not in aqueous solution"/>
    <x v="5"/>
    <x v="2"/>
    <b v="1"/>
    <s v="C00"/>
    <s v="TOTAL CPC"/>
    <n v="0"/>
    <n v="0"/>
    <s v="TOTAL MOT"/>
    <n v="8"/>
    <s v="kg"/>
    <n v="44276"/>
    <b v="0"/>
    <n v="8"/>
    <s v="kg"/>
    <n v="44276"/>
    <b v="0"/>
    <n v="44276"/>
    <b v="0"/>
    <n v="0"/>
    <b v="0"/>
    <s v="28328.6"/>
    <n v="0"/>
    <s v="28328.6"/>
    <n v="0"/>
    <b v="1"/>
    <b v="0"/>
  </r>
  <r>
    <s v="C"/>
    <s v="A"/>
    <n v="20200101"/>
    <n v="2020"/>
    <n v="52"/>
    <x v="2"/>
    <n v="562"/>
    <s v="NER"/>
    <x v="0"/>
    <s v="M"/>
    <s v="Import"/>
    <n v="854"/>
    <s v="BFA"/>
    <x v="16"/>
    <n v="0"/>
    <s v="W00"/>
    <s v="World"/>
    <s v="H5"/>
    <s v="HS"/>
    <b v="1"/>
    <n v="310230"/>
    <s v="Fertilizers, mineral or chemical nitrogenous, ammonium nitrate, whether or not in aqueous solution"/>
    <x v="5"/>
    <x v="2"/>
    <b v="1"/>
    <s v="C00"/>
    <s v="TOTAL CPC"/>
    <n v="0"/>
    <n v="0"/>
    <s v="TOTAL MOT"/>
    <n v="8"/>
    <s v="kg"/>
    <n v="95000"/>
    <b v="0"/>
    <n v="8"/>
    <s v="kg"/>
    <n v="95000"/>
    <b v="0"/>
    <n v="95000"/>
    <b v="0"/>
    <n v="0"/>
    <b v="0"/>
    <s v="120946.634"/>
    <n v="0"/>
    <s v="120946.634"/>
    <n v="0"/>
    <b v="1"/>
    <b v="0"/>
  </r>
  <r>
    <s v="C"/>
    <s v="A"/>
    <n v="20200101"/>
    <n v="2020"/>
    <n v="52"/>
    <x v="2"/>
    <n v="180"/>
    <s v="COD"/>
    <x v="1"/>
    <s v="M"/>
    <s v="Import"/>
    <n v="0"/>
    <s v="W00"/>
    <x v="0"/>
    <n v="0"/>
    <s v="W00"/>
    <s v="World"/>
    <s v="H4"/>
    <s v="HS"/>
    <b v="1"/>
    <n v="310240"/>
    <s v="Fertilizers, mineral or chemical ammonium nitrate with calcium carbonate or other inorganic non-fertilizing substances, mixtures thereof"/>
    <x v="6"/>
    <x v="2"/>
    <b v="1"/>
    <s v="C00"/>
    <s v="TOTAL CPC"/>
    <n v="0"/>
    <n v="0"/>
    <s v="TOTAL MOT"/>
    <n v="8"/>
    <s v="kg"/>
    <n v="602160"/>
    <b v="0"/>
    <n v="8"/>
    <s v="kg"/>
    <n v="602160"/>
    <b v="0"/>
    <n v="602160"/>
    <b v="0"/>
    <n v="0"/>
    <b v="0"/>
    <s v="301484.718"/>
    <n v="0"/>
    <s v="301484.718"/>
    <n v="0"/>
    <b v="0"/>
    <b v="1"/>
  </r>
  <r>
    <s v="C"/>
    <s v="A"/>
    <n v="20200101"/>
    <n v="2020"/>
    <n v="52"/>
    <x v="2"/>
    <n v="180"/>
    <s v="COD"/>
    <x v="1"/>
    <s v="M"/>
    <s v="Import"/>
    <n v="894"/>
    <s v="ZMB"/>
    <x v="39"/>
    <n v="0"/>
    <s v="W00"/>
    <s v="World"/>
    <s v="H4"/>
    <s v="HS"/>
    <b v="1"/>
    <n v="310240"/>
    <s v="Fertilizers, mineral or chemical ammonium nitrate with calcium carbonate or other inorganic non-fertilizing substances, mixtures thereof"/>
    <x v="6"/>
    <x v="2"/>
    <b v="1"/>
    <s v="C00"/>
    <s v="TOTAL CPC"/>
    <n v="0"/>
    <n v="0"/>
    <s v="TOTAL MOT"/>
    <n v="8"/>
    <s v="kg"/>
    <n v="602160"/>
    <b v="0"/>
    <n v="8"/>
    <s v="kg"/>
    <n v="602160"/>
    <b v="0"/>
    <n v="602160"/>
    <b v="0"/>
    <n v="0"/>
    <b v="0"/>
    <s v="301484.718"/>
    <n v="0"/>
    <s v="301484.718"/>
    <n v="0"/>
    <b v="0"/>
    <b v="1"/>
  </r>
  <r>
    <s v="C"/>
    <s v="A"/>
    <n v="20200101"/>
    <n v="2020"/>
    <n v="52"/>
    <x v="2"/>
    <n v="180"/>
    <s v="COD"/>
    <x v="1"/>
    <s v="M"/>
    <s v="Import"/>
    <n v="0"/>
    <s v="W00"/>
    <x v="0"/>
    <n v="0"/>
    <s v="W00"/>
    <s v="World"/>
    <s v="H4"/>
    <s v="HS"/>
    <b v="1"/>
    <n v="310250"/>
    <s v="Fertilizers, mineral or chemical nitrogenous, sodium nitrate"/>
    <x v="6"/>
    <x v="2"/>
    <b v="1"/>
    <s v="C00"/>
    <s v="TOTAL CPC"/>
    <n v="0"/>
    <n v="0"/>
    <s v="TOTAL MOT"/>
    <n v="8"/>
    <s v="kg"/>
    <n v="104950"/>
    <b v="0"/>
    <n v="8"/>
    <s v="kg"/>
    <n v="104950"/>
    <b v="0"/>
    <n v="104950"/>
    <b v="0"/>
    <n v="0"/>
    <b v="0"/>
    <s v="118896.012"/>
    <n v="0"/>
    <s v="118896.012"/>
    <n v="0"/>
    <b v="0"/>
    <b v="1"/>
  </r>
  <r>
    <s v="C"/>
    <s v="A"/>
    <n v="20200101"/>
    <n v="2020"/>
    <n v="52"/>
    <x v="2"/>
    <n v="180"/>
    <s v="COD"/>
    <x v="1"/>
    <s v="M"/>
    <s v="Import"/>
    <n v="156"/>
    <s v="CHN"/>
    <x v="1"/>
    <n v="0"/>
    <s v="W00"/>
    <s v="World"/>
    <s v="H4"/>
    <s v="HS"/>
    <b v="1"/>
    <n v="310250"/>
    <s v="Fertilizers, mineral or chemical nitrogenous, sodium nitrate"/>
    <x v="6"/>
    <x v="2"/>
    <b v="1"/>
    <s v="C00"/>
    <s v="TOTAL CPC"/>
    <n v="0"/>
    <n v="0"/>
    <s v="TOTAL MOT"/>
    <n v="8"/>
    <s v="kg"/>
    <n v="75000"/>
    <b v="0"/>
    <n v="8"/>
    <s v="kg"/>
    <n v="75000"/>
    <b v="0"/>
    <n v="75000"/>
    <b v="0"/>
    <n v="0"/>
    <b v="0"/>
    <s v="83650.289"/>
    <n v="0"/>
    <s v="83650.289"/>
    <n v="0"/>
    <b v="0"/>
    <b v="1"/>
  </r>
  <r>
    <s v="C"/>
    <s v="A"/>
    <n v="20200101"/>
    <n v="2020"/>
    <n v="52"/>
    <x v="2"/>
    <n v="180"/>
    <s v="COD"/>
    <x v="1"/>
    <s v="M"/>
    <s v="Import"/>
    <n v="710"/>
    <s v="ZAF"/>
    <x v="30"/>
    <n v="0"/>
    <s v="W00"/>
    <s v="World"/>
    <s v="H4"/>
    <s v="HS"/>
    <b v="1"/>
    <n v="310250"/>
    <s v="Fertilizers, mineral or chemical nitrogenous, sodium nitrate"/>
    <x v="6"/>
    <x v="2"/>
    <b v="1"/>
    <s v="C00"/>
    <s v="TOTAL CPC"/>
    <n v="0"/>
    <n v="0"/>
    <s v="TOTAL MOT"/>
    <n v="8"/>
    <s v="kg"/>
    <n v="29950"/>
    <b v="0"/>
    <n v="8"/>
    <s v="kg"/>
    <n v="29950"/>
    <b v="0"/>
    <n v="29950"/>
    <b v="0"/>
    <n v="0"/>
    <b v="0"/>
    <s v="35245.723"/>
    <n v="0"/>
    <s v="35245.723"/>
    <n v="0"/>
    <b v="0"/>
    <b v="1"/>
  </r>
  <r>
    <s v="C"/>
    <s v="A"/>
    <n v="20200101"/>
    <n v="2020"/>
    <n v="52"/>
    <x v="2"/>
    <n v="180"/>
    <s v="COD"/>
    <x v="1"/>
    <s v="M"/>
    <s v="Import"/>
    <n v="0"/>
    <s v="W00"/>
    <x v="0"/>
    <n v="0"/>
    <s v="W00"/>
    <s v="World"/>
    <s v="H4"/>
    <s v="HS"/>
    <b v="1"/>
    <n v="310260"/>
    <s v="Fertilizers, mineral or chemical nitrogenous, double salts and mixtures of calcium nitrate and ammonium nitrate"/>
    <x v="6"/>
    <x v="2"/>
    <b v="1"/>
    <s v="C00"/>
    <s v="TOTAL CPC"/>
    <n v="0"/>
    <n v="0"/>
    <s v="TOTAL MOT"/>
    <n v="8"/>
    <s v="kg"/>
    <n v="180432"/>
    <b v="0"/>
    <n v="8"/>
    <s v="kg"/>
    <n v="180432"/>
    <b v="0"/>
    <n v="180432"/>
    <b v="0"/>
    <n v="0"/>
    <b v="0"/>
    <s v="178883.932"/>
    <n v="0"/>
    <s v="178883.932"/>
    <n v="0"/>
    <b v="0"/>
    <b v="1"/>
  </r>
  <r>
    <s v="C"/>
    <s v="A"/>
    <n v="20200101"/>
    <n v="2020"/>
    <n v="52"/>
    <x v="2"/>
    <n v="180"/>
    <s v="COD"/>
    <x v="1"/>
    <s v="M"/>
    <s v="Import"/>
    <n v="156"/>
    <s v="CHN"/>
    <x v="1"/>
    <n v="0"/>
    <s v="W00"/>
    <s v="World"/>
    <s v="H4"/>
    <s v="HS"/>
    <b v="1"/>
    <n v="310260"/>
    <s v="Fertilizers, mineral or chemical nitrogenous, double salts and mixtures of calcium nitrate and ammonium nitrate"/>
    <x v="6"/>
    <x v="2"/>
    <b v="1"/>
    <s v="C00"/>
    <s v="TOTAL CPC"/>
    <n v="0"/>
    <n v="0"/>
    <s v="TOTAL MOT"/>
    <n v="8"/>
    <s v="kg"/>
    <n v="21000"/>
    <b v="0"/>
    <n v="8"/>
    <s v="kg"/>
    <n v="21000"/>
    <b v="0"/>
    <n v="21000"/>
    <b v="0"/>
    <n v="0"/>
    <b v="0"/>
    <s v="7212.572"/>
    <n v="0"/>
    <s v="7212.572"/>
    <n v="0"/>
    <b v="0"/>
    <b v="1"/>
  </r>
  <r>
    <s v="C"/>
    <s v="A"/>
    <n v="20200101"/>
    <n v="2020"/>
    <n v="52"/>
    <x v="2"/>
    <n v="180"/>
    <s v="COD"/>
    <x v="1"/>
    <s v="M"/>
    <s v="Import"/>
    <n v="710"/>
    <s v="ZAF"/>
    <x v="30"/>
    <n v="0"/>
    <s v="W00"/>
    <s v="World"/>
    <s v="H4"/>
    <s v="HS"/>
    <b v="1"/>
    <n v="310260"/>
    <s v="Fertilizers, mineral or chemical nitrogenous, double salts and mixtures of calcium nitrate and ammonium nitrate"/>
    <x v="6"/>
    <x v="2"/>
    <b v="1"/>
    <s v="C00"/>
    <s v="TOTAL CPC"/>
    <n v="0"/>
    <n v="0"/>
    <s v="TOTAL MOT"/>
    <n v="8"/>
    <s v="kg"/>
    <n v="82232"/>
    <b v="0"/>
    <n v="8"/>
    <s v="kg"/>
    <n v="82232"/>
    <b v="0"/>
    <n v="82232"/>
    <b v="0"/>
    <n v="0"/>
    <b v="0"/>
    <s v="73025.31"/>
    <n v="0"/>
    <s v="73025.31"/>
    <n v="0"/>
    <b v="0"/>
    <b v="1"/>
  </r>
  <r>
    <s v="C"/>
    <s v="A"/>
    <n v="20200101"/>
    <n v="2020"/>
    <n v="52"/>
    <x v="2"/>
    <n v="180"/>
    <s v="COD"/>
    <x v="1"/>
    <s v="M"/>
    <s v="Import"/>
    <n v="894"/>
    <s v="ZMB"/>
    <x v="39"/>
    <n v="0"/>
    <s v="W00"/>
    <s v="World"/>
    <s v="H4"/>
    <s v="HS"/>
    <b v="1"/>
    <n v="310260"/>
    <s v="Fertilizers, mineral or chemical nitrogenous, double salts and mixtures of calcium nitrate and ammonium nitrate"/>
    <x v="6"/>
    <x v="2"/>
    <b v="1"/>
    <s v="C00"/>
    <s v="TOTAL CPC"/>
    <n v="0"/>
    <n v="0"/>
    <s v="TOTAL MOT"/>
    <n v="8"/>
    <s v="kg"/>
    <n v="77200"/>
    <b v="0"/>
    <n v="8"/>
    <s v="kg"/>
    <n v="77200"/>
    <b v="0"/>
    <n v="77200"/>
    <b v="0"/>
    <n v="0"/>
    <b v="0"/>
    <s v="98646.05"/>
    <n v="0"/>
    <s v="98646.05"/>
    <n v="0"/>
    <b v="0"/>
    <b v="1"/>
  </r>
  <r>
    <s v="C"/>
    <s v="A"/>
    <n v="20200101"/>
    <n v="2020"/>
    <n v="52"/>
    <x v="2"/>
    <n v="180"/>
    <s v="COD"/>
    <x v="1"/>
    <s v="M"/>
    <s v="Import"/>
    <n v="0"/>
    <s v="W00"/>
    <x v="0"/>
    <n v="0"/>
    <s v="W00"/>
    <s v="World"/>
    <s v="H4"/>
    <s v="HS"/>
    <b v="1"/>
    <n v="310280"/>
    <s v="Fertilizers, mineral or chemical nitrogenous, mixtures of urea and ammonium nitrate in aqueous or ammoniacal solution"/>
    <x v="16"/>
    <x v="2"/>
    <b v="1"/>
    <s v="C00"/>
    <s v="TOTAL CPC"/>
    <n v="0"/>
    <n v="0"/>
    <s v="TOTAL MOT"/>
    <n v="8"/>
    <s v="kg"/>
    <n v="328680"/>
    <b v="0"/>
    <n v="8"/>
    <s v="kg"/>
    <n v="328680"/>
    <b v="0"/>
    <n v="328680"/>
    <b v="0"/>
    <n v="0"/>
    <b v="0"/>
    <s v="141408.981"/>
    <n v="0"/>
    <s v="141408.981"/>
    <n v="0"/>
    <b v="0"/>
    <b v="1"/>
  </r>
  <r>
    <s v="C"/>
    <s v="A"/>
    <n v="20200101"/>
    <n v="2020"/>
    <n v="52"/>
    <x v="2"/>
    <n v="180"/>
    <s v="COD"/>
    <x v="1"/>
    <s v="M"/>
    <s v="Import"/>
    <n v="156"/>
    <s v="CHN"/>
    <x v="1"/>
    <n v="0"/>
    <s v="W00"/>
    <s v="World"/>
    <s v="H4"/>
    <s v="HS"/>
    <b v="1"/>
    <n v="310280"/>
    <s v="Fertilizers, mineral or chemical nitrogenous, mixtures of urea and ammonium nitrate in aqueous or ammoniacal solution"/>
    <x v="16"/>
    <x v="2"/>
    <b v="1"/>
    <s v="C00"/>
    <s v="TOTAL CPC"/>
    <n v="0"/>
    <n v="0"/>
    <s v="TOTAL MOT"/>
    <n v="8"/>
    <s v="kg"/>
    <n v="62290"/>
    <b v="0"/>
    <n v="8"/>
    <s v="kg"/>
    <n v="62290"/>
    <b v="0"/>
    <n v="62290"/>
    <b v="0"/>
    <n v="0"/>
    <b v="0"/>
    <s v="14733.256"/>
    <n v="0"/>
    <s v="14733.256"/>
    <n v="0"/>
    <b v="0"/>
    <b v="1"/>
  </r>
  <r>
    <s v="C"/>
    <s v="A"/>
    <n v="20200101"/>
    <n v="2020"/>
    <n v="52"/>
    <x v="2"/>
    <n v="180"/>
    <s v="COD"/>
    <x v="1"/>
    <s v="M"/>
    <s v="Import"/>
    <n v="699"/>
    <s v="IND"/>
    <x v="11"/>
    <n v="0"/>
    <s v="W00"/>
    <s v="World"/>
    <s v="H4"/>
    <s v="HS"/>
    <b v="1"/>
    <n v="310280"/>
    <s v="Fertilizers, mineral or chemical nitrogenous, mixtures of urea and ammonium nitrate in aqueous or ammoniacal solution"/>
    <x v="16"/>
    <x v="2"/>
    <b v="1"/>
    <s v="C00"/>
    <s v="TOTAL CPC"/>
    <n v="0"/>
    <n v="0"/>
    <s v="TOTAL MOT"/>
    <n v="8"/>
    <s v="kg"/>
    <n v="266390"/>
    <b v="0"/>
    <n v="8"/>
    <s v="kg"/>
    <n v="266390"/>
    <b v="0"/>
    <n v="266390"/>
    <b v="0"/>
    <n v="0"/>
    <b v="0"/>
    <s v="126675.725"/>
    <n v="0"/>
    <s v="126675.725"/>
    <n v="0"/>
    <b v="0"/>
    <b v="1"/>
  </r>
  <r>
    <s v="C"/>
    <s v="A"/>
    <n v="20200101"/>
    <n v="2020"/>
    <n v="52"/>
    <x v="2"/>
    <n v="180"/>
    <s v="COD"/>
    <x v="1"/>
    <s v="M"/>
    <s v="Import"/>
    <n v="0"/>
    <s v="W00"/>
    <x v="0"/>
    <n v="0"/>
    <s v="W00"/>
    <s v="World"/>
    <s v="H4"/>
    <s v="HS"/>
    <b v="1"/>
    <n v="310290"/>
    <s v="Fertilizers, mineral or chemical nitrogenous, other kinds including mixtures not specified in the foregoing subheadings"/>
    <x v="6"/>
    <x v="2"/>
    <b v="1"/>
    <s v="C00"/>
    <s v="TOTAL CPC"/>
    <n v="0"/>
    <n v="0"/>
    <s v="TOTAL MOT"/>
    <n v="8"/>
    <s v="kg"/>
    <n v="9453027"/>
    <b v="0"/>
    <n v="8"/>
    <s v="kg"/>
    <n v="9453027"/>
    <b v="0"/>
    <n v="9453027"/>
    <b v="0"/>
    <n v="0"/>
    <b v="0"/>
    <s v="11157628.369"/>
    <n v="0"/>
    <s v="11157628.369"/>
    <n v="0"/>
    <b v="0"/>
    <b v="1"/>
  </r>
  <r>
    <s v="C"/>
    <s v="A"/>
    <n v="20200101"/>
    <n v="2020"/>
    <n v="52"/>
    <x v="2"/>
    <n v="180"/>
    <s v="COD"/>
    <x v="1"/>
    <s v="M"/>
    <s v="Import"/>
    <n v="646"/>
    <s v="RWA"/>
    <x v="28"/>
    <n v="0"/>
    <s v="W00"/>
    <s v="World"/>
    <s v="H4"/>
    <s v="HS"/>
    <b v="1"/>
    <n v="310290"/>
    <s v="Fertilizers, mineral or chemical nitrogenous, other kinds including mixtures not specified in the foregoing subheadings"/>
    <x v="6"/>
    <x v="2"/>
    <b v="1"/>
    <s v="C00"/>
    <s v="TOTAL CPC"/>
    <n v="0"/>
    <n v="0"/>
    <s v="TOTAL MOT"/>
    <n v="8"/>
    <s v="kg"/>
    <n v="600"/>
    <b v="0"/>
    <n v="8"/>
    <s v="kg"/>
    <n v="600"/>
    <b v="0"/>
    <n v="600"/>
    <b v="0"/>
    <n v="0"/>
    <b v="0"/>
    <s v="273.916"/>
    <n v="0"/>
    <s v="273.916"/>
    <n v="0"/>
    <b v="0"/>
    <b v="1"/>
  </r>
  <r>
    <s v="C"/>
    <s v="A"/>
    <n v="20200101"/>
    <n v="2020"/>
    <n v="52"/>
    <x v="2"/>
    <n v="180"/>
    <s v="COD"/>
    <x v="1"/>
    <s v="M"/>
    <s v="Import"/>
    <n v="710"/>
    <s v="ZAF"/>
    <x v="30"/>
    <n v="0"/>
    <s v="W00"/>
    <s v="World"/>
    <s v="H4"/>
    <s v="HS"/>
    <b v="1"/>
    <n v="310290"/>
    <s v="Fertilizers, mineral or chemical nitrogenous, other kinds including mixtures not specified in the foregoing subheadings"/>
    <x v="6"/>
    <x v="2"/>
    <b v="1"/>
    <s v="C00"/>
    <s v="TOTAL CPC"/>
    <n v="0"/>
    <n v="0"/>
    <s v="TOTAL MOT"/>
    <n v="8"/>
    <s v="kg"/>
    <n v="25014"/>
    <b v="0"/>
    <n v="8"/>
    <s v="kg"/>
    <n v="25014"/>
    <b v="0"/>
    <n v="25014"/>
    <b v="0"/>
    <n v="0"/>
    <b v="0"/>
    <s v="27185.846"/>
    <n v="0"/>
    <s v="27185.846"/>
    <n v="0"/>
    <b v="0"/>
    <b v="1"/>
  </r>
  <r>
    <s v="C"/>
    <s v="A"/>
    <n v="20200101"/>
    <n v="2020"/>
    <n v="52"/>
    <x v="2"/>
    <n v="180"/>
    <s v="COD"/>
    <x v="1"/>
    <s v="M"/>
    <s v="Import"/>
    <n v="784"/>
    <s v="ARE"/>
    <x v="32"/>
    <n v="0"/>
    <s v="W00"/>
    <s v="World"/>
    <s v="H4"/>
    <s v="HS"/>
    <b v="1"/>
    <n v="310290"/>
    <s v="Fertilizers, mineral or chemical nitrogenous, other kinds including mixtures not specified in the foregoing subheadings"/>
    <x v="6"/>
    <x v="2"/>
    <b v="1"/>
    <s v="C00"/>
    <s v="TOTAL CPC"/>
    <n v="0"/>
    <n v="0"/>
    <s v="TOTAL MOT"/>
    <n v="8"/>
    <s v="kg"/>
    <n v="4500"/>
    <b v="0"/>
    <n v="8"/>
    <s v="kg"/>
    <n v="4500"/>
    <b v="0"/>
    <n v="4500"/>
    <b v="0"/>
    <n v="0"/>
    <b v="0"/>
    <s v="1510.029"/>
    <n v="0"/>
    <s v="1510.029"/>
    <n v="0"/>
    <b v="0"/>
    <b v="1"/>
  </r>
  <r>
    <s v="C"/>
    <s v="A"/>
    <n v="20200101"/>
    <n v="2020"/>
    <n v="52"/>
    <x v="2"/>
    <n v="180"/>
    <s v="COD"/>
    <x v="1"/>
    <s v="M"/>
    <s v="Import"/>
    <n v="842"/>
    <s v="USA"/>
    <x v="15"/>
    <n v="0"/>
    <s v="W00"/>
    <s v="World"/>
    <s v="H4"/>
    <s v="HS"/>
    <b v="1"/>
    <n v="310290"/>
    <s v="Fertilizers, mineral or chemical nitrogenous, other kinds including mixtures not specified in the foregoing subheadings"/>
    <x v="6"/>
    <x v="2"/>
    <b v="1"/>
    <s v="C00"/>
    <s v="TOTAL CPC"/>
    <n v="0"/>
    <n v="0"/>
    <s v="TOTAL MOT"/>
    <n v="8"/>
    <s v="kg"/>
    <n v="16393"/>
    <b v="0"/>
    <n v="8"/>
    <s v="kg"/>
    <n v="16393"/>
    <b v="0"/>
    <n v="16393"/>
    <b v="0"/>
    <n v="0"/>
    <b v="0"/>
    <s v="5590.555"/>
    <n v="0"/>
    <s v="5590.555"/>
    <n v="0"/>
    <b v="0"/>
    <b v="1"/>
  </r>
  <r>
    <s v="C"/>
    <s v="A"/>
    <n v="20200101"/>
    <n v="2020"/>
    <n v="52"/>
    <x v="2"/>
    <n v="180"/>
    <s v="COD"/>
    <x v="1"/>
    <s v="M"/>
    <s v="Import"/>
    <n v="894"/>
    <s v="ZMB"/>
    <x v="39"/>
    <n v="0"/>
    <s v="W00"/>
    <s v="World"/>
    <s v="H4"/>
    <s v="HS"/>
    <b v="1"/>
    <n v="310290"/>
    <s v="Fertilizers, mineral or chemical nitrogenous, other kinds including mixtures not specified in the foregoing subheadings"/>
    <x v="6"/>
    <x v="2"/>
    <b v="1"/>
    <s v="C00"/>
    <s v="TOTAL CPC"/>
    <n v="0"/>
    <n v="0"/>
    <s v="TOTAL MOT"/>
    <n v="8"/>
    <s v="kg"/>
    <n v="9406520"/>
    <b v="0"/>
    <n v="8"/>
    <s v="kg"/>
    <n v="9406520"/>
    <b v="0"/>
    <n v="9406520"/>
    <b v="0"/>
    <n v="0"/>
    <b v="0"/>
    <s v="11123068.023"/>
    <n v="0"/>
    <s v="11123068.023"/>
    <n v="0"/>
    <b v="0"/>
    <b v="1"/>
  </r>
  <r>
    <s v="C"/>
    <s v="A"/>
    <n v="20200101"/>
    <n v="2020"/>
    <n v="52"/>
    <x v="2"/>
    <n v="562"/>
    <s v="NER"/>
    <x v="0"/>
    <s v="M"/>
    <s v="Import"/>
    <n v="0"/>
    <s v="W00"/>
    <x v="0"/>
    <n v="0"/>
    <s v="W00"/>
    <s v="World"/>
    <s v="H5"/>
    <s v="HS"/>
    <b v="1"/>
    <n v="310290"/>
    <s v="Fertilizers, mineral or chemical nitrogenous, other kinds including mixtures not specified in the foregoing subheadings"/>
    <x v="6"/>
    <x v="2"/>
    <b v="1"/>
    <s v="C00"/>
    <s v="TOTAL CPC"/>
    <n v="0"/>
    <n v="0"/>
    <s v="TOTAL MOT"/>
    <n v="8"/>
    <s v="kg"/>
    <n v="3081120"/>
    <b v="0"/>
    <n v="8"/>
    <s v="kg"/>
    <n v="3081120"/>
    <b v="0"/>
    <n v="3081120"/>
    <b v="0"/>
    <n v="0"/>
    <b v="0"/>
    <s v="500782.805"/>
    <n v="0"/>
    <s v="500782.805"/>
    <n v="0"/>
    <b v="0"/>
    <b v="1"/>
  </r>
  <r>
    <s v="C"/>
    <s v="A"/>
    <n v="20200101"/>
    <n v="2020"/>
    <n v="52"/>
    <x v="2"/>
    <n v="562"/>
    <s v="NER"/>
    <x v="0"/>
    <s v="M"/>
    <s v="Import"/>
    <n v="156"/>
    <s v="CHN"/>
    <x v="1"/>
    <n v="0"/>
    <s v="W00"/>
    <s v="World"/>
    <s v="H5"/>
    <s v="HS"/>
    <b v="1"/>
    <n v="310290"/>
    <s v="Fertilizers, mineral or chemical nitrogenous, other kinds including mixtures not specified in the foregoing subheadings"/>
    <x v="6"/>
    <x v="2"/>
    <b v="1"/>
    <s v="C00"/>
    <s v="TOTAL CPC"/>
    <n v="0"/>
    <n v="0"/>
    <s v="TOTAL MOT"/>
    <n v="8"/>
    <s v="kg"/>
    <n v="21700"/>
    <b v="0"/>
    <n v="8"/>
    <s v="kg"/>
    <n v="21700"/>
    <b v="0"/>
    <n v="21700"/>
    <b v="0"/>
    <n v="0"/>
    <b v="0"/>
    <s v="2040.395"/>
    <n v="0"/>
    <s v="2040.395"/>
    <n v="0"/>
    <b v="1"/>
    <b v="0"/>
  </r>
  <r>
    <s v="C"/>
    <s v="A"/>
    <n v="20200101"/>
    <n v="2020"/>
    <n v="52"/>
    <x v="2"/>
    <n v="562"/>
    <s v="NER"/>
    <x v="0"/>
    <s v="M"/>
    <s v="Import"/>
    <n v="204"/>
    <s v="BEN"/>
    <x v="2"/>
    <n v="0"/>
    <s v="W00"/>
    <s v="World"/>
    <s v="H5"/>
    <s v="HS"/>
    <b v="1"/>
    <n v="310290"/>
    <s v="Fertilizers, mineral or chemical nitrogenous, other kinds including mixtures not specified in the foregoing subheadings"/>
    <x v="6"/>
    <x v="2"/>
    <b v="1"/>
    <s v="C00"/>
    <s v="TOTAL CPC"/>
    <n v="0"/>
    <n v="0"/>
    <s v="TOTAL MOT"/>
    <n v="8"/>
    <s v="kg"/>
    <n v="15000"/>
    <b v="0"/>
    <n v="8"/>
    <s v="kg"/>
    <n v="15000"/>
    <b v="0"/>
    <n v="15000"/>
    <b v="0"/>
    <n v="0"/>
    <b v="0"/>
    <s v="280.02"/>
    <n v="0"/>
    <s v="280.02"/>
    <n v="0"/>
    <b v="1"/>
    <b v="0"/>
  </r>
  <r>
    <s v="C"/>
    <s v="A"/>
    <n v="20200101"/>
    <n v="2020"/>
    <n v="52"/>
    <x v="2"/>
    <n v="562"/>
    <s v="NER"/>
    <x v="0"/>
    <s v="M"/>
    <s v="Import"/>
    <n v="566"/>
    <s v="NGA"/>
    <x v="8"/>
    <n v="0"/>
    <s v="W00"/>
    <s v="World"/>
    <s v="H5"/>
    <s v="HS"/>
    <b v="1"/>
    <n v="310290"/>
    <s v="Fertilizers, mineral or chemical nitrogenous, other kinds including mixtures not specified in the foregoing subheadings"/>
    <x v="6"/>
    <x v="2"/>
    <b v="1"/>
    <s v="C00"/>
    <s v="TOTAL CPC"/>
    <n v="0"/>
    <n v="0"/>
    <s v="TOTAL MOT"/>
    <n v="8"/>
    <s v="kg"/>
    <n v="3004420"/>
    <b v="0"/>
    <n v="8"/>
    <s v="kg"/>
    <n v="3004420"/>
    <b v="0"/>
    <n v="3004420"/>
    <b v="0"/>
    <n v="0"/>
    <b v="0"/>
    <s v="492369.06"/>
    <n v="0"/>
    <s v="492369.06"/>
    <n v="0"/>
    <b v="1"/>
    <b v="0"/>
  </r>
  <r>
    <s v="C"/>
    <s v="A"/>
    <n v="20200101"/>
    <n v="2020"/>
    <n v="52"/>
    <x v="2"/>
    <n v="562"/>
    <s v="NER"/>
    <x v="0"/>
    <s v="M"/>
    <s v="Import"/>
    <n v="854"/>
    <s v="BFA"/>
    <x v="16"/>
    <n v="0"/>
    <s v="W00"/>
    <s v="World"/>
    <s v="H5"/>
    <s v="HS"/>
    <b v="1"/>
    <n v="310290"/>
    <s v="Fertilizers, mineral or chemical nitrogenous, other kinds including mixtures not specified in the foregoing subheadings"/>
    <x v="6"/>
    <x v="2"/>
    <b v="1"/>
    <s v="C00"/>
    <s v="TOTAL CPC"/>
    <n v="0"/>
    <n v="0"/>
    <s v="TOTAL MOT"/>
    <n v="8"/>
    <s v="kg"/>
    <n v="40000"/>
    <b v="0"/>
    <n v="8"/>
    <s v="kg"/>
    <n v="40000"/>
    <b v="0"/>
    <n v="40000"/>
    <b v="0"/>
    <n v="0"/>
    <b v="0"/>
    <s v="6093.33"/>
    <n v="0"/>
    <s v="6093.33"/>
    <n v="0"/>
    <b v="1"/>
    <b v="0"/>
  </r>
  <r>
    <s v="C"/>
    <s v="A"/>
    <n v="20200101"/>
    <n v="2020"/>
    <n v="52"/>
    <x v="2"/>
    <n v="180"/>
    <s v="COD"/>
    <x v="1"/>
    <s v="M"/>
    <s v="Import"/>
    <n v="0"/>
    <s v="W00"/>
    <x v="0"/>
    <n v="0"/>
    <s v="W00"/>
    <s v="World"/>
    <s v="H4"/>
    <s v="HS"/>
    <b v="1"/>
    <n v="3103"/>
    <s v="Fertilizers mineral or chemical, phosphatic"/>
    <x v="7"/>
    <x v="1"/>
    <b v="0"/>
    <s v="C00"/>
    <s v="TOTAL CPC"/>
    <n v="0"/>
    <n v="0"/>
    <s v="TOTAL MOT"/>
    <n v="8"/>
    <s v="kg"/>
    <n v="564180"/>
    <b v="0"/>
    <n v="8"/>
    <s v="kg"/>
    <n v="564180"/>
    <b v="0"/>
    <n v="564180"/>
    <b v="0"/>
    <n v="0"/>
    <b v="0"/>
    <s v="278034.482"/>
    <n v="0"/>
    <s v="278034.482"/>
    <n v="0"/>
    <b v="0"/>
    <b v="1"/>
  </r>
  <r>
    <s v="C"/>
    <s v="A"/>
    <n v="20200101"/>
    <n v="2020"/>
    <n v="52"/>
    <x v="2"/>
    <n v="180"/>
    <s v="COD"/>
    <x v="1"/>
    <s v="M"/>
    <s v="Import"/>
    <n v="120"/>
    <s v="CMR"/>
    <x v="46"/>
    <n v="0"/>
    <s v="W00"/>
    <s v="World"/>
    <s v="H4"/>
    <s v="HS"/>
    <b v="1"/>
    <n v="3103"/>
    <s v="Fertilizers mineral or chemical, phosphatic"/>
    <x v="7"/>
    <x v="1"/>
    <b v="0"/>
    <s v="C00"/>
    <s v="TOTAL CPC"/>
    <n v="0"/>
    <n v="0"/>
    <s v="TOTAL MOT"/>
    <n v="8"/>
    <s v="kg"/>
    <n v="9"/>
    <b v="0"/>
    <n v="8"/>
    <s v="kg"/>
    <n v="9"/>
    <b v="0"/>
    <n v="9"/>
    <b v="0"/>
    <n v="0"/>
    <b v="0"/>
    <s v="266.408"/>
    <n v="0"/>
    <s v="266.408"/>
    <n v="0"/>
    <b v="0"/>
    <b v="1"/>
  </r>
  <r>
    <s v="C"/>
    <s v="A"/>
    <n v="20200101"/>
    <n v="2020"/>
    <n v="52"/>
    <x v="2"/>
    <n v="180"/>
    <s v="COD"/>
    <x v="1"/>
    <s v="M"/>
    <s v="Import"/>
    <n v="504"/>
    <s v="MAR"/>
    <x v="43"/>
    <n v="0"/>
    <s v="W00"/>
    <s v="World"/>
    <s v="H4"/>
    <s v="HS"/>
    <b v="1"/>
    <n v="3103"/>
    <s v="Fertilizers mineral or chemical, phosphatic"/>
    <x v="7"/>
    <x v="1"/>
    <b v="0"/>
    <s v="C00"/>
    <s v="TOTAL CPC"/>
    <n v="0"/>
    <n v="0"/>
    <s v="TOTAL MOT"/>
    <n v="8"/>
    <s v="kg"/>
    <n v="504700"/>
    <b v="0"/>
    <n v="8"/>
    <s v="kg"/>
    <n v="504700"/>
    <b v="0"/>
    <n v="504700"/>
    <b v="0"/>
    <n v="0"/>
    <b v="0"/>
    <s v="247748.327"/>
    <n v="0"/>
    <s v="247748.327"/>
    <n v="0"/>
    <b v="0"/>
    <b v="1"/>
  </r>
  <r>
    <s v="C"/>
    <s v="A"/>
    <n v="20200101"/>
    <n v="2020"/>
    <n v="52"/>
    <x v="2"/>
    <n v="180"/>
    <s v="COD"/>
    <x v="1"/>
    <s v="M"/>
    <s v="Import"/>
    <n v="686"/>
    <s v="SEN"/>
    <x v="10"/>
    <n v="0"/>
    <s v="W00"/>
    <s v="World"/>
    <s v="H4"/>
    <s v="HS"/>
    <b v="1"/>
    <n v="3103"/>
    <s v="Fertilizers mineral or chemical, phosphatic"/>
    <x v="7"/>
    <x v="1"/>
    <b v="0"/>
    <s v="C00"/>
    <s v="TOTAL CPC"/>
    <n v="0"/>
    <n v="0"/>
    <s v="TOTAL MOT"/>
    <n v="8"/>
    <s v="kg"/>
    <n v="59471"/>
    <b v="0"/>
    <n v="8"/>
    <s v="kg"/>
    <n v="59471"/>
    <b v="0"/>
    <n v="59471"/>
    <b v="0"/>
    <n v="0"/>
    <b v="0"/>
    <s v="30019.747"/>
    <n v="0"/>
    <s v="30019.747"/>
    <n v="0"/>
    <b v="0"/>
    <b v="1"/>
  </r>
  <r>
    <s v="C"/>
    <s v="A"/>
    <n v="20200101"/>
    <n v="2020"/>
    <n v="52"/>
    <x v="2"/>
    <n v="562"/>
    <s v="NER"/>
    <x v="0"/>
    <s v="M"/>
    <s v="Import"/>
    <n v="0"/>
    <s v="W00"/>
    <x v="0"/>
    <n v="0"/>
    <s v="W00"/>
    <s v="World"/>
    <s v="H5"/>
    <s v="HS"/>
    <b v="1"/>
    <n v="3103"/>
    <s v="Fertilizers mineral or chemical, phosphatic"/>
    <x v="7"/>
    <x v="1"/>
    <b v="0"/>
    <s v="C00"/>
    <s v="TOTAL CPC"/>
    <n v="0"/>
    <n v="0"/>
    <s v="TOTAL MOT"/>
    <n v="8"/>
    <s v="kg"/>
    <n v="2500"/>
    <b v="0"/>
    <n v="8"/>
    <s v="kg"/>
    <n v="2500"/>
    <b v="0"/>
    <n v="2500"/>
    <b v="0"/>
    <n v="0"/>
    <b v="0"/>
    <s v="646.508"/>
    <n v="0"/>
    <s v="646.508"/>
    <n v="0"/>
    <b v="0"/>
    <b v="1"/>
  </r>
  <r>
    <s v="C"/>
    <s v="A"/>
    <n v="20200101"/>
    <n v="2020"/>
    <n v="52"/>
    <x v="2"/>
    <n v="562"/>
    <s v="NER"/>
    <x v="0"/>
    <s v="M"/>
    <s v="Import"/>
    <n v="566"/>
    <s v="NGA"/>
    <x v="8"/>
    <n v="0"/>
    <s v="W00"/>
    <s v="World"/>
    <s v="H5"/>
    <s v="HS"/>
    <b v="1"/>
    <n v="3103"/>
    <s v="Fertilizers mineral or chemical, phosphatic"/>
    <x v="7"/>
    <x v="1"/>
    <b v="0"/>
    <s v="C00"/>
    <s v="TOTAL CPC"/>
    <n v="0"/>
    <n v="0"/>
    <s v="TOTAL MOT"/>
    <n v="8"/>
    <s v="kg"/>
    <n v="2500"/>
    <b v="0"/>
    <n v="8"/>
    <s v="kg"/>
    <n v="2500"/>
    <b v="0"/>
    <n v="2500"/>
    <b v="0"/>
    <n v="0"/>
    <b v="0"/>
    <s v="646.508"/>
    <n v="0"/>
    <s v="646.508"/>
    <n v="0"/>
    <b v="0"/>
    <b v="1"/>
  </r>
  <r>
    <s v="C"/>
    <s v="A"/>
    <n v="20200101"/>
    <n v="2020"/>
    <n v="52"/>
    <x v="2"/>
    <n v="180"/>
    <s v="COD"/>
    <x v="1"/>
    <s v="M"/>
    <s v="Import"/>
    <n v="0"/>
    <s v="W00"/>
    <x v="0"/>
    <n v="0"/>
    <s v="W00"/>
    <s v="World"/>
    <s v="H4"/>
    <s v="HS"/>
    <b v="1"/>
    <n v="310310"/>
    <s v="Fertilizers, mineral or chemical phosphatic, superphosphates"/>
    <x v="8"/>
    <x v="2"/>
    <b v="1"/>
    <s v="C00"/>
    <s v="TOTAL CPC"/>
    <n v="0"/>
    <n v="0"/>
    <s v="TOTAL MOT"/>
    <n v="8"/>
    <s v="kg"/>
    <n v="504700"/>
    <b v="0"/>
    <n v="8"/>
    <s v="kg"/>
    <n v="504700"/>
    <b v="0"/>
    <n v="504700"/>
    <b v="0"/>
    <n v="0"/>
    <b v="0"/>
    <s v="247748.327"/>
    <n v="0"/>
    <s v="247748.327"/>
    <n v="0"/>
    <b v="0"/>
    <b v="1"/>
  </r>
  <r>
    <s v="C"/>
    <s v="A"/>
    <n v="20200101"/>
    <n v="2020"/>
    <n v="52"/>
    <x v="2"/>
    <n v="180"/>
    <s v="COD"/>
    <x v="1"/>
    <s v="M"/>
    <s v="Import"/>
    <n v="504"/>
    <s v="MAR"/>
    <x v="43"/>
    <n v="0"/>
    <s v="W00"/>
    <s v="World"/>
    <s v="H4"/>
    <s v="HS"/>
    <b v="1"/>
    <n v="310310"/>
    <s v="Fertilizers, mineral or chemical phosphatic, superphosphates"/>
    <x v="8"/>
    <x v="2"/>
    <b v="1"/>
    <s v="C00"/>
    <s v="TOTAL CPC"/>
    <n v="0"/>
    <n v="0"/>
    <s v="TOTAL MOT"/>
    <n v="8"/>
    <s v="kg"/>
    <n v="504700"/>
    <b v="0"/>
    <n v="8"/>
    <s v="kg"/>
    <n v="504700"/>
    <b v="0"/>
    <n v="504700"/>
    <b v="0"/>
    <n v="0"/>
    <b v="0"/>
    <s v="247748.327"/>
    <n v="0"/>
    <s v="247748.327"/>
    <n v="0"/>
    <b v="0"/>
    <b v="1"/>
  </r>
  <r>
    <s v="C"/>
    <s v="A"/>
    <n v="20200101"/>
    <n v="2020"/>
    <n v="52"/>
    <x v="2"/>
    <n v="180"/>
    <s v="COD"/>
    <x v="1"/>
    <s v="M"/>
    <s v="Import"/>
    <n v="0"/>
    <s v="W00"/>
    <x v="0"/>
    <n v="0"/>
    <s v="W00"/>
    <s v="World"/>
    <s v="H4"/>
    <s v="HS"/>
    <b v="1"/>
    <n v="310390"/>
    <s v="Fertilizers, mineral or chemical phosphatic, n.e.c. in heading no. 3103"/>
    <x v="17"/>
    <x v="2"/>
    <b v="1"/>
    <s v="C00"/>
    <s v="TOTAL CPC"/>
    <n v="0"/>
    <n v="0"/>
    <s v="TOTAL MOT"/>
    <n v="8"/>
    <s v="kg"/>
    <n v="59480"/>
    <b v="0"/>
    <n v="8"/>
    <s v="kg"/>
    <n v="59480"/>
    <b v="0"/>
    <n v="59480"/>
    <b v="0"/>
    <n v="0"/>
    <b v="0"/>
    <s v="30286.155"/>
    <n v="0"/>
    <s v="30286.155"/>
    <n v="0"/>
    <b v="0"/>
    <b v="1"/>
  </r>
  <r>
    <s v="C"/>
    <s v="A"/>
    <n v="20200101"/>
    <n v="2020"/>
    <n v="52"/>
    <x v="2"/>
    <n v="180"/>
    <s v="COD"/>
    <x v="1"/>
    <s v="M"/>
    <s v="Import"/>
    <n v="120"/>
    <s v="CMR"/>
    <x v="46"/>
    <n v="0"/>
    <s v="W00"/>
    <s v="World"/>
    <s v="H4"/>
    <s v="HS"/>
    <b v="1"/>
    <n v="310390"/>
    <s v="Fertilizers, mineral or chemical phosphatic, n.e.c. in heading no. 3103"/>
    <x v="17"/>
    <x v="2"/>
    <b v="1"/>
    <s v="C00"/>
    <s v="TOTAL CPC"/>
    <n v="0"/>
    <n v="0"/>
    <s v="TOTAL MOT"/>
    <n v="8"/>
    <s v="kg"/>
    <n v="9"/>
    <b v="0"/>
    <n v="8"/>
    <s v="kg"/>
    <n v="9"/>
    <b v="0"/>
    <n v="9"/>
    <b v="0"/>
    <n v="0"/>
    <b v="0"/>
    <s v="266.408"/>
    <n v="0"/>
    <s v="266.408"/>
    <n v="0"/>
    <b v="0"/>
    <b v="1"/>
  </r>
  <r>
    <s v="C"/>
    <s v="A"/>
    <n v="20200101"/>
    <n v="2020"/>
    <n v="52"/>
    <x v="2"/>
    <n v="180"/>
    <s v="COD"/>
    <x v="1"/>
    <s v="M"/>
    <s v="Import"/>
    <n v="686"/>
    <s v="SEN"/>
    <x v="10"/>
    <n v="0"/>
    <s v="W00"/>
    <s v="World"/>
    <s v="H4"/>
    <s v="HS"/>
    <b v="1"/>
    <n v="310390"/>
    <s v="Fertilizers, mineral or chemical phosphatic, n.e.c. in heading no. 3103"/>
    <x v="17"/>
    <x v="2"/>
    <b v="1"/>
    <s v="C00"/>
    <s v="TOTAL CPC"/>
    <n v="0"/>
    <n v="0"/>
    <s v="TOTAL MOT"/>
    <n v="8"/>
    <s v="kg"/>
    <n v="59471"/>
    <b v="0"/>
    <n v="8"/>
    <s v="kg"/>
    <n v="59471"/>
    <b v="0"/>
    <n v="59471"/>
    <b v="0"/>
    <n v="0"/>
    <b v="0"/>
    <s v="30019.747"/>
    <n v="0"/>
    <s v="30019.747"/>
    <n v="0"/>
    <b v="0"/>
    <b v="1"/>
  </r>
  <r>
    <s v="C"/>
    <s v="A"/>
    <n v="20200101"/>
    <n v="2020"/>
    <n v="52"/>
    <x v="2"/>
    <n v="562"/>
    <s v="NER"/>
    <x v="0"/>
    <s v="M"/>
    <s v="Import"/>
    <n v="0"/>
    <s v="W00"/>
    <x v="0"/>
    <n v="0"/>
    <s v="W00"/>
    <s v="World"/>
    <s v="H5"/>
    <s v="HS"/>
    <b v="1"/>
    <n v="310390"/>
    <s v="Fertilizers, mineral or chemical phosphatic, n.e.c. in heading no. 3103"/>
    <x v="17"/>
    <x v="2"/>
    <b v="1"/>
    <s v="C00"/>
    <s v="TOTAL CPC"/>
    <n v="0"/>
    <n v="0"/>
    <s v="TOTAL MOT"/>
    <n v="8"/>
    <s v="kg"/>
    <n v="2500"/>
    <b v="0"/>
    <n v="8"/>
    <s v="kg"/>
    <n v="2500"/>
    <b v="0"/>
    <n v="2500"/>
    <b v="0"/>
    <n v="0"/>
    <b v="0"/>
    <s v="646.508"/>
    <n v="0"/>
    <s v="646.508"/>
    <n v="0"/>
    <b v="0"/>
    <b v="1"/>
  </r>
  <r>
    <s v="C"/>
    <s v="A"/>
    <n v="20200101"/>
    <n v="2020"/>
    <n v="52"/>
    <x v="2"/>
    <n v="562"/>
    <s v="NER"/>
    <x v="0"/>
    <s v="M"/>
    <s v="Import"/>
    <n v="566"/>
    <s v="NGA"/>
    <x v="8"/>
    <n v="0"/>
    <s v="W00"/>
    <s v="World"/>
    <s v="H5"/>
    <s v="HS"/>
    <b v="1"/>
    <n v="310390"/>
    <s v="Fertilizers, mineral or chemical phosphatic, n.e.c. in heading no. 3103"/>
    <x v="17"/>
    <x v="2"/>
    <b v="1"/>
    <s v="C00"/>
    <s v="TOTAL CPC"/>
    <n v="0"/>
    <n v="0"/>
    <s v="TOTAL MOT"/>
    <n v="8"/>
    <s v="kg"/>
    <n v="2500"/>
    <b v="0"/>
    <n v="8"/>
    <s v="kg"/>
    <n v="2500"/>
    <b v="0"/>
    <n v="2500"/>
    <b v="0"/>
    <n v="0"/>
    <b v="0"/>
    <s v="646.508"/>
    <n v="0"/>
    <s v="646.508"/>
    <n v="0"/>
    <b v="1"/>
    <b v="0"/>
  </r>
  <r>
    <s v="C"/>
    <s v="A"/>
    <n v="20200101"/>
    <n v="2020"/>
    <n v="52"/>
    <x v="2"/>
    <n v="180"/>
    <s v="COD"/>
    <x v="1"/>
    <s v="M"/>
    <s v="Import"/>
    <n v="0"/>
    <s v="W00"/>
    <x v="0"/>
    <n v="0"/>
    <s v="W00"/>
    <s v="World"/>
    <s v="H4"/>
    <s v="HS"/>
    <b v="1"/>
    <n v="3104"/>
    <s v="Fertilizers mineral or chemical, potassic"/>
    <x v="9"/>
    <x v="1"/>
    <b v="0"/>
    <s v="C00"/>
    <s v="TOTAL CPC"/>
    <n v="0"/>
    <n v="0"/>
    <s v="TOTAL MOT"/>
    <n v="-1"/>
    <s v="N/A"/>
    <n v="0"/>
    <b v="1"/>
    <n v="-1"/>
    <s v="N/A"/>
    <n v="0"/>
    <b v="0"/>
    <n v="0"/>
    <b v="1"/>
    <n v="0"/>
    <b v="0"/>
    <s v="1573050.81"/>
    <n v="0"/>
    <s v="1573050.81"/>
    <n v="6"/>
    <b v="0"/>
    <b v="1"/>
  </r>
  <r>
    <s v="C"/>
    <s v="A"/>
    <n v="20200101"/>
    <n v="2020"/>
    <n v="52"/>
    <x v="2"/>
    <n v="180"/>
    <s v="COD"/>
    <x v="1"/>
    <s v="M"/>
    <s v="Import"/>
    <n v="156"/>
    <s v="CHN"/>
    <x v="1"/>
    <n v="0"/>
    <s v="W00"/>
    <s v="World"/>
    <s v="H4"/>
    <s v="HS"/>
    <b v="1"/>
    <n v="3104"/>
    <s v="Fertilizers mineral or chemical, potassic"/>
    <x v="9"/>
    <x v="1"/>
    <b v="0"/>
    <s v="C00"/>
    <s v="TOTAL CPC"/>
    <n v="0"/>
    <n v="0"/>
    <s v="TOTAL MOT"/>
    <n v="-1"/>
    <s v="N/A"/>
    <n v="0"/>
    <b v="1"/>
    <n v="-1"/>
    <s v="N/A"/>
    <n v="0"/>
    <b v="0"/>
    <n v="0"/>
    <b v="1"/>
    <n v="0"/>
    <b v="0"/>
    <s v="338709.451"/>
    <n v="0"/>
    <s v="338709.451"/>
    <n v="6"/>
    <b v="0"/>
    <b v="1"/>
  </r>
  <r>
    <s v="C"/>
    <s v="A"/>
    <n v="20200101"/>
    <n v="2020"/>
    <n v="52"/>
    <x v="2"/>
    <n v="180"/>
    <s v="COD"/>
    <x v="1"/>
    <s v="M"/>
    <s v="Import"/>
    <n v="440"/>
    <s v="LTU"/>
    <x v="24"/>
    <n v="0"/>
    <s v="W00"/>
    <s v="World"/>
    <s v="H4"/>
    <s v="HS"/>
    <b v="1"/>
    <n v="3104"/>
    <s v="Fertilizers mineral or chemical, potassic"/>
    <x v="9"/>
    <x v="1"/>
    <b v="0"/>
    <s v="C00"/>
    <s v="TOTAL CPC"/>
    <n v="0"/>
    <n v="0"/>
    <s v="TOTAL MOT"/>
    <n v="8"/>
    <s v="kg"/>
    <n v="1218285"/>
    <b v="0"/>
    <n v="8"/>
    <s v="kg"/>
    <n v="1218285"/>
    <b v="0"/>
    <n v="1218285"/>
    <b v="0"/>
    <n v="0"/>
    <b v="0"/>
    <s v="489059.773"/>
    <n v="0"/>
    <s v="489059.773"/>
    <n v="0"/>
    <b v="0"/>
    <b v="1"/>
  </r>
  <r>
    <s v="C"/>
    <s v="A"/>
    <n v="20200101"/>
    <n v="2020"/>
    <n v="52"/>
    <x v="2"/>
    <n v="180"/>
    <s v="COD"/>
    <x v="1"/>
    <s v="M"/>
    <s v="Import"/>
    <n v="528"/>
    <s v="NLD"/>
    <x v="7"/>
    <n v="0"/>
    <s v="W00"/>
    <s v="World"/>
    <s v="H4"/>
    <s v="HS"/>
    <b v="1"/>
    <n v="3104"/>
    <s v="Fertilizers mineral or chemical, potassic"/>
    <x v="9"/>
    <x v="1"/>
    <b v="0"/>
    <s v="C00"/>
    <s v="TOTAL CPC"/>
    <n v="0"/>
    <n v="0"/>
    <s v="TOTAL MOT"/>
    <n v="-1"/>
    <s v="N/A"/>
    <n v="0"/>
    <b v="1"/>
    <n v="-1"/>
    <s v="N/A"/>
    <n v="0"/>
    <b v="0"/>
    <n v="0"/>
    <b v="1"/>
    <n v="0"/>
    <b v="0"/>
    <s v="977.058"/>
    <n v="0"/>
    <s v="977.058"/>
    <n v="6"/>
    <b v="0"/>
    <b v="1"/>
  </r>
  <r>
    <s v="C"/>
    <s v="A"/>
    <n v="20200101"/>
    <n v="2020"/>
    <n v="52"/>
    <x v="2"/>
    <n v="180"/>
    <s v="COD"/>
    <x v="1"/>
    <s v="M"/>
    <s v="Import"/>
    <n v="699"/>
    <s v="IND"/>
    <x v="11"/>
    <n v="0"/>
    <s v="W00"/>
    <s v="World"/>
    <s v="H4"/>
    <s v="HS"/>
    <b v="1"/>
    <n v="3104"/>
    <s v="Fertilizers mineral or chemical, potassic"/>
    <x v="9"/>
    <x v="1"/>
    <b v="0"/>
    <s v="C00"/>
    <s v="TOTAL CPC"/>
    <n v="0"/>
    <n v="0"/>
    <s v="TOTAL MOT"/>
    <n v="8"/>
    <s v="kg"/>
    <n v="150"/>
    <b v="0"/>
    <n v="8"/>
    <s v="kg"/>
    <n v="150"/>
    <b v="0"/>
    <n v="150"/>
    <b v="0"/>
    <n v="0"/>
    <b v="0"/>
    <s v="90.482"/>
    <n v="0"/>
    <s v="90.482"/>
    <n v="0"/>
    <b v="0"/>
    <b v="1"/>
  </r>
  <r>
    <s v="C"/>
    <s v="A"/>
    <n v="20200101"/>
    <n v="2020"/>
    <n v="52"/>
    <x v="2"/>
    <n v="180"/>
    <s v="COD"/>
    <x v="1"/>
    <s v="M"/>
    <s v="Import"/>
    <n v="704"/>
    <s v="VNM"/>
    <x v="29"/>
    <n v="0"/>
    <s v="W00"/>
    <s v="World"/>
    <s v="H4"/>
    <s v="HS"/>
    <b v="1"/>
    <n v="3104"/>
    <s v="Fertilizers mineral or chemical, potassic"/>
    <x v="9"/>
    <x v="1"/>
    <b v="0"/>
    <s v="C00"/>
    <s v="TOTAL CPC"/>
    <n v="0"/>
    <n v="0"/>
    <s v="TOTAL MOT"/>
    <n v="8"/>
    <s v="kg"/>
    <n v="104200"/>
    <b v="0"/>
    <n v="8"/>
    <s v="kg"/>
    <n v="104200"/>
    <b v="0"/>
    <n v="104200"/>
    <b v="0"/>
    <n v="0"/>
    <b v="0"/>
    <s v="42580.796"/>
    <n v="0"/>
    <s v="42580.796"/>
    <n v="0"/>
    <b v="0"/>
    <b v="1"/>
  </r>
  <r>
    <s v="C"/>
    <s v="A"/>
    <n v="20200101"/>
    <n v="2020"/>
    <n v="52"/>
    <x v="2"/>
    <n v="180"/>
    <s v="COD"/>
    <x v="1"/>
    <s v="M"/>
    <s v="Import"/>
    <n v="710"/>
    <s v="ZAF"/>
    <x v="30"/>
    <n v="0"/>
    <s v="W00"/>
    <s v="World"/>
    <s v="H4"/>
    <s v="HS"/>
    <b v="1"/>
    <n v="3104"/>
    <s v="Fertilizers mineral or chemical, potassic"/>
    <x v="9"/>
    <x v="1"/>
    <b v="0"/>
    <s v="C00"/>
    <s v="TOTAL CPC"/>
    <n v="0"/>
    <n v="0"/>
    <s v="TOTAL MOT"/>
    <n v="8"/>
    <s v="kg"/>
    <n v="119"/>
    <b v="0"/>
    <n v="8"/>
    <s v="kg"/>
    <n v="119"/>
    <b v="0"/>
    <n v="119"/>
    <b v="0"/>
    <n v="0"/>
    <b v="0"/>
    <s v="4757.971"/>
    <n v="0"/>
    <s v="4757.971"/>
    <n v="0"/>
    <b v="0"/>
    <b v="1"/>
  </r>
  <r>
    <s v="C"/>
    <s v="A"/>
    <n v="20200101"/>
    <n v="2020"/>
    <n v="52"/>
    <x v="2"/>
    <n v="180"/>
    <s v="COD"/>
    <x v="1"/>
    <s v="M"/>
    <s v="Import"/>
    <n v="757"/>
    <s v="CHE"/>
    <x v="31"/>
    <n v="0"/>
    <s v="W00"/>
    <s v="World"/>
    <s v="H4"/>
    <s v="HS"/>
    <b v="1"/>
    <n v="3104"/>
    <s v="Fertilizers mineral or chemical, potassic"/>
    <x v="9"/>
    <x v="1"/>
    <b v="0"/>
    <s v="C00"/>
    <s v="TOTAL CPC"/>
    <n v="0"/>
    <n v="0"/>
    <s v="TOTAL MOT"/>
    <n v="8"/>
    <s v="kg"/>
    <n v="1803350"/>
    <b v="0"/>
    <n v="8"/>
    <s v="kg"/>
    <n v="1803350"/>
    <b v="0"/>
    <n v="1803350"/>
    <b v="0"/>
    <n v="0"/>
    <b v="0"/>
    <s v="696875.279"/>
    <n v="0"/>
    <s v="696875.279"/>
    <n v="0"/>
    <b v="0"/>
    <b v="1"/>
  </r>
  <r>
    <s v="C"/>
    <s v="A"/>
    <n v="20200101"/>
    <n v="2020"/>
    <n v="52"/>
    <x v="2"/>
    <n v="562"/>
    <s v="NER"/>
    <x v="0"/>
    <s v="M"/>
    <s v="Import"/>
    <n v="0"/>
    <s v="W00"/>
    <x v="0"/>
    <n v="0"/>
    <s v="W00"/>
    <s v="World"/>
    <s v="H5"/>
    <s v="HS"/>
    <b v="1"/>
    <n v="3104"/>
    <s v="Fertilizers mineral or chemical, potassic"/>
    <x v="9"/>
    <x v="1"/>
    <b v="0"/>
    <s v="C00"/>
    <s v="TOTAL CPC"/>
    <n v="0"/>
    <n v="0"/>
    <s v="TOTAL MOT"/>
    <n v="8"/>
    <s v="kg"/>
    <n v="5105880"/>
    <b v="0"/>
    <n v="8"/>
    <s v="kg"/>
    <n v="5105880"/>
    <b v="0"/>
    <n v="5105880"/>
    <b v="0"/>
    <n v="0"/>
    <b v="0"/>
    <s v="6796524.095"/>
    <n v="0"/>
    <s v="6796524.095"/>
    <n v="0"/>
    <b v="0"/>
    <b v="1"/>
  </r>
  <r>
    <s v="C"/>
    <s v="A"/>
    <n v="20200101"/>
    <n v="2020"/>
    <n v="52"/>
    <x v="2"/>
    <n v="562"/>
    <s v="NER"/>
    <x v="0"/>
    <s v="M"/>
    <s v="Import"/>
    <n v="643"/>
    <s v="RUS"/>
    <x v="9"/>
    <n v="0"/>
    <s v="W00"/>
    <s v="World"/>
    <s v="H5"/>
    <s v="HS"/>
    <b v="1"/>
    <n v="3104"/>
    <s v="Fertilizers mineral or chemical, potassic"/>
    <x v="9"/>
    <x v="1"/>
    <b v="0"/>
    <s v="C00"/>
    <s v="TOTAL CPC"/>
    <n v="0"/>
    <n v="0"/>
    <s v="TOTAL MOT"/>
    <n v="8"/>
    <s v="kg"/>
    <n v="5105880"/>
    <b v="0"/>
    <n v="8"/>
    <s v="kg"/>
    <n v="5105880"/>
    <b v="0"/>
    <n v="5105880"/>
    <b v="0"/>
    <n v="0"/>
    <b v="0"/>
    <s v="6796524.095"/>
    <n v="0"/>
    <s v="6796524.095"/>
    <n v="0"/>
    <b v="0"/>
    <b v="1"/>
  </r>
  <r>
    <s v="C"/>
    <s v="A"/>
    <n v="20200101"/>
    <n v="2020"/>
    <n v="52"/>
    <x v="2"/>
    <n v="180"/>
    <s v="COD"/>
    <x v="1"/>
    <s v="M"/>
    <s v="Import"/>
    <n v="0"/>
    <s v="W00"/>
    <x v="0"/>
    <n v="0"/>
    <s v="W00"/>
    <s v="World"/>
    <s v="H4"/>
    <s v="HS"/>
    <b v="1"/>
    <n v="310420"/>
    <s v="Fertilizers, mineral or chemical potassic, potassium chloride"/>
    <x v="10"/>
    <x v="2"/>
    <b v="1"/>
    <s v="C00"/>
    <s v="TOTAL CPC"/>
    <n v="0"/>
    <n v="0"/>
    <s v="TOTAL MOT"/>
    <n v="-1"/>
    <s v="N/A"/>
    <n v="0"/>
    <b v="1"/>
    <n v="8"/>
    <s v="kg"/>
    <n v="3095906"/>
    <b v="0"/>
    <n v="0"/>
    <b v="1"/>
    <n v="0"/>
    <b v="0"/>
    <s v="1255572.151"/>
    <n v="0"/>
    <s v="1255572.151"/>
    <n v="6"/>
    <b v="0"/>
    <b v="1"/>
  </r>
  <r>
    <s v="C"/>
    <s v="A"/>
    <n v="20200101"/>
    <n v="2020"/>
    <n v="52"/>
    <x v="2"/>
    <n v="180"/>
    <s v="COD"/>
    <x v="1"/>
    <s v="M"/>
    <s v="Import"/>
    <n v="156"/>
    <s v="CHN"/>
    <x v="1"/>
    <n v="0"/>
    <s v="W00"/>
    <s v="World"/>
    <s v="H4"/>
    <s v="HS"/>
    <b v="1"/>
    <n v="310420"/>
    <s v="Fertilizers, mineral or chemical potassic, potassium chloride"/>
    <x v="10"/>
    <x v="2"/>
    <b v="1"/>
    <s v="C00"/>
    <s v="TOTAL CPC"/>
    <n v="0"/>
    <n v="0"/>
    <s v="TOTAL MOT"/>
    <n v="-1"/>
    <s v="N/A"/>
    <n v="0"/>
    <b v="1"/>
    <n v="8"/>
    <s v="kg"/>
    <n v="754921"/>
    <b v="0"/>
    <n v="0"/>
    <b v="1"/>
    <n v="0"/>
    <b v="0"/>
    <s v="338709.451"/>
    <n v="0"/>
    <s v="338709.451"/>
    <n v="6"/>
    <b v="0"/>
    <b v="1"/>
  </r>
  <r>
    <s v="C"/>
    <s v="A"/>
    <n v="20200101"/>
    <n v="2020"/>
    <n v="52"/>
    <x v="2"/>
    <n v="180"/>
    <s v="COD"/>
    <x v="1"/>
    <s v="M"/>
    <s v="Import"/>
    <n v="440"/>
    <s v="LTU"/>
    <x v="24"/>
    <n v="0"/>
    <s v="W00"/>
    <s v="World"/>
    <s v="H4"/>
    <s v="HS"/>
    <b v="1"/>
    <n v="310420"/>
    <s v="Fertilizers, mineral or chemical potassic, potassium chloride"/>
    <x v="10"/>
    <x v="2"/>
    <b v="1"/>
    <s v="C00"/>
    <s v="TOTAL CPC"/>
    <n v="0"/>
    <n v="0"/>
    <s v="TOTAL MOT"/>
    <n v="8"/>
    <s v="kg"/>
    <n v="433168"/>
    <b v="0"/>
    <n v="8"/>
    <s v="kg"/>
    <n v="433168"/>
    <b v="0"/>
    <n v="433168"/>
    <b v="0"/>
    <n v="0"/>
    <b v="0"/>
    <s v="174636.378"/>
    <n v="0"/>
    <s v="174636.378"/>
    <n v="0"/>
    <b v="0"/>
    <b v="1"/>
  </r>
  <r>
    <s v="C"/>
    <s v="A"/>
    <n v="20200101"/>
    <n v="2020"/>
    <n v="52"/>
    <x v="2"/>
    <n v="180"/>
    <s v="COD"/>
    <x v="1"/>
    <s v="M"/>
    <s v="Import"/>
    <n v="699"/>
    <s v="IND"/>
    <x v="11"/>
    <n v="0"/>
    <s v="W00"/>
    <s v="World"/>
    <s v="H4"/>
    <s v="HS"/>
    <b v="1"/>
    <n v="310420"/>
    <s v="Fertilizers, mineral or chemical potassic, potassium chloride"/>
    <x v="10"/>
    <x v="2"/>
    <b v="1"/>
    <s v="C00"/>
    <s v="TOTAL CPC"/>
    <n v="0"/>
    <n v="0"/>
    <s v="TOTAL MOT"/>
    <n v="8"/>
    <s v="kg"/>
    <n v="150"/>
    <b v="0"/>
    <n v="8"/>
    <s v="kg"/>
    <n v="150"/>
    <b v="0"/>
    <n v="150"/>
    <b v="0"/>
    <n v="0"/>
    <b v="0"/>
    <s v="90.482"/>
    <n v="0"/>
    <s v="90.482"/>
    <n v="0"/>
    <b v="0"/>
    <b v="1"/>
  </r>
  <r>
    <s v="C"/>
    <s v="A"/>
    <n v="20200101"/>
    <n v="2020"/>
    <n v="52"/>
    <x v="2"/>
    <n v="180"/>
    <s v="COD"/>
    <x v="1"/>
    <s v="M"/>
    <s v="Import"/>
    <n v="704"/>
    <s v="VNM"/>
    <x v="29"/>
    <n v="0"/>
    <s v="W00"/>
    <s v="World"/>
    <s v="H4"/>
    <s v="HS"/>
    <b v="1"/>
    <n v="310420"/>
    <s v="Fertilizers, mineral or chemical potassic, potassium chloride"/>
    <x v="10"/>
    <x v="2"/>
    <b v="1"/>
    <s v="C00"/>
    <s v="TOTAL CPC"/>
    <n v="0"/>
    <n v="0"/>
    <s v="TOTAL MOT"/>
    <n v="8"/>
    <s v="kg"/>
    <n v="104200"/>
    <b v="0"/>
    <n v="8"/>
    <s v="kg"/>
    <n v="104200"/>
    <b v="0"/>
    <n v="104200"/>
    <b v="0"/>
    <n v="0"/>
    <b v="0"/>
    <s v="42580.796"/>
    <n v="0"/>
    <s v="42580.796"/>
    <n v="0"/>
    <b v="0"/>
    <b v="1"/>
  </r>
  <r>
    <s v="C"/>
    <s v="A"/>
    <n v="20200101"/>
    <n v="2020"/>
    <n v="52"/>
    <x v="2"/>
    <n v="180"/>
    <s v="COD"/>
    <x v="1"/>
    <s v="M"/>
    <s v="Import"/>
    <n v="710"/>
    <s v="ZAF"/>
    <x v="30"/>
    <n v="0"/>
    <s v="W00"/>
    <s v="World"/>
    <s v="H4"/>
    <s v="HS"/>
    <b v="1"/>
    <n v="310420"/>
    <s v="Fertilizers, mineral or chemical potassic, potassium chloride"/>
    <x v="10"/>
    <x v="2"/>
    <b v="1"/>
    <s v="C00"/>
    <s v="TOTAL CPC"/>
    <n v="0"/>
    <n v="0"/>
    <s v="TOTAL MOT"/>
    <n v="8"/>
    <s v="kg"/>
    <n v="117"/>
    <b v="0"/>
    <n v="8"/>
    <s v="kg"/>
    <n v="117"/>
    <b v="0"/>
    <n v="117"/>
    <b v="0"/>
    <n v="0"/>
    <b v="0"/>
    <s v="2679.765"/>
    <n v="0"/>
    <s v="2679.765"/>
    <n v="0"/>
    <b v="0"/>
    <b v="1"/>
  </r>
  <r>
    <s v="C"/>
    <s v="A"/>
    <n v="20200101"/>
    <n v="2020"/>
    <n v="52"/>
    <x v="2"/>
    <n v="180"/>
    <s v="COD"/>
    <x v="1"/>
    <s v="M"/>
    <s v="Import"/>
    <n v="757"/>
    <s v="CHE"/>
    <x v="31"/>
    <n v="0"/>
    <s v="W00"/>
    <s v="World"/>
    <s v="H4"/>
    <s v="HS"/>
    <b v="1"/>
    <n v="310420"/>
    <s v="Fertilizers, mineral or chemical potassic, potassium chloride"/>
    <x v="10"/>
    <x v="2"/>
    <b v="1"/>
    <s v="C00"/>
    <s v="TOTAL CPC"/>
    <n v="0"/>
    <n v="0"/>
    <s v="TOTAL MOT"/>
    <n v="8"/>
    <s v="kg"/>
    <n v="1803350"/>
    <b v="0"/>
    <n v="8"/>
    <s v="kg"/>
    <n v="1803350"/>
    <b v="0"/>
    <n v="1803350"/>
    <b v="0"/>
    <n v="0"/>
    <b v="0"/>
    <s v="696875.279"/>
    <n v="0"/>
    <s v="696875.279"/>
    <n v="0"/>
    <b v="0"/>
    <b v="1"/>
  </r>
  <r>
    <s v="C"/>
    <s v="A"/>
    <n v="20200101"/>
    <n v="2020"/>
    <n v="52"/>
    <x v="2"/>
    <n v="562"/>
    <s v="NER"/>
    <x v="0"/>
    <s v="M"/>
    <s v="Import"/>
    <n v="0"/>
    <s v="W00"/>
    <x v="0"/>
    <n v="0"/>
    <s v="W00"/>
    <s v="World"/>
    <s v="H5"/>
    <s v="HS"/>
    <b v="1"/>
    <n v="310420"/>
    <s v="Fertilizers, mineral or chemical potassic, potassium chloride"/>
    <x v="10"/>
    <x v="2"/>
    <b v="1"/>
    <s v="C00"/>
    <s v="TOTAL CPC"/>
    <n v="0"/>
    <n v="0"/>
    <s v="TOTAL MOT"/>
    <n v="8"/>
    <s v="kg"/>
    <n v="5105880"/>
    <b v="0"/>
    <n v="8"/>
    <s v="kg"/>
    <n v="5105880"/>
    <b v="0"/>
    <n v="5105880"/>
    <b v="0"/>
    <n v="0"/>
    <b v="0"/>
    <s v="6796524.095"/>
    <n v="0"/>
    <s v="6796524.095"/>
    <n v="0"/>
    <b v="0"/>
    <b v="1"/>
  </r>
  <r>
    <s v="C"/>
    <s v="A"/>
    <n v="20200101"/>
    <n v="2020"/>
    <n v="52"/>
    <x v="2"/>
    <n v="562"/>
    <s v="NER"/>
    <x v="0"/>
    <s v="M"/>
    <s v="Import"/>
    <n v="643"/>
    <s v="RUS"/>
    <x v="9"/>
    <n v="0"/>
    <s v="W00"/>
    <s v="World"/>
    <s v="H5"/>
    <s v="HS"/>
    <b v="1"/>
    <n v="310420"/>
    <s v="Fertilizers, mineral or chemical potassic, potassium chloride"/>
    <x v="10"/>
    <x v="2"/>
    <b v="1"/>
    <s v="C00"/>
    <s v="TOTAL CPC"/>
    <n v="0"/>
    <n v="0"/>
    <s v="TOTAL MOT"/>
    <n v="8"/>
    <s v="kg"/>
    <n v="5105880"/>
    <b v="0"/>
    <n v="8"/>
    <s v="kg"/>
    <n v="5105880"/>
    <b v="0"/>
    <n v="5105880"/>
    <b v="0"/>
    <n v="0"/>
    <b v="0"/>
    <s v="6796524.095"/>
    <n v="0"/>
    <s v="6796524.095"/>
    <n v="0"/>
    <b v="1"/>
    <b v="0"/>
  </r>
  <r>
    <s v="C"/>
    <s v="A"/>
    <n v="20200101"/>
    <n v="2020"/>
    <n v="52"/>
    <x v="2"/>
    <n v="180"/>
    <s v="COD"/>
    <x v="1"/>
    <s v="M"/>
    <s v="Import"/>
    <n v="0"/>
    <s v="W00"/>
    <x v="0"/>
    <n v="0"/>
    <s v="W00"/>
    <s v="World"/>
    <s v="H4"/>
    <s v="HS"/>
    <b v="1"/>
    <n v="310430"/>
    <s v="Fertilizers, mineral or chemical potassic, potassium sulphate"/>
    <x v="21"/>
    <x v="2"/>
    <b v="1"/>
    <s v="C00"/>
    <s v="TOTAL CPC"/>
    <n v="0"/>
    <n v="0"/>
    <s v="TOTAL MOT"/>
    <n v="-1"/>
    <s v="N/A"/>
    <n v="0"/>
    <b v="1"/>
    <n v="8"/>
    <s v="kg"/>
    <n v="785122"/>
    <b v="0"/>
    <n v="0"/>
    <b v="1"/>
    <n v="0"/>
    <b v="0"/>
    <s v="315400.453"/>
    <n v="0"/>
    <s v="315400.453"/>
    <n v="6"/>
    <b v="0"/>
    <b v="1"/>
  </r>
  <r>
    <s v="C"/>
    <s v="A"/>
    <n v="20200101"/>
    <n v="2020"/>
    <n v="52"/>
    <x v="2"/>
    <n v="180"/>
    <s v="COD"/>
    <x v="1"/>
    <s v="M"/>
    <s v="Import"/>
    <n v="440"/>
    <s v="LTU"/>
    <x v="24"/>
    <n v="0"/>
    <s v="W00"/>
    <s v="World"/>
    <s v="H4"/>
    <s v="HS"/>
    <b v="1"/>
    <n v="310430"/>
    <s v="Fertilizers, mineral or chemical potassic, potassium sulphate"/>
    <x v="21"/>
    <x v="2"/>
    <b v="1"/>
    <s v="C00"/>
    <s v="TOTAL CPC"/>
    <n v="0"/>
    <n v="0"/>
    <s v="TOTAL MOT"/>
    <n v="8"/>
    <s v="kg"/>
    <n v="785117"/>
    <b v="0"/>
    <n v="8"/>
    <s v="kg"/>
    <n v="785117"/>
    <b v="0"/>
    <n v="785117"/>
    <b v="0"/>
    <n v="0"/>
    <b v="0"/>
    <s v="314423.395"/>
    <n v="0"/>
    <s v="314423.395"/>
    <n v="0"/>
    <b v="0"/>
    <b v="1"/>
  </r>
  <r>
    <s v="C"/>
    <s v="A"/>
    <n v="20200101"/>
    <n v="2020"/>
    <n v="52"/>
    <x v="2"/>
    <n v="180"/>
    <s v="COD"/>
    <x v="1"/>
    <s v="M"/>
    <s v="Import"/>
    <n v="528"/>
    <s v="NLD"/>
    <x v="7"/>
    <n v="0"/>
    <s v="W00"/>
    <s v="World"/>
    <s v="H4"/>
    <s v="HS"/>
    <b v="1"/>
    <n v="310430"/>
    <s v="Fertilizers, mineral or chemical potassic, potassium sulphate"/>
    <x v="21"/>
    <x v="2"/>
    <b v="1"/>
    <s v="C00"/>
    <s v="TOTAL CPC"/>
    <n v="0"/>
    <n v="0"/>
    <s v="TOTAL MOT"/>
    <n v="-1"/>
    <s v="N/A"/>
    <n v="0"/>
    <b v="1"/>
    <n v="8"/>
    <s v="kg"/>
    <n v="5"/>
    <b v="0"/>
    <n v="0"/>
    <b v="1"/>
    <n v="0"/>
    <b v="0"/>
    <s v="977.058"/>
    <n v="0"/>
    <s v="977.058"/>
    <n v="6"/>
    <b v="0"/>
    <b v="1"/>
  </r>
  <r>
    <s v="C"/>
    <s v="A"/>
    <n v="20200101"/>
    <n v="2020"/>
    <n v="52"/>
    <x v="2"/>
    <n v="180"/>
    <s v="COD"/>
    <x v="1"/>
    <s v="M"/>
    <s v="Import"/>
    <n v="0"/>
    <s v="W00"/>
    <x v="0"/>
    <n v="0"/>
    <s v="W00"/>
    <s v="World"/>
    <s v="H4"/>
    <s v="HS"/>
    <b v="1"/>
    <n v="310490"/>
    <s v="Fertilizers, mineral or chemical potassic, n.e.c. in heading no. 3104"/>
    <x v="11"/>
    <x v="2"/>
    <b v="1"/>
    <s v="C00"/>
    <s v="TOTAL CPC"/>
    <n v="0"/>
    <n v="0"/>
    <s v="TOTAL MOT"/>
    <n v="8"/>
    <s v="kg"/>
    <n v="2"/>
    <b v="0"/>
    <n v="8"/>
    <s v="kg"/>
    <n v="2"/>
    <b v="0"/>
    <n v="2"/>
    <b v="0"/>
    <n v="0"/>
    <b v="0"/>
    <s v="2078.207"/>
    <n v="0"/>
    <s v="2078.207"/>
    <n v="0"/>
    <b v="0"/>
    <b v="1"/>
  </r>
  <r>
    <s v="C"/>
    <s v="A"/>
    <n v="20200101"/>
    <n v="2020"/>
    <n v="52"/>
    <x v="2"/>
    <n v="180"/>
    <s v="COD"/>
    <x v="1"/>
    <s v="M"/>
    <s v="Import"/>
    <n v="710"/>
    <s v="ZAF"/>
    <x v="30"/>
    <n v="0"/>
    <s v="W00"/>
    <s v="World"/>
    <s v="H4"/>
    <s v="HS"/>
    <b v="1"/>
    <n v="310490"/>
    <s v="Fertilizers, mineral or chemical potassic, n.e.c. in heading no. 3104"/>
    <x v="11"/>
    <x v="2"/>
    <b v="1"/>
    <s v="C00"/>
    <s v="TOTAL CPC"/>
    <n v="0"/>
    <n v="0"/>
    <s v="TOTAL MOT"/>
    <n v="8"/>
    <s v="kg"/>
    <n v="2"/>
    <b v="0"/>
    <n v="8"/>
    <s v="kg"/>
    <n v="2"/>
    <b v="0"/>
    <n v="2"/>
    <b v="0"/>
    <n v="0"/>
    <b v="0"/>
    <s v="2078.207"/>
    <n v="0"/>
    <s v="2078.207"/>
    <n v="0"/>
    <b v="0"/>
    <b v="1"/>
  </r>
  <r>
    <s v="C"/>
    <s v="A"/>
    <n v="20200101"/>
    <n v="2020"/>
    <n v="52"/>
    <x v="2"/>
    <n v="180"/>
    <s v="COD"/>
    <x v="1"/>
    <s v="M"/>
    <s v="Import"/>
    <n v="0"/>
    <s v="W00"/>
    <x v="0"/>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9514002"/>
    <b v="0"/>
    <n v="8"/>
    <s v="kg"/>
    <n v="9514002"/>
    <b v="0"/>
    <n v="9514002"/>
    <b v="0"/>
    <n v="0"/>
    <b v="0"/>
    <s v="4847383.433"/>
    <n v="0"/>
    <s v="4847383.433"/>
    <n v="0"/>
    <b v="0"/>
    <b v="1"/>
  </r>
  <r>
    <s v="C"/>
    <s v="A"/>
    <n v="20200101"/>
    <n v="2020"/>
    <n v="52"/>
    <x v="2"/>
    <n v="180"/>
    <s v="COD"/>
    <x v="1"/>
    <s v="M"/>
    <s v="Import"/>
    <n v="24"/>
    <s v="AGO"/>
    <x v="17"/>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336100"/>
    <b v="0"/>
    <n v="8"/>
    <s v="kg"/>
    <n v="1336100"/>
    <b v="0"/>
    <n v="1336100"/>
    <b v="0"/>
    <n v="0"/>
    <b v="0"/>
    <s v="157465.926"/>
    <n v="0"/>
    <s v="157465.926"/>
    <n v="0"/>
    <b v="0"/>
    <b v="1"/>
  </r>
  <r>
    <s v="C"/>
    <s v="A"/>
    <n v="20200101"/>
    <n v="2020"/>
    <n v="52"/>
    <x v="2"/>
    <n v="180"/>
    <s v="COD"/>
    <x v="1"/>
    <s v="M"/>
    <s v="Import"/>
    <n v="56"/>
    <s v="BEL"/>
    <x v="18"/>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491861"/>
    <b v="0"/>
    <n v="8"/>
    <s v="kg"/>
    <n v="491861"/>
    <b v="0"/>
    <n v="491861"/>
    <b v="0"/>
    <n v="0"/>
    <b v="0"/>
    <s v="301618.706"/>
    <n v="0"/>
    <s v="301618.706"/>
    <n v="0"/>
    <b v="0"/>
    <b v="1"/>
  </r>
  <r>
    <s v="C"/>
    <s v="A"/>
    <n v="20200101"/>
    <n v="2020"/>
    <n v="52"/>
    <x v="2"/>
    <n v="180"/>
    <s v="COD"/>
    <x v="1"/>
    <s v="M"/>
    <s v="Import"/>
    <n v="124"/>
    <s v="CAN"/>
    <x v="47"/>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10"/>
    <b v="0"/>
    <n v="8"/>
    <s v="kg"/>
    <n v="210"/>
    <b v="0"/>
    <n v="210"/>
    <b v="0"/>
    <n v="0"/>
    <b v="0"/>
    <s v="666.253"/>
    <n v="0"/>
    <s v="666.253"/>
    <n v="0"/>
    <b v="0"/>
    <b v="1"/>
  </r>
  <r>
    <s v="C"/>
    <s v="A"/>
    <n v="20200101"/>
    <n v="2020"/>
    <n v="52"/>
    <x v="2"/>
    <n v="180"/>
    <s v="COD"/>
    <x v="1"/>
    <s v="M"/>
    <s v="Import"/>
    <n v="156"/>
    <s v="CHN"/>
    <x v="1"/>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61805"/>
    <b v="0"/>
    <n v="8"/>
    <s v="kg"/>
    <n v="361805"/>
    <b v="0"/>
    <n v="361805"/>
    <b v="0"/>
    <n v="0"/>
    <b v="0"/>
    <s v="69156.027"/>
    <n v="0"/>
    <s v="69156.027"/>
    <n v="0"/>
    <b v="0"/>
    <b v="1"/>
  </r>
  <r>
    <s v="C"/>
    <s v="A"/>
    <n v="20200101"/>
    <n v="2020"/>
    <n v="52"/>
    <x v="2"/>
    <n v="180"/>
    <s v="COD"/>
    <x v="1"/>
    <s v="M"/>
    <s v="Import"/>
    <n v="276"/>
    <s v="DEU"/>
    <x v="4"/>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749650"/>
    <b v="0"/>
    <n v="8"/>
    <s v="kg"/>
    <n v="749650"/>
    <b v="0"/>
    <n v="749650"/>
    <b v="0"/>
    <n v="0"/>
    <b v="0"/>
    <s v="340867.286"/>
    <n v="0"/>
    <s v="340867.286"/>
    <n v="0"/>
    <b v="0"/>
    <b v="1"/>
  </r>
  <r>
    <s v="C"/>
    <s v="A"/>
    <n v="20200101"/>
    <n v="2020"/>
    <n v="52"/>
    <x v="2"/>
    <n v="180"/>
    <s v="COD"/>
    <x v="1"/>
    <s v="M"/>
    <s v="Import"/>
    <n v="404"/>
    <s v="KEN"/>
    <x v="22"/>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47500"/>
    <b v="0"/>
    <n v="8"/>
    <s v="kg"/>
    <n v="147500"/>
    <b v="0"/>
    <n v="147500"/>
    <b v="0"/>
    <n v="0"/>
    <b v="0"/>
    <s v="95887.545"/>
    <n v="0"/>
    <s v="95887.545"/>
    <n v="0"/>
    <b v="0"/>
    <b v="1"/>
  </r>
  <r>
    <s v="C"/>
    <s v="A"/>
    <n v="20200101"/>
    <n v="2020"/>
    <n v="52"/>
    <x v="2"/>
    <n v="180"/>
    <s v="COD"/>
    <x v="1"/>
    <s v="M"/>
    <s v="Import"/>
    <n v="643"/>
    <s v="RUS"/>
    <x v="9"/>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722421"/>
    <b v="0"/>
    <n v="8"/>
    <s v="kg"/>
    <n v="1722421"/>
    <b v="0"/>
    <n v="1722421"/>
    <b v="0"/>
    <n v="0"/>
    <b v="0"/>
    <s v="802637.507"/>
    <n v="0"/>
    <s v="802637.507"/>
    <n v="0"/>
    <b v="0"/>
    <b v="1"/>
  </r>
  <r>
    <s v="C"/>
    <s v="A"/>
    <n v="20200101"/>
    <n v="2020"/>
    <n v="52"/>
    <x v="2"/>
    <n v="180"/>
    <s v="COD"/>
    <x v="1"/>
    <s v="M"/>
    <s v="Import"/>
    <n v="646"/>
    <s v="RWA"/>
    <x v="28"/>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9976"/>
    <b v="0"/>
    <n v="8"/>
    <s v="kg"/>
    <n v="9976"/>
    <b v="0"/>
    <n v="9976"/>
    <b v="0"/>
    <n v="0"/>
    <b v="0"/>
    <s v="877.632"/>
    <n v="0"/>
    <s v="877.632"/>
    <n v="0"/>
    <b v="0"/>
    <b v="1"/>
  </r>
  <r>
    <s v="C"/>
    <s v="A"/>
    <n v="20200101"/>
    <n v="2020"/>
    <n v="52"/>
    <x v="2"/>
    <n v="180"/>
    <s v="COD"/>
    <x v="1"/>
    <s v="M"/>
    <s v="Import"/>
    <n v="710"/>
    <s v="ZAF"/>
    <x v="30"/>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4280694"/>
    <b v="0"/>
    <n v="8"/>
    <s v="kg"/>
    <n v="4280694"/>
    <b v="0"/>
    <n v="4280694"/>
    <b v="0"/>
    <n v="0"/>
    <b v="0"/>
    <s v="2839099.898"/>
    <n v="0"/>
    <s v="2839099.898"/>
    <n v="0"/>
    <b v="0"/>
    <b v="1"/>
  </r>
  <r>
    <s v="C"/>
    <s v="A"/>
    <n v="20200101"/>
    <n v="2020"/>
    <n v="52"/>
    <x v="2"/>
    <n v="180"/>
    <s v="COD"/>
    <x v="1"/>
    <s v="M"/>
    <s v="Import"/>
    <n v="757"/>
    <s v="CHE"/>
    <x v="31"/>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02250"/>
    <b v="0"/>
    <n v="8"/>
    <s v="kg"/>
    <n v="302250"/>
    <b v="0"/>
    <n v="302250"/>
    <b v="0"/>
    <n v="0"/>
    <b v="0"/>
    <s v="198621.182"/>
    <n v="0"/>
    <s v="198621.182"/>
    <n v="0"/>
    <b v="0"/>
    <b v="1"/>
  </r>
  <r>
    <s v="C"/>
    <s v="A"/>
    <n v="20200101"/>
    <n v="2020"/>
    <n v="52"/>
    <x v="2"/>
    <n v="180"/>
    <s v="COD"/>
    <x v="1"/>
    <s v="M"/>
    <s v="Import"/>
    <n v="800"/>
    <s v="UGA"/>
    <x v="34"/>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500"/>
    <b v="0"/>
    <n v="8"/>
    <s v="kg"/>
    <n v="1500"/>
    <b v="0"/>
    <n v="1500"/>
    <b v="0"/>
    <n v="0"/>
    <b v="0"/>
    <s v="6556.058"/>
    <n v="0"/>
    <s v="6556.058"/>
    <n v="0"/>
    <b v="0"/>
    <b v="1"/>
  </r>
  <r>
    <s v="C"/>
    <s v="A"/>
    <n v="20200101"/>
    <n v="2020"/>
    <n v="52"/>
    <x v="2"/>
    <n v="180"/>
    <s v="COD"/>
    <x v="1"/>
    <s v="M"/>
    <s v="Import"/>
    <n v="842"/>
    <s v="USA"/>
    <x v="15"/>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57000"/>
    <b v="0"/>
    <n v="8"/>
    <s v="kg"/>
    <n v="57000"/>
    <b v="0"/>
    <n v="57000"/>
    <b v="0"/>
    <n v="0"/>
    <b v="0"/>
    <s v="13448.321"/>
    <n v="0"/>
    <s v="13448.321"/>
    <n v="0"/>
    <b v="0"/>
    <b v="1"/>
  </r>
  <r>
    <s v="C"/>
    <s v="A"/>
    <n v="20200101"/>
    <n v="2020"/>
    <n v="52"/>
    <x v="2"/>
    <n v="180"/>
    <s v="COD"/>
    <x v="1"/>
    <s v="M"/>
    <s v="Import"/>
    <n v="894"/>
    <s v="ZMB"/>
    <x v="39"/>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53035"/>
    <b v="0"/>
    <n v="8"/>
    <s v="kg"/>
    <n v="53035"/>
    <b v="0"/>
    <n v="53035"/>
    <b v="0"/>
    <n v="0"/>
    <b v="0"/>
    <s v="20481.092"/>
    <n v="0"/>
    <s v="20481.092"/>
    <n v="0"/>
    <b v="0"/>
    <b v="1"/>
  </r>
  <r>
    <s v="C"/>
    <s v="A"/>
    <n v="20200101"/>
    <n v="2020"/>
    <n v="52"/>
    <x v="2"/>
    <n v="562"/>
    <s v="NER"/>
    <x v="0"/>
    <s v="M"/>
    <s v="Import"/>
    <n v="0"/>
    <s v="W00"/>
    <x v="0"/>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1"/>
    <s v="N/A"/>
    <n v="0"/>
    <b v="1"/>
    <n v="-1"/>
    <s v="N/A"/>
    <n v="0"/>
    <b v="0"/>
    <n v="0"/>
    <b v="1"/>
    <n v="0"/>
    <b v="0"/>
    <s v="1384264.348"/>
    <n v="0"/>
    <s v="1384264.348"/>
    <n v="6"/>
    <b v="0"/>
    <b v="1"/>
  </r>
  <r>
    <s v="C"/>
    <s v="A"/>
    <n v="20200101"/>
    <n v="2020"/>
    <n v="52"/>
    <x v="2"/>
    <n v="562"/>
    <s v="NER"/>
    <x v="0"/>
    <s v="M"/>
    <s v="Import"/>
    <n v="156"/>
    <s v="CHN"/>
    <x v="1"/>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000"/>
    <b v="0"/>
    <n v="8"/>
    <s v="kg"/>
    <n v="3000"/>
    <b v="0"/>
    <n v="3000"/>
    <b v="0"/>
    <n v="0"/>
    <b v="0"/>
    <s v="21341.442"/>
    <n v="0"/>
    <s v="21341.442"/>
    <n v="0"/>
    <b v="0"/>
    <b v="1"/>
  </r>
  <r>
    <s v="C"/>
    <s v="A"/>
    <n v="20200101"/>
    <n v="2020"/>
    <n v="52"/>
    <x v="2"/>
    <n v="562"/>
    <s v="NER"/>
    <x v="0"/>
    <s v="M"/>
    <s v="Import"/>
    <n v="251"/>
    <s v="FRA"/>
    <x v="3"/>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4526"/>
    <b v="0"/>
    <n v="8"/>
    <s v="kg"/>
    <n v="4526"/>
    <b v="0"/>
    <n v="4526"/>
    <b v="0"/>
    <n v="0"/>
    <b v="0"/>
    <s v="3406.067"/>
    <n v="0"/>
    <s v="3406.067"/>
    <n v="0"/>
    <b v="0"/>
    <b v="1"/>
  </r>
  <r>
    <s v="C"/>
    <s v="A"/>
    <n v="20200101"/>
    <n v="2020"/>
    <n v="52"/>
    <x v="2"/>
    <n v="562"/>
    <s v="NER"/>
    <x v="0"/>
    <s v="M"/>
    <s v="Import"/>
    <n v="384"/>
    <s v="CIV"/>
    <x v="6"/>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998000"/>
    <b v="0"/>
    <n v="8"/>
    <s v="kg"/>
    <n v="3998000"/>
    <b v="0"/>
    <n v="3998000"/>
    <b v="0"/>
    <n v="0"/>
    <b v="0"/>
    <s v="1287659.977"/>
    <n v="0"/>
    <s v="1287659.977"/>
    <n v="0"/>
    <b v="0"/>
    <b v="1"/>
  </r>
  <r>
    <s v="C"/>
    <s v="A"/>
    <n v="20200101"/>
    <n v="2020"/>
    <n v="52"/>
    <x v="2"/>
    <n v="562"/>
    <s v="NER"/>
    <x v="0"/>
    <s v="M"/>
    <s v="Import"/>
    <n v="566"/>
    <s v="NGA"/>
    <x v="8"/>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21103"/>
    <b v="0"/>
    <n v="8"/>
    <s v="kg"/>
    <n v="221103"/>
    <b v="0"/>
    <n v="221103"/>
    <b v="0"/>
    <n v="0"/>
    <b v="0"/>
    <s v="57326.881"/>
    <n v="0"/>
    <s v="57326.881"/>
    <n v="0"/>
    <b v="0"/>
    <b v="1"/>
  </r>
  <r>
    <s v="C"/>
    <s v="A"/>
    <n v="20200101"/>
    <n v="2020"/>
    <n v="52"/>
    <x v="2"/>
    <n v="562"/>
    <s v="NER"/>
    <x v="0"/>
    <s v="M"/>
    <s v="Import"/>
    <n v="768"/>
    <s v="TGO"/>
    <x v="14"/>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40000"/>
    <b v="0"/>
    <n v="8"/>
    <s v="kg"/>
    <n v="40000"/>
    <b v="0"/>
    <n v="40000"/>
    <b v="0"/>
    <n v="0"/>
    <b v="0"/>
    <s v="9268.826"/>
    <n v="0"/>
    <s v="9268.826"/>
    <n v="0"/>
    <b v="0"/>
    <b v="1"/>
  </r>
  <r>
    <s v="C"/>
    <s v="A"/>
    <n v="20200101"/>
    <n v="2020"/>
    <n v="52"/>
    <x v="2"/>
    <n v="562"/>
    <s v="NER"/>
    <x v="0"/>
    <s v="M"/>
    <s v="Import"/>
    <n v="842"/>
    <s v="USA"/>
    <x v="15"/>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1"/>
    <s v="N/A"/>
    <n v="0"/>
    <b v="1"/>
    <n v="-1"/>
    <s v="N/A"/>
    <n v="0"/>
    <b v="0"/>
    <n v="0"/>
    <b v="1"/>
    <n v="0"/>
    <b v="0"/>
    <s v="5261.156"/>
    <n v="0"/>
    <s v="5261.156"/>
    <n v="6"/>
    <b v="0"/>
    <b v="1"/>
  </r>
  <r>
    <s v="C"/>
    <s v="A"/>
    <n v="20200101"/>
    <n v="2020"/>
    <n v="52"/>
    <x v="2"/>
    <n v="562"/>
    <s v="NER"/>
    <x v="0"/>
    <s v="M"/>
    <s v="Import"/>
    <n v="0"/>
    <s v="W00"/>
    <x v="0"/>
    <n v="0"/>
    <s v="W00"/>
    <s v="World"/>
    <s v="H5"/>
    <s v="HS"/>
    <b v="1"/>
    <n v="310510"/>
    <s v="Fertilizers, mineral or chemical in tablets or similar forms or in packages of a gross weight not exceeding 10kg"/>
    <x v="13"/>
    <x v="2"/>
    <b v="1"/>
    <s v="C00"/>
    <s v="TOTAL CPC"/>
    <n v="0"/>
    <n v="0"/>
    <s v="TOTAL MOT"/>
    <n v="8"/>
    <s v="kg"/>
    <n v="186633"/>
    <b v="0"/>
    <n v="8"/>
    <s v="kg"/>
    <n v="186633"/>
    <b v="0"/>
    <n v="186633"/>
    <b v="0"/>
    <n v="0"/>
    <b v="0"/>
    <s v="44424.886"/>
    <n v="0"/>
    <s v="44424.886"/>
    <n v="0"/>
    <b v="0"/>
    <b v="1"/>
  </r>
  <r>
    <s v="C"/>
    <s v="A"/>
    <n v="20200101"/>
    <n v="2020"/>
    <n v="52"/>
    <x v="2"/>
    <n v="562"/>
    <s v="NER"/>
    <x v="0"/>
    <s v="M"/>
    <s v="Import"/>
    <n v="566"/>
    <s v="NGA"/>
    <x v="8"/>
    <n v="0"/>
    <s v="W00"/>
    <s v="World"/>
    <s v="H5"/>
    <s v="HS"/>
    <b v="1"/>
    <n v="310510"/>
    <s v="Fertilizers, mineral or chemical in tablets or similar forms or in packages of a gross weight not exceeding 10kg"/>
    <x v="13"/>
    <x v="2"/>
    <b v="1"/>
    <s v="C00"/>
    <s v="TOTAL CPC"/>
    <n v="0"/>
    <n v="0"/>
    <s v="TOTAL MOT"/>
    <n v="8"/>
    <s v="kg"/>
    <n v="186633"/>
    <b v="0"/>
    <n v="8"/>
    <s v="kg"/>
    <n v="186633"/>
    <b v="0"/>
    <n v="186633"/>
    <b v="0"/>
    <n v="0"/>
    <b v="0"/>
    <s v="44424.886"/>
    <n v="0"/>
    <s v="44424.886"/>
    <n v="0"/>
    <b v="1"/>
    <b v="0"/>
  </r>
  <r>
    <s v="C"/>
    <s v="A"/>
    <n v="20200101"/>
    <n v="2020"/>
    <n v="52"/>
    <x v="2"/>
    <n v="180"/>
    <s v="COD"/>
    <x v="1"/>
    <s v="M"/>
    <s v="Import"/>
    <n v="0"/>
    <s v="W00"/>
    <x v="0"/>
    <n v="0"/>
    <s v="W00"/>
    <s v="World"/>
    <s v="H4"/>
    <s v="HS"/>
    <b v="1"/>
    <n v="310520"/>
    <s v="Fertilizers, mineral or chemical containing the three fertilizing elements nitrogen, phosphorus and potassium"/>
    <x v="14"/>
    <x v="2"/>
    <b v="1"/>
    <s v="C00"/>
    <s v="TOTAL CPC"/>
    <n v="0"/>
    <n v="0"/>
    <s v="TOTAL MOT"/>
    <n v="8"/>
    <s v="kg"/>
    <n v="8921036"/>
    <b v="0"/>
    <n v="8"/>
    <s v="kg"/>
    <n v="8921036"/>
    <b v="0"/>
    <n v="8921036"/>
    <b v="0"/>
    <n v="0"/>
    <b v="0"/>
    <s v="4527472.378"/>
    <n v="0"/>
    <s v="4527472.378"/>
    <n v="0"/>
    <b v="0"/>
    <b v="1"/>
  </r>
  <r>
    <s v="C"/>
    <s v="A"/>
    <n v="20200101"/>
    <n v="2020"/>
    <n v="52"/>
    <x v="2"/>
    <n v="180"/>
    <s v="COD"/>
    <x v="1"/>
    <s v="M"/>
    <s v="Import"/>
    <n v="24"/>
    <s v="AGO"/>
    <x v="17"/>
    <n v="0"/>
    <s v="W00"/>
    <s v="World"/>
    <s v="H4"/>
    <s v="HS"/>
    <b v="1"/>
    <n v="310520"/>
    <s v="Fertilizers, mineral or chemical containing the three fertilizing elements nitrogen, phosphorus and potassium"/>
    <x v="14"/>
    <x v="2"/>
    <b v="1"/>
    <s v="C00"/>
    <s v="TOTAL CPC"/>
    <n v="0"/>
    <n v="0"/>
    <s v="TOTAL MOT"/>
    <n v="8"/>
    <s v="kg"/>
    <n v="1336100"/>
    <b v="0"/>
    <n v="8"/>
    <s v="kg"/>
    <n v="1336100"/>
    <b v="0"/>
    <n v="1336100"/>
    <b v="0"/>
    <n v="0"/>
    <b v="0"/>
    <s v="157465.926"/>
    <n v="0"/>
    <s v="157465.926"/>
    <n v="0"/>
    <b v="0"/>
    <b v="1"/>
  </r>
  <r>
    <s v="C"/>
    <s v="A"/>
    <n v="20200101"/>
    <n v="2020"/>
    <n v="52"/>
    <x v="2"/>
    <n v="180"/>
    <s v="COD"/>
    <x v="1"/>
    <s v="M"/>
    <s v="Import"/>
    <n v="56"/>
    <s v="BEL"/>
    <x v="18"/>
    <n v="0"/>
    <s v="W00"/>
    <s v="World"/>
    <s v="H4"/>
    <s v="HS"/>
    <b v="1"/>
    <n v="310520"/>
    <s v="Fertilizers, mineral or chemical containing the three fertilizing elements nitrogen, phosphorus and potassium"/>
    <x v="14"/>
    <x v="2"/>
    <b v="1"/>
    <s v="C00"/>
    <s v="TOTAL CPC"/>
    <n v="0"/>
    <n v="0"/>
    <s v="TOTAL MOT"/>
    <n v="8"/>
    <s v="kg"/>
    <n v="485008"/>
    <b v="0"/>
    <n v="8"/>
    <s v="kg"/>
    <n v="485008"/>
    <b v="0"/>
    <n v="485008"/>
    <b v="0"/>
    <n v="0"/>
    <b v="0"/>
    <s v="284894.601"/>
    <n v="0"/>
    <s v="284894.601"/>
    <n v="0"/>
    <b v="0"/>
    <b v="1"/>
  </r>
  <r>
    <s v="C"/>
    <s v="A"/>
    <n v="20200101"/>
    <n v="2020"/>
    <n v="52"/>
    <x v="2"/>
    <n v="180"/>
    <s v="COD"/>
    <x v="1"/>
    <s v="M"/>
    <s v="Import"/>
    <n v="156"/>
    <s v="CHN"/>
    <x v="1"/>
    <n v="0"/>
    <s v="W00"/>
    <s v="World"/>
    <s v="H4"/>
    <s v="HS"/>
    <b v="1"/>
    <n v="310520"/>
    <s v="Fertilizers, mineral or chemical containing the three fertilizing elements nitrogen, phosphorus and potassium"/>
    <x v="14"/>
    <x v="2"/>
    <b v="1"/>
    <s v="C00"/>
    <s v="TOTAL CPC"/>
    <n v="0"/>
    <n v="0"/>
    <s v="TOTAL MOT"/>
    <n v="8"/>
    <s v="kg"/>
    <n v="262310"/>
    <b v="0"/>
    <n v="8"/>
    <s v="kg"/>
    <n v="262310"/>
    <b v="0"/>
    <n v="262310"/>
    <b v="0"/>
    <n v="0"/>
    <b v="0"/>
    <s v="46123.645"/>
    <n v="0"/>
    <s v="46123.645"/>
    <n v="0"/>
    <b v="0"/>
    <b v="1"/>
  </r>
  <r>
    <s v="C"/>
    <s v="A"/>
    <n v="20200101"/>
    <n v="2020"/>
    <n v="52"/>
    <x v="2"/>
    <n v="180"/>
    <s v="COD"/>
    <x v="1"/>
    <s v="M"/>
    <s v="Import"/>
    <n v="276"/>
    <s v="DEU"/>
    <x v="4"/>
    <n v="0"/>
    <s v="W00"/>
    <s v="World"/>
    <s v="H4"/>
    <s v="HS"/>
    <b v="1"/>
    <n v="310520"/>
    <s v="Fertilizers, mineral or chemical containing the three fertilizing elements nitrogen, phosphorus and potassium"/>
    <x v="14"/>
    <x v="2"/>
    <b v="1"/>
    <s v="C00"/>
    <s v="TOTAL CPC"/>
    <n v="0"/>
    <n v="0"/>
    <s v="TOTAL MOT"/>
    <n v="8"/>
    <s v="kg"/>
    <n v="749650"/>
    <b v="0"/>
    <n v="8"/>
    <s v="kg"/>
    <n v="749650"/>
    <b v="0"/>
    <n v="749650"/>
    <b v="0"/>
    <n v="0"/>
    <b v="0"/>
    <s v="340867.286"/>
    <n v="0"/>
    <s v="340867.286"/>
    <n v="0"/>
    <b v="0"/>
    <b v="1"/>
  </r>
  <r>
    <s v="C"/>
    <s v="A"/>
    <n v="20200101"/>
    <n v="2020"/>
    <n v="52"/>
    <x v="2"/>
    <n v="180"/>
    <s v="COD"/>
    <x v="1"/>
    <s v="M"/>
    <s v="Import"/>
    <n v="404"/>
    <s v="KEN"/>
    <x v="22"/>
    <n v="0"/>
    <s v="W00"/>
    <s v="World"/>
    <s v="H4"/>
    <s v="HS"/>
    <b v="1"/>
    <n v="310520"/>
    <s v="Fertilizers, mineral or chemical containing the three fertilizing elements nitrogen, phosphorus and potassium"/>
    <x v="14"/>
    <x v="2"/>
    <b v="1"/>
    <s v="C00"/>
    <s v="TOTAL CPC"/>
    <n v="0"/>
    <n v="0"/>
    <s v="TOTAL MOT"/>
    <n v="8"/>
    <s v="kg"/>
    <n v="147500"/>
    <b v="0"/>
    <n v="8"/>
    <s v="kg"/>
    <n v="147500"/>
    <b v="0"/>
    <n v="147500"/>
    <b v="0"/>
    <n v="0"/>
    <b v="0"/>
    <s v="95887.545"/>
    <n v="0"/>
    <s v="95887.545"/>
    <n v="0"/>
    <b v="0"/>
    <b v="1"/>
  </r>
  <r>
    <s v="C"/>
    <s v="A"/>
    <n v="20200101"/>
    <n v="2020"/>
    <n v="52"/>
    <x v="2"/>
    <n v="180"/>
    <s v="COD"/>
    <x v="1"/>
    <s v="M"/>
    <s v="Import"/>
    <n v="643"/>
    <s v="RUS"/>
    <x v="9"/>
    <n v="0"/>
    <s v="W00"/>
    <s v="World"/>
    <s v="H4"/>
    <s v="HS"/>
    <b v="1"/>
    <n v="310520"/>
    <s v="Fertilizers, mineral or chemical containing the three fertilizing elements nitrogen, phosphorus and potassium"/>
    <x v="14"/>
    <x v="2"/>
    <b v="1"/>
    <s v="C00"/>
    <s v="TOTAL CPC"/>
    <n v="0"/>
    <n v="0"/>
    <s v="TOTAL MOT"/>
    <n v="8"/>
    <s v="kg"/>
    <n v="1326421"/>
    <b v="0"/>
    <n v="8"/>
    <s v="kg"/>
    <n v="1326421"/>
    <b v="0"/>
    <n v="1326421"/>
    <b v="0"/>
    <n v="0"/>
    <b v="0"/>
    <s v="597140.97"/>
    <n v="0"/>
    <s v="597140.97"/>
    <n v="0"/>
    <b v="0"/>
    <b v="1"/>
  </r>
  <r>
    <s v="C"/>
    <s v="A"/>
    <n v="20200101"/>
    <n v="2020"/>
    <n v="52"/>
    <x v="2"/>
    <n v="180"/>
    <s v="COD"/>
    <x v="1"/>
    <s v="M"/>
    <s v="Import"/>
    <n v="646"/>
    <s v="RWA"/>
    <x v="28"/>
    <n v="0"/>
    <s v="W00"/>
    <s v="World"/>
    <s v="H4"/>
    <s v="HS"/>
    <b v="1"/>
    <n v="310520"/>
    <s v="Fertilizers, mineral or chemical containing the three fertilizing elements nitrogen, phosphorus and potassium"/>
    <x v="14"/>
    <x v="2"/>
    <b v="1"/>
    <s v="C00"/>
    <s v="TOTAL CPC"/>
    <n v="0"/>
    <n v="0"/>
    <s v="TOTAL MOT"/>
    <n v="8"/>
    <s v="kg"/>
    <n v="9976"/>
    <b v="0"/>
    <n v="8"/>
    <s v="kg"/>
    <n v="9976"/>
    <b v="0"/>
    <n v="9976"/>
    <b v="0"/>
    <n v="0"/>
    <b v="0"/>
    <s v="877.632"/>
    <n v="0"/>
    <s v="877.632"/>
    <n v="0"/>
    <b v="0"/>
    <b v="1"/>
  </r>
  <r>
    <s v="C"/>
    <s v="A"/>
    <n v="20200101"/>
    <n v="2020"/>
    <n v="52"/>
    <x v="2"/>
    <n v="180"/>
    <s v="COD"/>
    <x v="1"/>
    <s v="M"/>
    <s v="Import"/>
    <n v="710"/>
    <s v="ZAF"/>
    <x v="30"/>
    <n v="0"/>
    <s v="W00"/>
    <s v="World"/>
    <s v="H4"/>
    <s v="HS"/>
    <b v="1"/>
    <n v="310520"/>
    <s v="Fertilizers, mineral or chemical containing the three fertilizing elements nitrogen, phosphorus and potassium"/>
    <x v="14"/>
    <x v="2"/>
    <b v="1"/>
    <s v="C00"/>
    <s v="TOTAL CPC"/>
    <n v="0"/>
    <n v="0"/>
    <s v="TOTAL MOT"/>
    <n v="8"/>
    <s v="kg"/>
    <n v="4214821"/>
    <b v="0"/>
    <n v="8"/>
    <s v="kg"/>
    <n v="4214821"/>
    <b v="0"/>
    <n v="4214821"/>
    <b v="0"/>
    <n v="0"/>
    <b v="0"/>
    <s v="2782035.343"/>
    <n v="0"/>
    <s v="2782035.343"/>
    <n v="0"/>
    <b v="0"/>
    <b v="1"/>
  </r>
  <r>
    <s v="C"/>
    <s v="A"/>
    <n v="20200101"/>
    <n v="2020"/>
    <n v="52"/>
    <x v="2"/>
    <n v="180"/>
    <s v="COD"/>
    <x v="1"/>
    <s v="M"/>
    <s v="Import"/>
    <n v="757"/>
    <s v="CHE"/>
    <x v="31"/>
    <n v="0"/>
    <s v="W00"/>
    <s v="World"/>
    <s v="H4"/>
    <s v="HS"/>
    <b v="1"/>
    <n v="310520"/>
    <s v="Fertilizers, mineral or chemical containing the three fertilizing elements nitrogen, phosphorus and potassium"/>
    <x v="14"/>
    <x v="2"/>
    <b v="1"/>
    <s v="C00"/>
    <s v="TOTAL CPC"/>
    <n v="0"/>
    <n v="0"/>
    <s v="TOTAL MOT"/>
    <n v="8"/>
    <s v="kg"/>
    <n v="302250"/>
    <b v="0"/>
    <n v="8"/>
    <s v="kg"/>
    <n v="302250"/>
    <b v="0"/>
    <n v="302250"/>
    <b v="0"/>
    <n v="0"/>
    <b v="0"/>
    <s v="198621.182"/>
    <n v="0"/>
    <s v="198621.182"/>
    <n v="0"/>
    <b v="0"/>
    <b v="1"/>
  </r>
  <r>
    <s v="C"/>
    <s v="A"/>
    <n v="20200101"/>
    <n v="2020"/>
    <n v="52"/>
    <x v="2"/>
    <n v="180"/>
    <s v="COD"/>
    <x v="1"/>
    <s v="M"/>
    <s v="Import"/>
    <n v="842"/>
    <s v="USA"/>
    <x v="15"/>
    <n v="0"/>
    <s v="W00"/>
    <s v="World"/>
    <s v="H4"/>
    <s v="HS"/>
    <b v="1"/>
    <n v="310520"/>
    <s v="Fertilizers, mineral or chemical containing the three fertilizing elements nitrogen, phosphorus and potassium"/>
    <x v="14"/>
    <x v="2"/>
    <b v="1"/>
    <s v="C00"/>
    <s v="TOTAL CPC"/>
    <n v="0"/>
    <n v="0"/>
    <s v="TOTAL MOT"/>
    <n v="8"/>
    <s v="kg"/>
    <n v="57000"/>
    <b v="0"/>
    <n v="8"/>
    <s v="kg"/>
    <n v="57000"/>
    <b v="0"/>
    <n v="57000"/>
    <b v="0"/>
    <n v="0"/>
    <b v="0"/>
    <s v="13448.321"/>
    <n v="0"/>
    <s v="13448.321"/>
    <n v="0"/>
    <b v="0"/>
    <b v="1"/>
  </r>
  <r>
    <s v="C"/>
    <s v="A"/>
    <n v="20200101"/>
    <n v="2020"/>
    <n v="52"/>
    <x v="2"/>
    <n v="180"/>
    <s v="COD"/>
    <x v="1"/>
    <s v="M"/>
    <s v="Import"/>
    <n v="894"/>
    <s v="ZMB"/>
    <x v="39"/>
    <n v="0"/>
    <s v="W00"/>
    <s v="World"/>
    <s v="H4"/>
    <s v="HS"/>
    <b v="1"/>
    <n v="310520"/>
    <s v="Fertilizers, mineral or chemical containing the three fertilizing elements nitrogen, phosphorus and potassium"/>
    <x v="14"/>
    <x v="2"/>
    <b v="1"/>
    <s v="C00"/>
    <s v="TOTAL CPC"/>
    <n v="0"/>
    <n v="0"/>
    <s v="TOTAL MOT"/>
    <n v="8"/>
    <s v="kg"/>
    <n v="30000"/>
    <b v="0"/>
    <n v="8"/>
    <s v="kg"/>
    <n v="30000"/>
    <b v="0"/>
    <n v="30000"/>
    <b v="0"/>
    <n v="0"/>
    <b v="0"/>
    <s v="10109.928"/>
    <n v="0"/>
    <s v="10109.928"/>
    <n v="0"/>
    <b v="0"/>
    <b v="1"/>
  </r>
  <r>
    <s v="C"/>
    <s v="A"/>
    <n v="20200101"/>
    <n v="2020"/>
    <n v="52"/>
    <x v="2"/>
    <n v="562"/>
    <s v="NER"/>
    <x v="0"/>
    <s v="M"/>
    <s v="Import"/>
    <n v="0"/>
    <s v="W00"/>
    <x v="0"/>
    <n v="0"/>
    <s v="W00"/>
    <s v="World"/>
    <s v="H5"/>
    <s v="HS"/>
    <b v="1"/>
    <n v="310520"/>
    <s v="Fertilizers, mineral or chemical containing the three fertilizing elements nitrogen, phosphorus and potassium"/>
    <x v="14"/>
    <x v="2"/>
    <b v="1"/>
    <s v="C00"/>
    <s v="TOTAL CPC"/>
    <n v="0"/>
    <n v="0"/>
    <s v="TOTAL MOT"/>
    <n v="8"/>
    <s v="kg"/>
    <n v="4033000"/>
    <b v="0"/>
    <n v="8"/>
    <s v="kg"/>
    <n v="4033000"/>
    <b v="0"/>
    <n v="4033000"/>
    <b v="0"/>
    <n v="0"/>
    <b v="0"/>
    <s v="1321118.442"/>
    <n v="0"/>
    <s v="1321118.442"/>
    <n v="0"/>
    <b v="0"/>
    <b v="1"/>
  </r>
  <r>
    <s v="C"/>
    <s v="A"/>
    <n v="20200101"/>
    <n v="2020"/>
    <n v="52"/>
    <x v="2"/>
    <n v="562"/>
    <s v="NER"/>
    <x v="0"/>
    <s v="M"/>
    <s v="Import"/>
    <n v="156"/>
    <s v="CHN"/>
    <x v="1"/>
    <n v="0"/>
    <s v="W00"/>
    <s v="World"/>
    <s v="H5"/>
    <s v="HS"/>
    <b v="1"/>
    <n v="310520"/>
    <s v="Fertilizers, mineral or chemical containing the three fertilizing elements nitrogen, phosphorus and potassium"/>
    <x v="14"/>
    <x v="2"/>
    <b v="1"/>
    <s v="C00"/>
    <s v="TOTAL CPC"/>
    <n v="0"/>
    <n v="0"/>
    <s v="TOTAL MOT"/>
    <n v="8"/>
    <s v="kg"/>
    <n v="3000"/>
    <b v="0"/>
    <n v="8"/>
    <s v="kg"/>
    <n v="3000"/>
    <b v="0"/>
    <n v="3000"/>
    <b v="0"/>
    <n v="0"/>
    <b v="0"/>
    <s v="21341.442"/>
    <n v="0"/>
    <s v="21341.442"/>
    <n v="0"/>
    <b v="1"/>
    <b v="0"/>
  </r>
  <r>
    <s v="C"/>
    <s v="A"/>
    <n v="20200101"/>
    <n v="2020"/>
    <n v="52"/>
    <x v="2"/>
    <n v="562"/>
    <s v="NER"/>
    <x v="0"/>
    <s v="M"/>
    <s v="Import"/>
    <n v="384"/>
    <s v="CIV"/>
    <x v="6"/>
    <n v="0"/>
    <s v="W00"/>
    <s v="World"/>
    <s v="H5"/>
    <s v="HS"/>
    <b v="1"/>
    <n v="310520"/>
    <s v="Fertilizers, mineral or chemical containing the three fertilizing elements nitrogen, phosphorus and potassium"/>
    <x v="14"/>
    <x v="2"/>
    <b v="1"/>
    <s v="C00"/>
    <s v="TOTAL CPC"/>
    <n v="0"/>
    <n v="0"/>
    <s v="TOTAL MOT"/>
    <n v="8"/>
    <s v="kg"/>
    <n v="3998000"/>
    <b v="0"/>
    <n v="8"/>
    <s v="kg"/>
    <n v="3998000"/>
    <b v="0"/>
    <n v="3998000"/>
    <b v="0"/>
    <n v="0"/>
    <b v="0"/>
    <s v="1287659.977"/>
    <n v="0"/>
    <s v="1287659.977"/>
    <n v="0"/>
    <b v="1"/>
    <b v="0"/>
  </r>
  <r>
    <s v="C"/>
    <s v="A"/>
    <n v="20200101"/>
    <n v="2020"/>
    <n v="52"/>
    <x v="2"/>
    <n v="562"/>
    <s v="NER"/>
    <x v="0"/>
    <s v="M"/>
    <s v="Import"/>
    <n v="566"/>
    <s v="NGA"/>
    <x v="8"/>
    <n v="0"/>
    <s v="W00"/>
    <s v="World"/>
    <s v="H5"/>
    <s v="HS"/>
    <b v="1"/>
    <n v="310520"/>
    <s v="Fertilizers, mineral or chemical containing the three fertilizing elements nitrogen, phosphorus and potassium"/>
    <x v="14"/>
    <x v="2"/>
    <b v="1"/>
    <s v="C00"/>
    <s v="TOTAL CPC"/>
    <n v="0"/>
    <n v="0"/>
    <s v="TOTAL MOT"/>
    <n v="8"/>
    <s v="kg"/>
    <n v="32000"/>
    <b v="0"/>
    <n v="8"/>
    <s v="kg"/>
    <n v="32000"/>
    <b v="0"/>
    <n v="32000"/>
    <b v="0"/>
    <n v="0"/>
    <b v="0"/>
    <s v="12117.023"/>
    <n v="0"/>
    <s v="12117.023"/>
    <n v="0"/>
    <b v="1"/>
    <b v="0"/>
  </r>
  <r>
    <s v="C"/>
    <s v="A"/>
    <n v="20200101"/>
    <n v="2020"/>
    <n v="52"/>
    <x v="2"/>
    <n v="180"/>
    <s v="COD"/>
    <x v="1"/>
    <s v="M"/>
    <s v="Import"/>
    <n v="0"/>
    <s v="W00"/>
    <x v="0"/>
    <n v="0"/>
    <s v="W00"/>
    <s v="World"/>
    <s v="H4"/>
    <s v="HS"/>
    <b v="1"/>
    <n v="310530"/>
    <s v="Fertilizers, mineral or chemical diammonium hydrogenorthophosphate (diammonium phosphate)"/>
    <x v="22"/>
    <x v="2"/>
    <b v="1"/>
    <s v="C00"/>
    <s v="TOTAL CPC"/>
    <n v="0"/>
    <n v="0"/>
    <s v="TOTAL MOT"/>
    <n v="8"/>
    <s v="kg"/>
    <n v="400800"/>
    <b v="0"/>
    <n v="8"/>
    <s v="kg"/>
    <n v="400800"/>
    <b v="0"/>
    <n v="400800"/>
    <b v="0"/>
    <n v="0"/>
    <b v="0"/>
    <s v="218684.213"/>
    <n v="0"/>
    <s v="218684.213"/>
    <n v="0"/>
    <b v="0"/>
    <b v="1"/>
  </r>
  <r>
    <s v="C"/>
    <s v="A"/>
    <n v="20200101"/>
    <n v="2020"/>
    <n v="52"/>
    <x v="2"/>
    <n v="180"/>
    <s v="COD"/>
    <x v="1"/>
    <s v="M"/>
    <s v="Import"/>
    <n v="56"/>
    <s v="BEL"/>
    <x v="18"/>
    <n v="0"/>
    <s v="W00"/>
    <s v="World"/>
    <s v="H4"/>
    <s v="HS"/>
    <b v="1"/>
    <n v="310530"/>
    <s v="Fertilizers, mineral or chemical diammonium hydrogenorthophosphate (diammonium phosphate)"/>
    <x v="22"/>
    <x v="2"/>
    <b v="1"/>
    <s v="C00"/>
    <s v="TOTAL CPC"/>
    <n v="0"/>
    <n v="0"/>
    <s v="TOTAL MOT"/>
    <n v="8"/>
    <s v="kg"/>
    <n v="4800"/>
    <b v="0"/>
    <n v="8"/>
    <s v="kg"/>
    <n v="4800"/>
    <b v="0"/>
    <n v="4800"/>
    <b v="0"/>
    <n v="0"/>
    <b v="0"/>
    <s v="13187.676"/>
    <n v="0"/>
    <s v="13187.676"/>
    <n v="0"/>
    <b v="0"/>
    <b v="1"/>
  </r>
  <r>
    <s v="C"/>
    <s v="A"/>
    <n v="20200101"/>
    <n v="2020"/>
    <n v="52"/>
    <x v="2"/>
    <n v="180"/>
    <s v="COD"/>
    <x v="1"/>
    <s v="M"/>
    <s v="Import"/>
    <n v="643"/>
    <s v="RUS"/>
    <x v="9"/>
    <n v="0"/>
    <s v="W00"/>
    <s v="World"/>
    <s v="H4"/>
    <s v="HS"/>
    <b v="1"/>
    <n v="310530"/>
    <s v="Fertilizers, mineral or chemical diammonium hydrogenorthophosphate (diammonium phosphate)"/>
    <x v="22"/>
    <x v="2"/>
    <b v="1"/>
    <s v="C00"/>
    <s v="TOTAL CPC"/>
    <n v="0"/>
    <n v="0"/>
    <s v="TOTAL MOT"/>
    <n v="8"/>
    <s v="kg"/>
    <n v="396000"/>
    <b v="0"/>
    <n v="8"/>
    <s v="kg"/>
    <n v="396000"/>
    <b v="0"/>
    <n v="396000"/>
    <b v="0"/>
    <n v="0"/>
    <b v="0"/>
    <s v="205496.538"/>
    <n v="0"/>
    <s v="205496.538"/>
    <n v="0"/>
    <b v="0"/>
    <b v="1"/>
  </r>
  <r>
    <s v="C"/>
    <s v="A"/>
    <n v="20200101"/>
    <n v="2020"/>
    <n v="52"/>
    <x v="2"/>
    <n v="562"/>
    <s v="NER"/>
    <x v="0"/>
    <s v="M"/>
    <s v="Import"/>
    <n v="0"/>
    <s v="W00"/>
    <x v="0"/>
    <n v="0"/>
    <s v="W00"/>
    <s v="World"/>
    <s v="H5"/>
    <s v="HS"/>
    <b v="1"/>
    <n v="310530"/>
    <s v="Fertilizers, mineral or chemical diammonium hydrogenorthophosphate (diammonium phosphate)"/>
    <x v="22"/>
    <x v="2"/>
    <b v="1"/>
    <s v="C00"/>
    <s v="TOTAL CPC"/>
    <n v="0"/>
    <n v="0"/>
    <s v="TOTAL MOT"/>
    <n v="-1"/>
    <s v="N/A"/>
    <n v="0"/>
    <b v="1"/>
    <n v="8"/>
    <s v="kg"/>
    <n v="20000000"/>
    <b v="0"/>
    <n v="0"/>
    <b v="1"/>
    <n v="0"/>
    <b v="0"/>
    <s v="5261.156"/>
    <n v="0"/>
    <s v="5261.156"/>
    <n v="6"/>
    <b v="0"/>
    <b v="1"/>
  </r>
  <r>
    <s v="C"/>
    <s v="A"/>
    <n v="20200101"/>
    <n v="2020"/>
    <n v="52"/>
    <x v="2"/>
    <n v="562"/>
    <s v="NER"/>
    <x v="0"/>
    <s v="M"/>
    <s v="Import"/>
    <n v="842"/>
    <s v="USA"/>
    <x v="15"/>
    <n v="0"/>
    <s v="W00"/>
    <s v="World"/>
    <s v="H5"/>
    <s v="HS"/>
    <b v="1"/>
    <n v="310530"/>
    <s v="Fertilizers, mineral or chemical diammonium hydrogenorthophosphate (diammonium phosphate)"/>
    <x v="22"/>
    <x v="2"/>
    <b v="1"/>
    <s v="C00"/>
    <s v="TOTAL CPC"/>
    <n v="0"/>
    <n v="0"/>
    <s v="TOTAL MOT"/>
    <n v="-1"/>
    <s v="N/A"/>
    <n v="0"/>
    <b v="1"/>
    <n v="8"/>
    <s v="kg"/>
    <n v="20000000"/>
    <b v="0"/>
    <n v="0"/>
    <b v="1"/>
    <n v="0"/>
    <b v="0"/>
    <s v="5261.156"/>
    <n v="0"/>
    <s v="5261.156"/>
    <n v="6"/>
    <b v="1"/>
    <b v="0"/>
  </r>
  <r>
    <s v="C"/>
    <s v="A"/>
    <n v="20200101"/>
    <n v="2020"/>
    <n v="52"/>
    <x v="2"/>
    <n v="180"/>
    <s v="COD"/>
    <x v="1"/>
    <s v="M"/>
    <s v="Import"/>
    <n v="0"/>
    <s v="W00"/>
    <x v="0"/>
    <n v="0"/>
    <s v="W00"/>
    <s v="World"/>
    <s v="H4"/>
    <s v="HS"/>
    <b v="1"/>
    <n v="310540"/>
    <s v="Fertilizers, mineral or chemical ammonium dihydrogenorthophosphate (monoammonium phosphate) and mixtures thereof with diammonium hydrogenorthophosphate (diammonium phosphate)"/>
    <x v="18"/>
    <x v="2"/>
    <b v="1"/>
    <s v="C00"/>
    <s v="TOTAL CPC"/>
    <n v="0"/>
    <n v="0"/>
    <s v="TOTAL MOT"/>
    <n v="8"/>
    <s v="kg"/>
    <n v="35"/>
    <b v="0"/>
    <n v="8"/>
    <s v="kg"/>
    <n v="35"/>
    <b v="0"/>
    <n v="35"/>
    <b v="0"/>
    <n v="0"/>
    <b v="0"/>
    <s v="1185.083"/>
    <n v="0"/>
    <s v="1185.083"/>
    <n v="0"/>
    <b v="0"/>
    <b v="1"/>
  </r>
  <r>
    <s v="C"/>
    <s v="A"/>
    <n v="20200101"/>
    <n v="2020"/>
    <n v="52"/>
    <x v="2"/>
    <n v="180"/>
    <s v="COD"/>
    <x v="1"/>
    <s v="M"/>
    <s v="Import"/>
    <n v="894"/>
    <s v="ZMB"/>
    <x v="39"/>
    <n v="0"/>
    <s v="W00"/>
    <s v="World"/>
    <s v="H4"/>
    <s v="HS"/>
    <b v="1"/>
    <n v="310540"/>
    <s v="Fertilizers, mineral or chemical ammonium dihydrogenorthophosphate (monoammonium phosphate) and mixtures thereof with diammonium hydrogenorthophosphate (diammonium phosphate)"/>
    <x v="18"/>
    <x v="2"/>
    <b v="1"/>
    <s v="C00"/>
    <s v="TOTAL CPC"/>
    <n v="0"/>
    <n v="0"/>
    <s v="TOTAL MOT"/>
    <n v="8"/>
    <s v="kg"/>
    <n v="35"/>
    <b v="0"/>
    <n v="8"/>
    <s v="kg"/>
    <n v="35"/>
    <b v="0"/>
    <n v="35"/>
    <b v="0"/>
    <n v="0"/>
    <b v="0"/>
    <s v="1185.083"/>
    <n v="0"/>
    <s v="1185.083"/>
    <n v="0"/>
    <b v="0"/>
    <b v="1"/>
  </r>
  <r>
    <s v="C"/>
    <s v="A"/>
    <n v="20200101"/>
    <n v="2020"/>
    <n v="52"/>
    <x v="2"/>
    <n v="562"/>
    <s v="NER"/>
    <x v="0"/>
    <s v="M"/>
    <s v="Import"/>
    <n v="0"/>
    <s v="W00"/>
    <x v="0"/>
    <n v="0"/>
    <s v="W00"/>
    <s v="World"/>
    <s v="H5"/>
    <s v="HS"/>
    <b v="1"/>
    <n v="310551"/>
    <s v="Fertilizers, mineral or chemical containing nitrates and phosphates"/>
    <x v="19"/>
    <x v="2"/>
    <b v="1"/>
    <s v="C00"/>
    <s v="TOTAL CPC"/>
    <n v="0"/>
    <n v="0"/>
    <s v="TOTAL MOT"/>
    <n v="8"/>
    <s v="kg"/>
    <n v="40000"/>
    <b v="0"/>
    <n v="8"/>
    <s v="kg"/>
    <n v="40000"/>
    <b v="0"/>
    <n v="40000"/>
    <b v="0"/>
    <n v="0"/>
    <b v="0"/>
    <s v="9268.826"/>
    <n v="0"/>
    <s v="9268.826"/>
    <n v="0"/>
    <b v="0"/>
    <b v="1"/>
  </r>
  <r>
    <s v="C"/>
    <s v="A"/>
    <n v="20200101"/>
    <n v="2020"/>
    <n v="52"/>
    <x v="2"/>
    <n v="562"/>
    <s v="NER"/>
    <x v="0"/>
    <s v="M"/>
    <s v="Import"/>
    <n v="768"/>
    <s v="TGO"/>
    <x v="14"/>
    <n v="0"/>
    <s v="W00"/>
    <s v="World"/>
    <s v="H5"/>
    <s v="HS"/>
    <b v="1"/>
    <n v="310551"/>
    <s v="Fertilizers, mineral or chemical containing nitrates and phosphates"/>
    <x v="19"/>
    <x v="2"/>
    <b v="1"/>
    <s v="C00"/>
    <s v="TOTAL CPC"/>
    <n v="0"/>
    <n v="0"/>
    <s v="TOTAL MOT"/>
    <n v="8"/>
    <s v="kg"/>
    <n v="40000"/>
    <b v="0"/>
    <n v="8"/>
    <s v="kg"/>
    <n v="40000"/>
    <b v="0"/>
    <n v="40000"/>
    <b v="0"/>
    <n v="0"/>
    <b v="0"/>
    <s v="9268.826"/>
    <n v="0"/>
    <s v="9268.826"/>
    <n v="0"/>
    <b v="1"/>
    <b v="0"/>
  </r>
  <r>
    <s v="C"/>
    <s v="A"/>
    <n v="20200101"/>
    <n v="2020"/>
    <n v="52"/>
    <x v="2"/>
    <n v="180"/>
    <s v="COD"/>
    <x v="1"/>
    <s v="M"/>
    <s v="Import"/>
    <n v="0"/>
    <s v="W00"/>
    <x v="0"/>
    <n v="0"/>
    <s v="W00"/>
    <s v="World"/>
    <s v="H4"/>
    <s v="HS"/>
    <b v="1"/>
    <n v="310559"/>
    <s v="Fertilizers, mineral or chemical containing the two fertilizing elements nitrogen and phosphorus, other than nitrates and phosphates"/>
    <x v="19"/>
    <x v="2"/>
    <b v="1"/>
    <s v="C00"/>
    <s v="TOTAL CPC"/>
    <n v="0"/>
    <n v="0"/>
    <s v="TOTAL MOT"/>
    <n v="8"/>
    <s v="kg"/>
    <n v="23955"/>
    <b v="0"/>
    <n v="8"/>
    <s v="kg"/>
    <n v="23955"/>
    <b v="0"/>
    <n v="23955"/>
    <b v="0"/>
    <n v="0"/>
    <b v="0"/>
    <s v="9469.389"/>
    <n v="0"/>
    <s v="9469.389"/>
    <n v="0"/>
    <b v="0"/>
    <b v="1"/>
  </r>
  <r>
    <s v="C"/>
    <s v="A"/>
    <n v="20200101"/>
    <n v="2020"/>
    <n v="52"/>
    <x v="2"/>
    <n v="180"/>
    <s v="COD"/>
    <x v="1"/>
    <s v="M"/>
    <s v="Import"/>
    <n v="156"/>
    <s v="CHN"/>
    <x v="1"/>
    <n v="0"/>
    <s v="W00"/>
    <s v="World"/>
    <s v="H4"/>
    <s v="HS"/>
    <b v="1"/>
    <n v="310559"/>
    <s v="Fertilizers, mineral or chemical containing the two fertilizing elements nitrogen and phosphorus, other than nitrates and phosphates"/>
    <x v="19"/>
    <x v="2"/>
    <b v="1"/>
    <s v="C00"/>
    <s v="TOTAL CPC"/>
    <n v="0"/>
    <n v="0"/>
    <s v="TOTAL MOT"/>
    <n v="8"/>
    <s v="kg"/>
    <n v="11955"/>
    <b v="0"/>
    <n v="8"/>
    <s v="kg"/>
    <n v="11955"/>
    <b v="0"/>
    <n v="11955"/>
    <b v="0"/>
    <n v="0"/>
    <b v="0"/>
    <s v="2379.622"/>
    <n v="0"/>
    <s v="2379.622"/>
    <n v="0"/>
    <b v="0"/>
    <b v="1"/>
  </r>
  <r>
    <s v="C"/>
    <s v="A"/>
    <n v="20200101"/>
    <n v="2020"/>
    <n v="52"/>
    <x v="2"/>
    <n v="180"/>
    <s v="COD"/>
    <x v="1"/>
    <s v="M"/>
    <s v="Import"/>
    <n v="710"/>
    <s v="ZAF"/>
    <x v="30"/>
    <n v="0"/>
    <s v="W00"/>
    <s v="World"/>
    <s v="H4"/>
    <s v="HS"/>
    <b v="1"/>
    <n v="310559"/>
    <s v="Fertilizers, mineral or chemical containing the two fertilizing elements nitrogen and phosphorus, other than nitrates and phosphates"/>
    <x v="19"/>
    <x v="2"/>
    <b v="1"/>
    <s v="C00"/>
    <s v="TOTAL CPC"/>
    <n v="0"/>
    <n v="0"/>
    <s v="TOTAL MOT"/>
    <n v="8"/>
    <s v="kg"/>
    <n v="12000"/>
    <b v="0"/>
    <n v="8"/>
    <s v="kg"/>
    <n v="12000"/>
    <b v="0"/>
    <n v="12000"/>
    <b v="0"/>
    <n v="0"/>
    <b v="0"/>
    <s v="7089.767"/>
    <n v="0"/>
    <s v="7089.767"/>
    <n v="0"/>
    <b v="0"/>
    <b v="1"/>
  </r>
  <r>
    <s v="C"/>
    <s v="A"/>
    <n v="20200101"/>
    <n v="2020"/>
    <n v="52"/>
    <x v="2"/>
    <n v="180"/>
    <s v="COD"/>
    <x v="1"/>
    <s v="M"/>
    <s v="Import"/>
    <n v="0"/>
    <s v="W00"/>
    <x v="0"/>
    <n v="0"/>
    <s v="W00"/>
    <s v="World"/>
    <s v="H4"/>
    <s v="HS"/>
    <b v="1"/>
    <n v="310560"/>
    <s v="Fertilizers, mineral or chemical containing the two fertilizing elements phosphorus and potassium"/>
    <x v="20"/>
    <x v="2"/>
    <b v="1"/>
    <s v="C00"/>
    <s v="TOTAL CPC"/>
    <n v="0"/>
    <n v="0"/>
    <s v="TOTAL MOT"/>
    <n v="8"/>
    <s v="kg"/>
    <n v="250"/>
    <b v="0"/>
    <n v="8"/>
    <s v="kg"/>
    <n v="250"/>
    <b v="0"/>
    <n v="250"/>
    <b v="0"/>
    <n v="0"/>
    <b v="0"/>
    <s v="1641.582"/>
    <n v="0"/>
    <s v="1641.582"/>
    <n v="0"/>
    <b v="0"/>
    <b v="1"/>
  </r>
  <r>
    <s v="C"/>
    <s v="A"/>
    <n v="20200101"/>
    <n v="2020"/>
    <n v="52"/>
    <x v="2"/>
    <n v="180"/>
    <s v="COD"/>
    <x v="1"/>
    <s v="M"/>
    <s v="Import"/>
    <n v="710"/>
    <s v="ZAF"/>
    <x v="30"/>
    <n v="0"/>
    <s v="W00"/>
    <s v="World"/>
    <s v="H4"/>
    <s v="HS"/>
    <b v="1"/>
    <n v="310560"/>
    <s v="Fertilizers, mineral or chemical containing the two fertilizing elements phosphorus and potassium"/>
    <x v="20"/>
    <x v="2"/>
    <b v="1"/>
    <s v="C00"/>
    <s v="TOTAL CPC"/>
    <n v="0"/>
    <n v="0"/>
    <s v="TOTAL MOT"/>
    <n v="8"/>
    <s v="kg"/>
    <n v="250"/>
    <b v="0"/>
    <n v="8"/>
    <s v="kg"/>
    <n v="250"/>
    <b v="0"/>
    <n v="250"/>
    <b v="0"/>
    <n v="0"/>
    <b v="0"/>
    <s v="1641.582"/>
    <n v="0"/>
    <s v="1641.582"/>
    <n v="0"/>
    <b v="0"/>
    <b v="1"/>
  </r>
  <r>
    <s v="C"/>
    <s v="A"/>
    <n v="20200101"/>
    <n v="2020"/>
    <n v="52"/>
    <x v="2"/>
    <n v="180"/>
    <s v="COD"/>
    <x v="1"/>
    <s v="M"/>
    <s v="Import"/>
    <n v="0"/>
    <s v="W00"/>
    <x v="0"/>
    <n v="0"/>
    <s v="W00"/>
    <s v="World"/>
    <s v="H4"/>
    <s v="HS"/>
    <b v="1"/>
    <n v="310590"/>
    <s v="Fertilizers, mineral or chemical n.e.c. in heading no. 3105"/>
    <x v="13"/>
    <x v="2"/>
    <b v="1"/>
    <s v="C00"/>
    <s v="TOTAL CPC"/>
    <n v="0"/>
    <n v="0"/>
    <s v="TOTAL MOT"/>
    <n v="8"/>
    <s v="kg"/>
    <n v="167926"/>
    <b v="0"/>
    <n v="8"/>
    <s v="kg"/>
    <n v="167926"/>
    <b v="0"/>
    <n v="167926"/>
    <b v="0"/>
    <n v="0"/>
    <b v="0"/>
    <s v="88930.789"/>
    <n v="0"/>
    <s v="88930.789"/>
    <n v="0"/>
    <b v="0"/>
    <b v="1"/>
  </r>
  <r>
    <s v="C"/>
    <s v="A"/>
    <n v="20200101"/>
    <n v="2020"/>
    <n v="52"/>
    <x v="2"/>
    <n v="180"/>
    <s v="COD"/>
    <x v="1"/>
    <s v="M"/>
    <s v="Import"/>
    <n v="56"/>
    <s v="BEL"/>
    <x v="18"/>
    <n v="0"/>
    <s v="W00"/>
    <s v="World"/>
    <s v="H4"/>
    <s v="HS"/>
    <b v="1"/>
    <n v="310590"/>
    <s v="Fertilizers, mineral or chemical n.e.c. in heading no. 3105"/>
    <x v="13"/>
    <x v="2"/>
    <b v="1"/>
    <s v="C00"/>
    <s v="TOTAL CPC"/>
    <n v="0"/>
    <n v="0"/>
    <s v="TOTAL MOT"/>
    <n v="8"/>
    <s v="kg"/>
    <n v="2053"/>
    <b v="0"/>
    <n v="8"/>
    <s v="kg"/>
    <n v="2053"/>
    <b v="0"/>
    <n v="2053"/>
    <b v="0"/>
    <n v="0"/>
    <b v="0"/>
    <s v="3536.429"/>
    <n v="0"/>
    <s v="3536.429"/>
    <n v="0"/>
    <b v="0"/>
    <b v="1"/>
  </r>
  <r>
    <s v="C"/>
    <s v="A"/>
    <n v="20200101"/>
    <n v="2020"/>
    <n v="52"/>
    <x v="2"/>
    <n v="180"/>
    <s v="COD"/>
    <x v="1"/>
    <s v="M"/>
    <s v="Import"/>
    <n v="124"/>
    <s v="CAN"/>
    <x v="47"/>
    <n v="0"/>
    <s v="W00"/>
    <s v="World"/>
    <s v="H4"/>
    <s v="HS"/>
    <b v="1"/>
    <n v="310590"/>
    <s v="Fertilizers, mineral or chemical n.e.c. in heading no. 3105"/>
    <x v="13"/>
    <x v="2"/>
    <b v="1"/>
    <s v="C00"/>
    <s v="TOTAL CPC"/>
    <n v="0"/>
    <n v="0"/>
    <s v="TOTAL MOT"/>
    <n v="8"/>
    <s v="kg"/>
    <n v="210"/>
    <b v="0"/>
    <n v="8"/>
    <s v="kg"/>
    <n v="210"/>
    <b v="0"/>
    <n v="210"/>
    <b v="0"/>
    <n v="0"/>
    <b v="0"/>
    <s v="666.253"/>
    <n v="0"/>
    <s v="666.253"/>
    <n v="0"/>
    <b v="0"/>
    <b v="1"/>
  </r>
  <r>
    <s v="C"/>
    <s v="A"/>
    <n v="20200101"/>
    <n v="2020"/>
    <n v="52"/>
    <x v="2"/>
    <n v="180"/>
    <s v="COD"/>
    <x v="1"/>
    <s v="M"/>
    <s v="Import"/>
    <n v="156"/>
    <s v="CHN"/>
    <x v="1"/>
    <n v="0"/>
    <s v="W00"/>
    <s v="World"/>
    <s v="H4"/>
    <s v="HS"/>
    <b v="1"/>
    <n v="310590"/>
    <s v="Fertilizers, mineral or chemical n.e.c. in heading no. 3105"/>
    <x v="13"/>
    <x v="2"/>
    <b v="1"/>
    <s v="C00"/>
    <s v="TOTAL CPC"/>
    <n v="0"/>
    <n v="0"/>
    <s v="TOTAL MOT"/>
    <n v="8"/>
    <s v="kg"/>
    <n v="87540"/>
    <b v="0"/>
    <n v="8"/>
    <s v="kg"/>
    <n v="87540"/>
    <b v="0"/>
    <n v="87540"/>
    <b v="0"/>
    <n v="0"/>
    <b v="0"/>
    <s v="20652.76"/>
    <n v="0"/>
    <s v="20652.76"/>
    <n v="0"/>
    <b v="0"/>
    <b v="1"/>
  </r>
  <r>
    <s v="C"/>
    <s v="A"/>
    <n v="20200101"/>
    <n v="2020"/>
    <n v="52"/>
    <x v="2"/>
    <n v="180"/>
    <s v="COD"/>
    <x v="1"/>
    <s v="M"/>
    <s v="Import"/>
    <n v="710"/>
    <s v="ZAF"/>
    <x v="30"/>
    <n v="0"/>
    <s v="W00"/>
    <s v="World"/>
    <s v="H4"/>
    <s v="HS"/>
    <b v="1"/>
    <n v="310590"/>
    <s v="Fertilizers, mineral or chemical n.e.c. in heading no. 3105"/>
    <x v="13"/>
    <x v="2"/>
    <b v="1"/>
    <s v="C00"/>
    <s v="TOTAL CPC"/>
    <n v="0"/>
    <n v="0"/>
    <s v="TOTAL MOT"/>
    <n v="8"/>
    <s v="kg"/>
    <n v="53623"/>
    <b v="0"/>
    <n v="8"/>
    <s v="kg"/>
    <n v="53623"/>
    <b v="0"/>
    <n v="53623"/>
    <b v="0"/>
    <n v="0"/>
    <b v="0"/>
    <s v="48333.207"/>
    <n v="0"/>
    <s v="48333.207"/>
    <n v="0"/>
    <b v="0"/>
    <b v="1"/>
  </r>
  <r>
    <s v="C"/>
    <s v="A"/>
    <n v="20200101"/>
    <n v="2020"/>
    <n v="52"/>
    <x v="2"/>
    <n v="180"/>
    <s v="COD"/>
    <x v="1"/>
    <s v="M"/>
    <s v="Import"/>
    <n v="800"/>
    <s v="UGA"/>
    <x v="34"/>
    <n v="0"/>
    <s v="W00"/>
    <s v="World"/>
    <s v="H4"/>
    <s v="HS"/>
    <b v="1"/>
    <n v="310590"/>
    <s v="Fertilizers, mineral or chemical n.e.c. in heading no. 3105"/>
    <x v="13"/>
    <x v="2"/>
    <b v="1"/>
    <s v="C00"/>
    <s v="TOTAL CPC"/>
    <n v="0"/>
    <n v="0"/>
    <s v="TOTAL MOT"/>
    <n v="8"/>
    <s v="kg"/>
    <n v="1500"/>
    <b v="0"/>
    <n v="8"/>
    <s v="kg"/>
    <n v="1500"/>
    <b v="0"/>
    <n v="1500"/>
    <b v="0"/>
    <n v="0"/>
    <b v="0"/>
    <s v="6556.058"/>
    <n v="0"/>
    <s v="6556.058"/>
    <n v="0"/>
    <b v="0"/>
    <b v="1"/>
  </r>
  <r>
    <s v="C"/>
    <s v="A"/>
    <n v="20200101"/>
    <n v="2020"/>
    <n v="52"/>
    <x v="2"/>
    <n v="180"/>
    <s v="COD"/>
    <x v="1"/>
    <s v="M"/>
    <s v="Import"/>
    <n v="894"/>
    <s v="ZMB"/>
    <x v="39"/>
    <n v="0"/>
    <s v="W00"/>
    <s v="World"/>
    <s v="H4"/>
    <s v="HS"/>
    <b v="1"/>
    <n v="310590"/>
    <s v="Fertilizers, mineral or chemical n.e.c. in heading no. 3105"/>
    <x v="13"/>
    <x v="2"/>
    <b v="1"/>
    <s v="C00"/>
    <s v="TOTAL CPC"/>
    <n v="0"/>
    <n v="0"/>
    <s v="TOTAL MOT"/>
    <n v="8"/>
    <s v="kg"/>
    <n v="23000"/>
    <b v="0"/>
    <n v="8"/>
    <s v="kg"/>
    <n v="23000"/>
    <b v="0"/>
    <n v="23000"/>
    <b v="0"/>
    <n v="0"/>
    <b v="0"/>
    <s v="9186.081"/>
    <n v="0"/>
    <s v="9186.081"/>
    <n v="0"/>
    <b v="0"/>
    <b v="1"/>
  </r>
  <r>
    <s v="C"/>
    <s v="A"/>
    <n v="20200101"/>
    <n v="2020"/>
    <n v="52"/>
    <x v="2"/>
    <n v="562"/>
    <s v="NER"/>
    <x v="0"/>
    <s v="M"/>
    <s v="Import"/>
    <n v="0"/>
    <s v="W00"/>
    <x v="0"/>
    <n v="0"/>
    <s v="W00"/>
    <s v="World"/>
    <s v="H5"/>
    <s v="HS"/>
    <b v="1"/>
    <n v="310590"/>
    <s v="Fertilizers, mineral or chemical n.e.c. in heading no. 3105"/>
    <x v="13"/>
    <x v="2"/>
    <b v="1"/>
    <s v="C00"/>
    <s v="TOTAL CPC"/>
    <n v="0"/>
    <n v="0"/>
    <s v="TOTAL MOT"/>
    <n v="8"/>
    <s v="kg"/>
    <n v="6996"/>
    <b v="0"/>
    <n v="8"/>
    <s v="kg"/>
    <n v="6996"/>
    <b v="0"/>
    <n v="6996"/>
    <b v="0"/>
    <n v="0"/>
    <b v="0"/>
    <s v="4191.04"/>
    <n v="0"/>
    <s v="4191.04"/>
    <n v="0"/>
    <b v="0"/>
    <b v="1"/>
  </r>
  <r>
    <s v="C"/>
    <s v="A"/>
    <n v="20200101"/>
    <n v="2020"/>
    <n v="52"/>
    <x v="2"/>
    <n v="562"/>
    <s v="NER"/>
    <x v="0"/>
    <s v="M"/>
    <s v="Import"/>
    <n v="251"/>
    <s v="FRA"/>
    <x v="3"/>
    <n v="0"/>
    <s v="W00"/>
    <s v="World"/>
    <s v="H5"/>
    <s v="HS"/>
    <b v="1"/>
    <n v="310590"/>
    <s v="Fertilizers, mineral or chemical n.e.c. in heading no. 3105"/>
    <x v="13"/>
    <x v="2"/>
    <b v="1"/>
    <s v="C00"/>
    <s v="TOTAL CPC"/>
    <n v="0"/>
    <n v="0"/>
    <s v="TOTAL MOT"/>
    <n v="8"/>
    <s v="kg"/>
    <n v="4526"/>
    <b v="0"/>
    <n v="8"/>
    <s v="kg"/>
    <n v="4526"/>
    <b v="0"/>
    <n v="4526"/>
    <b v="0"/>
    <n v="0"/>
    <b v="0"/>
    <s v="3406.067"/>
    <n v="0"/>
    <s v="3406.067"/>
    <n v="0"/>
    <b v="1"/>
    <b v="0"/>
  </r>
  <r>
    <s v="C"/>
    <s v="A"/>
    <n v="20200101"/>
    <n v="2020"/>
    <n v="52"/>
    <x v="2"/>
    <n v="562"/>
    <s v="NER"/>
    <x v="0"/>
    <s v="M"/>
    <s v="Import"/>
    <n v="566"/>
    <s v="NGA"/>
    <x v="8"/>
    <n v="0"/>
    <s v="W00"/>
    <s v="World"/>
    <s v="H5"/>
    <s v="HS"/>
    <b v="1"/>
    <n v="310590"/>
    <s v="Fertilizers, mineral or chemical n.e.c. in heading no. 3105"/>
    <x v="13"/>
    <x v="2"/>
    <b v="1"/>
    <s v="C00"/>
    <s v="TOTAL CPC"/>
    <n v="0"/>
    <n v="0"/>
    <s v="TOTAL MOT"/>
    <n v="8"/>
    <s v="kg"/>
    <n v="2470"/>
    <b v="0"/>
    <n v="8"/>
    <s v="kg"/>
    <n v="2470"/>
    <b v="0"/>
    <n v="2470"/>
    <b v="0"/>
    <n v="0"/>
    <b v="0"/>
    <s v="784.972"/>
    <n v="0"/>
    <s v="784.972"/>
    <n v="0"/>
    <b v="1"/>
    <b v="0"/>
  </r>
  <r>
    <s v="C"/>
    <s v="A"/>
    <n v="20190101"/>
    <n v="2019"/>
    <n v="52"/>
    <x v="3"/>
    <n v="180"/>
    <s v="COD"/>
    <x v="1"/>
    <s v="M"/>
    <s v="Import"/>
    <n v="0"/>
    <s v="W00"/>
    <x v="0"/>
    <n v="0"/>
    <s v="W00"/>
    <s v="World"/>
    <s v="H4"/>
    <s v="HS"/>
    <b v="1"/>
    <n v="31"/>
    <s v="Fertilizers"/>
    <x v="0"/>
    <x v="0"/>
    <b v="0"/>
    <s v="C00"/>
    <s v="TOTAL CPC"/>
    <n v="0"/>
    <n v="0"/>
    <s v="TOTAL MOT"/>
    <n v="-1"/>
    <s v="N/A"/>
    <n v="0"/>
    <b v="0"/>
    <n v="-1"/>
    <s v="N/A"/>
    <n v="0"/>
    <b v="0"/>
    <n v="0"/>
    <b v="1"/>
    <n v="0"/>
    <b v="0"/>
    <s v="83530150.463"/>
    <n v="0"/>
    <s v="83530150.463"/>
    <n v="4"/>
    <b v="0"/>
    <b v="1"/>
  </r>
  <r>
    <s v="C"/>
    <s v="A"/>
    <n v="20190101"/>
    <n v="2019"/>
    <n v="52"/>
    <x v="3"/>
    <n v="180"/>
    <s v="COD"/>
    <x v="1"/>
    <s v="M"/>
    <s v="Import"/>
    <n v="24"/>
    <s v="AGO"/>
    <x v="17"/>
    <n v="0"/>
    <s v="W00"/>
    <s v="World"/>
    <s v="H4"/>
    <s v="HS"/>
    <b v="1"/>
    <n v="31"/>
    <s v="Fertilizers"/>
    <x v="0"/>
    <x v="0"/>
    <b v="0"/>
    <s v="C00"/>
    <s v="TOTAL CPC"/>
    <n v="0"/>
    <n v="0"/>
    <s v="TOTAL MOT"/>
    <n v="-1"/>
    <s v="N/A"/>
    <n v="0"/>
    <b v="0"/>
    <n v="-1"/>
    <s v="N/A"/>
    <n v="0"/>
    <b v="0"/>
    <n v="0"/>
    <b v="0"/>
    <n v="0"/>
    <b v="0"/>
    <s v="150384.631"/>
    <n v="0"/>
    <s v="150384.631"/>
    <n v="0"/>
    <b v="0"/>
    <b v="1"/>
  </r>
  <r>
    <s v="C"/>
    <s v="A"/>
    <n v="20190101"/>
    <n v="2019"/>
    <n v="52"/>
    <x v="3"/>
    <n v="180"/>
    <s v="COD"/>
    <x v="1"/>
    <s v="M"/>
    <s v="Import"/>
    <n v="56"/>
    <s v="BEL"/>
    <x v="18"/>
    <n v="0"/>
    <s v="W00"/>
    <s v="World"/>
    <s v="H4"/>
    <s v="HS"/>
    <b v="1"/>
    <n v="31"/>
    <s v="Fertilizers"/>
    <x v="0"/>
    <x v="0"/>
    <b v="0"/>
    <s v="C00"/>
    <s v="TOTAL CPC"/>
    <n v="0"/>
    <n v="0"/>
    <s v="TOTAL MOT"/>
    <n v="-1"/>
    <s v="N/A"/>
    <n v="0"/>
    <b v="0"/>
    <n v="-1"/>
    <s v="N/A"/>
    <n v="0"/>
    <b v="0"/>
    <n v="0"/>
    <b v="0"/>
    <n v="0"/>
    <b v="0"/>
    <s v="1272511.675"/>
    <n v="0"/>
    <s v="1272511.675"/>
    <n v="0"/>
    <b v="0"/>
    <b v="1"/>
  </r>
  <r>
    <s v="C"/>
    <s v="A"/>
    <n v="20190101"/>
    <n v="2019"/>
    <n v="52"/>
    <x v="3"/>
    <n v="180"/>
    <s v="COD"/>
    <x v="1"/>
    <s v="M"/>
    <s v="Import"/>
    <n v="112"/>
    <s v="BLR"/>
    <x v="19"/>
    <n v="0"/>
    <s v="W00"/>
    <s v="World"/>
    <s v="H4"/>
    <s v="HS"/>
    <b v="1"/>
    <n v="31"/>
    <s v="Fertilizers"/>
    <x v="0"/>
    <x v="0"/>
    <b v="0"/>
    <s v="C00"/>
    <s v="TOTAL CPC"/>
    <n v="0"/>
    <n v="0"/>
    <s v="TOTAL MOT"/>
    <n v="-1"/>
    <s v="N/A"/>
    <n v="0"/>
    <b v="0"/>
    <n v="-1"/>
    <s v="N/A"/>
    <n v="0"/>
    <b v="0"/>
    <n v="0"/>
    <b v="0"/>
    <n v="0"/>
    <b v="0"/>
    <s v="133822.725"/>
    <n v="0"/>
    <s v="133822.725"/>
    <n v="0"/>
    <b v="0"/>
    <b v="1"/>
  </r>
  <r>
    <s v="C"/>
    <s v="A"/>
    <n v="20190101"/>
    <n v="2019"/>
    <n v="52"/>
    <x v="3"/>
    <n v="180"/>
    <s v="COD"/>
    <x v="1"/>
    <s v="M"/>
    <s v="Import"/>
    <n v="124"/>
    <s v="CAN"/>
    <x v="47"/>
    <n v="0"/>
    <s v="W00"/>
    <s v="World"/>
    <s v="H4"/>
    <s v="HS"/>
    <b v="1"/>
    <n v="31"/>
    <s v="Fertilizers"/>
    <x v="0"/>
    <x v="0"/>
    <b v="0"/>
    <s v="C00"/>
    <s v="TOTAL CPC"/>
    <n v="0"/>
    <n v="0"/>
    <s v="TOTAL MOT"/>
    <n v="-1"/>
    <s v="N/A"/>
    <n v="0"/>
    <b v="0"/>
    <n v="-1"/>
    <s v="N/A"/>
    <n v="0"/>
    <b v="0"/>
    <n v="0"/>
    <b v="0"/>
    <n v="0"/>
    <b v="0"/>
    <s v="83807.943"/>
    <n v="0"/>
    <s v="83807.943"/>
    <n v="0"/>
    <b v="0"/>
    <b v="1"/>
  </r>
  <r>
    <s v="C"/>
    <s v="A"/>
    <n v="20190101"/>
    <n v="2019"/>
    <n v="52"/>
    <x v="3"/>
    <n v="180"/>
    <s v="COD"/>
    <x v="1"/>
    <s v="M"/>
    <s v="Import"/>
    <n v="156"/>
    <s v="CHN"/>
    <x v="1"/>
    <n v="0"/>
    <s v="W00"/>
    <s v="World"/>
    <s v="H4"/>
    <s v="HS"/>
    <b v="1"/>
    <n v="31"/>
    <s v="Fertilizers"/>
    <x v="0"/>
    <x v="0"/>
    <b v="0"/>
    <s v="C00"/>
    <s v="TOTAL CPC"/>
    <n v="0"/>
    <n v="0"/>
    <s v="TOTAL MOT"/>
    <n v="-1"/>
    <s v="N/A"/>
    <n v="0"/>
    <b v="0"/>
    <n v="-1"/>
    <s v="N/A"/>
    <n v="0"/>
    <b v="0"/>
    <n v="0"/>
    <b v="0"/>
    <n v="0"/>
    <b v="0"/>
    <s v="2963559.601"/>
    <n v="0"/>
    <s v="2963559.601"/>
    <n v="0"/>
    <b v="0"/>
    <b v="1"/>
  </r>
  <r>
    <s v="C"/>
    <s v="A"/>
    <n v="20190101"/>
    <n v="2019"/>
    <n v="52"/>
    <x v="3"/>
    <n v="180"/>
    <s v="COD"/>
    <x v="1"/>
    <s v="M"/>
    <s v="Import"/>
    <n v="196"/>
    <s v="CYP"/>
    <x v="49"/>
    <n v="0"/>
    <s v="W00"/>
    <s v="World"/>
    <s v="H4"/>
    <s v="HS"/>
    <b v="1"/>
    <n v="31"/>
    <s v="Fertilizers"/>
    <x v="0"/>
    <x v="0"/>
    <b v="0"/>
    <s v="C00"/>
    <s v="TOTAL CPC"/>
    <n v="0"/>
    <n v="0"/>
    <s v="TOTAL MOT"/>
    <n v="-1"/>
    <s v="N/A"/>
    <n v="0"/>
    <b v="0"/>
    <n v="-1"/>
    <s v="N/A"/>
    <n v="0"/>
    <b v="0"/>
    <n v="0"/>
    <b v="0"/>
    <n v="0"/>
    <b v="0"/>
    <s v="3619.4"/>
    <n v="0"/>
    <s v="3619.4"/>
    <n v="0"/>
    <b v="0"/>
    <b v="1"/>
  </r>
  <r>
    <s v="C"/>
    <s v="A"/>
    <n v="20190101"/>
    <n v="2019"/>
    <n v="52"/>
    <x v="3"/>
    <n v="180"/>
    <s v="COD"/>
    <x v="1"/>
    <s v="M"/>
    <s v="Import"/>
    <n v="251"/>
    <s v="FRA"/>
    <x v="3"/>
    <n v="0"/>
    <s v="W00"/>
    <s v="World"/>
    <s v="H4"/>
    <s v="HS"/>
    <b v="1"/>
    <n v="31"/>
    <s v="Fertilizers"/>
    <x v="0"/>
    <x v="0"/>
    <b v="0"/>
    <s v="C00"/>
    <s v="TOTAL CPC"/>
    <n v="0"/>
    <n v="0"/>
    <s v="TOTAL MOT"/>
    <n v="-1"/>
    <s v="N/A"/>
    <n v="0"/>
    <b v="0"/>
    <n v="-1"/>
    <s v="N/A"/>
    <n v="0"/>
    <b v="0"/>
    <n v="0"/>
    <b v="1"/>
    <n v="0"/>
    <b v="0"/>
    <s v="2022.123"/>
    <n v="0"/>
    <s v="2022.123"/>
    <n v="4"/>
    <b v="0"/>
    <b v="1"/>
  </r>
  <r>
    <s v="C"/>
    <s v="A"/>
    <n v="20190101"/>
    <n v="2019"/>
    <n v="52"/>
    <x v="3"/>
    <n v="180"/>
    <s v="COD"/>
    <x v="1"/>
    <s v="M"/>
    <s v="Import"/>
    <n v="276"/>
    <s v="DEU"/>
    <x v="4"/>
    <n v="0"/>
    <s v="W00"/>
    <s v="World"/>
    <s v="H4"/>
    <s v="HS"/>
    <b v="1"/>
    <n v="31"/>
    <s v="Fertilizers"/>
    <x v="0"/>
    <x v="0"/>
    <b v="0"/>
    <s v="C00"/>
    <s v="TOTAL CPC"/>
    <n v="0"/>
    <n v="0"/>
    <s v="TOTAL MOT"/>
    <n v="-1"/>
    <s v="N/A"/>
    <n v="0"/>
    <b v="0"/>
    <n v="-1"/>
    <s v="N/A"/>
    <n v="0"/>
    <b v="0"/>
    <n v="0"/>
    <b v="0"/>
    <n v="0"/>
    <b v="0"/>
    <s v="136545.677"/>
    <n v="0"/>
    <s v="136545.677"/>
    <n v="0"/>
    <b v="0"/>
    <b v="1"/>
  </r>
  <r>
    <s v="C"/>
    <s v="A"/>
    <n v="20190101"/>
    <n v="2019"/>
    <n v="52"/>
    <x v="3"/>
    <n v="180"/>
    <s v="COD"/>
    <x v="1"/>
    <s v="M"/>
    <s v="Import"/>
    <n v="380"/>
    <s v="ITA"/>
    <x v="20"/>
    <n v="0"/>
    <s v="W00"/>
    <s v="World"/>
    <s v="H4"/>
    <s v="HS"/>
    <b v="1"/>
    <n v="31"/>
    <s v="Fertilizers"/>
    <x v="0"/>
    <x v="0"/>
    <b v="0"/>
    <s v="C00"/>
    <s v="TOTAL CPC"/>
    <n v="0"/>
    <n v="0"/>
    <s v="TOTAL MOT"/>
    <n v="-1"/>
    <s v="N/A"/>
    <n v="0"/>
    <b v="0"/>
    <n v="-1"/>
    <s v="N/A"/>
    <n v="0"/>
    <b v="0"/>
    <n v="0"/>
    <b v="0"/>
    <n v="0"/>
    <b v="0"/>
    <s v="2459.663"/>
    <n v="0"/>
    <s v="2459.663"/>
    <n v="0"/>
    <b v="0"/>
    <b v="1"/>
  </r>
  <r>
    <s v="C"/>
    <s v="A"/>
    <n v="20190101"/>
    <n v="2019"/>
    <n v="52"/>
    <x v="3"/>
    <n v="180"/>
    <s v="COD"/>
    <x v="1"/>
    <s v="M"/>
    <s v="Import"/>
    <n v="384"/>
    <s v="CIV"/>
    <x v="6"/>
    <n v="0"/>
    <s v="W00"/>
    <s v="World"/>
    <s v="H4"/>
    <s v="HS"/>
    <b v="1"/>
    <n v="31"/>
    <s v="Fertilizers"/>
    <x v="0"/>
    <x v="0"/>
    <b v="0"/>
    <s v="C00"/>
    <s v="TOTAL CPC"/>
    <n v="0"/>
    <n v="0"/>
    <s v="TOTAL MOT"/>
    <n v="-1"/>
    <s v="N/A"/>
    <n v="0"/>
    <b v="0"/>
    <n v="-1"/>
    <s v="N/A"/>
    <n v="0"/>
    <b v="0"/>
    <n v="0"/>
    <b v="0"/>
    <n v="0"/>
    <b v="0"/>
    <s v="56965.737"/>
    <n v="0"/>
    <s v="56965.737"/>
    <n v="0"/>
    <b v="0"/>
    <b v="1"/>
  </r>
  <r>
    <s v="C"/>
    <s v="A"/>
    <n v="20190101"/>
    <n v="2019"/>
    <n v="52"/>
    <x v="3"/>
    <n v="180"/>
    <s v="COD"/>
    <x v="1"/>
    <s v="M"/>
    <s v="Import"/>
    <n v="440"/>
    <s v="LTU"/>
    <x v="24"/>
    <n v="0"/>
    <s v="W00"/>
    <s v="World"/>
    <s v="H4"/>
    <s v="HS"/>
    <b v="1"/>
    <n v="31"/>
    <s v="Fertilizers"/>
    <x v="0"/>
    <x v="0"/>
    <b v="0"/>
    <s v="C00"/>
    <s v="TOTAL CPC"/>
    <n v="0"/>
    <n v="0"/>
    <s v="TOTAL MOT"/>
    <n v="-1"/>
    <s v="N/A"/>
    <n v="0"/>
    <b v="0"/>
    <n v="-1"/>
    <s v="N/A"/>
    <n v="0"/>
    <b v="0"/>
    <n v="0"/>
    <b v="0"/>
    <n v="0"/>
    <b v="0"/>
    <s v="860531.776"/>
    <n v="0"/>
    <s v="860531.776"/>
    <n v="0"/>
    <b v="0"/>
    <b v="1"/>
  </r>
  <r>
    <s v="C"/>
    <s v="A"/>
    <n v="20190101"/>
    <n v="2019"/>
    <n v="52"/>
    <x v="3"/>
    <n v="180"/>
    <s v="COD"/>
    <x v="1"/>
    <s v="M"/>
    <s v="Import"/>
    <n v="504"/>
    <s v="MAR"/>
    <x v="43"/>
    <n v="0"/>
    <s v="W00"/>
    <s v="World"/>
    <s v="H4"/>
    <s v="HS"/>
    <b v="1"/>
    <n v="31"/>
    <s v="Fertilizers"/>
    <x v="0"/>
    <x v="0"/>
    <b v="0"/>
    <s v="C00"/>
    <s v="TOTAL CPC"/>
    <n v="0"/>
    <n v="0"/>
    <s v="TOTAL MOT"/>
    <n v="-1"/>
    <s v="N/A"/>
    <n v="0"/>
    <b v="0"/>
    <n v="-1"/>
    <s v="N/A"/>
    <n v="0"/>
    <b v="0"/>
    <n v="0"/>
    <b v="0"/>
    <n v="0"/>
    <b v="0"/>
    <s v="1021016.878"/>
    <n v="0"/>
    <s v="1021016.878"/>
    <n v="0"/>
    <b v="0"/>
    <b v="1"/>
  </r>
  <r>
    <s v="C"/>
    <s v="A"/>
    <n v="20190101"/>
    <n v="2019"/>
    <n v="52"/>
    <x v="3"/>
    <n v="180"/>
    <s v="COD"/>
    <x v="1"/>
    <s v="M"/>
    <s v="Import"/>
    <n v="508"/>
    <s v="MOZ"/>
    <x v="26"/>
    <n v="0"/>
    <s v="W00"/>
    <s v="World"/>
    <s v="H4"/>
    <s v="HS"/>
    <b v="1"/>
    <n v="31"/>
    <s v="Fertilizers"/>
    <x v="0"/>
    <x v="0"/>
    <b v="0"/>
    <s v="C00"/>
    <s v="TOTAL CPC"/>
    <n v="0"/>
    <n v="0"/>
    <s v="TOTAL MOT"/>
    <n v="-1"/>
    <s v="N/A"/>
    <n v="0"/>
    <b v="0"/>
    <n v="-1"/>
    <s v="N/A"/>
    <n v="0"/>
    <b v="0"/>
    <n v="0"/>
    <b v="0"/>
    <n v="0"/>
    <b v="0"/>
    <s v="524976.666"/>
    <n v="0"/>
    <s v="524976.666"/>
    <n v="0"/>
    <b v="0"/>
    <b v="1"/>
  </r>
  <r>
    <s v="C"/>
    <s v="A"/>
    <n v="20190101"/>
    <n v="2019"/>
    <n v="52"/>
    <x v="3"/>
    <n v="180"/>
    <s v="COD"/>
    <x v="1"/>
    <s v="M"/>
    <s v="Import"/>
    <n v="528"/>
    <s v="NLD"/>
    <x v="7"/>
    <n v="0"/>
    <s v="W00"/>
    <s v="World"/>
    <s v="H4"/>
    <s v="HS"/>
    <b v="1"/>
    <n v="31"/>
    <s v="Fertilizers"/>
    <x v="0"/>
    <x v="0"/>
    <b v="0"/>
    <s v="C00"/>
    <s v="TOTAL CPC"/>
    <n v="0"/>
    <n v="0"/>
    <s v="TOTAL MOT"/>
    <n v="-1"/>
    <s v="N/A"/>
    <n v="0"/>
    <b v="0"/>
    <n v="-1"/>
    <s v="N/A"/>
    <n v="0"/>
    <b v="0"/>
    <n v="0"/>
    <b v="0"/>
    <n v="0"/>
    <b v="0"/>
    <s v="784.771"/>
    <n v="0"/>
    <s v="784.771"/>
    <n v="0"/>
    <b v="0"/>
    <b v="1"/>
  </r>
  <r>
    <s v="C"/>
    <s v="A"/>
    <n v="20190101"/>
    <n v="2019"/>
    <n v="52"/>
    <x v="3"/>
    <n v="180"/>
    <s v="COD"/>
    <x v="1"/>
    <s v="M"/>
    <s v="Import"/>
    <n v="579"/>
    <s v="NOR"/>
    <x v="44"/>
    <n v="0"/>
    <s v="W00"/>
    <s v="World"/>
    <s v="H4"/>
    <s v="HS"/>
    <b v="1"/>
    <n v="31"/>
    <s v="Fertilizers"/>
    <x v="0"/>
    <x v="0"/>
    <b v="0"/>
    <s v="C00"/>
    <s v="TOTAL CPC"/>
    <n v="0"/>
    <n v="0"/>
    <s v="TOTAL MOT"/>
    <n v="-1"/>
    <s v="N/A"/>
    <n v="0"/>
    <b v="0"/>
    <n v="-1"/>
    <s v="N/A"/>
    <n v="0"/>
    <b v="0"/>
    <n v="0"/>
    <b v="0"/>
    <n v="0"/>
    <b v="0"/>
    <s v="34623.045"/>
    <n v="0"/>
    <s v="34623.045"/>
    <n v="0"/>
    <b v="0"/>
    <b v="1"/>
  </r>
  <r>
    <s v="C"/>
    <s v="A"/>
    <n v="20190101"/>
    <n v="2019"/>
    <n v="52"/>
    <x v="3"/>
    <n v="180"/>
    <s v="COD"/>
    <x v="1"/>
    <s v="M"/>
    <s v="Import"/>
    <n v="643"/>
    <s v="RUS"/>
    <x v="9"/>
    <n v="0"/>
    <s v="W00"/>
    <s v="World"/>
    <s v="H4"/>
    <s v="HS"/>
    <b v="1"/>
    <n v="31"/>
    <s v="Fertilizers"/>
    <x v="0"/>
    <x v="0"/>
    <b v="0"/>
    <s v="C00"/>
    <s v="TOTAL CPC"/>
    <n v="0"/>
    <n v="0"/>
    <s v="TOTAL MOT"/>
    <n v="-1"/>
    <s v="N/A"/>
    <n v="0"/>
    <b v="0"/>
    <n v="-1"/>
    <s v="N/A"/>
    <n v="0"/>
    <b v="0"/>
    <n v="0"/>
    <b v="0"/>
    <n v="0"/>
    <b v="0"/>
    <s v="20064100.329"/>
    <n v="0"/>
    <s v="20064100.329"/>
    <n v="0"/>
    <b v="0"/>
    <b v="1"/>
  </r>
  <r>
    <s v="C"/>
    <s v="A"/>
    <n v="20190101"/>
    <n v="2019"/>
    <n v="52"/>
    <x v="3"/>
    <n v="180"/>
    <s v="COD"/>
    <x v="1"/>
    <s v="M"/>
    <s v="Import"/>
    <n v="682"/>
    <s v="SAU"/>
    <x v="48"/>
    <n v="0"/>
    <s v="W00"/>
    <s v="World"/>
    <s v="H4"/>
    <s v="HS"/>
    <b v="1"/>
    <n v="31"/>
    <s v="Fertilizers"/>
    <x v="0"/>
    <x v="0"/>
    <b v="0"/>
    <s v="C00"/>
    <s v="TOTAL CPC"/>
    <n v="0"/>
    <n v="0"/>
    <s v="TOTAL MOT"/>
    <n v="-1"/>
    <s v="N/A"/>
    <n v="0"/>
    <b v="0"/>
    <n v="-1"/>
    <s v="N/A"/>
    <n v="0"/>
    <b v="0"/>
    <n v="0"/>
    <b v="0"/>
    <n v="0"/>
    <b v="0"/>
    <s v="250420.283"/>
    <n v="0"/>
    <s v="250420.283"/>
    <n v="0"/>
    <b v="0"/>
    <b v="1"/>
  </r>
  <r>
    <s v="C"/>
    <s v="A"/>
    <n v="20190101"/>
    <n v="2019"/>
    <n v="52"/>
    <x v="3"/>
    <n v="180"/>
    <s v="COD"/>
    <x v="1"/>
    <s v="M"/>
    <s v="Import"/>
    <n v="686"/>
    <s v="SEN"/>
    <x v="10"/>
    <n v="0"/>
    <s v="W00"/>
    <s v="World"/>
    <s v="H4"/>
    <s v="HS"/>
    <b v="1"/>
    <n v="31"/>
    <s v="Fertilizers"/>
    <x v="0"/>
    <x v="0"/>
    <b v="0"/>
    <s v="C00"/>
    <s v="TOTAL CPC"/>
    <n v="0"/>
    <n v="0"/>
    <s v="TOTAL MOT"/>
    <n v="-1"/>
    <s v="N/A"/>
    <n v="0"/>
    <b v="0"/>
    <n v="-1"/>
    <s v="N/A"/>
    <n v="0"/>
    <b v="0"/>
    <n v="0"/>
    <b v="0"/>
    <n v="0"/>
    <b v="0"/>
    <s v="5076.718"/>
    <n v="0"/>
    <s v="5076.718"/>
    <n v="0"/>
    <b v="0"/>
    <b v="1"/>
  </r>
  <r>
    <s v="C"/>
    <s v="A"/>
    <n v="20190101"/>
    <n v="2019"/>
    <n v="52"/>
    <x v="3"/>
    <n v="180"/>
    <s v="COD"/>
    <x v="1"/>
    <s v="M"/>
    <s v="Import"/>
    <n v="699"/>
    <s v="IND"/>
    <x v="11"/>
    <n v="0"/>
    <s v="W00"/>
    <s v="World"/>
    <s v="H4"/>
    <s v="HS"/>
    <b v="1"/>
    <n v="31"/>
    <s v="Fertilizers"/>
    <x v="0"/>
    <x v="0"/>
    <b v="0"/>
    <s v="C00"/>
    <s v="TOTAL CPC"/>
    <n v="0"/>
    <n v="0"/>
    <s v="TOTAL MOT"/>
    <n v="-1"/>
    <s v="N/A"/>
    <n v="0"/>
    <b v="0"/>
    <n v="-1"/>
    <s v="N/A"/>
    <n v="0"/>
    <b v="0"/>
    <n v="0"/>
    <b v="0"/>
    <n v="0"/>
    <b v="0"/>
    <s v="81241.812"/>
    <n v="0"/>
    <s v="81241.812"/>
    <n v="0"/>
    <b v="0"/>
    <b v="1"/>
  </r>
  <r>
    <s v="C"/>
    <s v="A"/>
    <n v="20190101"/>
    <n v="2019"/>
    <n v="52"/>
    <x v="3"/>
    <n v="180"/>
    <s v="COD"/>
    <x v="1"/>
    <s v="M"/>
    <s v="Import"/>
    <n v="710"/>
    <s v="ZAF"/>
    <x v="30"/>
    <n v="0"/>
    <s v="W00"/>
    <s v="World"/>
    <s v="H4"/>
    <s v="HS"/>
    <b v="1"/>
    <n v="31"/>
    <s v="Fertilizers"/>
    <x v="0"/>
    <x v="0"/>
    <b v="0"/>
    <s v="C00"/>
    <s v="TOTAL CPC"/>
    <n v="0"/>
    <n v="0"/>
    <s v="TOTAL MOT"/>
    <n v="-1"/>
    <s v="N/A"/>
    <n v="0"/>
    <b v="0"/>
    <n v="-1"/>
    <s v="N/A"/>
    <n v="0"/>
    <b v="0"/>
    <n v="0"/>
    <b v="0"/>
    <n v="0"/>
    <b v="0"/>
    <s v="26190420.5"/>
    <n v="0"/>
    <s v="26190420.5"/>
    <n v="0"/>
    <b v="0"/>
    <b v="1"/>
  </r>
  <r>
    <s v="C"/>
    <s v="A"/>
    <n v="20190101"/>
    <n v="2019"/>
    <n v="52"/>
    <x v="3"/>
    <n v="180"/>
    <s v="COD"/>
    <x v="1"/>
    <s v="M"/>
    <s v="Import"/>
    <n v="752"/>
    <s v="SWE"/>
    <x v="13"/>
    <n v="0"/>
    <s v="W00"/>
    <s v="World"/>
    <s v="H4"/>
    <s v="HS"/>
    <b v="1"/>
    <n v="31"/>
    <s v="Fertilizers"/>
    <x v="0"/>
    <x v="0"/>
    <b v="0"/>
    <s v="C00"/>
    <s v="TOTAL CPC"/>
    <n v="0"/>
    <n v="0"/>
    <s v="TOTAL MOT"/>
    <n v="-1"/>
    <s v="N/A"/>
    <n v="0"/>
    <b v="0"/>
    <n v="-1"/>
    <s v="N/A"/>
    <n v="0"/>
    <b v="0"/>
    <n v="0"/>
    <b v="0"/>
    <n v="0"/>
    <b v="0"/>
    <s v="1243908.853"/>
    <n v="0"/>
    <s v="1243908.853"/>
    <n v="0"/>
    <b v="0"/>
    <b v="1"/>
  </r>
  <r>
    <s v="C"/>
    <s v="A"/>
    <n v="20190101"/>
    <n v="2019"/>
    <n v="52"/>
    <x v="3"/>
    <n v="180"/>
    <s v="COD"/>
    <x v="1"/>
    <s v="M"/>
    <s v="Import"/>
    <n v="757"/>
    <s v="CHE"/>
    <x v="31"/>
    <n v="0"/>
    <s v="W00"/>
    <s v="World"/>
    <s v="H4"/>
    <s v="HS"/>
    <b v="1"/>
    <n v="31"/>
    <s v="Fertilizers"/>
    <x v="0"/>
    <x v="0"/>
    <b v="0"/>
    <s v="C00"/>
    <s v="TOTAL CPC"/>
    <n v="0"/>
    <n v="0"/>
    <s v="TOTAL MOT"/>
    <n v="-1"/>
    <s v="N/A"/>
    <n v="0"/>
    <b v="0"/>
    <n v="-1"/>
    <s v="N/A"/>
    <n v="0"/>
    <b v="0"/>
    <n v="0"/>
    <b v="0"/>
    <n v="0"/>
    <b v="0"/>
    <s v="425389.539"/>
    <n v="0"/>
    <s v="425389.539"/>
    <n v="0"/>
    <b v="0"/>
    <b v="1"/>
  </r>
  <r>
    <s v="C"/>
    <s v="A"/>
    <n v="20190101"/>
    <n v="2019"/>
    <n v="52"/>
    <x v="3"/>
    <n v="180"/>
    <s v="COD"/>
    <x v="1"/>
    <s v="M"/>
    <s v="Import"/>
    <n v="764"/>
    <s v="THA"/>
    <x v="50"/>
    <n v="0"/>
    <s v="W00"/>
    <s v="World"/>
    <s v="H4"/>
    <s v="HS"/>
    <b v="1"/>
    <n v="31"/>
    <s v="Fertilizers"/>
    <x v="0"/>
    <x v="0"/>
    <b v="0"/>
    <s v="C00"/>
    <s v="TOTAL CPC"/>
    <n v="0"/>
    <n v="0"/>
    <s v="TOTAL MOT"/>
    <n v="-1"/>
    <s v="N/A"/>
    <n v="0"/>
    <b v="0"/>
    <n v="-1"/>
    <s v="N/A"/>
    <n v="0"/>
    <b v="0"/>
    <n v="0"/>
    <b v="0"/>
    <n v="0"/>
    <b v="0"/>
    <s v="2109.071"/>
    <n v="0"/>
    <s v="2109.071"/>
    <n v="0"/>
    <b v="0"/>
    <b v="1"/>
  </r>
  <r>
    <s v="C"/>
    <s v="A"/>
    <n v="20190101"/>
    <n v="2019"/>
    <n v="52"/>
    <x v="3"/>
    <n v="180"/>
    <s v="COD"/>
    <x v="1"/>
    <s v="M"/>
    <s v="Import"/>
    <n v="784"/>
    <s v="ARE"/>
    <x v="32"/>
    <n v="0"/>
    <s v="W00"/>
    <s v="World"/>
    <s v="H4"/>
    <s v="HS"/>
    <b v="1"/>
    <n v="31"/>
    <s v="Fertilizers"/>
    <x v="0"/>
    <x v="0"/>
    <b v="0"/>
    <s v="C00"/>
    <s v="TOTAL CPC"/>
    <n v="0"/>
    <n v="0"/>
    <s v="TOTAL MOT"/>
    <n v="-1"/>
    <s v="N/A"/>
    <n v="0"/>
    <b v="0"/>
    <n v="-1"/>
    <s v="N/A"/>
    <n v="0"/>
    <b v="0"/>
    <n v="0"/>
    <b v="0"/>
    <n v="0"/>
    <b v="0"/>
    <s v="35830.546"/>
    <n v="0"/>
    <s v="35830.546"/>
    <n v="0"/>
    <b v="0"/>
    <b v="1"/>
  </r>
  <r>
    <s v="C"/>
    <s v="A"/>
    <n v="20190101"/>
    <n v="2019"/>
    <n v="52"/>
    <x v="3"/>
    <n v="180"/>
    <s v="COD"/>
    <x v="1"/>
    <s v="M"/>
    <s v="Import"/>
    <n v="792"/>
    <s v="TUR"/>
    <x v="33"/>
    <n v="0"/>
    <s v="W00"/>
    <s v="World"/>
    <s v="H4"/>
    <s v="HS"/>
    <b v="1"/>
    <n v="31"/>
    <s v="Fertilizers"/>
    <x v="0"/>
    <x v="0"/>
    <b v="0"/>
    <s v="C00"/>
    <s v="TOTAL CPC"/>
    <n v="0"/>
    <n v="0"/>
    <s v="TOTAL MOT"/>
    <n v="-1"/>
    <s v="N/A"/>
    <n v="0"/>
    <b v="0"/>
    <n v="-1"/>
    <s v="N/A"/>
    <n v="0"/>
    <b v="0"/>
    <n v="0"/>
    <b v="0"/>
    <n v="0"/>
    <b v="0"/>
    <s v="68515.657"/>
    <n v="0"/>
    <s v="68515.657"/>
    <n v="0"/>
    <b v="0"/>
    <b v="1"/>
  </r>
  <r>
    <s v="C"/>
    <s v="A"/>
    <n v="20190101"/>
    <n v="2019"/>
    <n v="52"/>
    <x v="3"/>
    <n v="180"/>
    <s v="COD"/>
    <x v="1"/>
    <s v="M"/>
    <s v="Import"/>
    <n v="800"/>
    <s v="UGA"/>
    <x v="34"/>
    <n v="0"/>
    <s v="W00"/>
    <s v="World"/>
    <s v="H4"/>
    <s v="HS"/>
    <b v="1"/>
    <n v="31"/>
    <s v="Fertilizers"/>
    <x v="0"/>
    <x v="0"/>
    <b v="0"/>
    <s v="C00"/>
    <s v="TOTAL CPC"/>
    <n v="0"/>
    <n v="0"/>
    <s v="TOTAL MOT"/>
    <n v="-1"/>
    <s v="N/A"/>
    <n v="0"/>
    <b v="0"/>
    <n v="-1"/>
    <s v="N/A"/>
    <n v="0"/>
    <b v="0"/>
    <n v="0"/>
    <b v="0"/>
    <n v="0"/>
    <b v="0"/>
    <s v="36337.733"/>
    <n v="0"/>
    <s v="36337.733"/>
    <n v="0"/>
    <b v="0"/>
    <b v="1"/>
  </r>
  <r>
    <s v="C"/>
    <s v="A"/>
    <n v="20190101"/>
    <n v="2019"/>
    <n v="52"/>
    <x v="3"/>
    <n v="180"/>
    <s v="COD"/>
    <x v="1"/>
    <s v="M"/>
    <s v="Import"/>
    <n v="818"/>
    <s v="EGY"/>
    <x v="36"/>
    <n v="0"/>
    <s v="W00"/>
    <s v="World"/>
    <s v="H4"/>
    <s v="HS"/>
    <b v="1"/>
    <n v="31"/>
    <s v="Fertilizers"/>
    <x v="0"/>
    <x v="0"/>
    <b v="0"/>
    <s v="C00"/>
    <s v="TOTAL CPC"/>
    <n v="0"/>
    <n v="0"/>
    <s v="TOTAL MOT"/>
    <n v="-1"/>
    <s v="N/A"/>
    <n v="0"/>
    <b v="0"/>
    <n v="-1"/>
    <s v="N/A"/>
    <n v="0"/>
    <b v="0"/>
    <n v="0"/>
    <b v="0"/>
    <n v="0"/>
    <b v="0"/>
    <s v="74412.742"/>
    <n v="0"/>
    <s v="74412.742"/>
    <n v="0"/>
    <b v="0"/>
    <b v="1"/>
  </r>
  <r>
    <s v="C"/>
    <s v="A"/>
    <n v="20190101"/>
    <n v="2019"/>
    <n v="52"/>
    <x v="3"/>
    <n v="180"/>
    <s v="COD"/>
    <x v="1"/>
    <s v="M"/>
    <s v="Import"/>
    <n v="834"/>
    <s v="TZA"/>
    <x v="38"/>
    <n v="0"/>
    <s v="W00"/>
    <s v="World"/>
    <s v="H4"/>
    <s v="HS"/>
    <b v="1"/>
    <n v="31"/>
    <s v="Fertilizers"/>
    <x v="0"/>
    <x v="0"/>
    <b v="0"/>
    <s v="C00"/>
    <s v="TOTAL CPC"/>
    <n v="0"/>
    <n v="0"/>
    <s v="TOTAL MOT"/>
    <n v="-1"/>
    <s v="N/A"/>
    <n v="0"/>
    <b v="0"/>
    <n v="-1"/>
    <s v="N/A"/>
    <n v="0"/>
    <b v="0"/>
    <n v="0"/>
    <b v="0"/>
    <n v="0"/>
    <b v="0"/>
    <s v="3295651.506"/>
    <n v="0"/>
    <s v="3295651.506"/>
    <n v="0"/>
    <b v="0"/>
    <b v="1"/>
  </r>
  <r>
    <s v="C"/>
    <s v="A"/>
    <n v="20190101"/>
    <n v="2019"/>
    <n v="52"/>
    <x v="3"/>
    <n v="180"/>
    <s v="COD"/>
    <x v="1"/>
    <s v="M"/>
    <s v="Import"/>
    <n v="842"/>
    <s v="USA"/>
    <x v="15"/>
    <n v="0"/>
    <s v="W00"/>
    <s v="World"/>
    <s v="H4"/>
    <s v="HS"/>
    <b v="1"/>
    <n v="31"/>
    <s v="Fertilizers"/>
    <x v="0"/>
    <x v="0"/>
    <b v="0"/>
    <s v="C00"/>
    <s v="TOTAL CPC"/>
    <n v="0"/>
    <n v="0"/>
    <s v="TOTAL MOT"/>
    <n v="-1"/>
    <s v="N/A"/>
    <n v="0"/>
    <b v="0"/>
    <n v="-1"/>
    <s v="N/A"/>
    <n v="0"/>
    <b v="0"/>
    <n v="0"/>
    <b v="0"/>
    <n v="0"/>
    <b v="0"/>
    <s v="747.793"/>
    <n v="0"/>
    <s v="747.793"/>
    <n v="0"/>
    <b v="0"/>
    <b v="1"/>
  </r>
  <r>
    <s v="C"/>
    <s v="A"/>
    <n v="20190101"/>
    <n v="2019"/>
    <n v="52"/>
    <x v="3"/>
    <n v="180"/>
    <s v="COD"/>
    <x v="1"/>
    <s v="M"/>
    <s v="Import"/>
    <n v="894"/>
    <s v="ZMB"/>
    <x v="39"/>
    <n v="0"/>
    <s v="W00"/>
    <s v="World"/>
    <s v="H4"/>
    <s v="HS"/>
    <b v="1"/>
    <n v="31"/>
    <s v="Fertilizers"/>
    <x v="0"/>
    <x v="0"/>
    <b v="0"/>
    <s v="C00"/>
    <s v="TOTAL CPC"/>
    <n v="0"/>
    <n v="0"/>
    <s v="TOTAL MOT"/>
    <n v="-1"/>
    <s v="N/A"/>
    <n v="0"/>
    <b v="0"/>
    <n v="-1"/>
    <s v="N/A"/>
    <n v="0"/>
    <b v="0"/>
    <n v="0"/>
    <b v="0"/>
    <n v="0"/>
    <b v="0"/>
    <s v="24508355.07"/>
    <n v="0"/>
    <s v="24508355.07"/>
    <n v="0"/>
    <b v="0"/>
    <b v="1"/>
  </r>
  <r>
    <s v="C"/>
    <s v="A"/>
    <n v="20190101"/>
    <n v="2019"/>
    <n v="52"/>
    <x v="3"/>
    <n v="562"/>
    <s v="NER"/>
    <x v="0"/>
    <s v="M"/>
    <s v="Import"/>
    <n v="0"/>
    <s v="W00"/>
    <x v="0"/>
    <n v="0"/>
    <s v="W00"/>
    <s v="World"/>
    <s v="H5"/>
    <s v="HS"/>
    <b v="1"/>
    <n v="31"/>
    <s v="Fertilizers"/>
    <x v="0"/>
    <x v="0"/>
    <b v="0"/>
    <s v="C00"/>
    <s v="TOTAL CPC"/>
    <n v="0"/>
    <n v="0"/>
    <s v="TOTAL MOT"/>
    <n v="-1"/>
    <s v="N/A"/>
    <n v="0"/>
    <b v="0"/>
    <n v="-1"/>
    <s v="N/A"/>
    <n v="0"/>
    <b v="0"/>
    <n v="0"/>
    <b v="1"/>
    <n v="0"/>
    <b v="0"/>
    <s v="16655856.759"/>
    <n v="0"/>
    <s v="16655856.759"/>
    <n v="4"/>
    <b v="0"/>
    <b v="1"/>
  </r>
  <r>
    <s v="C"/>
    <s v="A"/>
    <n v="20190101"/>
    <n v="2019"/>
    <n v="52"/>
    <x v="3"/>
    <n v="562"/>
    <s v="NER"/>
    <x v="0"/>
    <s v="M"/>
    <s v="Import"/>
    <n v="100"/>
    <s v="BGR"/>
    <x v="51"/>
    <n v="0"/>
    <s v="W00"/>
    <s v="World"/>
    <s v="H5"/>
    <s v="HS"/>
    <b v="1"/>
    <n v="31"/>
    <s v="Fertilizers"/>
    <x v="0"/>
    <x v="0"/>
    <b v="0"/>
    <s v="C00"/>
    <s v="TOTAL CPC"/>
    <n v="0"/>
    <n v="0"/>
    <s v="TOTAL MOT"/>
    <n v="-1"/>
    <s v="N/A"/>
    <n v="0"/>
    <b v="0"/>
    <n v="-1"/>
    <s v="N/A"/>
    <n v="0"/>
    <b v="0"/>
    <n v="0"/>
    <b v="1"/>
    <n v="0"/>
    <b v="0"/>
    <s v="14631.614"/>
    <n v="0"/>
    <s v="14631.614"/>
    <n v="4"/>
    <b v="0"/>
    <b v="1"/>
  </r>
  <r>
    <s v="C"/>
    <s v="A"/>
    <n v="20190101"/>
    <n v="2019"/>
    <n v="52"/>
    <x v="3"/>
    <n v="562"/>
    <s v="NER"/>
    <x v="0"/>
    <s v="M"/>
    <s v="Import"/>
    <n v="156"/>
    <s v="CHN"/>
    <x v="1"/>
    <n v="0"/>
    <s v="W00"/>
    <s v="World"/>
    <s v="H5"/>
    <s v="HS"/>
    <b v="1"/>
    <n v="31"/>
    <s v="Fertilizers"/>
    <x v="0"/>
    <x v="0"/>
    <b v="0"/>
    <s v="C00"/>
    <s v="TOTAL CPC"/>
    <n v="0"/>
    <n v="0"/>
    <s v="TOTAL MOT"/>
    <n v="-1"/>
    <s v="N/A"/>
    <n v="0"/>
    <b v="0"/>
    <n v="-1"/>
    <s v="N/A"/>
    <n v="0"/>
    <b v="0"/>
    <n v="0"/>
    <b v="1"/>
    <n v="0"/>
    <b v="0"/>
    <s v="918866.369"/>
    <n v="0"/>
    <s v="918866.369"/>
    <n v="4"/>
    <b v="0"/>
    <b v="1"/>
  </r>
  <r>
    <s v="C"/>
    <s v="A"/>
    <n v="20190101"/>
    <n v="2019"/>
    <n v="52"/>
    <x v="3"/>
    <n v="562"/>
    <s v="NER"/>
    <x v="0"/>
    <s v="M"/>
    <s v="Import"/>
    <n v="204"/>
    <s v="BEN"/>
    <x v="2"/>
    <n v="0"/>
    <s v="W00"/>
    <s v="World"/>
    <s v="H5"/>
    <s v="HS"/>
    <b v="1"/>
    <n v="31"/>
    <s v="Fertilizers"/>
    <x v="0"/>
    <x v="0"/>
    <b v="0"/>
    <s v="C00"/>
    <s v="TOTAL CPC"/>
    <n v="0"/>
    <n v="0"/>
    <s v="TOTAL MOT"/>
    <n v="-1"/>
    <s v="N/A"/>
    <n v="0"/>
    <b v="0"/>
    <n v="-1"/>
    <s v="N/A"/>
    <n v="0"/>
    <b v="0"/>
    <n v="0"/>
    <b v="1"/>
    <n v="0"/>
    <b v="0"/>
    <s v="622.014"/>
    <n v="0"/>
    <s v="622.014"/>
    <n v="4"/>
    <b v="0"/>
    <b v="1"/>
  </r>
  <r>
    <s v="C"/>
    <s v="A"/>
    <n v="20190101"/>
    <n v="2019"/>
    <n v="52"/>
    <x v="3"/>
    <n v="562"/>
    <s v="NER"/>
    <x v="0"/>
    <s v="M"/>
    <s v="Import"/>
    <n v="251"/>
    <s v="FRA"/>
    <x v="3"/>
    <n v="0"/>
    <s v="W00"/>
    <s v="World"/>
    <s v="H5"/>
    <s v="HS"/>
    <b v="1"/>
    <n v="31"/>
    <s v="Fertilizers"/>
    <x v="0"/>
    <x v="0"/>
    <b v="0"/>
    <s v="C00"/>
    <s v="TOTAL CPC"/>
    <n v="0"/>
    <n v="0"/>
    <s v="TOTAL MOT"/>
    <n v="-1"/>
    <s v="N/A"/>
    <n v="0"/>
    <b v="0"/>
    <n v="-1"/>
    <s v="N/A"/>
    <n v="0"/>
    <b v="0"/>
    <n v="0"/>
    <b v="1"/>
    <n v="0"/>
    <b v="0"/>
    <s v="1669175.434"/>
    <n v="0"/>
    <s v="1669175.434"/>
    <n v="4"/>
    <b v="0"/>
    <b v="1"/>
  </r>
  <r>
    <s v="C"/>
    <s v="A"/>
    <n v="20190101"/>
    <n v="2019"/>
    <n v="52"/>
    <x v="3"/>
    <n v="562"/>
    <s v="NER"/>
    <x v="0"/>
    <s v="M"/>
    <s v="Import"/>
    <n v="266"/>
    <s v="GAB"/>
    <x v="40"/>
    <n v="0"/>
    <s v="W00"/>
    <s v="World"/>
    <s v="H5"/>
    <s v="HS"/>
    <b v="1"/>
    <n v="31"/>
    <s v="Fertilizers"/>
    <x v="0"/>
    <x v="0"/>
    <b v="0"/>
    <s v="C00"/>
    <s v="TOTAL CPC"/>
    <n v="0"/>
    <n v="0"/>
    <s v="TOTAL MOT"/>
    <n v="-1"/>
    <s v="N/A"/>
    <n v="0"/>
    <b v="0"/>
    <n v="-1"/>
    <s v="N/A"/>
    <n v="0"/>
    <b v="0"/>
    <n v="0"/>
    <b v="1"/>
    <n v="0"/>
    <b v="0"/>
    <s v="383.696"/>
    <n v="0"/>
    <s v="383.696"/>
    <n v="4"/>
    <b v="0"/>
    <b v="1"/>
  </r>
  <r>
    <s v="C"/>
    <s v="A"/>
    <n v="20190101"/>
    <n v="2019"/>
    <n v="52"/>
    <x v="3"/>
    <n v="562"/>
    <s v="NER"/>
    <x v="0"/>
    <s v="M"/>
    <s v="Import"/>
    <n v="384"/>
    <s v="CIV"/>
    <x v="6"/>
    <n v="0"/>
    <s v="W00"/>
    <s v="World"/>
    <s v="H5"/>
    <s v="HS"/>
    <b v="1"/>
    <n v="31"/>
    <s v="Fertilizers"/>
    <x v="0"/>
    <x v="0"/>
    <b v="0"/>
    <s v="C00"/>
    <s v="TOTAL CPC"/>
    <n v="0"/>
    <n v="0"/>
    <s v="TOTAL MOT"/>
    <n v="-1"/>
    <s v="N/A"/>
    <n v="0"/>
    <b v="0"/>
    <n v="-1"/>
    <s v="N/A"/>
    <n v="0"/>
    <b v="0"/>
    <n v="0"/>
    <b v="1"/>
    <n v="0"/>
    <b v="0"/>
    <s v="1330744.619"/>
    <n v="0"/>
    <s v="1330744.619"/>
    <n v="4"/>
    <b v="0"/>
    <b v="1"/>
  </r>
  <r>
    <s v="C"/>
    <s v="A"/>
    <n v="20190101"/>
    <n v="2019"/>
    <n v="52"/>
    <x v="3"/>
    <n v="562"/>
    <s v="NER"/>
    <x v="0"/>
    <s v="M"/>
    <s v="Import"/>
    <n v="440"/>
    <s v="LTU"/>
    <x v="24"/>
    <n v="0"/>
    <s v="W00"/>
    <s v="World"/>
    <s v="H5"/>
    <s v="HS"/>
    <b v="1"/>
    <n v="31"/>
    <s v="Fertilizers"/>
    <x v="0"/>
    <x v="0"/>
    <b v="0"/>
    <s v="C00"/>
    <s v="TOTAL CPC"/>
    <n v="0"/>
    <n v="0"/>
    <s v="TOTAL MOT"/>
    <n v="-1"/>
    <s v="N/A"/>
    <n v="0"/>
    <b v="0"/>
    <n v="-1"/>
    <s v="N/A"/>
    <n v="0"/>
    <b v="0"/>
    <n v="0"/>
    <b v="1"/>
    <n v="0"/>
    <b v="0"/>
    <s v="807037.16"/>
    <n v="0"/>
    <s v="807037.16"/>
    <n v="4"/>
    <b v="0"/>
    <b v="1"/>
  </r>
  <r>
    <s v="C"/>
    <s v="A"/>
    <n v="20190101"/>
    <n v="2019"/>
    <n v="52"/>
    <x v="3"/>
    <n v="562"/>
    <s v="NER"/>
    <x v="0"/>
    <s v="M"/>
    <s v="Import"/>
    <n v="504"/>
    <s v="MAR"/>
    <x v="43"/>
    <n v="0"/>
    <s v="W00"/>
    <s v="World"/>
    <s v="H5"/>
    <s v="HS"/>
    <b v="1"/>
    <n v="31"/>
    <s v="Fertilizers"/>
    <x v="0"/>
    <x v="0"/>
    <b v="0"/>
    <s v="C00"/>
    <s v="TOTAL CPC"/>
    <n v="0"/>
    <n v="0"/>
    <s v="TOTAL MOT"/>
    <n v="-1"/>
    <s v="N/A"/>
    <n v="0"/>
    <b v="0"/>
    <n v="-1"/>
    <s v="N/A"/>
    <n v="0"/>
    <b v="0"/>
    <n v="0"/>
    <b v="1"/>
    <n v="0"/>
    <b v="0"/>
    <s v="10231.898"/>
    <n v="0"/>
    <s v="10231.898"/>
    <n v="4"/>
    <b v="0"/>
    <b v="1"/>
  </r>
  <r>
    <s v="C"/>
    <s v="A"/>
    <n v="20190101"/>
    <n v="2019"/>
    <n v="52"/>
    <x v="3"/>
    <n v="562"/>
    <s v="NER"/>
    <x v="0"/>
    <s v="M"/>
    <s v="Import"/>
    <n v="566"/>
    <s v="NGA"/>
    <x v="8"/>
    <n v="0"/>
    <s v="W00"/>
    <s v="World"/>
    <s v="H5"/>
    <s v="HS"/>
    <b v="1"/>
    <n v="31"/>
    <s v="Fertilizers"/>
    <x v="0"/>
    <x v="0"/>
    <b v="0"/>
    <s v="C00"/>
    <s v="TOTAL CPC"/>
    <n v="0"/>
    <n v="0"/>
    <s v="TOTAL MOT"/>
    <n v="-1"/>
    <s v="N/A"/>
    <n v="0"/>
    <b v="0"/>
    <n v="-1"/>
    <s v="N/A"/>
    <n v="0"/>
    <b v="0"/>
    <n v="0"/>
    <b v="1"/>
    <n v="0"/>
    <b v="0"/>
    <s v="4978996.835"/>
    <n v="0"/>
    <s v="4978996.835"/>
    <n v="4"/>
    <b v="0"/>
    <b v="1"/>
  </r>
  <r>
    <s v="C"/>
    <s v="A"/>
    <n v="20190101"/>
    <n v="2019"/>
    <n v="52"/>
    <x v="3"/>
    <n v="562"/>
    <s v="NER"/>
    <x v="0"/>
    <s v="M"/>
    <s v="Import"/>
    <n v="710"/>
    <s v="ZAF"/>
    <x v="30"/>
    <n v="0"/>
    <s v="W00"/>
    <s v="World"/>
    <s v="H5"/>
    <s v="HS"/>
    <b v="1"/>
    <n v="31"/>
    <s v="Fertilizers"/>
    <x v="0"/>
    <x v="0"/>
    <b v="0"/>
    <s v="C00"/>
    <s v="TOTAL CPC"/>
    <n v="0"/>
    <n v="0"/>
    <s v="TOTAL MOT"/>
    <n v="-1"/>
    <s v="N/A"/>
    <n v="0"/>
    <b v="0"/>
    <n v="-1"/>
    <s v="N/A"/>
    <n v="0"/>
    <b v="0"/>
    <n v="0"/>
    <b v="1"/>
    <n v="0"/>
    <b v="0"/>
    <s v="55842.31"/>
    <n v="0"/>
    <s v="55842.31"/>
    <n v="4"/>
    <b v="0"/>
    <b v="1"/>
  </r>
  <r>
    <s v="C"/>
    <s v="A"/>
    <n v="20190101"/>
    <n v="2019"/>
    <n v="52"/>
    <x v="3"/>
    <n v="562"/>
    <s v="NER"/>
    <x v="0"/>
    <s v="M"/>
    <s v="Import"/>
    <n v="724"/>
    <s v="ESP"/>
    <x v="12"/>
    <n v="0"/>
    <s v="W00"/>
    <s v="World"/>
    <s v="H5"/>
    <s v="HS"/>
    <b v="1"/>
    <n v="31"/>
    <s v="Fertilizers"/>
    <x v="0"/>
    <x v="0"/>
    <b v="0"/>
    <s v="C00"/>
    <s v="TOTAL CPC"/>
    <n v="0"/>
    <n v="0"/>
    <s v="TOTAL MOT"/>
    <n v="-1"/>
    <s v="N/A"/>
    <n v="0"/>
    <b v="0"/>
    <n v="-1"/>
    <s v="N/A"/>
    <n v="0"/>
    <b v="0"/>
    <n v="0"/>
    <b v="1"/>
    <n v="0"/>
    <b v="0"/>
    <s v="44750.791"/>
    <n v="0"/>
    <s v="44750.791"/>
    <n v="4"/>
    <b v="0"/>
    <b v="1"/>
  </r>
  <r>
    <s v="C"/>
    <s v="A"/>
    <n v="20190101"/>
    <n v="2019"/>
    <n v="52"/>
    <x v="3"/>
    <n v="562"/>
    <s v="NER"/>
    <x v="0"/>
    <s v="M"/>
    <s v="Import"/>
    <n v="752"/>
    <s v="SWE"/>
    <x v="13"/>
    <n v="0"/>
    <s v="W00"/>
    <s v="World"/>
    <s v="H5"/>
    <s v="HS"/>
    <b v="1"/>
    <n v="31"/>
    <s v="Fertilizers"/>
    <x v="0"/>
    <x v="0"/>
    <b v="0"/>
    <s v="C00"/>
    <s v="TOTAL CPC"/>
    <n v="0"/>
    <n v="0"/>
    <s v="TOTAL MOT"/>
    <n v="-1"/>
    <s v="N/A"/>
    <n v="0"/>
    <b v="0"/>
    <n v="-1"/>
    <s v="N/A"/>
    <n v="0"/>
    <b v="0"/>
    <n v="0"/>
    <b v="1"/>
    <n v="0"/>
    <b v="0"/>
    <s v="94961.442"/>
    <n v="0"/>
    <s v="94961.442"/>
    <n v="4"/>
    <b v="0"/>
    <b v="1"/>
  </r>
  <r>
    <s v="C"/>
    <s v="A"/>
    <n v="20190101"/>
    <n v="2019"/>
    <n v="52"/>
    <x v="3"/>
    <n v="562"/>
    <s v="NER"/>
    <x v="0"/>
    <s v="M"/>
    <s v="Import"/>
    <n v="784"/>
    <s v="ARE"/>
    <x v="32"/>
    <n v="0"/>
    <s v="W00"/>
    <s v="World"/>
    <s v="H5"/>
    <s v="HS"/>
    <b v="1"/>
    <n v="31"/>
    <s v="Fertilizers"/>
    <x v="0"/>
    <x v="0"/>
    <b v="0"/>
    <s v="C00"/>
    <s v="TOTAL CPC"/>
    <n v="0"/>
    <n v="0"/>
    <s v="TOTAL MOT"/>
    <n v="-1"/>
    <s v="N/A"/>
    <n v="0"/>
    <b v="0"/>
    <n v="-1"/>
    <s v="N/A"/>
    <n v="0"/>
    <b v="0"/>
    <n v="0"/>
    <b v="1"/>
    <n v="0"/>
    <b v="0"/>
    <s v="417428.719"/>
    <n v="0"/>
    <s v="417428.719"/>
    <n v="4"/>
    <b v="0"/>
    <b v="1"/>
  </r>
  <r>
    <s v="C"/>
    <s v="A"/>
    <n v="20190101"/>
    <n v="2019"/>
    <n v="52"/>
    <x v="3"/>
    <n v="562"/>
    <s v="NER"/>
    <x v="0"/>
    <s v="M"/>
    <s v="Import"/>
    <n v="804"/>
    <s v="UKR"/>
    <x v="35"/>
    <n v="0"/>
    <s v="W00"/>
    <s v="World"/>
    <s v="H5"/>
    <s v="HS"/>
    <b v="1"/>
    <n v="31"/>
    <s v="Fertilizers"/>
    <x v="0"/>
    <x v="0"/>
    <b v="0"/>
    <s v="C00"/>
    <s v="TOTAL CPC"/>
    <n v="0"/>
    <n v="0"/>
    <s v="TOTAL MOT"/>
    <n v="-1"/>
    <s v="N/A"/>
    <n v="0"/>
    <b v="0"/>
    <n v="-1"/>
    <s v="N/A"/>
    <n v="0"/>
    <b v="0"/>
    <n v="0"/>
    <b v="1"/>
    <n v="0"/>
    <b v="0"/>
    <s v="455.558"/>
    <n v="0"/>
    <s v="455.558"/>
    <n v="4"/>
    <b v="0"/>
    <b v="1"/>
  </r>
  <r>
    <s v="C"/>
    <s v="A"/>
    <n v="20190101"/>
    <n v="2019"/>
    <n v="52"/>
    <x v="3"/>
    <n v="562"/>
    <s v="NER"/>
    <x v="0"/>
    <s v="M"/>
    <s v="Import"/>
    <n v="842"/>
    <s v="USA"/>
    <x v="15"/>
    <n v="0"/>
    <s v="W00"/>
    <s v="World"/>
    <s v="H5"/>
    <s v="HS"/>
    <b v="1"/>
    <n v="31"/>
    <s v="Fertilizers"/>
    <x v="0"/>
    <x v="0"/>
    <b v="0"/>
    <s v="C00"/>
    <s v="TOTAL CPC"/>
    <n v="0"/>
    <n v="0"/>
    <s v="TOTAL MOT"/>
    <n v="-1"/>
    <s v="N/A"/>
    <n v="0"/>
    <b v="0"/>
    <n v="-1"/>
    <s v="N/A"/>
    <n v="0"/>
    <b v="0"/>
    <n v="0"/>
    <b v="1"/>
    <n v="0"/>
    <b v="0"/>
    <s v="6047400.944"/>
    <n v="0"/>
    <s v="6047400.944"/>
    <n v="4"/>
    <b v="0"/>
    <b v="1"/>
  </r>
  <r>
    <s v="C"/>
    <s v="A"/>
    <n v="20190101"/>
    <n v="2019"/>
    <n v="52"/>
    <x v="3"/>
    <n v="562"/>
    <s v="NER"/>
    <x v="0"/>
    <s v="M"/>
    <s v="Import"/>
    <n v="854"/>
    <s v="BFA"/>
    <x v="16"/>
    <n v="0"/>
    <s v="W00"/>
    <s v="World"/>
    <s v="H5"/>
    <s v="HS"/>
    <b v="1"/>
    <n v="31"/>
    <s v="Fertilizers"/>
    <x v="0"/>
    <x v="0"/>
    <b v="0"/>
    <s v="C00"/>
    <s v="TOTAL CPC"/>
    <n v="0"/>
    <n v="0"/>
    <s v="TOTAL MOT"/>
    <n v="-1"/>
    <s v="N/A"/>
    <n v="0"/>
    <b v="0"/>
    <n v="-1"/>
    <s v="N/A"/>
    <n v="0"/>
    <b v="0"/>
    <n v="0"/>
    <b v="1"/>
    <n v="0"/>
    <b v="0"/>
    <s v="264327.357"/>
    <n v="0"/>
    <s v="264327.357"/>
    <n v="4"/>
    <b v="0"/>
    <b v="1"/>
  </r>
  <r>
    <s v="C"/>
    <s v="A"/>
    <n v="20190101"/>
    <n v="2019"/>
    <n v="52"/>
    <x v="3"/>
    <n v="180"/>
    <s v="COD"/>
    <x v="1"/>
    <s v="M"/>
    <s v="Import"/>
    <n v="0"/>
    <s v="W00"/>
    <x v="0"/>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13957"/>
    <b v="0"/>
    <n v="8"/>
    <s v="kg"/>
    <n v="13957"/>
    <b v="0"/>
    <n v="13957"/>
    <b v="0"/>
    <n v="0"/>
    <b v="0"/>
    <s v="9186.685"/>
    <n v="0"/>
    <s v="9186.685"/>
    <n v="0"/>
    <b v="0"/>
    <b v="1"/>
  </r>
  <r>
    <s v="C"/>
    <s v="A"/>
    <n v="20190101"/>
    <n v="2019"/>
    <n v="52"/>
    <x v="3"/>
    <n v="180"/>
    <s v="COD"/>
    <x v="1"/>
    <s v="M"/>
    <s v="Import"/>
    <n v="710"/>
    <s v="ZAF"/>
    <x v="30"/>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5957"/>
    <b v="0"/>
    <n v="8"/>
    <s v="kg"/>
    <n v="5957"/>
    <b v="0"/>
    <n v="5957"/>
    <b v="0"/>
    <n v="0"/>
    <b v="0"/>
    <s v="6180.061"/>
    <n v="0"/>
    <s v="6180.061"/>
    <n v="0"/>
    <b v="0"/>
    <b v="1"/>
  </r>
  <r>
    <s v="C"/>
    <s v="A"/>
    <n v="20190101"/>
    <n v="2019"/>
    <n v="52"/>
    <x v="3"/>
    <n v="180"/>
    <s v="COD"/>
    <x v="1"/>
    <s v="M"/>
    <s v="Import"/>
    <n v="800"/>
    <s v="UGA"/>
    <x v="34"/>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8000"/>
    <b v="0"/>
    <n v="8"/>
    <s v="kg"/>
    <n v="8000"/>
    <b v="0"/>
    <n v="8000"/>
    <b v="0"/>
    <n v="0"/>
    <b v="0"/>
    <s v="3006.624"/>
    <n v="0"/>
    <s v="3006.624"/>
    <n v="0"/>
    <b v="0"/>
    <b v="1"/>
  </r>
  <r>
    <s v="C"/>
    <s v="A"/>
    <n v="20190101"/>
    <n v="2019"/>
    <n v="52"/>
    <x v="3"/>
    <n v="562"/>
    <s v="NER"/>
    <x v="0"/>
    <s v="M"/>
    <s v="Import"/>
    <n v="0"/>
    <s v="W00"/>
    <x v="0"/>
    <n v="0"/>
    <s v="W00"/>
    <s v="World"/>
    <s v="H5"/>
    <s v="HS"/>
    <b v="1"/>
    <n v="3101"/>
    <s v="Fertilizers animal or vegetable, whether or not mixed together or chemically treated fertilizers produced by the mixing or chemical treatment of animal or vegetable products"/>
    <x v="1"/>
    <x v="1"/>
    <b v="0"/>
    <s v="C00"/>
    <s v="TOTAL CPC"/>
    <n v="0"/>
    <n v="0"/>
    <s v="TOTAL MOT"/>
    <n v="8"/>
    <s v="kg"/>
    <s v="1098.041"/>
    <b v="1"/>
    <n v="-1"/>
    <s v="N/A"/>
    <n v="0"/>
    <b v="0"/>
    <n v="0"/>
    <b v="1"/>
    <n v="0"/>
    <b v="0"/>
    <s v="1091.087"/>
    <n v="0"/>
    <s v="1091.087"/>
    <n v="6"/>
    <b v="0"/>
    <b v="1"/>
  </r>
  <r>
    <s v="C"/>
    <s v="A"/>
    <n v="20190101"/>
    <n v="2019"/>
    <n v="52"/>
    <x v="3"/>
    <n v="562"/>
    <s v="NER"/>
    <x v="0"/>
    <s v="M"/>
    <s v="Import"/>
    <n v="204"/>
    <s v="BEN"/>
    <x v="2"/>
    <n v="0"/>
    <s v="W00"/>
    <s v="World"/>
    <s v="H5"/>
    <s v="HS"/>
    <b v="1"/>
    <n v="3101"/>
    <s v="Fertilizers animal or vegetable, whether or not mixed together or chemically treated fertilizers produced by the mixing or chemical treatment of animal or vegetable products"/>
    <x v="1"/>
    <x v="1"/>
    <b v="0"/>
    <s v="C00"/>
    <s v="TOTAL CPC"/>
    <n v="0"/>
    <n v="0"/>
    <s v="TOTAL MOT"/>
    <n v="8"/>
    <s v="kg"/>
    <s v="625.978"/>
    <b v="1"/>
    <n v="-1"/>
    <s v="N/A"/>
    <n v="0"/>
    <b v="0"/>
    <n v="0"/>
    <b v="1"/>
    <n v="0"/>
    <b v="0"/>
    <s v="622.014"/>
    <n v="0"/>
    <s v="622.014"/>
    <n v="6"/>
    <b v="0"/>
    <b v="1"/>
  </r>
  <r>
    <s v="C"/>
    <s v="A"/>
    <n v="20190101"/>
    <n v="2019"/>
    <n v="52"/>
    <x v="3"/>
    <n v="562"/>
    <s v="NER"/>
    <x v="0"/>
    <s v="M"/>
    <s v="Import"/>
    <n v="251"/>
    <s v="FRA"/>
    <x v="3"/>
    <n v="0"/>
    <s v="W00"/>
    <s v="World"/>
    <s v="H5"/>
    <s v="HS"/>
    <b v="1"/>
    <n v="3101"/>
    <s v="Fertilizers animal or vegetable, whether or not mixed together or chemically treated fertilizers produced by the mixing or chemical treatment of animal or vegetable products"/>
    <x v="1"/>
    <x v="1"/>
    <b v="0"/>
    <s v="C00"/>
    <s v="TOTAL CPC"/>
    <n v="0"/>
    <n v="0"/>
    <s v="TOTAL MOT"/>
    <n v="8"/>
    <s v="kg"/>
    <s v="472.062"/>
    <b v="1"/>
    <n v="-1"/>
    <s v="N/A"/>
    <n v="0"/>
    <b v="0"/>
    <n v="0"/>
    <b v="1"/>
    <n v="0"/>
    <b v="0"/>
    <s v="469.073"/>
    <n v="0"/>
    <s v="469.073"/>
    <n v="6"/>
    <b v="0"/>
    <b v="1"/>
  </r>
  <r>
    <s v="C"/>
    <s v="A"/>
    <n v="20190101"/>
    <n v="2019"/>
    <n v="52"/>
    <x v="3"/>
    <n v="180"/>
    <s v="COD"/>
    <x v="1"/>
    <s v="M"/>
    <s v="Import"/>
    <n v="0"/>
    <s v="W00"/>
    <x v="0"/>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13957"/>
    <b v="0"/>
    <n v="8"/>
    <s v="kg"/>
    <n v="13957"/>
    <b v="0"/>
    <n v="13957"/>
    <b v="0"/>
    <n v="0"/>
    <b v="0"/>
    <s v="9186.685"/>
    <n v="0"/>
    <s v="9186.685"/>
    <n v="0"/>
    <b v="0"/>
    <b v="1"/>
  </r>
  <r>
    <s v="C"/>
    <s v="A"/>
    <n v="20190101"/>
    <n v="2019"/>
    <n v="52"/>
    <x v="3"/>
    <n v="180"/>
    <s v="COD"/>
    <x v="1"/>
    <s v="M"/>
    <s v="Import"/>
    <n v="710"/>
    <s v="ZAF"/>
    <x v="30"/>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5957"/>
    <b v="0"/>
    <n v="8"/>
    <s v="kg"/>
    <n v="5957"/>
    <b v="0"/>
    <n v="5957"/>
    <b v="0"/>
    <n v="0"/>
    <b v="0"/>
    <s v="6180.061"/>
    <n v="0"/>
    <s v="6180.061"/>
    <n v="0"/>
    <b v="0"/>
    <b v="1"/>
  </r>
  <r>
    <s v="C"/>
    <s v="A"/>
    <n v="20190101"/>
    <n v="2019"/>
    <n v="52"/>
    <x v="3"/>
    <n v="180"/>
    <s v="COD"/>
    <x v="1"/>
    <s v="M"/>
    <s v="Import"/>
    <n v="800"/>
    <s v="UGA"/>
    <x v="34"/>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8000"/>
    <b v="0"/>
    <n v="8"/>
    <s v="kg"/>
    <n v="8000"/>
    <b v="0"/>
    <n v="8000"/>
    <b v="0"/>
    <n v="0"/>
    <b v="0"/>
    <s v="3006.624"/>
    <n v="0"/>
    <s v="3006.624"/>
    <n v="0"/>
    <b v="0"/>
    <b v="1"/>
  </r>
  <r>
    <s v="C"/>
    <s v="A"/>
    <n v="20190101"/>
    <n v="2019"/>
    <n v="52"/>
    <x v="3"/>
    <n v="562"/>
    <s v="NER"/>
    <x v="0"/>
    <s v="M"/>
    <s v="Import"/>
    <n v="0"/>
    <s v="W00"/>
    <x v="0"/>
    <n v="0"/>
    <s v="W00"/>
    <s v="World"/>
    <s v="H5"/>
    <s v="HS"/>
    <b v="1"/>
    <n v="310100"/>
    <s v="Fertilizers, animal or vegetable whether or not mixed together or chemically treated fertilizers, produced by the mixing or chemical treatment of animal or vegetable products"/>
    <x v="1"/>
    <x v="2"/>
    <b v="1"/>
    <s v="C00"/>
    <s v="TOTAL CPC"/>
    <n v="0"/>
    <n v="0"/>
    <s v="TOTAL MOT"/>
    <n v="8"/>
    <s v="kg"/>
    <s v="1098.041"/>
    <b v="1"/>
    <n v="-1"/>
    <s v="N/A"/>
    <n v="0"/>
    <b v="0"/>
    <n v="0"/>
    <b v="1"/>
    <n v="0"/>
    <b v="0"/>
    <s v="1091.087"/>
    <n v="0"/>
    <s v="1091.087"/>
    <n v="6"/>
    <b v="0"/>
    <b v="1"/>
  </r>
  <r>
    <s v="C"/>
    <s v="A"/>
    <n v="20190101"/>
    <n v="2019"/>
    <n v="52"/>
    <x v="3"/>
    <n v="562"/>
    <s v="NER"/>
    <x v="0"/>
    <s v="M"/>
    <s v="Import"/>
    <n v="204"/>
    <s v="BEN"/>
    <x v="2"/>
    <n v="0"/>
    <s v="W00"/>
    <s v="World"/>
    <s v="H5"/>
    <s v="HS"/>
    <b v="1"/>
    <n v="310100"/>
    <s v="Fertilizers, animal or vegetable whether or not mixed together or chemically treated fertilizers, produced by the mixing or chemical treatment of animal or vegetable products"/>
    <x v="1"/>
    <x v="2"/>
    <b v="1"/>
    <s v="C00"/>
    <s v="TOTAL CPC"/>
    <n v="0"/>
    <n v="0"/>
    <s v="TOTAL MOT"/>
    <n v="8"/>
    <s v="kg"/>
    <s v="625.978"/>
    <b v="1"/>
    <n v="-1"/>
    <s v="N/A"/>
    <n v="0"/>
    <b v="0"/>
    <n v="0"/>
    <b v="1"/>
    <n v="0"/>
    <b v="0"/>
    <s v="622.014"/>
    <n v="0"/>
    <s v="622.014"/>
    <n v="6"/>
    <b v="1"/>
    <b v="0"/>
  </r>
  <r>
    <s v="C"/>
    <s v="A"/>
    <n v="20190101"/>
    <n v="2019"/>
    <n v="52"/>
    <x v="3"/>
    <n v="562"/>
    <s v="NER"/>
    <x v="0"/>
    <s v="M"/>
    <s v="Import"/>
    <n v="251"/>
    <s v="FRA"/>
    <x v="3"/>
    <n v="0"/>
    <s v="W00"/>
    <s v="World"/>
    <s v="H5"/>
    <s v="HS"/>
    <b v="1"/>
    <n v="310100"/>
    <s v="Fertilizers, animal or vegetable whether or not mixed together or chemically treated fertilizers, produced by the mixing or chemical treatment of animal or vegetable products"/>
    <x v="1"/>
    <x v="2"/>
    <b v="1"/>
    <s v="C00"/>
    <s v="TOTAL CPC"/>
    <n v="0"/>
    <n v="0"/>
    <s v="TOTAL MOT"/>
    <n v="8"/>
    <s v="kg"/>
    <s v="472.062"/>
    <b v="1"/>
    <n v="-1"/>
    <s v="N/A"/>
    <n v="0"/>
    <b v="0"/>
    <n v="0"/>
    <b v="1"/>
    <n v="0"/>
    <b v="0"/>
    <s v="469.073"/>
    <n v="0"/>
    <s v="469.073"/>
    <n v="6"/>
    <b v="1"/>
    <b v="0"/>
  </r>
  <r>
    <s v="C"/>
    <s v="A"/>
    <n v="20190101"/>
    <n v="2019"/>
    <n v="52"/>
    <x v="3"/>
    <n v="180"/>
    <s v="COD"/>
    <x v="1"/>
    <s v="M"/>
    <s v="Import"/>
    <n v="0"/>
    <s v="W00"/>
    <x v="0"/>
    <n v="0"/>
    <s v="W00"/>
    <s v="World"/>
    <s v="H4"/>
    <s v="HS"/>
    <b v="1"/>
    <n v="3102"/>
    <s v="Fertilizers mineral or chemical, nitrogenous"/>
    <x v="2"/>
    <x v="1"/>
    <b v="0"/>
    <s v="C00"/>
    <s v="TOTAL CPC"/>
    <n v="0"/>
    <n v="0"/>
    <s v="TOTAL MOT"/>
    <n v="8"/>
    <s v="kg"/>
    <n v="83243103"/>
    <b v="0"/>
    <n v="8"/>
    <s v="kg"/>
    <n v="83243103"/>
    <b v="0"/>
    <n v="83243103"/>
    <b v="0"/>
    <n v="0"/>
    <b v="0"/>
    <s v="76505717.432"/>
    <n v="0"/>
    <s v="76505717.432"/>
    <n v="0"/>
    <b v="0"/>
    <b v="1"/>
  </r>
  <r>
    <s v="C"/>
    <s v="A"/>
    <n v="20190101"/>
    <n v="2019"/>
    <n v="52"/>
    <x v="3"/>
    <n v="180"/>
    <s v="COD"/>
    <x v="1"/>
    <s v="M"/>
    <s v="Import"/>
    <n v="24"/>
    <s v="AGO"/>
    <x v="17"/>
    <n v="0"/>
    <s v="W00"/>
    <s v="World"/>
    <s v="H4"/>
    <s v="HS"/>
    <b v="1"/>
    <n v="3102"/>
    <s v="Fertilizers mineral or chemical, nitrogenous"/>
    <x v="2"/>
    <x v="1"/>
    <b v="0"/>
    <s v="C00"/>
    <s v="TOTAL CPC"/>
    <n v="0"/>
    <n v="0"/>
    <s v="TOTAL MOT"/>
    <n v="8"/>
    <s v="kg"/>
    <n v="268153"/>
    <b v="0"/>
    <n v="8"/>
    <s v="kg"/>
    <n v="268153"/>
    <b v="0"/>
    <n v="268153"/>
    <b v="0"/>
    <n v="0"/>
    <b v="0"/>
    <s v="32301.527"/>
    <n v="0"/>
    <s v="32301.527"/>
    <n v="0"/>
    <b v="0"/>
    <b v="1"/>
  </r>
  <r>
    <s v="C"/>
    <s v="A"/>
    <n v="20190101"/>
    <n v="2019"/>
    <n v="52"/>
    <x v="3"/>
    <n v="180"/>
    <s v="COD"/>
    <x v="1"/>
    <s v="M"/>
    <s v="Import"/>
    <n v="56"/>
    <s v="BEL"/>
    <x v="18"/>
    <n v="0"/>
    <s v="W00"/>
    <s v="World"/>
    <s v="H4"/>
    <s v="HS"/>
    <b v="1"/>
    <n v="3102"/>
    <s v="Fertilizers mineral or chemical, nitrogenous"/>
    <x v="2"/>
    <x v="1"/>
    <b v="0"/>
    <s v="C00"/>
    <s v="TOTAL CPC"/>
    <n v="0"/>
    <n v="0"/>
    <s v="TOTAL MOT"/>
    <n v="8"/>
    <s v="kg"/>
    <n v="2950"/>
    <b v="0"/>
    <n v="8"/>
    <s v="kg"/>
    <n v="2950"/>
    <b v="0"/>
    <n v="2950"/>
    <b v="0"/>
    <n v="0"/>
    <b v="0"/>
    <s v="1078.999"/>
    <n v="0"/>
    <s v="1078.999"/>
    <n v="0"/>
    <b v="0"/>
    <b v="1"/>
  </r>
  <r>
    <s v="C"/>
    <s v="A"/>
    <n v="20190101"/>
    <n v="2019"/>
    <n v="52"/>
    <x v="3"/>
    <n v="180"/>
    <s v="COD"/>
    <x v="1"/>
    <s v="M"/>
    <s v="Import"/>
    <n v="156"/>
    <s v="CHN"/>
    <x v="1"/>
    <n v="0"/>
    <s v="W00"/>
    <s v="World"/>
    <s v="H4"/>
    <s v="HS"/>
    <b v="1"/>
    <n v="3102"/>
    <s v="Fertilizers mineral or chemical, nitrogenous"/>
    <x v="2"/>
    <x v="1"/>
    <b v="0"/>
    <s v="C00"/>
    <s v="TOTAL CPC"/>
    <n v="0"/>
    <n v="0"/>
    <s v="TOTAL MOT"/>
    <n v="8"/>
    <s v="kg"/>
    <n v="3653578"/>
    <b v="0"/>
    <n v="8"/>
    <s v="kg"/>
    <n v="3653578"/>
    <b v="0"/>
    <n v="3653578"/>
    <b v="0"/>
    <n v="0"/>
    <b v="0"/>
    <s v="2856592.895"/>
    <n v="0"/>
    <s v="2856592.895"/>
    <n v="0"/>
    <b v="0"/>
    <b v="1"/>
  </r>
  <r>
    <s v="C"/>
    <s v="A"/>
    <n v="20190101"/>
    <n v="2019"/>
    <n v="52"/>
    <x v="3"/>
    <n v="180"/>
    <s v="COD"/>
    <x v="1"/>
    <s v="M"/>
    <s v="Import"/>
    <n v="196"/>
    <s v="CYP"/>
    <x v="49"/>
    <n v="0"/>
    <s v="W00"/>
    <s v="World"/>
    <s v="H4"/>
    <s v="HS"/>
    <b v="1"/>
    <n v="3102"/>
    <s v="Fertilizers mineral or chemical, nitrogenous"/>
    <x v="2"/>
    <x v="1"/>
    <b v="0"/>
    <s v="C00"/>
    <s v="TOTAL CPC"/>
    <n v="0"/>
    <n v="0"/>
    <s v="TOTAL MOT"/>
    <n v="8"/>
    <s v="kg"/>
    <n v="14000"/>
    <b v="0"/>
    <n v="8"/>
    <s v="kg"/>
    <n v="14000"/>
    <b v="0"/>
    <n v="14000"/>
    <b v="0"/>
    <n v="0"/>
    <b v="0"/>
    <s v="3619.4"/>
    <n v="0"/>
    <s v="3619.4"/>
    <n v="0"/>
    <b v="0"/>
    <b v="1"/>
  </r>
  <r>
    <s v="C"/>
    <s v="A"/>
    <n v="20190101"/>
    <n v="2019"/>
    <n v="52"/>
    <x v="3"/>
    <n v="180"/>
    <s v="COD"/>
    <x v="1"/>
    <s v="M"/>
    <s v="Import"/>
    <n v="251"/>
    <s v="FRA"/>
    <x v="3"/>
    <n v="0"/>
    <s v="W00"/>
    <s v="World"/>
    <s v="H4"/>
    <s v="HS"/>
    <b v="1"/>
    <n v="3102"/>
    <s v="Fertilizers mineral or chemical, nitrogenous"/>
    <x v="2"/>
    <x v="1"/>
    <b v="0"/>
    <s v="C00"/>
    <s v="TOTAL CPC"/>
    <n v="0"/>
    <n v="0"/>
    <s v="TOTAL MOT"/>
    <n v="8"/>
    <s v="kg"/>
    <n v="3700"/>
    <b v="0"/>
    <n v="8"/>
    <s v="kg"/>
    <n v="3700"/>
    <b v="0"/>
    <n v="3700"/>
    <b v="0"/>
    <n v="0"/>
    <b v="0"/>
    <s v="1876.75"/>
    <n v="0"/>
    <s v="1876.75"/>
    <n v="0"/>
    <b v="0"/>
    <b v="1"/>
  </r>
  <r>
    <s v="C"/>
    <s v="A"/>
    <n v="20190101"/>
    <n v="2019"/>
    <n v="52"/>
    <x v="3"/>
    <n v="180"/>
    <s v="COD"/>
    <x v="1"/>
    <s v="M"/>
    <s v="Import"/>
    <n v="384"/>
    <s v="CIV"/>
    <x v="6"/>
    <n v="0"/>
    <s v="W00"/>
    <s v="World"/>
    <s v="H4"/>
    <s v="HS"/>
    <b v="1"/>
    <n v="3102"/>
    <s v="Fertilizers mineral or chemical, nitrogenous"/>
    <x v="2"/>
    <x v="1"/>
    <b v="0"/>
    <s v="C00"/>
    <s v="TOTAL CPC"/>
    <n v="0"/>
    <n v="0"/>
    <s v="TOTAL MOT"/>
    <n v="8"/>
    <s v="kg"/>
    <n v="102575"/>
    <b v="0"/>
    <n v="8"/>
    <s v="kg"/>
    <n v="102575"/>
    <b v="0"/>
    <n v="102575"/>
    <b v="0"/>
    <n v="0"/>
    <b v="0"/>
    <s v="56965.737"/>
    <n v="0"/>
    <s v="56965.737"/>
    <n v="0"/>
    <b v="0"/>
    <b v="1"/>
  </r>
  <r>
    <s v="C"/>
    <s v="A"/>
    <n v="20190101"/>
    <n v="2019"/>
    <n v="52"/>
    <x v="3"/>
    <n v="180"/>
    <s v="COD"/>
    <x v="1"/>
    <s v="M"/>
    <s v="Import"/>
    <n v="440"/>
    <s v="LTU"/>
    <x v="24"/>
    <n v="0"/>
    <s v="W00"/>
    <s v="World"/>
    <s v="H4"/>
    <s v="HS"/>
    <b v="1"/>
    <n v="3102"/>
    <s v="Fertilizers mineral or chemical, nitrogenous"/>
    <x v="2"/>
    <x v="1"/>
    <b v="0"/>
    <s v="C00"/>
    <s v="TOTAL CPC"/>
    <n v="0"/>
    <n v="0"/>
    <s v="TOTAL MOT"/>
    <n v="8"/>
    <s v="kg"/>
    <n v="1020000"/>
    <b v="0"/>
    <n v="8"/>
    <s v="kg"/>
    <n v="1020000"/>
    <b v="0"/>
    <n v="1020000"/>
    <b v="0"/>
    <n v="0"/>
    <b v="0"/>
    <s v="800618.586"/>
    <n v="0"/>
    <s v="800618.586"/>
    <n v="0"/>
    <b v="0"/>
    <b v="1"/>
  </r>
  <r>
    <s v="C"/>
    <s v="A"/>
    <n v="20190101"/>
    <n v="2019"/>
    <n v="52"/>
    <x v="3"/>
    <n v="180"/>
    <s v="COD"/>
    <x v="1"/>
    <s v="M"/>
    <s v="Import"/>
    <n v="508"/>
    <s v="MOZ"/>
    <x v="26"/>
    <n v="0"/>
    <s v="W00"/>
    <s v="World"/>
    <s v="H4"/>
    <s v="HS"/>
    <b v="1"/>
    <n v="3102"/>
    <s v="Fertilizers mineral or chemical, nitrogenous"/>
    <x v="2"/>
    <x v="1"/>
    <b v="0"/>
    <s v="C00"/>
    <s v="TOTAL CPC"/>
    <n v="0"/>
    <n v="0"/>
    <s v="TOTAL MOT"/>
    <n v="8"/>
    <s v="kg"/>
    <n v="742000"/>
    <b v="0"/>
    <n v="8"/>
    <s v="kg"/>
    <n v="742000"/>
    <b v="0"/>
    <n v="742000"/>
    <b v="0"/>
    <n v="0"/>
    <b v="0"/>
    <s v="524976.666"/>
    <n v="0"/>
    <s v="524976.666"/>
    <n v="0"/>
    <b v="0"/>
    <b v="1"/>
  </r>
  <r>
    <s v="C"/>
    <s v="A"/>
    <n v="20190101"/>
    <n v="2019"/>
    <n v="52"/>
    <x v="3"/>
    <n v="180"/>
    <s v="COD"/>
    <x v="1"/>
    <s v="M"/>
    <s v="Import"/>
    <n v="579"/>
    <s v="NOR"/>
    <x v="44"/>
    <n v="0"/>
    <s v="W00"/>
    <s v="World"/>
    <s v="H4"/>
    <s v="HS"/>
    <b v="1"/>
    <n v="3102"/>
    <s v="Fertilizers mineral or chemical, nitrogenous"/>
    <x v="2"/>
    <x v="1"/>
    <b v="0"/>
    <s v="C00"/>
    <s v="TOTAL CPC"/>
    <n v="0"/>
    <n v="0"/>
    <s v="TOTAL MOT"/>
    <n v="8"/>
    <s v="kg"/>
    <n v="28800"/>
    <b v="0"/>
    <n v="8"/>
    <s v="kg"/>
    <n v="28800"/>
    <b v="0"/>
    <n v="28800"/>
    <b v="0"/>
    <n v="0"/>
    <b v="0"/>
    <s v="34623.045"/>
    <n v="0"/>
    <s v="34623.045"/>
    <n v="0"/>
    <b v="0"/>
    <b v="1"/>
  </r>
  <r>
    <s v="C"/>
    <s v="A"/>
    <n v="20190101"/>
    <n v="2019"/>
    <n v="52"/>
    <x v="3"/>
    <n v="180"/>
    <s v="COD"/>
    <x v="1"/>
    <s v="M"/>
    <s v="Import"/>
    <n v="643"/>
    <s v="RUS"/>
    <x v="9"/>
    <n v="0"/>
    <s v="W00"/>
    <s v="World"/>
    <s v="H4"/>
    <s v="HS"/>
    <b v="1"/>
    <n v="3102"/>
    <s v="Fertilizers mineral or chemical, nitrogenous"/>
    <x v="2"/>
    <x v="1"/>
    <b v="0"/>
    <s v="C00"/>
    <s v="TOTAL CPC"/>
    <n v="0"/>
    <n v="0"/>
    <s v="TOTAL MOT"/>
    <n v="8"/>
    <s v="kg"/>
    <n v="21592254"/>
    <b v="0"/>
    <n v="8"/>
    <s v="kg"/>
    <n v="21592254"/>
    <b v="0"/>
    <n v="21592254"/>
    <b v="0"/>
    <n v="0"/>
    <b v="0"/>
    <s v="19285799.904"/>
    <n v="0"/>
    <s v="19285799.904"/>
    <n v="0"/>
    <b v="0"/>
    <b v="1"/>
  </r>
  <r>
    <s v="C"/>
    <s v="A"/>
    <n v="20190101"/>
    <n v="2019"/>
    <n v="52"/>
    <x v="3"/>
    <n v="180"/>
    <s v="COD"/>
    <x v="1"/>
    <s v="M"/>
    <s v="Import"/>
    <n v="682"/>
    <s v="SAU"/>
    <x v="48"/>
    <n v="0"/>
    <s v="W00"/>
    <s v="World"/>
    <s v="H4"/>
    <s v="HS"/>
    <b v="1"/>
    <n v="3102"/>
    <s v="Fertilizers mineral or chemical, nitrogenous"/>
    <x v="2"/>
    <x v="1"/>
    <b v="0"/>
    <s v="C00"/>
    <s v="TOTAL CPC"/>
    <n v="0"/>
    <n v="0"/>
    <s v="TOTAL MOT"/>
    <n v="8"/>
    <s v="kg"/>
    <n v="165000"/>
    <b v="0"/>
    <n v="8"/>
    <s v="kg"/>
    <n v="165000"/>
    <b v="0"/>
    <n v="165000"/>
    <b v="0"/>
    <n v="0"/>
    <b v="0"/>
    <s v="82280.642"/>
    <n v="0"/>
    <s v="82280.642"/>
    <n v="0"/>
    <b v="0"/>
    <b v="1"/>
  </r>
  <r>
    <s v="C"/>
    <s v="A"/>
    <n v="20190101"/>
    <n v="2019"/>
    <n v="52"/>
    <x v="3"/>
    <n v="180"/>
    <s v="COD"/>
    <x v="1"/>
    <s v="M"/>
    <s v="Import"/>
    <n v="686"/>
    <s v="SEN"/>
    <x v="10"/>
    <n v="0"/>
    <s v="W00"/>
    <s v="World"/>
    <s v="H4"/>
    <s v="HS"/>
    <b v="1"/>
    <n v="3102"/>
    <s v="Fertilizers mineral or chemical, nitrogenous"/>
    <x v="2"/>
    <x v="1"/>
    <b v="0"/>
    <s v="C00"/>
    <s v="TOTAL CPC"/>
    <n v="0"/>
    <n v="0"/>
    <s v="TOTAL MOT"/>
    <n v="8"/>
    <s v="kg"/>
    <n v="6770"/>
    <b v="0"/>
    <n v="8"/>
    <s v="kg"/>
    <n v="6770"/>
    <b v="0"/>
    <n v="6770"/>
    <b v="0"/>
    <n v="0"/>
    <b v="0"/>
    <s v="5076.718"/>
    <n v="0"/>
    <s v="5076.718"/>
    <n v="0"/>
    <b v="0"/>
    <b v="1"/>
  </r>
  <r>
    <s v="C"/>
    <s v="A"/>
    <n v="20190101"/>
    <n v="2019"/>
    <n v="52"/>
    <x v="3"/>
    <n v="180"/>
    <s v="COD"/>
    <x v="1"/>
    <s v="M"/>
    <s v="Import"/>
    <n v="699"/>
    <s v="IND"/>
    <x v="11"/>
    <n v="0"/>
    <s v="W00"/>
    <s v="World"/>
    <s v="H4"/>
    <s v="HS"/>
    <b v="1"/>
    <n v="3102"/>
    <s v="Fertilizers mineral or chemical, nitrogenous"/>
    <x v="2"/>
    <x v="1"/>
    <b v="0"/>
    <s v="C00"/>
    <s v="TOTAL CPC"/>
    <n v="0"/>
    <n v="0"/>
    <s v="TOTAL MOT"/>
    <n v="8"/>
    <s v="kg"/>
    <n v="155118"/>
    <b v="0"/>
    <n v="8"/>
    <s v="kg"/>
    <n v="155118"/>
    <b v="0"/>
    <n v="155118"/>
    <b v="0"/>
    <n v="0"/>
    <b v="0"/>
    <s v="81208.305"/>
    <n v="0"/>
    <s v="81208.305"/>
    <n v="0"/>
    <b v="0"/>
    <b v="1"/>
  </r>
  <r>
    <s v="C"/>
    <s v="A"/>
    <n v="20190101"/>
    <n v="2019"/>
    <n v="52"/>
    <x v="3"/>
    <n v="180"/>
    <s v="COD"/>
    <x v="1"/>
    <s v="M"/>
    <s v="Import"/>
    <n v="710"/>
    <s v="ZAF"/>
    <x v="30"/>
    <n v="0"/>
    <s v="W00"/>
    <s v="World"/>
    <s v="H4"/>
    <s v="HS"/>
    <b v="1"/>
    <n v="3102"/>
    <s v="Fertilizers mineral or chemical, nitrogenous"/>
    <x v="2"/>
    <x v="1"/>
    <b v="0"/>
    <s v="C00"/>
    <s v="TOTAL CPC"/>
    <n v="0"/>
    <n v="0"/>
    <s v="TOTAL MOT"/>
    <n v="8"/>
    <s v="kg"/>
    <n v="30315903"/>
    <b v="0"/>
    <n v="8"/>
    <s v="kg"/>
    <n v="30315903"/>
    <b v="0"/>
    <n v="30315903"/>
    <b v="0"/>
    <n v="0"/>
    <b v="0"/>
    <s v="24020280.374"/>
    <n v="0"/>
    <s v="24020280.374"/>
    <n v="0"/>
    <b v="0"/>
    <b v="1"/>
  </r>
  <r>
    <s v="C"/>
    <s v="A"/>
    <n v="20190101"/>
    <n v="2019"/>
    <n v="52"/>
    <x v="3"/>
    <n v="180"/>
    <s v="COD"/>
    <x v="1"/>
    <s v="M"/>
    <s v="Import"/>
    <n v="752"/>
    <s v="SWE"/>
    <x v="13"/>
    <n v="0"/>
    <s v="W00"/>
    <s v="World"/>
    <s v="H4"/>
    <s v="HS"/>
    <b v="1"/>
    <n v="3102"/>
    <s v="Fertilizers mineral or chemical, nitrogenous"/>
    <x v="2"/>
    <x v="1"/>
    <b v="0"/>
    <s v="C00"/>
    <s v="TOTAL CPC"/>
    <n v="0"/>
    <n v="0"/>
    <s v="TOTAL MOT"/>
    <n v="8"/>
    <s v="kg"/>
    <n v="1266750"/>
    <b v="0"/>
    <n v="8"/>
    <s v="kg"/>
    <n v="1266750"/>
    <b v="0"/>
    <n v="1266750"/>
    <b v="0"/>
    <n v="0"/>
    <b v="0"/>
    <s v="1243908.853"/>
    <n v="0"/>
    <s v="1243908.853"/>
    <n v="0"/>
    <b v="0"/>
    <b v="1"/>
  </r>
  <r>
    <s v="C"/>
    <s v="A"/>
    <n v="20190101"/>
    <n v="2019"/>
    <n v="52"/>
    <x v="3"/>
    <n v="180"/>
    <s v="COD"/>
    <x v="1"/>
    <s v="M"/>
    <s v="Import"/>
    <n v="764"/>
    <s v="THA"/>
    <x v="50"/>
    <n v="0"/>
    <s v="W00"/>
    <s v="World"/>
    <s v="H4"/>
    <s v="HS"/>
    <b v="1"/>
    <n v="3102"/>
    <s v="Fertilizers mineral or chemical, nitrogenous"/>
    <x v="2"/>
    <x v="1"/>
    <b v="0"/>
    <s v="C00"/>
    <s v="TOTAL CPC"/>
    <n v="0"/>
    <n v="0"/>
    <s v="TOTAL MOT"/>
    <n v="8"/>
    <s v="kg"/>
    <n v="5220"/>
    <b v="0"/>
    <n v="8"/>
    <s v="kg"/>
    <n v="5220"/>
    <b v="0"/>
    <n v="5220"/>
    <b v="0"/>
    <n v="0"/>
    <b v="0"/>
    <s v="2109.071"/>
    <n v="0"/>
    <s v="2109.071"/>
    <n v="0"/>
    <b v="0"/>
    <b v="1"/>
  </r>
  <r>
    <s v="C"/>
    <s v="A"/>
    <n v="20190101"/>
    <n v="2019"/>
    <n v="52"/>
    <x v="3"/>
    <n v="180"/>
    <s v="COD"/>
    <x v="1"/>
    <s v="M"/>
    <s v="Import"/>
    <n v="784"/>
    <s v="ARE"/>
    <x v="32"/>
    <n v="0"/>
    <s v="W00"/>
    <s v="World"/>
    <s v="H4"/>
    <s v="HS"/>
    <b v="1"/>
    <n v="3102"/>
    <s v="Fertilizers mineral or chemical, nitrogenous"/>
    <x v="2"/>
    <x v="1"/>
    <b v="0"/>
    <s v="C00"/>
    <s v="TOTAL CPC"/>
    <n v="0"/>
    <n v="0"/>
    <s v="TOTAL MOT"/>
    <n v="8"/>
    <s v="kg"/>
    <n v="61452"/>
    <b v="0"/>
    <n v="8"/>
    <s v="kg"/>
    <n v="61452"/>
    <b v="0"/>
    <n v="61452"/>
    <b v="0"/>
    <n v="0"/>
    <b v="0"/>
    <s v="35830.546"/>
    <n v="0"/>
    <s v="35830.546"/>
    <n v="0"/>
    <b v="0"/>
    <b v="1"/>
  </r>
  <r>
    <s v="C"/>
    <s v="A"/>
    <n v="20190101"/>
    <n v="2019"/>
    <n v="52"/>
    <x v="3"/>
    <n v="180"/>
    <s v="COD"/>
    <x v="1"/>
    <s v="M"/>
    <s v="Import"/>
    <n v="818"/>
    <s v="EGY"/>
    <x v="36"/>
    <n v="0"/>
    <s v="W00"/>
    <s v="World"/>
    <s v="H4"/>
    <s v="HS"/>
    <b v="1"/>
    <n v="3102"/>
    <s v="Fertilizers mineral or chemical, nitrogenous"/>
    <x v="2"/>
    <x v="1"/>
    <b v="0"/>
    <s v="C00"/>
    <s v="TOTAL CPC"/>
    <n v="0"/>
    <n v="0"/>
    <s v="TOTAL MOT"/>
    <n v="8"/>
    <s v="kg"/>
    <n v="110000"/>
    <b v="0"/>
    <n v="8"/>
    <s v="kg"/>
    <n v="110000"/>
    <b v="0"/>
    <n v="110000"/>
    <b v="0"/>
    <n v="0"/>
    <b v="0"/>
    <s v="74412.742"/>
    <n v="0"/>
    <s v="74412.742"/>
    <n v="0"/>
    <b v="0"/>
    <b v="1"/>
  </r>
  <r>
    <s v="C"/>
    <s v="A"/>
    <n v="20190101"/>
    <n v="2019"/>
    <n v="52"/>
    <x v="3"/>
    <n v="180"/>
    <s v="COD"/>
    <x v="1"/>
    <s v="M"/>
    <s v="Import"/>
    <n v="834"/>
    <s v="TZA"/>
    <x v="38"/>
    <n v="0"/>
    <s v="W00"/>
    <s v="World"/>
    <s v="H4"/>
    <s v="HS"/>
    <b v="1"/>
    <n v="3102"/>
    <s v="Fertilizers mineral or chemical, nitrogenous"/>
    <x v="2"/>
    <x v="1"/>
    <b v="0"/>
    <s v="C00"/>
    <s v="TOTAL CPC"/>
    <n v="0"/>
    <n v="0"/>
    <s v="TOTAL MOT"/>
    <n v="8"/>
    <s v="kg"/>
    <n v="2770790"/>
    <b v="0"/>
    <n v="8"/>
    <s v="kg"/>
    <n v="2770790"/>
    <b v="0"/>
    <n v="2770790"/>
    <b v="0"/>
    <n v="0"/>
    <b v="0"/>
    <s v="3295651.506"/>
    <n v="0"/>
    <s v="3295651.506"/>
    <n v="0"/>
    <b v="0"/>
    <b v="1"/>
  </r>
  <r>
    <s v="C"/>
    <s v="A"/>
    <n v="20190101"/>
    <n v="2019"/>
    <n v="52"/>
    <x v="3"/>
    <n v="180"/>
    <s v="COD"/>
    <x v="1"/>
    <s v="M"/>
    <s v="Import"/>
    <n v="894"/>
    <s v="ZMB"/>
    <x v="39"/>
    <n v="0"/>
    <s v="W00"/>
    <s v="World"/>
    <s v="H4"/>
    <s v="HS"/>
    <b v="1"/>
    <n v="3102"/>
    <s v="Fertilizers mineral or chemical, nitrogenous"/>
    <x v="2"/>
    <x v="1"/>
    <b v="0"/>
    <s v="C00"/>
    <s v="TOTAL CPC"/>
    <n v="0"/>
    <n v="0"/>
    <s v="TOTAL MOT"/>
    <n v="8"/>
    <s v="kg"/>
    <n v="20958090"/>
    <b v="0"/>
    <n v="8"/>
    <s v="kg"/>
    <n v="20958090"/>
    <b v="0"/>
    <n v="20958090"/>
    <b v="0"/>
    <n v="0"/>
    <b v="0"/>
    <s v="24066505.166"/>
    <n v="0"/>
    <s v="24066505.166"/>
    <n v="0"/>
    <b v="0"/>
    <b v="1"/>
  </r>
  <r>
    <s v="C"/>
    <s v="A"/>
    <n v="20190101"/>
    <n v="2019"/>
    <n v="52"/>
    <x v="3"/>
    <n v="562"/>
    <s v="NER"/>
    <x v="0"/>
    <s v="M"/>
    <s v="Import"/>
    <n v="0"/>
    <s v="W00"/>
    <x v="0"/>
    <n v="0"/>
    <s v="W00"/>
    <s v="World"/>
    <s v="H5"/>
    <s v="HS"/>
    <b v="1"/>
    <n v="3102"/>
    <s v="Fertilizers mineral or chemical, nitrogenous"/>
    <x v="2"/>
    <x v="1"/>
    <b v="0"/>
    <s v="C00"/>
    <s v="TOTAL CPC"/>
    <n v="0"/>
    <n v="0"/>
    <s v="TOTAL MOT"/>
    <n v="8"/>
    <s v="kg"/>
    <s v="23581228.924"/>
    <b v="1"/>
    <n v="-1"/>
    <s v="N/A"/>
    <n v="0"/>
    <b v="0"/>
    <s v="23581228.924"/>
    <b v="1"/>
    <n v="0"/>
    <b v="0"/>
    <s v="7320501.649"/>
    <n v="0"/>
    <s v="7320501.649"/>
    <n v="6"/>
    <b v="0"/>
    <b v="1"/>
  </r>
  <r>
    <s v="C"/>
    <s v="A"/>
    <n v="20190101"/>
    <n v="2019"/>
    <n v="52"/>
    <x v="3"/>
    <n v="562"/>
    <s v="NER"/>
    <x v="0"/>
    <s v="M"/>
    <s v="Import"/>
    <n v="100"/>
    <s v="BGR"/>
    <x v="51"/>
    <n v="0"/>
    <s v="W00"/>
    <s v="World"/>
    <s v="H5"/>
    <s v="HS"/>
    <b v="1"/>
    <n v="3102"/>
    <s v="Fertilizers mineral or chemical, nitrogenous"/>
    <x v="2"/>
    <x v="1"/>
    <b v="0"/>
    <s v="C00"/>
    <s v="TOTAL CPC"/>
    <n v="0"/>
    <n v="0"/>
    <s v="TOTAL MOT"/>
    <n v="8"/>
    <s v="kg"/>
    <s v="82787.46"/>
    <b v="1"/>
    <n v="-1"/>
    <s v="N/A"/>
    <n v="0"/>
    <b v="0"/>
    <s v="82787.46"/>
    <b v="1"/>
    <n v="0"/>
    <b v="0"/>
    <s v="14631.614"/>
    <n v="0"/>
    <s v="14631.614"/>
    <n v="6"/>
    <b v="0"/>
    <b v="1"/>
  </r>
  <r>
    <s v="C"/>
    <s v="A"/>
    <n v="20190101"/>
    <n v="2019"/>
    <n v="52"/>
    <x v="3"/>
    <n v="562"/>
    <s v="NER"/>
    <x v="0"/>
    <s v="M"/>
    <s v="Import"/>
    <n v="156"/>
    <s v="CHN"/>
    <x v="1"/>
    <n v="0"/>
    <s v="W00"/>
    <s v="World"/>
    <s v="H5"/>
    <s v="HS"/>
    <b v="1"/>
    <n v="3102"/>
    <s v="Fertilizers mineral or chemical, nitrogenous"/>
    <x v="2"/>
    <x v="1"/>
    <b v="0"/>
    <s v="C00"/>
    <s v="TOTAL CPC"/>
    <n v="0"/>
    <n v="0"/>
    <s v="TOTAL MOT"/>
    <n v="8"/>
    <s v="kg"/>
    <s v="976955.177"/>
    <b v="1"/>
    <n v="-1"/>
    <s v="N/A"/>
    <n v="0"/>
    <b v="0"/>
    <s v="976955.177"/>
    <b v="1"/>
    <n v="0"/>
    <b v="0"/>
    <s v="319125.817"/>
    <n v="0"/>
    <s v="319125.817"/>
    <n v="6"/>
    <b v="0"/>
    <b v="1"/>
  </r>
  <r>
    <s v="C"/>
    <s v="A"/>
    <n v="20190101"/>
    <n v="2019"/>
    <n v="52"/>
    <x v="3"/>
    <n v="562"/>
    <s v="NER"/>
    <x v="0"/>
    <s v="M"/>
    <s v="Import"/>
    <n v="251"/>
    <s v="FRA"/>
    <x v="3"/>
    <n v="0"/>
    <s v="W00"/>
    <s v="World"/>
    <s v="H5"/>
    <s v="HS"/>
    <b v="1"/>
    <n v="3102"/>
    <s v="Fertilizers mineral or chemical, nitrogenous"/>
    <x v="2"/>
    <x v="1"/>
    <b v="0"/>
    <s v="C00"/>
    <s v="TOTAL CPC"/>
    <n v="0"/>
    <n v="0"/>
    <s v="TOTAL MOT"/>
    <n v="8"/>
    <s v="kg"/>
    <s v="5491789.526"/>
    <b v="1"/>
    <n v="-1"/>
    <s v="N/A"/>
    <n v="0"/>
    <b v="0"/>
    <s v="5491789.526"/>
    <b v="1"/>
    <n v="0"/>
    <b v="0"/>
    <s v="1667412.829"/>
    <n v="0"/>
    <s v="1667412.829"/>
    <n v="6"/>
    <b v="0"/>
    <b v="1"/>
  </r>
  <r>
    <s v="C"/>
    <s v="A"/>
    <n v="20190101"/>
    <n v="2019"/>
    <n v="52"/>
    <x v="3"/>
    <n v="562"/>
    <s v="NER"/>
    <x v="0"/>
    <s v="M"/>
    <s v="Import"/>
    <n v="384"/>
    <s v="CIV"/>
    <x v="6"/>
    <n v="0"/>
    <s v="W00"/>
    <s v="World"/>
    <s v="H5"/>
    <s v="HS"/>
    <b v="1"/>
    <n v="3102"/>
    <s v="Fertilizers mineral or chemical, nitrogenous"/>
    <x v="2"/>
    <x v="1"/>
    <b v="0"/>
    <s v="C00"/>
    <s v="TOTAL CPC"/>
    <n v="0"/>
    <n v="0"/>
    <s v="TOTAL MOT"/>
    <n v="8"/>
    <s v="kg"/>
    <s v="458710.87"/>
    <b v="1"/>
    <n v="-1"/>
    <s v="N/A"/>
    <n v="0"/>
    <b v="0"/>
    <s v="458710.87"/>
    <b v="1"/>
    <n v="0"/>
    <b v="0"/>
    <s v="146351.251"/>
    <n v="0"/>
    <s v="146351.251"/>
    <n v="6"/>
    <b v="0"/>
    <b v="1"/>
  </r>
  <r>
    <s v="C"/>
    <s v="A"/>
    <n v="20190101"/>
    <n v="2019"/>
    <n v="52"/>
    <x v="3"/>
    <n v="562"/>
    <s v="NER"/>
    <x v="0"/>
    <s v="M"/>
    <s v="Import"/>
    <n v="566"/>
    <s v="NGA"/>
    <x v="8"/>
    <n v="0"/>
    <s v="W00"/>
    <s v="World"/>
    <s v="H5"/>
    <s v="HS"/>
    <b v="1"/>
    <n v="3102"/>
    <s v="Fertilizers mineral or chemical, nitrogenous"/>
    <x v="2"/>
    <x v="1"/>
    <b v="0"/>
    <s v="C00"/>
    <s v="TOTAL CPC"/>
    <n v="0"/>
    <n v="0"/>
    <s v="TOTAL MOT"/>
    <n v="8"/>
    <s v="kg"/>
    <s v="15283300.948"/>
    <b v="1"/>
    <n v="-1"/>
    <s v="N/A"/>
    <n v="0"/>
    <b v="0"/>
    <s v="15283300.948"/>
    <b v="1"/>
    <n v="0"/>
    <b v="0"/>
    <s v="4763241.827"/>
    <n v="0"/>
    <s v="4763241.827"/>
    <n v="6"/>
    <b v="0"/>
    <b v="1"/>
  </r>
  <r>
    <s v="C"/>
    <s v="A"/>
    <n v="20190101"/>
    <n v="2019"/>
    <n v="52"/>
    <x v="3"/>
    <n v="562"/>
    <s v="NER"/>
    <x v="0"/>
    <s v="M"/>
    <s v="Import"/>
    <n v="710"/>
    <s v="ZAF"/>
    <x v="30"/>
    <n v="0"/>
    <s v="W00"/>
    <s v="World"/>
    <s v="H5"/>
    <s v="HS"/>
    <b v="1"/>
    <n v="3102"/>
    <s v="Fertilizers mineral or chemical, nitrogenous"/>
    <x v="2"/>
    <x v="1"/>
    <b v="0"/>
    <s v="C00"/>
    <s v="TOTAL CPC"/>
    <n v="0"/>
    <n v="0"/>
    <s v="TOTAL MOT"/>
    <n v="8"/>
    <s v="kg"/>
    <s v="175027.37"/>
    <b v="1"/>
    <n v="-1"/>
    <s v="N/A"/>
    <n v="0"/>
    <b v="0"/>
    <s v="175027.37"/>
    <b v="1"/>
    <n v="0"/>
    <b v="0"/>
    <s v="55842.31"/>
    <n v="0"/>
    <s v="55842.31"/>
    <n v="6"/>
    <b v="0"/>
    <b v="1"/>
  </r>
  <r>
    <s v="C"/>
    <s v="A"/>
    <n v="20190101"/>
    <n v="2019"/>
    <n v="52"/>
    <x v="3"/>
    <n v="562"/>
    <s v="NER"/>
    <x v="0"/>
    <s v="M"/>
    <s v="Import"/>
    <n v="752"/>
    <s v="SWE"/>
    <x v="13"/>
    <n v="0"/>
    <s v="W00"/>
    <s v="World"/>
    <s v="H5"/>
    <s v="HS"/>
    <b v="1"/>
    <n v="3102"/>
    <s v="Fertilizers mineral or chemical, nitrogenous"/>
    <x v="2"/>
    <x v="1"/>
    <b v="0"/>
    <s v="C00"/>
    <s v="TOTAL CPC"/>
    <n v="0"/>
    <n v="0"/>
    <s v="TOTAL MOT"/>
    <n v="8"/>
    <s v="kg"/>
    <s v="297639.039"/>
    <b v="1"/>
    <n v="-1"/>
    <s v="N/A"/>
    <n v="0"/>
    <b v="0"/>
    <s v="297639.039"/>
    <b v="1"/>
    <n v="0"/>
    <b v="0"/>
    <s v="94961.442"/>
    <n v="0"/>
    <s v="94961.442"/>
    <n v="6"/>
    <b v="0"/>
    <b v="1"/>
  </r>
  <r>
    <s v="C"/>
    <s v="A"/>
    <n v="20190101"/>
    <n v="2019"/>
    <n v="52"/>
    <x v="3"/>
    <n v="562"/>
    <s v="NER"/>
    <x v="0"/>
    <s v="M"/>
    <s v="Import"/>
    <n v="804"/>
    <s v="UKR"/>
    <x v="35"/>
    <n v="0"/>
    <s v="W00"/>
    <s v="World"/>
    <s v="H5"/>
    <s v="HS"/>
    <b v="1"/>
    <n v="3102"/>
    <s v="Fertilizers mineral or chemical, nitrogenous"/>
    <x v="2"/>
    <x v="1"/>
    <b v="0"/>
    <s v="C00"/>
    <s v="TOTAL CPC"/>
    <n v="0"/>
    <n v="0"/>
    <s v="TOTAL MOT"/>
    <n v="8"/>
    <s v="kg"/>
    <s v="1503.55"/>
    <b v="1"/>
    <n v="-1"/>
    <s v="N/A"/>
    <n v="0"/>
    <b v="0"/>
    <s v="1503.55"/>
    <b v="1"/>
    <n v="0"/>
    <b v="0"/>
    <s v="455.558"/>
    <n v="0"/>
    <s v="455.558"/>
    <n v="6"/>
    <b v="0"/>
    <b v="1"/>
  </r>
  <r>
    <s v="C"/>
    <s v="A"/>
    <n v="20190101"/>
    <n v="2019"/>
    <n v="52"/>
    <x v="3"/>
    <n v="562"/>
    <s v="NER"/>
    <x v="0"/>
    <s v="M"/>
    <s v="Import"/>
    <n v="854"/>
    <s v="BFA"/>
    <x v="16"/>
    <n v="0"/>
    <s v="W00"/>
    <s v="World"/>
    <s v="H5"/>
    <s v="HS"/>
    <b v="1"/>
    <n v="3102"/>
    <s v="Fertilizers mineral or chemical, nitrogenous"/>
    <x v="2"/>
    <x v="1"/>
    <b v="0"/>
    <s v="C00"/>
    <s v="TOTAL CPC"/>
    <n v="0"/>
    <n v="0"/>
    <s v="TOTAL MOT"/>
    <n v="8"/>
    <s v="kg"/>
    <s v="813514.984"/>
    <b v="1"/>
    <n v="-1"/>
    <s v="N/A"/>
    <n v="0"/>
    <b v="0"/>
    <s v="813514.984"/>
    <b v="1"/>
    <n v="0"/>
    <b v="0"/>
    <s v="258479.002"/>
    <n v="0"/>
    <s v="258479.002"/>
    <n v="6"/>
    <b v="0"/>
    <b v="1"/>
  </r>
  <r>
    <s v="C"/>
    <s v="A"/>
    <n v="20190101"/>
    <n v="2019"/>
    <n v="52"/>
    <x v="3"/>
    <n v="180"/>
    <s v="COD"/>
    <x v="1"/>
    <s v="M"/>
    <s v="Import"/>
    <n v="0"/>
    <s v="W00"/>
    <x v="0"/>
    <n v="0"/>
    <s v="W00"/>
    <s v="World"/>
    <s v="H4"/>
    <s v="HS"/>
    <b v="1"/>
    <n v="310210"/>
    <s v="Fertilizers, mineral or chemical nitrogenous, urea, whether or not in aqueous solution"/>
    <x v="3"/>
    <x v="2"/>
    <b v="1"/>
    <s v="C00"/>
    <s v="TOTAL CPC"/>
    <n v="0"/>
    <n v="0"/>
    <s v="TOTAL MOT"/>
    <n v="8"/>
    <s v="kg"/>
    <n v="7683060"/>
    <b v="0"/>
    <n v="8"/>
    <s v="kg"/>
    <n v="7683060"/>
    <b v="0"/>
    <n v="7683060"/>
    <b v="0"/>
    <n v="0"/>
    <b v="0"/>
    <s v="4125943.293"/>
    <n v="0"/>
    <s v="4125943.293"/>
    <n v="0"/>
    <b v="0"/>
    <b v="1"/>
  </r>
  <r>
    <s v="C"/>
    <s v="A"/>
    <n v="20190101"/>
    <n v="2019"/>
    <n v="52"/>
    <x v="3"/>
    <n v="180"/>
    <s v="COD"/>
    <x v="1"/>
    <s v="M"/>
    <s v="Import"/>
    <n v="24"/>
    <s v="AGO"/>
    <x v="17"/>
    <n v="0"/>
    <s v="W00"/>
    <s v="World"/>
    <s v="H4"/>
    <s v="HS"/>
    <b v="1"/>
    <n v="310210"/>
    <s v="Fertilizers, mineral or chemical nitrogenous, urea, whether or not in aqueous solution"/>
    <x v="3"/>
    <x v="2"/>
    <b v="1"/>
    <s v="C00"/>
    <s v="TOTAL CPC"/>
    <n v="0"/>
    <n v="0"/>
    <s v="TOTAL MOT"/>
    <n v="8"/>
    <s v="kg"/>
    <n v="268153"/>
    <b v="0"/>
    <n v="8"/>
    <s v="kg"/>
    <n v="268153"/>
    <b v="0"/>
    <n v="268153"/>
    <b v="0"/>
    <n v="0"/>
    <b v="0"/>
    <s v="32301.527"/>
    <n v="0"/>
    <s v="32301.527"/>
    <n v="0"/>
    <b v="0"/>
    <b v="1"/>
  </r>
  <r>
    <s v="C"/>
    <s v="A"/>
    <n v="20190101"/>
    <n v="2019"/>
    <n v="52"/>
    <x v="3"/>
    <n v="180"/>
    <s v="COD"/>
    <x v="1"/>
    <s v="M"/>
    <s v="Import"/>
    <n v="56"/>
    <s v="BEL"/>
    <x v="18"/>
    <n v="0"/>
    <s v="W00"/>
    <s v="World"/>
    <s v="H4"/>
    <s v="HS"/>
    <b v="1"/>
    <n v="310210"/>
    <s v="Fertilizers, mineral or chemical nitrogenous, urea, whether or not in aqueous solution"/>
    <x v="3"/>
    <x v="2"/>
    <b v="1"/>
    <s v="C00"/>
    <s v="TOTAL CPC"/>
    <n v="0"/>
    <n v="0"/>
    <s v="TOTAL MOT"/>
    <n v="8"/>
    <s v="kg"/>
    <n v="2950"/>
    <b v="0"/>
    <n v="8"/>
    <s v="kg"/>
    <n v="2950"/>
    <b v="0"/>
    <n v="2950"/>
    <b v="0"/>
    <n v="0"/>
    <b v="0"/>
    <s v="1078.999"/>
    <n v="0"/>
    <s v="1078.999"/>
    <n v="0"/>
    <b v="0"/>
    <b v="1"/>
  </r>
  <r>
    <s v="C"/>
    <s v="A"/>
    <n v="20190101"/>
    <n v="2019"/>
    <n v="52"/>
    <x v="3"/>
    <n v="180"/>
    <s v="COD"/>
    <x v="1"/>
    <s v="M"/>
    <s v="Import"/>
    <n v="156"/>
    <s v="CHN"/>
    <x v="1"/>
    <n v="0"/>
    <s v="W00"/>
    <s v="World"/>
    <s v="H4"/>
    <s v="HS"/>
    <b v="1"/>
    <n v="310210"/>
    <s v="Fertilizers, mineral or chemical nitrogenous, urea, whether or not in aqueous solution"/>
    <x v="3"/>
    <x v="2"/>
    <b v="1"/>
    <s v="C00"/>
    <s v="TOTAL CPC"/>
    <n v="0"/>
    <n v="0"/>
    <s v="TOTAL MOT"/>
    <n v="8"/>
    <s v="kg"/>
    <n v="355850"/>
    <b v="0"/>
    <n v="8"/>
    <s v="kg"/>
    <n v="355850"/>
    <b v="0"/>
    <n v="355850"/>
    <b v="0"/>
    <n v="0"/>
    <b v="0"/>
    <s v="91687.477"/>
    <n v="0"/>
    <s v="91687.477"/>
    <n v="0"/>
    <b v="0"/>
    <b v="1"/>
  </r>
  <r>
    <s v="C"/>
    <s v="A"/>
    <n v="20190101"/>
    <n v="2019"/>
    <n v="52"/>
    <x v="3"/>
    <n v="180"/>
    <s v="COD"/>
    <x v="1"/>
    <s v="M"/>
    <s v="Import"/>
    <n v="196"/>
    <s v="CYP"/>
    <x v="49"/>
    <n v="0"/>
    <s v="W00"/>
    <s v="World"/>
    <s v="H4"/>
    <s v="HS"/>
    <b v="1"/>
    <n v="310210"/>
    <s v="Fertilizers, mineral or chemical nitrogenous, urea, whether or not in aqueous solution"/>
    <x v="3"/>
    <x v="2"/>
    <b v="1"/>
    <s v="C00"/>
    <s v="TOTAL CPC"/>
    <n v="0"/>
    <n v="0"/>
    <s v="TOTAL MOT"/>
    <n v="8"/>
    <s v="kg"/>
    <n v="14000"/>
    <b v="0"/>
    <n v="8"/>
    <s v="kg"/>
    <n v="14000"/>
    <b v="0"/>
    <n v="14000"/>
    <b v="0"/>
    <n v="0"/>
    <b v="0"/>
    <s v="3619.4"/>
    <n v="0"/>
    <s v="3619.4"/>
    <n v="0"/>
    <b v="0"/>
    <b v="1"/>
  </r>
  <r>
    <s v="C"/>
    <s v="A"/>
    <n v="20190101"/>
    <n v="2019"/>
    <n v="52"/>
    <x v="3"/>
    <n v="180"/>
    <s v="COD"/>
    <x v="1"/>
    <s v="M"/>
    <s v="Import"/>
    <n v="251"/>
    <s v="FRA"/>
    <x v="3"/>
    <n v="0"/>
    <s v="W00"/>
    <s v="World"/>
    <s v="H4"/>
    <s v="HS"/>
    <b v="1"/>
    <n v="310210"/>
    <s v="Fertilizers, mineral or chemical nitrogenous, urea, whether or not in aqueous solution"/>
    <x v="3"/>
    <x v="2"/>
    <b v="1"/>
    <s v="C00"/>
    <s v="TOTAL CPC"/>
    <n v="0"/>
    <n v="0"/>
    <s v="TOTAL MOT"/>
    <n v="8"/>
    <s v="kg"/>
    <n v="3700"/>
    <b v="0"/>
    <n v="8"/>
    <s v="kg"/>
    <n v="3700"/>
    <b v="0"/>
    <n v="3700"/>
    <b v="0"/>
    <n v="0"/>
    <b v="0"/>
    <s v="1876.75"/>
    <n v="0"/>
    <s v="1876.75"/>
    <n v="0"/>
    <b v="0"/>
    <b v="1"/>
  </r>
  <r>
    <s v="C"/>
    <s v="A"/>
    <n v="20190101"/>
    <n v="2019"/>
    <n v="52"/>
    <x v="3"/>
    <n v="180"/>
    <s v="COD"/>
    <x v="1"/>
    <s v="M"/>
    <s v="Import"/>
    <n v="384"/>
    <s v="CIV"/>
    <x v="6"/>
    <n v="0"/>
    <s v="W00"/>
    <s v="World"/>
    <s v="H4"/>
    <s v="HS"/>
    <b v="1"/>
    <n v="310210"/>
    <s v="Fertilizers, mineral or chemical nitrogenous, urea, whether or not in aqueous solution"/>
    <x v="3"/>
    <x v="2"/>
    <b v="1"/>
    <s v="C00"/>
    <s v="TOTAL CPC"/>
    <n v="0"/>
    <n v="0"/>
    <s v="TOTAL MOT"/>
    <n v="8"/>
    <s v="kg"/>
    <n v="102575"/>
    <b v="0"/>
    <n v="8"/>
    <s v="kg"/>
    <n v="102575"/>
    <b v="0"/>
    <n v="102575"/>
    <b v="0"/>
    <n v="0"/>
    <b v="0"/>
    <s v="56965.737"/>
    <n v="0"/>
    <s v="56965.737"/>
    <n v="0"/>
    <b v="0"/>
    <b v="1"/>
  </r>
  <r>
    <s v="C"/>
    <s v="A"/>
    <n v="20190101"/>
    <n v="2019"/>
    <n v="52"/>
    <x v="3"/>
    <n v="180"/>
    <s v="COD"/>
    <x v="1"/>
    <s v="M"/>
    <s v="Import"/>
    <n v="508"/>
    <s v="MOZ"/>
    <x v="26"/>
    <n v="0"/>
    <s v="W00"/>
    <s v="World"/>
    <s v="H4"/>
    <s v="HS"/>
    <b v="1"/>
    <n v="310210"/>
    <s v="Fertilizers, mineral or chemical nitrogenous, urea, whether or not in aqueous solution"/>
    <x v="3"/>
    <x v="2"/>
    <b v="1"/>
    <s v="C00"/>
    <s v="TOTAL CPC"/>
    <n v="0"/>
    <n v="0"/>
    <s v="TOTAL MOT"/>
    <n v="8"/>
    <s v="kg"/>
    <n v="52000"/>
    <b v="0"/>
    <n v="8"/>
    <s v="kg"/>
    <n v="52000"/>
    <b v="0"/>
    <n v="52000"/>
    <b v="0"/>
    <n v="0"/>
    <b v="0"/>
    <s v="56105.915"/>
    <n v="0"/>
    <s v="56105.915"/>
    <n v="0"/>
    <b v="0"/>
    <b v="1"/>
  </r>
  <r>
    <s v="C"/>
    <s v="A"/>
    <n v="20190101"/>
    <n v="2019"/>
    <n v="52"/>
    <x v="3"/>
    <n v="180"/>
    <s v="COD"/>
    <x v="1"/>
    <s v="M"/>
    <s v="Import"/>
    <n v="643"/>
    <s v="RUS"/>
    <x v="9"/>
    <n v="0"/>
    <s v="W00"/>
    <s v="World"/>
    <s v="H4"/>
    <s v="HS"/>
    <b v="1"/>
    <n v="310210"/>
    <s v="Fertilizers, mineral or chemical nitrogenous, urea, whether or not in aqueous solution"/>
    <x v="3"/>
    <x v="2"/>
    <b v="1"/>
    <s v="C00"/>
    <s v="TOTAL CPC"/>
    <n v="0"/>
    <n v="0"/>
    <s v="TOTAL MOT"/>
    <n v="8"/>
    <s v="kg"/>
    <n v="3911614"/>
    <b v="0"/>
    <n v="8"/>
    <s v="kg"/>
    <n v="3911614"/>
    <b v="0"/>
    <n v="3911614"/>
    <b v="0"/>
    <n v="0"/>
    <b v="0"/>
    <s v="1885778.135"/>
    <n v="0"/>
    <s v="1885778.135"/>
    <n v="0"/>
    <b v="0"/>
    <b v="1"/>
  </r>
  <r>
    <s v="C"/>
    <s v="A"/>
    <n v="20190101"/>
    <n v="2019"/>
    <n v="52"/>
    <x v="3"/>
    <n v="180"/>
    <s v="COD"/>
    <x v="1"/>
    <s v="M"/>
    <s v="Import"/>
    <n v="682"/>
    <s v="SAU"/>
    <x v="48"/>
    <n v="0"/>
    <s v="W00"/>
    <s v="World"/>
    <s v="H4"/>
    <s v="HS"/>
    <b v="1"/>
    <n v="310210"/>
    <s v="Fertilizers, mineral or chemical nitrogenous, urea, whether or not in aqueous solution"/>
    <x v="3"/>
    <x v="2"/>
    <b v="1"/>
    <s v="C00"/>
    <s v="TOTAL CPC"/>
    <n v="0"/>
    <n v="0"/>
    <s v="TOTAL MOT"/>
    <n v="8"/>
    <s v="kg"/>
    <n v="165000"/>
    <b v="0"/>
    <n v="8"/>
    <s v="kg"/>
    <n v="165000"/>
    <b v="0"/>
    <n v="165000"/>
    <b v="0"/>
    <n v="0"/>
    <b v="0"/>
    <s v="82280.642"/>
    <n v="0"/>
    <s v="82280.642"/>
    <n v="0"/>
    <b v="0"/>
    <b v="1"/>
  </r>
  <r>
    <s v="C"/>
    <s v="A"/>
    <n v="20190101"/>
    <n v="2019"/>
    <n v="52"/>
    <x v="3"/>
    <n v="180"/>
    <s v="COD"/>
    <x v="1"/>
    <s v="M"/>
    <s v="Import"/>
    <n v="686"/>
    <s v="SEN"/>
    <x v="10"/>
    <n v="0"/>
    <s v="W00"/>
    <s v="World"/>
    <s v="H4"/>
    <s v="HS"/>
    <b v="1"/>
    <n v="310210"/>
    <s v="Fertilizers, mineral or chemical nitrogenous, urea, whether or not in aqueous solution"/>
    <x v="3"/>
    <x v="2"/>
    <b v="1"/>
    <s v="C00"/>
    <s v="TOTAL CPC"/>
    <n v="0"/>
    <n v="0"/>
    <s v="TOTAL MOT"/>
    <n v="8"/>
    <s v="kg"/>
    <n v="6770"/>
    <b v="0"/>
    <n v="8"/>
    <s v="kg"/>
    <n v="6770"/>
    <b v="0"/>
    <n v="6770"/>
    <b v="0"/>
    <n v="0"/>
    <b v="0"/>
    <s v="5076.718"/>
    <n v="0"/>
    <s v="5076.718"/>
    <n v="0"/>
    <b v="0"/>
    <b v="1"/>
  </r>
  <r>
    <s v="C"/>
    <s v="A"/>
    <n v="20190101"/>
    <n v="2019"/>
    <n v="52"/>
    <x v="3"/>
    <n v="180"/>
    <s v="COD"/>
    <x v="1"/>
    <s v="M"/>
    <s v="Import"/>
    <n v="699"/>
    <s v="IND"/>
    <x v="11"/>
    <n v="0"/>
    <s v="W00"/>
    <s v="World"/>
    <s v="H4"/>
    <s v="HS"/>
    <b v="1"/>
    <n v="310210"/>
    <s v="Fertilizers, mineral or chemical nitrogenous, urea, whether or not in aqueous solution"/>
    <x v="3"/>
    <x v="2"/>
    <b v="1"/>
    <s v="C00"/>
    <s v="TOTAL CPC"/>
    <n v="0"/>
    <n v="0"/>
    <s v="TOTAL MOT"/>
    <n v="8"/>
    <s v="kg"/>
    <n v="118798"/>
    <b v="0"/>
    <n v="8"/>
    <s v="kg"/>
    <n v="118798"/>
    <b v="0"/>
    <n v="118798"/>
    <b v="0"/>
    <n v="0"/>
    <b v="0"/>
    <s v="63346.893"/>
    <n v="0"/>
    <s v="63346.893"/>
    <n v="0"/>
    <b v="0"/>
    <b v="1"/>
  </r>
  <r>
    <s v="C"/>
    <s v="A"/>
    <n v="20190101"/>
    <n v="2019"/>
    <n v="52"/>
    <x v="3"/>
    <n v="180"/>
    <s v="COD"/>
    <x v="1"/>
    <s v="M"/>
    <s v="Import"/>
    <n v="710"/>
    <s v="ZAF"/>
    <x v="30"/>
    <n v="0"/>
    <s v="W00"/>
    <s v="World"/>
    <s v="H4"/>
    <s v="HS"/>
    <b v="1"/>
    <n v="310210"/>
    <s v="Fertilizers, mineral or chemical nitrogenous, urea, whether or not in aqueous solution"/>
    <x v="3"/>
    <x v="2"/>
    <b v="1"/>
    <s v="C00"/>
    <s v="TOTAL CPC"/>
    <n v="0"/>
    <n v="0"/>
    <s v="TOTAL MOT"/>
    <n v="8"/>
    <s v="kg"/>
    <n v="2463698"/>
    <b v="0"/>
    <n v="8"/>
    <s v="kg"/>
    <n v="2463698"/>
    <b v="0"/>
    <n v="2463698"/>
    <b v="0"/>
    <n v="0"/>
    <b v="0"/>
    <s v="1706894.44"/>
    <n v="0"/>
    <s v="1706894.44"/>
    <n v="0"/>
    <b v="0"/>
    <b v="1"/>
  </r>
  <r>
    <s v="C"/>
    <s v="A"/>
    <n v="20190101"/>
    <n v="2019"/>
    <n v="52"/>
    <x v="3"/>
    <n v="180"/>
    <s v="COD"/>
    <x v="1"/>
    <s v="M"/>
    <s v="Import"/>
    <n v="784"/>
    <s v="ARE"/>
    <x v="32"/>
    <n v="0"/>
    <s v="W00"/>
    <s v="World"/>
    <s v="H4"/>
    <s v="HS"/>
    <b v="1"/>
    <n v="310210"/>
    <s v="Fertilizers, mineral or chemical nitrogenous, urea, whether or not in aqueous solution"/>
    <x v="3"/>
    <x v="2"/>
    <b v="1"/>
    <s v="C00"/>
    <s v="TOTAL CPC"/>
    <n v="0"/>
    <n v="0"/>
    <s v="TOTAL MOT"/>
    <n v="8"/>
    <s v="kg"/>
    <n v="61452"/>
    <b v="0"/>
    <n v="8"/>
    <s v="kg"/>
    <n v="61452"/>
    <b v="0"/>
    <n v="61452"/>
    <b v="0"/>
    <n v="0"/>
    <b v="0"/>
    <s v="35830.546"/>
    <n v="0"/>
    <s v="35830.546"/>
    <n v="0"/>
    <b v="0"/>
    <b v="1"/>
  </r>
  <r>
    <s v="C"/>
    <s v="A"/>
    <n v="20190101"/>
    <n v="2019"/>
    <n v="52"/>
    <x v="3"/>
    <n v="180"/>
    <s v="COD"/>
    <x v="1"/>
    <s v="M"/>
    <s v="Import"/>
    <n v="894"/>
    <s v="ZMB"/>
    <x v="39"/>
    <n v="0"/>
    <s v="W00"/>
    <s v="World"/>
    <s v="H4"/>
    <s v="HS"/>
    <b v="1"/>
    <n v="310210"/>
    <s v="Fertilizers, mineral or chemical nitrogenous, urea, whether or not in aqueous solution"/>
    <x v="3"/>
    <x v="2"/>
    <b v="1"/>
    <s v="C00"/>
    <s v="TOTAL CPC"/>
    <n v="0"/>
    <n v="0"/>
    <s v="TOTAL MOT"/>
    <n v="8"/>
    <s v="kg"/>
    <n v="156500"/>
    <b v="0"/>
    <n v="8"/>
    <s v="kg"/>
    <n v="156500"/>
    <b v="0"/>
    <n v="156500"/>
    <b v="0"/>
    <n v="0"/>
    <b v="0"/>
    <s v="103100.116"/>
    <n v="0"/>
    <s v="103100.116"/>
    <n v="0"/>
    <b v="0"/>
    <b v="1"/>
  </r>
  <r>
    <s v="C"/>
    <s v="A"/>
    <n v="20190101"/>
    <n v="2019"/>
    <n v="52"/>
    <x v="3"/>
    <n v="562"/>
    <s v="NER"/>
    <x v="0"/>
    <s v="M"/>
    <s v="Import"/>
    <n v="0"/>
    <s v="W00"/>
    <x v="0"/>
    <n v="0"/>
    <s v="W00"/>
    <s v="World"/>
    <s v="H5"/>
    <s v="HS"/>
    <b v="1"/>
    <n v="310210"/>
    <s v="Fertilizers, mineral or chemical nitrogenous, urea, whether or not in aqueous solution"/>
    <x v="3"/>
    <x v="2"/>
    <b v="1"/>
    <s v="C00"/>
    <s v="TOTAL CPC"/>
    <n v="0"/>
    <n v="0"/>
    <s v="TOTAL MOT"/>
    <n v="8"/>
    <s v="kg"/>
    <s v="14733435.612"/>
    <b v="1"/>
    <n v="-1"/>
    <s v="N/A"/>
    <n v="0"/>
    <b v="0"/>
    <s v="14733435.612"/>
    <b v="1"/>
    <n v="0"/>
    <b v="0"/>
    <s v="4464059.553"/>
    <n v="0"/>
    <s v="4464059.553"/>
    <n v="6"/>
    <b v="0"/>
    <b v="1"/>
  </r>
  <r>
    <s v="C"/>
    <s v="A"/>
    <n v="20190101"/>
    <n v="2019"/>
    <n v="52"/>
    <x v="3"/>
    <n v="562"/>
    <s v="NER"/>
    <x v="0"/>
    <s v="M"/>
    <s v="Import"/>
    <n v="566"/>
    <s v="NGA"/>
    <x v="8"/>
    <n v="0"/>
    <s v="W00"/>
    <s v="World"/>
    <s v="H5"/>
    <s v="HS"/>
    <b v="1"/>
    <n v="310210"/>
    <s v="Fertilizers, mineral or chemical nitrogenous, urea, whether or not in aqueous solution"/>
    <x v="3"/>
    <x v="2"/>
    <b v="1"/>
    <s v="C00"/>
    <s v="TOTAL CPC"/>
    <n v="0"/>
    <n v="0"/>
    <s v="TOTAL MOT"/>
    <n v="8"/>
    <s v="kg"/>
    <s v="14665175.65"/>
    <b v="1"/>
    <n v="-1"/>
    <s v="N/A"/>
    <n v="0"/>
    <b v="0"/>
    <s v="14665175.65"/>
    <b v="1"/>
    <n v="0"/>
    <b v="0"/>
    <s v="4443377.579"/>
    <n v="0"/>
    <s v="4443377.579"/>
    <n v="6"/>
    <b v="1"/>
    <b v="0"/>
  </r>
  <r>
    <s v="C"/>
    <s v="A"/>
    <n v="20190101"/>
    <n v="2019"/>
    <n v="52"/>
    <x v="3"/>
    <n v="562"/>
    <s v="NER"/>
    <x v="0"/>
    <s v="M"/>
    <s v="Import"/>
    <n v="804"/>
    <s v="UKR"/>
    <x v="35"/>
    <n v="0"/>
    <s v="W00"/>
    <s v="World"/>
    <s v="H5"/>
    <s v="HS"/>
    <b v="1"/>
    <n v="310210"/>
    <s v="Fertilizers, mineral or chemical nitrogenous, urea, whether or not in aqueous solution"/>
    <x v="3"/>
    <x v="2"/>
    <b v="1"/>
    <s v="C00"/>
    <s v="TOTAL CPC"/>
    <n v="0"/>
    <n v="0"/>
    <s v="TOTAL MOT"/>
    <n v="8"/>
    <s v="kg"/>
    <s v="1503.55"/>
    <b v="1"/>
    <n v="-1"/>
    <s v="N/A"/>
    <n v="0"/>
    <b v="0"/>
    <s v="1503.55"/>
    <b v="1"/>
    <n v="0"/>
    <b v="0"/>
    <s v="455.558"/>
    <n v="0"/>
    <s v="455.558"/>
    <n v="6"/>
    <b v="1"/>
    <b v="0"/>
  </r>
  <r>
    <s v="C"/>
    <s v="A"/>
    <n v="20190101"/>
    <n v="2019"/>
    <n v="52"/>
    <x v="3"/>
    <n v="562"/>
    <s v="NER"/>
    <x v="0"/>
    <s v="M"/>
    <s v="Import"/>
    <n v="854"/>
    <s v="BFA"/>
    <x v="16"/>
    <n v="0"/>
    <s v="W00"/>
    <s v="World"/>
    <s v="H5"/>
    <s v="HS"/>
    <b v="1"/>
    <n v="310210"/>
    <s v="Fertilizers, mineral or chemical nitrogenous, urea, whether or not in aqueous solution"/>
    <x v="3"/>
    <x v="2"/>
    <b v="1"/>
    <s v="C00"/>
    <s v="TOTAL CPC"/>
    <n v="0"/>
    <n v="0"/>
    <s v="TOTAL MOT"/>
    <n v="8"/>
    <s v="kg"/>
    <s v="66756.413"/>
    <b v="1"/>
    <n v="-1"/>
    <s v="N/A"/>
    <n v="0"/>
    <b v="0"/>
    <s v="66756.413"/>
    <b v="1"/>
    <n v="0"/>
    <b v="0"/>
    <s v="20226.416"/>
    <n v="0"/>
    <s v="20226.416"/>
    <n v="6"/>
    <b v="1"/>
    <b v="0"/>
  </r>
  <r>
    <s v="C"/>
    <s v="A"/>
    <n v="20190101"/>
    <n v="2019"/>
    <n v="52"/>
    <x v="3"/>
    <n v="180"/>
    <s v="COD"/>
    <x v="1"/>
    <s v="M"/>
    <s v="Import"/>
    <n v="0"/>
    <s v="W00"/>
    <x v="0"/>
    <n v="0"/>
    <s v="W00"/>
    <s v="World"/>
    <s v="H4"/>
    <s v="HS"/>
    <b v="1"/>
    <n v="310221"/>
    <s v="Fertilizers, mineral or chemical nitrogenous, ammonium sulphate"/>
    <x v="15"/>
    <x v="2"/>
    <b v="1"/>
    <s v="C00"/>
    <s v="TOTAL CPC"/>
    <n v="0"/>
    <n v="0"/>
    <s v="TOTAL MOT"/>
    <n v="8"/>
    <s v="kg"/>
    <n v="269541"/>
    <b v="0"/>
    <n v="8"/>
    <s v="kg"/>
    <n v="269541"/>
    <b v="0"/>
    <n v="269541"/>
    <b v="0"/>
    <n v="0"/>
    <b v="0"/>
    <s v="101115.692"/>
    <n v="0"/>
    <s v="101115.692"/>
    <n v="0"/>
    <b v="0"/>
    <b v="1"/>
  </r>
  <r>
    <s v="C"/>
    <s v="A"/>
    <n v="20190101"/>
    <n v="2019"/>
    <n v="52"/>
    <x v="3"/>
    <n v="180"/>
    <s v="COD"/>
    <x v="1"/>
    <s v="M"/>
    <s v="Import"/>
    <n v="156"/>
    <s v="CHN"/>
    <x v="1"/>
    <n v="0"/>
    <s v="W00"/>
    <s v="World"/>
    <s v="H4"/>
    <s v="HS"/>
    <b v="1"/>
    <n v="310221"/>
    <s v="Fertilizers, mineral or chemical nitrogenous, ammonium sulphate"/>
    <x v="15"/>
    <x v="2"/>
    <b v="1"/>
    <s v="C00"/>
    <s v="TOTAL CPC"/>
    <n v="0"/>
    <n v="0"/>
    <s v="TOTAL MOT"/>
    <n v="8"/>
    <s v="kg"/>
    <n v="264000"/>
    <b v="0"/>
    <n v="8"/>
    <s v="kg"/>
    <n v="264000"/>
    <b v="0"/>
    <n v="264000"/>
    <b v="0"/>
    <n v="0"/>
    <b v="0"/>
    <s v="98224.431"/>
    <n v="0"/>
    <s v="98224.431"/>
    <n v="0"/>
    <b v="0"/>
    <b v="1"/>
  </r>
  <r>
    <s v="C"/>
    <s v="A"/>
    <n v="20190101"/>
    <n v="2019"/>
    <n v="52"/>
    <x v="3"/>
    <n v="180"/>
    <s v="COD"/>
    <x v="1"/>
    <s v="M"/>
    <s v="Import"/>
    <n v="710"/>
    <s v="ZAF"/>
    <x v="30"/>
    <n v="0"/>
    <s v="W00"/>
    <s v="World"/>
    <s v="H4"/>
    <s v="HS"/>
    <b v="1"/>
    <n v="310221"/>
    <s v="Fertilizers, mineral or chemical nitrogenous, ammonium sulphate"/>
    <x v="15"/>
    <x v="2"/>
    <b v="1"/>
    <s v="C00"/>
    <s v="TOTAL CPC"/>
    <n v="0"/>
    <n v="0"/>
    <s v="TOTAL MOT"/>
    <n v="8"/>
    <s v="kg"/>
    <n v="3541"/>
    <b v="0"/>
    <n v="8"/>
    <s v="kg"/>
    <n v="3541"/>
    <b v="0"/>
    <n v="3541"/>
    <b v="0"/>
    <n v="0"/>
    <b v="0"/>
    <s v="2240.935"/>
    <n v="0"/>
    <s v="2240.935"/>
    <n v="0"/>
    <b v="0"/>
    <b v="1"/>
  </r>
  <r>
    <s v="C"/>
    <s v="A"/>
    <n v="20190101"/>
    <n v="2019"/>
    <n v="52"/>
    <x v="3"/>
    <n v="180"/>
    <s v="COD"/>
    <x v="1"/>
    <s v="M"/>
    <s v="Import"/>
    <n v="894"/>
    <s v="ZMB"/>
    <x v="39"/>
    <n v="0"/>
    <s v="W00"/>
    <s v="World"/>
    <s v="H4"/>
    <s v="HS"/>
    <b v="1"/>
    <n v="310221"/>
    <s v="Fertilizers, mineral or chemical nitrogenous, ammonium sulphate"/>
    <x v="15"/>
    <x v="2"/>
    <b v="1"/>
    <s v="C00"/>
    <s v="TOTAL CPC"/>
    <n v="0"/>
    <n v="0"/>
    <s v="TOTAL MOT"/>
    <n v="8"/>
    <s v="kg"/>
    <n v="2000"/>
    <b v="0"/>
    <n v="8"/>
    <s v="kg"/>
    <n v="2000"/>
    <b v="0"/>
    <n v="2000"/>
    <b v="0"/>
    <n v="0"/>
    <b v="0"/>
    <s v="650.326"/>
    <n v="0"/>
    <s v="650.326"/>
    <n v="0"/>
    <b v="0"/>
    <b v="1"/>
  </r>
  <r>
    <s v="C"/>
    <s v="A"/>
    <n v="20190101"/>
    <n v="2019"/>
    <n v="52"/>
    <x v="3"/>
    <n v="562"/>
    <s v="NER"/>
    <x v="0"/>
    <s v="M"/>
    <s v="Import"/>
    <n v="0"/>
    <s v="W00"/>
    <x v="0"/>
    <n v="0"/>
    <s v="W00"/>
    <s v="World"/>
    <s v="H5"/>
    <s v="HS"/>
    <b v="1"/>
    <n v="310221"/>
    <s v="Fertilizers, mineral or chemical nitrogenous, ammonium sulphate"/>
    <x v="15"/>
    <x v="2"/>
    <b v="1"/>
    <s v="C00"/>
    <s v="TOTAL CPC"/>
    <n v="0"/>
    <n v="0"/>
    <s v="TOTAL MOT"/>
    <n v="8"/>
    <s v="kg"/>
    <s v="678220.343"/>
    <b v="1"/>
    <n v="-1"/>
    <s v="N/A"/>
    <n v="0"/>
    <b v="0"/>
    <s v="678220.343"/>
    <b v="1"/>
    <n v="0"/>
    <b v="0"/>
    <s v="119866.687"/>
    <n v="0"/>
    <s v="119866.687"/>
    <n v="6"/>
    <b v="0"/>
    <b v="1"/>
  </r>
  <r>
    <s v="C"/>
    <s v="A"/>
    <n v="20190101"/>
    <n v="2019"/>
    <n v="52"/>
    <x v="3"/>
    <n v="562"/>
    <s v="NER"/>
    <x v="0"/>
    <s v="M"/>
    <s v="Import"/>
    <n v="100"/>
    <s v="BGR"/>
    <x v="51"/>
    <n v="0"/>
    <s v="W00"/>
    <s v="World"/>
    <s v="H5"/>
    <s v="HS"/>
    <b v="1"/>
    <n v="310221"/>
    <s v="Fertilizers, mineral or chemical nitrogenous, ammonium sulphate"/>
    <x v="15"/>
    <x v="2"/>
    <b v="1"/>
    <s v="C00"/>
    <s v="TOTAL CPC"/>
    <n v="0"/>
    <n v="0"/>
    <s v="TOTAL MOT"/>
    <n v="8"/>
    <s v="kg"/>
    <s v="82787.46"/>
    <b v="1"/>
    <n v="-1"/>
    <s v="N/A"/>
    <n v="0"/>
    <b v="0"/>
    <s v="82787.46"/>
    <b v="1"/>
    <n v="0"/>
    <b v="0"/>
    <s v="14631.614"/>
    <n v="0"/>
    <s v="14631.614"/>
    <n v="6"/>
    <b v="1"/>
    <b v="0"/>
  </r>
  <r>
    <s v="C"/>
    <s v="A"/>
    <n v="20190101"/>
    <n v="2019"/>
    <n v="52"/>
    <x v="3"/>
    <n v="562"/>
    <s v="NER"/>
    <x v="0"/>
    <s v="M"/>
    <s v="Import"/>
    <n v="251"/>
    <s v="FRA"/>
    <x v="3"/>
    <n v="0"/>
    <s v="W00"/>
    <s v="World"/>
    <s v="H5"/>
    <s v="HS"/>
    <b v="1"/>
    <n v="310221"/>
    <s v="Fertilizers, mineral or chemical nitrogenous, ammonium sulphate"/>
    <x v="15"/>
    <x v="2"/>
    <b v="1"/>
    <s v="C00"/>
    <s v="TOTAL CPC"/>
    <n v="0"/>
    <n v="0"/>
    <s v="TOTAL MOT"/>
    <n v="8"/>
    <s v="kg"/>
    <s v="595432.884"/>
    <b v="1"/>
    <n v="-1"/>
    <s v="N/A"/>
    <n v="0"/>
    <b v="0"/>
    <s v="595432.884"/>
    <b v="1"/>
    <n v="0"/>
    <b v="0"/>
    <s v="105235.072"/>
    <n v="0"/>
    <s v="105235.072"/>
    <n v="6"/>
    <b v="1"/>
    <b v="0"/>
  </r>
  <r>
    <s v="C"/>
    <s v="A"/>
    <n v="20190101"/>
    <n v="2019"/>
    <n v="52"/>
    <x v="3"/>
    <n v="180"/>
    <s v="COD"/>
    <x v="1"/>
    <s v="M"/>
    <s v="Import"/>
    <n v="0"/>
    <s v="W00"/>
    <x v="0"/>
    <n v="0"/>
    <s v="W00"/>
    <s v="World"/>
    <s v="H4"/>
    <s v="HS"/>
    <b v="1"/>
    <n v="310229"/>
    <s v="Fertilizers, mineral or chemical nitrogenous, other than ammonium sulphate"/>
    <x v="4"/>
    <x v="2"/>
    <b v="1"/>
    <s v="C00"/>
    <s v="TOTAL CPC"/>
    <n v="0"/>
    <n v="0"/>
    <s v="TOTAL MOT"/>
    <n v="8"/>
    <s v="kg"/>
    <n v="2752420"/>
    <b v="0"/>
    <n v="8"/>
    <s v="kg"/>
    <n v="2752420"/>
    <b v="0"/>
    <n v="2752420"/>
    <b v="0"/>
    <n v="0"/>
    <b v="0"/>
    <s v="2047817.51"/>
    <n v="0"/>
    <s v="2047817.51"/>
    <n v="0"/>
    <b v="0"/>
    <b v="1"/>
  </r>
  <r>
    <s v="C"/>
    <s v="A"/>
    <n v="20190101"/>
    <n v="2019"/>
    <n v="52"/>
    <x v="3"/>
    <n v="180"/>
    <s v="COD"/>
    <x v="1"/>
    <s v="M"/>
    <s v="Import"/>
    <n v="156"/>
    <s v="CHN"/>
    <x v="1"/>
    <n v="0"/>
    <s v="W00"/>
    <s v="World"/>
    <s v="H4"/>
    <s v="HS"/>
    <b v="1"/>
    <n v="310229"/>
    <s v="Fertilizers, mineral or chemical nitrogenous, other than ammonium sulphate"/>
    <x v="4"/>
    <x v="2"/>
    <b v="1"/>
    <s v="C00"/>
    <s v="TOTAL CPC"/>
    <n v="0"/>
    <n v="0"/>
    <s v="TOTAL MOT"/>
    <n v="8"/>
    <s v="kg"/>
    <n v="10000"/>
    <b v="0"/>
    <n v="8"/>
    <s v="kg"/>
    <n v="10000"/>
    <b v="0"/>
    <n v="10000"/>
    <b v="0"/>
    <n v="0"/>
    <b v="0"/>
    <s v="1744.32"/>
    <n v="0"/>
    <s v="1744.32"/>
    <n v="0"/>
    <b v="0"/>
    <b v="1"/>
  </r>
  <r>
    <s v="C"/>
    <s v="A"/>
    <n v="20190101"/>
    <n v="2019"/>
    <n v="52"/>
    <x v="3"/>
    <n v="180"/>
    <s v="COD"/>
    <x v="1"/>
    <s v="M"/>
    <s v="Import"/>
    <n v="508"/>
    <s v="MOZ"/>
    <x v="26"/>
    <n v="0"/>
    <s v="W00"/>
    <s v="World"/>
    <s v="H4"/>
    <s v="HS"/>
    <b v="1"/>
    <n v="310229"/>
    <s v="Fertilizers, mineral or chemical nitrogenous, other than ammonium sulphate"/>
    <x v="4"/>
    <x v="2"/>
    <b v="1"/>
    <s v="C00"/>
    <s v="TOTAL CPC"/>
    <n v="0"/>
    <n v="0"/>
    <s v="TOTAL MOT"/>
    <n v="8"/>
    <s v="kg"/>
    <n v="690000"/>
    <b v="0"/>
    <n v="8"/>
    <s v="kg"/>
    <n v="690000"/>
    <b v="0"/>
    <n v="690000"/>
    <b v="0"/>
    <n v="0"/>
    <b v="0"/>
    <s v="468870.751"/>
    <n v="0"/>
    <s v="468870.751"/>
    <n v="0"/>
    <b v="0"/>
    <b v="1"/>
  </r>
  <r>
    <s v="C"/>
    <s v="A"/>
    <n v="20190101"/>
    <n v="2019"/>
    <n v="52"/>
    <x v="3"/>
    <n v="180"/>
    <s v="COD"/>
    <x v="1"/>
    <s v="M"/>
    <s v="Import"/>
    <n v="710"/>
    <s v="ZAF"/>
    <x v="30"/>
    <n v="0"/>
    <s v="W00"/>
    <s v="World"/>
    <s v="H4"/>
    <s v="HS"/>
    <b v="1"/>
    <n v="310229"/>
    <s v="Fertilizers, mineral or chemical nitrogenous, other than ammonium sulphate"/>
    <x v="4"/>
    <x v="2"/>
    <b v="1"/>
    <s v="C00"/>
    <s v="TOTAL CPC"/>
    <n v="0"/>
    <n v="0"/>
    <s v="TOTAL MOT"/>
    <n v="8"/>
    <s v="kg"/>
    <n v="1981200"/>
    <b v="0"/>
    <n v="8"/>
    <s v="kg"/>
    <n v="1981200"/>
    <b v="0"/>
    <n v="1981200"/>
    <b v="0"/>
    <n v="0"/>
    <b v="0"/>
    <s v="1523594.097"/>
    <n v="0"/>
    <s v="1523594.097"/>
    <n v="0"/>
    <b v="0"/>
    <b v="1"/>
  </r>
  <r>
    <s v="C"/>
    <s v="A"/>
    <n v="20190101"/>
    <n v="2019"/>
    <n v="52"/>
    <x v="3"/>
    <n v="180"/>
    <s v="COD"/>
    <x v="1"/>
    <s v="M"/>
    <s v="Import"/>
    <n v="764"/>
    <s v="THA"/>
    <x v="50"/>
    <n v="0"/>
    <s v="W00"/>
    <s v="World"/>
    <s v="H4"/>
    <s v="HS"/>
    <b v="1"/>
    <n v="310229"/>
    <s v="Fertilizers, mineral or chemical nitrogenous, other than ammonium sulphate"/>
    <x v="4"/>
    <x v="2"/>
    <b v="1"/>
    <s v="C00"/>
    <s v="TOTAL CPC"/>
    <n v="0"/>
    <n v="0"/>
    <s v="TOTAL MOT"/>
    <n v="8"/>
    <s v="kg"/>
    <n v="5220"/>
    <b v="0"/>
    <n v="8"/>
    <s v="kg"/>
    <n v="5220"/>
    <b v="0"/>
    <n v="5220"/>
    <b v="0"/>
    <n v="0"/>
    <b v="0"/>
    <s v="2109.071"/>
    <n v="0"/>
    <s v="2109.071"/>
    <n v="0"/>
    <b v="0"/>
    <b v="1"/>
  </r>
  <r>
    <s v="C"/>
    <s v="A"/>
    <n v="20190101"/>
    <n v="2019"/>
    <n v="52"/>
    <x v="3"/>
    <n v="180"/>
    <s v="COD"/>
    <x v="1"/>
    <s v="M"/>
    <s v="Import"/>
    <n v="894"/>
    <s v="ZMB"/>
    <x v="39"/>
    <n v="0"/>
    <s v="W00"/>
    <s v="World"/>
    <s v="H4"/>
    <s v="HS"/>
    <b v="1"/>
    <n v="310229"/>
    <s v="Fertilizers, mineral or chemical nitrogenous, other than ammonium sulphate"/>
    <x v="4"/>
    <x v="2"/>
    <b v="1"/>
    <s v="C00"/>
    <s v="TOTAL CPC"/>
    <n v="0"/>
    <n v="0"/>
    <s v="TOTAL MOT"/>
    <n v="8"/>
    <s v="kg"/>
    <n v="66000"/>
    <b v="0"/>
    <n v="8"/>
    <s v="kg"/>
    <n v="66000"/>
    <b v="0"/>
    <n v="66000"/>
    <b v="0"/>
    <n v="0"/>
    <b v="0"/>
    <s v="51499.271"/>
    <n v="0"/>
    <s v="51499.271"/>
    <n v="0"/>
    <b v="0"/>
    <b v="1"/>
  </r>
  <r>
    <s v="C"/>
    <s v="A"/>
    <n v="20190101"/>
    <n v="2019"/>
    <n v="52"/>
    <x v="3"/>
    <n v="562"/>
    <s v="NER"/>
    <x v="0"/>
    <s v="M"/>
    <s v="Import"/>
    <n v="0"/>
    <s v="W00"/>
    <x v="0"/>
    <n v="0"/>
    <s v="W00"/>
    <s v="World"/>
    <s v="H5"/>
    <s v="HS"/>
    <b v="1"/>
    <n v="310229"/>
    <s v="Fertilizers, mineral or chemical nitrogenous, other than ammonium sulphate"/>
    <x v="4"/>
    <x v="2"/>
    <b v="1"/>
    <s v="C00"/>
    <s v="TOTAL CPC"/>
    <n v="0"/>
    <n v="0"/>
    <s v="TOTAL MOT"/>
    <n v="8"/>
    <s v="kg"/>
    <s v="1178.068"/>
    <b v="1"/>
    <n v="-1"/>
    <s v="N/A"/>
    <n v="0"/>
    <b v="0"/>
    <s v="1178.068"/>
    <b v="1"/>
    <n v="0"/>
    <b v="0"/>
    <s v="286.493"/>
    <n v="0"/>
    <s v="286.493"/>
    <n v="6"/>
    <b v="0"/>
    <b v="1"/>
  </r>
  <r>
    <s v="C"/>
    <s v="A"/>
    <n v="20190101"/>
    <n v="2019"/>
    <n v="52"/>
    <x v="3"/>
    <n v="562"/>
    <s v="NER"/>
    <x v="0"/>
    <s v="M"/>
    <s v="Import"/>
    <n v="566"/>
    <s v="NGA"/>
    <x v="8"/>
    <n v="0"/>
    <s v="W00"/>
    <s v="World"/>
    <s v="H5"/>
    <s v="HS"/>
    <b v="1"/>
    <n v="310229"/>
    <s v="Fertilizers, mineral or chemical nitrogenous, other than ammonium sulphate"/>
    <x v="4"/>
    <x v="2"/>
    <b v="1"/>
    <s v="C00"/>
    <s v="TOTAL CPC"/>
    <n v="0"/>
    <n v="0"/>
    <s v="TOTAL MOT"/>
    <n v="8"/>
    <s v="kg"/>
    <s v="1178.068"/>
    <b v="1"/>
    <n v="-1"/>
    <s v="N/A"/>
    <n v="0"/>
    <b v="0"/>
    <s v="1178.068"/>
    <b v="1"/>
    <n v="0"/>
    <b v="0"/>
    <s v="286.493"/>
    <n v="0"/>
    <s v="286.493"/>
    <n v="6"/>
    <b v="1"/>
    <b v="0"/>
  </r>
  <r>
    <s v="C"/>
    <s v="A"/>
    <n v="20190101"/>
    <n v="2019"/>
    <n v="52"/>
    <x v="3"/>
    <n v="180"/>
    <s v="COD"/>
    <x v="1"/>
    <s v="M"/>
    <s v="Import"/>
    <n v="0"/>
    <s v="W00"/>
    <x v="0"/>
    <n v="0"/>
    <s v="W00"/>
    <s v="World"/>
    <s v="H4"/>
    <s v="HS"/>
    <b v="1"/>
    <n v="310230"/>
    <s v="Fertilizers, mineral or chemical nitrogenous, ammonium nitrate, whether or not in aqueous solution"/>
    <x v="5"/>
    <x v="2"/>
    <b v="1"/>
    <s v="C00"/>
    <s v="TOTAL CPC"/>
    <n v="0"/>
    <n v="0"/>
    <s v="TOTAL MOT"/>
    <n v="8"/>
    <s v="kg"/>
    <n v="56219312"/>
    <b v="0"/>
    <n v="8"/>
    <s v="kg"/>
    <n v="56219312"/>
    <b v="0"/>
    <n v="56219312"/>
    <b v="0"/>
    <n v="0"/>
    <b v="0"/>
    <s v="52620406.378"/>
    <n v="0"/>
    <s v="52620406.378"/>
    <n v="0"/>
    <b v="0"/>
    <b v="1"/>
  </r>
  <r>
    <s v="C"/>
    <s v="A"/>
    <n v="20190101"/>
    <n v="2019"/>
    <n v="52"/>
    <x v="3"/>
    <n v="180"/>
    <s v="COD"/>
    <x v="1"/>
    <s v="M"/>
    <s v="Import"/>
    <n v="156"/>
    <s v="CHN"/>
    <x v="1"/>
    <n v="0"/>
    <s v="W00"/>
    <s v="World"/>
    <s v="H4"/>
    <s v="HS"/>
    <b v="1"/>
    <n v="310230"/>
    <s v="Fertilizers, mineral or chemical nitrogenous, ammonium nitrate, whether or not in aqueous solution"/>
    <x v="5"/>
    <x v="2"/>
    <b v="1"/>
    <s v="C00"/>
    <s v="TOTAL CPC"/>
    <n v="0"/>
    <n v="0"/>
    <s v="TOTAL MOT"/>
    <n v="8"/>
    <s v="kg"/>
    <n v="2948716"/>
    <b v="0"/>
    <n v="8"/>
    <s v="kg"/>
    <n v="2948716"/>
    <b v="0"/>
    <n v="2948716"/>
    <b v="0"/>
    <n v="0"/>
    <b v="0"/>
    <s v="2575902.159"/>
    <n v="0"/>
    <s v="2575902.159"/>
    <n v="0"/>
    <b v="0"/>
    <b v="1"/>
  </r>
  <r>
    <s v="C"/>
    <s v="A"/>
    <n v="20190101"/>
    <n v="2019"/>
    <n v="52"/>
    <x v="3"/>
    <n v="180"/>
    <s v="COD"/>
    <x v="1"/>
    <s v="M"/>
    <s v="Import"/>
    <n v="440"/>
    <s v="LTU"/>
    <x v="24"/>
    <n v="0"/>
    <s v="W00"/>
    <s v="World"/>
    <s v="H4"/>
    <s v="HS"/>
    <b v="1"/>
    <n v="310230"/>
    <s v="Fertilizers, mineral or chemical nitrogenous, ammonium nitrate, whether or not in aqueous solution"/>
    <x v="5"/>
    <x v="2"/>
    <b v="1"/>
    <s v="C00"/>
    <s v="TOTAL CPC"/>
    <n v="0"/>
    <n v="0"/>
    <s v="TOTAL MOT"/>
    <n v="8"/>
    <s v="kg"/>
    <n v="1020000"/>
    <b v="0"/>
    <n v="8"/>
    <s v="kg"/>
    <n v="1020000"/>
    <b v="0"/>
    <n v="1020000"/>
    <b v="0"/>
    <n v="0"/>
    <b v="0"/>
    <s v="800618.586"/>
    <n v="0"/>
    <s v="800618.586"/>
    <n v="0"/>
    <b v="0"/>
    <b v="1"/>
  </r>
  <r>
    <s v="C"/>
    <s v="A"/>
    <n v="20190101"/>
    <n v="2019"/>
    <n v="52"/>
    <x v="3"/>
    <n v="180"/>
    <s v="COD"/>
    <x v="1"/>
    <s v="M"/>
    <s v="Import"/>
    <n v="643"/>
    <s v="RUS"/>
    <x v="9"/>
    <n v="0"/>
    <s v="W00"/>
    <s v="World"/>
    <s v="H4"/>
    <s v="HS"/>
    <b v="1"/>
    <n v="310230"/>
    <s v="Fertilizers, mineral or chemical nitrogenous, ammonium nitrate, whether or not in aqueous solution"/>
    <x v="5"/>
    <x v="2"/>
    <b v="1"/>
    <s v="C00"/>
    <s v="TOTAL CPC"/>
    <n v="0"/>
    <n v="0"/>
    <s v="TOTAL MOT"/>
    <n v="8"/>
    <s v="kg"/>
    <n v="16405900"/>
    <b v="0"/>
    <n v="8"/>
    <s v="kg"/>
    <n v="16405900"/>
    <b v="0"/>
    <n v="16405900"/>
    <b v="0"/>
    <n v="0"/>
    <b v="0"/>
    <s v="16305854.403"/>
    <n v="0"/>
    <s v="16305854.403"/>
    <n v="0"/>
    <b v="0"/>
    <b v="1"/>
  </r>
  <r>
    <s v="C"/>
    <s v="A"/>
    <n v="20190101"/>
    <n v="2019"/>
    <n v="52"/>
    <x v="3"/>
    <n v="180"/>
    <s v="COD"/>
    <x v="1"/>
    <s v="M"/>
    <s v="Import"/>
    <n v="710"/>
    <s v="ZAF"/>
    <x v="30"/>
    <n v="0"/>
    <s v="W00"/>
    <s v="World"/>
    <s v="H4"/>
    <s v="HS"/>
    <b v="1"/>
    <n v="310230"/>
    <s v="Fertilizers, mineral or chemical nitrogenous, ammonium nitrate, whether or not in aqueous solution"/>
    <x v="5"/>
    <x v="2"/>
    <b v="1"/>
    <s v="C00"/>
    <s v="TOTAL CPC"/>
    <n v="0"/>
    <n v="0"/>
    <s v="TOTAL MOT"/>
    <n v="8"/>
    <s v="kg"/>
    <n v="25391486"/>
    <b v="0"/>
    <n v="8"/>
    <s v="kg"/>
    <n v="25391486"/>
    <b v="0"/>
    <n v="25391486"/>
    <b v="0"/>
    <n v="0"/>
    <b v="0"/>
    <s v="20375350.369"/>
    <n v="0"/>
    <s v="20375350.369"/>
    <n v="0"/>
    <b v="0"/>
    <b v="1"/>
  </r>
  <r>
    <s v="C"/>
    <s v="A"/>
    <n v="20190101"/>
    <n v="2019"/>
    <n v="52"/>
    <x v="3"/>
    <n v="180"/>
    <s v="COD"/>
    <x v="1"/>
    <s v="M"/>
    <s v="Import"/>
    <n v="752"/>
    <s v="SWE"/>
    <x v="13"/>
    <n v="0"/>
    <s v="W00"/>
    <s v="World"/>
    <s v="H4"/>
    <s v="HS"/>
    <b v="1"/>
    <n v="310230"/>
    <s v="Fertilizers, mineral or chemical nitrogenous, ammonium nitrate, whether or not in aqueous solution"/>
    <x v="5"/>
    <x v="2"/>
    <b v="1"/>
    <s v="C00"/>
    <s v="TOTAL CPC"/>
    <n v="0"/>
    <n v="0"/>
    <s v="TOTAL MOT"/>
    <n v="8"/>
    <s v="kg"/>
    <n v="1266750"/>
    <b v="0"/>
    <n v="8"/>
    <s v="kg"/>
    <n v="1266750"/>
    <b v="0"/>
    <n v="1266750"/>
    <b v="0"/>
    <n v="0"/>
    <b v="0"/>
    <s v="1243908.853"/>
    <n v="0"/>
    <s v="1243908.853"/>
    <n v="0"/>
    <b v="0"/>
    <b v="1"/>
  </r>
  <r>
    <s v="C"/>
    <s v="A"/>
    <n v="20190101"/>
    <n v="2019"/>
    <n v="52"/>
    <x v="3"/>
    <n v="180"/>
    <s v="COD"/>
    <x v="1"/>
    <s v="M"/>
    <s v="Import"/>
    <n v="818"/>
    <s v="EGY"/>
    <x v="36"/>
    <n v="0"/>
    <s v="W00"/>
    <s v="World"/>
    <s v="H4"/>
    <s v="HS"/>
    <b v="1"/>
    <n v="310230"/>
    <s v="Fertilizers, mineral or chemical nitrogenous, ammonium nitrate, whether or not in aqueous solution"/>
    <x v="5"/>
    <x v="2"/>
    <b v="1"/>
    <s v="C00"/>
    <s v="TOTAL CPC"/>
    <n v="0"/>
    <n v="0"/>
    <s v="TOTAL MOT"/>
    <n v="8"/>
    <s v="kg"/>
    <n v="110000"/>
    <b v="0"/>
    <n v="8"/>
    <s v="kg"/>
    <n v="110000"/>
    <b v="0"/>
    <n v="110000"/>
    <b v="0"/>
    <n v="0"/>
    <b v="0"/>
    <s v="74412.742"/>
    <n v="0"/>
    <s v="74412.742"/>
    <n v="0"/>
    <b v="0"/>
    <b v="1"/>
  </r>
  <r>
    <s v="C"/>
    <s v="A"/>
    <n v="20190101"/>
    <n v="2019"/>
    <n v="52"/>
    <x v="3"/>
    <n v="180"/>
    <s v="COD"/>
    <x v="1"/>
    <s v="M"/>
    <s v="Import"/>
    <n v="834"/>
    <s v="TZA"/>
    <x v="38"/>
    <n v="0"/>
    <s v="W00"/>
    <s v="World"/>
    <s v="H4"/>
    <s v="HS"/>
    <b v="1"/>
    <n v="310230"/>
    <s v="Fertilizers, mineral or chemical nitrogenous, ammonium nitrate, whether or not in aqueous solution"/>
    <x v="5"/>
    <x v="2"/>
    <b v="1"/>
    <s v="C00"/>
    <s v="TOTAL CPC"/>
    <n v="0"/>
    <n v="0"/>
    <s v="TOTAL MOT"/>
    <n v="8"/>
    <s v="kg"/>
    <n v="2555790"/>
    <b v="0"/>
    <n v="8"/>
    <s v="kg"/>
    <n v="2555790"/>
    <b v="0"/>
    <n v="2555790"/>
    <b v="0"/>
    <n v="0"/>
    <b v="0"/>
    <s v="3106557.174"/>
    <n v="0"/>
    <s v="3106557.174"/>
    <n v="0"/>
    <b v="0"/>
    <b v="1"/>
  </r>
  <r>
    <s v="C"/>
    <s v="A"/>
    <n v="20190101"/>
    <n v="2019"/>
    <n v="52"/>
    <x v="3"/>
    <n v="180"/>
    <s v="COD"/>
    <x v="1"/>
    <s v="M"/>
    <s v="Import"/>
    <n v="894"/>
    <s v="ZMB"/>
    <x v="39"/>
    <n v="0"/>
    <s v="W00"/>
    <s v="World"/>
    <s v="H4"/>
    <s v="HS"/>
    <b v="1"/>
    <n v="310230"/>
    <s v="Fertilizers, mineral or chemical nitrogenous, ammonium nitrate, whether or not in aqueous solution"/>
    <x v="5"/>
    <x v="2"/>
    <b v="1"/>
    <s v="C00"/>
    <s v="TOTAL CPC"/>
    <n v="0"/>
    <n v="0"/>
    <s v="TOTAL MOT"/>
    <n v="8"/>
    <s v="kg"/>
    <n v="6520670"/>
    <b v="0"/>
    <n v="8"/>
    <s v="kg"/>
    <n v="6520670"/>
    <b v="0"/>
    <n v="6520670"/>
    <b v="0"/>
    <n v="0"/>
    <b v="0"/>
    <s v="8137802.092"/>
    <n v="0"/>
    <s v="8137802.092"/>
    <n v="0"/>
    <b v="0"/>
    <b v="1"/>
  </r>
  <r>
    <s v="C"/>
    <s v="A"/>
    <n v="20190101"/>
    <n v="2019"/>
    <n v="52"/>
    <x v="3"/>
    <n v="562"/>
    <s v="NER"/>
    <x v="0"/>
    <s v="M"/>
    <s v="Import"/>
    <n v="0"/>
    <s v="W00"/>
    <x v="0"/>
    <n v="0"/>
    <s v="W00"/>
    <s v="World"/>
    <s v="H5"/>
    <s v="HS"/>
    <b v="1"/>
    <n v="310230"/>
    <s v="Fertilizers, mineral or chemical nitrogenous, ammonium nitrate, whether or not in aqueous solution"/>
    <x v="5"/>
    <x v="2"/>
    <b v="1"/>
    <s v="C00"/>
    <s v="TOTAL CPC"/>
    <n v="0"/>
    <n v="0"/>
    <s v="TOTAL MOT"/>
    <n v="8"/>
    <s v="kg"/>
    <s v="7528263.406"/>
    <b v="1"/>
    <n v="-1"/>
    <s v="N/A"/>
    <n v="0"/>
    <b v="0"/>
    <s v="7528263.406"/>
    <b v="1"/>
    <n v="0"/>
    <b v="0"/>
    <s v="2401885.013"/>
    <n v="0"/>
    <s v="2401885.013"/>
    <n v="6"/>
    <b v="0"/>
    <b v="1"/>
  </r>
  <r>
    <s v="C"/>
    <s v="A"/>
    <n v="20190101"/>
    <n v="2019"/>
    <n v="52"/>
    <x v="3"/>
    <n v="562"/>
    <s v="NER"/>
    <x v="0"/>
    <s v="M"/>
    <s v="Import"/>
    <n v="156"/>
    <s v="CHN"/>
    <x v="1"/>
    <n v="0"/>
    <s v="W00"/>
    <s v="World"/>
    <s v="H5"/>
    <s v="HS"/>
    <b v="1"/>
    <n v="310230"/>
    <s v="Fertilizers, mineral or chemical nitrogenous, ammonium nitrate, whether or not in aqueous solution"/>
    <x v="5"/>
    <x v="2"/>
    <b v="1"/>
    <s v="C00"/>
    <s v="TOTAL CPC"/>
    <n v="0"/>
    <n v="0"/>
    <s v="TOTAL MOT"/>
    <n v="8"/>
    <s v="kg"/>
    <s v="941327.57"/>
    <b v="1"/>
    <n v="-1"/>
    <s v="N/A"/>
    <n v="0"/>
    <b v="0"/>
    <s v="941327.57"/>
    <b v="1"/>
    <n v="0"/>
    <b v="0"/>
    <s v="300329.633"/>
    <n v="0"/>
    <s v="300329.633"/>
    <n v="6"/>
    <b v="1"/>
    <b v="0"/>
  </r>
  <r>
    <s v="C"/>
    <s v="A"/>
    <n v="20190101"/>
    <n v="2019"/>
    <n v="52"/>
    <x v="3"/>
    <n v="562"/>
    <s v="NER"/>
    <x v="0"/>
    <s v="M"/>
    <s v="Import"/>
    <n v="251"/>
    <s v="FRA"/>
    <x v="3"/>
    <n v="0"/>
    <s v="W00"/>
    <s v="World"/>
    <s v="H5"/>
    <s v="HS"/>
    <b v="1"/>
    <n v="310230"/>
    <s v="Fertilizers, mineral or chemical nitrogenous, ammonium nitrate, whether or not in aqueous solution"/>
    <x v="5"/>
    <x v="2"/>
    <b v="1"/>
    <s v="C00"/>
    <s v="TOTAL CPC"/>
    <n v="0"/>
    <n v="0"/>
    <s v="TOTAL MOT"/>
    <n v="8"/>
    <s v="kg"/>
    <s v="4896356.642"/>
    <b v="1"/>
    <n v="-1"/>
    <s v="N/A"/>
    <n v="0"/>
    <b v="0"/>
    <s v="4896356.642"/>
    <b v="1"/>
    <n v="0"/>
    <b v="0"/>
    <s v="1562177.757"/>
    <n v="0"/>
    <s v="1562177.757"/>
    <n v="6"/>
    <b v="1"/>
    <b v="0"/>
  </r>
  <r>
    <s v="C"/>
    <s v="A"/>
    <n v="20190101"/>
    <n v="2019"/>
    <n v="52"/>
    <x v="3"/>
    <n v="562"/>
    <s v="NER"/>
    <x v="0"/>
    <s v="M"/>
    <s v="Import"/>
    <n v="384"/>
    <s v="CIV"/>
    <x v="6"/>
    <n v="0"/>
    <s v="W00"/>
    <s v="World"/>
    <s v="H5"/>
    <s v="HS"/>
    <b v="1"/>
    <n v="310230"/>
    <s v="Fertilizers, mineral or chemical nitrogenous, ammonium nitrate, whether or not in aqueous solution"/>
    <x v="5"/>
    <x v="2"/>
    <b v="1"/>
    <s v="C00"/>
    <s v="TOTAL CPC"/>
    <n v="0"/>
    <n v="0"/>
    <s v="TOTAL MOT"/>
    <n v="8"/>
    <s v="kg"/>
    <s v="458710.87"/>
    <b v="1"/>
    <n v="-1"/>
    <s v="N/A"/>
    <n v="0"/>
    <b v="0"/>
    <s v="458710.87"/>
    <b v="1"/>
    <n v="0"/>
    <b v="0"/>
    <s v="146351.251"/>
    <n v="0"/>
    <s v="146351.251"/>
    <n v="6"/>
    <b v="1"/>
    <b v="0"/>
  </r>
  <r>
    <s v="C"/>
    <s v="A"/>
    <n v="20190101"/>
    <n v="2019"/>
    <n v="52"/>
    <x v="3"/>
    <n v="562"/>
    <s v="NER"/>
    <x v="0"/>
    <s v="M"/>
    <s v="Import"/>
    <n v="566"/>
    <s v="NGA"/>
    <x v="8"/>
    <n v="0"/>
    <s v="W00"/>
    <s v="World"/>
    <s v="H5"/>
    <s v="HS"/>
    <b v="1"/>
    <n v="310230"/>
    <s v="Fertilizers, mineral or chemical nitrogenous, ammonium nitrate, whether or not in aqueous solution"/>
    <x v="5"/>
    <x v="2"/>
    <b v="1"/>
    <s v="C00"/>
    <s v="TOTAL CPC"/>
    <n v="0"/>
    <n v="0"/>
    <s v="TOTAL MOT"/>
    <n v="8"/>
    <s v="kg"/>
    <s v="12443.343"/>
    <b v="1"/>
    <n v="-1"/>
    <s v="N/A"/>
    <n v="0"/>
    <b v="0"/>
    <s v="12443.343"/>
    <b v="1"/>
    <n v="0"/>
    <b v="0"/>
    <s v="3970.036"/>
    <n v="0"/>
    <s v="3970.036"/>
    <n v="6"/>
    <b v="1"/>
    <b v="0"/>
  </r>
  <r>
    <s v="C"/>
    <s v="A"/>
    <n v="20190101"/>
    <n v="2019"/>
    <n v="52"/>
    <x v="3"/>
    <n v="562"/>
    <s v="NER"/>
    <x v="0"/>
    <s v="M"/>
    <s v="Import"/>
    <n v="710"/>
    <s v="ZAF"/>
    <x v="30"/>
    <n v="0"/>
    <s v="W00"/>
    <s v="World"/>
    <s v="H5"/>
    <s v="HS"/>
    <b v="1"/>
    <n v="310230"/>
    <s v="Fertilizers, mineral or chemical nitrogenous, ammonium nitrate, whether or not in aqueous solution"/>
    <x v="5"/>
    <x v="2"/>
    <b v="1"/>
    <s v="C00"/>
    <s v="TOTAL CPC"/>
    <n v="0"/>
    <n v="0"/>
    <s v="TOTAL MOT"/>
    <n v="8"/>
    <s v="kg"/>
    <s v="175027.37"/>
    <b v="1"/>
    <n v="-1"/>
    <s v="N/A"/>
    <n v="0"/>
    <b v="0"/>
    <s v="175027.37"/>
    <b v="1"/>
    <n v="0"/>
    <b v="0"/>
    <s v="55842.31"/>
    <n v="0"/>
    <s v="55842.31"/>
    <n v="6"/>
    <b v="1"/>
    <b v="0"/>
  </r>
  <r>
    <s v="C"/>
    <s v="A"/>
    <n v="20190101"/>
    <n v="2019"/>
    <n v="52"/>
    <x v="3"/>
    <n v="562"/>
    <s v="NER"/>
    <x v="0"/>
    <s v="M"/>
    <s v="Import"/>
    <n v="752"/>
    <s v="SWE"/>
    <x v="13"/>
    <n v="0"/>
    <s v="W00"/>
    <s v="World"/>
    <s v="H5"/>
    <s v="HS"/>
    <b v="1"/>
    <n v="310230"/>
    <s v="Fertilizers, mineral or chemical nitrogenous, ammonium nitrate, whether or not in aqueous solution"/>
    <x v="5"/>
    <x v="2"/>
    <b v="1"/>
    <s v="C00"/>
    <s v="TOTAL CPC"/>
    <n v="0"/>
    <n v="0"/>
    <s v="TOTAL MOT"/>
    <n v="8"/>
    <s v="kg"/>
    <s v="297639.039"/>
    <b v="1"/>
    <n v="-1"/>
    <s v="N/A"/>
    <n v="0"/>
    <b v="0"/>
    <s v="297639.039"/>
    <b v="1"/>
    <n v="0"/>
    <b v="0"/>
    <s v="94961.442"/>
    <n v="0"/>
    <s v="94961.442"/>
    <n v="6"/>
    <b v="1"/>
    <b v="0"/>
  </r>
  <r>
    <s v="C"/>
    <s v="A"/>
    <n v="20190101"/>
    <n v="2019"/>
    <n v="52"/>
    <x v="3"/>
    <n v="562"/>
    <s v="NER"/>
    <x v="0"/>
    <s v="M"/>
    <s v="Import"/>
    <n v="854"/>
    <s v="BFA"/>
    <x v="16"/>
    <n v="0"/>
    <s v="W00"/>
    <s v="World"/>
    <s v="H5"/>
    <s v="HS"/>
    <b v="1"/>
    <n v="310230"/>
    <s v="Fertilizers, mineral or chemical nitrogenous, ammonium nitrate, whether or not in aqueous solution"/>
    <x v="5"/>
    <x v="2"/>
    <b v="1"/>
    <s v="C00"/>
    <s v="TOTAL CPC"/>
    <n v="0"/>
    <n v="0"/>
    <s v="TOTAL MOT"/>
    <n v="8"/>
    <s v="kg"/>
    <s v="746758.572"/>
    <b v="1"/>
    <n v="-1"/>
    <s v="N/A"/>
    <n v="0"/>
    <b v="0"/>
    <s v="746758.572"/>
    <b v="1"/>
    <n v="0"/>
    <b v="0"/>
    <s v="238252.586"/>
    <n v="0"/>
    <s v="238252.586"/>
    <n v="6"/>
    <b v="1"/>
    <b v="0"/>
  </r>
  <r>
    <s v="C"/>
    <s v="A"/>
    <n v="20190101"/>
    <n v="2019"/>
    <n v="52"/>
    <x v="3"/>
    <n v="180"/>
    <s v="COD"/>
    <x v="1"/>
    <s v="M"/>
    <s v="Import"/>
    <n v="0"/>
    <s v="W00"/>
    <x v="0"/>
    <n v="0"/>
    <s v="W00"/>
    <s v="World"/>
    <s v="H4"/>
    <s v="HS"/>
    <b v="1"/>
    <n v="310240"/>
    <s v="Fertilizers, mineral or chemical ammonium nitrate with calcium carbonate or other inorganic non-fertilizing substances, mixtures thereof"/>
    <x v="6"/>
    <x v="2"/>
    <b v="1"/>
    <s v="C00"/>
    <s v="TOTAL CPC"/>
    <n v="0"/>
    <n v="0"/>
    <s v="TOTAL MOT"/>
    <n v="8"/>
    <s v="kg"/>
    <n v="120"/>
    <b v="0"/>
    <n v="8"/>
    <s v="kg"/>
    <n v="120"/>
    <b v="0"/>
    <n v="120"/>
    <b v="0"/>
    <n v="0"/>
    <b v="0"/>
    <s v="2133.544"/>
    <n v="0"/>
    <s v="2133.544"/>
    <n v="0"/>
    <b v="0"/>
    <b v="1"/>
  </r>
  <r>
    <s v="C"/>
    <s v="A"/>
    <n v="20190101"/>
    <n v="2019"/>
    <n v="52"/>
    <x v="3"/>
    <n v="180"/>
    <s v="COD"/>
    <x v="1"/>
    <s v="M"/>
    <s v="Import"/>
    <n v="699"/>
    <s v="IND"/>
    <x v="11"/>
    <n v="0"/>
    <s v="W00"/>
    <s v="World"/>
    <s v="H4"/>
    <s v="HS"/>
    <b v="1"/>
    <n v="310240"/>
    <s v="Fertilizers, mineral or chemical ammonium nitrate with calcium carbonate or other inorganic non-fertilizing substances, mixtures thereof"/>
    <x v="6"/>
    <x v="2"/>
    <b v="1"/>
    <s v="C00"/>
    <s v="TOTAL CPC"/>
    <n v="0"/>
    <n v="0"/>
    <s v="TOTAL MOT"/>
    <n v="8"/>
    <s v="kg"/>
    <n v="120"/>
    <b v="0"/>
    <n v="8"/>
    <s v="kg"/>
    <n v="120"/>
    <b v="0"/>
    <n v="120"/>
    <b v="0"/>
    <n v="0"/>
    <b v="0"/>
    <s v="2133.544"/>
    <n v="0"/>
    <s v="2133.544"/>
    <n v="0"/>
    <b v="0"/>
    <b v="1"/>
  </r>
  <r>
    <s v="C"/>
    <s v="A"/>
    <n v="20190101"/>
    <n v="2019"/>
    <n v="52"/>
    <x v="3"/>
    <n v="180"/>
    <s v="COD"/>
    <x v="1"/>
    <s v="M"/>
    <s v="Import"/>
    <n v="0"/>
    <s v="W00"/>
    <x v="0"/>
    <n v="0"/>
    <s v="W00"/>
    <s v="World"/>
    <s v="H4"/>
    <s v="HS"/>
    <b v="1"/>
    <n v="310250"/>
    <s v="Fertilizers, mineral or chemical nitrogenous, sodium nitrate"/>
    <x v="6"/>
    <x v="2"/>
    <b v="1"/>
    <s v="C00"/>
    <s v="TOTAL CPC"/>
    <n v="0"/>
    <n v="0"/>
    <s v="TOTAL MOT"/>
    <n v="8"/>
    <s v="kg"/>
    <n v="122335"/>
    <b v="0"/>
    <n v="8"/>
    <s v="kg"/>
    <n v="122335"/>
    <b v="0"/>
    <n v="122335"/>
    <b v="0"/>
    <n v="0"/>
    <b v="0"/>
    <s v="133549.131"/>
    <n v="0"/>
    <s v="133549.131"/>
    <n v="0"/>
    <b v="0"/>
    <b v="1"/>
  </r>
  <r>
    <s v="C"/>
    <s v="A"/>
    <n v="20190101"/>
    <n v="2019"/>
    <n v="52"/>
    <x v="3"/>
    <n v="180"/>
    <s v="COD"/>
    <x v="1"/>
    <s v="M"/>
    <s v="Import"/>
    <n v="156"/>
    <s v="CHN"/>
    <x v="1"/>
    <n v="0"/>
    <s v="W00"/>
    <s v="World"/>
    <s v="H4"/>
    <s v="HS"/>
    <b v="1"/>
    <n v="310250"/>
    <s v="Fertilizers, mineral or chemical nitrogenous, sodium nitrate"/>
    <x v="6"/>
    <x v="2"/>
    <b v="1"/>
    <s v="C00"/>
    <s v="TOTAL CPC"/>
    <n v="0"/>
    <n v="0"/>
    <s v="TOTAL MOT"/>
    <n v="8"/>
    <s v="kg"/>
    <n v="75000"/>
    <b v="0"/>
    <n v="8"/>
    <s v="kg"/>
    <n v="75000"/>
    <b v="0"/>
    <n v="75000"/>
    <b v="0"/>
    <n v="0"/>
    <b v="0"/>
    <s v="88995.576"/>
    <n v="0"/>
    <s v="88995.576"/>
    <n v="0"/>
    <b v="0"/>
    <b v="1"/>
  </r>
  <r>
    <s v="C"/>
    <s v="A"/>
    <n v="20190101"/>
    <n v="2019"/>
    <n v="52"/>
    <x v="3"/>
    <n v="180"/>
    <s v="COD"/>
    <x v="1"/>
    <s v="M"/>
    <s v="Import"/>
    <n v="710"/>
    <s v="ZAF"/>
    <x v="30"/>
    <n v="0"/>
    <s v="W00"/>
    <s v="World"/>
    <s v="H4"/>
    <s v="HS"/>
    <b v="1"/>
    <n v="310250"/>
    <s v="Fertilizers, mineral or chemical nitrogenous, sodium nitrate"/>
    <x v="6"/>
    <x v="2"/>
    <b v="1"/>
    <s v="C00"/>
    <s v="TOTAL CPC"/>
    <n v="0"/>
    <n v="0"/>
    <s v="TOTAL MOT"/>
    <n v="8"/>
    <s v="kg"/>
    <n v="47335"/>
    <b v="0"/>
    <n v="8"/>
    <s v="kg"/>
    <n v="47335"/>
    <b v="0"/>
    <n v="47335"/>
    <b v="0"/>
    <n v="0"/>
    <b v="0"/>
    <s v="44553.555"/>
    <n v="0"/>
    <s v="44553.555"/>
    <n v="0"/>
    <b v="0"/>
    <b v="1"/>
  </r>
  <r>
    <s v="C"/>
    <s v="A"/>
    <n v="20190101"/>
    <n v="2019"/>
    <n v="52"/>
    <x v="3"/>
    <n v="180"/>
    <s v="COD"/>
    <x v="1"/>
    <s v="M"/>
    <s v="Import"/>
    <n v="0"/>
    <s v="W00"/>
    <x v="0"/>
    <n v="0"/>
    <s v="W00"/>
    <s v="World"/>
    <s v="H4"/>
    <s v="HS"/>
    <b v="1"/>
    <n v="310260"/>
    <s v="Fertilizers, mineral or chemical nitrogenous, double salts and mixtures of calcium nitrate and ammonium nitrate"/>
    <x v="6"/>
    <x v="2"/>
    <b v="1"/>
    <s v="C00"/>
    <s v="TOTAL CPC"/>
    <n v="0"/>
    <n v="0"/>
    <s v="TOTAL MOT"/>
    <n v="8"/>
    <s v="kg"/>
    <n v="115075"/>
    <b v="0"/>
    <n v="8"/>
    <s v="kg"/>
    <n v="115075"/>
    <b v="0"/>
    <n v="115075"/>
    <b v="0"/>
    <n v="0"/>
    <b v="0"/>
    <s v="131359.286"/>
    <n v="0"/>
    <s v="131359.286"/>
    <n v="0"/>
    <b v="0"/>
    <b v="1"/>
  </r>
  <r>
    <s v="C"/>
    <s v="A"/>
    <n v="20190101"/>
    <n v="2019"/>
    <n v="52"/>
    <x v="3"/>
    <n v="180"/>
    <s v="COD"/>
    <x v="1"/>
    <s v="M"/>
    <s v="Import"/>
    <n v="579"/>
    <s v="NOR"/>
    <x v="44"/>
    <n v="0"/>
    <s v="W00"/>
    <s v="World"/>
    <s v="H4"/>
    <s v="HS"/>
    <b v="1"/>
    <n v="310260"/>
    <s v="Fertilizers, mineral or chemical nitrogenous, double salts and mixtures of calcium nitrate and ammonium nitrate"/>
    <x v="6"/>
    <x v="2"/>
    <b v="1"/>
    <s v="C00"/>
    <s v="TOTAL CPC"/>
    <n v="0"/>
    <n v="0"/>
    <s v="TOTAL MOT"/>
    <n v="8"/>
    <s v="kg"/>
    <n v="28800"/>
    <b v="0"/>
    <n v="8"/>
    <s v="kg"/>
    <n v="28800"/>
    <b v="0"/>
    <n v="28800"/>
    <b v="0"/>
    <n v="0"/>
    <b v="0"/>
    <s v="34623.045"/>
    <n v="0"/>
    <s v="34623.045"/>
    <n v="0"/>
    <b v="0"/>
    <b v="1"/>
  </r>
  <r>
    <s v="C"/>
    <s v="A"/>
    <n v="20190101"/>
    <n v="2019"/>
    <n v="52"/>
    <x v="3"/>
    <n v="180"/>
    <s v="COD"/>
    <x v="1"/>
    <s v="M"/>
    <s v="Import"/>
    <n v="710"/>
    <s v="ZAF"/>
    <x v="30"/>
    <n v="0"/>
    <s v="W00"/>
    <s v="World"/>
    <s v="H4"/>
    <s v="HS"/>
    <b v="1"/>
    <n v="310260"/>
    <s v="Fertilizers, mineral or chemical nitrogenous, double salts and mixtures of calcium nitrate and ammonium nitrate"/>
    <x v="6"/>
    <x v="2"/>
    <b v="1"/>
    <s v="C00"/>
    <s v="TOTAL CPC"/>
    <n v="0"/>
    <n v="0"/>
    <s v="TOTAL MOT"/>
    <n v="8"/>
    <s v="kg"/>
    <n v="57475"/>
    <b v="0"/>
    <n v="8"/>
    <s v="kg"/>
    <n v="57475"/>
    <b v="0"/>
    <n v="57475"/>
    <b v="0"/>
    <n v="0"/>
    <b v="0"/>
    <s v="61216.849"/>
    <n v="0"/>
    <s v="61216.849"/>
    <n v="0"/>
    <b v="0"/>
    <b v="1"/>
  </r>
  <r>
    <s v="C"/>
    <s v="A"/>
    <n v="20190101"/>
    <n v="2019"/>
    <n v="52"/>
    <x v="3"/>
    <n v="180"/>
    <s v="COD"/>
    <x v="1"/>
    <s v="M"/>
    <s v="Import"/>
    <n v="894"/>
    <s v="ZMB"/>
    <x v="39"/>
    <n v="0"/>
    <s v="W00"/>
    <s v="World"/>
    <s v="H4"/>
    <s v="HS"/>
    <b v="1"/>
    <n v="310260"/>
    <s v="Fertilizers, mineral or chemical nitrogenous, double salts and mixtures of calcium nitrate and ammonium nitrate"/>
    <x v="6"/>
    <x v="2"/>
    <b v="1"/>
    <s v="C00"/>
    <s v="TOTAL CPC"/>
    <n v="0"/>
    <n v="0"/>
    <s v="TOTAL MOT"/>
    <n v="8"/>
    <s v="kg"/>
    <n v="28800"/>
    <b v="0"/>
    <n v="8"/>
    <s v="kg"/>
    <n v="28800"/>
    <b v="0"/>
    <n v="28800"/>
    <b v="0"/>
    <n v="0"/>
    <b v="0"/>
    <s v="35519.392"/>
    <n v="0"/>
    <s v="35519.392"/>
    <n v="0"/>
    <b v="0"/>
    <b v="1"/>
  </r>
  <r>
    <s v="C"/>
    <s v="A"/>
    <n v="20190101"/>
    <n v="2019"/>
    <n v="52"/>
    <x v="3"/>
    <n v="180"/>
    <s v="COD"/>
    <x v="1"/>
    <s v="M"/>
    <s v="Import"/>
    <n v="0"/>
    <s v="W00"/>
    <x v="0"/>
    <n v="0"/>
    <s v="W00"/>
    <s v="World"/>
    <s v="H4"/>
    <s v="HS"/>
    <b v="1"/>
    <n v="310280"/>
    <s v="Fertilizers, mineral or chemical nitrogenous, mixtures of urea and ammonium nitrate in aqueous or ammoniacal solution"/>
    <x v="16"/>
    <x v="2"/>
    <b v="1"/>
    <s v="C00"/>
    <s v="TOTAL CPC"/>
    <n v="0"/>
    <n v="0"/>
    <s v="TOTAL MOT"/>
    <n v="8"/>
    <s v="kg"/>
    <n v="36200"/>
    <b v="0"/>
    <n v="8"/>
    <s v="kg"/>
    <n v="36200"/>
    <b v="0"/>
    <n v="36200"/>
    <b v="0"/>
    <n v="0"/>
    <b v="0"/>
    <s v="15727.869"/>
    <n v="0"/>
    <s v="15727.869"/>
    <n v="0"/>
    <b v="0"/>
    <b v="1"/>
  </r>
  <r>
    <s v="C"/>
    <s v="A"/>
    <n v="20190101"/>
    <n v="2019"/>
    <n v="52"/>
    <x v="3"/>
    <n v="180"/>
    <s v="COD"/>
    <x v="1"/>
    <s v="M"/>
    <s v="Import"/>
    <n v="699"/>
    <s v="IND"/>
    <x v="11"/>
    <n v="0"/>
    <s v="W00"/>
    <s v="World"/>
    <s v="H4"/>
    <s v="HS"/>
    <b v="1"/>
    <n v="310280"/>
    <s v="Fertilizers, mineral or chemical nitrogenous, mixtures of urea and ammonium nitrate in aqueous or ammoniacal solution"/>
    <x v="16"/>
    <x v="2"/>
    <b v="1"/>
    <s v="C00"/>
    <s v="TOTAL CPC"/>
    <n v="0"/>
    <n v="0"/>
    <s v="TOTAL MOT"/>
    <n v="8"/>
    <s v="kg"/>
    <n v="36200"/>
    <b v="0"/>
    <n v="8"/>
    <s v="kg"/>
    <n v="36200"/>
    <b v="0"/>
    <n v="36200"/>
    <b v="0"/>
    <n v="0"/>
    <b v="0"/>
    <s v="15727.869"/>
    <n v="0"/>
    <s v="15727.869"/>
    <n v="0"/>
    <b v="0"/>
    <b v="1"/>
  </r>
  <r>
    <s v="C"/>
    <s v="A"/>
    <n v="20190101"/>
    <n v="2019"/>
    <n v="52"/>
    <x v="3"/>
    <n v="562"/>
    <s v="NER"/>
    <x v="0"/>
    <s v="M"/>
    <s v="Import"/>
    <n v="0"/>
    <s v="W00"/>
    <x v="0"/>
    <n v="0"/>
    <s v="W00"/>
    <s v="World"/>
    <s v="H5"/>
    <s v="HS"/>
    <b v="1"/>
    <n v="310280"/>
    <s v="Fertilizers, mineral or chemical nitrogenous, mixtures of urea and ammonium nitrate in aqueous or ammoniacal solution"/>
    <x v="16"/>
    <x v="2"/>
    <b v="1"/>
    <s v="C00"/>
    <s v="TOTAL CPC"/>
    <n v="0"/>
    <n v="0"/>
    <s v="TOTAL MOT"/>
    <n v="8"/>
    <s v="kg"/>
    <s v="9900.959"/>
    <b v="1"/>
    <n v="-1"/>
    <s v="N/A"/>
    <n v="0"/>
    <b v="0"/>
    <s v="9900.959"/>
    <b v="1"/>
    <n v="0"/>
    <b v="0"/>
    <s v="1910.918"/>
    <n v="0"/>
    <s v="1910.918"/>
    <n v="6"/>
    <b v="0"/>
    <b v="1"/>
  </r>
  <r>
    <s v="C"/>
    <s v="A"/>
    <n v="20190101"/>
    <n v="2019"/>
    <n v="52"/>
    <x v="3"/>
    <n v="562"/>
    <s v="NER"/>
    <x v="0"/>
    <s v="M"/>
    <s v="Import"/>
    <n v="566"/>
    <s v="NGA"/>
    <x v="8"/>
    <n v="0"/>
    <s v="W00"/>
    <s v="World"/>
    <s v="H5"/>
    <s v="HS"/>
    <b v="1"/>
    <n v="310280"/>
    <s v="Fertilizers, mineral or chemical nitrogenous, mixtures of urea and ammonium nitrate in aqueous or ammoniacal solution"/>
    <x v="16"/>
    <x v="2"/>
    <b v="1"/>
    <s v="C00"/>
    <s v="TOTAL CPC"/>
    <n v="0"/>
    <n v="0"/>
    <s v="TOTAL MOT"/>
    <n v="8"/>
    <s v="kg"/>
    <s v="9900.959"/>
    <b v="1"/>
    <n v="-1"/>
    <s v="N/A"/>
    <n v="0"/>
    <b v="0"/>
    <s v="9900.959"/>
    <b v="1"/>
    <n v="0"/>
    <b v="0"/>
    <s v="1910.918"/>
    <n v="0"/>
    <s v="1910.918"/>
    <n v="6"/>
    <b v="1"/>
    <b v="0"/>
  </r>
  <r>
    <s v="C"/>
    <s v="A"/>
    <n v="20190101"/>
    <n v="2019"/>
    <n v="52"/>
    <x v="3"/>
    <n v="180"/>
    <s v="COD"/>
    <x v="1"/>
    <s v="M"/>
    <s v="Import"/>
    <n v="0"/>
    <s v="W00"/>
    <x v="0"/>
    <n v="0"/>
    <s v="W00"/>
    <s v="World"/>
    <s v="H4"/>
    <s v="HS"/>
    <b v="1"/>
    <n v="310290"/>
    <s v="Fertilizers, mineral or chemical nitrogenous, other kinds including mixtures not specified in the foregoing subheadings"/>
    <x v="6"/>
    <x v="2"/>
    <b v="1"/>
    <s v="C00"/>
    <s v="TOTAL CPC"/>
    <n v="0"/>
    <n v="0"/>
    <s v="TOTAL MOT"/>
    <n v="8"/>
    <s v="kg"/>
    <n v="16045040"/>
    <b v="0"/>
    <n v="8"/>
    <s v="kg"/>
    <n v="16045040"/>
    <b v="0"/>
    <n v="16045040"/>
    <b v="0"/>
    <n v="0"/>
    <b v="0"/>
    <s v="17327664.728"/>
    <n v="0"/>
    <s v="17327664.728"/>
    <n v="0"/>
    <b v="0"/>
    <b v="1"/>
  </r>
  <r>
    <s v="C"/>
    <s v="A"/>
    <n v="20190101"/>
    <n v="2019"/>
    <n v="52"/>
    <x v="3"/>
    <n v="180"/>
    <s v="COD"/>
    <x v="1"/>
    <s v="M"/>
    <s v="Import"/>
    <n v="156"/>
    <s v="CHN"/>
    <x v="1"/>
    <n v="0"/>
    <s v="W00"/>
    <s v="World"/>
    <s v="H4"/>
    <s v="HS"/>
    <b v="1"/>
    <n v="310290"/>
    <s v="Fertilizers, mineral or chemical nitrogenous, other kinds including mixtures not specified in the foregoing subheadings"/>
    <x v="6"/>
    <x v="2"/>
    <b v="1"/>
    <s v="C00"/>
    <s v="TOTAL CPC"/>
    <n v="0"/>
    <n v="0"/>
    <s v="TOTAL MOT"/>
    <n v="8"/>
    <s v="kg"/>
    <n v="12"/>
    <b v="0"/>
    <n v="8"/>
    <s v="kg"/>
    <n v="12"/>
    <b v="0"/>
    <n v="12"/>
    <b v="0"/>
    <n v="0"/>
    <b v="0"/>
    <s v="38.933"/>
    <n v="0"/>
    <s v="38.933"/>
    <n v="0"/>
    <b v="0"/>
    <b v="1"/>
  </r>
  <r>
    <s v="C"/>
    <s v="A"/>
    <n v="20190101"/>
    <n v="2019"/>
    <n v="52"/>
    <x v="3"/>
    <n v="180"/>
    <s v="COD"/>
    <x v="1"/>
    <s v="M"/>
    <s v="Import"/>
    <n v="643"/>
    <s v="RUS"/>
    <x v="9"/>
    <n v="0"/>
    <s v="W00"/>
    <s v="World"/>
    <s v="H4"/>
    <s v="HS"/>
    <b v="1"/>
    <n v="310290"/>
    <s v="Fertilizers, mineral or chemical nitrogenous, other kinds including mixtures not specified in the foregoing subheadings"/>
    <x v="6"/>
    <x v="2"/>
    <b v="1"/>
    <s v="C00"/>
    <s v="TOTAL CPC"/>
    <n v="0"/>
    <n v="0"/>
    <s v="TOTAL MOT"/>
    <n v="8"/>
    <s v="kg"/>
    <n v="1274740"/>
    <b v="0"/>
    <n v="8"/>
    <s v="kg"/>
    <n v="1274740"/>
    <b v="0"/>
    <n v="1274740"/>
    <b v="0"/>
    <n v="0"/>
    <b v="0"/>
    <s v="1094167.365"/>
    <n v="0"/>
    <s v="1094167.365"/>
    <n v="0"/>
    <b v="0"/>
    <b v="1"/>
  </r>
  <r>
    <s v="C"/>
    <s v="A"/>
    <n v="20190101"/>
    <n v="2019"/>
    <n v="52"/>
    <x v="3"/>
    <n v="180"/>
    <s v="COD"/>
    <x v="1"/>
    <s v="M"/>
    <s v="Import"/>
    <n v="710"/>
    <s v="ZAF"/>
    <x v="30"/>
    <n v="0"/>
    <s v="W00"/>
    <s v="World"/>
    <s v="H4"/>
    <s v="HS"/>
    <b v="1"/>
    <n v="310290"/>
    <s v="Fertilizers, mineral or chemical nitrogenous, other kinds including mixtures not specified in the foregoing subheadings"/>
    <x v="6"/>
    <x v="2"/>
    <b v="1"/>
    <s v="C00"/>
    <s v="TOTAL CPC"/>
    <n v="0"/>
    <n v="0"/>
    <s v="TOTAL MOT"/>
    <n v="8"/>
    <s v="kg"/>
    <n v="371168"/>
    <b v="0"/>
    <n v="8"/>
    <s v="kg"/>
    <n v="371168"/>
    <b v="0"/>
    <n v="371168"/>
    <b v="0"/>
    <n v="0"/>
    <b v="0"/>
    <s v="306430.128"/>
    <n v="0"/>
    <s v="306430.128"/>
    <n v="0"/>
    <b v="0"/>
    <b v="1"/>
  </r>
  <r>
    <s v="C"/>
    <s v="A"/>
    <n v="20190101"/>
    <n v="2019"/>
    <n v="52"/>
    <x v="3"/>
    <n v="180"/>
    <s v="COD"/>
    <x v="1"/>
    <s v="M"/>
    <s v="Import"/>
    <n v="834"/>
    <s v="TZA"/>
    <x v="38"/>
    <n v="0"/>
    <s v="W00"/>
    <s v="World"/>
    <s v="H4"/>
    <s v="HS"/>
    <b v="1"/>
    <n v="310290"/>
    <s v="Fertilizers, mineral or chemical nitrogenous, other kinds including mixtures not specified in the foregoing subheadings"/>
    <x v="6"/>
    <x v="2"/>
    <b v="1"/>
    <s v="C00"/>
    <s v="TOTAL CPC"/>
    <n v="0"/>
    <n v="0"/>
    <s v="TOTAL MOT"/>
    <n v="8"/>
    <s v="kg"/>
    <n v="215000"/>
    <b v="0"/>
    <n v="8"/>
    <s v="kg"/>
    <n v="215000"/>
    <b v="0"/>
    <n v="215000"/>
    <b v="0"/>
    <n v="0"/>
    <b v="0"/>
    <s v="189094.332"/>
    <n v="0"/>
    <s v="189094.332"/>
    <n v="0"/>
    <b v="0"/>
    <b v="1"/>
  </r>
  <r>
    <s v="C"/>
    <s v="A"/>
    <n v="20190101"/>
    <n v="2019"/>
    <n v="52"/>
    <x v="3"/>
    <n v="180"/>
    <s v="COD"/>
    <x v="1"/>
    <s v="M"/>
    <s v="Import"/>
    <n v="894"/>
    <s v="ZMB"/>
    <x v="39"/>
    <n v="0"/>
    <s v="W00"/>
    <s v="World"/>
    <s v="H4"/>
    <s v="HS"/>
    <b v="1"/>
    <n v="310290"/>
    <s v="Fertilizers, mineral or chemical nitrogenous, other kinds including mixtures not specified in the foregoing subheadings"/>
    <x v="6"/>
    <x v="2"/>
    <b v="1"/>
    <s v="C00"/>
    <s v="TOTAL CPC"/>
    <n v="0"/>
    <n v="0"/>
    <s v="TOTAL MOT"/>
    <n v="8"/>
    <s v="kg"/>
    <n v="14184120"/>
    <b v="0"/>
    <n v="8"/>
    <s v="kg"/>
    <n v="14184120"/>
    <b v="0"/>
    <n v="14184120"/>
    <b v="0"/>
    <n v="0"/>
    <b v="0"/>
    <s v="15737933.97"/>
    <n v="0"/>
    <s v="15737933.97"/>
    <n v="0"/>
    <b v="0"/>
    <b v="1"/>
  </r>
  <r>
    <s v="C"/>
    <s v="A"/>
    <n v="20190101"/>
    <n v="2019"/>
    <n v="52"/>
    <x v="3"/>
    <n v="562"/>
    <s v="NER"/>
    <x v="0"/>
    <s v="M"/>
    <s v="Import"/>
    <n v="0"/>
    <s v="W00"/>
    <x v="0"/>
    <n v="0"/>
    <s v="W00"/>
    <s v="World"/>
    <s v="H5"/>
    <s v="HS"/>
    <b v="1"/>
    <n v="310290"/>
    <s v="Fertilizers, mineral or chemical nitrogenous, other kinds including mixtures not specified in the foregoing subheadings"/>
    <x v="6"/>
    <x v="2"/>
    <b v="1"/>
    <s v="C00"/>
    <s v="TOTAL CPC"/>
    <n v="0"/>
    <n v="0"/>
    <s v="TOTAL MOT"/>
    <n v="8"/>
    <s v="kg"/>
    <s v="630230.536"/>
    <b v="1"/>
    <n v="-1"/>
    <s v="N/A"/>
    <n v="0"/>
    <b v="0"/>
    <s v="630230.536"/>
    <b v="1"/>
    <n v="0"/>
    <b v="0"/>
    <s v="332492.985"/>
    <n v="0"/>
    <s v="332492.985"/>
    <n v="6"/>
    <b v="0"/>
    <b v="1"/>
  </r>
  <r>
    <s v="C"/>
    <s v="A"/>
    <n v="20190101"/>
    <n v="2019"/>
    <n v="52"/>
    <x v="3"/>
    <n v="562"/>
    <s v="NER"/>
    <x v="0"/>
    <s v="M"/>
    <s v="Import"/>
    <n v="156"/>
    <s v="CHN"/>
    <x v="1"/>
    <n v="0"/>
    <s v="W00"/>
    <s v="World"/>
    <s v="H5"/>
    <s v="HS"/>
    <b v="1"/>
    <n v="310290"/>
    <s v="Fertilizers, mineral or chemical nitrogenous, other kinds including mixtures not specified in the foregoing subheadings"/>
    <x v="6"/>
    <x v="2"/>
    <b v="1"/>
    <s v="C00"/>
    <s v="TOTAL CPC"/>
    <n v="0"/>
    <n v="0"/>
    <s v="TOTAL MOT"/>
    <n v="8"/>
    <s v="kg"/>
    <s v="35627.607"/>
    <b v="1"/>
    <n v="-1"/>
    <s v="N/A"/>
    <n v="0"/>
    <b v="0"/>
    <s v="35627.607"/>
    <b v="1"/>
    <n v="0"/>
    <b v="0"/>
    <s v="18796.184"/>
    <n v="0"/>
    <s v="18796.184"/>
    <n v="6"/>
    <b v="1"/>
    <b v="0"/>
  </r>
  <r>
    <s v="C"/>
    <s v="A"/>
    <n v="20190101"/>
    <n v="2019"/>
    <n v="52"/>
    <x v="3"/>
    <n v="562"/>
    <s v="NER"/>
    <x v="0"/>
    <s v="M"/>
    <s v="Import"/>
    <n v="566"/>
    <s v="NGA"/>
    <x v="8"/>
    <n v="0"/>
    <s v="W00"/>
    <s v="World"/>
    <s v="H5"/>
    <s v="HS"/>
    <b v="1"/>
    <n v="310290"/>
    <s v="Fertilizers, mineral or chemical nitrogenous, other kinds including mixtures not specified in the foregoing subheadings"/>
    <x v="6"/>
    <x v="2"/>
    <b v="1"/>
    <s v="C00"/>
    <s v="TOTAL CPC"/>
    <n v="0"/>
    <n v="0"/>
    <s v="TOTAL MOT"/>
    <n v="8"/>
    <s v="kg"/>
    <s v="594602.929"/>
    <b v="1"/>
    <n v="-1"/>
    <s v="N/A"/>
    <n v="0"/>
    <b v="0"/>
    <s v="594602.929"/>
    <b v="1"/>
    <n v="0"/>
    <b v="0"/>
    <s v="313696.801"/>
    <n v="0"/>
    <s v="313696.801"/>
    <n v="6"/>
    <b v="1"/>
    <b v="0"/>
  </r>
  <r>
    <s v="C"/>
    <s v="A"/>
    <n v="20190101"/>
    <n v="2019"/>
    <n v="52"/>
    <x v="3"/>
    <n v="180"/>
    <s v="COD"/>
    <x v="1"/>
    <s v="M"/>
    <s v="Import"/>
    <n v="0"/>
    <s v="W00"/>
    <x v="0"/>
    <n v="0"/>
    <s v="W00"/>
    <s v="World"/>
    <s v="H4"/>
    <s v="HS"/>
    <b v="1"/>
    <n v="3103"/>
    <s v="Fertilizers mineral or chemical, phosphatic"/>
    <x v="7"/>
    <x v="1"/>
    <b v="0"/>
    <s v="C00"/>
    <s v="TOTAL CPC"/>
    <n v="0"/>
    <n v="0"/>
    <s v="TOTAL MOT"/>
    <n v="8"/>
    <s v="kg"/>
    <n v="358450"/>
    <b v="0"/>
    <n v="8"/>
    <s v="kg"/>
    <n v="358450"/>
    <b v="0"/>
    <n v="358450"/>
    <b v="0"/>
    <n v="0"/>
    <b v="0"/>
    <s v="192675.406"/>
    <n v="0"/>
    <s v="192675.406"/>
    <n v="0"/>
    <b v="0"/>
    <b v="1"/>
  </r>
  <r>
    <s v="C"/>
    <s v="A"/>
    <n v="20190101"/>
    <n v="2019"/>
    <n v="52"/>
    <x v="3"/>
    <n v="180"/>
    <s v="COD"/>
    <x v="1"/>
    <s v="M"/>
    <s v="Import"/>
    <n v="56"/>
    <s v="BEL"/>
    <x v="18"/>
    <n v="0"/>
    <s v="W00"/>
    <s v="World"/>
    <s v="H4"/>
    <s v="HS"/>
    <b v="1"/>
    <n v="3103"/>
    <s v="Fertilizers mineral or chemical, phosphatic"/>
    <x v="7"/>
    <x v="1"/>
    <b v="0"/>
    <s v="C00"/>
    <s v="TOTAL CPC"/>
    <n v="0"/>
    <n v="0"/>
    <s v="TOTAL MOT"/>
    <n v="8"/>
    <s v="kg"/>
    <n v="228450"/>
    <b v="0"/>
    <n v="8"/>
    <s v="kg"/>
    <n v="228450"/>
    <b v="0"/>
    <n v="228450"/>
    <b v="0"/>
    <n v="0"/>
    <b v="0"/>
    <s v="131170.925"/>
    <n v="0"/>
    <s v="131170.925"/>
    <n v="0"/>
    <b v="0"/>
    <b v="1"/>
  </r>
  <r>
    <s v="C"/>
    <s v="A"/>
    <n v="20190101"/>
    <n v="2019"/>
    <n v="52"/>
    <x v="3"/>
    <n v="180"/>
    <s v="COD"/>
    <x v="1"/>
    <s v="M"/>
    <s v="Import"/>
    <n v="156"/>
    <s v="CHN"/>
    <x v="1"/>
    <n v="0"/>
    <s v="W00"/>
    <s v="World"/>
    <s v="H4"/>
    <s v="HS"/>
    <b v="1"/>
    <n v="3103"/>
    <s v="Fertilizers mineral or chemical, phosphatic"/>
    <x v="7"/>
    <x v="1"/>
    <b v="0"/>
    <s v="C00"/>
    <s v="TOTAL CPC"/>
    <n v="0"/>
    <n v="0"/>
    <s v="TOTAL MOT"/>
    <n v="8"/>
    <s v="kg"/>
    <n v="3000"/>
    <b v="0"/>
    <n v="8"/>
    <s v="kg"/>
    <n v="3000"/>
    <b v="0"/>
    <n v="3000"/>
    <b v="0"/>
    <n v="0"/>
    <b v="0"/>
    <s v="334.6"/>
    <n v="0"/>
    <s v="334.6"/>
    <n v="0"/>
    <b v="0"/>
    <b v="1"/>
  </r>
  <r>
    <s v="C"/>
    <s v="A"/>
    <n v="20190101"/>
    <n v="2019"/>
    <n v="52"/>
    <x v="3"/>
    <n v="180"/>
    <s v="COD"/>
    <x v="1"/>
    <s v="M"/>
    <s v="Import"/>
    <n v="440"/>
    <s v="LTU"/>
    <x v="24"/>
    <n v="0"/>
    <s v="W00"/>
    <s v="World"/>
    <s v="H4"/>
    <s v="HS"/>
    <b v="1"/>
    <n v="3103"/>
    <s v="Fertilizers mineral or chemical, phosphatic"/>
    <x v="7"/>
    <x v="1"/>
    <b v="0"/>
    <s v="C00"/>
    <s v="TOTAL CPC"/>
    <n v="0"/>
    <n v="0"/>
    <s v="TOTAL MOT"/>
    <n v="8"/>
    <s v="kg"/>
    <n v="125000"/>
    <b v="0"/>
    <n v="8"/>
    <s v="kg"/>
    <n v="125000"/>
    <b v="0"/>
    <n v="125000"/>
    <b v="0"/>
    <n v="0"/>
    <b v="0"/>
    <s v="59913.19"/>
    <n v="0"/>
    <s v="59913.19"/>
    <n v="0"/>
    <b v="0"/>
    <b v="1"/>
  </r>
  <r>
    <s v="C"/>
    <s v="A"/>
    <n v="20190101"/>
    <n v="2019"/>
    <n v="52"/>
    <x v="3"/>
    <n v="180"/>
    <s v="COD"/>
    <x v="1"/>
    <s v="M"/>
    <s v="Import"/>
    <n v="894"/>
    <s v="ZMB"/>
    <x v="39"/>
    <n v="0"/>
    <s v="W00"/>
    <s v="World"/>
    <s v="H4"/>
    <s v="HS"/>
    <b v="1"/>
    <n v="3103"/>
    <s v="Fertilizers mineral or chemical, phosphatic"/>
    <x v="7"/>
    <x v="1"/>
    <b v="0"/>
    <s v="C00"/>
    <s v="TOTAL CPC"/>
    <n v="0"/>
    <n v="0"/>
    <s v="TOTAL MOT"/>
    <n v="8"/>
    <s v="kg"/>
    <n v="2000"/>
    <b v="0"/>
    <n v="8"/>
    <s v="kg"/>
    <n v="2000"/>
    <b v="0"/>
    <n v="2000"/>
    <b v="0"/>
    <n v="0"/>
    <b v="0"/>
    <s v="1256.691"/>
    <n v="0"/>
    <s v="1256.691"/>
    <n v="0"/>
    <b v="0"/>
    <b v="1"/>
  </r>
  <r>
    <s v="C"/>
    <s v="A"/>
    <n v="20190101"/>
    <n v="2019"/>
    <n v="52"/>
    <x v="3"/>
    <n v="180"/>
    <s v="COD"/>
    <x v="1"/>
    <s v="M"/>
    <s v="Import"/>
    <n v="0"/>
    <s v="W00"/>
    <x v="0"/>
    <n v="0"/>
    <s v="W00"/>
    <s v="World"/>
    <s v="H4"/>
    <s v="HS"/>
    <b v="1"/>
    <n v="310310"/>
    <s v="Fertilizers, mineral or chemical phosphatic, superphosphates"/>
    <x v="8"/>
    <x v="2"/>
    <b v="1"/>
    <s v="C00"/>
    <s v="TOTAL CPC"/>
    <n v="0"/>
    <n v="0"/>
    <s v="TOTAL MOT"/>
    <n v="8"/>
    <s v="kg"/>
    <n v="228200"/>
    <b v="0"/>
    <n v="8"/>
    <s v="kg"/>
    <n v="228200"/>
    <b v="0"/>
    <n v="228200"/>
    <b v="0"/>
    <n v="0"/>
    <b v="0"/>
    <s v="129930.614"/>
    <n v="0"/>
    <s v="129930.614"/>
    <n v="0"/>
    <b v="0"/>
    <b v="1"/>
  </r>
  <r>
    <s v="C"/>
    <s v="A"/>
    <n v="20190101"/>
    <n v="2019"/>
    <n v="52"/>
    <x v="3"/>
    <n v="180"/>
    <s v="COD"/>
    <x v="1"/>
    <s v="M"/>
    <s v="Import"/>
    <n v="56"/>
    <s v="BEL"/>
    <x v="18"/>
    <n v="0"/>
    <s v="W00"/>
    <s v="World"/>
    <s v="H4"/>
    <s v="HS"/>
    <b v="1"/>
    <n v="310310"/>
    <s v="Fertilizers, mineral or chemical phosphatic, superphosphates"/>
    <x v="8"/>
    <x v="2"/>
    <b v="1"/>
    <s v="C00"/>
    <s v="TOTAL CPC"/>
    <n v="0"/>
    <n v="0"/>
    <s v="TOTAL MOT"/>
    <n v="8"/>
    <s v="kg"/>
    <n v="225200"/>
    <b v="0"/>
    <n v="8"/>
    <s v="kg"/>
    <n v="225200"/>
    <b v="0"/>
    <n v="225200"/>
    <b v="0"/>
    <n v="0"/>
    <b v="0"/>
    <s v="129596.015"/>
    <n v="0"/>
    <s v="129596.015"/>
    <n v="0"/>
    <b v="0"/>
    <b v="1"/>
  </r>
  <r>
    <s v="C"/>
    <s v="A"/>
    <n v="20190101"/>
    <n v="2019"/>
    <n v="52"/>
    <x v="3"/>
    <n v="180"/>
    <s v="COD"/>
    <x v="1"/>
    <s v="M"/>
    <s v="Import"/>
    <n v="156"/>
    <s v="CHN"/>
    <x v="1"/>
    <n v="0"/>
    <s v="W00"/>
    <s v="World"/>
    <s v="H4"/>
    <s v="HS"/>
    <b v="1"/>
    <n v="310310"/>
    <s v="Fertilizers, mineral or chemical phosphatic, superphosphates"/>
    <x v="8"/>
    <x v="2"/>
    <b v="1"/>
    <s v="C00"/>
    <s v="TOTAL CPC"/>
    <n v="0"/>
    <n v="0"/>
    <s v="TOTAL MOT"/>
    <n v="8"/>
    <s v="kg"/>
    <n v="3000"/>
    <b v="0"/>
    <n v="8"/>
    <s v="kg"/>
    <n v="3000"/>
    <b v="0"/>
    <n v="3000"/>
    <b v="0"/>
    <n v="0"/>
    <b v="0"/>
    <s v="334.6"/>
    <n v="0"/>
    <s v="334.6"/>
    <n v="0"/>
    <b v="0"/>
    <b v="1"/>
  </r>
  <r>
    <s v="C"/>
    <s v="A"/>
    <n v="20190101"/>
    <n v="2019"/>
    <n v="52"/>
    <x v="3"/>
    <n v="180"/>
    <s v="COD"/>
    <x v="1"/>
    <s v="M"/>
    <s v="Import"/>
    <n v="0"/>
    <s v="W00"/>
    <x v="0"/>
    <n v="0"/>
    <s v="W00"/>
    <s v="World"/>
    <s v="H4"/>
    <s v="HS"/>
    <b v="1"/>
    <n v="310390"/>
    <s v="Fertilizers, mineral or chemical phosphatic, n.e.c. in heading no. 3103"/>
    <x v="17"/>
    <x v="2"/>
    <b v="1"/>
    <s v="C00"/>
    <s v="TOTAL CPC"/>
    <n v="0"/>
    <n v="0"/>
    <s v="TOTAL MOT"/>
    <n v="8"/>
    <s v="kg"/>
    <n v="130250"/>
    <b v="0"/>
    <n v="8"/>
    <s v="kg"/>
    <n v="130250"/>
    <b v="0"/>
    <n v="130250"/>
    <b v="0"/>
    <n v="0"/>
    <b v="0"/>
    <s v="62744.792"/>
    <n v="0"/>
    <s v="62744.792"/>
    <n v="0"/>
    <b v="0"/>
    <b v="1"/>
  </r>
  <r>
    <s v="C"/>
    <s v="A"/>
    <n v="20190101"/>
    <n v="2019"/>
    <n v="52"/>
    <x v="3"/>
    <n v="180"/>
    <s v="COD"/>
    <x v="1"/>
    <s v="M"/>
    <s v="Import"/>
    <n v="56"/>
    <s v="BEL"/>
    <x v="18"/>
    <n v="0"/>
    <s v="W00"/>
    <s v="World"/>
    <s v="H4"/>
    <s v="HS"/>
    <b v="1"/>
    <n v="310390"/>
    <s v="Fertilizers, mineral or chemical phosphatic, n.e.c. in heading no. 3103"/>
    <x v="17"/>
    <x v="2"/>
    <b v="1"/>
    <s v="C00"/>
    <s v="TOTAL CPC"/>
    <n v="0"/>
    <n v="0"/>
    <s v="TOTAL MOT"/>
    <n v="8"/>
    <s v="kg"/>
    <n v="3250"/>
    <b v="0"/>
    <n v="8"/>
    <s v="kg"/>
    <n v="3250"/>
    <b v="0"/>
    <n v="3250"/>
    <b v="0"/>
    <n v="0"/>
    <b v="0"/>
    <s v="1574.911"/>
    <n v="0"/>
    <s v="1574.911"/>
    <n v="0"/>
    <b v="0"/>
    <b v="1"/>
  </r>
  <r>
    <s v="C"/>
    <s v="A"/>
    <n v="20190101"/>
    <n v="2019"/>
    <n v="52"/>
    <x v="3"/>
    <n v="180"/>
    <s v="COD"/>
    <x v="1"/>
    <s v="M"/>
    <s v="Import"/>
    <n v="440"/>
    <s v="LTU"/>
    <x v="24"/>
    <n v="0"/>
    <s v="W00"/>
    <s v="World"/>
    <s v="H4"/>
    <s v="HS"/>
    <b v="1"/>
    <n v="310390"/>
    <s v="Fertilizers, mineral or chemical phosphatic, n.e.c. in heading no. 3103"/>
    <x v="17"/>
    <x v="2"/>
    <b v="1"/>
    <s v="C00"/>
    <s v="TOTAL CPC"/>
    <n v="0"/>
    <n v="0"/>
    <s v="TOTAL MOT"/>
    <n v="8"/>
    <s v="kg"/>
    <n v="125000"/>
    <b v="0"/>
    <n v="8"/>
    <s v="kg"/>
    <n v="125000"/>
    <b v="0"/>
    <n v="125000"/>
    <b v="0"/>
    <n v="0"/>
    <b v="0"/>
    <s v="59913.19"/>
    <n v="0"/>
    <s v="59913.19"/>
    <n v="0"/>
    <b v="0"/>
    <b v="1"/>
  </r>
  <r>
    <s v="C"/>
    <s v="A"/>
    <n v="20190101"/>
    <n v="2019"/>
    <n v="52"/>
    <x v="3"/>
    <n v="180"/>
    <s v="COD"/>
    <x v="1"/>
    <s v="M"/>
    <s v="Import"/>
    <n v="894"/>
    <s v="ZMB"/>
    <x v="39"/>
    <n v="0"/>
    <s v="W00"/>
    <s v="World"/>
    <s v="H4"/>
    <s v="HS"/>
    <b v="1"/>
    <n v="310390"/>
    <s v="Fertilizers, mineral or chemical phosphatic, n.e.c. in heading no. 3103"/>
    <x v="17"/>
    <x v="2"/>
    <b v="1"/>
    <s v="C00"/>
    <s v="TOTAL CPC"/>
    <n v="0"/>
    <n v="0"/>
    <s v="TOTAL MOT"/>
    <n v="8"/>
    <s v="kg"/>
    <n v="2000"/>
    <b v="0"/>
    <n v="8"/>
    <s v="kg"/>
    <n v="2000"/>
    <b v="0"/>
    <n v="2000"/>
    <b v="0"/>
    <n v="0"/>
    <b v="0"/>
    <s v="1256.691"/>
    <n v="0"/>
    <s v="1256.691"/>
    <n v="0"/>
    <b v="0"/>
    <b v="1"/>
  </r>
  <r>
    <s v="C"/>
    <s v="A"/>
    <n v="20190101"/>
    <n v="2019"/>
    <n v="52"/>
    <x v="3"/>
    <n v="180"/>
    <s v="COD"/>
    <x v="1"/>
    <s v="M"/>
    <s v="Import"/>
    <n v="0"/>
    <s v="W00"/>
    <x v="0"/>
    <n v="0"/>
    <s v="W00"/>
    <s v="World"/>
    <s v="H4"/>
    <s v="HS"/>
    <b v="1"/>
    <n v="3104"/>
    <s v="Fertilizers mineral or chemical, potassic"/>
    <x v="9"/>
    <x v="1"/>
    <b v="0"/>
    <s v="C00"/>
    <s v="TOTAL CPC"/>
    <n v="0"/>
    <n v="0"/>
    <s v="TOTAL MOT"/>
    <n v="-1"/>
    <s v="N/A"/>
    <n v="0"/>
    <b v="1"/>
    <n v="-1"/>
    <s v="N/A"/>
    <n v="0"/>
    <b v="0"/>
    <n v="0"/>
    <b v="1"/>
    <n v="0"/>
    <b v="0"/>
    <s v="2457393.622"/>
    <n v="0"/>
    <s v="2457393.622"/>
    <n v="6"/>
    <b v="0"/>
    <b v="1"/>
  </r>
  <r>
    <s v="C"/>
    <s v="A"/>
    <n v="20190101"/>
    <n v="2019"/>
    <n v="52"/>
    <x v="3"/>
    <n v="180"/>
    <s v="COD"/>
    <x v="1"/>
    <s v="M"/>
    <s v="Import"/>
    <n v="56"/>
    <s v="BEL"/>
    <x v="18"/>
    <n v="0"/>
    <s v="W00"/>
    <s v="World"/>
    <s v="H4"/>
    <s v="HS"/>
    <b v="1"/>
    <n v="3104"/>
    <s v="Fertilizers mineral or chemical, potassic"/>
    <x v="9"/>
    <x v="1"/>
    <b v="0"/>
    <s v="C00"/>
    <s v="TOTAL CPC"/>
    <n v="0"/>
    <n v="0"/>
    <s v="TOTAL MOT"/>
    <n v="8"/>
    <s v="kg"/>
    <n v="1846000"/>
    <b v="0"/>
    <n v="8"/>
    <s v="kg"/>
    <n v="1846000"/>
    <b v="0"/>
    <n v="1846000"/>
    <b v="0"/>
    <n v="0"/>
    <b v="0"/>
    <s v="923398.436"/>
    <n v="0"/>
    <s v="923398.436"/>
    <n v="0"/>
    <b v="0"/>
    <b v="1"/>
  </r>
  <r>
    <s v="C"/>
    <s v="A"/>
    <n v="20190101"/>
    <n v="2019"/>
    <n v="52"/>
    <x v="3"/>
    <n v="180"/>
    <s v="COD"/>
    <x v="1"/>
    <s v="M"/>
    <s v="Import"/>
    <n v="112"/>
    <s v="BLR"/>
    <x v="19"/>
    <n v="0"/>
    <s v="W00"/>
    <s v="World"/>
    <s v="H4"/>
    <s v="HS"/>
    <b v="1"/>
    <n v="3104"/>
    <s v="Fertilizers mineral or chemical, potassic"/>
    <x v="9"/>
    <x v="1"/>
    <b v="0"/>
    <s v="C00"/>
    <s v="TOTAL CPC"/>
    <n v="0"/>
    <n v="0"/>
    <s v="TOTAL MOT"/>
    <n v="8"/>
    <s v="kg"/>
    <n v="264000"/>
    <b v="0"/>
    <n v="8"/>
    <s v="kg"/>
    <n v="264000"/>
    <b v="0"/>
    <n v="264000"/>
    <b v="0"/>
    <n v="0"/>
    <b v="0"/>
    <s v="133822.725"/>
    <n v="0"/>
    <s v="133822.725"/>
    <n v="0"/>
    <b v="0"/>
    <b v="1"/>
  </r>
  <r>
    <s v="C"/>
    <s v="A"/>
    <n v="20190101"/>
    <n v="2019"/>
    <n v="52"/>
    <x v="3"/>
    <n v="180"/>
    <s v="COD"/>
    <x v="1"/>
    <s v="M"/>
    <s v="Import"/>
    <n v="124"/>
    <s v="CAN"/>
    <x v="47"/>
    <n v="0"/>
    <s v="W00"/>
    <s v="World"/>
    <s v="H4"/>
    <s v="HS"/>
    <b v="1"/>
    <n v="3104"/>
    <s v="Fertilizers mineral or chemical, potassic"/>
    <x v="9"/>
    <x v="1"/>
    <b v="0"/>
    <s v="C00"/>
    <s v="TOTAL CPC"/>
    <n v="0"/>
    <n v="0"/>
    <s v="TOTAL MOT"/>
    <n v="8"/>
    <s v="kg"/>
    <n v="125450"/>
    <b v="0"/>
    <n v="8"/>
    <s v="kg"/>
    <n v="125450"/>
    <b v="0"/>
    <n v="125450"/>
    <b v="0"/>
    <n v="0"/>
    <b v="0"/>
    <s v="83807.943"/>
    <n v="0"/>
    <s v="83807.943"/>
    <n v="0"/>
    <b v="0"/>
    <b v="1"/>
  </r>
  <r>
    <s v="C"/>
    <s v="A"/>
    <n v="20190101"/>
    <n v="2019"/>
    <n v="52"/>
    <x v="3"/>
    <n v="180"/>
    <s v="COD"/>
    <x v="1"/>
    <s v="M"/>
    <s v="Import"/>
    <n v="251"/>
    <s v="FRA"/>
    <x v="3"/>
    <n v="0"/>
    <s v="W00"/>
    <s v="World"/>
    <s v="H4"/>
    <s v="HS"/>
    <b v="1"/>
    <n v="3104"/>
    <s v="Fertilizers mineral or chemical, potassic"/>
    <x v="9"/>
    <x v="1"/>
    <b v="0"/>
    <s v="C00"/>
    <s v="TOTAL CPC"/>
    <n v="0"/>
    <n v="0"/>
    <s v="TOTAL MOT"/>
    <n v="-1"/>
    <s v="N/A"/>
    <n v="0"/>
    <b v="1"/>
    <n v="-1"/>
    <s v="N/A"/>
    <n v="0"/>
    <b v="0"/>
    <n v="0"/>
    <b v="1"/>
    <n v="0"/>
    <b v="0"/>
    <s v="145.373"/>
    <n v="0"/>
    <s v="145.373"/>
    <n v="6"/>
    <b v="0"/>
    <b v="1"/>
  </r>
  <r>
    <s v="C"/>
    <s v="A"/>
    <n v="20190101"/>
    <n v="2019"/>
    <n v="52"/>
    <x v="3"/>
    <n v="180"/>
    <s v="COD"/>
    <x v="1"/>
    <s v="M"/>
    <s v="Import"/>
    <n v="276"/>
    <s v="DEU"/>
    <x v="4"/>
    <n v="0"/>
    <s v="W00"/>
    <s v="World"/>
    <s v="H4"/>
    <s v="HS"/>
    <b v="1"/>
    <n v="3104"/>
    <s v="Fertilizers mineral or chemical, potassic"/>
    <x v="9"/>
    <x v="1"/>
    <b v="0"/>
    <s v="C00"/>
    <s v="TOTAL CPC"/>
    <n v="0"/>
    <n v="0"/>
    <s v="TOTAL MOT"/>
    <n v="8"/>
    <s v="kg"/>
    <n v="234747"/>
    <b v="0"/>
    <n v="8"/>
    <s v="kg"/>
    <n v="234747"/>
    <b v="0"/>
    <n v="234747"/>
    <b v="0"/>
    <n v="0"/>
    <b v="0"/>
    <s v="109292.095"/>
    <n v="0"/>
    <s v="109292.095"/>
    <n v="0"/>
    <b v="0"/>
    <b v="1"/>
  </r>
  <r>
    <s v="C"/>
    <s v="A"/>
    <n v="20190101"/>
    <n v="2019"/>
    <n v="52"/>
    <x v="3"/>
    <n v="180"/>
    <s v="COD"/>
    <x v="1"/>
    <s v="M"/>
    <s v="Import"/>
    <n v="504"/>
    <s v="MAR"/>
    <x v="43"/>
    <n v="0"/>
    <s v="W00"/>
    <s v="World"/>
    <s v="H4"/>
    <s v="HS"/>
    <b v="1"/>
    <n v="3104"/>
    <s v="Fertilizers mineral or chemical, potassic"/>
    <x v="9"/>
    <x v="1"/>
    <b v="0"/>
    <s v="C00"/>
    <s v="TOTAL CPC"/>
    <n v="0"/>
    <n v="0"/>
    <s v="TOTAL MOT"/>
    <n v="8"/>
    <s v="kg"/>
    <n v="1103400"/>
    <b v="0"/>
    <n v="8"/>
    <s v="kg"/>
    <n v="1103400"/>
    <b v="0"/>
    <n v="1103400"/>
    <b v="0"/>
    <n v="0"/>
    <b v="0"/>
    <s v="496746.525"/>
    <n v="0"/>
    <s v="496746.525"/>
    <n v="0"/>
    <b v="0"/>
    <b v="1"/>
  </r>
  <r>
    <s v="C"/>
    <s v="A"/>
    <n v="20190101"/>
    <n v="2019"/>
    <n v="52"/>
    <x v="3"/>
    <n v="180"/>
    <s v="COD"/>
    <x v="1"/>
    <s v="M"/>
    <s v="Import"/>
    <n v="643"/>
    <s v="RUS"/>
    <x v="9"/>
    <n v="0"/>
    <s v="W00"/>
    <s v="World"/>
    <s v="H4"/>
    <s v="HS"/>
    <b v="1"/>
    <n v="3104"/>
    <s v="Fertilizers mineral or chemical, potassic"/>
    <x v="9"/>
    <x v="1"/>
    <b v="0"/>
    <s v="C00"/>
    <s v="TOTAL CPC"/>
    <n v="0"/>
    <n v="0"/>
    <s v="TOTAL MOT"/>
    <n v="8"/>
    <s v="kg"/>
    <n v="506000"/>
    <b v="0"/>
    <n v="8"/>
    <s v="kg"/>
    <n v="506000"/>
    <b v="0"/>
    <n v="506000"/>
    <b v="0"/>
    <n v="0"/>
    <b v="0"/>
    <s v="231937.219"/>
    <n v="0"/>
    <s v="231937.219"/>
    <n v="0"/>
    <b v="0"/>
    <b v="1"/>
  </r>
  <r>
    <s v="C"/>
    <s v="A"/>
    <n v="20190101"/>
    <n v="2019"/>
    <n v="52"/>
    <x v="3"/>
    <n v="180"/>
    <s v="COD"/>
    <x v="1"/>
    <s v="M"/>
    <s v="Import"/>
    <n v="699"/>
    <s v="IND"/>
    <x v="11"/>
    <n v="0"/>
    <s v="W00"/>
    <s v="World"/>
    <s v="H4"/>
    <s v="HS"/>
    <b v="1"/>
    <n v="3104"/>
    <s v="Fertilizers mineral or chemical, potassic"/>
    <x v="9"/>
    <x v="1"/>
    <b v="0"/>
    <s v="C00"/>
    <s v="TOTAL CPC"/>
    <n v="0"/>
    <n v="0"/>
    <s v="TOTAL MOT"/>
    <n v="8"/>
    <s v="kg"/>
    <n v="100"/>
    <b v="0"/>
    <n v="8"/>
    <s v="kg"/>
    <n v="100"/>
    <b v="0"/>
    <n v="100"/>
    <b v="0"/>
    <n v="0"/>
    <b v="0"/>
    <s v="33.507"/>
    <n v="0"/>
    <s v="33.507"/>
    <n v="0"/>
    <b v="0"/>
    <b v="1"/>
  </r>
  <r>
    <s v="C"/>
    <s v="A"/>
    <n v="20190101"/>
    <n v="2019"/>
    <n v="52"/>
    <x v="3"/>
    <n v="180"/>
    <s v="COD"/>
    <x v="1"/>
    <s v="M"/>
    <s v="Import"/>
    <n v="710"/>
    <s v="ZAF"/>
    <x v="30"/>
    <n v="0"/>
    <s v="W00"/>
    <s v="World"/>
    <s v="H4"/>
    <s v="HS"/>
    <b v="1"/>
    <n v="3104"/>
    <s v="Fertilizers mineral or chemical, potassic"/>
    <x v="9"/>
    <x v="1"/>
    <b v="0"/>
    <s v="C00"/>
    <s v="TOTAL CPC"/>
    <n v="0"/>
    <n v="0"/>
    <s v="TOTAL MOT"/>
    <n v="8"/>
    <s v="kg"/>
    <n v="73515"/>
    <b v="0"/>
    <n v="8"/>
    <s v="kg"/>
    <n v="73515"/>
    <b v="0"/>
    <n v="73515"/>
    <b v="0"/>
    <n v="0"/>
    <b v="0"/>
    <s v="52820.26"/>
    <n v="0"/>
    <s v="52820.26"/>
    <n v="0"/>
    <b v="0"/>
    <b v="1"/>
  </r>
  <r>
    <s v="C"/>
    <s v="A"/>
    <n v="20190101"/>
    <n v="2019"/>
    <n v="52"/>
    <x v="3"/>
    <n v="180"/>
    <s v="COD"/>
    <x v="1"/>
    <s v="M"/>
    <s v="Import"/>
    <n v="757"/>
    <s v="CHE"/>
    <x v="31"/>
    <n v="0"/>
    <s v="W00"/>
    <s v="World"/>
    <s v="H4"/>
    <s v="HS"/>
    <b v="1"/>
    <n v="3104"/>
    <s v="Fertilizers mineral or chemical, potassic"/>
    <x v="9"/>
    <x v="1"/>
    <b v="0"/>
    <s v="C00"/>
    <s v="TOTAL CPC"/>
    <n v="0"/>
    <n v="0"/>
    <s v="TOTAL MOT"/>
    <n v="8"/>
    <s v="kg"/>
    <n v="1001700"/>
    <b v="0"/>
    <n v="8"/>
    <s v="kg"/>
    <n v="1001700"/>
    <b v="0"/>
    <n v="1001700"/>
    <b v="0"/>
    <n v="0"/>
    <b v="0"/>
    <s v="425389.539"/>
    <n v="0"/>
    <s v="425389.539"/>
    <n v="0"/>
    <b v="0"/>
    <b v="1"/>
  </r>
  <r>
    <s v="C"/>
    <s v="A"/>
    <n v="20190101"/>
    <n v="2019"/>
    <n v="52"/>
    <x v="3"/>
    <n v="562"/>
    <s v="NER"/>
    <x v="0"/>
    <s v="M"/>
    <s v="Import"/>
    <n v="0"/>
    <s v="W00"/>
    <x v="0"/>
    <n v="0"/>
    <s v="W00"/>
    <s v="World"/>
    <s v="H5"/>
    <s v="HS"/>
    <b v="1"/>
    <n v="3104"/>
    <s v="Fertilizers mineral or chemical, potassic"/>
    <x v="9"/>
    <x v="1"/>
    <b v="0"/>
    <s v="C00"/>
    <s v="TOTAL CPC"/>
    <n v="0"/>
    <n v="0"/>
    <s v="TOTAL MOT"/>
    <n v="8"/>
    <s v="kg"/>
    <s v="5478047.706"/>
    <b v="1"/>
    <n v="-1"/>
    <s v="N/A"/>
    <n v="0"/>
    <b v="0"/>
    <s v="5478047.706"/>
    <b v="1"/>
    <n v="0"/>
    <b v="0"/>
    <s v="1781061.078"/>
    <n v="0"/>
    <s v="1781061.078"/>
    <n v="6"/>
    <b v="0"/>
    <b v="1"/>
  </r>
  <r>
    <s v="C"/>
    <s v="A"/>
    <n v="20190101"/>
    <n v="2019"/>
    <n v="52"/>
    <x v="3"/>
    <n v="562"/>
    <s v="NER"/>
    <x v="0"/>
    <s v="M"/>
    <s v="Import"/>
    <n v="156"/>
    <s v="CHN"/>
    <x v="1"/>
    <n v="0"/>
    <s v="W00"/>
    <s v="World"/>
    <s v="H5"/>
    <s v="HS"/>
    <b v="1"/>
    <n v="3104"/>
    <s v="Fertilizers mineral or chemical, potassic"/>
    <x v="9"/>
    <x v="1"/>
    <b v="0"/>
    <s v="C00"/>
    <s v="TOTAL CPC"/>
    <n v="0"/>
    <n v="0"/>
    <s v="TOTAL MOT"/>
    <n v="8"/>
    <s v="kg"/>
    <s v="1711931.774"/>
    <b v="1"/>
    <n v="-1"/>
    <s v="N/A"/>
    <n v="0"/>
    <b v="0"/>
    <s v="1711931.774"/>
    <b v="1"/>
    <n v="0"/>
    <b v="0"/>
    <s v="556595.199"/>
    <n v="0"/>
    <s v="556595.199"/>
    <n v="6"/>
    <b v="0"/>
    <b v="1"/>
  </r>
  <r>
    <s v="C"/>
    <s v="A"/>
    <n v="20190101"/>
    <n v="2019"/>
    <n v="52"/>
    <x v="3"/>
    <n v="562"/>
    <s v="NER"/>
    <x v="0"/>
    <s v="M"/>
    <s v="Import"/>
    <n v="440"/>
    <s v="LTU"/>
    <x v="24"/>
    <n v="0"/>
    <s v="W00"/>
    <s v="World"/>
    <s v="H5"/>
    <s v="HS"/>
    <b v="1"/>
    <n v="3104"/>
    <s v="Fertilizers mineral or chemical, potassic"/>
    <x v="9"/>
    <x v="1"/>
    <b v="0"/>
    <s v="C00"/>
    <s v="TOTAL CPC"/>
    <n v="0"/>
    <n v="0"/>
    <s v="TOTAL MOT"/>
    <n v="8"/>
    <s v="kg"/>
    <s v="2482221.48"/>
    <b v="1"/>
    <n v="-1"/>
    <s v="N/A"/>
    <n v="0"/>
    <b v="0"/>
    <s v="2482221.48"/>
    <b v="1"/>
    <n v="0"/>
    <b v="0"/>
    <s v="807037.16"/>
    <n v="0"/>
    <s v="807037.16"/>
    <n v="6"/>
    <b v="0"/>
    <b v="1"/>
  </r>
  <r>
    <s v="C"/>
    <s v="A"/>
    <n v="20190101"/>
    <n v="2019"/>
    <n v="52"/>
    <x v="3"/>
    <n v="562"/>
    <s v="NER"/>
    <x v="0"/>
    <s v="M"/>
    <s v="Import"/>
    <n v="784"/>
    <s v="ARE"/>
    <x v="32"/>
    <n v="0"/>
    <s v="W00"/>
    <s v="World"/>
    <s v="H5"/>
    <s v="HS"/>
    <b v="1"/>
    <n v="3104"/>
    <s v="Fertilizers mineral or chemical, potassic"/>
    <x v="9"/>
    <x v="1"/>
    <b v="0"/>
    <s v="C00"/>
    <s v="TOTAL CPC"/>
    <n v="0"/>
    <n v="0"/>
    <s v="TOTAL MOT"/>
    <n v="8"/>
    <s v="kg"/>
    <s v="1283894.451"/>
    <b v="1"/>
    <n v="-1"/>
    <s v="N/A"/>
    <n v="0"/>
    <b v="0"/>
    <s v="1283894.451"/>
    <b v="1"/>
    <n v="0"/>
    <b v="0"/>
    <s v="417428.719"/>
    <n v="0"/>
    <s v="417428.719"/>
    <n v="6"/>
    <b v="0"/>
    <b v="1"/>
  </r>
  <r>
    <s v="C"/>
    <s v="A"/>
    <n v="20190101"/>
    <n v="2019"/>
    <n v="52"/>
    <x v="3"/>
    <n v="180"/>
    <s v="COD"/>
    <x v="1"/>
    <s v="M"/>
    <s v="Import"/>
    <n v="0"/>
    <s v="W00"/>
    <x v="0"/>
    <n v="0"/>
    <s v="W00"/>
    <s v="World"/>
    <s v="H4"/>
    <s v="HS"/>
    <b v="1"/>
    <n v="310420"/>
    <s v="Fertilizers, mineral or chemical potassic, potassium chloride"/>
    <x v="10"/>
    <x v="2"/>
    <b v="1"/>
    <s v="C00"/>
    <s v="TOTAL CPC"/>
    <n v="0"/>
    <n v="0"/>
    <s v="TOTAL MOT"/>
    <n v="8"/>
    <s v="kg"/>
    <n v="5154902"/>
    <b v="0"/>
    <n v="8"/>
    <s v="kg"/>
    <n v="5154902"/>
    <b v="0"/>
    <n v="5154902"/>
    <b v="0"/>
    <n v="0"/>
    <b v="0"/>
    <s v="2457194.324"/>
    <n v="0"/>
    <s v="2457194.324"/>
    <n v="0"/>
    <b v="0"/>
    <b v="1"/>
  </r>
  <r>
    <s v="C"/>
    <s v="A"/>
    <n v="20190101"/>
    <n v="2019"/>
    <n v="52"/>
    <x v="3"/>
    <n v="180"/>
    <s v="COD"/>
    <x v="1"/>
    <s v="M"/>
    <s v="Import"/>
    <n v="56"/>
    <s v="BEL"/>
    <x v="18"/>
    <n v="0"/>
    <s v="W00"/>
    <s v="World"/>
    <s v="H4"/>
    <s v="HS"/>
    <b v="1"/>
    <n v="310420"/>
    <s v="Fertilizers, mineral or chemical potassic, potassium chloride"/>
    <x v="10"/>
    <x v="2"/>
    <b v="1"/>
    <s v="C00"/>
    <s v="TOTAL CPC"/>
    <n v="0"/>
    <n v="0"/>
    <s v="TOTAL MOT"/>
    <n v="8"/>
    <s v="kg"/>
    <n v="1846000"/>
    <b v="0"/>
    <n v="8"/>
    <s v="kg"/>
    <n v="1846000"/>
    <b v="0"/>
    <n v="1846000"/>
    <b v="0"/>
    <n v="0"/>
    <b v="0"/>
    <s v="923398.436"/>
    <n v="0"/>
    <s v="923398.436"/>
    <n v="0"/>
    <b v="0"/>
    <b v="1"/>
  </r>
  <r>
    <s v="C"/>
    <s v="A"/>
    <n v="20190101"/>
    <n v="2019"/>
    <n v="52"/>
    <x v="3"/>
    <n v="180"/>
    <s v="COD"/>
    <x v="1"/>
    <s v="M"/>
    <s v="Import"/>
    <n v="112"/>
    <s v="BLR"/>
    <x v="19"/>
    <n v="0"/>
    <s v="W00"/>
    <s v="World"/>
    <s v="H4"/>
    <s v="HS"/>
    <b v="1"/>
    <n v="310420"/>
    <s v="Fertilizers, mineral or chemical potassic, potassium chloride"/>
    <x v="10"/>
    <x v="2"/>
    <b v="1"/>
    <s v="C00"/>
    <s v="TOTAL CPC"/>
    <n v="0"/>
    <n v="0"/>
    <s v="TOTAL MOT"/>
    <n v="8"/>
    <s v="kg"/>
    <n v="264000"/>
    <b v="0"/>
    <n v="8"/>
    <s v="kg"/>
    <n v="264000"/>
    <b v="0"/>
    <n v="264000"/>
    <b v="0"/>
    <n v="0"/>
    <b v="0"/>
    <s v="133822.725"/>
    <n v="0"/>
    <s v="133822.725"/>
    <n v="0"/>
    <b v="0"/>
    <b v="1"/>
  </r>
  <r>
    <s v="C"/>
    <s v="A"/>
    <n v="20190101"/>
    <n v="2019"/>
    <n v="52"/>
    <x v="3"/>
    <n v="180"/>
    <s v="COD"/>
    <x v="1"/>
    <s v="M"/>
    <s v="Import"/>
    <n v="124"/>
    <s v="CAN"/>
    <x v="47"/>
    <n v="0"/>
    <s v="W00"/>
    <s v="World"/>
    <s v="H4"/>
    <s v="HS"/>
    <b v="1"/>
    <n v="310420"/>
    <s v="Fertilizers, mineral or chemical potassic, potassium chloride"/>
    <x v="10"/>
    <x v="2"/>
    <b v="1"/>
    <s v="C00"/>
    <s v="TOTAL CPC"/>
    <n v="0"/>
    <n v="0"/>
    <s v="TOTAL MOT"/>
    <n v="8"/>
    <s v="kg"/>
    <n v="125450"/>
    <b v="0"/>
    <n v="8"/>
    <s v="kg"/>
    <n v="125450"/>
    <b v="0"/>
    <n v="125450"/>
    <b v="0"/>
    <n v="0"/>
    <b v="0"/>
    <s v="83807.943"/>
    <n v="0"/>
    <s v="83807.943"/>
    <n v="0"/>
    <b v="0"/>
    <b v="1"/>
  </r>
  <r>
    <s v="C"/>
    <s v="A"/>
    <n v="20190101"/>
    <n v="2019"/>
    <n v="52"/>
    <x v="3"/>
    <n v="180"/>
    <s v="COD"/>
    <x v="1"/>
    <s v="M"/>
    <s v="Import"/>
    <n v="276"/>
    <s v="DEU"/>
    <x v="4"/>
    <n v="0"/>
    <s v="W00"/>
    <s v="World"/>
    <s v="H4"/>
    <s v="HS"/>
    <b v="1"/>
    <n v="310420"/>
    <s v="Fertilizers, mineral or chemical potassic, potassium chloride"/>
    <x v="10"/>
    <x v="2"/>
    <b v="1"/>
    <s v="C00"/>
    <s v="TOTAL CPC"/>
    <n v="0"/>
    <n v="0"/>
    <s v="TOTAL MOT"/>
    <n v="8"/>
    <s v="kg"/>
    <n v="234747"/>
    <b v="0"/>
    <n v="8"/>
    <s v="kg"/>
    <n v="234747"/>
    <b v="0"/>
    <n v="234747"/>
    <b v="0"/>
    <n v="0"/>
    <b v="0"/>
    <s v="109292.095"/>
    <n v="0"/>
    <s v="109292.095"/>
    <n v="0"/>
    <b v="0"/>
    <b v="1"/>
  </r>
  <r>
    <s v="C"/>
    <s v="A"/>
    <n v="20190101"/>
    <n v="2019"/>
    <n v="52"/>
    <x v="3"/>
    <n v="180"/>
    <s v="COD"/>
    <x v="1"/>
    <s v="M"/>
    <s v="Import"/>
    <n v="504"/>
    <s v="MAR"/>
    <x v="43"/>
    <n v="0"/>
    <s v="W00"/>
    <s v="World"/>
    <s v="H4"/>
    <s v="HS"/>
    <b v="1"/>
    <n v="310420"/>
    <s v="Fertilizers, mineral or chemical potassic, potassium chloride"/>
    <x v="10"/>
    <x v="2"/>
    <b v="1"/>
    <s v="C00"/>
    <s v="TOTAL CPC"/>
    <n v="0"/>
    <n v="0"/>
    <s v="TOTAL MOT"/>
    <n v="8"/>
    <s v="kg"/>
    <n v="1103400"/>
    <b v="0"/>
    <n v="8"/>
    <s v="kg"/>
    <n v="1103400"/>
    <b v="0"/>
    <n v="1103400"/>
    <b v="0"/>
    <n v="0"/>
    <b v="0"/>
    <s v="496746.525"/>
    <n v="0"/>
    <s v="496746.525"/>
    <n v="0"/>
    <b v="0"/>
    <b v="1"/>
  </r>
  <r>
    <s v="C"/>
    <s v="A"/>
    <n v="20190101"/>
    <n v="2019"/>
    <n v="52"/>
    <x v="3"/>
    <n v="180"/>
    <s v="COD"/>
    <x v="1"/>
    <s v="M"/>
    <s v="Import"/>
    <n v="643"/>
    <s v="RUS"/>
    <x v="9"/>
    <n v="0"/>
    <s v="W00"/>
    <s v="World"/>
    <s v="H4"/>
    <s v="HS"/>
    <b v="1"/>
    <n v="310420"/>
    <s v="Fertilizers, mineral or chemical potassic, potassium chloride"/>
    <x v="10"/>
    <x v="2"/>
    <b v="1"/>
    <s v="C00"/>
    <s v="TOTAL CPC"/>
    <n v="0"/>
    <n v="0"/>
    <s v="TOTAL MOT"/>
    <n v="8"/>
    <s v="kg"/>
    <n v="506000"/>
    <b v="0"/>
    <n v="8"/>
    <s v="kg"/>
    <n v="506000"/>
    <b v="0"/>
    <n v="506000"/>
    <b v="0"/>
    <n v="0"/>
    <b v="0"/>
    <s v="231937.219"/>
    <n v="0"/>
    <s v="231937.219"/>
    <n v="0"/>
    <b v="0"/>
    <b v="1"/>
  </r>
  <r>
    <s v="C"/>
    <s v="A"/>
    <n v="20190101"/>
    <n v="2019"/>
    <n v="52"/>
    <x v="3"/>
    <n v="180"/>
    <s v="COD"/>
    <x v="1"/>
    <s v="M"/>
    <s v="Import"/>
    <n v="699"/>
    <s v="IND"/>
    <x v="11"/>
    <n v="0"/>
    <s v="W00"/>
    <s v="World"/>
    <s v="H4"/>
    <s v="HS"/>
    <b v="1"/>
    <n v="310420"/>
    <s v="Fertilizers, mineral or chemical potassic, potassium chloride"/>
    <x v="10"/>
    <x v="2"/>
    <b v="1"/>
    <s v="C00"/>
    <s v="TOTAL CPC"/>
    <n v="0"/>
    <n v="0"/>
    <s v="TOTAL MOT"/>
    <n v="8"/>
    <s v="kg"/>
    <n v="100"/>
    <b v="0"/>
    <n v="8"/>
    <s v="kg"/>
    <n v="100"/>
    <b v="0"/>
    <n v="100"/>
    <b v="0"/>
    <n v="0"/>
    <b v="0"/>
    <s v="33.507"/>
    <n v="0"/>
    <s v="33.507"/>
    <n v="0"/>
    <b v="0"/>
    <b v="1"/>
  </r>
  <r>
    <s v="C"/>
    <s v="A"/>
    <n v="20190101"/>
    <n v="2019"/>
    <n v="52"/>
    <x v="3"/>
    <n v="180"/>
    <s v="COD"/>
    <x v="1"/>
    <s v="M"/>
    <s v="Import"/>
    <n v="710"/>
    <s v="ZAF"/>
    <x v="30"/>
    <n v="0"/>
    <s v="W00"/>
    <s v="World"/>
    <s v="H4"/>
    <s v="HS"/>
    <b v="1"/>
    <n v="310420"/>
    <s v="Fertilizers, mineral or chemical potassic, potassium chloride"/>
    <x v="10"/>
    <x v="2"/>
    <b v="1"/>
    <s v="C00"/>
    <s v="TOTAL CPC"/>
    <n v="0"/>
    <n v="0"/>
    <s v="TOTAL MOT"/>
    <n v="8"/>
    <s v="kg"/>
    <n v="73505"/>
    <b v="0"/>
    <n v="8"/>
    <s v="kg"/>
    <n v="73505"/>
    <b v="0"/>
    <n v="73505"/>
    <b v="0"/>
    <n v="0"/>
    <b v="0"/>
    <s v="52766.335"/>
    <n v="0"/>
    <s v="52766.335"/>
    <n v="0"/>
    <b v="0"/>
    <b v="1"/>
  </r>
  <r>
    <s v="C"/>
    <s v="A"/>
    <n v="20190101"/>
    <n v="2019"/>
    <n v="52"/>
    <x v="3"/>
    <n v="180"/>
    <s v="COD"/>
    <x v="1"/>
    <s v="M"/>
    <s v="Import"/>
    <n v="757"/>
    <s v="CHE"/>
    <x v="31"/>
    <n v="0"/>
    <s v="W00"/>
    <s v="World"/>
    <s v="H4"/>
    <s v="HS"/>
    <b v="1"/>
    <n v="310420"/>
    <s v="Fertilizers, mineral or chemical potassic, potassium chloride"/>
    <x v="10"/>
    <x v="2"/>
    <b v="1"/>
    <s v="C00"/>
    <s v="TOTAL CPC"/>
    <n v="0"/>
    <n v="0"/>
    <s v="TOTAL MOT"/>
    <n v="8"/>
    <s v="kg"/>
    <n v="1001700"/>
    <b v="0"/>
    <n v="8"/>
    <s v="kg"/>
    <n v="1001700"/>
    <b v="0"/>
    <n v="1001700"/>
    <b v="0"/>
    <n v="0"/>
    <b v="0"/>
    <s v="425389.539"/>
    <n v="0"/>
    <s v="425389.539"/>
    <n v="0"/>
    <b v="0"/>
    <b v="1"/>
  </r>
  <r>
    <s v="C"/>
    <s v="A"/>
    <n v="20190101"/>
    <n v="2019"/>
    <n v="52"/>
    <x v="3"/>
    <n v="562"/>
    <s v="NER"/>
    <x v="0"/>
    <s v="M"/>
    <s v="Import"/>
    <n v="0"/>
    <s v="W00"/>
    <x v="0"/>
    <n v="0"/>
    <s v="W00"/>
    <s v="World"/>
    <s v="H5"/>
    <s v="HS"/>
    <b v="1"/>
    <n v="310420"/>
    <s v="Fertilizers, mineral or chemical potassic, potassium chloride"/>
    <x v="10"/>
    <x v="2"/>
    <b v="1"/>
    <s v="C00"/>
    <s v="TOTAL CPC"/>
    <n v="0"/>
    <n v="0"/>
    <s v="TOTAL MOT"/>
    <n v="8"/>
    <s v="kg"/>
    <s v="5478047.706"/>
    <b v="1"/>
    <n v="-1"/>
    <s v="N/A"/>
    <n v="0"/>
    <b v="0"/>
    <s v="5478047.706"/>
    <b v="1"/>
    <n v="0"/>
    <b v="0"/>
    <s v="1781061.078"/>
    <n v="0"/>
    <s v="1781061.078"/>
    <n v="6"/>
    <b v="0"/>
    <b v="1"/>
  </r>
  <r>
    <s v="C"/>
    <s v="A"/>
    <n v="20190101"/>
    <n v="2019"/>
    <n v="52"/>
    <x v="3"/>
    <n v="562"/>
    <s v="NER"/>
    <x v="0"/>
    <s v="M"/>
    <s v="Import"/>
    <n v="156"/>
    <s v="CHN"/>
    <x v="1"/>
    <n v="0"/>
    <s v="W00"/>
    <s v="World"/>
    <s v="H5"/>
    <s v="HS"/>
    <b v="1"/>
    <n v="310420"/>
    <s v="Fertilizers, mineral or chemical potassic, potassium chloride"/>
    <x v="10"/>
    <x v="2"/>
    <b v="1"/>
    <s v="C00"/>
    <s v="TOTAL CPC"/>
    <n v="0"/>
    <n v="0"/>
    <s v="TOTAL MOT"/>
    <n v="8"/>
    <s v="kg"/>
    <s v="1711931.774"/>
    <b v="1"/>
    <n v="-1"/>
    <s v="N/A"/>
    <n v="0"/>
    <b v="0"/>
    <s v="1711931.774"/>
    <b v="1"/>
    <n v="0"/>
    <b v="0"/>
    <s v="556595.199"/>
    <n v="0"/>
    <s v="556595.199"/>
    <n v="6"/>
    <b v="1"/>
    <b v="0"/>
  </r>
  <r>
    <s v="C"/>
    <s v="A"/>
    <n v="20190101"/>
    <n v="2019"/>
    <n v="52"/>
    <x v="3"/>
    <n v="562"/>
    <s v="NER"/>
    <x v="0"/>
    <s v="M"/>
    <s v="Import"/>
    <n v="440"/>
    <s v="LTU"/>
    <x v="24"/>
    <n v="0"/>
    <s v="W00"/>
    <s v="World"/>
    <s v="H5"/>
    <s v="HS"/>
    <b v="1"/>
    <n v="310420"/>
    <s v="Fertilizers, mineral or chemical potassic, potassium chloride"/>
    <x v="10"/>
    <x v="2"/>
    <b v="1"/>
    <s v="C00"/>
    <s v="TOTAL CPC"/>
    <n v="0"/>
    <n v="0"/>
    <s v="TOTAL MOT"/>
    <n v="8"/>
    <s v="kg"/>
    <s v="2482221.48"/>
    <b v="1"/>
    <n v="-1"/>
    <s v="N/A"/>
    <n v="0"/>
    <b v="0"/>
    <s v="2482221.48"/>
    <b v="1"/>
    <n v="0"/>
    <b v="0"/>
    <s v="807037.16"/>
    <n v="0"/>
    <s v="807037.16"/>
    <n v="6"/>
    <b v="1"/>
    <b v="0"/>
  </r>
  <r>
    <s v="C"/>
    <s v="A"/>
    <n v="20190101"/>
    <n v="2019"/>
    <n v="52"/>
    <x v="3"/>
    <n v="562"/>
    <s v="NER"/>
    <x v="0"/>
    <s v="M"/>
    <s v="Import"/>
    <n v="784"/>
    <s v="ARE"/>
    <x v="32"/>
    <n v="0"/>
    <s v="W00"/>
    <s v="World"/>
    <s v="H5"/>
    <s v="HS"/>
    <b v="1"/>
    <n v="310420"/>
    <s v="Fertilizers, mineral or chemical potassic, potassium chloride"/>
    <x v="10"/>
    <x v="2"/>
    <b v="1"/>
    <s v="C00"/>
    <s v="TOTAL CPC"/>
    <n v="0"/>
    <n v="0"/>
    <s v="TOTAL MOT"/>
    <n v="8"/>
    <s v="kg"/>
    <s v="1283894.451"/>
    <b v="1"/>
    <n v="-1"/>
    <s v="N/A"/>
    <n v="0"/>
    <b v="0"/>
    <s v="1283894.451"/>
    <b v="1"/>
    <n v="0"/>
    <b v="0"/>
    <s v="417428.719"/>
    <n v="0"/>
    <s v="417428.719"/>
    <n v="6"/>
    <b v="1"/>
    <b v="0"/>
  </r>
  <r>
    <s v="C"/>
    <s v="A"/>
    <n v="20190101"/>
    <n v="2019"/>
    <n v="52"/>
    <x v="3"/>
    <n v="180"/>
    <s v="COD"/>
    <x v="1"/>
    <s v="M"/>
    <s v="Import"/>
    <n v="0"/>
    <s v="W00"/>
    <x v="0"/>
    <n v="0"/>
    <s v="W00"/>
    <s v="World"/>
    <s v="H4"/>
    <s v="HS"/>
    <b v="1"/>
    <n v="310430"/>
    <s v="Fertilizers, mineral or chemical potassic, potassium sulphate"/>
    <x v="21"/>
    <x v="2"/>
    <b v="1"/>
    <s v="C00"/>
    <s v="TOTAL CPC"/>
    <n v="0"/>
    <n v="0"/>
    <s v="TOTAL MOT"/>
    <n v="-1"/>
    <s v="N/A"/>
    <n v="0"/>
    <b v="1"/>
    <n v="8"/>
    <s v="kg"/>
    <n v="11"/>
    <b v="0"/>
    <n v="0"/>
    <b v="1"/>
    <n v="0"/>
    <b v="0"/>
    <s v="199.298"/>
    <n v="0"/>
    <s v="199.298"/>
    <n v="6"/>
    <b v="0"/>
    <b v="1"/>
  </r>
  <r>
    <s v="C"/>
    <s v="A"/>
    <n v="20190101"/>
    <n v="2019"/>
    <n v="52"/>
    <x v="3"/>
    <n v="180"/>
    <s v="COD"/>
    <x v="1"/>
    <s v="M"/>
    <s v="Import"/>
    <n v="251"/>
    <s v="FRA"/>
    <x v="3"/>
    <n v="0"/>
    <s v="W00"/>
    <s v="World"/>
    <s v="H4"/>
    <s v="HS"/>
    <b v="1"/>
    <n v="310430"/>
    <s v="Fertilizers, mineral or chemical potassic, potassium sulphate"/>
    <x v="21"/>
    <x v="2"/>
    <b v="1"/>
    <s v="C00"/>
    <s v="TOTAL CPC"/>
    <n v="0"/>
    <n v="0"/>
    <s v="TOTAL MOT"/>
    <n v="-1"/>
    <s v="N/A"/>
    <n v="0"/>
    <b v="1"/>
    <n v="8"/>
    <s v="kg"/>
    <n v="1"/>
    <b v="0"/>
    <n v="0"/>
    <b v="1"/>
    <n v="0"/>
    <b v="0"/>
    <s v="145.373"/>
    <n v="0"/>
    <s v="145.373"/>
    <n v="6"/>
    <b v="0"/>
    <b v="1"/>
  </r>
  <r>
    <s v="C"/>
    <s v="A"/>
    <n v="20190101"/>
    <n v="2019"/>
    <n v="52"/>
    <x v="3"/>
    <n v="180"/>
    <s v="COD"/>
    <x v="1"/>
    <s v="M"/>
    <s v="Import"/>
    <n v="710"/>
    <s v="ZAF"/>
    <x v="30"/>
    <n v="0"/>
    <s v="W00"/>
    <s v="World"/>
    <s v="H4"/>
    <s v="HS"/>
    <b v="1"/>
    <n v="310430"/>
    <s v="Fertilizers, mineral or chemical potassic, potassium sulphate"/>
    <x v="21"/>
    <x v="2"/>
    <b v="1"/>
    <s v="C00"/>
    <s v="TOTAL CPC"/>
    <n v="0"/>
    <n v="0"/>
    <s v="TOTAL MOT"/>
    <n v="8"/>
    <s v="kg"/>
    <n v="10"/>
    <b v="0"/>
    <n v="8"/>
    <s v="kg"/>
    <n v="10"/>
    <b v="0"/>
    <n v="10"/>
    <b v="0"/>
    <n v="0"/>
    <b v="0"/>
    <s v="53.925"/>
    <n v="0"/>
    <s v="53.925"/>
    <n v="0"/>
    <b v="0"/>
    <b v="1"/>
  </r>
  <r>
    <s v="C"/>
    <s v="A"/>
    <n v="20190101"/>
    <n v="2019"/>
    <n v="52"/>
    <x v="3"/>
    <n v="180"/>
    <s v="COD"/>
    <x v="1"/>
    <s v="M"/>
    <s v="Import"/>
    <n v="0"/>
    <s v="W00"/>
    <x v="0"/>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7731558"/>
    <b v="0"/>
    <n v="8"/>
    <s v="kg"/>
    <n v="7731558"/>
    <b v="0"/>
    <n v="7731558"/>
    <b v="0"/>
    <n v="0"/>
    <b v="0"/>
    <s v="4365177.318"/>
    <n v="0"/>
    <s v="4365177.318"/>
    <n v="0"/>
    <b v="0"/>
    <b v="1"/>
  </r>
  <r>
    <s v="C"/>
    <s v="A"/>
    <n v="20190101"/>
    <n v="2019"/>
    <n v="52"/>
    <x v="3"/>
    <n v="180"/>
    <s v="COD"/>
    <x v="1"/>
    <s v="M"/>
    <s v="Import"/>
    <n v="24"/>
    <s v="AGO"/>
    <x v="17"/>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045725"/>
    <b v="0"/>
    <n v="8"/>
    <s v="kg"/>
    <n v="1045725"/>
    <b v="0"/>
    <n v="1045725"/>
    <b v="0"/>
    <n v="0"/>
    <b v="0"/>
    <s v="118083.104"/>
    <n v="0"/>
    <s v="118083.104"/>
    <n v="0"/>
    <b v="0"/>
    <b v="1"/>
  </r>
  <r>
    <s v="C"/>
    <s v="A"/>
    <n v="20190101"/>
    <n v="2019"/>
    <n v="52"/>
    <x v="3"/>
    <n v="180"/>
    <s v="COD"/>
    <x v="1"/>
    <s v="M"/>
    <s v="Import"/>
    <n v="56"/>
    <s v="BEL"/>
    <x v="18"/>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40760"/>
    <b v="0"/>
    <n v="8"/>
    <s v="kg"/>
    <n v="340760"/>
    <b v="0"/>
    <n v="340760"/>
    <b v="0"/>
    <n v="0"/>
    <b v="0"/>
    <s v="216863.315"/>
    <n v="0"/>
    <s v="216863.315"/>
    <n v="0"/>
    <b v="0"/>
    <b v="1"/>
  </r>
  <r>
    <s v="C"/>
    <s v="A"/>
    <n v="20190101"/>
    <n v="2019"/>
    <n v="52"/>
    <x v="3"/>
    <n v="180"/>
    <s v="COD"/>
    <x v="1"/>
    <s v="M"/>
    <s v="Import"/>
    <n v="156"/>
    <s v="CHN"/>
    <x v="1"/>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52509"/>
    <b v="0"/>
    <n v="8"/>
    <s v="kg"/>
    <n v="352509"/>
    <b v="0"/>
    <n v="352509"/>
    <b v="0"/>
    <n v="0"/>
    <b v="0"/>
    <s v="106632.106"/>
    <n v="0"/>
    <s v="106632.106"/>
    <n v="0"/>
    <b v="0"/>
    <b v="1"/>
  </r>
  <r>
    <s v="C"/>
    <s v="A"/>
    <n v="20190101"/>
    <n v="2019"/>
    <n v="52"/>
    <x v="3"/>
    <n v="180"/>
    <s v="COD"/>
    <x v="1"/>
    <s v="M"/>
    <s v="Import"/>
    <n v="276"/>
    <s v="DEU"/>
    <x v="4"/>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0500"/>
    <b v="0"/>
    <n v="8"/>
    <s v="kg"/>
    <n v="10500"/>
    <b v="0"/>
    <n v="10500"/>
    <b v="0"/>
    <n v="0"/>
    <b v="0"/>
    <s v="27253.582"/>
    <n v="0"/>
    <s v="27253.582"/>
    <n v="0"/>
    <b v="0"/>
    <b v="1"/>
  </r>
  <r>
    <s v="C"/>
    <s v="A"/>
    <n v="20190101"/>
    <n v="2019"/>
    <n v="52"/>
    <x v="3"/>
    <n v="180"/>
    <s v="COD"/>
    <x v="1"/>
    <s v="M"/>
    <s v="Import"/>
    <n v="380"/>
    <s v="ITA"/>
    <x v="20"/>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4195"/>
    <b v="0"/>
    <n v="8"/>
    <s v="kg"/>
    <n v="4195"/>
    <b v="0"/>
    <n v="4195"/>
    <b v="0"/>
    <n v="0"/>
    <b v="0"/>
    <s v="2459.663"/>
    <n v="0"/>
    <s v="2459.663"/>
    <n v="0"/>
    <b v="0"/>
    <b v="1"/>
  </r>
  <r>
    <s v="C"/>
    <s v="A"/>
    <n v="20190101"/>
    <n v="2019"/>
    <n v="52"/>
    <x v="3"/>
    <n v="180"/>
    <s v="COD"/>
    <x v="1"/>
    <s v="M"/>
    <s v="Import"/>
    <n v="504"/>
    <s v="MAR"/>
    <x v="43"/>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002640"/>
    <b v="0"/>
    <n v="8"/>
    <s v="kg"/>
    <n v="1002640"/>
    <b v="0"/>
    <n v="1002640"/>
    <b v="0"/>
    <n v="0"/>
    <b v="0"/>
    <s v="524270.353"/>
    <n v="0"/>
    <s v="524270.353"/>
    <n v="0"/>
    <b v="0"/>
    <b v="1"/>
  </r>
  <r>
    <s v="C"/>
    <s v="A"/>
    <n v="20190101"/>
    <n v="2019"/>
    <n v="52"/>
    <x v="3"/>
    <n v="180"/>
    <s v="COD"/>
    <x v="1"/>
    <s v="M"/>
    <s v="Import"/>
    <n v="528"/>
    <s v="NLD"/>
    <x v="7"/>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475"/>
    <b v="0"/>
    <n v="8"/>
    <s v="kg"/>
    <n v="1475"/>
    <b v="0"/>
    <n v="1475"/>
    <b v="0"/>
    <n v="0"/>
    <b v="0"/>
    <s v="784.771"/>
    <n v="0"/>
    <s v="784.771"/>
    <n v="0"/>
    <b v="0"/>
    <b v="1"/>
  </r>
  <r>
    <s v="C"/>
    <s v="A"/>
    <n v="20190101"/>
    <n v="2019"/>
    <n v="52"/>
    <x v="3"/>
    <n v="180"/>
    <s v="COD"/>
    <x v="1"/>
    <s v="M"/>
    <s v="Import"/>
    <n v="643"/>
    <s v="RUS"/>
    <x v="9"/>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777288"/>
    <b v="0"/>
    <n v="8"/>
    <s v="kg"/>
    <n v="777288"/>
    <b v="0"/>
    <n v="777288"/>
    <b v="0"/>
    <n v="0"/>
    <b v="0"/>
    <s v="546363.206"/>
    <n v="0"/>
    <s v="546363.206"/>
    <n v="0"/>
    <b v="0"/>
    <b v="1"/>
  </r>
  <r>
    <s v="C"/>
    <s v="A"/>
    <n v="20190101"/>
    <n v="2019"/>
    <n v="52"/>
    <x v="3"/>
    <n v="180"/>
    <s v="COD"/>
    <x v="1"/>
    <s v="M"/>
    <s v="Import"/>
    <n v="682"/>
    <s v="SAU"/>
    <x v="48"/>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97000"/>
    <b v="0"/>
    <n v="8"/>
    <s v="kg"/>
    <n v="297000"/>
    <b v="0"/>
    <n v="297000"/>
    <b v="0"/>
    <n v="0"/>
    <b v="0"/>
    <s v="168139.642"/>
    <n v="0"/>
    <s v="168139.642"/>
    <n v="0"/>
    <b v="0"/>
    <b v="1"/>
  </r>
  <r>
    <s v="C"/>
    <s v="A"/>
    <n v="20190101"/>
    <n v="2019"/>
    <n v="52"/>
    <x v="3"/>
    <n v="180"/>
    <s v="COD"/>
    <x v="1"/>
    <s v="M"/>
    <s v="Import"/>
    <n v="710"/>
    <s v="ZAF"/>
    <x v="30"/>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095403"/>
    <b v="0"/>
    <n v="8"/>
    <s v="kg"/>
    <n v="3095403"/>
    <b v="0"/>
    <n v="3095403"/>
    <b v="0"/>
    <n v="0"/>
    <b v="0"/>
    <s v="2111139.806"/>
    <n v="0"/>
    <s v="2111139.806"/>
    <n v="0"/>
    <b v="0"/>
    <b v="1"/>
  </r>
  <r>
    <s v="C"/>
    <s v="A"/>
    <n v="20190101"/>
    <n v="2019"/>
    <n v="52"/>
    <x v="3"/>
    <n v="180"/>
    <s v="COD"/>
    <x v="1"/>
    <s v="M"/>
    <s v="Import"/>
    <n v="792"/>
    <s v="TUR"/>
    <x v="33"/>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96000"/>
    <b v="0"/>
    <n v="8"/>
    <s v="kg"/>
    <n v="96000"/>
    <b v="0"/>
    <n v="96000"/>
    <b v="0"/>
    <n v="0"/>
    <b v="0"/>
    <s v="68515.657"/>
    <n v="0"/>
    <s v="68515.657"/>
    <n v="0"/>
    <b v="0"/>
    <b v="1"/>
  </r>
  <r>
    <s v="C"/>
    <s v="A"/>
    <n v="20190101"/>
    <n v="2019"/>
    <n v="52"/>
    <x v="3"/>
    <n v="180"/>
    <s v="COD"/>
    <x v="1"/>
    <s v="M"/>
    <s v="Import"/>
    <n v="800"/>
    <s v="UGA"/>
    <x v="34"/>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50000"/>
    <b v="0"/>
    <n v="8"/>
    <s v="kg"/>
    <n v="50000"/>
    <b v="0"/>
    <n v="50000"/>
    <b v="0"/>
    <n v="0"/>
    <b v="0"/>
    <s v="33331.109"/>
    <n v="0"/>
    <s v="33331.109"/>
    <n v="0"/>
    <b v="0"/>
    <b v="1"/>
  </r>
  <r>
    <s v="C"/>
    <s v="A"/>
    <n v="20190101"/>
    <n v="2019"/>
    <n v="52"/>
    <x v="3"/>
    <n v="180"/>
    <s v="COD"/>
    <x v="1"/>
    <s v="M"/>
    <s v="Import"/>
    <n v="842"/>
    <s v="USA"/>
    <x v="15"/>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563"/>
    <b v="0"/>
    <n v="8"/>
    <s v="kg"/>
    <n v="1563"/>
    <b v="0"/>
    <n v="1563"/>
    <b v="0"/>
    <n v="0"/>
    <b v="0"/>
    <s v="747.793"/>
    <n v="0"/>
    <s v="747.793"/>
    <n v="0"/>
    <b v="0"/>
    <b v="1"/>
  </r>
  <r>
    <s v="C"/>
    <s v="A"/>
    <n v="20190101"/>
    <n v="2019"/>
    <n v="52"/>
    <x v="3"/>
    <n v="180"/>
    <s v="COD"/>
    <x v="1"/>
    <s v="M"/>
    <s v="Import"/>
    <n v="894"/>
    <s v="ZMB"/>
    <x v="39"/>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656500"/>
    <b v="0"/>
    <n v="8"/>
    <s v="kg"/>
    <n v="656500"/>
    <b v="0"/>
    <n v="656500"/>
    <b v="0"/>
    <n v="0"/>
    <b v="0"/>
    <s v="440593.212"/>
    <n v="0"/>
    <s v="440593.212"/>
    <n v="0"/>
    <b v="0"/>
    <b v="1"/>
  </r>
  <r>
    <s v="C"/>
    <s v="A"/>
    <n v="20190101"/>
    <n v="2019"/>
    <n v="52"/>
    <x v="3"/>
    <n v="562"/>
    <s v="NER"/>
    <x v="0"/>
    <s v="M"/>
    <s v="Import"/>
    <n v="0"/>
    <s v="W00"/>
    <x v="0"/>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s v="17168564.534"/>
    <b v="1"/>
    <n v="-1"/>
    <s v="N/A"/>
    <n v="0"/>
    <b v="0"/>
    <s v="17168564.534"/>
    <b v="1"/>
    <n v="0"/>
    <b v="0"/>
    <s v="7553202.946"/>
    <n v="0"/>
    <s v="7553202.946"/>
    <n v="6"/>
    <b v="0"/>
    <b v="1"/>
  </r>
  <r>
    <s v="C"/>
    <s v="A"/>
    <n v="20190101"/>
    <n v="2019"/>
    <n v="52"/>
    <x v="3"/>
    <n v="562"/>
    <s v="NER"/>
    <x v="0"/>
    <s v="M"/>
    <s v="Import"/>
    <n v="156"/>
    <s v="CHN"/>
    <x v="1"/>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s v="80092.405"/>
    <b v="1"/>
    <n v="-1"/>
    <s v="N/A"/>
    <n v="0"/>
    <b v="0"/>
    <s v="80092.405"/>
    <b v="1"/>
    <n v="0"/>
    <b v="0"/>
    <s v="43145.353"/>
    <n v="0"/>
    <s v="43145.353"/>
    <n v="6"/>
    <b v="0"/>
    <b v="1"/>
  </r>
  <r>
    <s v="C"/>
    <s v="A"/>
    <n v="20190101"/>
    <n v="2019"/>
    <n v="52"/>
    <x v="3"/>
    <n v="562"/>
    <s v="NER"/>
    <x v="0"/>
    <s v="M"/>
    <s v="Import"/>
    <n v="251"/>
    <s v="FRA"/>
    <x v="3"/>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s v="825.417"/>
    <b v="1"/>
    <n v="-1"/>
    <s v="N/A"/>
    <n v="0"/>
    <b v="0"/>
    <s v="825.417"/>
    <b v="1"/>
    <n v="0"/>
    <b v="0"/>
    <s v="1293.532"/>
    <n v="0"/>
    <s v="1293.532"/>
    <n v="6"/>
    <b v="0"/>
    <b v="1"/>
  </r>
  <r>
    <s v="C"/>
    <s v="A"/>
    <n v="20190101"/>
    <n v="2019"/>
    <n v="52"/>
    <x v="3"/>
    <n v="562"/>
    <s v="NER"/>
    <x v="0"/>
    <s v="M"/>
    <s v="Import"/>
    <n v="266"/>
    <s v="GAB"/>
    <x v="40"/>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s v="127.05"/>
    <b v="1"/>
    <n v="-1"/>
    <s v="N/A"/>
    <n v="0"/>
    <b v="0"/>
    <s v="127.05"/>
    <b v="1"/>
    <n v="0"/>
    <b v="0"/>
    <s v="383.696"/>
    <n v="0"/>
    <s v="383.696"/>
    <n v="6"/>
    <b v="0"/>
    <b v="1"/>
  </r>
  <r>
    <s v="C"/>
    <s v="A"/>
    <n v="20190101"/>
    <n v="2019"/>
    <n v="52"/>
    <x v="3"/>
    <n v="562"/>
    <s v="NER"/>
    <x v="0"/>
    <s v="M"/>
    <s v="Import"/>
    <n v="384"/>
    <s v="CIV"/>
    <x v="6"/>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s v="2198635.709"/>
    <b v="1"/>
    <n v="-1"/>
    <s v="N/A"/>
    <n v="0"/>
    <b v="0"/>
    <s v="2198635.709"/>
    <b v="1"/>
    <n v="0"/>
    <b v="0"/>
    <s v="1184393.368"/>
    <n v="0"/>
    <s v="1184393.368"/>
    <n v="6"/>
    <b v="0"/>
    <b v="1"/>
  </r>
  <r>
    <s v="C"/>
    <s v="A"/>
    <n v="20190101"/>
    <n v="2019"/>
    <n v="52"/>
    <x v="3"/>
    <n v="562"/>
    <s v="NER"/>
    <x v="0"/>
    <s v="M"/>
    <s v="Import"/>
    <n v="504"/>
    <s v="MAR"/>
    <x v="43"/>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s v="18993.872"/>
    <b v="1"/>
    <n v="-1"/>
    <s v="N/A"/>
    <n v="0"/>
    <b v="0"/>
    <s v="18993.872"/>
    <b v="1"/>
    <n v="0"/>
    <b v="0"/>
    <s v="10231.898"/>
    <n v="0"/>
    <s v="10231.898"/>
    <n v="6"/>
    <b v="0"/>
    <b v="1"/>
  </r>
  <r>
    <s v="C"/>
    <s v="A"/>
    <n v="20190101"/>
    <n v="2019"/>
    <n v="52"/>
    <x v="3"/>
    <n v="562"/>
    <s v="NER"/>
    <x v="0"/>
    <s v="M"/>
    <s v="Import"/>
    <n v="566"/>
    <s v="NGA"/>
    <x v="8"/>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s v="85497.802"/>
    <b v="1"/>
    <n v="-1"/>
    <s v="N/A"/>
    <n v="0"/>
    <b v="0"/>
    <s v="85497.802"/>
    <b v="1"/>
    <n v="0"/>
    <b v="0"/>
    <s v="215755.009"/>
    <n v="0"/>
    <s v="215755.009"/>
    <n v="6"/>
    <b v="0"/>
    <b v="1"/>
  </r>
  <r>
    <s v="C"/>
    <s v="A"/>
    <n v="20190101"/>
    <n v="2019"/>
    <n v="52"/>
    <x v="3"/>
    <n v="562"/>
    <s v="NER"/>
    <x v="0"/>
    <s v="M"/>
    <s v="Import"/>
    <n v="724"/>
    <s v="ESP"/>
    <x v="12"/>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s v="83072.642"/>
    <b v="1"/>
    <n v="-1"/>
    <s v="N/A"/>
    <n v="0"/>
    <b v="0"/>
    <s v="83072.642"/>
    <b v="1"/>
    <n v="0"/>
    <b v="0"/>
    <s v="44750.791"/>
    <n v="0"/>
    <s v="44750.791"/>
    <n v="6"/>
    <b v="0"/>
    <b v="1"/>
  </r>
  <r>
    <s v="C"/>
    <s v="A"/>
    <n v="20190101"/>
    <n v="2019"/>
    <n v="52"/>
    <x v="3"/>
    <n v="562"/>
    <s v="NER"/>
    <x v="0"/>
    <s v="M"/>
    <s v="Import"/>
    <n v="842"/>
    <s v="USA"/>
    <x v="15"/>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s v="14690463.105"/>
    <b v="1"/>
    <n v="-1"/>
    <s v="N/A"/>
    <n v="0"/>
    <b v="0"/>
    <s v="14690463.105"/>
    <b v="1"/>
    <n v="0"/>
    <b v="0"/>
    <s v="6047400.944"/>
    <n v="0"/>
    <s v="6047400.944"/>
    <n v="6"/>
    <b v="0"/>
    <b v="1"/>
  </r>
  <r>
    <s v="C"/>
    <s v="A"/>
    <n v="20190101"/>
    <n v="2019"/>
    <n v="52"/>
    <x v="3"/>
    <n v="562"/>
    <s v="NER"/>
    <x v="0"/>
    <s v="M"/>
    <s v="Import"/>
    <n v="854"/>
    <s v="BFA"/>
    <x v="16"/>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s v="10856.53"/>
    <b v="1"/>
    <n v="-1"/>
    <s v="N/A"/>
    <n v="0"/>
    <b v="0"/>
    <s v="10856.53"/>
    <b v="1"/>
    <n v="0"/>
    <b v="0"/>
    <s v="5848.355"/>
    <n v="0"/>
    <s v="5848.355"/>
    <n v="6"/>
    <b v="0"/>
    <b v="1"/>
  </r>
  <r>
    <s v="C"/>
    <s v="A"/>
    <n v="20190101"/>
    <n v="2019"/>
    <n v="52"/>
    <x v="3"/>
    <n v="562"/>
    <s v="NER"/>
    <x v="0"/>
    <s v="M"/>
    <s v="Import"/>
    <n v="0"/>
    <s v="W00"/>
    <x v="0"/>
    <n v="0"/>
    <s v="W00"/>
    <s v="World"/>
    <s v="H5"/>
    <s v="HS"/>
    <b v="1"/>
    <n v="310510"/>
    <s v="Fertilizers, mineral or chemical in tablets or similar forms or in packages of a gross weight not exceeding 10kg"/>
    <x v="13"/>
    <x v="2"/>
    <b v="1"/>
    <s v="C00"/>
    <s v="TOTAL CPC"/>
    <n v="0"/>
    <n v="0"/>
    <s v="TOTAL MOT"/>
    <n v="8"/>
    <s v="kg"/>
    <s v="66994.564"/>
    <b v="1"/>
    <n v="-1"/>
    <s v="N/A"/>
    <n v="0"/>
    <b v="0"/>
    <s v="66994.564"/>
    <b v="1"/>
    <n v="0"/>
    <b v="0"/>
    <s v="202325.642"/>
    <n v="0"/>
    <s v="202325.642"/>
    <n v="6"/>
    <b v="0"/>
    <b v="1"/>
  </r>
  <r>
    <s v="C"/>
    <s v="A"/>
    <n v="20190101"/>
    <n v="2019"/>
    <n v="52"/>
    <x v="3"/>
    <n v="562"/>
    <s v="NER"/>
    <x v="0"/>
    <s v="M"/>
    <s v="Import"/>
    <n v="266"/>
    <s v="GAB"/>
    <x v="40"/>
    <n v="0"/>
    <s v="W00"/>
    <s v="World"/>
    <s v="H5"/>
    <s v="HS"/>
    <b v="1"/>
    <n v="310510"/>
    <s v="Fertilizers, mineral or chemical in tablets or similar forms or in packages of a gross weight not exceeding 10kg"/>
    <x v="13"/>
    <x v="2"/>
    <b v="1"/>
    <s v="C00"/>
    <s v="TOTAL CPC"/>
    <n v="0"/>
    <n v="0"/>
    <s v="TOTAL MOT"/>
    <n v="8"/>
    <s v="kg"/>
    <s v="127.05"/>
    <b v="1"/>
    <n v="-1"/>
    <s v="N/A"/>
    <n v="0"/>
    <b v="0"/>
    <s v="127.05"/>
    <b v="1"/>
    <n v="0"/>
    <b v="0"/>
    <s v="383.696"/>
    <n v="0"/>
    <s v="383.696"/>
    <n v="6"/>
    <b v="1"/>
    <b v="0"/>
  </r>
  <r>
    <s v="C"/>
    <s v="A"/>
    <n v="20190101"/>
    <n v="2019"/>
    <n v="52"/>
    <x v="3"/>
    <n v="562"/>
    <s v="NER"/>
    <x v="0"/>
    <s v="M"/>
    <s v="Import"/>
    <n v="566"/>
    <s v="NGA"/>
    <x v="8"/>
    <n v="0"/>
    <s v="W00"/>
    <s v="World"/>
    <s v="H5"/>
    <s v="HS"/>
    <b v="1"/>
    <n v="310510"/>
    <s v="Fertilizers, mineral or chemical in tablets or similar forms or in packages of a gross weight not exceeding 10kg"/>
    <x v="13"/>
    <x v="2"/>
    <b v="1"/>
    <s v="C00"/>
    <s v="TOTAL CPC"/>
    <n v="0"/>
    <n v="0"/>
    <s v="TOTAL MOT"/>
    <n v="8"/>
    <s v="kg"/>
    <s v="66867.514"/>
    <b v="1"/>
    <n v="-1"/>
    <s v="N/A"/>
    <n v="0"/>
    <b v="0"/>
    <s v="66867.514"/>
    <b v="1"/>
    <n v="0"/>
    <b v="0"/>
    <s v="201941.946"/>
    <n v="0"/>
    <s v="201941.946"/>
    <n v="6"/>
    <b v="1"/>
    <b v="0"/>
  </r>
  <r>
    <s v="C"/>
    <s v="A"/>
    <n v="20190101"/>
    <n v="2019"/>
    <n v="52"/>
    <x v="3"/>
    <n v="180"/>
    <s v="COD"/>
    <x v="1"/>
    <s v="M"/>
    <s v="Import"/>
    <n v="0"/>
    <s v="W00"/>
    <x v="0"/>
    <n v="0"/>
    <s v="W00"/>
    <s v="World"/>
    <s v="H4"/>
    <s v="HS"/>
    <b v="1"/>
    <n v="310520"/>
    <s v="Fertilizers, mineral or chemical containing the three fertilizing elements nitrogen, phosphorus and potassium"/>
    <x v="14"/>
    <x v="2"/>
    <b v="1"/>
    <s v="C00"/>
    <s v="TOTAL CPC"/>
    <n v="0"/>
    <n v="0"/>
    <s v="TOTAL MOT"/>
    <n v="8"/>
    <s v="kg"/>
    <n v="6268953"/>
    <b v="0"/>
    <n v="8"/>
    <s v="kg"/>
    <n v="6268953"/>
    <b v="0"/>
    <n v="6268953"/>
    <b v="0"/>
    <n v="0"/>
    <b v="0"/>
    <s v="3498325.739"/>
    <n v="0"/>
    <s v="3498325.739"/>
    <n v="0"/>
    <b v="0"/>
    <b v="1"/>
  </r>
  <r>
    <s v="C"/>
    <s v="A"/>
    <n v="20190101"/>
    <n v="2019"/>
    <n v="52"/>
    <x v="3"/>
    <n v="180"/>
    <s v="COD"/>
    <x v="1"/>
    <s v="M"/>
    <s v="Import"/>
    <n v="24"/>
    <s v="AGO"/>
    <x v="17"/>
    <n v="0"/>
    <s v="W00"/>
    <s v="World"/>
    <s v="H4"/>
    <s v="HS"/>
    <b v="1"/>
    <n v="310520"/>
    <s v="Fertilizers, mineral or chemical containing the three fertilizing elements nitrogen, phosphorus and potassium"/>
    <x v="14"/>
    <x v="2"/>
    <b v="1"/>
    <s v="C00"/>
    <s v="TOTAL CPC"/>
    <n v="0"/>
    <n v="0"/>
    <s v="TOTAL MOT"/>
    <n v="8"/>
    <s v="kg"/>
    <n v="1045725"/>
    <b v="0"/>
    <n v="8"/>
    <s v="kg"/>
    <n v="1045725"/>
    <b v="0"/>
    <n v="1045725"/>
    <b v="0"/>
    <n v="0"/>
    <b v="0"/>
    <s v="118083.104"/>
    <n v="0"/>
    <s v="118083.104"/>
    <n v="0"/>
    <b v="0"/>
    <b v="1"/>
  </r>
  <r>
    <s v="C"/>
    <s v="A"/>
    <n v="20190101"/>
    <n v="2019"/>
    <n v="52"/>
    <x v="3"/>
    <n v="180"/>
    <s v="COD"/>
    <x v="1"/>
    <s v="M"/>
    <s v="Import"/>
    <n v="56"/>
    <s v="BEL"/>
    <x v="18"/>
    <n v="0"/>
    <s v="W00"/>
    <s v="World"/>
    <s v="H4"/>
    <s v="HS"/>
    <b v="1"/>
    <n v="310520"/>
    <s v="Fertilizers, mineral or chemical containing the three fertilizing elements nitrogen, phosphorus and potassium"/>
    <x v="14"/>
    <x v="2"/>
    <b v="1"/>
    <s v="C00"/>
    <s v="TOTAL CPC"/>
    <n v="0"/>
    <n v="0"/>
    <s v="TOTAL MOT"/>
    <n v="8"/>
    <s v="kg"/>
    <n v="331000"/>
    <b v="0"/>
    <n v="8"/>
    <s v="kg"/>
    <n v="331000"/>
    <b v="0"/>
    <n v="331000"/>
    <b v="0"/>
    <n v="0"/>
    <b v="0"/>
    <s v="196387.871"/>
    <n v="0"/>
    <s v="196387.871"/>
    <n v="0"/>
    <b v="0"/>
    <b v="1"/>
  </r>
  <r>
    <s v="C"/>
    <s v="A"/>
    <n v="20190101"/>
    <n v="2019"/>
    <n v="52"/>
    <x v="3"/>
    <n v="180"/>
    <s v="COD"/>
    <x v="1"/>
    <s v="M"/>
    <s v="Import"/>
    <n v="156"/>
    <s v="CHN"/>
    <x v="1"/>
    <n v="0"/>
    <s v="W00"/>
    <s v="World"/>
    <s v="H4"/>
    <s v="HS"/>
    <b v="1"/>
    <n v="310520"/>
    <s v="Fertilizers, mineral or chemical containing the three fertilizing elements nitrogen, phosphorus and potassium"/>
    <x v="14"/>
    <x v="2"/>
    <b v="1"/>
    <s v="C00"/>
    <s v="TOTAL CPC"/>
    <n v="0"/>
    <n v="0"/>
    <s v="TOTAL MOT"/>
    <n v="8"/>
    <s v="kg"/>
    <n v="352509"/>
    <b v="0"/>
    <n v="8"/>
    <s v="kg"/>
    <n v="352509"/>
    <b v="0"/>
    <n v="352509"/>
    <b v="0"/>
    <n v="0"/>
    <b v="0"/>
    <s v="106632.106"/>
    <n v="0"/>
    <s v="106632.106"/>
    <n v="0"/>
    <b v="0"/>
    <b v="1"/>
  </r>
  <r>
    <s v="C"/>
    <s v="A"/>
    <n v="20190101"/>
    <n v="2019"/>
    <n v="52"/>
    <x v="3"/>
    <n v="180"/>
    <s v="COD"/>
    <x v="1"/>
    <s v="M"/>
    <s v="Import"/>
    <n v="276"/>
    <s v="DEU"/>
    <x v="4"/>
    <n v="0"/>
    <s v="W00"/>
    <s v="World"/>
    <s v="H4"/>
    <s v="HS"/>
    <b v="1"/>
    <n v="310520"/>
    <s v="Fertilizers, mineral or chemical containing the three fertilizing elements nitrogen, phosphorus and potassium"/>
    <x v="14"/>
    <x v="2"/>
    <b v="1"/>
    <s v="C00"/>
    <s v="TOTAL CPC"/>
    <n v="0"/>
    <n v="0"/>
    <s v="TOTAL MOT"/>
    <n v="8"/>
    <s v="kg"/>
    <n v="10500"/>
    <b v="0"/>
    <n v="8"/>
    <s v="kg"/>
    <n v="10500"/>
    <b v="0"/>
    <n v="10500"/>
    <b v="0"/>
    <n v="0"/>
    <b v="0"/>
    <s v="27253.582"/>
    <n v="0"/>
    <s v="27253.582"/>
    <n v="0"/>
    <b v="0"/>
    <b v="1"/>
  </r>
  <r>
    <s v="C"/>
    <s v="A"/>
    <n v="20190101"/>
    <n v="2019"/>
    <n v="52"/>
    <x v="3"/>
    <n v="180"/>
    <s v="COD"/>
    <x v="1"/>
    <s v="M"/>
    <s v="Import"/>
    <n v="528"/>
    <s v="NLD"/>
    <x v="7"/>
    <n v="0"/>
    <s v="W00"/>
    <s v="World"/>
    <s v="H4"/>
    <s v="HS"/>
    <b v="1"/>
    <n v="310520"/>
    <s v="Fertilizers, mineral or chemical containing the three fertilizing elements nitrogen, phosphorus and potassium"/>
    <x v="14"/>
    <x v="2"/>
    <b v="1"/>
    <s v="C00"/>
    <s v="TOTAL CPC"/>
    <n v="0"/>
    <n v="0"/>
    <s v="TOTAL MOT"/>
    <n v="8"/>
    <s v="kg"/>
    <n v="1475"/>
    <b v="0"/>
    <n v="8"/>
    <s v="kg"/>
    <n v="1475"/>
    <b v="0"/>
    <n v="1475"/>
    <b v="0"/>
    <n v="0"/>
    <b v="0"/>
    <s v="784.771"/>
    <n v="0"/>
    <s v="784.771"/>
    <n v="0"/>
    <b v="0"/>
    <b v="1"/>
  </r>
  <r>
    <s v="C"/>
    <s v="A"/>
    <n v="20190101"/>
    <n v="2019"/>
    <n v="52"/>
    <x v="3"/>
    <n v="180"/>
    <s v="COD"/>
    <x v="1"/>
    <s v="M"/>
    <s v="Import"/>
    <n v="643"/>
    <s v="RUS"/>
    <x v="9"/>
    <n v="0"/>
    <s v="W00"/>
    <s v="World"/>
    <s v="H4"/>
    <s v="HS"/>
    <b v="1"/>
    <n v="310520"/>
    <s v="Fertilizers, mineral or chemical containing the three fertilizing elements nitrogen, phosphorus and potassium"/>
    <x v="14"/>
    <x v="2"/>
    <b v="1"/>
    <s v="C00"/>
    <s v="TOTAL CPC"/>
    <n v="0"/>
    <n v="0"/>
    <s v="TOTAL MOT"/>
    <n v="8"/>
    <s v="kg"/>
    <n v="777288"/>
    <b v="0"/>
    <n v="8"/>
    <s v="kg"/>
    <n v="777288"/>
    <b v="0"/>
    <n v="777288"/>
    <b v="0"/>
    <n v="0"/>
    <b v="0"/>
    <s v="546363.206"/>
    <n v="0"/>
    <s v="546363.206"/>
    <n v="0"/>
    <b v="0"/>
    <b v="1"/>
  </r>
  <r>
    <s v="C"/>
    <s v="A"/>
    <n v="20190101"/>
    <n v="2019"/>
    <n v="52"/>
    <x v="3"/>
    <n v="180"/>
    <s v="COD"/>
    <x v="1"/>
    <s v="M"/>
    <s v="Import"/>
    <n v="710"/>
    <s v="ZAF"/>
    <x v="30"/>
    <n v="0"/>
    <s v="W00"/>
    <s v="World"/>
    <s v="H4"/>
    <s v="HS"/>
    <b v="1"/>
    <n v="310520"/>
    <s v="Fertilizers, mineral or chemical containing the three fertilizing elements nitrogen, phosphorus and potassium"/>
    <x v="14"/>
    <x v="2"/>
    <b v="1"/>
    <s v="C00"/>
    <s v="TOTAL CPC"/>
    <n v="0"/>
    <n v="0"/>
    <s v="TOTAL MOT"/>
    <n v="8"/>
    <s v="kg"/>
    <n v="2997956"/>
    <b v="0"/>
    <n v="8"/>
    <s v="kg"/>
    <n v="2997956"/>
    <b v="0"/>
    <n v="2997956"/>
    <b v="0"/>
    <n v="0"/>
    <b v="0"/>
    <s v="1993712.23"/>
    <n v="0"/>
    <s v="1993712.23"/>
    <n v="0"/>
    <b v="0"/>
    <b v="1"/>
  </r>
  <r>
    <s v="C"/>
    <s v="A"/>
    <n v="20190101"/>
    <n v="2019"/>
    <n v="52"/>
    <x v="3"/>
    <n v="180"/>
    <s v="COD"/>
    <x v="1"/>
    <s v="M"/>
    <s v="Import"/>
    <n v="792"/>
    <s v="TUR"/>
    <x v="33"/>
    <n v="0"/>
    <s v="W00"/>
    <s v="World"/>
    <s v="H4"/>
    <s v="HS"/>
    <b v="1"/>
    <n v="310520"/>
    <s v="Fertilizers, mineral or chemical containing the three fertilizing elements nitrogen, phosphorus and potassium"/>
    <x v="14"/>
    <x v="2"/>
    <b v="1"/>
    <s v="C00"/>
    <s v="TOTAL CPC"/>
    <n v="0"/>
    <n v="0"/>
    <s v="TOTAL MOT"/>
    <n v="8"/>
    <s v="kg"/>
    <n v="96000"/>
    <b v="0"/>
    <n v="8"/>
    <s v="kg"/>
    <n v="96000"/>
    <b v="0"/>
    <n v="96000"/>
    <b v="0"/>
    <n v="0"/>
    <b v="0"/>
    <s v="68515.657"/>
    <n v="0"/>
    <s v="68515.657"/>
    <n v="0"/>
    <b v="0"/>
    <b v="1"/>
  </r>
  <r>
    <s v="C"/>
    <s v="A"/>
    <n v="20190101"/>
    <n v="2019"/>
    <n v="52"/>
    <x v="3"/>
    <n v="180"/>
    <s v="COD"/>
    <x v="1"/>
    <s v="M"/>
    <s v="Import"/>
    <n v="894"/>
    <s v="ZMB"/>
    <x v="39"/>
    <n v="0"/>
    <s v="W00"/>
    <s v="World"/>
    <s v="H4"/>
    <s v="HS"/>
    <b v="1"/>
    <n v="310520"/>
    <s v="Fertilizers, mineral or chemical containing the three fertilizing elements nitrogen, phosphorus and potassium"/>
    <x v="14"/>
    <x v="2"/>
    <b v="1"/>
    <s v="C00"/>
    <s v="TOTAL CPC"/>
    <n v="0"/>
    <n v="0"/>
    <s v="TOTAL MOT"/>
    <n v="8"/>
    <s v="kg"/>
    <n v="656500"/>
    <b v="0"/>
    <n v="8"/>
    <s v="kg"/>
    <n v="656500"/>
    <b v="0"/>
    <n v="656500"/>
    <b v="0"/>
    <n v="0"/>
    <b v="0"/>
    <s v="440593.212"/>
    <n v="0"/>
    <s v="440593.212"/>
    <n v="0"/>
    <b v="0"/>
    <b v="1"/>
  </r>
  <r>
    <s v="C"/>
    <s v="A"/>
    <n v="20190101"/>
    <n v="2019"/>
    <n v="52"/>
    <x v="3"/>
    <n v="562"/>
    <s v="NER"/>
    <x v="0"/>
    <s v="M"/>
    <s v="Import"/>
    <n v="0"/>
    <s v="W00"/>
    <x v="0"/>
    <n v="0"/>
    <s v="W00"/>
    <s v="World"/>
    <s v="H5"/>
    <s v="HS"/>
    <b v="1"/>
    <n v="310520"/>
    <s v="Fertilizers, mineral or chemical containing the three fertilizing elements nitrogen, phosphorus and potassium"/>
    <x v="14"/>
    <x v="2"/>
    <b v="1"/>
    <s v="C00"/>
    <s v="TOTAL CPC"/>
    <n v="0"/>
    <n v="0"/>
    <s v="TOTAL MOT"/>
    <n v="8"/>
    <s v="kg"/>
    <s v="2425602.706"/>
    <b v="1"/>
    <n v="-1"/>
    <s v="N/A"/>
    <n v="0"/>
    <b v="0"/>
    <s v="2425602.706"/>
    <b v="1"/>
    <n v="0"/>
    <b v="0"/>
    <s v="1306659.283"/>
    <n v="0"/>
    <s v="1306659.283"/>
    <n v="6"/>
    <b v="0"/>
    <b v="1"/>
  </r>
  <r>
    <s v="C"/>
    <s v="A"/>
    <n v="20190101"/>
    <n v="2019"/>
    <n v="52"/>
    <x v="3"/>
    <n v="562"/>
    <s v="NER"/>
    <x v="0"/>
    <s v="M"/>
    <s v="Import"/>
    <n v="156"/>
    <s v="CHN"/>
    <x v="1"/>
    <n v="0"/>
    <s v="W00"/>
    <s v="World"/>
    <s v="H5"/>
    <s v="HS"/>
    <b v="1"/>
    <n v="310520"/>
    <s v="Fertilizers, mineral or chemical containing the three fertilizing elements nitrogen, phosphorus and potassium"/>
    <x v="14"/>
    <x v="2"/>
    <b v="1"/>
    <s v="C00"/>
    <s v="TOTAL CPC"/>
    <n v="0"/>
    <n v="0"/>
    <s v="TOTAL MOT"/>
    <n v="8"/>
    <s v="kg"/>
    <s v="80092.405"/>
    <b v="1"/>
    <n v="-1"/>
    <s v="N/A"/>
    <n v="0"/>
    <b v="0"/>
    <s v="80092.405"/>
    <b v="1"/>
    <n v="0"/>
    <b v="0"/>
    <s v="43145.353"/>
    <n v="0"/>
    <s v="43145.353"/>
    <n v="6"/>
    <b v="1"/>
    <b v="0"/>
  </r>
  <r>
    <s v="C"/>
    <s v="A"/>
    <n v="20190101"/>
    <n v="2019"/>
    <n v="52"/>
    <x v="3"/>
    <n v="562"/>
    <s v="NER"/>
    <x v="0"/>
    <s v="M"/>
    <s v="Import"/>
    <n v="384"/>
    <s v="CIV"/>
    <x v="6"/>
    <n v="0"/>
    <s v="W00"/>
    <s v="World"/>
    <s v="H5"/>
    <s v="HS"/>
    <b v="1"/>
    <n v="310520"/>
    <s v="Fertilizers, mineral or chemical containing the three fertilizing elements nitrogen, phosphorus and potassium"/>
    <x v="14"/>
    <x v="2"/>
    <b v="1"/>
    <s v="C00"/>
    <s v="TOTAL CPC"/>
    <n v="0"/>
    <n v="0"/>
    <s v="TOTAL MOT"/>
    <n v="8"/>
    <s v="kg"/>
    <s v="2198635.709"/>
    <b v="1"/>
    <n v="-1"/>
    <s v="N/A"/>
    <n v="0"/>
    <b v="0"/>
    <s v="2198635.709"/>
    <b v="1"/>
    <n v="0"/>
    <b v="0"/>
    <s v="1184393.368"/>
    <n v="0"/>
    <s v="1184393.368"/>
    <n v="6"/>
    <b v="1"/>
    <b v="0"/>
  </r>
  <r>
    <s v="C"/>
    <s v="A"/>
    <n v="20190101"/>
    <n v="2019"/>
    <n v="52"/>
    <x v="3"/>
    <n v="562"/>
    <s v="NER"/>
    <x v="0"/>
    <s v="M"/>
    <s v="Import"/>
    <n v="504"/>
    <s v="MAR"/>
    <x v="43"/>
    <n v="0"/>
    <s v="W00"/>
    <s v="World"/>
    <s v="H5"/>
    <s v="HS"/>
    <b v="1"/>
    <n v="310520"/>
    <s v="Fertilizers, mineral or chemical containing the three fertilizing elements nitrogen, phosphorus and potassium"/>
    <x v="14"/>
    <x v="2"/>
    <b v="1"/>
    <s v="C00"/>
    <s v="TOTAL CPC"/>
    <n v="0"/>
    <n v="0"/>
    <s v="TOTAL MOT"/>
    <n v="8"/>
    <s v="kg"/>
    <s v="18993.872"/>
    <b v="1"/>
    <n v="-1"/>
    <s v="N/A"/>
    <n v="0"/>
    <b v="0"/>
    <s v="18993.872"/>
    <b v="1"/>
    <n v="0"/>
    <b v="0"/>
    <s v="10231.898"/>
    <n v="0"/>
    <s v="10231.898"/>
    <n v="6"/>
    <b v="1"/>
    <b v="0"/>
  </r>
  <r>
    <s v="C"/>
    <s v="A"/>
    <n v="20190101"/>
    <n v="2019"/>
    <n v="52"/>
    <x v="3"/>
    <n v="562"/>
    <s v="NER"/>
    <x v="0"/>
    <s v="M"/>
    <s v="Import"/>
    <n v="566"/>
    <s v="NGA"/>
    <x v="8"/>
    <n v="0"/>
    <s v="W00"/>
    <s v="World"/>
    <s v="H5"/>
    <s v="HS"/>
    <b v="1"/>
    <n v="310520"/>
    <s v="Fertilizers, mineral or chemical containing the three fertilizing elements nitrogen, phosphorus and potassium"/>
    <x v="14"/>
    <x v="2"/>
    <b v="1"/>
    <s v="C00"/>
    <s v="TOTAL CPC"/>
    <n v="0"/>
    <n v="0"/>
    <s v="TOTAL MOT"/>
    <n v="8"/>
    <s v="kg"/>
    <s v="14957.675"/>
    <b v="1"/>
    <n v="-1"/>
    <s v="N/A"/>
    <n v="0"/>
    <b v="0"/>
    <s v="14957.675"/>
    <b v="1"/>
    <n v="0"/>
    <b v="0"/>
    <s v="8057.62"/>
    <n v="0"/>
    <s v="8057.62"/>
    <n v="6"/>
    <b v="1"/>
    <b v="0"/>
  </r>
  <r>
    <s v="C"/>
    <s v="A"/>
    <n v="20190101"/>
    <n v="2019"/>
    <n v="52"/>
    <x v="3"/>
    <n v="562"/>
    <s v="NER"/>
    <x v="0"/>
    <s v="M"/>
    <s v="Import"/>
    <n v="724"/>
    <s v="ESP"/>
    <x v="12"/>
    <n v="0"/>
    <s v="W00"/>
    <s v="World"/>
    <s v="H5"/>
    <s v="HS"/>
    <b v="1"/>
    <n v="310520"/>
    <s v="Fertilizers, mineral or chemical containing the three fertilizing elements nitrogen, phosphorus and potassium"/>
    <x v="14"/>
    <x v="2"/>
    <b v="1"/>
    <s v="C00"/>
    <s v="TOTAL CPC"/>
    <n v="0"/>
    <n v="0"/>
    <s v="TOTAL MOT"/>
    <n v="8"/>
    <s v="kg"/>
    <s v="83072.642"/>
    <b v="1"/>
    <n v="-1"/>
    <s v="N/A"/>
    <n v="0"/>
    <b v="0"/>
    <s v="83072.642"/>
    <b v="1"/>
    <n v="0"/>
    <b v="0"/>
    <s v="44750.791"/>
    <n v="0"/>
    <s v="44750.791"/>
    <n v="6"/>
    <b v="1"/>
    <b v="0"/>
  </r>
  <r>
    <s v="C"/>
    <s v="A"/>
    <n v="20190101"/>
    <n v="2019"/>
    <n v="52"/>
    <x v="3"/>
    <n v="562"/>
    <s v="NER"/>
    <x v="0"/>
    <s v="M"/>
    <s v="Import"/>
    <n v="842"/>
    <s v="USA"/>
    <x v="15"/>
    <n v="0"/>
    <s v="W00"/>
    <s v="World"/>
    <s v="H5"/>
    <s v="HS"/>
    <b v="1"/>
    <n v="310520"/>
    <s v="Fertilizers, mineral or chemical containing the three fertilizing elements nitrogen, phosphorus and potassium"/>
    <x v="14"/>
    <x v="2"/>
    <b v="1"/>
    <s v="C00"/>
    <s v="TOTAL CPC"/>
    <n v="0"/>
    <n v="0"/>
    <s v="TOTAL MOT"/>
    <n v="8"/>
    <s v="kg"/>
    <s v="18993.872"/>
    <b v="1"/>
    <n v="-1"/>
    <s v="N/A"/>
    <n v="0"/>
    <b v="0"/>
    <s v="18993.872"/>
    <b v="1"/>
    <n v="0"/>
    <b v="0"/>
    <s v="10231.898"/>
    <n v="0"/>
    <s v="10231.898"/>
    <n v="6"/>
    <b v="1"/>
    <b v="0"/>
  </r>
  <r>
    <s v="C"/>
    <s v="A"/>
    <n v="20190101"/>
    <n v="2019"/>
    <n v="52"/>
    <x v="3"/>
    <n v="562"/>
    <s v="NER"/>
    <x v="0"/>
    <s v="M"/>
    <s v="Import"/>
    <n v="854"/>
    <s v="BFA"/>
    <x v="16"/>
    <n v="0"/>
    <s v="W00"/>
    <s v="World"/>
    <s v="H5"/>
    <s v="HS"/>
    <b v="1"/>
    <n v="310520"/>
    <s v="Fertilizers, mineral or chemical containing the three fertilizing elements nitrogen, phosphorus and potassium"/>
    <x v="14"/>
    <x v="2"/>
    <b v="1"/>
    <s v="C00"/>
    <s v="TOTAL CPC"/>
    <n v="0"/>
    <n v="0"/>
    <s v="TOTAL MOT"/>
    <n v="8"/>
    <s v="kg"/>
    <s v="10856.53"/>
    <b v="1"/>
    <n v="-1"/>
    <s v="N/A"/>
    <n v="0"/>
    <b v="0"/>
    <s v="10856.53"/>
    <b v="1"/>
    <n v="0"/>
    <b v="0"/>
    <s v="5848.355"/>
    <n v="0"/>
    <s v="5848.355"/>
    <n v="6"/>
    <b v="1"/>
    <b v="0"/>
  </r>
  <r>
    <s v="C"/>
    <s v="A"/>
    <n v="20190101"/>
    <n v="2019"/>
    <n v="52"/>
    <x v="3"/>
    <n v="180"/>
    <s v="COD"/>
    <x v="1"/>
    <s v="M"/>
    <s v="Import"/>
    <n v="0"/>
    <s v="W00"/>
    <x v="0"/>
    <n v="0"/>
    <s v="W00"/>
    <s v="World"/>
    <s v="H4"/>
    <s v="HS"/>
    <b v="1"/>
    <n v="310530"/>
    <s v="Fertilizers, mineral or chemical diammonium hydrogenorthophosphate (diammonium phosphate)"/>
    <x v="22"/>
    <x v="2"/>
    <b v="1"/>
    <s v="C00"/>
    <s v="TOTAL CPC"/>
    <n v="0"/>
    <n v="0"/>
    <s v="TOTAL MOT"/>
    <n v="8"/>
    <s v="kg"/>
    <n v="1012400"/>
    <b v="0"/>
    <n v="8"/>
    <s v="kg"/>
    <n v="1012400"/>
    <b v="0"/>
    <n v="1012400"/>
    <b v="0"/>
    <n v="0"/>
    <b v="0"/>
    <s v="544745.797"/>
    <n v="0"/>
    <s v="544745.797"/>
    <n v="0"/>
    <b v="0"/>
    <b v="1"/>
  </r>
  <r>
    <s v="C"/>
    <s v="A"/>
    <n v="20190101"/>
    <n v="2019"/>
    <n v="52"/>
    <x v="3"/>
    <n v="180"/>
    <s v="COD"/>
    <x v="1"/>
    <s v="M"/>
    <s v="Import"/>
    <n v="56"/>
    <s v="BEL"/>
    <x v="18"/>
    <n v="0"/>
    <s v="W00"/>
    <s v="World"/>
    <s v="H4"/>
    <s v="HS"/>
    <b v="1"/>
    <n v="310530"/>
    <s v="Fertilizers, mineral or chemical diammonium hydrogenorthophosphate (diammonium phosphate)"/>
    <x v="22"/>
    <x v="2"/>
    <b v="1"/>
    <s v="C00"/>
    <s v="TOTAL CPC"/>
    <n v="0"/>
    <n v="0"/>
    <s v="TOTAL MOT"/>
    <n v="8"/>
    <s v="kg"/>
    <n v="9760"/>
    <b v="0"/>
    <n v="8"/>
    <s v="kg"/>
    <n v="9760"/>
    <b v="0"/>
    <n v="9760"/>
    <b v="0"/>
    <n v="0"/>
    <b v="0"/>
    <s v="20475.444"/>
    <n v="0"/>
    <s v="20475.444"/>
    <n v="0"/>
    <b v="0"/>
    <b v="1"/>
  </r>
  <r>
    <s v="C"/>
    <s v="A"/>
    <n v="20190101"/>
    <n v="2019"/>
    <n v="52"/>
    <x v="3"/>
    <n v="180"/>
    <s v="COD"/>
    <x v="1"/>
    <s v="M"/>
    <s v="Import"/>
    <n v="504"/>
    <s v="MAR"/>
    <x v="43"/>
    <n v="0"/>
    <s v="W00"/>
    <s v="World"/>
    <s v="H4"/>
    <s v="HS"/>
    <b v="1"/>
    <n v="310530"/>
    <s v="Fertilizers, mineral or chemical diammonium hydrogenorthophosphate (diammonium phosphate)"/>
    <x v="22"/>
    <x v="2"/>
    <b v="1"/>
    <s v="C00"/>
    <s v="TOTAL CPC"/>
    <n v="0"/>
    <n v="0"/>
    <s v="TOTAL MOT"/>
    <n v="8"/>
    <s v="kg"/>
    <n v="1002640"/>
    <b v="0"/>
    <n v="8"/>
    <s v="kg"/>
    <n v="1002640"/>
    <b v="0"/>
    <n v="1002640"/>
    <b v="0"/>
    <n v="0"/>
    <b v="0"/>
    <s v="524270.353"/>
    <n v="0"/>
    <s v="524270.353"/>
    <n v="0"/>
    <b v="0"/>
    <b v="1"/>
  </r>
  <r>
    <s v="C"/>
    <s v="A"/>
    <n v="20190101"/>
    <n v="2019"/>
    <n v="52"/>
    <x v="3"/>
    <n v="562"/>
    <s v="NER"/>
    <x v="0"/>
    <s v="M"/>
    <s v="Import"/>
    <n v="0"/>
    <s v="W00"/>
    <x v="0"/>
    <n v="0"/>
    <s v="W00"/>
    <s v="World"/>
    <s v="H5"/>
    <s v="HS"/>
    <b v="1"/>
    <n v="310530"/>
    <s v="Fertilizers, mineral or chemical diammonium hydrogenorthophosphate (diammonium phosphate)"/>
    <x v="22"/>
    <x v="2"/>
    <b v="1"/>
    <s v="C00"/>
    <s v="TOTAL CPC"/>
    <n v="0"/>
    <n v="0"/>
    <s v="TOTAL MOT"/>
    <n v="8"/>
    <s v="kg"/>
    <s v="14671469.233"/>
    <b v="1"/>
    <n v="-1"/>
    <s v="N/A"/>
    <n v="0"/>
    <b v="0"/>
    <s v="14671469.233"/>
    <b v="1"/>
    <n v="0"/>
    <b v="0"/>
    <s v="6037169.046"/>
    <n v="0"/>
    <s v="6037169.046"/>
    <n v="6"/>
    <b v="0"/>
    <b v="1"/>
  </r>
  <r>
    <s v="C"/>
    <s v="A"/>
    <n v="20190101"/>
    <n v="2019"/>
    <n v="52"/>
    <x v="3"/>
    <n v="562"/>
    <s v="NER"/>
    <x v="0"/>
    <s v="M"/>
    <s v="Import"/>
    <n v="842"/>
    <s v="USA"/>
    <x v="15"/>
    <n v="0"/>
    <s v="W00"/>
    <s v="World"/>
    <s v="H5"/>
    <s v="HS"/>
    <b v="1"/>
    <n v="310530"/>
    <s v="Fertilizers, mineral or chemical diammonium hydrogenorthophosphate (diammonium phosphate)"/>
    <x v="22"/>
    <x v="2"/>
    <b v="1"/>
    <s v="C00"/>
    <s v="TOTAL CPC"/>
    <n v="0"/>
    <n v="0"/>
    <s v="TOTAL MOT"/>
    <n v="8"/>
    <s v="kg"/>
    <s v="14671469.233"/>
    <b v="1"/>
    <n v="-1"/>
    <s v="N/A"/>
    <n v="0"/>
    <b v="0"/>
    <s v="14671469.233"/>
    <b v="1"/>
    <n v="0"/>
    <b v="0"/>
    <s v="6037169.046"/>
    <n v="0"/>
    <s v="6037169.046"/>
    <n v="6"/>
    <b v="1"/>
    <b v="0"/>
  </r>
  <r>
    <s v="C"/>
    <s v="A"/>
    <n v="20190101"/>
    <n v="2019"/>
    <n v="52"/>
    <x v="3"/>
    <n v="180"/>
    <s v="COD"/>
    <x v="1"/>
    <s v="M"/>
    <s v="Import"/>
    <n v="0"/>
    <s v="W00"/>
    <x v="0"/>
    <n v="0"/>
    <s v="W00"/>
    <s v="World"/>
    <s v="H4"/>
    <s v="HS"/>
    <b v="1"/>
    <n v="310559"/>
    <s v="Fertilizers, mineral or chemical containing the two fertilizing elements nitrogen and phosphorus, other than nitrates and phosphates"/>
    <x v="19"/>
    <x v="2"/>
    <b v="1"/>
    <s v="C00"/>
    <s v="TOTAL CPC"/>
    <n v="0"/>
    <n v="0"/>
    <s v="TOTAL MOT"/>
    <n v="8"/>
    <s v="kg"/>
    <n v="500"/>
    <b v="0"/>
    <n v="8"/>
    <s v="kg"/>
    <n v="500"/>
    <b v="0"/>
    <n v="500"/>
    <b v="0"/>
    <n v="0"/>
    <b v="0"/>
    <s v="571.792"/>
    <n v="0"/>
    <s v="571.792"/>
    <n v="0"/>
    <b v="0"/>
    <b v="1"/>
  </r>
  <r>
    <s v="C"/>
    <s v="A"/>
    <n v="20190101"/>
    <n v="2019"/>
    <n v="52"/>
    <x v="3"/>
    <n v="180"/>
    <s v="COD"/>
    <x v="1"/>
    <s v="M"/>
    <s v="Import"/>
    <n v="710"/>
    <s v="ZAF"/>
    <x v="30"/>
    <n v="0"/>
    <s v="W00"/>
    <s v="World"/>
    <s v="H4"/>
    <s v="HS"/>
    <b v="1"/>
    <n v="310559"/>
    <s v="Fertilizers, mineral or chemical containing the two fertilizing elements nitrogen and phosphorus, other than nitrates and phosphates"/>
    <x v="19"/>
    <x v="2"/>
    <b v="1"/>
    <s v="C00"/>
    <s v="TOTAL CPC"/>
    <n v="0"/>
    <n v="0"/>
    <s v="TOTAL MOT"/>
    <n v="8"/>
    <s v="kg"/>
    <n v="500"/>
    <b v="0"/>
    <n v="8"/>
    <s v="kg"/>
    <n v="500"/>
    <b v="0"/>
    <n v="500"/>
    <b v="0"/>
    <n v="0"/>
    <b v="0"/>
    <s v="571.792"/>
    <n v="0"/>
    <s v="571.792"/>
    <n v="0"/>
    <b v="0"/>
    <b v="1"/>
  </r>
  <r>
    <s v="C"/>
    <s v="A"/>
    <n v="20190101"/>
    <n v="2019"/>
    <n v="52"/>
    <x v="3"/>
    <n v="180"/>
    <s v="COD"/>
    <x v="1"/>
    <s v="M"/>
    <s v="Import"/>
    <n v="0"/>
    <s v="W00"/>
    <x v="0"/>
    <n v="0"/>
    <s v="W00"/>
    <s v="World"/>
    <s v="H4"/>
    <s v="HS"/>
    <b v="1"/>
    <n v="310560"/>
    <s v="Fertilizers, mineral or chemical containing the two fertilizing elements phosphorus and potassium"/>
    <x v="20"/>
    <x v="2"/>
    <b v="1"/>
    <s v="C00"/>
    <s v="TOTAL CPC"/>
    <n v="0"/>
    <n v="0"/>
    <s v="TOTAL MOT"/>
    <n v="8"/>
    <s v="kg"/>
    <n v="6820"/>
    <b v="0"/>
    <n v="8"/>
    <s v="kg"/>
    <n v="6820"/>
    <b v="0"/>
    <n v="6820"/>
    <b v="0"/>
    <n v="0"/>
    <b v="0"/>
    <s v="5180.47"/>
    <n v="0"/>
    <s v="5180.47"/>
    <n v="0"/>
    <b v="0"/>
    <b v="1"/>
  </r>
  <r>
    <s v="C"/>
    <s v="A"/>
    <n v="20190101"/>
    <n v="2019"/>
    <n v="52"/>
    <x v="3"/>
    <n v="180"/>
    <s v="COD"/>
    <x v="1"/>
    <s v="M"/>
    <s v="Import"/>
    <n v="380"/>
    <s v="ITA"/>
    <x v="20"/>
    <n v="0"/>
    <s v="W00"/>
    <s v="World"/>
    <s v="H4"/>
    <s v="HS"/>
    <b v="1"/>
    <n v="310560"/>
    <s v="Fertilizers, mineral or chemical containing the two fertilizing elements phosphorus and potassium"/>
    <x v="20"/>
    <x v="2"/>
    <b v="1"/>
    <s v="C00"/>
    <s v="TOTAL CPC"/>
    <n v="0"/>
    <n v="0"/>
    <s v="TOTAL MOT"/>
    <n v="8"/>
    <s v="kg"/>
    <n v="4195"/>
    <b v="0"/>
    <n v="8"/>
    <s v="kg"/>
    <n v="4195"/>
    <b v="0"/>
    <n v="4195"/>
    <b v="0"/>
    <n v="0"/>
    <b v="0"/>
    <s v="2459.663"/>
    <n v="0"/>
    <s v="2459.663"/>
    <n v="0"/>
    <b v="0"/>
    <b v="1"/>
  </r>
  <r>
    <s v="C"/>
    <s v="A"/>
    <n v="20190101"/>
    <n v="2019"/>
    <n v="52"/>
    <x v="3"/>
    <n v="180"/>
    <s v="COD"/>
    <x v="1"/>
    <s v="M"/>
    <s v="Import"/>
    <n v="710"/>
    <s v="ZAF"/>
    <x v="30"/>
    <n v="0"/>
    <s v="W00"/>
    <s v="World"/>
    <s v="H4"/>
    <s v="HS"/>
    <b v="1"/>
    <n v="310560"/>
    <s v="Fertilizers, mineral or chemical containing the two fertilizing elements phosphorus and potassium"/>
    <x v="20"/>
    <x v="2"/>
    <b v="1"/>
    <s v="C00"/>
    <s v="TOTAL CPC"/>
    <n v="0"/>
    <n v="0"/>
    <s v="TOTAL MOT"/>
    <n v="8"/>
    <s v="kg"/>
    <n v="2625"/>
    <b v="0"/>
    <n v="8"/>
    <s v="kg"/>
    <n v="2625"/>
    <b v="0"/>
    <n v="2625"/>
    <b v="0"/>
    <n v="0"/>
    <b v="0"/>
    <s v="2720.807"/>
    <n v="0"/>
    <s v="2720.807"/>
    <n v="0"/>
    <b v="0"/>
    <b v="1"/>
  </r>
  <r>
    <s v="C"/>
    <s v="A"/>
    <n v="20190101"/>
    <n v="2019"/>
    <n v="52"/>
    <x v="3"/>
    <n v="180"/>
    <s v="COD"/>
    <x v="1"/>
    <s v="M"/>
    <s v="Import"/>
    <n v="0"/>
    <s v="W00"/>
    <x v="0"/>
    <n v="0"/>
    <s v="W00"/>
    <s v="World"/>
    <s v="H4"/>
    <s v="HS"/>
    <b v="1"/>
    <n v="310590"/>
    <s v="Fertilizers, mineral or chemical n.e.c. in heading no. 3105"/>
    <x v="13"/>
    <x v="2"/>
    <b v="1"/>
    <s v="C00"/>
    <s v="TOTAL CPC"/>
    <n v="0"/>
    <n v="0"/>
    <s v="TOTAL MOT"/>
    <n v="8"/>
    <s v="kg"/>
    <n v="442885"/>
    <b v="0"/>
    <n v="8"/>
    <s v="kg"/>
    <n v="442885"/>
    <b v="0"/>
    <n v="442885"/>
    <b v="0"/>
    <n v="0"/>
    <b v="0"/>
    <s v="316353.52"/>
    <n v="0"/>
    <s v="316353.52"/>
    <n v="0"/>
    <b v="0"/>
    <b v="1"/>
  </r>
  <r>
    <s v="C"/>
    <s v="A"/>
    <n v="20190101"/>
    <n v="2019"/>
    <n v="52"/>
    <x v="3"/>
    <n v="180"/>
    <s v="COD"/>
    <x v="1"/>
    <s v="M"/>
    <s v="Import"/>
    <n v="682"/>
    <s v="SAU"/>
    <x v="48"/>
    <n v="0"/>
    <s v="W00"/>
    <s v="World"/>
    <s v="H4"/>
    <s v="HS"/>
    <b v="1"/>
    <n v="310590"/>
    <s v="Fertilizers, mineral or chemical n.e.c. in heading no. 3105"/>
    <x v="13"/>
    <x v="2"/>
    <b v="1"/>
    <s v="C00"/>
    <s v="TOTAL CPC"/>
    <n v="0"/>
    <n v="0"/>
    <s v="TOTAL MOT"/>
    <n v="8"/>
    <s v="kg"/>
    <n v="297000"/>
    <b v="0"/>
    <n v="8"/>
    <s v="kg"/>
    <n v="297000"/>
    <b v="0"/>
    <n v="297000"/>
    <b v="0"/>
    <n v="0"/>
    <b v="0"/>
    <s v="168139.642"/>
    <n v="0"/>
    <s v="168139.642"/>
    <n v="0"/>
    <b v="0"/>
    <b v="1"/>
  </r>
  <r>
    <s v="C"/>
    <s v="A"/>
    <n v="20190101"/>
    <n v="2019"/>
    <n v="52"/>
    <x v="3"/>
    <n v="180"/>
    <s v="COD"/>
    <x v="1"/>
    <s v="M"/>
    <s v="Import"/>
    <n v="710"/>
    <s v="ZAF"/>
    <x v="30"/>
    <n v="0"/>
    <s v="W00"/>
    <s v="World"/>
    <s v="H4"/>
    <s v="HS"/>
    <b v="1"/>
    <n v="310590"/>
    <s v="Fertilizers, mineral or chemical n.e.c. in heading no. 3105"/>
    <x v="13"/>
    <x v="2"/>
    <b v="1"/>
    <s v="C00"/>
    <s v="TOTAL CPC"/>
    <n v="0"/>
    <n v="0"/>
    <s v="TOTAL MOT"/>
    <n v="8"/>
    <s v="kg"/>
    <n v="94322"/>
    <b v="0"/>
    <n v="8"/>
    <s v="kg"/>
    <n v="94322"/>
    <b v="0"/>
    <n v="94322"/>
    <b v="0"/>
    <n v="0"/>
    <b v="0"/>
    <s v="114134.977"/>
    <n v="0"/>
    <s v="114134.977"/>
    <n v="0"/>
    <b v="0"/>
    <b v="1"/>
  </r>
  <r>
    <s v="C"/>
    <s v="A"/>
    <n v="20190101"/>
    <n v="2019"/>
    <n v="52"/>
    <x v="3"/>
    <n v="180"/>
    <s v="COD"/>
    <x v="1"/>
    <s v="M"/>
    <s v="Import"/>
    <n v="800"/>
    <s v="UGA"/>
    <x v="34"/>
    <n v="0"/>
    <s v="W00"/>
    <s v="World"/>
    <s v="H4"/>
    <s v="HS"/>
    <b v="1"/>
    <n v="310590"/>
    <s v="Fertilizers, mineral or chemical n.e.c. in heading no. 3105"/>
    <x v="13"/>
    <x v="2"/>
    <b v="1"/>
    <s v="C00"/>
    <s v="TOTAL CPC"/>
    <n v="0"/>
    <n v="0"/>
    <s v="TOTAL MOT"/>
    <n v="8"/>
    <s v="kg"/>
    <n v="50000"/>
    <b v="0"/>
    <n v="8"/>
    <s v="kg"/>
    <n v="50000"/>
    <b v="0"/>
    <n v="50000"/>
    <b v="0"/>
    <n v="0"/>
    <b v="0"/>
    <s v="33331.109"/>
    <n v="0"/>
    <s v="33331.109"/>
    <n v="0"/>
    <b v="0"/>
    <b v="1"/>
  </r>
  <r>
    <s v="C"/>
    <s v="A"/>
    <n v="20190101"/>
    <n v="2019"/>
    <n v="52"/>
    <x v="3"/>
    <n v="180"/>
    <s v="COD"/>
    <x v="1"/>
    <s v="M"/>
    <s v="Import"/>
    <n v="842"/>
    <s v="USA"/>
    <x v="15"/>
    <n v="0"/>
    <s v="W00"/>
    <s v="World"/>
    <s v="H4"/>
    <s v="HS"/>
    <b v="1"/>
    <n v="310590"/>
    <s v="Fertilizers, mineral or chemical n.e.c. in heading no. 3105"/>
    <x v="13"/>
    <x v="2"/>
    <b v="1"/>
    <s v="C00"/>
    <s v="TOTAL CPC"/>
    <n v="0"/>
    <n v="0"/>
    <s v="TOTAL MOT"/>
    <n v="8"/>
    <s v="kg"/>
    <n v="1563"/>
    <b v="0"/>
    <n v="8"/>
    <s v="kg"/>
    <n v="1563"/>
    <b v="0"/>
    <n v="1563"/>
    <b v="0"/>
    <n v="0"/>
    <b v="0"/>
    <s v="747.793"/>
    <n v="0"/>
    <s v="747.793"/>
    <n v="0"/>
    <b v="0"/>
    <b v="1"/>
  </r>
  <r>
    <s v="C"/>
    <s v="A"/>
    <n v="20190101"/>
    <n v="2019"/>
    <n v="52"/>
    <x v="3"/>
    <n v="562"/>
    <s v="NER"/>
    <x v="0"/>
    <s v="M"/>
    <s v="Import"/>
    <n v="0"/>
    <s v="W00"/>
    <x v="0"/>
    <n v="0"/>
    <s v="W00"/>
    <s v="World"/>
    <s v="H5"/>
    <s v="HS"/>
    <b v="1"/>
    <n v="310590"/>
    <s v="Fertilizers, mineral or chemical n.e.c. in heading no. 3105"/>
    <x v="13"/>
    <x v="2"/>
    <b v="1"/>
    <s v="C00"/>
    <s v="TOTAL CPC"/>
    <n v="0"/>
    <n v="0"/>
    <s v="TOTAL MOT"/>
    <n v="8"/>
    <s v="kg"/>
    <s v="4498.031"/>
    <b v="1"/>
    <n v="-1"/>
    <s v="N/A"/>
    <n v="0"/>
    <b v="0"/>
    <s v="4498.031"/>
    <b v="1"/>
    <n v="0"/>
    <b v="0"/>
    <s v="7048.975"/>
    <n v="0"/>
    <s v="7048.975"/>
    <n v="6"/>
    <b v="0"/>
    <b v="1"/>
  </r>
  <r>
    <s v="C"/>
    <s v="A"/>
    <n v="20190101"/>
    <n v="2019"/>
    <n v="52"/>
    <x v="3"/>
    <n v="562"/>
    <s v="NER"/>
    <x v="0"/>
    <s v="M"/>
    <s v="Import"/>
    <n v="251"/>
    <s v="FRA"/>
    <x v="3"/>
    <n v="0"/>
    <s v="W00"/>
    <s v="World"/>
    <s v="H5"/>
    <s v="HS"/>
    <b v="1"/>
    <n v="310590"/>
    <s v="Fertilizers, mineral or chemical n.e.c. in heading no. 3105"/>
    <x v="13"/>
    <x v="2"/>
    <b v="1"/>
    <s v="C00"/>
    <s v="TOTAL CPC"/>
    <n v="0"/>
    <n v="0"/>
    <s v="TOTAL MOT"/>
    <n v="8"/>
    <s v="kg"/>
    <s v="825.417"/>
    <b v="1"/>
    <n v="-1"/>
    <s v="N/A"/>
    <n v="0"/>
    <b v="0"/>
    <s v="825.417"/>
    <b v="1"/>
    <n v="0"/>
    <b v="0"/>
    <s v="1293.532"/>
    <n v="0"/>
    <s v="1293.532"/>
    <n v="6"/>
    <b v="1"/>
    <b v="0"/>
  </r>
  <r>
    <s v="C"/>
    <s v="A"/>
    <n v="20190101"/>
    <n v="2019"/>
    <n v="52"/>
    <x v="3"/>
    <n v="562"/>
    <s v="NER"/>
    <x v="0"/>
    <s v="M"/>
    <s v="Import"/>
    <n v="566"/>
    <s v="NGA"/>
    <x v="8"/>
    <n v="0"/>
    <s v="W00"/>
    <s v="World"/>
    <s v="H5"/>
    <s v="HS"/>
    <b v="1"/>
    <n v="310590"/>
    <s v="Fertilizers, mineral or chemical n.e.c. in heading no. 3105"/>
    <x v="13"/>
    <x v="2"/>
    <b v="1"/>
    <s v="C00"/>
    <s v="TOTAL CPC"/>
    <n v="0"/>
    <n v="0"/>
    <s v="TOTAL MOT"/>
    <n v="8"/>
    <s v="kg"/>
    <s v="3672.613"/>
    <b v="1"/>
    <n v="-1"/>
    <s v="N/A"/>
    <n v="0"/>
    <b v="0"/>
    <s v="3672.613"/>
    <b v="1"/>
    <n v="0"/>
    <b v="0"/>
    <s v="5755.443"/>
    <n v="0"/>
    <s v="5755.443"/>
    <n v="6"/>
    <b v="1"/>
    <b v="0"/>
  </r>
  <r>
    <s v="C"/>
    <s v="A"/>
    <n v="20180101"/>
    <n v="2018"/>
    <n v="52"/>
    <x v="4"/>
    <n v="180"/>
    <s v="COD"/>
    <x v="1"/>
    <s v="M"/>
    <s v="Import"/>
    <n v="0"/>
    <s v="W00"/>
    <x v="0"/>
    <n v="0"/>
    <s v="W00"/>
    <s v="World"/>
    <s v="H4"/>
    <s v="HS"/>
    <b v="1"/>
    <n v="31"/>
    <s v="Fertilizers"/>
    <x v="0"/>
    <x v="0"/>
    <b v="0"/>
    <s v="C00"/>
    <s v="TOTAL CPC"/>
    <n v="0"/>
    <n v="0"/>
    <s v="TOTAL MOT"/>
    <n v="-1"/>
    <s v="N/A"/>
    <n v="0"/>
    <b v="0"/>
    <n v="-1"/>
    <s v="N/A"/>
    <n v="0"/>
    <b v="0"/>
    <n v="0"/>
    <b v="1"/>
    <n v="0"/>
    <b v="0"/>
    <s v="57507654.605"/>
    <n v="0"/>
    <s v="57507654.605"/>
    <n v="4"/>
    <b v="0"/>
    <b v="1"/>
  </r>
  <r>
    <s v="C"/>
    <s v="A"/>
    <n v="20180101"/>
    <n v="2018"/>
    <n v="52"/>
    <x v="4"/>
    <n v="180"/>
    <s v="COD"/>
    <x v="1"/>
    <s v="M"/>
    <s v="Import"/>
    <n v="24"/>
    <s v="AGO"/>
    <x v="17"/>
    <n v="0"/>
    <s v="W00"/>
    <s v="World"/>
    <s v="H4"/>
    <s v="HS"/>
    <b v="1"/>
    <n v="31"/>
    <s v="Fertilizers"/>
    <x v="0"/>
    <x v="0"/>
    <b v="0"/>
    <s v="C00"/>
    <s v="TOTAL CPC"/>
    <n v="0"/>
    <n v="0"/>
    <s v="TOTAL MOT"/>
    <n v="-1"/>
    <s v="N/A"/>
    <n v="0"/>
    <b v="0"/>
    <n v="-1"/>
    <s v="N/A"/>
    <n v="0"/>
    <b v="0"/>
    <n v="0"/>
    <b v="0"/>
    <n v="0"/>
    <b v="0"/>
    <s v="351204.03"/>
    <n v="0"/>
    <s v="351204.03"/>
    <n v="0"/>
    <b v="0"/>
    <b v="1"/>
  </r>
  <r>
    <s v="C"/>
    <s v="A"/>
    <n v="20180101"/>
    <n v="2018"/>
    <n v="52"/>
    <x v="4"/>
    <n v="180"/>
    <s v="COD"/>
    <x v="1"/>
    <s v="M"/>
    <s v="Import"/>
    <n v="56"/>
    <s v="BEL"/>
    <x v="18"/>
    <n v="0"/>
    <s v="W00"/>
    <s v="World"/>
    <s v="H4"/>
    <s v="HS"/>
    <b v="1"/>
    <n v="31"/>
    <s v="Fertilizers"/>
    <x v="0"/>
    <x v="0"/>
    <b v="0"/>
    <s v="C00"/>
    <s v="TOTAL CPC"/>
    <n v="0"/>
    <n v="0"/>
    <s v="TOTAL MOT"/>
    <n v="-1"/>
    <s v="N/A"/>
    <n v="0"/>
    <b v="0"/>
    <n v="-1"/>
    <s v="N/A"/>
    <n v="0"/>
    <b v="0"/>
    <n v="0"/>
    <b v="0"/>
    <n v="0"/>
    <b v="0"/>
    <s v="517671.484"/>
    <n v="0"/>
    <s v="517671.484"/>
    <n v="0"/>
    <b v="0"/>
    <b v="1"/>
  </r>
  <r>
    <s v="C"/>
    <s v="A"/>
    <n v="20180101"/>
    <n v="2018"/>
    <n v="52"/>
    <x v="4"/>
    <n v="180"/>
    <s v="COD"/>
    <x v="1"/>
    <s v="M"/>
    <s v="Import"/>
    <n v="112"/>
    <s v="BLR"/>
    <x v="19"/>
    <n v="0"/>
    <s v="W00"/>
    <s v="World"/>
    <s v="H4"/>
    <s v="HS"/>
    <b v="1"/>
    <n v="31"/>
    <s v="Fertilizers"/>
    <x v="0"/>
    <x v="0"/>
    <b v="0"/>
    <s v="C00"/>
    <s v="TOTAL CPC"/>
    <n v="0"/>
    <n v="0"/>
    <s v="TOTAL MOT"/>
    <n v="-1"/>
    <s v="N/A"/>
    <n v="0"/>
    <b v="0"/>
    <n v="-1"/>
    <s v="N/A"/>
    <n v="0"/>
    <b v="0"/>
    <n v="0"/>
    <b v="0"/>
    <n v="0"/>
    <b v="0"/>
    <s v="987069.653"/>
    <n v="0"/>
    <s v="987069.653"/>
    <n v="0"/>
    <b v="0"/>
    <b v="1"/>
  </r>
  <r>
    <s v="C"/>
    <s v="A"/>
    <n v="20180101"/>
    <n v="2018"/>
    <n v="52"/>
    <x v="4"/>
    <n v="180"/>
    <s v="COD"/>
    <x v="1"/>
    <s v="M"/>
    <s v="Import"/>
    <n v="156"/>
    <s v="CHN"/>
    <x v="1"/>
    <n v="0"/>
    <s v="W00"/>
    <s v="World"/>
    <s v="H4"/>
    <s v="HS"/>
    <b v="1"/>
    <n v="31"/>
    <s v="Fertilizers"/>
    <x v="0"/>
    <x v="0"/>
    <b v="0"/>
    <s v="C00"/>
    <s v="TOTAL CPC"/>
    <n v="0"/>
    <n v="0"/>
    <s v="TOTAL MOT"/>
    <n v="-1"/>
    <s v="N/A"/>
    <n v="0"/>
    <b v="0"/>
    <n v="-1"/>
    <s v="N/A"/>
    <n v="0"/>
    <b v="0"/>
    <n v="0"/>
    <b v="0"/>
    <n v="0"/>
    <b v="0"/>
    <s v="5111170.405"/>
    <n v="0"/>
    <s v="5111170.405"/>
    <n v="0"/>
    <b v="0"/>
    <b v="1"/>
  </r>
  <r>
    <s v="C"/>
    <s v="A"/>
    <n v="20180101"/>
    <n v="2018"/>
    <n v="52"/>
    <x v="4"/>
    <n v="180"/>
    <s v="COD"/>
    <x v="1"/>
    <s v="M"/>
    <s v="Import"/>
    <n v="251"/>
    <s v="FRA"/>
    <x v="3"/>
    <n v="0"/>
    <s v="W00"/>
    <s v="World"/>
    <s v="H4"/>
    <s v="HS"/>
    <b v="1"/>
    <n v="31"/>
    <s v="Fertilizers"/>
    <x v="0"/>
    <x v="0"/>
    <b v="0"/>
    <s v="C00"/>
    <s v="TOTAL CPC"/>
    <n v="0"/>
    <n v="0"/>
    <s v="TOTAL MOT"/>
    <n v="-1"/>
    <s v="N/A"/>
    <n v="0"/>
    <b v="0"/>
    <n v="-1"/>
    <s v="N/A"/>
    <n v="0"/>
    <b v="0"/>
    <n v="0"/>
    <b v="0"/>
    <n v="0"/>
    <b v="0"/>
    <s v="36413.032"/>
    <n v="0"/>
    <s v="36413.032"/>
    <n v="0"/>
    <b v="0"/>
    <b v="1"/>
  </r>
  <r>
    <s v="C"/>
    <s v="A"/>
    <n v="20180101"/>
    <n v="2018"/>
    <n v="52"/>
    <x v="4"/>
    <n v="180"/>
    <s v="COD"/>
    <x v="1"/>
    <s v="M"/>
    <s v="Import"/>
    <n v="276"/>
    <s v="DEU"/>
    <x v="4"/>
    <n v="0"/>
    <s v="W00"/>
    <s v="World"/>
    <s v="H4"/>
    <s v="HS"/>
    <b v="1"/>
    <n v="31"/>
    <s v="Fertilizers"/>
    <x v="0"/>
    <x v="0"/>
    <b v="0"/>
    <s v="C00"/>
    <s v="TOTAL CPC"/>
    <n v="0"/>
    <n v="0"/>
    <s v="TOTAL MOT"/>
    <n v="-1"/>
    <s v="N/A"/>
    <n v="0"/>
    <b v="0"/>
    <n v="-1"/>
    <s v="N/A"/>
    <n v="0"/>
    <b v="0"/>
    <n v="0"/>
    <b v="1"/>
    <n v="0"/>
    <b v="0"/>
    <s v="814200.576"/>
    <n v="0"/>
    <s v="814200.576"/>
    <n v="4"/>
    <b v="0"/>
    <b v="1"/>
  </r>
  <r>
    <s v="C"/>
    <s v="A"/>
    <n v="20180101"/>
    <n v="2018"/>
    <n v="52"/>
    <x v="4"/>
    <n v="180"/>
    <s v="COD"/>
    <x v="1"/>
    <s v="M"/>
    <s v="Import"/>
    <n v="440"/>
    <s v="LTU"/>
    <x v="24"/>
    <n v="0"/>
    <s v="W00"/>
    <s v="World"/>
    <s v="H4"/>
    <s v="HS"/>
    <b v="1"/>
    <n v="31"/>
    <s v="Fertilizers"/>
    <x v="0"/>
    <x v="0"/>
    <b v="0"/>
    <s v="C00"/>
    <s v="TOTAL CPC"/>
    <n v="0"/>
    <n v="0"/>
    <s v="TOTAL MOT"/>
    <n v="-1"/>
    <s v="N/A"/>
    <n v="0"/>
    <b v="0"/>
    <n v="-1"/>
    <s v="N/A"/>
    <n v="0"/>
    <b v="0"/>
    <n v="0"/>
    <b v="0"/>
    <n v="0"/>
    <b v="0"/>
    <s v="317963.227"/>
    <n v="0"/>
    <s v="317963.227"/>
    <n v="0"/>
    <b v="0"/>
    <b v="1"/>
  </r>
  <r>
    <s v="C"/>
    <s v="A"/>
    <n v="20180101"/>
    <n v="2018"/>
    <n v="52"/>
    <x v="4"/>
    <n v="180"/>
    <s v="COD"/>
    <x v="1"/>
    <s v="M"/>
    <s v="Import"/>
    <n v="458"/>
    <s v="MYS"/>
    <x v="52"/>
    <n v="0"/>
    <s v="W00"/>
    <s v="World"/>
    <s v="H4"/>
    <s v="HS"/>
    <b v="1"/>
    <n v="31"/>
    <s v="Fertilizers"/>
    <x v="0"/>
    <x v="0"/>
    <b v="0"/>
    <s v="C00"/>
    <s v="TOTAL CPC"/>
    <n v="0"/>
    <n v="0"/>
    <s v="TOTAL MOT"/>
    <n v="-1"/>
    <s v="N/A"/>
    <n v="0"/>
    <b v="0"/>
    <n v="-1"/>
    <s v="N/A"/>
    <n v="0"/>
    <b v="0"/>
    <n v="0"/>
    <b v="0"/>
    <n v="0"/>
    <b v="0"/>
    <s v="42377.731"/>
    <n v="0"/>
    <s v="42377.731"/>
    <n v="0"/>
    <b v="0"/>
    <b v="1"/>
  </r>
  <r>
    <s v="C"/>
    <s v="A"/>
    <n v="20180101"/>
    <n v="2018"/>
    <n v="52"/>
    <x v="4"/>
    <n v="180"/>
    <s v="COD"/>
    <x v="1"/>
    <s v="M"/>
    <s v="Import"/>
    <n v="478"/>
    <s v="MRT"/>
    <x v="53"/>
    <n v="0"/>
    <s v="W00"/>
    <s v="World"/>
    <s v="H4"/>
    <s v="HS"/>
    <b v="1"/>
    <n v="31"/>
    <s v="Fertilizers"/>
    <x v="0"/>
    <x v="0"/>
    <b v="0"/>
    <s v="C00"/>
    <s v="TOTAL CPC"/>
    <n v="0"/>
    <n v="0"/>
    <s v="TOTAL MOT"/>
    <n v="-1"/>
    <s v="N/A"/>
    <n v="0"/>
    <b v="0"/>
    <n v="-1"/>
    <s v="N/A"/>
    <n v="0"/>
    <b v="0"/>
    <n v="0"/>
    <b v="0"/>
    <n v="0"/>
    <b v="0"/>
    <s v="1537.928"/>
    <n v="0"/>
    <s v="1537.928"/>
    <n v="0"/>
    <b v="0"/>
    <b v="1"/>
  </r>
  <r>
    <s v="C"/>
    <s v="A"/>
    <n v="20180101"/>
    <n v="2018"/>
    <n v="52"/>
    <x v="4"/>
    <n v="180"/>
    <s v="COD"/>
    <x v="1"/>
    <s v="M"/>
    <s v="Import"/>
    <n v="504"/>
    <s v="MAR"/>
    <x v="43"/>
    <n v="0"/>
    <s v="W00"/>
    <s v="World"/>
    <s v="H4"/>
    <s v="HS"/>
    <b v="1"/>
    <n v="31"/>
    <s v="Fertilizers"/>
    <x v="0"/>
    <x v="0"/>
    <b v="0"/>
    <s v="C00"/>
    <s v="TOTAL CPC"/>
    <n v="0"/>
    <n v="0"/>
    <s v="TOTAL MOT"/>
    <n v="-1"/>
    <s v="N/A"/>
    <n v="0"/>
    <b v="0"/>
    <n v="-1"/>
    <s v="N/A"/>
    <n v="0"/>
    <b v="0"/>
    <n v="0"/>
    <b v="0"/>
    <n v="0"/>
    <b v="0"/>
    <s v="290868.629"/>
    <n v="0"/>
    <s v="290868.629"/>
    <n v="0"/>
    <b v="0"/>
    <b v="1"/>
  </r>
  <r>
    <s v="C"/>
    <s v="A"/>
    <n v="20180101"/>
    <n v="2018"/>
    <n v="52"/>
    <x v="4"/>
    <n v="180"/>
    <s v="COD"/>
    <x v="1"/>
    <s v="M"/>
    <s v="Import"/>
    <n v="508"/>
    <s v="MOZ"/>
    <x v="26"/>
    <n v="0"/>
    <s v="W00"/>
    <s v="World"/>
    <s v="H4"/>
    <s v="HS"/>
    <b v="1"/>
    <n v="31"/>
    <s v="Fertilizers"/>
    <x v="0"/>
    <x v="0"/>
    <b v="0"/>
    <s v="C00"/>
    <s v="TOTAL CPC"/>
    <n v="0"/>
    <n v="0"/>
    <s v="TOTAL MOT"/>
    <n v="-1"/>
    <s v="N/A"/>
    <n v="0"/>
    <b v="0"/>
    <n v="-1"/>
    <s v="N/A"/>
    <n v="0"/>
    <b v="0"/>
    <n v="0"/>
    <b v="0"/>
    <n v="0"/>
    <b v="0"/>
    <s v="665169.161"/>
    <n v="0"/>
    <s v="665169.161"/>
    <n v="0"/>
    <b v="0"/>
    <b v="1"/>
  </r>
  <r>
    <s v="C"/>
    <s v="A"/>
    <n v="20180101"/>
    <n v="2018"/>
    <n v="52"/>
    <x v="4"/>
    <n v="180"/>
    <s v="COD"/>
    <x v="1"/>
    <s v="M"/>
    <s v="Import"/>
    <n v="528"/>
    <s v="NLD"/>
    <x v="7"/>
    <n v="0"/>
    <s v="W00"/>
    <s v="World"/>
    <s v="H4"/>
    <s v="HS"/>
    <b v="1"/>
    <n v="31"/>
    <s v="Fertilizers"/>
    <x v="0"/>
    <x v="0"/>
    <b v="0"/>
    <s v="C00"/>
    <s v="TOTAL CPC"/>
    <n v="0"/>
    <n v="0"/>
    <s v="TOTAL MOT"/>
    <n v="-1"/>
    <s v="N/A"/>
    <n v="0"/>
    <b v="0"/>
    <n v="-1"/>
    <s v="N/A"/>
    <n v="0"/>
    <b v="0"/>
    <n v="0"/>
    <b v="0"/>
    <n v="0"/>
    <b v="0"/>
    <s v="16161.043"/>
    <n v="0"/>
    <s v="16161.043"/>
    <n v="0"/>
    <b v="0"/>
    <b v="1"/>
  </r>
  <r>
    <s v="C"/>
    <s v="A"/>
    <n v="20180101"/>
    <n v="2018"/>
    <n v="52"/>
    <x v="4"/>
    <n v="180"/>
    <s v="COD"/>
    <x v="1"/>
    <s v="M"/>
    <s v="Import"/>
    <n v="579"/>
    <s v="NOR"/>
    <x v="44"/>
    <n v="0"/>
    <s v="W00"/>
    <s v="World"/>
    <s v="H4"/>
    <s v="HS"/>
    <b v="1"/>
    <n v="31"/>
    <s v="Fertilizers"/>
    <x v="0"/>
    <x v="0"/>
    <b v="0"/>
    <s v="C00"/>
    <s v="TOTAL CPC"/>
    <n v="0"/>
    <n v="0"/>
    <s v="TOTAL MOT"/>
    <n v="-1"/>
    <s v="N/A"/>
    <n v="0"/>
    <b v="0"/>
    <n v="-1"/>
    <s v="N/A"/>
    <n v="0"/>
    <b v="0"/>
    <n v="0"/>
    <b v="0"/>
    <n v="0"/>
    <b v="0"/>
    <s v="34517.158"/>
    <n v="0"/>
    <s v="34517.158"/>
    <n v="0"/>
    <b v="0"/>
    <b v="1"/>
  </r>
  <r>
    <s v="C"/>
    <s v="A"/>
    <n v="20180101"/>
    <n v="2018"/>
    <n v="52"/>
    <x v="4"/>
    <n v="180"/>
    <s v="COD"/>
    <x v="1"/>
    <s v="M"/>
    <s v="Import"/>
    <n v="643"/>
    <s v="RUS"/>
    <x v="9"/>
    <n v="0"/>
    <s v="W00"/>
    <s v="World"/>
    <s v="H4"/>
    <s v="HS"/>
    <b v="1"/>
    <n v="31"/>
    <s v="Fertilizers"/>
    <x v="0"/>
    <x v="0"/>
    <b v="0"/>
    <s v="C00"/>
    <s v="TOTAL CPC"/>
    <n v="0"/>
    <n v="0"/>
    <s v="TOTAL MOT"/>
    <n v="-1"/>
    <s v="N/A"/>
    <n v="0"/>
    <b v="0"/>
    <n v="-1"/>
    <s v="N/A"/>
    <n v="0"/>
    <b v="0"/>
    <n v="0"/>
    <b v="0"/>
    <n v="0"/>
    <b v="0"/>
    <s v="23140183.398"/>
    <n v="0"/>
    <s v="23140183.398"/>
    <n v="0"/>
    <b v="0"/>
    <b v="1"/>
  </r>
  <r>
    <s v="C"/>
    <s v="A"/>
    <n v="20180101"/>
    <n v="2018"/>
    <n v="52"/>
    <x v="4"/>
    <n v="180"/>
    <s v="COD"/>
    <x v="1"/>
    <s v="M"/>
    <s v="Import"/>
    <n v="646"/>
    <s v="RWA"/>
    <x v="28"/>
    <n v="0"/>
    <s v="W00"/>
    <s v="World"/>
    <s v="H4"/>
    <s v="HS"/>
    <b v="1"/>
    <n v="31"/>
    <s v="Fertilizers"/>
    <x v="0"/>
    <x v="0"/>
    <b v="0"/>
    <s v="C00"/>
    <s v="TOTAL CPC"/>
    <n v="0"/>
    <n v="0"/>
    <s v="TOTAL MOT"/>
    <n v="-1"/>
    <s v="N/A"/>
    <n v="0"/>
    <b v="0"/>
    <n v="-1"/>
    <s v="N/A"/>
    <n v="0"/>
    <b v="0"/>
    <n v="0"/>
    <b v="0"/>
    <n v="0"/>
    <b v="0"/>
    <s v="294.256"/>
    <n v="0"/>
    <s v="294.256"/>
    <n v="0"/>
    <b v="0"/>
    <b v="1"/>
  </r>
  <r>
    <s v="C"/>
    <s v="A"/>
    <n v="20180101"/>
    <n v="2018"/>
    <n v="52"/>
    <x v="4"/>
    <n v="180"/>
    <s v="COD"/>
    <x v="1"/>
    <s v="M"/>
    <s v="Import"/>
    <n v="682"/>
    <s v="SAU"/>
    <x v="48"/>
    <n v="0"/>
    <s v="W00"/>
    <s v="World"/>
    <s v="H4"/>
    <s v="HS"/>
    <b v="1"/>
    <n v="31"/>
    <s v="Fertilizers"/>
    <x v="0"/>
    <x v="0"/>
    <b v="0"/>
    <s v="C00"/>
    <s v="TOTAL CPC"/>
    <n v="0"/>
    <n v="0"/>
    <s v="TOTAL MOT"/>
    <n v="-1"/>
    <s v="N/A"/>
    <n v="0"/>
    <b v="0"/>
    <n v="-1"/>
    <s v="N/A"/>
    <n v="0"/>
    <b v="0"/>
    <n v="0"/>
    <b v="0"/>
    <n v="0"/>
    <b v="0"/>
    <s v="464989.8"/>
    <n v="0"/>
    <s v="464989.8"/>
    <n v="0"/>
    <b v="0"/>
    <b v="1"/>
  </r>
  <r>
    <s v="C"/>
    <s v="A"/>
    <n v="20180101"/>
    <n v="2018"/>
    <n v="52"/>
    <x v="4"/>
    <n v="180"/>
    <s v="COD"/>
    <x v="1"/>
    <s v="M"/>
    <s v="Import"/>
    <n v="699"/>
    <s v="IND"/>
    <x v="11"/>
    <n v="0"/>
    <s v="W00"/>
    <s v="World"/>
    <s v="H4"/>
    <s v="HS"/>
    <b v="1"/>
    <n v="31"/>
    <s v="Fertilizers"/>
    <x v="0"/>
    <x v="0"/>
    <b v="0"/>
    <s v="C00"/>
    <s v="TOTAL CPC"/>
    <n v="0"/>
    <n v="0"/>
    <s v="TOTAL MOT"/>
    <n v="-1"/>
    <s v="N/A"/>
    <n v="0"/>
    <b v="0"/>
    <n v="-1"/>
    <s v="N/A"/>
    <n v="0"/>
    <b v="0"/>
    <n v="0"/>
    <b v="0"/>
    <n v="0"/>
    <b v="0"/>
    <s v="238564.791"/>
    <n v="0"/>
    <s v="238564.791"/>
    <n v="0"/>
    <b v="0"/>
    <b v="1"/>
  </r>
  <r>
    <s v="C"/>
    <s v="A"/>
    <n v="20180101"/>
    <n v="2018"/>
    <n v="52"/>
    <x v="4"/>
    <n v="180"/>
    <s v="COD"/>
    <x v="1"/>
    <s v="M"/>
    <s v="Import"/>
    <n v="704"/>
    <s v="VNM"/>
    <x v="29"/>
    <n v="0"/>
    <s v="W00"/>
    <s v="World"/>
    <s v="H4"/>
    <s v="HS"/>
    <b v="1"/>
    <n v="31"/>
    <s v="Fertilizers"/>
    <x v="0"/>
    <x v="0"/>
    <b v="0"/>
    <s v="C00"/>
    <s v="TOTAL CPC"/>
    <n v="0"/>
    <n v="0"/>
    <s v="TOTAL MOT"/>
    <n v="-1"/>
    <s v="N/A"/>
    <n v="0"/>
    <b v="0"/>
    <n v="-1"/>
    <s v="N/A"/>
    <n v="0"/>
    <b v="0"/>
    <n v="0"/>
    <b v="0"/>
    <n v="0"/>
    <b v="0"/>
    <s v="27410.382"/>
    <n v="0"/>
    <s v="27410.382"/>
    <n v="0"/>
    <b v="0"/>
    <b v="1"/>
  </r>
  <r>
    <s v="C"/>
    <s v="A"/>
    <n v="20180101"/>
    <n v="2018"/>
    <n v="52"/>
    <x v="4"/>
    <n v="180"/>
    <s v="COD"/>
    <x v="1"/>
    <s v="M"/>
    <s v="Import"/>
    <n v="710"/>
    <s v="ZAF"/>
    <x v="30"/>
    <n v="0"/>
    <s v="W00"/>
    <s v="World"/>
    <s v="H4"/>
    <s v="HS"/>
    <b v="1"/>
    <n v="31"/>
    <s v="Fertilizers"/>
    <x v="0"/>
    <x v="0"/>
    <b v="0"/>
    <s v="C00"/>
    <s v="TOTAL CPC"/>
    <n v="0"/>
    <n v="0"/>
    <s v="TOTAL MOT"/>
    <n v="-1"/>
    <s v="N/A"/>
    <n v="0"/>
    <b v="0"/>
    <n v="-1"/>
    <s v="N/A"/>
    <n v="0"/>
    <b v="0"/>
    <n v="0"/>
    <b v="1"/>
    <n v="0"/>
    <b v="0"/>
    <s v="17438635.381"/>
    <n v="0"/>
    <s v="17438635.381"/>
    <n v="4"/>
    <b v="0"/>
    <b v="1"/>
  </r>
  <r>
    <s v="C"/>
    <s v="A"/>
    <n v="20180101"/>
    <n v="2018"/>
    <n v="52"/>
    <x v="4"/>
    <n v="180"/>
    <s v="COD"/>
    <x v="1"/>
    <s v="M"/>
    <s v="Import"/>
    <n v="716"/>
    <s v="ZWE"/>
    <x v="54"/>
    <n v="0"/>
    <s v="W00"/>
    <s v="World"/>
    <s v="H4"/>
    <s v="HS"/>
    <b v="1"/>
    <n v="31"/>
    <s v="Fertilizers"/>
    <x v="0"/>
    <x v="0"/>
    <b v="0"/>
    <s v="C00"/>
    <s v="TOTAL CPC"/>
    <n v="0"/>
    <n v="0"/>
    <s v="TOTAL MOT"/>
    <n v="-1"/>
    <s v="N/A"/>
    <n v="0"/>
    <b v="0"/>
    <n v="-1"/>
    <s v="N/A"/>
    <n v="0"/>
    <b v="0"/>
    <n v="0"/>
    <b v="0"/>
    <n v="0"/>
    <b v="0"/>
    <s v="96367.224"/>
    <n v="0"/>
    <s v="96367.224"/>
    <n v="0"/>
    <b v="0"/>
    <b v="1"/>
  </r>
  <r>
    <s v="C"/>
    <s v="A"/>
    <n v="20180101"/>
    <n v="2018"/>
    <n v="52"/>
    <x v="4"/>
    <n v="180"/>
    <s v="COD"/>
    <x v="1"/>
    <s v="M"/>
    <s v="Import"/>
    <n v="757"/>
    <s v="CHE"/>
    <x v="31"/>
    <n v="0"/>
    <s v="W00"/>
    <s v="World"/>
    <s v="H4"/>
    <s v="HS"/>
    <b v="1"/>
    <n v="31"/>
    <s v="Fertilizers"/>
    <x v="0"/>
    <x v="0"/>
    <b v="0"/>
    <s v="C00"/>
    <s v="TOTAL CPC"/>
    <n v="0"/>
    <n v="0"/>
    <s v="TOTAL MOT"/>
    <n v="-1"/>
    <s v="N/A"/>
    <n v="0"/>
    <b v="0"/>
    <n v="-1"/>
    <s v="N/A"/>
    <n v="0"/>
    <b v="0"/>
    <n v="0"/>
    <b v="0"/>
    <n v="0"/>
    <b v="0"/>
    <s v="428450.877"/>
    <n v="0"/>
    <s v="428450.877"/>
    <n v="0"/>
    <b v="0"/>
    <b v="1"/>
  </r>
  <r>
    <s v="C"/>
    <s v="A"/>
    <n v="20180101"/>
    <n v="2018"/>
    <n v="52"/>
    <x v="4"/>
    <n v="180"/>
    <s v="COD"/>
    <x v="1"/>
    <s v="M"/>
    <s v="Import"/>
    <n v="784"/>
    <s v="ARE"/>
    <x v="32"/>
    <n v="0"/>
    <s v="W00"/>
    <s v="World"/>
    <s v="H4"/>
    <s v="HS"/>
    <b v="1"/>
    <n v="31"/>
    <s v="Fertilizers"/>
    <x v="0"/>
    <x v="0"/>
    <b v="0"/>
    <s v="C00"/>
    <s v="TOTAL CPC"/>
    <n v="0"/>
    <n v="0"/>
    <s v="TOTAL MOT"/>
    <n v="-1"/>
    <s v="N/A"/>
    <n v="0"/>
    <b v="0"/>
    <n v="-1"/>
    <s v="N/A"/>
    <n v="0"/>
    <b v="0"/>
    <n v="0"/>
    <b v="0"/>
    <n v="0"/>
    <b v="0"/>
    <s v="362710.242"/>
    <n v="0"/>
    <s v="362710.242"/>
    <n v="0"/>
    <b v="0"/>
    <b v="1"/>
  </r>
  <r>
    <s v="C"/>
    <s v="A"/>
    <n v="20180101"/>
    <n v="2018"/>
    <n v="52"/>
    <x v="4"/>
    <n v="180"/>
    <s v="COD"/>
    <x v="1"/>
    <s v="M"/>
    <s v="Import"/>
    <n v="788"/>
    <s v="TUN"/>
    <x v="45"/>
    <n v="0"/>
    <s v="W00"/>
    <s v="World"/>
    <s v="H4"/>
    <s v="HS"/>
    <b v="1"/>
    <n v="31"/>
    <s v="Fertilizers"/>
    <x v="0"/>
    <x v="0"/>
    <b v="0"/>
    <s v="C00"/>
    <s v="TOTAL CPC"/>
    <n v="0"/>
    <n v="0"/>
    <s v="TOTAL MOT"/>
    <n v="-1"/>
    <s v="N/A"/>
    <n v="0"/>
    <b v="0"/>
    <n v="-1"/>
    <s v="N/A"/>
    <n v="0"/>
    <b v="0"/>
    <n v="0"/>
    <b v="0"/>
    <n v="0"/>
    <b v="0"/>
    <s v="167.901"/>
    <n v="0"/>
    <s v="167.901"/>
    <n v="0"/>
    <b v="0"/>
    <b v="1"/>
  </r>
  <r>
    <s v="C"/>
    <s v="A"/>
    <n v="20180101"/>
    <n v="2018"/>
    <n v="52"/>
    <x v="4"/>
    <n v="180"/>
    <s v="COD"/>
    <x v="1"/>
    <s v="M"/>
    <s v="Import"/>
    <n v="792"/>
    <s v="TUR"/>
    <x v="33"/>
    <n v="0"/>
    <s v="W00"/>
    <s v="World"/>
    <s v="H4"/>
    <s v="HS"/>
    <b v="1"/>
    <n v="31"/>
    <s v="Fertilizers"/>
    <x v="0"/>
    <x v="0"/>
    <b v="0"/>
    <s v="C00"/>
    <s v="TOTAL CPC"/>
    <n v="0"/>
    <n v="0"/>
    <s v="TOTAL MOT"/>
    <n v="-1"/>
    <s v="N/A"/>
    <n v="0"/>
    <b v="0"/>
    <n v="-1"/>
    <s v="N/A"/>
    <n v="0"/>
    <b v="0"/>
    <n v="0"/>
    <b v="0"/>
    <n v="0"/>
    <b v="0"/>
    <s v="143978.306"/>
    <n v="0"/>
    <s v="143978.306"/>
    <n v="0"/>
    <b v="0"/>
    <b v="1"/>
  </r>
  <r>
    <s v="C"/>
    <s v="A"/>
    <n v="20180101"/>
    <n v="2018"/>
    <n v="52"/>
    <x v="4"/>
    <n v="180"/>
    <s v="COD"/>
    <x v="1"/>
    <s v="M"/>
    <s v="Import"/>
    <n v="800"/>
    <s v="UGA"/>
    <x v="34"/>
    <n v="0"/>
    <s v="W00"/>
    <s v="World"/>
    <s v="H4"/>
    <s v="HS"/>
    <b v="1"/>
    <n v="31"/>
    <s v="Fertilizers"/>
    <x v="0"/>
    <x v="0"/>
    <b v="0"/>
    <s v="C00"/>
    <s v="TOTAL CPC"/>
    <n v="0"/>
    <n v="0"/>
    <s v="TOTAL MOT"/>
    <n v="-1"/>
    <s v="N/A"/>
    <n v="0"/>
    <b v="0"/>
    <n v="-1"/>
    <s v="N/A"/>
    <n v="0"/>
    <b v="0"/>
    <n v="0"/>
    <b v="0"/>
    <n v="0"/>
    <b v="0"/>
    <s v="32012.207"/>
    <n v="0"/>
    <s v="32012.207"/>
    <n v="0"/>
    <b v="0"/>
    <b v="1"/>
  </r>
  <r>
    <s v="C"/>
    <s v="A"/>
    <n v="20180101"/>
    <n v="2018"/>
    <n v="52"/>
    <x v="4"/>
    <n v="180"/>
    <s v="COD"/>
    <x v="1"/>
    <s v="M"/>
    <s v="Import"/>
    <n v="834"/>
    <s v="TZA"/>
    <x v="38"/>
    <n v="0"/>
    <s v="W00"/>
    <s v="World"/>
    <s v="H4"/>
    <s v="HS"/>
    <b v="1"/>
    <n v="31"/>
    <s v="Fertilizers"/>
    <x v="0"/>
    <x v="0"/>
    <b v="0"/>
    <s v="C00"/>
    <s v="TOTAL CPC"/>
    <n v="0"/>
    <n v="0"/>
    <s v="TOTAL MOT"/>
    <n v="-1"/>
    <s v="N/A"/>
    <n v="0"/>
    <b v="0"/>
    <n v="-1"/>
    <s v="N/A"/>
    <n v="0"/>
    <b v="0"/>
    <n v="0"/>
    <b v="0"/>
    <n v="0"/>
    <b v="0"/>
    <s v="1166845.712"/>
    <n v="0"/>
    <s v="1166845.712"/>
    <n v="0"/>
    <b v="0"/>
    <b v="1"/>
  </r>
  <r>
    <s v="C"/>
    <s v="A"/>
    <n v="20180101"/>
    <n v="2018"/>
    <n v="52"/>
    <x v="4"/>
    <n v="180"/>
    <s v="COD"/>
    <x v="1"/>
    <s v="M"/>
    <s v="Import"/>
    <n v="842"/>
    <s v="USA"/>
    <x v="15"/>
    <n v="0"/>
    <s v="W00"/>
    <s v="World"/>
    <s v="H4"/>
    <s v="HS"/>
    <b v="1"/>
    <n v="31"/>
    <s v="Fertilizers"/>
    <x v="0"/>
    <x v="0"/>
    <b v="0"/>
    <s v="C00"/>
    <s v="TOTAL CPC"/>
    <n v="0"/>
    <n v="0"/>
    <s v="TOTAL MOT"/>
    <n v="-1"/>
    <s v="N/A"/>
    <n v="0"/>
    <b v="0"/>
    <n v="-1"/>
    <s v="N/A"/>
    <n v="0"/>
    <b v="0"/>
    <n v="0"/>
    <b v="0"/>
    <n v="0"/>
    <b v="0"/>
    <s v="8271.865"/>
    <n v="0"/>
    <s v="8271.865"/>
    <n v="0"/>
    <b v="0"/>
    <b v="1"/>
  </r>
  <r>
    <s v="C"/>
    <s v="A"/>
    <n v="20180101"/>
    <n v="2018"/>
    <n v="52"/>
    <x v="4"/>
    <n v="180"/>
    <s v="COD"/>
    <x v="1"/>
    <s v="M"/>
    <s v="Import"/>
    <n v="894"/>
    <s v="ZMB"/>
    <x v="39"/>
    <n v="0"/>
    <s v="W00"/>
    <s v="World"/>
    <s v="H4"/>
    <s v="HS"/>
    <b v="1"/>
    <n v="31"/>
    <s v="Fertilizers"/>
    <x v="0"/>
    <x v="0"/>
    <b v="0"/>
    <s v="C00"/>
    <s v="TOTAL CPC"/>
    <n v="0"/>
    <n v="0"/>
    <s v="TOTAL MOT"/>
    <n v="-1"/>
    <s v="N/A"/>
    <n v="0"/>
    <b v="0"/>
    <n v="-1"/>
    <s v="N/A"/>
    <n v="0"/>
    <b v="0"/>
    <n v="0"/>
    <b v="0"/>
    <n v="0"/>
    <b v="0"/>
    <s v="4772448.206"/>
    <n v="0"/>
    <s v="4772448.206"/>
    <n v="0"/>
    <b v="0"/>
    <b v="1"/>
  </r>
  <r>
    <s v="C"/>
    <s v="A"/>
    <n v="20180101"/>
    <n v="2018"/>
    <n v="52"/>
    <x v="4"/>
    <n v="562"/>
    <s v="NER"/>
    <x v="0"/>
    <s v="M"/>
    <s v="Import"/>
    <n v="0"/>
    <s v="W00"/>
    <x v="0"/>
    <n v="0"/>
    <s v="W00"/>
    <s v="World"/>
    <s v="H5"/>
    <s v="HS"/>
    <b v="1"/>
    <n v="31"/>
    <s v="Fertilizers"/>
    <x v="0"/>
    <x v="0"/>
    <b v="0"/>
    <s v="C00"/>
    <s v="TOTAL CPC"/>
    <n v="0"/>
    <n v="0"/>
    <s v="TOTAL MOT"/>
    <n v="-1"/>
    <s v="N/A"/>
    <n v="0"/>
    <b v="0"/>
    <n v="-1"/>
    <s v="N/A"/>
    <n v="0"/>
    <b v="0"/>
    <n v="0"/>
    <b v="0"/>
    <n v="0"/>
    <b v="0"/>
    <s v="12111466.44"/>
    <m/>
    <s v="12111466.44"/>
    <n v="0"/>
    <b v="0"/>
    <b v="1"/>
  </r>
  <r>
    <s v="C"/>
    <s v="A"/>
    <n v="20180101"/>
    <n v="2018"/>
    <n v="52"/>
    <x v="4"/>
    <n v="562"/>
    <s v="NER"/>
    <x v="0"/>
    <s v="M"/>
    <s v="Import"/>
    <n v="56"/>
    <s v="BEL"/>
    <x v="18"/>
    <n v="0"/>
    <s v="W00"/>
    <s v="World"/>
    <s v="H5"/>
    <s v="HS"/>
    <b v="1"/>
    <n v="31"/>
    <s v="Fertilizers"/>
    <x v="0"/>
    <x v="0"/>
    <b v="0"/>
    <s v="C00"/>
    <s v="TOTAL CPC"/>
    <n v="0"/>
    <n v="0"/>
    <s v="TOTAL MOT"/>
    <n v="-1"/>
    <s v="N/A"/>
    <n v="0"/>
    <b v="0"/>
    <n v="-1"/>
    <s v="N/A"/>
    <n v="0"/>
    <b v="0"/>
    <n v="0"/>
    <b v="0"/>
    <n v="0"/>
    <b v="0"/>
    <s v="134859.35"/>
    <m/>
    <s v="134859.35"/>
    <n v="0"/>
    <b v="0"/>
    <b v="1"/>
  </r>
  <r>
    <s v="C"/>
    <s v="A"/>
    <n v="20180101"/>
    <n v="2018"/>
    <n v="52"/>
    <x v="4"/>
    <n v="562"/>
    <s v="NER"/>
    <x v="0"/>
    <s v="M"/>
    <s v="Import"/>
    <n v="156"/>
    <s v="CHN"/>
    <x v="1"/>
    <n v="0"/>
    <s v="W00"/>
    <s v="World"/>
    <s v="H5"/>
    <s v="HS"/>
    <b v="1"/>
    <n v="31"/>
    <s v="Fertilizers"/>
    <x v="0"/>
    <x v="0"/>
    <b v="0"/>
    <s v="C00"/>
    <s v="TOTAL CPC"/>
    <n v="0"/>
    <n v="0"/>
    <s v="TOTAL MOT"/>
    <n v="-1"/>
    <s v="N/A"/>
    <n v="0"/>
    <b v="0"/>
    <n v="-1"/>
    <s v="N/A"/>
    <n v="0"/>
    <b v="0"/>
    <n v="0"/>
    <b v="0"/>
    <n v="0"/>
    <b v="0"/>
    <s v="1354.49"/>
    <m/>
    <s v="1354.49"/>
    <n v="0"/>
    <b v="0"/>
    <b v="1"/>
  </r>
  <r>
    <s v="C"/>
    <s v="A"/>
    <n v="20180101"/>
    <n v="2018"/>
    <n v="52"/>
    <x v="4"/>
    <n v="562"/>
    <s v="NER"/>
    <x v="0"/>
    <s v="M"/>
    <s v="Import"/>
    <n v="204"/>
    <s v="BEN"/>
    <x v="2"/>
    <n v="0"/>
    <s v="W00"/>
    <s v="World"/>
    <s v="H5"/>
    <s v="HS"/>
    <b v="1"/>
    <n v="31"/>
    <s v="Fertilizers"/>
    <x v="0"/>
    <x v="0"/>
    <b v="0"/>
    <s v="C00"/>
    <s v="TOTAL CPC"/>
    <n v="0"/>
    <n v="0"/>
    <s v="TOTAL MOT"/>
    <n v="-1"/>
    <s v="N/A"/>
    <n v="0"/>
    <b v="0"/>
    <n v="-1"/>
    <s v="N/A"/>
    <n v="0"/>
    <b v="0"/>
    <n v="0"/>
    <b v="0"/>
    <n v="0"/>
    <b v="0"/>
    <s v="12949.62"/>
    <m/>
    <s v="12949.62"/>
    <n v="0"/>
    <b v="0"/>
    <b v="1"/>
  </r>
  <r>
    <s v="C"/>
    <s v="A"/>
    <n v="20180101"/>
    <n v="2018"/>
    <n v="52"/>
    <x v="4"/>
    <n v="562"/>
    <s v="NER"/>
    <x v="0"/>
    <s v="M"/>
    <s v="Import"/>
    <n v="251"/>
    <s v="FRA"/>
    <x v="3"/>
    <n v="0"/>
    <s v="W00"/>
    <s v="World"/>
    <s v="H5"/>
    <s v="HS"/>
    <b v="1"/>
    <n v="31"/>
    <s v="Fertilizers"/>
    <x v="0"/>
    <x v="0"/>
    <b v="0"/>
    <s v="C00"/>
    <s v="TOTAL CPC"/>
    <n v="0"/>
    <n v="0"/>
    <s v="TOTAL MOT"/>
    <n v="-1"/>
    <s v="N/A"/>
    <n v="0"/>
    <b v="0"/>
    <n v="-1"/>
    <s v="N/A"/>
    <n v="0"/>
    <b v="0"/>
    <n v="0"/>
    <b v="0"/>
    <n v="0"/>
    <b v="0"/>
    <s v="3271307.81"/>
    <m/>
    <s v="3271307.81"/>
    <n v="0"/>
    <b v="0"/>
    <b v="1"/>
  </r>
  <r>
    <s v="C"/>
    <s v="A"/>
    <n v="20180101"/>
    <n v="2018"/>
    <n v="52"/>
    <x v="4"/>
    <n v="562"/>
    <s v="NER"/>
    <x v="0"/>
    <s v="M"/>
    <s v="Import"/>
    <n v="384"/>
    <s v="CIV"/>
    <x v="6"/>
    <n v="0"/>
    <s v="W00"/>
    <s v="World"/>
    <s v="H5"/>
    <s v="HS"/>
    <b v="1"/>
    <n v="31"/>
    <s v="Fertilizers"/>
    <x v="0"/>
    <x v="0"/>
    <b v="0"/>
    <s v="C00"/>
    <s v="TOTAL CPC"/>
    <n v="0"/>
    <n v="0"/>
    <s v="TOTAL MOT"/>
    <n v="-1"/>
    <s v="N/A"/>
    <n v="0"/>
    <b v="0"/>
    <n v="-1"/>
    <s v="N/A"/>
    <n v="0"/>
    <b v="0"/>
    <n v="0"/>
    <b v="0"/>
    <n v="0"/>
    <b v="0"/>
    <s v="326866.96"/>
    <m/>
    <s v="326866.96"/>
    <n v="0"/>
    <b v="0"/>
    <b v="1"/>
  </r>
  <r>
    <s v="C"/>
    <s v="A"/>
    <n v="20180101"/>
    <n v="2018"/>
    <n v="52"/>
    <x v="4"/>
    <n v="562"/>
    <s v="NER"/>
    <x v="0"/>
    <s v="M"/>
    <s v="Import"/>
    <n v="504"/>
    <s v="MAR"/>
    <x v="43"/>
    <n v="0"/>
    <s v="W00"/>
    <s v="World"/>
    <s v="H5"/>
    <s v="HS"/>
    <b v="1"/>
    <n v="31"/>
    <s v="Fertilizers"/>
    <x v="0"/>
    <x v="0"/>
    <b v="0"/>
    <s v="C00"/>
    <s v="TOTAL CPC"/>
    <n v="0"/>
    <n v="0"/>
    <s v="TOTAL MOT"/>
    <n v="-1"/>
    <s v="N/A"/>
    <n v="0"/>
    <b v="0"/>
    <n v="-1"/>
    <s v="N/A"/>
    <n v="0"/>
    <b v="0"/>
    <n v="0"/>
    <b v="0"/>
    <n v="0"/>
    <b v="0"/>
    <s v="63161.36"/>
    <m/>
    <s v="63161.36"/>
    <n v="0"/>
    <b v="0"/>
    <b v="1"/>
  </r>
  <r>
    <s v="C"/>
    <s v="A"/>
    <n v="20180101"/>
    <n v="2018"/>
    <n v="52"/>
    <x v="4"/>
    <n v="562"/>
    <s v="NER"/>
    <x v="0"/>
    <s v="M"/>
    <s v="Import"/>
    <n v="566"/>
    <s v="NGA"/>
    <x v="8"/>
    <n v="0"/>
    <s v="W00"/>
    <s v="World"/>
    <s v="H5"/>
    <s v="HS"/>
    <b v="1"/>
    <n v="31"/>
    <s v="Fertilizers"/>
    <x v="0"/>
    <x v="0"/>
    <b v="0"/>
    <s v="C00"/>
    <s v="TOTAL CPC"/>
    <n v="0"/>
    <n v="0"/>
    <s v="TOTAL MOT"/>
    <n v="-1"/>
    <s v="N/A"/>
    <n v="0"/>
    <b v="0"/>
    <n v="-1"/>
    <s v="N/A"/>
    <n v="0"/>
    <b v="0"/>
    <n v="0"/>
    <b v="0"/>
    <n v="0"/>
    <b v="0"/>
    <s v="4837854.29"/>
    <m/>
    <s v="4837854.29"/>
    <n v="0"/>
    <b v="0"/>
    <b v="1"/>
  </r>
  <r>
    <s v="C"/>
    <s v="A"/>
    <n v="20180101"/>
    <n v="2018"/>
    <n v="52"/>
    <x v="4"/>
    <n v="562"/>
    <s v="NER"/>
    <x v="0"/>
    <s v="M"/>
    <s v="Import"/>
    <n v="586"/>
    <s v="PAK"/>
    <x v="55"/>
    <n v="0"/>
    <s v="W00"/>
    <s v="World"/>
    <s v="H5"/>
    <s v="HS"/>
    <b v="1"/>
    <n v="31"/>
    <s v="Fertilizers"/>
    <x v="0"/>
    <x v="0"/>
    <b v="0"/>
    <s v="C00"/>
    <s v="TOTAL CPC"/>
    <n v="0"/>
    <n v="0"/>
    <s v="TOTAL MOT"/>
    <n v="-1"/>
    <s v="N/A"/>
    <n v="0"/>
    <b v="0"/>
    <n v="-1"/>
    <s v="N/A"/>
    <n v="0"/>
    <b v="0"/>
    <n v="0"/>
    <b v="0"/>
    <n v="0"/>
    <b v="0"/>
    <s v="2856812.75"/>
    <m/>
    <s v="2856812.75"/>
    <n v="0"/>
    <b v="0"/>
    <b v="1"/>
  </r>
  <r>
    <s v="C"/>
    <s v="A"/>
    <n v="20180101"/>
    <n v="2018"/>
    <n v="52"/>
    <x v="4"/>
    <n v="562"/>
    <s v="NER"/>
    <x v="0"/>
    <s v="M"/>
    <s v="Import"/>
    <n v="699"/>
    <s v="IND"/>
    <x v="11"/>
    <n v="0"/>
    <s v="W00"/>
    <s v="World"/>
    <s v="H5"/>
    <s v="HS"/>
    <b v="1"/>
    <n v="31"/>
    <s v="Fertilizers"/>
    <x v="0"/>
    <x v="0"/>
    <b v="0"/>
    <s v="C00"/>
    <s v="TOTAL CPC"/>
    <n v="0"/>
    <n v="0"/>
    <s v="TOTAL MOT"/>
    <n v="-1"/>
    <s v="N/A"/>
    <n v="0"/>
    <b v="0"/>
    <n v="-1"/>
    <s v="N/A"/>
    <n v="0"/>
    <b v="0"/>
    <n v="0"/>
    <b v="0"/>
    <n v="0"/>
    <b v="0"/>
    <s v="72.23"/>
    <m/>
    <s v="72.23"/>
    <n v="0"/>
    <b v="0"/>
    <b v="1"/>
  </r>
  <r>
    <s v="C"/>
    <s v="A"/>
    <n v="20180101"/>
    <n v="2018"/>
    <n v="52"/>
    <x v="4"/>
    <n v="562"/>
    <s v="NER"/>
    <x v="0"/>
    <s v="M"/>
    <s v="Import"/>
    <n v="768"/>
    <s v="TGO"/>
    <x v="14"/>
    <n v="0"/>
    <s v="W00"/>
    <s v="World"/>
    <s v="H5"/>
    <s v="HS"/>
    <b v="1"/>
    <n v="31"/>
    <s v="Fertilizers"/>
    <x v="0"/>
    <x v="0"/>
    <b v="0"/>
    <s v="C00"/>
    <s v="TOTAL CPC"/>
    <n v="0"/>
    <n v="0"/>
    <s v="TOTAL MOT"/>
    <n v="-1"/>
    <s v="N/A"/>
    <n v="0"/>
    <b v="0"/>
    <n v="-1"/>
    <s v="N/A"/>
    <n v="0"/>
    <b v="0"/>
    <n v="0"/>
    <b v="0"/>
    <n v="0"/>
    <b v="0"/>
    <s v="302565.9"/>
    <m/>
    <s v="302565.9"/>
    <n v="0"/>
    <b v="0"/>
    <b v="1"/>
  </r>
  <r>
    <s v="C"/>
    <s v="A"/>
    <n v="20180101"/>
    <n v="2018"/>
    <n v="52"/>
    <x v="4"/>
    <n v="562"/>
    <s v="NER"/>
    <x v="0"/>
    <s v="M"/>
    <s v="Import"/>
    <n v="792"/>
    <s v="TUR"/>
    <x v="33"/>
    <n v="0"/>
    <s v="W00"/>
    <s v="World"/>
    <s v="H5"/>
    <s v="HS"/>
    <b v="1"/>
    <n v="31"/>
    <s v="Fertilizers"/>
    <x v="0"/>
    <x v="0"/>
    <b v="0"/>
    <s v="C00"/>
    <s v="TOTAL CPC"/>
    <n v="0"/>
    <n v="0"/>
    <s v="TOTAL MOT"/>
    <n v="-1"/>
    <s v="N/A"/>
    <n v="0"/>
    <b v="0"/>
    <n v="-1"/>
    <s v="N/A"/>
    <n v="0"/>
    <b v="0"/>
    <n v="0"/>
    <b v="0"/>
    <n v="0"/>
    <b v="0"/>
    <s v="11428.67"/>
    <m/>
    <s v="11428.67"/>
    <n v="0"/>
    <b v="0"/>
    <b v="1"/>
  </r>
  <r>
    <s v="C"/>
    <s v="A"/>
    <n v="20180101"/>
    <n v="2018"/>
    <n v="52"/>
    <x v="4"/>
    <n v="562"/>
    <s v="NER"/>
    <x v="0"/>
    <s v="M"/>
    <s v="Import"/>
    <n v="804"/>
    <s v="UKR"/>
    <x v="35"/>
    <n v="0"/>
    <s v="W00"/>
    <s v="World"/>
    <s v="H5"/>
    <s v="HS"/>
    <b v="1"/>
    <n v="31"/>
    <s v="Fertilizers"/>
    <x v="0"/>
    <x v="0"/>
    <b v="0"/>
    <s v="C00"/>
    <s v="TOTAL CPC"/>
    <n v="0"/>
    <n v="0"/>
    <s v="TOTAL MOT"/>
    <n v="-1"/>
    <s v="N/A"/>
    <n v="0"/>
    <b v="0"/>
    <n v="-1"/>
    <s v="N/A"/>
    <n v="0"/>
    <b v="0"/>
    <n v="0"/>
    <b v="0"/>
    <n v="0"/>
    <b v="0"/>
    <s v="15130.26"/>
    <m/>
    <s v="15130.26"/>
    <n v="0"/>
    <b v="0"/>
    <b v="1"/>
  </r>
  <r>
    <s v="C"/>
    <s v="A"/>
    <n v="20180101"/>
    <n v="2018"/>
    <n v="52"/>
    <x v="4"/>
    <n v="562"/>
    <s v="NER"/>
    <x v="0"/>
    <s v="M"/>
    <s v="Import"/>
    <n v="854"/>
    <s v="BFA"/>
    <x v="16"/>
    <n v="0"/>
    <s v="W00"/>
    <s v="World"/>
    <s v="H5"/>
    <s v="HS"/>
    <b v="1"/>
    <n v="31"/>
    <s v="Fertilizers"/>
    <x v="0"/>
    <x v="0"/>
    <b v="0"/>
    <s v="C00"/>
    <s v="TOTAL CPC"/>
    <n v="0"/>
    <n v="0"/>
    <s v="TOTAL MOT"/>
    <n v="-1"/>
    <s v="N/A"/>
    <n v="0"/>
    <b v="0"/>
    <n v="-1"/>
    <s v="N/A"/>
    <n v="0"/>
    <b v="0"/>
    <n v="0"/>
    <b v="0"/>
    <n v="0"/>
    <b v="0"/>
    <s v="277102.75"/>
    <m/>
    <s v="277102.75"/>
    <n v="0"/>
    <b v="0"/>
    <b v="1"/>
  </r>
  <r>
    <s v="C"/>
    <s v="A"/>
    <n v="20180101"/>
    <n v="2018"/>
    <n v="52"/>
    <x v="4"/>
    <n v="180"/>
    <s v="COD"/>
    <x v="1"/>
    <s v="M"/>
    <s v="Import"/>
    <n v="0"/>
    <s v="W00"/>
    <x v="0"/>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33270"/>
    <b v="0"/>
    <n v="8"/>
    <s v="kg"/>
    <n v="33270"/>
    <b v="0"/>
    <n v="33270"/>
    <b v="0"/>
    <n v="0"/>
    <b v="0"/>
    <s v="11094.137"/>
    <n v="0"/>
    <s v="11094.137"/>
    <n v="0"/>
    <b v="0"/>
    <b v="1"/>
  </r>
  <r>
    <s v="C"/>
    <s v="A"/>
    <n v="20180101"/>
    <n v="2018"/>
    <n v="52"/>
    <x v="4"/>
    <n v="180"/>
    <s v="COD"/>
    <x v="1"/>
    <s v="M"/>
    <s v="Import"/>
    <n v="699"/>
    <s v="IND"/>
    <x v="11"/>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250"/>
    <b v="0"/>
    <n v="8"/>
    <s v="kg"/>
    <n v="250"/>
    <b v="0"/>
    <n v="250"/>
    <b v="0"/>
    <n v="0"/>
    <b v="0"/>
    <s v="932.858"/>
    <n v="0"/>
    <s v="932.858"/>
    <n v="0"/>
    <b v="0"/>
    <b v="1"/>
  </r>
  <r>
    <s v="C"/>
    <s v="A"/>
    <n v="20180101"/>
    <n v="2018"/>
    <n v="52"/>
    <x v="4"/>
    <n v="180"/>
    <s v="COD"/>
    <x v="1"/>
    <s v="M"/>
    <s v="Import"/>
    <n v="710"/>
    <s v="ZAF"/>
    <x v="30"/>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33000"/>
    <b v="0"/>
    <n v="8"/>
    <s v="kg"/>
    <n v="33000"/>
    <b v="0"/>
    <n v="33000"/>
    <b v="0"/>
    <n v="0"/>
    <b v="0"/>
    <s v="10138.248"/>
    <n v="0"/>
    <s v="10138.248"/>
    <n v="0"/>
    <b v="0"/>
    <b v="1"/>
  </r>
  <r>
    <s v="C"/>
    <s v="A"/>
    <n v="20180101"/>
    <n v="2018"/>
    <n v="52"/>
    <x v="4"/>
    <n v="180"/>
    <s v="COD"/>
    <x v="1"/>
    <s v="M"/>
    <s v="Import"/>
    <n v="800"/>
    <s v="UGA"/>
    <x v="34"/>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20"/>
    <b v="0"/>
    <n v="8"/>
    <s v="kg"/>
    <n v="20"/>
    <b v="0"/>
    <n v="20"/>
    <b v="0"/>
    <n v="0"/>
    <b v="0"/>
    <s v="23.031"/>
    <n v="0"/>
    <s v="23.031"/>
    <n v="0"/>
    <b v="0"/>
    <b v="1"/>
  </r>
  <r>
    <s v="C"/>
    <s v="A"/>
    <n v="20180101"/>
    <n v="2018"/>
    <n v="52"/>
    <x v="4"/>
    <n v="562"/>
    <s v="NER"/>
    <x v="0"/>
    <s v="M"/>
    <s v="Import"/>
    <n v="0"/>
    <s v="W00"/>
    <x v="0"/>
    <n v="0"/>
    <s v="W00"/>
    <s v="World"/>
    <s v="H5"/>
    <s v="HS"/>
    <b v="1"/>
    <n v="3101"/>
    <s v="Fertilizers animal or vegetable, whether or not mixed together or chemically treated fertilizers produced by the mixing or chemical treatment of animal or vegetable products"/>
    <x v="1"/>
    <x v="1"/>
    <b v="0"/>
    <s v="C00"/>
    <s v="TOTAL CPC"/>
    <n v="0"/>
    <n v="0"/>
    <s v="TOTAL MOT"/>
    <n v="8"/>
    <s v="kg"/>
    <n v="1306"/>
    <b v="0"/>
    <n v="8"/>
    <s v="kg"/>
    <n v="1306"/>
    <b v="0"/>
    <n v="1306"/>
    <b v="0"/>
    <n v="0"/>
    <b v="0"/>
    <s v="6569.15"/>
    <m/>
    <s v="6569.15"/>
    <n v="0"/>
    <b v="0"/>
    <b v="1"/>
  </r>
  <r>
    <s v="C"/>
    <s v="A"/>
    <n v="20180101"/>
    <n v="2018"/>
    <n v="52"/>
    <x v="4"/>
    <n v="562"/>
    <s v="NER"/>
    <x v="0"/>
    <s v="M"/>
    <s v="Import"/>
    <n v="251"/>
    <s v="FRA"/>
    <x v="3"/>
    <n v="0"/>
    <s v="W00"/>
    <s v="World"/>
    <s v="H5"/>
    <s v="HS"/>
    <b v="1"/>
    <n v="3101"/>
    <s v="Fertilizers animal or vegetable, whether or not mixed together or chemically treated fertilizers produced by the mixing or chemical treatment of animal or vegetable products"/>
    <x v="1"/>
    <x v="1"/>
    <b v="0"/>
    <s v="C00"/>
    <s v="TOTAL CPC"/>
    <n v="0"/>
    <n v="0"/>
    <s v="TOTAL MOT"/>
    <n v="8"/>
    <s v="kg"/>
    <n v="66"/>
    <b v="0"/>
    <n v="8"/>
    <s v="kg"/>
    <n v="66"/>
    <b v="0"/>
    <n v="66"/>
    <b v="0"/>
    <n v="0"/>
    <b v="0"/>
    <s v="407.76"/>
    <m/>
    <s v="407.76"/>
    <n v="0"/>
    <b v="0"/>
    <b v="1"/>
  </r>
  <r>
    <s v="C"/>
    <s v="A"/>
    <n v="20180101"/>
    <n v="2018"/>
    <n v="52"/>
    <x v="4"/>
    <n v="562"/>
    <s v="NER"/>
    <x v="0"/>
    <s v="M"/>
    <s v="Import"/>
    <n v="566"/>
    <s v="NGA"/>
    <x v="8"/>
    <n v="0"/>
    <s v="W00"/>
    <s v="World"/>
    <s v="H5"/>
    <s v="HS"/>
    <b v="1"/>
    <n v="3101"/>
    <s v="Fertilizers animal or vegetable, whether or not mixed together or chemically treated fertilizers produced by the mixing or chemical treatment of animal or vegetable products"/>
    <x v="1"/>
    <x v="1"/>
    <b v="0"/>
    <s v="C00"/>
    <s v="TOTAL CPC"/>
    <n v="0"/>
    <n v="0"/>
    <s v="TOTAL MOT"/>
    <n v="8"/>
    <s v="kg"/>
    <n v="1200"/>
    <b v="0"/>
    <n v="8"/>
    <s v="kg"/>
    <n v="1200"/>
    <b v="0"/>
    <n v="1200"/>
    <b v="0"/>
    <n v="0"/>
    <b v="0"/>
    <s v="353.97"/>
    <m/>
    <s v="353.97"/>
    <n v="0"/>
    <b v="0"/>
    <b v="1"/>
  </r>
  <r>
    <s v="C"/>
    <s v="A"/>
    <n v="20180101"/>
    <n v="2018"/>
    <n v="52"/>
    <x v="4"/>
    <n v="562"/>
    <s v="NER"/>
    <x v="0"/>
    <s v="M"/>
    <s v="Import"/>
    <n v="792"/>
    <s v="TUR"/>
    <x v="33"/>
    <n v="0"/>
    <s v="W00"/>
    <s v="World"/>
    <s v="H5"/>
    <s v="HS"/>
    <b v="1"/>
    <n v="3101"/>
    <s v="Fertilizers animal or vegetable, whether or not mixed together or chemically treated fertilizers produced by the mixing or chemical treatment of animal or vegetable products"/>
    <x v="1"/>
    <x v="1"/>
    <b v="0"/>
    <s v="C00"/>
    <s v="TOTAL CPC"/>
    <n v="0"/>
    <n v="0"/>
    <s v="TOTAL MOT"/>
    <n v="8"/>
    <s v="kg"/>
    <n v="40"/>
    <b v="0"/>
    <n v="8"/>
    <s v="kg"/>
    <n v="40"/>
    <b v="0"/>
    <n v="40"/>
    <b v="0"/>
    <n v="0"/>
    <b v="0"/>
    <s v="5807.42"/>
    <m/>
    <s v="5807.42"/>
    <n v="0"/>
    <b v="0"/>
    <b v="1"/>
  </r>
  <r>
    <s v="C"/>
    <s v="A"/>
    <n v="20180101"/>
    <n v="2018"/>
    <n v="52"/>
    <x v="4"/>
    <n v="180"/>
    <s v="COD"/>
    <x v="1"/>
    <s v="M"/>
    <s v="Import"/>
    <n v="0"/>
    <s v="W00"/>
    <x v="0"/>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33270"/>
    <b v="0"/>
    <n v="8"/>
    <s v="kg"/>
    <n v="33270"/>
    <b v="0"/>
    <n v="33270"/>
    <b v="0"/>
    <n v="0"/>
    <b v="0"/>
    <s v="11094.137"/>
    <n v="0"/>
    <s v="11094.137"/>
    <n v="0"/>
    <b v="0"/>
    <b v="1"/>
  </r>
  <r>
    <s v="C"/>
    <s v="A"/>
    <n v="20180101"/>
    <n v="2018"/>
    <n v="52"/>
    <x v="4"/>
    <n v="180"/>
    <s v="COD"/>
    <x v="1"/>
    <s v="M"/>
    <s v="Import"/>
    <n v="699"/>
    <s v="IND"/>
    <x v="11"/>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250"/>
    <b v="0"/>
    <n v="8"/>
    <s v="kg"/>
    <n v="250"/>
    <b v="0"/>
    <n v="250"/>
    <b v="0"/>
    <n v="0"/>
    <b v="0"/>
    <s v="932.858"/>
    <n v="0"/>
    <s v="932.858"/>
    <n v="0"/>
    <b v="0"/>
    <b v="1"/>
  </r>
  <r>
    <s v="C"/>
    <s v="A"/>
    <n v="20180101"/>
    <n v="2018"/>
    <n v="52"/>
    <x v="4"/>
    <n v="180"/>
    <s v="COD"/>
    <x v="1"/>
    <s v="M"/>
    <s v="Import"/>
    <n v="710"/>
    <s v="ZAF"/>
    <x v="30"/>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33000"/>
    <b v="0"/>
    <n v="8"/>
    <s v="kg"/>
    <n v="33000"/>
    <b v="0"/>
    <n v="33000"/>
    <b v="0"/>
    <n v="0"/>
    <b v="0"/>
    <s v="10138.248"/>
    <n v="0"/>
    <s v="10138.248"/>
    <n v="0"/>
    <b v="0"/>
    <b v="1"/>
  </r>
  <r>
    <s v="C"/>
    <s v="A"/>
    <n v="20180101"/>
    <n v="2018"/>
    <n v="52"/>
    <x v="4"/>
    <n v="180"/>
    <s v="COD"/>
    <x v="1"/>
    <s v="M"/>
    <s v="Import"/>
    <n v="800"/>
    <s v="UGA"/>
    <x v="34"/>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20"/>
    <b v="0"/>
    <n v="8"/>
    <s v="kg"/>
    <n v="20"/>
    <b v="0"/>
    <n v="20"/>
    <b v="0"/>
    <n v="0"/>
    <b v="0"/>
    <s v="23.031"/>
    <n v="0"/>
    <s v="23.031"/>
    <n v="0"/>
    <b v="0"/>
    <b v="1"/>
  </r>
  <r>
    <s v="C"/>
    <s v="A"/>
    <n v="20180101"/>
    <n v="2018"/>
    <n v="52"/>
    <x v="4"/>
    <n v="562"/>
    <s v="NER"/>
    <x v="0"/>
    <s v="M"/>
    <s v="Import"/>
    <n v="0"/>
    <s v="W00"/>
    <x v="0"/>
    <n v="0"/>
    <s v="W00"/>
    <s v="World"/>
    <s v="H5"/>
    <s v="HS"/>
    <b v="1"/>
    <n v="310100"/>
    <s v="Fertilizers, animal or vegetable whether or not mixed together or chemically treated fertilizers, produced by the mixing or chemical treatment of animal or vegetable products"/>
    <x v="1"/>
    <x v="2"/>
    <b v="1"/>
    <s v="C00"/>
    <s v="TOTAL CPC"/>
    <n v="0"/>
    <n v="0"/>
    <s v="TOTAL MOT"/>
    <n v="8"/>
    <s v="kg"/>
    <n v="1306"/>
    <b v="0"/>
    <n v="8"/>
    <s v="kg"/>
    <n v="1306"/>
    <b v="0"/>
    <n v="1306"/>
    <b v="0"/>
    <n v="0"/>
    <b v="0"/>
    <s v="6569.15"/>
    <m/>
    <s v="6569.15"/>
    <n v="0"/>
    <b v="0"/>
    <b v="1"/>
  </r>
  <r>
    <s v="C"/>
    <s v="A"/>
    <n v="20180101"/>
    <n v="2018"/>
    <n v="52"/>
    <x v="4"/>
    <n v="562"/>
    <s v="NER"/>
    <x v="0"/>
    <s v="M"/>
    <s v="Import"/>
    <n v="251"/>
    <s v="FRA"/>
    <x v="3"/>
    <n v="0"/>
    <s v="W00"/>
    <s v="World"/>
    <s v="H5"/>
    <s v="HS"/>
    <b v="1"/>
    <n v="310100"/>
    <s v="Fertilizers, animal or vegetable whether or not mixed together or chemically treated fertilizers, produced by the mixing or chemical treatment of animal or vegetable products"/>
    <x v="1"/>
    <x v="2"/>
    <b v="1"/>
    <s v="C00"/>
    <s v="TOTAL CPC"/>
    <n v="0"/>
    <n v="0"/>
    <s v="TOTAL MOT"/>
    <n v="8"/>
    <s v="kg"/>
    <n v="66"/>
    <b v="0"/>
    <n v="8"/>
    <s v="kg"/>
    <n v="66"/>
    <b v="0"/>
    <n v="66"/>
    <b v="0"/>
    <n v="0"/>
    <b v="0"/>
    <s v="407.76"/>
    <m/>
    <s v="407.76"/>
    <n v="0"/>
    <b v="1"/>
    <b v="0"/>
  </r>
  <r>
    <s v="C"/>
    <s v="A"/>
    <n v="20180101"/>
    <n v="2018"/>
    <n v="52"/>
    <x v="4"/>
    <n v="562"/>
    <s v="NER"/>
    <x v="0"/>
    <s v="M"/>
    <s v="Import"/>
    <n v="566"/>
    <s v="NGA"/>
    <x v="8"/>
    <n v="0"/>
    <s v="W00"/>
    <s v="World"/>
    <s v="H5"/>
    <s v="HS"/>
    <b v="1"/>
    <n v="310100"/>
    <s v="Fertilizers, animal or vegetable whether or not mixed together or chemically treated fertilizers, produced by the mixing or chemical treatment of animal or vegetable products"/>
    <x v="1"/>
    <x v="2"/>
    <b v="1"/>
    <s v="C00"/>
    <s v="TOTAL CPC"/>
    <n v="0"/>
    <n v="0"/>
    <s v="TOTAL MOT"/>
    <n v="8"/>
    <s v="kg"/>
    <n v="1200"/>
    <b v="0"/>
    <n v="8"/>
    <s v="kg"/>
    <n v="1200"/>
    <b v="0"/>
    <n v="1200"/>
    <b v="0"/>
    <n v="0"/>
    <b v="0"/>
    <s v="353.97"/>
    <m/>
    <s v="353.97"/>
    <n v="0"/>
    <b v="1"/>
    <b v="0"/>
  </r>
  <r>
    <s v="C"/>
    <s v="A"/>
    <n v="20180101"/>
    <n v="2018"/>
    <n v="52"/>
    <x v="4"/>
    <n v="562"/>
    <s v="NER"/>
    <x v="0"/>
    <s v="M"/>
    <s v="Import"/>
    <n v="792"/>
    <s v="TUR"/>
    <x v="33"/>
    <n v="0"/>
    <s v="W00"/>
    <s v="World"/>
    <s v="H5"/>
    <s v="HS"/>
    <b v="1"/>
    <n v="310100"/>
    <s v="Fertilizers, animal or vegetable whether or not mixed together or chemically treated fertilizers, produced by the mixing or chemical treatment of animal or vegetable products"/>
    <x v="1"/>
    <x v="2"/>
    <b v="1"/>
    <s v="C00"/>
    <s v="TOTAL CPC"/>
    <n v="0"/>
    <n v="0"/>
    <s v="TOTAL MOT"/>
    <n v="8"/>
    <s v="kg"/>
    <n v="40"/>
    <b v="0"/>
    <n v="8"/>
    <s v="kg"/>
    <n v="40"/>
    <b v="0"/>
    <n v="40"/>
    <b v="0"/>
    <n v="0"/>
    <b v="0"/>
    <s v="5807.42"/>
    <m/>
    <s v="5807.42"/>
    <n v="0"/>
    <b v="1"/>
    <b v="0"/>
  </r>
  <r>
    <s v="C"/>
    <s v="A"/>
    <n v="20180101"/>
    <n v="2018"/>
    <n v="52"/>
    <x v="4"/>
    <n v="180"/>
    <s v="COD"/>
    <x v="1"/>
    <s v="M"/>
    <s v="Import"/>
    <n v="0"/>
    <s v="W00"/>
    <x v="0"/>
    <n v="0"/>
    <s v="W00"/>
    <s v="World"/>
    <s v="H4"/>
    <s v="HS"/>
    <b v="1"/>
    <n v="3102"/>
    <s v="Fertilizers mineral or chemical, nitrogenous"/>
    <x v="2"/>
    <x v="1"/>
    <b v="0"/>
    <s v="C00"/>
    <s v="TOTAL CPC"/>
    <n v="0"/>
    <n v="0"/>
    <s v="TOTAL MOT"/>
    <n v="-1"/>
    <s v="N/A"/>
    <n v="0"/>
    <b v="1"/>
    <n v="-1"/>
    <s v="N/A"/>
    <n v="0"/>
    <b v="0"/>
    <n v="0"/>
    <b v="1"/>
    <n v="0"/>
    <b v="0"/>
    <s v="50097218.378"/>
    <n v="0"/>
    <s v="50097218.378"/>
    <n v="6"/>
    <b v="0"/>
    <b v="1"/>
  </r>
  <r>
    <s v="C"/>
    <s v="A"/>
    <n v="20180101"/>
    <n v="2018"/>
    <n v="52"/>
    <x v="4"/>
    <n v="180"/>
    <s v="COD"/>
    <x v="1"/>
    <s v="M"/>
    <s v="Import"/>
    <n v="24"/>
    <s v="AGO"/>
    <x v="17"/>
    <n v="0"/>
    <s v="W00"/>
    <s v="World"/>
    <s v="H4"/>
    <s v="HS"/>
    <b v="1"/>
    <n v="3102"/>
    <s v="Fertilizers mineral or chemical, nitrogenous"/>
    <x v="2"/>
    <x v="1"/>
    <b v="0"/>
    <s v="C00"/>
    <s v="TOTAL CPC"/>
    <n v="0"/>
    <n v="0"/>
    <s v="TOTAL MOT"/>
    <n v="8"/>
    <s v="kg"/>
    <n v="408950"/>
    <b v="0"/>
    <n v="8"/>
    <s v="kg"/>
    <n v="408950"/>
    <b v="0"/>
    <n v="408950"/>
    <b v="0"/>
    <n v="0"/>
    <b v="0"/>
    <s v="135124.45"/>
    <n v="0"/>
    <s v="135124.45"/>
    <n v="0"/>
    <b v="0"/>
    <b v="1"/>
  </r>
  <r>
    <s v="C"/>
    <s v="A"/>
    <n v="20180101"/>
    <n v="2018"/>
    <n v="52"/>
    <x v="4"/>
    <n v="180"/>
    <s v="COD"/>
    <x v="1"/>
    <s v="M"/>
    <s v="Import"/>
    <n v="56"/>
    <s v="BEL"/>
    <x v="18"/>
    <n v="0"/>
    <s v="W00"/>
    <s v="World"/>
    <s v="H4"/>
    <s v="HS"/>
    <b v="1"/>
    <n v="3102"/>
    <s v="Fertilizers mineral or chemical, nitrogenous"/>
    <x v="2"/>
    <x v="1"/>
    <b v="0"/>
    <s v="C00"/>
    <s v="TOTAL CPC"/>
    <n v="0"/>
    <n v="0"/>
    <s v="TOTAL MOT"/>
    <n v="8"/>
    <s v="kg"/>
    <n v="25"/>
    <b v="0"/>
    <n v="8"/>
    <s v="kg"/>
    <n v="25"/>
    <b v="0"/>
    <n v="25"/>
    <b v="0"/>
    <n v="0"/>
    <b v="0"/>
    <s v="27.448"/>
    <n v="0"/>
    <s v="27.448"/>
    <n v="0"/>
    <b v="0"/>
    <b v="1"/>
  </r>
  <r>
    <s v="C"/>
    <s v="A"/>
    <n v="20180101"/>
    <n v="2018"/>
    <n v="52"/>
    <x v="4"/>
    <n v="180"/>
    <s v="COD"/>
    <x v="1"/>
    <s v="M"/>
    <s v="Import"/>
    <n v="156"/>
    <s v="CHN"/>
    <x v="1"/>
    <n v="0"/>
    <s v="W00"/>
    <s v="World"/>
    <s v="H4"/>
    <s v="HS"/>
    <b v="1"/>
    <n v="3102"/>
    <s v="Fertilizers mineral or chemical, nitrogenous"/>
    <x v="2"/>
    <x v="1"/>
    <b v="0"/>
    <s v="C00"/>
    <s v="TOTAL CPC"/>
    <n v="0"/>
    <n v="0"/>
    <s v="TOTAL MOT"/>
    <n v="8"/>
    <s v="kg"/>
    <n v="4299861"/>
    <b v="0"/>
    <n v="8"/>
    <s v="kg"/>
    <n v="4299861"/>
    <b v="0"/>
    <n v="4299861"/>
    <b v="0"/>
    <n v="0"/>
    <b v="0"/>
    <s v="4682957.849"/>
    <n v="0"/>
    <s v="4682957.849"/>
    <n v="0"/>
    <b v="0"/>
    <b v="1"/>
  </r>
  <r>
    <s v="C"/>
    <s v="A"/>
    <n v="20180101"/>
    <n v="2018"/>
    <n v="52"/>
    <x v="4"/>
    <n v="180"/>
    <s v="COD"/>
    <x v="1"/>
    <s v="M"/>
    <s v="Import"/>
    <n v="251"/>
    <s v="FRA"/>
    <x v="3"/>
    <n v="0"/>
    <s v="W00"/>
    <s v="World"/>
    <s v="H4"/>
    <s v="HS"/>
    <b v="1"/>
    <n v="3102"/>
    <s v="Fertilizers mineral or chemical, nitrogenous"/>
    <x v="2"/>
    <x v="1"/>
    <b v="0"/>
    <s v="C00"/>
    <s v="TOTAL CPC"/>
    <n v="0"/>
    <n v="0"/>
    <s v="TOTAL MOT"/>
    <n v="8"/>
    <s v="kg"/>
    <n v="40000"/>
    <b v="0"/>
    <n v="8"/>
    <s v="kg"/>
    <n v="40000"/>
    <b v="0"/>
    <n v="40000"/>
    <b v="0"/>
    <n v="0"/>
    <b v="0"/>
    <s v="32018.463"/>
    <n v="0"/>
    <s v="32018.463"/>
    <n v="0"/>
    <b v="0"/>
    <b v="1"/>
  </r>
  <r>
    <s v="C"/>
    <s v="A"/>
    <n v="20180101"/>
    <n v="2018"/>
    <n v="52"/>
    <x v="4"/>
    <n v="180"/>
    <s v="COD"/>
    <x v="1"/>
    <s v="M"/>
    <s v="Import"/>
    <n v="276"/>
    <s v="DEU"/>
    <x v="4"/>
    <n v="0"/>
    <s v="W00"/>
    <s v="World"/>
    <s v="H4"/>
    <s v="HS"/>
    <b v="1"/>
    <n v="3102"/>
    <s v="Fertilizers mineral or chemical, nitrogenous"/>
    <x v="2"/>
    <x v="1"/>
    <b v="0"/>
    <s v="C00"/>
    <s v="TOTAL CPC"/>
    <n v="0"/>
    <n v="0"/>
    <s v="TOTAL MOT"/>
    <n v="-1"/>
    <s v="N/A"/>
    <n v="0"/>
    <b v="1"/>
    <n v="-1"/>
    <s v="N/A"/>
    <n v="0"/>
    <b v="0"/>
    <n v="0"/>
    <b v="1"/>
    <n v="0"/>
    <b v="0"/>
    <s v="11205.414"/>
    <n v="0"/>
    <s v="11205.414"/>
    <n v="6"/>
    <b v="0"/>
    <b v="1"/>
  </r>
  <r>
    <s v="C"/>
    <s v="A"/>
    <n v="20180101"/>
    <n v="2018"/>
    <n v="52"/>
    <x v="4"/>
    <n v="180"/>
    <s v="COD"/>
    <x v="1"/>
    <s v="M"/>
    <s v="Import"/>
    <n v="440"/>
    <s v="LTU"/>
    <x v="24"/>
    <n v="0"/>
    <s v="W00"/>
    <s v="World"/>
    <s v="H4"/>
    <s v="HS"/>
    <b v="1"/>
    <n v="3102"/>
    <s v="Fertilizers mineral or chemical, nitrogenous"/>
    <x v="2"/>
    <x v="1"/>
    <b v="0"/>
    <s v="C00"/>
    <s v="TOTAL CPC"/>
    <n v="0"/>
    <n v="0"/>
    <s v="TOTAL MOT"/>
    <n v="8"/>
    <s v="kg"/>
    <n v="132000"/>
    <b v="0"/>
    <n v="8"/>
    <s v="kg"/>
    <n v="132000"/>
    <b v="0"/>
    <n v="132000"/>
    <b v="0"/>
    <n v="0"/>
    <b v="0"/>
    <s v="75846.456"/>
    <n v="0"/>
    <s v="75846.456"/>
    <n v="0"/>
    <b v="0"/>
    <b v="1"/>
  </r>
  <r>
    <s v="C"/>
    <s v="A"/>
    <n v="20180101"/>
    <n v="2018"/>
    <n v="52"/>
    <x v="4"/>
    <n v="180"/>
    <s v="COD"/>
    <x v="1"/>
    <s v="M"/>
    <s v="Import"/>
    <n v="458"/>
    <s v="MYS"/>
    <x v="52"/>
    <n v="0"/>
    <s v="W00"/>
    <s v="World"/>
    <s v="H4"/>
    <s v="HS"/>
    <b v="1"/>
    <n v="3102"/>
    <s v="Fertilizers mineral or chemical, nitrogenous"/>
    <x v="2"/>
    <x v="1"/>
    <b v="0"/>
    <s v="C00"/>
    <s v="TOTAL CPC"/>
    <n v="0"/>
    <n v="0"/>
    <s v="TOTAL MOT"/>
    <n v="8"/>
    <s v="kg"/>
    <n v="44000"/>
    <b v="0"/>
    <n v="8"/>
    <s v="kg"/>
    <n v="44000"/>
    <b v="0"/>
    <n v="44000"/>
    <b v="0"/>
    <n v="0"/>
    <b v="0"/>
    <s v="42377.731"/>
    <n v="0"/>
    <s v="42377.731"/>
    <n v="0"/>
    <b v="0"/>
    <b v="1"/>
  </r>
  <r>
    <s v="C"/>
    <s v="A"/>
    <n v="20180101"/>
    <n v="2018"/>
    <n v="52"/>
    <x v="4"/>
    <n v="180"/>
    <s v="COD"/>
    <x v="1"/>
    <s v="M"/>
    <s v="Import"/>
    <n v="508"/>
    <s v="MOZ"/>
    <x v="26"/>
    <n v="0"/>
    <s v="W00"/>
    <s v="World"/>
    <s v="H4"/>
    <s v="HS"/>
    <b v="1"/>
    <n v="3102"/>
    <s v="Fertilizers mineral or chemical, nitrogenous"/>
    <x v="2"/>
    <x v="1"/>
    <b v="0"/>
    <s v="C00"/>
    <s v="TOTAL CPC"/>
    <n v="0"/>
    <n v="0"/>
    <s v="TOTAL MOT"/>
    <n v="8"/>
    <s v="kg"/>
    <n v="366100"/>
    <b v="0"/>
    <n v="8"/>
    <s v="kg"/>
    <n v="366100"/>
    <b v="0"/>
    <n v="366100"/>
    <b v="0"/>
    <n v="0"/>
    <b v="0"/>
    <s v="261777.082"/>
    <n v="0"/>
    <s v="261777.082"/>
    <n v="0"/>
    <b v="0"/>
    <b v="1"/>
  </r>
  <r>
    <s v="C"/>
    <s v="A"/>
    <n v="20180101"/>
    <n v="2018"/>
    <n v="52"/>
    <x v="4"/>
    <n v="180"/>
    <s v="COD"/>
    <x v="1"/>
    <s v="M"/>
    <s v="Import"/>
    <n v="528"/>
    <s v="NLD"/>
    <x v="7"/>
    <n v="0"/>
    <s v="W00"/>
    <s v="World"/>
    <s v="H4"/>
    <s v="HS"/>
    <b v="1"/>
    <n v="3102"/>
    <s v="Fertilizers mineral or chemical, nitrogenous"/>
    <x v="2"/>
    <x v="1"/>
    <b v="0"/>
    <s v="C00"/>
    <s v="TOTAL CPC"/>
    <n v="0"/>
    <n v="0"/>
    <s v="TOTAL MOT"/>
    <n v="8"/>
    <s v="kg"/>
    <n v="289"/>
    <b v="0"/>
    <n v="8"/>
    <s v="kg"/>
    <n v="289"/>
    <b v="0"/>
    <n v="289"/>
    <b v="0"/>
    <n v="0"/>
    <b v="0"/>
    <s v="382.974"/>
    <n v="0"/>
    <s v="382.974"/>
    <n v="0"/>
    <b v="0"/>
    <b v="1"/>
  </r>
  <r>
    <s v="C"/>
    <s v="A"/>
    <n v="20180101"/>
    <n v="2018"/>
    <n v="52"/>
    <x v="4"/>
    <n v="180"/>
    <s v="COD"/>
    <x v="1"/>
    <s v="M"/>
    <s v="Import"/>
    <n v="579"/>
    <s v="NOR"/>
    <x v="44"/>
    <n v="0"/>
    <s v="W00"/>
    <s v="World"/>
    <s v="H4"/>
    <s v="HS"/>
    <b v="1"/>
    <n v="3102"/>
    <s v="Fertilizers mineral or chemical, nitrogenous"/>
    <x v="2"/>
    <x v="1"/>
    <b v="0"/>
    <s v="C00"/>
    <s v="TOTAL CPC"/>
    <n v="0"/>
    <n v="0"/>
    <s v="TOTAL MOT"/>
    <n v="8"/>
    <s v="kg"/>
    <n v="28800"/>
    <b v="0"/>
    <n v="8"/>
    <s v="kg"/>
    <n v="28800"/>
    <b v="0"/>
    <n v="28800"/>
    <b v="0"/>
    <n v="0"/>
    <b v="0"/>
    <s v="34517.158"/>
    <n v="0"/>
    <s v="34517.158"/>
    <n v="0"/>
    <b v="0"/>
    <b v="1"/>
  </r>
  <r>
    <s v="C"/>
    <s v="A"/>
    <n v="20180101"/>
    <n v="2018"/>
    <n v="52"/>
    <x v="4"/>
    <n v="180"/>
    <s v="COD"/>
    <x v="1"/>
    <s v="M"/>
    <s v="Import"/>
    <n v="643"/>
    <s v="RUS"/>
    <x v="9"/>
    <n v="0"/>
    <s v="W00"/>
    <s v="World"/>
    <s v="H4"/>
    <s v="HS"/>
    <b v="1"/>
    <n v="3102"/>
    <s v="Fertilizers mineral or chemical, nitrogenous"/>
    <x v="2"/>
    <x v="1"/>
    <b v="0"/>
    <s v="C00"/>
    <s v="TOTAL CPC"/>
    <n v="0"/>
    <n v="0"/>
    <s v="TOTAL MOT"/>
    <n v="8"/>
    <s v="kg"/>
    <n v="24595478"/>
    <b v="0"/>
    <n v="8"/>
    <s v="kg"/>
    <n v="24595478"/>
    <b v="0"/>
    <n v="24595478"/>
    <b v="0"/>
    <n v="0"/>
    <b v="0"/>
    <s v="22238674.521"/>
    <n v="0"/>
    <s v="22238674.521"/>
    <n v="0"/>
    <b v="0"/>
    <b v="1"/>
  </r>
  <r>
    <s v="C"/>
    <s v="A"/>
    <n v="20180101"/>
    <n v="2018"/>
    <n v="52"/>
    <x v="4"/>
    <n v="180"/>
    <s v="COD"/>
    <x v="1"/>
    <s v="M"/>
    <s v="Import"/>
    <n v="682"/>
    <s v="SAU"/>
    <x v="48"/>
    <n v="0"/>
    <s v="W00"/>
    <s v="World"/>
    <s v="H4"/>
    <s v="HS"/>
    <b v="1"/>
    <n v="3102"/>
    <s v="Fertilizers mineral or chemical, nitrogenous"/>
    <x v="2"/>
    <x v="1"/>
    <b v="0"/>
    <s v="C00"/>
    <s v="TOTAL CPC"/>
    <n v="0"/>
    <n v="0"/>
    <s v="TOTAL MOT"/>
    <n v="8"/>
    <s v="kg"/>
    <n v="690000"/>
    <b v="0"/>
    <n v="8"/>
    <s v="kg"/>
    <n v="690000"/>
    <b v="0"/>
    <n v="690000"/>
    <b v="0"/>
    <n v="0"/>
    <b v="0"/>
    <s v="464989.8"/>
    <n v="0"/>
    <s v="464989.8"/>
    <n v="0"/>
    <b v="0"/>
    <b v="1"/>
  </r>
  <r>
    <s v="C"/>
    <s v="A"/>
    <n v="20180101"/>
    <n v="2018"/>
    <n v="52"/>
    <x v="4"/>
    <n v="180"/>
    <s v="COD"/>
    <x v="1"/>
    <s v="M"/>
    <s v="Import"/>
    <n v="699"/>
    <s v="IND"/>
    <x v="11"/>
    <n v="0"/>
    <s v="W00"/>
    <s v="World"/>
    <s v="H4"/>
    <s v="HS"/>
    <b v="1"/>
    <n v="3102"/>
    <s v="Fertilizers mineral or chemical, nitrogenous"/>
    <x v="2"/>
    <x v="1"/>
    <b v="0"/>
    <s v="C00"/>
    <s v="TOTAL CPC"/>
    <n v="0"/>
    <n v="0"/>
    <s v="TOTAL MOT"/>
    <n v="8"/>
    <s v="kg"/>
    <n v="500"/>
    <b v="0"/>
    <n v="8"/>
    <s v="kg"/>
    <n v="500"/>
    <b v="0"/>
    <n v="500"/>
    <b v="0"/>
    <n v="0"/>
    <b v="0"/>
    <s v="705.126"/>
    <n v="0"/>
    <s v="705.126"/>
    <n v="0"/>
    <b v="0"/>
    <b v="1"/>
  </r>
  <r>
    <s v="C"/>
    <s v="A"/>
    <n v="20180101"/>
    <n v="2018"/>
    <n v="52"/>
    <x v="4"/>
    <n v="180"/>
    <s v="COD"/>
    <x v="1"/>
    <s v="M"/>
    <s v="Import"/>
    <n v="710"/>
    <s v="ZAF"/>
    <x v="30"/>
    <n v="0"/>
    <s v="W00"/>
    <s v="World"/>
    <s v="H4"/>
    <s v="HS"/>
    <b v="1"/>
    <n v="3102"/>
    <s v="Fertilizers mineral or chemical, nitrogenous"/>
    <x v="2"/>
    <x v="1"/>
    <b v="0"/>
    <s v="C00"/>
    <s v="TOTAL CPC"/>
    <n v="0"/>
    <n v="0"/>
    <s v="TOTAL MOT"/>
    <n v="8"/>
    <s v="kg"/>
    <s v="19273596.664"/>
    <b v="1"/>
    <n v="-1"/>
    <s v="N/A"/>
    <n v="0"/>
    <b v="0"/>
    <s v="19273596.664"/>
    <b v="1"/>
    <n v="0"/>
    <b v="0"/>
    <s v="15829060.232"/>
    <n v="0"/>
    <s v="15829060.232"/>
    <n v="6"/>
    <b v="0"/>
    <b v="1"/>
  </r>
  <r>
    <s v="C"/>
    <s v="A"/>
    <n v="20180101"/>
    <n v="2018"/>
    <n v="52"/>
    <x v="4"/>
    <n v="180"/>
    <s v="COD"/>
    <x v="1"/>
    <s v="M"/>
    <s v="Import"/>
    <n v="716"/>
    <s v="ZWE"/>
    <x v="54"/>
    <n v="0"/>
    <s v="W00"/>
    <s v="World"/>
    <s v="H4"/>
    <s v="HS"/>
    <b v="1"/>
    <n v="3102"/>
    <s v="Fertilizers mineral or chemical, nitrogenous"/>
    <x v="2"/>
    <x v="1"/>
    <b v="0"/>
    <s v="C00"/>
    <s v="TOTAL CPC"/>
    <n v="0"/>
    <n v="0"/>
    <s v="TOTAL MOT"/>
    <n v="8"/>
    <s v="kg"/>
    <n v="154000"/>
    <b v="0"/>
    <n v="8"/>
    <s v="kg"/>
    <n v="154000"/>
    <b v="0"/>
    <n v="154000"/>
    <b v="0"/>
    <n v="0"/>
    <b v="0"/>
    <s v="96367.224"/>
    <n v="0"/>
    <s v="96367.224"/>
    <n v="0"/>
    <b v="0"/>
    <b v="1"/>
  </r>
  <r>
    <s v="C"/>
    <s v="A"/>
    <n v="20180101"/>
    <n v="2018"/>
    <n v="52"/>
    <x v="4"/>
    <n v="180"/>
    <s v="COD"/>
    <x v="1"/>
    <s v="M"/>
    <s v="Import"/>
    <n v="784"/>
    <s v="ARE"/>
    <x v="32"/>
    <n v="0"/>
    <s v="W00"/>
    <s v="World"/>
    <s v="H4"/>
    <s v="HS"/>
    <b v="1"/>
    <n v="3102"/>
    <s v="Fertilizers mineral or chemical, nitrogenous"/>
    <x v="2"/>
    <x v="1"/>
    <b v="0"/>
    <s v="C00"/>
    <s v="TOTAL CPC"/>
    <n v="0"/>
    <n v="0"/>
    <s v="TOTAL MOT"/>
    <n v="8"/>
    <s v="kg"/>
    <n v="549710"/>
    <b v="0"/>
    <n v="8"/>
    <s v="kg"/>
    <n v="549710"/>
    <b v="0"/>
    <n v="549710"/>
    <b v="0"/>
    <n v="0"/>
    <b v="0"/>
    <s v="362710.242"/>
    <n v="0"/>
    <s v="362710.242"/>
    <n v="0"/>
    <b v="0"/>
    <b v="1"/>
  </r>
  <r>
    <s v="C"/>
    <s v="A"/>
    <n v="20180101"/>
    <n v="2018"/>
    <n v="52"/>
    <x v="4"/>
    <n v="180"/>
    <s v="COD"/>
    <x v="1"/>
    <s v="M"/>
    <s v="Import"/>
    <n v="792"/>
    <s v="TUR"/>
    <x v="33"/>
    <n v="0"/>
    <s v="W00"/>
    <s v="World"/>
    <s v="H4"/>
    <s v="HS"/>
    <b v="1"/>
    <n v="3102"/>
    <s v="Fertilizers mineral or chemical, nitrogenous"/>
    <x v="2"/>
    <x v="1"/>
    <b v="0"/>
    <s v="C00"/>
    <s v="TOTAL CPC"/>
    <n v="0"/>
    <n v="0"/>
    <s v="TOTAL MOT"/>
    <n v="8"/>
    <s v="kg"/>
    <n v="144000"/>
    <b v="0"/>
    <n v="8"/>
    <s v="kg"/>
    <n v="144000"/>
    <b v="0"/>
    <n v="144000"/>
    <b v="0"/>
    <n v="0"/>
    <b v="0"/>
    <s v="87522.544"/>
    <n v="0"/>
    <s v="87522.544"/>
    <n v="0"/>
    <b v="0"/>
    <b v="1"/>
  </r>
  <r>
    <s v="C"/>
    <s v="A"/>
    <n v="20180101"/>
    <n v="2018"/>
    <n v="52"/>
    <x v="4"/>
    <n v="180"/>
    <s v="COD"/>
    <x v="1"/>
    <s v="M"/>
    <s v="Import"/>
    <n v="800"/>
    <s v="UGA"/>
    <x v="34"/>
    <n v="0"/>
    <s v="W00"/>
    <s v="World"/>
    <s v="H4"/>
    <s v="HS"/>
    <b v="1"/>
    <n v="3102"/>
    <s v="Fertilizers mineral or chemical, nitrogenous"/>
    <x v="2"/>
    <x v="1"/>
    <b v="0"/>
    <s v="C00"/>
    <s v="TOTAL CPC"/>
    <n v="0"/>
    <n v="0"/>
    <s v="TOTAL MOT"/>
    <n v="8"/>
    <s v="kg"/>
    <n v="40800"/>
    <b v="0"/>
    <n v="8"/>
    <s v="kg"/>
    <n v="40800"/>
    <b v="0"/>
    <n v="40800"/>
    <b v="0"/>
    <n v="0"/>
    <b v="0"/>
    <s v="26914.469"/>
    <n v="0"/>
    <s v="26914.469"/>
    <n v="0"/>
    <b v="0"/>
    <b v="1"/>
  </r>
  <r>
    <s v="C"/>
    <s v="A"/>
    <n v="20180101"/>
    <n v="2018"/>
    <n v="52"/>
    <x v="4"/>
    <n v="180"/>
    <s v="COD"/>
    <x v="1"/>
    <s v="M"/>
    <s v="Import"/>
    <n v="834"/>
    <s v="TZA"/>
    <x v="38"/>
    <n v="0"/>
    <s v="W00"/>
    <s v="World"/>
    <s v="H4"/>
    <s v="HS"/>
    <b v="1"/>
    <n v="3102"/>
    <s v="Fertilizers mineral or chemical, nitrogenous"/>
    <x v="2"/>
    <x v="1"/>
    <b v="0"/>
    <s v="C00"/>
    <s v="TOTAL CPC"/>
    <n v="0"/>
    <n v="0"/>
    <s v="TOTAL MOT"/>
    <n v="8"/>
    <s v="kg"/>
    <n v="857000"/>
    <b v="0"/>
    <n v="8"/>
    <s v="kg"/>
    <n v="857000"/>
    <b v="0"/>
    <n v="857000"/>
    <b v="0"/>
    <n v="0"/>
    <b v="0"/>
    <s v="1166845.712"/>
    <n v="0"/>
    <s v="1166845.712"/>
    <n v="0"/>
    <b v="0"/>
    <b v="1"/>
  </r>
  <r>
    <s v="C"/>
    <s v="A"/>
    <n v="20180101"/>
    <n v="2018"/>
    <n v="52"/>
    <x v="4"/>
    <n v="180"/>
    <s v="COD"/>
    <x v="1"/>
    <s v="M"/>
    <s v="Import"/>
    <n v="842"/>
    <s v="USA"/>
    <x v="15"/>
    <n v="0"/>
    <s v="W00"/>
    <s v="World"/>
    <s v="H4"/>
    <s v="HS"/>
    <b v="1"/>
    <n v="3102"/>
    <s v="Fertilizers mineral or chemical, nitrogenous"/>
    <x v="2"/>
    <x v="1"/>
    <b v="0"/>
    <s v="C00"/>
    <s v="TOTAL CPC"/>
    <n v="0"/>
    <n v="0"/>
    <s v="TOTAL MOT"/>
    <n v="8"/>
    <s v="kg"/>
    <n v="56"/>
    <b v="0"/>
    <n v="8"/>
    <s v="kg"/>
    <n v="56"/>
    <b v="0"/>
    <n v="56"/>
    <b v="0"/>
    <n v="0"/>
    <b v="0"/>
    <s v="69.179"/>
    <n v="0"/>
    <s v="69.179"/>
    <n v="0"/>
    <b v="0"/>
    <b v="1"/>
  </r>
  <r>
    <s v="C"/>
    <s v="A"/>
    <n v="20180101"/>
    <n v="2018"/>
    <n v="52"/>
    <x v="4"/>
    <n v="180"/>
    <s v="COD"/>
    <x v="1"/>
    <s v="M"/>
    <s v="Import"/>
    <n v="894"/>
    <s v="ZMB"/>
    <x v="39"/>
    <n v="0"/>
    <s v="W00"/>
    <s v="World"/>
    <s v="H4"/>
    <s v="HS"/>
    <b v="1"/>
    <n v="3102"/>
    <s v="Fertilizers mineral or chemical, nitrogenous"/>
    <x v="2"/>
    <x v="1"/>
    <b v="0"/>
    <s v="C00"/>
    <s v="TOTAL CPC"/>
    <n v="0"/>
    <n v="0"/>
    <s v="TOTAL MOT"/>
    <n v="8"/>
    <s v="kg"/>
    <n v="3655985"/>
    <b v="0"/>
    <n v="8"/>
    <s v="kg"/>
    <n v="3655985"/>
    <b v="0"/>
    <n v="3655985"/>
    <b v="0"/>
    <n v="0"/>
    <b v="0"/>
    <s v="4547124.307"/>
    <n v="0"/>
    <s v="4547124.307"/>
    <n v="0"/>
    <b v="0"/>
    <b v="1"/>
  </r>
  <r>
    <s v="C"/>
    <s v="A"/>
    <n v="20180101"/>
    <n v="2018"/>
    <n v="52"/>
    <x v="4"/>
    <n v="562"/>
    <s v="NER"/>
    <x v="0"/>
    <s v="M"/>
    <s v="Import"/>
    <n v="0"/>
    <s v="W00"/>
    <x v="0"/>
    <n v="0"/>
    <s v="W00"/>
    <s v="World"/>
    <s v="H5"/>
    <s v="HS"/>
    <b v="1"/>
    <n v="3102"/>
    <s v="Fertilizers mineral or chemical, nitrogenous"/>
    <x v="2"/>
    <x v="1"/>
    <b v="0"/>
    <s v="C00"/>
    <s v="TOTAL CPC"/>
    <n v="0"/>
    <n v="0"/>
    <s v="TOTAL MOT"/>
    <n v="8"/>
    <s v="kg"/>
    <n v="25986250"/>
    <b v="0"/>
    <n v="8"/>
    <s v="kg"/>
    <n v="25986250"/>
    <b v="0"/>
    <n v="25986250"/>
    <b v="0"/>
    <n v="0"/>
    <b v="0"/>
    <s v="10300008.77"/>
    <m/>
    <s v="10300008.77"/>
    <n v="0"/>
    <b v="0"/>
    <b v="1"/>
  </r>
  <r>
    <s v="C"/>
    <s v="A"/>
    <n v="20180101"/>
    <n v="2018"/>
    <n v="52"/>
    <x v="4"/>
    <n v="562"/>
    <s v="NER"/>
    <x v="0"/>
    <s v="M"/>
    <s v="Import"/>
    <n v="56"/>
    <s v="BEL"/>
    <x v="18"/>
    <n v="0"/>
    <s v="W00"/>
    <s v="World"/>
    <s v="H5"/>
    <s v="HS"/>
    <b v="1"/>
    <n v="3102"/>
    <s v="Fertilizers mineral or chemical, nitrogenous"/>
    <x v="2"/>
    <x v="1"/>
    <b v="0"/>
    <s v="C00"/>
    <s v="TOTAL CPC"/>
    <n v="0"/>
    <n v="0"/>
    <s v="TOTAL MOT"/>
    <n v="8"/>
    <s v="kg"/>
    <n v="383040"/>
    <b v="0"/>
    <n v="8"/>
    <s v="kg"/>
    <n v="383040"/>
    <b v="0"/>
    <n v="383040"/>
    <b v="0"/>
    <n v="0"/>
    <b v="0"/>
    <s v="134859.35"/>
    <m/>
    <s v="134859.35"/>
    <n v="0"/>
    <b v="0"/>
    <b v="1"/>
  </r>
  <r>
    <s v="C"/>
    <s v="A"/>
    <n v="20180101"/>
    <n v="2018"/>
    <n v="52"/>
    <x v="4"/>
    <n v="562"/>
    <s v="NER"/>
    <x v="0"/>
    <s v="M"/>
    <s v="Import"/>
    <n v="156"/>
    <s v="CHN"/>
    <x v="1"/>
    <n v="0"/>
    <s v="W00"/>
    <s v="World"/>
    <s v="H5"/>
    <s v="HS"/>
    <b v="1"/>
    <n v="3102"/>
    <s v="Fertilizers mineral or chemical, nitrogenous"/>
    <x v="2"/>
    <x v="1"/>
    <b v="0"/>
    <s v="C00"/>
    <s v="TOTAL CPC"/>
    <n v="0"/>
    <n v="0"/>
    <s v="TOTAL MOT"/>
    <n v="8"/>
    <s v="kg"/>
    <n v="5000"/>
    <b v="0"/>
    <n v="8"/>
    <s v="kg"/>
    <n v="5000"/>
    <b v="0"/>
    <n v="5000"/>
    <b v="0"/>
    <n v="0"/>
    <b v="0"/>
    <s v="1354.49"/>
    <m/>
    <s v="1354.49"/>
    <n v="0"/>
    <b v="0"/>
    <b v="1"/>
  </r>
  <r>
    <s v="C"/>
    <s v="A"/>
    <n v="20180101"/>
    <n v="2018"/>
    <n v="52"/>
    <x v="4"/>
    <n v="562"/>
    <s v="NER"/>
    <x v="0"/>
    <s v="M"/>
    <s v="Import"/>
    <n v="204"/>
    <s v="BEN"/>
    <x v="2"/>
    <n v="0"/>
    <s v="W00"/>
    <s v="World"/>
    <s v="H5"/>
    <s v="HS"/>
    <b v="1"/>
    <n v="3102"/>
    <s v="Fertilizers mineral or chemical, nitrogenous"/>
    <x v="2"/>
    <x v="1"/>
    <b v="0"/>
    <s v="C00"/>
    <s v="TOTAL CPC"/>
    <n v="0"/>
    <n v="0"/>
    <s v="TOTAL MOT"/>
    <n v="8"/>
    <s v="kg"/>
    <n v="42000"/>
    <b v="0"/>
    <n v="8"/>
    <s v="kg"/>
    <n v="42000"/>
    <b v="0"/>
    <n v="42000"/>
    <b v="0"/>
    <n v="0"/>
    <b v="0"/>
    <s v="11377.69"/>
    <m/>
    <s v="11377.69"/>
    <n v="0"/>
    <b v="0"/>
    <b v="1"/>
  </r>
  <r>
    <s v="C"/>
    <s v="A"/>
    <n v="20180101"/>
    <n v="2018"/>
    <n v="52"/>
    <x v="4"/>
    <n v="562"/>
    <s v="NER"/>
    <x v="0"/>
    <s v="M"/>
    <s v="Import"/>
    <n v="251"/>
    <s v="FRA"/>
    <x v="3"/>
    <n v="0"/>
    <s v="W00"/>
    <s v="World"/>
    <s v="H5"/>
    <s v="HS"/>
    <b v="1"/>
    <n v="3102"/>
    <s v="Fertilizers mineral or chemical, nitrogenous"/>
    <x v="2"/>
    <x v="1"/>
    <b v="0"/>
    <s v="C00"/>
    <s v="TOTAL CPC"/>
    <n v="0"/>
    <n v="0"/>
    <s v="TOTAL MOT"/>
    <n v="8"/>
    <s v="kg"/>
    <n v="5741224"/>
    <b v="0"/>
    <n v="8"/>
    <s v="kg"/>
    <n v="5741224"/>
    <b v="0"/>
    <n v="5741224"/>
    <b v="0"/>
    <n v="0"/>
    <b v="0"/>
    <s v="3270885.51"/>
    <m/>
    <s v="3270885.51"/>
    <n v="0"/>
    <b v="0"/>
    <b v="1"/>
  </r>
  <r>
    <s v="C"/>
    <s v="A"/>
    <n v="20180101"/>
    <n v="2018"/>
    <n v="52"/>
    <x v="4"/>
    <n v="562"/>
    <s v="NER"/>
    <x v="0"/>
    <s v="M"/>
    <s v="Import"/>
    <n v="384"/>
    <s v="CIV"/>
    <x v="6"/>
    <n v="0"/>
    <s v="W00"/>
    <s v="World"/>
    <s v="H5"/>
    <s v="HS"/>
    <b v="1"/>
    <n v="3102"/>
    <s v="Fertilizers mineral or chemical, nitrogenous"/>
    <x v="2"/>
    <x v="1"/>
    <b v="0"/>
    <s v="C00"/>
    <s v="TOTAL CPC"/>
    <n v="0"/>
    <n v="0"/>
    <s v="TOTAL MOT"/>
    <n v="8"/>
    <s v="kg"/>
    <n v="309960"/>
    <b v="0"/>
    <n v="8"/>
    <s v="kg"/>
    <n v="309960"/>
    <b v="0"/>
    <n v="309960"/>
    <b v="0"/>
    <n v="0"/>
    <b v="0"/>
    <s v="326866.96"/>
    <m/>
    <s v="326866.96"/>
    <n v="0"/>
    <b v="0"/>
    <b v="1"/>
  </r>
  <r>
    <s v="C"/>
    <s v="A"/>
    <n v="20180101"/>
    <n v="2018"/>
    <n v="52"/>
    <x v="4"/>
    <n v="562"/>
    <s v="NER"/>
    <x v="0"/>
    <s v="M"/>
    <s v="Import"/>
    <n v="566"/>
    <s v="NGA"/>
    <x v="8"/>
    <n v="0"/>
    <s v="W00"/>
    <s v="World"/>
    <s v="H5"/>
    <s v="HS"/>
    <b v="1"/>
    <n v="3102"/>
    <s v="Fertilizers mineral or chemical, nitrogenous"/>
    <x v="2"/>
    <x v="1"/>
    <b v="0"/>
    <s v="C00"/>
    <s v="TOTAL CPC"/>
    <n v="0"/>
    <n v="0"/>
    <s v="TOTAL MOT"/>
    <n v="8"/>
    <s v="kg"/>
    <n v="11808920"/>
    <b v="0"/>
    <n v="8"/>
    <s v="kg"/>
    <n v="11808920"/>
    <b v="0"/>
    <n v="11808920"/>
    <b v="0"/>
    <n v="0"/>
    <b v="0"/>
    <s v="3115374.78"/>
    <m/>
    <s v="3115374.78"/>
    <n v="0"/>
    <b v="0"/>
    <b v="1"/>
  </r>
  <r>
    <s v="C"/>
    <s v="A"/>
    <n v="20180101"/>
    <n v="2018"/>
    <n v="52"/>
    <x v="4"/>
    <n v="562"/>
    <s v="NER"/>
    <x v="0"/>
    <s v="M"/>
    <s v="Import"/>
    <n v="586"/>
    <s v="PAK"/>
    <x v="55"/>
    <n v="0"/>
    <s v="W00"/>
    <s v="World"/>
    <s v="H5"/>
    <s v="HS"/>
    <b v="1"/>
    <n v="3102"/>
    <s v="Fertilizers mineral or chemical, nitrogenous"/>
    <x v="2"/>
    <x v="1"/>
    <b v="0"/>
    <s v="C00"/>
    <s v="TOTAL CPC"/>
    <n v="0"/>
    <n v="0"/>
    <s v="TOTAL MOT"/>
    <n v="8"/>
    <s v="kg"/>
    <n v="6502290"/>
    <b v="0"/>
    <n v="8"/>
    <s v="kg"/>
    <n v="6502290"/>
    <b v="0"/>
    <n v="6502290"/>
    <b v="0"/>
    <n v="0"/>
    <b v="0"/>
    <s v="2856812.75"/>
    <m/>
    <s v="2856812.75"/>
    <n v="0"/>
    <b v="0"/>
    <b v="1"/>
  </r>
  <r>
    <s v="C"/>
    <s v="A"/>
    <n v="20180101"/>
    <n v="2018"/>
    <n v="52"/>
    <x v="4"/>
    <n v="562"/>
    <s v="NER"/>
    <x v="0"/>
    <s v="M"/>
    <s v="Import"/>
    <n v="768"/>
    <s v="TGO"/>
    <x v="14"/>
    <n v="0"/>
    <s v="W00"/>
    <s v="World"/>
    <s v="H5"/>
    <s v="HS"/>
    <b v="1"/>
    <n v="3102"/>
    <s v="Fertilizers mineral or chemical, nitrogenous"/>
    <x v="2"/>
    <x v="1"/>
    <b v="0"/>
    <s v="C00"/>
    <s v="TOTAL CPC"/>
    <n v="0"/>
    <n v="0"/>
    <s v="TOTAL MOT"/>
    <n v="8"/>
    <s v="kg"/>
    <n v="690877"/>
    <b v="0"/>
    <n v="8"/>
    <s v="kg"/>
    <n v="690877"/>
    <b v="0"/>
    <n v="690877"/>
    <b v="0"/>
    <n v="0"/>
    <b v="0"/>
    <s v="302565.9"/>
    <m/>
    <s v="302565.9"/>
    <n v="0"/>
    <b v="0"/>
    <b v="1"/>
  </r>
  <r>
    <s v="C"/>
    <s v="A"/>
    <n v="20180101"/>
    <n v="2018"/>
    <n v="52"/>
    <x v="4"/>
    <n v="562"/>
    <s v="NER"/>
    <x v="0"/>
    <s v="M"/>
    <s v="Import"/>
    <n v="804"/>
    <s v="UKR"/>
    <x v="35"/>
    <n v="0"/>
    <s v="W00"/>
    <s v="World"/>
    <s v="H5"/>
    <s v="HS"/>
    <b v="1"/>
    <n v="3102"/>
    <s v="Fertilizers mineral or chemical, nitrogenous"/>
    <x v="2"/>
    <x v="1"/>
    <b v="0"/>
    <s v="C00"/>
    <s v="TOTAL CPC"/>
    <n v="0"/>
    <n v="0"/>
    <s v="TOTAL MOT"/>
    <n v="8"/>
    <s v="kg"/>
    <n v="29239"/>
    <b v="0"/>
    <n v="8"/>
    <s v="kg"/>
    <n v="29239"/>
    <b v="0"/>
    <n v="29239"/>
    <b v="0"/>
    <n v="0"/>
    <b v="0"/>
    <s v="15130.26"/>
    <m/>
    <s v="15130.26"/>
    <n v="0"/>
    <b v="0"/>
    <b v="1"/>
  </r>
  <r>
    <s v="C"/>
    <s v="A"/>
    <n v="20180101"/>
    <n v="2018"/>
    <n v="52"/>
    <x v="4"/>
    <n v="562"/>
    <s v="NER"/>
    <x v="0"/>
    <s v="M"/>
    <s v="Import"/>
    <n v="854"/>
    <s v="BFA"/>
    <x v="16"/>
    <n v="0"/>
    <s v="W00"/>
    <s v="World"/>
    <s v="H5"/>
    <s v="HS"/>
    <b v="1"/>
    <n v="3102"/>
    <s v="Fertilizers mineral or chemical, nitrogenous"/>
    <x v="2"/>
    <x v="1"/>
    <b v="0"/>
    <s v="C00"/>
    <s v="TOTAL CPC"/>
    <n v="0"/>
    <n v="0"/>
    <s v="TOTAL MOT"/>
    <n v="8"/>
    <s v="kg"/>
    <n v="473700"/>
    <b v="0"/>
    <n v="8"/>
    <s v="kg"/>
    <n v="473700"/>
    <b v="0"/>
    <n v="473700"/>
    <b v="0"/>
    <n v="0"/>
    <b v="0"/>
    <s v="264781.08"/>
    <m/>
    <s v="264781.08"/>
    <n v="0"/>
    <b v="0"/>
    <b v="1"/>
  </r>
  <r>
    <s v="C"/>
    <s v="A"/>
    <n v="20180101"/>
    <n v="2018"/>
    <n v="52"/>
    <x v="4"/>
    <n v="180"/>
    <s v="COD"/>
    <x v="1"/>
    <s v="M"/>
    <s v="Import"/>
    <n v="0"/>
    <s v="W00"/>
    <x v="0"/>
    <n v="0"/>
    <s v="W00"/>
    <s v="World"/>
    <s v="H4"/>
    <s v="HS"/>
    <b v="1"/>
    <n v="310210"/>
    <s v="Fertilizers, mineral or chemical nitrogenous, urea, whether or not in aqueous solution"/>
    <x v="3"/>
    <x v="2"/>
    <b v="1"/>
    <s v="C00"/>
    <s v="TOTAL CPC"/>
    <n v="0"/>
    <n v="0"/>
    <s v="TOTAL MOT"/>
    <n v="-1"/>
    <s v="N/A"/>
    <n v="0"/>
    <b v="1"/>
    <n v="8"/>
    <s v="kg"/>
    <n v="7911336"/>
    <b v="0"/>
    <n v="0"/>
    <b v="1"/>
    <n v="0"/>
    <b v="0"/>
    <s v="3999549.016"/>
    <n v="0"/>
    <s v="3999549.016"/>
    <n v="6"/>
    <b v="0"/>
    <b v="1"/>
  </r>
  <r>
    <s v="C"/>
    <s v="A"/>
    <n v="20180101"/>
    <n v="2018"/>
    <n v="52"/>
    <x v="4"/>
    <n v="180"/>
    <s v="COD"/>
    <x v="1"/>
    <s v="M"/>
    <s v="Import"/>
    <n v="24"/>
    <s v="AGO"/>
    <x v="17"/>
    <n v="0"/>
    <s v="W00"/>
    <s v="World"/>
    <s v="H4"/>
    <s v="HS"/>
    <b v="1"/>
    <n v="310210"/>
    <s v="Fertilizers, mineral or chemical nitrogenous, urea, whether or not in aqueous solution"/>
    <x v="3"/>
    <x v="2"/>
    <b v="1"/>
    <s v="C00"/>
    <s v="TOTAL CPC"/>
    <n v="0"/>
    <n v="0"/>
    <s v="TOTAL MOT"/>
    <n v="8"/>
    <s v="kg"/>
    <n v="408950"/>
    <b v="0"/>
    <n v="8"/>
    <s v="kg"/>
    <n v="408950"/>
    <b v="0"/>
    <n v="408950"/>
    <b v="0"/>
    <n v="0"/>
    <b v="0"/>
    <s v="135124.45"/>
    <n v="0"/>
    <s v="135124.45"/>
    <n v="0"/>
    <b v="0"/>
    <b v="1"/>
  </r>
  <r>
    <s v="C"/>
    <s v="A"/>
    <n v="20180101"/>
    <n v="2018"/>
    <n v="52"/>
    <x v="4"/>
    <n v="180"/>
    <s v="COD"/>
    <x v="1"/>
    <s v="M"/>
    <s v="Import"/>
    <n v="156"/>
    <s v="CHN"/>
    <x v="1"/>
    <n v="0"/>
    <s v="W00"/>
    <s v="World"/>
    <s v="H4"/>
    <s v="HS"/>
    <b v="1"/>
    <n v="310210"/>
    <s v="Fertilizers, mineral or chemical nitrogenous, urea, whether or not in aqueous solution"/>
    <x v="3"/>
    <x v="2"/>
    <b v="1"/>
    <s v="C00"/>
    <s v="TOTAL CPC"/>
    <n v="0"/>
    <n v="0"/>
    <s v="TOTAL MOT"/>
    <n v="8"/>
    <s v="kg"/>
    <n v="702928"/>
    <b v="0"/>
    <n v="8"/>
    <s v="kg"/>
    <n v="702928"/>
    <b v="0"/>
    <n v="702928"/>
    <b v="0"/>
    <n v="0"/>
    <b v="0"/>
    <s v="309225.386"/>
    <n v="0"/>
    <s v="309225.386"/>
    <n v="0"/>
    <b v="0"/>
    <b v="1"/>
  </r>
  <r>
    <s v="C"/>
    <s v="A"/>
    <n v="20180101"/>
    <n v="2018"/>
    <n v="52"/>
    <x v="4"/>
    <n v="180"/>
    <s v="COD"/>
    <x v="1"/>
    <s v="M"/>
    <s v="Import"/>
    <n v="276"/>
    <s v="DEU"/>
    <x v="4"/>
    <n v="0"/>
    <s v="W00"/>
    <s v="World"/>
    <s v="H4"/>
    <s v="HS"/>
    <b v="1"/>
    <n v="310210"/>
    <s v="Fertilizers, mineral or chemical nitrogenous, urea, whether or not in aqueous solution"/>
    <x v="3"/>
    <x v="2"/>
    <b v="1"/>
    <s v="C00"/>
    <s v="TOTAL CPC"/>
    <n v="0"/>
    <n v="0"/>
    <s v="TOTAL MOT"/>
    <n v="8"/>
    <s v="kg"/>
    <n v="125"/>
    <b v="0"/>
    <n v="8"/>
    <s v="kg"/>
    <n v="125"/>
    <b v="0"/>
    <n v="125"/>
    <b v="0"/>
    <n v="0"/>
    <b v="0"/>
    <s v="9810.978"/>
    <n v="0"/>
    <s v="9810.978"/>
    <n v="0"/>
    <b v="0"/>
    <b v="1"/>
  </r>
  <r>
    <s v="C"/>
    <s v="A"/>
    <n v="20180101"/>
    <n v="2018"/>
    <n v="52"/>
    <x v="4"/>
    <n v="180"/>
    <s v="COD"/>
    <x v="1"/>
    <s v="M"/>
    <s v="Import"/>
    <n v="440"/>
    <s v="LTU"/>
    <x v="24"/>
    <n v="0"/>
    <s v="W00"/>
    <s v="World"/>
    <s v="H4"/>
    <s v="HS"/>
    <b v="1"/>
    <n v="310210"/>
    <s v="Fertilizers, mineral or chemical nitrogenous, urea, whether or not in aqueous solution"/>
    <x v="3"/>
    <x v="2"/>
    <b v="1"/>
    <s v="C00"/>
    <s v="TOTAL CPC"/>
    <n v="0"/>
    <n v="0"/>
    <s v="TOTAL MOT"/>
    <n v="8"/>
    <s v="kg"/>
    <n v="132000"/>
    <b v="0"/>
    <n v="8"/>
    <s v="kg"/>
    <n v="132000"/>
    <b v="0"/>
    <n v="132000"/>
    <b v="0"/>
    <n v="0"/>
    <b v="0"/>
    <s v="75846.456"/>
    <n v="0"/>
    <s v="75846.456"/>
    <n v="0"/>
    <b v="0"/>
    <b v="1"/>
  </r>
  <r>
    <s v="C"/>
    <s v="A"/>
    <n v="20180101"/>
    <n v="2018"/>
    <n v="52"/>
    <x v="4"/>
    <n v="180"/>
    <s v="COD"/>
    <x v="1"/>
    <s v="M"/>
    <s v="Import"/>
    <n v="508"/>
    <s v="MOZ"/>
    <x v="26"/>
    <n v="0"/>
    <s v="W00"/>
    <s v="World"/>
    <s v="H4"/>
    <s v="HS"/>
    <b v="1"/>
    <n v="310210"/>
    <s v="Fertilizers, mineral or chemical nitrogenous, urea, whether or not in aqueous solution"/>
    <x v="3"/>
    <x v="2"/>
    <b v="1"/>
    <s v="C00"/>
    <s v="TOTAL CPC"/>
    <n v="0"/>
    <n v="0"/>
    <s v="TOTAL MOT"/>
    <n v="8"/>
    <s v="kg"/>
    <n v="306100"/>
    <b v="0"/>
    <n v="8"/>
    <s v="kg"/>
    <n v="306100"/>
    <b v="0"/>
    <n v="306100"/>
    <b v="0"/>
    <n v="0"/>
    <b v="0"/>
    <s v="225576.777"/>
    <n v="0"/>
    <s v="225576.777"/>
    <n v="0"/>
    <b v="0"/>
    <b v="1"/>
  </r>
  <r>
    <s v="C"/>
    <s v="A"/>
    <n v="20180101"/>
    <n v="2018"/>
    <n v="52"/>
    <x v="4"/>
    <n v="180"/>
    <s v="COD"/>
    <x v="1"/>
    <s v="M"/>
    <s v="Import"/>
    <n v="528"/>
    <s v="NLD"/>
    <x v="7"/>
    <n v="0"/>
    <s v="W00"/>
    <s v="World"/>
    <s v="H4"/>
    <s v="HS"/>
    <b v="1"/>
    <n v="310210"/>
    <s v="Fertilizers, mineral or chemical nitrogenous, urea, whether or not in aqueous solution"/>
    <x v="3"/>
    <x v="2"/>
    <b v="1"/>
    <s v="C00"/>
    <s v="TOTAL CPC"/>
    <n v="0"/>
    <n v="0"/>
    <s v="TOTAL MOT"/>
    <n v="8"/>
    <s v="kg"/>
    <n v="289"/>
    <b v="0"/>
    <n v="8"/>
    <s v="kg"/>
    <n v="289"/>
    <b v="0"/>
    <n v="289"/>
    <b v="0"/>
    <n v="0"/>
    <b v="0"/>
    <s v="382.974"/>
    <n v="0"/>
    <s v="382.974"/>
    <n v="0"/>
    <b v="0"/>
    <b v="1"/>
  </r>
  <r>
    <s v="C"/>
    <s v="A"/>
    <n v="20180101"/>
    <n v="2018"/>
    <n v="52"/>
    <x v="4"/>
    <n v="180"/>
    <s v="COD"/>
    <x v="1"/>
    <s v="M"/>
    <s v="Import"/>
    <n v="643"/>
    <s v="RUS"/>
    <x v="9"/>
    <n v="0"/>
    <s v="W00"/>
    <s v="World"/>
    <s v="H4"/>
    <s v="HS"/>
    <b v="1"/>
    <n v="310210"/>
    <s v="Fertilizers, mineral or chemical nitrogenous, urea, whether or not in aqueous solution"/>
    <x v="3"/>
    <x v="2"/>
    <b v="1"/>
    <s v="C00"/>
    <s v="TOTAL CPC"/>
    <n v="0"/>
    <n v="0"/>
    <s v="TOTAL MOT"/>
    <n v="8"/>
    <s v="kg"/>
    <n v="3888078"/>
    <b v="0"/>
    <n v="8"/>
    <s v="kg"/>
    <n v="3888078"/>
    <b v="0"/>
    <n v="3888078"/>
    <b v="0"/>
    <n v="0"/>
    <b v="0"/>
    <s v="1697823.599"/>
    <n v="0"/>
    <s v="1697823.599"/>
    <n v="0"/>
    <b v="0"/>
    <b v="1"/>
  </r>
  <r>
    <s v="C"/>
    <s v="A"/>
    <n v="20180101"/>
    <n v="2018"/>
    <n v="52"/>
    <x v="4"/>
    <n v="180"/>
    <s v="COD"/>
    <x v="1"/>
    <s v="M"/>
    <s v="Import"/>
    <n v="682"/>
    <s v="SAU"/>
    <x v="48"/>
    <n v="0"/>
    <s v="W00"/>
    <s v="World"/>
    <s v="H4"/>
    <s v="HS"/>
    <b v="1"/>
    <n v="310210"/>
    <s v="Fertilizers, mineral or chemical nitrogenous, urea, whether or not in aqueous solution"/>
    <x v="3"/>
    <x v="2"/>
    <b v="1"/>
    <s v="C00"/>
    <s v="TOTAL CPC"/>
    <n v="0"/>
    <n v="0"/>
    <s v="TOTAL MOT"/>
    <n v="8"/>
    <s v="kg"/>
    <n v="690000"/>
    <b v="0"/>
    <n v="8"/>
    <s v="kg"/>
    <n v="690000"/>
    <b v="0"/>
    <n v="690000"/>
    <b v="0"/>
    <n v="0"/>
    <b v="0"/>
    <s v="464989.8"/>
    <n v="0"/>
    <s v="464989.8"/>
    <n v="0"/>
    <b v="0"/>
    <b v="1"/>
  </r>
  <r>
    <s v="C"/>
    <s v="A"/>
    <n v="20180101"/>
    <n v="2018"/>
    <n v="52"/>
    <x v="4"/>
    <n v="180"/>
    <s v="COD"/>
    <x v="1"/>
    <s v="M"/>
    <s v="Import"/>
    <n v="699"/>
    <s v="IND"/>
    <x v="11"/>
    <n v="0"/>
    <s v="W00"/>
    <s v="World"/>
    <s v="H4"/>
    <s v="HS"/>
    <b v="1"/>
    <n v="310210"/>
    <s v="Fertilizers, mineral or chemical nitrogenous, urea, whether or not in aqueous solution"/>
    <x v="3"/>
    <x v="2"/>
    <b v="1"/>
    <s v="C00"/>
    <s v="TOTAL CPC"/>
    <n v="0"/>
    <n v="0"/>
    <s v="TOTAL MOT"/>
    <n v="8"/>
    <s v="kg"/>
    <n v="500"/>
    <b v="0"/>
    <n v="8"/>
    <s v="kg"/>
    <n v="500"/>
    <b v="0"/>
    <n v="500"/>
    <b v="0"/>
    <n v="0"/>
    <b v="0"/>
    <s v="705.126"/>
    <n v="0"/>
    <s v="705.126"/>
    <n v="0"/>
    <b v="0"/>
    <b v="1"/>
  </r>
  <r>
    <s v="C"/>
    <s v="A"/>
    <n v="20180101"/>
    <n v="2018"/>
    <n v="52"/>
    <x v="4"/>
    <n v="180"/>
    <s v="COD"/>
    <x v="1"/>
    <s v="M"/>
    <s v="Import"/>
    <n v="710"/>
    <s v="ZAF"/>
    <x v="30"/>
    <n v="0"/>
    <s v="W00"/>
    <s v="World"/>
    <s v="H4"/>
    <s v="HS"/>
    <b v="1"/>
    <n v="310210"/>
    <s v="Fertilizers, mineral or chemical nitrogenous, urea, whether or not in aqueous solution"/>
    <x v="3"/>
    <x v="2"/>
    <b v="1"/>
    <s v="C00"/>
    <s v="TOTAL CPC"/>
    <n v="0"/>
    <n v="0"/>
    <s v="TOTAL MOT"/>
    <n v="-1"/>
    <s v="N/A"/>
    <n v="0"/>
    <b v="1"/>
    <n v="8"/>
    <s v="kg"/>
    <n v="966356"/>
    <b v="0"/>
    <n v="0"/>
    <b v="1"/>
    <n v="0"/>
    <b v="0"/>
    <s v="559696.086"/>
    <n v="0"/>
    <s v="559696.086"/>
    <n v="6"/>
    <b v="0"/>
    <b v="1"/>
  </r>
  <r>
    <s v="C"/>
    <s v="A"/>
    <n v="20180101"/>
    <n v="2018"/>
    <n v="52"/>
    <x v="4"/>
    <n v="180"/>
    <s v="COD"/>
    <x v="1"/>
    <s v="M"/>
    <s v="Import"/>
    <n v="716"/>
    <s v="ZWE"/>
    <x v="54"/>
    <n v="0"/>
    <s v="W00"/>
    <s v="World"/>
    <s v="H4"/>
    <s v="HS"/>
    <b v="1"/>
    <n v="310210"/>
    <s v="Fertilizers, mineral or chemical nitrogenous, urea, whether or not in aqueous solution"/>
    <x v="3"/>
    <x v="2"/>
    <b v="1"/>
    <s v="C00"/>
    <s v="TOTAL CPC"/>
    <n v="0"/>
    <n v="0"/>
    <s v="TOTAL MOT"/>
    <n v="8"/>
    <s v="kg"/>
    <n v="94000"/>
    <b v="0"/>
    <n v="8"/>
    <s v="kg"/>
    <n v="94000"/>
    <b v="0"/>
    <n v="94000"/>
    <b v="0"/>
    <n v="0"/>
    <b v="0"/>
    <s v="45123.876"/>
    <n v="0"/>
    <s v="45123.876"/>
    <n v="0"/>
    <b v="0"/>
    <b v="1"/>
  </r>
  <r>
    <s v="C"/>
    <s v="A"/>
    <n v="20180101"/>
    <n v="2018"/>
    <n v="52"/>
    <x v="4"/>
    <n v="180"/>
    <s v="COD"/>
    <x v="1"/>
    <s v="M"/>
    <s v="Import"/>
    <n v="784"/>
    <s v="ARE"/>
    <x v="32"/>
    <n v="0"/>
    <s v="W00"/>
    <s v="World"/>
    <s v="H4"/>
    <s v="HS"/>
    <b v="1"/>
    <n v="310210"/>
    <s v="Fertilizers, mineral or chemical nitrogenous, urea, whether or not in aqueous solution"/>
    <x v="3"/>
    <x v="2"/>
    <b v="1"/>
    <s v="C00"/>
    <s v="TOTAL CPC"/>
    <n v="0"/>
    <n v="0"/>
    <s v="TOTAL MOT"/>
    <n v="8"/>
    <s v="kg"/>
    <n v="534710"/>
    <b v="0"/>
    <n v="8"/>
    <s v="kg"/>
    <n v="534710"/>
    <b v="0"/>
    <n v="534710"/>
    <b v="0"/>
    <n v="0"/>
    <b v="0"/>
    <s v="360042.081"/>
    <n v="0"/>
    <s v="360042.081"/>
    <n v="0"/>
    <b v="0"/>
    <b v="1"/>
  </r>
  <r>
    <s v="C"/>
    <s v="A"/>
    <n v="20180101"/>
    <n v="2018"/>
    <n v="52"/>
    <x v="4"/>
    <n v="180"/>
    <s v="COD"/>
    <x v="1"/>
    <s v="M"/>
    <s v="Import"/>
    <n v="792"/>
    <s v="TUR"/>
    <x v="33"/>
    <n v="0"/>
    <s v="W00"/>
    <s v="World"/>
    <s v="H4"/>
    <s v="HS"/>
    <b v="1"/>
    <n v="310210"/>
    <s v="Fertilizers, mineral or chemical nitrogenous, urea, whether or not in aqueous solution"/>
    <x v="3"/>
    <x v="2"/>
    <b v="1"/>
    <s v="C00"/>
    <s v="TOTAL CPC"/>
    <n v="0"/>
    <n v="0"/>
    <s v="TOTAL MOT"/>
    <n v="8"/>
    <s v="kg"/>
    <n v="144000"/>
    <b v="0"/>
    <n v="8"/>
    <s v="kg"/>
    <n v="144000"/>
    <b v="0"/>
    <n v="144000"/>
    <b v="0"/>
    <n v="0"/>
    <b v="0"/>
    <s v="87522.544"/>
    <n v="0"/>
    <s v="87522.544"/>
    <n v="0"/>
    <b v="0"/>
    <b v="1"/>
  </r>
  <r>
    <s v="C"/>
    <s v="A"/>
    <n v="20180101"/>
    <n v="2018"/>
    <n v="52"/>
    <x v="4"/>
    <n v="180"/>
    <s v="COD"/>
    <x v="1"/>
    <s v="M"/>
    <s v="Import"/>
    <n v="800"/>
    <s v="UGA"/>
    <x v="34"/>
    <n v="0"/>
    <s v="W00"/>
    <s v="World"/>
    <s v="H4"/>
    <s v="HS"/>
    <b v="1"/>
    <n v="310210"/>
    <s v="Fertilizers, mineral or chemical nitrogenous, urea, whether or not in aqueous solution"/>
    <x v="3"/>
    <x v="2"/>
    <b v="1"/>
    <s v="C00"/>
    <s v="TOTAL CPC"/>
    <n v="0"/>
    <n v="0"/>
    <s v="TOTAL MOT"/>
    <n v="8"/>
    <s v="kg"/>
    <n v="40800"/>
    <b v="0"/>
    <n v="8"/>
    <s v="kg"/>
    <n v="40800"/>
    <b v="0"/>
    <n v="40800"/>
    <b v="0"/>
    <n v="0"/>
    <b v="0"/>
    <s v="26914.469"/>
    <n v="0"/>
    <s v="26914.469"/>
    <n v="0"/>
    <b v="0"/>
    <b v="1"/>
  </r>
  <r>
    <s v="C"/>
    <s v="A"/>
    <n v="20180101"/>
    <n v="2018"/>
    <n v="52"/>
    <x v="4"/>
    <n v="180"/>
    <s v="COD"/>
    <x v="1"/>
    <s v="M"/>
    <s v="Import"/>
    <n v="894"/>
    <s v="ZMB"/>
    <x v="39"/>
    <n v="0"/>
    <s v="W00"/>
    <s v="World"/>
    <s v="H4"/>
    <s v="HS"/>
    <b v="1"/>
    <n v="310210"/>
    <s v="Fertilizers, mineral or chemical nitrogenous, urea, whether or not in aqueous solution"/>
    <x v="3"/>
    <x v="2"/>
    <b v="1"/>
    <s v="C00"/>
    <s v="TOTAL CPC"/>
    <n v="0"/>
    <n v="0"/>
    <s v="TOTAL MOT"/>
    <n v="8"/>
    <s v="kg"/>
    <n v="2500"/>
    <b v="0"/>
    <n v="8"/>
    <s v="kg"/>
    <n v="2500"/>
    <b v="0"/>
    <n v="2500"/>
    <b v="0"/>
    <n v="0"/>
    <b v="0"/>
    <s v="764.414"/>
    <n v="0"/>
    <s v="764.414"/>
    <n v="0"/>
    <b v="0"/>
    <b v="1"/>
  </r>
  <r>
    <s v="C"/>
    <s v="A"/>
    <n v="20180101"/>
    <n v="2018"/>
    <n v="52"/>
    <x v="4"/>
    <n v="562"/>
    <s v="NER"/>
    <x v="0"/>
    <s v="M"/>
    <s v="Import"/>
    <n v="0"/>
    <s v="W00"/>
    <x v="0"/>
    <n v="0"/>
    <s v="W00"/>
    <s v="World"/>
    <s v="H5"/>
    <s v="HS"/>
    <b v="1"/>
    <n v="310210"/>
    <s v="Fertilizers, mineral or chemical nitrogenous, urea, whether or not in aqueous solution"/>
    <x v="3"/>
    <x v="2"/>
    <b v="1"/>
    <s v="C00"/>
    <s v="TOTAL CPC"/>
    <n v="0"/>
    <n v="0"/>
    <s v="TOTAL MOT"/>
    <n v="8"/>
    <s v="kg"/>
    <n v="16643635"/>
    <b v="0"/>
    <n v="8"/>
    <s v="kg"/>
    <n v="16643635"/>
    <b v="0"/>
    <n v="16643635"/>
    <b v="0"/>
    <n v="0"/>
    <b v="0"/>
    <s v="5660684.36"/>
    <m/>
    <s v="5660684.36"/>
    <n v="0"/>
    <b v="0"/>
    <b v="1"/>
  </r>
  <r>
    <s v="C"/>
    <s v="A"/>
    <n v="20180101"/>
    <n v="2018"/>
    <n v="52"/>
    <x v="4"/>
    <n v="562"/>
    <s v="NER"/>
    <x v="0"/>
    <s v="M"/>
    <s v="Import"/>
    <n v="566"/>
    <s v="NGA"/>
    <x v="8"/>
    <n v="0"/>
    <s v="W00"/>
    <s v="World"/>
    <s v="H5"/>
    <s v="HS"/>
    <b v="1"/>
    <n v="310210"/>
    <s v="Fertilizers, mineral or chemical nitrogenous, urea, whether or not in aqueous solution"/>
    <x v="3"/>
    <x v="2"/>
    <b v="1"/>
    <s v="C00"/>
    <s v="TOTAL CPC"/>
    <n v="0"/>
    <n v="0"/>
    <s v="TOTAL MOT"/>
    <n v="8"/>
    <s v="kg"/>
    <n v="9822645"/>
    <b v="0"/>
    <n v="8"/>
    <s v="kg"/>
    <n v="9822645"/>
    <b v="0"/>
    <n v="9822645"/>
    <b v="0"/>
    <n v="0"/>
    <b v="0"/>
    <s v="2732887.22"/>
    <m/>
    <s v="2732887.22"/>
    <n v="0"/>
    <b v="1"/>
    <b v="0"/>
  </r>
  <r>
    <s v="C"/>
    <s v="A"/>
    <n v="20180101"/>
    <n v="2018"/>
    <n v="52"/>
    <x v="4"/>
    <n v="562"/>
    <s v="NER"/>
    <x v="0"/>
    <s v="M"/>
    <s v="Import"/>
    <n v="586"/>
    <s v="PAK"/>
    <x v="55"/>
    <n v="0"/>
    <s v="W00"/>
    <s v="World"/>
    <s v="H5"/>
    <s v="HS"/>
    <b v="1"/>
    <n v="310210"/>
    <s v="Fertilizers, mineral or chemical nitrogenous, urea, whether or not in aqueous solution"/>
    <x v="3"/>
    <x v="2"/>
    <b v="1"/>
    <s v="C00"/>
    <s v="TOTAL CPC"/>
    <n v="0"/>
    <n v="0"/>
    <s v="TOTAL MOT"/>
    <n v="8"/>
    <s v="kg"/>
    <n v="6502290"/>
    <b v="0"/>
    <n v="8"/>
    <s v="kg"/>
    <n v="6502290"/>
    <b v="0"/>
    <n v="6502290"/>
    <b v="0"/>
    <n v="0"/>
    <b v="0"/>
    <s v="2856812.75"/>
    <m/>
    <s v="2856812.75"/>
    <n v="0"/>
    <b v="1"/>
    <b v="0"/>
  </r>
  <r>
    <s v="C"/>
    <s v="A"/>
    <n v="20180101"/>
    <n v="2018"/>
    <n v="52"/>
    <x v="4"/>
    <n v="562"/>
    <s v="NER"/>
    <x v="0"/>
    <s v="M"/>
    <s v="Import"/>
    <n v="854"/>
    <s v="BFA"/>
    <x v="16"/>
    <n v="0"/>
    <s v="W00"/>
    <s v="World"/>
    <s v="H5"/>
    <s v="HS"/>
    <b v="1"/>
    <n v="310210"/>
    <s v="Fertilizers, mineral or chemical nitrogenous, urea, whether or not in aqueous solution"/>
    <x v="3"/>
    <x v="2"/>
    <b v="1"/>
    <s v="C00"/>
    <s v="TOTAL CPC"/>
    <n v="0"/>
    <n v="0"/>
    <s v="TOTAL MOT"/>
    <n v="8"/>
    <s v="kg"/>
    <n v="318700"/>
    <b v="0"/>
    <n v="8"/>
    <s v="kg"/>
    <n v="318700"/>
    <b v="0"/>
    <n v="318700"/>
    <b v="0"/>
    <n v="0"/>
    <b v="0"/>
    <s v="70984.39"/>
    <m/>
    <s v="70984.39"/>
    <n v="0"/>
    <b v="1"/>
    <b v="0"/>
  </r>
  <r>
    <s v="C"/>
    <s v="A"/>
    <n v="20180101"/>
    <n v="2018"/>
    <n v="52"/>
    <x v="4"/>
    <n v="180"/>
    <s v="COD"/>
    <x v="1"/>
    <s v="M"/>
    <s v="Import"/>
    <n v="0"/>
    <s v="W00"/>
    <x v="0"/>
    <n v="0"/>
    <s v="W00"/>
    <s v="World"/>
    <s v="H4"/>
    <s v="HS"/>
    <b v="1"/>
    <n v="310221"/>
    <s v="Fertilizers, mineral or chemical nitrogenous, ammonium sulphate"/>
    <x v="15"/>
    <x v="2"/>
    <b v="1"/>
    <s v="C00"/>
    <s v="TOTAL CPC"/>
    <n v="0"/>
    <n v="0"/>
    <s v="TOTAL MOT"/>
    <n v="8"/>
    <s v="kg"/>
    <s v="49663.499"/>
    <b v="1"/>
    <n v="8"/>
    <s v="kg"/>
    <n v="45114"/>
    <b v="0"/>
    <s v="49663.499"/>
    <b v="1"/>
    <n v="0"/>
    <b v="0"/>
    <s v="20180.202"/>
    <n v="0"/>
    <s v="20180.202"/>
    <n v="6"/>
    <b v="0"/>
    <b v="1"/>
  </r>
  <r>
    <s v="C"/>
    <s v="A"/>
    <n v="20180101"/>
    <n v="2018"/>
    <n v="52"/>
    <x v="4"/>
    <n v="180"/>
    <s v="COD"/>
    <x v="1"/>
    <s v="M"/>
    <s v="Import"/>
    <n v="710"/>
    <s v="ZAF"/>
    <x v="30"/>
    <n v="0"/>
    <s v="W00"/>
    <s v="World"/>
    <s v="H4"/>
    <s v="HS"/>
    <b v="1"/>
    <n v="310221"/>
    <s v="Fertilizers, mineral or chemical nitrogenous, ammonium sulphate"/>
    <x v="15"/>
    <x v="2"/>
    <b v="1"/>
    <s v="C00"/>
    <s v="TOTAL CPC"/>
    <n v="0"/>
    <n v="0"/>
    <s v="TOTAL MOT"/>
    <n v="8"/>
    <s v="kg"/>
    <s v="44663.499"/>
    <b v="1"/>
    <n v="8"/>
    <s v="kg"/>
    <n v="40114"/>
    <b v="0"/>
    <s v="44663.499"/>
    <b v="1"/>
    <n v="0"/>
    <b v="0"/>
    <s v="18353.841"/>
    <n v="0"/>
    <s v="18353.841"/>
    <n v="6"/>
    <b v="0"/>
    <b v="1"/>
  </r>
  <r>
    <s v="C"/>
    <s v="A"/>
    <n v="20180101"/>
    <n v="2018"/>
    <n v="52"/>
    <x v="4"/>
    <n v="180"/>
    <s v="COD"/>
    <x v="1"/>
    <s v="M"/>
    <s v="Import"/>
    <n v="894"/>
    <s v="ZMB"/>
    <x v="39"/>
    <n v="0"/>
    <s v="W00"/>
    <s v="World"/>
    <s v="H4"/>
    <s v="HS"/>
    <b v="1"/>
    <n v="310221"/>
    <s v="Fertilizers, mineral or chemical nitrogenous, ammonium sulphate"/>
    <x v="15"/>
    <x v="2"/>
    <b v="1"/>
    <s v="C00"/>
    <s v="TOTAL CPC"/>
    <n v="0"/>
    <n v="0"/>
    <s v="TOTAL MOT"/>
    <n v="8"/>
    <s v="kg"/>
    <n v="5000"/>
    <b v="0"/>
    <n v="8"/>
    <s v="kg"/>
    <n v="5000"/>
    <b v="0"/>
    <n v="5000"/>
    <b v="0"/>
    <n v="0"/>
    <b v="0"/>
    <s v="1826.36"/>
    <n v="0"/>
    <s v="1826.36"/>
    <n v="0"/>
    <b v="0"/>
    <b v="1"/>
  </r>
  <r>
    <s v="C"/>
    <s v="A"/>
    <n v="20180101"/>
    <n v="2018"/>
    <n v="52"/>
    <x v="4"/>
    <n v="180"/>
    <s v="COD"/>
    <x v="1"/>
    <s v="M"/>
    <s v="Import"/>
    <n v="0"/>
    <s v="W00"/>
    <x v="0"/>
    <n v="0"/>
    <s v="W00"/>
    <s v="World"/>
    <s v="H4"/>
    <s v="HS"/>
    <b v="1"/>
    <n v="310229"/>
    <s v="Fertilizers, mineral or chemical nitrogenous, other than ammonium sulphate"/>
    <x v="4"/>
    <x v="2"/>
    <b v="1"/>
    <s v="C00"/>
    <s v="TOTAL CPC"/>
    <n v="0"/>
    <n v="0"/>
    <s v="TOTAL MOT"/>
    <n v="8"/>
    <s v="kg"/>
    <n v="951056"/>
    <b v="0"/>
    <n v="8"/>
    <s v="kg"/>
    <n v="951056"/>
    <b v="0"/>
    <n v="951056"/>
    <b v="0"/>
    <n v="0"/>
    <b v="0"/>
    <s v="771371.536"/>
    <n v="0"/>
    <s v="771371.536"/>
    <n v="0"/>
    <b v="0"/>
    <b v="1"/>
  </r>
  <r>
    <s v="C"/>
    <s v="A"/>
    <n v="20180101"/>
    <n v="2018"/>
    <n v="52"/>
    <x v="4"/>
    <n v="180"/>
    <s v="COD"/>
    <x v="1"/>
    <s v="M"/>
    <s v="Import"/>
    <n v="710"/>
    <s v="ZAF"/>
    <x v="30"/>
    <n v="0"/>
    <s v="W00"/>
    <s v="World"/>
    <s v="H4"/>
    <s v="HS"/>
    <b v="1"/>
    <n v="310229"/>
    <s v="Fertilizers, mineral or chemical nitrogenous, other than ammonium sulphate"/>
    <x v="4"/>
    <x v="2"/>
    <b v="1"/>
    <s v="C00"/>
    <s v="TOTAL CPC"/>
    <n v="0"/>
    <n v="0"/>
    <s v="TOTAL MOT"/>
    <n v="8"/>
    <s v="kg"/>
    <n v="951000"/>
    <b v="0"/>
    <n v="8"/>
    <s v="kg"/>
    <n v="951000"/>
    <b v="0"/>
    <n v="951000"/>
    <b v="0"/>
    <n v="0"/>
    <b v="0"/>
    <s v="771302.357"/>
    <n v="0"/>
    <s v="771302.357"/>
    <n v="0"/>
    <b v="0"/>
    <b v="1"/>
  </r>
  <r>
    <s v="C"/>
    <s v="A"/>
    <n v="20180101"/>
    <n v="2018"/>
    <n v="52"/>
    <x v="4"/>
    <n v="180"/>
    <s v="COD"/>
    <x v="1"/>
    <s v="M"/>
    <s v="Import"/>
    <n v="842"/>
    <s v="USA"/>
    <x v="15"/>
    <n v="0"/>
    <s v="W00"/>
    <s v="World"/>
    <s v="H4"/>
    <s v="HS"/>
    <b v="1"/>
    <n v="310229"/>
    <s v="Fertilizers, mineral or chemical nitrogenous, other than ammonium sulphate"/>
    <x v="4"/>
    <x v="2"/>
    <b v="1"/>
    <s v="C00"/>
    <s v="TOTAL CPC"/>
    <n v="0"/>
    <n v="0"/>
    <s v="TOTAL MOT"/>
    <n v="8"/>
    <s v="kg"/>
    <n v="56"/>
    <b v="0"/>
    <n v="8"/>
    <s v="kg"/>
    <n v="56"/>
    <b v="0"/>
    <n v="56"/>
    <b v="0"/>
    <n v="0"/>
    <b v="0"/>
    <s v="69.179"/>
    <n v="0"/>
    <s v="69.179"/>
    <n v="0"/>
    <b v="0"/>
    <b v="1"/>
  </r>
  <r>
    <s v="C"/>
    <s v="A"/>
    <n v="20180101"/>
    <n v="2018"/>
    <n v="52"/>
    <x v="4"/>
    <n v="562"/>
    <s v="NER"/>
    <x v="0"/>
    <s v="M"/>
    <s v="Import"/>
    <n v="0"/>
    <s v="W00"/>
    <x v="0"/>
    <n v="0"/>
    <s v="W00"/>
    <s v="World"/>
    <s v="H5"/>
    <s v="HS"/>
    <b v="1"/>
    <n v="310229"/>
    <s v="Fertilizers, mineral or chemical nitrogenous, other than ammonium sulphate"/>
    <x v="4"/>
    <x v="2"/>
    <b v="1"/>
    <s v="C00"/>
    <s v="TOTAL CPC"/>
    <n v="0"/>
    <n v="0"/>
    <s v="TOTAL MOT"/>
    <n v="8"/>
    <s v="kg"/>
    <n v="69350"/>
    <b v="0"/>
    <n v="8"/>
    <s v="kg"/>
    <n v="69350"/>
    <b v="0"/>
    <n v="69350"/>
    <b v="0"/>
    <n v="0"/>
    <b v="0"/>
    <s v="14391.41"/>
    <m/>
    <s v="14391.41"/>
    <n v="0"/>
    <b v="0"/>
    <b v="1"/>
  </r>
  <r>
    <s v="C"/>
    <s v="A"/>
    <n v="20180101"/>
    <n v="2018"/>
    <n v="52"/>
    <x v="4"/>
    <n v="562"/>
    <s v="NER"/>
    <x v="0"/>
    <s v="M"/>
    <s v="Import"/>
    <n v="204"/>
    <s v="BEN"/>
    <x v="2"/>
    <n v="0"/>
    <s v="W00"/>
    <s v="World"/>
    <s v="H5"/>
    <s v="HS"/>
    <b v="1"/>
    <n v="310229"/>
    <s v="Fertilizers, mineral or chemical nitrogenous, other than ammonium sulphate"/>
    <x v="4"/>
    <x v="2"/>
    <b v="1"/>
    <s v="C00"/>
    <s v="TOTAL CPC"/>
    <n v="0"/>
    <n v="0"/>
    <s v="TOTAL MOT"/>
    <n v="8"/>
    <s v="kg"/>
    <n v="42000"/>
    <b v="0"/>
    <n v="8"/>
    <s v="kg"/>
    <n v="42000"/>
    <b v="0"/>
    <n v="42000"/>
    <b v="0"/>
    <n v="0"/>
    <b v="0"/>
    <s v="11377.69"/>
    <m/>
    <s v="11377.69"/>
    <n v="0"/>
    <b v="1"/>
    <b v="0"/>
  </r>
  <r>
    <s v="C"/>
    <s v="A"/>
    <n v="20180101"/>
    <n v="2018"/>
    <n v="52"/>
    <x v="4"/>
    <n v="562"/>
    <s v="NER"/>
    <x v="0"/>
    <s v="M"/>
    <s v="Import"/>
    <n v="566"/>
    <s v="NGA"/>
    <x v="8"/>
    <n v="0"/>
    <s v="W00"/>
    <s v="World"/>
    <s v="H5"/>
    <s v="HS"/>
    <b v="1"/>
    <n v="310229"/>
    <s v="Fertilizers, mineral or chemical nitrogenous, other than ammonium sulphate"/>
    <x v="4"/>
    <x v="2"/>
    <b v="1"/>
    <s v="C00"/>
    <s v="TOTAL CPC"/>
    <n v="0"/>
    <n v="0"/>
    <s v="TOTAL MOT"/>
    <n v="8"/>
    <s v="kg"/>
    <n v="27350"/>
    <b v="0"/>
    <n v="8"/>
    <s v="kg"/>
    <n v="27350"/>
    <b v="0"/>
    <n v="27350"/>
    <b v="0"/>
    <n v="0"/>
    <b v="0"/>
    <s v="3013.72"/>
    <m/>
    <s v="3013.72"/>
    <n v="0"/>
    <b v="1"/>
    <b v="0"/>
  </r>
  <r>
    <s v="C"/>
    <s v="A"/>
    <n v="20180101"/>
    <n v="2018"/>
    <n v="52"/>
    <x v="4"/>
    <n v="180"/>
    <s v="COD"/>
    <x v="1"/>
    <s v="M"/>
    <s v="Import"/>
    <n v="0"/>
    <s v="W00"/>
    <x v="0"/>
    <n v="0"/>
    <s v="W00"/>
    <s v="World"/>
    <s v="H4"/>
    <s v="HS"/>
    <b v="1"/>
    <n v="310230"/>
    <s v="Fertilizers, mineral or chemical nitrogenous, ammonium nitrate, whether or not in aqueous solution"/>
    <x v="5"/>
    <x v="2"/>
    <b v="1"/>
    <s v="C00"/>
    <s v="TOTAL CPC"/>
    <n v="0"/>
    <n v="0"/>
    <s v="TOTAL MOT"/>
    <n v="8"/>
    <s v="kg"/>
    <n v="43684742"/>
    <b v="0"/>
    <n v="8"/>
    <s v="kg"/>
    <n v="43684742"/>
    <b v="0"/>
    <n v="43684742"/>
    <b v="0"/>
    <n v="0"/>
    <b v="0"/>
    <s v="42160892.649"/>
    <n v="0"/>
    <s v="42160892.649"/>
    <n v="0"/>
    <b v="0"/>
    <b v="1"/>
  </r>
  <r>
    <s v="C"/>
    <s v="A"/>
    <n v="20180101"/>
    <n v="2018"/>
    <n v="52"/>
    <x v="4"/>
    <n v="180"/>
    <s v="COD"/>
    <x v="1"/>
    <s v="M"/>
    <s v="Import"/>
    <n v="156"/>
    <s v="CHN"/>
    <x v="1"/>
    <n v="0"/>
    <s v="W00"/>
    <s v="World"/>
    <s v="H4"/>
    <s v="HS"/>
    <b v="1"/>
    <n v="310230"/>
    <s v="Fertilizers, mineral or chemical nitrogenous, ammonium nitrate, whether or not in aqueous solution"/>
    <x v="5"/>
    <x v="2"/>
    <b v="1"/>
    <s v="C00"/>
    <s v="TOTAL CPC"/>
    <n v="0"/>
    <n v="0"/>
    <s v="TOTAL MOT"/>
    <n v="8"/>
    <s v="kg"/>
    <n v="3521933"/>
    <b v="0"/>
    <n v="8"/>
    <s v="kg"/>
    <n v="3521933"/>
    <b v="0"/>
    <n v="3521933"/>
    <b v="0"/>
    <n v="0"/>
    <b v="0"/>
    <s v="4297339.65"/>
    <n v="0"/>
    <s v="4297339.65"/>
    <n v="0"/>
    <b v="0"/>
    <b v="1"/>
  </r>
  <r>
    <s v="C"/>
    <s v="A"/>
    <n v="20180101"/>
    <n v="2018"/>
    <n v="52"/>
    <x v="4"/>
    <n v="180"/>
    <s v="COD"/>
    <x v="1"/>
    <s v="M"/>
    <s v="Import"/>
    <n v="251"/>
    <s v="FRA"/>
    <x v="3"/>
    <n v="0"/>
    <s v="W00"/>
    <s v="World"/>
    <s v="H4"/>
    <s v="HS"/>
    <b v="1"/>
    <n v="310230"/>
    <s v="Fertilizers, mineral or chemical nitrogenous, ammonium nitrate, whether or not in aqueous solution"/>
    <x v="5"/>
    <x v="2"/>
    <b v="1"/>
    <s v="C00"/>
    <s v="TOTAL CPC"/>
    <n v="0"/>
    <n v="0"/>
    <s v="TOTAL MOT"/>
    <n v="8"/>
    <s v="kg"/>
    <n v="40000"/>
    <b v="0"/>
    <n v="8"/>
    <s v="kg"/>
    <n v="40000"/>
    <b v="0"/>
    <n v="40000"/>
    <b v="0"/>
    <n v="0"/>
    <b v="0"/>
    <s v="32018.463"/>
    <n v="0"/>
    <s v="32018.463"/>
    <n v="0"/>
    <b v="0"/>
    <b v="1"/>
  </r>
  <r>
    <s v="C"/>
    <s v="A"/>
    <n v="20180101"/>
    <n v="2018"/>
    <n v="52"/>
    <x v="4"/>
    <n v="180"/>
    <s v="COD"/>
    <x v="1"/>
    <s v="M"/>
    <s v="Import"/>
    <n v="458"/>
    <s v="MYS"/>
    <x v="52"/>
    <n v="0"/>
    <s v="W00"/>
    <s v="World"/>
    <s v="H4"/>
    <s v="HS"/>
    <b v="1"/>
    <n v="310230"/>
    <s v="Fertilizers, mineral or chemical nitrogenous, ammonium nitrate, whether or not in aqueous solution"/>
    <x v="5"/>
    <x v="2"/>
    <b v="1"/>
    <s v="C00"/>
    <s v="TOTAL CPC"/>
    <n v="0"/>
    <n v="0"/>
    <s v="TOTAL MOT"/>
    <n v="8"/>
    <s v="kg"/>
    <n v="44000"/>
    <b v="0"/>
    <n v="8"/>
    <s v="kg"/>
    <n v="44000"/>
    <b v="0"/>
    <n v="44000"/>
    <b v="0"/>
    <n v="0"/>
    <b v="0"/>
    <s v="42377.731"/>
    <n v="0"/>
    <s v="42377.731"/>
    <n v="0"/>
    <b v="0"/>
    <b v="1"/>
  </r>
  <r>
    <s v="C"/>
    <s v="A"/>
    <n v="20180101"/>
    <n v="2018"/>
    <n v="52"/>
    <x v="4"/>
    <n v="180"/>
    <s v="COD"/>
    <x v="1"/>
    <s v="M"/>
    <s v="Import"/>
    <n v="508"/>
    <s v="MOZ"/>
    <x v="26"/>
    <n v="0"/>
    <s v="W00"/>
    <s v="World"/>
    <s v="H4"/>
    <s v="HS"/>
    <b v="1"/>
    <n v="310230"/>
    <s v="Fertilizers, mineral or chemical nitrogenous, ammonium nitrate, whether or not in aqueous solution"/>
    <x v="5"/>
    <x v="2"/>
    <b v="1"/>
    <s v="C00"/>
    <s v="TOTAL CPC"/>
    <n v="0"/>
    <n v="0"/>
    <s v="TOTAL MOT"/>
    <n v="8"/>
    <s v="kg"/>
    <n v="60000"/>
    <b v="0"/>
    <n v="8"/>
    <s v="kg"/>
    <n v="60000"/>
    <b v="0"/>
    <n v="60000"/>
    <b v="0"/>
    <n v="0"/>
    <b v="0"/>
    <s v="36200.305"/>
    <n v="0"/>
    <s v="36200.305"/>
    <n v="0"/>
    <b v="0"/>
    <b v="1"/>
  </r>
  <r>
    <s v="C"/>
    <s v="A"/>
    <n v="20180101"/>
    <n v="2018"/>
    <n v="52"/>
    <x v="4"/>
    <n v="180"/>
    <s v="COD"/>
    <x v="1"/>
    <s v="M"/>
    <s v="Import"/>
    <n v="579"/>
    <s v="NOR"/>
    <x v="44"/>
    <n v="0"/>
    <s v="W00"/>
    <s v="World"/>
    <s v="H4"/>
    <s v="HS"/>
    <b v="1"/>
    <n v="310230"/>
    <s v="Fertilizers, mineral or chemical nitrogenous, ammonium nitrate, whether or not in aqueous solution"/>
    <x v="5"/>
    <x v="2"/>
    <b v="1"/>
    <s v="C00"/>
    <s v="TOTAL CPC"/>
    <n v="0"/>
    <n v="0"/>
    <s v="TOTAL MOT"/>
    <n v="8"/>
    <s v="kg"/>
    <n v="28800"/>
    <b v="0"/>
    <n v="8"/>
    <s v="kg"/>
    <n v="28800"/>
    <b v="0"/>
    <n v="28800"/>
    <b v="0"/>
    <n v="0"/>
    <b v="0"/>
    <s v="34517.158"/>
    <n v="0"/>
    <s v="34517.158"/>
    <n v="0"/>
    <b v="0"/>
    <b v="1"/>
  </r>
  <r>
    <s v="C"/>
    <s v="A"/>
    <n v="20180101"/>
    <n v="2018"/>
    <n v="52"/>
    <x v="4"/>
    <n v="180"/>
    <s v="COD"/>
    <x v="1"/>
    <s v="M"/>
    <s v="Import"/>
    <n v="643"/>
    <s v="RUS"/>
    <x v="9"/>
    <n v="0"/>
    <s v="W00"/>
    <s v="World"/>
    <s v="H4"/>
    <s v="HS"/>
    <b v="1"/>
    <n v="310230"/>
    <s v="Fertilizers, mineral or chemical nitrogenous, ammonium nitrate, whether or not in aqueous solution"/>
    <x v="5"/>
    <x v="2"/>
    <b v="1"/>
    <s v="C00"/>
    <s v="TOTAL CPC"/>
    <n v="0"/>
    <n v="0"/>
    <s v="TOTAL MOT"/>
    <n v="8"/>
    <s v="kg"/>
    <n v="20707400"/>
    <b v="0"/>
    <n v="8"/>
    <s v="kg"/>
    <n v="20707400"/>
    <b v="0"/>
    <n v="20707400"/>
    <b v="0"/>
    <n v="0"/>
    <b v="0"/>
    <s v="20540850.921"/>
    <n v="0"/>
    <s v="20540850.921"/>
    <n v="0"/>
    <b v="0"/>
    <b v="1"/>
  </r>
  <r>
    <s v="C"/>
    <s v="A"/>
    <n v="20180101"/>
    <n v="2018"/>
    <n v="52"/>
    <x v="4"/>
    <n v="180"/>
    <s v="COD"/>
    <x v="1"/>
    <s v="M"/>
    <s v="Import"/>
    <n v="710"/>
    <s v="ZAF"/>
    <x v="30"/>
    <n v="0"/>
    <s v="W00"/>
    <s v="World"/>
    <s v="H4"/>
    <s v="HS"/>
    <b v="1"/>
    <n v="310230"/>
    <s v="Fertilizers, mineral or chemical nitrogenous, ammonium nitrate, whether or not in aqueous solution"/>
    <x v="5"/>
    <x v="2"/>
    <b v="1"/>
    <s v="C00"/>
    <s v="TOTAL CPC"/>
    <n v="0"/>
    <n v="0"/>
    <s v="TOTAL MOT"/>
    <n v="8"/>
    <s v="kg"/>
    <n v="17277224"/>
    <b v="0"/>
    <n v="8"/>
    <s v="kg"/>
    <n v="17277224"/>
    <b v="0"/>
    <n v="17277224"/>
    <b v="0"/>
    <n v="0"/>
    <b v="0"/>
    <s v="14466172.156"/>
    <n v="0"/>
    <s v="14466172.156"/>
    <n v="0"/>
    <b v="0"/>
    <b v="1"/>
  </r>
  <r>
    <s v="C"/>
    <s v="A"/>
    <n v="20180101"/>
    <n v="2018"/>
    <n v="52"/>
    <x v="4"/>
    <n v="180"/>
    <s v="COD"/>
    <x v="1"/>
    <s v="M"/>
    <s v="Import"/>
    <n v="716"/>
    <s v="ZWE"/>
    <x v="54"/>
    <n v="0"/>
    <s v="W00"/>
    <s v="World"/>
    <s v="H4"/>
    <s v="HS"/>
    <b v="1"/>
    <n v="310230"/>
    <s v="Fertilizers, mineral or chemical nitrogenous, ammonium nitrate, whether or not in aqueous solution"/>
    <x v="5"/>
    <x v="2"/>
    <b v="1"/>
    <s v="C00"/>
    <s v="TOTAL CPC"/>
    <n v="0"/>
    <n v="0"/>
    <s v="TOTAL MOT"/>
    <n v="8"/>
    <s v="kg"/>
    <n v="60000"/>
    <b v="0"/>
    <n v="8"/>
    <s v="kg"/>
    <n v="60000"/>
    <b v="0"/>
    <n v="60000"/>
    <b v="0"/>
    <n v="0"/>
    <b v="0"/>
    <s v="51243.348"/>
    <n v="0"/>
    <s v="51243.348"/>
    <n v="0"/>
    <b v="0"/>
    <b v="1"/>
  </r>
  <r>
    <s v="C"/>
    <s v="A"/>
    <n v="20180101"/>
    <n v="2018"/>
    <n v="52"/>
    <x v="4"/>
    <n v="180"/>
    <s v="COD"/>
    <x v="1"/>
    <s v="M"/>
    <s v="Import"/>
    <n v="834"/>
    <s v="TZA"/>
    <x v="38"/>
    <n v="0"/>
    <s v="W00"/>
    <s v="World"/>
    <s v="H4"/>
    <s v="HS"/>
    <b v="1"/>
    <n v="310230"/>
    <s v="Fertilizers, mineral or chemical nitrogenous, ammonium nitrate, whether or not in aqueous solution"/>
    <x v="5"/>
    <x v="2"/>
    <b v="1"/>
    <s v="C00"/>
    <s v="TOTAL CPC"/>
    <n v="0"/>
    <n v="0"/>
    <s v="TOTAL MOT"/>
    <n v="8"/>
    <s v="kg"/>
    <n v="857000"/>
    <b v="0"/>
    <n v="8"/>
    <s v="kg"/>
    <n v="857000"/>
    <b v="0"/>
    <n v="857000"/>
    <b v="0"/>
    <n v="0"/>
    <b v="0"/>
    <s v="1166845.712"/>
    <n v="0"/>
    <s v="1166845.712"/>
    <n v="0"/>
    <b v="0"/>
    <b v="1"/>
  </r>
  <r>
    <s v="C"/>
    <s v="A"/>
    <n v="20180101"/>
    <n v="2018"/>
    <n v="52"/>
    <x v="4"/>
    <n v="180"/>
    <s v="COD"/>
    <x v="1"/>
    <s v="M"/>
    <s v="Import"/>
    <n v="894"/>
    <s v="ZMB"/>
    <x v="39"/>
    <n v="0"/>
    <s v="W00"/>
    <s v="World"/>
    <s v="H4"/>
    <s v="HS"/>
    <b v="1"/>
    <n v="310230"/>
    <s v="Fertilizers, mineral or chemical nitrogenous, ammonium nitrate, whether or not in aqueous solution"/>
    <x v="5"/>
    <x v="2"/>
    <b v="1"/>
    <s v="C00"/>
    <s v="TOTAL CPC"/>
    <n v="0"/>
    <n v="0"/>
    <s v="TOTAL MOT"/>
    <n v="8"/>
    <s v="kg"/>
    <n v="1088385"/>
    <b v="0"/>
    <n v="8"/>
    <s v="kg"/>
    <n v="1088385"/>
    <b v="0"/>
    <n v="1088385"/>
    <b v="0"/>
    <n v="0"/>
    <b v="0"/>
    <s v="1493327.205"/>
    <n v="0"/>
    <s v="1493327.205"/>
    <n v="0"/>
    <b v="0"/>
    <b v="1"/>
  </r>
  <r>
    <s v="C"/>
    <s v="A"/>
    <n v="20180101"/>
    <n v="2018"/>
    <n v="52"/>
    <x v="4"/>
    <n v="562"/>
    <s v="NER"/>
    <x v="0"/>
    <s v="M"/>
    <s v="Import"/>
    <n v="0"/>
    <s v="W00"/>
    <x v="0"/>
    <n v="0"/>
    <s v="W00"/>
    <s v="World"/>
    <s v="H5"/>
    <s v="HS"/>
    <b v="1"/>
    <n v="310230"/>
    <s v="Fertilizers, mineral or chemical nitrogenous, ammonium nitrate, whether or not in aqueous solution"/>
    <x v="5"/>
    <x v="2"/>
    <b v="1"/>
    <s v="C00"/>
    <s v="TOTAL CPC"/>
    <n v="0"/>
    <n v="0"/>
    <s v="TOTAL MOT"/>
    <n v="8"/>
    <s v="kg"/>
    <n v="7885740"/>
    <b v="0"/>
    <n v="8"/>
    <s v="kg"/>
    <n v="7885740"/>
    <b v="0"/>
    <n v="7885740"/>
    <b v="0"/>
    <n v="0"/>
    <b v="0"/>
    <s v="4258191.38"/>
    <m/>
    <s v="4258191.38"/>
    <n v="0"/>
    <b v="0"/>
    <b v="1"/>
  </r>
  <r>
    <s v="C"/>
    <s v="A"/>
    <n v="20180101"/>
    <n v="2018"/>
    <n v="52"/>
    <x v="4"/>
    <n v="562"/>
    <s v="NER"/>
    <x v="0"/>
    <s v="M"/>
    <s v="Import"/>
    <n v="56"/>
    <s v="BEL"/>
    <x v="18"/>
    <n v="0"/>
    <s v="W00"/>
    <s v="World"/>
    <s v="H5"/>
    <s v="HS"/>
    <b v="1"/>
    <n v="310230"/>
    <s v="Fertilizers, mineral or chemical nitrogenous, ammonium nitrate, whether or not in aqueous solution"/>
    <x v="5"/>
    <x v="2"/>
    <b v="1"/>
    <s v="C00"/>
    <s v="TOTAL CPC"/>
    <n v="0"/>
    <n v="0"/>
    <s v="TOTAL MOT"/>
    <n v="8"/>
    <s v="kg"/>
    <n v="383040"/>
    <b v="0"/>
    <n v="8"/>
    <s v="kg"/>
    <n v="383040"/>
    <b v="0"/>
    <n v="383040"/>
    <b v="0"/>
    <n v="0"/>
    <b v="0"/>
    <s v="134859.35"/>
    <m/>
    <s v="134859.35"/>
    <n v="0"/>
    <b v="1"/>
    <b v="0"/>
  </r>
  <r>
    <s v="C"/>
    <s v="A"/>
    <n v="20180101"/>
    <n v="2018"/>
    <n v="52"/>
    <x v="4"/>
    <n v="562"/>
    <s v="NER"/>
    <x v="0"/>
    <s v="M"/>
    <s v="Import"/>
    <n v="251"/>
    <s v="FRA"/>
    <x v="3"/>
    <n v="0"/>
    <s v="W00"/>
    <s v="World"/>
    <s v="H5"/>
    <s v="HS"/>
    <b v="1"/>
    <n v="310230"/>
    <s v="Fertilizers, mineral or chemical nitrogenous, ammonium nitrate, whether or not in aqueous solution"/>
    <x v="5"/>
    <x v="2"/>
    <b v="1"/>
    <s v="C00"/>
    <s v="TOTAL CPC"/>
    <n v="0"/>
    <n v="0"/>
    <s v="TOTAL MOT"/>
    <n v="8"/>
    <s v="kg"/>
    <n v="5741224"/>
    <b v="0"/>
    <n v="8"/>
    <s v="kg"/>
    <n v="5741224"/>
    <b v="0"/>
    <n v="5741224"/>
    <b v="0"/>
    <n v="0"/>
    <b v="0"/>
    <s v="3270885.51"/>
    <m/>
    <s v="3270885.51"/>
    <n v="0"/>
    <b v="1"/>
    <b v="0"/>
  </r>
  <r>
    <s v="C"/>
    <s v="A"/>
    <n v="20180101"/>
    <n v="2018"/>
    <n v="52"/>
    <x v="4"/>
    <n v="562"/>
    <s v="NER"/>
    <x v="0"/>
    <s v="M"/>
    <s v="Import"/>
    <n v="384"/>
    <s v="CIV"/>
    <x v="6"/>
    <n v="0"/>
    <s v="W00"/>
    <s v="World"/>
    <s v="H5"/>
    <s v="HS"/>
    <b v="1"/>
    <n v="310230"/>
    <s v="Fertilizers, mineral or chemical nitrogenous, ammonium nitrate, whether or not in aqueous solution"/>
    <x v="5"/>
    <x v="2"/>
    <b v="1"/>
    <s v="C00"/>
    <s v="TOTAL CPC"/>
    <n v="0"/>
    <n v="0"/>
    <s v="TOTAL MOT"/>
    <n v="8"/>
    <s v="kg"/>
    <n v="309960"/>
    <b v="0"/>
    <n v="8"/>
    <s v="kg"/>
    <n v="309960"/>
    <b v="0"/>
    <n v="309960"/>
    <b v="0"/>
    <n v="0"/>
    <b v="0"/>
    <s v="326866.96"/>
    <m/>
    <s v="326866.96"/>
    <n v="0"/>
    <b v="1"/>
    <b v="0"/>
  </r>
  <r>
    <s v="C"/>
    <s v="A"/>
    <n v="20180101"/>
    <n v="2018"/>
    <n v="52"/>
    <x v="4"/>
    <n v="562"/>
    <s v="NER"/>
    <x v="0"/>
    <s v="M"/>
    <s v="Import"/>
    <n v="566"/>
    <s v="NGA"/>
    <x v="8"/>
    <n v="0"/>
    <s v="W00"/>
    <s v="World"/>
    <s v="H5"/>
    <s v="HS"/>
    <b v="1"/>
    <n v="310230"/>
    <s v="Fertilizers, mineral or chemical nitrogenous, ammonium nitrate, whether or not in aqueous solution"/>
    <x v="5"/>
    <x v="2"/>
    <b v="1"/>
    <s v="C00"/>
    <s v="TOTAL CPC"/>
    <n v="0"/>
    <n v="0"/>
    <s v="TOTAL MOT"/>
    <n v="8"/>
    <s v="kg"/>
    <n v="576400"/>
    <b v="0"/>
    <n v="8"/>
    <s v="kg"/>
    <n v="576400"/>
    <b v="0"/>
    <n v="576400"/>
    <b v="0"/>
    <n v="0"/>
    <b v="0"/>
    <s v="14086.71"/>
    <m/>
    <s v="14086.71"/>
    <n v="0"/>
    <b v="1"/>
    <b v="0"/>
  </r>
  <r>
    <s v="C"/>
    <s v="A"/>
    <n v="20180101"/>
    <n v="2018"/>
    <n v="52"/>
    <x v="4"/>
    <n v="562"/>
    <s v="NER"/>
    <x v="0"/>
    <s v="M"/>
    <s v="Import"/>
    <n v="768"/>
    <s v="TGO"/>
    <x v="14"/>
    <n v="0"/>
    <s v="W00"/>
    <s v="World"/>
    <s v="H5"/>
    <s v="HS"/>
    <b v="1"/>
    <n v="310230"/>
    <s v="Fertilizers, mineral or chemical nitrogenous, ammonium nitrate, whether or not in aqueous solution"/>
    <x v="5"/>
    <x v="2"/>
    <b v="1"/>
    <s v="C00"/>
    <s v="TOTAL CPC"/>
    <n v="0"/>
    <n v="0"/>
    <s v="TOTAL MOT"/>
    <n v="8"/>
    <s v="kg"/>
    <n v="690877"/>
    <b v="0"/>
    <n v="8"/>
    <s v="kg"/>
    <n v="690877"/>
    <b v="0"/>
    <n v="690877"/>
    <b v="0"/>
    <n v="0"/>
    <b v="0"/>
    <s v="302565.9"/>
    <m/>
    <s v="302565.9"/>
    <n v="0"/>
    <b v="1"/>
    <b v="0"/>
  </r>
  <r>
    <s v="C"/>
    <s v="A"/>
    <n v="20180101"/>
    <n v="2018"/>
    <n v="52"/>
    <x v="4"/>
    <n v="562"/>
    <s v="NER"/>
    <x v="0"/>
    <s v="M"/>
    <s v="Import"/>
    <n v="804"/>
    <s v="UKR"/>
    <x v="35"/>
    <n v="0"/>
    <s v="W00"/>
    <s v="World"/>
    <s v="H5"/>
    <s v="HS"/>
    <b v="1"/>
    <n v="310230"/>
    <s v="Fertilizers, mineral or chemical nitrogenous, ammonium nitrate, whether or not in aqueous solution"/>
    <x v="5"/>
    <x v="2"/>
    <b v="1"/>
    <s v="C00"/>
    <s v="TOTAL CPC"/>
    <n v="0"/>
    <n v="0"/>
    <s v="TOTAL MOT"/>
    <n v="8"/>
    <s v="kg"/>
    <n v="29239"/>
    <b v="0"/>
    <n v="8"/>
    <s v="kg"/>
    <n v="29239"/>
    <b v="0"/>
    <n v="29239"/>
    <b v="0"/>
    <n v="0"/>
    <b v="0"/>
    <s v="15130.26"/>
    <m/>
    <s v="15130.26"/>
    <n v="0"/>
    <b v="1"/>
    <b v="0"/>
  </r>
  <r>
    <s v="C"/>
    <s v="A"/>
    <n v="20180101"/>
    <n v="2018"/>
    <n v="52"/>
    <x v="4"/>
    <n v="562"/>
    <s v="NER"/>
    <x v="0"/>
    <s v="M"/>
    <s v="Import"/>
    <n v="854"/>
    <s v="BFA"/>
    <x v="16"/>
    <n v="0"/>
    <s v="W00"/>
    <s v="World"/>
    <s v="H5"/>
    <s v="HS"/>
    <b v="1"/>
    <n v="310230"/>
    <s v="Fertilizers, mineral or chemical nitrogenous, ammonium nitrate, whether or not in aqueous solution"/>
    <x v="5"/>
    <x v="2"/>
    <b v="1"/>
    <s v="C00"/>
    <s v="TOTAL CPC"/>
    <n v="0"/>
    <n v="0"/>
    <s v="TOTAL MOT"/>
    <n v="8"/>
    <s v="kg"/>
    <n v="155000"/>
    <b v="0"/>
    <n v="8"/>
    <s v="kg"/>
    <n v="155000"/>
    <b v="0"/>
    <n v="155000"/>
    <b v="0"/>
    <n v="0"/>
    <b v="0"/>
    <s v="193796.69"/>
    <m/>
    <s v="193796.69"/>
    <n v="0"/>
    <b v="1"/>
    <b v="0"/>
  </r>
  <r>
    <s v="C"/>
    <s v="A"/>
    <n v="20180101"/>
    <n v="2018"/>
    <n v="52"/>
    <x v="4"/>
    <n v="180"/>
    <s v="COD"/>
    <x v="1"/>
    <s v="M"/>
    <s v="Import"/>
    <n v="0"/>
    <s v="W00"/>
    <x v="0"/>
    <n v="0"/>
    <s v="W00"/>
    <s v="World"/>
    <s v="H4"/>
    <s v="HS"/>
    <b v="1"/>
    <n v="310240"/>
    <s v="Fertilizers, mineral or chemical ammonium nitrate with calcium carbonate or other inorganic non-fertilizing substances, mixtures thereof"/>
    <x v="6"/>
    <x v="2"/>
    <b v="1"/>
    <s v="C00"/>
    <s v="TOTAL CPC"/>
    <n v="0"/>
    <n v="0"/>
    <s v="TOTAL MOT"/>
    <n v="8"/>
    <s v="kg"/>
    <n v="15000"/>
    <b v="0"/>
    <n v="8"/>
    <s v="kg"/>
    <n v="15000"/>
    <b v="0"/>
    <n v="15000"/>
    <b v="0"/>
    <n v="0"/>
    <b v="0"/>
    <s v="2668.161"/>
    <n v="0"/>
    <s v="2668.161"/>
    <n v="0"/>
    <b v="0"/>
    <b v="1"/>
  </r>
  <r>
    <s v="C"/>
    <s v="A"/>
    <n v="20180101"/>
    <n v="2018"/>
    <n v="52"/>
    <x v="4"/>
    <n v="180"/>
    <s v="COD"/>
    <x v="1"/>
    <s v="M"/>
    <s v="Import"/>
    <n v="784"/>
    <s v="ARE"/>
    <x v="32"/>
    <n v="0"/>
    <s v="W00"/>
    <s v="World"/>
    <s v="H4"/>
    <s v="HS"/>
    <b v="1"/>
    <n v="310240"/>
    <s v="Fertilizers, mineral or chemical ammonium nitrate with calcium carbonate or other inorganic non-fertilizing substances, mixtures thereof"/>
    <x v="6"/>
    <x v="2"/>
    <b v="1"/>
    <s v="C00"/>
    <s v="TOTAL CPC"/>
    <n v="0"/>
    <n v="0"/>
    <s v="TOTAL MOT"/>
    <n v="8"/>
    <s v="kg"/>
    <n v="15000"/>
    <b v="0"/>
    <n v="8"/>
    <s v="kg"/>
    <n v="15000"/>
    <b v="0"/>
    <n v="15000"/>
    <b v="0"/>
    <n v="0"/>
    <b v="0"/>
    <s v="2668.161"/>
    <n v="0"/>
    <s v="2668.161"/>
    <n v="0"/>
    <b v="0"/>
    <b v="1"/>
  </r>
  <r>
    <s v="C"/>
    <s v="A"/>
    <n v="20180101"/>
    <n v="2018"/>
    <n v="52"/>
    <x v="4"/>
    <n v="562"/>
    <s v="NER"/>
    <x v="0"/>
    <s v="M"/>
    <s v="Import"/>
    <n v="0"/>
    <s v="W00"/>
    <x v="0"/>
    <n v="0"/>
    <s v="W00"/>
    <s v="World"/>
    <s v="H5"/>
    <s v="HS"/>
    <b v="1"/>
    <n v="310240"/>
    <s v="Fertilizers, mineral or chemical ammonium nitrate with calcium carbonate or other inorganic non-fertilizing substances, mixtures thereof"/>
    <x v="6"/>
    <x v="2"/>
    <b v="1"/>
    <s v="C00"/>
    <s v="TOTAL CPC"/>
    <n v="0"/>
    <n v="0"/>
    <s v="TOTAL MOT"/>
    <n v="8"/>
    <s v="kg"/>
    <n v="3000"/>
    <b v="0"/>
    <n v="8"/>
    <s v="kg"/>
    <n v="3000"/>
    <b v="0"/>
    <n v="3000"/>
    <b v="0"/>
    <n v="0"/>
    <b v="0"/>
    <s v="406.34"/>
    <m/>
    <s v="406.34"/>
    <n v="0"/>
    <b v="0"/>
    <b v="1"/>
  </r>
  <r>
    <s v="C"/>
    <s v="A"/>
    <n v="20180101"/>
    <n v="2018"/>
    <n v="52"/>
    <x v="4"/>
    <n v="562"/>
    <s v="NER"/>
    <x v="0"/>
    <s v="M"/>
    <s v="Import"/>
    <n v="566"/>
    <s v="NGA"/>
    <x v="8"/>
    <n v="0"/>
    <s v="W00"/>
    <s v="World"/>
    <s v="H5"/>
    <s v="HS"/>
    <b v="1"/>
    <n v="310240"/>
    <s v="Fertilizers, mineral or chemical ammonium nitrate with calcium carbonate or other inorganic non-fertilizing substances, mixtures thereof"/>
    <x v="6"/>
    <x v="2"/>
    <b v="1"/>
    <s v="C00"/>
    <s v="TOTAL CPC"/>
    <n v="0"/>
    <n v="0"/>
    <s v="TOTAL MOT"/>
    <n v="8"/>
    <s v="kg"/>
    <n v="3000"/>
    <b v="0"/>
    <n v="8"/>
    <s v="kg"/>
    <n v="3000"/>
    <b v="0"/>
    <n v="3000"/>
    <b v="0"/>
    <n v="0"/>
    <b v="0"/>
    <s v="406.34"/>
    <m/>
    <s v="406.34"/>
    <n v="0"/>
    <b v="1"/>
    <b v="0"/>
  </r>
  <r>
    <s v="C"/>
    <s v="A"/>
    <n v="20180101"/>
    <n v="2018"/>
    <n v="52"/>
    <x v="4"/>
    <n v="180"/>
    <s v="COD"/>
    <x v="1"/>
    <s v="M"/>
    <s v="Import"/>
    <n v="0"/>
    <s v="W00"/>
    <x v="0"/>
    <n v="0"/>
    <s v="W00"/>
    <s v="World"/>
    <s v="H4"/>
    <s v="HS"/>
    <b v="1"/>
    <n v="310250"/>
    <s v="Fertilizers, mineral or chemical nitrogenous, sodium nitrate"/>
    <x v="6"/>
    <x v="2"/>
    <b v="1"/>
    <s v="C00"/>
    <s v="TOTAL CPC"/>
    <n v="0"/>
    <n v="0"/>
    <s v="TOTAL MOT"/>
    <n v="8"/>
    <s v="kg"/>
    <n v="75025"/>
    <b v="0"/>
    <n v="8"/>
    <s v="kg"/>
    <n v="75025"/>
    <b v="0"/>
    <n v="75025"/>
    <b v="0"/>
    <n v="0"/>
    <b v="0"/>
    <s v="76420.261"/>
    <n v="0"/>
    <s v="76420.261"/>
    <n v="0"/>
    <b v="0"/>
    <b v="1"/>
  </r>
  <r>
    <s v="C"/>
    <s v="A"/>
    <n v="20180101"/>
    <n v="2018"/>
    <n v="52"/>
    <x v="4"/>
    <n v="180"/>
    <s v="COD"/>
    <x v="1"/>
    <s v="M"/>
    <s v="Import"/>
    <n v="56"/>
    <s v="BEL"/>
    <x v="18"/>
    <n v="0"/>
    <s v="W00"/>
    <s v="World"/>
    <s v="H4"/>
    <s v="HS"/>
    <b v="1"/>
    <n v="310250"/>
    <s v="Fertilizers, mineral or chemical nitrogenous, sodium nitrate"/>
    <x v="6"/>
    <x v="2"/>
    <b v="1"/>
    <s v="C00"/>
    <s v="TOTAL CPC"/>
    <n v="0"/>
    <n v="0"/>
    <s v="TOTAL MOT"/>
    <n v="8"/>
    <s v="kg"/>
    <n v="25"/>
    <b v="0"/>
    <n v="8"/>
    <s v="kg"/>
    <n v="25"/>
    <b v="0"/>
    <n v="25"/>
    <b v="0"/>
    <n v="0"/>
    <b v="0"/>
    <s v="27.448"/>
    <n v="0"/>
    <s v="27.448"/>
    <n v="0"/>
    <b v="0"/>
    <b v="1"/>
  </r>
  <r>
    <s v="C"/>
    <s v="A"/>
    <n v="20180101"/>
    <n v="2018"/>
    <n v="52"/>
    <x v="4"/>
    <n v="180"/>
    <s v="COD"/>
    <x v="1"/>
    <s v="M"/>
    <s v="Import"/>
    <n v="156"/>
    <s v="CHN"/>
    <x v="1"/>
    <n v="0"/>
    <s v="W00"/>
    <s v="World"/>
    <s v="H4"/>
    <s v="HS"/>
    <b v="1"/>
    <n v="310250"/>
    <s v="Fertilizers, mineral or chemical nitrogenous, sodium nitrate"/>
    <x v="6"/>
    <x v="2"/>
    <b v="1"/>
    <s v="C00"/>
    <s v="TOTAL CPC"/>
    <n v="0"/>
    <n v="0"/>
    <s v="TOTAL MOT"/>
    <n v="8"/>
    <s v="kg"/>
    <n v="75000"/>
    <b v="0"/>
    <n v="8"/>
    <s v="kg"/>
    <n v="75000"/>
    <b v="0"/>
    <n v="75000"/>
    <b v="0"/>
    <n v="0"/>
    <b v="0"/>
    <s v="76392.813"/>
    <n v="0"/>
    <s v="76392.813"/>
    <n v="0"/>
    <b v="0"/>
    <b v="1"/>
  </r>
  <r>
    <s v="C"/>
    <s v="A"/>
    <n v="20180101"/>
    <n v="2018"/>
    <n v="52"/>
    <x v="4"/>
    <n v="180"/>
    <s v="COD"/>
    <x v="1"/>
    <s v="M"/>
    <s v="Import"/>
    <n v="0"/>
    <s v="W00"/>
    <x v="0"/>
    <n v="0"/>
    <s v="W00"/>
    <s v="World"/>
    <s v="H4"/>
    <s v="HS"/>
    <b v="1"/>
    <n v="310280"/>
    <s v="Fertilizers, mineral or chemical nitrogenous, mixtures of urea and ammonium nitrate in aqueous or ammoniacal solution"/>
    <x v="16"/>
    <x v="2"/>
    <b v="1"/>
    <s v="C00"/>
    <s v="TOTAL CPC"/>
    <n v="0"/>
    <n v="0"/>
    <s v="TOTAL MOT"/>
    <n v="-1"/>
    <s v="N/A"/>
    <n v="0"/>
    <b v="1"/>
    <n v="8"/>
    <s v="kg"/>
    <n v="37"/>
    <b v="0"/>
    <n v="0"/>
    <b v="1"/>
    <n v="0"/>
    <b v="0"/>
    <s v="1394.436"/>
    <n v="0"/>
    <s v="1394.436"/>
    <n v="6"/>
    <b v="0"/>
    <b v="1"/>
  </r>
  <r>
    <s v="C"/>
    <s v="A"/>
    <n v="20180101"/>
    <n v="2018"/>
    <n v="52"/>
    <x v="4"/>
    <n v="180"/>
    <s v="COD"/>
    <x v="1"/>
    <s v="M"/>
    <s v="Import"/>
    <n v="276"/>
    <s v="DEU"/>
    <x v="4"/>
    <n v="0"/>
    <s v="W00"/>
    <s v="World"/>
    <s v="H4"/>
    <s v="HS"/>
    <b v="1"/>
    <n v="310280"/>
    <s v="Fertilizers, mineral or chemical nitrogenous, mixtures of urea and ammonium nitrate in aqueous or ammoniacal solution"/>
    <x v="16"/>
    <x v="2"/>
    <b v="1"/>
    <s v="C00"/>
    <s v="TOTAL CPC"/>
    <n v="0"/>
    <n v="0"/>
    <s v="TOTAL MOT"/>
    <n v="-1"/>
    <s v="N/A"/>
    <n v="0"/>
    <b v="1"/>
    <n v="8"/>
    <s v="kg"/>
    <n v="37"/>
    <b v="0"/>
    <n v="0"/>
    <b v="1"/>
    <n v="0"/>
    <b v="0"/>
    <s v="1394.436"/>
    <n v="0"/>
    <s v="1394.436"/>
    <n v="6"/>
    <b v="0"/>
    <b v="1"/>
  </r>
  <r>
    <s v="C"/>
    <s v="A"/>
    <n v="20180101"/>
    <n v="2018"/>
    <n v="52"/>
    <x v="4"/>
    <n v="562"/>
    <s v="NER"/>
    <x v="0"/>
    <s v="M"/>
    <s v="Import"/>
    <n v="0"/>
    <s v="W00"/>
    <x v="0"/>
    <n v="0"/>
    <s v="W00"/>
    <s v="World"/>
    <s v="H5"/>
    <s v="HS"/>
    <b v="1"/>
    <n v="310280"/>
    <s v="Fertilizers, mineral or chemical nitrogenous, mixtures of urea and ammonium nitrate in aqueous or ammoniacal solution"/>
    <x v="16"/>
    <x v="2"/>
    <b v="1"/>
    <s v="C00"/>
    <s v="TOTAL CPC"/>
    <n v="0"/>
    <n v="0"/>
    <s v="TOTAL MOT"/>
    <n v="8"/>
    <s v="kg"/>
    <n v="2500"/>
    <b v="0"/>
    <n v="8"/>
    <s v="kg"/>
    <n v="2500"/>
    <b v="0"/>
    <n v="2500"/>
    <b v="0"/>
    <n v="0"/>
    <b v="0"/>
    <s v="751.52"/>
    <m/>
    <s v="751.52"/>
    <n v="0"/>
    <b v="0"/>
    <b v="1"/>
  </r>
  <r>
    <s v="C"/>
    <s v="A"/>
    <n v="20180101"/>
    <n v="2018"/>
    <n v="52"/>
    <x v="4"/>
    <n v="562"/>
    <s v="NER"/>
    <x v="0"/>
    <s v="M"/>
    <s v="Import"/>
    <n v="566"/>
    <s v="NGA"/>
    <x v="8"/>
    <n v="0"/>
    <s v="W00"/>
    <s v="World"/>
    <s v="H5"/>
    <s v="HS"/>
    <b v="1"/>
    <n v="310280"/>
    <s v="Fertilizers, mineral or chemical nitrogenous, mixtures of urea and ammonium nitrate in aqueous or ammoniacal solution"/>
    <x v="16"/>
    <x v="2"/>
    <b v="1"/>
    <s v="C00"/>
    <s v="TOTAL CPC"/>
    <n v="0"/>
    <n v="0"/>
    <s v="TOTAL MOT"/>
    <n v="8"/>
    <s v="kg"/>
    <n v="2500"/>
    <b v="0"/>
    <n v="8"/>
    <s v="kg"/>
    <n v="2500"/>
    <b v="0"/>
    <n v="2500"/>
    <b v="0"/>
    <n v="0"/>
    <b v="0"/>
    <s v="751.52"/>
    <m/>
    <s v="751.52"/>
    <n v="0"/>
    <b v="1"/>
    <b v="0"/>
  </r>
  <r>
    <s v="C"/>
    <s v="A"/>
    <n v="20180101"/>
    <n v="2018"/>
    <n v="52"/>
    <x v="4"/>
    <n v="180"/>
    <s v="COD"/>
    <x v="1"/>
    <s v="M"/>
    <s v="Import"/>
    <n v="0"/>
    <s v="W00"/>
    <x v="0"/>
    <n v="0"/>
    <s v="W00"/>
    <s v="World"/>
    <s v="H4"/>
    <s v="HS"/>
    <b v="1"/>
    <n v="310290"/>
    <s v="Fertilizers, mineral or chemical nitrogenous, other kinds including mixtures not specified in the foregoing subheadings"/>
    <x v="6"/>
    <x v="2"/>
    <b v="1"/>
    <s v="C00"/>
    <s v="TOTAL CPC"/>
    <n v="0"/>
    <n v="0"/>
    <s v="TOTAL MOT"/>
    <n v="8"/>
    <s v="kg"/>
    <n v="2572844"/>
    <b v="0"/>
    <n v="8"/>
    <s v="kg"/>
    <n v="2572844"/>
    <b v="0"/>
    <n v="2572844"/>
    <b v="0"/>
    <n v="0"/>
    <b v="0"/>
    <s v="3064742.118"/>
    <n v="0"/>
    <s v="3064742.118"/>
    <n v="0"/>
    <b v="0"/>
    <b v="1"/>
  </r>
  <r>
    <s v="C"/>
    <s v="A"/>
    <n v="20180101"/>
    <n v="2018"/>
    <n v="52"/>
    <x v="4"/>
    <n v="180"/>
    <s v="COD"/>
    <x v="1"/>
    <s v="M"/>
    <s v="Import"/>
    <n v="710"/>
    <s v="ZAF"/>
    <x v="30"/>
    <n v="0"/>
    <s v="W00"/>
    <s v="World"/>
    <s v="H4"/>
    <s v="HS"/>
    <b v="1"/>
    <n v="310290"/>
    <s v="Fertilizers, mineral or chemical nitrogenous, other kinds including mixtures not specified in the foregoing subheadings"/>
    <x v="6"/>
    <x v="2"/>
    <b v="1"/>
    <s v="C00"/>
    <s v="TOTAL CPC"/>
    <n v="0"/>
    <n v="0"/>
    <s v="TOTAL MOT"/>
    <n v="8"/>
    <s v="kg"/>
    <n v="12744"/>
    <b v="0"/>
    <n v="8"/>
    <s v="kg"/>
    <n v="12744"/>
    <b v="0"/>
    <n v="12744"/>
    <b v="0"/>
    <n v="0"/>
    <b v="0"/>
    <s v="13535.791"/>
    <n v="0"/>
    <s v="13535.791"/>
    <n v="0"/>
    <b v="0"/>
    <b v="1"/>
  </r>
  <r>
    <s v="C"/>
    <s v="A"/>
    <n v="20180101"/>
    <n v="2018"/>
    <n v="52"/>
    <x v="4"/>
    <n v="180"/>
    <s v="COD"/>
    <x v="1"/>
    <s v="M"/>
    <s v="Import"/>
    <n v="894"/>
    <s v="ZMB"/>
    <x v="39"/>
    <n v="0"/>
    <s v="W00"/>
    <s v="World"/>
    <s v="H4"/>
    <s v="HS"/>
    <b v="1"/>
    <n v="310290"/>
    <s v="Fertilizers, mineral or chemical nitrogenous, other kinds including mixtures not specified in the foregoing subheadings"/>
    <x v="6"/>
    <x v="2"/>
    <b v="1"/>
    <s v="C00"/>
    <s v="TOTAL CPC"/>
    <n v="0"/>
    <n v="0"/>
    <s v="TOTAL MOT"/>
    <n v="8"/>
    <s v="kg"/>
    <n v="2560100"/>
    <b v="0"/>
    <n v="8"/>
    <s v="kg"/>
    <n v="2560100"/>
    <b v="0"/>
    <n v="2560100"/>
    <b v="0"/>
    <n v="0"/>
    <b v="0"/>
    <s v="3051206.328"/>
    <n v="0"/>
    <s v="3051206.328"/>
    <n v="0"/>
    <b v="0"/>
    <b v="1"/>
  </r>
  <r>
    <s v="C"/>
    <s v="A"/>
    <n v="20180101"/>
    <n v="2018"/>
    <n v="52"/>
    <x v="4"/>
    <n v="562"/>
    <s v="NER"/>
    <x v="0"/>
    <s v="M"/>
    <s v="Import"/>
    <n v="0"/>
    <s v="W00"/>
    <x v="0"/>
    <n v="0"/>
    <s v="W00"/>
    <s v="World"/>
    <s v="H5"/>
    <s v="HS"/>
    <b v="1"/>
    <n v="310290"/>
    <s v="Fertilizers, mineral or chemical nitrogenous, other kinds including mixtures not specified in the foregoing subheadings"/>
    <x v="6"/>
    <x v="2"/>
    <b v="1"/>
    <s v="C00"/>
    <s v="TOTAL CPC"/>
    <n v="0"/>
    <n v="0"/>
    <s v="TOTAL MOT"/>
    <n v="8"/>
    <s v="kg"/>
    <n v="1382025"/>
    <b v="0"/>
    <n v="8"/>
    <s v="kg"/>
    <n v="1382025"/>
    <b v="0"/>
    <n v="1382025"/>
    <b v="0"/>
    <n v="0"/>
    <b v="0"/>
    <s v="365583.76"/>
    <m/>
    <s v="365583.76"/>
    <n v="0"/>
    <b v="0"/>
    <b v="1"/>
  </r>
  <r>
    <s v="C"/>
    <s v="A"/>
    <n v="20180101"/>
    <n v="2018"/>
    <n v="52"/>
    <x v="4"/>
    <n v="562"/>
    <s v="NER"/>
    <x v="0"/>
    <s v="M"/>
    <s v="Import"/>
    <n v="156"/>
    <s v="CHN"/>
    <x v="1"/>
    <n v="0"/>
    <s v="W00"/>
    <s v="World"/>
    <s v="H5"/>
    <s v="HS"/>
    <b v="1"/>
    <n v="310290"/>
    <s v="Fertilizers, mineral or chemical nitrogenous, other kinds including mixtures not specified in the foregoing subheadings"/>
    <x v="6"/>
    <x v="2"/>
    <b v="1"/>
    <s v="C00"/>
    <s v="TOTAL CPC"/>
    <n v="0"/>
    <n v="0"/>
    <s v="TOTAL MOT"/>
    <n v="8"/>
    <s v="kg"/>
    <n v="5000"/>
    <b v="0"/>
    <n v="8"/>
    <s v="kg"/>
    <n v="5000"/>
    <b v="0"/>
    <n v="5000"/>
    <b v="0"/>
    <n v="0"/>
    <b v="0"/>
    <s v="1354.49"/>
    <m/>
    <s v="1354.49"/>
    <n v="0"/>
    <b v="1"/>
    <b v="0"/>
  </r>
  <r>
    <s v="C"/>
    <s v="A"/>
    <n v="20180101"/>
    <n v="2018"/>
    <n v="52"/>
    <x v="4"/>
    <n v="562"/>
    <s v="NER"/>
    <x v="0"/>
    <s v="M"/>
    <s v="Import"/>
    <n v="566"/>
    <s v="NGA"/>
    <x v="8"/>
    <n v="0"/>
    <s v="W00"/>
    <s v="World"/>
    <s v="H5"/>
    <s v="HS"/>
    <b v="1"/>
    <n v="310290"/>
    <s v="Fertilizers, mineral or chemical nitrogenous, other kinds including mixtures not specified in the foregoing subheadings"/>
    <x v="6"/>
    <x v="2"/>
    <b v="1"/>
    <s v="C00"/>
    <s v="TOTAL CPC"/>
    <n v="0"/>
    <n v="0"/>
    <s v="TOTAL MOT"/>
    <n v="8"/>
    <s v="kg"/>
    <n v="1377025"/>
    <b v="0"/>
    <n v="8"/>
    <s v="kg"/>
    <n v="1377025"/>
    <b v="0"/>
    <n v="1377025"/>
    <b v="0"/>
    <n v="0"/>
    <b v="0"/>
    <s v="364229.27"/>
    <m/>
    <s v="364229.27"/>
    <n v="0"/>
    <b v="1"/>
    <b v="0"/>
  </r>
  <r>
    <s v="C"/>
    <s v="A"/>
    <n v="20180101"/>
    <n v="2018"/>
    <n v="52"/>
    <x v="4"/>
    <n v="180"/>
    <s v="COD"/>
    <x v="1"/>
    <s v="M"/>
    <s v="Import"/>
    <n v="0"/>
    <s v="W00"/>
    <x v="0"/>
    <n v="0"/>
    <s v="W00"/>
    <s v="World"/>
    <s v="H4"/>
    <s v="HS"/>
    <b v="1"/>
    <n v="3103"/>
    <s v="Fertilizers mineral or chemical, phosphatic"/>
    <x v="7"/>
    <x v="1"/>
    <b v="0"/>
    <s v="C00"/>
    <s v="TOTAL CPC"/>
    <n v="0"/>
    <n v="0"/>
    <s v="TOTAL MOT"/>
    <n v="8"/>
    <s v="kg"/>
    <n v="1513180"/>
    <b v="0"/>
    <n v="8"/>
    <s v="kg"/>
    <n v="1513180"/>
    <b v="0"/>
    <n v="1513180"/>
    <b v="0"/>
    <n v="0"/>
    <b v="0"/>
    <s v="539677.945"/>
    <n v="0"/>
    <s v="539677.945"/>
    <n v="0"/>
    <b v="0"/>
    <b v="1"/>
  </r>
  <r>
    <s v="C"/>
    <s v="A"/>
    <n v="20180101"/>
    <n v="2018"/>
    <n v="52"/>
    <x v="4"/>
    <n v="180"/>
    <s v="COD"/>
    <x v="1"/>
    <s v="M"/>
    <s v="Import"/>
    <n v="24"/>
    <s v="AGO"/>
    <x v="17"/>
    <n v="0"/>
    <s v="W00"/>
    <s v="World"/>
    <s v="H4"/>
    <s v="HS"/>
    <b v="1"/>
    <n v="3103"/>
    <s v="Fertilizers mineral or chemical, phosphatic"/>
    <x v="7"/>
    <x v="1"/>
    <b v="0"/>
    <s v="C00"/>
    <s v="TOTAL CPC"/>
    <n v="0"/>
    <n v="0"/>
    <s v="TOTAL MOT"/>
    <n v="8"/>
    <s v="kg"/>
    <n v="47500"/>
    <b v="0"/>
    <n v="8"/>
    <s v="kg"/>
    <n v="47500"/>
    <b v="0"/>
    <n v="47500"/>
    <b v="0"/>
    <n v="0"/>
    <b v="0"/>
    <s v="12700.948"/>
    <n v="0"/>
    <s v="12700.948"/>
    <n v="0"/>
    <b v="0"/>
    <b v="1"/>
  </r>
  <r>
    <s v="C"/>
    <s v="A"/>
    <n v="20180101"/>
    <n v="2018"/>
    <n v="52"/>
    <x v="4"/>
    <n v="180"/>
    <s v="COD"/>
    <x v="1"/>
    <s v="M"/>
    <s v="Import"/>
    <n v="156"/>
    <s v="CHN"/>
    <x v="1"/>
    <n v="0"/>
    <s v="W00"/>
    <s v="World"/>
    <s v="H4"/>
    <s v="HS"/>
    <b v="1"/>
    <n v="3103"/>
    <s v="Fertilizers mineral or chemical, phosphatic"/>
    <x v="7"/>
    <x v="1"/>
    <b v="0"/>
    <s v="C00"/>
    <s v="TOTAL CPC"/>
    <n v="0"/>
    <n v="0"/>
    <s v="TOTAL MOT"/>
    <n v="8"/>
    <s v="kg"/>
    <n v="753200"/>
    <b v="0"/>
    <n v="8"/>
    <s v="kg"/>
    <n v="753200"/>
    <b v="0"/>
    <n v="753200"/>
    <b v="0"/>
    <n v="0"/>
    <b v="0"/>
    <s v="178309.137"/>
    <n v="0"/>
    <s v="178309.137"/>
    <n v="0"/>
    <b v="0"/>
    <b v="1"/>
  </r>
  <r>
    <s v="C"/>
    <s v="A"/>
    <n v="20180101"/>
    <n v="2018"/>
    <n v="52"/>
    <x v="4"/>
    <n v="180"/>
    <s v="COD"/>
    <x v="1"/>
    <s v="M"/>
    <s v="Import"/>
    <n v="504"/>
    <s v="MAR"/>
    <x v="43"/>
    <n v="0"/>
    <s v="W00"/>
    <s v="World"/>
    <s v="H4"/>
    <s v="HS"/>
    <b v="1"/>
    <n v="3103"/>
    <s v="Fertilizers mineral or chemical, phosphatic"/>
    <x v="7"/>
    <x v="1"/>
    <b v="0"/>
    <s v="C00"/>
    <s v="TOTAL CPC"/>
    <n v="0"/>
    <n v="0"/>
    <s v="TOTAL MOT"/>
    <n v="8"/>
    <s v="kg"/>
    <n v="199480"/>
    <b v="0"/>
    <n v="8"/>
    <s v="kg"/>
    <n v="199480"/>
    <b v="0"/>
    <n v="199480"/>
    <b v="0"/>
    <n v="0"/>
    <b v="0"/>
    <s v="118295.576"/>
    <n v="0"/>
    <s v="118295.576"/>
    <n v="0"/>
    <b v="0"/>
    <b v="1"/>
  </r>
  <r>
    <s v="C"/>
    <s v="A"/>
    <n v="20180101"/>
    <n v="2018"/>
    <n v="52"/>
    <x v="4"/>
    <n v="180"/>
    <s v="COD"/>
    <x v="1"/>
    <s v="M"/>
    <s v="Import"/>
    <n v="699"/>
    <s v="IND"/>
    <x v="11"/>
    <n v="0"/>
    <s v="W00"/>
    <s v="World"/>
    <s v="H4"/>
    <s v="HS"/>
    <b v="1"/>
    <n v="3103"/>
    <s v="Fertilizers mineral or chemical, phosphatic"/>
    <x v="7"/>
    <x v="1"/>
    <b v="0"/>
    <s v="C00"/>
    <s v="TOTAL CPC"/>
    <n v="0"/>
    <n v="0"/>
    <s v="TOTAL MOT"/>
    <n v="8"/>
    <s v="kg"/>
    <n v="513000"/>
    <b v="0"/>
    <n v="8"/>
    <s v="kg"/>
    <n v="513000"/>
    <b v="0"/>
    <n v="513000"/>
    <b v="0"/>
    <n v="0"/>
    <b v="0"/>
    <s v="230372.284"/>
    <n v="0"/>
    <s v="230372.284"/>
    <n v="0"/>
    <b v="0"/>
    <b v="1"/>
  </r>
  <r>
    <s v="C"/>
    <s v="A"/>
    <n v="20180101"/>
    <n v="2018"/>
    <n v="52"/>
    <x v="4"/>
    <n v="180"/>
    <s v="COD"/>
    <x v="1"/>
    <s v="M"/>
    <s v="Import"/>
    <n v="0"/>
    <s v="W00"/>
    <x v="0"/>
    <n v="0"/>
    <s v="W00"/>
    <s v="World"/>
    <s v="H4"/>
    <s v="HS"/>
    <b v="1"/>
    <n v="310310"/>
    <s v="Fertilizers, mineral or chemical phosphatic, superphosphates"/>
    <x v="8"/>
    <x v="2"/>
    <b v="1"/>
    <s v="C00"/>
    <s v="TOTAL CPC"/>
    <n v="0"/>
    <n v="0"/>
    <s v="TOTAL MOT"/>
    <n v="8"/>
    <s v="kg"/>
    <n v="763180"/>
    <b v="0"/>
    <n v="8"/>
    <s v="kg"/>
    <n v="763180"/>
    <b v="0"/>
    <n v="763180"/>
    <b v="0"/>
    <n v="0"/>
    <b v="0"/>
    <s v="361781.498"/>
    <n v="0"/>
    <s v="361781.498"/>
    <n v="0"/>
    <b v="0"/>
    <b v="1"/>
  </r>
  <r>
    <s v="C"/>
    <s v="A"/>
    <n v="20180101"/>
    <n v="2018"/>
    <n v="52"/>
    <x v="4"/>
    <n v="180"/>
    <s v="COD"/>
    <x v="1"/>
    <s v="M"/>
    <s v="Import"/>
    <n v="24"/>
    <s v="AGO"/>
    <x v="17"/>
    <n v="0"/>
    <s v="W00"/>
    <s v="World"/>
    <s v="H4"/>
    <s v="HS"/>
    <b v="1"/>
    <n v="310310"/>
    <s v="Fertilizers, mineral or chemical phosphatic, superphosphates"/>
    <x v="8"/>
    <x v="2"/>
    <b v="1"/>
    <s v="C00"/>
    <s v="TOTAL CPC"/>
    <n v="0"/>
    <n v="0"/>
    <s v="TOTAL MOT"/>
    <n v="8"/>
    <s v="kg"/>
    <n v="47500"/>
    <b v="0"/>
    <n v="8"/>
    <s v="kg"/>
    <n v="47500"/>
    <b v="0"/>
    <n v="47500"/>
    <b v="0"/>
    <n v="0"/>
    <b v="0"/>
    <s v="12700.948"/>
    <n v="0"/>
    <s v="12700.948"/>
    <n v="0"/>
    <b v="0"/>
    <b v="1"/>
  </r>
  <r>
    <s v="C"/>
    <s v="A"/>
    <n v="20180101"/>
    <n v="2018"/>
    <n v="52"/>
    <x v="4"/>
    <n v="180"/>
    <s v="COD"/>
    <x v="1"/>
    <s v="M"/>
    <s v="Import"/>
    <n v="156"/>
    <s v="CHN"/>
    <x v="1"/>
    <n v="0"/>
    <s v="W00"/>
    <s v="World"/>
    <s v="H4"/>
    <s v="HS"/>
    <b v="1"/>
    <n v="310310"/>
    <s v="Fertilizers, mineral or chemical phosphatic, superphosphates"/>
    <x v="8"/>
    <x v="2"/>
    <b v="1"/>
    <s v="C00"/>
    <s v="TOTAL CPC"/>
    <n v="0"/>
    <n v="0"/>
    <s v="TOTAL MOT"/>
    <n v="8"/>
    <s v="kg"/>
    <n v="3200"/>
    <b v="0"/>
    <n v="8"/>
    <s v="kg"/>
    <n v="3200"/>
    <b v="0"/>
    <n v="3200"/>
    <b v="0"/>
    <n v="0"/>
    <b v="0"/>
    <s v="412.69"/>
    <n v="0"/>
    <s v="412.69"/>
    <n v="0"/>
    <b v="0"/>
    <b v="1"/>
  </r>
  <r>
    <s v="C"/>
    <s v="A"/>
    <n v="20180101"/>
    <n v="2018"/>
    <n v="52"/>
    <x v="4"/>
    <n v="180"/>
    <s v="COD"/>
    <x v="1"/>
    <s v="M"/>
    <s v="Import"/>
    <n v="504"/>
    <s v="MAR"/>
    <x v="43"/>
    <n v="0"/>
    <s v="W00"/>
    <s v="World"/>
    <s v="H4"/>
    <s v="HS"/>
    <b v="1"/>
    <n v="310310"/>
    <s v="Fertilizers, mineral or chemical phosphatic, superphosphates"/>
    <x v="8"/>
    <x v="2"/>
    <b v="1"/>
    <s v="C00"/>
    <s v="TOTAL CPC"/>
    <n v="0"/>
    <n v="0"/>
    <s v="TOTAL MOT"/>
    <n v="8"/>
    <s v="kg"/>
    <n v="199480"/>
    <b v="0"/>
    <n v="8"/>
    <s v="kg"/>
    <n v="199480"/>
    <b v="0"/>
    <n v="199480"/>
    <b v="0"/>
    <n v="0"/>
    <b v="0"/>
    <s v="118295.576"/>
    <n v="0"/>
    <s v="118295.576"/>
    <n v="0"/>
    <b v="0"/>
    <b v="1"/>
  </r>
  <r>
    <s v="C"/>
    <s v="A"/>
    <n v="20180101"/>
    <n v="2018"/>
    <n v="52"/>
    <x v="4"/>
    <n v="180"/>
    <s v="COD"/>
    <x v="1"/>
    <s v="M"/>
    <s v="Import"/>
    <n v="699"/>
    <s v="IND"/>
    <x v="11"/>
    <n v="0"/>
    <s v="W00"/>
    <s v="World"/>
    <s v="H4"/>
    <s v="HS"/>
    <b v="1"/>
    <n v="310310"/>
    <s v="Fertilizers, mineral or chemical phosphatic, superphosphates"/>
    <x v="8"/>
    <x v="2"/>
    <b v="1"/>
    <s v="C00"/>
    <s v="TOTAL CPC"/>
    <n v="0"/>
    <n v="0"/>
    <s v="TOTAL MOT"/>
    <n v="8"/>
    <s v="kg"/>
    <n v="513000"/>
    <b v="0"/>
    <n v="8"/>
    <s v="kg"/>
    <n v="513000"/>
    <b v="0"/>
    <n v="513000"/>
    <b v="0"/>
    <n v="0"/>
    <b v="0"/>
    <s v="230372.284"/>
    <n v="0"/>
    <s v="230372.284"/>
    <n v="0"/>
    <b v="0"/>
    <b v="1"/>
  </r>
  <r>
    <s v="C"/>
    <s v="A"/>
    <n v="20180101"/>
    <n v="2018"/>
    <n v="52"/>
    <x v="4"/>
    <n v="180"/>
    <s v="COD"/>
    <x v="1"/>
    <s v="M"/>
    <s v="Import"/>
    <n v="0"/>
    <s v="W00"/>
    <x v="0"/>
    <n v="0"/>
    <s v="W00"/>
    <s v="World"/>
    <s v="H4"/>
    <s v="HS"/>
    <b v="1"/>
    <n v="310390"/>
    <s v="Fertilizers, mineral or chemical phosphatic, n.e.c. in heading no. 3103"/>
    <x v="17"/>
    <x v="2"/>
    <b v="1"/>
    <s v="C00"/>
    <s v="TOTAL CPC"/>
    <n v="0"/>
    <n v="0"/>
    <s v="TOTAL MOT"/>
    <n v="8"/>
    <s v="kg"/>
    <n v="750000"/>
    <b v="0"/>
    <n v="8"/>
    <s v="kg"/>
    <n v="750000"/>
    <b v="0"/>
    <n v="750000"/>
    <b v="0"/>
    <n v="0"/>
    <b v="0"/>
    <s v="177896.447"/>
    <n v="0"/>
    <s v="177896.447"/>
    <n v="0"/>
    <b v="0"/>
    <b v="1"/>
  </r>
  <r>
    <s v="C"/>
    <s v="A"/>
    <n v="20180101"/>
    <n v="2018"/>
    <n v="52"/>
    <x v="4"/>
    <n v="180"/>
    <s v="COD"/>
    <x v="1"/>
    <s v="M"/>
    <s v="Import"/>
    <n v="156"/>
    <s v="CHN"/>
    <x v="1"/>
    <n v="0"/>
    <s v="W00"/>
    <s v="World"/>
    <s v="H4"/>
    <s v="HS"/>
    <b v="1"/>
    <n v="310390"/>
    <s v="Fertilizers, mineral or chemical phosphatic, n.e.c. in heading no. 3103"/>
    <x v="17"/>
    <x v="2"/>
    <b v="1"/>
    <s v="C00"/>
    <s v="TOTAL CPC"/>
    <n v="0"/>
    <n v="0"/>
    <s v="TOTAL MOT"/>
    <n v="8"/>
    <s v="kg"/>
    <n v="750000"/>
    <b v="0"/>
    <n v="8"/>
    <s v="kg"/>
    <n v="750000"/>
    <b v="0"/>
    <n v="750000"/>
    <b v="0"/>
    <n v="0"/>
    <b v="0"/>
    <s v="177896.447"/>
    <n v="0"/>
    <s v="177896.447"/>
    <n v="0"/>
    <b v="0"/>
    <b v="1"/>
  </r>
  <r>
    <s v="C"/>
    <s v="A"/>
    <n v="20180101"/>
    <n v="2018"/>
    <n v="52"/>
    <x v="4"/>
    <n v="180"/>
    <s v="COD"/>
    <x v="1"/>
    <s v="M"/>
    <s v="Import"/>
    <n v="0"/>
    <s v="W00"/>
    <x v="0"/>
    <n v="0"/>
    <s v="W00"/>
    <s v="World"/>
    <s v="H4"/>
    <s v="HS"/>
    <b v="1"/>
    <n v="3104"/>
    <s v="Fertilizers mineral or chemical, potassic"/>
    <x v="9"/>
    <x v="1"/>
    <b v="0"/>
    <s v="C00"/>
    <s v="TOTAL CPC"/>
    <n v="0"/>
    <n v="0"/>
    <s v="TOTAL MOT"/>
    <n v="8"/>
    <s v="kg"/>
    <n v="6074137"/>
    <b v="0"/>
    <n v="8"/>
    <s v="kg"/>
    <n v="6074137"/>
    <b v="0"/>
    <n v="6074137"/>
    <b v="0"/>
    <n v="0"/>
    <b v="0"/>
    <s v="2617901.704"/>
    <n v="0"/>
    <s v="2617901.704"/>
    <n v="0"/>
    <b v="0"/>
    <b v="1"/>
  </r>
  <r>
    <s v="C"/>
    <s v="A"/>
    <n v="20180101"/>
    <n v="2018"/>
    <n v="52"/>
    <x v="4"/>
    <n v="180"/>
    <s v="COD"/>
    <x v="1"/>
    <s v="M"/>
    <s v="Import"/>
    <n v="56"/>
    <s v="BEL"/>
    <x v="18"/>
    <n v="0"/>
    <s v="W00"/>
    <s v="World"/>
    <s v="H4"/>
    <s v="HS"/>
    <b v="1"/>
    <n v="3104"/>
    <s v="Fertilizers mineral or chemical, potassic"/>
    <x v="9"/>
    <x v="1"/>
    <b v="0"/>
    <s v="C00"/>
    <s v="TOTAL CPC"/>
    <n v="0"/>
    <n v="0"/>
    <s v="TOTAL MOT"/>
    <n v="8"/>
    <s v="kg"/>
    <n v="546021"/>
    <b v="0"/>
    <n v="8"/>
    <s v="kg"/>
    <n v="546021"/>
    <b v="0"/>
    <n v="546021"/>
    <b v="0"/>
    <n v="0"/>
    <b v="0"/>
    <s v="256244.844"/>
    <n v="0"/>
    <s v="256244.844"/>
    <n v="0"/>
    <b v="0"/>
    <b v="1"/>
  </r>
  <r>
    <s v="C"/>
    <s v="A"/>
    <n v="20180101"/>
    <n v="2018"/>
    <n v="52"/>
    <x v="4"/>
    <n v="180"/>
    <s v="COD"/>
    <x v="1"/>
    <s v="M"/>
    <s v="Import"/>
    <n v="112"/>
    <s v="BLR"/>
    <x v="19"/>
    <n v="0"/>
    <s v="W00"/>
    <s v="World"/>
    <s v="H4"/>
    <s v="HS"/>
    <b v="1"/>
    <n v="3104"/>
    <s v="Fertilizers mineral or chemical, potassic"/>
    <x v="9"/>
    <x v="1"/>
    <b v="0"/>
    <s v="C00"/>
    <s v="TOTAL CPC"/>
    <n v="0"/>
    <n v="0"/>
    <s v="TOTAL MOT"/>
    <n v="8"/>
    <s v="kg"/>
    <n v="2429720"/>
    <b v="0"/>
    <n v="8"/>
    <s v="kg"/>
    <n v="2429720"/>
    <b v="0"/>
    <n v="2429720"/>
    <b v="0"/>
    <n v="0"/>
    <b v="0"/>
    <s v="987069.653"/>
    <n v="0"/>
    <s v="987069.653"/>
    <n v="0"/>
    <b v="0"/>
    <b v="1"/>
  </r>
  <r>
    <s v="C"/>
    <s v="A"/>
    <n v="20180101"/>
    <n v="2018"/>
    <n v="52"/>
    <x v="4"/>
    <n v="180"/>
    <s v="COD"/>
    <x v="1"/>
    <s v="M"/>
    <s v="Import"/>
    <n v="156"/>
    <s v="CHN"/>
    <x v="1"/>
    <n v="0"/>
    <s v="W00"/>
    <s v="World"/>
    <s v="H4"/>
    <s v="HS"/>
    <b v="1"/>
    <n v="3104"/>
    <s v="Fertilizers mineral or chemical, potassic"/>
    <x v="9"/>
    <x v="1"/>
    <b v="0"/>
    <s v="C00"/>
    <s v="TOTAL CPC"/>
    <n v="0"/>
    <n v="0"/>
    <s v="TOTAL MOT"/>
    <n v="8"/>
    <s v="kg"/>
    <n v="16315"/>
    <b v="0"/>
    <n v="8"/>
    <s v="kg"/>
    <n v="16315"/>
    <b v="0"/>
    <n v="16315"/>
    <b v="0"/>
    <n v="0"/>
    <b v="0"/>
    <s v="1495.664"/>
    <n v="0"/>
    <s v="1495.664"/>
    <n v="0"/>
    <b v="0"/>
    <b v="1"/>
  </r>
  <r>
    <s v="C"/>
    <s v="A"/>
    <n v="20180101"/>
    <n v="2018"/>
    <n v="52"/>
    <x v="4"/>
    <n v="180"/>
    <s v="COD"/>
    <x v="1"/>
    <s v="M"/>
    <s v="Import"/>
    <n v="276"/>
    <s v="DEU"/>
    <x v="4"/>
    <n v="0"/>
    <s v="W00"/>
    <s v="World"/>
    <s v="H4"/>
    <s v="HS"/>
    <b v="1"/>
    <n v="3104"/>
    <s v="Fertilizers mineral or chemical, potassic"/>
    <x v="9"/>
    <x v="1"/>
    <b v="0"/>
    <s v="C00"/>
    <s v="TOTAL CPC"/>
    <n v="0"/>
    <n v="0"/>
    <s v="TOTAL MOT"/>
    <n v="8"/>
    <s v="kg"/>
    <n v="1716072"/>
    <b v="0"/>
    <n v="8"/>
    <s v="kg"/>
    <n v="1716072"/>
    <b v="0"/>
    <n v="1716072"/>
    <b v="0"/>
    <n v="0"/>
    <b v="0"/>
    <s v="802950.493"/>
    <n v="0"/>
    <s v="802950.493"/>
    <n v="0"/>
    <b v="0"/>
    <b v="1"/>
  </r>
  <r>
    <s v="C"/>
    <s v="A"/>
    <n v="20180101"/>
    <n v="2018"/>
    <n v="52"/>
    <x v="4"/>
    <n v="180"/>
    <s v="COD"/>
    <x v="1"/>
    <s v="M"/>
    <s v="Import"/>
    <n v="440"/>
    <s v="LTU"/>
    <x v="24"/>
    <n v="0"/>
    <s v="W00"/>
    <s v="World"/>
    <s v="H4"/>
    <s v="HS"/>
    <b v="1"/>
    <n v="3104"/>
    <s v="Fertilizers mineral or chemical, potassic"/>
    <x v="9"/>
    <x v="1"/>
    <b v="0"/>
    <s v="C00"/>
    <s v="TOTAL CPC"/>
    <n v="0"/>
    <n v="0"/>
    <s v="TOTAL MOT"/>
    <n v="8"/>
    <s v="kg"/>
    <n v="242649"/>
    <b v="0"/>
    <n v="8"/>
    <s v="kg"/>
    <n v="242649"/>
    <b v="0"/>
    <n v="242649"/>
    <b v="0"/>
    <n v="0"/>
    <b v="0"/>
    <s v="116850.183"/>
    <n v="0"/>
    <s v="116850.183"/>
    <n v="0"/>
    <b v="0"/>
    <b v="1"/>
  </r>
  <r>
    <s v="C"/>
    <s v="A"/>
    <n v="20180101"/>
    <n v="2018"/>
    <n v="52"/>
    <x v="4"/>
    <n v="180"/>
    <s v="COD"/>
    <x v="1"/>
    <s v="M"/>
    <s v="Import"/>
    <n v="699"/>
    <s v="IND"/>
    <x v="11"/>
    <n v="0"/>
    <s v="W00"/>
    <s v="World"/>
    <s v="H4"/>
    <s v="HS"/>
    <b v="1"/>
    <n v="3104"/>
    <s v="Fertilizers mineral or chemical, potassic"/>
    <x v="9"/>
    <x v="1"/>
    <b v="0"/>
    <s v="C00"/>
    <s v="TOTAL CPC"/>
    <n v="0"/>
    <n v="0"/>
    <s v="TOTAL MOT"/>
    <n v="8"/>
    <s v="kg"/>
    <n v="450"/>
    <b v="0"/>
    <n v="8"/>
    <s v="kg"/>
    <n v="450"/>
    <b v="0"/>
    <n v="450"/>
    <b v="0"/>
    <n v="0"/>
    <b v="0"/>
    <s v="747.077"/>
    <n v="0"/>
    <s v="747.077"/>
    <n v="0"/>
    <b v="0"/>
    <b v="1"/>
  </r>
  <r>
    <s v="C"/>
    <s v="A"/>
    <n v="20180101"/>
    <n v="2018"/>
    <n v="52"/>
    <x v="4"/>
    <n v="180"/>
    <s v="COD"/>
    <x v="1"/>
    <s v="M"/>
    <s v="Import"/>
    <n v="710"/>
    <s v="ZAF"/>
    <x v="30"/>
    <n v="0"/>
    <s v="W00"/>
    <s v="World"/>
    <s v="H4"/>
    <s v="HS"/>
    <b v="1"/>
    <n v="3104"/>
    <s v="Fertilizers mineral or chemical, potassic"/>
    <x v="9"/>
    <x v="1"/>
    <b v="0"/>
    <s v="C00"/>
    <s v="TOTAL CPC"/>
    <n v="0"/>
    <n v="0"/>
    <s v="TOTAL MOT"/>
    <n v="8"/>
    <s v="kg"/>
    <n v="39840"/>
    <b v="0"/>
    <n v="8"/>
    <s v="kg"/>
    <n v="39840"/>
    <b v="0"/>
    <n v="39840"/>
    <b v="0"/>
    <n v="0"/>
    <b v="0"/>
    <s v="22236.164"/>
    <n v="0"/>
    <s v="22236.164"/>
    <n v="0"/>
    <b v="0"/>
    <b v="1"/>
  </r>
  <r>
    <s v="C"/>
    <s v="A"/>
    <n v="20180101"/>
    <n v="2018"/>
    <n v="52"/>
    <x v="4"/>
    <n v="180"/>
    <s v="COD"/>
    <x v="1"/>
    <s v="M"/>
    <s v="Import"/>
    <n v="757"/>
    <s v="CHE"/>
    <x v="31"/>
    <n v="0"/>
    <s v="W00"/>
    <s v="World"/>
    <s v="H4"/>
    <s v="HS"/>
    <b v="1"/>
    <n v="3104"/>
    <s v="Fertilizers mineral or chemical, potassic"/>
    <x v="9"/>
    <x v="1"/>
    <b v="0"/>
    <s v="C00"/>
    <s v="TOTAL CPC"/>
    <n v="0"/>
    <n v="0"/>
    <s v="TOTAL MOT"/>
    <n v="8"/>
    <s v="kg"/>
    <n v="1082920"/>
    <b v="0"/>
    <n v="8"/>
    <s v="kg"/>
    <n v="1082920"/>
    <b v="0"/>
    <n v="1082920"/>
    <b v="0"/>
    <n v="0"/>
    <b v="0"/>
    <s v="428450.877"/>
    <n v="0"/>
    <s v="428450.877"/>
    <n v="0"/>
    <b v="0"/>
    <b v="1"/>
  </r>
  <r>
    <s v="C"/>
    <s v="A"/>
    <n v="20180101"/>
    <n v="2018"/>
    <n v="52"/>
    <x v="4"/>
    <n v="180"/>
    <s v="COD"/>
    <x v="1"/>
    <s v="M"/>
    <s v="Import"/>
    <n v="842"/>
    <s v="USA"/>
    <x v="15"/>
    <n v="0"/>
    <s v="W00"/>
    <s v="World"/>
    <s v="H4"/>
    <s v="HS"/>
    <b v="1"/>
    <n v="3104"/>
    <s v="Fertilizers mineral or chemical, potassic"/>
    <x v="9"/>
    <x v="1"/>
    <b v="0"/>
    <s v="C00"/>
    <s v="TOTAL CPC"/>
    <n v="0"/>
    <n v="0"/>
    <s v="TOTAL MOT"/>
    <n v="8"/>
    <s v="kg"/>
    <n v="150"/>
    <b v="0"/>
    <n v="8"/>
    <s v="kg"/>
    <n v="150"/>
    <b v="0"/>
    <n v="150"/>
    <b v="0"/>
    <n v="0"/>
    <b v="0"/>
    <s v="1856.748"/>
    <n v="0"/>
    <s v="1856.748"/>
    <n v="0"/>
    <b v="0"/>
    <b v="1"/>
  </r>
  <r>
    <s v="C"/>
    <s v="A"/>
    <n v="20180101"/>
    <n v="2018"/>
    <n v="52"/>
    <x v="4"/>
    <n v="562"/>
    <s v="NER"/>
    <x v="0"/>
    <s v="M"/>
    <s v="Import"/>
    <n v="0"/>
    <s v="W00"/>
    <x v="0"/>
    <n v="0"/>
    <s v="W00"/>
    <s v="World"/>
    <s v="H5"/>
    <s v="HS"/>
    <b v="1"/>
    <n v="3104"/>
    <s v="Fertilizers mineral or chemical, potassic"/>
    <x v="9"/>
    <x v="1"/>
    <b v="0"/>
    <s v="C00"/>
    <s v="TOTAL CPC"/>
    <n v="0"/>
    <n v="0"/>
    <s v="TOTAL MOT"/>
    <n v="8"/>
    <s v="kg"/>
    <n v="1"/>
    <b v="0"/>
    <n v="8"/>
    <s v="kg"/>
    <n v="1"/>
    <b v="0"/>
    <n v="1"/>
    <b v="0"/>
    <n v="0"/>
    <b v="0"/>
    <s v="14.54"/>
    <m/>
    <s v="14.54"/>
    <n v="0"/>
    <b v="0"/>
    <b v="1"/>
  </r>
  <r>
    <s v="C"/>
    <s v="A"/>
    <n v="20180101"/>
    <n v="2018"/>
    <n v="52"/>
    <x v="4"/>
    <n v="562"/>
    <s v="NER"/>
    <x v="0"/>
    <s v="M"/>
    <s v="Import"/>
    <n v="251"/>
    <s v="FRA"/>
    <x v="3"/>
    <n v="0"/>
    <s v="W00"/>
    <s v="World"/>
    <s v="H5"/>
    <s v="HS"/>
    <b v="1"/>
    <n v="3104"/>
    <s v="Fertilizers mineral or chemical, potassic"/>
    <x v="9"/>
    <x v="1"/>
    <b v="0"/>
    <s v="C00"/>
    <s v="TOTAL CPC"/>
    <n v="0"/>
    <n v="0"/>
    <s v="TOTAL MOT"/>
    <n v="8"/>
    <s v="kg"/>
    <n v="1"/>
    <b v="0"/>
    <n v="8"/>
    <s v="kg"/>
    <n v="1"/>
    <b v="0"/>
    <n v="1"/>
    <b v="0"/>
    <n v="0"/>
    <b v="0"/>
    <s v="14.54"/>
    <m/>
    <s v="14.54"/>
    <n v="0"/>
    <b v="0"/>
    <b v="1"/>
  </r>
  <r>
    <s v="C"/>
    <s v="A"/>
    <n v="20180101"/>
    <n v="2018"/>
    <n v="52"/>
    <x v="4"/>
    <n v="180"/>
    <s v="COD"/>
    <x v="1"/>
    <s v="M"/>
    <s v="Import"/>
    <n v="0"/>
    <s v="W00"/>
    <x v="0"/>
    <n v="0"/>
    <s v="W00"/>
    <s v="World"/>
    <s v="H4"/>
    <s v="HS"/>
    <b v="1"/>
    <n v="310420"/>
    <s v="Fertilizers, mineral or chemical potassic, potassium chloride"/>
    <x v="10"/>
    <x v="2"/>
    <b v="1"/>
    <s v="C00"/>
    <s v="TOTAL CPC"/>
    <n v="0"/>
    <n v="0"/>
    <s v="TOTAL MOT"/>
    <n v="8"/>
    <s v="kg"/>
    <n v="2800018"/>
    <b v="0"/>
    <n v="8"/>
    <s v="kg"/>
    <n v="2800018"/>
    <b v="0"/>
    <n v="2800018"/>
    <b v="0"/>
    <n v="0"/>
    <b v="0"/>
    <s v="1314301.737"/>
    <n v="0"/>
    <s v="1314301.737"/>
    <n v="0"/>
    <b v="0"/>
    <b v="1"/>
  </r>
  <r>
    <s v="C"/>
    <s v="A"/>
    <n v="20180101"/>
    <n v="2018"/>
    <n v="52"/>
    <x v="4"/>
    <n v="180"/>
    <s v="COD"/>
    <x v="1"/>
    <s v="M"/>
    <s v="Import"/>
    <n v="56"/>
    <s v="BEL"/>
    <x v="18"/>
    <n v="0"/>
    <s v="W00"/>
    <s v="World"/>
    <s v="H4"/>
    <s v="HS"/>
    <b v="1"/>
    <n v="310420"/>
    <s v="Fertilizers, mineral or chemical potassic, potassium chloride"/>
    <x v="10"/>
    <x v="2"/>
    <b v="1"/>
    <s v="C00"/>
    <s v="TOTAL CPC"/>
    <n v="0"/>
    <n v="0"/>
    <s v="TOTAL MOT"/>
    <n v="8"/>
    <s v="kg"/>
    <n v="546021"/>
    <b v="0"/>
    <n v="8"/>
    <s v="kg"/>
    <n v="546021"/>
    <b v="0"/>
    <n v="546021"/>
    <b v="0"/>
    <n v="0"/>
    <b v="0"/>
    <s v="256244.844"/>
    <n v="0"/>
    <s v="256244.844"/>
    <n v="0"/>
    <b v="0"/>
    <b v="1"/>
  </r>
  <r>
    <s v="C"/>
    <s v="A"/>
    <n v="20180101"/>
    <n v="2018"/>
    <n v="52"/>
    <x v="4"/>
    <n v="180"/>
    <s v="COD"/>
    <x v="1"/>
    <s v="M"/>
    <s v="Import"/>
    <n v="112"/>
    <s v="BLR"/>
    <x v="19"/>
    <n v="0"/>
    <s v="W00"/>
    <s v="World"/>
    <s v="H4"/>
    <s v="HS"/>
    <b v="1"/>
    <n v="310420"/>
    <s v="Fertilizers, mineral or chemical potassic, potassium chloride"/>
    <x v="10"/>
    <x v="2"/>
    <b v="1"/>
    <s v="C00"/>
    <s v="TOTAL CPC"/>
    <n v="0"/>
    <n v="0"/>
    <s v="TOTAL MOT"/>
    <n v="8"/>
    <s v="kg"/>
    <n v="242000"/>
    <b v="0"/>
    <n v="8"/>
    <s v="kg"/>
    <n v="242000"/>
    <b v="0"/>
    <n v="242000"/>
    <b v="0"/>
    <n v="0"/>
    <b v="0"/>
    <s v="116515.585"/>
    <n v="0"/>
    <s v="116515.585"/>
    <n v="0"/>
    <b v="0"/>
    <b v="1"/>
  </r>
  <r>
    <s v="C"/>
    <s v="A"/>
    <n v="20180101"/>
    <n v="2018"/>
    <n v="52"/>
    <x v="4"/>
    <n v="180"/>
    <s v="COD"/>
    <x v="1"/>
    <s v="M"/>
    <s v="Import"/>
    <n v="156"/>
    <s v="CHN"/>
    <x v="1"/>
    <n v="0"/>
    <s v="W00"/>
    <s v="World"/>
    <s v="H4"/>
    <s v="HS"/>
    <b v="1"/>
    <n v="310420"/>
    <s v="Fertilizers, mineral or chemical potassic, potassium chloride"/>
    <x v="10"/>
    <x v="2"/>
    <b v="1"/>
    <s v="C00"/>
    <s v="TOTAL CPC"/>
    <n v="0"/>
    <n v="0"/>
    <s v="TOTAL MOT"/>
    <n v="8"/>
    <s v="kg"/>
    <n v="16315"/>
    <b v="0"/>
    <n v="8"/>
    <s v="kg"/>
    <n v="16315"/>
    <b v="0"/>
    <n v="16315"/>
    <b v="0"/>
    <n v="0"/>
    <b v="0"/>
    <s v="1495.664"/>
    <n v="0"/>
    <s v="1495.664"/>
    <n v="0"/>
    <b v="0"/>
    <b v="1"/>
  </r>
  <r>
    <s v="C"/>
    <s v="A"/>
    <n v="20180101"/>
    <n v="2018"/>
    <n v="52"/>
    <x v="4"/>
    <n v="180"/>
    <s v="COD"/>
    <x v="1"/>
    <s v="M"/>
    <s v="Import"/>
    <n v="276"/>
    <s v="DEU"/>
    <x v="4"/>
    <n v="0"/>
    <s v="W00"/>
    <s v="World"/>
    <s v="H4"/>
    <s v="HS"/>
    <b v="1"/>
    <n v="310420"/>
    <s v="Fertilizers, mineral or chemical potassic, potassium chloride"/>
    <x v="10"/>
    <x v="2"/>
    <b v="1"/>
    <s v="C00"/>
    <s v="TOTAL CPC"/>
    <n v="0"/>
    <n v="0"/>
    <s v="TOTAL MOT"/>
    <n v="8"/>
    <s v="kg"/>
    <n v="1716072"/>
    <b v="0"/>
    <n v="8"/>
    <s v="kg"/>
    <n v="1716072"/>
    <b v="0"/>
    <n v="1716072"/>
    <b v="0"/>
    <n v="0"/>
    <b v="0"/>
    <s v="802950.493"/>
    <n v="0"/>
    <s v="802950.493"/>
    <n v="0"/>
    <b v="0"/>
    <b v="1"/>
  </r>
  <r>
    <s v="C"/>
    <s v="A"/>
    <n v="20180101"/>
    <n v="2018"/>
    <n v="52"/>
    <x v="4"/>
    <n v="180"/>
    <s v="COD"/>
    <x v="1"/>
    <s v="M"/>
    <s v="Import"/>
    <n v="440"/>
    <s v="LTU"/>
    <x v="24"/>
    <n v="0"/>
    <s v="W00"/>
    <s v="World"/>
    <s v="H4"/>
    <s v="HS"/>
    <b v="1"/>
    <n v="310420"/>
    <s v="Fertilizers, mineral or chemical potassic, potassium chloride"/>
    <x v="10"/>
    <x v="2"/>
    <b v="1"/>
    <s v="C00"/>
    <s v="TOTAL CPC"/>
    <n v="0"/>
    <n v="0"/>
    <s v="TOTAL MOT"/>
    <n v="8"/>
    <s v="kg"/>
    <n v="242649"/>
    <b v="0"/>
    <n v="8"/>
    <s v="kg"/>
    <n v="242649"/>
    <b v="0"/>
    <n v="242649"/>
    <b v="0"/>
    <n v="0"/>
    <b v="0"/>
    <s v="116850.183"/>
    <n v="0"/>
    <s v="116850.183"/>
    <n v="0"/>
    <b v="0"/>
    <b v="1"/>
  </r>
  <r>
    <s v="C"/>
    <s v="A"/>
    <n v="20180101"/>
    <n v="2018"/>
    <n v="52"/>
    <x v="4"/>
    <n v="180"/>
    <s v="COD"/>
    <x v="1"/>
    <s v="M"/>
    <s v="Import"/>
    <n v="699"/>
    <s v="IND"/>
    <x v="11"/>
    <n v="0"/>
    <s v="W00"/>
    <s v="World"/>
    <s v="H4"/>
    <s v="HS"/>
    <b v="1"/>
    <n v="310420"/>
    <s v="Fertilizers, mineral or chemical potassic, potassium chloride"/>
    <x v="10"/>
    <x v="2"/>
    <b v="1"/>
    <s v="C00"/>
    <s v="TOTAL CPC"/>
    <n v="0"/>
    <n v="0"/>
    <s v="TOTAL MOT"/>
    <n v="8"/>
    <s v="kg"/>
    <n v="450"/>
    <b v="0"/>
    <n v="8"/>
    <s v="kg"/>
    <n v="450"/>
    <b v="0"/>
    <n v="450"/>
    <b v="0"/>
    <n v="0"/>
    <b v="0"/>
    <s v="747.077"/>
    <n v="0"/>
    <s v="747.077"/>
    <n v="0"/>
    <b v="0"/>
    <b v="1"/>
  </r>
  <r>
    <s v="C"/>
    <s v="A"/>
    <n v="20180101"/>
    <n v="2018"/>
    <n v="52"/>
    <x v="4"/>
    <n v="180"/>
    <s v="COD"/>
    <x v="1"/>
    <s v="M"/>
    <s v="Import"/>
    <n v="710"/>
    <s v="ZAF"/>
    <x v="30"/>
    <n v="0"/>
    <s v="W00"/>
    <s v="World"/>
    <s v="H4"/>
    <s v="HS"/>
    <b v="1"/>
    <n v="310420"/>
    <s v="Fertilizers, mineral or chemical potassic, potassium chloride"/>
    <x v="10"/>
    <x v="2"/>
    <b v="1"/>
    <s v="C00"/>
    <s v="TOTAL CPC"/>
    <n v="0"/>
    <n v="0"/>
    <s v="TOTAL MOT"/>
    <n v="8"/>
    <s v="kg"/>
    <n v="36511"/>
    <b v="0"/>
    <n v="8"/>
    <s v="kg"/>
    <n v="36511"/>
    <b v="0"/>
    <n v="36511"/>
    <b v="0"/>
    <n v="0"/>
    <b v="0"/>
    <s v="19497.891"/>
    <n v="0"/>
    <s v="19497.891"/>
    <n v="0"/>
    <b v="0"/>
    <b v="1"/>
  </r>
  <r>
    <s v="C"/>
    <s v="A"/>
    <n v="20180101"/>
    <n v="2018"/>
    <n v="52"/>
    <x v="4"/>
    <n v="562"/>
    <s v="NER"/>
    <x v="0"/>
    <s v="M"/>
    <s v="Import"/>
    <n v="0"/>
    <s v="W00"/>
    <x v="0"/>
    <n v="0"/>
    <s v="W00"/>
    <s v="World"/>
    <s v="H5"/>
    <s v="HS"/>
    <b v="1"/>
    <n v="310420"/>
    <s v="Fertilizers, mineral or chemical potassic, potassium chloride"/>
    <x v="10"/>
    <x v="2"/>
    <b v="1"/>
    <s v="C00"/>
    <s v="TOTAL CPC"/>
    <n v="0"/>
    <n v="0"/>
    <s v="TOTAL MOT"/>
    <n v="8"/>
    <s v="kg"/>
    <n v="1"/>
    <b v="0"/>
    <n v="8"/>
    <s v="kg"/>
    <n v="1"/>
    <b v="0"/>
    <n v="1"/>
    <b v="0"/>
    <n v="0"/>
    <b v="0"/>
    <s v="14.54"/>
    <m/>
    <s v="14.54"/>
    <n v="0"/>
    <b v="0"/>
    <b v="1"/>
  </r>
  <r>
    <s v="C"/>
    <s v="A"/>
    <n v="20180101"/>
    <n v="2018"/>
    <n v="52"/>
    <x v="4"/>
    <n v="562"/>
    <s v="NER"/>
    <x v="0"/>
    <s v="M"/>
    <s v="Import"/>
    <n v="251"/>
    <s v="FRA"/>
    <x v="3"/>
    <n v="0"/>
    <s v="W00"/>
    <s v="World"/>
    <s v="H5"/>
    <s v="HS"/>
    <b v="1"/>
    <n v="310420"/>
    <s v="Fertilizers, mineral or chemical potassic, potassium chloride"/>
    <x v="10"/>
    <x v="2"/>
    <b v="1"/>
    <s v="C00"/>
    <s v="TOTAL CPC"/>
    <n v="0"/>
    <n v="0"/>
    <s v="TOTAL MOT"/>
    <n v="8"/>
    <s v="kg"/>
    <n v="1"/>
    <b v="0"/>
    <n v="8"/>
    <s v="kg"/>
    <n v="1"/>
    <b v="0"/>
    <n v="1"/>
    <b v="0"/>
    <n v="0"/>
    <b v="0"/>
    <s v="14.54"/>
    <m/>
    <s v="14.54"/>
    <n v="0"/>
    <b v="1"/>
    <b v="0"/>
  </r>
  <r>
    <s v="C"/>
    <s v="A"/>
    <n v="20180101"/>
    <n v="2018"/>
    <n v="52"/>
    <x v="4"/>
    <n v="180"/>
    <s v="COD"/>
    <x v="1"/>
    <s v="M"/>
    <s v="Import"/>
    <n v="0"/>
    <s v="W00"/>
    <x v="0"/>
    <n v="0"/>
    <s v="W00"/>
    <s v="World"/>
    <s v="H4"/>
    <s v="HS"/>
    <b v="1"/>
    <n v="310430"/>
    <s v="Fertilizers, mineral or chemical potassic, potassium sulphate"/>
    <x v="21"/>
    <x v="2"/>
    <b v="1"/>
    <s v="C00"/>
    <s v="TOTAL CPC"/>
    <n v="0"/>
    <n v="0"/>
    <s v="TOTAL MOT"/>
    <n v="8"/>
    <s v="kg"/>
    <n v="3270640"/>
    <b v="0"/>
    <n v="8"/>
    <s v="kg"/>
    <n v="3270640"/>
    <b v="0"/>
    <n v="3270640"/>
    <b v="0"/>
    <n v="0"/>
    <b v="0"/>
    <s v="1299004.946"/>
    <n v="0"/>
    <s v="1299004.946"/>
    <n v="0"/>
    <b v="0"/>
    <b v="1"/>
  </r>
  <r>
    <s v="C"/>
    <s v="A"/>
    <n v="20180101"/>
    <n v="2018"/>
    <n v="52"/>
    <x v="4"/>
    <n v="180"/>
    <s v="COD"/>
    <x v="1"/>
    <s v="M"/>
    <s v="Import"/>
    <n v="112"/>
    <s v="BLR"/>
    <x v="19"/>
    <n v="0"/>
    <s v="W00"/>
    <s v="World"/>
    <s v="H4"/>
    <s v="HS"/>
    <b v="1"/>
    <n v="310430"/>
    <s v="Fertilizers, mineral or chemical potassic, potassium sulphate"/>
    <x v="21"/>
    <x v="2"/>
    <b v="1"/>
    <s v="C00"/>
    <s v="TOTAL CPC"/>
    <n v="0"/>
    <n v="0"/>
    <s v="TOTAL MOT"/>
    <n v="8"/>
    <s v="kg"/>
    <n v="2187720"/>
    <b v="0"/>
    <n v="8"/>
    <s v="kg"/>
    <n v="2187720"/>
    <b v="0"/>
    <n v="2187720"/>
    <b v="0"/>
    <n v="0"/>
    <b v="0"/>
    <s v="870554.068"/>
    <n v="0"/>
    <s v="870554.068"/>
    <n v="0"/>
    <b v="0"/>
    <b v="1"/>
  </r>
  <r>
    <s v="C"/>
    <s v="A"/>
    <n v="20180101"/>
    <n v="2018"/>
    <n v="52"/>
    <x v="4"/>
    <n v="180"/>
    <s v="COD"/>
    <x v="1"/>
    <s v="M"/>
    <s v="Import"/>
    <n v="757"/>
    <s v="CHE"/>
    <x v="31"/>
    <n v="0"/>
    <s v="W00"/>
    <s v="World"/>
    <s v="H4"/>
    <s v="HS"/>
    <b v="1"/>
    <n v="310430"/>
    <s v="Fertilizers, mineral or chemical potassic, potassium sulphate"/>
    <x v="21"/>
    <x v="2"/>
    <b v="1"/>
    <s v="C00"/>
    <s v="TOTAL CPC"/>
    <n v="0"/>
    <n v="0"/>
    <s v="TOTAL MOT"/>
    <n v="8"/>
    <s v="kg"/>
    <n v="1082920"/>
    <b v="0"/>
    <n v="8"/>
    <s v="kg"/>
    <n v="1082920"/>
    <b v="0"/>
    <n v="1082920"/>
    <b v="0"/>
    <n v="0"/>
    <b v="0"/>
    <s v="428450.877"/>
    <n v="0"/>
    <s v="428450.877"/>
    <n v="0"/>
    <b v="0"/>
    <b v="1"/>
  </r>
  <r>
    <s v="C"/>
    <s v="A"/>
    <n v="20180101"/>
    <n v="2018"/>
    <n v="52"/>
    <x v="4"/>
    <n v="180"/>
    <s v="COD"/>
    <x v="1"/>
    <s v="M"/>
    <s v="Import"/>
    <n v="0"/>
    <s v="W00"/>
    <x v="0"/>
    <n v="0"/>
    <s v="W00"/>
    <s v="World"/>
    <s v="H4"/>
    <s v="HS"/>
    <b v="1"/>
    <n v="310490"/>
    <s v="Fertilizers, mineral or chemical potassic, n.e.c. in heading no. 3104"/>
    <x v="11"/>
    <x v="2"/>
    <b v="1"/>
    <s v="C00"/>
    <s v="TOTAL CPC"/>
    <n v="0"/>
    <n v="0"/>
    <s v="TOTAL MOT"/>
    <n v="8"/>
    <s v="kg"/>
    <n v="3479"/>
    <b v="0"/>
    <n v="8"/>
    <s v="kg"/>
    <n v="3479"/>
    <b v="0"/>
    <n v="3479"/>
    <b v="0"/>
    <n v="0"/>
    <b v="0"/>
    <s v="4595.021"/>
    <n v="0"/>
    <s v="4595.021"/>
    <n v="0"/>
    <b v="0"/>
    <b v="1"/>
  </r>
  <r>
    <s v="C"/>
    <s v="A"/>
    <n v="20180101"/>
    <n v="2018"/>
    <n v="52"/>
    <x v="4"/>
    <n v="180"/>
    <s v="COD"/>
    <x v="1"/>
    <s v="M"/>
    <s v="Import"/>
    <n v="710"/>
    <s v="ZAF"/>
    <x v="30"/>
    <n v="0"/>
    <s v="W00"/>
    <s v="World"/>
    <s v="H4"/>
    <s v="HS"/>
    <b v="1"/>
    <n v="310490"/>
    <s v="Fertilizers, mineral or chemical potassic, n.e.c. in heading no. 3104"/>
    <x v="11"/>
    <x v="2"/>
    <b v="1"/>
    <s v="C00"/>
    <s v="TOTAL CPC"/>
    <n v="0"/>
    <n v="0"/>
    <s v="TOTAL MOT"/>
    <n v="8"/>
    <s v="kg"/>
    <n v="3329"/>
    <b v="0"/>
    <n v="8"/>
    <s v="kg"/>
    <n v="3329"/>
    <b v="0"/>
    <n v="3329"/>
    <b v="0"/>
    <n v="0"/>
    <b v="0"/>
    <s v="2738.273"/>
    <n v="0"/>
    <s v="2738.273"/>
    <n v="0"/>
    <b v="0"/>
    <b v="1"/>
  </r>
  <r>
    <s v="C"/>
    <s v="A"/>
    <n v="20180101"/>
    <n v="2018"/>
    <n v="52"/>
    <x v="4"/>
    <n v="180"/>
    <s v="COD"/>
    <x v="1"/>
    <s v="M"/>
    <s v="Import"/>
    <n v="842"/>
    <s v="USA"/>
    <x v="15"/>
    <n v="0"/>
    <s v="W00"/>
    <s v="World"/>
    <s v="H4"/>
    <s v="HS"/>
    <b v="1"/>
    <n v="310490"/>
    <s v="Fertilizers, mineral or chemical potassic, n.e.c. in heading no. 3104"/>
    <x v="11"/>
    <x v="2"/>
    <b v="1"/>
    <s v="C00"/>
    <s v="TOTAL CPC"/>
    <n v="0"/>
    <n v="0"/>
    <s v="TOTAL MOT"/>
    <n v="8"/>
    <s v="kg"/>
    <n v="150"/>
    <b v="0"/>
    <n v="8"/>
    <s v="kg"/>
    <n v="150"/>
    <b v="0"/>
    <n v="150"/>
    <b v="0"/>
    <n v="0"/>
    <b v="0"/>
    <s v="1856.748"/>
    <n v="0"/>
    <s v="1856.748"/>
    <n v="0"/>
    <b v="0"/>
    <b v="1"/>
  </r>
  <r>
    <s v="C"/>
    <s v="A"/>
    <n v="20180101"/>
    <n v="2018"/>
    <n v="52"/>
    <x v="4"/>
    <n v="180"/>
    <s v="COD"/>
    <x v="1"/>
    <s v="M"/>
    <s v="Import"/>
    <n v="0"/>
    <s v="W00"/>
    <x v="0"/>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7651900"/>
    <b v="0"/>
    <n v="8"/>
    <s v="kg"/>
    <n v="7651900"/>
    <b v="0"/>
    <n v="7651900"/>
    <b v="0"/>
    <n v="0"/>
    <b v="0"/>
    <s v="4241762.441"/>
    <n v="0"/>
    <s v="4241762.441"/>
    <n v="0"/>
    <b v="0"/>
    <b v="1"/>
  </r>
  <r>
    <s v="C"/>
    <s v="A"/>
    <n v="20180101"/>
    <n v="2018"/>
    <n v="52"/>
    <x v="4"/>
    <n v="180"/>
    <s v="COD"/>
    <x v="1"/>
    <s v="M"/>
    <s v="Import"/>
    <n v="24"/>
    <s v="AGO"/>
    <x v="17"/>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846570"/>
    <b v="0"/>
    <n v="8"/>
    <s v="kg"/>
    <n v="846570"/>
    <b v="0"/>
    <n v="846570"/>
    <b v="0"/>
    <n v="0"/>
    <b v="0"/>
    <s v="203378.632"/>
    <n v="0"/>
    <s v="203378.632"/>
    <n v="0"/>
    <b v="0"/>
    <b v="1"/>
  </r>
  <r>
    <s v="C"/>
    <s v="A"/>
    <n v="20180101"/>
    <n v="2018"/>
    <n v="52"/>
    <x v="4"/>
    <n v="180"/>
    <s v="COD"/>
    <x v="1"/>
    <s v="M"/>
    <s v="Import"/>
    <n v="56"/>
    <s v="BEL"/>
    <x v="18"/>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433620"/>
    <b v="0"/>
    <n v="8"/>
    <s v="kg"/>
    <n v="433620"/>
    <b v="0"/>
    <n v="433620"/>
    <b v="0"/>
    <n v="0"/>
    <b v="0"/>
    <s v="261399.193"/>
    <n v="0"/>
    <s v="261399.193"/>
    <n v="0"/>
    <b v="0"/>
    <b v="1"/>
  </r>
  <r>
    <s v="C"/>
    <s v="A"/>
    <n v="20180101"/>
    <n v="2018"/>
    <n v="52"/>
    <x v="4"/>
    <n v="180"/>
    <s v="COD"/>
    <x v="1"/>
    <s v="M"/>
    <s v="Import"/>
    <n v="156"/>
    <s v="CHN"/>
    <x v="1"/>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644558"/>
    <b v="0"/>
    <n v="8"/>
    <s v="kg"/>
    <n v="644558"/>
    <b v="0"/>
    <n v="644558"/>
    <b v="0"/>
    <n v="0"/>
    <b v="0"/>
    <s v="248407.755"/>
    <n v="0"/>
    <s v="248407.755"/>
    <n v="0"/>
    <b v="0"/>
    <b v="1"/>
  </r>
  <r>
    <s v="C"/>
    <s v="A"/>
    <n v="20180101"/>
    <n v="2018"/>
    <n v="52"/>
    <x v="4"/>
    <n v="180"/>
    <s v="COD"/>
    <x v="1"/>
    <s v="M"/>
    <s v="Import"/>
    <n v="251"/>
    <s v="FRA"/>
    <x v="3"/>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9000"/>
    <b v="0"/>
    <n v="8"/>
    <s v="kg"/>
    <n v="9000"/>
    <b v="0"/>
    <n v="9000"/>
    <b v="0"/>
    <n v="0"/>
    <b v="0"/>
    <s v="4394.569"/>
    <n v="0"/>
    <s v="4394.569"/>
    <n v="0"/>
    <b v="0"/>
    <b v="1"/>
  </r>
  <r>
    <s v="C"/>
    <s v="A"/>
    <n v="20180101"/>
    <n v="2018"/>
    <n v="52"/>
    <x v="4"/>
    <n v="180"/>
    <s v="COD"/>
    <x v="1"/>
    <s v="M"/>
    <s v="Import"/>
    <n v="276"/>
    <s v="DEU"/>
    <x v="4"/>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5"/>
    <b v="0"/>
    <n v="8"/>
    <s v="kg"/>
    <n v="5"/>
    <b v="0"/>
    <n v="5"/>
    <b v="0"/>
    <n v="0"/>
    <b v="0"/>
    <s v="44.669"/>
    <n v="0"/>
    <s v="44.669"/>
    <n v="0"/>
    <b v="0"/>
    <b v="1"/>
  </r>
  <r>
    <s v="C"/>
    <s v="A"/>
    <n v="20180101"/>
    <n v="2018"/>
    <n v="52"/>
    <x v="4"/>
    <n v="180"/>
    <s v="COD"/>
    <x v="1"/>
    <s v="M"/>
    <s v="Import"/>
    <n v="440"/>
    <s v="LTU"/>
    <x v="24"/>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97000"/>
    <b v="0"/>
    <n v="8"/>
    <s v="kg"/>
    <n v="297000"/>
    <b v="0"/>
    <n v="297000"/>
    <b v="0"/>
    <n v="0"/>
    <b v="0"/>
    <s v="125266.588"/>
    <n v="0"/>
    <s v="125266.588"/>
    <n v="0"/>
    <b v="0"/>
    <b v="1"/>
  </r>
  <r>
    <s v="C"/>
    <s v="A"/>
    <n v="20180101"/>
    <n v="2018"/>
    <n v="52"/>
    <x v="4"/>
    <n v="180"/>
    <s v="COD"/>
    <x v="1"/>
    <s v="M"/>
    <s v="Import"/>
    <n v="478"/>
    <s v="MRT"/>
    <x v="53"/>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7840"/>
    <b v="0"/>
    <n v="8"/>
    <s v="kg"/>
    <n v="7840"/>
    <b v="0"/>
    <n v="7840"/>
    <b v="0"/>
    <n v="0"/>
    <b v="0"/>
    <s v="1537.928"/>
    <n v="0"/>
    <s v="1537.928"/>
    <n v="0"/>
    <b v="0"/>
    <b v="1"/>
  </r>
  <r>
    <s v="C"/>
    <s v="A"/>
    <n v="20180101"/>
    <n v="2018"/>
    <n v="52"/>
    <x v="4"/>
    <n v="180"/>
    <s v="COD"/>
    <x v="1"/>
    <s v="M"/>
    <s v="Import"/>
    <n v="504"/>
    <s v="MAR"/>
    <x v="43"/>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73206"/>
    <b v="0"/>
    <n v="8"/>
    <s v="kg"/>
    <n v="273206"/>
    <b v="0"/>
    <n v="273206"/>
    <b v="0"/>
    <n v="0"/>
    <b v="0"/>
    <s v="172573.053"/>
    <n v="0"/>
    <s v="172573.053"/>
    <n v="0"/>
    <b v="0"/>
    <b v="1"/>
  </r>
  <r>
    <s v="C"/>
    <s v="A"/>
    <n v="20180101"/>
    <n v="2018"/>
    <n v="52"/>
    <x v="4"/>
    <n v="180"/>
    <s v="COD"/>
    <x v="1"/>
    <s v="M"/>
    <s v="Import"/>
    <n v="508"/>
    <s v="MOZ"/>
    <x v="26"/>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532000"/>
    <b v="0"/>
    <n v="8"/>
    <s v="kg"/>
    <n v="532000"/>
    <b v="0"/>
    <n v="532000"/>
    <b v="0"/>
    <n v="0"/>
    <b v="0"/>
    <s v="403392.079"/>
    <n v="0"/>
    <s v="403392.079"/>
    <n v="0"/>
    <b v="0"/>
    <b v="1"/>
  </r>
  <r>
    <s v="C"/>
    <s v="A"/>
    <n v="20180101"/>
    <n v="2018"/>
    <n v="52"/>
    <x v="4"/>
    <n v="180"/>
    <s v="COD"/>
    <x v="1"/>
    <s v="M"/>
    <s v="Import"/>
    <n v="528"/>
    <s v="NLD"/>
    <x v="7"/>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559"/>
    <b v="0"/>
    <n v="8"/>
    <s v="kg"/>
    <n v="3559"/>
    <b v="0"/>
    <n v="3559"/>
    <b v="0"/>
    <n v="0"/>
    <b v="0"/>
    <s v="15778.069"/>
    <n v="0"/>
    <s v="15778.069"/>
    <n v="0"/>
    <b v="0"/>
    <b v="1"/>
  </r>
  <r>
    <s v="C"/>
    <s v="A"/>
    <n v="20180101"/>
    <n v="2018"/>
    <n v="52"/>
    <x v="4"/>
    <n v="180"/>
    <s v="COD"/>
    <x v="1"/>
    <s v="M"/>
    <s v="Import"/>
    <n v="643"/>
    <s v="RUS"/>
    <x v="9"/>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958711"/>
    <b v="0"/>
    <n v="8"/>
    <s v="kg"/>
    <n v="1958711"/>
    <b v="0"/>
    <n v="1958711"/>
    <b v="0"/>
    <n v="0"/>
    <b v="0"/>
    <s v="901508.878"/>
    <n v="0"/>
    <s v="901508.878"/>
    <n v="0"/>
    <b v="0"/>
    <b v="1"/>
  </r>
  <r>
    <s v="C"/>
    <s v="A"/>
    <n v="20180101"/>
    <n v="2018"/>
    <n v="52"/>
    <x v="4"/>
    <n v="180"/>
    <s v="COD"/>
    <x v="1"/>
    <s v="M"/>
    <s v="Import"/>
    <n v="646"/>
    <s v="RWA"/>
    <x v="28"/>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59"/>
    <b v="0"/>
    <n v="8"/>
    <s v="kg"/>
    <n v="259"/>
    <b v="0"/>
    <n v="259"/>
    <b v="0"/>
    <n v="0"/>
    <b v="0"/>
    <s v="294.256"/>
    <n v="0"/>
    <s v="294.256"/>
    <n v="0"/>
    <b v="0"/>
    <b v="1"/>
  </r>
  <r>
    <s v="C"/>
    <s v="A"/>
    <n v="20180101"/>
    <n v="2018"/>
    <n v="52"/>
    <x v="4"/>
    <n v="180"/>
    <s v="COD"/>
    <x v="1"/>
    <s v="M"/>
    <s v="Import"/>
    <n v="699"/>
    <s v="IND"/>
    <x v="11"/>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020"/>
    <b v="0"/>
    <n v="8"/>
    <s v="kg"/>
    <n v="2020"/>
    <b v="0"/>
    <n v="2020"/>
    <b v="0"/>
    <n v="0"/>
    <b v="0"/>
    <s v="5807.447"/>
    <n v="0"/>
    <s v="5807.447"/>
    <n v="0"/>
    <b v="0"/>
    <b v="1"/>
  </r>
  <r>
    <s v="C"/>
    <s v="A"/>
    <n v="20180101"/>
    <n v="2018"/>
    <n v="52"/>
    <x v="4"/>
    <n v="180"/>
    <s v="COD"/>
    <x v="1"/>
    <s v="M"/>
    <s v="Import"/>
    <n v="704"/>
    <s v="VNM"/>
    <x v="29"/>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47000"/>
    <b v="0"/>
    <n v="8"/>
    <s v="kg"/>
    <n v="47000"/>
    <b v="0"/>
    <n v="47000"/>
    <b v="0"/>
    <n v="0"/>
    <b v="0"/>
    <s v="27410.382"/>
    <n v="0"/>
    <s v="27410.382"/>
    <n v="0"/>
    <b v="0"/>
    <b v="1"/>
  </r>
  <r>
    <s v="C"/>
    <s v="A"/>
    <n v="20180101"/>
    <n v="2018"/>
    <n v="52"/>
    <x v="4"/>
    <n v="180"/>
    <s v="COD"/>
    <x v="1"/>
    <s v="M"/>
    <s v="Import"/>
    <n v="710"/>
    <s v="ZAF"/>
    <x v="30"/>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103378"/>
    <b v="0"/>
    <n v="8"/>
    <s v="kg"/>
    <n v="2103378"/>
    <b v="0"/>
    <n v="2103378"/>
    <b v="0"/>
    <n v="0"/>
    <b v="0"/>
    <s v="1577200.737"/>
    <n v="0"/>
    <s v="1577200.737"/>
    <n v="0"/>
    <b v="0"/>
    <b v="1"/>
  </r>
  <r>
    <s v="C"/>
    <s v="A"/>
    <n v="20180101"/>
    <n v="2018"/>
    <n v="52"/>
    <x v="4"/>
    <n v="180"/>
    <s v="COD"/>
    <x v="1"/>
    <s v="M"/>
    <s v="Import"/>
    <n v="788"/>
    <s v="TUN"/>
    <x v="45"/>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60"/>
    <b v="0"/>
    <n v="8"/>
    <s v="kg"/>
    <n v="60"/>
    <b v="0"/>
    <n v="60"/>
    <b v="0"/>
    <n v="0"/>
    <b v="0"/>
    <s v="167.901"/>
    <n v="0"/>
    <s v="167.901"/>
    <n v="0"/>
    <b v="0"/>
    <b v="1"/>
  </r>
  <r>
    <s v="C"/>
    <s v="A"/>
    <n v="20180101"/>
    <n v="2018"/>
    <n v="52"/>
    <x v="4"/>
    <n v="180"/>
    <s v="COD"/>
    <x v="1"/>
    <s v="M"/>
    <s v="Import"/>
    <n v="792"/>
    <s v="TUR"/>
    <x v="33"/>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84000"/>
    <b v="0"/>
    <n v="8"/>
    <s v="kg"/>
    <n v="84000"/>
    <b v="0"/>
    <n v="84000"/>
    <b v="0"/>
    <n v="0"/>
    <b v="0"/>
    <s v="56455.761"/>
    <n v="0"/>
    <s v="56455.761"/>
    <n v="0"/>
    <b v="0"/>
    <b v="1"/>
  </r>
  <r>
    <s v="C"/>
    <s v="A"/>
    <n v="20180101"/>
    <n v="2018"/>
    <n v="52"/>
    <x v="4"/>
    <n v="180"/>
    <s v="COD"/>
    <x v="1"/>
    <s v="M"/>
    <s v="Import"/>
    <n v="800"/>
    <s v="UGA"/>
    <x v="34"/>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689"/>
    <b v="0"/>
    <n v="8"/>
    <s v="kg"/>
    <n v="1689"/>
    <b v="0"/>
    <n v="1689"/>
    <b v="0"/>
    <n v="0"/>
    <b v="0"/>
    <s v="5074.707"/>
    <n v="0"/>
    <s v="5074.707"/>
    <n v="0"/>
    <b v="0"/>
    <b v="1"/>
  </r>
  <r>
    <s v="C"/>
    <s v="A"/>
    <n v="20180101"/>
    <n v="2018"/>
    <n v="52"/>
    <x v="4"/>
    <n v="180"/>
    <s v="COD"/>
    <x v="1"/>
    <s v="M"/>
    <s v="Import"/>
    <n v="842"/>
    <s v="USA"/>
    <x v="15"/>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0425"/>
    <b v="0"/>
    <n v="8"/>
    <s v="kg"/>
    <n v="10425"/>
    <b v="0"/>
    <n v="10425"/>
    <b v="0"/>
    <n v="0"/>
    <b v="0"/>
    <s v="6345.938"/>
    <n v="0"/>
    <s v="6345.938"/>
    <n v="0"/>
    <b v="0"/>
    <b v="1"/>
  </r>
  <r>
    <s v="C"/>
    <s v="A"/>
    <n v="20180101"/>
    <n v="2018"/>
    <n v="52"/>
    <x v="4"/>
    <n v="180"/>
    <s v="COD"/>
    <x v="1"/>
    <s v="M"/>
    <s v="Import"/>
    <n v="894"/>
    <s v="ZMB"/>
    <x v="39"/>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97000"/>
    <b v="0"/>
    <n v="8"/>
    <s v="kg"/>
    <n v="397000"/>
    <b v="0"/>
    <n v="397000"/>
    <b v="0"/>
    <n v="0"/>
    <b v="0"/>
    <s v="225323.899"/>
    <n v="0"/>
    <s v="225323.899"/>
    <n v="0"/>
    <b v="0"/>
    <b v="1"/>
  </r>
  <r>
    <s v="C"/>
    <s v="A"/>
    <n v="20180101"/>
    <n v="2018"/>
    <n v="52"/>
    <x v="4"/>
    <n v="562"/>
    <s v="NER"/>
    <x v="0"/>
    <s v="M"/>
    <s v="Import"/>
    <n v="0"/>
    <s v="W00"/>
    <x v="0"/>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6517041"/>
    <b v="0"/>
    <n v="8"/>
    <s v="kg"/>
    <n v="6517041"/>
    <b v="0"/>
    <n v="6517041"/>
    <b v="0"/>
    <n v="0"/>
    <b v="0"/>
    <s v="1804873.98"/>
    <m/>
    <s v="1804873.98"/>
    <n v="0"/>
    <b v="0"/>
    <b v="1"/>
  </r>
  <r>
    <s v="C"/>
    <s v="A"/>
    <n v="20180101"/>
    <n v="2018"/>
    <n v="52"/>
    <x v="4"/>
    <n v="562"/>
    <s v="NER"/>
    <x v="0"/>
    <s v="M"/>
    <s v="Import"/>
    <n v="204"/>
    <s v="BEN"/>
    <x v="2"/>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9000"/>
    <b v="0"/>
    <n v="8"/>
    <s v="kg"/>
    <n v="19000"/>
    <b v="0"/>
    <n v="19000"/>
    <b v="0"/>
    <n v="0"/>
    <b v="0"/>
    <s v="1571.93"/>
    <m/>
    <s v="1571.93"/>
    <n v="0"/>
    <b v="0"/>
    <b v="1"/>
  </r>
  <r>
    <s v="C"/>
    <s v="A"/>
    <n v="20180101"/>
    <n v="2018"/>
    <n v="52"/>
    <x v="4"/>
    <n v="562"/>
    <s v="NER"/>
    <x v="0"/>
    <s v="M"/>
    <s v="Import"/>
    <n v="504"/>
    <s v="MAR"/>
    <x v="43"/>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14000"/>
    <b v="0"/>
    <n v="8"/>
    <s v="kg"/>
    <n v="114000"/>
    <b v="0"/>
    <n v="114000"/>
    <b v="0"/>
    <n v="0"/>
    <b v="0"/>
    <s v="63161.36"/>
    <m/>
    <s v="63161.36"/>
    <n v="0"/>
    <b v="0"/>
    <b v="1"/>
  </r>
  <r>
    <s v="C"/>
    <s v="A"/>
    <n v="20180101"/>
    <n v="2018"/>
    <n v="52"/>
    <x v="4"/>
    <n v="562"/>
    <s v="NER"/>
    <x v="0"/>
    <s v="M"/>
    <s v="Import"/>
    <n v="566"/>
    <s v="NGA"/>
    <x v="8"/>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6378750"/>
    <b v="0"/>
    <n v="8"/>
    <s v="kg"/>
    <n v="6378750"/>
    <b v="0"/>
    <n v="6378750"/>
    <b v="0"/>
    <n v="0"/>
    <b v="0"/>
    <s v="1722125.54"/>
    <m/>
    <s v="1722125.54"/>
    <n v="0"/>
    <b v="0"/>
    <b v="1"/>
  </r>
  <r>
    <s v="C"/>
    <s v="A"/>
    <n v="20180101"/>
    <n v="2018"/>
    <n v="52"/>
    <x v="4"/>
    <n v="562"/>
    <s v="NER"/>
    <x v="0"/>
    <s v="M"/>
    <s v="Import"/>
    <n v="699"/>
    <s v="IND"/>
    <x v="11"/>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50"/>
    <b v="0"/>
    <n v="8"/>
    <s v="kg"/>
    <n v="50"/>
    <b v="0"/>
    <n v="50"/>
    <b v="0"/>
    <n v="0"/>
    <b v="0"/>
    <s v="72.23"/>
    <m/>
    <s v="72.23"/>
    <n v="0"/>
    <b v="0"/>
    <b v="1"/>
  </r>
  <r>
    <s v="C"/>
    <s v="A"/>
    <n v="20180101"/>
    <n v="2018"/>
    <n v="52"/>
    <x v="4"/>
    <n v="562"/>
    <s v="NER"/>
    <x v="0"/>
    <s v="M"/>
    <s v="Import"/>
    <n v="792"/>
    <s v="TUR"/>
    <x v="33"/>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8"/>
    <b v="0"/>
    <n v="8"/>
    <s v="kg"/>
    <n v="18"/>
    <b v="0"/>
    <n v="18"/>
    <b v="0"/>
    <n v="0"/>
    <b v="0"/>
    <s v="5621.25"/>
    <m/>
    <s v="5621.25"/>
    <n v="0"/>
    <b v="0"/>
    <b v="1"/>
  </r>
  <r>
    <s v="C"/>
    <s v="A"/>
    <n v="20180101"/>
    <n v="2018"/>
    <n v="52"/>
    <x v="4"/>
    <n v="562"/>
    <s v="NER"/>
    <x v="0"/>
    <s v="M"/>
    <s v="Import"/>
    <n v="854"/>
    <s v="BFA"/>
    <x v="16"/>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5223"/>
    <b v="0"/>
    <n v="8"/>
    <s v="kg"/>
    <n v="5223"/>
    <b v="0"/>
    <n v="5223"/>
    <b v="0"/>
    <n v="0"/>
    <b v="0"/>
    <s v="12321.67"/>
    <m/>
    <s v="12321.67"/>
    <n v="0"/>
    <b v="0"/>
    <b v="1"/>
  </r>
  <r>
    <s v="C"/>
    <s v="A"/>
    <n v="20180101"/>
    <n v="2018"/>
    <n v="52"/>
    <x v="4"/>
    <n v="180"/>
    <s v="COD"/>
    <x v="1"/>
    <s v="M"/>
    <s v="Import"/>
    <n v="0"/>
    <s v="W00"/>
    <x v="0"/>
    <n v="0"/>
    <s v="W00"/>
    <s v="World"/>
    <s v="H4"/>
    <s v="HS"/>
    <b v="1"/>
    <n v="310510"/>
    <s v="Fertilizers, mineral or chemical in tablets or similar forms or in packages of a gross weight not exceeding 10kg"/>
    <x v="13"/>
    <x v="2"/>
    <b v="1"/>
    <s v="C00"/>
    <s v="TOTAL CPC"/>
    <n v="0"/>
    <n v="0"/>
    <s v="TOTAL MOT"/>
    <n v="8"/>
    <s v="kg"/>
    <n v="29"/>
    <b v="0"/>
    <n v="8"/>
    <s v="kg"/>
    <n v="29"/>
    <b v="0"/>
    <n v="29"/>
    <b v="0"/>
    <n v="0"/>
    <b v="0"/>
    <s v="1126.376"/>
    <n v="0"/>
    <s v="1126.376"/>
    <n v="0"/>
    <b v="0"/>
    <b v="1"/>
  </r>
  <r>
    <s v="C"/>
    <s v="A"/>
    <n v="20180101"/>
    <n v="2018"/>
    <n v="52"/>
    <x v="4"/>
    <n v="180"/>
    <s v="COD"/>
    <x v="1"/>
    <s v="M"/>
    <s v="Import"/>
    <n v="710"/>
    <s v="ZAF"/>
    <x v="30"/>
    <n v="0"/>
    <s v="W00"/>
    <s v="World"/>
    <s v="H4"/>
    <s v="HS"/>
    <b v="1"/>
    <n v="310510"/>
    <s v="Fertilizers, mineral or chemical in tablets or similar forms or in packages of a gross weight not exceeding 10kg"/>
    <x v="13"/>
    <x v="2"/>
    <b v="1"/>
    <s v="C00"/>
    <s v="TOTAL CPC"/>
    <n v="0"/>
    <n v="0"/>
    <s v="TOTAL MOT"/>
    <n v="8"/>
    <s v="kg"/>
    <n v="29"/>
    <b v="0"/>
    <n v="8"/>
    <s v="kg"/>
    <n v="29"/>
    <b v="0"/>
    <n v="29"/>
    <b v="0"/>
    <n v="0"/>
    <b v="0"/>
    <s v="1126.376"/>
    <n v="0"/>
    <s v="1126.376"/>
    <n v="0"/>
    <b v="0"/>
    <b v="1"/>
  </r>
  <r>
    <s v="C"/>
    <s v="A"/>
    <n v="20180101"/>
    <n v="2018"/>
    <n v="52"/>
    <x v="4"/>
    <n v="562"/>
    <s v="NER"/>
    <x v="0"/>
    <s v="M"/>
    <s v="Import"/>
    <n v="0"/>
    <s v="W00"/>
    <x v="0"/>
    <n v="0"/>
    <s v="W00"/>
    <s v="World"/>
    <s v="H5"/>
    <s v="HS"/>
    <b v="1"/>
    <n v="310510"/>
    <s v="Fertilizers, mineral or chemical in tablets or similar forms or in packages of a gross weight not exceeding 10kg"/>
    <x v="13"/>
    <x v="2"/>
    <b v="1"/>
    <s v="C00"/>
    <s v="TOTAL CPC"/>
    <n v="0"/>
    <n v="0"/>
    <s v="TOTAL MOT"/>
    <n v="8"/>
    <s v="kg"/>
    <n v="252300"/>
    <b v="0"/>
    <n v="8"/>
    <s v="kg"/>
    <n v="252300"/>
    <b v="0"/>
    <n v="252300"/>
    <b v="0"/>
    <n v="0"/>
    <b v="0"/>
    <s v="64164.03"/>
    <m/>
    <s v="64164.03"/>
    <n v="0"/>
    <b v="0"/>
    <b v="1"/>
  </r>
  <r>
    <s v="C"/>
    <s v="A"/>
    <n v="20180101"/>
    <n v="2018"/>
    <n v="52"/>
    <x v="4"/>
    <n v="562"/>
    <s v="NER"/>
    <x v="0"/>
    <s v="M"/>
    <s v="Import"/>
    <n v="566"/>
    <s v="NGA"/>
    <x v="8"/>
    <n v="0"/>
    <s v="W00"/>
    <s v="World"/>
    <s v="H5"/>
    <s v="HS"/>
    <b v="1"/>
    <n v="310510"/>
    <s v="Fertilizers, mineral or chemical in tablets or similar forms or in packages of a gross weight not exceeding 10kg"/>
    <x v="13"/>
    <x v="2"/>
    <b v="1"/>
    <s v="C00"/>
    <s v="TOTAL CPC"/>
    <n v="0"/>
    <n v="0"/>
    <s v="TOTAL MOT"/>
    <n v="8"/>
    <s v="kg"/>
    <n v="252250"/>
    <b v="0"/>
    <n v="8"/>
    <s v="kg"/>
    <n v="252250"/>
    <b v="0"/>
    <n v="252250"/>
    <b v="0"/>
    <n v="0"/>
    <b v="0"/>
    <s v="64091.8"/>
    <m/>
    <s v="64091.8"/>
    <n v="0"/>
    <b v="1"/>
    <b v="0"/>
  </r>
  <r>
    <s v="C"/>
    <s v="A"/>
    <n v="20180101"/>
    <n v="2018"/>
    <n v="52"/>
    <x v="4"/>
    <n v="562"/>
    <s v="NER"/>
    <x v="0"/>
    <s v="M"/>
    <s v="Import"/>
    <n v="699"/>
    <s v="IND"/>
    <x v="11"/>
    <n v="0"/>
    <s v="W00"/>
    <s v="World"/>
    <s v="H5"/>
    <s v="HS"/>
    <b v="1"/>
    <n v="310510"/>
    <s v="Fertilizers, mineral or chemical in tablets or similar forms or in packages of a gross weight not exceeding 10kg"/>
    <x v="13"/>
    <x v="2"/>
    <b v="1"/>
    <s v="C00"/>
    <s v="TOTAL CPC"/>
    <n v="0"/>
    <n v="0"/>
    <s v="TOTAL MOT"/>
    <n v="8"/>
    <s v="kg"/>
    <n v="50"/>
    <b v="0"/>
    <n v="8"/>
    <s v="kg"/>
    <n v="50"/>
    <b v="0"/>
    <n v="50"/>
    <b v="0"/>
    <n v="0"/>
    <b v="0"/>
    <s v="72.23"/>
    <m/>
    <s v="72.23"/>
    <n v="0"/>
    <b v="1"/>
    <b v="0"/>
  </r>
  <r>
    <s v="C"/>
    <s v="A"/>
    <n v="20180101"/>
    <n v="2018"/>
    <n v="52"/>
    <x v="4"/>
    <n v="180"/>
    <s v="COD"/>
    <x v="1"/>
    <s v="M"/>
    <s v="Import"/>
    <n v="0"/>
    <s v="W00"/>
    <x v="0"/>
    <n v="0"/>
    <s v="W00"/>
    <s v="World"/>
    <s v="H4"/>
    <s v="HS"/>
    <b v="1"/>
    <n v="310520"/>
    <s v="Fertilizers, mineral or chemical containing the three fertilizing elements nitrogen, phosphorus and potassium"/>
    <x v="14"/>
    <x v="2"/>
    <b v="1"/>
    <s v="C00"/>
    <s v="TOTAL CPC"/>
    <n v="0"/>
    <n v="0"/>
    <s v="TOTAL MOT"/>
    <n v="8"/>
    <s v="kg"/>
    <n v="6931011"/>
    <b v="0"/>
    <n v="8"/>
    <s v="kg"/>
    <n v="6931011"/>
    <b v="0"/>
    <n v="6931011"/>
    <b v="0"/>
    <n v="0"/>
    <b v="0"/>
    <s v="3791368.574"/>
    <n v="0"/>
    <s v="3791368.574"/>
    <n v="0"/>
    <b v="0"/>
    <b v="1"/>
  </r>
  <r>
    <s v="C"/>
    <s v="A"/>
    <n v="20180101"/>
    <n v="2018"/>
    <n v="52"/>
    <x v="4"/>
    <n v="180"/>
    <s v="COD"/>
    <x v="1"/>
    <s v="M"/>
    <s v="Import"/>
    <n v="24"/>
    <s v="AGO"/>
    <x v="17"/>
    <n v="0"/>
    <s v="W00"/>
    <s v="World"/>
    <s v="H4"/>
    <s v="HS"/>
    <b v="1"/>
    <n v="310520"/>
    <s v="Fertilizers, mineral or chemical containing the three fertilizing elements nitrogen, phosphorus and potassium"/>
    <x v="14"/>
    <x v="2"/>
    <b v="1"/>
    <s v="C00"/>
    <s v="TOTAL CPC"/>
    <n v="0"/>
    <n v="0"/>
    <s v="TOTAL MOT"/>
    <n v="8"/>
    <s v="kg"/>
    <n v="731186"/>
    <b v="0"/>
    <n v="8"/>
    <s v="kg"/>
    <n v="731186"/>
    <b v="0"/>
    <n v="731186"/>
    <b v="0"/>
    <n v="0"/>
    <b v="0"/>
    <s v="183067.942"/>
    <n v="0"/>
    <s v="183067.942"/>
    <n v="0"/>
    <b v="0"/>
    <b v="1"/>
  </r>
  <r>
    <s v="C"/>
    <s v="A"/>
    <n v="20180101"/>
    <n v="2018"/>
    <n v="52"/>
    <x v="4"/>
    <n v="180"/>
    <s v="COD"/>
    <x v="1"/>
    <s v="M"/>
    <s v="Import"/>
    <n v="56"/>
    <s v="BEL"/>
    <x v="18"/>
    <n v="0"/>
    <s v="W00"/>
    <s v="World"/>
    <s v="H4"/>
    <s v="HS"/>
    <b v="1"/>
    <n v="310520"/>
    <s v="Fertilizers, mineral or chemical containing the three fertilizing elements nitrogen, phosphorus and potassium"/>
    <x v="14"/>
    <x v="2"/>
    <b v="1"/>
    <s v="C00"/>
    <s v="TOTAL CPC"/>
    <n v="0"/>
    <n v="0"/>
    <s v="TOTAL MOT"/>
    <n v="8"/>
    <s v="kg"/>
    <n v="433620"/>
    <b v="0"/>
    <n v="8"/>
    <s v="kg"/>
    <n v="433620"/>
    <b v="0"/>
    <n v="433620"/>
    <b v="0"/>
    <n v="0"/>
    <b v="0"/>
    <s v="261399.193"/>
    <n v="0"/>
    <s v="261399.193"/>
    <n v="0"/>
    <b v="0"/>
    <b v="1"/>
  </r>
  <r>
    <s v="C"/>
    <s v="A"/>
    <n v="20180101"/>
    <n v="2018"/>
    <n v="52"/>
    <x v="4"/>
    <n v="180"/>
    <s v="COD"/>
    <x v="1"/>
    <s v="M"/>
    <s v="Import"/>
    <n v="156"/>
    <s v="CHN"/>
    <x v="1"/>
    <n v="0"/>
    <s v="W00"/>
    <s v="World"/>
    <s v="H4"/>
    <s v="HS"/>
    <b v="1"/>
    <n v="310520"/>
    <s v="Fertilizers, mineral or chemical containing the three fertilizing elements nitrogen, phosphorus and potassium"/>
    <x v="14"/>
    <x v="2"/>
    <b v="1"/>
    <s v="C00"/>
    <s v="TOTAL CPC"/>
    <n v="0"/>
    <n v="0"/>
    <s v="TOTAL MOT"/>
    <n v="8"/>
    <s v="kg"/>
    <n v="644438"/>
    <b v="0"/>
    <n v="8"/>
    <s v="kg"/>
    <n v="644438"/>
    <b v="0"/>
    <n v="644438"/>
    <b v="0"/>
    <n v="0"/>
    <b v="0"/>
    <s v="248308.666"/>
    <n v="0"/>
    <s v="248308.666"/>
    <n v="0"/>
    <b v="0"/>
    <b v="1"/>
  </r>
  <r>
    <s v="C"/>
    <s v="A"/>
    <n v="20180101"/>
    <n v="2018"/>
    <n v="52"/>
    <x v="4"/>
    <n v="180"/>
    <s v="COD"/>
    <x v="1"/>
    <s v="M"/>
    <s v="Import"/>
    <n v="440"/>
    <s v="LTU"/>
    <x v="24"/>
    <n v="0"/>
    <s v="W00"/>
    <s v="World"/>
    <s v="H4"/>
    <s v="HS"/>
    <b v="1"/>
    <n v="310520"/>
    <s v="Fertilizers, mineral or chemical containing the three fertilizing elements nitrogen, phosphorus and potassium"/>
    <x v="14"/>
    <x v="2"/>
    <b v="1"/>
    <s v="C00"/>
    <s v="TOTAL CPC"/>
    <n v="0"/>
    <n v="0"/>
    <s v="TOTAL MOT"/>
    <n v="8"/>
    <s v="kg"/>
    <n v="297000"/>
    <b v="0"/>
    <n v="8"/>
    <s v="kg"/>
    <n v="297000"/>
    <b v="0"/>
    <n v="297000"/>
    <b v="0"/>
    <n v="0"/>
    <b v="0"/>
    <s v="125266.588"/>
    <n v="0"/>
    <s v="125266.588"/>
    <n v="0"/>
    <b v="0"/>
    <b v="1"/>
  </r>
  <r>
    <s v="C"/>
    <s v="A"/>
    <n v="20180101"/>
    <n v="2018"/>
    <n v="52"/>
    <x v="4"/>
    <n v="180"/>
    <s v="COD"/>
    <x v="1"/>
    <s v="M"/>
    <s v="Import"/>
    <n v="478"/>
    <s v="MRT"/>
    <x v="53"/>
    <n v="0"/>
    <s v="W00"/>
    <s v="World"/>
    <s v="H4"/>
    <s v="HS"/>
    <b v="1"/>
    <n v="310520"/>
    <s v="Fertilizers, mineral or chemical containing the three fertilizing elements nitrogen, phosphorus and potassium"/>
    <x v="14"/>
    <x v="2"/>
    <b v="1"/>
    <s v="C00"/>
    <s v="TOTAL CPC"/>
    <n v="0"/>
    <n v="0"/>
    <s v="TOTAL MOT"/>
    <n v="8"/>
    <s v="kg"/>
    <n v="7840"/>
    <b v="0"/>
    <n v="8"/>
    <s v="kg"/>
    <n v="7840"/>
    <b v="0"/>
    <n v="7840"/>
    <b v="0"/>
    <n v="0"/>
    <b v="0"/>
    <s v="1537.928"/>
    <n v="0"/>
    <s v="1537.928"/>
    <n v="0"/>
    <b v="0"/>
    <b v="1"/>
  </r>
  <r>
    <s v="C"/>
    <s v="A"/>
    <n v="20180101"/>
    <n v="2018"/>
    <n v="52"/>
    <x v="4"/>
    <n v="180"/>
    <s v="COD"/>
    <x v="1"/>
    <s v="M"/>
    <s v="Import"/>
    <n v="508"/>
    <s v="MOZ"/>
    <x v="26"/>
    <n v="0"/>
    <s v="W00"/>
    <s v="World"/>
    <s v="H4"/>
    <s v="HS"/>
    <b v="1"/>
    <n v="310520"/>
    <s v="Fertilizers, mineral or chemical containing the three fertilizing elements nitrogen, phosphorus and potassium"/>
    <x v="14"/>
    <x v="2"/>
    <b v="1"/>
    <s v="C00"/>
    <s v="TOTAL CPC"/>
    <n v="0"/>
    <n v="0"/>
    <s v="TOTAL MOT"/>
    <n v="8"/>
    <s v="kg"/>
    <n v="532000"/>
    <b v="0"/>
    <n v="8"/>
    <s v="kg"/>
    <n v="532000"/>
    <b v="0"/>
    <n v="532000"/>
    <b v="0"/>
    <n v="0"/>
    <b v="0"/>
    <s v="403392.079"/>
    <n v="0"/>
    <s v="403392.079"/>
    <n v="0"/>
    <b v="0"/>
    <b v="1"/>
  </r>
  <r>
    <s v="C"/>
    <s v="A"/>
    <n v="20180101"/>
    <n v="2018"/>
    <n v="52"/>
    <x v="4"/>
    <n v="180"/>
    <s v="COD"/>
    <x v="1"/>
    <s v="M"/>
    <s v="Import"/>
    <n v="528"/>
    <s v="NLD"/>
    <x v="7"/>
    <n v="0"/>
    <s v="W00"/>
    <s v="World"/>
    <s v="H4"/>
    <s v="HS"/>
    <b v="1"/>
    <n v="310520"/>
    <s v="Fertilizers, mineral or chemical containing the three fertilizing elements nitrogen, phosphorus and potassium"/>
    <x v="14"/>
    <x v="2"/>
    <b v="1"/>
    <s v="C00"/>
    <s v="TOTAL CPC"/>
    <n v="0"/>
    <n v="0"/>
    <s v="TOTAL MOT"/>
    <n v="8"/>
    <s v="kg"/>
    <n v="1475"/>
    <b v="0"/>
    <n v="8"/>
    <s v="kg"/>
    <n v="1475"/>
    <b v="0"/>
    <n v="1475"/>
    <b v="0"/>
    <n v="0"/>
    <b v="0"/>
    <s v="8259.723"/>
    <n v="0"/>
    <s v="8259.723"/>
    <n v="0"/>
    <b v="0"/>
    <b v="1"/>
  </r>
  <r>
    <s v="C"/>
    <s v="A"/>
    <n v="20180101"/>
    <n v="2018"/>
    <n v="52"/>
    <x v="4"/>
    <n v="180"/>
    <s v="COD"/>
    <x v="1"/>
    <s v="M"/>
    <s v="Import"/>
    <n v="643"/>
    <s v="RUS"/>
    <x v="9"/>
    <n v="0"/>
    <s v="W00"/>
    <s v="World"/>
    <s v="H4"/>
    <s v="HS"/>
    <b v="1"/>
    <n v="310520"/>
    <s v="Fertilizers, mineral or chemical containing the three fertilizing elements nitrogen, phosphorus and potassium"/>
    <x v="14"/>
    <x v="2"/>
    <b v="1"/>
    <s v="C00"/>
    <s v="TOTAL CPC"/>
    <n v="0"/>
    <n v="0"/>
    <s v="TOTAL MOT"/>
    <n v="8"/>
    <s v="kg"/>
    <n v="1908852"/>
    <b v="0"/>
    <n v="8"/>
    <s v="kg"/>
    <n v="1908852"/>
    <b v="0"/>
    <n v="1908852"/>
    <b v="0"/>
    <n v="0"/>
    <b v="0"/>
    <s v="871511.755"/>
    <n v="0"/>
    <s v="871511.755"/>
    <n v="0"/>
    <b v="0"/>
    <b v="1"/>
  </r>
  <r>
    <s v="C"/>
    <s v="A"/>
    <n v="20180101"/>
    <n v="2018"/>
    <n v="52"/>
    <x v="4"/>
    <n v="180"/>
    <s v="COD"/>
    <x v="1"/>
    <s v="M"/>
    <s v="Import"/>
    <n v="699"/>
    <s v="IND"/>
    <x v="11"/>
    <n v="0"/>
    <s v="W00"/>
    <s v="World"/>
    <s v="H4"/>
    <s v="HS"/>
    <b v="1"/>
    <n v="310520"/>
    <s v="Fertilizers, mineral or chemical containing the three fertilizing elements nitrogen, phosphorus and potassium"/>
    <x v="14"/>
    <x v="2"/>
    <b v="1"/>
    <s v="C00"/>
    <s v="TOTAL CPC"/>
    <n v="0"/>
    <n v="0"/>
    <s v="TOTAL MOT"/>
    <n v="8"/>
    <s v="kg"/>
    <n v="2020"/>
    <b v="0"/>
    <n v="8"/>
    <s v="kg"/>
    <n v="2020"/>
    <b v="0"/>
    <n v="2020"/>
    <b v="0"/>
    <n v="0"/>
    <b v="0"/>
    <s v="5807.447"/>
    <n v="0"/>
    <s v="5807.447"/>
    <n v="0"/>
    <b v="0"/>
    <b v="1"/>
  </r>
  <r>
    <s v="C"/>
    <s v="A"/>
    <n v="20180101"/>
    <n v="2018"/>
    <n v="52"/>
    <x v="4"/>
    <n v="180"/>
    <s v="COD"/>
    <x v="1"/>
    <s v="M"/>
    <s v="Import"/>
    <n v="704"/>
    <s v="VNM"/>
    <x v="29"/>
    <n v="0"/>
    <s v="W00"/>
    <s v="World"/>
    <s v="H4"/>
    <s v="HS"/>
    <b v="1"/>
    <n v="310520"/>
    <s v="Fertilizers, mineral or chemical containing the three fertilizing elements nitrogen, phosphorus and potassium"/>
    <x v="14"/>
    <x v="2"/>
    <b v="1"/>
    <s v="C00"/>
    <s v="TOTAL CPC"/>
    <n v="0"/>
    <n v="0"/>
    <s v="TOTAL MOT"/>
    <n v="8"/>
    <s v="kg"/>
    <n v="47000"/>
    <b v="0"/>
    <n v="8"/>
    <s v="kg"/>
    <n v="47000"/>
    <b v="0"/>
    <n v="47000"/>
    <b v="0"/>
    <n v="0"/>
    <b v="0"/>
    <s v="27410.382"/>
    <n v="0"/>
    <s v="27410.382"/>
    <n v="0"/>
    <b v="0"/>
    <b v="1"/>
  </r>
  <r>
    <s v="C"/>
    <s v="A"/>
    <n v="20180101"/>
    <n v="2018"/>
    <n v="52"/>
    <x v="4"/>
    <n v="180"/>
    <s v="COD"/>
    <x v="1"/>
    <s v="M"/>
    <s v="Import"/>
    <n v="710"/>
    <s v="ZAF"/>
    <x v="30"/>
    <n v="0"/>
    <s v="W00"/>
    <s v="World"/>
    <s v="H4"/>
    <s v="HS"/>
    <b v="1"/>
    <n v="310520"/>
    <s v="Fertilizers, mineral or chemical containing the three fertilizing elements nitrogen, phosphorus and potassium"/>
    <x v="14"/>
    <x v="2"/>
    <b v="1"/>
    <s v="C00"/>
    <s v="TOTAL CPC"/>
    <n v="0"/>
    <n v="0"/>
    <s v="TOTAL MOT"/>
    <n v="8"/>
    <s v="kg"/>
    <n v="1961215"/>
    <b v="0"/>
    <n v="8"/>
    <s v="kg"/>
    <n v="1961215"/>
    <b v="0"/>
    <n v="1961215"/>
    <b v="0"/>
    <n v="0"/>
    <b v="0"/>
    <s v="1468575.818"/>
    <n v="0"/>
    <s v="1468575.818"/>
    <n v="0"/>
    <b v="0"/>
    <b v="1"/>
  </r>
  <r>
    <s v="C"/>
    <s v="A"/>
    <n v="20180101"/>
    <n v="2018"/>
    <n v="52"/>
    <x v="4"/>
    <n v="180"/>
    <s v="COD"/>
    <x v="1"/>
    <s v="M"/>
    <s v="Import"/>
    <n v="792"/>
    <s v="TUR"/>
    <x v="33"/>
    <n v="0"/>
    <s v="W00"/>
    <s v="World"/>
    <s v="H4"/>
    <s v="HS"/>
    <b v="1"/>
    <n v="310520"/>
    <s v="Fertilizers, mineral or chemical containing the three fertilizing elements nitrogen, phosphorus and potassium"/>
    <x v="14"/>
    <x v="2"/>
    <b v="1"/>
    <s v="C00"/>
    <s v="TOTAL CPC"/>
    <n v="0"/>
    <n v="0"/>
    <s v="TOTAL MOT"/>
    <n v="8"/>
    <s v="kg"/>
    <n v="84000"/>
    <b v="0"/>
    <n v="8"/>
    <s v="kg"/>
    <n v="84000"/>
    <b v="0"/>
    <n v="84000"/>
    <b v="0"/>
    <n v="0"/>
    <b v="0"/>
    <s v="56455.761"/>
    <n v="0"/>
    <s v="56455.761"/>
    <n v="0"/>
    <b v="0"/>
    <b v="1"/>
  </r>
  <r>
    <s v="C"/>
    <s v="A"/>
    <n v="20180101"/>
    <n v="2018"/>
    <n v="52"/>
    <x v="4"/>
    <n v="180"/>
    <s v="COD"/>
    <x v="1"/>
    <s v="M"/>
    <s v="Import"/>
    <n v="842"/>
    <s v="USA"/>
    <x v="15"/>
    <n v="0"/>
    <s v="W00"/>
    <s v="World"/>
    <s v="H4"/>
    <s v="HS"/>
    <b v="1"/>
    <n v="310520"/>
    <s v="Fertilizers, mineral or chemical containing the three fertilizing elements nitrogen, phosphorus and potassium"/>
    <x v="14"/>
    <x v="2"/>
    <b v="1"/>
    <s v="C00"/>
    <s v="TOTAL CPC"/>
    <n v="0"/>
    <n v="0"/>
    <s v="TOTAL MOT"/>
    <n v="8"/>
    <s v="kg"/>
    <n v="10365"/>
    <b v="0"/>
    <n v="8"/>
    <s v="kg"/>
    <n v="10365"/>
    <b v="0"/>
    <n v="10365"/>
    <b v="0"/>
    <n v="0"/>
    <b v="0"/>
    <s v="5874.604"/>
    <n v="0"/>
    <s v="5874.604"/>
    <n v="0"/>
    <b v="0"/>
    <b v="1"/>
  </r>
  <r>
    <s v="C"/>
    <s v="A"/>
    <n v="20180101"/>
    <n v="2018"/>
    <n v="52"/>
    <x v="4"/>
    <n v="180"/>
    <s v="COD"/>
    <x v="1"/>
    <s v="M"/>
    <s v="Import"/>
    <n v="894"/>
    <s v="ZMB"/>
    <x v="39"/>
    <n v="0"/>
    <s v="W00"/>
    <s v="World"/>
    <s v="H4"/>
    <s v="HS"/>
    <b v="1"/>
    <n v="310520"/>
    <s v="Fertilizers, mineral or chemical containing the three fertilizing elements nitrogen, phosphorus and potassium"/>
    <x v="14"/>
    <x v="2"/>
    <b v="1"/>
    <s v="C00"/>
    <s v="TOTAL CPC"/>
    <n v="0"/>
    <n v="0"/>
    <s v="TOTAL MOT"/>
    <n v="8"/>
    <s v="kg"/>
    <n v="270000"/>
    <b v="0"/>
    <n v="8"/>
    <s v="kg"/>
    <n v="270000"/>
    <b v="0"/>
    <n v="270000"/>
    <b v="0"/>
    <n v="0"/>
    <b v="0"/>
    <s v="124500.688"/>
    <n v="0"/>
    <s v="124500.688"/>
    <n v="0"/>
    <b v="0"/>
    <b v="1"/>
  </r>
  <r>
    <s v="C"/>
    <s v="A"/>
    <n v="20180101"/>
    <n v="2018"/>
    <n v="52"/>
    <x v="4"/>
    <n v="562"/>
    <s v="NER"/>
    <x v="0"/>
    <s v="M"/>
    <s v="Import"/>
    <n v="0"/>
    <s v="W00"/>
    <x v="0"/>
    <n v="0"/>
    <s v="W00"/>
    <s v="World"/>
    <s v="H5"/>
    <s v="HS"/>
    <b v="1"/>
    <n v="310520"/>
    <s v="Fertilizers, mineral or chemical containing the three fertilizing elements nitrogen, phosphorus and potassium"/>
    <x v="14"/>
    <x v="2"/>
    <b v="1"/>
    <s v="C00"/>
    <s v="TOTAL CPC"/>
    <n v="0"/>
    <n v="0"/>
    <s v="TOTAL MOT"/>
    <n v="8"/>
    <s v="kg"/>
    <n v="4406800"/>
    <b v="0"/>
    <n v="8"/>
    <s v="kg"/>
    <n v="4406800"/>
    <b v="0"/>
    <n v="4406800"/>
    <b v="0"/>
    <n v="0"/>
    <b v="0"/>
    <s v="1192317.84"/>
    <m/>
    <s v="1192317.84"/>
    <n v="0"/>
    <b v="0"/>
    <b v="1"/>
  </r>
  <r>
    <s v="C"/>
    <s v="A"/>
    <n v="20180101"/>
    <n v="2018"/>
    <n v="52"/>
    <x v="4"/>
    <n v="562"/>
    <s v="NER"/>
    <x v="0"/>
    <s v="M"/>
    <s v="Import"/>
    <n v="204"/>
    <s v="BEN"/>
    <x v="2"/>
    <n v="0"/>
    <s v="W00"/>
    <s v="World"/>
    <s v="H5"/>
    <s v="HS"/>
    <b v="1"/>
    <n v="310520"/>
    <s v="Fertilizers, mineral or chemical containing the three fertilizing elements nitrogen, phosphorus and potassium"/>
    <x v="14"/>
    <x v="2"/>
    <b v="1"/>
    <s v="C00"/>
    <s v="TOTAL CPC"/>
    <n v="0"/>
    <n v="0"/>
    <s v="TOTAL MOT"/>
    <n v="8"/>
    <s v="kg"/>
    <n v="4000"/>
    <b v="0"/>
    <n v="8"/>
    <s v="kg"/>
    <n v="4000"/>
    <b v="0"/>
    <n v="4000"/>
    <b v="0"/>
    <n v="0"/>
    <b v="0"/>
    <s v="283.54"/>
    <m/>
    <s v="283.54"/>
    <n v="0"/>
    <b v="1"/>
    <b v="0"/>
  </r>
  <r>
    <s v="C"/>
    <s v="A"/>
    <n v="20180101"/>
    <n v="2018"/>
    <n v="52"/>
    <x v="4"/>
    <n v="562"/>
    <s v="NER"/>
    <x v="0"/>
    <s v="M"/>
    <s v="Import"/>
    <n v="566"/>
    <s v="NGA"/>
    <x v="8"/>
    <n v="0"/>
    <s v="W00"/>
    <s v="World"/>
    <s v="H5"/>
    <s v="HS"/>
    <b v="1"/>
    <n v="310520"/>
    <s v="Fertilizers, mineral or chemical containing the three fertilizing elements nitrogen, phosphorus and potassium"/>
    <x v="14"/>
    <x v="2"/>
    <b v="1"/>
    <s v="C00"/>
    <s v="TOTAL CPC"/>
    <n v="0"/>
    <n v="0"/>
    <s v="TOTAL MOT"/>
    <n v="8"/>
    <s v="kg"/>
    <n v="4402800"/>
    <b v="0"/>
    <n v="8"/>
    <s v="kg"/>
    <n v="4402800"/>
    <b v="0"/>
    <n v="4402800"/>
    <b v="0"/>
    <n v="0"/>
    <b v="0"/>
    <s v="1192034.3"/>
    <m/>
    <s v="1192034.3"/>
    <n v="0"/>
    <b v="1"/>
    <b v="0"/>
  </r>
  <r>
    <s v="C"/>
    <s v="A"/>
    <n v="20180101"/>
    <n v="2018"/>
    <n v="52"/>
    <x v="4"/>
    <n v="180"/>
    <s v="COD"/>
    <x v="1"/>
    <s v="M"/>
    <s v="Import"/>
    <n v="0"/>
    <s v="W00"/>
    <x v="0"/>
    <n v="0"/>
    <s v="W00"/>
    <s v="World"/>
    <s v="H4"/>
    <s v="HS"/>
    <b v="1"/>
    <n v="310530"/>
    <s v="Fertilizers, mineral or chemical diammonium hydrogenorthophosphate (diammonium phosphate)"/>
    <x v="22"/>
    <x v="2"/>
    <b v="1"/>
    <s v="C00"/>
    <s v="TOTAL CPC"/>
    <n v="0"/>
    <n v="0"/>
    <s v="TOTAL MOT"/>
    <n v="8"/>
    <s v="kg"/>
    <n v="323065"/>
    <b v="0"/>
    <n v="8"/>
    <s v="kg"/>
    <n v="323065"/>
    <b v="0"/>
    <n v="323065"/>
    <b v="0"/>
    <n v="0"/>
    <b v="0"/>
    <s v="202570.176"/>
    <n v="0"/>
    <s v="202570.176"/>
    <n v="0"/>
    <b v="0"/>
    <b v="1"/>
  </r>
  <r>
    <s v="C"/>
    <s v="A"/>
    <n v="20180101"/>
    <n v="2018"/>
    <n v="52"/>
    <x v="4"/>
    <n v="180"/>
    <s v="COD"/>
    <x v="1"/>
    <s v="M"/>
    <s v="Import"/>
    <n v="504"/>
    <s v="MAR"/>
    <x v="43"/>
    <n v="0"/>
    <s v="W00"/>
    <s v="World"/>
    <s v="H4"/>
    <s v="HS"/>
    <b v="1"/>
    <n v="310530"/>
    <s v="Fertilizers, mineral or chemical diammonium hydrogenorthophosphate (diammonium phosphate)"/>
    <x v="22"/>
    <x v="2"/>
    <b v="1"/>
    <s v="C00"/>
    <s v="TOTAL CPC"/>
    <n v="0"/>
    <n v="0"/>
    <s v="TOTAL MOT"/>
    <n v="8"/>
    <s v="kg"/>
    <n v="273206"/>
    <b v="0"/>
    <n v="8"/>
    <s v="kg"/>
    <n v="273206"/>
    <b v="0"/>
    <n v="273206"/>
    <b v="0"/>
    <n v="0"/>
    <b v="0"/>
    <s v="172573.053"/>
    <n v="0"/>
    <s v="172573.053"/>
    <n v="0"/>
    <b v="0"/>
    <b v="1"/>
  </r>
  <r>
    <s v="C"/>
    <s v="A"/>
    <n v="20180101"/>
    <n v="2018"/>
    <n v="52"/>
    <x v="4"/>
    <n v="180"/>
    <s v="COD"/>
    <x v="1"/>
    <s v="M"/>
    <s v="Import"/>
    <n v="643"/>
    <s v="RUS"/>
    <x v="9"/>
    <n v="0"/>
    <s v="W00"/>
    <s v="World"/>
    <s v="H4"/>
    <s v="HS"/>
    <b v="1"/>
    <n v="310530"/>
    <s v="Fertilizers, mineral or chemical diammonium hydrogenorthophosphate (diammonium phosphate)"/>
    <x v="22"/>
    <x v="2"/>
    <b v="1"/>
    <s v="C00"/>
    <s v="TOTAL CPC"/>
    <n v="0"/>
    <n v="0"/>
    <s v="TOTAL MOT"/>
    <n v="8"/>
    <s v="kg"/>
    <n v="49859"/>
    <b v="0"/>
    <n v="8"/>
    <s v="kg"/>
    <n v="49859"/>
    <b v="0"/>
    <n v="49859"/>
    <b v="0"/>
    <n v="0"/>
    <b v="0"/>
    <s v="29997.123"/>
    <n v="0"/>
    <s v="29997.123"/>
    <n v="0"/>
    <b v="0"/>
    <b v="1"/>
  </r>
  <r>
    <s v="C"/>
    <s v="A"/>
    <n v="20180101"/>
    <n v="2018"/>
    <n v="52"/>
    <x v="4"/>
    <n v="562"/>
    <s v="NER"/>
    <x v="0"/>
    <s v="M"/>
    <s v="Import"/>
    <n v="0"/>
    <s v="W00"/>
    <x v="0"/>
    <n v="0"/>
    <s v="W00"/>
    <s v="World"/>
    <s v="H5"/>
    <s v="HS"/>
    <b v="1"/>
    <n v="310530"/>
    <s v="Fertilizers, mineral or chemical diammonium hydrogenorthophosphate (diammonium phosphate)"/>
    <x v="22"/>
    <x v="2"/>
    <b v="1"/>
    <s v="C00"/>
    <s v="TOTAL CPC"/>
    <n v="0"/>
    <n v="0"/>
    <s v="TOTAL MOT"/>
    <n v="8"/>
    <s v="kg"/>
    <n v="15000"/>
    <b v="0"/>
    <n v="8"/>
    <s v="kg"/>
    <n v="15000"/>
    <b v="0"/>
    <n v="15000"/>
    <b v="0"/>
    <n v="0"/>
    <b v="0"/>
    <s v="1288.39"/>
    <m/>
    <s v="1288.39"/>
    <n v="0"/>
    <b v="0"/>
    <b v="1"/>
  </r>
  <r>
    <s v="C"/>
    <s v="A"/>
    <n v="20180101"/>
    <n v="2018"/>
    <n v="52"/>
    <x v="4"/>
    <n v="562"/>
    <s v="NER"/>
    <x v="0"/>
    <s v="M"/>
    <s v="Import"/>
    <n v="204"/>
    <s v="BEN"/>
    <x v="2"/>
    <n v="0"/>
    <s v="W00"/>
    <s v="World"/>
    <s v="H5"/>
    <s v="HS"/>
    <b v="1"/>
    <n v="310530"/>
    <s v="Fertilizers, mineral or chemical diammonium hydrogenorthophosphate (diammonium phosphate)"/>
    <x v="22"/>
    <x v="2"/>
    <b v="1"/>
    <s v="C00"/>
    <s v="TOTAL CPC"/>
    <n v="0"/>
    <n v="0"/>
    <s v="TOTAL MOT"/>
    <n v="8"/>
    <s v="kg"/>
    <n v="15000"/>
    <b v="0"/>
    <n v="8"/>
    <s v="kg"/>
    <n v="15000"/>
    <b v="0"/>
    <n v="15000"/>
    <b v="0"/>
    <n v="0"/>
    <b v="0"/>
    <s v="1288.39"/>
    <m/>
    <s v="1288.39"/>
    <n v="0"/>
    <b v="1"/>
    <b v="0"/>
  </r>
  <r>
    <s v="C"/>
    <s v="A"/>
    <n v="20180101"/>
    <n v="2018"/>
    <n v="52"/>
    <x v="4"/>
    <n v="180"/>
    <s v="COD"/>
    <x v="1"/>
    <s v="M"/>
    <s v="Import"/>
    <n v="0"/>
    <s v="W00"/>
    <x v="0"/>
    <n v="0"/>
    <s v="W00"/>
    <s v="World"/>
    <s v="H4"/>
    <s v="HS"/>
    <b v="1"/>
    <n v="310540"/>
    <s v="Fertilizers, mineral or chemical ammonium dihydrogenorthophosphate (monoammonium phosphate) and mixtures thereof with diammonium hydrogenorthophosphate (diammonium phosphate)"/>
    <x v="18"/>
    <x v="2"/>
    <b v="1"/>
    <s v="C00"/>
    <s v="TOTAL CPC"/>
    <n v="0"/>
    <n v="0"/>
    <s v="TOTAL MOT"/>
    <n v="8"/>
    <s v="kg"/>
    <n v="102939"/>
    <b v="0"/>
    <n v="8"/>
    <s v="kg"/>
    <n v="102939"/>
    <b v="0"/>
    <n v="102939"/>
    <b v="0"/>
    <n v="0"/>
    <b v="0"/>
    <s v="79417.486"/>
    <n v="0"/>
    <s v="79417.486"/>
    <n v="0"/>
    <b v="0"/>
    <b v="1"/>
  </r>
  <r>
    <s v="C"/>
    <s v="A"/>
    <n v="20180101"/>
    <n v="2018"/>
    <n v="52"/>
    <x v="4"/>
    <n v="180"/>
    <s v="COD"/>
    <x v="1"/>
    <s v="M"/>
    <s v="Import"/>
    <n v="710"/>
    <s v="ZAF"/>
    <x v="30"/>
    <n v="0"/>
    <s v="W00"/>
    <s v="World"/>
    <s v="H4"/>
    <s v="HS"/>
    <b v="1"/>
    <n v="310540"/>
    <s v="Fertilizers, mineral or chemical ammonium dihydrogenorthophosphate (monoammonium phosphate) and mixtures thereof with diammonium hydrogenorthophosphate (diammonium phosphate)"/>
    <x v="18"/>
    <x v="2"/>
    <b v="1"/>
    <s v="C00"/>
    <s v="TOTAL CPC"/>
    <n v="0"/>
    <n v="0"/>
    <s v="TOTAL MOT"/>
    <n v="8"/>
    <s v="kg"/>
    <n v="101250"/>
    <b v="0"/>
    <n v="8"/>
    <s v="kg"/>
    <n v="101250"/>
    <b v="0"/>
    <n v="101250"/>
    <b v="0"/>
    <n v="0"/>
    <b v="0"/>
    <s v="74342.78"/>
    <n v="0"/>
    <s v="74342.78"/>
    <n v="0"/>
    <b v="0"/>
    <b v="1"/>
  </r>
  <r>
    <s v="C"/>
    <s v="A"/>
    <n v="20180101"/>
    <n v="2018"/>
    <n v="52"/>
    <x v="4"/>
    <n v="180"/>
    <s v="COD"/>
    <x v="1"/>
    <s v="M"/>
    <s v="Import"/>
    <n v="800"/>
    <s v="UGA"/>
    <x v="34"/>
    <n v="0"/>
    <s v="W00"/>
    <s v="World"/>
    <s v="H4"/>
    <s v="HS"/>
    <b v="1"/>
    <n v="310540"/>
    <s v="Fertilizers, mineral or chemical ammonium dihydrogenorthophosphate (monoammonium phosphate) and mixtures thereof with diammonium hydrogenorthophosphate (diammonium phosphate)"/>
    <x v="18"/>
    <x v="2"/>
    <b v="1"/>
    <s v="C00"/>
    <s v="TOTAL CPC"/>
    <n v="0"/>
    <n v="0"/>
    <s v="TOTAL MOT"/>
    <n v="8"/>
    <s v="kg"/>
    <n v="1689"/>
    <b v="0"/>
    <n v="8"/>
    <s v="kg"/>
    <n v="1689"/>
    <b v="0"/>
    <n v="1689"/>
    <b v="0"/>
    <n v="0"/>
    <b v="0"/>
    <s v="5074.707"/>
    <n v="0"/>
    <s v="5074.707"/>
    <n v="0"/>
    <b v="0"/>
    <b v="1"/>
  </r>
  <r>
    <s v="C"/>
    <s v="A"/>
    <n v="20180101"/>
    <n v="2018"/>
    <n v="52"/>
    <x v="4"/>
    <n v="180"/>
    <s v="COD"/>
    <x v="1"/>
    <s v="M"/>
    <s v="Import"/>
    <n v="0"/>
    <s v="W00"/>
    <x v="0"/>
    <n v="0"/>
    <s v="W00"/>
    <s v="World"/>
    <s v="H4"/>
    <s v="HS"/>
    <b v="1"/>
    <n v="310559"/>
    <s v="Fertilizers, mineral or chemical containing the two fertilizing elements nitrogen and phosphorus, other than nitrates and phosphates"/>
    <x v="19"/>
    <x v="2"/>
    <b v="1"/>
    <s v="C00"/>
    <s v="TOTAL CPC"/>
    <n v="0"/>
    <n v="0"/>
    <s v="TOTAL MOT"/>
    <n v="8"/>
    <s v="kg"/>
    <n v="32939"/>
    <b v="0"/>
    <n v="8"/>
    <s v="kg"/>
    <n v="32939"/>
    <b v="0"/>
    <n v="32939"/>
    <b v="0"/>
    <n v="0"/>
    <b v="0"/>
    <s v="23315.654"/>
    <n v="0"/>
    <s v="23315.654"/>
    <n v="0"/>
    <b v="0"/>
    <b v="1"/>
  </r>
  <r>
    <s v="C"/>
    <s v="A"/>
    <n v="20180101"/>
    <n v="2018"/>
    <n v="52"/>
    <x v="4"/>
    <n v="180"/>
    <s v="COD"/>
    <x v="1"/>
    <s v="M"/>
    <s v="Import"/>
    <n v="646"/>
    <s v="RWA"/>
    <x v="28"/>
    <n v="0"/>
    <s v="W00"/>
    <s v="World"/>
    <s v="H4"/>
    <s v="HS"/>
    <b v="1"/>
    <n v="310559"/>
    <s v="Fertilizers, mineral or chemical containing the two fertilizing elements nitrogen and phosphorus, other than nitrates and phosphates"/>
    <x v="19"/>
    <x v="2"/>
    <b v="1"/>
    <s v="C00"/>
    <s v="TOTAL CPC"/>
    <n v="0"/>
    <n v="0"/>
    <s v="TOTAL MOT"/>
    <n v="8"/>
    <s v="kg"/>
    <n v="259"/>
    <b v="0"/>
    <n v="8"/>
    <s v="kg"/>
    <n v="259"/>
    <b v="0"/>
    <n v="259"/>
    <b v="0"/>
    <n v="0"/>
    <b v="0"/>
    <s v="294.256"/>
    <n v="0"/>
    <s v="294.256"/>
    <n v="0"/>
    <b v="0"/>
    <b v="1"/>
  </r>
  <r>
    <s v="C"/>
    <s v="A"/>
    <n v="20180101"/>
    <n v="2018"/>
    <n v="52"/>
    <x v="4"/>
    <n v="180"/>
    <s v="COD"/>
    <x v="1"/>
    <s v="M"/>
    <s v="Import"/>
    <n v="710"/>
    <s v="ZAF"/>
    <x v="30"/>
    <n v="0"/>
    <s v="W00"/>
    <s v="World"/>
    <s v="H4"/>
    <s v="HS"/>
    <b v="1"/>
    <n v="310559"/>
    <s v="Fertilizers, mineral or chemical containing the two fertilizing elements nitrogen and phosphorus, other than nitrates and phosphates"/>
    <x v="19"/>
    <x v="2"/>
    <b v="1"/>
    <s v="C00"/>
    <s v="TOTAL CPC"/>
    <n v="0"/>
    <n v="0"/>
    <s v="TOTAL MOT"/>
    <n v="8"/>
    <s v="kg"/>
    <n v="32620"/>
    <b v="0"/>
    <n v="8"/>
    <s v="kg"/>
    <n v="32620"/>
    <b v="0"/>
    <n v="32620"/>
    <b v="0"/>
    <n v="0"/>
    <b v="0"/>
    <s v="22550.063"/>
    <n v="0"/>
    <s v="22550.063"/>
    <n v="0"/>
    <b v="0"/>
    <b v="1"/>
  </r>
  <r>
    <s v="C"/>
    <s v="A"/>
    <n v="20180101"/>
    <n v="2018"/>
    <n v="52"/>
    <x v="4"/>
    <n v="180"/>
    <s v="COD"/>
    <x v="1"/>
    <s v="M"/>
    <s v="Import"/>
    <n v="842"/>
    <s v="USA"/>
    <x v="15"/>
    <n v="0"/>
    <s v="W00"/>
    <s v="World"/>
    <s v="H4"/>
    <s v="HS"/>
    <b v="1"/>
    <n v="310559"/>
    <s v="Fertilizers, mineral or chemical containing the two fertilizing elements nitrogen and phosphorus, other than nitrates and phosphates"/>
    <x v="19"/>
    <x v="2"/>
    <b v="1"/>
    <s v="C00"/>
    <s v="TOTAL CPC"/>
    <n v="0"/>
    <n v="0"/>
    <s v="TOTAL MOT"/>
    <n v="8"/>
    <s v="kg"/>
    <n v="60"/>
    <b v="0"/>
    <n v="8"/>
    <s v="kg"/>
    <n v="60"/>
    <b v="0"/>
    <n v="60"/>
    <b v="0"/>
    <n v="0"/>
    <b v="0"/>
    <s v="471.334"/>
    <n v="0"/>
    <s v="471.334"/>
    <n v="0"/>
    <b v="0"/>
    <b v="1"/>
  </r>
  <r>
    <s v="C"/>
    <s v="A"/>
    <n v="20180101"/>
    <n v="2018"/>
    <n v="52"/>
    <x v="4"/>
    <n v="562"/>
    <s v="NER"/>
    <x v="0"/>
    <s v="M"/>
    <s v="Import"/>
    <n v="0"/>
    <s v="W00"/>
    <x v="0"/>
    <n v="0"/>
    <s v="W00"/>
    <s v="World"/>
    <s v="H5"/>
    <s v="HS"/>
    <b v="1"/>
    <n v="310559"/>
    <s v="Fertilizers, mineral or chemical containing the two fertilizing elements nitrogen and phosphorus, other than nitrates and phosphates"/>
    <x v="19"/>
    <x v="2"/>
    <b v="1"/>
    <s v="C00"/>
    <s v="TOTAL CPC"/>
    <n v="0"/>
    <n v="0"/>
    <s v="TOTAL MOT"/>
    <n v="8"/>
    <s v="kg"/>
    <n v="114000"/>
    <b v="0"/>
    <n v="8"/>
    <s v="kg"/>
    <n v="114000"/>
    <b v="0"/>
    <n v="114000"/>
    <b v="0"/>
    <n v="0"/>
    <b v="0"/>
    <s v="63161.36"/>
    <m/>
    <s v="63161.36"/>
    <n v="0"/>
    <b v="0"/>
    <b v="1"/>
  </r>
  <r>
    <s v="C"/>
    <s v="A"/>
    <n v="20180101"/>
    <n v="2018"/>
    <n v="52"/>
    <x v="4"/>
    <n v="562"/>
    <s v="NER"/>
    <x v="0"/>
    <s v="M"/>
    <s v="Import"/>
    <n v="504"/>
    <s v="MAR"/>
    <x v="43"/>
    <n v="0"/>
    <s v="W00"/>
    <s v="World"/>
    <s v="H5"/>
    <s v="HS"/>
    <b v="1"/>
    <n v="310559"/>
    <s v="Fertilizers, mineral or chemical containing the two fertilizing elements nitrogen and phosphorus, other than nitrates and phosphates"/>
    <x v="19"/>
    <x v="2"/>
    <b v="1"/>
    <s v="C00"/>
    <s v="TOTAL CPC"/>
    <n v="0"/>
    <n v="0"/>
    <s v="TOTAL MOT"/>
    <n v="8"/>
    <s v="kg"/>
    <n v="114000"/>
    <b v="0"/>
    <n v="8"/>
    <s v="kg"/>
    <n v="114000"/>
    <b v="0"/>
    <n v="114000"/>
    <b v="0"/>
    <n v="0"/>
    <b v="0"/>
    <s v="63161.36"/>
    <m/>
    <s v="63161.36"/>
    <n v="0"/>
    <b v="1"/>
    <b v="0"/>
  </r>
  <r>
    <s v="C"/>
    <s v="A"/>
    <n v="20180101"/>
    <n v="2018"/>
    <n v="52"/>
    <x v="4"/>
    <n v="562"/>
    <s v="NER"/>
    <x v="0"/>
    <s v="M"/>
    <s v="Import"/>
    <n v="0"/>
    <s v="W00"/>
    <x v="0"/>
    <n v="0"/>
    <s v="W00"/>
    <s v="World"/>
    <s v="H5"/>
    <s v="HS"/>
    <b v="1"/>
    <n v="310560"/>
    <s v="Fertilizers, mineral or chemical containing the two fertilizing elements phosphorus and potassium"/>
    <x v="20"/>
    <x v="2"/>
    <b v="1"/>
    <s v="C00"/>
    <s v="TOTAL CPC"/>
    <n v="0"/>
    <n v="0"/>
    <s v="TOTAL MOT"/>
    <n v="8"/>
    <s v="kg"/>
    <n v="39000"/>
    <b v="0"/>
    <n v="8"/>
    <s v="kg"/>
    <n v="39000"/>
    <b v="0"/>
    <n v="39000"/>
    <b v="0"/>
    <n v="0"/>
    <b v="0"/>
    <s v="10835.93"/>
    <m/>
    <s v="10835.93"/>
    <n v="0"/>
    <b v="0"/>
    <b v="1"/>
  </r>
  <r>
    <s v="C"/>
    <s v="A"/>
    <n v="20180101"/>
    <n v="2018"/>
    <n v="52"/>
    <x v="4"/>
    <n v="562"/>
    <s v="NER"/>
    <x v="0"/>
    <s v="M"/>
    <s v="Import"/>
    <n v="566"/>
    <s v="NGA"/>
    <x v="8"/>
    <n v="0"/>
    <s v="W00"/>
    <s v="World"/>
    <s v="H5"/>
    <s v="HS"/>
    <b v="1"/>
    <n v="310560"/>
    <s v="Fertilizers, mineral or chemical containing the two fertilizing elements phosphorus and potassium"/>
    <x v="20"/>
    <x v="2"/>
    <b v="1"/>
    <s v="C00"/>
    <s v="TOTAL CPC"/>
    <n v="0"/>
    <n v="0"/>
    <s v="TOTAL MOT"/>
    <n v="8"/>
    <s v="kg"/>
    <n v="39000"/>
    <b v="0"/>
    <n v="8"/>
    <s v="kg"/>
    <n v="39000"/>
    <b v="0"/>
    <n v="39000"/>
    <b v="0"/>
    <n v="0"/>
    <b v="0"/>
    <s v="10835.93"/>
    <m/>
    <s v="10835.93"/>
    <n v="0"/>
    <b v="1"/>
    <b v="0"/>
  </r>
  <r>
    <s v="C"/>
    <s v="A"/>
    <n v="20180101"/>
    <n v="2018"/>
    <n v="52"/>
    <x v="4"/>
    <n v="180"/>
    <s v="COD"/>
    <x v="1"/>
    <s v="M"/>
    <s v="Import"/>
    <n v="0"/>
    <s v="W00"/>
    <x v="0"/>
    <n v="0"/>
    <s v="W00"/>
    <s v="World"/>
    <s v="H4"/>
    <s v="HS"/>
    <b v="1"/>
    <n v="310590"/>
    <s v="Fertilizers, mineral or chemical n.e.c. in heading no. 3105"/>
    <x v="13"/>
    <x v="2"/>
    <b v="1"/>
    <s v="C00"/>
    <s v="TOTAL CPC"/>
    <n v="0"/>
    <n v="0"/>
    <s v="TOTAL MOT"/>
    <n v="8"/>
    <s v="kg"/>
    <n v="261917"/>
    <b v="0"/>
    <n v="8"/>
    <s v="kg"/>
    <n v="261917"/>
    <b v="0"/>
    <n v="261917"/>
    <b v="0"/>
    <n v="0"/>
    <b v="0"/>
    <s v="143964.175"/>
    <n v="0"/>
    <s v="143964.175"/>
    <n v="0"/>
    <b v="0"/>
    <b v="1"/>
  </r>
  <r>
    <s v="C"/>
    <s v="A"/>
    <n v="20180101"/>
    <n v="2018"/>
    <n v="52"/>
    <x v="4"/>
    <n v="180"/>
    <s v="COD"/>
    <x v="1"/>
    <s v="M"/>
    <s v="Import"/>
    <n v="24"/>
    <s v="AGO"/>
    <x v="17"/>
    <n v="0"/>
    <s v="W00"/>
    <s v="World"/>
    <s v="H4"/>
    <s v="HS"/>
    <b v="1"/>
    <n v="310590"/>
    <s v="Fertilizers, mineral or chemical n.e.c. in heading no. 3105"/>
    <x v="13"/>
    <x v="2"/>
    <b v="1"/>
    <s v="C00"/>
    <s v="TOTAL CPC"/>
    <n v="0"/>
    <n v="0"/>
    <s v="TOTAL MOT"/>
    <n v="8"/>
    <s v="kg"/>
    <n v="115384"/>
    <b v="0"/>
    <n v="8"/>
    <s v="kg"/>
    <n v="115384"/>
    <b v="0"/>
    <n v="115384"/>
    <b v="0"/>
    <n v="0"/>
    <b v="0"/>
    <s v="20310.69"/>
    <n v="0"/>
    <s v="20310.69"/>
    <n v="0"/>
    <b v="0"/>
    <b v="1"/>
  </r>
  <r>
    <s v="C"/>
    <s v="A"/>
    <n v="20180101"/>
    <n v="2018"/>
    <n v="52"/>
    <x v="4"/>
    <n v="180"/>
    <s v="COD"/>
    <x v="1"/>
    <s v="M"/>
    <s v="Import"/>
    <n v="156"/>
    <s v="CHN"/>
    <x v="1"/>
    <n v="0"/>
    <s v="W00"/>
    <s v="World"/>
    <s v="H4"/>
    <s v="HS"/>
    <b v="1"/>
    <n v="310590"/>
    <s v="Fertilizers, mineral or chemical n.e.c. in heading no. 3105"/>
    <x v="13"/>
    <x v="2"/>
    <b v="1"/>
    <s v="C00"/>
    <s v="TOTAL CPC"/>
    <n v="0"/>
    <n v="0"/>
    <s v="TOTAL MOT"/>
    <n v="8"/>
    <s v="kg"/>
    <n v="120"/>
    <b v="0"/>
    <n v="8"/>
    <s v="kg"/>
    <n v="120"/>
    <b v="0"/>
    <n v="120"/>
    <b v="0"/>
    <n v="0"/>
    <b v="0"/>
    <s v="99.089"/>
    <n v="0"/>
    <s v="99.089"/>
    <n v="0"/>
    <b v="0"/>
    <b v="1"/>
  </r>
  <r>
    <s v="C"/>
    <s v="A"/>
    <n v="20180101"/>
    <n v="2018"/>
    <n v="52"/>
    <x v="4"/>
    <n v="180"/>
    <s v="COD"/>
    <x v="1"/>
    <s v="M"/>
    <s v="Import"/>
    <n v="251"/>
    <s v="FRA"/>
    <x v="3"/>
    <n v="0"/>
    <s v="W00"/>
    <s v="World"/>
    <s v="H4"/>
    <s v="HS"/>
    <b v="1"/>
    <n v="310590"/>
    <s v="Fertilizers, mineral or chemical n.e.c. in heading no. 3105"/>
    <x v="13"/>
    <x v="2"/>
    <b v="1"/>
    <s v="C00"/>
    <s v="TOTAL CPC"/>
    <n v="0"/>
    <n v="0"/>
    <s v="TOTAL MOT"/>
    <n v="8"/>
    <s v="kg"/>
    <n v="9000"/>
    <b v="0"/>
    <n v="8"/>
    <s v="kg"/>
    <n v="9000"/>
    <b v="0"/>
    <n v="9000"/>
    <b v="0"/>
    <n v="0"/>
    <b v="0"/>
    <s v="4394.569"/>
    <n v="0"/>
    <s v="4394.569"/>
    <n v="0"/>
    <b v="0"/>
    <b v="1"/>
  </r>
  <r>
    <s v="C"/>
    <s v="A"/>
    <n v="20180101"/>
    <n v="2018"/>
    <n v="52"/>
    <x v="4"/>
    <n v="180"/>
    <s v="COD"/>
    <x v="1"/>
    <s v="M"/>
    <s v="Import"/>
    <n v="276"/>
    <s v="DEU"/>
    <x v="4"/>
    <n v="0"/>
    <s v="W00"/>
    <s v="World"/>
    <s v="H4"/>
    <s v="HS"/>
    <b v="1"/>
    <n v="310590"/>
    <s v="Fertilizers, mineral or chemical n.e.c. in heading no. 3105"/>
    <x v="13"/>
    <x v="2"/>
    <b v="1"/>
    <s v="C00"/>
    <s v="TOTAL CPC"/>
    <n v="0"/>
    <n v="0"/>
    <s v="TOTAL MOT"/>
    <n v="8"/>
    <s v="kg"/>
    <n v="5"/>
    <b v="0"/>
    <n v="8"/>
    <s v="kg"/>
    <n v="5"/>
    <b v="0"/>
    <n v="5"/>
    <b v="0"/>
    <n v="0"/>
    <b v="0"/>
    <s v="44.669"/>
    <n v="0"/>
    <s v="44.669"/>
    <n v="0"/>
    <b v="0"/>
    <b v="1"/>
  </r>
  <r>
    <s v="C"/>
    <s v="A"/>
    <n v="20180101"/>
    <n v="2018"/>
    <n v="52"/>
    <x v="4"/>
    <n v="180"/>
    <s v="COD"/>
    <x v="1"/>
    <s v="M"/>
    <s v="Import"/>
    <n v="528"/>
    <s v="NLD"/>
    <x v="7"/>
    <n v="0"/>
    <s v="W00"/>
    <s v="World"/>
    <s v="H4"/>
    <s v="HS"/>
    <b v="1"/>
    <n v="310590"/>
    <s v="Fertilizers, mineral or chemical n.e.c. in heading no. 3105"/>
    <x v="13"/>
    <x v="2"/>
    <b v="1"/>
    <s v="C00"/>
    <s v="TOTAL CPC"/>
    <n v="0"/>
    <n v="0"/>
    <s v="TOTAL MOT"/>
    <n v="8"/>
    <s v="kg"/>
    <n v="2084"/>
    <b v="0"/>
    <n v="8"/>
    <s v="kg"/>
    <n v="2084"/>
    <b v="0"/>
    <n v="2084"/>
    <b v="0"/>
    <n v="0"/>
    <b v="0"/>
    <s v="7518.345"/>
    <n v="0"/>
    <s v="7518.345"/>
    <n v="0"/>
    <b v="0"/>
    <b v="1"/>
  </r>
  <r>
    <s v="C"/>
    <s v="A"/>
    <n v="20180101"/>
    <n v="2018"/>
    <n v="52"/>
    <x v="4"/>
    <n v="180"/>
    <s v="COD"/>
    <x v="1"/>
    <s v="M"/>
    <s v="Import"/>
    <n v="710"/>
    <s v="ZAF"/>
    <x v="30"/>
    <n v="0"/>
    <s v="W00"/>
    <s v="World"/>
    <s v="H4"/>
    <s v="HS"/>
    <b v="1"/>
    <n v="310590"/>
    <s v="Fertilizers, mineral or chemical n.e.c. in heading no. 3105"/>
    <x v="13"/>
    <x v="2"/>
    <b v="1"/>
    <s v="C00"/>
    <s v="TOTAL CPC"/>
    <n v="0"/>
    <n v="0"/>
    <s v="TOTAL MOT"/>
    <n v="8"/>
    <s v="kg"/>
    <n v="8264"/>
    <b v="0"/>
    <n v="8"/>
    <s v="kg"/>
    <n v="8264"/>
    <b v="0"/>
    <n v="8264"/>
    <b v="0"/>
    <n v="0"/>
    <b v="0"/>
    <s v="10605.7"/>
    <n v="0"/>
    <s v="10605.7"/>
    <n v="0"/>
    <b v="0"/>
    <b v="1"/>
  </r>
  <r>
    <s v="C"/>
    <s v="A"/>
    <n v="20180101"/>
    <n v="2018"/>
    <n v="52"/>
    <x v="4"/>
    <n v="180"/>
    <s v="COD"/>
    <x v="1"/>
    <s v="M"/>
    <s v="Import"/>
    <n v="788"/>
    <s v="TUN"/>
    <x v="45"/>
    <n v="0"/>
    <s v="W00"/>
    <s v="World"/>
    <s v="H4"/>
    <s v="HS"/>
    <b v="1"/>
    <n v="310590"/>
    <s v="Fertilizers, mineral or chemical n.e.c. in heading no. 3105"/>
    <x v="13"/>
    <x v="2"/>
    <b v="1"/>
    <s v="C00"/>
    <s v="TOTAL CPC"/>
    <n v="0"/>
    <n v="0"/>
    <s v="TOTAL MOT"/>
    <n v="8"/>
    <s v="kg"/>
    <n v="60"/>
    <b v="0"/>
    <n v="8"/>
    <s v="kg"/>
    <n v="60"/>
    <b v="0"/>
    <n v="60"/>
    <b v="0"/>
    <n v="0"/>
    <b v="0"/>
    <s v="167.901"/>
    <n v="0"/>
    <s v="167.901"/>
    <n v="0"/>
    <b v="0"/>
    <b v="1"/>
  </r>
  <r>
    <s v="C"/>
    <s v="A"/>
    <n v="20180101"/>
    <n v="2018"/>
    <n v="52"/>
    <x v="4"/>
    <n v="180"/>
    <s v="COD"/>
    <x v="1"/>
    <s v="M"/>
    <s v="Import"/>
    <n v="894"/>
    <s v="ZMB"/>
    <x v="39"/>
    <n v="0"/>
    <s v="W00"/>
    <s v="World"/>
    <s v="H4"/>
    <s v="HS"/>
    <b v="1"/>
    <n v="310590"/>
    <s v="Fertilizers, mineral or chemical n.e.c. in heading no. 3105"/>
    <x v="13"/>
    <x v="2"/>
    <b v="1"/>
    <s v="C00"/>
    <s v="TOTAL CPC"/>
    <n v="0"/>
    <n v="0"/>
    <s v="TOTAL MOT"/>
    <n v="8"/>
    <s v="kg"/>
    <n v="127000"/>
    <b v="0"/>
    <n v="8"/>
    <s v="kg"/>
    <n v="127000"/>
    <b v="0"/>
    <n v="127000"/>
    <b v="0"/>
    <n v="0"/>
    <b v="0"/>
    <s v="100823.211"/>
    <n v="0"/>
    <s v="100823.211"/>
    <n v="0"/>
    <b v="0"/>
    <b v="1"/>
  </r>
  <r>
    <s v="C"/>
    <s v="A"/>
    <n v="20180101"/>
    <n v="2018"/>
    <n v="52"/>
    <x v="4"/>
    <n v="562"/>
    <s v="NER"/>
    <x v="0"/>
    <s v="M"/>
    <s v="Import"/>
    <n v="0"/>
    <s v="W00"/>
    <x v="0"/>
    <n v="0"/>
    <s v="W00"/>
    <s v="World"/>
    <s v="H5"/>
    <s v="HS"/>
    <b v="1"/>
    <n v="310590"/>
    <s v="Fertilizers, mineral or chemical n.e.c. in heading no. 3105"/>
    <x v="13"/>
    <x v="2"/>
    <b v="1"/>
    <s v="C00"/>
    <s v="TOTAL CPC"/>
    <n v="0"/>
    <n v="0"/>
    <s v="TOTAL MOT"/>
    <n v="8"/>
    <s v="kg"/>
    <n v="1689941"/>
    <b v="0"/>
    <n v="8"/>
    <s v="kg"/>
    <n v="1689941"/>
    <b v="0"/>
    <n v="1689941"/>
    <b v="0"/>
    <n v="0"/>
    <b v="0"/>
    <s v="473106.43"/>
    <m/>
    <s v="473106.43"/>
    <n v="0"/>
    <b v="0"/>
    <b v="1"/>
  </r>
  <r>
    <s v="C"/>
    <s v="A"/>
    <n v="20180101"/>
    <n v="2018"/>
    <n v="52"/>
    <x v="4"/>
    <n v="562"/>
    <s v="NER"/>
    <x v="0"/>
    <s v="M"/>
    <s v="Import"/>
    <n v="566"/>
    <s v="NGA"/>
    <x v="8"/>
    <n v="0"/>
    <s v="W00"/>
    <s v="World"/>
    <s v="H5"/>
    <s v="HS"/>
    <b v="1"/>
    <n v="310590"/>
    <s v="Fertilizers, mineral or chemical n.e.c. in heading no. 3105"/>
    <x v="13"/>
    <x v="2"/>
    <b v="1"/>
    <s v="C00"/>
    <s v="TOTAL CPC"/>
    <n v="0"/>
    <n v="0"/>
    <s v="TOTAL MOT"/>
    <n v="8"/>
    <s v="kg"/>
    <n v="1684700"/>
    <b v="0"/>
    <n v="8"/>
    <s v="kg"/>
    <n v="1684700"/>
    <b v="0"/>
    <n v="1684700"/>
    <b v="0"/>
    <n v="0"/>
    <b v="0"/>
    <s v="455163.51"/>
    <m/>
    <s v="455163.51"/>
    <n v="0"/>
    <b v="1"/>
    <b v="0"/>
  </r>
  <r>
    <s v="C"/>
    <s v="A"/>
    <n v="20180101"/>
    <n v="2018"/>
    <n v="52"/>
    <x v="4"/>
    <n v="562"/>
    <s v="NER"/>
    <x v="0"/>
    <s v="M"/>
    <s v="Import"/>
    <n v="792"/>
    <s v="TUR"/>
    <x v="33"/>
    <n v="0"/>
    <s v="W00"/>
    <s v="World"/>
    <s v="H5"/>
    <s v="HS"/>
    <b v="1"/>
    <n v="310590"/>
    <s v="Fertilizers, mineral or chemical n.e.c. in heading no. 3105"/>
    <x v="13"/>
    <x v="2"/>
    <b v="1"/>
    <s v="C00"/>
    <s v="TOTAL CPC"/>
    <n v="0"/>
    <n v="0"/>
    <s v="TOTAL MOT"/>
    <n v="8"/>
    <s v="kg"/>
    <n v="18"/>
    <b v="0"/>
    <n v="8"/>
    <s v="kg"/>
    <n v="18"/>
    <b v="0"/>
    <n v="18"/>
    <b v="0"/>
    <n v="0"/>
    <b v="0"/>
    <s v="5621.25"/>
    <m/>
    <s v="5621.25"/>
    <n v="0"/>
    <b v="1"/>
    <b v="0"/>
  </r>
  <r>
    <s v="C"/>
    <s v="A"/>
    <n v="20180101"/>
    <n v="2018"/>
    <n v="52"/>
    <x v="4"/>
    <n v="562"/>
    <s v="NER"/>
    <x v="0"/>
    <s v="M"/>
    <s v="Import"/>
    <n v="854"/>
    <s v="BFA"/>
    <x v="16"/>
    <n v="0"/>
    <s v="W00"/>
    <s v="World"/>
    <s v="H5"/>
    <s v="HS"/>
    <b v="1"/>
    <n v="310590"/>
    <s v="Fertilizers, mineral or chemical n.e.c. in heading no. 3105"/>
    <x v="13"/>
    <x v="2"/>
    <b v="1"/>
    <s v="C00"/>
    <s v="TOTAL CPC"/>
    <n v="0"/>
    <n v="0"/>
    <s v="TOTAL MOT"/>
    <n v="8"/>
    <s v="kg"/>
    <n v="5223"/>
    <b v="0"/>
    <n v="8"/>
    <s v="kg"/>
    <n v="5223"/>
    <b v="0"/>
    <n v="5223"/>
    <b v="0"/>
    <n v="0"/>
    <b v="0"/>
    <s v="12321.67"/>
    <m/>
    <s v="12321.67"/>
    <n v="0"/>
    <b v="1"/>
    <b v="0"/>
  </r>
  <r>
    <s v="C"/>
    <s v="A"/>
    <n v="20170101"/>
    <n v="2017"/>
    <n v="52"/>
    <x v="5"/>
    <n v="180"/>
    <s v="COD"/>
    <x v="1"/>
    <s v="M"/>
    <s v="Import"/>
    <n v="0"/>
    <s v="W00"/>
    <x v="0"/>
    <n v="0"/>
    <s v="W00"/>
    <s v="World"/>
    <s v="H4"/>
    <s v="HS"/>
    <b v="1"/>
    <n v="31"/>
    <s v="Fertilizers"/>
    <x v="0"/>
    <x v="0"/>
    <b v="0"/>
    <s v="C00"/>
    <s v="TOTAL CPC"/>
    <n v="0"/>
    <n v="0"/>
    <s v="TOTAL MOT"/>
    <n v="-1"/>
    <s v="N/A"/>
    <n v="0"/>
    <b v="0"/>
    <n v="-1"/>
    <s v="N/A"/>
    <n v="0"/>
    <b v="0"/>
    <n v="0"/>
    <b v="1"/>
    <n v="0"/>
    <b v="0"/>
    <s v="45801127.047"/>
    <n v="0"/>
    <s v="45801127.047"/>
    <n v="4"/>
    <b v="0"/>
    <b v="1"/>
  </r>
  <r>
    <s v="C"/>
    <s v="A"/>
    <n v="20170101"/>
    <n v="2017"/>
    <n v="52"/>
    <x v="5"/>
    <n v="180"/>
    <s v="COD"/>
    <x v="1"/>
    <s v="M"/>
    <s v="Import"/>
    <n v="20"/>
    <s v="AND"/>
    <x v="56"/>
    <n v="0"/>
    <s v="W00"/>
    <s v="World"/>
    <s v="H4"/>
    <s v="HS"/>
    <b v="1"/>
    <n v="31"/>
    <s v="Fertilizers"/>
    <x v="0"/>
    <x v="0"/>
    <b v="0"/>
    <s v="C00"/>
    <s v="TOTAL CPC"/>
    <n v="0"/>
    <n v="0"/>
    <s v="TOTAL MOT"/>
    <n v="-1"/>
    <s v="N/A"/>
    <n v="0"/>
    <b v="0"/>
    <n v="-1"/>
    <s v="N/A"/>
    <n v="0"/>
    <b v="0"/>
    <n v="0"/>
    <b v="0"/>
    <n v="0"/>
    <b v="0"/>
    <s v="787.187"/>
    <n v="0"/>
    <s v="787.187"/>
    <n v="0"/>
    <b v="0"/>
    <b v="1"/>
  </r>
  <r>
    <s v="C"/>
    <s v="A"/>
    <n v="20170101"/>
    <n v="2017"/>
    <n v="52"/>
    <x v="5"/>
    <n v="180"/>
    <s v="COD"/>
    <x v="1"/>
    <s v="M"/>
    <s v="Import"/>
    <n v="24"/>
    <s v="AGO"/>
    <x v="17"/>
    <n v="0"/>
    <s v="W00"/>
    <s v="World"/>
    <s v="H4"/>
    <s v="HS"/>
    <b v="1"/>
    <n v="31"/>
    <s v="Fertilizers"/>
    <x v="0"/>
    <x v="0"/>
    <b v="0"/>
    <s v="C00"/>
    <s v="TOTAL CPC"/>
    <n v="0"/>
    <n v="0"/>
    <s v="TOTAL MOT"/>
    <n v="-1"/>
    <s v="N/A"/>
    <n v="0"/>
    <b v="0"/>
    <n v="-1"/>
    <s v="N/A"/>
    <n v="0"/>
    <b v="0"/>
    <n v="0"/>
    <b v="0"/>
    <n v="0"/>
    <b v="0"/>
    <s v="88072.671"/>
    <n v="0"/>
    <s v="88072.671"/>
    <n v="0"/>
    <b v="0"/>
    <b v="1"/>
  </r>
  <r>
    <s v="C"/>
    <s v="A"/>
    <n v="20170101"/>
    <n v="2017"/>
    <n v="52"/>
    <x v="5"/>
    <n v="180"/>
    <s v="COD"/>
    <x v="1"/>
    <s v="M"/>
    <s v="Import"/>
    <n v="56"/>
    <s v="BEL"/>
    <x v="18"/>
    <n v="0"/>
    <s v="W00"/>
    <s v="World"/>
    <s v="H4"/>
    <s v="HS"/>
    <b v="1"/>
    <n v="31"/>
    <s v="Fertilizers"/>
    <x v="0"/>
    <x v="0"/>
    <b v="0"/>
    <s v="C00"/>
    <s v="TOTAL CPC"/>
    <n v="0"/>
    <n v="0"/>
    <s v="TOTAL MOT"/>
    <n v="-1"/>
    <s v="N/A"/>
    <n v="0"/>
    <b v="0"/>
    <n v="-1"/>
    <s v="N/A"/>
    <n v="0"/>
    <b v="0"/>
    <n v="0"/>
    <b v="0"/>
    <n v="0"/>
    <b v="0"/>
    <s v="779628.653"/>
    <n v="0"/>
    <s v="779628.653"/>
    <n v="0"/>
    <b v="0"/>
    <b v="1"/>
  </r>
  <r>
    <s v="C"/>
    <s v="A"/>
    <n v="20170101"/>
    <n v="2017"/>
    <n v="52"/>
    <x v="5"/>
    <n v="180"/>
    <s v="COD"/>
    <x v="1"/>
    <s v="M"/>
    <s v="Import"/>
    <n v="112"/>
    <s v="BLR"/>
    <x v="19"/>
    <n v="0"/>
    <s v="W00"/>
    <s v="World"/>
    <s v="H4"/>
    <s v="HS"/>
    <b v="1"/>
    <n v="31"/>
    <s v="Fertilizers"/>
    <x v="0"/>
    <x v="0"/>
    <b v="0"/>
    <s v="C00"/>
    <s v="TOTAL CPC"/>
    <n v="0"/>
    <n v="0"/>
    <s v="TOTAL MOT"/>
    <n v="-1"/>
    <s v="N/A"/>
    <n v="0"/>
    <b v="0"/>
    <n v="-1"/>
    <s v="N/A"/>
    <n v="0"/>
    <b v="0"/>
    <n v="0"/>
    <b v="0"/>
    <n v="0"/>
    <b v="0"/>
    <s v="121788.686"/>
    <n v="0"/>
    <s v="121788.686"/>
    <n v="0"/>
    <b v="0"/>
    <b v="1"/>
  </r>
  <r>
    <s v="C"/>
    <s v="A"/>
    <n v="20170101"/>
    <n v="2017"/>
    <n v="52"/>
    <x v="5"/>
    <n v="180"/>
    <s v="COD"/>
    <x v="1"/>
    <s v="M"/>
    <s v="Import"/>
    <n v="156"/>
    <s v="CHN"/>
    <x v="1"/>
    <n v="0"/>
    <s v="W00"/>
    <s v="World"/>
    <s v="H4"/>
    <s v="HS"/>
    <b v="1"/>
    <n v="31"/>
    <s v="Fertilizers"/>
    <x v="0"/>
    <x v="0"/>
    <b v="0"/>
    <s v="C00"/>
    <s v="TOTAL CPC"/>
    <n v="0"/>
    <n v="0"/>
    <s v="TOTAL MOT"/>
    <n v="-1"/>
    <s v="N/A"/>
    <n v="0"/>
    <b v="0"/>
    <n v="-1"/>
    <s v="N/A"/>
    <n v="0"/>
    <b v="0"/>
    <n v="0"/>
    <b v="0"/>
    <n v="0"/>
    <b v="0"/>
    <s v="3679707.323"/>
    <n v="0"/>
    <s v="3679707.323"/>
    <n v="0"/>
    <b v="0"/>
    <b v="1"/>
  </r>
  <r>
    <s v="C"/>
    <s v="A"/>
    <n v="20170101"/>
    <n v="2017"/>
    <n v="52"/>
    <x v="5"/>
    <n v="180"/>
    <s v="COD"/>
    <x v="1"/>
    <s v="M"/>
    <s v="Import"/>
    <n v="246"/>
    <s v="FIN"/>
    <x v="57"/>
    <n v="0"/>
    <s v="W00"/>
    <s v="World"/>
    <s v="H4"/>
    <s v="HS"/>
    <b v="1"/>
    <n v="31"/>
    <s v="Fertilizers"/>
    <x v="0"/>
    <x v="0"/>
    <b v="0"/>
    <s v="C00"/>
    <s v="TOTAL CPC"/>
    <n v="0"/>
    <n v="0"/>
    <s v="TOTAL MOT"/>
    <n v="-1"/>
    <s v="N/A"/>
    <n v="0"/>
    <b v="0"/>
    <n v="-1"/>
    <s v="N/A"/>
    <n v="0"/>
    <b v="0"/>
    <n v="0"/>
    <b v="0"/>
    <n v="0"/>
    <b v="0"/>
    <s v="1973.19"/>
    <n v="0"/>
    <s v="1973.19"/>
    <n v="0"/>
    <b v="0"/>
    <b v="1"/>
  </r>
  <r>
    <s v="C"/>
    <s v="A"/>
    <n v="20170101"/>
    <n v="2017"/>
    <n v="52"/>
    <x v="5"/>
    <n v="180"/>
    <s v="COD"/>
    <x v="1"/>
    <s v="M"/>
    <s v="Import"/>
    <n v="251"/>
    <s v="FRA"/>
    <x v="3"/>
    <n v="0"/>
    <s v="W00"/>
    <s v="World"/>
    <s v="H4"/>
    <s v="HS"/>
    <b v="1"/>
    <n v="31"/>
    <s v="Fertilizers"/>
    <x v="0"/>
    <x v="0"/>
    <b v="0"/>
    <s v="C00"/>
    <s v="TOTAL CPC"/>
    <n v="0"/>
    <n v="0"/>
    <s v="TOTAL MOT"/>
    <n v="-1"/>
    <s v="N/A"/>
    <n v="0"/>
    <b v="0"/>
    <n v="-1"/>
    <s v="N/A"/>
    <n v="0"/>
    <b v="0"/>
    <n v="0"/>
    <b v="0"/>
    <n v="0"/>
    <b v="0"/>
    <s v="445450.502"/>
    <n v="0"/>
    <s v="445450.502"/>
    <n v="0"/>
    <b v="0"/>
    <b v="1"/>
  </r>
  <r>
    <s v="C"/>
    <s v="A"/>
    <n v="20170101"/>
    <n v="2017"/>
    <n v="52"/>
    <x v="5"/>
    <n v="180"/>
    <s v="COD"/>
    <x v="1"/>
    <s v="M"/>
    <s v="Import"/>
    <n v="276"/>
    <s v="DEU"/>
    <x v="4"/>
    <n v="0"/>
    <s v="W00"/>
    <s v="World"/>
    <s v="H4"/>
    <s v="HS"/>
    <b v="1"/>
    <n v="31"/>
    <s v="Fertilizers"/>
    <x v="0"/>
    <x v="0"/>
    <b v="0"/>
    <s v="C00"/>
    <s v="TOTAL CPC"/>
    <n v="0"/>
    <n v="0"/>
    <s v="TOTAL MOT"/>
    <n v="-1"/>
    <s v="N/A"/>
    <n v="0"/>
    <b v="0"/>
    <n v="-1"/>
    <s v="N/A"/>
    <n v="0"/>
    <b v="0"/>
    <n v="0"/>
    <b v="0"/>
    <n v="0"/>
    <b v="0"/>
    <s v="762430.4"/>
    <n v="0"/>
    <s v="762430.4"/>
    <n v="0"/>
    <b v="0"/>
    <b v="1"/>
  </r>
  <r>
    <s v="C"/>
    <s v="A"/>
    <n v="20170101"/>
    <n v="2017"/>
    <n v="52"/>
    <x v="5"/>
    <n v="180"/>
    <s v="COD"/>
    <x v="1"/>
    <s v="M"/>
    <s v="Import"/>
    <n v="404"/>
    <s v="KEN"/>
    <x v="22"/>
    <n v="0"/>
    <s v="W00"/>
    <s v="World"/>
    <s v="H4"/>
    <s v="HS"/>
    <b v="1"/>
    <n v="31"/>
    <s v="Fertilizers"/>
    <x v="0"/>
    <x v="0"/>
    <b v="0"/>
    <s v="C00"/>
    <s v="TOTAL CPC"/>
    <n v="0"/>
    <n v="0"/>
    <s v="TOTAL MOT"/>
    <n v="-1"/>
    <s v="N/A"/>
    <n v="0"/>
    <b v="0"/>
    <n v="-1"/>
    <s v="N/A"/>
    <n v="0"/>
    <b v="0"/>
    <n v="0"/>
    <b v="0"/>
    <n v="0"/>
    <b v="0"/>
    <s v="1794.826"/>
    <n v="0"/>
    <s v="1794.826"/>
    <n v="0"/>
    <b v="0"/>
    <b v="1"/>
  </r>
  <r>
    <s v="C"/>
    <s v="A"/>
    <n v="20170101"/>
    <n v="2017"/>
    <n v="52"/>
    <x v="5"/>
    <n v="180"/>
    <s v="COD"/>
    <x v="1"/>
    <s v="M"/>
    <s v="Import"/>
    <n v="440"/>
    <s v="LTU"/>
    <x v="24"/>
    <n v="0"/>
    <s v="W00"/>
    <s v="World"/>
    <s v="H4"/>
    <s v="HS"/>
    <b v="1"/>
    <n v="31"/>
    <s v="Fertilizers"/>
    <x v="0"/>
    <x v="0"/>
    <b v="0"/>
    <s v="C00"/>
    <s v="TOTAL CPC"/>
    <n v="0"/>
    <n v="0"/>
    <s v="TOTAL MOT"/>
    <n v="-1"/>
    <s v="N/A"/>
    <n v="0"/>
    <b v="0"/>
    <n v="-1"/>
    <s v="N/A"/>
    <n v="0"/>
    <b v="0"/>
    <n v="0"/>
    <b v="0"/>
    <n v="0"/>
    <b v="0"/>
    <s v="1470445.722"/>
    <n v="0"/>
    <s v="1470445.722"/>
    <n v="0"/>
    <b v="0"/>
    <b v="1"/>
  </r>
  <r>
    <s v="C"/>
    <s v="A"/>
    <n v="20170101"/>
    <n v="2017"/>
    <n v="52"/>
    <x v="5"/>
    <n v="180"/>
    <s v="COD"/>
    <x v="1"/>
    <s v="M"/>
    <s v="Import"/>
    <n v="504"/>
    <s v="MAR"/>
    <x v="43"/>
    <n v="0"/>
    <s v="W00"/>
    <s v="World"/>
    <s v="H4"/>
    <s v="HS"/>
    <b v="1"/>
    <n v="31"/>
    <s v="Fertilizers"/>
    <x v="0"/>
    <x v="0"/>
    <b v="0"/>
    <s v="C00"/>
    <s v="TOTAL CPC"/>
    <n v="0"/>
    <n v="0"/>
    <s v="TOTAL MOT"/>
    <n v="-1"/>
    <s v="N/A"/>
    <n v="0"/>
    <b v="0"/>
    <n v="-1"/>
    <s v="N/A"/>
    <n v="0"/>
    <b v="0"/>
    <n v="0"/>
    <b v="0"/>
    <n v="0"/>
    <b v="0"/>
    <s v="133777.171"/>
    <n v="0"/>
    <s v="133777.171"/>
    <n v="0"/>
    <b v="0"/>
    <b v="1"/>
  </r>
  <r>
    <s v="C"/>
    <s v="A"/>
    <n v="20170101"/>
    <n v="2017"/>
    <n v="52"/>
    <x v="5"/>
    <n v="180"/>
    <s v="COD"/>
    <x v="1"/>
    <s v="M"/>
    <s v="Import"/>
    <n v="508"/>
    <s v="MOZ"/>
    <x v="26"/>
    <n v="0"/>
    <s v="W00"/>
    <s v="World"/>
    <s v="H4"/>
    <s v="HS"/>
    <b v="1"/>
    <n v="31"/>
    <s v="Fertilizers"/>
    <x v="0"/>
    <x v="0"/>
    <b v="0"/>
    <s v="C00"/>
    <s v="TOTAL CPC"/>
    <n v="0"/>
    <n v="0"/>
    <s v="TOTAL MOT"/>
    <n v="-1"/>
    <s v="N/A"/>
    <n v="0"/>
    <b v="0"/>
    <n v="-1"/>
    <s v="N/A"/>
    <n v="0"/>
    <b v="0"/>
    <n v="0"/>
    <b v="0"/>
    <n v="0"/>
    <b v="0"/>
    <s v="1106197.73"/>
    <n v="0"/>
    <s v="1106197.73"/>
    <n v="0"/>
    <b v="0"/>
    <b v="1"/>
  </r>
  <r>
    <s v="C"/>
    <s v="A"/>
    <n v="20170101"/>
    <n v="2017"/>
    <n v="52"/>
    <x v="5"/>
    <n v="180"/>
    <s v="COD"/>
    <x v="1"/>
    <s v="M"/>
    <s v="Import"/>
    <n v="512"/>
    <s v="OMN"/>
    <x v="58"/>
    <n v="0"/>
    <s v="W00"/>
    <s v="World"/>
    <s v="H4"/>
    <s v="HS"/>
    <b v="1"/>
    <n v="31"/>
    <s v="Fertilizers"/>
    <x v="0"/>
    <x v="0"/>
    <b v="0"/>
    <s v="C00"/>
    <s v="TOTAL CPC"/>
    <n v="0"/>
    <n v="0"/>
    <s v="TOTAL MOT"/>
    <n v="-1"/>
    <s v="N/A"/>
    <n v="0"/>
    <b v="0"/>
    <n v="-1"/>
    <s v="N/A"/>
    <n v="0"/>
    <b v="0"/>
    <n v="0"/>
    <b v="0"/>
    <n v="0"/>
    <b v="0"/>
    <s v="160.648"/>
    <n v="0"/>
    <s v="160.648"/>
    <n v="0"/>
    <b v="0"/>
    <b v="1"/>
  </r>
  <r>
    <s v="C"/>
    <s v="A"/>
    <n v="20170101"/>
    <n v="2017"/>
    <n v="52"/>
    <x v="5"/>
    <n v="180"/>
    <s v="COD"/>
    <x v="1"/>
    <s v="M"/>
    <s v="Import"/>
    <n v="528"/>
    <s v="NLD"/>
    <x v="7"/>
    <n v="0"/>
    <s v="W00"/>
    <s v="World"/>
    <s v="H4"/>
    <s v="HS"/>
    <b v="1"/>
    <n v="31"/>
    <s v="Fertilizers"/>
    <x v="0"/>
    <x v="0"/>
    <b v="0"/>
    <s v="C00"/>
    <s v="TOTAL CPC"/>
    <n v="0"/>
    <n v="0"/>
    <s v="TOTAL MOT"/>
    <n v="-1"/>
    <s v="N/A"/>
    <n v="0"/>
    <b v="0"/>
    <n v="-1"/>
    <s v="N/A"/>
    <n v="0"/>
    <b v="0"/>
    <n v="0"/>
    <b v="0"/>
    <n v="0"/>
    <b v="0"/>
    <s v="20270.291"/>
    <n v="0"/>
    <s v="20270.291"/>
    <n v="0"/>
    <b v="0"/>
    <b v="1"/>
  </r>
  <r>
    <s v="C"/>
    <s v="A"/>
    <n v="20170101"/>
    <n v="2017"/>
    <n v="52"/>
    <x v="5"/>
    <n v="180"/>
    <s v="COD"/>
    <x v="1"/>
    <s v="M"/>
    <s v="Import"/>
    <n v="554"/>
    <s v="NZL"/>
    <x v="59"/>
    <n v="0"/>
    <s v="W00"/>
    <s v="World"/>
    <s v="H4"/>
    <s v="HS"/>
    <b v="1"/>
    <n v="31"/>
    <s v="Fertilizers"/>
    <x v="0"/>
    <x v="0"/>
    <b v="0"/>
    <s v="C00"/>
    <s v="TOTAL CPC"/>
    <n v="0"/>
    <n v="0"/>
    <s v="TOTAL MOT"/>
    <n v="-1"/>
    <s v="N/A"/>
    <n v="0"/>
    <b v="0"/>
    <n v="-1"/>
    <s v="N/A"/>
    <n v="0"/>
    <b v="0"/>
    <n v="0"/>
    <b v="0"/>
    <n v="0"/>
    <b v="0"/>
    <s v="2993.55"/>
    <n v="0"/>
    <s v="2993.55"/>
    <n v="0"/>
    <b v="0"/>
    <b v="1"/>
  </r>
  <r>
    <s v="C"/>
    <s v="A"/>
    <n v="20170101"/>
    <n v="2017"/>
    <n v="52"/>
    <x v="5"/>
    <n v="180"/>
    <s v="COD"/>
    <x v="1"/>
    <s v="M"/>
    <s v="Import"/>
    <n v="620"/>
    <s v="PRT"/>
    <x v="60"/>
    <n v="0"/>
    <s v="W00"/>
    <s v="World"/>
    <s v="H4"/>
    <s v="HS"/>
    <b v="1"/>
    <n v="31"/>
    <s v="Fertilizers"/>
    <x v="0"/>
    <x v="0"/>
    <b v="0"/>
    <s v="C00"/>
    <s v="TOTAL CPC"/>
    <n v="0"/>
    <n v="0"/>
    <s v="TOTAL MOT"/>
    <n v="-1"/>
    <s v="N/A"/>
    <n v="0"/>
    <b v="0"/>
    <n v="-1"/>
    <s v="N/A"/>
    <n v="0"/>
    <b v="0"/>
    <n v="0"/>
    <b v="0"/>
    <n v="0"/>
    <b v="0"/>
    <s v="1211.842"/>
    <n v="0"/>
    <s v="1211.842"/>
    <n v="0"/>
    <b v="0"/>
    <b v="1"/>
  </r>
  <r>
    <s v="C"/>
    <s v="A"/>
    <n v="20170101"/>
    <n v="2017"/>
    <n v="52"/>
    <x v="5"/>
    <n v="180"/>
    <s v="COD"/>
    <x v="1"/>
    <s v="M"/>
    <s v="Import"/>
    <n v="643"/>
    <s v="RUS"/>
    <x v="9"/>
    <n v="0"/>
    <s v="W00"/>
    <s v="World"/>
    <s v="H4"/>
    <s v="HS"/>
    <b v="1"/>
    <n v="31"/>
    <s v="Fertilizers"/>
    <x v="0"/>
    <x v="0"/>
    <b v="0"/>
    <s v="C00"/>
    <s v="TOTAL CPC"/>
    <n v="0"/>
    <n v="0"/>
    <s v="TOTAL MOT"/>
    <n v="-1"/>
    <s v="N/A"/>
    <n v="0"/>
    <b v="0"/>
    <n v="-1"/>
    <s v="N/A"/>
    <n v="0"/>
    <b v="0"/>
    <n v="0"/>
    <b v="0"/>
    <n v="0"/>
    <b v="0"/>
    <s v="11306235.767"/>
    <n v="0"/>
    <s v="11306235.767"/>
    <n v="0"/>
    <b v="0"/>
    <b v="1"/>
  </r>
  <r>
    <s v="C"/>
    <s v="A"/>
    <n v="20170101"/>
    <n v="2017"/>
    <n v="52"/>
    <x v="5"/>
    <n v="180"/>
    <s v="COD"/>
    <x v="1"/>
    <s v="M"/>
    <s v="Import"/>
    <n v="646"/>
    <s v="RWA"/>
    <x v="28"/>
    <n v="0"/>
    <s v="W00"/>
    <s v="World"/>
    <s v="H4"/>
    <s v="HS"/>
    <b v="1"/>
    <n v="31"/>
    <s v="Fertilizers"/>
    <x v="0"/>
    <x v="0"/>
    <b v="0"/>
    <s v="C00"/>
    <s v="TOTAL CPC"/>
    <n v="0"/>
    <n v="0"/>
    <s v="TOTAL MOT"/>
    <n v="-1"/>
    <s v="N/A"/>
    <n v="0"/>
    <b v="0"/>
    <n v="-1"/>
    <s v="N/A"/>
    <n v="0"/>
    <b v="0"/>
    <n v="0"/>
    <b v="0"/>
    <n v="0"/>
    <b v="0"/>
    <s v="341.795"/>
    <n v="0"/>
    <s v="341.795"/>
    <n v="0"/>
    <b v="0"/>
    <b v="1"/>
  </r>
  <r>
    <s v="C"/>
    <s v="A"/>
    <n v="20170101"/>
    <n v="2017"/>
    <n v="52"/>
    <x v="5"/>
    <n v="180"/>
    <s v="COD"/>
    <x v="1"/>
    <s v="M"/>
    <s v="Import"/>
    <n v="699"/>
    <s v="IND"/>
    <x v="11"/>
    <n v="0"/>
    <s v="W00"/>
    <s v="World"/>
    <s v="H4"/>
    <s v="HS"/>
    <b v="1"/>
    <n v="31"/>
    <s v="Fertilizers"/>
    <x v="0"/>
    <x v="0"/>
    <b v="0"/>
    <s v="C00"/>
    <s v="TOTAL CPC"/>
    <n v="0"/>
    <n v="0"/>
    <s v="TOTAL MOT"/>
    <n v="-1"/>
    <s v="N/A"/>
    <n v="0"/>
    <b v="0"/>
    <n v="-1"/>
    <s v="N/A"/>
    <n v="0"/>
    <b v="0"/>
    <n v="0"/>
    <b v="0"/>
    <n v="0"/>
    <b v="0"/>
    <s v="97173.929"/>
    <n v="0"/>
    <s v="97173.929"/>
    <n v="0"/>
    <b v="0"/>
    <b v="1"/>
  </r>
  <r>
    <s v="C"/>
    <s v="A"/>
    <n v="20170101"/>
    <n v="2017"/>
    <n v="52"/>
    <x v="5"/>
    <n v="180"/>
    <s v="COD"/>
    <x v="1"/>
    <s v="M"/>
    <s v="Import"/>
    <n v="704"/>
    <s v="VNM"/>
    <x v="29"/>
    <n v="0"/>
    <s v="W00"/>
    <s v="World"/>
    <s v="H4"/>
    <s v="HS"/>
    <b v="1"/>
    <n v="31"/>
    <s v="Fertilizers"/>
    <x v="0"/>
    <x v="0"/>
    <b v="0"/>
    <s v="C00"/>
    <s v="TOTAL CPC"/>
    <n v="0"/>
    <n v="0"/>
    <s v="TOTAL MOT"/>
    <n v="-1"/>
    <s v="N/A"/>
    <n v="0"/>
    <b v="0"/>
    <n v="-1"/>
    <s v="N/A"/>
    <n v="0"/>
    <b v="0"/>
    <n v="0"/>
    <b v="0"/>
    <n v="0"/>
    <b v="0"/>
    <s v="50490.018"/>
    <n v="0"/>
    <s v="50490.018"/>
    <n v="0"/>
    <b v="0"/>
    <b v="1"/>
  </r>
  <r>
    <s v="C"/>
    <s v="A"/>
    <n v="20170101"/>
    <n v="2017"/>
    <n v="52"/>
    <x v="5"/>
    <n v="180"/>
    <s v="COD"/>
    <x v="1"/>
    <s v="M"/>
    <s v="Import"/>
    <n v="710"/>
    <s v="ZAF"/>
    <x v="30"/>
    <n v="0"/>
    <s v="W00"/>
    <s v="World"/>
    <s v="H4"/>
    <s v="HS"/>
    <b v="1"/>
    <n v="31"/>
    <s v="Fertilizers"/>
    <x v="0"/>
    <x v="0"/>
    <b v="0"/>
    <s v="C00"/>
    <s v="TOTAL CPC"/>
    <n v="0"/>
    <n v="0"/>
    <s v="TOTAL MOT"/>
    <n v="-1"/>
    <s v="N/A"/>
    <n v="0"/>
    <b v="0"/>
    <n v="-1"/>
    <s v="N/A"/>
    <n v="0"/>
    <b v="0"/>
    <n v="0"/>
    <b v="1"/>
    <n v="0"/>
    <b v="0"/>
    <s v="21972977.436"/>
    <n v="0"/>
    <s v="21972977.436"/>
    <n v="4"/>
    <b v="0"/>
    <b v="1"/>
  </r>
  <r>
    <s v="C"/>
    <s v="A"/>
    <n v="20170101"/>
    <n v="2017"/>
    <n v="52"/>
    <x v="5"/>
    <n v="180"/>
    <s v="COD"/>
    <x v="1"/>
    <s v="M"/>
    <s v="Import"/>
    <n v="752"/>
    <s v="SWE"/>
    <x v="13"/>
    <n v="0"/>
    <s v="W00"/>
    <s v="World"/>
    <s v="H4"/>
    <s v="HS"/>
    <b v="1"/>
    <n v="31"/>
    <s v="Fertilizers"/>
    <x v="0"/>
    <x v="0"/>
    <b v="0"/>
    <s v="C00"/>
    <s v="TOTAL CPC"/>
    <n v="0"/>
    <n v="0"/>
    <s v="TOTAL MOT"/>
    <n v="-1"/>
    <s v="N/A"/>
    <n v="0"/>
    <b v="0"/>
    <n v="-1"/>
    <s v="N/A"/>
    <n v="0"/>
    <b v="0"/>
    <n v="0"/>
    <b v="0"/>
    <n v="0"/>
    <b v="0"/>
    <s v="579337.273"/>
    <n v="0"/>
    <s v="579337.273"/>
    <n v="0"/>
    <b v="0"/>
    <b v="1"/>
  </r>
  <r>
    <s v="C"/>
    <s v="A"/>
    <n v="20170101"/>
    <n v="2017"/>
    <n v="52"/>
    <x v="5"/>
    <n v="180"/>
    <s v="COD"/>
    <x v="1"/>
    <s v="M"/>
    <s v="Import"/>
    <n v="757"/>
    <s v="CHE"/>
    <x v="31"/>
    <n v="0"/>
    <s v="W00"/>
    <s v="World"/>
    <s v="H4"/>
    <s v="HS"/>
    <b v="1"/>
    <n v="31"/>
    <s v="Fertilizers"/>
    <x v="0"/>
    <x v="0"/>
    <b v="0"/>
    <s v="C00"/>
    <s v="TOTAL CPC"/>
    <n v="0"/>
    <n v="0"/>
    <s v="TOTAL MOT"/>
    <n v="-1"/>
    <s v="N/A"/>
    <n v="0"/>
    <b v="0"/>
    <n v="-1"/>
    <s v="N/A"/>
    <n v="0"/>
    <b v="0"/>
    <n v="0"/>
    <b v="0"/>
    <n v="0"/>
    <b v="0"/>
    <s v="5575.976"/>
    <n v="0"/>
    <s v="5575.976"/>
    <n v="0"/>
    <b v="0"/>
    <b v="1"/>
  </r>
  <r>
    <s v="C"/>
    <s v="A"/>
    <n v="20170101"/>
    <n v="2017"/>
    <n v="52"/>
    <x v="5"/>
    <n v="180"/>
    <s v="COD"/>
    <x v="1"/>
    <s v="M"/>
    <s v="Import"/>
    <n v="784"/>
    <s v="ARE"/>
    <x v="32"/>
    <n v="0"/>
    <s v="W00"/>
    <s v="World"/>
    <s v="H4"/>
    <s v="HS"/>
    <b v="1"/>
    <n v="31"/>
    <s v="Fertilizers"/>
    <x v="0"/>
    <x v="0"/>
    <b v="0"/>
    <s v="C00"/>
    <s v="TOTAL CPC"/>
    <n v="0"/>
    <n v="0"/>
    <s v="TOTAL MOT"/>
    <n v="-1"/>
    <s v="N/A"/>
    <n v="0"/>
    <b v="0"/>
    <n v="-1"/>
    <s v="N/A"/>
    <n v="0"/>
    <b v="0"/>
    <n v="0"/>
    <b v="0"/>
    <n v="0"/>
    <b v="0"/>
    <s v="12984.455"/>
    <n v="0"/>
    <s v="12984.455"/>
    <n v="0"/>
    <b v="0"/>
    <b v="1"/>
  </r>
  <r>
    <s v="C"/>
    <s v="A"/>
    <n v="20170101"/>
    <n v="2017"/>
    <n v="52"/>
    <x v="5"/>
    <n v="180"/>
    <s v="COD"/>
    <x v="1"/>
    <s v="M"/>
    <s v="Import"/>
    <n v="800"/>
    <s v="UGA"/>
    <x v="34"/>
    <n v="0"/>
    <s v="W00"/>
    <s v="World"/>
    <s v="H4"/>
    <s v="HS"/>
    <b v="1"/>
    <n v="31"/>
    <s v="Fertilizers"/>
    <x v="0"/>
    <x v="0"/>
    <b v="0"/>
    <s v="C00"/>
    <s v="TOTAL CPC"/>
    <n v="0"/>
    <n v="0"/>
    <s v="TOTAL MOT"/>
    <n v="-1"/>
    <s v="N/A"/>
    <n v="0"/>
    <b v="0"/>
    <n v="-1"/>
    <s v="N/A"/>
    <n v="0"/>
    <b v="0"/>
    <n v="0"/>
    <b v="0"/>
    <n v="0"/>
    <b v="0"/>
    <s v="17686.252"/>
    <n v="0"/>
    <s v="17686.252"/>
    <n v="0"/>
    <b v="0"/>
    <b v="1"/>
  </r>
  <r>
    <s v="C"/>
    <s v="A"/>
    <n v="20170101"/>
    <n v="2017"/>
    <n v="52"/>
    <x v="5"/>
    <n v="180"/>
    <s v="COD"/>
    <x v="1"/>
    <s v="M"/>
    <s v="Import"/>
    <n v="826"/>
    <s v="GBR"/>
    <x v="37"/>
    <n v="0"/>
    <s v="W00"/>
    <s v="World"/>
    <s v="H4"/>
    <s v="HS"/>
    <b v="1"/>
    <n v="31"/>
    <s v="Fertilizers"/>
    <x v="0"/>
    <x v="0"/>
    <b v="0"/>
    <s v="C00"/>
    <s v="TOTAL CPC"/>
    <n v="0"/>
    <n v="0"/>
    <s v="TOTAL MOT"/>
    <n v="-1"/>
    <s v="N/A"/>
    <n v="0"/>
    <b v="0"/>
    <n v="-1"/>
    <s v="N/A"/>
    <n v="0"/>
    <b v="0"/>
    <n v="0"/>
    <b v="0"/>
    <n v="0"/>
    <b v="0"/>
    <s v="24124.413"/>
    <n v="0"/>
    <s v="24124.413"/>
    <n v="0"/>
    <b v="0"/>
    <b v="1"/>
  </r>
  <r>
    <s v="C"/>
    <s v="A"/>
    <n v="20170101"/>
    <n v="2017"/>
    <n v="52"/>
    <x v="5"/>
    <n v="180"/>
    <s v="COD"/>
    <x v="1"/>
    <s v="M"/>
    <s v="Import"/>
    <n v="834"/>
    <s v="TZA"/>
    <x v="38"/>
    <n v="0"/>
    <s v="W00"/>
    <s v="World"/>
    <s v="H4"/>
    <s v="HS"/>
    <b v="1"/>
    <n v="31"/>
    <s v="Fertilizers"/>
    <x v="0"/>
    <x v="0"/>
    <b v="0"/>
    <s v="C00"/>
    <s v="TOTAL CPC"/>
    <n v="0"/>
    <n v="0"/>
    <s v="TOTAL MOT"/>
    <n v="-1"/>
    <s v="N/A"/>
    <n v="0"/>
    <b v="0"/>
    <n v="-1"/>
    <s v="N/A"/>
    <n v="0"/>
    <b v="0"/>
    <n v="0"/>
    <b v="0"/>
    <n v="0"/>
    <b v="0"/>
    <s v="591001.673"/>
    <n v="0"/>
    <s v="591001.673"/>
    <n v="0"/>
    <b v="0"/>
    <b v="1"/>
  </r>
  <r>
    <s v="C"/>
    <s v="A"/>
    <n v="20170101"/>
    <n v="2017"/>
    <n v="52"/>
    <x v="5"/>
    <n v="180"/>
    <s v="COD"/>
    <x v="1"/>
    <s v="M"/>
    <s v="Import"/>
    <n v="842"/>
    <s v="USA"/>
    <x v="15"/>
    <n v="0"/>
    <s v="W00"/>
    <s v="World"/>
    <s v="H4"/>
    <s v="HS"/>
    <b v="1"/>
    <n v="31"/>
    <s v="Fertilizers"/>
    <x v="0"/>
    <x v="0"/>
    <b v="0"/>
    <s v="C00"/>
    <s v="TOTAL CPC"/>
    <n v="0"/>
    <n v="0"/>
    <s v="TOTAL MOT"/>
    <n v="-1"/>
    <s v="N/A"/>
    <n v="0"/>
    <b v="0"/>
    <n v="-1"/>
    <s v="N/A"/>
    <n v="0"/>
    <b v="0"/>
    <n v="0"/>
    <b v="0"/>
    <n v="0"/>
    <b v="0"/>
    <s v="11411.588"/>
    <n v="0"/>
    <s v="11411.588"/>
    <n v="0"/>
    <b v="0"/>
    <b v="1"/>
  </r>
  <r>
    <s v="C"/>
    <s v="A"/>
    <n v="20170101"/>
    <n v="2017"/>
    <n v="52"/>
    <x v="5"/>
    <n v="180"/>
    <s v="COD"/>
    <x v="1"/>
    <s v="M"/>
    <s v="Import"/>
    <n v="894"/>
    <s v="ZMB"/>
    <x v="39"/>
    <n v="0"/>
    <s v="W00"/>
    <s v="World"/>
    <s v="H4"/>
    <s v="HS"/>
    <b v="1"/>
    <n v="31"/>
    <s v="Fertilizers"/>
    <x v="0"/>
    <x v="0"/>
    <b v="0"/>
    <s v="C00"/>
    <s v="TOTAL CPC"/>
    <n v="0"/>
    <n v="0"/>
    <s v="TOTAL MOT"/>
    <n v="-1"/>
    <s v="N/A"/>
    <n v="0"/>
    <b v="0"/>
    <n v="-1"/>
    <s v="N/A"/>
    <n v="0"/>
    <b v="0"/>
    <n v="0"/>
    <b v="0"/>
    <n v="0"/>
    <b v="0"/>
    <s v="2515096.08"/>
    <n v="0"/>
    <s v="2515096.08"/>
    <n v="0"/>
    <b v="0"/>
    <b v="1"/>
  </r>
  <r>
    <s v="C"/>
    <s v="A"/>
    <n v="20170101"/>
    <n v="2017"/>
    <n v="52"/>
    <x v="5"/>
    <n v="562"/>
    <s v="NER"/>
    <x v="0"/>
    <s v="M"/>
    <s v="Import"/>
    <n v="0"/>
    <s v="W00"/>
    <x v="0"/>
    <n v="0"/>
    <s v="W00"/>
    <s v="World"/>
    <s v="H4"/>
    <s v="HS"/>
    <b v="1"/>
    <n v="31"/>
    <s v="Fertilizers"/>
    <x v="0"/>
    <x v="0"/>
    <b v="0"/>
    <s v="C00"/>
    <s v="TOTAL CPC"/>
    <n v="0"/>
    <n v="0"/>
    <s v="TOTAL MOT"/>
    <n v="-1"/>
    <s v="N/A"/>
    <n v="0"/>
    <b v="0"/>
    <n v="-1"/>
    <s v="N/A"/>
    <n v="0"/>
    <b v="0"/>
    <n v="0"/>
    <b v="0"/>
    <n v="0"/>
    <b v="0"/>
    <s v="13983606.69"/>
    <m/>
    <s v="13983606.69"/>
    <n v="0"/>
    <b v="0"/>
    <b v="1"/>
  </r>
  <r>
    <s v="C"/>
    <s v="A"/>
    <n v="20170101"/>
    <n v="2017"/>
    <n v="52"/>
    <x v="5"/>
    <n v="562"/>
    <s v="NER"/>
    <x v="0"/>
    <s v="M"/>
    <s v="Import"/>
    <n v="20"/>
    <s v="AND"/>
    <x v="56"/>
    <n v="0"/>
    <s v="W00"/>
    <s v="World"/>
    <s v="H4"/>
    <s v="HS"/>
    <b v="1"/>
    <n v="31"/>
    <s v="Fertilizers"/>
    <x v="0"/>
    <x v="0"/>
    <b v="0"/>
    <s v="C00"/>
    <s v="TOTAL CPC"/>
    <n v="0"/>
    <n v="0"/>
    <s v="TOTAL MOT"/>
    <n v="-1"/>
    <s v="N/A"/>
    <n v="0"/>
    <b v="0"/>
    <n v="-1"/>
    <s v="N/A"/>
    <n v="0"/>
    <b v="0"/>
    <n v="0"/>
    <b v="0"/>
    <n v="0"/>
    <b v="0"/>
    <s v="85260.5"/>
    <m/>
    <s v="85260.5"/>
    <n v="0"/>
    <b v="0"/>
    <b v="1"/>
  </r>
  <r>
    <s v="C"/>
    <s v="A"/>
    <n v="20170101"/>
    <n v="2017"/>
    <n v="52"/>
    <x v="5"/>
    <n v="562"/>
    <s v="NER"/>
    <x v="0"/>
    <s v="M"/>
    <s v="Import"/>
    <n v="56"/>
    <s v="BEL"/>
    <x v="18"/>
    <n v="0"/>
    <s v="W00"/>
    <s v="World"/>
    <s v="H4"/>
    <s v="HS"/>
    <b v="1"/>
    <n v="31"/>
    <s v="Fertilizers"/>
    <x v="0"/>
    <x v="0"/>
    <b v="0"/>
    <s v="C00"/>
    <s v="TOTAL CPC"/>
    <n v="0"/>
    <n v="0"/>
    <s v="TOTAL MOT"/>
    <n v="-1"/>
    <s v="N/A"/>
    <n v="0"/>
    <b v="0"/>
    <n v="-1"/>
    <s v="N/A"/>
    <n v="0"/>
    <b v="0"/>
    <n v="0"/>
    <b v="0"/>
    <n v="0"/>
    <b v="0"/>
    <s v="176.36"/>
    <m/>
    <s v="176.36"/>
    <n v="0"/>
    <b v="0"/>
    <b v="1"/>
  </r>
  <r>
    <s v="C"/>
    <s v="A"/>
    <n v="20170101"/>
    <n v="2017"/>
    <n v="52"/>
    <x v="5"/>
    <n v="562"/>
    <s v="NER"/>
    <x v="0"/>
    <s v="M"/>
    <s v="Import"/>
    <n v="156"/>
    <s v="CHN"/>
    <x v="1"/>
    <n v="0"/>
    <s v="W00"/>
    <s v="World"/>
    <s v="H4"/>
    <s v="HS"/>
    <b v="1"/>
    <n v="31"/>
    <s v="Fertilizers"/>
    <x v="0"/>
    <x v="0"/>
    <b v="0"/>
    <s v="C00"/>
    <s v="TOTAL CPC"/>
    <n v="0"/>
    <n v="0"/>
    <s v="TOTAL MOT"/>
    <n v="-1"/>
    <s v="N/A"/>
    <n v="0"/>
    <b v="0"/>
    <n v="-1"/>
    <s v="N/A"/>
    <n v="0"/>
    <b v="0"/>
    <n v="0"/>
    <b v="0"/>
    <n v="0"/>
    <b v="0"/>
    <s v="112887.59"/>
    <m/>
    <s v="112887.59"/>
    <n v="0"/>
    <b v="0"/>
    <b v="1"/>
  </r>
  <r>
    <s v="C"/>
    <s v="A"/>
    <n v="20170101"/>
    <n v="2017"/>
    <n v="52"/>
    <x v="5"/>
    <n v="562"/>
    <s v="NER"/>
    <x v="0"/>
    <s v="M"/>
    <s v="Import"/>
    <n v="204"/>
    <s v="BEN"/>
    <x v="2"/>
    <n v="0"/>
    <s v="W00"/>
    <s v="World"/>
    <s v="H4"/>
    <s v="HS"/>
    <b v="1"/>
    <n v="31"/>
    <s v="Fertilizers"/>
    <x v="0"/>
    <x v="0"/>
    <b v="0"/>
    <s v="C00"/>
    <s v="TOTAL CPC"/>
    <n v="0"/>
    <n v="0"/>
    <s v="TOTAL MOT"/>
    <n v="-1"/>
    <s v="N/A"/>
    <n v="0"/>
    <b v="0"/>
    <n v="-1"/>
    <s v="N/A"/>
    <n v="0"/>
    <b v="0"/>
    <n v="0"/>
    <b v="0"/>
    <n v="0"/>
    <b v="0"/>
    <s v="2122436.42"/>
    <m/>
    <s v="2122436.42"/>
    <n v="0"/>
    <b v="0"/>
    <b v="1"/>
  </r>
  <r>
    <s v="C"/>
    <s v="A"/>
    <n v="20170101"/>
    <n v="2017"/>
    <n v="52"/>
    <x v="5"/>
    <n v="562"/>
    <s v="NER"/>
    <x v="0"/>
    <s v="M"/>
    <s v="Import"/>
    <n v="251"/>
    <s v="FRA"/>
    <x v="3"/>
    <n v="0"/>
    <s v="W00"/>
    <s v="World"/>
    <s v="H4"/>
    <s v="HS"/>
    <b v="1"/>
    <n v="31"/>
    <s v="Fertilizers"/>
    <x v="0"/>
    <x v="0"/>
    <b v="0"/>
    <s v="C00"/>
    <s v="TOTAL CPC"/>
    <n v="0"/>
    <n v="0"/>
    <s v="TOTAL MOT"/>
    <n v="-1"/>
    <s v="N/A"/>
    <n v="0"/>
    <b v="0"/>
    <n v="-1"/>
    <s v="N/A"/>
    <n v="0"/>
    <b v="0"/>
    <n v="0"/>
    <b v="0"/>
    <n v="0"/>
    <b v="0"/>
    <s v="1743845.94"/>
    <m/>
    <s v="1743845.94"/>
    <n v="0"/>
    <b v="0"/>
    <b v="1"/>
  </r>
  <r>
    <s v="C"/>
    <s v="A"/>
    <n v="20170101"/>
    <n v="2017"/>
    <n v="52"/>
    <x v="5"/>
    <n v="562"/>
    <s v="NER"/>
    <x v="0"/>
    <s v="M"/>
    <s v="Import"/>
    <n v="288"/>
    <s v="GHA"/>
    <x v="5"/>
    <n v="0"/>
    <s v="W00"/>
    <s v="World"/>
    <s v="H4"/>
    <s v="HS"/>
    <b v="1"/>
    <n v="31"/>
    <s v="Fertilizers"/>
    <x v="0"/>
    <x v="0"/>
    <b v="0"/>
    <s v="C00"/>
    <s v="TOTAL CPC"/>
    <n v="0"/>
    <n v="0"/>
    <s v="TOTAL MOT"/>
    <n v="-1"/>
    <s v="N/A"/>
    <n v="0"/>
    <b v="0"/>
    <n v="-1"/>
    <s v="N/A"/>
    <n v="0"/>
    <b v="0"/>
    <n v="0"/>
    <b v="0"/>
    <n v="0"/>
    <b v="0"/>
    <s v="169243.61"/>
    <m/>
    <s v="169243.61"/>
    <n v="0"/>
    <b v="0"/>
    <b v="1"/>
  </r>
  <r>
    <s v="C"/>
    <s v="A"/>
    <n v="20170101"/>
    <n v="2017"/>
    <n v="52"/>
    <x v="5"/>
    <n v="562"/>
    <s v="NER"/>
    <x v="0"/>
    <s v="M"/>
    <s v="Import"/>
    <n v="384"/>
    <s v="CIV"/>
    <x v="6"/>
    <n v="0"/>
    <s v="W00"/>
    <s v="World"/>
    <s v="H4"/>
    <s v="HS"/>
    <b v="1"/>
    <n v="31"/>
    <s v="Fertilizers"/>
    <x v="0"/>
    <x v="0"/>
    <b v="0"/>
    <s v="C00"/>
    <s v="TOTAL CPC"/>
    <n v="0"/>
    <n v="0"/>
    <s v="TOTAL MOT"/>
    <n v="-1"/>
    <s v="N/A"/>
    <n v="0"/>
    <b v="0"/>
    <n v="-1"/>
    <s v="N/A"/>
    <n v="0"/>
    <b v="0"/>
    <n v="0"/>
    <b v="0"/>
    <n v="0"/>
    <b v="0"/>
    <s v="421865.42"/>
    <m/>
    <s v="421865.42"/>
    <n v="0"/>
    <b v="0"/>
    <b v="1"/>
  </r>
  <r>
    <s v="C"/>
    <s v="A"/>
    <n v="20170101"/>
    <n v="2017"/>
    <n v="52"/>
    <x v="5"/>
    <n v="562"/>
    <s v="NER"/>
    <x v="0"/>
    <s v="M"/>
    <s v="Import"/>
    <n v="398"/>
    <s v="KAZ"/>
    <x v="61"/>
    <n v="0"/>
    <s v="W00"/>
    <s v="World"/>
    <s v="H4"/>
    <s v="HS"/>
    <b v="1"/>
    <n v="31"/>
    <s v="Fertilizers"/>
    <x v="0"/>
    <x v="0"/>
    <b v="0"/>
    <s v="C00"/>
    <s v="TOTAL CPC"/>
    <n v="0"/>
    <n v="0"/>
    <s v="TOTAL MOT"/>
    <n v="-1"/>
    <s v="N/A"/>
    <n v="0"/>
    <b v="0"/>
    <n v="-1"/>
    <s v="N/A"/>
    <n v="0"/>
    <b v="0"/>
    <n v="0"/>
    <b v="0"/>
    <n v="0"/>
    <b v="0"/>
    <s v="104778.5"/>
    <m/>
    <s v="104778.5"/>
    <n v="0"/>
    <b v="0"/>
    <b v="1"/>
  </r>
  <r>
    <s v="C"/>
    <s v="A"/>
    <n v="20170101"/>
    <n v="2017"/>
    <n v="52"/>
    <x v="5"/>
    <n v="562"/>
    <s v="NER"/>
    <x v="0"/>
    <s v="M"/>
    <s v="Import"/>
    <n v="434"/>
    <s v="LBY"/>
    <x v="42"/>
    <n v="0"/>
    <s v="W00"/>
    <s v="World"/>
    <s v="H4"/>
    <s v="HS"/>
    <b v="1"/>
    <n v="31"/>
    <s v="Fertilizers"/>
    <x v="0"/>
    <x v="0"/>
    <b v="0"/>
    <s v="C00"/>
    <s v="TOTAL CPC"/>
    <n v="0"/>
    <n v="0"/>
    <s v="TOTAL MOT"/>
    <n v="-1"/>
    <s v="N/A"/>
    <n v="0"/>
    <b v="0"/>
    <n v="-1"/>
    <s v="N/A"/>
    <n v="0"/>
    <b v="0"/>
    <n v="0"/>
    <b v="0"/>
    <n v="0"/>
    <b v="0"/>
    <s v="82953.82"/>
    <m/>
    <s v="82953.82"/>
    <n v="0"/>
    <b v="0"/>
    <b v="1"/>
  </r>
  <r>
    <s v="C"/>
    <s v="A"/>
    <n v="20170101"/>
    <n v="2017"/>
    <n v="52"/>
    <x v="5"/>
    <n v="562"/>
    <s v="NER"/>
    <x v="0"/>
    <s v="M"/>
    <s v="Import"/>
    <n v="466"/>
    <s v="MLI"/>
    <x v="62"/>
    <n v="0"/>
    <s v="W00"/>
    <s v="World"/>
    <s v="H4"/>
    <s v="HS"/>
    <b v="1"/>
    <n v="31"/>
    <s v="Fertilizers"/>
    <x v="0"/>
    <x v="0"/>
    <b v="0"/>
    <s v="C00"/>
    <s v="TOTAL CPC"/>
    <n v="0"/>
    <n v="0"/>
    <s v="TOTAL MOT"/>
    <n v="-1"/>
    <s v="N/A"/>
    <n v="0"/>
    <b v="0"/>
    <n v="-1"/>
    <s v="N/A"/>
    <n v="0"/>
    <b v="0"/>
    <n v="0"/>
    <b v="0"/>
    <n v="0"/>
    <b v="0"/>
    <s v="141770.98"/>
    <m/>
    <s v="141770.98"/>
    <n v="0"/>
    <b v="0"/>
    <b v="1"/>
  </r>
  <r>
    <s v="C"/>
    <s v="A"/>
    <n v="20170101"/>
    <n v="2017"/>
    <n v="52"/>
    <x v="5"/>
    <n v="562"/>
    <s v="NER"/>
    <x v="0"/>
    <s v="M"/>
    <s v="Import"/>
    <n v="504"/>
    <s v="MAR"/>
    <x v="43"/>
    <n v="0"/>
    <s v="W00"/>
    <s v="World"/>
    <s v="H4"/>
    <s v="HS"/>
    <b v="1"/>
    <n v="31"/>
    <s v="Fertilizers"/>
    <x v="0"/>
    <x v="0"/>
    <b v="0"/>
    <s v="C00"/>
    <s v="TOTAL CPC"/>
    <n v="0"/>
    <n v="0"/>
    <s v="TOTAL MOT"/>
    <n v="-1"/>
    <s v="N/A"/>
    <n v="0"/>
    <b v="0"/>
    <n v="-1"/>
    <s v="N/A"/>
    <n v="0"/>
    <b v="0"/>
    <n v="0"/>
    <b v="0"/>
    <n v="0"/>
    <b v="0"/>
    <s v="3514343.18"/>
    <m/>
    <s v="3514343.18"/>
    <n v="0"/>
    <b v="0"/>
    <b v="1"/>
  </r>
  <r>
    <s v="C"/>
    <s v="A"/>
    <n v="20170101"/>
    <n v="2017"/>
    <n v="52"/>
    <x v="5"/>
    <n v="562"/>
    <s v="NER"/>
    <x v="0"/>
    <s v="M"/>
    <s v="Import"/>
    <n v="566"/>
    <s v="NGA"/>
    <x v="8"/>
    <n v="0"/>
    <s v="W00"/>
    <s v="World"/>
    <s v="H4"/>
    <s v="HS"/>
    <b v="1"/>
    <n v="31"/>
    <s v="Fertilizers"/>
    <x v="0"/>
    <x v="0"/>
    <b v="0"/>
    <s v="C00"/>
    <s v="TOTAL CPC"/>
    <n v="0"/>
    <n v="0"/>
    <s v="TOTAL MOT"/>
    <n v="-1"/>
    <s v="N/A"/>
    <n v="0"/>
    <b v="0"/>
    <n v="-1"/>
    <s v="N/A"/>
    <n v="0"/>
    <b v="0"/>
    <n v="0"/>
    <b v="0"/>
    <n v="0"/>
    <b v="0"/>
    <s v="3475921.86"/>
    <m/>
    <s v="3475921.86"/>
    <n v="0"/>
    <b v="0"/>
    <b v="1"/>
  </r>
  <r>
    <s v="C"/>
    <s v="A"/>
    <n v="20170101"/>
    <n v="2017"/>
    <n v="52"/>
    <x v="5"/>
    <n v="562"/>
    <s v="NER"/>
    <x v="0"/>
    <s v="M"/>
    <s v="Import"/>
    <n v="586"/>
    <s v="PAK"/>
    <x v="55"/>
    <n v="0"/>
    <s v="W00"/>
    <s v="World"/>
    <s v="H4"/>
    <s v="HS"/>
    <b v="1"/>
    <n v="31"/>
    <s v="Fertilizers"/>
    <x v="0"/>
    <x v="0"/>
    <b v="0"/>
    <s v="C00"/>
    <s v="TOTAL CPC"/>
    <n v="0"/>
    <n v="0"/>
    <s v="TOTAL MOT"/>
    <n v="-1"/>
    <s v="N/A"/>
    <n v="0"/>
    <b v="0"/>
    <n v="-1"/>
    <s v="N/A"/>
    <n v="0"/>
    <b v="0"/>
    <n v="0"/>
    <b v="0"/>
    <n v="0"/>
    <b v="0"/>
    <s v="654170.37"/>
    <m/>
    <s v="654170.37"/>
    <n v="0"/>
    <b v="0"/>
    <b v="1"/>
  </r>
  <r>
    <s v="C"/>
    <s v="A"/>
    <n v="20170101"/>
    <n v="2017"/>
    <n v="52"/>
    <x v="5"/>
    <n v="562"/>
    <s v="NER"/>
    <x v="0"/>
    <s v="M"/>
    <s v="Import"/>
    <n v="686"/>
    <s v="SEN"/>
    <x v="10"/>
    <n v="0"/>
    <s v="W00"/>
    <s v="World"/>
    <s v="H4"/>
    <s v="HS"/>
    <b v="1"/>
    <n v="31"/>
    <s v="Fertilizers"/>
    <x v="0"/>
    <x v="0"/>
    <b v="0"/>
    <s v="C00"/>
    <s v="TOTAL CPC"/>
    <n v="0"/>
    <n v="0"/>
    <s v="TOTAL MOT"/>
    <n v="-1"/>
    <s v="N/A"/>
    <n v="0"/>
    <b v="0"/>
    <n v="-1"/>
    <s v="N/A"/>
    <n v="0"/>
    <b v="0"/>
    <n v="0"/>
    <b v="0"/>
    <n v="0"/>
    <b v="0"/>
    <s v="98278.06"/>
    <m/>
    <s v="98278.06"/>
    <n v="0"/>
    <b v="0"/>
    <b v="1"/>
  </r>
  <r>
    <s v="C"/>
    <s v="A"/>
    <n v="20170101"/>
    <n v="2017"/>
    <n v="52"/>
    <x v="5"/>
    <n v="562"/>
    <s v="NER"/>
    <x v="0"/>
    <s v="M"/>
    <s v="Import"/>
    <n v="699"/>
    <s v="IND"/>
    <x v="11"/>
    <n v="0"/>
    <s v="W00"/>
    <s v="World"/>
    <s v="H4"/>
    <s v="HS"/>
    <b v="1"/>
    <n v="31"/>
    <s v="Fertilizers"/>
    <x v="0"/>
    <x v="0"/>
    <b v="0"/>
    <s v="C00"/>
    <s v="TOTAL CPC"/>
    <n v="0"/>
    <n v="0"/>
    <s v="TOTAL MOT"/>
    <n v="-1"/>
    <s v="N/A"/>
    <n v="0"/>
    <b v="0"/>
    <n v="-1"/>
    <s v="N/A"/>
    <n v="0"/>
    <b v="0"/>
    <n v="0"/>
    <b v="0"/>
    <n v="0"/>
    <b v="0"/>
    <s v="1218.1"/>
    <m/>
    <s v="1218.1"/>
    <n v="0"/>
    <b v="0"/>
    <b v="1"/>
  </r>
  <r>
    <s v="C"/>
    <s v="A"/>
    <n v="20170101"/>
    <n v="2017"/>
    <n v="52"/>
    <x v="5"/>
    <n v="562"/>
    <s v="NER"/>
    <x v="0"/>
    <s v="M"/>
    <s v="Import"/>
    <n v="768"/>
    <s v="TGO"/>
    <x v="14"/>
    <n v="0"/>
    <s v="W00"/>
    <s v="World"/>
    <s v="H4"/>
    <s v="HS"/>
    <b v="1"/>
    <n v="31"/>
    <s v="Fertilizers"/>
    <x v="0"/>
    <x v="0"/>
    <b v="0"/>
    <s v="C00"/>
    <s v="TOTAL CPC"/>
    <n v="0"/>
    <n v="0"/>
    <s v="TOTAL MOT"/>
    <n v="-1"/>
    <s v="N/A"/>
    <n v="0"/>
    <b v="0"/>
    <n v="-1"/>
    <s v="N/A"/>
    <n v="0"/>
    <b v="0"/>
    <n v="0"/>
    <b v="0"/>
    <n v="0"/>
    <b v="0"/>
    <s v="14551.15"/>
    <m/>
    <s v="14551.15"/>
    <n v="0"/>
    <b v="0"/>
    <b v="1"/>
  </r>
  <r>
    <s v="C"/>
    <s v="A"/>
    <n v="20170101"/>
    <n v="2017"/>
    <n v="52"/>
    <x v="5"/>
    <n v="562"/>
    <s v="NER"/>
    <x v="0"/>
    <s v="M"/>
    <s v="Import"/>
    <n v="784"/>
    <s v="ARE"/>
    <x v="32"/>
    <n v="0"/>
    <s v="W00"/>
    <s v="World"/>
    <s v="H4"/>
    <s v="HS"/>
    <b v="1"/>
    <n v="31"/>
    <s v="Fertilizers"/>
    <x v="0"/>
    <x v="0"/>
    <b v="0"/>
    <s v="C00"/>
    <s v="TOTAL CPC"/>
    <n v="0"/>
    <n v="0"/>
    <s v="TOTAL MOT"/>
    <n v="-1"/>
    <s v="N/A"/>
    <n v="0"/>
    <b v="0"/>
    <n v="-1"/>
    <s v="N/A"/>
    <n v="0"/>
    <b v="0"/>
    <n v="0"/>
    <b v="0"/>
    <n v="0"/>
    <b v="0"/>
    <s v="1123143.21"/>
    <m/>
    <s v="1123143.21"/>
    <n v="0"/>
    <b v="0"/>
    <b v="1"/>
  </r>
  <r>
    <s v="C"/>
    <s v="A"/>
    <n v="20170101"/>
    <n v="2017"/>
    <n v="52"/>
    <x v="5"/>
    <n v="562"/>
    <s v="NER"/>
    <x v="0"/>
    <s v="M"/>
    <s v="Import"/>
    <n v="788"/>
    <s v="TUN"/>
    <x v="45"/>
    <n v="0"/>
    <s v="W00"/>
    <s v="World"/>
    <s v="H4"/>
    <s v="HS"/>
    <b v="1"/>
    <n v="31"/>
    <s v="Fertilizers"/>
    <x v="0"/>
    <x v="0"/>
    <b v="0"/>
    <s v="C00"/>
    <s v="TOTAL CPC"/>
    <n v="0"/>
    <n v="0"/>
    <s v="TOTAL MOT"/>
    <n v="-1"/>
    <s v="N/A"/>
    <n v="0"/>
    <b v="0"/>
    <n v="-1"/>
    <s v="N/A"/>
    <n v="0"/>
    <b v="0"/>
    <n v="0"/>
    <b v="0"/>
    <n v="0"/>
    <b v="0"/>
    <s v="1213.61"/>
    <m/>
    <s v="1213.61"/>
    <n v="0"/>
    <b v="0"/>
    <b v="1"/>
  </r>
  <r>
    <s v="C"/>
    <s v="A"/>
    <n v="20170101"/>
    <n v="2017"/>
    <n v="52"/>
    <x v="5"/>
    <n v="562"/>
    <s v="NER"/>
    <x v="0"/>
    <s v="M"/>
    <s v="Import"/>
    <n v="854"/>
    <s v="BFA"/>
    <x v="16"/>
    <n v="0"/>
    <s v="W00"/>
    <s v="World"/>
    <s v="H4"/>
    <s v="HS"/>
    <b v="1"/>
    <n v="31"/>
    <s v="Fertilizers"/>
    <x v="0"/>
    <x v="0"/>
    <b v="0"/>
    <s v="C00"/>
    <s v="TOTAL CPC"/>
    <n v="0"/>
    <n v="0"/>
    <s v="TOTAL MOT"/>
    <n v="-1"/>
    <s v="N/A"/>
    <n v="0"/>
    <b v="0"/>
    <n v="-1"/>
    <s v="N/A"/>
    <n v="0"/>
    <b v="0"/>
    <n v="0"/>
    <b v="0"/>
    <n v="0"/>
    <b v="0"/>
    <s v="115548.01"/>
    <m/>
    <s v="115548.01"/>
    <n v="0"/>
    <b v="0"/>
    <b v="1"/>
  </r>
  <r>
    <s v="C"/>
    <s v="A"/>
    <n v="20170101"/>
    <n v="2017"/>
    <n v="52"/>
    <x v="5"/>
    <n v="180"/>
    <s v="COD"/>
    <x v="1"/>
    <s v="M"/>
    <s v="Import"/>
    <n v="0"/>
    <s v="W00"/>
    <x v="0"/>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8357"/>
    <b v="0"/>
    <n v="8"/>
    <s v="kg"/>
    <n v="8357"/>
    <b v="0"/>
    <n v="8357"/>
    <b v="0"/>
    <n v="0"/>
    <b v="0"/>
    <s v="5788.528"/>
    <n v="0"/>
    <s v="5788.528"/>
    <n v="0"/>
    <b v="0"/>
    <b v="1"/>
  </r>
  <r>
    <s v="C"/>
    <s v="A"/>
    <n v="20170101"/>
    <n v="2017"/>
    <n v="52"/>
    <x v="5"/>
    <n v="180"/>
    <s v="COD"/>
    <x v="1"/>
    <s v="M"/>
    <s v="Import"/>
    <n v="24"/>
    <s v="AGO"/>
    <x v="17"/>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287"/>
    <b v="0"/>
    <n v="8"/>
    <s v="kg"/>
    <n v="287"/>
    <b v="0"/>
    <n v="287"/>
    <b v="0"/>
    <n v="0"/>
    <b v="0"/>
    <s v="484.122"/>
    <n v="0"/>
    <s v="484.122"/>
    <n v="0"/>
    <b v="0"/>
    <b v="1"/>
  </r>
  <r>
    <s v="C"/>
    <s v="A"/>
    <n v="20170101"/>
    <n v="2017"/>
    <n v="52"/>
    <x v="5"/>
    <n v="180"/>
    <s v="COD"/>
    <x v="1"/>
    <s v="M"/>
    <s v="Import"/>
    <n v="710"/>
    <s v="ZAF"/>
    <x v="30"/>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450"/>
    <b v="0"/>
    <n v="8"/>
    <s v="kg"/>
    <n v="450"/>
    <b v="0"/>
    <n v="450"/>
    <b v="0"/>
    <n v="0"/>
    <b v="0"/>
    <s v="551.493"/>
    <n v="0"/>
    <s v="551.493"/>
    <n v="0"/>
    <b v="0"/>
    <b v="1"/>
  </r>
  <r>
    <s v="C"/>
    <s v="A"/>
    <n v="20170101"/>
    <n v="2017"/>
    <n v="52"/>
    <x v="5"/>
    <n v="180"/>
    <s v="COD"/>
    <x v="1"/>
    <s v="M"/>
    <s v="Import"/>
    <n v="800"/>
    <s v="UGA"/>
    <x v="34"/>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45"/>
    <b v="0"/>
    <n v="8"/>
    <s v="kg"/>
    <n v="45"/>
    <b v="0"/>
    <n v="45"/>
    <b v="0"/>
    <n v="0"/>
    <b v="0"/>
    <s v="59.418"/>
    <n v="0"/>
    <s v="59.418"/>
    <n v="0"/>
    <b v="0"/>
    <b v="1"/>
  </r>
  <r>
    <s v="C"/>
    <s v="A"/>
    <n v="20170101"/>
    <n v="2017"/>
    <n v="52"/>
    <x v="5"/>
    <n v="180"/>
    <s v="COD"/>
    <x v="1"/>
    <s v="M"/>
    <s v="Import"/>
    <n v="894"/>
    <s v="ZMB"/>
    <x v="39"/>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7575"/>
    <b v="0"/>
    <n v="8"/>
    <s v="kg"/>
    <n v="7575"/>
    <b v="0"/>
    <n v="7575"/>
    <b v="0"/>
    <n v="0"/>
    <b v="0"/>
    <s v="4693.493"/>
    <n v="0"/>
    <s v="4693.493"/>
    <n v="0"/>
    <b v="0"/>
    <b v="1"/>
  </r>
  <r>
    <s v="C"/>
    <s v="A"/>
    <n v="20170101"/>
    <n v="2017"/>
    <n v="52"/>
    <x v="5"/>
    <n v="180"/>
    <s v="COD"/>
    <x v="1"/>
    <s v="M"/>
    <s v="Import"/>
    <n v="0"/>
    <s v="W00"/>
    <x v="0"/>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8357"/>
    <b v="0"/>
    <n v="8"/>
    <s v="kg"/>
    <n v="8357"/>
    <b v="0"/>
    <n v="8357"/>
    <b v="0"/>
    <n v="0"/>
    <b v="0"/>
    <s v="5788.528"/>
    <n v="0"/>
    <s v="5788.528"/>
    <n v="0"/>
    <b v="0"/>
    <b v="1"/>
  </r>
  <r>
    <s v="C"/>
    <s v="A"/>
    <n v="20170101"/>
    <n v="2017"/>
    <n v="52"/>
    <x v="5"/>
    <n v="180"/>
    <s v="COD"/>
    <x v="1"/>
    <s v="M"/>
    <s v="Import"/>
    <n v="24"/>
    <s v="AGO"/>
    <x v="17"/>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287"/>
    <b v="0"/>
    <n v="8"/>
    <s v="kg"/>
    <n v="287"/>
    <b v="0"/>
    <n v="287"/>
    <b v="0"/>
    <n v="0"/>
    <b v="0"/>
    <s v="484.122"/>
    <n v="0"/>
    <s v="484.122"/>
    <n v="0"/>
    <b v="0"/>
    <b v="1"/>
  </r>
  <r>
    <s v="C"/>
    <s v="A"/>
    <n v="20170101"/>
    <n v="2017"/>
    <n v="52"/>
    <x v="5"/>
    <n v="180"/>
    <s v="COD"/>
    <x v="1"/>
    <s v="M"/>
    <s v="Import"/>
    <n v="710"/>
    <s v="ZAF"/>
    <x v="30"/>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450"/>
    <b v="0"/>
    <n v="8"/>
    <s v="kg"/>
    <n v="450"/>
    <b v="0"/>
    <n v="450"/>
    <b v="0"/>
    <n v="0"/>
    <b v="0"/>
    <s v="551.493"/>
    <n v="0"/>
    <s v="551.493"/>
    <n v="0"/>
    <b v="0"/>
    <b v="1"/>
  </r>
  <r>
    <s v="C"/>
    <s v="A"/>
    <n v="20170101"/>
    <n v="2017"/>
    <n v="52"/>
    <x v="5"/>
    <n v="180"/>
    <s v="COD"/>
    <x v="1"/>
    <s v="M"/>
    <s v="Import"/>
    <n v="800"/>
    <s v="UGA"/>
    <x v="34"/>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45"/>
    <b v="0"/>
    <n v="8"/>
    <s v="kg"/>
    <n v="45"/>
    <b v="0"/>
    <n v="45"/>
    <b v="0"/>
    <n v="0"/>
    <b v="0"/>
    <s v="59.418"/>
    <n v="0"/>
    <s v="59.418"/>
    <n v="0"/>
    <b v="0"/>
    <b v="1"/>
  </r>
  <r>
    <s v="C"/>
    <s v="A"/>
    <n v="20170101"/>
    <n v="2017"/>
    <n v="52"/>
    <x v="5"/>
    <n v="180"/>
    <s v="COD"/>
    <x v="1"/>
    <s v="M"/>
    <s v="Import"/>
    <n v="894"/>
    <s v="ZMB"/>
    <x v="39"/>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7575"/>
    <b v="0"/>
    <n v="8"/>
    <s v="kg"/>
    <n v="7575"/>
    <b v="0"/>
    <n v="7575"/>
    <b v="0"/>
    <n v="0"/>
    <b v="0"/>
    <s v="4693.493"/>
    <n v="0"/>
    <s v="4693.493"/>
    <n v="0"/>
    <b v="0"/>
    <b v="1"/>
  </r>
  <r>
    <s v="C"/>
    <s v="A"/>
    <n v="20170101"/>
    <n v="2017"/>
    <n v="52"/>
    <x v="5"/>
    <n v="180"/>
    <s v="COD"/>
    <x v="1"/>
    <s v="M"/>
    <s v="Import"/>
    <n v="0"/>
    <s v="W00"/>
    <x v="0"/>
    <n v="0"/>
    <s v="W00"/>
    <s v="World"/>
    <s v="H4"/>
    <s v="HS"/>
    <b v="1"/>
    <n v="3102"/>
    <s v="Fertilizers mineral or chemical, nitrogenous"/>
    <x v="2"/>
    <x v="1"/>
    <b v="0"/>
    <s v="C00"/>
    <s v="TOTAL CPC"/>
    <n v="0"/>
    <n v="0"/>
    <s v="TOTAL MOT"/>
    <n v="8"/>
    <s v="kg"/>
    <n v="45319931"/>
    <b v="0"/>
    <n v="8"/>
    <s v="kg"/>
    <n v="45319931"/>
    <b v="0"/>
    <n v="45319931"/>
    <b v="0"/>
    <n v="0"/>
    <b v="0"/>
    <s v="38155520.83"/>
    <n v="0"/>
    <s v="38155520.83"/>
    <n v="0"/>
    <b v="0"/>
    <b v="1"/>
  </r>
  <r>
    <s v="C"/>
    <s v="A"/>
    <n v="20170101"/>
    <n v="2017"/>
    <n v="52"/>
    <x v="5"/>
    <n v="180"/>
    <s v="COD"/>
    <x v="1"/>
    <s v="M"/>
    <s v="Import"/>
    <n v="20"/>
    <s v="AND"/>
    <x v="56"/>
    <n v="0"/>
    <s v="W00"/>
    <s v="World"/>
    <s v="H4"/>
    <s v="HS"/>
    <b v="1"/>
    <n v="3102"/>
    <s v="Fertilizers mineral or chemical, nitrogenous"/>
    <x v="2"/>
    <x v="1"/>
    <b v="0"/>
    <s v="C00"/>
    <s v="TOTAL CPC"/>
    <n v="0"/>
    <n v="0"/>
    <s v="TOTAL MOT"/>
    <n v="8"/>
    <s v="kg"/>
    <n v="240"/>
    <b v="0"/>
    <n v="8"/>
    <s v="kg"/>
    <n v="240"/>
    <b v="0"/>
    <n v="240"/>
    <b v="0"/>
    <n v="0"/>
    <b v="0"/>
    <s v="787.187"/>
    <n v="0"/>
    <s v="787.187"/>
    <n v="0"/>
    <b v="0"/>
    <b v="1"/>
  </r>
  <r>
    <s v="C"/>
    <s v="A"/>
    <n v="20170101"/>
    <n v="2017"/>
    <n v="52"/>
    <x v="5"/>
    <n v="180"/>
    <s v="COD"/>
    <x v="1"/>
    <s v="M"/>
    <s v="Import"/>
    <n v="24"/>
    <s v="AGO"/>
    <x v="17"/>
    <n v="0"/>
    <s v="W00"/>
    <s v="World"/>
    <s v="H4"/>
    <s v="HS"/>
    <b v="1"/>
    <n v="3102"/>
    <s v="Fertilizers mineral or chemical, nitrogenous"/>
    <x v="2"/>
    <x v="1"/>
    <b v="0"/>
    <s v="C00"/>
    <s v="TOTAL CPC"/>
    <n v="0"/>
    <n v="0"/>
    <s v="TOTAL MOT"/>
    <n v="8"/>
    <s v="kg"/>
    <n v="57242"/>
    <b v="0"/>
    <n v="8"/>
    <s v="kg"/>
    <n v="57242"/>
    <b v="0"/>
    <n v="57242"/>
    <b v="0"/>
    <n v="0"/>
    <b v="0"/>
    <s v="26351.171"/>
    <n v="0"/>
    <s v="26351.171"/>
    <n v="0"/>
    <b v="0"/>
    <b v="1"/>
  </r>
  <r>
    <s v="C"/>
    <s v="A"/>
    <n v="20170101"/>
    <n v="2017"/>
    <n v="52"/>
    <x v="5"/>
    <n v="180"/>
    <s v="COD"/>
    <x v="1"/>
    <s v="M"/>
    <s v="Import"/>
    <n v="56"/>
    <s v="BEL"/>
    <x v="18"/>
    <n v="0"/>
    <s v="W00"/>
    <s v="World"/>
    <s v="H4"/>
    <s v="HS"/>
    <b v="1"/>
    <n v="3102"/>
    <s v="Fertilizers mineral or chemical, nitrogenous"/>
    <x v="2"/>
    <x v="1"/>
    <b v="0"/>
    <s v="C00"/>
    <s v="TOTAL CPC"/>
    <n v="0"/>
    <n v="0"/>
    <s v="TOTAL MOT"/>
    <n v="8"/>
    <s v="kg"/>
    <n v="192378"/>
    <b v="0"/>
    <n v="8"/>
    <s v="kg"/>
    <n v="192378"/>
    <b v="0"/>
    <n v="192378"/>
    <b v="0"/>
    <n v="0"/>
    <b v="0"/>
    <s v="136591.858"/>
    <n v="0"/>
    <s v="136591.858"/>
    <n v="0"/>
    <b v="0"/>
    <b v="1"/>
  </r>
  <r>
    <s v="C"/>
    <s v="A"/>
    <n v="20170101"/>
    <n v="2017"/>
    <n v="52"/>
    <x v="5"/>
    <n v="180"/>
    <s v="COD"/>
    <x v="1"/>
    <s v="M"/>
    <s v="Import"/>
    <n v="156"/>
    <s v="CHN"/>
    <x v="1"/>
    <n v="0"/>
    <s v="W00"/>
    <s v="World"/>
    <s v="H4"/>
    <s v="HS"/>
    <b v="1"/>
    <n v="3102"/>
    <s v="Fertilizers mineral or chemical, nitrogenous"/>
    <x v="2"/>
    <x v="1"/>
    <b v="0"/>
    <s v="C00"/>
    <s v="TOTAL CPC"/>
    <n v="0"/>
    <n v="0"/>
    <s v="TOTAL MOT"/>
    <n v="8"/>
    <s v="kg"/>
    <n v="4356166"/>
    <b v="0"/>
    <n v="8"/>
    <s v="kg"/>
    <n v="4356166"/>
    <b v="0"/>
    <n v="4356166"/>
    <b v="0"/>
    <n v="0"/>
    <b v="0"/>
    <s v="3387636.333"/>
    <n v="0"/>
    <s v="3387636.333"/>
    <n v="0"/>
    <b v="0"/>
    <b v="1"/>
  </r>
  <r>
    <s v="C"/>
    <s v="A"/>
    <n v="20170101"/>
    <n v="2017"/>
    <n v="52"/>
    <x v="5"/>
    <n v="180"/>
    <s v="COD"/>
    <x v="1"/>
    <s v="M"/>
    <s v="Import"/>
    <n v="251"/>
    <s v="FRA"/>
    <x v="3"/>
    <n v="0"/>
    <s v="W00"/>
    <s v="World"/>
    <s v="H4"/>
    <s v="HS"/>
    <b v="1"/>
    <n v="3102"/>
    <s v="Fertilizers mineral or chemical, nitrogenous"/>
    <x v="2"/>
    <x v="1"/>
    <b v="0"/>
    <s v="C00"/>
    <s v="TOTAL CPC"/>
    <n v="0"/>
    <n v="0"/>
    <s v="TOTAL MOT"/>
    <n v="8"/>
    <s v="kg"/>
    <n v="200"/>
    <b v="0"/>
    <n v="8"/>
    <s v="kg"/>
    <n v="200"/>
    <b v="0"/>
    <n v="200"/>
    <b v="0"/>
    <n v="0"/>
    <b v="0"/>
    <s v="195.878"/>
    <n v="0"/>
    <s v="195.878"/>
    <n v="0"/>
    <b v="0"/>
    <b v="1"/>
  </r>
  <r>
    <s v="C"/>
    <s v="A"/>
    <n v="20170101"/>
    <n v="2017"/>
    <n v="52"/>
    <x v="5"/>
    <n v="180"/>
    <s v="COD"/>
    <x v="1"/>
    <s v="M"/>
    <s v="Import"/>
    <n v="276"/>
    <s v="DEU"/>
    <x v="4"/>
    <n v="0"/>
    <s v="W00"/>
    <s v="World"/>
    <s v="H4"/>
    <s v="HS"/>
    <b v="1"/>
    <n v="3102"/>
    <s v="Fertilizers mineral or chemical, nitrogenous"/>
    <x v="2"/>
    <x v="1"/>
    <b v="0"/>
    <s v="C00"/>
    <s v="TOTAL CPC"/>
    <n v="0"/>
    <n v="0"/>
    <s v="TOTAL MOT"/>
    <n v="8"/>
    <s v="kg"/>
    <n v="1374"/>
    <b v="0"/>
    <n v="8"/>
    <s v="kg"/>
    <n v="1374"/>
    <b v="0"/>
    <n v="1374"/>
    <b v="0"/>
    <n v="0"/>
    <b v="0"/>
    <s v="6985.174"/>
    <n v="0"/>
    <s v="6985.174"/>
    <n v="0"/>
    <b v="0"/>
    <b v="1"/>
  </r>
  <r>
    <s v="C"/>
    <s v="A"/>
    <n v="20170101"/>
    <n v="2017"/>
    <n v="52"/>
    <x v="5"/>
    <n v="180"/>
    <s v="COD"/>
    <x v="1"/>
    <s v="M"/>
    <s v="Import"/>
    <n v="508"/>
    <s v="MOZ"/>
    <x v="26"/>
    <n v="0"/>
    <s v="W00"/>
    <s v="World"/>
    <s v="H4"/>
    <s v="HS"/>
    <b v="1"/>
    <n v="3102"/>
    <s v="Fertilizers mineral or chemical, nitrogenous"/>
    <x v="2"/>
    <x v="1"/>
    <b v="0"/>
    <s v="C00"/>
    <s v="TOTAL CPC"/>
    <n v="0"/>
    <n v="0"/>
    <s v="TOTAL MOT"/>
    <n v="8"/>
    <s v="kg"/>
    <n v="1386000"/>
    <b v="0"/>
    <n v="8"/>
    <s v="kg"/>
    <n v="1386000"/>
    <b v="0"/>
    <n v="1386000"/>
    <b v="0"/>
    <n v="0"/>
    <b v="0"/>
    <s v="746528.186"/>
    <n v="0"/>
    <s v="746528.186"/>
    <n v="0"/>
    <b v="0"/>
    <b v="1"/>
  </r>
  <r>
    <s v="C"/>
    <s v="A"/>
    <n v="20170101"/>
    <n v="2017"/>
    <n v="52"/>
    <x v="5"/>
    <n v="180"/>
    <s v="COD"/>
    <x v="1"/>
    <s v="M"/>
    <s v="Import"/>
    <n v="528"/>
    <s v="NLD"/>
    <x v="7"/>
    <n v="0"/>
    <s v="W00"/>
    <s v="World"/>
    <s v="H4"/>
    <s v="HS"/>
    <b v="1"/>
    <n v="3102"/>
    <s v="Fertilizers mineral or chemical, nitrogenous"/>
    <x v="2"/>
    <x v="1"/>
    <b v="0"/>
    <s v="C00"/>
    <s v="TOTAL CPC"/>
    <n v="0"/>
    <n v="0"/>
    <s v="TOTAL MOT"/>
    <n v="8"/>
    <s v="kg"/>
    <n v="26000"/>
    <b v="0"/>
    <n v="8"/>
    <s v="kg"/>
    <n v="26000"/>
    <b v="0"/>
    <n v="26000"/>
    <b v="0"/>
    <n v="0"/>
    <b v="0"/>
    <s v="7653.064"/>
    <n v="0"/>
    <s v="7653.064"/>
    <n v="0"/>
    <b v="0"/>
    <b v="1"/>
  </r>
  <r>
    <s v="C"/>
    <s v="A"/>
    <n v="20170101"/>
    <n v="2017"/>
    <n v="52"/>
    <x v="5"/>
    <n v="180"/>
    <s v="COD"/>
    <x v="1"/>
    <s v="M"/>
    <s v="Import"/>
    <n v="620"/>
    <s v="PRT"/>
    <x v="60"/>
    <n v="0"/>
    <s v="W00"/>
    <s v="World"/>
    <s v="H4"/>
    <s v="HS"/>
    <b v="1"/>
    <n v="3102"/>
    <s v="Fertilizers mineral or chemical, nitrogenous"/>
    <x v="2"/>
    <x v="1"/>
    <b v="0"/>
    <s v="C00"/>
    <s v="TOTAL CPC"/>
    <n v="0"/>
    <n v="0"/>
    <s v="TOTAL MOT"/>
    <n v="8"/>
    <s v="kg"/>
    <n v="2000"/>
    <b v="0"/>
    <n v="8"/>
    <s v="kg"/>
    <n v="2000"/>
    <b v="0"/>
    <n v="2000"/>
    <b v="0"/>
    <n v="0"/>
    <b v="0"/>
    <s v="1211.842"/>
    <n v="0"/>
    <s v="1211.842"/>
    <n v="0"/>
    <b v="0"/>
    <b v="1"/>
  </r>
  <r>
    <s v="C"/>
    <s v="A"/>
    <n v="20170101"/>
    <n v="2017"/>
    <n v="52"/>
    <x v="5"/>
    <n v="180"/>
    <s v="COD"/>
    <x v="1"/>
    <s v="M"/>
    <s v="Import"/>
    <n v="643"/>
    <s v="RUS"/>
    <x v="9"/>
    <n v="0"/>
    <s v="W00"/>
    <s v="World"/>
    <s v="H4"/>
    <s v="HS"/>
    <b v="1"/>
    <n v="3102"/>
    <s v="Fertilizers mineral or chemical, nitrogenous"/>
    <x v="2"/>
    <x v="1"/>
    <b v="0"/>
    <s v="C00"/>
    <s v="TOTAL CPC"/>
    <n v="0"/>
    <n v="0"/>
    <s v="TOTAL MOT"/>
    <n v="8"/>
    <s v="kg"/>
    <n v="11986934"/>
    <b v="0"/>
    <n v="8"/>
    <s v="kg"/>
    <n v="11986934"/>
    <b v="0"/>
    <n v="11986934"/>
    <b v="0"/>
    <n v="0"/>
    <b v="0"/>
    <s v="11299752.806"/>
    <n v="0"/>
    <s v="11299752.806"/>
    <n v="0"/>
    <b v="0"/>
    <b v="1"/>
  </r>
  <r>
    <s v="C"/>
    <s v="A"/>
    <n v="20170101"/>
    <n v="2017"/>
    <n v="52"/>
    <x v="5"/>
    <n v="180"/>
    <s v="COD"/>
    <x v="1"/>
    <s v="M"/>
    <s v="Import"/>
    <n v="699"/>
    <s v="IND"/>
    <x v="11"/>
    <n v="0"/>
    <s v="W00"/>
    <s v="World"/>
    <s v="H4"/>
    <s v="HS"/>
    <b v="1"/>
    <n v="3102"/>
    <s v="Fertilizers mineral or chemical, nitrogenous"/>
    <x v="2"/>
    <x v="1"/>
    <b v="0"/>
    <s v="C00"/>
    <s v="TOTAL CPC"/>
    <n v="0"/>
    <n v="0"/>
    <s v="TOTAL MOT"/>
    <n v="8"/>
    <s v="kg"/>
    <n v="47157"/>
    <b v="0"/>
    <n v="8"/>
    <s v="kg"/>
    <n v="47157"/>
    <b v="0"/>
    <n v="47157"/>
    <b v="0"/>
    <n v="0"/>
    <b v="0"/>
    <s v="93383.772"/>
    <n v="0"/>
    <s v="93383.772"/>
    <n v="0"/>
    <b v="0"/>
    <b v="1"/>
  </r>
  <r>
    <s v="C"/>
    <s v="A"/>
    <n v="20170101"/>
    <n v="2017"/>
    <n v="52"/>
    <x v="5"/>
    <n v="180"/>
    <s v="COD"/>
    <x v="1"/>
    <s v="M"/>
    <s v="Import"/>
    <n v="704"/>
    <s v="VNM"/>
    <x v="29"/>
    <n v="0"/>
    <s v="W00"/>
    <s v="World"/>
    <s v="H4"/>
    <s v="HS"/>
    <b v="1"/>
    <n v="3102"/>
    <s v="Fertilizers mineral or chemical, nitrogenous"/>
    <x v="2"/>
    <x v="1"/>
    <b v="0"/>
    <s v="C00"/>
    <s v="TOTAL CPC"/>
    <n v="0"/>
    <n v="0"/>
    <s v="TOTAL MOT"/>
    <n v="8"/>
    <s v="kg"/>
    <n v="63152"/>
    <b v="0"/>
    <n v="8"/>
    <s v="kg"/>
    <n v="63152"/>
    <b v="0"/>
    <n v="63152"/>
    <b v="0"/>
    <n v="0"/>
    <b v="0"/>
    <s v="29801.765"/>
    <n v="0"/>
    <s v="29801.765"/>
    <n v="0"/>
    <b v="0"/>
    <b v="1"/>
  </r>
  <r>
    <s v="C"/>
    <s v="A"/>
    <n v="20170101"/>
    <n v="2017"/>
    <n v="52"/>
    <x v="5"/>
    <n v="180"/>
    <s v="COD"/>
    <x v="1"/>
    <s v="M"/>
    <s v="Import"/>
    <n v="710"/>
    <s v="ZAF"/>
    <x v="30"/>
    <n v="0"/>
    <s v="W00"/>
    <s v="World"/>
    <s v="H4"/>
    <s v="HS"/>
    <b v="1"/>
    <n v="3102"/>
    <s v="Fertilizers mineral or chemical, nitrogenous"/>
    <x v="2"/>
    <x v="1"/>
    <b v="0"/>
    <s v="C00"/>
    <s v="TOTAL CPC"/>
    <n v="0"/>
    <n v="0"/>
    <s v="TOTAL MOT"/>
    <n v="8"/>
    <s v="kg"/>
    <n v="24897149"/>
    <b v="0"/>
    <n v="8"/>
    <s v="kg"/>
    <n v="24897149"/>
    <b v="0"/>
    <n v="24897149"/>
    <b v="0"/>
    <n v="0"/>
    <b v="0"/>
    <s v="19427546.619"/>
    <n v="0"/>
    <s v="19427546.619"/>
    <n v="0"/>
    <b v="0"/>
    <b v="1"/>
  </r>
  <r>
    <s v="C"/>
    <s v="A"/>
    <n v="20170101"/>
    <n v="2017"/>
    <n v="52"/>
    <x v="5"/>
    <n v="180"/>
    <s v="COD"/>
    <x v="1"/>
    <s v="M"/>
    <s v="Import"/>
    <n v="752"/>
    <s v="SWE"/>
    <x v="13"/>
    <n v="0"/>
    <s v="W00"/>
    <s v="World"/>
    <s v="H4"/>
    <s v="HS"/>
    <b v="1"/>
    <n v="3102"/>
    <s v="Fertilizers mineral or chemical, nitrogenous"/>
    <x v="2"/>
    <x v="1"/>
    <b v="0"/>
    <s v="C00"/>
    <s v="TOTAL CPC"/>
    <n v="0"/>
    <n v="0"/>
    <s v="TOTAL MOT"/>
    <n v="8"/>
    <s v="kg"/>
    <n v="480000"/>
    <b v="0"/>
    <n v="8"/>
    <s v="kg"/>
    <n v="480000"/>
    <b v="0"/>
    <n v="480000"/>
    <b v="0"/>
    <n v="0"/>
    <b v="0"/>
    <s v="579337.273"/>
    <n v="0"/>
    <s v="579337.273"/>
    <n v="0"/>
    <b v="0"/>
    <b v="1"/>
  </r>
  <r>
    <s v="C"/>
    <s v="A"/>
    <n v="20170101"/>
    <n v="2017"/>
    <n v="52"/>
    <x v="5"/>
    <n v="180"/>
    <s v="COD"/>
    <x v="1"/>
    <s v="M"/>
    <s v="Import"/>
    <n v="757"/>
    <s v="CHE"/>
    <x v="31"/>
    <n v="0"/>
    <s v="W00"/>
    <s v="World"/>
    <s v="H4"/>
    <s v="HS"/>
    <b v="1"/>
    <n v="3102"/>
    <s v="Fertilizers mineral or chemical, nitrogenous"/>
    <x v="2"/>
    <x v="1"/>
    <b v="0"/>
    <s v="C00"/>
    <s v="TOTAL CPC"/>
    <n v="0"/>
    <n v="0"/>
    <s v="TOTAL MOT"/>
    <n v="8"/>
    <s v="kg"/>
    <n v="7200"/>
    <b v="0"/>
    <n v="8"/>
    <s v="kg"/>
    <n v="7200"/>
    <b v="0"/>
    <n v="7200"/>
    <b v="0"/>
    <n v="0"/>
    <b v="0"/>
    <s v="5575.976"/>
    <n v="0"/>
    <s v="5575.976"/>
    <n v="0"/>
    <b v="0"/>
    <b v="1"/>
  </r>
  <r>
    <s v="C"/>
    <s v="A"/>
    <n v="20170101"/>
    <n v="2017"/>
    <n v="52"/>
    <x v="5"/>
    <n v="180"/>
    <s v="COD"/>
    <x v="1"/>
    <s v="M"/>
    <s v="Import"/>
    <n v="784"/>
    <s v="ARE"/>
    <x v="32"/>
    <n v="0"/>
    <s v="W00"/>
    <s v="World"/>
    <s v="H4"/>
    <s v="HS"/>
    <b v="1"/>
    <n v="3102"/>
    <s v="Fertilizers mineral or chemical, nitrogenous"/>
    <x v="2"/>
    <x v="1"/>
    <b v="0"/>
    <s v="C00"/>
    <s v="TOTAL CPC"/>
    <n v="0"/>
    <n v="0"/>
    <s v="TOTAL MOT"/>
    <n v="8"/>
    <s v="kg"/>
    <n v="5688"/>
    <b v="0"/>
    <n v="8"/>
    <s v="kg"/>
    <n v="5688"/>
    <b v="0"/>
    <n v="5688"/>
    <b v="0"/>
    <n v="0"/>
    <b v="0"/>
    <s v="12984.455"/>
    <n v="0"/>
    <s v="12984.455"/>
    <n v="0"/>
    <b v="0"/>
    <b v="1"/>
  </r>
  <r>
    <s v="C"/>
    <s v="A"/>
    <n v="20170101"/>
    <n v="2017"/>
    <n v="52"/>
    <x v="5"/>
    <n v="180"/>
    <s v="COD"/>
    <x v="1"/>
    <s v="M"/>
    <s v="Import"/>
    <n v="800"/>
    <s v="UGA"/>
    <x v="34"/>
    <n v="0"/>
    <s v="W00"/>
    <s v="World"/>
    <s v="H4"/>
    <s v="HS"/>
    <b v="1"/>
    <n v="3102"/>
    <s v="Fertilizers mineral or chemical, nitrogenous"/>
    <x v="2"/>
    <x v="1"/>
    <b v="0"/>
    <s v="C00"/>
    <s v="TOTAL CPC"/>
    <n v="0"/>
    <n v="0"/>
    <s v="TOTAL MOT"/>
    <n v="8"/>
    <s v="kg"/>
    <n v="18000"/>
    <b v="0"/>
    <n v="8"/>
    <s v="kg"/>
    <n v="18000"/>
    <b v="0"/>
    <n v="18000"/>
    <b v="0"/>
    <n v="0"/>
    <b v="0"/>
    <s v="15232.743"/>
    <n v="0"/>
    <s v="15232.743"/>
    <n v="0"/>
    <b v="0"/>
    <b v="1"/>
  </r>
  <r>
    <s v="C"/>
    <s v="A"/>
    <n v="20170101"/>
    <n v="2017"/>
    <n v="52"/>
    <x v="5"/>
    <n v="180"/>
    <s v="COD"/>
    <x v="1"/>
    <s v="M"/>
    <s v="Import"/>
    <n v="826"/>
    <s v="GBR"/>
    <x v="37"/>
    <n v="0"/>
    <s v="W00"/>
    <s v="World"/>
    <s v="H4"/>
    <s v="HS"/>
    <b v="1"/>
    <n v="3102"/>
    <s v="Fertilizers mineral or chemical, nitrogenous"/>
    <x v="2"/>
    <x v="1"/>
    <b v="0"/>
    <s v="C00"/>
    <s v="TOTAL CPC"/>
    <n v="0"/>
    <n v="0"/>
    <s v="TOTAL MOT"/>
    <n v="8"/>
    <s v="kg"/>
    <n v="18752"/>
    <b v="0"/>
    <n v="8"/>
    <s v="kg"/>
    <n v="18752"/>
    <b v="0"/>
    <n v="18752"/>
    <b v="0"/>
    <n v="0"/>
    <b v="0"/>
    <s v="17174.729"/>
    <n v="0"/>
    <s v="17174.729"/>
    <n v="0"/>
    <b v="0"/>
    <b v="1"/>
  </r>
  <r>
    <s v="C"/>
    <s v="A"/>
    <n v="20170101"/>
    <n v="2017"/>
    <n v="52"/>
    <x v="5"/>
    <n v="180"/>
    <s v="COD"/>
    <x v="1"/>
    <s v="M"/>
    <s v="Import"/>
    <n v="834"/>
    <s v="TZA"/>
    <x v="38"/>
    <n v="0"/>
    <s v="W00"/>
    <s v="World"/>
    <s v="H4"/>
    <s v="HS"/>
    <b v="1"/>
    <n v="3102"/>
    <s v="Fertilizers mineral or chemical, nitrogenous"/>
    <x v="2"/>
    <x v="1"/>
    <b v="0"/>
    <s v="C00"/>
    <s v="TOTAL CPC"/>
    <n v="0"/>
    <n v="0"/>
    <s v="TOTAL MOT"/>
    <n v="8"/>
    <s v="kg"/>
    <n v="475000"/>
    <b v="0"/>
    <n v="8"/>
    <s v="kg"/>
    <n v="475000"/>
    <b v="0"/>
    <n v="475000"/>
    <b v="0"/>
    <n v="0"/>
    <b v="0"/>
    <s v="591001.673"/>
    <n v="0"/>
    <s v="591001.673"/>
    <n v="0"/>
    <b v="0"/>
    <b v="1"/>
  </r>
  <r>
    <s v="C"/>
    <s v="A"/>
    <n v="20170101"/>
    <n v="2017"/>
    <n v="52"/>
    <x v="5"/>
    <n v="180"/>
    <s v="COD"/>
    <x v="1"/>
    <s v="M"/>
    <s v="Import"/>
    <n v="842"/>
    <s v="USA"/>
    <x v="15"/>
    <n v="0"/>
    <s v="W00"/>
    <s v="World"/>
    <s v="H4"/>
    <s v="HS"/>
    <b v="1"/>
    <n v="3102"/>
    <s v="Fertilizers mineral or chemical, nitrogenous"/>
    <x v="2"/>
    <x v="1"/>
    <b v="0"/>
    <s v="C00"/>
    <s v="TOTAL CPC"/>
    <n v="0"/>
    <n v="0"/>
    <s v="TOTAL MOT"/>
    <n v="8"/>
    <s v="kg"/>
    <n v="279"/>
    <b v="0"/>
    <n v="8"/>
    <s v="kg"/>
    <n v="279"/>
    <b v="0"/>
    <n v="279"/>
    <b v="0"/>
    <n v="0"/>
    <b v="0"/>
    <s v="1718.572"/>
    <n v="0"/>
    <s v="1718.572"/>
    <n v="0"/>
    <b v="0"/>
    <b v="1"/>
  </r>
  <r>
    <s v="C"/>
    <s v="A"/>
    <n v="20170101"/>
    <n v="2017"/>
    <n v="52"/>
    <x v="5"/>
    <n v="180"/>
    <s v="COD"/>
    <x v="1"/>
    <s v="M"/>
    <s v="Import"/>
    <n v="894"/>
    <s v="ZMB"/>
    <x v="39"/>
    <n v="0"/>
    <s v="W00"/>
    <s v="World"/>
    <s v="H4"/>
    <s v="HS"/>
    <b v="1"/>
    <n v="3102"/>
    <s v="Fertilizers mineral or chemical, nitrogenous"/>
    <x v="2"/>
    <x v="1"/>
    <b v="0"/>
    <s v="C00"/>
    <s v="TOTAL CPC"/>
    <n v="0"/>
    <n v="0"/>
    <s v="TOTAL MOT"/>
    <n v="8"/>
    <s v="kg"/>
    <n v="1299020"/>
    <b v="0"/>
    <n v="8"/>
    <s v="kg"/>
    <n v="1299020"/>
    <b v="0"/>
    <n v="1299020"/>
    <b v="0"/>
    <n v="0"/>
    <b v="0"/>
    <s v="1768069.754"/>
    <n v="0"/>
    <s v="1768069.754"/>
    <n v="0"/>
    <b v="0"/>
    <b v="1"/>
  </r>
  <r>
    <s v="C"/>
    <s v="A"/>
    <n v="20170101"/>
    <n v="2017"/>
    <n v="52"/>
    <x v="5"/>
    <n v="562"/>
    <s v="NER"/>
    <x v="0"/>
    <s v="M"/>
    <s v="Import"/>
    <n v="0"/>
    <s v="W00"/>
    <x v="0"/>
    <n v="0"/>
    <s v="W00"/>
    <s v="World"/>
    <s v="H4"/>
    <s v="HS"/>
    <b v="1"/>
    <n v="3102"/>
    <s v="Fertilizers mineral or chemical, nitrogenous"/>
    <x v="2"/>
    <x v="1"/>
    <b v="0"/>
    <s v="C00"/>
    <s v="TOTAL CPC"/>
    <n v="0"/>
    <n v="0"/>
    <s v="TOTAL MOT"/>
    <n v="8"/>
    <s v="kg"/>
    <n v="16808015"/>
    <b v="0"/>
    <n v="8"/>
    <s v="kg"/>
    <n v="16808015"/>
    <b v="0"/>
    <n v="16808015"/>
    <b v="0"/>
    <n v="0"/>
    <b v="0"/>
    <s v="6498404.74"/>
    <m/>
    <s v="6498404.74"/>
    <n v="0"/>
    <b v="0"/>
    <b v="1"/>
  </r>
  <r>
    <s v="C"/>
    <s v="A"/>
    <n v="20170101"/>
    <n v="2017"/>
    <n v="52"/>
    <x v="5"/>
    <n v="562"/>
    <s v="NER"/>
    <x v="0"/>
    <s v="M"/>
    <s v="Import"/>
    <n v="56"/>
    <s v="BEL"/>
    <x v="18"/>
    <n v="0"/>
    <s v="W00"/>
    <s v="World"/>
    <s v="H4"/>
    <s v="HS"/>
    <b v="1"/>
    <n v="3102"/>
    <s v="Fertilizers mineral or chemical, nitrogenous"/>
    <x v="2"/>
    <x v="1"/>
    <b v="0"/>
    <s v="C00"/>
    <s v="TOTAL CPC"/>
    <n v="0"/>
    <n v="0"/>
    <s v="TOTAL MOT"/>
    <n v="8"/>
    <s v="kg"/>
    <n v="2"/>
    <b v="0"/>
    <n v="8"/>
    <s v="kg"/>
    <n v="2"/>
    <b v="0"/>
    <n v="2"/>
    <b v="0"/>
    <n v="0"/>
    <b v="0"/>
    <s v="176.36"/>
    <m/>
    <s v="176.36"/>
    <n v="0"/>
    <b v="0"/>
    <b v="1"/>
  </r>
  <r>
    <s v="C"/>
    <s v="A"/>
    <n v="20170101"/>
    <n v="2017"/>
    <n v="52"/>
    <x v="5"/>
    <n v="562"/>
    <s v="NER"/>
    <x v="0"/>
    <s v="M"/>
    <s v="Import"/>
    <n v="156"/>
    <s v="CHN"/>
    <x v="1"/>
    <n v="0"/>
    <s v="W00"/>
    <s v="World"/>
    <s v="H4"/>
    <s v="HS"/>
    <b v="1"/>
    <n v="3102"/>
    <s v="Fertilizers mineral or chemical, nitrogenous"/>
    <x v="2"/>
    <x v="1"/>
    <b v="0"/>
    <s v="C00"/>
    <s v="TOTAL CPC"/>
    <n v="0"/>
    <n v="0"/>
    <s v="TOTAL MOT"/>
    <n v="8"/>
    <s v="kg"/>
    <n v="23000"/>
    <b v="0"/>
    <n v="8"/>
    <s v="kg"/>
    <n v="23000"/>
    <b v="0"/>
    <n v="23000"/>
    <b v="0"/>
    <n v="0"/>
    <b v="0"/>
    <s v="5923.58"/>
    <m/>
    <s v="5923.58"/>
    <n v="0"/>
    <b v="0"/>
    <b v="1"/>
  </r>
  <r>
    <s v="C"/>
    <s v="A"/>
    <n v="20170101"/>
    <n v="2017"/>
    <n v="52"/>
    <x v="5"/>
    <n v="562"/>
    <s v="NER"/>
    <x v="0"/>
    <s v="M"/>
    <s v="Import"/>
    <n v="251"/>
    <s v="FRA"/>
    <x v="3"/>
    <n v="0"/>
    <s v="W00"/>
    <s v="World"/>
    <s v="H4"/>
    <s v="HS"/>
    <b v="1"/>
    <n v="3102"/>
    <s v="Fertilizers mineral or chemical, nitrogenous"/>
    <x v="2"/>
    <x v="1"/>
    <b v="0"/>
    <s v="C00"/>
    <s v="TOTAL CPC"/>
    <n v="0"/>
    <n v="0"/>
    <s v="TOTAL MOT"/>
    <n v="8"/>
    <s v="kg"/>
    <n v="1333737"/>
    <b v="0"/>
    <n v="8"/>
    <s v="kg"/>
    <n v="1333737"/>
    <b v="0"/>
    <n v="1333737"/>
    <b v="0"/>
    <n v="0"/>
    <b v="0"/>
    <s v="1743446.34"/>
    <m/>
    <s v="1743446.34"/>
    <n v="0"/>
    <b v="0"/>
    <b v="1"/>
  </r>
  <r>
    <s v="C"/>
    <s v="A"/>
    <n v="20170101"/>
    <n v="2017"/>
    <n v="52"/>
    <x v="5"/>
    <n v="562"/>
    <s v="NER"/>
    <x v="0"/>
    <s v="M"/>
    <s v="Import"/>
    <n v="288"/>
    <s v="GHA"/>
    <x v="5"/>
    <n v="0"/>
    <s v="W00"/>
    <s v="World"/>
    <s v="H4"/>
    <s v="HS"/>
    <b v="1"/>
    <n v="3102"/>
    <s v="Fertilizers mineral or chemical, nitrogenous"/>
    <x v="2"/>
    <x v="1"/>
    <b v="0"/>
    <s v="C00"/>
    <s v="TOTAL CPC"/>
    <n v="0"/>
    <n v="0"/>
    <s v="TOTAL MOT"/>
    <n v="8"/>
    <s v="kg"/>
    <n v="200000"/>
    <b v="0"/>
    <n v="8"/>
    <s v="kg"/>
    <n v="200000"/>
    <b v="0"/>
    <n v="200000"/>
    <b v="0"/>
    <n v="0"/>
    <b v="0"/>
    <s v="169243.61"/>
    <m/>
    <s v="169243.61"/>
    <n v="0"/>
    <b v="0"/>
    <b v="1"/>
  </r>
  <r>
    <s v="C"/>
    <s v="A"/>
    <n v="20170101"/>
    <n v="2017"/>
    <n v="52"/>
    <x v="5"/>
    <n v="562"/>
    <s v="NER"/>
    <x v="0"/>
    <s v="M"/>
    <s v="Import"/>
    <n v="384"/>
    <s v="CIV"/>
    <x v="6"/>
    <n v="0"/>
    <s v="W00"/>
    <s v="World"/>
    <s v="H4"/>
    <s v="HS"/>
    <b v="1"/>
    <n v="3102"/>
    <s v="Fertilizers mineral or chemical, nitrogenous"/>
    <x v="2"/>
    <x v="1"/>
    <b v="0"/>
    <s v="C00"/>
    <s v="TOTAL CPC"/>
    <n v="0"/>
    <n v="0"/>
    <s v="TOTAL MOT"/>
    <n v="8"/>
    <s v="kg"/>
    <n v="75360"/>
    <b v="0"/>
    <n v="8"/>
    <s v="kg"/>
    <n v="75360"/>
    <b v="0"/>
    <n v="75360"/>
    <b v="0"/>
    <n v="0"/>
    <b v="0"/>
    <s v="69678.49"/>
    <m/>
    <s v="69678.49"/>
    <n v="0"/>
    <b v="0"/>
    <b v="1"/>
  </r>
  <r>
    <s v="C"/>
    <s v="A"/>
    <n v="20170101"/>
    <n v="2017"/>
    <n v="52"/>
    <x v="5"/>
    <n v="562"/>
    <s v="NER"/>
    <x v="0"/>
    <s v="M"/>
    <s v="Import"/>
    <n v="398"/>
    <s v="KAZ"/>
    <x v="61"/>
    <n v="0"/>
    <s v="W00"/>
    <s v="World"/>
    <s v="H4"/>
    <s v="HS"/>
    <b v="1"/>
    <n v="3102"/>
    <s v="Fertilizers mineral or chemical, nitrogenous"/>
    <x v="2"/>
    <x v="1"/>
    <b v="0"/>
    <s v="C00"/>
    <s v="TOTAL CPC"/>
    <n v="0"/>
    <n v="0"/>
    <s v="TOTAL MOT"/>
    <n v="8"/>
    <s v="kg"/>
    <n v="27633"/>
    <b v="0"/>
    <n v="8"/>
    <s v="kg"/>
    <n v="27633"/>
    <b v="0"/>
    <n v="27633"/>
    <b v="0"/>
    <n v="0"/>
    <b v="0"/>
    <s v="104778.5"/>
    <m/>
    <s v="104778.5"/>
    <n v="0"/>
    <b v="0"/>
    <b v="1"/>
  </r>
  <r>
    <s v="C"/>
    <s v="A"/>
    <n v="20170101"/>
    <n v="2017"/>
    <n v="52"/>
    <x v="5"/>
    <n v="562"/>
    <s v="NER"/>
    <x v="0"/>
    <s v="M"/>
    <s v="Import"/>
    <n v="434"/>
    <s v="LBY"/>
    <x v="42"/>
    <n v="0"/>
    <s v="W00"/>
    <s v="World"/>
    <s v="H4"/>
    <s v="HS"/>
    <b v="1"/>
    <n v="3102"/>
    <s v="Fertilizers mineral or chemical, nitrogenous"/>
    <x v="2"/>
    <x v="1"/>
    <b v="0"/>
    <s v="C00"/>
    <s v="TOTAL CPC"/>
    <n v="0"/>
    <n v="0"/>
    <s v="TOTAL MOT"/>
    <n v="8"/>
    <s v="kg"/>
    <n v="160000"/>
    <b v="0"/>
    <n v="8"/>
    <s v="kg"/>
    <n v="160000"/>
    <b v="0"/>
    <n v="160000"/>
    <b v="0"/>
    <n v="0"/>
    <b v="0"/>
    <s v="82953.82"/>
    <m/>
    <s v="82953.82"/>
    <n v="0"/>
    <b v="0"/>
    <b v="1"/>
  </r>
  <r>
    <s v="C"/>
    <s v="A"/>
    <n v="20170101"/>
    <n v="2017"/>
    <n v="52"/>
    <x v="5"/>
    <n v="562"/>
    <s v="NER"/>
    <x v="0"/>
    <s v="M"/>
    <s v="Import"/>
    <n v="466"/>
    <s v="MLI"/>
    <x v="62"/>
    <n v="0"/>
    <s v="W00"/>
    <s v="World"/>
    <s v="H4"/>
    <s v="HS"/>
    <b v="1"/>
    <n v="3102"/>
    <s v="Fertilizers mineral or chemical, nitrogenous"/>
    <x v="2"/>
    <x v="1"/>
    <b v="0"/>
    <s v="C00"/>
    <s v="TOTAL CPC"/>
    <n v="0"/>
    <n v="0"/>
    <s v="TOTAL MOT"/>
    <n v="8"/>
    <s v="kg"/>
    <n v="112530"/>
    <b v="0"/>
    <n v="8"/>
    <s v="kg"/>
    <n v="112530"/>
    <b v="0"/>
    <n v="112530"/>
    <b v="0"/>
    <n v="0"/>
    <b v="0"/>
    <s v="141770.98"/>
    <m/>
    <s v="141770.98"/>
    <n v="0"/>
    <b v="0"/>
    <b v="1"/>
  </r>
  <r>
    <s v="C"/>
    <s v="A"/>
    <n v="20170101"/>
    <n v="2017"/>
    <n v="52"/>
    <x v="5"/>
    <n v="562"/>
    <s v="NER"/>
    <x v="0"/>
    <s v="M"/>
    <s v="Import"/>
    <n v="566"/>
    <s v="NGA"/>
    <x v="8"/>
    <n v="0"/>
    <s v="W00"/>
    <s v="World"/>
    <s v="H4"/>
    <s v="HS"/>
    <b v="1"/>
    <n v="3102"/>
    <s v="Fertilizers mineral or chemical, nitrogenous"/>
    <x v="2"/>
    <x v="1"/>
    <b v="0"/>
    <s v="C00"/>
    <s v="TOTAL CPC"/>
    <n v="0"/>
    <n v="0"/>
    <s v="TOTAL MOT"/>
    <n v="8"/>
    <s v="kg"/>
    <n v="12998895"/>
    <b v="0"/>
    <n v="8"/>
    <s v="kg"/>
    <n v="12998895"/>
    <b v="0"/>
    <n v="12998895"/>
    <b v="0"/>
    <n v="0"/>
    <b v="0"/>
    <s v="3336996.43"/>
    <m/>
    <s v="3336996.43"/>
    <n v="0"/>
    <b v="0"/>
    <b v="1"/>
  </r>
  <r>
    <s v="C"/>
    <s v="A"/>
    <n v="20170101"/>
    <n v="2017"/>
    <n v="52"/>
    <x v="5"/>
    <n v="562"/>
    <s v="NER"/>
    <x v="0"/>
    <s v="M"/>
    <s v="Import"/>
    <n v="586"/>
    <s v="PAK"/>
    <x v="55"/>
    <n v="0"/>
    <s v="W00"/>
    <s v="World"/>
    <s v="H4"/>
    <s v="HS"/>
    <b v="1"/>
    <n v="3102"/>
    <s v="Fertilizers mineral or chemical, nitrogenous"/>
    <x v="2"/>
    <x v="1"/>
    <b v="0"/>
    <s v="C00"/>
    <s v="TOTAL CPC"/>
    <n v="0"/>
    <n v="0"/>
    <s v="TOTAL MOT"/>
    <n v="8"/>
    <s v="kg"/>
    <n v="1500000"/>
    <b v="0"/>
    <n v="8"/>
    <s v="kg"/>
    <n v="1500000"/>
    <b v="0"/>
    <n v="1500000"/>
    <b v="0"/>
    <n v="0"/>
    <b v="0"/>
    <s v="613845.8"/>
    <m/>
    <s v="613845.8"/>
    <n v="0"/>
    <b v="0"/>
    <b v="1"/>
  </r>
  <r>
    <s v="C"/>
    <s v="A"/>
    <n v="20170101"/>
    <n v="2017"/>
    <n v="52"/>
    <x v="5"/>
    <n v="562"/>
    <s v="NER"/>
    <x v="0"/>
    <s v="M"/>
    <s v="Import"/>
    <n v="686"/>
    <s v="SEN"/>
    <x v="10"/>
    <n v="0"/>
    <s v="W00"/>
    <s v="World"/>
    <s v="H4"/>
    <s v="HS"/>
    <b v="1"/>
    <n v="3102"/>
    <s v="Fertilizers mineral or chemical, nitrogenous"/>
    <x v="2"/>
    <x v="1"/>
    <b v="0"/>
    <s v="C00"/>
    <s v="TOTAL CPC"/>
    <n v="0"/>
    <n v="0"/>
    <s v="TOTAL MOT"/>
    <n v="8"/>
    <s v="kg"/>
    <n v="74600"/>
    <b v="0"/>
    <n v="8"/>
    <s v="kg"/>
    <n v="74600"/>
    <b v="0"/>
    <n v="74600"/>
    <b v="0"/>
    <n v="0"/>
    <b v="0"/>
    <s v="98278.06"/>
    <m/>
    <s v="98278.06"/>
    <n v="0"/>
    <b v="0"/>
    <b v="1"/>
  </r>
  <r>
    <s v="C"/>
    <s v="A"/>
    <n v="20170101"/>
    <n v="2017"/>
    <n v="52"/>
    <x v="5"/>
    <n v="562"/>
    <s v="NER"/>
    <x v="0"/>
    <s v="M"/>
    <s v="Import"/>
    <n v="768"/>
    <s v="TGO"/>
    <x v="14"/>
    <n v="0"/>
    <s v="W00"/>
    <s v="World"/>
    <s v="H4"/>
    <s v="HS"/>
    <b v="1"/>
    <n v="3102"/>
    <s v="Fertilizers mineral or chemical, nitrogenous"/>
    <x v="2"/>
    <x v="1"/>
    <b v="0"/>
    <s v="C00"/>
    <s v="TOTAL CPC"/>
    <n v="0"/>
    <n v="0"/>
    <s v="TOTAL MOT"/>
    <n v="8"/>
    <s v="kg"/>
    <n v="29354"/>
    <b v="0"/>
    <n v="8"/>
    <s v="kg"/>
    <n v="29354"/>
    <b v="0"/>
    <n v="29354"/>
    <b v="0"/>
    <n v="0"/>
    <b v="0"/>
    <s v="14551.15"/>
    <m/>
    <s v="14551.15"/>
    <n v="0"/>
    <b v="0"/>
    <b v="1"/>
  </r>
  <r>
    <s v="C"/>
    <s v="A"/>
    <n v="20170101"/>
    <n v="2017"/>
    <n v="52"/>
    <x v="5"/>
    <n v="562"/>
    <s v="NER"/>
    <x v="0"/>
    <s v="M"/>
    <s v="Import"/>
    <n v="788"/>
    <s v="TUN"/>
    <x v="45"/>
    <n v="0"/>
    <s v="W00"/>
    <s v="World"/>
    <s v="H4"/>
    <s v="HS"/>
    <b v="1"/>
    <n v="3102"/>
    <s v="Fertilizers mineral or chemical, nitrogenous"/>
    <x v="2"/>
    <x v="1"/>
    <b v="0"/>
    <s v="C00"/>
    <s v="TOTAL CPC"/>
    <n v="0"/>
    <n v="0"/>
    <s v="TOTAL MOT"/>
    <n v="8"/>
    <s v="kg"/>
    <n v="404"/>
    <b v="0"/>
    <n v="8"/>
    <s v="kg"/>
    <n v="404"/>
    <b v="0"/>
    <n v="404"/>
    <b v="0"/>
    <n v="0"/>
    <b v="0"/>
    <s v="1213.61"/>
    <m/>
    <s v="1213.61"/>
    <n v="0"/>
    <b v="0"/>
    <b v="1"/>
  </r>
  <r>
    <s v="C"/>
    <s v="A"/>
    <n v="20170101"/>
    <n v="2017"/>
    <n v="52"/>
    <x v="5"/>
    <n v="562"/>
    <s v="NER"/>
    <x v="0"/>
    <s v="M"/>
    <s v="Import"/>
    <n v="854"/>
    <s v="BFA"/>
    <x v="16"/>
    <n v="0"/>
    <s v="W00"/>
    <s v="World"/>
    <s v="H4"/>
    <s v="HS"/>
    <b v="1"/>
    <n v="3102"/>
    <s v="Fertilizers mineral or chemical, nitrogenous"/>
    <x v="2"/>
    <x v="1"/>
    <b v="0"/>
    <s v="C00"/>
    <s v="TOTAL CPC"/>
    <n v="0"/>
    <n v="0"/>
    <s v="TOTAL MOT"/>
    <n v="8"/>
    <s v="kg"/>
    <n v="272500"/>
    <b v="0"/>
    <n v="8"/>
    <s v="kg"/>
    <n v="272500"/>
    <b v="0"/>
    <n v="272500"/>
    <b v="0"/>
    <n v="0"/>
    <b v="0"/>
    <s v="115548.01"/>
    <m/>
    <s v="115548.01"/>
    <n v="0"/>
    <b v="0"/>
    <b v="1"/>
  </r>
  <r>
    <s v="C"/>
    <s v="A"/>
    <n v="20170101"/>
    <n v="2017"/>
    <n v="52"/>
    <x v="5"/>
    <n v="180"/>
    <s v="COD"/>
    <x v="1"/>
    <s v="M"/>
    <s v="Import"/>
    <n v="0"/>
    <s v="W00"/>
    <x v="0"/>
    <n v="0"/>
    <s v="W00"/>
    <s v="World"/>
    <s v="H4"/>
    <s v="HS"/>
    <b v="1"/>
    <n v="310210"/>
    <s v="Fertilizers, mineral or chemical nitrogenous, urea, whether or not in aqueous solution"/>
    <x v="3"/>
    <x v="2"/>
    <b v="1"/>
    <s v="C00"/>
    <s v="TOTAL CPC"/>
    <n v="0"/>
    <n v="0"/>
    <s v="TOTAL MOT"/>
    <n v="8"/>
    <s v="kg"/>
    <n v="8818874"/>
    <b v="0"/>
    <n v="8"/>
    <s v="kg"/>
    <n v="8818874"/>
    <b v="0"/>
    <n v="8818874"/>
    <b v="0"/>
    <n v="0"/>
    <b v="0"/>
    <s v="4375429.403"/>
    <n v="0"/>
    <s v="4375429.403"/>
    <n v="0"/>
    <b v="0"/>
    <b v="1"/>
  </r>
  <r>
    <s v="C"/>
    <s v="A"/>
    <n v="20170101"/>
    <n v="2017"/>
    <n v="52"/>
    <x v="5"/>
    <n v="180"/>
    <s v="COD"/>
    <x v="1"/>
    <s v="M"/>
    <s v="Import"/>
    <n v="20"/>
    <s v="AND"/>
    <x v="56"/>
    <n v="0"/>
    <s v="W00"/>
    <s v="World"/>
    <s v="H4"/>
    <s v="HS"/>
    <b v="1"/>
    <n v="310210"/>
    <s v="Fertilizers, mineral or chemical nitrogenous, urea, whether or not in aqueous solution"/>
    <x v="3"/>
    <x v="2"/>
    <b v="1"/>
    <s v="C00"/>
    <s v="TOTAL CPC"/>
    <n v="0"/>
    <n v="0"/>
    <s v="TOTAL MOT"/>
    <n v="8"/>
    <s v="kg"/>
    <n v="240"/>
    <b v="0"/>
    <n v="8"/>
    <s v="kg"/>
    <n v="240"/>
    <b v="0"/>
    <n v="240"/>
    <b v="0"/>
    <n v="0"/>
    <b v="0"/>
    <s v="787.187"/>
    <n v="0"/>
    <s v="787.187"/>
    <n v="0"/>
    <b v="0"/>
    <b v="1"/>
  </r>
  <r>
    <s v="C"/>
    <s v="A"/>
    <n v="20170101"/>
    <n v="2017"/>
    <n v="52"/>
    <x v="5"/>
    <n v="180"/>
    <s v="COD"/>
    <x v="1"/>
    <s v="M"/>
    <s v="Import"/>
    <n v="24"/>
    <s v="AGO"/>
    <x v="17"/>
    <n v="0"/>
    <s v="W00"/>
    <s v="World"/>
    <s v="H4"/>
    <s v="HS"/>
    <b v="1"/>
    <n v="310210"/>
    <s v="Fertilizers, mineral or chemical nitrogenous, urea, whether or not in aqueous solution"/>
    <x v="3"/>
    <x v="2"/>
    <b v="1"/>
    <s v="C00"/>
    <s v="TOTAL CPC"/>
    <n v="0"/>
    <n v="0"/>
    <s v="TOTAL MOT"/>
    <n v="8"/>
    <s v="kg"/>
    <n v="56642"/>
    <b v="0"/>
    <n v="8"/>
    <s v="kg"/>
    <n v="56642"/>
    <b v="0"/>
    <n v="56642"/>
    <b v="0"/>
    <n v="0"/>
    <b v="0"/>
    <s v="26139.866"/>
    <n v="0"/>
    <s v="26139.866"/>
    <n v="0"/>
    <b v="0"/>
    <b v="1"/>
  </r>
  <r>
    <s v="C"/>
    <s v="A"/>
    <n v="20170101"/>
    <n v="2017"/>
    <n v="52"/>
    <x v="5"/>
    <n v="180"/>
    <s v="COD"/>
    <x v="1"/>
    <s v="M"/>
    <s v="Import"/>
    <n v="56"/>
    <s v="BEL"/>
    <x v="18"/>
    <n v="0"/>
    <s v="W00"/>
    <s v="World"/>
    <s v="H4"/>
    <s v="HS"/>
    <b v="1"/>
    <n v="310210"/>
    <s v="Fertilizers, mineral or chemical nitrogenous, urea, whether or not in aqueous solution"/>
    <x v="3"/>
    <x v="2"/>
    <b v="1"/>
    <s v="C00"/>
    <s v="TOTAL CPC"/>
    <n v="0"/>
    <n v="0"/>
    <s v="TOTAL MOT"/>
    <n v="8"/>
    <s v="kg"/>
    <n v="192378"/>
    <b v="0"/>
    <n v="8"/>
    <s v="kg"/>
    <n v="192378"/>
    <b v="0"/>
    <n v="192378"/>
    <b v="0"/>
    <n v="0"/>
    <b v="0"/>
    <s v="136591.858"/>
    <n v="0"/>
    <s v="136591.858"/>
    <n v="0"/>
    <b v="0"/>
    <b v="1"/>
  </r>
  <r>
    <s v="C"/>
    <s v="A"/>
    <n v="20170101"/>
    <n v="2017"/>
    <n v="52"/>
    <x v="5"/>
    <n v="180"/>
    <s v="COD"/>
    <x v="1"/>
    <s v="M"/>
    <s v="Import"/>
    <n v="156"/>
    <s v="CHN"/>
    <x v="1"/>
    <n v="0"/>
    <s v="W00"/>
    <s v="World"/>
    <s v="H4"/>
    <s v="HS"/>
    <b v="1"/>
    <n v="310210"/>
    <s v="Fertilizers, mineral or chemical nitrogenous, urea, whether or not in aqueous solution"/>
    <x v="3"/>
    <x v="2"/>
    <b v="1"/>
    <s v="C00"/>
    <s v="TOTAL CPC"/>
    <n v="0"/>
    <n v="0"/>
    <s v="TOTAL MOT"/>
    <n v="8"/>
    <s v="kg"/>
    <n v="2271856"/>
    <b v="0"/>
    <n v="8"/>
    <s v="kg"/>
    <n v="2271856"/>
    <b v="0"/>
    <n v="2271856"/>
    <b v="0"/>
    <n v="0"/>
    <b v="0"/>
    <s v="1077613.056"/>
    <n v="0"/>
    <s v="1077613.056"/>
    <n v="0"/>
    <b v="0"/>
    <b v="1"/>
  </r>
  <r>
    <s v="C"/>
    <s v="A"/>
    <n v="20170101"/>
    <n v="2017"/>
    <n v="52"/>
    <x v="5"/>
    <n v="180"/>
    <s v="COD"/>
    <x v="1"/>
    <s v="M"/>
    <s v="Import"/>
    <n v="276"/>
    <s v="DEU"/>
    <x v="4"/>
    <n v="0"/>
    <s v="W00"/>
    <s v="World"/>
    <s v="H4"/>
    <s v="HS"/>
    <b v="1"/>
    <n v="310210"/>
    <s v="Fertilizers, mineral or chemical nitrogenous, urea, whether or not in aqueous solution"/>
    <x v="3"/>
    <x v="2"/>
    <b v="1"/>
    <s v="C00"/>
    <s v="TOTAL CPC"/>
    <n v="0"/>
    <n v="0"/>
    <s v="TOTAL MOT"/>
    <n v="8"/>
    <s v="kg"/>
    <n v="1374"/>
    <b v="0"/>
    <n v="8"/>
    <s v="kg"/>
    <n v="1374"/>
    <b v="0"/>
    <n v="1374"/>
    <b v="0"/>
    <n v="0"/>
    <b v="0"/>
    <s v="6985.174"/>
    <n v="0"/>
    <s v="6985.174"/>
    <n v="0"/>
    <b v="0"/>
    <b v="1"/>
  </r>
  <r>
    <s v="C"/>
    <s v="A"/>
    <n v="20170101"/>
    <n v="2017"/>
    <n v="52"/>
    <x v="5"/>
    <n v="180"/>
    <s v="COD"/>
    <x v="1"/>
    <s v="M"/>
    <s v="Import"/>
    <n v="508"/>
    <s v="MOZ"/>
    <x v="26"/>
    <n v="0"/>
    <s v="W00"/>
    <s v="World"/>
    <s v="H4"/>
    <s v="HS"/>
    <b v="1"/>
    <n v="310210"/>
    <s v="Fertilizers, mineral or chemical nitrogenous, urea, whether or not in aqueous solution"/>
    <x v="3"/>
    <x v="2"/>
    <b v="1"/>
    <s v="C00"/>
    <s v="TOTAL CPC"/>
    <n v="0"/>
    <n v="0"/>
    <s v="TOTAL MOT"/>
    <n v="8"/>
    <s v="kg"/>
    <n v="1386000"/>
    <b v="0"/>
    <n v="8"/>
    <s v="kg"/>
    <n v="1386000"/>
    <b v="0"/>
    <n v="1386000"/>
    <b v="0"/>
    <n v="0"/>
    <b v="0"/>
    <s v="746528.186"/>
    <n v="0"/>
    <s v="746528.186"/>
    <n v="0"/>
    <b v="0"/>
    <b v="1"/>
  </r>
  <r>
    <s v="C"/>
    <s v="A"/>
    <n v="20170101"/>
    <n v="2017"/>
    <n v="52"/>
    <x v="5"/>
    <n v="180"/>
    <s v="COD"/>
    <x v="1"/>
    <s v="M"/>
    <s v="Import"/>
    <n v="620"/>
    <s v="PRT"/>
    <x v="60"/>
    <n v="0"/>
    <s v="W00"/>
    <s v="World"/>
    <s v="H4"/>
    <s v="HS"/>
    <b v="1"/>
    <n v="310210"/>
    <s v="Fertilizers, mineral or chemical nitrogenous, urea, whether or not in aqueous solution"/>
    <x v="3"/>
    <x v="2"/>
    <b v="1"/>
    <s v="C00"/>
    <s v="TOTAL CPC"/>
    <n v="0"/>
    <n v="0"/>
    <s v="TOTAL MOT"/>
    <n v="8"/>
    <s v="kg"/>
    <n v="2000"/>
    <b v="0"/>
    <n v="8"/>
    <s v="kg"/>
    <n v="2000"/>
    <b v="0"/>
    <n v="2000"/>
    <b v="0"/>
    <n v="0"/>
    <b v="0"/>
    <s v="1211.842"/>
    <n v="0"/>
    <s v="1211.842"/>
    <n v="0"/>
    <b v="0"/>
    <b v="1"/>
  </r>
  <r>
    <s v="C"/>
    <s v="A"/>
    <n v="20170101"/>
    <n v="2017"/>
    <n v="52"/>
    <x v="5"/>
    <n v="180"/>
    <s v="COD"/>
    <x v="1"/>
    <s v="M"/>
    <s v="Import"/>
    <n v="643"/>
    <s v="RUS"/>
    <x v="9"/>
    <n v="0"/>
    <s v="W00"/>
    <s v="World"/>
    <s v="H4"/>
    <s v="HS"/>
    <b v="1"/>
    <n v="310210"/>
    <s v="Fertilizers, mineral or chemical nitrogenous, urea, whether or not in aqueous solution"/>
    <x v="3"/>
    <x v="2"/>
    <b v="1"/>
    <s v="C00"/>
    <s v="TOTAL CPC"/>
    <n v="0"/>
    <n v="0"/>
    <s v="TOTAL MOT"/>
    <n v="8"/>
    <s v="kg"/>
    <n v="2328934"/>
    <b v="0"/>
    <n v="8"/>
    <s v="kg"/>
    <n v="2328934"/>
    <b v="0"/>
    <n v="2328934"/>
    <b v="0"/>
    <n v="0"/>
    <b v="0"/>
    <s v="946968.78"/>
    <n v="0"/>
    <s v="946968.78"/>
    <n v="0"/>
    <b v="0"/>
    <b v="1"/>
  </r>
  <r>
    <s v="C"/>
    <s v="A"/>
    <n v="20170101"/>
    <n v="2017"/>
    <n v="52"/>
    <x v="5"/>
    <n v="180"/>
    <s v="COD"/>
    <x v="1"/>
    <s v="M"/>
    <s v="Import"/>
    <n v="699"/>
    <s v="IND"/>
    <x v="11"/>
    <n v="0"/>
    <s v="W00"/>
    <s v="World"/>
    <s v="H4"/>
    <s v="HS"/>
    <b v="1"/>
    <n v="310210"/>
    <s v="Fertilizers, mineral or chemical nitrogenous, urea, whether or not in aqueous solution"/>
    <x v="3"/>
    <x v="2"/>
    <b v="1"/>
    <s v="C00"/>
    <s v="TOTAL CPC"/>
    <n v="0"/>
    <n v="0"/>
    <s v="TOTAL MOT"/>
    <n v="8"/>
    <s v="kg"/>
    <n v="25157"/>
    <b v="0"/>
    <n v="8"/>
    <s v="kg"/>
    <n v="25157"/>
    <b v="0"/>
    <n v="25157"/>
    <b v="0"/>
    <n v="0"/>
    <b v="0"/>
    <s v="74169.675"/>
    <n v="0"/>
    <s v="74169.675"/>
    <n v="0"/>
    <b v="0"/>
    <b v="1"/>
  </r>
  <r>
    <s v="C"/>
    <s v="A"/>
    <n v="20170101"/>
    <n v="2017"/>
    <n v="52"/>
    <x v="5"/>
    <n v="180"/>
    <s v="COD"/>
    <x v="1"/>
    <s v="M"/>
    <s v="Import"/>
    <n v="704"/>
    <s v="VNM"/>
    <x v="29"/>
    <n v="0"/>
    <s v="W00"/>
    <s v="World"/>
    <s v="H4"/>
    <s v="HS"/>
    <b v="1"/>
    <n v="310210"/>
    <s v="Fertilizers, mineral or chemical nitrogenous, urea, whether or not in aqueous solution"/>
    <x v="3"/>
    <x v="2"/>
    <b v="1"/>
    <s v="C00"/>
    <s v="TOTAL CPC"/>
    <n v="0"/>
    <n v="0"/>
    <s v="TOTAL MOT"/>
    <n v="8"/>
    <s v="kg"/>
    <n v="63152"/>
    <b v="0"/>
    <n v="8"/>
    <s v="kg"/>
    <n v="63152"/>
    <b v="0"/>
    <n v="63152"/>
    <b v="0"/>
    <n v="0"/>
    <b v="0"/>
    <s v="29801.765"/>
    <n v="0"/>
    <s v="29801.765"/>
    <n v="0"/>
    <b v="0"/>
    <b v="1"/>
  </r>
  <r>
    <s v="C"/>
    <s v="A"/>
    <n v="20170101"/>
    <n v="2017"/>
    <n v="52"/>
    <x v="5"/>
    <n v="180"/>
    <s v="COD"/>
    <x v="1"/>
    <s v="M"/>
    <s v="Import"/>
    <n v="710"/>
    <s v="ZAF"/>
    <x v="30"/>
    <n v="0"/>
    <s v="W00"/>
    <s v="World"/>
    <s v="H4"/>
    <s v="HS"/>
    <b v="1"/>
    <n v="310210"/>
    <s v="Fertilizers, mineral or chemical nitrogenous, urea, whether or not in aqueous solution"/>
    <x v="3"/>
    <x v="2"/>
    <b v="1"/>
    <s v="C00"/>
    <s v="TOTAL CPC"/>
    <n v="0"/>
    <n v="0"/>
    <s v="TOTAL MOT"/>
    <n v="8"/>
    <s v="kg"/>
    <n v="2212222"/>
    <b v="0"/>
    <n v="8"/>
    <s v="kg"/>
    <n v="2212222"/>
    <b v="0"/>
    <n v="2212222"/>
    <b v="0"/>
    <n v="0"/>
    <b v="0"/>
    <s v="1147820.486"/>
    <n v="0"/>
    <s v="1147820.486"/>
    <n v="0"/>
    <b v="0"/>
    <b v="1"/>
  </r>
  <r>
    <s v="C"/>
    <s v="A"/>
    <n v="20170101"/>
    <n v="2017"/>
    <n v="52"/>
    <x v="5"/>
    <n v="180"/>
    <s v="COD"/>
    <x v="1"/>
    <s v="M"/>
    <s v="Import"/>
    <n v="757"/>
    <s v="CHE"/>
    <x v="31"/>
    <n v="0"/>
    <s v="W00"/>
    <s v="World"/>
    <s v="H4"/>
    <s v="HS"/>
    <b v="1"/>
    <n v="310210"/>
    <s v="Fertilizers, mineral or chemical nitrogenous, urea, whether or not in aqueous solution"/>
    <x v="3"/>
    <x v="2"/>
    <b v="1"/>
    <s v="C00"/>
    <s v="TOTAL CPC"/>
    <n v="0"/>
    <n v="0"/>
    <s v="TOTAL MOT"/>
    <n v="8"/>
    <s v="kg"/>
    <n v="7200"/>
    <b v="0"/>
    <n v="8"/>
    <s v="kg"/>
    <n v="7200"/>
    <b v="0"/>
    <n v="7200"/>
    <b v="0"/>
    <n v="0"/>
    <b v="0"/>
    <s v="5575.976"/>
    <n v="0"/>
    <s v="5575.976"/>
    <n v="0"/>
    <b v="0"/>
    <b v="1"/>
  </r>
  <r>
    <s v="C"/>
    <s v="A"/>
    <n v="20170101"/>
    <n v="2017"/>
    <n v="52"/>
    <x v="5"/>
    <n v="180"/>
    <s v="COD"/>
    <x v="1"/>
    <s v="M"/>
    <s v="Import"/>
    <n v="784"/>
    <s v="ARE"/>
    <x v="32"/>
    <n v="0"/>
    <s v="W00"/>
    <s v="World"/>
    <s v="H4"/>
    <s v="HS"/>
    <b v="1"/>
    <n v="310210"/>
    <s v="Fertilizers, mineral or chemical nitrogenous, urea, whether or not in aqueous solution"/>
    <x v="3"/>
    <x v="2"/>
    <b v="1"/>
    <s v="C00"/>
    <s v="TOTAL CPC"/>
    <n v="0"/>
    <n v="0"/>
    <s v="TOTAL MOT"/>
    <n v="8"/>
    <s v="kg"/>
    <n v="5688"/>
    <b v="0"/>
    <n v="8"/>
    <s v="kg"/>
    <n v="5688"/>
    <b v="0"/>
    <n v="5688"/>
    <b v="0"/>
    <n v="0"/>
    <b v="0"/>
    <s v="12984.455"/>
    <n v="0"/>
    <s v="12984.455"/>
    <n v="0"/>
    <b v="0"/>
    <b v="1"/>
  </r>
  <r>
    <s v="C"/>
    <s v="A"/>
    <n v="20170101"/>
    <n v="2017"/>
    <n v="52"/>
    <x v="5"/>
    <n v="180"/>
    <s v="COD"/>
    <x v="1"/>
    <s v="M"/>
    <s v="Import"/>
    <n v="800"/>
    <s v="UGA"/>
    <x v="34"/>
    <n v="0"/>
    <s v="W00"/>
    <s v="World"/>
    <s v="H4"/>
    <s v="HS"/>
    <b v="1"/>
    <n v="310210"/>
    <s v="Fertilizers, mineral or chemical nitrogenous, urea, whether or not in aqueous solution"/>
    <x v="3"/>
    <x v="2"/>
    <b v="1"/>
    <s v="C00"/>
    <s v="TOTAL CPC"/>
    <n v="0"/>
    <n v="0"/>
    <s v="TOTAL MOT"/>
    <n v="8"/>
    <s v="kg"/>
    <n v="18000"/>
    <b v="0"/>
    <n v="8"/>
    <s v="kg"/>
    <n v="18000"/>
    <b v="0"/>
    <n v="18000"/>
    <b v="0"/>
    <n v="0"/>
    <b v="0"/>
    <s v="15232.743"/>
    <n v="0"/>
    <s v="15232.743"/>
    <n v="0"/>
    <b v="0"/>
    <b v="1"/>
  </r>
  <r>
    <s v="C"/>
    <s v="A"/>
    <n v="20170101"/>
    <n v="2017"/>
    <n v="52"/>
    <x v="5"/>
    <n v="180"/>
    <s v="COD"/>
    <x v="1"/>
    <s v="M"/>
    <s v="Import"/>
    <n v="826"/>
    <s v="GBR"/>
    <x v="37"/>
    <n v="0"/>
    <s v="W00"/>
    <s v="World"/>
    <s v="H4"/>
    <s v="HS"/>
    <b v="1"/>
    <n v="310210"/>
    <s v="Fertilizers, mineral or chemical nitrogenous, urea, whether or not in aqueous solution"/>
    <x v="3"/>
    <x v="2"/>
    <b v="1"/>
    <s v="C00"/>
    <s v="TOTAL CPC"/>
    <n v="0"/>
    <n v="0"/>
    <s v="TOTAL MOT"/>
    <n v="8"/>
    <s v="kg"/>
    <n v="18752"/>
    <b v="0"/>
    <n v="8"/>
    <s v="kg"/>
    <n v="18752"/>
    <b v="0"/>
    <n v="18752"/>
    <b v="0"/>
    <n v="0"/>
    <b v="0"/>
    <s v="17174.729"/>
    <n v="0"/>
    <s v="17174.729"/>
    <n v="0"/>
    <b v="0"/>
    <b v="1"/>
  </r>
  <r>
    <s v="C"/>
    <s v="A"/>
    <n v="20170101"/>
    <n v="2017"/>
    <n v="52"/>
    <x v="5"/>
    <n v="180"/>
    <s v="COD"/>
    <x v="1"/>
    <s v="M"/>
    <s v="Import"/>
    <n v="834"/>
    <s v="TZA"/>
    <x v="38"/>
    <n v="0"/>
    <s v="W00"/>
    <s v="World"/>
    <s v="H4"/>
    <s v="HS"/>
    <b v="1"/>
    <n v="310210"/>
    <s v="Fertilizers, mineral or chemical nitrogenous, urea, whether or not in aqueous solution"/>
    <x v="3"/>
    <x v="2"/>
    <b v="1"/>
    <s v="C00"/>
    <s v="TOTAL CPC"/>
    <n v="0"/>
    <n v="0"/>
    <s v="TOTAL MOT"/>
    <n v="8"/>
    <s v="kg"/>
    <n v="60000"/>
    <b v="0"/>
    <n v="8"/>
    <s v="kg"/>
    <n v="60000"/>
    <b v="0"/>
    <n v="60000"/>
    <b v="0"/>
    <n v="0"/>
    <b v="0"/>
    <s v="12011.727"/>
    <n v="0"/>
    <s v="12011.727"/>
    <n v="0"/>
    <b v="0"/>
    <b v="1"/>
  </r>
  <r>
    <s v="C"/>
    <s v="A"/>
    <n v="20170101"/>
    <n v="2017"/>
    <n v="52"/>
    <x v="5"/>
    <n v="180"/>
    <s v="COD"/>
    <x v="1"/>
    <s v="M"/>
    <s v="Import"/>
    <n v="842"/>
    <s v="USA"/>
    <x v="15"/>
    <n v="0"/>
    <s v="W00"/>
    <s v="World"/>
    <s v="H4"/>
    <s v="HS"/>
    <b v="1"/>
    <n v="310210"/>
    <s v="Fertilizers, mineral or chemical nitrogenous, urea, whether or not in aqueous solution"/>
    <x v="3"/>
    <x v="2"/>
    <b v="1"/>
    <s v="C00"/>
    <s v="TOTAL CPC"/>
    <n v="0"/>
    <n v="0"/>
    <s v="TOTAL MOT"/>
    <n v="8"/>
    <s v="kg"/>
    <n v="279"/>
    <b v="0"/>
    <n v="8"/>
    <s v="kg"/>
    <n v="279"/>
    <b v="0"/>
    <n v="279"/>
    <b v="0"/>
    <n v="0"/>
    <b v="0"/>
    <s v="1718.572"/>
    <n v="0"/>
    <s v="1718.572"/>
    <n v="0"/>
    <b v="0"/>
    <b v="1"/>
  </r>
  <r>
    <s v="C"/>
    <s v="A"/>
    <n v="20170101"/>
    <n v="2017"/>
    <n v="52"/>
    <x v="5"/>
    <n v="180"/>
    <s v="COD"/>
    <x v="1"/>
    <s v="M"/>
    <s v="Import"/>
    <n v="894"/>
    <s v="ZMB"/>
    <x v="39"/>
    <n v="0"/>
    <s v="W00"/>
    <s v="World"/>
    <s v="H4"/>
    <s v="HS"/>
    <b v="1"/>
    <n v="310210"/>
    <s v="Fertilizers, mineral or chemical nitrogenous, urea, whether or not in aqueous solution"/>
    <x v="3"/>
    <x v="2"/>
    <b v="1"/>
    <s v="C00"/>
    <s v="TOTAL CPC"/>
    <n v="0"/>
    <n v="0"/>
    <s v="TOTAL MOT"/>
    <n v="8"/>
    <s v="kg"/>
    <n v="169000"/>
    <b v="0"/>
    <n v="8"/>
    <s v="kg"/>
    <n v="169000"/>
    <b v="0"/>
    <n v="169000"/>
    <b v="0"/>
    <n v="0"/>
    <b v="0"/>
    <s v="116113.327"/>
    <n v="0"/>
    <s v="116113.327"/>
    <n v="0"/>
    <b v="0"/>
    <b v="1"/>
  </r>
  <r>
    <s v="C"/>
    <s v="A"/>
    <n v="20170101"/>
    <n v="2017"/>
    <n v="52"/>
    <x v="5"/>
    <n v="562"/>
    <s v="NER"/>
    <x v="0"/>
    <s v="M"/>
    <s v="Import"/>
    <n v="0"/>
    <s v="W00"/>
    <x v="0"/>
    <n v="0"/>
    <s v="W00"/>
    <s v="World"/>
    <s v="H4"/>
    <s v="HS"/>
    <b v="1"/>
    <n v="310210"/>
    <s v="Fertilizers, mineral or chemical nitrogenous, urea, whether or not in aqueous solution"/>
    <x v="3"/>
    <x v="2"/>
    <b v="1"/>
    <s v="C00"/>
    <s v="TOTAL CPC"/>
    <n v="0"/>
    <n v="0"/>
    <s v="TOTAL MOT"/>
    <n v="8"/>
    <s v="kg"/>
    <n v="14702695"/>
    <b v="0"/>
    <n v="8"/>
    <s v="kg"/>
    <n v="14702695"/>
    <b v="0"/>
    <n v="14702695"/>
    <b v="0"/>
    <n v="0"/>
    <b v="0"/>
    <s v="4052460.8"/>
    <m/>
    <s v="4052460.8"/>
    <n v="0"/>
    <b v="0"/>
    <b v="1"/>
  </r>
  <r>
    <s v="C"/>
    <s v="A"/>
    <n v="20170101"/>
    <n v="2017"/>
    <n v="52"/>
    <x v="5"/>
    <n v="562"/>
    <s v="NER"/>
    <x v="0"/>
    <s v="M"/>
    <s v="Import"/>
    <n v="156"/>
    <s v="CHN"/>
    <x v="1"/>
    <n v="0"/>
    <s v="W00"/>
    <s v="World"/>
    <s v="H4"/>
    <s v="HS"/>
    <b v="1"/>
    <n v="310210"/>
    <s v="Fertilizers, mineral or chemical nitrogenous, urea, whether or not in aqueous solution"/>
    <x v="3"/>
    <x v="2"/>
    <b v="1"/>
    <s v="C00"/>
    <s v="TOTAL CPC"/>
    <n v="0"/>
    <n v="0"/>
    <s v="TOTAL MOT"/>
    <n v="8"/>
    <s v="kg"/>
    <n v="23000"/>
    <b v="0"/>
    <n v="8"/>
    <s v="kg"/>
    <n v="23000"/>
    <b v="0"/>
    <n v="23000"/>
    <b v="0"/>
    <n v="0"/>
    <b v="0"/>
    <s v="5923.58"/>
    <m/>
    <s v="5923.58"/>
    <n v="0"/>
    <b v="1"/>
    <b v="0"/>
  </r>
  <r>
    <s v="C"/>
    <s v="A"/>
    <n v="20170101"/>
    <n v="2017"/>
    <n v="52"/>
    <x v="5"/>
    <n v="562"/>
    <s v="NER"/>
    <x v="0"/>
    <s v="M"/>
    <s v="Import"/>
    <n v="434"/>
    <s v="LBY"/>
    <x v="42"/>
    <n v="0"/>
    <s v="W00"/>
    <s v="World"/>
    <s v="H4"/>
    <s v="HS"/>
    <b v="1"/>
    <n v="310210"/>
    <s v="Fertilizers, mineral or chemical nitrogenous, urea, whether or not in aqueous solution"/>
    <x v="3"/>
    <x v="2"/>
    <b v="1"/>
    <s v="C00"/>
    <s v="TOTAL CPC"/>
    <n v="0"/>
    <n v="0"/>
    <s v="TOTAL MOT"/>
    <n v="8"/>
    <s v="kg"/>
    <n v="160000"/>
    <b v="0"/>
    <n v="8"/>
    <s v="kg"/>
    <n v="160000"/>
    <b v="0"/>
    <n v="160000"/>
    <b v="0"/>
    <n v="0"/>
    <b v="0"/>
    <s v="82953.82"/>
    <m/>
    <s v="82953.82"/>
    <n v="0"/>
    <b v="1"/>
    <b v="0"/>
  </r>
  <r>
    <s v="C"/>
    <s v="A"/>
    <n v="20170101"/>
    <n v="2017"/>
    <n v="52"/>
    <x v="5"/>
    <n v="562"/>
    <s v="NER"/>
    <x v="0"/>
    <s v="M"/>
    <s v="Import"/>
    <n v="566"/>
    <s v="NGA"/>
    <x v="8"/>
    <n v="0"/>
    <s v="W00"/>
    <s v="World"/>
    <s v="H4"/>
    <s v="HS"/>
    <b v="1"/>
    <n v="310210"/>
    <s v="Fertilizers, mineral or chemical nitrogenous, urea, whether or not in aqueous solution"/>
    <x v="3"/>
    <x v="2"/>
    <b v="1"/>
    <s v="C00"/>
    <s v="TOTAL CPC"/>
    <n v="0"/>
    <n v="0"/>
    <s v="TOTAL MOT"/>
    <n v="8"/>
    <s v="kg"/>
    <n v="12829695"/>
    <b v="0"/>
    <n v="8"/>
    <s v="kg"/>
    <n v="12829695"/>
    <b v="0"/>
    <n v="12829695"/>
    <b v="0"/>
    <n v="0"/>
    <b v="0"/>
    <s v="3329604.49"/>
    <m/>
    <s v="3329604.49"/>
    <n v="0"/>
    <b v="1"/>
    <b v="0"/>
  </r>
  <r>
    <s v="C"/>
    <s v="A"/>
    <n v="20170101"/>
    <n v="2017"/>
    <n v="52"/>
    <x v="5"/>
    <n v="562"/>
    <s v="NER"/>
    <x v="0"/>
    <s v="M"/>
    <s v="Import"/>
    <n v="586"/>
    <s v="PAK"/>
    <x v="55"/>
    <n v="0"/>
    <s v="W00"/>
    <s v="World"/>
    <s v="H4"/>
    <s v="HS"/>
    <b v="1"/>
    <n v="310210"/>
    <s v="Fertilizers, mineral or chemical nitrogenous, urea, whether or not in aqueous solution"/>
    <x v="3"/>
    <x v="2"/>
    <b v="1"/>
    <s v="C00"/>
    <s v="TOTAL CPC"/>
    <n v="0"/>
    <n v="0"/>
    <s v="TOTAL MOT"/>
    <n v="8"/>
    <s v="kg"/>
    <n v="1500000"/>
    <b v="0"/>
    <n v="8"/>
    <s v="kg"/>
    <n v="1500000"/>
    <b v="0"/>
    <n v="1500000"/>
    <b v="0"/>
    <n v="0"/>
    <b v="0"/>
    <s v="613845.8"/>
    <m/>
    <s v="613845.8"/>
    <n v="0"/>
    <b v="1"/>
    <b v="0"/>
  </r>
  <r>
    <s v="C"/>
    <s v="A"/>
    <n v="20170101"/>
    <n v="2017"/>
    <n v="52"/>
    <x v="5"/>
    <n v="562"/>
    <s v="NER"/>
    <x v="0"/>
    <s v="M"/>
    <s v="Import"/>
    <n v="854"/>
    <s v="BFA"/>
    <x v="16"/>
    <n v="0"/>
    <s v="W00"/>
    <s v="World"/>
    <s v="H4"/>
    <s v="HS"/>
    <b v="1"/>
    <n v="310210"/>
    <s v="Fertilizers, mineral or chemical nitrogenous, urea, whether or not in aqueous solution"/>
    <x v="3"/>
    <x v="2"/>
    <b v="1"/>
    <s v="C00"/>
    <s v="TOTAL CPC"/>
    <n v="0"/>
    <n v="0"/>
    <s v="TOTAL MOT"/>
    <n v="8"/>
    <s v="kg"/>
    <n v="190000"/>
    <b v="0"/>
    <n v="8"/>
    <s v="kg"/>
    <n v="190000"/>
    <b v="0"/>
    <n v="190000"/>
    <b v="0"/>
    <n v="0"/>
    <b v="0"/>
    <s v="20133.11"/>
    <m/>
    <s v="20133.11"/>
    <n v="0"/>
    <b v="1"/>
    <b v="0"/>
  </r>
  <r>
    <s v="C"/>
    <s v="A"/>
    <n v="20170101"/>
    <n v="2017"/>
    <n v="52"/>
    <x v="5"/>
    <n v="180"/>
    <s v="COD"/>
    <x v="1"/>
    <s v="M"/>
    <s v="Import"/>
    <n v="0"/>
    <s v="W00"/>
    <x v="0"/>
    <n v="0"/>
    <s v="W00"/>
    <s v="World"/>
    <s v="H4"/>
    <s v="HS"/>
    <b v="1"/>
    <n v="310221"/>
    <s v="Fertilizers, mineral or chemical nitrogenous, ammonium sulphate"/>
    <x v="15"/>
    <x v="2"/>
    <b v="1"/>
    <s v="C00"/>
    <s v="TOTAL CPC"/>
    <n v="0"/>
    <n v="0"/>
    <s v="TOTAL MOT"/>
    <n v="8"/>
    <s v="kg"/>
    <n v="265695"/>
    <b v="0"/>
    <n v="8"/>
    <s v="kg"/>
    <n v="265695"/>
    <b v="0"/>
    <n v="265695"/>
    <b v="0"/>
    <n v="0"/>
    <b v="0"/>
    <s v="118672.641"/>
    <n v="0"/>
    <s v="118672.641"/>
    <n v="0"/>
    <b v="0"/>
    <b v="1"/>
  </r>
  <r>
    <s v="C"/>
    <s v="A"/>
    <n v="20170101"/>
    <n v="2017"/>
    <n v="52"/>
    <x v="5"/>
    <n v="180"/>
    <s v="COD"/>
    <x v="1"/>
    <s v="M"/>
    <s v="Import"/>
    <n v="156"/>
    <s v="CHN"/>
    <x v="1"/>
    <n v="0"/>
    <s v="W00"/>
    <s v="World"/>
    <s v="H4"/>
    <s v="HS"/>
    <b v="1"/>
    <n v="310221"/>
    <s v="Fertilizers, mineral or chemical nitrogenous, ammonium sulphate"/>
    <x v="15"/>
    <x v="2"/>
    <b v="1"/>
    <s v="C00"/>
    <s v="TOTAL CPC"/>
    <n v="0"/>
    <n v="0"/>
    <s v="TOTAL MOT"/>
    <n v="8"/>
    <s v="kg"/>
    <n v="231550"/>
    <b v="0"/>
    <n v="8"/>
    <s v="kg"/>
    <n v="231550"/>
    <b v="0"/>
    <n v="231550"/>
    <b v="0"/>
    <n v="0"/>
    <b v="0"/>
    <s v="105221.009"/>
    <n v="0"/>
    <s v="105221.009"/>
    <n v="0"/>
    <b v="0"/>
    <b v="1"/>
  </r>
  <r>
    <s v="C"/>
    <s v="A"/>
    <n v="20170101"/>
    <n v="2017"/>
    <n v="52"/>
    <x v="5"/>
    <n v="180"/>
    <s v="COD"/>
    <x v="1"/>
    <s v="M"/>
    <s v="Import"/>
    <n v="528"/>
    <s v="NLD"/>
    <x v="7"/>
    <n v="0"/>
    <s v="W00"/>
    <s v="World"/>
    <s v="H4"/>
    <s v="HS"/>
    <b v="1"/>
    <n v="310221"/>
    <s v="Fertilizers, mineral or chemical nitrogenous, ammonium sulphate"/>
    <x v="15"/>
    <x v="2"/>
    <b v="1"/>
    <s v="C00"/>
    <s v="TOTAL CPC"/>
    <n v="0"/>
    <n v="0"/>
    <s v="TOTAL MOT"/>
    <n v="8"/>
    <s v="kg"/>
    <n v="26000"/>
    <b v="0"/>
    <n v="8"/>
    <s v="kg"/>
    <n v="26000"/>
    <b v="0"/>
    <n v="26000"/>
    <b v="0"/>
    <n v="0"/>
    <b v="0"/>
    <s v="7653.064"/>
    <n v="0"/>
    <s v="7653.064"/>
    <n v="0"/>
    <b v="0"/>
    <b v="1"/>
  </r>
  <r>
    <s v="C"/>
    <s v="A"/>
    <n v="20170101"/>
    <n v="2017"/>
    <n v="52"/>
    <x v="5"/>
    <n v="180"/>
    <s v="COD"/>
    <x v="1"/>
    <s v="M"/>
    <s v="Import"/>
    <n v="710"/>
    <s v="ZAF"/>
    <x v="30"/>
    <n v="0"/>
    <s v="W00"/>
    <s v="World"/>
    <s v="H4"/>
    <s v="HS"/>
    <b v="1"/>
    <n v="310221"/>
    <s v="Fertilizers, mineral or chemical nitrogenous, ammonium sulphate"/>
    <x v="15"/>
    <x v="2"/>
    <b v="1"/>
    <s v="C00"/>
    <s v="TOTAL CPC"/>
    <n v="0"/>
    <n v="0"/>
    <s v="TOTAL MOT"/>
    <n v="8"/>
    <s v="kg"/>
    <n v="8145"/>
    <b v="0"/>
    <n v="8"/>
    <s v="kg"/>
    <n v="8145"/>
    <b v="0"/>
    <n v="8145"/>
    <b v="0"/>
    <n v="0"/>
    <b v="0"/>
    <s v="5798.568"/>
    <n v="0"/>
    <s v="5798.568"/>
    <n v="0"/>
    <b v="0"/>
    <b v="1"/>
  </r>
  <r>
    <s v="C"/>
    <s v="A"/>
    <n v="20170101"/>
    <n v="2017"/>
    <n v="52"/>
    <x v="5"/>
    <n v="180"/>
    <s v="COD"/>
    <x v="1"/>
    <s v="M"/>
    <s v="Import"/>
    <n v="0"/>
    <s v="W00"/>
    <x v="0"/>
    <n v="0"/>
    <s v="W00"/>
    <s v="World"/>
    <s v="H4"/>
    <s v="HS"/>
    <b v="1"/>
    <n v="310229"/>
    <s v="Fertilizers, mineral or chemical nitrogenous, other than ammonium sulphate"/>
    <x v="4"/>
    <x v="2"/>
    <b v="1"/>
    <s v="C00"/>
    <s v="TOTAL CPC"/>
    <n v="0"/>
    <n v="0"/>
    <s v="TOTAL MOT"/>
    <n v="8"/>
    <s v="kg"/>
    <n v="4200"/>
    <b v="0"/>
    <n v="8"/>
    <s v="kg"/>
    <n v="4200"/>
    <b v="0"/>
    <n v="4200"/>
    <b v="0"/>
    <n v="0"/>
    <b v="0"/>
    <s v="5028.408"/>
    <n v="0"/>
    <s v="5028.408"/>
    <n v="0"/>
    <b v="0"/>
    <b v="1"/>
  </r>
  <r>
    <s v="C"/>
    <s v="A"/>
    <n v="20170101"/>
    <n v="2017"/>
    <n v="52"/>
    <x v="5"/>
    <n v="180"/>
    <s v="COD"/>
    <x v="1"/>
    <s v="M"/>
    <s v="Import"/>
    <n v="251"/>
    <s v="FRA"/>
    <x v="3"/>
    <n v="0"/>
    <s v="W00"/>
    <s v="World"/>
    <s v="H4"/>
    <s v="HS"/>
    <b v="1"/>
    <n v="310229"/>
    <s v="Fertilizers, mineral or chemical nitrogenous, other than ammonium sulphate"/>
    <x v="4"/>
    <x v="2"/>
    <b v="1"/>
    <s v="C00"/>
    <s v="TOTAL CPC"/>
    <n v="0"/>
    <n v="0"/>
    <s v="TOTAL MOT"/>
    <n v="8"/>
    <s v="kg"/>
    <n v="200"/>
    <b v="0"/>
    <n v="8"/>
    <s v="kg"/>
    <n v="200"/>
    <b v="0"/>
    <n v="200"/>
    <b v="0"/>
    <n v="0"/>
    <b v="0"/>
    <s v="195.878"/>
    <n v="0"/>
    <s v="195.878"/>
    <n v="0"/>
    <b v="0"/>
    <b v="1"/>
  </r>
  <r>
    <s v="C"/>
    <s v="A"/>
    <n v="20170101"/>
    <n v="2017"/>
    <n v="52"/>
    <x v="5"/>
    <n v="180"/>
    <s v="COD"/>
    <x v="1"/>
    <s v="M"/>
    <s v="Import"/>
    <n v="710"/>
    <s v="ZAF"/>
    <x v="30"/>
    <n v="0"/>
    <s v="W00"/>
    <s v="World"/>
    <s v="H4"/>
    <s v="HS"/>
    <b v="1"/>
    <n v="310229"/>
    <s v="Fertilizers, mineral or chemical nitrogenous, other than ammonium sulphate"/>
    <x v="4"/>
    <x v="2"/>
    <b v="1"/>
    <s v="C00"/>
    <s v="TOTAL CPC"/>
    <n v="0"/>
    <n v="0"/>
    <s v="TOTAL MOT"/>
    <n v="8"/>
    <s v="kg"/>
    <n v="4000"/>
    <b v="0"/>
    <n v="8"/>
    <s v="kg"/>
    <n v="4000"/>
    <b v="0"/>
    <n v="4000"/>
    <b v="0"/>
    <n v="0"/>
    <b v="0"/>
    <s v="4832.53"/>
    <n v="0"/>
    <s v="4832.53"/>
    <n v="0"/>
    <b v="0"/>
    <b v="1"/>
  </r>
  <r>
    <s v="C"/>
    <s v="A"/>
    <n v="20170101"/>
    <n v="2017"/>
    <n v="52"/>
    <x v="5"/>
    <n v="562"/>
    <s v="NER"/>
    <x v="0"/>
    <s v="M"/>
    <s v="Import"/>
    <n v="0"/>
    <s v="W00"/>
    <x v="0"/>
    <n v="0"/>
    <s v="W00"/>
    <s v="World"/>
    <s v="H4"/>
    <s v="HS"/>
    <b v="1"/>
    <n v="310229"/>
    <s v="Fertilizers, mineral or chemical nitrogenous, other than ammonium sulphate"/>
    <x v="4"/>
    <x v="2"/>
    <b v="1"/>
    <s v="C00"/>
    <s v="TOTAL CPC"/>
    <n v="0"/>
    <n v="0"/>
    <s v="TOTAL MOT"/>
    <n v="8"/>
    <s v="kg"/>
    <n v="156200"/>
    <b v="0"/>
    <n v="8"/>
    <s v="kg"/>
    <n v="156200"/>
    <b v="0"/>
    <n v="156200"/>
    <b v="0"/>
    <n v="0"/>
    <b v="0"/>
    <s v="3656.19"/>
    <m/>
    <s v="3656.19"/>
    <n v="0"/>
    <b v="0"/>
    <b v="1"/>
  </r>
  <r>
    <s v="C"/>
    <s v="A"/>
    <n v="20170101"/>
    <n v="2017"/>
    <n v="52"/>
    <x v="5"/>
    <n v="562"/>
    <s v="NER"/>
    <x v="0"/>
    <s v="M"/>
    <s v="Import"/>
    <n v="566"/>
    <s v="NGA"/>
    <x v="8"/>
    <n v="0"/>
    <s v="W00"/>
    <s v="World"/>
    <s v="H4"/>
    <s v="HS"/>
    <b v="1"/>
    <n v="310229"/>
    <s v="Fertilizers, mineral or chemical nitrogenous, other than ammonium sulphate"/>
    <x v="4"/>
    <x v="2"/>
    <b v="1"/>
    <s v="C00"/>
    <s v="TOTAL CPC"/>
    <n v="0"/>
    <n v="0"/>
    <s v="TOTAL MOT"/>
    <n v="8"/>
    <s v="kg"/>
    <n v="156200"/>
    <b v="0"/>
    <n v="8"/>
    <s v="kg"/>
    <n v="156200"/>
    <b v="0"/>
    <n v="156200"/>
    <b v="0"/>
    <n v="0"/>
    <b v="0"/>
    <s v="3656.19"/>
    <m/>
    <s v="3656.19"/>
    <n v="0"/>
    <b v="1"/>
    <b v="0"/>
  </r>
  <r>
    <s v="C"/>
    <s v="A"/>
    <n v="20170101"/>
    <n v="2017"/>
    <n v="52"/>
    <x v="5"/>
    <n v="180"/>
    <s v="COD"/>
    <x v="1"/>
    <s v="M"/>
    <s v="Import"/>
    <n v="0"/>
    <s v="W00"/>
    <x v="0"/>
    <n v="0"/>
    <s v="W00"/>
    <s v="World"/>
    <s v="H4"/>
    <s v="HS"/>
    <b v="1"/>
    <n v="310230"/>
    <s v="Fertilizers, mineral or chemical nitrogenous, ammonium nitrate, whether or not in aqueous solution"/>
    <x v="5"/>
    <x v="2"/>
    <b v="1"/>
    <s v="C00"/>
    <s v="TOTAL CPC"/>
    <n v="0"/>
    <n v="0"/>
    <s v="TOTAL MOT"/>
    <n v="8"/>
    <s v="kg"/>
    <n v="34389980"/>
    <b v="0"/>
    <n v="8"/>
    <s v="kg"/>
    <n v="34389980"/>
    <b v="0"/>
    <n v="34389980"/>
    <b v="0"/>
    <n v="0"/>
    <b v="0"/>
    <s v="32215299.573"/>
    <n v="0"/>
    <s v="32215299.573"/>
    <n v="0"/>
    <b v="0"/>
    <b v="1"/>
  </r>
  <r>
    <s v="C"/>
    <s v="A"/>
    <n v="20170101"/>
    <n v="2017"/>
    <n v="52"/>
    <x v="5"/>
    <n v="180"/>
    <s v="COD"/>
    <x v="1"/>
    <s v="M"/>
    <s v="Import"/>
    <n v="156"/>
    <s v="CHN"/>
    <x v="1"/>
    <n v="0"/>
    <s v="W00"/>
    <s v="World"/>
    <s v="H4"/>
    <s v="HS"/>
    <b v="1"/>
    <n v="310230"/>
    <s v="Fertilizers, mineral or chemical nitrogenous, ammonium nitrate, whether or not in aqueous solution"/>
    <x v="5"/>
    <x v="2"/>
    <b v="1"/>
    <s v="C00"/>
    <s v="TOTAL CPC"/>
    <n v="0"/>
    <n v="0"/>
    <s v="TOTAL MOT"/>
    <n v="8"/>
    <s v="kg"/>
    <n v="1845760"/>
    <b v="0"/>
    <n v="8"/>
    <s v="kg"/>
    <n v="1845760"/>
    <b v="0"/>
    <n v="1845760"/>
    <b v="0"/>
    <n v="0"/>
    <b v="0"/>
    <s v="2161304.545"/>
    <n v="0"/>
    <s v="2161304.545"/>
    <n v="0"/>
    <b v="0"/>
    <b v="1"/>
  </r>
  <r>
    <s v="C"/>
    <s v="A"/>
    <n v="20170101"/>
    <n v="2017"/>
    <n v="52"/>
    <x v="5"/>
    <n v="180"/>
    <s v="COD"/>
    <x v="1"/>
    <s v="M"/>
    <s v="Import"/>
    <n v="643"/>
    <s v="RUS"/>
    <x v="9"/>
    <n v="0"/>
    <s v="W00"/>
    <s v="World"/>
    <s v="H4"/>
    <s v="HS"/>
    <b v="1"/>
    <n v="310230"/>
    <s v="Fertilizers, mineral or chemical nitrogenous, ammonium nitrate, whether or not in aqueous solution"/>
    <x v="5"/>
    <x v="2"/>
    <b v="1"/>
    <s v="C00"/>
    <s v="TOTAL CPC"/>
    <n v="0"/>
    <n v="0"/>
    <s v="TOTAL MOT"/>
    <n v="8"/>
    <s v="kg"/>
    <n v="9658000"/>
    <b v="0"/>
    <n v="8"/>
    <s v="kg"/>
    <n v="9658000"/>
    <b v="0"/>
    <n v="9658000"/>
    <b v="0"/>
    <n v="0"/>
    <b v="0"/>
    <s v="10352784.026"/>
    <n v="0"/>
    <s v="10352784.026"/>
    <n v="0"/>
    <b v="0"/>
    <b v="1"/>
  </r>
  <r>
    <s v="C"/>
    <s v="A"/>
    <n v="20170101"/>
    <n v="2017"/>
    <n v="52"/>
    <x v="5"/>
    <n v="180"/>
    <s v="COD"/>
    <x v="1"/>
    <s v="M"/>
    <s v="Import"/>
    <n v="699"/>
    <s v="IND"/>
    <x v="11"/>
    <n v="0"/>
    <s v="W00"/>
    <s v="World"/>
    <s v="H4"/>
    <s v="HS"/>
    <b v="1"/>
    <n v="310230"/>
    <s v="Fertilizers, mineral or chemical nitrogenous, ammonium nitrate, whether or not in aqueous solution"/>
    <x v="5"/>
    <x v="2"/>
    <b v="1"/>
    <s v="C00"/>
    <s v="TOTAL CPC"/>
    <n v="0"/>
    <n v="0"/>
    <s v="TOTAL MOT"/>
    <n v="8"/>
    <s v="kg"/>
    <n v="22000"/>
    <b v="0"/>
    <n v="8"/>
    <s v="kg"/>
    <n v="22000"/>
    <b v="0"/>
    <n v="22000"/>
    <b v="0"/>
    <n v="0"/>
    <b v="0"/>
    <s v="19214.098"/>
    <n v="0"/>
    <s v="19214.098"/>
    <n v="0"/>
    <b v="0"/>
    <b v="1"/>
  </r>
  <r>
    <s v="C"/>
    <s v="A"/>
    <n v="20170101"/>
    <n v="2017"/>
    <n v="52"/>
    <x v="5"/>
    <n v="180"/>
    <s v="COD"/>
    <x v="1"/>
    <s v="M"/>
    <s v="Import"/>
    <n v="710"/>
    <s v="ZAF"/>
    <x v="30"/>
    <n v="0"/>
    <s v="W00"/>
    <s v="World"/>
    <s v="H4"/>
    <s v="HS"/>
    <b v="1"/>
    <n v="310230"/>
    <s v="Fertilizers, mineral or chemical nitrogenous, ammonium nitrate, whether or not in aqueous solution"/>
    <x v="5"/>
    <x v="2"/>
    <b v="1"/>
    <s v="C00"/>
    <s v="TOTAL CPC"/>
    <n v="0"/>
    <n v="0"/>
    <s v="TOTAL MOT"/>
    <n v="8"/>
    <s v="kg"/>
    <n v="20857700"/>
    <b v="0"/>
    <n v="8"/>
    <s v="kg"/>
    <n v="20857700"/>
    <b v="0"/>
    <n v="20857700"/>
    <b v="0"/>
    <n v="0"/>
    <b v="0"/>
    <s v="16940984.705"/>
    <n v="0"/>
    <s v="16940984.705"/>
    <n v="0"/>
    <b v="0"/>
    <b v="1"/>
  </r>
  <r>
    <s v="C"/>
    <s v="A"/>
    <n v="20170101"/>
    <n v="2017"/>
    <n v="52"/>
    <x v="5"/>
    <n v="180"/>
    <s v="COD"/>
    <x v="1"/>
    <s v="M"/>
    <s v="Import"/>
    <n v="752"/>
    <s v="SWE"/>
    <x v="13"/>
    <n v="0"/>
    <s v="W00"/>
    <s v="World"/>
    <s v="H4"/>
    <s v="HS"/>
    <b v="1"/>
    <n v="310230"/>
    <s v="Fertilizers, mineral or chemical nitrogenous, ammonium nitrate, whether or not in aqueous solution"/>
    <x v="5"/>
    <x v="2"/>
    <b v="1"/>
    <s v="C00"/>
    <s v="TOTAL CPC"/>
    <n v="0"/>
    <n v="0"/>
    <s v="TOTAL MOT"/>
    <n v="8"/>
    <s v="kg"/>
    <n v="480000"/>
    <b v="0"/>
    <n v="8"/>
    <s v="kg"/>
    <n v="480000"/>
    <b v="0"/>
    <n v="480000"/>
    <b v="0"/>
    <n v="0"/>
    <b v="0"/>
    <s v="579337.273"/>
    <n v="0"/>
    <s v="579337.273"/>
    <n v="0"/>
    <b v="0"/>
    <b v="1"/>
  </r>
  <r>
    <s v="C"/>
    <s v="A"/>
    <n v="20170101"/>
    <n v="2017"/>
    <n v="52"/>
    <x v="5"/>
    <n v="180"/>
    <s v="COD"/>
    <x v="1"/>
    <s v="M"/>
    <s v="Import"/>
    <n v="834"/>
    <s v="TZA"/>
    <x v="38"/>
    <n v="0"/>
    <s v="W00"/>
    <s v="World"/>
    <s v="H4"/>
    <s v="HS"/>
    <b v="1"/>
    <n v="310230"/>
    <s v="Fertilizers, mineral or chemical nitrogenous, ammonium nitrate, whether or not in aqueous solution"/>
    <x v="5"/>
    <x v="2"/>
    <b v="1"/>
    <s v="C00"/>
    <s v="TOTAL CPC"/>
    <n v="0"/>
    <n v="0"/>
    <s v="TOTAL MOT"/>
    <n v="8"/>
    <s v="kg"/>
    <n v="408000"/>
    <b v="0"/>
    <n v="8"/>
    <s v="kg"/>
    <n v="408000"/>
    <b v="0"/>
    <n v="408000"/>
    <b v="0"/>
    <n v="0"/>
    <b v="0"/>
    <s v="534271.124"/>
    <n v="0"/>
    <s v="534271.124"/>
    <n v="0"/>
    <b v="0"/>
    <b v="1"/>
  </r>
  <r>
    <s v="C"/>
    <s v="A"/>
    <n v="20170101"/>
    <n v="2017"/>
    <n v="52"/>
    <x v="5"/>
    <n v="180"/>
    <s v="COD"/>
    <x v="1"/>
    <s v="M"/>
    <s v="Import"/>
    <n v="894"/>
    <s v="ZMB"/>
    <x v="39"/>
    <n v="0"/>
    <s v="W00"/>
    <s v="World"/>
    <s v="H4"/>
    <s v="HS"/>
    <b v="1"/>
    <n v="310230"/>
    <s v="Fertilizers, mineral or chemical nitrogenous, ammonium nitrate, whether or not in aqueous solution"/>
    <x v="5"/>
    <x v="2"/>
    <b v="1"/>
    <s v="C00"/>
    <s v="TOTAL CPC"/>
    <n v="0"/>
    <n v="0"/>
    <s v="TOTAL MOT"/>
    <n v="8"/>
    <s v="kg"/>
    <n v="1118520"/>
    <b v="0"/>
    <n v="8"/>
    <s v="kg"/>
    <n v="1118520"/>
    <b v="0"/>
    <n v="1118520"/>
    <b v="0"/>
    <n v="0"/>
    <b v="0"/>
    <s v="1627403.802"/>
    <n v="0"/>
    <s v="1627403.802"/>
    <n v="0"/>
    <b v="0"/>
    <b v="1"/>
  </r>
  <r>
    <s v="C"/>
    <s v="A"/>
    <n v="20170101"/>
    <n v="2017"/>
    <n v="52"/>
    <x v="5"/>
    <n v="562"/>
    <s v="NER"/>
    <x v="0"/>
    <s v="M"/>
    <s v="Import"/>
    <n v="0"/>
    <s v="W00"/>
    <x v="0"/>
    <n v="0"/>
    <s v="W00"/>
    <s v="World"/>
    <s v="H4"/>
    <s v="HS"/>
    <b v="1"/>
    <n v="310230"/>
    <s v="Fertilizers, mineral or chemical nitrogenous, ammonium nitrate, whether or not in aqueous solution"/>
    <x v="5"/>
    <x v="2"/>
    <b v="1"/>
    <s v="C00"/>
    <s v="TOTAL CPC"/>
    <n v="0"/>
    <n v="0"/>
    <s v="TOTAL MOT"/>
    <n v="8"/>
    <s v="kg"/>
    <n v="1948716"/>
    <b v="0"/>
    <n v="8"/>
    <s v="kg"/>
    <n v="1948716"/>
    <b v="0"/>
    <n v="1948716"/>
    <b v="0"/>
    <n v="0"/>
    <b v="0"/>
    <s v="2441074.14"/>
    <m/>
    <s v="2441074.14"/>
    <n v="0"/>
    <b v="0"/>
    <b v="1"/>
  </r>
  <r>
    <s v="C"/>
    <s v="A"/>
    <n v="20170101"/>
    <n v="2017"/>
    <n v="52"/>
    <x v="5"/>
    <n v="562"/>
    <s v="NER"/>
    <x v="0"/>
    <s v="M"/>
    <s v="Import"/>
    <n v="56"/>
    <s v="BEL"/>
    <x v="18"/>
    <n v="0"/>
    <s v="W00"/>
    <s v="World"/>
    <s v="H4"/>
    <s v="HS"/>
    <b v="1"/>
    <n v="310230"/>
    <s v="Fertilizers, mineral or chemical nitrogenous, ammonium nitrate, whether or not in aqueous solution"/>
    <x v="5"/>
    <x v="2"/>
    <b v="1"/>
    <s v="C00"/>
    <s v="TOTAL CPC"/>
    <n v="0"/>
    <n v="0"/>
    <s v="TOTAL MOT"/>
    <n v="8"/>
    <s v="kg"/>
    <n v="2"/>
    <b v="0"/>
    <n v="8"/>
    <s v="kg"/>
    <n v="2"/>
    <b v="0"/>
    <n v="2"/>
    <b v="0"/>
    <n v="0"/>
    <b v="0"/>
    <s v="176.36"/>
    <m/>
    <s v="176.36"/>
    <n v="0"/>
    <b v="1"/>
    <b v="0"/>
  </r>
  <r>
    <s v="C"/>
    <s v="A"/>
    <n v="20170101"/>
    <n v="2017"/>
    <n v="52"/>
    <x v="5"/>
    <n v="562"/>
    <s v="NER"/>
    <x v="0"/>
    <s v="M"/>
    <s v="Import"/>
    <n v="251"/>
    <s v="FRA"/>
    <x v="3"/>
    <n v="0"/>
    <s v="W00"/>
    <s v="World"/>
    <s v="H4"/>
    <s v="HS"/>
    <b v="1"/>
    <n v="310230"/>
    <s v="Fertilizers, mineral or chemical nitrogenous, ammonium nitrate, whether or not in aqueous solution"/>
    <x v="5"/>
    <x v="2"/>
    <b v="1"/>
    <s v="C00"/>
    <s v="TOTAL CPC"/>
    <n v="0"/>
    <n v="0"/>
    <s v="TOTAL MOT"/>
    <n v="8"/>
    <s v="kg"/>
    <n v="1333737"/>
    <b v="0"/>
    <n v="8"/>
    <s v="kg"/>
    <n v="1333737"/>
    <b v="0"/>
    <n v="1333737"/>
    <b v="0"/>
    <n v="0"/>
    <b v="0"/>
    <s v="1743446.34"/>
    <m/>
    <s v="1743446.34"/>
    <n v="0"/>
    <b v="1"/>
    <b v="0"/>
  </r>
  <r>
    <s v="C"/>
    <s v="A"/>
    <n v="20170101"/>
    <n v="2017"/>
    <n v="52"/>
    <x v="5"/>
    <n v="562"/>
    <s v="NER"/>
    <x v="0"/>
    <s v="M"/>
    <s v="Import"/>
    <n v="288"/>
    <s v="GHA"/>
    <x v="5"/>
    <n v="0"/>
    <s v="W00"/>
    <s v="World"/>
    <s v="H4"/>
    <s v="HS"/>
    <b v="1"/>
    <n v="310230"/>
    <s v="Fertilizers, mineral or chemical nitrogenous, ammonium nitrate, whether or not in aqueous solution"/>
    <x v="5"/>
    <x v="2"/>
    <b v="1"/>
    <s v="C00"/>
    <s v="TOTAL CPC"/>
    <n v="0"/>
    <n v="0"/>
    <s v="TOTAL MOT"/>
    <n v="8"/>
    <s v="kg"/>
    <n v="200000"/>
    <b v="0"/>
    <n v="8"/>
    <s v="kg"/>
    <n v="200000"/>
    <b v="0"/>
    <n v="200000"/>
    <b v="0"/>
    <n v="0"/>
    <b v="0"/>
    <s v="169243.61"/>
    <m/>
    <s v="169243.61"/>
    <n v="0"/>
    <b v="1"/>
    <b v="0"/>
  </r>
  <r>
    <s v="C"/>
    <s v="A"/>
    <n v="20170101"/>
    <n v="2017"/>
    <n v="52"/>
    <x v="5"/>
    <n v="562"/>
    <s v="NER"/>
    <x v="0"/>
    <s v="M"/>
    <s v="Import"/>
    <n v="384"/>
    <s v="CIV"/>
    <x v="6"/>
    <n v="0"/>
    <s v="W00"/>
    <s v="World"/>
    <s v="H4"/>
    <s v="HS"/>
    <b v="1"/>
    <n v="310230"/>
    <s v="Fertilizers, mineral or chemical nitrogenous, ammonium nitrate, whether or not in aqueous solution"/>
    <x v="5"/>
    <x v="2"/>
    <b v="1"/>
    <s v="C00"/>
    <s v="TOTAL CPC"/>
    <n v="0"/>
    <n v="0"/>
    <s v="TOTAL MOT"/>
    <n v="8"/>
    <s v="kg"/>
    <n v="75360"/>
    <b v="0"/>
    <n v="8"/>
    <s v="kg"/>
    <n v="75360"/>
    <b v="0"/>
    <n v="75360"/>
    <b v="0"/>
    <n v="0"/>
    <b v="0"/>
    <s v="69678.49"/>
    <m/>
    <s v="69678.49"/>
    <n v="0"/>
    <b v="1"/>
    <b v="0"/>
  </r>
  <r>
    <s v="C"/>
    <s v="A"/>
    <n v="20170101"/>
    <n v="2017"/>
    <n v="52"/>
    <x v="5"/>
    <n v="562"/>
    <s v="NER"/>
    <x v="0"/>
    <s v="M"/>
    <s v="Import"/>
    <n v="398"/>
    <s v="KAZ"/>
    <x v="61"/>
    <n v="0"/>
    <s v="W00"/>
    <s v="World"/>
    <s v="H4"/>
    <s v="HS"/>
    <b v="1"/>
    <n v="310230"/>
    <s v="Fertilizers, mineral or chemical nitrogenous, ammonium nitrate, whether or not in aqueous solution"/>
    <x v="5"/>
    <x v="2"/>
    <b v="1"/>
    <s v="C00"/>
    <s v="TOTAL CPC"/>
    <n v="0"/>
    <n v="0"/>
    <s v="TOTAL MOT"/>
    <n v="8"/>
    <s v="kg"/>
    <n v="27633"/>
    <b v="0"/>
    <n v="8"/>
    <s v="kg"/>
    <n v="27633"/>
    <b v="0"/>
    <n v="27633"/>
    <b v="0"/>
    <n v="0"/>
    <b v="0"/>
    <s v="104778.5"/>
    <m/>
    <s v="104778.5"/>
    <n v="0"/>
    <b v="1"/>
    <b v="0"/>
  </r>
  <r>
    <s v="C"/>
    <s v="A"/>
    <n v="20170101"/>
    <n v="2017"/>
    <n v="52"/>
    <x v="5"/>
    <n v="562"/>
    <s v="NER"/>
    <x v="0"/>
    <s v="M"/>
    <s v="Import"/>
    <n v="466"/>
    <s v="MLI"/>
    <x v="62"/>
    <n v="0"/>
    <s v="W00"/>
    <s v="World"/>
    <s v="H4"/>
    <s v="HS"/>
    <b v="1"/>
    <n v="310230"/>
    <s v="Fertilizers, mineral or chemical nitrogenous, ammonium nitrate, whether or not in aqueous solution"/>
    <x v="5"/>
    <x v="2"/>
    <b v="1"/>
    <s v="C00"/>
    <s v="TOTAL CPC"/>
    <n v="0"/>
    <n v="0"/>
    <s v="TOTAL MOT"/>
    <n v="8"/>
    <s v="kg"/>
    <n v="112530"/>
    <b v="0"/>
    <n v="8"/>
    <s v="kg"/>
    <n v="112530"/>
    <b v="0"/>
    <n v="112530"/>
    <b v="0"/>
    <n v="0"/>
    <b v="0"/>
    <s v="141770.98"/>
    <m/>
    <s v="141770.98"/>
    <n v="0"/>
    <b v="1"/>
    <b v="0"/>
  </r>
  <r>
    <s v="C"/>
    <s v="A"/>
    <n v="20170101"/>
    <n v="2017"/>
    <n v="52"/>
    <x v="5"/>
    <n v="562"/>
    <s v="NER"/>
    <x v="0"/>
    <s v="M"/>
    <s v="Import"/>
    <n v="566"/>
    <s v="NGA"/>
    <x v="8"/>
    <n v="0"/>
    <s v="W00"/>
    <s v="World"/>
    <s v="H4"/>
    <s v="HS"/>
    <b v="1"/>
    <n v="310230"/>
    <s v="Fertilizers, mineral or chemical nitrogenous, ammonium nitrate, whether or not in aqueous solution"/>
    <x v="5"/>
    <x v="2"/>
    <b v="1"/>
    <s v="C00"/>
    <s v="TOTAL CPC"/>
    <n v="0"/>
    <n v="0"/>
    <s v="TOTAL MOT"/>
    <n v="8"/>
    <s v="kg"/>
    <n v="13000"/>
    <b v="0"/>
    <n v="8"/>
    <s v="kg"/>
    <n v="13000"/>
    <b v="0"/>
    <n v="13000"/>
    <b v="0"/>
    <n v="0"/>
    <b v="0"/>
    <s v="3735.75"/>
    <m/>
    <s v="3735.75"/>
    <n v="0"/>
    <b v="1"/>
    <b v="0"/>
  </r>
  <r>
    <s v="C"/>
    <s v="A"/>
    <n v="20170101"/>
    <n v="2017"/>
    <n v="52"/>
    <x v="5"/>
    <n v="562"/>
    <s v="NER"/>
    <x v="0"/>
    <s v="M"/>
    <s v="Import"/>
    <n v="686"/>
    <s v="SEN"/>
    <x v="10"/>
    <n v="0"/>
    <s v="W00"/>
    <s v="World"/>
    <s v="H4"/>
    <s v="HS"/>
    <b v="1"/>
    <n v="310230"/>
    <s v="Fertilizers, mineral or chemical nitrogenous, ammonium nitrate, whether or not in aqueous solution"/>
    <x v="5"/>
    <x v="2"/>
    <b v="1"/>
    <s v="C00"/>
    <s v="TOTAL CPC"/>
    <n v="0"/>
    <n v="0"/>
    <s v="TOTAL MOT"/>
    <n v="8"/>
    <s v="kg"/>
    <n v="74600"/>
    <b v="0"/>
    <n v="8"/>
    <s v="kg"/>
    <n v="74600"/>
    <b v="0"/>
    <n v="74600"/>
    <b v="0"/>
    <n v="0"/>
    <b v="0"/>
    <s v="98278.06"/>
    <m/>
    <s v="98278.06"/>
    <n v="0"/>
    <b v="1"/>
    <b v="0"/>
  </r>
  <r>
    <s v="C"/>
    <s v="A"/>
    <n v="20170101"/>
    <n v="2017"/>
    <n v="52"/>
    <x v="5"/>
    <n v="562"/>
    <s v="NER"/>
    <x v="0"/>
    <s v="M"/>
    <s v="Import"/>
    <n v="768"/>
    <s v="TGO"/>
    <x v="14"/>
    <n v="0"/>
    <s v="W00"/>
    <s v="World"/>
    <s v="H4"/>
    <s v="HS"/>
    <b v="1"/>
    <n v="310230"/>
    <s v="Fertilizers, mineral or chemical nitrogenous, ammonium nitrate, whether or not in aqueous solution"/>
    <x v="5"/>
    <x v="2"/>
    <b v="1"/>
    <s v="C00"/>
    <s v="TOTAL CPC"/>
    <n v="0"/>
    <n v="0"/>
    <s v="TOTAL MOT"/>
    <n v="8"/>
    <s v="kg"/>
    <n v="29354"/>
    <b v="0"/>
    <n v="8"/>
    <s v="kg"/>
    <n v="29354"/>
    <b v="0"/>
    <n v="29354"/>
    <b v="0"/>
    <n v="0"/>
    <b v="0"/>
    <s v="14551.15"/>
    <m/>
    <s v="14551.15"/>
    <n v="0"/>
    <b v="1"/>
    <b v="0"/>
  </r>
  <r>
    <s v="C"/>
    <s v="A"/>
    <n v="20170101"/>
    <n v="2017"/>
    <n v="52"/>
    <x v="5"/>
    <n v="562"/>
    <s v="NER"/>
    <x v="0"/>
    <s v="M"/>
    <s v="Import"/>
    <n v="854"/>
    <s v="BFA"/>
    <x v="16"/>
    <n v="0"/>
    <s v="W00"/>
    <s v="World"/>
    <s v="H4"/>
    <s v="HS"/>
    <b v="1"/>
    <n v="310230"/>
    <s v="Fertilizers, mineral or chemical nitrogenous, ammonium nitrate, whether or not in aqueous solution"/>
    <x v="5"/>
    <x v="2"/>
    <b v="1"/>
    <s v="C00"/>
    <s v="TOTAL CPC"/>
    <n v="0"/>
    <n v="0"/>
    <s v="TOTAL MOT"/>
    <n v="8"/>
    <s v="kg"/>
    <n v="82500"/>
    <b v="0"/>
    <n v="8"/>
    <s v="kg"/>
    <n v="82500"/>
    <b v="0"/>
    <n v="82500"/>
    <b v="0"/>
    <n v="0"/>
    <b v="0"/>
    <s v="95414.9"/>
    <m/>
    <s v="95414.9"/>
    <n v="0"/>
    <b v="1"/>
    <b v="0"/>
  </r>
  <r>
    <s v="C"/>
    <s v="A"/>
    <n v="20170101"/>
    <n v="2017"/>
    <n v="52"/>
    <x v="5"/>
    <n v="562"/>
    <s v="NER"/>
    <x v="0"/>
    <s v="M"/>
    <s v="Import"/>
    <n v="0"/>
    <s v="W00"/>
    <x v="0"/>
    <n v="0"/>
    <s v="W00"/>
    <s v="World"/>
    <s v="H4"/>
    <s v="HS"/>
    <b v="1"/>
    <n v="310240"/>
    <s v="Fertilizers, mineral or chemical ammonium nitrate with calcium carbonate or other inorganic non-fertilizing substances, mixtures thereof"/>
    <x v="6"/>
    <x v="2"/>
    <b v="1"/>
    <s v="C00"/>
    <s v="TOTAL CPC"/>
    <n v="0"/>
    <n v="0"/>
    <s v="TOTAL MOT"/>
    <n v="8"/>
    <s v="kg"/>
    <n v="404"/>
    <b v="0"/>
    <n v="8"/>
    <s v="kg"/>
    <n v="404"/>
    <b v="0"/>
    <n v="404"/>
    <b v="0"/>
    <n v="0"/>
    <b v="0"/>
    <s v="1213.61"/>
    <m/>
    <s v="1213.61"/>
    <n v="0"/>
    <b v="0"/>
    <b v="1"/>
  </r>
  <r>
    <s v="C"/>
    <s v="A"/>
    <n v="20170101"/>
    <n v="2017"/>
    <n v="52"/>
    <x v="5"/>
    <n v="562"/>
    <s v="NER"/>
    <x v="0"/>
    <s v="M"/>
    <s v="Import"/>
    <n v="788"/>
    <s v="TUN"/>
    <x v="45"/>
    <n v="0"/>
    <s v="W00"/>
    <s v="World"/>
    <s v="H4"/>
    <s v="HS"/>
    <b v="1"/>
    <n v="310240"/>
    <s v="Fertilizers, mineral or chemical ammonium nitrate with calcium carbonate or other inorganic non-fertilizing substances, mixtures thereof"/>
    <x v="6"/>
    <x v="2"/>
    <b v="1"/>
    <s v="C00"/>
    <s v="TOTAL CPC"/>
    <n v="0"/>
    <n v="0"/>
    <s v="TOTAL MOT"/>
    <n v="8"/>
    <s v="kg"/>
    <n v="404"/>
    <b v="0"/>
    <n v="8"/>
    <s v="kg"/>
    <n v="404"/>
    <b v="0"/>
    <n v="404"/>
    <b v="0"/>
    <n v="0"/>
    <b v="0"/>
    <s v="1213.61"/>
    <m/>
    <s v="1213.61"/>
    <n v="0"/>
    <b v="1"/>
    <b v="0"/>
  </r>
  <r>
    <s v="C"/>
    <s v="A"/>
    <n v="20170101"/>
    <n v="2017"/>
    <n v="52"/>
    <x v="5"/>
    <n v="180"/>
    <s v="COD"/>
    <x v="1"/>
    <s v="M"/>
    <s v="Import"/>
    <n v="0"/>
    <s v="W00"/>
    <x v="0"/>
    <n v="0"/>
    <s v="W00"/>
    <s v="World"/>
    <s v="H4"/>
    <s v="HS"/>
    <b v="1"/>
    <n v="310250"/>
    <s v="Fertilizers, mineral or chemical nitrogenous, sodium nitrate"/>
    <x v="6"/>
    <x v="2"/>
    <b v="1"/>
    <s v="C00"/>
    <s v="TOTAL CPC"/>
    <n v="0"/>
    <n v="0"/>
    <s v="TOTAL MOT"/>
    <n v="8"/>
    <s v="kg"/>
    <n v="25500"/>
    <b v="0"/>
    <n v="8"/>
    <s v="kg"/>
    <n v="25500"/>
    <b v="0"/>
    <n v="25500"/>
    <b v="0"/>
    <n v="0"/>
    <b v="0"/>
    <s v="112769.17"/>
    <n v="0"/>
    <s v="112769.17"/>
    <n v="0"/>
    <b v="0"/>
    <b v="1"/>
  </r>
  <r>
    <s v="C"/>
    <s v="A"/>
    <n v="20170101"/>
    <n v="2017"/>
    <n v="52"/>
    <x v="5"/>
    <n v="180"/>
    <s v="COD"/>
    <x v="1"/>
    <s v="M"/>
    <s v="Import"/>
    <n v="156"/>
    <s v="CHN"/>
    <x v="1"/>
    <n v="0"/>
    <s v="W00"/>
    <s v="World"/>
    <s v="H4"/>
    <s v="HS"/>
    <b v="1"/>
    <n v="310250"/>
    <s v="Fertilizers, mineral or chemical nitrogenous, sodium nitrate"/>
    <x v="6"/>
    <x v="2"/>
    <b v="1"/>
    <s v="C00"/>
    <s v="TOTAL CPC"/>
    <n v="0"/>
    <n v="0"/>
    <s v="TOTAL MOT"/>
    <n v="8"/>
    <s v="kg"/>
    <n v="7000"/>
    <b v="0"/>
    <n v="8"/>
    <s v="kg"/>
    <n v="7000"/>
    <b v="0"/>
    <n v="7000"/>
    <b v="0"/>
    <n v="0"/>
    <b v="0"/>
    <s v="43497.723"/>
    <n v="0"/>
    <s v="43497.723"/>
    <n v="0"/>
    <b v="0"/>
    <b v="1"/>
  </r>
  <r>
    <s v="C"/>
    <s v="A"/>
    <n v="20170101"/>
    <n v="2017"/>
    <n v="52"/>
    <x v="5"/>
    <n v="180"/>
    <s v="COD"/>
    <x v="1"/>
    <s v="M"/>
    <s v="Import"/>
    <n v="834"/>
    <s v="TZA"/>
    <x v="38"/>
    <n v="0"/>
    <s v="W00"/>
    <s v="World"/>
    <s v="H4"/>
    <s v="HS"/>
    <b v="1"/>
    <n v="310250"/>
    <s v="Fertilizers, mineral or chemical nitrogenous, sodium nitrate"/>
    <x v="6"/>
    <x v="2"/>
    <b v="1"/>
    <s v="C00"/>
    <s v="TOTAL CPC"/>
    <n v="0"/>
    <n v="0"/>
    <s v="TOTAL MOT"/>
    <n v="8"/>
    <s v="kg"/>
    <n v="7000"/>
    <b v="0"/>
    <n v="8"/>
    <s v="kg"/>
    <n v="7000"/>
    <b v="0"/>
    <n v="7000"/>
    <b v="0"/>
    <n v="0"/>
    <b v="0"/>
    <s v="44718.822"/>
    <n v="0"/>
    <s v="44718.822"/>
    <n v="0"/>
    <b v="0"/>
    <b v="1"/>
  </r>
  <r>
    <s v="C"/>
    <s v="A"/>
    <n v="20170101"/>
    <n v="2017"/>
    <n v="52"/>
    <x v="5"/>
    <n v="180"/>
    <s v="COD"/>
    <x v="1"/>
    <s v="M"/>
    <s v="Import"/>
    <n v="894"/>
    <s v="ZMB"/>
    <x v="39"/>
    <n v="0"/>
    <s v="W00"/>
    <s v="World"/>
    <s v="H4"/>
    <s v="HS"/>
    <b v="1"/>
    <n v="310250"/>
    <s v="Fertilizers, mineral or chemical nitrogenous, sodium nitrate"/>
    <x v="6"/>
    <x v="2"/>
    <b v="1"/>
    <s v="C00"/>
    <s v="TOTAL CPC"/>
    <n v="0"/>
    <n v="0"/>
    <s v="TOTAL MOT"/>
    <n v="8"/>
    <s v="kg"/>
    <n v="11500"/>
    <b v="0"/>
    <n v="8"/>
    <s v="kg"/>
    <n v="11500"/>
    <b v="0"/>
    <n v="11500"/>
    <b v="0"/>
    <n v="0"/>
    <b v="0"/>
    <s v="24552.625"/>
    <n v="0"/>
    <s v="24552.625"/>
    <n v="0"/>
    <b v="0"/>
    <b v="1"/>
  </r>
  <r>
    <s v="C"/>
    <s v="A"/>
    <n v="20170101"/>
    <n v="2017"/>
    <n v="52"/>
    <x v="5"/>
    <n v="180"/>
    <s v="COD"/>
    <x v="1"/>
    <s v="M"/>
    <s v="Import"/>
    <n v="0"/>
    <s v="W00"/>
    <x v="0"/>
    <n v="0"/>
    <s v="W00"/>
    <s v="World"/>
    <s v="H4"/>
    <s v="HS"/>
    <b v="1"/>
    <n v="310260"/>
    <s v="Fertilizers, mineral or chemical nitrogenous, double salts and mixtures of calcium nitrate and ammonium nitrate"/>
    <x v="6"/>
    <x v="2"/>
    <b v="1"/>
    <s v="C00"/>
    <s v="TOTAL CPC"/>
    <n v="0"/>
    <n v="0"/>
    <s v="TOTAL MOT"/>
    <n v="8"/>
    <s v="kg"/>
    <n v="21600"/>
    <b v="0"/>
    <n v="8"/>
    <s v="kg"/>
    <n v="21600"/>
    <b v="0"/>
    <n v="21600"/>
    <b v="0"/>
    <n v="0"/>
    <b v="0"/>
    <s v="11472.241"/>
    <n v="0"/>
    <s v="11472.241"/>
    <n v="0"/>
    <b v="0"/>
    <b v="1"/>
  </r>
  <r>
    <s v="C"/>
    <s v="A"/>
    <n v="20170101"/>
    <n v="2017"/>
    <n v="52"/>
    <x v="5"/>
    <n v="180"/>
    <s v="COD"/>
    <x v="1"/>
    <s v="M"/>
    <s v="Import"/>
    <n v="24"/>
    <s v="AGO"/>
    <x v="17"/>
    <n v="0"/>
    <s v="W00"/>
    <s v="World"/>
    <s v="H4"/>
    <s v="HS"/>
    <b v="1"/>
    <n v="310260"/>
    <s v="Fertilizers, mineral or chemical nitrogenous, double salts and mixtures of calcium nitrate and ammonium nitrate"/>
    <x v="6"/>
    <x v="2"/>
    <b v="1"/>
    <s v="C00"/>
    <s v="TOTAL CPC"/>
    <n v="0"/>
    <n v="0"/>
    <s v="TOTAL MOT"/>
    <n v="8"/>
    <s v="kg"/>
    <n v="600"/>
    <b v="0"/>
    <n v="8"/>
    <s v="kg"/>
    <n v="600"/>
    <b v="0"/>
    <n v="600"/>
    <b v="0"/>
    <n v="0"/>
    <b v="0"/>
    <s v="211.305"/>
    <n v="0"/>
    <s v="211.305"/>
    <n v="0"/>
    <b v="0"/>
    <b v="1"/>
  </r>
  <r>
    <s v="C"/>
    <s v="A"/>
    <n v="20170101"/>
    <n v="2017"/>
    <n v="52"/>
    <x v="5"/>
    <n v="180"/>
    <s v="COD"/>
    <x v="1"/>
    <s v="M"/>
    <s v="Import"/>
    <n v="710"/>
    <s v="ZAF"/>
    <x v="30"/>
    <n v="0"/>
    <s v="W00"/>
    <s v="World"/>
    <s v="H4"/>
    <s v="HS"/>
    <b v="1"/>
    <n v="310260"/>
    <s v="Fertilizers, mineral or chemical nitrogenous, double salts and mixtures of calcium nitrate and ammonium nitrate"/>
    <x v="6"/>
    <x v="2"/>
    <b v="1"/>
    <s v="C00"/>
    <s v="TOTAL CPC"/>
    <n v="0"/>
    <n v="0"/>
    <s v="TOTAL MOT"/>
    <n v="8"/>
    <s v="kg"/>
    <n v="21000"/>
    <b v="0"/>
    <n v="8"/>
    <s v="kg"/>
    <n v="21000"/>
    <b v="0"/>
    <n v="21000"/>
    <b v="0"/>
    <n v="0"/>
    <b v="0"/>
    <s v="11260.936"/>
    <n v="0"/>
    <s v="11260.936"/>
    <n v="0"/>
    <b v="0"/>
    <b v="1"/>
  </r>
  <r>
    <s v="C"/>
    <s v="A"/>
    <n v="20170101"/>
    <n v="2017"/>
    <n v="52"/>
    <x v="5"/>
    <n v="180"/>
    <s v="COD"/>
    <x v="1"/>
    <s v="M"/>
    <s v="Import"/>
    <n v="0"/>
    <s v="W00"/>
    <x v="0"/>
    <n v="0"/>
    <s v="W00"/>
    <s v="World"/>
    <s v="H4"/>
    <s v="HS"/>
    <b v="1"/>
    <n v="310290"/>
    <s v="Fertilizers, mineral or chemical nitrogenous, other kinds including mixtures not specified in the foregoing subheadings"/>
    <x v="6"/>
    <x v="2"/>
    <b v="1"/>
    <s v="C00"/>
    <s v="TOTAL CPC"/>
    <n v="0"/>
    <n v="0"/>
    <s v="TOTAL MOT"/>
    <n v="8"/>
    <s v="kg"/>
    <n v="1794082"/>
    <b v="0"/>
    <n v="8"/>
    <s v="kg"/>
    <n v="1794082"/>
    <b v="0"/>
    <n v="1794082"/>
    <b v="0"/>
    <n v="0"/>
    <b v="0"/>
    <s v="1316849.395"/>
    <n v="0"/>
    <s v="1316849.395"/>
    <n v="0"/>
    <b v="0"/>
    <b v="1"/>
  </r>
  <r>
    <s v="C"/>
    <s v="A"/>
    <n v="20170101"/>
    <n v="2017"/>
    <n v="52"/>
    <x v="5"/>
    <n v="180"/>
    <s v="COD"/>
    <x v="1"/>
    <s v="M"/>
    <s v="Import"/>
    <n v="710"/>
    <s v="ZAF"/>
    <x v="30"/>
    <n v="0"/>
    <s v="W00"/>
    <s v="World"/>
    <s v="H4"/>
    <s v="HS"/>
    <b v="1"/>
    <n v="310290"/>
    <s v="Fertilizers, mineral or chemical nitrogenous, other kinds including mixtures not specified in the foregoing subheadings"/>
    <x v="6"/>
    <x v="2"/>
    <b v="1"/>
    <s v="C00"/>
    <s v="TOTAL CPC"/>
    <n v="0"/>
    <n v="0"/>
    <s v="TOTAL MOT"/>
    <n v="8"/>
    <s v="kg"/>
    <n v="1794082"/>
    <b v="0"/>
    <n v="8"/>
    <s v="kg"/>
    <n v="1794082"/>
    <b v="0"/>
    <n v="1794082"/>
    <b v="0"/>
    <n v="0"/>
    <b v="0"/>
    <s v="1316849.395"/>
    <n v="0"/>
    <s v="1316849.395"/>
    <n v="0"/>
    <b v="0"/>
    <b v="1"/>
  </r>
  <r>
    <s v="C"/>
    <s v="A"/>
    <n v="20170101"/>
    <n v="2017"/>
    <n v="52"/>
    <x v="5"/>
    <n v="180"/>
    <s v="COD"/>
    <x v="1"/>
    <s v="M"/>
    <s v="Import"/>
    <n v="0"/>
    <s v="W00"/>
    <x v="0"/>
    <n v="0"/>
    <s v="W00"/>
    <s v="World"/>
    <s v="H4"/>
    <s v="HS"/>
    <b v="1"/>
    <n v="3103"/>
    <s v="Fertilizers mineral or chemical, phosphatic"/>
    <x v="7"/>
    <x v="1"/>
    <b v="0"/>
    <s v="C00"/>
    <s v="TOTAL CPC"/>
    <n v="0"/>
    <n v="0"/>
    <s v="TOTAL MOT"/>
    <n v="8"/>
    <s v="kg"/>
    <n v="1162815"/>
    <b v="0"/>
    <n v="8"/>
    <s v="kg"/>
    <n v="1162815"/>
    <b v="0"/>
    <n v="1162815"/>
    <b v="0"/>
    <n v="0"/>
    <b v="0"/>
    <s v="505302.176"/>
    <n v="0"/>
    <s v="505302.176"/>
    <n v="0"/>
    <b v="0"/>
    <b v="1"/>
  </r>
  <r>
    <s v="C"/>
    <s v="A"/>
    <n v="20170101"/>
    <n v="2017"/>
    <n v="52"/>
    <x v="5"/>
    <n v="180"/>
    <s v="COD"/>
    <x v="1"/>
    <s v="M"/>
    <s v="Import"/>
    <n v="56"/>
    <s v="BEL"/>
    <x v="18"/>
    <n v="0"/>
    <s v="W00"/>
    <s v="World"/>
    <s v="H4"/>
    <s v="HS"/>
    <b v="1"/>
    <n v="3103"/>
    <s v="Fertilizers mineral or chemical, phosphatic"/>
    <x v="7"/>
    <x v="1"/>
    <b v="0"/>
    <s v="C00"/>
    <s v="TOTAL CPC"/>
    <n v="0"/>
    <n v="0"/>
    <s v="TOTAL MOT"/>
    <n v="8"/>
    <s v="kg"/>
    <n v="110000"/>
    <b v="0"/>
    <n v="8"/>
    <s v="kg"/>
    <n v="110000"/>
    <b v="0"/>
    <n v="110000"/>
    <b v="0"/>
    <n v="0"/>
    <b v="0"/>
    <s v="69713.106"/>
    <n v="0"/>
    <s v="69713.106"/>
    <n v="0"/>
    <b v="0"/>
    <b v="1"/>
  </r>
  <r>
    <s v="C"/>
    <s v="A"/>
    <n v="20170101"/>
    <n v="2017"/>
    <n v="52"/>
    <x v="5"/>
    <n v="180"/>
    <s v="COD"/>
    <x v="1"/>
    <s v="M"/>
    <s v="Import"/>
    <n v="112"/>
    <s v="BLR"/>
    <x v="19"/>
    <n v="0"/>
    <s v="W00"/>
    <s v="World"/>
    <s v="H4"/>
    <s v="HS"/>
    <b v="1"/>
    <n v="3103"/>
    <s v="Fertilizers mineral or chemical, phosphatic"/>
    <x v="7"/>
    <x v="1"/>
    <b v="0"/>
    <s v="C00"/>
    <s v="TOTAL CPC"/>
    <n v="0"/>
    <n v="0"/>
    <s v="TOTAL MOT"/>
    <n v="8"/>
    <s v="kg"/>
    <n v="288000"/>
    <b v="0"/>
    <n v="8"/>
    <s v="kg"/>
    <n v="288000"/>
    <b v="0"/>
    <n v="288000"/>
    <b v="0"/>
    <n v="0"/>
    <b v="0"/>
    <s v="121788.686"/>
    <n v="0"/>
    <s v="121788.686"/>
    <n v="0"/>
    <b v="0"/>
    <b v="1"/>
  </r>
  <r>
    <s v="C"/>
    <s v="A"/>
    <n v="20170101"/>
    <n v="2017"/>
    <n v="52"/>
    <x v="5"/>
    <n v="180"/>
    <s v="COD"/>
    <x v="1"/>
    <s v="M"/>
    <s v="Import"/>
    <n v="156"/>
    <s v="CHN"/>
    <x v="1"/>
    <n v="0"/>
    <s v="W00"/>
    <s v="World"/>
    <s v="H4"/>
    <s v="HS"/>
    <b v="1"/>
    <n v="3103"/>
    <s v="Fertilizers mineral or chemical, phosphatic"/>
    <x v="7"/>
    <x v="1"/>
    <b v="0"/>
    <s v="C00"/>
    <s v="TOTAL CPC"/>
    <n v="0"/>
    <n v="0"/>
    <s v="TOTAL MOT"/>
    <n v="8"/>
    <s v="kg"/>
    <n v="142070"/>
    <b v="0"/>
    <n v="8"/>
    <s v="kg"/>
    <n v="142070"/>
    <b v="0"/>
    <n v="142070"/>
    <b v="0"/>
    <n v="0"/>
    <b v="0"/>
    <s v="44956.546"/>
    <n v="0"/>
    <s v="44956.546"/>
    <n v="0"/>
    <b v="0"/>
    <b v="1"/>
  </r>
  <r>
    <s v="C"/>
    <s v="A"/>
    <n v="20170101"/>
    <n v="2017"/>
    <n v="52"/>
    <x v="5"/>
    <n v="180"/>
    <s v="COD"/>
    <x v="1"/>
    <s v="M"/>
    <s v="Import"/>
    <n v="440"/>
    <s v="LTU"/>
    <x v="24"/>
    <n v="0"/>
    <s v="W00"/>
    <s v="World"/>
    <s v="H4"/>
    <s v="HS"/>
    <b v="1"/>
    <n v="3103"/>
    <s v="Fertilizers mineral or chemical, phosphatic"/>
    <x v="7"/>
    <x v="1"/>
    <b v="0"/>
    <s v="C00"/>
    <s v="TOTAL CPC"/>
    <n v="0"/>
    <n v="0"/>
    <s v="TOTAL MOT"/>
    <n v="8"/>
    <s v="kg"/>
    <n v="288000"/>
    <b v="0"/>
    <n v="8"/>
    <s v="kg"/>
    <n v="288000"/>
    <b v="0"/>
    <n v="288000"/>
    <b v="0"/>
    <n v="0"/>
    <b v="0"/>
    <s v="121788.686"/>
    <n v="0"/>
    <s v="121788.686"/>
    <n v="0"/>
    <b v="0"/>
    <b v="1"/>
  </r>
  <r>
    <s v="C"/>
    <s v="A"/>
    <n v="20170101"/>
    <n v="2017"/>
    <n v="52"/>
    <x v="5"/>
    <n v="180"/>
    <s v="COD"/>
    <x v="1"/>
    <s v="M"/>
    <s v="Import"/>
    <n v="504"/>
    <s v="MAR"/>
    <x v="43"/>
    <n v="0"/>
    <s v="W00"/>
    <s v="World"/>
    <s v="H4"/>
    <s v="HS"/>
    <b v="1"/>
    <n v="3103"/>
    <s v="Fertilizers mineral or chemical, phosphatic"/>
    <x v="7"/>
    <x v="1"/>
    <b v="0"/>
    <s v="C00"/>
    <s v="TOTAL CPC"/>
    <n v="0"/>
    <n v="0"/>
    <s v="TOTAL MOT"/>
    <n v="8"/>
    <s v="kg"/>
    <n v="308000"/>
    <b v="0"/>
    <n v="8"/>
    <s v="kg"/>
    <n v="308000"/>
    <b v="0"/>
    <n v="308000"/>
    <b v="0"/>
    <n v="0"/>
    <b v="0"/>
    <s v="133777.171"/>
    <n v="0"/>
    <s v="133777.171"/>
    <n v="0"/>
    <b v="0"/>
    <b v="1"/>
  </r>
  <r>
    <s v="C"/>
    <s v="A"/>
    <n v="20170101"/>
    <n v="2017"/>
    <n v="52"/>
    <x v="5"/>
    <n v="180"/>
    <s v="COD"/>
    <x v="1"/>
    <s v="M"/>
    <s v="Import"/>
    <n v="528"/>
    <s v="NLD"/>
    <x v="7"/>
    <n v="0"/>
    <s v="W00"/>
    <s v="World"/>
    <s v="H4"/>
    <s v="HS"/>
    <b v="1"/>
    <n v="3103"/>
    <s v="Fertilizers mineral or chemical, phosphatic"/>
    <x v="7"/>
    <x v="1"/>
    <b v="0"/>
    <s v="C00"/>
    <s v="TOTAL CPC"/>
    <n v="0"/>
    <n v="0"/>
    <s v="TOTAL MOT"/>
    <n v="8"/>
    <s v="kg"/>
    <n v="25800"/>
    <b v="0"/>
    <n v="8"/>
    <s v="kg"/>
    <n v="25800"/>
    <b v="0"/>
    <n v="25800"/>
    <b v="0"/>
    <n v="0"/>
    <b v="0"/>
    <s v="10644.611"/>
    <n v="0"/>
    <s v="10644.611"/>
    <n v="0"/>
    <b v="0"/>
    <b v="1"/>
  </r>
  <r>
    <s v="C"/>
    <s v="A"/>
    <n v="20170101"/>
    <n v="2017"/>
    <n v="52"/>
    <x v="5"/>
    <n v="180"/>
    <s v="COD"/>
    <x v="1"/>
    <s v="M"/>
    <s v="Import"/>
    <n v="646"/>
    <s v="RWA"/>
    <x v="28"/>
    <n v="0"/>
    <s v="W00"/>
    <s v="World"/>
    <s v="H4"/>
    <s v="HS"/>
    <b v="1"/>
    <n v="3103"/>
    <s v="Fertilizers mineral or chemical, phosphatic"/>
    <x v="7"/>
    <x v="1"/>
    <b v="0"/>
    <s v="C00"/>
    <s v="TOTAL CPC"/>
    <n v="0"/>
    <n v="0"/>
    <s v="TOTAL MOT"/>
    <n v="8"/>
    <s v="kg"/>
    <n v="620"/>
    <b v="0"/>
    <n v="8"/>
    <s v="kg"/>
    <n v="620"/>
    <b v="0"/>
    <n v="620"/>
    <b v="0"/>
    <n v="0"/>
    <b v="0"/>
    <s v="341.795"/>
    <n v="0"/>
    <s v="341.795"/>
    <n v="0"/>
    <b v="0"/>
    <b v="1"/>
  </r>
  <r>
    <s v="C"/>
    <s v="A"/>
    <n v="20170101"/>
    <n v="2017"/>
    <n v="52"/>
    <x v="5"/>
    <n v="180"/>
    <s v="COD"/>
    <x v="1"/>
    <s v="M"/>
    <s v="Import"/>
    <n v="710"/>
    <s v="ZAF"/>
    <x v="30"/>
    <n v="0"/>
    <s v="W00"/>
    <s v="World"/>
    <s v="H4"/>
    <s v="HS"/>
    <b v="1"/>
    <n v="3103"/>
    <s v="Fertilizers mineral or chemical, phosphatic"/>
    <x v="7"/>
    <x v="1"/>
    <b v="0"/>
    <s v="C00"/>
    <s v="TOTAL CPC"/>
    <n v="0"/>
    <n v="0"/>
    <s v="TOTAL MOT"/>
    <n v="8"/>
    <s v="kg"/>
    <n v="290"/>
    <b v="0"/>
    <n v="8"/>
    <s v="kg"/>
    <n v="290"/>
    <b v="0"/>
    <n v="290"/>
    <b v="0"/>
    <n v="0"/>
    <b v="0"/>
    <s v="2254.46"/>
    <n v="0"/>
    <s v="2254.46"/>
    <n v="0"/>
    <b v="0"/>
    <b v="1"/>
  </r>
  <r>
    <s v="C"/>
    <s v="A"/>
    <n v="20170101"/>
    <n v="2017"/>
    <n v="52"/>
    <x v="5"/>
    <n v="180"/>
    <s v="COD"/>
    <x v="1"/>
    <s v="M"/>
    <s v="Import"/>
    <n v="800"/>
    <s v="UGA"/>
    <x v="34"/>
    <n v="0"/>
    <s v="W00"/>
    <s v="World"/>
    <s v="H4"/>
    <s v="HS"/>
    <b v="1"/>
    <n v="3103"/>
    <s v="Fertilizers mineral or chemical, phosphatic"/>
    <x v="7"/>
    <x v="1"/>
    <b v="0"/>
    <s v="C00"/>
    <s v="TOTAL CPC"/>
    <n v="0"/>
    <n v="0"/>
    <s v="TOTAL MOT"/>
    <n v="8"/>
    <s v="kg"/>
    <n v="35"/>
    <b v="0"/>
    <n v="8"/>
    <s v="kg"/>
    <n v="35"/>
    <b v="0"/>
    <n v="35"/>
    <b v="0"/>
    <n v="0"/>
    <b v="0"/>
    <s v="37.115"/>
    <n v="0"/>
    <s v="37.115"/>
    <n v="0"/>
    <b v="0"/>
    <b v="1"/>
  </r>
  <r>
    <s v="C"/>
    <s v="A"/>
    <n v="20170101"/>
    <n v="2017"/>
    <n v="52"/>
    <x v="5"/>
    <n v="180"/>
    <s v="COD"/>
    <x v="1"/>
    <s v="M"/>
    <s v="Import"/>
    <n v="0"/>
    <s v="W00"/>
    <x v="0"/>
    <n v="0"/>
    <s v="W00"/>
    <s v="World"/>
    <s v="H4"/>
    <s v="HS"/>
    <b v="1"/>
    <n v="310310"/>
    <s v="Fertilizers, mineral or chemical phosphatic, superphosphates"/>
    <x v="8"/>
    <x v="2"/>
    <b v="1"/>
    <s v="C00"/>
    <s v="TOTAL CPC"/>
    <n v="0"/>
    <n v="0"/>
    <s v="TOTAL MOT"/>
    <n v="8"/>
    <s v="kg"/>
    <n v="569300"/>
    <b v="0"/>
    <n v="8"/>
    <s v="kg"/>
    <n v="569300"/>
    <b v="0"/>
    <n v="569300"/>
    <b v="0"/>
    <n v="0"/>
    <b v="0"/>
    <s v="257332.234"/>
    <n v="0"/>
    <s v="257332.234"/>
    <n v="0"/>
    <b v="0"/>
    <b v="1"/>
  </r>
  <r>
    <s v="C"/>
    <s v="A"/>
    <n v="20170101"/>
    <n v="2017"/>
    <n v="52"/>
    <x v="5"/>
    <n v="180"/>
    <s v="COD"/>
    <x v="1"/>
    <s v="M"/>
    <s v="Import"/>
    <n v="56"/>
    <s v="BEL"/>
    <x v="18"/>
    <n v="0"/>
    <s v="W00"/>
    <s v="World"/>
    <s v="H4"/>
    <s v="HS"/>
    <b v="1"/>
    <n v="310310"/>
    <s v="Fertilizers, mineral or chemical phosphatic, superphosphates"/>
    <x v="8"/>
    <x v="2"/>
    <b v="1"/>
    <s v="C00"/>
    <s v="TOTAL CPC"/>
    <n v="0"/>
    <n v="0"/>
    <s v="TOTAL MOT"/>
    <n v="8"/>
    <s v="kg"/>
    <n v="110000"/>
    <b v="0"/>
    <n v="8"/>
    <s v="kg"/>
    <n v="110000"/>
    <b v="0"/>
    <n v="110000"/>
    <b v="0"/>
    <n v="0"/>
    <b v="0"/>
    <s v="69713.106"/>
    <n v="0"/>
    <s v="69713.106"/>
    <n v="0"/>
    <b v="0"/>
    <b v="1"/>
  </r>
  <r>
    <s v="C"/>
    <s v="A"/>
    <n v="20170101"/>
    <n v="2017"/>
    <n v="52"/>
    <x v="5"/>
    <n v="180"/>
    <s v="COD"/>
    <x v="1"/>
    <s v="M"/>
    <s v="Import"/>
    <n v="156"/>
    <s v="CHN"/>
    <x v="1"/>
    <n v="0"/>
    <s v="W00"/>
    <s v="World"/>
    <s v="H4"/>
    <s v="HS"/>
    <b v="1"/>
    <n v="310310"/>
    <s v="Fertilizers, mineral or chemical phosphatic, superphosphates"/>
    <x v="8"/>
    <x v="2"/>
    <b v="1"/>
    <s v="C00"/>
    <s v="TOTAL CPC"/>
    <n v="0"/>
    <n v="0"/>
    <s v="TOTAL MOT"/>
    <n v="8"/>
    <s v="kg"/>
    <n v="125500"/>
    <b v="0"/>
    <n v="8"/>
    <s v="kg"/>
    <n v="125500"/>
    <b v="0"/>
    <n v="125500"/>
    <b v="0"/>
    <n v="0"/>
    <b v="0"/>
    <s v="43197.346"/>
    <n v="0"/>
    <s v="43197.346"/>
    <n v="0"/>
    <b v="0"/>
    <b v="1"/>
  </r>
  <r>
    <s v="C"/>
    <s v="A"/>
    <n v="20170101"/>
    <n v="2017"/>
    <n v="52"/>
    <x v="5"/>
    <n v="180"/>
    <s v="COD"/>
    <x v="1"/>
    <s v="M"/>
    <s v="Import"/>
    <n v="504"/>
    <s v="MAR"/>
    <x v="43"/>
    <n v="0"/>
    <s v="W00"/>
    <s v="World"/>
    <s v="H4"/>
    <s v="HS"/>
    <b v="1"/>
    <n v="310310"/>
    <s v="Fertilizers, mineral or chemical phosphatic, superphosphates"/>
    <x v="8"/>
    <x v="2"/>
    <b v="1"/>
    <s v="C00"/>
    <s v="TOTAL CPC"/>
    <n v="0"/>
    <n v="0"/>
    <s v="TOTAL MOT"/>
    <n v="8"/>
    <s v="kg"/>
    <n v="308000"/>
    <b v="0"/>
    <n v="8"/>
    <s v="kg"/>
    <n v="308000"/>
    <b v="0"/>
    <n v="308000"/>
    <b v="0"/>
    <n v="0"/>
    <b v="0"/>
    <s v="133777.171"/>
    <n v="0"/>
    <s v="133777.171"/>
    <n v="0"/>
    <b v="0"/>
    <b v="1"/>
  </r>
  <r>
    <s v="C"/>
    <s v="A"/>
    <n v="20170101"/>
    <n v="2017"/>
    <n v="52"/>
    <x v="5"/>
    <n v="180"/>
    <s v="COD"/>
    <x v="1"/>
    <s v="M"/>
    <s v="Import"/>
    <n v="528"/>
    <s v="NLD"/>
    <x v="7"/>
    <n v="0"/>
    <s v="W00"/>
    <s v="World"/>
    <s v="H4"/>
    <s v="HS"/>
    <b v="1"/>
    <n v="310310"/>
    <s v="Fertilizers, mineral or chemical phosphatic, superphosphates"/>
    <x v="8"/>
    <x v="2"/>
    <b v="1"/>
    <s v="C00"/>
    <s v="TOTAL CPC"/>
    <n v="0"/>
    <n v="0"/>
    <s v="TOTAL MOT"/>
    <n v="8"/>
    <s v="kg"/>
    <n v="25800"/>
    <b v="0"/>
    <n v="8"/>
    <s v="kg"/>
    <n v="25800"/>
    <b v="0"/>
    <n v="25800"/>
    <b v="0"/>
    <n v="0"/>
    <b v="0"/>
    <s v="10644.611"/>
    <n v="0"/>
    <s v="10644.611"/>
    <n v="0"/>
    <b v="0"/>
    <b v="1"/>
  </r>
  <r>
    <s v="C"/>
    <s v="A"/>
    <n v="20170101"/>
    <n v="2017"/>
    <n v="52"/>
    <x v="5"/>
    <n v="180"/>
    <s v="COD"/>
    <x v="1"/>
    <s v="M"/>
    <s v="Import"/>
    <n v="0"/>
    <s v="W00"/>
    <x v="0"/>
    <n v="0"/>
    <s v="W00"/>
    <s v="World"/>
    <s v="H4"/>
    <s v="HS"/>
    <b v="1"/>
    <n v="310390"/>
    <s v="Fertilizers, mineral or chemical phosphatic, n.e.c. in heading no. 3103"/>
    <x v="17"/>
    <x v="2"/>
    <b v="1"/>
    <s v="C00"/>
    <s v="TOTAL CPC"/>
    <n v="0"/>
    <n v="0"/>
    <s v="TOTAL MOT"/>
    <n v="8"/>
    <s v="kg"/>
    <n v="593515"/>
    <b v="0"/>
    <n v="8"/>
    <s v="kg"/>
    <n v="593515"/>
    <b v="0"/>
    <n v="593515"/>
    <b v="0"/>
    <n v="0"/>
    <b v="0"/>
    <s v="247969.942"/>
    <n v="0"/>
    <s v="247969.942"/>
    <n v="0"/>
    <b v="0"/>
    <b v="1"/>
  </r>
  <r>
    <s v="C"/>
    <s v="A"/>
    <n v="20170101"/>
    <n v="2017"/>
    <n v="52"/>
    <x v="5"/>
    <n v="180"/>
    <s v="COD"/>
    <x v="1"/>
    <s v="M"/>
    <s v="Import"/>
    <n v="112"/>
    <s v="BLR"/>
    <x v="19"/>
    <n v="0"/>
    <s v="W00"/>
    <s v="World"/>
    <s v="H4"/>
    <s v="HS"/>
    <b v="1"/>
    <n v="310390"/>
    <s v="Fertilizers, mineral or chemical phosphatic, n.e.c. in heading no. 3103"/>
    <x v="17"/>
    <x v="2"/>
    <b v="1"/>
    <s v="C00"/>
    <s v="TOTAL CPC"/>
    <n v="0"/>
    <n v="0"/>
    <s v="TOTAL MOT"/>
    <n v="8"/>
    <s v="kg"/>
    <n v="288000"/>
    <b v="0"/>
    <n v="8"/>
    <s v="kg"/>
    <n v="288000"/>
    <b v="0"/>
    <n v="288000"/>
    <b v="0"/>
    <n v="0"/>
    <b v="0"/>
    <s v="121788.686"/>
    <n v="0"/>
    <s v="121788.686"/>
    <n v="0"/>
    <b v="0"/>
    <b v="1"/>
  </r>
  <r>
    <s v="C"/>
    <s v="A"/>
    <n v="20170101"/>
    <n v="2017"/>
    <n v="52"/>
    <x v="5"/>
    <n v="180"/>
    <s v="COD"/>
    <x v="1"/>
    <s v="M"/>
    <s v="Import"/>
    <n v="156"/>
    <s v="CHN"/>
    <x v="1"/>
    <n v="0"/>
    <s v="W00"/>
    <s v="World"/>
    <s v="H4"/>
    <s v="HS"/>
    <b v="1"/>
    <n v="310390"/>
    <s v="Fertilizers, mineral or chemical phosphatic, n.e.c. in heading no. 3103"/>
    <x v="17"/>
    <x v="2"/>
    <b v="1"/>
    <s v="C00"/>
    <s v="TOTAL CPC"/>
    <n v="0"/>
    <n v="0"/>
    <s v="TOTAL MOT"/>
    <n v="8"/>
    <s v="kg"/>
    <n v="16570"/>
    <b v="0"/>
    <n v="8"/>
    <s v="kg"/>
    <n v="16570"/>
    <b v="0"/>
    <n v="16570"/>
    <b v="0"/>
    <n v="0"/>
    <b v="0"/>
    <s v="1759.2"/>
    <n v="0"/>
    <s v="1759.2"/>
    <n v="0"/>
    <b v="0"/>
    <b v="1"/>
  </r>
  <r>
    <s v="C"/>
    <s v="A"/>
    <n v="20170101"/>
    <n v="2017"/>
    <n v="52"/>
    <x v="5"/>
    <n v="180"/>
    <s v="COD"/>
    <x v="1"/>
    <s v="M"/>
    <s v="Import"/>
    <n v="440"/>
    <s v="LTU"/>
    <x v="24"/>
    <n v="0"/>
    <s v="W00"/>
    <s v="World"/>
    <s v="H4"/>
    <s v="HS"/>
    <b v="1"/>
    <n v="310390"/>
    <s v="Fertilizers, mineral or chemical phosphatic, n.e.c. in heading no. 3103"/>
    <x v="17"/>
    <x v="2"/>
    <b v="1"/>
    <s v="C00"/>
    <s v="TOTAL CPC"/>
    <n v="0"/>
    <n v="0"/>
    <s v="TOTAL MOT"/>
    <n v="8"/>
    <s v="kg"/>
    <n v="288000"/>
    <b v="0"/>
    <n v="8"/>
    <s v="kg"/>
    <n v="288000"/>
    <b v="0"/>
    <n v="288000"/>
    <b v="0"/>
    <n v="0"/>
    <b v="0"/>
    <s v="121788.686"/>
    <n v="0"/>
    <s v="121788.686"/>
    <n v="0"/>
    <b v="0"/>
    <b v="1"/>
  </r>
  <r>
    <s v="C"/>
    <s v="A"/>
    <n v="20170101"/>
    <n v="2017"/>
    <n v="52"/>
    <x v="5"/>
    <n v="180"/>
    <s v="COD"/>
    <x v="1"/>
    <s v="M"/>
    <s v="Import"/>
    <n v="646"/>
    <s v="RWA"/>
    <x v="28"/>
    <n v="0"/>
    <s v="W00"/>
    <s v="World"/>
    <s v="H4"/>
    <s v="HS"/>
    <b v="1"/>
    <n v="310390"/>
    <s v="Fertilizers, mineral or chemical phosphatic, n.e.c. in heading no. 3103"/>
    <x v="17"/>
    <x v="2"/>
    <b v="1"/>
    <s v="C00"/>
    <s v="TOTAL CPC"/>
    <n v="0"/>
    <n v="0"/>
    <s v="TOTAL MOT"/>
    <n v="8"/>
    <s v="kg"/>
    <n v="620"/>
    <b v="0"/>
    <n v="8"/>
    <s v="kg"/>
    <n v="620"/>
    <b v="0"/>
    <n v="620"/>
    <b v="0"/>
    <n v="0"/>
    <b v="0"/>
    <s v="341.795"/>
    <n v="0"/>
    <s v="341.795"/>
    <n v="0"/>
    <b v="0"/>
    <b v="1"/>
  </r>
  <r>
    <s v="C"/>
    <s v="A"/>
    <n v="20170101"/>
    <n v="2017"/>
    <n v="52"/>
    <x v="5"/>
    <n v="180"/>
    <s v="COD"/>
    <x v="1"/>
    <s v="M"/>
    <s v="Import"/>
    <n v="710"/>
    <s v="ZAF"/>
    <x v="30"/>
    <n v="0"/>
    <s v="W00"/>
    <s v="World"/>
    <s v="H4"/>
    <s v="HS"/>
    <b v="1"/>
    <n v="310390"/>
    <s v="Fertilizers, mineral or chemical phosphatic, n.e.c. in heading no. 3103"/>
    <x v="17"/>
    <x v="2"/>
    <b v="1"/>
    <s v="C00"/>
    <s v="TOTAL CPC"/>
    <n v="0"/>
    <n v="0"/>
    <s v="TOTAL MOT"/>
    <n v="8"/>
    <s v="kg"/>
    <n v="290"/>
    <b v="0"/>
    <n v="8"/>
    <s v="kg"/>
    <n v="290"/>
    <b v="0"/>
    <n v="290"/>
    <b v="0"/>
    <n v="0"/>
    <b v="0"/>
    <s v="2254.46"/>
    <n v="0"/>
    <s v="2254.46"/>
    <n v="0"/>
    <b v="0"/>
    <b v="1"/>
  </r>
  <r>
    <s v="C"/>
    <s v="A"/>
    <n v="20170101"/>
    <n v="2017"/>
    <n v="52"/>
    <x v="5"/>
    <n v="180"/>
    <s v="COD"/>
    <x v="1"/>
    <s v="M"/>
    <s v="Import"/>
    <n v="800"/>
    <s v="UGA"/>
    <x v="34"/>
    <n v="0"/>
    <s v="W00"/>
    <s v="World"/>
    <s v="H4"/>
    <s v="HS"/>
    <b v="1"/>
    <n v="310390"/>
    <s v="Fertilizers, mineral or chemical phosphatic, n.e.c. in heading no. 3103"/>
    <x v="17"/>
    <x v="2"/>
    <b v="1"/>
    <s v="C00"/>
    <s v="TOTAL CPC"/>
    <n v="0"/>
    <n v="0"/>
    <s v="TOTAL MOT"/>
    <n v="8"/>
    <s v="kg"/>
    <n v="35"/>
    <b v="0"/>
    <n v="8"/>
    <s v="kg"/>
    <n v="35"/>
    <b v="0"/>
    <n v="35"/>
    <b v="0"/>
    <n v="0"/>
    <b v="0"/>
    <s v="37.115"/>
    <n v="0"/>
    <s v="37.115"/>
    <n v="0"/>
    <b v="0"/>
    <b v="1"/>
  </r>
  <r>
    <s v="C"/>
    <s v="A"/>
    <n v="20170101"/>
    <n v="2017"/>
    <n v="52"/>
    <x v="5"/>
    <n v="180"/>
    <s v="COD"/>
    <x v="1"/>
    <s v="M"/>
    <s v="Import"/>
    <n v="0"/>
    <s v="W00"/>
    <x v="0"/>
    <n v="0"/>
    <s v="W00"/>
    <s v="World"/>
    <s v="H4"/>
    <s v="HS"/>
    <b v="1"/>
    <n v="3104"/>
    <s v="Fertilizers mineral or chemical, potassic"/>
    <x v="9"/>
    <x v="1"/>
    <b v="0"/>
    <s v="C00"/>
    <s v="TOTAL CPC"/>
    <n v="0"/>
    <n v="0"/>
    <s v="TOTAL MOT"/>
    <n v="8"/>
    <s v="kg"/>
    <s v="2238649.24"/>
    <b v="1"/>
    <n v="-1"/>
    <s v="N/A"/>
    <n v="0"/>
    <b v="0"/>
    <s v="2238649.24"/>
    <b v="1"/>
    <n v="0"/>
    <b v="0"/>
    <s v="1139689.722"/>
    <n v="0"/>
    <s v="1139689.722"/>
    <n v="6"/>
    <b v="0"/>
    <b v="1"/>
  </r>
  <r>
    <s v="C"/>
    <s v="A"/>
    <n v="20170101"/>
    <n v="2017"/>
    <n v="52"/>
    <x v="5"/>
    <n v="180"/>
    <s v="COD"/>
    <x v="1"/>
    <s v="M"/>
    <s v="Import"/>
    <n v="56"/>
    <s v="BEL"/>
    <x v="18"/>
    <n v="0"/>
    <s v="W00"/>
    <s v="World"/>
    <s v="H4"/>
    <s v="HS"/>
    <b v="1"/>
    <n v="3104"/>
    <s v="Fertilizers mineral or chemical, potassic"/>
    <x v="9"/>
    <x v="1"/>
    <b v="0"/>
    <s v="C00"/>
    <s v="TOTAL CPC"/>
    <n v="0"/>
    <n v="0"/>
    <s v="TOTAL MOT"/>
    <n v="8"/>
    <s v="kg"/>
    <n v="1"/>
    <b v="0"/>
    <n v="8"/>
    <s v="kg"/>
    <n v="1"/>
    <b v="0"/>
    <n v="1"/>
    <b v="0"/>
    <n v="0"/>
    <b v="0"/>
    <s v="34.25"/>
    <n v="0"/>
    <s v="34.25"/>
    <n v="0"/>
    <b v="0"/>
    <b v="1"/>
  </r>
  <r>
    <s v="C"/>
    <s v="A"/>
    <n v="20170101"/>
    <n v="2017"/>
    <n v="52"/>
    <x v="5"/>
    <n v="180"/>
    <s v="COD"/>
    <x v="1"/>
    <s v="M"/>
    <s v="Import"/>
    <n v="156"/>
    <s v="CHN"/>
    <x v="1"/>
    <n v="0"/>
    <s v="W00"/>
    <s v="World"/>
    <s v="H4"/>
    <s v="HS"/>
    <b v="1"/>
    <n v="3104"/>
    <s v="Fertilizers mineral or chemical, potassic"/>
    <x v="9"/>
    <x v="1"/>
    <b v="0"/>
    <s v="C00"/>
    <s v="TOTAL CPC"/>
    <n v="0"/>
    <n v="0"/>
    <s v="TOTAL MOT"/>
    <n v="8"/>
    <s v="kg"/>
    <n v="1600"/>
    <b v="0"/>
    <n v="8"/>
    <s v="kg"/>
    <n v="1600"/>
    <b v="0"/>
    <n v="1600"/>
    <b v="0"/>
    <n v="0"/>
    <b v="0"/>
    <s v="877.364"/>
    <n v="0"/>
    <s v="877.364"/>
    <n v="0"/>
    <b v="0"/>
    <b v="1"/>
  </r>
  <r>
    <s v="C"/>
    <s v="A"/>
    <n v="20170101"/>
    <n v="2017"/>
    <n v="52"/>
    <x v="5"/>
    <n v="180"/>
    <s v="COD"/>
    <x v="1"/>
    <s v="M"/>
    <s v="Import"/>
    <n v="246"/>
    <s v="FIN"/>
    <x v="57"/>
    <n v="0"/>
    <s v="W00"/>
    <s v="World"/>
    <s v="H4"/>
    <s v="HS"/>
    <b v="1"/>
    <n v="3104"/>
    <s v="Fertilizers mineral or chemical, potassic"/>
    <x v="9"/>
    <x v="1"/>
    <b v="0"/>
    <s v="C00"/>
    <s v="TOTAL CPC"/>
    <n v="0"/>
    <n v="0"/>
    <s v="TOTAL MOT"/>
    <n v="8"/>
    <s v="kg"/>
    <n v="255"/>
    <b v="0"/>
    <n v="8"/>
    <s v="kg"/>
    <n v="255"/>
    <b v="0"/>
    <n v="255"/>
    <b v="0"/>
    <n v="0"/>
    <b v="0"/>
    <s v="1973.19"/>
    <n v="0"/>
    <s v="1973.19"/>
    <n v="0"/>
    <b v="0"/>
    <b v="1"/>
  </r>
  <r>
    <s v="C"/>
    <s v="A"/>
    <n v="20170101"/>
    <n v="2017"/>
    <n v="52"/>
    <x v="5"/>
    <n v="180"/>
    <s v="COD"/>
    <x v="1"/>
    <s v="M"/>
    <s v="Import"/>
    <n v="251"/>
    <s v="FRA"/>
    <x v="3"/>
    <n v="0"/>
    <s v="W00"/>
    <s v="World"/>
    <s v="H4"/>
    <s v="HS"/>
    <b v="1"/>
    <n v="3104"/>
    <s v="Fertilizers mineral or chemical, potassic"/>
    <x v="9"/>
    <x v="1"/>
    <b v="0"/>
    <s v="C00"/>
    <s v="TOTAL CPC"/>
    <n v="0"/>
    <n v="0"/>
    <s v="TOTAL MOT"/>
    <n v="8"/>
    <s v="kg"/>
    <n v="67"/>
    <b v="0"/>
    <n v="8"/>
    <s v="kg"/>
    <n v="67"/>
    <b v="0"/>
    <n v="67"/>
    <b v="0"/>
    <n v="0"/>
    <b v="0"/>
    <s v="860.238"/>
    <n v="0"/>
    <s v="860.238"/>
    <n v="0"/>
    <b v="0"/>
    <b v="1"/>
  </r>
  <r>
    <s v="C"/>
    <s v="A"/>
    <n v="20170101"/>
    <n v="2017"/>
    <n v="52"/>
    <x v="5"/>
    <n v="180"/>
    <s v="COD"/>
    <x v="1"/>
    <s v="M"/>
    <s v="Import"/>
    <n v="276"/>
    <s v="DEU"/>
    <x v="4"/>
    <n v="0"/>
    <s v="W00"/>
    <s v="World"/>
    <s v="H4"/>
    <s v="HS"/>
    <b v="1"/>
    <n v="3104"/>
    <s v="Fertilizers mineral or chemical, potassic"/>
    <x v="9"/>
    <x v="1"/>
    <b v="0"/>
    <s v="C00"/>
    <s v="TOTAL CPC"/>
    <n v="0"/>
    <n v="0"/>
    <s v="TOTAL MOT"/>
    <n v="8"/>
    <s v="kg"/>
    <n v="1432905"/>
    <b v="0"/>
    <n v="8"/>
    <s v="kg"/>
    <n v="1432905"/>
    <b v="0"/>
    <n v="1432905"/>
    <b v="0"/>
    <n v="0"/>
    <b v="0"/>
    <s v="748597.682"/>
    <n v="0"/>
    <s v="748597.682"/>
    <n v="0"/>
    <b v="0"/>
    <b v="1"/>
  </r>
  <r>
    <s v="C"/>
    <s v="A"/>
    <n v="20170101"/>
    <n v="2017"/>
    <n v="52"/>
    <x v="5"/>
    <n v="180"/>
    <s v="COD"/>
    <x v="1"/>
    <s v="M"/>
    <s v="Import"/>
    <n v="404"/>
    <s v="KEN"/>
    <x v="22"/>
    <n v="0"/>
    <s v="W00"/>
    <s v="World"/>
    <s v="H4"/>
    <s v="HS"/>
    <b v="1"/>
    <n v="3104"/>
    <s v="Fertilizers mineral or chemical, potassic"/>
    <x v="9"/>
    <x v="1"/>
    <b v="0"/>
    <s v="C00"/>
    <s v="TOTAL CPC"/>
    <n v="0"/>
    <n v="0"/>
    <s v="TOTAL MOT"/>
    <n v="8"/>
    <s v="kg"/>
    <n v="10000"/>
    <b v="0"/>
    <n v="8"/>
    <s v="kg"/>
    <n v="10000"/>
    <b v="0"/>
    <n v="10000"/>
    <b v="0"/>
    <n v="0"/>
    <b v="0"/>
    <s v="1794.826"/>
    <n v="0"/>
    <s v="1794.826"/>
    <n v="0"/>
    <b v="0"/>
    <b v="1"/>
  </r>
  <r>
    <s v="C"/>
    <s v="A"/>
    <n v="20170101"/>
    <n v="2017"/>
    <n v="52"/>
    <x v="5"/>
    <n v="180"/>
    <s v="COD"/>
    <x v="1"/>
    <s v="M"/>
    <s v="Import"/>
    <n v="440"/>
    <s v="LTU"/>
    <x v="24"/>
    <n v="0"/>
    <s v="W00"/>
    <s v="World"/>
    <s v="H4"/>
    <s v="HS"/>
    <b v="1"/>
    <n v="3104"/>
    <s v="Fertilizers mineral or chemical, potassic"/>
    <x v="9"/>
    <x v="1"/>
    <b v="0"/>
    <s v="C00"/>
    <s v="TOTAL CPC"/>
    <n v="0"/>
    <n v="0"/>
    <s v="TOTAL MOT"/>
    <n v="8"/>
    <s v="kg"/>
    <n v="705000"/>
    <b v="0"/>
    <n v="8"/>
    <s v="kg"/>
    <n v="705000"/>
    <b v="0"/>
    <n v="705000"/>
    <b v="0"/>
    <n v="0"/>
    <b v="0"/>
    <s v="308596.818"/>
    <n v="0"/>
    <s v="308596.818"/>
    <n v="0"/>
    <b v="0"/>
    <b v="1"/>
  </r>
  <r>
    <s v="C"/>
    <s v="A"/>
    <n v="20170101"/>
    <n v="2017"/>
    <n v="52"/>
    <x v="5"/>
    <n v="180"/>
    <s v="COD"/>
    <x v="1"/>
    <s v="M"/>
    <s v="Import"/>
    <n v="699"/>
    <s v="IND"/>
    <x v="11"/>
    <n v="0"/>
    <s v="W00"/>
    <s v="World"/>
    <s v="H4"/>
    <s v="HS"/>
    <b v="1"/>
    <n v="3104"/>
    <s v="Fertilizers mineral or chemical, potassic"/>
    <x v="9"/>
    <x v="1"/>
    <b v="0"/>
    <s v="C00"/>
    <s v="TOTAL CPC"/>
    <n v="0"/>
    <n v="0"/>
    <s v="TOTAL MOT"/>
    <n v="8"/>
    <s v="kg"/>
    <n v="1825"/>
    <b v="0"/>
    <n v="8"/>
    <s v="kg"/>
    <n v="1825"/>
    <b v="0"/>
    <n v="1825"/>
    <b v="0"/>
    <n v="0"/>
    <b v="0"/>
    <s v="1555.99"/>
    <n v="0"/>
    <s v="1555.99"/>
    <n v="0"/>
    <b v="0"/>
    <b v="1"/>
  </r>
  <r>
    <s v="C"/>
    <s v="A"/>
    <n v="20170101"/>
    <n v="2017"/>
    <n v="52"/>
    <x v="5"/>
    <n v="180"/>
    <s v="COD"/>
    <x v="1"/>
    <s v="M"/>
    <s v="Import"/>
    <n v="710"/>
    <s v="ZAF"/>
    <x v="30"/>
    <n v="0"/>
    <s v="W00"/>
    <s v="World"/>
    <s v="H4"/>
    <s v="HS"/>
    <b v="1"/>
    <n v="3104"/>
    <s v="Fertilizers mineral or chemical, potassic"/>
    <x v="9"/>
    <x v="1"/>
    <b v="0"/>
    <s v="C00"/>
    <s v="TOTAL CPC"/>
    <n v="0"/>
    <n v="0"/>
    <s v="TOTAL MOT"/>
    <n v="8"/>
    <s v="kg"/>
    <s v="86996.24"/>
    <b v="1"/>
    <n v="-1"/>
    <s v="N/A"/>
    <n v="0"/>
    <b v="0"/>
    <s v="86996.24"/>
    <b v="1"/>
    <n v="0"/>
    <b v="0"/>
    <s v="75399.363"/>
    <n v="0"/>
    <s v="75399.363"/>
    <n v="6"/>
    <b v="0"/>
    <b v="1"/>
  </r>
  <r>
    <s v="C"/>
    <s v="A"/>
    <n v="20170101"/>
    <n v="2017"/>
    <n v="52"/>
    <x v="5"/>
    <n v="562"/>
    <s v="NER"/>
    <x v="0"/>
    <s v="M"/>
    <s v="Import"/>
    <n v="0"/>
    <s v="W00"/>
    <x v="0"/>
    <n v="0"/>
    <s v="W00"/>
    <s v="World"/>
    <s v="H4"/>
    <s v="HS"/>
    <b v="1"/>
    <n v="3104"/>
    <s v="Fertilizers mineral or chemical, potassic"/>
    <x v="9"/>
    <x v="1"/>
    <b v="0"/>
    <s v="C00"/>
    <s v="TOTAL CPC"/>
    <n v="0"/>
    <n v="0"/>
    <s v="TOTAL MOT"/>
    <n v="8"/>
    <s v="kg"/>
    <n v="99001"/>
    <b v="0"/>
    <n v="8"/>
    <s v="kg"/>
    <n v="99001"/>
    <b v="0"/>
    <n v="99001"/>
    <b v="0"/>
    <n v="0"/>
    <b v="0"/>
    <s v="117117.24"/>
    <m/>
    <s v="117117.24"/>
    <n v="0"/>
    <b v="0"/>
    <b v="1"/>
  </r>
  <r>
    <s v="C"/>
    <s v="A"/>
    <n v="20170101"/>
    <n v="2017"/>
    <n v="52"/>
    <x v="5"/>
    <n v="562"/>
    <s v="NER"/>
    <x v="0"/>
    <s v="M"/>
    <s v="Import"/>
    <n v="156"/>
    <s v="CHN"/>
    <x v="1"/>
    <n v="0"/>
    <s v="W00"/>
    <s v="World"/>
    <s v="H4"/>
    <s v="HS"/>
    <b v="1"/>
    <n v="3104"/>
    <s v="Fertilizers mineral or chemical, potassic"/>
    <x v="9"/>
    <x v="1"/>
    <b v="0"/>
    <s v="C00"/>
    <s v="TOTAL CPC"/>
    <n v="0"/>
    <n v="0"/>
    <s v="TOTAL MOT"/>
    <n v="8"/>
    <s v="kg"/>
    <n v="87000"/>
    <b v="0"/>
    <n v="8"/>
    <s v="kg"/>
    <n v="87000"/>
    <b v="0"/>
    <n v="87000"/>
    <b v="0"/>
    <n v="0"/>
    <b v="0"/>
    <s v="105977.17"/>
    <m/>
    <s v="105977.17"/>
    <n v="0"/>
    <b v="0"/>
    <b v="1"/>
  </r>
  <r>
    <s v="C"/>
    <s v="A"/>
    <n v="20170101"/>
    <n v="2017"/>
    <n v="52"/>
    <x v="5"/>
    <n v="562"/>
    <s v="NER"/>
    <x v="0"/>
    <s v="M"/>
    <s v="Import"/>
    <n v="251"/>
    <s v="FRA"/>
    <x v="3"/>
    <n v="0"/>
    <s v="W00"/>
    <s v="World"/>
    <s v="H4"/>
    <s v="HS"/>
    <b v="1"/>
    <n v="3104"/>
    <s v="Fertilizers mineral or chemical, potassic"/>
    <x v="9"/>
    <x v="1"/>
    <b v="0"/>
    <s v="C00"/>
    <s v="TOTAL CPC"/>
    <n v="0"/>
    <n v="0"/>
    <s v="TOTAL MOT"/>
    <n v="8"/>
    <s v="kg"/>
    <n v="1"/>
    <b v="0"/>
    <n v="8"/>
    <s v="kg"/>
    <n v="1"/>
    <b v="0"/>
    <n v="1"/>
    <b v="0"/>
    <n v="0"/>
    <b v="0"/>
    <s v="22.23"/>
    <m/>
    <s v="22.23"/>
    <n v="0"/>
    <b v="0"/>
    <b v="1"/>
  </r>
  <r>
    <s v="C"/>
    <s v="A"/>
    <n v="20170101"/>
    <n v="2017"/>
    <n v="52"/>
    <x v="5"/>
    <n v="562"/>
    <s v="NER"/>
    <x v="0"/>
    <s v="M"/>
    <s v="Import"/>
    <n v="699"/>
    <s v="IND"/>
    <x v="11"/>
    <n v="0"/>
    <s v="W00"/>
    <s v="World"/>
    <s v="H4"/>
    <s v="HS"/>
    <b v="1"/>
    <n v="3104"/>
    <s v="Fertilizers mineral or chemical, potassic"/>
    <x v="9"/>
    <x v="1"/>
    <b v="0"/>
    <s v="C00"/>
    <s v="TOTAL CPC"/>
    <n v="0"/>
    <n v="0"/>
    <s v="TOTAL MOT"/>
    <n v="8"/>
    <s v="kg"/>
    <n v="1000"/>
    <b v="0"/>
    <n v="8"/>
    <s v="kg"/>
    <n v="1000"/>
    <b v="0"/>
    <n v="1000"/>
    <b v="0"/>
    <n v="0"/>
    <b v="0"/>
    <s v="1218.1"/>
    <m/>
    <s v="1218.1"/>
    <n v="0"/>
    <b v="0"/>
    <b v="1"/>
  </r>
  <r>
    <s v="C"/>
    <s v="A"/>
    <n v="20170101"/>
    <n v="2017"/>
    <n v="52"/>
    <x v="5"/>
    <n v="562"/>
    <s v="NER"/>
    <x v="0"/>
    <s v="M"/>
    <s v="Import"/>
    <n v="784"/>
    <s v="ARE"/>
    <x v="32"/>
    <n v="0"/>
    <s v="W00"/>
    <s v="World"/>
    <s v="H4"/>
    <s v="HS"/>
    <b v="1"/>
    <n v="3104"/>
    <s v="Fertilizers mineral or chemical, potassic"/>
    <x v="9"/>
    <x v="1"/>
    <b v="0"/>
    <s v="C00"/>
    <s v="TOTAL CPC"/>
    <n v="0"/>
    <n v="0"/>
    <s v="TOTAL MOT"/>
    <n v="8"/>
    <s v="kg"/>
    <n v="11000"/>
    <b v="0"/>
    <n v="8"/>
    <s v="kg"/>
    <n v="11000"/>
    <b v="0"/>
    <n v="11000"/>
    <b v="0"/>
    <n v="0"/>
    <b v="0"/>
    <s v="9899.74"/>
    <m/>
    <s v="9899.74"/>
    <n v="0"/>
    <b v="0"/>
    <b v="1"/>
  </r>
  <r>
    <s v="C"/>
    <s v="A"/>
    <n v="20170101"/>
    <n v="2017"/>
    <n v="52"/>
    <x v="5"/>
    <n v="180"/>
    <s v="COD"/>
    <x v="1"/>
    <s v="M"/>
    <s v="Import"/>
    <n v="0"/>
    <s v="W00"/>
    <x v="0"/>
    <n v="0"/>
    <s v="W00"/>
    <s v="World"/>
    <s v="H4"/>
    <s v="HS"/>
    <b v="1"/>
    <n v="310420"/>
    <s v="Fertilizers, mineral or chemical potassic, potassium chloride"/>
    <x v="10"/>
    <x v="2"/>
    <b v="1"/>
    <s v="C00"/>
    <s v="TOTAL CPC"/>
    <n v="0"/>
    <n v="0"/>
    <s v="TOTAL MOT"/>
    <n v="8"/>
    <s v="kg"/>
    <n v="2226531"/>
    <b v="0"/>
    <n v="8"/>
    <s v="kg"/>
    <n v="2226531"/>
    <b v="0"/>
    <n v="2226531"/>
    <b v="0"/>
    <n v="0"/>
    <b v="0"/>
    <s v="1135237.091"/>
    <n v="0"/>
    <s v="1135237.091"/>
    <n v="0"/>
    <b v="0"/>
    <b v="1"/>
  </r>
  <r>
    <s v="C"/>
    <s v="A"/>
    <n v="20170101"/>
    <n v="2017"/>
    <n v="52"/>
    <x v="5"/>
    <n v="180"/>
    <s v="COD"/>
    <x v="1"/>
    <s v="M"/>
    <s v="Import"/>
    <n v="56"/>
    <s v="BEL"/>
    <x v="18"/>
    <n v="0"/>
    <s v="W00"/>
    <s v="World"/>
    <s v="H4"/>
    <s v="HS"/>
    <b v="1"/>
    <n v="310420"/>
    <s v="Fertilizers, mineral or chemical potassic, potassium chloride"/>
    <x v="10"/>
    <x v="2"/>
    <b v="1"/>
    <s v="C00"/>
    <s v="TOTAL CPC"/>
    <n v="0"/>
    <n v="0"/>
    <s v="TOTAL MOT"/>
    <n v="8"/>
    <s v="kg"/>
    <n v="1"/>
    <b v="0"/>
    <n v="8"/>
    <s v="kg"/>
    <n v="1"/>
    <b v="0"/>
    <n v="1"/>
    <b v="0"/>
    <n v="0"/>
    <b v="0"/>
    <s v="34.25"/>
    <n v="0"/>
    <s v="34.25"/>
    <n v="0"/>
    <b v="0"/>
    <b v="1"/>
  </r>
  <r>
    <s v="C"/>
    <s v="A"/>
    <n v="20170101"/>
    <n v="2017"/>
    <n v="52"/>
    <x v="5"/>
    <n v="180"/>
    <s v="COD"/>
    <x v="1"/>
    <s v="M"/>
    <s v="Import"/>
    <n v="156"/>
    <s v="CHN"/>
    <x v="1"/>
    <n v="0"/>
    <s v="W00"/>
    <s v="World"/>
    <s v="H4"/>
    <s v="HS"/>
    <b v="1"/>
    <n v="310420"/>
    <s v="Fertilizers, mineral or chemical potassic, potassium chloride"/>
    <x v="10"/>
    <x v="2"/>
    <b v="1"/>
    <s v="C00"/>
    <s v="TOTAL CPC"/>
    <n v="0"/>
    <n v="0"/>
    <s v="TOTAL MOT"/>
    <n v="8"/>
    <s v="kg"/>
    <n v="1600"/>
    <b v="0"/>
    <n v="8"/>
    <s v="kg"/>
    <n v="1600"/>
    <b v="0"/>
    <n v="1600"/>
    <b v="0"/>
    <n v="0"/>
    <b v="0"/>
    <s v="877.364"/>
    <n v="0"/>
    <s v="877.364"/>
    <n v="0"/>
    <b v="0"/>
    <b v="1"/>
  </r>
  <r>
    <s v="C"/>
    <s v="A"/>
    <n v="20170101"/>
    <n v="2017"/>
    <n v="52"/>
    <x v="5"/>
    <n v="180"/>
    <s v="COD"/>
    <x v="1"/>
    <s v="M"/>
    <s v="Import"/>
    <n v="251"/>
    <s v="FRA"/>
    <x v="3"/>
    <n v="0"/>
    <s v="W00"/>
    <s v="World"/>
    <s v="H4"/>
    <s v="HS"/>
    <b v="1"/>
    <n v="310420"/>
    <s v="Fertilizers, mineral or chemical potassic, potassium chloride"/>
    <x v="10"/>
    <x v="2"/>
    <b v="1"/>
    <s v="C00"/>
    <s v="TOTAL CPC"/>
    <n v="0"/>
    <n v="0"/>
    <s v="TOTAL MOT"/>
    <n v="8"/>
    <s v="kg"/>
    <n v="67"/>
    <b v="0"/>
    <n v="8"/>
    <s v="kg"/>
    <n v="67"/>
    <b v="0"/>
    <n v="67"/>
    <b v="0"/>
    <n v="0"/>
    <b v="0"/>
    <s v="860.238"/>
    <n v="0"/>
    <s v="860.238"/>
    <n v="0"/>
    <b v="0"/>
    <b v="1"/>
  </r>
  <r>
    <s v="C"/>
    <s v="A"/>
    <n v="20170101"/>
    <n v="2017"/>
    <n v="52"/>
    <x v="5"/>
    <n v="180"/>
    <s v="COD"/>
    <x v="1"/>
    <s v="M"/>
    <s v="Import"/>
    <n v="276"/>
    <s v="DEU"/>
    <x v="4"/>
    <n v="0"/>
    <s v="W00"/>
    <s v="World"/>
    <s v="H4"/>
    <s v="HS"/>
    <b v="1"/>
    <n v="310420"/>
    <s v="Fertilizers, mineral or chemical potassic, potassium chloride"/>
    <x v="10"/>
    <x v="2"/>
    <b v="1"/>
    <s v="C00"/>
    <s v="TOTAL CPC"/>
    <n v="0"/>
    <n v="0"/>
    <s v="TOTAL MOT"/>
    <n v="8"/>
    <s v="kg"/>
    <n v="1432905"/>
    <b v="0"/>
    <n v="8"/>
    <s v="kg"/>
    <n v="1432905"/>
    <b v="0"/>
    <n v="1432905"/>
    <b v="0"/>
    <n v="0"/>
    <b v="0"/>
    <s v="748597.682"/>
    <n v="0"/>
    <s v="748597.682"/>
    <n v="0"/>
    <b v="0"/>
    <b v="1"/>
  </r>
  <r>
    <s v="C"/>
    <s v="A"/>
    <n v="20170101"/>
    <n v="2017"/>
    <n v="52"/>
    <x v="5"/>
    <n v="180"/>
    <s v="COD"/>
    <x v="1"/>
    <s v="M"/>
    <s v="Import"/>
    <n v="440"/>
    <s v="LTU"/>
    <x v="24"/>
    <n v="0"/>
    <s v="W00"/>
    <s v="World"/>
    <s v="H4"/>
    <s v="HS"/>
    <b v="1"/>
    <n v="310420"/>
    <s v="Fertilizers, mineral or chemical potassic, potassium chloride"/>
    <x v="10"/>
    <x v="2"/>
    <b v="1"/>
    <s v="C00"/>
    <s v="TOTAL CPC"/>
    <n v="0"/>
    <n v="0"/>
    <s v="TOTAL MOT"/>
    <n v="8"/>
    <s v="kg"/>
    <n v="705000"/>
    <b v="0"/>
    <n v="8"/>
    <s v="kg"/>
    <n v="705000"/>
    <b v="0"/>
    <n v="705000"/>
    <b v="0"/>
    <n v="0"/>
    <b v="0"/>
    <s v="308596.818"/>
    <n v="0"/>
    <s v="308596.818"/>
    <n v="0"/>
    <b v="0"/>
    <b v="1"/>
  </r>
  <r>
    <s v="C"/>
    <s v="A"/>
    <n v="20170101"/>
    <n v="2017"/>
    <n v="52"/>
    <x v="5"/>
    <n v="180"/>
    <s v="COD"/>
    <x v="1"/>
    <s v="M"/>
    <s v="Import"/>
    <n v="699"/>
    <s v="IND"/>
    <x v="11"/>
    <n v="0"/>
    <s v="W00"/>
    <s v="World"/>
    <s v="H4"/>
    <s v="HS"/>
    <b v="1"/>
    <n v="310420"/>
    <s v="Fertilizers, mineral or chemical potassic, potassium chloride"/>
    <x v="10"/>
    <x v="2"/>
    <b v="1"/>
    <s v="C00"/>
    <s v="TOTAL CPC"/>
    <n v="0"/>
    <n v="0"/>
    <s v="TOTAL MOT"/>
    <n v="8"/>
    <s v="kg"/>
    <n v="1825"/>
    <b v="0"/>
    <n v="8"/>
    <s v="kg"/>
    <n v="1825"/>
    <b v="0"/>
    <n v="1825"/>
    <b v="0"/>
    <n v="0"/>
    <b v="0"/>
    <s v="1555.99"/>
    <n v="0"/>
    <s v="1555.99"/>
    <n v="0"/>
    <b v="0"/>
    <b v="1"/>
  </r>
  <r>
    <s v="C"/>
    <s v="A"/>
    <n v="20170101"/>
    <n v="2017"/>
    <n v="52"/>
    <x v="5"/>
    <n v="180"/>
    <s v="COD"/>
    <x v="1"/>
    <s v="M"/>
    <s v="Import"/>
    <n v="710"/>
    <s v="ZAF"/>
    <x v="30"/>
    <n v="0"/>
    <s v="W00"/>
    <s v="World"/>
    <s v="H4"/>
    <s v="HS"/>
    <b v="1"/>
    <n v="310420"/>
    <s v="Fertilizers, mineral or chemical potassic, potassium chloride"/>
    <x v="10"/>
    <x v="2"/>
    <b v="1"/>
    <s v="C00"/>
    <s v="TOTAL CPC"/>
    <n v="0"/>
    <n v="0"/>
    <s v="TOTAL MOT"/>
    <n v="8"/>
    <s v="kg"/>
    <n v="85133"/>
    <b v="0"/>
    <n v="8"/>
    <s v="kg"/>
    <n v="85133"/>
    <b v="0"/>
    <n v="85133"/>
    <b v="0"/>
    <n v="0"/>
    <b v="0"/>
    <s v="74714.749"/>
    <n v="0"/>
    <s v="74714.749"/>
    <n v="0"/>
    <b v="0"/>
    <b v="1"/>
  </r>
  <r>
    <s v="C"/>
    <s v="A"/>
    <n v="20170101"/>
    <n v="2017"/>
    <n v="52"/>
    <x v="5"/>
    <n v="562"/>
    <s v="NER"/>
    <x v="0"/>
    <s v="M"/>
    <s v="Import"/>
    <n v="0"/>
    <s v="W00"/>
    <x v="0"/>
    <n v="0"/>
    <s v="W00"/>
    <s v="World"/>
    <s v="H4"/>
    <s v="HS"/>
    <b v="1"/>
    <n v="310420"/>
    <s v="Fertilizers, mineral or chemical potassic, potassium chloride"/>
    <x v="10"/>
    <x v="2"/>
    <b v="1"/>
    <s v="C00"/>
    <s v="TOTAL CPC"/>
    <n v="0"/>
    <n v="0"/>
    <s v="TOTAL MOT"/>
    <n v="8"/>
    <s v="kg"/>
    <n v="99001"/>
    <b v="0"/>
    <n v="8"/>
    <s v="kg"/>
    <n v="99001"/>
    <b v="0"/>
    <n v="99001"/>
    <b v="0"/>
    <n v="0"/>
    <b v="0"/>
    <s v="117117.24"/>
    <m/>
    <s v="117117.24"/>
    <n v="0"/>
    <b v="0"/>
    <b v="1"/>
  </r>
  <r>
    <s v="C"/>
    <s v="A"/>
    <n v="20170101"/>
    <n v="2017"/>
    <n v="52"/>
    <x v="5"/>
    <n v="562"/>
    <s v="NER"/>
    <x v="0"/>
    <s v="M"/>
    <s v="Import"/>
    <n v="156"/>
    <s v="CHN"/>
    <x v="1"/>
    <n v="0"/>
    <s v="W00"/>
    <s v="World"/>
    <s v="H4"/>
    <s v="HS"/>
    <b v="1"/>
    <n v="310420"/>
    <s v="Fertilizers, mineral or chemical potassic, potassium chloride"/>
    <x v="10"/>
    <x v="2"/>
    <b v="1"/>
    <s v="C00"/>
    <s v="TOTAL CPC"/>
    <n v="0"/>
    <n v="0"/>
    <s v="TOTAL MOT"/>
    <n v="8"/>
    <s v="kg"/>
    <n v="87000"/>
    <b v="0"/>
    <n v="8"/>
    <s v="kg"/>
    <n v="87000"/>
    <b v="0"/>
    <n v="87000"/>
    <b v="0"/>
    <n v="0"/>
    <b v="0"/>
    <s v="105977.17"/>
    <m/>
    <s v="105977.17"/>
    <n v="0"/>
    <b v="1"/>
    <b v="0"/>
  </r>
  <r>
    <s v="C"/>
    <s v="A"/>
    <n v="20170101"/>
    <n v="2017"/>
    <n v="52"/>
    <x v="5"/>
    <n v="562"/>
    <s v="NER"/>
    <x v="0"/>
    <s v="M"/>
    <s v="Import"/>
    <n v="251"/>
    <s v="FRA"/>
    <x v="3"/>
    <n v="0"/>
    <s v="W00"/>
    <s v="World"/>
    <s v="H4"/>
    <s v="HS"/>
    <b v="1"/>
    <n v="310420"/>
    <s v="Fertilizers, mineral or chemical potassic, potassium chloride"/>
    <x v="10"/>
    <x v="2"/>
    <b v="1"/>
    <s v="C00"/>
    <s v="TOTAL CPC"/>
    <n v="0"/>
    <n v="0"/>
    <s v="TOTAL MOT"/>
    <n v="8"/>
    <s v="kg"/>
    <n v="1"/>
    <b v="0"/>
    <n v="8"/>
    <s v="kg"/>
    <n v="1"/>
    <b v="0"/>
    <n v="1"/>
    <b v="0"/>
    <n v="0"/>
    <b v="0"/>
    <s v="22.23"/>
    <m/>
    <s v="22.23"/>
    <n v="0"/>
    <b v="1"/>
    <b v="0"/>
  </r>
  <r>
    <s v="C"/>
    <s v="A"/>
    <n v="20170101"/>
    <n v="2017"/>
    <n v="52"/>
    <x v="5"/>
    <n v="562"/>
    <s v="NER"/>
    <x v="0"/>
    <s v="M"/>
    <s v="Import"/>
    <n v="699"/>
    <s v="IND"/>
    <x v="11"/>
    <n v="0"/>
    <s v="W00"/>
    <s v="World"/>
    <s v="H4"/>
    <s v="HS"/>
    <b v="1"/>
    <n v="310420"/>
    <s v="Fertilizers, mineral or chemical potassic, potassium chloride"/>
    <x v="10"/>
    <x v="2"/>
    <b v="1"/>
    <s v="C00"/>
    <s v="TOTAL CPC"/>
    <n v="0"/>
    <n v="0"/>
    <s v="TOTAL MOT"/>
    <n v="8"/>
    <s v="kg"/>
    <n v="1000"/>
    <b v="0"/>
    <n v="8"/>
    <s v="kg"/>
    <n v="1000"/>
    <b v="0"/>
    <n v="1000"/>
    <b v="0"/>
    <n v="0"/>
    <b v="0"/>
    <s v="1218.1"/>
    <m/>
    <s v="1218.1"/>
    <n v="0"/>
    <b v="1"/>
    <b v="0"/>
  </r>
  <r>
    <s v="C"/>
    <s v="A"/>
    <n v="20170101"/>
    <n v="2017"/>
    <n v="52"/>
    <x v="5"/>
    <n v="562"/>
    <s v="NER"/>
    <x v="0"/>
    <s v="M"/>
    <s v="Import"/>
    <n v="784"/>
    <s v="ARE"/>
    <x v="32"/>
    <n v="0"/>
    <s v="W00"/>
    <s v="World"/>
    <s v="H4"/>
    <s v="HS"/>
    <b v="1"/>
    <n v="310420"/>
    <s v="Fertilizers, mineral or chemical potassic, potassium chloride"/>
    <x v="10"/>
    <x v="2"/>
    <b v="1"/>
    <s v="C00"/>
    <s v="TOTAL CPC"/>
    <n v="0"/>
    <n v="0"/>
    <s v="TOTAL MOT"/>
    <n v="8"/>
    <s v="kg"/>
    <n v="11000"/>
    <b v="0"/>
    <n v="8"/>
    <s v="kg"/>
    <n v="11000"/>
    <b v="0"/>
    <n v="11000"/>
    <b v="0"/>
    <n v="0"/>
    <b v="0"/>
    <s v="9899.74"/>
    <m/>
    <s v="9899.74"/>
    <n v="0"/>
    <b v="1"/>
    <b v="0"/>
  </r>
  <r>
    <s v="C"/>
    <s v="A"/>
    <n v="20170101"/>
    <n v="2017"/>
    <n v="52"/>
    <x v="5"/>
    <n v="180"/>
    <s v="COD"/>
    <x v="1"/>
    <s v="M"/>
    <s v="Import"/>
    <n v="0"/>
    <s v="W00"/>
    <x v="0"/>
    <n v="0"/>
    <s v="W00"/>
    <s v="World"/>
    <s v="H4"/>
    <s v="HS"/>
    <b v="1"/>
    <n v="310430"/>
    <s v="Fertilizers, mineral or chemical potassic, potassium sulphate"/>
    <x v="21"/>
    <x v="2"/>
    <b v="1"/>
    <s v="C00"/>
    <s v="TOTAL CPC"/>
    <n v="0"/>
    <n v="0"/>
    <s v="TOTAL MOT"/>
    <n v="-1"/>
    <s v="N/A"/>
    <n v="0"/>
    <b v="1"/>
    <n v="8"/>
    <s v="kg"/>
    <n v="10263"/>
    <b v="0"/>
    <n v="0"/>
    <b v="1"/>
    <n v="0"/>
    <b v="0"/>
    <s v="4452.63"/>
    <n v="0"/>
    <s v="4452.63"/>
    <n v="6"/>
    <b v="0"/>
    <b v="1"/>
  </r>
  <r>
    <s v="C"/>
    <s v="A"/>
    <n v="20170101"/>
    <n v="2017"/>
    <n v="52"/>
    <x v="5"/>
    <n v="180"/>
    <s v="COD"/>
    <x v="1"/>
    <s v="M"/>
    <s v="Import"/>
    <n v="246"/>
    <s v="FIN"/>
    <x v="57"/>
    <n v="0"/>
    <s v="W00"/>
    <s v="World"/>
    <s v="H4"/>
    <s v="HS"/>
    <b v="1"/>
    <n v="310430"/>
    <s v="Fertilizers, mineral or chemical potassic, potassium sulphate"/>
    <x v="21"/>
    <x v="2"/>
    <b v="1"/>
    <s v="C00"/>
    <s v="TOTAL CPC"/>
    <n v="0"/>
    <n v="0"/>
    <s v="TOTAL MOT"/>
    <n v="8"/>
    <s v="kg"/>
    <n v="255"/>
    <b v="0"/>
    <n v="8"/>
    <s v="kg"/>
    <n v="255"/>
    <b v="0"/>
    <n v="255"/>
    <b v="0"/>
    <n v="0"/>
    <b v="0"/>
    <s v="1973.19"/>
    <n v="0"/>
    <s v="1973.19"/>
    <n v="0"/>
    <b v="0"/>
    <b v="1"/>
  </r>
  <r>
    <s v="C"/>
    <s v="A"/>
    <n v="20170101"/>
    <n v="2017"/>
    <n v="52"/>
    <x v="5"/>
    <n v="180"/>
    <s v="COD"/>
    <x v="1"/>
    <s v="M"/>
    <s v="Import"/>
    <n v="404"/>
    <s v="KEN"/>
    <x v="22"/>
    <n v="0"/>
    <s v="W00"/>
    <s v="World"/>
    <s v="H4"/>
    <s v="HS"/>
    <b v="1"/>
    <n v="310430"/>
    <s v="Fertilizers, mineral or chemical potassic, potassium sulphate"/>
    <x v="21"/>
    <x v="2"/>
    <b v="1"/>
    <s v="C00"/>
    <s v="TOTAL CPC"/>
    <n v="0"/>
    <n v="0"/>
    <s v="TOTAL MOT"/>
    <n v="8"/>
    <s v="kg"/>
    <n v="10000"/>
    <b v="0"/>
    <n v="8"/>
    <s v="kg"/>
    <n v="10000"/>
    <b v="0"/>
    <n v="10000"/>
    <b v="0"/>
    <n v="0"/>
    <b v="0"/>
    <s v="1794.826"/>
    <n v="0"/>
    <s v="1794.826"/>
    <n v="0"/>
    <b v="0"/>
    <b v="1"/>
  </r>
  <r>
    <s v="C"/>
    <s v="A"/>
    <n v="20170101"/>
    <n v="2017"/>
    <n v="52"/>
    <x v="5"/>
    <n v="180"/>
    <s v="COD"/>
    <x v="1"/>
    <s v="M"/>
    <s v="Import"/>
    <n v="710"/>
    <s v="ZAF"/>
    <x v="30"/>
    <n v="0"/>
    <s v="W00"/>
    <s v="World"/>
    <s v="H4"/>
    <s v="HS"/>
    <b v="1"/>
    <n v="310430"/>
    <s v="Fertilizers, mineral or chemical potassic, potassium sulphate"/>
    <x v="21"/>
    <x v="2"/>
    <b v="1"/>
    <s v="C00"/>
    <s v="TOTAL CPC"/>
    <n v="0"/>
    <n v="0"/>
    <s v="TOTAL MOT"/>
    <n v="-1"/>
    <s v="N/A"/>
    <n v="0"/>
    <b v="1"/>
    <n v="8"/>
    <s v="kg"/>
    <n v="8"/>
    <b v="0"/>
    <n v="0"/>
    <b v="1"/>
    <n v="0"/>
    <b v="0"/>
    <s v="684.614"/>
    <n v="0"/>
    <s v="684.614"/>
    <n v="6"/>
    <b v="0"/>
    <b v="1"/>
  </r>
  <r>
    <s v="C"/>
    <s v="A"/>
    <n v="20170101"/>
    <n v="2017"/>
    <n v="52"/>
    <x v="5"/>
    <n v="180"/>
    <s v="COD"/>
    <x v="1"/>
    <s v="M"/>
    <s v="Import"/>
    <n v="0"/>
    <s v="W00"/>
    <x v="0"/>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0559607"/>
    <b v="0"/>
    <n v="8"/>
    <s v="kg"/>
    <n v="10559607"/>
    <b v="0"/>
    <n v="10559607"/>
    <b v="0"/>
    <n v="0"/>
    <b v="0"/>
    <s v="5994825.791"/>
    <n v="0"/>
    <s v="5994825.791"/>
    <n v="0"/>
    <b v="0"/>
    <b v="1"/>
  </r>
  <r>
    <s v="C"/>
    <s v="A"/>
    <n v="20170101"/>
    <n v="2017"/>
    <n v="52"/>
    <x v="5"/>
    <n v="180"/>
    <s v="COD"/>
    <x v="1"/>
    <s v="M"/>
    <s v="Import"/>
    <n v="24"/>
    <s v="AGO"/>
    <x v="17"/>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48976"/>
    <b v="0"/>
    <n v="8"/>
    <s v="kg"/>
    <n v="248976"/>
    <b v="0"/>
    <n v="248976"/>
    <b v="0"/>
    <n v="0"/>
    <b v="0"/>
    <s v="61237.378"/>
    <n v="0"/>
    <s v="61237.378"/>
    <n v="0"/>
    <b v="0"/>
    <b v="1"/>
  </r>
  <r>
    <s v="C"/>
    <s v="A"/>
    <n v="20170101"/>
    <n v="2017"/>
    <n v="52"/>
    <x v="5"/>
    <n v="180"/>
    <s v="COD"/>
    <x v="1"/>
    <s v="M"/>
    <s v="Import"/>
    <n v="56"/>
    <s v="BEL"/>
    <x v="18"/>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975595"/>
    <b v="0"/>
    <n v="8"/>
    <s v="kg"/>
    <n v="975595"/>
    <b v="0"/>
    <n v="975595"/>
    <b v="0"/>
    <n v="0"/>
    <b v="0"/>
    <s v="573289.438"/>
    <n v="0"/>
    <s v="573289.438"/>
    <n v="0"/>
    <b v="0"/>
    <b v="1"/>
  </r>
  <r>
    <s v="C"/>
    <s v="A"/>
    <n v="20170101"/>
    <n v="2017"/>
    <n v="52"/>
    <x v="5"/>
    <n v="180"/>
    <s v="COD"/>
    <x v="1"/>
    <s v="M"/>
    <s v="Import"/>
    <n v="156"/>
    <s v="CHN"/>
    <x v="1"/>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601057"/>
    <b v="0"/>
    <n v="8"/>
    <s v="kg"/>
    <n v="601057"/>
    <b v="0"/>
    <n v="601057"/>
    <b v="0"/>
    <n v="0"/>
    <b v="0"/>
    <s v="246237.08"/>
    <n v="0"/>
    <s v="246237.08"/>
    <n v="0"/>
    <b v="0"/>
    <b v="1"/>
  </r>
  <r>
    <s v="C"/>
    <s v="A"/>
    <n v="20170101"/>
    <n v="2017"/>
    <n v="52"/>
    <x v="5"/>
    <n v="180"/>
    <s v="COD"/>
    <x v="1"/>
    <s v="M"/>
    <s v="Import"/>
    <n v="251"/>
    <s v="FRA"/>
    <x v="3"/>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990423"/>
    <b v="0"/>
    <n v="8"/>
    <s v="kg"/>
    <n v="990423"/>
    <b v="0"/>
    <n v="990423"/>
    <b v="0"/>
    <n v="0"/>
    <b v="0"/>
    <s v="444394.385"/>
    <n v="0"/>
    <s v="444394.385"/>
    <n v="0"/>
    <b v="0"/>
    <b v="1"/>
  </r>
  <r>
    <s v="C"/>
    <s v="A"/>
    <n v="20170101"/>
    <n v="2017"/>
    <n v="52"/>
    <x v="5"/>
    <n v="180"/>
    <s v="COD"/>
    <x v="1"/>
    <s v="M"/>
    <s v="Import"/>
    <n v="276"/>
    <s v="DEU"/>
    <x v="4"/>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189"/>
    <b v="0"/>
    <n v="8"/>
    <s v="kg"/>
    <n v="2189"/>
    <b v="0"/>
    <n v="2189"/>
    <b v="0"/>
    <n v="0"/>
    <b v="0"/>
    <s v="6847.544"/>
    <n v="0"/>
    <s v="6847.544"/>
    <n v="0"/>
    <b v="0"/>
    <b v="1"/>
  </r>
  <r>
    <s v="C"/>
    <s v="A"/>
    <n v="20170101"/>
    <n v="2017"/>
    <n v="52"/>
    <x v="5"/>
    <n v="180"/>
    <s v="COD"/>
    <x v="1"/>
    <s v="M"/>
    <s v="Import"/>
    <n v="440"/>
    <s v="LTU"/>
    <x v="24"/>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206450"/>
    <b v="0"/>
    <n v="8"/>
    <s v="kg"/>
    <n v="2206450"/>
    <b v="0"/>
    <n v="2206450"/>
    <b v="0"/>
    <n v="0"/>
    <b v="0"/>
    <s v="1040060.218"/>
    <n v="0"/>
    <s v="1040060.218"/>
    <n v="0"/>
    <b v="0"/>
    <b v="1"/>
  </r>
  <r>
    <s v="C"/>
    <s v="A"/>
    <n v="20170101"/>
    <n v="2017"/>
    <n v="52"/>
    <x v="5"/>
    <n v="180"/>
    <s v="COD"/>
    <x v="1"/>
    <s v="M"/>
    <s v="Import"/>
    <n v="508"/>
    <s v="MOZ"/>
    <x v="26"/>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504000"/>
    <b v="0"/>
    <n v="8"/>
    <s v="kg"/>
    <n v="504000"/>
    <b v="0"/>
    <n v="504000"/>
    <b v="0"/>
    <n v="0"/>
    <b v="0"/>
    <s v="359669.544"/>
    <n v="0"/>
    <s v="359669.544"/>
    <n v="0"/>
    <b v="0"/>
    <b v="1"/>
  </r>
  <r>
    <s v="C"/>
    <s v="A"/>
    <n v="20170101"/>
    <n v="2017"/>
    <n v="52"/>
    <x v="5"/>
    <n v="180"/>
    <s v="COD"/>
    <x v="1"/>
    <s v="M"/>
    <s v="Import"/>
    <n v="512"/>
    <s v="OMN"/>
    <x v="58"/>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618"/>
    <b v="0"/>
    <n v="8"/>
    <s v="kg"/>
    <n v="618"/>
    <b v="0"/>
    <n v="618"/>
    <b v="0"/>
    <n v="0"/>
    <b v="0"/>
    <s v="160.648"/>
    <n v="0"/>
    <s v="160.648"/>
    <n v="0"/>
    <b v="0"/>
    <b v="1"/>
  </r>
  <r>
    <s v="C"/>
    <s v="A"/>
    <n v="20170101"/>
    <n v="2017"/>
    <n v="52"/>
    <x v="5"/>
    <n v="180"/>
    <s v="COD"/>
    <x v="1"/>
    <s v="M"/>
    <s v="Import"/>
    <n v="528"/>
    <s v="NLD"/>
    <x v="7"/>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050"/>
    <b v="0"/>
    <n v="8"/>
    <s v="kg"/>
    <n v="1050"/>
    <b v="0"/>
    <n v="1050"/>
    <b v="0"/>
    <n v="0"/>
    <b v="0"/>
    <s v="1972.616"/>
    <n v="0"/>
    <s v="1972.616"/>
    <n v="0"/>
    <b v="0"/>
    <b v="1"/>
  </r>
  <r>
    <s v="C"/>
    <s v="A"/>
    <n v="20170101"/>
    <n v="2017"/>
    <n v="52"/>
    <x v="5"/>
    <n v="180"/>
    <s v="COD"/>
    <x v="1"/>
    <s v="M"/>
    <s v="Import"/>
    <n v="554"/>
    <s v="NZL"/>
    <x v="59"/>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20"/>
    <b v="0"/>
    <n v="8"/>
    <s v="kg"/>
    <n v="320"/>
    <b v="0"/>
    <n v="320"/>
    <b v="0"/>
    <n v="0"/>
    <b v="0"/>
    <s v="2993.55"/>
    <n v="0"/>
    <s v="2993.55"/>
    <n v="0"/>
    <b v="0"/>
    <b v="1"/>
  </r>
  <r>
    <s v="C"/>
    <s v="A"/>
    <n v="20170101"/>
    <n v="2017"/>
    <n v="52"/>
    <x v="5"/>
    <n v="180"/>
    <s v="COD"/>
    <x v="1"/>
    <s v="M"/>
    <s v="Import"/>
    <n v="643"/>
    <s v="RUS"/>
    <x v="9"/>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4200"/>
    <b v="0"/>
    <n v="8"/>
    <s v="kg"/>
    <n v="4200"/>
    <b v="0"/>
    <n v="4200"/>
    <b v="0"/>
    <n v="0"/>
    <b v="0"/>
    <s v="6482.962"/>
    <n v="0"/>
    <s v="6482.962"/>
    <n v="0"/>
    <b v="0"/>
    <b v="1"/>
  </r>
  <r>
    <s v="C"/>
    <s v="A"/>
    <n v="20170101"/>
    <n v="2017"/>
    <n v="52"/>
    <x v="5"/>
    <n v="180"/>
    <s v="COD"/>
    <x v="1"/>
    <s v="M"/>
    <s v="Import"/>
    <n v="699"/>
    <s v="IND"/>
    <x v="11"/>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09"/>
    <b v="0"/>
    <n v="8"/>
    <s v="kg"/>
    <n v="309"/>
    <b v="0"/>
    <n v="309"/>
    <b v="0"/>
    <n v="0"/>
    <b v="0"/>
    <s v="2234.166"/>
    <n v="0"/>
    <s v="2234.166"/>
    <n v="0"/>
    <b v="0"/>
    <b v="1"/>
  </r>
  <r>
    <s v="C"/>
    <s v="A"/>
    <n v="20170101"/>
    <n v="2017"/>
    <n v="52"/>
    <x v="5"/>
    <n v="180"/>
    <s v="COD"/>
    <x v="1"/>
    <s v="M"/>
    <s v="Import"/>
    <n v="704"/>
    <s v="VNM"/>
    <x v="29"/>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48800"/>
    <b v="0"/>
    <n v="8"/>
    <s v="kg"/>
    <n v="48800"/>
    <b v="0"/>
    <n v="48800"/>
    <b v="0"/>
    <n v="0"/>
    <b v="0"/>
    <s v="20688.253"/>
    <n v="0"/>
    <s v="20688.253"/>
    <n v="0"/>
    <b v="0"/>
    <b v="1"/>
  </r>
  <r>
    <s v="C"/>
    <s v="A"/>
    <n v="20170101"/>
    <n v="2017"/>
    <n v="52"/>
    <x v="5"/>
    <n v="180"/>
    <s v="COD"/>
    <x v="1"/>
    <s v="M"/>
    <s v="Import"/>
    <n v="710"/>
    <s v="ZAF"/>
    <x v="30"/>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446453"/>
    <b v="0"/>
    <n v="8"/>
    <s v="kg"/>
    <n v="3446453"/>
    <b v="0"/>
    <n v="3446453"/>
    <b v="0"/>
    <n v="0"/>
    <b v="0"/>
    <s v="2467225.501"/>
    <n v="0"/>
    <s v="2467225.501"/>
    <n v="0"/>
    <b v="0"/>
    <b v="1"/>
  </r>
  <r>
    <s v="C"/>
    <s v="A"/>
    <n v="20170101"/>
    <n v="2017"/>
    <n v="52"/>
    <x v="5"/>
    <n v="180"/>
    <s v="COD"/>
    <x v="1"/>
    <s v="M"/>
    <s v="Import"/>
    <n v="800"/>
    <s v="UGA"/>
    <x v="34"/>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248"/>
    <b v="0"/>
    <n v="8"/>
    <s v="kg"/>
    <n v="1248"/>
    <b v="0"/>
    <n v="1248"/>
    <b v="0"/>
    <n v="0"/>
    <b v="0"/>
    <s v="2356.975"/>
    <n v="0"/>
    <s v="2356.975"/>
    <n v="0"/>
    <b v="0"/>
    <b v="1"/>
  </r>
  <r>
    <s v="C"/>
    <s v="A"/>
    <n v="20170101"/>
    <n v="2017"/>
    <n v="52"/>
    <x v="5"/>
    <n v="180"/>
    <s v="COD"/>
    <x v="1"/>
    <s v="M"/>
    <s v="Import"/>
    <n v="826"/>
    <s v="GBR"/>
    <x v="37"/>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079"/>
    <b v="0"/>
    <n v="8"/>
    <s v="kg"/>
    <n v="2079"/>
    <b v="0"/>
    <n v="2079"/>
    <b v="0"/>
    <n v="0"/>
    <b v="0"/>
    <s v="6949.683"/>
    <n v="0"/>
    <s v="6949.683"/>
    <n v="0"/>
    <b v="0"/>
    <b v="1"/>
  </r>
  <r>
    <s v="C"/>
    <s v="A"/>
    <n v="20170101"/>
    <n v="2017"/>
    <n v="52"/>
    <x v="5"/>
    <n v="180"/>
    <s v="COD"/>
    <x v="1"/>
    <s v="M"/>
    <s v="Import"/>
    <n v="842"/>
    <s v="USA"/>
    <x v="15"/>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840"/>
    <b v="0"/>
    <n v="8"/>
    <s v="kg"/>
    <n v="2840"/>
    <b v="0"/>
    <n v="2840"/>
    <b v="0"/>
    <n v="0"/>
    <b v="0"/>
    <s v="9693.017"/>
    <n v="0"/>
    <s v="9693.017"/>
    <n v="0"/>
    <b v="0"/>
    <b v="1"/>
  </r>
  <r>
    <s v="C"/>
    <s v="A"/>
    <n v="20170101"/>
    <n v="2017"/>
    <n v="52"/>
    <x v="5"/>
    <n v="180"/>
    <s v="COD"/>
    <x v="1"/>
    <s v="M"/>
    <s v="Import"/>
    <n v="894"/>
    <s v="ZMB"/>
    <x v="39"/>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523000"/>
    <b v="0"/>
    <n v="8"/>
    <s v="kg"/>
    <n v="1523000"/>
    <b v="0"/>
    <n v="1523000"/>
    <b v="0"/>
    <n v="0"/>
    <b v="0"/>
    <s v="742332.832"/>
    <n v="0"/>
    <s v="742332.832"/>
    <n v="0"/>
    <b v="0"/>
    <b v="1"/>
  </r>
  <r>
    <s v="C"/>
    <s v="A"/>
    <n v="20170101"/>
    <n v="2017"/>
    <n v="52"/>
    <x v="5"/>
    <n v="562"/>
    <s v="NER"/>
    <x v="0"/>
    <s v="M"/>
    <s v="Import"/>
    <n v="0"/>
    <s v="W00"/>
    <x v="0"/>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4116935"/>
    <b v="0"/>
    <n v="8"/>
    <s v="kg"/>
    <n v="14116935"/>
    <b v="0"/>
    <n v="14116935"/>
    <b v="0"/>
    <n v="0"/>
    <b v="0"/>
    <s v="7368084.71"/>
    <m/>
    <s v="7368084.71"/>
    <n v="0"/>
    <b v="0"/>
    <b v="1"/>
  </r>
  <r>
    <s v="C"/>
    <s v="A"/>
    <n v="20170101"/>
    <n v="2017"/>
    <n v="52"/>
    <x v="5"/>
    <n v="562"/>
    <s v="NER"/>
    <x v="0"/>
    <s v="M"/>
    <s v="Import"/>
    <n v="20"/>
    <s v="AND"/>
    <x v="56"/>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05000"/>
    <b v="0"/>
    <n v="8"/>
    <s v="kg"/>
    <n v="105000"/>
    <b v="0"/>
    <n v="105000"/>
    <b v="0"/>
    <n v="0"/>
    <b v="0"/>
    <s v="85260.5"/>
    <m/>
    <s v="85260.5"/>
    <n v="0"/>
    <b v="0"/>
    <b v="1"/>
  </r>
  <r>
    <s v="C"/>
    <s v="A"/>
    <n v="20170101"/>
    <n v="2017"/>
    <n v="52"/>
    <x v="5"/>
    <n v="562"/>
    <s v="NER"/>
    <x v="0"/>
    <s v="M"/>
    <s v="Import"/>
    <n v="156"/>
    <s v="CHN"/>
    <x v="1"/>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688"/>
    <b v="0"/>
    <n v="8"/>
    <s v="kg"/>
    <n v="1688"/>
    <b v="0"/>
    <n v="1688"/>
    <b v="0"/>
    <n v="0"/>
    <b v="0"/>
    <s v="986.84"/>
    <m/>
    <s v="986.84"/>
    <n v="0"/>
    <b v="0"/>
    <b v="1"/>
  </r>
  <r>
    <s v="C"/>
    <s v="A"/>
    <n v="20170101"/>
    <n v="2017"/>
    <n v="52"/>
    <x v="5"/>
    <n v="562"/>
    <s v="NER"/>
    <x v="0"/>
    <s v="M"/>
    <s v="Import"/>
    <n v="204"/>
    <s v="BEN"/>
    <x v="2"/>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4139850"/>
    <b v="0"/>
    <n v="8"/>
    <s v="kg"/>
    <n v="4139850"/>
    <b v="0"/>
    <n v="4139850"/>
    <b v="0"/>
    <n v="0"/>
    <b v="0"/>
    <s v="2122436.42"/>
    <m/>
    <s v="2122436.42"/>
    <n v="0"/>
    <b v="0"/>
    <b v="1"/>
  </r>
  <r>
    <s v="C"/>
    <s v="A"/>
    <n v="20170101"/>
    <n v="2017"/>
    <n v="52"/>
    <x v="5"/>
    <n v="562"/>
    <s v="NER"/>
    <x v="0"/>
    <s v="M"/>
    <s v="Import"/>
    <n v="251"/>
    <s v="FRA"/>
    <x v="3"/>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1"/>
    <b v="0"/>
    <n v="8"/>
    <s v="kg"/>
    <n v="11"/>
    <b v="0"/>
    <n v="11"/>
    <b v="0"/>
    <n v="0"/>
    <b v="0"/>
    <s v="377.37"/>
    <m/>
    <s v="377.37"/>
    <n v="0"/>
    <b v="0"/>
    <b v="1"/>
  </r>
  <r>
    <s v="C"/>
    <s v="A"/>
    <n v="20170101"/>
    <n v="2017"/>
    <n v="52"/>
    <x v="5"/>
    <n v="562"/>
    <s v="NER"/>
    <x v="0"/>
    <s v="M"/>
    <s v="Import"/>
    <n v="384"/>
    <s v="CIV"/>
    <x v="6"/>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593520"/>
    <b v="0"/>
    <n v="8"/>
    <s v="kg"/>
    <n v="593520"/>
    <b v="0"/>
    <n v="593520"/>
    <b v="0"/>
    <n v="0"/>
    <b v="0"/>
    <s v="352186.93"/>
    <m/>
    <s v="352186.93"/>
    <n v="0"/>
    <b v="0"/>
    <b v="1"/>
  </r>
  <r>
    <s v="C"/>
    <s v="A"/>
    <n v="20170101"/>
    <n v="2017"/>
    <n v="52"/>
    <x v="5"/>
    <n v="562"/>
    <s v="NER"/>
    <x v="0"/>
    <s v="M"/>
    <s v="Import"/>
    <n v="504"/>
    <s v="MAR"/>
    <x v="43"/>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7209800"/>
    <b v="0"/>
    <n v="8"/>
    <s v="kg"/>
    <n v="7209800"/>
    <b v="0"/>
    <n v="7209800"/>
    <b v="0"/>
    <n v="0"/>
    <b v="0"/>
    <s v="3514343.18"/>
    <m/>
    <s v="3514343.18"/>
    <n v="0"/>
    <b v="0"/>
    <b v="1"/>
  </r>
  <r>
    <s v="C"/>
    <s v="A"/>
    <n v="20170101"/>
    <n v="2017"/>
    <n v="52"/>
    <x v="5"/>
    <n v="562"/>
    <s v="NER"/>
    <x v="0"/>
    <s v="M"/>
    <s v="Import"/>
    <n v="566"/>
    <s v="NGA"/>
    <x v="8"/>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604916"/>
    <b v="0"/>
    <n v="8"/>
    <s v="kg"/>
    <n v="604916"/>
    <b v="0"/>
    <n v="604916"/>
    <b v="0"/>
    <n v="0"/>
    <b v="0"/>
    <s v="138925.43"/>
    <m/>
    <s v="138925.43"/>
    <n v="0"/>
    <b v="0"/>
    <b v="1"/>
  </r>
  <r>
    <s v="C"/>
    <s v="A"/>
    <n v="20170101"/>
    <n v="2017"/>
    <n v="52"/>
    <x v="5"/>
    <n v="562"/>
    <s v="NER"/>
    <x v="0"/>
    <s v="M"/>
    <s v="Import"/>
    <n v="586"/>
    <s v="PAK"/>
    <x v="55"/>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76000"/>
    <b v="0"/>
    <n v="8"/>
    <s v="kg"/>
    <n v="76000"/>
    <b v="0"/>
    <n v="76000"/>
    <b v="0"/>
    <n v="0"/>
    <b v="0"/>
    <s v="40324.57"/>
    <m/>
    <s v="40324.57"/>
    <n v="0"/>
    <b v="0"/>
    <b v="1"/>
  </r>
  <r>
    <s v="C"/>
    <s v="A"/>
    <n v="20170101"/>
    <n v="2017"/>
    <n v="52"/>
    <x v="5"/>
    <n v="562"/>
    <s v="NER"/>
    <x v="0"/>
    <s v="M"/>
    <s v="Import"/>
    <n v="784"/>
    <s v="ARE"/>
    <x v="32"/>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386150"/>
    <b v="0"/>
    <n v="8"/>
    <s v="kg"/>
    <n v="1386150"/>
    <b v="0"/>
    <n v="1386150"/>
    <b v="0"/>
    <n v="0"/>
    <b v="0"/>
    <s v="1113243.47"/>
    <m/>
    <s v="1113243.47"/>
    <n v="0"/>
    <b v="0"/>
    <b v="1"/>
  </r>
  <r>
    <s v="C"/>
    <s v="A"/>
    <n v="20170101"/>
    <n v="2017"/>
    <n v="52"/>
    <x v="5"/>
    <n v="180"/>
    <s v="COD"/>
    <x v="1"/>
    <s v="M"/>
    <s v="Import"/>
    <n v="0"/>
    <s v="W00"/>
    <x v="0"/>
    <n v="0"/>
    <s v="W00"/>
    <s v="World"/>
    <s v="H4"/>
    <s v="HS"/>
    <b v="1"/>
    <n v="310510"/>
    <s v="Fertilizers, mineral or chemical in tablets or similar forms or in packages of a gross weight not exceeding 10kg"/>
    <x v="13"/>
    <x v="2"/>
    <b v="1"/>
    <s v="C00"/>
    <s v="TOTAL CPC"/>
    <n v="0"/>
    <n v="0"/>
    <s v="TOTAL MOT"/>
    <n v="8"/>
    <s v="kg"/>
    <n v="5437"/>
    <b v="0"/>
    <n v="8"/>
    <s v="kg"/>
    <n v="5437"/>
    <b v="0"/>
    <n v="5437"/>
    <b v="0"/>
    <n v="0"/>
    <b v="0"/>
    <s v="2717.748"/>
    <n v="0"/>
    <s v="2717.748"/>
    <n v="0"/>
    <b v="0"/>
    <b v="1"/>
  </r>
  <r>
    <s v="C"/>
    <s v="A"/>
    <n v="20170101"/>
    <n v="2017"/>
    <n v="52"/>
    <x v="5"/>
    <n v="180"/>
    <s v="COD"/>
    <x v="1"/>
    <s v="M"/>
    <s v="Import"/>
    <n v="156"/>
    <s v="CHN"/>
    <x v="1"/>
    <n v="0"/>
    <s v="W00"/>
    <s v="World"/>
    <s v="H4"/>
    <s v="HS"/>
    <b v="1"/>
    <n v="310510"/>
    <s v="Fertilizers, mineral or chemical in tablets or similar forms or in packages of a gross weight not exceeding 10kg"/>
    <x v="13"/>
    <x v="2"/>
    <b v="1"/>
    <s v="C00"/>
    <s v="TOTAL CPC"/>
    <n v="0"/>
    <n v="0"/>
    <s v="TOTAL MOT"/>
    <n v="8"/>
    <s v="kg"/>
    <n v="4750"/>
    <b v="0"/>
    <n v="8"/>
    <s v="kg"/>
    <n v="4750"/>
    <b v="0"/>
    <n v="4750"/>
    <b v="0"/>
    <n v="0"/>
    <b v="0"/>
    <s v="1773.465"/>
    <n v="0"/>
    <s v="1773.465"/>
    <n v="0"/>
    <b v="0"/>
    <b v="1"/>
  </r>
  <r>
    <s v="C"/>
    <s v="A"/>
    <n v="20170101"/>
    <n v="2017"/>
    <n v="52"/>
    <x v="5"/>
    <n v="180"/>
    <s v="COD"/>
    <x v="1"/>
    <s v="M"/>
    <s v="Import"/>
    <n v="276"/>
    <s v="DEU"/>
    <x v="4"/>
    <n v="0"/>
    <s v="W00"/>
    <s v="World"/>
    <s v="H4"/>
    <s v="HS"/>
    <b v="1"/>
    <n v="310510"/>
    <s v="Fertilizers, mineral or chemical in tablets or similar forms or in packages of a gross weight not exceeding 10kg"/>
    <x v="13"/>
    <x v="2"/>
    <b v="1"/>
    <s v="C00"/>
    <s v="TOTAL CPC"/>
    <n v="0"/>
    <n v="0"/>
    <s v="TOTAL MOT"/>
    <n v="8"/>
    <s v="kg"/>
    <n v="50"/>
    <b v="0"/>
    <n v="8"/>
    <s v="kg"/>
    <n v="50"/>
    <b v="0"/>
    <n v="50"/>
    <b v="0"/>
    <n v="0"/>
    <b v="0"/>
    <s v="303.741"/>
    <n v="0"/>
    <s v="303.741"/>
    <n v="0"/>
    <b v="0"/>
    <b v="1"/>
  </r>
  <r>
    <s v="C"/>
    <s v="A"/>
    <n v="20170101"/>
    <n v="2017"/>
    <n v="52"/>
    <x v="5"/>
    <n v="180"/>
    <s v="COD"/>
    <x v="1"/>
    <s v="M"/>
    <s v="Import"/>
    <n v="699"/>
    <s v="IND"/>
    <x v="11"/>
    <n v="0"/>
    <s v="W00"/>
    <s v="World"/>
    <s v="H4"/>
    <s v="HS"/>
    <b v="1"/>
    <n v="310510"/>
    <s v="Fertilizers, mineral or chemical in tablets or similar forms or in packages of a gross weight not exceeding 10kg"/>
    <x v="13"/>
    <x v="2"/>
    <b v="1"/>
    <s v="C00"/>
    <s v="TOTAL CPC"/>
    <n v="0"/>
    <n v="0"/>
    <s v="TOTAL MOT"/>
    <n v="8"/>
    <s v="kg"/>
    <n v="25"/>
    <b v="0"/>
    <n v="8"/>
    <s v="kg"/>
    <n v="25"/>
    <b v="0"/>
    <n v="25"/>
    <b v="0"/>
    <n v="0"/>
    <b v="0"/>
    <s v="6.425"/>
    <n v="0"/>
    <s v="6.425"/>
    <n v="0"/>
    <b v="0"/>
    <b v="1"/>
  </r>
  <r>
    <s v="C"/>
    <s v="A"/>
    <n v="20170101"/>
    <n v="2017"/>
    <n v="52"/>
    <x v="5"/>
    <n v="180"/>
    <s v="COD"/>
    <x v="1"/>
    <s v="M"/>
    <s v="Import"/>
    <n v="710"/>
    <s v="ZAF"/>
    <x v="30"/>
    <n v="0"/>
    <s v="W00"/>
    <s v="World"/>
    <s v="H4"/>
    <s v="HS"/>
    <b v="1"/>
    <n v="310510"/>
    <s v="Fertilizers, mineral or chemical in tablets or similar forms or in packages of a gross weight not exceeding 10kg"/>
    <x v="13"/>
    <x v="2"/>
    <b v="1"/>
    <s v="C00"/>
    <s v="TOTAL CPC"/>
    <n v="0"/>
    <n v="0"/>
    <s v="TOTAL MOT"/>
    <n v="8"/>
    <s v="kg"/>
    <n v="17"/>
    <b v="0"/>
    <n v="8"/>
    <s v="kg"/>
    <n v="17"/>
    <b v="0"/>
    <n v="17"/>
    <b v="0"/>
    <n v="0"/>
    <b v="0"/>
    <s v="234.097"/>
    <n v="0"/>
    <s v="234.097"/>
    <n v="0"/>
    <b v="0"/>
    <b v="1"/>
  </r>
  <r>
    <s v="C"/>
    <s v="A"/>
    <n v="20170101"/>
    <n v="2017"/>
    <n v="52"/>
    <x v="5"/>
    <n v="180"/>
    <s v="COD"/>
    <x v="1"/>
    <s v="M"/>
    <s v="Import"/>
    <n v="800"/>
    <s v="UGA"/>
    <x v="34"/>
    <n v="0"/>
    <s v="W00"/>
    <s v="World"/>
    <s v="H4"/>
    <s v="HS"/>
    <b v="1"/>
    <n v="310510"/>
    <s v="Fertilizers, mineral or chemical in tablets or similar forms or in packages of a gross weight not exceeding 10kg"/>
    <x v="13"/>
    <x v="2"/>
    <b v="1"/>
    <s v="C00"/>
    <s v="TOTAL CPC"/>
    <n v="0"/>
    <n v="0"/>
    <s v="TOTAL MOT"/>
    <n v="8"/>
    <s v="kg"/>
    <n v="595"/>
    <b v="0"/>
    <n v="8"/>
    <s v="kg"/>
    <n v="595"/>
    <b v="0"/>
    <n v="595"/>
    <b v="0"/>
    <n v="0"/>
    <b v="0"/>
    <s v="400.02"/>
    <n v="0"/>
    <s v="400.02"/>
    <n v="0"/>
    <b v="0"/>
    <b v="1"/>
  </r>
  <r>
    <s v="C"/>
    <s v="A"/>
    <n v="20170101"/>
    <n v="2017"/>
    <n v="52"/>
    <x v="5"/>
    <n v="562"/>
    <s v="NER"/>
    <x v="0"/>
    <s v="M"/>
    <s v="Import"/>
    <n v="0"/>
    <s v="W00"/>
    <x v="0"/>
    <n v="0"/>
    <s v="W00"/>
    <s v="World"/>
    <s v="H4"/>
    <s v="HS"/>
    <b v="1"/>
    <n v="310510"/>
    <s v="Fertilizers, mineral or chemical in tablets or similar forms or in packages of a gross weight not exceeding 10kg"/>
    <x v="13"/>
    <x v="2"/>
    <b v="1"/>
    <s v="C00"/>
    <s v="TOTAL CPC"/>
    <n v="0"/>
    <n v="0"/>
    <s v="TOTAL MOT"/>
    <n v="8"/>
    <s v="kg"/>
    <n v="11"/>
    <b v="0"/>
    <n v="8"/>
    <s v="kg"/>
    <n v="11"/>
    <b v="0"/>
    <n v="11"/>
    <b v="0"/>
    <n v="0"/>
    <b v="0"/>
    <s v="377.37"/>
    <m/>
    <s v="377.37"/>
    <n v="0"/>
    <b v="0"/>
    <b v="1"/>
  </r>
  <r>
    <s v="C"/>
    <s v="A"/>
    <n v="20170101"/>
    <n v="2017"/>
    <n v="52"/>
    <x v="5"/>
    <n v="562"/>
    <s v="NER"/>
    <x v="0"/>
    <s v="M"/>
    <s v="Import"/>
    <n v="251"/>
    <s v="FRA"/>
    <x v="3"/>
    <n v="0"/>
    <s v="W00"/>
    <s v="World"/>
    <s v="H4"/>
    <s v="HS"/>
    <b v="1"/>
    <n v="310510"/>
    <s v="Fertilizers, mineral or chemical in tablets or similar forms or in packages of a gross weight not exceeding 10kg"/>
    <x v="13"/>
    <x v="2"/>
    <b v="1"/>
    <s v="C00"/>
    <s v="TOTAL CPC"/>
    <n v="0"/>
    <n v="0"/>
    <s v="TOTAL MOT"/>
    <n v="8"/>
    <s v="kg"/>
    <n v="11"/>
    <b v="0"/>
    <n v="8"/>
    <s v="kg"/>
    <n v="11"/>
    <b v="0"/>
    <n v="11"/>
    <b v="0"/>
    <n v="0"/>
    <b v="0"/>
    <s v="377.37"/>
    <m/>
    <s v="377.37"/>
    <n v="0"/>
    <b v="1"/>
    <b v="0"/>
  </r>
  <r>
    <s v="C"/>
    <s v="A"/>
    <n v="20170101"/>
    <n v="2017"/>
    <n v="52"/>
    <x v="5"/>
    <n v="180"/>
    <s v="COD"/>
    <x v="1"/>
    <s v="M"/>
    <s v="Import"/>
    <n v="0"/>
    <s v="W00"/>
    <x v="0"/>
    <n v="0"/>
    <s v="W00"/>
    <s v="World"/>
    <s v="H4"/>
    <s v="HS"/>
    <b v="1"/>
    <n v="310520"/>
    <s v="Fertilizers, mineral or chemical containing the three fertilizing elements nitrogen, phosphorus and potassium"/>
    <x v="14"/>
    <x v="2"/>
    <b v="1"/>
    <s v="C00"/>
    <s v="TOTAL CPC"/>
    <n v="0"/>
    <n v="0"/>
    <s v="TOTAL MOT"/>
    <n v="8"/>
    <s v="kg"/>
    <n v="10199543"/>
    <b v="0"/>
    <n v="8"/>
    <s v="kg"/>
    <n v="10199543"/>
    <b v="0"/>
    <n v="10199543"/>
    <b v="0"/>
    <n v="0"/>
    <b v="0"/>
    <s v="5665845.771"/>
    <n v="0"/>
    <s v="5665845.771"/>
    <n v="0"/>
    <b v="0"/>
    <b v="1"/>
  </r>
  <r>
    <s v="C"/>
    <s v="A"/>
    <n v="20170101"/>
    <n v="2017"/>
    <n v="52"/>
    <x v="5"/>
    <n v="180"/>
    <s v="COD"/>
    <x v="1"/>
    <s v="M"/>
    <s v="Import"/>
    <n v="24"/>
    <s v="AGO"/>
    <x v="17"/>
    <n v="0"/>
    <s v="W00"/>
    <s v="World"/>
    <s v="H4"/>
    <s v="HS"/>
    <b v="1"/>
    <n v="310520"/>
    <s v="Fertilizers, mineral or chemical containing the three fertilizing elements nitrogen, phosphorus and potassium"/>
    <x v="14"/>
    <x v="2"/>
    <b v="1"/>
    <s v="C00"/>
    <s v="TOTAL CPC"/>
    <n v="0"/>
    <n v="0"/>
    <s v="TOTAL MOT"/>
    <n v="8"/>
    <s v="kg"/>
    <n v="245081"/>
    <b v="0"/>
    <n v="8"/>
    <s v="kg"/>
    <n v="245081"/>
    <b v="0"/>
    <n v="245081"/>
    <b v="0"/>
    <n v="0"/>
    <b v="0"/>
    <s v="60587.253"/>
    <n v="0"/>
    <s v="60587.253"/>
    <n v="0"/>
    <b v="0"/>
    <b v="1"/>
  </r>
  <r>
    <s v="C"/>
    <s v="A"/>
    <n v="20170101"/>
    <n v="2017"/>
    <n v="52"/>
    <x v="5"/>
    <n v="180"/>
    <s v="COD"/>
    <x v="1"/>
    <s v="M"/>
    <s v="Import"/>
    <n v="56"/>
    <s v="BEL"/>
    <x v="18"/>
    <n v="0"/>
    <s v="W00"/>
    <s v="World"/>
    <s v="H4"/>
    <s v="HS"/>
    <b v="1"/>
    <n v="310520"/>
    <s v="Fertilizers, mineral or chemical containing the three fertilizing elements nitrogen, phosphorus and potassium"/>
    <x v="14"/>
    <x v="2"/>
    <b v="1"/>
    <s v="C00"/>
    <s v="TOTAL CPC"/>
    <n v="0"/>
    <n v="0"/>
    <s v="TOTAL MOT"/>
    <n v="8"/>
    <s v="kg"/>
    <n v="968275"/>
    <b v="0"/>
    <n v="8"/>
    <s v="kg"/>
    <n v="968275"/>
    <b v="0"/>
    <n v="968275"/>
    <b v="0"/>
    <n v="0"/>
    <b v="0"/>
    <s v="553634.452"/>
    <n v="0"/>
    <s v="553634.452"/>
    <n v="0"/>
    <b v="0"/>
    <b v="1"/>
  </r>
  <r>
    <s v="C"/>
    <s v="A"/>
    <n v="20170101"/>
    <n v="2017"/>
    <n v="52"/>
    <x v="5"/>
    <n v="180"/>
    <s v="COD"/>
    <x v="1"/>
    <s v="M"/>
    <s v="Import"/>
    <n v="156"/>
    <s v="CHN"/>
    <x v="1"/>
    <n v="0"/>
    <s v="W00"/>
    <s v="World"/>
    <s v="H4"/>
    <s v="HS"/>
    <b v="1"/>
    <n v="310520"/>
    <s v="Fertilizers, mineral or chemical containing the three fertilizing elements nitrogen, phosphorus and potassium"/>
    <x v="14"/>
    <x v="2"/>
    <b v="1"/>
    <s v="C00"/>
    <s v="TOTAL CPC"/>
    <n v="0"/>
    <n v="0"/>
    <s v="TOTAL MOT"/>
    <n v="8"/>
    <s v="kg"/>
    <n v="494402"/>
    <b v="0"/>
    <n v="8"/>
    <s v="kg"/>
    <n v="494402"/>
    <b v="0"/>
    <n v="494402"/>
    <b v="0"/>
    <n v="0"/>
    <b v="0"/>
    <s v="205588.398"/>
    <n v="0"/>
    <s v="205588.398"/>
    <n v="0"/>
    <b v="0"/>
    <b v="1"/>
  </r>
  <r>
    <s v="C"/>
    <s v="A"/>
    <n v="20170101"/>
    <n v="2017"/>
    <n v="52"/>
    <x v="5"/>
    <n v="180"/>
    <s v="COD"/>
    <x v="1"/>
    <s v="M"/>
    <s v="Import"/>
    <n v="251"/>
    <s v="FRA"/>
    <x v="3"/>
    <n v="0"/>
    <s v="W00"/>
    <s v="World"/>
    <s v="H4"/>
    <s v="HS"/>
    <b v="1"/>
    <n v="310520"/>
    <s v="Fertilizers, mineral or chemical containing the three fertilizing elements nitrogen, phosphorus and potassium"/>
    <x v="14"/>
    <x v="2"/>
    <b v="1"/>
    <s v="C00"/>
    <s v="TOTAL CPC"/>
    <n v="0"/>
    <n v="0"/>
    <s v="TOTAL MOT"/>
    <n v="8"/>
    <s v="kg"/>
    <n v="990420"/>
    <b v="0"/>
    <n v="8"/>
    <s v="kg"/>
    <n v="990420"/>
    <b v="0"/>
    <n v="990420"/>
    <b v="0"/>
    <n v="0"/>
    <b v="0"/>
    <s v="444141.738"/>
    <n v="0"/>
    <s v="444141.738"/>
    <n v="0"/>
    <b v="0"/>
    <b v="1"/>
  </r>
  <r>
    <s v="C"/>
    <s v="A"/>
    <n v="20170101"/>
    <n v="2017"/>
    <n v="52"/>
    <x v="5"/>
    <n v="180"/>
    <s v="COD"/>
    <x v="1"/>
    <s v="M"/>
    <s v="Import"/>
    <n v="276"/>
    <s v="DEU"/>
    <x v="4"/>
    <n v="0"/>
    <s v="W00"/>
    <s v="World"/>
    <s v="H4"/>
    <s v="HS"/>
    <b v="1"/>
    <n v="310520"/>
    <s v="Fertilizers, mineral or chemical containing the three fertilizing elements nitrogen, phosphorus and potassium"/>
    <x v="14"/>
    <x v="2"/>
    <b v="1"/>
    <s v="C00"/>
    <s v="TOTAL CPC"/>
    <n v="0"/>
    <n v="0"/>
    <s v="TOTAL MOT"/>
    <n v="8"/>
    <s v="kg"/>
    <n v="2139"/>
    <b v="0"/>
    <n v="8"/>
    <s v="kg"/>
    <n v="2139"/>
    <b v="0"/>
    <n v="2139"/>
    <b v="0"/>
    <n v="0"/>
    <b v="0"/>
    <s v="6543.803"/>
    <n v="0"/>
    <s v="6543.803"/>
    <n v="0"/>
    <b v="0"/>
    <b v="1"/>
  </r>
  <r>
    <s v="C"/>
    <s v="A"/>
    <n v="20170101"/>
    <n v="2017"/>
    <n v="52"/>
    <x v="5"/>
    <n v="180"/>
    <s v="COD"/>
    <x v="1"/>
    <s v="M"/>
    <s v="Import"/>
    <n v="440"/>
    <s v="LTU"/>
    <x v="24"/>
    <n v="0"/>
    <s v="W00"/>
    <s v="World"/>
    <s v="H4"/>
    <s v="HS"/>
    <b v="1"/>
    <n v="310520"/>
    <s v="Fertilizers, mineral or chemical containing the three fertilizing elements nitrogen, phosphorus and potassium"/>
    <x v="14"/>
    <x v="2"/>
    <b v="1"/>
    <s v="C00"/>
    <s v="TOTAL CPC"/>
    <n v="0"/>
    <n v="0"/>
    <s v="TOTAL MOT"/>
    <n v="8"/>
    <s v="kg"/>
    <n v="2206450"/>
    <b v="0"/>
    <n v="8"/>
    <s v="kg"/>
    <n v="2206450"/>
    <b v="0"/>
    <n v="2206450"/>
    <b v="0"/>
    <n v="0"/>
    <b v="0"/>
    <s v="1040060.218"/>
    <n v="0"/>
    <s v="1040060.218"/>
    <n v="0"/>
    <b v="0"/>
    <b v="1"/>
  </r>
  <r>
    <s v="C"/>
    <s v="A"/>
    <n v="20170101"/>
    <n v="2017"/>
    <n v="52"/>
    <x v="5"/>
    <n v="180"/>
    <s v="COD"/>
    <x v="1"/>
    <s v="M"/>
    <s v="Import"/>
    <n v="508"/>
    <s v="MOZ"/>
    <x v="26"/>
    <n v="0"/>
    <s v="W00"/>
    <s v="World"/>
    <s v="H4"/>
    <s v="HS"/>
    <b v="1"/>
    <n v="310520"/>
    <s v="Fertilizers, mineral or chemical containing the three fertilizing elements nitrogen, phosphorus and potassium"/>
    <x v="14"/>
    <x v="2"/>
    <b v="1"/>
    <s v="C00"/>
    <s v="TOTAL CPC"/>
    <n v="0"/>
    <n v="0"/>
    <s v="TOTAL MOT"/>
    <n v="8"/>
    <s v="kg"/>
    <n v="504000"/>
    <b v="0"/>
    <n v="8"/>
    <s v="kg"/>
    <n v="504000"/>
    <b v="0"/>
    <n v="504000"/>
    <b v="0"/>
    <n v="0"/>
    <b v="0"/>
    <s v="359669.544"/>
    <n v="0"/>
    <s v="359669.544"/>
    <n v="0"/>
    <b v="0"/>
    <b v="1"/>
  </r>
  <r>
    <s v="C"/>
    <s v="A"/>
    <n v="20170101"/>
    <n v="2017"/>
    <n v="52"/>
    <x v="5"/>
    <n v="180"/>
    <s v="COD"/>
    <x v="1"/>
    <s v="M"/>
    <s v="Import"/>
    <n v="512"/>
    <s v="OMN"/>
    <x v="58"/>
    <n v="0"/>
    <s v="W00"/>
    <s v="World"/>
    <s v="H4"/>
    <s v="HS"/>
    <b v="1"/>
    <n v="310520"/>
    <s v="Fertilizers, mineral or chemical containing the three fertilizing elements nitrogen, phosphorus and potassium"/>
    <x v="14"/>
    <x v="2"/>
    <b v="1"/>
    <s v="C00"/>
    <s v="TOTAL CPC"/>
    <n v="0"/>
    <n v="0"/>
    <s v="TOTAL MOT"/>
    <n v="8"/>
    <s v="kg"/>
    <n v="618"/>
    <b v="0"/>
    <n v="8"/>
    <s v="kg"/>
    <n v="618"/>
    <b v="0"/>
    <n v="618"/>
    <b v="0"/>
    <n v="0"/>
    <b v="0"/>
    <s v="160.648"/>
    <n v="0"/>
    <s v="160.648"/>
    <n v="0"/>
    <b v="0"/>
    <b v="1"/>
  </r>
  <r>
    <s v="C"/>
    <s v="A"/>
    <n v="20170101"/>
    <n v="2017"/>
    <n v="52"/>
    <x v="5"/>
    <n v="180"/>
    <s v="COD"/>
    <x v="1"/>
    <s v="M"/>
    <s v="Import"/>
    <n v="528"/>
    <s v="NLD"/>
    <x v="7"/>
    <n v="0"/>
    <s v="W00"/>
    <s v="World"/>
    <s v="H4"/>
    <s v="HS"/>
    <b v="1"/>
    <n v="310520"/>
    <s v="Fertilizers, mineral or chemical containing the three fertilizing elements nitrogen, phosphorus and potassium"/>
    <x v="14"/>
    <x v="2"/>
    <b v="1"/>
    <s v="C00"/>
    <s v="TOTAL CPC"/>
    <n v="0"/>
    <n v="0"/>
    <s v="TOTAL MOT"/>
    <n v="8"/>
    <s v="kg"/>
    <n v="1050"/>
    <b v="0"/>
    <n v="8"/>
    <s v="kg"/>
    <n v="1050"/>
    <b v="0"/>
    <n v="1050"/>
    <b v="0"/>
    <n v="0"/>
    <b v="0"/>
    <s v="1972.616"/>
    <n v="0"/>
    <s v="1972.616"/>
    <n v="0"/>
    <b v="0"/>
    <b v="1"/>
  </r>
  <r>
    <s v="C"/>
    <s v="A"/>
    <n v="20170101"/>
    <n v="2017"/>
    <n v="52"/>
    <x v="5"/>
    <n v="180"/>
    <s v="COD"/>
    <x v="1"/>
    <s v="M"/>
    <s v="Import"/>
    <n v="554"/>
    <s v="NZL"/>
    <x v="59"/>
    <n v="0"/>
    <s v="W00"/>
    <s v="World"/>
    <s v="H4"/>
    <s v="HS"/>
    <b v="1"/>
    <n v="310520"/>
    <s v="Fertilizers, mineral or chemical containing the three fertilizing elements nitrogen, phosphorus and potassium"/>
    <x v="14"/>
    <x v="2"/>
    <b v="1"/>
    <s v="C00"/>
    <s v="TOTAL CPC"/>
    <n v="0"/>
    <n v="0"/>
    <s v="TOTAL MOT"/>
    <n v="8"/>
    <s v="kg"/>
    <n v="200"/>
    <b v="0"/>
    <n v="8"/>
    <s v="kg"/>
    <n v="200"/>
    <b v="0"/>
    <n v="200"/>
    <b v="0"/>
    <n v="0"/>
    <b v="0"/>
    <s v="1566.494"/>
    <n v="0"/>
    <s v="1566.494"/>
    <n v="0"/>
    <b v="0"/>
    <b v="1"/>
  </r>
  <r>
    <s v="C"/>
    <s v="A"/>
    <n v="20170101"/>
    <n v="2017"/>
    <n v="52"/>
    <x v="5"/>
    <n v="180"/>
    <s v="COD"/>
    <x v="1"/>
    <s v="M"/>
    <s v="Import"/>
    <n v="704"/>
    <s v="VNM"/>
    <x v="29"/>
    <n v="0"/>
    <s v="W00"/>
    <s v="World"/>
    <s v="H4"/>
    <s v="HS"/>
    <b v="1"/>
    <n v="310520"/>
    <s v="Fertilizers, mineral or chemical containing the three fertilizing elements nitrogen, phosphorus and potassium"/>
    <x v="14"/>
    <x v="2"/>
    <b v="1"/>
    <s v="C00"/>
    <s v="TOTAL CPC"/>
    <n v="0"/>
    <n v="0"/>
    <s v="TOTAL MOT"/>
    <n v="8"/>
    <s v="kg"/>
    <n v="48800"/>
    <b v="0"/>
    <n v="8"/>
    <s v="kg"/>
    <n v="48800"/>
    <b v="0"/>
    <n v="48800"/>
    <b v="0"/>
    <n v="0"/>
    <b v="0"/>
    <s v="20688.253"/>
    <n v="0"/>
    <s v="20688.253"/>
    <n v="0"/>
    <b v="0"/>
    <b v="1"/>
  </r>
  <r>
    <s v="C"/>
    <s v="A"/>
    <n v="20170101"/>
    <n v="2017"/>
    <n v="52"/>
    <x v="5"/>
    <n v="180"/>
    <s v="COD"/>
    <x v="1"/>
    <s v="M"/>
    <s v="Import"/>
    <n v="710"/>
    <s v="ZAF"/>
    <x v="30"/>
    <n v="0"/>
    <s v="W00"/>
    <s v="World"/>
    <s v="H4"/>
    <s v="HS"/>
    <b v="1"/>
    <n v="310520"/>
    <s v="Fertilizers, mineral or chemical containing the three fertilizing elements nitrogen, phosphorus and potassium"/>
    <x v="14"/>
    <x v="2"/>
    <b v="1"/>
    <s v="C00"/>
    <s v="TOTAL CPC"/>
    <n v="0"/>
    <n v="0"/>
    <s v="TOTAL MOT"/>
    <n v="8"/>
    <s v="kg"/>
    <n v="3245039"/>
    <b v="0"/>
    <n v="8"/>
    <s v="kg"/>
    <n v="3245039"/>
    <b v="0"/>
    <n v="3245039"/>
    <b v="0"/>
    <n v="0"/>
    <b v="0"/>
    <s v="2250195.96"/>
    <n v="0"/>
    <s v="2250195.96"/>
    <n v="0"/>
    <b v="0"/>
    <b v="1"/>
  </r>
  <r>
    <s v="C"/>
    <s v="A"/>
    <n v="20170101"/>
    <n v="2017"/>
    <n v="52"/>
    <x v="5"/>
    <n v="180"/>
    <s v="COD"/>
    <x v="1"/>
    <s v="M"/>
    <s v="Import"/>
    <n v="800"/>
    <s v="UGA"/>
    <x v="34"/>
    <n v="0"/>
    <s v="W00"/>
    <s v="World"/>
    <s v="H4"/>
    <s v="HS"/>
    <b v="1"/>
    <n v="310520"/>
    <s v="Fertilizers, mineral or chemical containing the three fertilizing elements nitrogen, phosphorus and potassium"/>
    <x v="14"/>
    <x v="2"/>
    <b v="1"/>
    <s v="C00"/>
    <s v="TOTAL CPC"/>
    <n v="0"/>
    <n v="0"/>
    <s v="TOTAL MOT"/>
    <n v="8"/>
    <s v="kg"/>
    <n v="69"/>
    <b v="0"/>
    <n v="8"/>
    <s v="kg"/>
    <n v="69"/>
    <b v="0"/>
    <n v="69"/>
    <b v="0"/>
    <n v="0"/>
    <b v="0"/>
    <s v="48.781"/>
    <n v="0"/>
    <s v="48.781"/>
    <n v="0"/>
    <b v="0"/>
    <b v="1"/>
  </r>
  <r>
    <s v="C"/>
    <s v="A"/>
    <n v="20170101"/>
    <n v="2017"/>
    <n v="52"/>
    <x v="5"/>
    <n v="180"/>
    <s v="COD"/>
    <x v="1"/>
    <s v="M"/>
    <s v="Import"/>
    <n v="894"/>
    <s v="ZMB"/>
    <x v="39"/>
    <n v="0"/>
    <s v="W00"/>
    <s v="World"/>
    <s v="H4"/>
    <s v="HS"/>
    <b v="1"/>
    <n v="310520"/>
    <s v="Fertilizers, mineral or chemical containing the three fertilizing elements nitrogen, phosphorus and potassium"/>
    <x v="14"/>
    <x v="2"/>
    <b v="1"/>
    <s v="C00"/>
    <s v="TOTAL CPC"/>
    <n v="0"/>
    <n v="0"/>
    <s v="TOTAL MOT"/>
    <n v="8"/>
    <s v="kg"/>
    <n v="1493000"/>
    <b v="0"/>
    <n v="8"/>
    <s v="kg"/>
    <n v="1493000"/>
    <b v="0"/>
    <n v="1493000"/>
    <b v="0"/>
    <n v="0"/>
    <b v="0"/>
    <s v="720987.611"/>
    <n v="0"/>
    <s v="720987.611"/>
    <n v="0"/>
    <b v="0"/>
    <b v="1"/>
  </r>
  <r>
    <s v="C"/>
    <s v="A"/>
    <n v="20170101"/>
    <n v="2017"/>
    <n v="52"/>
    <x v="5"/>
    <n v="562"/>
    <s v="NER"/>
    <x v="0"/>
    <s v="M"/>
    <s v="Import"/>
    <n v="0"/>
    <s v="W00"/>
    <x v="0"/>
    <n v="0"/>
    <s v="W00"/>
    <s v="World"/>
    <s v="H4"/>
    <s v="HS"/>
    <b v="1"/>
    <n v="310520"/>
    <s v="Fertilizers, mineral or chemical containing the three fertilizing elements nitrogen, phosphorus and potassium"/>
    <x v="14"/>
    <x v="2"/>
    <b v="1"/>
    <s v="C00"/>
    <s v="TOTAL CPC"/>
    <n v="0"/>
    <n v="0"/>
    <s v="TOTAL MOT"/>
    <n v="8"/>
    <s v="kg"/>
    <n v="1039520"/>
    <b v="0"/>
    <n v="8"/>
    <s v="kg"/>
    <n v="1039520"/>
    <b v="0"/>
    <n v="1039520"/>
    <b v="0"/>
    <n v="0"/>
    <b v="0"/>
    <s v="470485.88"/>
    <m/>
    <s v="470485.88"/>
    <n v="0"/>
    <b v="0"/>
    <b v="1"/>
  </r>
  <r>
    <s v="C"/>
    <s v="A"/>
    <n v="20170101"/>
    <n v="2017"/>
    <n v="52"/>
    <x v="5"/>
    <n v="562"/>
    <s v="NER"/>
    <x v="0"/>
    <s v="M"/>
    <s v="Import"/>
    <n v="384"/>
    <s v="CIV"/>
    <x v="6"/>
    <n v="0"/>
    <s v="W00"/>
    <s v="World"/>
    <s v="H4"/>
    <s v="HS"/>
    <b v="1"/>
    <n v="310520"/>
    <s v="Fertilizers, mineral or chemical containing the three fertilizing elements nitrogen, phosphorus and potassium"/>
    <x v="14"/>
    <x v="2"/>
    <b v="1"/>
    <s v="C00"/>
    <s v="TOTAL CPC"/>
    <n v="0"/>
    <n v="0"/>
    <s v="TOTAL MOT"/>
    <n v="8"/>
    <s v="kg"/>
    <n v="593520"/>
    <b v="0"/>
    <n v="8"/>
    <s v="kg"/>
    <n v="593520"/>
    <b v="0"/>
    <n v="593520"/>
    <b v="0"/>
    <n v="0"/>
    <b v="0"/>
    <s v="352186.93"/>
    <m/>
    <s v="352186.93"/>
    <n v="0"/>
    <b v="1"/>
    <b v="0"/>
  </r>
  <r>
    <s v="C"/>
    <s v="A"/>
    <n v="20170101"/>
    <n v="2017"/>
    <n v="52"/>
    <x v="5"/>
    <n v="562"/>
    <s v="NER"/>
    <x v="0"/>
    <s v="M"/>
    <s v="Import"/>
    <n v="566"/>
    <s v="NGA"/>
    <x v="8"/>
    <n v="0"/>
    <s v="W00"/>
    <s v="World"/>
    <s v="H4"/>
    <s v="HS"/>
    <b v="1"/>
    <n v="310520"/>
    <s v="Fertilizers, mineral or chemical containing the three fertilizing elements nitrogen, phosphorus and potassium"/>
    <x v="14"/>
    <x v="2"/>
    <b v="1"/>
    <s v="C00"/>
    <s v="TOTAL CPC"/>
    <n v="0"/>
    <n v="0"/>
    <s v="TOTAL MOT"/>
    <n v="8"/>
    <s v="kg"/>
    <n v="446000"/>
    <b v="0"/>
    <n v="8"/>
    <s v="kg"/>
    <n v="446000"/>
    <b v="0"/>
    <n v="446000"/>
    <b v="0"/>
    <n v="0"/>
    <b v="0"/>
    <s v="118298.95"/>
    <m/>
    <s v="118298.95"/>
    <n v="0"/>
    <b v="1"/>
    <b v="0"/>
  </r>
  <r>
    <s v="C"/>
    <s v="A"/>
    <n v="20170101"/>
    <n v="2017"/>
    <n v="52"/>
    <x v="5"/>
    <n v="180"/>
    <s v="COD"/>
    <x v="1"/>
    <s v="M"/>
    <s v="Import"/>
    <n v="0"/>
    <s v="W00"/>
    <x v="0"/>
    <n v="0"/>
    <s v="W00"/>
    <s v="World"/>
    <s v="H4"/>
    <s v="HS"/>
    <b v="1"/>
    <n v="310530"/>
    <s v="Fertilizers, mineral or chemical diammonium hydrogenorthophosphate (diammonium phosphate)"/>
    <x v="22"/>
    <x v="2"/>
    <b v="1"/>
    <s v="C00"/>
    <s v="TOTAL CPC"/>
    <n v="0"/>
    <n v="0"/>
    <s v="TOTAL MOT"/>
    <n v="8"/>
    <s v="kg"/>
    <n v="107320"/>
    <b v="0"/>
    <n v="8"/>
    <s v="kg"/>
    <n v="107320"/>
    <b v="0"/>
    <n v="107320"/>
    <b v="0"/>
    <n v="0"/>
    <b v="0"/>
    <s v="55306.261"/>
    <n v="0"/>
    <s v="55306.261"/>
    <n v="0"/>
    <b v="0"/>
    <b v="1"/>
  </r>
  <r>
    <s v="C"/>
    <s v="A"/>
    <n v="20170101"/>
    <n v="2017"/>
    <n v="52"/>
    <x v="5"/>
    <n v="180"/>
    <s v="COD"/>
    <x v="1"/>
    <s v="M"/>
    <s v="Import"/>
    <n v="56"/>
    <s v="BEL"/>
    <x v="18"/>
    <n v="0"/>
    <s v="W00"/>
    <s v="World"/>
    <s v="H4"/>
    <s v="HS"/>
    <b v="1"/>
    <n v="310530"/>
    <s v="Fertilizers, mineral or chemical diammonium hydrogenorthophosphate (diammonium phosphate)"/>
    <x v="22"/>
    <x v="2"/>
    <b v="1"/>
    <s v="C00"/>
    <s v="TOTAL CPC"/>
    <n v="0"/>
    <n v="0"/>
    <s v="TOTAL MOT"/>
    <n v="8"/>
    <s v="kg"/>
    <n v="7320"/>
    <b v="0"/>
    <n v="8"/>
    <s v="kg"/>
    <n v="7320"/>
    <b v="0"/>
    <n v="7320"/>
    <b v="0"/>
    <n v="0"/>
    <b v="0"/>
    <s v="19654.986"/>
    <n v="0"/>
    <s v="19654.986"/>
    <n v="0"/>
    <b v="0"/>
    <b v="1"/>
  </r>
  <r>
    <s v="C"/>
    <s v="A"/>
    <n v="20170101"/>
    <n v="2017"/>
    <n v="52"/>
    <x v="5"/>
    <n v="180"/>
    <s v="COD"/>
    <x v="1"/>
    <s v="M"/>
    <s v="Import"/>
    <n v="156"/>
    <s v="CHN"/>
    <x v="1"/>
    <n v="0"/>
    <s v="W00"/>
    <s v="World"/>
    <s v="H4"/>
    <s v="HS"/>
    <b v="1"/>
    <n v="310530"/>
    <s v="Fertilizers, mineral or chemical diammonium hydrogenorthophosphate (diammonium phosphate)"/>
    <x v="22"/>
    <x v="2"/>
    <b v="1"/>
    <s v="C00"/>
    <s v="TOTAL CPC"/>
    <n v="0"/>
    <n v="0"/>
    <s v="TOTAL MOT"/>
    <n v="8"/>
    <s v="kg"/>
    <n v="100000"/>
    <b v="0"/>
    <n v="8"/>
    <s v="kg"/>
    <n v="100000"/>
    <b v="0"/>
    <n v="100000"/>
    <b v="0"/>
    <n v="0"/>
    <b v="0"/>
    <s v="35651.275"/>
    <n v="0"/>
    <s v="35651.275"/>
    <n v="0"/>
    <b v="0"/>
    <b v="1"/>
  </r>
  <r>
    <s v="C"/>
    <s v="A"/>
    <n v="20170101"/>
    <n v="2017"/>
    <n v="52"/>
    <x v="5"/>
    <n v="180"/>
    <s v="COD"/>
    <x v="1"/>
    <s v="M"/>
    <s v="Import"/>
    <n v="0"/>
    <s v="W00"/>
    <x v="0"/>
    <n v="0"/>
    <s v="W00"/>
    <s v="World"/>
    <s v="H4"/>
    <s v="HS"/>
    <b v="1"/>
    <n v="310540"/>
    <s v="Fertilizers, mineral or chemical ammonium dihydrogenorthophosphate (monoammonium phosphate) and mixtures thereof with diammonium hydrogenorthophosphate (diammonium phosphate)"/>
    <x v="18"/>
    <x v="2"/>
    <b v="1"/>
    <s v="C00"/>
    <s v="TOTAL CPC"/>
    <n v="0"/>
    <n v="0"/>
    <s v="TOTAL MOT"/>
    <n v="8"/>
    <s v="kg"/>
    <n v="125684"/>
    <b v="0"/>
    <n v="8"/>
    <s v="kg"/>
    <n v="125684"/>
    <b v="0"/>
    <n v="125684"/>
    <b v="0"/>
    <n v="0"/>
    <b v="0"/>
    <s v="91433.876"/>
    <n v="0"/>
    <s v="91433.876"/>
    <n v="0"/>
    <b v="0"/>
    <b v="1"/>
  </r>
  <r>
    <s v="C"/>
    <s v="A"/>
    <n v="20170101"/>
    <n v="2017"/>
    <n v="52"/>
    <x v="5"/>
    <n v="180"/>
    <s v="COD"/>
    <x v="1"/>
    <s v="M"/>
    <s v="Import"/>
    <n v="710"/>
    <s v="ZAF"/>
    <x v="30"/>
    <n v="0"/>
    <s v="W00"/>
    <s v="World"/>
    <s v="H4"/>
    <s v="HS"/>
    <b v="1"/>
    <n v="310540"/>
    <s v="Fertilizers, mineral or chemical ammonium dihydrogenorthophosphate (monoammonium phosphate) and mixtures thereof with diammonium hydrogenorthophosphate (diammonium phosphate)"/>
    <x v="18"/>
    <x v="2"/>
    <b v="1"/>
    <s v="C00"/>
    <s v="TOTAL CPC"/>
    <n v="0"/>
    <n v="0"/>
    <s v="TOTAL MOT"/>
    <n v="8"/>
    <s v="kg"/>
    <n v="125100"/>
    <b v="0"/>
    <n v="8"/>
    <s v="kg"/>
    <n v="125100"/>
    <b v="0"/>
    <n v="125100"/>
    <b v="0"/>
    <n v="0"/>
    <b v="0"/>
    <s v="89525.702"/>
    <n v="0"/>
    <s v="89525.702"/>
    <n v="0"/>
    <b v="0"/>
    <b v="1"/>
  </r>
  <r>
    <s v="C"/>
    <s v="A"/>
    <n v="20170101"/>
    <n v="2017"/>
    <n v="52"/>
    <x v="5"/>
    <n v="180"/>
    <s v="COD"/>
    <x v="1"/>
    <s v="M"/>
    <s v="Import"/>
    <n v="800"/>
    <s v="UGA"/>
    <x v="34"/>
    <n v="0"/>
    <s v="W00"/>
    <s v="World"/>
    <s v="H4"/>
    <s v="HS"/>
    <b v="1"/>
    <n v="310540"/>
    <s v="Fertilizers, mineral or chemical ammonium dihydrogenorthophosphate (monoammonium phosphate) and mixtures thereof with diammonium hydrogenorthophosphate (diammonium phosphate)"/>
    <x v="18"/>
    <x v="2"/>
    <b v="1"/>
    <s v="C00"/>
    <s v="TOTAL CPC"/>
    <n v="0"/>
    <n v="0"/>
    <s v="TOTAL MOT"/>
    <n v="8"/>
    <s v="kg"/>
    <n v="584"/>
    <b v="0"/>
    <n v="8"/>
    <s v="kg"/>
    <n v="584"/>
    <b v="0"/>
    <n v="584"/>
    <b v="0"/>
    <n v="0"/>
    <b v="0"/>
    <s v="1908.174"/>
    <n v="0"/>
    <s v="1908.174"/>
    <n v="0"/>
    <b v="0"/>
    <b v="1"/>
  </r>
  <r>
    <s v="C"/>
    <s v="A"/>
    <n v="20170101"/>
    <n v="2017"/>
    <n v="52"/>
    <x v="5"/>
    <n v="562"/>
    <s v="NER"/>
    <x v="0"/>
    <s v="M"/>
    <s v="Import"/>
    <n v="0"/>
    <s v="W00"/>
    <x v="0"/>
    <n v="0"/>
    <s v="W00"/>
    <s v="World"/>
    <s v="H4"/>
    <s v="HS"/>
    <b v="1"/>
    <n v="310540"/>
    <s v="Fertilizers, mineral or chemical ammonium dihydrogenorthophosphate (monoammonium phosphate) and mixtures thereof with diammonium hydrogenorthophosphate (diammonium phosphate)"/>
    <x v="18"/>
    <x v="2"/>
    <b v="1"/>
    <s v="C00"/>
    <s v="TOTAL CPC"/>
    <n v="0"/>
    <n v="0"/>
    <s v="TOTAL MOT"/>
    <n v="8"/>
    <s v="kg"/>
    <n v="1688"/>
    <b v="0"/>
    <n v="8"/>
    <s v="kg"/>
    <n v="1688"/>
    <b v="0"/>
    <n v="1688"/>
    <b v="0"/>
    <n v="0"/>
    <b v="0"/>
    <s v="986.84"/>
    <m/>
    <s v="986.84"/>
    <n v="0"/>
    <b v="0"/>
    <b v="1"/>
  </r>
  <r>
    <s v="C"/>
    <s v="A"/>
    <n v="20170101"/>
    <n v="2017"/>
    <n v="52"/>
    <x v="5"/>
    <n v="562"/>
    <s v="NER"/>
    <x v="0"/>
    <s v="M"/>
    <s v="Import"/>
    <n v="156"/>
    <s v="CHN"/>
    <x v="1"/>
    <n v="0"/>
    <s v="W00"/>
    <s v="World"/>
    <s v="H4"/>
    <s v="HS"/>
    <b v="1"/>
    <n v="310540"/>
    <s v="Fertilizers, mineral or chemical ammonium dihydrogenorthophosphate (monoammonium phosphate) and mixtures thereof with diammonium hydrogenorthophosphate (diammonium phosphate)"/>
    <x v="18"/>
    <x v="2"/>
    <b v="1"/>
    <s v="C00"/>
    <s v="TOTAL CPC"/>
    <n v="0"/>
    <n v="0"/>
    <s v="TOTAL MOT"/>
    <n v="8"/>
    <s v="kg"/>
    <n v="1688"/>
    <b v="0"/>
    <n v="8"/>
    <s v="kg"/>
    <n v="1688"/>
    <b v="0"/>
    <n v="1688"/>
    <b v="0"/>
    <n v="0"/>
    <b v="0"/>
    <s v="986.84"/>
    <m/>
    <s v="986.84"/>
    <n v="0"/>
    <b v="1"/>
    <b v="0"/>
  </r>
  <r>
    <s v="C"/>
    <s v="A"/>
    <n v="20170101"/>
    <n v="2017"/>
    <n v="52"/>
    <x v="5"/>
    <n v="180"/>
    <s v="COD"/>
    <x v="1"/>
    <s v="M"/>
    <s v="Import"/>
    <n v="0"/>
    <s v="W00"/>
    <x v="0"/>
    <n v="0"/>
    <s v="W00"/>
    <s v="World"/>
    <s v="H4"/>
    <s v="HS"/>
    <b v="1"/>
    <n v="310559"/>
    <s v="Fertilizers, mineral or chemical containing the two fertilizing elements nitrogen and phosphorus, other than nitrates and phosphates"/>
    <x v="19"/>
    <x v="2"/>
    <b v="1"/>
    <s v="C00"/>
    <s v="TOTAL CPC"/>
    <n v="0"/>
    <n v="0"/>
    <s v="TOTAL MOT"/>
    <n v="8"/>
    <s v="kg"/>
    <n v="33120"/>
    <b v="0"/>
    <n v="8"/>
    <s v="kg"/>
    <n v="33120"/>
    <b v="0"/>
    <n v="33120"/>
    <b v="0"/>
    <n v="0"/>
    <b v="0"/>
    <s v="46955.297"/>
    <n v="0"/>
    <s v="46955.297"/>
    <n v="0"/>
    <b v="0"/>
    <b v="1"/>
  </r>
  <r>
    <s v="C"/>
    <s v="A"/>
    <n v="20170101"/>
    <n v="2017"/>
    <n v="52"/>
    <x v="5"/>
    <n v="180"/>
    <s v="COD"/>
    <x v="1"/>
    <s v="M"/>
    <s v="Import"/>
    <n v="643"/>
    <s v="RUS"/>
    <x v="9"/>
    <n v="0"/>
    <s v="W00"/>
    <s v="World"/>
    <s v="H4"/>
    <s v="HS"/>
    <b v="1"/>
    <n v="310559"/>
    <s v="Fertilizers, mineral or chemical containing the two fertilizing elements nitrogen and phosphorus, other than nitrates and phosphates"/>
    <x v="19"/>
    <x v="2"/>
    <b v="1"/>
    <s v="C00"/>
    <s v="TOTAL CPC"/>
    <n v="0"/>
    <n v="0"/>
    <s v="TOTAL MOT"/>
    <n v="8"/>
    <s v="kg"/>
    <n v="4200"/>
    <b v="0"/>
    <n v="8"/>
    <s v="kg"/>
    <n v="4200"/>
    <b v="0"/>
    <n v="4200"/>
    <b v="0"/>
    <n v="0"/>
    <b v="0"/>
    <s v="6482.962"/>
    <n v="0"/>
    <s v="6482.962"/>
    <n v="0"/>
    <b v="0"/>
    <b v="1"/>
  </r>
  <r>
    <s v="C"/>
    <s v="A"/>
    <n v="20170101"/>
    <n v="2017"/>
    <n v="52"/>
    <x v="5"/>
    <n v="180"/>
    <s v="COD"/>
    <x v="1"/>
    <s v="M"/>
    <s v="Import"/>
    <n v="710"/>
    <s v="ZAF"/>
    <x v="30"/>
    <n v="0"/>
    <s v="W00"/>
    <s v="World"/>
    <s v="H4"/>
    <s v="HS"/>
    <b v="1"/>
    <n v="310559"/>
    <s v="Fertilizers, mineral or chemical containing the two fertilizing elements nitrogen and phosphorus, other than nitrates and phosphates"/>
    <x v="19"/>
    <x v="2"/>
    <b v="1"/>
    <s v="C00"/>
    <s v="TOTAL CPC"/>
    <n v="0"/>
    <n v="0"/>
    <s v="TOTAL MOT"/>
    <n v="8"/>
    <s v="kg"/>
    <n v="28600"/>
    <b v="0"/>
    <n v="8"/>
    <s v="kg"/>
    <n v="28600"/>
    <b v="0"/>
    <n v="28600"/>
    <b v="0"/>
    <n v="0"/>
    <b v="0"/>
    <s v="38629.366"/>
    <n v="0"/>
    <s v="38629.366"/>
    <n v="0"/>
    <b v="0"/>
    <b v="1"/>
  </r>
  <r>
    <s v="C"/>
    <s v="A"/>
    <n v="20170101"/>
    <n v="2017"/>
    <n v="52"/>
    <x v="5"/>
    <n v="180"/>
    <s v="COD"/>
    <x v="1"/>
    <s v="M"/>
    <s v="Import"/>
    <n v="842"/>
    <s v="USA"/>
    <x v="15"/>
    <n v="0"/>
    <s v="W00"/>
    <s v="World"/>
    <s v="H4"/>
    <s v="HS"/>
    <b v="1"/>
    <n v="310559"/>
    <s v="Fertilizers, mineral or chemical containing the two fertilizing elements nitrogen and phosphorus, other than nitrates and phosphates"/>
    <x v="19"/>
    <x v="2"/>
    <b v="1"/>
    <s v="C00"/>
    <s v="TOTAL CPC"/>
    <n v="0"/>
    <n v="0"/>
    <s v="TOTAL MOT"/>
    <n v="8"/>
    <s v="kg"/>
    <n v="320"/>
    <b v="0"/>
    <n v="8"/>
    <s v="kg"/>
    <n v="320"/>
    <b v="0"/>
    <n v="320"/>
    <b v="0"/>
    <n v="0"/>
    <b v="0"/>
    <s v="1842.969"/>
    <n v="0"/>
    <s v="1842.969"/>
    <n v="0"/>
    <b v="0"/>
    <b v="1"/>
  </r>
  <r>
    <s v="C"/>
    <s v="A"/>
    <n v="20170101"/>
    <n v="2017"/>
    <n v="52"/>
    <x v="5"/>
    <n v="562"/>
    <s v="NER"/>
    <x v="0"/>
    <s v="M"/>
    <s v="Import"/>
    <n v="0"/>
    <s v="W00"/>
    <x v="0"/>
    <n v="0"/>
    <s v="W00"/>
    <s v="World"/>
    <s v="H4"/>
    <s v="HS"/>
    <b v="1"/>
    <n v="310559"/>
    <s v="Fertilizers, mineral or chemical containing the two fertilizing elements nitrogen and phosphorus, other than nitrates and phosphates"/>
    <x v="19"/>
    <x v="2"/>
    <b v="1"/>
    <s v="C00"/>
    <s v="TOTAL CPC"/>
    <n v="0"/>
    <n v="0"/>
    <s v="TOTAL MOT"/>
    <n v="8"/>
    <s v="kg"/>
    <n v="12916800"/>
    <b v="0"/>
    <n v="8"/>
    <s v="kg"/>
    <n v="12916800"/>
    <b v="0"/>
    <n v="12916800"/>
    <b v="0"/>
    <n v="0"/>
    <b v="0"/>
    <s v="6875608.14"/>
    <m/>
    <s v="6875608.14"/>
    <n v="0"/>
    <b v="0"/>
    <b v="1"/>
  </r>
  <r>
    <s v="C"/>
    <s v="A"/>
    <n v="20170101"/>
    <n v="2017"/>
    <n v="52"/>
    <x v="5"/>
    <n v="562"/>
    <s v="NER"/>
    <x v="0"/>
    <s v="M"/>
    <s v="Import"/>
    <n v="20"/>
    <s v="AND"/>
    <x v="56"/>
    <n v="0"/>
    <s v="W00"/>
    <s v="World"/>
    <s v="H4"/>
    <s v="HS"/>
    <b v="1"/>
    <n v="310559"/>
    <s v="Fertilizers, mineral or chemical containing the two fertilizing elements nitrogen and phosphorus, other than nitrates and phosphates"/>
    <x v="19"/>
    <x v="2"/>
    <b v="1"/>
    <s v="C00"/>
    <s v="TOTAL CPC"/>
    <n v="0"/>
    <n v="0"/>
    <s v="TOTAL MOT"/>
    <n v="8"/>
    <s v="kg"/>
    <n v="105000"/>
    <b v="0"/>
    <n v="8"/>
    <s v="kg"/>
    <n v="105000"/>
    <b v="0"/>
    <n v="105000"/>
    <b v="0"/>
    <n v="0"/>
    <b v="0"/>
    <s v="85260.5"/>
    <m/>
    <s v="85260.5"/>
    <n v="0"/>
    <b v="1"/>
    <b v="0"/>
  </r>
  <r>
    <s v="C"/>
    <s v="A"/>
    <n v="20170101"/>
    <n v="2017"/>
    <n v="52"/>
    <x v="5"/>
    <n v="562"/>
    <s v="NER"/>
    <x v="0"/>
    <s v="M"/>
    <s v="Import"/>
    <n v="204"/>
    <s v="BEN"/>
    <x v="2"/>
    <n v="0"/>
    <s v="W00"/>
    <s v="World"/>
    <s v="H4"/>
    <s v="HS"/>
    <b v="1"/>
    <n v="310559"/>
    <s v="Fertilizers, mineral or chemical containing the two fertilizing elements nitrogen and phosphorus, other than nitrates and phosphates"/>
    <x v="19"/>
    <x v="2"/>
    <b v="1"/>
    <s v="C00"/>
    <s v="TOTAL CPC"/>
    <n v="0"/>
    <n v="0"/>
    <s v="TOTAL MOT"/>
    <n v="8"/>
    <s v="kg"/>
    <n v="4139850"/>
    <b v="0"/>
    <n v="8"/>
    <s v="kg"/>
    <n v="4139850"/>
    <b v="0"/>
    <n v="4139850"/>
    <b v="0"/>
    <n v="0"/>
    <b v="0"/>
    <s v="2122436.42"/>
    <m/>
    <s v="2122436.42"/>
    <n v="0"/>
    <b v="1"/>
    <b v="0"/>
  </r>
  <r>
    <s v="C"/>
    <s v="A"/>
    <n v="20170101"/>
    <n v="2017"/>
    <n v="52"/>
    <x v="5"/>
    <n v="562"/>
    <s v="NER"/>
    <x v="0"/>
    <s v="M"/>
    <s v="Import"/>
    <n v="504"/>
    <s v="MAR"/>
    <x v="43"/>
    <n v="0"/>
    <s v="W00"/>
    <s v="World"/>
    <s v="H4"/>
    <s v="HS"/>
    <b v="1"/>
    <n v="310559"/>
    <s v="Fertilizers, mineral or chemical containing the two fertilizing elements nitrogen and phosphorus, other than nitrates and phosphates"/>
    <x v="19"/>
    <x v="2"/>
    <b v="1"/>
    <s v="C00"/>
    <s v="TOTAL CPC"/>
    <n v="0"/>
    <n v="0"/>
    <s v="TOTAL MOT"/>
    <n v="8"/>
    <s v="kg"/>
    <n v="7209800"/>
    <b v="0"/>
    <n v="8"/>
    <s v="kg"/>
    <n v="7209800"/>
    <b v="0"/>
    <n v="7209800"/>
    <b v="0"/>
    <n v="0"/>
    <b v="0"/>
    <s v="3514343.18"/>
    <m/>
    <s v="3514343.18"/>
    <n v="0"/>
    <b v="1"/>
    <b v="0"/>
  </r>
  <r>
    <s v="C"/>
    <s v="A"/>
    <n v="20170101"/>
    <n v="2017"/>
    <n v="52"/>
    <x v="5"/>
    <n v="562"/>
    <s v="NER"/>
    <x v="0"/>
    <s v="M"/>
    <s v="Import"/>
    <n v="586"/>
    <s v="PAK"/>
    <x v="55"/>
    <n v="0"/>
    <s v="W00"/>
    <s v="World"/>
    <s v="H4"/>
    <s v="HS"/>
    <b v="1"/>
    <n v="310559"/>
    <s v="Fertilizers, mineral or chemical containing the two fertilizing elements nitrogen and phosphorus, other than nitrates and phosphates"/>
    <x v="19"/>
    <x v="2"/>
    <b v="1"/>
    <s v="C00"/>
    <s v="TOTAL CPC"/>
    <n v="0"/>
    <n v="0"/>
    <s v="TOTAL MOT"/>
    <n v="8"/>
    <s v="kg"/>
    <n v="76000"/>
    <b v="0"/>
    <n v="8"/>
    <s v="kg"/>
    <n v="76000"/>
    <b v="0"/>
    <n v="76000"/>
    <b v="0"/>
    <n v="0"/>
    <b v="0"/>
    <s v="40324.57"/>
    <m/>
    <s v="40324.57"/>
    <n v="0"/>
    <b v="1"/>
    <b v="0"/>
  </r>
  <r>
    <s v="C"/>
    <s v="A"/>
    <n v="20170101"/>
    <n v="2017"/>
    <n v="52"/>
    <x v="5"/>
    <n v="562"/>
    <s v="NER"/>
    <x v="0"/>
    <s v="M"/>
    <s v="Import"/>
    <n v="784"/>
    <s v="ARE"/>
    <x v="32"/>
    <n v="0"/>
    <s v="W00"/>
    <s v="World"/>
    <s v="H4"/>
    <s v="HS"/>
    <b v="1"/>
    <n v="310559"/>
    <s v="Fertilizers, mineral or chemical containing the two fertilizing elements nitrogen and phosphorus, other than nitrates and phosphates"/>
    <x v="19"/>
    <x v="2"/>
    <b v="1"/>
    <s v="C00"/>
    <s v="TOTAL CPC"/>
    <n v="0"/>
    <n v="0"/>
    <s v="TOTAL MOT"/>
    <n v="8"/>
    <s v="kg"/>
    <n v="1386150"/>
    <b v="0"/>
    <n v="8"/>
    <s v="kg"/>
    <n v="1386150"/>
    <b v="0"/>
    <n v="1386150"/>
    <b v="0"/>
    <n v="0"/>
    <b v="0"/>
    <s v="1113243.47"/>
    <m/>
    <s v="1113243.47"/>
    <n v="0"/>
    <b v="1"/>
    <b v="0"/>
  </r>
  <r>
    <s v="C"/>
    <s v="A"/>
    <n v="20170101"/>
    <n v="2017"/>
    <n v="52"/>
    <x v="5"/>
    <n v="180"/>
    <s v="COD"/>
    <x v="1"/>
    <s v="M"/>
    <s v="Import"/>
    <n v="0"/>
    <s v="W00"/>
    <x v="0"/>
    <n v="0"/>
    <s v="W00"/>
    <s v="World"/>
    <s v="H4"/>
    <s v="HS"/>
    <b v="1"/>
    <n v="310590"/>
    <s v="Fertilizers, mineral or chemical n.e.c. in heading no. 3105"/>
    <x v="13"/>
    <x v="2"/>
    <b v="1"/>
    <s v="C00"/>
    <s v="TOTAL CPC"/>
    <n v="0"/>
    <n v="0"/>
    <s v="TOTAL MOT"/>
    <n v="8"/>
    <s v="kg"/>
    <n v="88503"/>
    <b v="0"/>
    <n v="8"/>
    <s v="kg"/>
    <n v="88503"/>
    <b v="0"/>
    <n v="88503"/>
    <b v="0"/>
    <n v="0"/>
    <b v="0"/>
    <s v="132566.838"/>
    <n v="0"/>
    <s v="132566.838"/>
    <n v="0"/>
    <b v="0"/>
    <b v="1"/>
  </r>
  <r>
    <s v="C"/>
    <s v="A"/>
    <n v="20170101"/>
    <n v="2017"/>
    <n v="52"/>
    <x v="5"/>
    <n v="180"/>
    <s v="COD"/>
    <x v="1"/>
    <s v="M"/>
    <s v="Import"/>
    <n v="24"/>
    <s v="AGO"/>
    <x v="17"/>
    <n v="0"/>
    <s v="W00"/>
    <s v="World"/>
    <s v="H4"/>
    <s v="HS"/>
    <b v="1"/>
    <n v="310590"/>
    <s v="Fertilizers, mineral or chemical n.e.c. in heading no. 3105"/>
    <x v="13"/>
    <x v="2"/>
    <b v="1"/>
    <s v="C00"/>
    <s v="TOTAL CPC"/>
    <n v="0"/>
    <n v="0"/>
    <s v="TOTAL MOT"/>
    <n v="8"/>
    <s v="kg"/>
    <n v="3895"/>
    <b v="0"/>
    <n v="8"/>
    <s v="kg"/>
    <n v="3895"/>
    <b v="0"/>
    <n v="3895"/>
    <b v="0"/>
    <n v="0"/>
    <b v="0"/>
    <s v="650.124"/>
    <n v="0"/>
    <s v="650.124"/>
    <n v="0"/>
    <b v="0"/>
    <b v="1"/>
  </r>
  <r>
    <s v="C"/>
    <s v="A"/>
    <n v="20170101"/>
    <n v="2017"/>
    <n v="52"/>
    <x v="5"/>
    <n v="180"/>
    <s v="COD"/>
    <x v="1"/>
    <s v="M"/>
    <s v="Import"/>
    <n v="156"/>
    <s v="CHN"/>
    <x v="1"/>
    <n v="0"/>
    <s v="W00"/>
    <s v="World"/>
    <s v="H4"/>
    <s v="HS"/>
    <b v="1"/>
    <n v="310590"/>
    <s v="Fertilizers, mineral or chemical n.e.c. in heading no. 3105"/>
    <x v="13"/>
    <x v="2"/>
    <b v="1"/>
    <s v="C00"/>
    <s v="TOTAL CPC"/>
    <n v="0"/>
    <n v="0"/>
    <s v="TOTAL MOT"/>
    <n v="8"/>
    <s v="kg"/>
    <n v="1905"/>
    <b v="0"/>
    <n v="8"/>
    <s v="kg"/>
    <n v="1905"/>
    <b v="0"/>
    <n v="1905"/>
    <b v="0"/>
    <n v="0"/>
    <b v="0"/>
    <s v="3223.942"/>
    <n v="0"/>
    <s v="3223.942"/>
    <n v="0"/>
    <b v="0"/>
    <b v="1"/>
  </r>
  <r>
    <s v="C"/>
    <s v="A"/>
    <n v="20170101"/>
    <n v="2017"/>
    <n v="52"/>
    <x v="5"/>
    <n v="180"/>
    <s v="COD"/>
    <x v="1"/>
    <s v="M"/>
    <s v="Import"/>
    <n v="251"/>
    <s v="FRA"/>
    <x v="3"/>
    <n v="0"/>
    <s v="W00"/>
    <s v="World"/>
    <s v="H4"/>
    <s v="HS"/>
    <b v="1"/>
    <n v="310590"/>
    <s v="Fertilizers, mineral or chemical n.e.c. in heading no. 3105"/>
    <x v="13"/>
    <x v="2"/>
    <b v="1"/>
    <s v="C00"/>
    <s v="TOTAL CPC"/>
    <n v="0"/>
    <n v="0"/>
    <s v="TOTAL MOT"/>
    <n v="8"/>
    <s v="kg"/>
    <n v="3"/>
    <b v="0"/>
    <n v="8"/>
    <s v="kg"/>
    <n v="3"/>
    <b v="0"/>
    <n v="3"/>
    <b v="0"/>
    <n v="0"/>
    <b v="0"/>
    <s v="252.647"/>
    <n v="0"/>
    <s v="252.647"/>
    <n v="0"/>
    <b v="0"/>
    <b v="1"/>
  </r>
  <r>
    <s v="C"/>
    <s v="A"/>
    <n v="20170101"/>
    <n v="2017"/>
    <n v="52"/>
    <x v="5"/>
    <n v="180"/>
    <s v="COD"/>
    <x v="1"/>
    <s v="M"/>
    <s v="Import"/>
    <n v="554"/>
    <s v="NZL"/>
    <x v="59"/>
    <n v="0"/>
    <s v="W00"/>
    <s v="World"/>
    <s v="H4"/>
    <s v="HS"/>
    <b v="1"/>
    <n v="310590"/>
    <s v="Fertilizers, mineral or chemical n.e.c. in heading no. 3105"/>
    <x v="13"/>
    <x v="2"/>
    <b v="1"/>
    <s v="C00"/>
    <s v="TOTAL CPC"/>
    <n v="0"/>
    <n v="0"/>
    <s v="TOTAL MOT"/>
    <n v="8"/>
    <s v="kg"/>
    <n v="120"/>
    <b v="0"/>
    <n v="8"/>
    <s v="kg"/>
    <n v="120"/>
    <b v="0"/>
    <n v="120"/>
    <b v="0"/>
    <n v="0"/>
    <b v="0"/>
    <s v="1427.055"/>
    <n v="0"/>
    <s v="1427.055"/>
    <n v="0"/>
    <b v="0"/>
    <b v="1"/>
  </r>
  <r>
    <s v="C"/>
    <s v="A"/>
    <n v="20170101"/>
    <n v="2017"/>
    <n v="52"/>
    <x v="5"/>
    <n v="180"/>
    <s v="COD"/>
    <x v="1"/>
    <s v="M"/>
    <s v="Import"/>
    <n v="699"/>
    <s v="IND"/>
    <x v="11"/>
    <n v="0"/>
    <s v="W00"/>
    <s v="World"/>
    <s v="H4"/>
    <s v="HS"/>
    <b v="1"/>
    <n v="310590"/>
    <s v="Fertilizers, mineral or chemical n.e.c. in heading no. 3105"/>
    <x v="13"/>
    <x v="2"/>
    <b v="1"/>
    <s v="C00"/>
    <s v="TOTAL CPC"/>
    <n v="0"/>
    <n v="0"/>
    <s v="TOTAL MOT"/>
    <n v="8"/>
    <s v="kg"/>
    <n v="284"/>
    <b v="0"/>
    <n v="8"/>
    <s v="kg"/>
    <n v="284"/>
    <b v="0"/>
    <n v="284"/>
    <b v="0"/>
    <n v="0"/>
    <b v="0"/>
    <s v="2227.741"/>
    <n v="0"/>
    <s v="2227.741"/>
    <n v="0"/>
    <b v="0"/>
    <b v="1"/>
  </r>
  <r>
    <s v="C"/>
    <s v="A"/>
    <n v="20170101"/>
    <n v="2017"/>
    <n v="52"/>
    <x v="5"/>
    <n v="180"/>
    <s v="COD"/>
    <x v="1"/>
    <s v="M"/>
    <s v="Import"/>
    <n v="710"/>
    <s v="ZAF"/>
    <x v="30"/>
    <n v="0"/>
    <s v="W00"/>
    <s v="World"/>
    <s v="H4"/>
    <s v="HS"/>
    <b v="1"/>
    <n v="310590"/>
    <s v="Fertilizers, mineral or chemical n.e.c. in heading no. 3105"/>
    <x v="13"/>
    <x v="2"/>
    <b v="1"/>
    <s v="C00"/>
    <s v="TOTAL CPC"/>
    <n v="0"/>
    <n v="0"/>
    <s v="TOTAL MOT"/>
    <n v="8"/>
    <s v="kg"/>
    <n v="47697"/>
    <b v="0"/>
    <n v="8"/>
    <s v="kg"/>
    <n v="47697"/>
    <b v="0"/>
    <n v="47697"/>
    <b v="0"/>
    <n v="0"/>
    <b v="0"/>
    <s v="88640.376"/>
    <n v="0"/>
    <s v="88640.376"/>
    <n v="0"/>
    <b v="0"/>
    <b v="1"/>
  </r>
  <r>
    <s v="C"/>
    <s v="A"/>
    <n v="20170101"/>
    <n v="2017"/>
    <n v="52"/>
    <x v="5"/>
    <n v="180"/>
    <s v="COD"/>
    <x v="1"/>
    <s v="M"/>
    <s v="Import"/>
    <n v="826"/>
    <s v="GBR"/>
    <x v="37"/>
    <n v="0"/>
    <s v="W00"/>
    <s v="World"/>
    <s v="H4"/>
    <s v="HS"/>
    <b v="1"/>
    <n v="310590"/>
    <s v="Fertilizers, mineral or chemical n.e.c. in heading no. 3105"/>
    <x v="13"/>
    <x v="2"/>
    <b v="1"/>
    <s v="C00"/>
    <s v="TOTAL CPC"/>
    <n v="0"/>
    <n v="0"/>
    <s v="TOTAL MOT"/>
    <n v="8"/>
    <s v="kg"/>
    <n v="2079"/>
    <b v="0"/>
    <n v="8"/>
    <s v="kg"/>
    <n v="2079"/>
    <b v="0"/>
    <n v="2079"/>
    <b v="0"/>
    <n v="0"/>
    <b v="0"/>
    <s v="6949.683"/>
    <n v="0"/>
    <s v="6949.683"/>
    <n v="0"/>
    <b v="0"/>
    <b v="1"/>
  </r>
  <r>
    <s v="C"/>
    <s v="A"/>
    <n v="20170101"/>
    <n v="2017"/>
    <n v="52"/>
    <x v="5"/>
    <n v="180"/>
    <s v="COD"/>
    <x v="1"/>
    <s v="M"/>
    <s v="Import"/>
    <n v="842"/>
    <s v="USA"/>
    <x v="15"/>
    <n v="0"/>
    <s v="W00"/>
    <s v="World"/>
    <s v="H4"/>
    <s v="HS"/>
    <b v="1"/>
    <n v="310590"/>
    <s v="Fertilizers, mineral or chemical n.e.c. in heading no. 3105"/>
    <x v="13"/>
    <x v="2"/>
    <b v="1"/>
    <s v="C00"/>
    <s v="TOTAL CPC"/>
    <n v="0"/>
    <n v="0"/>
    <s v="TOTAL MOT"/>
    <n v="8"/>
    <s v="kg"/>
    <n v="2520"/>
    <b v="0"/>
    <n v="8"/>
    <s v="kg"/>
    <n v="2520"/>
    <b v="0"/>
    <n v="2520"/>
    <b v="0"/>
    <n v="0"/>
    <b v="0"/>
    <s v="7850.047"/>
    <n v="0"/>
    <s v="7850.047"/>
    <n v="0"/>
    <b v="0"/>
    <b v="1"/>
  </r>
  <r>
    <s v="C"/>
    <s v="A"/>
    <n v="20170101"/>
    <n v="2017"/>
    <n v="52"/>
    <x v="5"/>
    <n v="180"/>
    <s v="COD"/>
    <x v="1"/>
    <s v="M"/>
    <s v="Import"/>
    <n v="894"/>
    <s v="ZMB"/>
    <x v="39"/>
    <n v="0"/>
    <s v="W00"/>
    <s v="World"/>
    <s v="H4"/>
    <s v="HS"/>
    <b v="1"/>
    <n v="310590"/>
    <s v="Fertilizers, mineral or chemical n.e.c. in heading no. 3105"/>
    <x v="13"/>
    <x v="2"/>
    <b v="1"/>
    <s v="C00"/>
    <s v="TOTAL CPC"/>
    <n v="0"/>
    <n v="0"/>
    <s v="TOTAL MOT"/>
    <n v="8"/>
    <s v="kg"/>
    <n v="30000"/>
    <b v="0"/>
    <n v="8"/>
    <s v="kg"/>
    <n v="30000"/>
    <b v="0"/>
    <n v="30000"/>
    <b v="0"/>
    <n v="0"/>
    <b v="0"/>
    <s v="21345.221"/>
    <n v="0"/>
    <s v="21345.221"/>
    <n v="0"/>
    <b v="0"/>
    <b v="1"/>
  </r>
  <r>
    <s v="C"/>
    <s v="A"/>
    <n v="20170101"/>
    <n v="2017"/>
    <n v="52"/>
    <x v="5"/>
    <n v="562"/>
    <s v="NER"/>
    <x v="0"/>
    <s v="M"/>
    <s v="Import"/>
    <n v="0"/>
    <s v="W00"/>
    <x v="0"/>
    <n v="0"/>
    <s v="W00"/>
    <s v="World"/>
    <s v="H4"/>
    <s v="HS"/>
    <b v="1"/>
    <n v="310590"/>
    <s v="Fertilizers, mineral or chemical n.e.c. in heading no. 3105"/>
    <x v="13"/>
    <x v="2"/>
    <b v="1"/>
    <s v="C00"/>
    <s v="TOTAL CPC"/>
    <n v="0"/>
    <n v="0"/>
    <s v="TOTAL MOT"/>
    <n v="8"/>
    <s v="kg"/>
    <n v="158916"/>
    <b v="0"/>
    <n v="8"/>
    <s v="kg"/>
    <n v="158916"/>
    <b v="0"/>
    <n v="158916"/>
    <b v="0"/>
    <n v="0"/>
    <b v="0"/>
    <s v="20626.48"/>
    <m/>
    <s v="20626.48"/>
    <n v="0"/>
    <b v="0"/>
    <b v="1"/>
  </r>
  <r>
    <s v="C"/>
    <s v="A"/>
    <n v="20170101"/>
    <n v="2017"/>
    <n v="52"/>
    <x v="5"/>
    <n v="562"/>
    <s v="NER"/>
    <x v="0"/>
    <s v="M"/>
    <s v="Import"/>
    <n v="566"/>
    <s v="NGA"/>
    <x v="8"/>
    <n v="0"/>
    <s v="W00"/>
    <s v="World"/>
    <s v="H4"/>
    <s v="HS"/>
    <b v="1"/>
    <n v="310590"/>
    <s v="Fertilizers, mineral or chemical n.e.c. in heading no. 3105"/>
    <x v="13"/>
    <x v="2"/>
    <b v="1"/>
    <s v="C00"/>
    <s v="TOTAL CPC"/>
    <n v="0"/>
    <n v="0"/>
    <s v="TOTAL MOT"/>
    <n v="8"/>
    <s v="kg"/>
    <n v="158916"/>
    <b v="0"/>
    <n v="8"/>
    <s v="kg"/>
    <n v="158916"/>
    <b v="0"/>
    <n v="158916"/>
    <b v="0"/>
    <n v="0"/>
    <b v="0"/>
    <s v="20626.48"/>
    <m/>
    <s v="20626.48"/>
    <n v="0"/>
    <b v="1"/>
    <b v="0"/>
  </r>
  <r>
    <s v="C"/>
    <s v="A"/>
    <n v="20160101"/>
    <n v="2016"/>
    <n v="52"/>
    <x v="6"/>
    <n v="180"/>
    <s v="COD"/>
    <x v="1"/>
    <s v="M"/>
    <s v="Import"/>
    <n v="0"/>
    <s v="W00"/>
    <x v="0"/>
    <n v="0"/>
    <s v="W00"/>
    <s v="World"/>
    <s v="H4"/>
    <s v="HS"/>
    <b v="1"/>
    <n v="31"/>
    <s v="Fertilizers"/>
    <x v="0"/>
    <x v="0"/>
    <b v="0"/>
    <s v="C00"/>
    <s v="TOTAL CPC"/>
    <n v="0"/>
    <n v="0"/>
    <s v="TOTAL MOT"/>
    <n v="-1"/>
    <s v="N/A"/>
    <n v="0"/>
    <b v="0"/>
    <n v="-1"/>
    <s v="N/A"/>
    <n v="0"/>
    <b v="0"/>
    <n v="0"/>
    <b v="1"/>
    <n v="0"/>
    <b v="0"/>
    <s v="35809096.661"/>
    <n v="0"/>
    <s v="35809096.661"/>
    <n v="4"/>
    <b v="0"/>
    <b v="1"/>
  </r>
  <r>
    <s v="C"/>
    <s v="A"/>
    <n v="20160101"/>
    <n v="2016"/>
    <n v="52"/>
    <x v="6"/>
    <n v="180"/>
    <s v="COD"/>
    <x v="1"/>
    <s v="M"/>
    <s v="Import"/>
    <n v="24"/>
    <s v="AGO"/>
    <x v="17"/>
    <n v="0"/>
    <s v="W00"/>
    <s v="World"/>
    <s v="H4"/>
    <s v="HS"/>
    <b v="1"/>
    <n v="31"/>
    <s v="Fertilizers"/>
    <x v="0"/>
    <x v="0"/>
    <b v="0"/>
    <s v="C00"/>
    <s v="TOTAL CPC"/>
    <n v="0"/>
    <n v="0"/>
    <s v="TOTAL MOT"/>
    <n v="-1"/>
    <s v="N/A"/>
    <n v="0"/>
    <b v="0"/>
    <n v="-1"/>
    <s v="N/A"/>
    <n v="0"/>
    <b v="0"/>
    <n v="0"/>
    <b v="0"/>
    <n v="0"/>
    <b v="0"/>
    <s v="480.597"/>
    <n v="0"/>
    <s v="480.597"/>
    <n v="0"/>
    <b v="0"/>
    <b v="1"/>
  </r>
  <r>
    <s v="C"/>
    <s v="A"/>
    <n v="20160101"/>
    <n v="2016"/>
    <n v="52"/>
    <x v="6"/>
    <n v="180"/>
    <s v="COD"/>
    <x v="1"/>
    <s v="M"/>
    <s v="Import"/>
    <n v="36"/>
    <s v="AUS"/>
    <x v="63"/>
    <n v="0"/>
    <s v="W00"/>
    <s v="World"/>
    <s v="H4"/>
    <s v="HS"/>
    <b v="1"/>
    <n v="31"/>
    <s v="Fertilizers"/>
    <x v="0"/>
    <x v="0"/>
    <b v="0"/>
    <s v="C00"/>
    <s v="TOTAL CPC"/>
    <n v="0"/>
    <n v="0"/>
    <s v="TOTAL MOT"/>
    <n v="-1"/>
    <s v="N/A"/>
    <n v="0"/>
    <b v="0"/>
    <n v="-1"/>
    <s v="N/A"/>
    <n v="0"/>
    <b v="0"/>
    <n v="0"/>
    <b v="0"/>
    <n v="0"/>
    <b v="0"/>
    <s v="236.022"/>
    <n v="0"/>
    <s v="236.022"/>
    <n v="0"/>
    <b v="0"/>
    <b v="1"/>
  </r>
  <r>
    <s v="C"/>
    <s v="A"/>
    <n v="20160101"/>
    <n v="2016"/>
    <n v="52"/>
    <x v="6"/>
    <n v="180"/>
    <s v="COD"/>
    <x v="1"/>
    <s v="M"/>
    <s v="Import"/>
    <n v="56"/>
    <s v="BEL"/>
    <x v="18"/>
    <n v="0"/>
    <s v="W00"/>
    <s v="World"/>
    <s v="H4"/>
    <s v="HS"/>
    <b v="1"/>
    <n v="31"/>
    <s v="Fertilizers"/>
    <x v="0"/>
    <x v="0"/>
    <b v="0"/>
    <s v="C00"/>
    <s v="TOTAL CPC"/>
    <n v="0"/>
    <n v="0"/>
    <s v="TOTAL MOT"/>
    <n v="-1"/>
    <s v="N/A"/>
    <n v="0"/>
    <b v="0"/>
    <n v="-1"/>
    <s v="N/A"/>
    <n v="0"/>
    <b v="0"/>
    <n v="0"/>
    <b v="0"/>
    <n v="0"/>
    <b v="0"/>
    <s v="1348257.291"/>
    <n v="0"/>
    <s v="1348257.291"/>
    <n v="0"/>
    <b v="0"/>
    <b v="1"/>
  </r>
  <r>
    <s v="C"/>
    <s v="A"/>
    <n v="20160101"/>
    <n v="2016"/>
    <n v="52"/>
    <x v="6"/>
    <n v="180"/>
    <s v="COD"/>
    <x v="1"/>
    <s v="M"/>
    <s v="Import"/>
    <n v="112"/>
    <s v="BLR"/>
    <x v="19"/>
    <n v="0"/>
    <s v="W00"/>
    <s v="World"/>
    <s v="H4"/>
    <s v="HS"/>
    <b v="1"/>
    <n v="31"/>
    <s v="Fertilizers"/>
    <x v="0"/>
    <x v="0"/>
    <b v="0"/>
    <s v="C00"/>
    <s v="TOTAL CPC"/>
    <n v="0"/>
    <n v="0"/>
    <s v="TOTAL MOT"/>
    <n v="-1"/>
    <s v="N/A"/>
    <n v="0"/>
    <b v="0"/>
    <n v="-1"/>
    <s v="N/A"/>
    <n v="0"/>
    <b v="0"/>
    <n v="0"/>
    <b v="0"/>
    <n v="0"/>
    <b v="0"/>
    <s v="474788.509"/>
    <n v="0"/>
    <s v="474788.509"/>
    <n v="0"/>
    <b v="0"/>
    <b v="1"/>
  </r>
  <r>
    <s v="C"/>
    <s v="A"/>
    <n v="20160101"/>
    <n v="2016"/>
    <n v="52"/>
    <x v="6"/>
    <n v="180"/>
    <s v="COD"/>
    <x v="1"/>
    <s v="M"/>
    <s v="Import"/>
    <n v="124"/>
    <s v="CAN"/>
    <x v="47"/>
    <n v="0"/>
    <s v="W00"/>
    <s v="World"/>
    <s v="H4"/>
    <s v="HS"/>
    <b v="1"/>
    <n v="31"/>
    <s v="Fertilizers"/>
    <x v="0"/>
    <x v="0"/>
    <b v="0"/>
    <s v="C00"/>
    <s v="TOTAL CPC"/>
    <n v="0"/>
    <n v="0"/>
    <s v="TOTAL MOT"/>
    <n v="-1"/>
    <s v="N/A"/>
    <n v="0"/>
    <b v="0"/>
    <n v="-1"/>
    <s v="N/A"/>
    <n v="0"/>
    <b v="0"/>
    <n v="0"/>
    <b v="0"/>
    <n v="0"/>
    <b v="0"/>
    <s v="846.902"/>
    <n v="0"/>
    <s v="846.902"/>
    <n v="0"/>
    <b v="0"/>
    <b v="1"/>
  </r>
  <r>
    <s v="C"/>
    <s v="A"/>
    <n v="20160101"/>
    <n v="2016"/>
    <n v="52"/>
    <x v="6"/>
    <n v="180"/>
    <s v="COD"/>
    <x v="1"/>
    <s v="M"/>
    <s v="Import"/>
    <n v="152"/>
    <s v="CHL"/>
    <x v="64"/>
    <n v="0"/>
    <s v="W00"/>
    <s v="World"/>
    <s v="H4"/>
    <s v="HS"/>
    <b v="1"/>
    <n v="31"/>
    <s v="Fertilizers"/>
    <x v="0"/>
    <x v="0"/>
    <b v="0"/>
    <s v="C00"/>
    <s v="TOTAL CPC"/>
    <n v="0"/>
    <n v="0"/>
    <s v="TOTAL MOT"/>
    <n v="-1"/>
    <s v="N/A"/>
    <n v="0"/>
    <b v="0"/>
    <n v="-1"/>
    <s v="N/A"/>
    <n v="0"/>
    <b v="0"/>
    <n v="0"/>
    <b v="0"/>
    <n v="0"/>
    <b v="0"/>
    <s v="6449.203"/>
    <n v="0"/>
    <s v="6449.203"/>
    <n v="0"/>
    <b v="0"/>
    <b v="1"/>
  </r>
  <r>
    <s v="C"/>
    <s v="A"/>
    <n v="20160101"/>
    <n v="2016"/>
    <n v="52"/>
    <x v="6"/>
    <n v="180"/>
    <s v="COD"/>
    <x v="1"/>
    <s v="M"/>
    <s v="Import"/>
    <n v="156"/>
    <s v="CHN"/>
    <x v="1"/>
    <n v="0"/>
    <s v="W00"/>
    <s v="World"/>
    <s v="H4"/>
    <s v="HS"/>
    <b v="1"/>
    <n v="31"/>
    <s v="Fertilizers"/>
    <x v="0"/>
    <x v="0"/>
    <b v="0"/>
    <s v="C00"/>
    <s v="TOTAL CPC"/>
    <n v="0"/>
    <n v="0"/>
    <s v="TOTAL MOT"/>
    <n v="-1"/>
    <s v="N/A"/>
    <n v="0"/>
    <b v="0"/>
    <n v="-1"/>
    <s v="N/A"/>
    <n v="0"/>
    <b v="0"/>
    <n v="0"/>
    <b v="0"/>
    <n v="0"/>
    <b v="0"/>
    <s v="2125601.589"/>
    <n v="0"/>
    <s v="2125601.589"/>
    <n v="0"/>
    <b v="0"/>
    <b v="1"/>
  </r>
  <r>
    <s v="C"/>
    <s v="A"/>
    <n v="20160101"/>
    <n v="2016"/>
    <n v="52"/>
    <x v="6"/>
    <n v="180"/>
    <s v="COD"/>
    <x v="1"/>
    <s v="M"/>
    <s v="Import"/>
    <n v="251"/>
    <s v="FRA"/>
    <x v="3"/>
    <n v="0"/>
    <s v="W00"/>
    <s v="World"/>
    <s v="H4"/>
    <s v="HS"/>
    <b v="1"/>
    <n v="31"/>
    <s v="Fertilizers"/>
    <x v="0"/>
    <x v="0"/>
    <b v="0"/>
    <s v="C00"/>
    <s v="TOTAL CPC"/>
    <n v="0"/>
    <n v="0"/>
    <s v="TOTAL MOT"/>
    <n v="-1"/>
    <s v="N/A"/>
    <n v="0"/>
    <b v="0"/>
    <n v="-1"/>
    <s v="N/A"/>
    <n v="0"/>
    <b v="0"/>
    <n v="0"/>
    <b v="0"/>
    <n v="0"/>
    <b v="0"/>
    <s v="186989.492"/>
    <n v="0"/>
    <s v="186989.492"/>
    <n v="0"/>
    <b v="0"/>
    <b v="1"/>
  </r>
  <r>
    <s v="C"/>
    <s v="A"/>
    <n v="20160101"/>
    <n v="2016"/>
    <n v="52"/>
    <x v="6"/>
    <n v="180"/>
    <s v="COD"/>
    <x v="1"/>
    <s v="M"/>
    <s v="Import"/>
    <n v="276"/>
    <s v="DEU"/>
    <x v="4"/>
    <n v="0"/>
    <s v="W00"/>
    <s v="World"/>
    <s v="H4"/>
    <s v="HS"/>
    <b v="1"/>
    <n v="31"/>
    <s v="Fertilizers"/>
    <x v="0"/>
    <x v="0"/>
    <b v="0"/>
    <s v="C00"/>
    <s v="TOTAL CPC"/>
    <n v="0"/>
    <n v="0"/>
    <s v="TOTAL MOT"/>
    <n v="-1"/>
    <s v="N/A"/>
    <n v="0"/>
    <b v="0"/>
    <n v="-1"/>
    <s v="N/A"/>
    <n v="0"/>
    <b v="0"/>
    <n v="0"/>
    <b v="0"/>
    <n v="0"/>
    <b v="0"/>
    <s v="41835.731"/>
    <n v="0"/>
    <s v="41835.731"/>
    <n v="0"/>
    <b v="0"/>
    <b v="1"/>
  </r>
  <r>
    <s v="C"/>
    <s v="A"/>
    <n v="20160101"/>
    <n v="2016"/>
    <n v="52"/>
    <x v="6"/>
    <n v="180"/>
    <s v="COD"/>
    <x v="1"/>
    <s v="M"/>
    <s v="Import"/>
    <n v="376"/>
    <s v="ISR"/>
    <x v="65"/>
    <n v="0"/>
    <s v="W00"/>
    <s v="World"/>
    <s v="H4"/>
    <s v="HS"/>
    <b v="1"/>
    <n v="31"/>
    <s v="Fertilizers"/>
    <x v="0"/>
    <x v="0"/>
    <b v="0"/>
    <s v="C00"/>
    <s v="TOTAL CPC"/>
    <n v="0"/>
    <n v="0"/>
    <s v="TOTAL MOT"/>
    <n v="-1"/>
    <s v="N/A"/>
    <n v="0"/>
    <b v="0"/>
    <n v="-1"/>
    <s v="N/A"/>
    <n v="0"/>
    <b v="0"/>
    <n v="0"/>
    <b v="0"/>
    <n v="0"/>
    <b v="0"/>
    <s v="491.256"/>
    <n v="0"/>
    <s v="491.256"/>
    <n v="0"/>
    <b v="0"/>
    <b v="1"/>
  </r>
  <r>
    <s v="C"/>
    <s v="A"/>
    <n v="20160101"/>
    <n v="2016"/>
    <n v="52"/>
    <x v="6"/>
    <n v="180"/>
    <s v="COD"/>
    <x v="1"/>
    <s v="M"/>
    <s v="Import"/>
    <n v="404"/>
    <s v="KEN"/>
    <x v="22"/>
    <n v="0"/>
    <s v="W00"/>
    <s v="World"/>
    <s v="H4"/>
    <s v="HS"/>
    <b v="1"/>
    <n v="31"/>
    <s v="Fertilizers"/>
    <x v="0"/>
    <x v="0"/>
    <b v="0"/>
    <s v="C00"/>
    <s v="TOTAL CPC"/>
    <n v="0"/>
    <n v="0"/>
    <s v="TOTAL MOT"/>
    <n v="-1"/>
    <s v="N/A"/>
    <n v="0"/>
    <b v="0"/>
    <n v="-1"/>
    <s v="N/A"/>
    <n v="0"/>
    <b v="0"/>
    <n v="0"/>
    <b v="1"/>
    <n v="0"/>
    <b v="0"/>
    <s v="30501.465"/>
    <n v="0"/>
    <s v="30501.465"/>
    <n v="4"/>
    <b v="0"/>
    <b v="1"/>
  </r>
  <r>
    <s v="C"/>
    <s v="A"/>
    <n v="20160101"/>
    <n v="2016"/>
    <n v="52"/>
    <x v="6"/>
    <n v="180"/>
    <s v="COD"/>
    <x v="1"/>
    <s v="M"/>
    <s v="Import"/>
    <n v="410"/>
    <s v="KOR"/>
    <x v="66"/>
    <n v="0"/>
    <s v="W00"/>
    <s v="World"/>
    <s v="H4"/>
    <s v="HS"/>
    <b v="1"/>
    <n v="31"/>
    <s v="Fertilizers"/>
    <x v="0"/>
    <x v="0"/>
    <b v="0"/>
    <s v="C00"/>
    <s v="TOTAL CPC"/>
    <n v="0"/>
    <n v="0"/>
    <s v="TOTAL MOT"/>
    <n v="-1"/>
    <s v="N/A"/>
    <n v="0"/>
    <b v="0"/>
    <n v="-1"/>
    <s v="N/A"/>
    <n v="0"/>
    <b v="0"/>
    <n v="0"/>
    <b v="0"/>
    <n v="0"/>
    <b v="0"/>
    <s v="3957.051"/>
    <n v="0"/>
    <s v="3957.051"/>
    <n v="0"/>
    <b v="0"/>
    <b v="1"/>
  </r>
  <r>
    <s v="C"/>
    <s v="A"/>
    <n v="20160101"/>
    <n v="2016"/>
    <n v="52"/>
    <x v="6"/>
    <n v="180"/>
    <s v="COD"/>
    <x v="1"/>
    <s v="M"/>
    <s v="Import"/>
    <n v="458"/>
    <s v="MYS"/>
    <x v="52"/>
    <n v="0"/>
    <s v="W00"/>
    <s v="World"/>
    <s v="H4"/>
    <s v="HS"/>
    <b v="1"/>
    <n v="31"/>
    <s v="Fertilizers"/>
    <x v="0"/>
    <x v="0"/>
    <b v="0"/>
    <s v="C00"/>
    <s v="TOTAL CPC"/>
    <n v="0"/>
    <n v="0"/>
    <s v="TOTAL MOT"/>
    <n v="-1"/>
    <s v="N/A"/>
    <n v="0"/>
    <b v="0"/>
    <n v="-1"/>
    <s v="N/A"/>
    <n v="0"/>
    <b v="0"/>
    <n v="0"/>
    <b v="0"/>
    <n v="0"/>
    <b v="0"/>
    <s v="21949.48"/>
    <n v="0"/>
    <s v="21949.48"/>
    <n v="0"/>
    <b v="0"/>
    <b v="1"/>
  </r>
  <r>
    <s v="C"/>
    <s v="A"/>
    <n v="20160101"/>
    <n v="2016"/>
    <n v="52"/>
    <x v="6"/>
    <n v="180"/>
    <s v="COD"/>
    <x v="1"/>
    <s v="M"/>
    <s v="Import"/>
    <n v="554"/>
    <s v="NZL"/>
    <x v="59"/>
    <n v="0"/>
    <s v="W00"/>
    <s v="World"/>
    <s v="H4"/>
    <s v="HS"/>
    <b v="1"/>
    <n v="31"/>
    <s v="Fertilizers"/>
    <x v="0"/>
    <x v="0"/>
    <b v="0"/>
    <s v="C00"/>
    <s v="TOTAL CPC"/>
    <n v="0"/>
    <n v="0"/>
    <s v="TOTAL MOT"/>
    <n v="-1"/>
    <s v="N/A"/>
    <n v="0"/>
    <b v="0"/>
    <n v="-1"/>
    <s v="N/A"/>
    <n v="0"/>
    <b v="0"/>
    <n v="0"/>
    <b v="0"/>
    <n v="0"/>
    <b v="0"/>
    <s v="129.295"/>
    <n v="0"/>
    <s v="129.295"/>
    <n v="0"/>
    <b v="0"/>
    <b v="1"/>
  </r>
  <r>
    <s v="C"/>
    <s v="A"/>
    <n v="20160101"/>
    <n v="2016"/>
    <n v="52"/>
    <x v="6"/>
    <n v="180"/>
    <s v="COD"/>
    <x v="1"/>
    <s v="M"/>
    <s v="Import"/>
    <n v="643"/>
    <s v="RUS"/>
    <x v="9"/>
    <n v="0"/>
    <s v="W00"/>
    <s v="World"/>
    <s v="H4"/>
    <s v="HS"/>
    <b v="1"/>
    <n v="31"/>
    <s v="Fertilizers"/>
    <x v="0"/>
    <x v="0"/>
    <b v="0"/>
    <s v="C00"/>
    <s v="TOTAL CPC"/>
    <n v="0"/>
    <n v="0"/>
    <s v="TOTAL MOT"/>
    <n v="-1"/>
    <s v="N/A"/>
    <n v="0"/>
    <b v="0"/>
    <n v="-1"/>
    <s v="N/A"/>
    <n v="0"/>
    <b v="0"/>
    <n v="0"/>
    <b v="0"/>
    <n v="0"/>
    <b v="0"/>
    <s v="6848000.871"/>
    <n v="0"/>
    <s v="6848000.871"/>
    <n v="0"/>
    <b v="0"/>
    <b v="1"/>
  </r>
  <r>
    <s v="C"/>
    <s v="A"/>
    <n v="20160101"/>
    <n v="2016"/>
    <n v="52"/>
    <x v="6"/>
    <n v="180"/>
    <s v="COD"/>
    <x v="1"/>
    <s v="M"/>
    <s v="Import"/>
    <n v="646"/>
    <s v="RWA"/>
    <x v="28"/>
    <n v="0"/>
    <s v="W00"/>
    <s v="World"/>
    <s v="H4"/>
    <s v="HS"/>
    <b v="1"/>
    <n v="31"/>
    <s v="Fertilizers"/>
    <x v="0"/>
    <x v="0"/>
    <b v="0"/>
    <s v="C00"/>
    <s v="TOTAL CPC"/>
    <n v="0"/>
    <n v="0"/>
    <s v="TOTAL MOT"/>
    <n v="-1"/>
    <s v="N/A"/>
    <n v="0"/>
    <b v="0"/>
    <n v="-1"/>
    <s v="N/A"/>
    <n v="0"/>
    <b v="0"/>
    <n v="0"/>
    <b v="0"/>
    <n v="0"/>
    <b v="0"/>
    <s v="136.189"/>
    <n v="0"/>
    <s v="136.189"/>
    <n v="0"/>
    <b v="0"/>
    <b v="1"/>
  </r>
  <r>
    <s v="C"/>
    <s v="A"/>
    <n v="20160101"/>
    <n v="2016"/>
    <n v="52"/>
    <x v="6"/>
    <n v="180"/>
    <s v="COD"/>
    <x v="1"/>
    <s v="M"/>
    <s v="Import"/>
    <n v="682"/>
    <s v="SAU"/>
    <x v="48"/>
    <n v="0"/>
    <s v="W00"/>
    <s v="World"/>
    <s v="H4"/>
    <s v="HS"/>
    <b v="1"/>
    <n v="31"/>
    <s v="Fertilizers"/>
    <x v="0"/>
    <x v="0"/>
    <b v="0"/>
    <s v="C00"/>
    <s v="TOTAL CPC"/>
    <n v="0"/>
    <n v="0"/>
    <s v="TOTAL MOT"/>
    <n v="-1"/>
    <s v="N/A"/>
    <n v="0"/>
    <b v="0"/>
    <n v="-1"/>
    <s v="N/A"/>
    <n v="0"/>
    <b v="0"/>
    <n v="0"/>
    <b v="0"/>
    <n v="0"/>
    <b v="0"/>
    <s v="46588.999"/>
    <n v="0"/>
    <s v="46588.999"/>
    <n v="0"/>
    <b v="0"/>
    <b v="1"/>
  </r>
  <r>
    <s v="C"/>
    <s v="A"/>
    <n v="20160101"/>
    <n v="2016"/>
    <n v="52"/>
    <x v="6"/>
    <n v="180"/>
    <s v="COD"/>
    <x v="1"/>
    <s v="M"/>
    <s v="Import"/>
    <n v="699"/>
    <s v="IND"/>
    <x v="11"/>
    <n v="0"/>
    <s v="W00"/>
    <s v="World"/>
    <s v="H4"/>
    <s v="HS"/>
    <b v="1"/>
    <n v="31"/>
    <s v="Fertilizers"/>
    <x v="0"/>
    <x v="0"/>
    <b v="0"/>
    <s v="C00"/>
    <s v="TOTAL CPC"/>
    <n v="0"/>
    <n v="0"/>
    <s v="TOTAL MOT"/>
    <n v="-1"/>
    <s v="N/A"/>
    <n v="0"/>
    <b v="0"/>
    <n v="-1"/>
    <s v="N/A"/>
    <n v="0"/>
    <b v="0"/>
    <n v="0"/>
    <b v="0"/>
    <n v="0"/>
    <b v="0"/>
    <s v="100245.806"/>
    <n v="0"/>
    <s v="100245.806"/>
    <n v="0"/>
    <b v="0"/>
    <b v="1"/>
  </r>
  <r>
    <s v="C"/>
    <s v="A"/>
    <n v="20160101"/>
    <n v="2016"/>
    <n v="52"/>
    <x v="6"/>
    <n v="180"/>
    <s v="COD"/>
    <x v="1"/>
    <s v="M"/>
    <s v="Import"/>
    <n v="710"/>
    <s v="ZAF"/>
    <x v="30"/>
    <n v="0"/>
    <s v="W00"/>
    <s v="World"/>
    <s v="H4"/>
    <s v="HS"/>
    <b v="1"/>
    <n v="31"/>
    <s v="Fertilizers"/>
    <x v="0"/>
    <x v="0"/>
    <b v="0"/>
    <s v="C00"/>
    <s v="TOTAL CPC"/>
    <n v="0"/>
    <n v="0"/>
    <s v="TOTAL MOT"/>
    <n v="-1"/>
    <s v="N/A"/>
    <n v="0"/>
    <b v="0"/>
    <n v="-1"/>
    <s v="N/A"/>
    <n v="0"/>
    <b v="0"/>
    <n v="0"/>
    <b v="1"/>
    <n v="0"/>
    <b v="0"/>
    <s v="20088780.29"/>
    <n v="0"/>
    <s v="20088780.29"/>
    <n v="4"/>
    <b v="0"/>
    <b v="1"/>
  </r>
  <r>
    <s v="C"/>
    <s v="A"/>
    <n v="20160101"/>
    <n v="2016"/>
    <n v="52"/>
    <x v="6"/>
    <n v="180"/>
    <s v="COD"/>
    <x v="1"/>
    <s v="M"/>
    <s v="Import"/>
    <n v="752"/>
    <s v="SWE"/>
    <x v="13"/>
    <n v="0"/>
    <s v="W00"/>
    <s v="World"/>
    <s v="H4"/>
    <s v="HS"/>
    <b v="1"/>
    <n v="31"/>
    <s v="Fertilizers"/>
    <x v="0"/>
    <x v="0"/>
    <b v="0"/>
    <s v="C00"/>
    <s v="TOTAL CPC"/>
    <n v="0"/>
    <n v="0"/>
    <s v="TOTAL MOT"/>
    <n v="-1"/>
    <s v="N/A"/>
    <n v="0"/>
    <b v="0"/>
    <n v="-1"/>
    <s v="N/A"/>
    <n v="0"/>
    <b v="0"/>
    <n v="0"/>
    <b v="0"/>
    <n v="0"/>
    <b v="0"/>
    <s v="2174201.286"/>
    <n v="0"/>
    <s v="2174201.286"/>
    <n v="0"/>
    <b v="0"/>
    <b v="1"/>
  </r>
  <r>
    <s v="C"/>
    <s v="A"/>
    <n v="20160101"/>
    <n v="2016"/>
    <n v="52"/>
    <x v="6"/>
    <n v="180"/>
    <s v="COD"/>
    <x v="1"/>
    <s v="M"/>
    <s v="Import"/>
    <n v="757"/>
    <s v="CHE"/>
    <x v="31"/>
    <n v="0"/>
    <s v="W00"/>
    <s v="World"/>
    <s v="H4"/>
    <s v="HS"/>
    <b v="1"/>
    <n v="31"/>
    <s v="Fertilizers"/>
    <x v="0"/>
    <x v="0"/>
    <b v="0"/>
    <s v="C00"/>
    <s v="TOTAL CPC"/>
    <n v="0"/>
    <n v="0"/>
    <s v="TOTAL MOT"/>
    <n v="-1"/>
    <s v="N/A"/>
    <n v="0"/>
    <b v="0"/>
    <n v="-1"/>
    <s v="N/A"/>
    <n v="0"/>
    <b v="0"/>
    <n v="0"/>
    <b v="0"/>
    <n v="0"/>
    <b v="0"/>
    <s v="677409.199"/>
    <n v="0"/>
    <s v="677409.199"/>
    <n v="0"/>
    <b v="0"/>
    <b v="1"/>
  </r>
  <r>
    <s v="C"/>
    <s v="A"/>
    <n v="20160101"/>
    <n v="2016"/>
    <n v="52"/>
    <x v="6"/>
    <n v="180"/>
    <s v="COD"/>
    <x v="1"/>
    <s v="M"/>
    <s v="Import"/>
    <n v="784"/>
    <s v="ARE"/>
    <x v="32"/>
    <n v="0"/>
    <s v="W00"/>
    <s v="World"/>
    <s v="H4"/>
    <s v="HS"/>
    <b v="1"/>
    <n v="31"/>
    <s v="Fertilizers"/>
    <x v="0"/>
    <x v="0"/>
    <b v="0"/>
    <s v="C00"/>
    <s v="TOTAL CPC"/>
    <n v="0"/>
    <n v="0"/>
    <s v="TOTAL MOT"/>
    <n v="-1"/>
    <s v="N/A"/>
    <n v="0"/>
    <b v="0"/>
    <n v="-1"/>
    <s v="N/A"/>
    <n v="0"/>
    <b v="0"/>
    <n v="0"/>
    <b v="0"/>
    <n v="0"/>
    <b v="0"/>
    <s v="4826.927"/>
    <n v="0"/>
    <s v="4826.927"/>
    <n v="0"/>
    <b v="0"/>
    <b v="1"/>
  </r>
  <r>
    <s v="C"/>
    <s v="A"/>
    <n v="20160101"/>
    <n v="2016"/>
    <n v="52"/>
    <x v="6"/>
    <n v="180"/>
    <s v="COD"/>
    <x v="1"/>
    <s v="M"/>
    <s v="Import"/>
    <n v="800"/>
    <s v="UGA"/>
    <x v="34"/>
    <n v="0"/>
    <s v="W00"/>
    <s v="World"/>
    <s v="H4"/>
    <s v="HS"/>
    <b v="1"/>
    <n v="31"/>
    <s v="Fertilizers"/>
    <x v="0"/>
    <x v="0"/>
    <b v="0"/>
    <s v="C00"/>
    <s v="TOTAL CPC"/>
    <n v="0"/>
    <n v="0"/>
    <s v="TOTAL MOT"/>
    <n v="-1"/>
    <s v="N/A"/>
    <n v="0"/>
    <b v="0"/>
    <n v="-1"/>
    <s v="N/A"/>
    <n v="0"/>
    <b v="0"/>
    <n v="0"/>
    <b v="0"/>
    <n v="0"/>
    <b v="0"/>
    <s v="16275.741"/>
    <n v="0"/>
    <s v="16275.741"/>
    <n v="0"/>
    <b v="0"/>
    <b v="1"/>
  </r>
  <r>
    <s v="C"/>
    <s v="A"/>
    <n v="20160101"/>
    <n v="2016"/>
    <n v="52"/>
    <x v="6"/>
    <n v="180"/>
    <s v="COD"/>
    <x v="1"/>
    <s v="M"/>
    <s v="Import"/>
    <n v="804"/>
    <s v="UKR"/>
    <x v="35"/>
    <n v="0"/>
    <s v="W00"/>
    <s v="World"/>
    <s v="H4"/>
    <s v="HS"/>
    <b v="1"/>
    <n v="31"/>
    <s v="Fertilizers"/>
    <x v="0"/>
    <x v="0"/>
    <b v="0"/>
    <s v="C00"/>
    <s v="TOTAL CPC"/>
    <n v="0"/>
    <n v="0"/>
    <s v="TOTAL MOT"/>
    <n v="-1"/>
    <s v="N/A"/>
    <n v="0"/>
    <b v="0"/>
    <n v="-1"/>
    <s v="N/A"/>
    <n v="0"/>
    <b v="0"/>
    <n v="0"/>
    <b v="0"/>
    <n v="0"/>
    <b v="0"/>
    <s v="22626.889"/>
    <n v="0"/>
    <s v="22626.889"/>
    <n v="0"/>
    <b v="0"/>
    <b v="1"/>
  </r>
  <r>
    <s v="C"/>
    <s v="A"/>
    <n v="20160101"/>
    <n v="2016"/>
    <n v="52"/>
    <x v="6"/>
    <n v="180"/>
    <s v="COD"/>
    <x v="1"/>
    <s v="M"/>
    <s v="Import"/>
    <n v="826"/>
    <s v="GBR"/>
    <x v="37"/>
    <n v="0"/>
    <s v="W00"/>
    <s v="World"/>
    <s v="H4"/>
    <s v="HS"/>
    <b v="1"/>
    <n v="31"/>
    <s v="Fertilizers"/>
    <x v="0"/>
    <x v="0"/>
    <b v="0"/>
    <s v="C00"/>
    <s v="TOTAL CPC"/>
    <n v="0"/>
    <n v="0"/>
    <s v="TOTAL MOT"/>
    <n v="-1"/>
    <s v="N/A"/>
    <n v="0"/>
    <b v="0"/>
    <n v="-1"/>
    <s v="N/A"/>
    <n v="0"/>
    <b v="0"/>
    <n v="0"/>
    <b v="0"/>
    <n v="0"/>
    <b v="0"/>
    <s v="2324.444"/>
    <n v="0"/>
    <s v="2324.444"/>
    <n v="0"/>
    <b v="0"/>
    <b v="1"/>
  </r>
  <r>
    <s v="C"/>
    <s v="A"/>
    <n v="20160101"/>
    <n v="2016"/>
    <n v="52"/>
    <x v="6"/>
    <n v="180"/>
    <s v="COD"/>
    <x v="1"/>
    <s v="M"/>
    <s v="Import"/>
    <n v="834"/>
    <s v="TZA"/>
    <x v="38"/>
    <n v="0"/>
    <s v="W00"/>
    <s v="World"/>
    <s v="H4"/>
    <s v="HS"/>
    <b v="1"/>
    <n v="31"/>
    <s v="Fertilizers"/>
    <x v="0"/>
    <x v="0"/>
    <b v="0"/>
    <s v="C00"/>
    <s v="TOTAL CPC"/>
    <n v="0"/>
    <n v="0"/>
    <s v="TOTAL MOT"/>
    <n v="-1"/>
    <s v="N/A"/>
    <n v="0"/>
    <b v="0"/>
    <n v="-1"/>
    <s v="N/A"/>
    <n v="0"/>
    <b v="0"/>
    <n v="0"/>
    <b v="0"/>
    <n v="0"/>
    <b v="0"/>
    <s v="39634.999"/>
    <n v="0"/>
    <s v="39634.999"/>
    <n v="0"/>
    <b v="0"/>
    <b v="1"/>
  </r>
  <r>
    <s v="C"/>
    <s v="A"/>
    <n v="20160101"/>
    <n v="2016"/>
    <n v="52"/>
    <x v="6"/>
    <n v="180"/>
    <s v="COD"/>
    <x v="1"/>
    <s v="M"/>
    <s v="Import"/>
    <n v="842"/>
    <s v="USA"/>
    <x v="15"/>
    <n v="0"/>
    <s v="W00"/>
    <s v="World"/>
    <s v="H4"/>
    <s v="HS"/>
    <b v="1"/>
    <n v="31"/>
    <s v="Fertilizers"/>
    <x v="0"/>
    <x v="0"/>
    <b v="0"/>
    <s v="C00"/>
    <s v="TOTAL CPC"/>
    <n v="0"/>
    <n v="0"/>
    <s v="TOTAL MOT"/>
    <n v="-1"/>
    <s v="N/A"/>
    <n v="0"/>
    <b v="0"/>
    <n v="-1"/>
    <s v="N/A"/>
    <n v="0"/>
    <b v="0"/>
    <n v="0"/>
    <b v="0"/>
    <n v="0"/>
    <b v="0"/>
    <s v="1891.316"/>
    <n v="0"/>
    <s v="1891.316"/>
    <n v="0"/>
    <b v="0"/>
    <b v="1"/>
  </r>
  <r>
    <s v="C"/>
    <s v="A"/>
    <n v="20160101"/>
    <n v="2016"/>
    <n v="52"/>
    <x v="6"/>
    <n v="180"/>
    <s v="COD"/>
    <x v="1"/>
    <s v="M"/>
    <s v="Import"/>
    <n v="894"/>
    <s v="ZMB"/>
    <x v="39"/>
    <n v="0"/>
    <s v="W00"/>
    <s v="World"/>
    <s v="H4"/>
    <s v="HS"/>
    <b v="1"/>
    <n v="31"/>
    <s v="Fertilizers"/>
    <x v="0"/>
    <x v="0"/>
    <b v="0"/>
    <s v="C00"/>
    <s v="TOTAL CPC"/>
    <n v="0"/>
    <n v="0"/>
    <s v="TOTAL MOT"/>
    <n v="-1"/>
    <s v="N/A"/>
    <n v="0"/>
    <b v="0"/>
    <n v="-1"/>
    <s v="N/A"/>
    <n v="0"/>
    <b v="0"/>
    <n v="0"/>
    <b v="0"/>
    <n v="0"/>
    <b v="0"/>
    <s v="1543639.822"/>
    <n v="0"/>
    <s v="1543639.822"/>
    <n v="0"/>
    <b v="0"/>
    <b v="1"/>
  </r>
  <r>
    <s v="C"/>
    <s v="A"/>
    <n v="20160101"/>
    <n v="2016"/>
    <n v="52"/>
    <x v="6"/>
    <n v="562"/>
    <s v="NER"/>
    <x v="0"/>
    <s v="M"/>
    <s v="Import"/>
    <n v="0"/>
    <s v="W00"/>
    <x v="0"/>
    <n v="0"/>
    <s v="W00"/>
    <s v="World"/>
    <s v="H4"/>
    <s v="HS"/>
    <b v="1"/>
    <n v="31"/>
    <s v="Fertilizers"/>
    <x v="0"/>
    <x v="0"/>
    <b v="0"/>
    <s v="C00"/>
    <s v="TOTAL CPC"/>
    <n v="0"/>
    <n v="0"/>
    <s v="TOTAL MOT"/>
    <n v="-1"/>
    <s v="N/A"/>
    <n v="0"/>
    <b v="0"/>
    <n v="-1"/>
    <s v="N/A"/>
    <n v="0"/>
    <b v="0"/>
    <n v="0"/>
    <b v="1"/>
    <n v="0"/>
    <b v="0"/>
    <s v="10688517.77"/>
    <m/>
    <s v="10688517.77"/>
    <n v="0"/>
    <b v="0"/>
    <b v="1"/>
  </r>
  <r>
    <s v="C"/>
    <s v="A"/>
    <n v="20160101"/>
    <n v="2016"/>
    <n v="52"/>
    <x v="6"/>
    <n v="562"/>
    <s v="NER"/>
    <x v="0"/>
    <s v="M"/>
    <s v="Import"/>
    <n v="12"/>
    <s v="DZA"/>
    <x v="67"/>
    <n v="0"/>
    <s v="W00"/>
    <s v="World"/>
    <s v="H4"/>
    <s v="HS"/>
    <b v="1"/>
    <n v="31"/>
    <s v="Fertilizers"/>
    <x v="0"/>
    <x v="0"/>
    <b v="0"/>
    <s v="C00"/>
    <s v="TOTAL CPC"/>
    <n v="0"/>
    <n v="0"/>
    <s v="TOTAL MOT"/>
    <n v="-1"/>
    <s v="N/A"/>
    <n v="0"/>
    <b v="0"/>
    <n v="-1"/>
    <s v="N/A"/>
    <n v="0"/>
    <b v="0"/>
    <n v="0"/>
    <b v="0"/>
    <n v="0"/>
    <b v="0"/>
    <s v="283483.43"/>
    <m/>
    <s v="283483.43"/>
    <n v="0"/>
    <b v="0"/>
    <b v="1"/>
  </r>
  <r>
    <s v="C"/>
    <s v="A"/>
    <n v="20160101"/>
    <n v="2016"/>
    <n v="52"/>
    <x v="6"/>
    <n v="562"/>
    <s v="NER"/>
    <x v="0"/>
    <s v="M"/>
    <s v="Import"/>
    <n v="156"/>
    <s v="CHN"/>
    <x v="1"/>
    <n v="0"/>
    <s v="W00"/>
    <s v="World"/>
    <s v="H4"/>
    <s v="HS"/>
    <b v="1"/>
    <n v="31"/>
    <s v="Fertilizers"/>
    <x v="0"/>
    <x v="0"/>
    <b v="0"/>
    <s v="C00"/>
    <s v="TOTAL CPC"/>
    <n v="0"/>
    <n v="0"/>
    <s v="TOTAL MOT"/>
    <n v="-1"/>
    <s v="N/A"/>
    <n v="0"/>
    <b v="0"/>
    <n v="-1"/>
    <s v="N/A"/>
    <n v="0"/>
    <b v="0"/>
    <n v="0"/>
    <b v="0"/>
    <n v="0"/>
    <b v="0"/>
    <s v="14.48"/>
    <m/>
    <s v="14.48"/>
    <n v="0"/>
    <b v="0"/>
    <b v="1"/>
  </r>
  <r>
    <s v="C"/>
    <s v="A"/>
    <n v="20160101"/>
    <n v="2016"/>
    <n v="52"/>
    <x v="6"/>
    <n v="562"/>
    <s v="NER"/>
    <x v="0"/>
    <s v="M"/>
    <s v="Import"/>
    <n v="204"/>
    <s v="BEN"/>
    <x v="2"/>
    <n v="0"/>
    <s v="W00"/>
    <s v="World"/>
    <s v="H4"/>
    <s v="HS"/>
    <b v="1"/>
    <n v="31"/>
    <s v="Fertilizers"/>
    <x v="0"/>
    <x v="0"/>
    <b v="0"/>
    <s v="C00"/>
    <s v="TOTAL CPC"/>
    <n v="0"/>
    <n v="0"/>
    <s v="TOTAL MOT"/>
    <n v="-1"/>
    <s v="N/A"/>
    <n v="0"/>
    <b v="0"/>
    <n v="-1"/>
    <s v="N/A"/>
    <n v="0"/>
    <b v="0"/>
    <n v="0"/>
    <b v="0"/>
    <n v="0"/>
    <b v="0"/>
    <s v="412.27"/>
    <m/>
    <s v="412.27"/>
    <n v="0"/>
    <b v="0"/>
    <b v="1"/>
  </r>
  <r>
    <s v="C"/>
    <s v="A"/>
    <n v="20160101"/>
    <n v="2016"/>
    <n v="52"/>
    <x v="6"/>
    <n v="562"/>
    <s v="NER"/>
    <x v="0"/>
    <s v="M"/>
    <s v="Import"/>
    <n v="251"/>
    <s v="FRA"/>
    <x v="3"/>
    <n v="0"/>
    <s v="W00"/>
    <s v="World"/>
    <s v="H4"/>
    <s v="HS"/>
    <b v="1"/>
    <n v="31"/>
    <s v="Fertilizers"/>
    <x v="0"/>
    <x v="0"/>
    <b v="0"/>
    <s v="C00"/>
    <s v="TOTAL CPC"/>
    <n v="0"/>
    <n v="0"/>
    <s v="TOTAL MOT"/>
    <n v="-1"/>
    <s v="N/A"/>
    <n v="0"/>
    <b v="0"/>
    <n v="-1"/>
    <s v="N/A"/>
    <n v="0"/>
    <b v="0"/>
    <n v="0"/>
    <b v="0"/>
    <n v="0"/>
    <b v="0"/>
    <s v="4295684.34"/>
    <m/>
    <s v="4295684.34"/>
    <n v="0"/>
    <b v="0"/>
    <b v="1"/>
  </r>
  <r>
    <s v="C"/>
    <s v="A"/>
    <n v="20160101"/>
    <n v="2016"/>
    <n v="52"/>
    <x v="6"/>
    <n v="562"/>
    <s v="NER"/>
    <x v="0"/>
    <s v="M"/>
    <s v="Import"/>
    <n v="276"/>
    <s v="DEU"/>
    <x v="4"/>
    <n v="0"/>
    <s v="W00"/>
    <s v="World"/>
    <s v="H4"/>
    <s v="HS"/>
    <b v="1"/>
    <n v="31"/>
    <s v="Fertilizers"/>
    <x v="0"/>
    <x v="0"/>
    <b v="0"/>
    <s v="C00"/>
    <s v="TOTAL CPC"/>
    <n v="0"/>
    <n v="0"/>
    <s v="TOTAL MOT"/>
    <n v="-1"/>
    <s v="N/A"/>
    <n v="0"/>
    <b v="0"/>
    <n v="-1"/>
    <s v="N/A"/>
    <n v="0"/>
    <b v="0"/>
    <n v="0"/>
    <b v="0"/>
    <n v="0"/>
    <b v="0"/>
    <s v="643.74"/>
    <m/>
    <s v="643.74"/>
    <n v="0"/>
    <b v="0"/>
    <b v="1"/>
  </r>
  <r>
    <s v="C"/>
    <s v="A"/>
    <n v="20160101"/>
    <n v="2016"/>
    <n v="52"/>
    <x v="6"/>
    <n v="562"/>
    <s v="NER"/>
    <x v="0"/>
    <s v="M"/>
    <s v="Import"/>
    <n v="384"/>
    <s v="CIV"/>
    <x v="6"/>
    <n v="0"/>
    <s v="W00"/>
    <s v="World"/>
    <s v="H4"/>
    <s v="HS"/>
    <b v="1"/>
    <n v="31"/>
    <s v="Fertilizers"/>
    <x v="0"/>
    <x v="0"/>
    <b v="0"/>
    <s v="C00"/>
    <s v="TOTAL CPC"/>
    <n v="0"/>
    <n v="0"/>
    <s v="TOTAL MOT"/>
    <n v="-1"/>
    <s v="N/A"/>
    <n v="0"/>
    <b v="0"/>
    <n v="-1"/>
    <s v="N/A"/>
    <n v="0"/>
    <b v="0"/>
    <n v="0"/>
    <b v="1"/>
    <n v="0"/>
    <b v="0"/>
    <s v="131.96"/>
    <m/>
    <s v="131.96"/>
    <n v="0"/>
    <b v="0"/>
    <b v="1"/>
  </r>
  <r>
    <s v="C"/>
    <s v="A"/>
    <n v="20160101"/>
    <n v="2016"/>
    <n v="52"/>
    <x v="6"/>
    <n v="562"/>
    <s v="NER"/>
    <x v="0"/>
    <s v="M"/>
    <s v="Import"/>
    <n v="434"/>
    <s v="LBY"/>
    <x v="42"/>
    <n v="0"/>
    <s v="W00"/>
    <s v="World"/>
    <s v="H4"/>
    <s v="HS"/>
    <b v="1"/>
    <n v="31"/>
    <s v="Fertilizers"/>
    <x v="0"/>
    <x v="0"/>
    <b v="0"/>
    <s v="C00"/>
    <s v="TOTAL CPC"/>
    <n v="0"/>
    <n v="0"/>
    <s v="TOTAL MOT"/>
    <n v="-1"/>
    <s v="N/A"/>
    <n v="0"/>
    <b v="0"/>
    <n v="-1"/>
    <s v="N/A"/>
    <n v="0"/>
    <b v="0"/>
    <n v="0"/>
    <b v="0"/>
    <n v="0"/>
    <b v="0"/>
    <s v="379034.98"/>
    <m/>
    <s v="379034.98"/>
    <n v="0"/>
    <b v="0"/>
    <b v="1"/>
  </r>
  <r>
    <s v="C"/>
    <s v="A"/>
    <n v="20160101"/>
    <n v="2016"/>
    <n v="52"/>
    <x v="6"/>
    <n v="562"/>
    <s v="NER"/>
    <x v="0"/>
    <s v="M"/>
    <s v="Import"/>
    <n v="566"/>
    <s v="NGA"/>
    <x v="8"/>
    <n v="0"/>
    <s v="W00"/>
    <s v="World"/>
    <s v="H4"/>
    <s v="HS"/>
    <b v="1"/>
    <n v="31"/>
    <s v="Fertilizers"/>
    <x v="0"/>
    <x v="0"/>
    <b v="0"/>
    <s v="C00"/>
    <s v="TOTAL CPC"/>
    <n v="0"/>
    <n v="0"/>
    <s v="TOTAL MOT"/>
    <n v="-1"/>
    <s v="N/A"/>
    <n v="0"/>
    <b v="0"/>
    <n v="-1"/>
    <s v="N/A"/>
    <n v="0"/>
    <b v="0"/>
    <n v="0"/>
    <b v="0"/>
    <n v="0"/>
    <b v="0"/>
    <s v="4382903.55"/>
    <m/>
    <s v="4382903.55"/>
    <n v="0"/>
    <b v="0"/>
    <b v="1"/>
  </r>
  <r>
    <s v="C"/>
    <s v="A"/>
    <n v="20160101"/>
    <n v="2016"/>
    <n v="52"/>
    <x v="6"/>
    <n v="562"/>
    <s v="NER"/>
    <x v="0"/>
    <s v="M"/>
    <s v="Import"/>
    <n v="703"/>
    <s v="SVK"/>
    <x v="68"/>
    <n v="0"/>
    <s v="W00"/>
    <s v="World"/>
    <s v="H4"/>
    <s v="HS"/>
    <b v="1"/>
    <n v="31"/>
    <s v="Fertilizers"/>
    <x v="0"/>
    <x v="0"/>
    <b v="0"/>
    <s v="C00"/>
    <s v="TOTAL CPC"/>
    <n v="0"/>
    <n v="0"/>
    <s v="TOTAL MOT"/>
    <n v="-1"/>
    <s v="N/A"/>
    <n v="0"/>
    <b v="0"/>
    <n v="-1"/>
    <s v="N/A"/>
    <n v="0"/>
    <b v="0"/>
    <n v="0"/>
    <b v="0"/>
    <n v="0"/>
    <b v="0"/>
    <s v="68067.2"/>
    <m/>
    <s v="68067.2"/>
    <n v="0"/>
    <b v="0"/>
    <b v="1"/>
  </r>
  <r>
    <s v="C"/>
    <s v="A"/>
    <n v="20160101"/>
    <n v="2016"/>
    <n v="52"/>
    <x v="6"/>
    <n v="562"/>
    <s v="NER"/>
    <x v="0"/>
    <s v="M"/>
    <s v="Import"/>
    <n v="788"/>
    <s v="TUN"/>
    <x v="45"/>
    <n v="0"/>
    <s v="W00"/>
    <s v="World"/>
    <s v="H4"/>
    <s v="HS"/>
    <b v="1"/>
    <n v="31"/>
    <s v="Fertilizers"/>
    <x v="0"/>
    <x v="0"/>
    <b v="0"/>
    <s v="C00"/>
    <s v="TOTAL CPC"/>
    <n v="0"/>
    <n v="0"/>
    <s v="TOTAL MOT"/>
    <n v="-1"/>
    <s v="N/A"/>
    <n v="0"/>
    <b v="0"/>
    <n v="-1"/>
    <s v="N/A"/>
    <n v="0"/>
    <b v="0"/>
    <n v="0"/>
    <b v="0"/>
    <n v="0"/>
    <b v="0"/>
    <s v="1664.32"/>
    <m/>
    <s v="1664.32"/>
    <n v="0"/>
    <b v="0"/>
    <b v="1"/>
  </r>
  <r>
    <s v="C"/>
    <s v="A"/>
    <n v="20160101"/>
    <n v="2016"/>
    <n v="52"/>
    <x v="6"/>
    <n v="562"/>
    <s v="NER"/>
    <x v="0"/>
    <s v="M"/>
    <s v="Import"/>
    <n v="826"/>
    <s v="GBR"/>
    <x v="37"/>
    <n v="0"/>
    <s v="W00"/>
    <s v="World"/>
    <s v="H4"/>
    <s v="HS"/>
    <b v="1"/>
    <n v="31"/>
    <s v="Fertilizers"/>
    <x v="0"/>
    <x v="0"/>
    <b v="0"/>
    <s v="C00"/>
    <s v="TOTAL CPC"/>
    <n v="0"/>
    <n v="0"/>
    <s v="TOTAL MOT"/>
    <n v="-1"/>
    <s v="N/A"/>
    <n v="0"/>
    <b v="0"/>
    <n v="-1"/>
    <s v="N/A"/>
    <n v="0"/>
    <b v="0"/>
    <n v="0"/>
    <b v="0"/>
    <n v="0"/>
    <b v="0"/>
    <s v="19.52"/>
    <m/>
    <s v="19.52"/>
    <n v="0"/>
    <b v="0"/>
    <b v="1"/>
  </r>
  <r>
    <s v="C"/>
    <s v="A"/>
    <n v="20160101"/>
    <n v="2016"/>
    <n v="52"/>
    <x v="6"/>
    <n v="562"/>
    <s v="NER"/>
    <x v="0"/>
    <s v="M"/>
    <s v="Import"/>
    <n v="854"/>
    <s v="BFA"/>
    <x v="16"/>
    <n v="0"/>
    <s v="W00"/>
    <s v="World"/>
    <s v="H4"/>
    <s v="HS"/>
    <b v="1"/>
    <n v="31"/>
    <s v="Fertilizers"/>
    <x v="0"/>
    <x v="0"/>
    <b v="0"/>
    <s v="C00"/>
    <s v="TOTAL CPC"/>
    <n v="0"/>
    <n v="0"/>
    <s v="TOTAL MOT"/>
    <n v="-1"/>
    <s v="N/A"/>
    <n v="0"/>
    <b v="0"/>
    <n v="-1"/>
    <s v="N/A"/>
    <n v="0"/>
    <b v="0"/>
    <n v="0"/>
    <b v="0"/>
    <n v="0"/>
    <b v="0"/>
    <s v="1276457.98"/>
    <m/>
    <s v="1276457.98"/>
    <n v="0"/>
    <b v="0"/>
    <b v="1"/>
  </r>
  <r>
    <s v="C"/>
    <s v="A"/>
    <n v="20160101"/>
    <n v="2016"/>
    <n v="52"/>
    <x v="6"/>
    <n v="180"/>
    <s v="COD"/>
    <x v="1"/>
    <s v="M"/>
    <s v="Import"/>
    <n v="0"/>
    <s v="W00"/>
    <x v="0"/>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14609"/>
    <b v="0"/>
    <n v="8"/>
    <s v="kg"/>
    <n v="14609"/>
    <b v="0"/>
    <n v="14609"/>
    <b v="0"/>
    <n v="0"/>
    <b v="0"/>
    <s v="4986.153"/>
    <n v="0"/>
    <s v="4986.153"/>
    <n v="0"/>
    <b v="0"/>
    <b v="1"/>
  </r>
  <r>
    <s v="C"/>
    <s v="A"/>
    <n v="20160101"/>
    <n v="2016"/>
    <n v="52"/>
    <x v="6"/>
    <n v="180"/>
    <s v="COD"/>
    <x v="1"/>
    <s v="M"/>
    <s v="Import"/>
    <n v="124"/>
    <s v="CAN"/>
    <x v="47"/>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30"/>
    <b v="0"/>
    <n v="8"/>
    <s v="kg"/>
    <n v="30"/>
    <b v="0"/>
    <n v="30"/>
    <b v="0"/>
    <n v="0"/>
    <b v="0"/>
    <s v="846.902"/>
    <n v="0"/>
    <s v="846.902"/>
    <n v="0"/>
    <b v="0"/>
    <b v="1"/>
  </r>
  <r>
    <s v="C"/>
    <s v="A"/>
    <n v="20160101"/>
    <n v="2016"/>
    <n v="52"/>
    <x v="6"/>
    <n v="180"/>
    <s v="COD"/>
    <x v="1"/>
    <s v="M"/>
    <s v="Import"/>
    <n v="156"/>
    <s v="CHN"/>
    <x v="1"/>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2230"/>
    <b v="0"/>
    <n v="8"/>
    <s v="kg"/>
    <n v="2230"/>
    <b v="0"/>
    <n v="2230"/>
    <b v="0"/>
    <n v="0"/>
    <b v="0"/>
    <s v="957.027"/>
    <n v="0"/>
    <s v="957.027"/>
    <n v="0"/>
    <b v="0"/>
    <b v="1"/>
  </r>
  <r>
    <s v="C"/>
    <s v="A"/>
    <n v="20160101"/>
    <n v="2016"/>
    <n v="52"/>
    <x v="6"/>
    <n v="180"/>
    <s v="COD"/>
    <x v="1"/>
    <s v="M"/>
    <s v="Import"/>
    <n v="404"/>
    <s v="KEN"/>
    <x v="22"/>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525"/>
    <b v="0"/>
    <n v="8"/>
    <s v="kg"/>
    <n v="525"/>
    <b v="0"/>
    <n v="525"/>
    <b v="0"/>
    <n v="0"/>
    <b v="0"/>
    <s v="207.067"/>
    <n v="0"/>
    <s v="207.067"/>
    <n v="0"/>
    <b v="0"/>
    <b v="1"/>
  </r>
  <r>
    <s v="C"/>
    <s v="A"/>
    <n v="20160101"/>
    <n v="2016"/>
    <n v="52"/>
    <x v="6"/>
    <n v="180"/>
    <s v="COD"/>
    <x v="1"/>
    <s v="M"/>
    <s v="Import"/>
    <n v="646"/>
    <s v="RWA"/>
    <x v="28"/>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60"/>
    <b v="0"/>
    <n v="8"/>
    <s v="kg"/>
    <n v="60"/>
    <b v="0"/>
    <n v="60"/>
    <b v="0"/>
    <n v="0"/>
    <b v="0"/>
    <s v="31.448"/>
    <n v="0"/>
    <s v="31.448"/>
    <n v="0"/>
    <b v="0"/>
    <b v="1"/>
  </r>
  <r>
    <s v="C"/>
    <s v="A"/>
    <n v="20160101"/>
    <n v="2016"/>
    <n v="52"/>
    <x v="6"/>
    <n v="180"/>
    <s v="COD"/>
    <x v="1"/>
    <s v="M"/>
    <s v="Import"/>
    <n v="710"/>
    <s v="ZAF"/>
    <x v="30"/>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11000"/>
    <b v="0"/>
    <n v="8"/>
    <s v="kg"/>
    <n v="11000"/>
    <b v="0"/>
    <n v="11000"/>
    <b v="0"/>
    <n v="0"/>
    <b v="0"/>
    <s v="2735.076"/>
    <n v="0"/>
    <s v="2735.076"/>
    <n v="0"/>
    <b v="0"/>
    <b v="1"/>
  </r>
  <r>
    <s v="C"/>
    <s v="A"/>
    <n v="20160101"/>
    <n v="2016"/>
    <n v="52"/>
    <x v="6"/>
    <n v="180"/>
    <s v="COD"/>
    <x v="1"/>
    <s v="M"/>
    <s v="Import"/>
    <n v="800"/>
    <s v="UGA"/>
    <x v="34"/>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764"/>
    <b v="0"/>
    <n v="8"/>
    <s v="kg"/>
    <n v="764"/>
    <b v="0"/>
    <n v="764"/>
    <b v="0"/>
    <n v="0"/>
    <b v="0"/>
    <s v="208.634"/>
    <n v="0"/>
    <s v="208.634"/>
    <n v="0"/>
    <b v="0"/>
    <b v="1"/>
  </r>
  <r>
    <s v="C"/>
    <s v="A"/>
    <n v="20160101"/>
    <n v="2016"/>
    <n v="52"/>
    <x v="6"/>
    <n v="562"/>
    <s v="NER"/>
    <x v="0"/>
    <s v="M"/>
    <s v="Import"/>
    <n v="0"/>
    <s v="W00"/>
    <x v="0"/>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4001"/>
    <b v="0"/>
    <n v="8"/>
    <s v="kg"/>
    <n v="4001"/>
    <b v="0"/>
    <n v="4001"/>
    <b v="0"/>
    <n v="0"/>
    <b v="0"/>
    <s v="1023.73"/>
    <m/>
    <s v="1023.73"/>
    <n v="0"/>
    <b v="0"/>
    <b v="1"/>
  </r>
  <r>
    <s v="C"/>
    <s v="A"/>
    <n v="20160101"/>
    <n v="2016"/>
    <n v="52"/>
    <x v="6"/>
    <n v="562"/>
    <s v="NER"/>
    <x v="0"/>
    <s v="M"/>
    <s v="Import"/>
    <n v="156"/>
    <s v="CHN"/>
    <x v="1"/>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1"/>
    <b v="0"/>
    <n v="8"/>
    <s v="kg"/>
    <n v="1"/>
    <b v="0"/>
    <n v="1"/>
    <b v="0"/>
    <n v="0"/>
    <b v="0"/>
    <s v="14.48"/>
    <m/>
    <s v="14.48"/>
    <n v="0"/>
    <b v="0"/>
    <b v="1"/>
  </r>
  <r>
    <s v="C"/>
    <s v="A"/>
    <n v="20160101"/>
    <n v="2016"/>
    <n v="52"/>
    <x v="6"/>
    <n v="562"/>
    <s v="NER"/>
    <x v="0"/>
    <s v="M"/>
    <s v="Import"/>
    <n v="566"/>
    <s v="NGA"/>
    <x v="8"/>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4000"/>
    <b v="0"/>
    <n v="8"/>
    <s v="kg"/>
    <n v="4000"/>
    <b v="0"/>
    <n v="4000"/>
    <b v="0"/>
    <n v="0"/>
    <b v="0"/>
    <s v="1009.25"/>
    <m/>
    <s v="1009.25"/>
    <n v="0"/>
    <b v="0"/>
    <b v="1"/>
  </r>
  <r>
    <s v="C"/>
    <s v="A"/>
    <n v="20160101"/>
    <n v="2016"/>
    <n v="52"/>
    <x v="6"/>
    <n v="180"/>
    <s v="COD"/>
    <x v="1"/>
    <s v="M"/>
    <s v="Import"/>
    <n v="0"/>
    <s v="W00"/>
    <x v="0"/>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14609"/>
    <b v="0"/>
    <n v="8"/>
    <s v="kg"/>
    <n v="14609"/>
    <b v="0"/>
    <n v="14609"/>
    <b v="0"/>
    <n v="0"/>
    <b v="0"/>
    <s v="4986.153"/>
    <n v="0"/>
    <s v="4986.153"/>
    <n v="0"/>
    <b v="0"/>
    <b v="1"/>
  </r>
  <r>
    <s v="C"/>
    <s v="A"/>
    <n v="20160101"/>
    <n v="2016"/>
    <n v="52"/>
    <x v="6"/>
    <n v="180"/>
    <s v="COD"/>
    <x v="1"/>
    <s v="M"/>
    <s v="Import"/>
    <n v="124"/>
    <s v="CAN"/>
    <x v="47"/>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30"/>
    <b v="0"/>
    <n v="8"/>
    <s v="kg"/>
    <n v="30"/>
    <b v="0"/>
    <n v="30"/>
    <b v="0"/>
    <n v="0"/>
    <b v="0"/>
    <s v="846.902"/>
    <n v="0"/>
    <s v="846.902"/>
    <n v="0"/>
    <b v="0"/>
    <b v="1"/>
  </r>
  <r>
    <s v="C"/>
    <s v="A"/>
    <n v="20160101"/>
    <n v="2016"/>
    <n v="52"/>
    <x v="6"/>
    <n v="180"/>
    <s v="COD"/>
    <x v="1"/>
    <s v="M"/>
    <s v="Import"/>
    <n v="156"/>
    <s v="CHN"/>
    <x v="1"/>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2230"/>
    <b v="0"/>
    <n v="8"/>
    <s v="kg"/>
    <n v="2230"/>
    <b v="0"/>
    <n v="2230"/>
    <b v="0"/>
    <n v="0"/>
    <b v="0"/>
    <s v="957.027"/>
    <n v="0"/>
    <s v="957.027"/>
    <n v="0"/>
    <b v="0"/>
    <b v="1"/>
  </r>
  <r>
    <s v="C"/>
    <s v="A"/>
    <n v="20160101"/>
    <n v="2016"/>
    <n v="52"/>
    <x v="6"/>
    <n v="180"/>
    <s v="COD"/>
    <x v="1"/>
    <s v="M"/>
    <s v="Import"/>
    <n v="404"/>
    <s v="KEN"/>
    <x v="22"/>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525"/>
    <b v="0"/>
    <n v="8"/>
    <s v="kg"/>
    <n v="525"/>
    <b v="0"/>
    <n v="525"/>
    <b v="0"/>
    <n v="0"/>
    <b v="0"/>
    <s v="207.067"/>
    <n v="0"/>
    <s v="207.067"/>
    <n v="0"/>
    <b v="0"/>
    <b v="1"/>
  </r>
  <r>
    <s v="C"/>
    <s v="A"/>
    <n v="20160101"/>
    <n v="2016"/>
    <n v="52"/>
    <x v="6"/>
    <n v="180"/>
    <s v="COD"/>
    <x v="1"/>
    <s v="M"/>
    <s v="Import"/>
    <n v="646"/>
    <s v="RWA"/>
    <x v="28"/>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60"/>
    <b v="0"/>
    <n v="8"/>
    <s v="kg"/>
    <n v="60"/>
    <b v="0"/>
    <n v="60"/>
    <b v="0"/>
    <n v="0"/>
    <b v="0"/>
    <s v="31.448"/>
    <n v="0"/>
    <s v="31.448"/>
    <n v="0"/>
    <b v="0"/>
    <b v="1"/>
  </r>
  <r>
    <s v="C"/>
    <s v="A"/>
    <n v="20160101"/>
    <n v="2016"/>
    <n v="52"/>
    <x v="6"/>
    <n v="180"/>
    <s v="COD"/>
    <x v="1"/>
    <s v="M"/>
    <s v="Import"/>
    <n v="710"/>
    <s v="ZAF"/>
    <x v="30"/>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11000"/>
    <b v="0"/>
    <n v="8"/>
    <s v="kg"/>
    <n v="11000"/>
    <b v="0"/>
    <n v="11000"/>
    <b v="0"/>
    <n v="0"/>
    <b v="0"/>
    <s v="2735.076"/>
    <n v="0"/>
    <s v="2735.076"/>
    <n v="0"/>
    <b v="0"/>
    <b v="1"/>
  </r>
  <r>
    <s v="C"/>
    <s v="A"/>
    <n v="20160101"/>
    <n v="2016"/>
    <n v="52"/>
    <x v="6"/>
    <n v="180"/>
    <s v="COD"/>
    <x v="1"/>
    <s v="M"/>
    <s v="Import"/>
    <n v="800"/>
    <s v="UGA"/>
    <x v="34"/>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764"/>
    <b v="0"/>
    <n v="8"/>
    <s v="kg"/>
    <n v="764"/>
    <b v="0"/>
    <n v="764"/>
    <b v="0"/>
    <n v="0"/>
    <b v="0"/>
    <s v="208.634"/>
    <n v="0"/>
    <s v="208.634"/>
    <n v="0"/>
    <b v="0"/>
    <b v="1"/>
  </r>
  <r>
    <s v="C"/>
    <s v="A"/>
    <n v="20160101"/>
    <n v="2016"/>
    <n v="52"/>
    <x v="6"/>
    <n v="562"/>
    <s v="NER"/>
    <x v="0"/>
    <s v="M"/>
    <s v="Import"/>
    <n v="0"/>
    <s v="W00"/>
    <x v="0"/>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4001"/>
    <b v="0"/>
    <n v="8"/>
    <s v="kg"/>
    <n v="4001"/>
    <b v="0"/>
    <n v="4001"/>
    <b v="0"/>
    <n v="0"/>
    <b v="0"/>
    <s v="1023.73"/>
    <m/>
    <s v="1023.73"/>
    <n v="0"/>
    <b v="0"/>
    <b v="1"/>
  </r>
  <r>
    <s v="C"/>
    <s v="A"/>
    <n v="20160101"/>
    <n v="2016"/>
    <n v="52"/>
    <x v="6"/>
    <n v="562"/>
    <s v="NER"/>
    <x v="0"/>
    <s v="M"/>
    <s v="Import"/>
    <n v="156"/>
    <s v="CHN"/>
    <x v="1"/>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1"/>
    <b v="0"/>
    <n v="8"/>
    <s v="kg"/>
    <n v="1"/>
    <b v="0"/>
    <n v="1"/>
    <b v="0"/>
    <n v="0"/>
    <b v="0"/>
    <s v="14.48"/>
    <m/>
    <s v="14.48"/>
    <n v="0"/>
    <b v="1"/>
    <b v="0"/>
  </r>
  <r>
    <s v="C"/>
    <s v="A"/>
    <n v="20160101"/>
    <n v="2016"/>
    <n v="52"/>
    <x v="6"/>
    <n v="562"/>
    <s v="NER"/>
    <x v="0"/>
    <s v="M"/>
    <s v="Import"/>
    <n v="566"/>
    <s v="NGA"/>
    <x v="8"/>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4000"/>
    <b v="0"/>
    <n v="8"/>
    <s v="kg"/>
    <n v="4000"/>
    <b v="0"/>
    <n v="4000"/>
    <b v="0"/>
    <n v="0"/>
    <b v="0"/>
    <s v="1009.25"/>
    <m/>
    <s v="1009.25"/>
    <n v="0"/>
    <b v="1"/>
    <b v="0"/>
  </r>
  <r>
    <s v="C"/>
    <s v="A"/>
    <n v="20160101"/>
    <n v="2016"/>
    <n v="52"/>
    <x v="6"/>
    <n v="180"/>
    <s v="COD"/>
    <x v="1"/>
    <s v="M"/>
    <s v="Import"/>
    <n v="0"/>
    <s v="W00"/>
    <x v="0"/>
    <n v="0"/>
    <s v="W00"/>
    <s v="World"/>
    <s v="H4"/>
    <s v="HS"/>
    <b v="1"/>
    <n v="3102"/>
    <s v="Fertilizers mineral or chemical, nitrogenous"/>
    <x v="2"/>
    <x v="1"/>
    <b v="0"/>
    <s v="C00"/>
    <s v="TOTAL CPC"/>
    <n v="0"/>
    <n v="0"/>
    <s v="TOTAL MOT"/>
    <n v="8"/>
    <s v="kg"/>
    <n v="32756636"/>
    <b v="0"/>
    <n v="8"/>
    <s v="kg"/>
    <n v="32756636"/>
    <b v="0"/>
    <n v="32756636"/>
    <b v="0"/>
    <n v="0"/>
    <b v="0"/>
    <s v="25381984.77"/>
    <n v="0"/>
    <s v="25381984.77"/>
    <n v="0"/>
    <b v="0"/>
    <b v="1"/>
  </r>
  <r>
    <s v="C"/>
    <s v="A"/>
    <n v="20160101"/>
    <n v="2016"/>
    <n v="52"/>
    <x v="6"/>
    <n v="180"/>
    <s v="COD"/>
    <x v="1"/>
    <s v="M"/>
    <s v="Import"/>
    <n v="24"/>
    <s v="AGO"/>
    <x v="17"/>
    <n v="0"/>
    <s v="W00"/>
    <s v="World"/>
    <s v="H4"/>
    <s v="HS"/>
    <b v="1"/>
    <n v="3102"/>
    <s v="Fertilizers mineral or chemical, nitrogenous"/>
    <x v="2"/>
    <x v="1"/>
    <b v="0"/>
    <s v="C00"/>
    <s v="TOTAL CPC"/>
    <n v="0"/>
    <n v="0"/>
    <s v="TOTAL MOT"/>
    <n v="8"/>
    <s v="kg"/>
    <n v="1000"/>
    <b v="0"/>
    <n v="8"/>
    <s v="kg"/>
    <n v="1000"/>
    <b v="0"/>
    <n v="1000"/>
    <b v="0"/>
    <n v="0"/>
    <b v="0"/>
    <s v="480.597"/>
    <n v="0"/>
    <s v="480.597"/>
    <n v="0"/>
    <b v="0"/>
    <b v="1"/>
  </r>
  <r>
    <s v="C"/>
    <s v="A"/>
    <n v="20160101"/>
    <n v="2016"/>
    <n v="52"/>
    <x v="6"/>
    <n v="180"/>
    <s v="COD"/>
    <x v="1"/>
    <s v="M"/>
    <s v="Import"/>
    <n v="56"/>
    <s v="BEL"/>
    <x v="18"/>
    <n v="0"/>
    <s v="W00"/>
    <s v="World"/>
    <s v="H4"/>
    <s v="HS"/>
    <b v="1"/>
    <n v="3102"/>
    <s v="Fertilizers mineral or chemical, nitrogenous"/>
    <x v="2"/>
    <x v="1"/>
    <b v="0"/>
    <s v="C00"/>
    <s v="TOTAL CPC"/>
    <n v="0"/>
    <n v="0"/>
    <s v="TOTAL MOT"/>
    <n v="8"/>
    <s v="kg"/>
    <n v="35113"/>
    <b v="0"/>
    <n v="8"/>
    <s v="kg"/>
    <n v="35113"/>
    <b v="0"/>
    <n v="35113"/>
    <b v="0"/>
    <n v="0"/>
    <b v="0"/>
    <s v="35463.508"/>
    <n v="0"/>
    <s v="35463.508"/>
    <n v="0"/>
    <b v="0"/>
    <b v="1"/>
  </r>
  <r>
    <s v="C"/>
    <s v="A"/>
    <n v="20160101"/>
    <n v="2016"/>
    <n v="52"/>
    <x v="6"/>
    <n v="180"/>
    <s v="COD"/>
    <x v="1"/>
    <s v="M"/>
    <s v="Import"/>
    <n v="112"/>
    <s v="BLR"/>
    <x v="19"/>
    <n v="0"/>
    <s v="W00"/>
    <s v="World"/>
    <s v="H4"/>
    <s v="HS"/>
    <b v="1"/>
    <n v="3102"/>
    <s v="Fertilizers mineral or chemical, nitrogenous"/>
    <x v="2"/>
    <x v="1"/>
    <b v="0"/>
    <s v="C00"/>
    <s v="TOTAL CPC"/>
    <n v="0"/>
    <n v="0"/>
    <s v="TOTAL MOT"/>
    <n v="8"/>
    <s v="kg"/>
    <n v="421000"/>
    <b v="0"/>
    <n v="8"/>
    <s v="kg"/>
    <n v="421000"/>
    <b v="0"/>
    <n v="421000"/>
    <b v="0"/>
    <n v="0"/>
    <b v="0"/>
    <s v="158829.579"/>
    <n v="0"/>
    <s v="158829.579"/>
    <n v="0"/>
    <b v="0"/>
    <b v="1"/>
  </r>
  <r>
    <s v="C"/>
    <s v="A"/>
    <n v="20160101"/>
    <n v="2016"/>
    <n v="52"/>
    <x v="6"/>
    <n v="180"/>
    <s v="COD"/>
    <x v="1"/>
    <s v="M"/>
    <s v="Import"/>
    <n v="156"/>
    <s v="CHN"/>
    <x v="1"/>
    <n v="0"/>
    <s v="W00"/>
    <s v="World"/>
    <s v="H4"/>
    <s v="HS"/>
    <b v="1"/>
    <n v="3102"/>
    <s v="Fertilizers mineral or chemical, nitrogenous"/>
    <x v="2"/>
    <x v="1"/>
    <b v="0"/>
    <s v="C00"/>
    <s v="TOTAL CPC"/>
    <n v="0"/>
    <n v="0"/>
    <s v="TOTAL MOT"/>
    <n v="8"/>
    <s v="kg"/>
    <n v="2611555"/>
    <b v="0"/>
    <n v="8"/>
    <s v="kg"/>
    <n v="2611555"/>
    <b v="0"/>
    <n v="2611555"/>
    <b v="0"/>
    <n v="0"/>
    <b v="0"/>
    <s v="1264961.94"/>
    <n v="0"/>
    <s v="1264961.94"/>
    <n v="0"/>
    <b v="0"/>
    <b v="1"/>
  </r>
  <r>
    <s v="C"/>
    <s v="A"/>
    <n v="20160101"/>
    <n v="2016"/>
    <n v="52"/>
    <x v="6"/>
    <n v="180"/>
    <s v="COD"/>
    <x v="1"/>
    <s v="M"/>
    <s v="Import"/>
    <n v="251"/>
    <s v="FRA"/>
    <x v="3"/>
    <n v="0"/>
    <s v="W00"/>
    <s v="World"/>
    <s v="H4"/>
    <s v="HS"/>
    <b v="1"/>
    <n v="3102"/>
    <s v="Fertilizers mineral or chemical, nitrogenous"/>
    <x v="2"/>
    <x v="1"/>
    <b v="0"/>
    <s v="C00"/>
    <s v="TOTAL CPC"/>
    <n v="0"/>
    <n v="0"/>
    <s v="TOTAL MOT"/>
    <n v="8"/>
    <s v="kg"/>
    <n v="182882"/>
    <b v="0"/>
    <n v="8"/>
    <s v="kg"/>
    <n v="182882"/>
    <b v="0"/>
    <n v="182882"/>
    <b v="0"/>
    <n v="0"/>
    <b v="0"/>
    <s v="146812.749"/>
    <n v="0"/>
    <s v="146812.749"/>
    <n v="0"/>
    <b v="0"/>
    <b v="1"/>
  </r>
  <r>
    <s v="C"/>
    <s v="A"/>
    <n v="20160101"/>
    <n v="2016"/>
    <n v="52"/>
    <x v="6"/>
    <n v="180"/>
    <s v="COD"/>
    <x v="1"/>
    <s v="M"/>
    <s v="Import"/>
    <n v="276"/>
    <s v="DEU"/>
    <x v="4"/>
    <n v="0"/>
    <s v="W00"/>
    <s v="World"/>
    <s v="H4"/>
    <s v="HS"/>
    <b v="1"/>
    <n v="3102"/>
    <s v="Fertilizers mineral or chemical, nitrogenous"/>
    <x v="2"/>
    <x v="1"/>
    <b v="0"/>
    <s v="C00"/>
    <s v="TOTAL CPC"/>
    <n v="0"/>
    <n v="0"/>
    <s v="TOTAL MOT"/>
    <n v="8"/>
    <s v="kg"/>
    <n v="5501"/>
    <b v="0"/>
    <n v="8"/>
    <s v="kg"/>
    <n v="5501"/>
    <b v="0"/>
    <n v="5501"/>
    <b v="0"/>
    <n v="0"/>
    <b v="0"/>
    <s v="11463.406"/>
    <n v="0"/>
    <s v="11463.406"/>
    <n v="0"/>
    <b v="0"/>
    <b v="1"/>
  </r>
  <r>
    <s v="C"/>
    <s v="A"/>
    <n v="20160101"/>
    <n v="2016"/>
    <n v="52"/>
    <x v="6"/>
    <n v="180"/>
    <s v="COD"/>
    <x v="1"/>
    <s v="M"/>
    <s v="Import"/>
    <n v="404"/>
    <s v="KEN"/>
    <x v="22"/>
    <n v="0"/>
    <s v="W00"/>
    <s v="World"/>
    <s v="H4"/>
    <s v="HS"/>
    <b v="1"/>
    <n v="3102"/>
    <s v="Fertilizers mineral or chemical, nitrogenous"/>
    <x v="2"/>
    <x v="1"/>
    <b v="0"/>
    <s v="C00"/>
    <s v="TOTAL CPC"/>
    <n v="0"/>
    <n v="0"/>
    <s v="TOTAL MOT"/>
    <n v="8"/>
    <s v="kg"/>
    <n v="500"/>
    <b v="0"/>
    <n v="8"/>
    <s v="kg"/>
    <n v="500"/>
    <b v="0"/>
    <n v="500"/>
    <b v="0"/>
    <n v="0"/>
    <b v="0"/>
    <s v="682.78"/>
    <n v="0"/>
    <s v="682.78"/>
    <n v="0"/>
    <b v="0"/>
    <b v="1"/>
  </r>
  <r>
    <s v="C"/>
    <s v="A"/>
    <n v="20160101"/>
    <n v="2016"/>
    <n v="52"/>
    <x v="6"/>
    <n v="180"/>
    <s v="COD"/>
    <x v="1"/>
    <s v="M"/>
    <s v="Import"/>
    <n v="410"/>
    <s v="KOR"/>
    <x v="66"/>
    <n v="0"/>
    <s v="W00"/>
    <s v="World"/>
    <s v="H4"/>
    <s v="HS"/>
    <b v="1"/>
    <n v="3102"/>
    <s v="Fertilizers mineral or chemical, nitrogenous"/>
    <x v="2"/>
    <x v="1"/>
    <b v="0"/>
    <s v="C00"/>
    <s v="TOTAL CPC"/>
    <n v="0"/>
    <n v="0"/>
    <s v="TOTAL MOT"/>
    <n v="8"/>
    <s v="kg"/>
    <n v="560"/>
    <b v="0"/>
    <n v="8"/>
    <s v="kg"/>
    <n v="560"/>
    <b v="0"/>
    <n v="560"/>
    <b v="0"/>
    <n v="0"/>
    <b v="0"/>
    <s v="3957.051"/>
    <n v="0"/>
    <s v="3957.051"/>
    <n v="0"/>
    <b v="0"/>
    <b v="1"/>
  </r>
  <r>
    <s v="C"/>
    <s v="A"/>
    <n v="20160101"/>
    <n v="2016"/>
    <n v="52"/>
    <x v="6"/>
    <n v="180"/>
    <s v="COD"/>
    <x v="1"/>
    <s v="M"/>
    <s v="Import"/>
    <n v="554"/>
    <s v="NZL"/>
    <x v="59"/>
    <n v="0"/>
    <s v="W00"/>
    <s v="World"/>
    <s v="H4"/>
    <s v="HS"/>
    <b v="1"/>
    <n v="3102"/>
    <s v="Fertilizers mineral or chemical, nitrogenous"/>
    <x v="2"/>
    <x v="1"/>
    <b v="0"/>
    <s v="C00"/>
    <s v="TOTAL CPC"/>
    <n v="0"/>
    <n v="0"/>
    <s v="TOTAL MOT"/>
    <n v="8"/>
    <s v="kg"/>
    <n v="39"/>
    <b v="0"/>
    <n v="8"/>
    <s v="kg"/>
    <n v="39"/>
    <b v="0"/>
    <n v="39"/>
    <b v="0"/>
    <n v="0"/>
    <b v="0"/>
    <s v="129.295"/>
    <n v="0"/>
    <s v="129.295"/>
    <n v="0"/>
    <b v="0"/>
    <b v="1"/>
  </r>
  <r>
    <s v="C"/>
    <s v="A"/>
    <n v="20160101"/>
    <n v="2016"/>
    <n v="52"/>
    <x v="6"/>
    <n v="180"/>
    <s v="COD"/>
    <x v="1"/>
    <s v="M"/>
    <s v="Import"/>
    <n v="643"/>
    <s v="RUS"/>
    <x v="9"/>
    <n v="0"/>
    <s v="W00"/>
    <s v="World"/>
    <s v="H4"/>
    <s v="HS"/>
    <b v="1"/>
    <n v="3102"/>
    <s v="Fertilizers mineral or chemical, nitrogenous"/>
    <x v="2"/>
    <x v="1"/>
    <b v="0"/>
    <s v="C00"/>
    <s v="TOTAL CPC"/>
    <n v="0"/>
    <n v="0"/>
    <s v="TOTAL MOT"/>
    <n v="8"/>
    <s v="kg"/>
    <n v="4029008"/>
    <b v="0"/>
    <n v="8"/>
    <s v="kg"/>
    <n v="4029008"/>
    <b v="0"/>
    <n v="4029008"/>
    <b v="0"/>
    <n v="0"/>
    <b v="0"/>
    <s v="4564886.865"/>
    <n v="0"/>
    <s v="4564886.865"/>
    <n v="0"/>
    <b v="0"/>
    <b v="1"/>
  </r>
  <r>
    <s v="C"/>
    <s v="A"/>
    <n v="20160101"/>
    <n v="2016"/>
    <n v="52"/>
    <x v="6"/>
    <n v="180"/>
    <s v="COD"/>
    <x v="1"/>
    <s v="M"/>
    <s v="Import"/>
    <n v="682"/>
    <s v="SAU"/>
    <x v="48"/>
    <n v="0"/>
    <s v="W00"/>
    <s v="World"/>
    <s v="H4"/>
    <s v="HS"/>
    <b v="1"/>
    <n v="3102"/>
    <s v="Fertilizers mineral or chemical, nitrogenous"/>
    <x v="2"/>
    <x v="1"/>
    <b v="0"/>
    <s v="C00"/>
    <s v="TOTAL CPC"/>
    <n v="0"/>
    <n v="0"/>
    <s v="TOTAL MOT"/>
    <n v="8"/>
    <s v="kg"/>
    <n v="86500"/>
    <b v="0"/>
    <n v="8"/>
    <s v="kg"/>
    <n v="86500"/>
    <b v="0"/>
    <n v="86500"/>
    <b v="0"/>
    <n v="0"/>
    <b v="0"/>
    <s v="46588.999"/>
    <n v="0"/>
    <s v="46588.999"/>
    <n v="0"/>
    <b v="0"/>
    <b v="1"/>
  </r>
  <r>
    <s v="C"/>
    <s v="A"/>
    <n v="20160101"/>
    <n v="2016"/>
    <n v="52"/>
    <x v="6"/>
    <n v="180"/>
    <s v="COD"/>
    <x v="1"/>
    <s v="M"/>
    <s v="Import"/>
    <n v="699"/>
    <s v="IND"/>
    <x v="11"/>
    <n v="0"/>
    <s v="W00"/>
    <s v="World"/>
    <s v="H4"/>
    <s v="HS"/>
    <b v="1"/>
    <n v="3102"/>
    <s v="Fertilizers mineral or chemical, nitrogenous"/>
    <x v="2"/>
    <x v="1"/>
    <b v="0"/>
    <s v="C00"/>
    <s v="TOTAL CPC"/>
    <n v="0"/>
    <n v="0"/>
    <s v="TOTAL MOT"/>
    <n v="8"/>
    <s v="kg"/>
    <n v="106272"/>
    <b v="0"/>
    <n v="8"/>
    <s v="kg"/>
    <n v="106272"/>
    <b v="0"/>
    <n v="106272"/>
    <b v="0"/>
    <n v="0"/>
    <b v="0"/>
    <s v="99844.152"/>
    <n v="0"/>
    <s v="99844.152"/>
    <n v="0"/>
    <b v="0"/>
    <b v="1"/>
  </r>
  <r>
    <s v="C"/>
    <s v="A"/>
    <n v="20160101"/>
    <n v="2016"/>
    <n v="52"/>
    <x v="6"/>
    <n v="180"/>
    <s v="COD"/>
    <x v="1"/>
    <s v="M"/>
    <s v="Import"/>
    <n v="710"/>
    <s v="ZAF"/>
    <x v="30"/>
    <n v="0"/>
    <s v="W00"/>
    <s v="World"/>
    <s v="H4"/>
    <s v="HS"/>
    <b v="1"/>
    <n v="3102"/>
    <s v="Fertilizers mineral or chemical, nitrogenous"/>
    <x v="2"/>
    <x v="1"/>
    <b v="0"/>
    <s v="C00"/>
    <s v="TOTAL CPC"/>
    <n v="0"/>
    <n v="0"/>
    <s v="TOTAL MOT"/>
    <n v="8"/>
    <s v="kg"/>
    <n v="22252929"/>
    <b v="0"/>
    <n v="8"/>
    <s v="kg"/>
    <n v="22252929"/>
    <b v="0"/>
    <n v="22252929"/>
    <b v="0"/>
    <n v="0"/>
    <b v="0"/>
    <s v="15533601.758"/>
    <n v="0"/>
    <s v="15533601.758"/>
    <n v="0"/>
    <b v="0"/>
    <b v="1"/>
  </r>
  <r>
    <s v="C"/>
    <s v="A"/>
    <n v="20160101"/>
    <n v="2016"/>
    <n v="52"/>
    <x v="6"/>
    <n v="180"/>
    <s v="COD"/>
    <x v="1"/>
    <s v="M"/>
    <s v="Import"/>
    <n v="752"/>
    <s v="SWE"/>
    <x v="13"/>
    <n v="0"/>
    <s v="W00"/>
    <s v="World"/>
    <s v="H4"/>
    <s v="HS"/>
    <b v="1"/>
    <n v="3102"/>
    <s v="Fertilizers mineral or chemical, nitrogenous"/>
    <x v="2"/>
    <x v="1"/>
    <b v="0"/>
    <s v="C00"/>
    <s v="TOTAL CPC"/>
    <n v="0"/>
    <n v="0"/>
    <s v="TOTAL MOT"/>
    <n v="8"/>
    <s v="kg"/>
    <n v="1450500"/>
    <b v="0"/>
    <n v="8"/>
    <s v="kg"/>
    <n v="1450500"/>
    <b v="0"/>
    <n v="1450500"/>
    <b v="0"/>
    <n v="0"/>
    <b v="0"/>
    <s v="2174201.286"/>
    <n v="0"/>
    <s v="2174201.286"/>
    <n v="0"/>
    <b v="0"/>
    <b v="1"/>
  </r>
  <r>
    <s v="C"/>
    <s v="A"/>
    <n v="20160101"/>
    <n v="2016"/>
    <n v="52"/>
    <x v="6"/>
    <n v="180"/>
    <s v="COD"/>
    <x v="1"/>
    <s v="M"/>
    <s v="Import"/>
    <n v="757"/>
    <s v="CHE"/>
    <x v="31"/>
    <n v="0"/>
    <s v="W00"/>
    <s v="World"/>
    <s v="H4"/>
    <s v="HS"/>
    <b v="1"/>
    <n v="3102"/>
    <s v="Fertilizers mineral or chemical, nitrogenous"/>
    <x v="2"/>
    <x v="1"/>
    <b v="0"/>
    <s v="C00"/>
    <s v="TOTAL CPC"/>
    <n v="0"/>
    <n v="0"/>
    <s v="TOTAL MOT"/>
    <n v="8"/>
    <s v="kg"/>
    <n v="9000"/>
    <b v="0"/>
    <n v="8"/>
    <s v="kg"/>
    <n v="9000"/>
    <b v="0"/>
    <n v="9000"/>
    <b v="0"/>
    <n v="0"/>
    <b v="0"/>
    <s v="5443.447"/>
    <n v="0"/>
    <s v="5443.447"/>
    <n v="0"/>
    <b v="0"/>
    <b v="1"/>
  </r>
  <r>
    <s v="C"/>
    <s v="A"/>
    <n v="20160101"/>
    <n v="2016"/>
    <n v="52"/>
    <x v="6"/>
    <n v="180"/>
    <s v="COD"/>
    <x v="1"/>
    <s v="M"/>
    <s v="Import"/>
    <n v="784"/>
    <s v="ARE"/>
    <x v="32"/>
    <n v="0"/>
    <s v="W00"/>
    <s v="World"/>
    <s v="H4"/>
    <s v="HS"/>
    <b v="1"/>
    <n v="3102"/>
    <s v="Fertilizers mineral or chemical, nitrogenous"/>
    <x v="2"/>
    <x v="1"/>
    <b v="0"/>
    <s v="C00"/>
    <s v="TOTAL CPC"/>
    <n v="0"/>
    <n v="0"/>
    <s v="TOTAL MOT"/>
    <n v="8"/>
    <s v="kg"/>
    <n v="300"/>
    <b v="0"/>
    <n v="8"/>
    <s v="kg"/>
    <n v="300"/>
    <b v="0"/>
    <n v="300"/>
    <b v="0"/>
    <n v="0"/>
    <b v="0"/>
    <s v="4764.802"/>
    <n v="0"/>
    <s v="4764.802"/>
    <n v="0"/>
    <b v="0"/>
    <b v="1"/>
  </r>
  <r>
    <s v="C"/>
    <s v="A"/>
    <n v="20160101"/>
    <n v="2016"/>
    <n v="52"/>
    <x v="6"/>
    <n v="180"/>
    <s v="COD"/>
    <x v="1"/>
    <s v="M"/>
    <s v="Import"/>
    <n v="800"/>
    <s v="UGA"/>
    <x v="34"/>
    <n v="0"/>
    <s v="W00"/>
    <s v="World"/>
    <s v="H4"/>
    <s v="HS"/>
    <b v="1"/>
    <n v="3102"/>
    <s v="Fertilizers mineral or chemical, nitrogenous"/>
    <x v="2"/>
    <x v="1"/>
    <b v="0"/>
    <s v="C00"/>
    <s v="TOTAL CPC"/>
    <n v="0"/>
    <n v="0"/>
    <s v="TOTAL MOT"/>
    <n v="8"/>
    <s v="kg"/>
    <n v="13740"/>
    <b v="0"/>
    <n v="8"/>
    <s v="kg"/>
    <n v="13740"/>
    <b v="0"/>
    <n v="13740"/>
    <b v="0"/>
    <n v="0"/>
    <b v="0"/>
    <s v="15907.062"/>
    <n v="0"/>
    <s v="15907.062"/>
    <n v="0"/>
    <b v="0"/>
    <b v="1"/>
  </r>
  <r>
    <s v="C"/>
    <s v="A"/>
    <n v="20160101"/>
    <n v="2016"/>
    <n v="52"/>
    <x v="6"/>
    <n v="180"/>
    <s v="COD"/>
    <x v="1"/>
    <s v="M"/>
    <s v="Import"/>
    <n v="804"/>
    <s v="UKR"/>
    <x v="35"/>
    <n v="0"/>
    <s v="W00"/>
    <s v="World"/>
    <s v="H4"/>
    <s v="HS"/>
    <b v="1"/>
    <n v="3102"/>
    <s v="Fertilizers mineral or chemical, nitrogenous"/>
    <x v="2"/>
    <x v="1"/>
    <b v="0"/>
    <s v="C00"/>
    <s v="TOTAL CPC"/>
    <n v="0"/>
    <n v="0"/>
    <s v="TOTAL MOT"/>
    <n v="8"/>
    <s v="kg"/>
    <n v="30000"/>
    <b v="0"/>
    <n v="8"/>
    <s v="kg"/>
    <n v="30000"/>
    <b v="0"/>
    <n v="30000"/>
    <b v="0"/>
    <n v="0"/>
    <b v="0"/>
    <s v="22626.889"/>
    <n v="0"/>
    <s v="22626.889"/>
    <n v="0"/>
    <b v="0"/>
    <b v="1"/>
  </r>
  <r>
    <s v="C"/>
    <s v="A"/>
    <n v="20160101"/>
    <n v="2016"/>
    <n v="52"/>
    <x v="6"/>
    <n v="180"/>
    <s v="COD"/>
    <x v="1"/>
    <s v="M"/>
    <s v="Import"/>
    <n v="826"/>
    <s v="GBR"/>
    <x v="37"/>
    <n v="0"/>
    <s v="W00"/>
    <s v="World"/>
    <s v="H4"/>
    <s v="HS"/>
    <b v="1"/>
    <n v="3102"/>
    <s v="Fertilizers mineral or chemical, nitrogenous"/>
    <x v="2"/>
    <x v="1"/>
    <b v="0"/>
    <s v="C00"/>
    <s v="TOTAL CPC"/>
    <n v="0"/>
    <n v="0"/>
    <s v="TOTAL MOT"/>
    <n v="8"/>
    <s v="kg"/>
    <n v="1042"/>
    <b v="0"/>
    <n v="8"/>
    <s v="kg"/>
    <n v="1042"/>
    <b v="0"/>
    <n v="1042"/>
    <b v="0"/>
    <n v="0"/>
    <b v="0"/>
    <s v="2324.444"/>
    <n v="0"/>
    <s v="2324.444"/>
    <n v="0"/>
    <b v="0"/>
    <b v="1"/>
  </r>
  <r>
    <s v="C"/>
    <s v="A"/>
    <n v="20160101"/>
    <n v="2016"/>
    <n v="52"/>
    <x v="6"/>
    <n v="180"/>
    <s v="COD"/>
    <x v="1"/>
    <s v="M"/>
    <s v="Import"/>
    <n v="834"/>
    <s v="TZA"/>
    <x v="38"/>
    <n v="0"/>
    <s v="W00"/>
    <s v="World"/>
    <s v="H4"/>
    <s v="HS"/>
    <b v="1"/>
    <n v="3102"/>
    <s v="Fertilizers mineral or chemical, nitrogenous"/>
    <x v="2"/>
    <x v="1"/>
    <b v="0"/>
    <s v="C00"/>
    <s v="TOTAL CPC"/>
    <n v="0"/>
    <n v="0"/>
    <s v="TOTAL MOT"/>
    <n v="8"/>
    <s v="kg"/>
    <n v="10125"/>
    <b v="0"/>
    <n v="8"/>
    <s v="kg"/>
    <n v="10125"/>
    <b v="0"/>
    <n v="10125"/>
    <b v="0"/>
    <n v="0"/>
    <b v="0"/>
    <s v="39634.999"/>
    <n v="0"/>
    <s v="39634.999"/>
    <n v="0"/>
    <b v="0"/>
    <b v="1"/>
  </r>
  <r>
    <s v="C"/>
    <s v="A"/>
    <n v="20160101"/>
    <n v="2016"/>
    <n v="52"/>
    <x v="6"/>
    <n v="180"/>
    <s v="COD"/>
    <x v="1"/>
    <s v="M"/>
    <s v="Import"/>
    <n v="842"/>
    <s v="USA"/>
    <x v="15"/>
    <n v="0"/>
    <s v="W00"/>
    <s v="World"/>
    <s v="H4"/>
    <s v="HS"/>
    <b v="1"/>
    <n v="3102"/>
    <s v="Fertilizers mineral or chemical, nitrogenous"/>
    <x v="2"/>
    <x v="1"/>
    <b v="0"/>
    <s v="C00"/>
    <s v="TOTAL CPC"/>
    <n v="0"/>
    <n v="0"/>
    <s v="TOTAL MOT"/>
    <n v="8"/>
    <s v="kg"/>
    <n v="530"/>
    <b v="0"/>
    <n v="8"/>
    <s v="kg"/>
    <n v="530"/>
    <b v="0"/>
    <n v="530"/>
    <b v="0"/>
    <n v="0"/>
    <b v="0"/>
    <s v="1891.316"/>
    <n v="0"/>
    <s v="1891.316"/>
    <n v="0"/>
    <b v="0"/>
    <b v="1"/>
  </r>
  <r>
    <s v="C"/>
    <s v="A"/>
    <n v="20160101"/>
    <n v="2016"/>
    <n v="52"/>
    <x v="6"/>
    <n v="180"/>
    <s v="COD"/>
    <x v="1"/>
    <s v="M"/>
    <s v="Import"/>
    <n v="894"/>
    <s v="ZMB"/>
    <x v="39"/>
    <n v="0"/>
    <s v="W00"/>
    <s v="World"/>
    <s v="H4"/>
    <s v="HS"/>
    <b v="1"/>
    <n v="3102"/>
    <s v="Fertilizers mineral or chemical, nitrogenous"/>
    <x v="2"/>
    <x v="1"/>
    <b v="0"/>
    <s v="C00"/>
    <s v="TOTAL CPC"/>
    <n v="0"/>
    <n v="0"/>
    <s v="TOTAL MOT"/>
    <n v="8"/>
    <s v="kg"/>
    <n v="1508540"/>
    <b v="0"/>
    <n v="8"/>
    <s v="kg"/>
    <n v="1508540"/>
    <b v="0"/>
    <n v="1508540"/>
    <b v="0"/>
    <n v="0"/>
    <b v="0"/>
    <s v="1247487.845"/>
    <n v="0"/>
    <s v="1247487.845"/>
    <n v="0"/>
    <b v="0"/>
    <b v="1"/>
  </r>
  <r>
    <s v="C"/>
    <s v="A"/>
    <n v="20160101"/>
    <n v="2016"/>
    <n v="52"/>
    <x v="6"/>
    <n v="562"/>
    <s v="NER"/>
    <x v="0"/>
    <s v="M"/>
    <s v="Import"/>
    <n v="0"/>
    <s v="W00"/>
    <x v="0"/>
    <n v="0"/>
    <s v="W00"/>
    <s v="World"/>
    <s v="H4"/>
    <s v="HS"/>
    <b v="1"/>
    <n v="3102"/>
    <s v="Fertilizers mineral or chemical, nitrogenous"/>
    <x v="2"/>
    <x v="1"/>
    <b v="0"/>
    <s v="C00"/>
    <s v="TOTAL CPC"/>
    <n v="0"/>
    <n v="0"/>
    <s v="TOTAL MOT"/>
    <n v="-1"/>
    <s v="N/A"/>
    <n v="0"/>
    <b v="1"/>
    <n v="-1"/>
    <s v="N/A"/>
    <n v="0"/>
    <b v="0"/>
    <s v="14282300.228"/>
    <b v="1"/>
    <n v="0"/>
    <b v="0"/>
    <s v="9907026.2"/>
    <m/>
    <s v="9907026.2"/>
    <n v="0"/>
    <b v="0"/>
    <b v="1"/>
  </r>
  <r>
    <s v="C"/>
    <s v="A"/>
    <n v="20160101"/>
    <n v="2016"/>
    <n v="52"/>
    <x v="6"/>
    <n v="562"/>
    <s v="NER"/>
    <x v="0"/>
    <s v="M"/>
    <s v="Import"/>
    <n v="12"/>
    <s v="DZA"/>
    <x v="67"/>
    <n v="0"/>
    <s v="W00"/>
    <s v="World"/>
    <s v="H4"/>
    <s v="HS"/>
    <b v="1"/>
    <n v="3102"/>
    <s v="Fertilizers mineral or chemical, nitrogenous"/>
    <x v="2"/>
    <x v="1"/>
    <b v="0"/>
    <s v="C00"/>
    <s v="TOTAL CPC"/>
    <n v="0"/>
    <n v="0"/>
    <s v="TOTAL MOT"/>
    <n v="8"/>
    <s v="kg"/>
    <n v="38580"/>
    <b v="0"/>
    <n v="8"/>
    <s v="kg"/>
    <n v="38580"/>
    <b v="0"/>
    <n v="38580"/>
    <b v="0"/>
    <n v="0"/>
    <b v="0"/>
    <s v="283483.43"/>
    <m/>
    <s v="283483.43"/>
    <n v="0"/>
    <b v="0"/>
    <b v="1"/>
  </r>
  <r>
    <s v="C"/>
    <s v="A"/>
    <n v="20160101"/>
    <n v="2016"/>
    <n v="52"/>
    <x v="6"/>
    <n v="562"/>
    <s v="NER"/>
    <x v="0"/>
    <s v="M"/>
    <s v="Import"/>
    <n v="251"/>
    <s v="FRA"/>
    <x v="3"/>
    <n v="0"/>
    <s v="W00"/>
    <s v="World"/>
    <s v="H4"/>
    <s v="HS"/>
    <b v="1"/>
    <n v="3102"/>
    <s v="Fertilizers mineral or chemical, nitrogenous"/>
    <x v="2"/>
    <x v="1"/>
    <b v="0"/>
    <s v="C00"/>
    <s v="TOTAL CPC"/>
    <n v="0"/>
    <n v="0"/>
    <s v="TOTAL MOT"/>
    <n v="8"/>
    <s v="kg"/>
    <n v="772746"/>
    <b v="0"/>
    <n v="8"/>
    <s v="kg"/>
    <n v="772746"/>
    <b v="0"/>
    <n v="772746"/>
    <b v="0"/>
    <n v="0"/>
    <b v="0"/>
    <s v="4295577.56"/>
    <m/>
    <s v="4295577.56"/>
    <n v="0"/>
    <b v="0"/>
    <b v="1"/>
  </r>
  <r>
    <s v="C"/>
    <s v="A"/>
    <n v="20160101"/>
    <n v="2016"/>
    <n v="52"/>
    <x v="6"/>
    <n v="562"/>
    <s v="NER"/>
    <x v="0"/>
    <s v="M"/>
    <s v="Import"/>
    <n v="276"/>
    <s v="DEU"/>
    <x v="4"/>
    <n v="0"/>
    <s v="W00"/>
    <s v="World"/>
    <s v="H4"/>
    <s v="HS"/>
    <b v="1"/>
    <n v="3102"/>
    <s v="Fertilizers mineral or chemical, nitrogenous"/>
    <x v="2"/>
    <x v="1"/>
    <b v="0"/>
    <s v="C00"/>
    <s v="TOTAL CPC"/>
    <n v="0"/>
    <n v="0"/>
    <s v="TOTAL MOT"/>
    <n v="8"/>
    <s v="kg"/>
    <n v="1"/>
    <b v="0"/>
    <n v="8"/>
    <s v="kg"/>
    <n v="1"/>
    <b v="0"/>
    <n v="1"/>
    <b v="0"/>
    <n v="0"/>
    <b v="0"/>
    <s v="643.74"/>
    <m/>
    <s v="643.74"/>
    <n v="0"/>
    <b v="0"/>
    <b v="1"/>
  </r>
  <r>
    <s v="C"/>
    <s v="A"/>
    <n v="20160101"/>
    <n v="2016"/>
    <n v="52"/>
    <x v="6"/>
    <n v="562"/>
    <s v="NER"/>
    <x v="0"/>
    <s v="M"/>
    <s v="Import"/>
    <n v="384"/>
    <s v="CIV"/>
    <x v="6"/>
    <n v="0"/>
    <s v="W00"/>
    <s v="World"/>
    <s v="H4"/>
    <s v="HS"/>
    <b v="1"/>
    <n v="3102"/>
    <s v="Fertilizers mineral or chemical, nitrogenous"/>
    <x v="2"/>
    <x v="1"/>
    <b v="0"/>
    <s v="C00"/>
    <s v="TOTAL CPC"/>
    <n v="0"/>
    <n v="0"/>
    <s v="TOTAL MOT"/>
    <n v="-1"/>
    <s v="N/A"/>
    <n v="0"/>
    <b v="1"/>
    <n v="-1"/>
    <s v="N/A"/>
    <n v="0"/>
    <b v="0"/>
    <s v="334.228"/>
    <b v="1"/>
    <n v="0"/>
    <b v="0"/>
    <s v="131.96"/>
    <m/>
    <s v="131.96"/>
    <n v="0"/>
    <b v="0"/>
    <b v="1"/>
  </r>
  <r>
    <s v="C"/>
    <s v="A"/>
    <n v="20160101"/>
    <n v="2016"/>
    <n v="52"/>
    <x v="6"/>
    <n v="562"/>
    <s v="NER"/>
    <x v="0"/>
    <s v="M"/>
    <s v="Import"/>
    <n v="434"/>
    <s v="LBY"/>
    <x v="42"/>
    <n v="0"/>
    <s v="W00"/>
    <s v="World"/>
    <s v="H4"/>
    <s v="HS"/>
    <b v="1"/>
    <n v="3102"/>
    <s v="Fertilizers mineral or chemical, nitrogenous"/>
    <x v="2"/>
    <x v="1"/>
    <b v="0"/>
    <s v="C00"/>
    <s v="TOTAL CPC"/>
    <n v="0"/>
    <n v="0"/>
    <s v="TOTAL MOT"/>
    <n v="8"/>
    <s v="kg"/>
    <n v="838000"/>
    <b v="0"/>
    <n v="8"/>
    <s v="kg"/>
    <n v="838000"/>
    <b v="0"/>
    <n v="838000"/>
    <b v="0"/>
    <n v="0"/>
    <b v="0"/>
    <s v="379034.98"/>
    <m/>
    <s v="379034.98"/>
    <n v="0"/>
    <b v="0"/>
    <b v="1"/>
  </r>
  <r>
    <s v="C"/>
    <s v="A"/>
    <n v="20160101"/>
    <n v="2016"/>
    <n v="52"/>
    <x v="6"/>
    <n v="562"/>
    <s v="NER"/>
    <x v="0"/>
    <s v="M"/>
    <s v="Import"/>
    <n v="566"/>
    <s v="NGA"/>
    <x v="8"/>
    <n v="0"/>
    <s v="W00"/>
    <s v="World"/>
    <s v="H4"/>
    <s v="HS"/>
    <b v="1"/>
    <n v="3102"/>
    <s v="Fertilizers mineral or chemical, nitrogenous"/>
    <x v="2"/>
    <x v="1"/>
    <b v="0"/>
    <s v="C00"/>
    <s v="TOTAL CPC"/>
    <n v="0"/>
    <n v="0"/>
    <s v="TOTAL MOT"/>
    <n v="8"/>
    <s v="kg"/>
    <n v="10535357"/>
    <b v="0"/>
    <n v="8"/>
    <s v="kg"/>
    <n v="10535357"/>
    <b v="0"/>
    <n v="10535357"/>
    <b v="0"/>
    <n v="0"/>
    <b v="0"/>
    <s v="3673258.98"/>
    <m/>
    <s v="3673258.98"/>
    <n v="0"/>
    <b v="0"/>
    <b v="1"/>
  </r>
  <r>
    <s v="C"/>
    <s v="A"/>
    <n v="20160101"/>
    <n v="2016"/>
    <n v="52"/>
    <x v="6"/>
    <n v="562"/>
    <s v="NER"/>
    <x v="0"/>
    <s v="M"/>
    <s v="Import"/>
    <n v="788"/>
    <s v="TUN"/>
    <x v="45"/>
    <n v="0"/>
    <s v="W00"/>
    <s v="World"/>
    <s v="H4"/>
    <s v="HS"/>
    <b v="1"/>
    <n v="3102"/>
    <s v="Fertilizers mineral or chemical, nitrogenous"/>
    <x v="2"/>
    <x v="1"/>
    <b v="0"/>
    <s v="C00"/>
    <s v="TOTAL CPC"/>
    <n v="0"/>
    <n v="0"/>
    <s v="TOTAL MOT"/>
    <n v="8"/>
    <s v="kg"/>
    <n v="281"/>
    <b v="0"/>
    <n v="8"/>
    <s v="kg"/>
    <n v="281"/>
    <b v="0"/>
    <n v="281"/>
    <b v="0"/>
    <n v="0"/>
    <b v="0"/>
    <s v="1664.32"/>
    <m/>
    <s v="1664.32"/>
    <n v="0"/>
    <b v="0"/>
    <b v="1"/>
  </r>
  <r>
    <s v="C"/>
    <s v="A"/>
    <n v="20160101"/>
    <n v="2016"/>
    <n v="52"/>
    <x v="6"/>
    <n v="562"/>
    <s v="NER"/>
    <x v="0"/>
    <s v="M"/>
    <s v="Import"/>
    <n v="826"/>
    <s v="GBR"/>
    <x v="37"/>
    <n v="0"/>
    <s v="W00"/>
    <s v="World"/>
    <s v="H4"/>
    <s v="HS"/>
    <b v="1"/>
    <n v="3102"/>
    <s v="Fertilizers mineral or chemical, nitrogenous"/>
    <x v="2"/>
    <x v="1"/>
    <b v="0"/>
    <s v="C00"/>
    <s v="TOTAL CPC"/>
    <n v="0"/>
    <n v="0"/>
    <s v="TOTAL MOT"/>
    <n v="8"/>
    <s v="kg"/>
    <n v="1"/>
    <b v="0"/>
    <n v="8"/>
    <s v="kg"/>
    <n v="1"/>
    <b v="0"/>
    <n v="1"/>
    <b v="0"/>
    <n v="0"/>
    <b v="0"/>
    <s v="19.52"/>
    <m/>
    <s v="19.52"/>
    <n v="0"/>
    <b v="0"/>
    <b v="1"/>
  </r>
  <r>
    <s v="C"/>
    <s v="A"/>
    <n v="20160101"/>
    <n v="2016"/>
    <n v="52"/>
    <x v="6"/>
    <n v="562"/>
    <s v="NER"/>
    <x v="0"/>
    <s v="M"/>
    <s v="Import"/>
    <n v="854"/>
    <s v="BFA"/>
    <x v="16"/>
    <n v="0"/>
    <s v="W00"/>
    <s v="World"/>
    <s v="H4"/>
    <s v="HS"/>
    <b v="1"/>
    <n v="3102"/>
    <s v="Fertilizers mineral or chemical, nitrogenous"/>
    <x v="2"/>
    <x v="1"/>
    <b v="0"/>
    <s v="C00"/>
    <s v="TOTAL CPC"/>
    <n v="0"/>
    <n v="0"/>
    <s v="TOTAL MOT"/>
    <n v="8"/>
    <s v="kg"/>
    <n v="2097000"/>
    <b v="0"/>
    <n v="8"/>
    <s v="kg"/>
    <n v="2097000"/>
    <b v="0"/>
    <n v="2097000"/>
    <b v="0"/>
    <n v="0"/>
    <b v="0"/>
    <s v="1273211.71"/>
    <m/>
    <s v="1273211.71"/>
    <n v="0"/>
    <b v="0"/>
    <b v="1"/>
  </r>
  <r>
    <s v="C"/>
    <s v="A"/>
    <n v="20160101"/>
    <n v="2016"/>
    <n v="52"/>
    <x v="6"/>
    <n v="180"/>
    <s v="COD"/>
    <x v="1"/>
    <s v="M"/>
    <s v="Import"/>
    <n v="0"/>
    <s v="W00"/>
    <x v="0"/>
    <n v="0"/>
    <s v="W00"/>
    <s v="World"/>
    <s v="H4"/>
    <s v="HS"/>
    <b v="1"/>
    <n v="310210"/>
    <s v="Fertilizers, mineral or chemical nitrogenous, urea, whether or not in aqueous solution"/>
    <x v="3"/>
    <x v="2"/>
    <b v="1"/>
    <s v="C00"/>
    <s v="TOTAL CPC"/>
    <n v="0"/>
    <n v="0"/>
    <s v="TOTAL MOT"/>
    <n v="8"/>
    <s v="kg"/>
    <n v="9063802"/>
    <b v="0"/>
    <n v="8"/>
    <s v="kg"/>
    <n v="9063802"/>
    <b v="0"/>
    <n v="9063802"/>
    <b v="0"/>
    <n v="0"/>
    <b v="0"/>
    <s v="5003875.429"/>
    <n v="0"/>
    <s v="5003875.429"/>
    <n v="0"/>
    <b v="0"/>
    <b v="1"/>
  </r>
  <r>
    <s v="C"/>
    <s v="A"/>
    <n v="20160101"/>
    <n v="2016"/>
    <n v="52"/>
    <x v="6"/>
    <n v="180"/>
    <s v="COD"/>
    <x v="1"/>
    <s v="M"/>
    <s v="Import"/>
    <n v="56"/>
    <s v="BEL"/>
    <x v="18"/>
    <n v="0"/>
    <s v="W00"/>
    <s v="World"/>
    <s v="H4"/>
    <s v="HS"/>
    <b v="1"/>
    <n v="310210"/>
    <s v="Fertilizers, mineral or chemical nitrogenous, urea, whether or not in aqueous solution"/>
    <x v="3"/>
    <x v="2"/>
    <b v="1"/>
    <s v="C00"/>
    <s v="TOTAL CPC"/>
    <n v="0"/>
    <n v="0"/>
    <s v="TOTAL MOT"/>
    <n v="8"/>
    <s v="kg"/>
    <n v="15025"/>
    <b v="0"/>
    <n v="8"/>
    <s v="kg"/>
    <n v="15025"/>
    <b v="0"/>
    <n v="15025"/>
    <b v="0"/>
    <n v="0"/>
    <b v="0"/>
    <s v="7939.455"/>
    <n v="0"/>
    <s v="7939.455"/>
    <n v="0"/>
    <b v="0"/>
    <b v="1"/>
  </r>
  <r>
    <s v="C"/>
    <s v="A"/>
    <n v="20160101"/>
    <n v="2016"/>
    <n v="52"/>
    <x v="6"/>
    <n v="180"/>
    <s v="COD"/>
    <x v="1"/>
    <s v="M"/>
    <s v="Import"/>
    <n v="112"/>
    <s v="BLR"/>
    <x v="19"/>
    <n v="0"/>
    <s v="W00"/>
    <s v="World"/>
    <s v="H4"/>
    <s v="HS"/>
    <b v="1"/>
    <n v="310210"/>
    <s v="Fertilizers, mineral or chemical nitrogenous, urea, whether or not in aqueous solution"/>
    <x v="3"/>
    <x v="2"/>
    <b v="1"/>
    <s v="C00"/>
    <s v="TOTAL CPC"/>
    <n v="0"/>
    <n v="0"/>
    <s v="TOTAL MOT"/>
    <n v="8"/>
    <s v="kg"/>
    <n v="421000"/>
    <b v="0"/>
    <n v="8"/>
    <s v="kg"/>
    <n v="421000"/>
    <b v="0"/>
    <n v="421000"/>
    <b v="0"/>
    <n v="0"/>
    <b v="0"/>
    <s v="158829.579"/>
    <n v="0"/>
    <s v="158829.579"/>
    <n v="0"/>
    <b v="0"/>
    <b v="1"/>
  </r>
  <r>
    <s v="C"/>
    <s v="A"/>
    <n v="20160101"/>
    <n v="2016"/>
    <n v="52"/>
    <x v="6"/>
    <n v="180"/>
    <s v="COD"/>
    <x v="1"/>
    <s v="M"/>
    <s v="Import"/>
    <n v="156"/>
    <s v="CHN"/>
    <x v="1"/>
    <n v="0"/>
    <s v="W00"/>
    <s v="World"/>
    <s v="H4"/>
    <s v="HS"/>
    <b v="1"/>
    <n v="310210"/>
    <s v="Fertilizers, mineral or chemical nitrogenous, urea, whether or not in aqueous solution"/>
    <x v="3"/>
    <x v="2"/>
    <b v="1"/>
    <s v="C00"/>
    <s v="TOTAL CPC"/>
    <n v="0"/>
    <n v="0"/>
    <s v="TOTAL MOT"/>
    <n v="8"/>
    <s v="kg"/>
    <n v="2422231"/>
    <b v="0"/>
    <n v="8"/>
    <s v="kg"/>
    <n v="2422231"/>
    <b v="0"/>
    <n v="2422231"/>
    <b v="0"/>
    <n v="0"/>
    <b v="0"/>
    <s v="1192089.86"/>
    <n v="0"/>
    <s v="1192089.86"/>
    <n v="0"/>
    <b v="0"/>
    <b v="1"/>
  </r>
  <r>
    <s v="C"/>
    <s v="A"/>
    <n v="20160101"/>
    <n v="2016"/>
    <n v="52"/>
    <x v="6"/>
    <n v="180"/>
    <s v="COD"/>
    <x v="1"/>
    <s v="M"/>
    <s v="Import"/>
    <n v="251"/>
    <s v="FRA"/>
    <x v="3"/>
    <n v="0"/>
    <s v="W00"/>
    <s v="World"/>
    <s v="H4"/>
    <s v="HS"/>
    <b v="1"/>
    <n v="310210"/>
    <s v="Fertilizers, mineral or chemical nitrogenous, urea, whether or not in aqueous solution"/>
    <x v="3"/>
    <x v="2"/>
    <b v="1"/>
    <s v="C00"/>
    <s v="TOTAL CPC"/>
    <n v="0"/>
    <n v="0"/>
    <s v="TOTAL MOT"/>
    <n v="8"/>
    <s v="kg"/>
    <n v="64482"/>
    <b v="0"/>
    <n v="8"/>
    <s v="kg"/>
    <n v="64482"/>
    <b v="0"/>
    <n v="64482"/>
    <b v="0"/>
    <n v="0"/>
    <b v="0"/>
    <s v="48493.486"/>
    <n v="0"/>
    <s v="48493.486"/>
    <n v="0"/>
    <b v="0"/>
    <b v="1"/>
  </r>
  <r>
    <s v="C"/>
    <s v="A"/>
    <n v="20160101"/>
    <n v="2016"/>
    <n v="52"/>
    <x v="6"/>
    <n v="180"/>
    <s v="COD"/>
    <x v="1"/>
    <s v="M"/>
    <s v="Import"/>
    <n v="276"/>
    <s v="DEU"/>
    <x v="4"/>
    <n v="0"/>
    <s v="W00"/>
    <s v="World"/>
    <s v="H4"/>
    <s v="HS"/>
    <b v="1"/>
    <n v="310210"/>
    <s v="Fertilizers, mineral or chemical nitrogenous, urea, whether or not in aqueous solution"/>
    <x v="3"/>
    <x v="2"/>
    <b v="1"/>
    <s v="C00"/>
    <s v="TOTAL CPC"/>
    <n v="0"/>
    <n v="0"/>
    <s v="TOTAL MOT"/>
    <n v="8"/>
    <s v="kg"/>
    <n v="3501"/>
    <b v="0"/>
    <n v="8"/>
    <s v="kg"/>
    <n v="3501"/>
    <b v="0"/>
    <n v="3501"/>
    <b v="0"/>
    <n v="0"/>
    <b v="0"/>
    <s v="3325.924"/>
    <n v="0"/>
    <s v="3325.924"/>
    <n v="0"/>
    <b v="0"/>
    <b v="1"/>
  </r>
  <r>
    <s v="C"/>
    <s v="A"/>
    <n v="20160101"/>
    <n v="2016"/>
    <n v="52"/>
    <x v="6"/>
    <n v="180"/>
    <s v="COD"/>
    <x v="1"/>
    <s v="M"/>
    <s v="Import"/>
    <n v="410"/>
    <s v="KOR"/>
    <x v="66"/>
    <n v="0"/>
    <s v="W00"/>
    <s v="World"/>
    <s v="H4"/>
    <s v="HS"/>
    <b v="1"/>
    <n v="310210"/>
    <s v="Fertilizers, mineral or chemical nitrogenous, urea, whether or not in aqueous solution"/>
    <x v="3"/>
    <x v="2"/>
    <b v="1"/>
    <s v="C00"/>
    <s v="TOTAL CPC"/>
    <n v="0"/>
    <n v="0"/>
    <s v="TOTAL MOT"/>
    <n v="8"/>
    <s v="kg"/>
    <n v="560"/>
    <b v="0"/>
    <n v="8"/>
    <s v="kg"/>
    <n v="560"/>
    <b v="0"/>
    <n v="560"/>
    <b v="0"/>
    <n v="0"/>
    <b v="0"/>
    <s v="3957.051"/>
    <n v="0"/>
    <s v="3957.051"/>
    <n v="0"/>
    <b v="0"/>
    <b v="1"/>
  </r>
  <r>
    <s v="C"/>
    <s v="A"/>
    <n v="20160101"/>
    <n v="2016"/>
    <n v="52"/>
    <x v="6"/>
    <n v="180"/>
    <s v="COD"/>
    <x v="1"/>
    <s v="M"/>
    <s v="Import"/>
    <n v="643"/>
    <s v="RUS"/>
    <x v="9"/>
    <n v="0"/>
    <s v="W00"/>
    <s v="World"/>
    <s v="H4"/>
    <s v="HS"/>
    <b v="1"/>
    <n v="310210"/>
    <s v="Fertilizers, mineral or chemical nitrogenous, urea, whether or not in aqueous solution"/>
    <x v="3"/>
    <x v="2"/>
    <b v="1"/>
    <s v="C00"/>
    <s v="TOTAL CPC"/>
    <n v="0"/>
    <n v="0"/>
    <s v="TOTAL MOT"/>
    <n v="8"/>
    <s v="kg"/>
    <n v="531008"/>
    <b v="0"/>
    <n v="8"/>
    <s v="kg"/>
    <n v="531008"/>
    <b v="0"/>
    <n v="531008"/>
    <b v="0"/>
    <n v="0"/>
    <b v="0"/>
    <s v="189878.226"/>
    <n v="0"/>
    <s v="189878.226"/>
    <n v="0"/>
    <b v="0"/>
    <b v="1"/>
  </r>
  <r>
    <s v="C"/>
    <s v="A"/>
    <n v="20160101"/>
    <n v="2016"/>
    <n v="52"/>
    <x v="6"/>
    <n v="180"/>
    <s v="COD"/>
    <x v="1"/>
    <s v="M"/>
    <s v="Import"/>
    <n v="682"/>
    <s v="SAU"/>
    <x v="48"/>
    <n v="0"/>
    <s v="W00"/>
    <s v="World"/>
    <s v="H4"/>
    <s v="HS"/>
    <b v="1"/>
    <n v="310210"/>
    <s v="Fertilizers, mineral or chemical nitrogenous, urea, whether or not in aqueous solution"/>
    <x v="3"/>
    <x v="2"/>
    <b v="1"/>
    <s v="C00"/>
    <s v="TOTAL CPC"/>
    <n v="0"/>
    <n v="0"/>
    <s v="TOTAL MOT"/>
    <n v="8"/>
    <s v="kg"/>
    <n v="20000"/>
    <b v="0"/>
    <n v="8"/>
    <s v="kg"/>
    <n v="20000"/>
    <b v="0"/>
    <n v="20000"/>
    <b v="0"/>
    <n v="0"/>
    <b v="0"/>
    <s v="10480.076"/>
    <n v="0"/>
    <s v="10480.076"/>
    <n v="0"/>
    <b v="0"/>
    <b v="1"/>
  </r>
  <r>
    <s v="C"/>
    <s v="A"/>
    <n v="20160101"/>
    <n v="2016"/>
    <n v="52"/>
    <x v="6"/>
    <n v="180"/>
    <s v="COD"/>
    <x v="1"/>
    <s v="M"/>
    <s v="Import"/>
    <n v="710"/>
    <s v="ZAF"/>
    <x v="30"/>
    <n v="0"/>
    <s v="W00"/>
    <s v="World"/>
    <s v="H4"/>
    <s v="HS"/>
    <b v="1"/>
    <n v="310210"/>
    <s v="Fertilizers, mineral or chemical nitrogenous, urea, whether or not in aqueous solution"/>
    <x v="3"/>
    <x v="2"/>
    <b v="1"/>
    <s v="C00"/>
    <s v="TOTAL CPC"/>
    <n v="0"/>
    <n v="0"/>
    <s v="TOTAL MOT"/>
    <n v="8"/>
    <s v="kg"/>
    <n v="4360745"/>
    <b v="0"/>
    <n v="8"/>
    <s v="kg"/>
    <n v="4360745"/>
    <b v="0"/>
    <n v="4360745"/>
    <b v="0"/>
    <n v="0"/>
    <b v="0"/>
    <s v="2431851.074"/>
    <n v="0"/>
    <s v="2431851.074"/>
    <n v="0"/>
    <b v="0"/>
    <b v="1"/>
  </r>
  <r>
    <s v="C"/>
    <s v="A"/>
    <n v="20160101"/>
    <n v="2016"/>
    <n v="52"/>
    <x v="6"/>
    <n v="180"/>
    <s v="COD"/>
    <x v="1"/>
    <s v="M"/>
    <s v="Import"/>
    <n v="757"/>
    <s v="CHE"/>
    <x v="31"/>
    <n v="0"/>
    <s v="W00"/>
    <s v="World"/>
    <s v="H4"/>
    <s v="HS"/>
    <b v="1"/>
    <n v="310210"/>
    <s v="Fertilizers, mineral or chemical nitrogenous, urea, whether or not in aqueous solution"/>
    <x v="3"/>
    <x v="2"/>
    <b v="1"/>
    <s v="C00"/>
    <s v="TOTAL CPC"/>
    <n v="0"/>
    <n v="0"/>
    <s v="TOTAL MOT"/>
    <n v="8"/>
    <s v="kg"/>
    <n v="9000"/>
    <b v="0"/>
    <n v="8"/>
    <s v="kg"/>
    <n v="9000"/>
    <b v="0"/>
    <n v="9000"/>
    <b v="0"/>
    <n v="0"/>
    <b v="0"/>
    <s v="5443.447"/>
    <n v="0"/>
    <s v="5443.447"/>
    <n v="0"/>
    <b v="0"/>
    <b v="1"/>
  </r>
  <r>
    <s v="C"/>
    <s v="A"/>
    <n v="20160101"/>
    <n v="2016"/>
    <n v="52"/>
    <x v="6"/>
    <n v="180"/>
    <s v="COD"/>
    <x v="1"/>
    <s v="M"/>
    <s v="Import"/>
    <n v="784"/>
    <s v="ARE"/>
    <x v="32"/>
    <n v="0"/>
    <s v="W00"/>
    <s v="World"/>
    <s v="H4"/>
    <s v="HS"/>
    <b v="1"/>
    <n v="310210"/>
    <s v="Fertilizers, mineral or chemical nitrogenous, urea, whether or not in aqueous solution"/>
    <x v="3"/>
    <x v="2"/>
    <b v="1"/>
    <s v="C00"/>
    <s v="TOTAL CPC"/>
    <n v="0"/>
    <n v="0"/>
    <s v="TOTAL MOT"/>
    <n v="8"/>
    <s v="kg"/>
    <n v="300"/>
    <b v="0"/>
    <n v="8"/>
    <s v="kg"/>
    <n v="300"/>
    <b v="0"/>
    <n v="300"/>
    <b v="0"/>
    <n v="0"/>
    <b v="0"/>
    <s v="4764.802"/>
    <n v="0"/>
    <s v="4764.802"/>
    <n v="0"/>
    <b v="0"/>
    <b v="1"/>
  </r>
  <r>
    <s v="C"/>
    <s v="A"/>
    <n v="20160101"/>
    <n v="2016"/>
    <n v="52"/>
    <x v="6"/>
    <n v="180"/>
    <s v="COD"/>
    <x v="1"/>
    <s v="M"/>
    <s v="Import"/>
    <n v="800"/>
    <s v="UGA"/>
    <x v="34"/>
    <n v="0"/>
    <s v="W00"/>
    <s v="World"/>
    <s v="H4"/>
    <s v="HS"/>
    <b v="1"/>
    <n v="310210"/>
    <s v="Fertilizers, mineral or chemical nitrogenous, urea, whether or not in aqueous solution"/>
    <x v="3"/>
    <x v="2"/>
    <b v="1"/>
    <s v="C00"/>
    <s v="TOTAL CPC"/>
    <n v="0"/>
    <n v="0"/>
    <s v="TOTAL MOT"/>
    <n v="8"/>
    <s v="kg"/>
    <n v="13320"/>
    <b v="0"/>
    <n v="8"/>
    <s v="kg"/>
    <n v="13320"/>
    <b v="0"/>
    <n v="13320"/>
    <b v="0"/>
    <n v="0"/>
    <b v="0"/>
    <s v="15814.678"/>
    <n v="0"/>
    <s v="15814.678"/>
    <n v="0"/>
    <b v="0"/>
    <b v="1"/>
  </r>
  <r>
    <s v="C"/>
    <s v="A"/>
    <n v="20160101"/>
    <n v="2016"/>
    <n v="52"/>
    <x v="6"/>
    <n v="180"/>
    <s v="COD"/>
    <x v="1"/>
    <s v="M"/>
    <s v="Import"/>
    <n v="804"/>
    <s v="UKR"/>
    <x v="35"/>
    <n v="0"/>
    <s v="W00"/>
    <s v="World"/>
    <s v="H4"/>
    <s v="HS"/>
    <b v="1"/>
    <n v="310210"/>
    <s v="Fertilizers, mineral or chemical nitrogenous, urea, whether or not in aqueous solution"/>
    <x v="3"/>
    <x v="2"/>
    <b v="1"/>
    <s v="C00"/>
    <s v="TOTAL CPC"/>
    <n v="0"/>
    <n v="0"/>
    <s v="TOTAL MOT"/>
    <n v="8"/>
    <s v="kg"/>
    <n v="30000"/>
    <b v="0"/>
    <n v="8"/>
    <s v="kg"/>
    <n v="30000"/>
    <b v="0"/>
    <n v="30000"/>
    <b v="0"/>
    <n v="0"/>
    <b v="0"/>
    <s v="22626.889"/>
    <n v="0"/>
    <s v="22626.889"/>
    <n v="0"/>
    <b v="0"/>
    <b v="1"/>
  </r>
  <r>
    <s v="C"/>
    <s v="A"/>
    <n v="20160101"/>
    <n v="2016"/>
    <n v="52"/>
    <x v="6"/>
    <n v="180"/>
    <s v="COD"/>
    <x v="1"/>
    <s v="M"/>
    <s v="Import"/>
    <n v="826"/>
    <s v="GBR"/>
    <x v="37"/>
    <n v="0"/>
    <s v="W00"/>
    <s v="World"/>
    <s v="H4"/>
    <s v="HS"/>
    <b v="1"/>
    <n v="310210"/>
    <s v="Fertilizers, mineral or chemical nitrogenous, urea, whether or not in aqueous solution"/>
    <x v="3"/>
    <x v="2"/>
    <b v="1"/>
    <s v="C00"/>
    <s v="TOTAL CPC"/>
    <n v="0"/>
    <n v="0"/>
    <s v="TOTAL MOT"/>
    <n v="8"/>
    <s v="kg"/>
    <n v="1030"/>
    <b v="0"/>
    <n v="8"/>
    <s v="kg"/>
    <n v="1030"/>
    <b v="0"/>
    <n v="1030"/>
    <b v="0"/>
    <n v="0"/>
    <b v="0"/>
    <s v="2196.595"/>
    <n v="0"/>
    <s v="2196.595"/>
    <n v="0"/>
    <b v="0"/>
    <b v="1"/>
  </r>
  <r>
    <s v="C"/>
    <s v="A"/>
    <n v="20160101"/>
    <n v="2016"/>
    <n v="52"/>
    <x v="6"/>
    <n v="180"/>
    <s v="COD"/>
    <x v="1"/>
    <s v="M"/>
    <s v="Import"/>
    <n v="894"/>
    <s v="ZMB"/>
    <x v="39"/>
    <n v="0"/>
    <s v="W00"/>
    <s v="World"/>
    <s v="H4"/>
    <s v="HS"/>
    <b v="1"/>
    <n v="310210"/>
    <s v="Fertilizers, mineral or chemical nitrogenous, urea, whether or not in aqueous solution"/>
    <x v="3"/>
    <x v="2"/>
    <b v="1"/>
    <s v="C00"/>
    <s v="TOTAL CPC"/>
    <n v="0"/>
    <n v="0"/>
    <s v="TOTAL MOT"/>
    <n v="8"/>
    <s v="kg"/>
    <n v="1171600"/>
    <b v="0"/>
    <n v="8"/>
    <s v="kg"/>
    <n v="1171600"/>
    <b v="0"/>
    <n v="1171600"/>
    <b v="0"/>
    <n v="0"/>
    <b v="0"/>
    <s v="906184.286"/>
    <n v="0"/>
    <s v="906184.286"/>
    <n v="0"/>
    <b v="0"/>
    <b v="1"/>
  </r>
  <r>
    <s v="C"/>
    <s v="A"/>
    <n v="20160101"/>
    <n v="2016"/>
    <n v="52"/>
    <x v="6"/>
    <n v="562"/>
    <s v="NER"/>
    <x v="0"/>
    <s v="M"/>
    <s v="Import"/>
    <n v="0"/>
    <s v="W00"/>
    <x v="0"/>
    <n v="0"/>
    <s v="W00"/>
    <s v="World"/>
    <s v="H4"/>
    <s v="HS"/>
    <b v="1"/>
    <n v="310210"/>
    <s v="Fertilizers, mineral or chemical nitrogenous, urea, whether or not in aqueous solution"/>
    <x v="3"/>
    <x v="2"/>
    <b v="1"/>
    <s v="C00"/>
    <s v="TOTAL CPC"/>
    <n v="0"/>
    <n v="0"/>
    <s v="TOTAL MOT"/>
    <n v="-1"/>
    <s v="N/A"/>
    <n v="0"/>
    <b v="1"/>
    <n v="-1"/>
    <s v="N/A"/>
    <n v="0"/>
    <b v="0"/>
    <s v="13298864.228"/>
    <b v="1"/>
    <n v="0"/>
    <b v="0"/>
    <s v="5250661.45"/>
    <m/>
    <s v="5250661.45"/>
    <n v="0"/>
    <b v="0"/>
    <b v="1"/>
  </r>
  <r>
    <s v="C"/>
    <s v="A"/>
    <n v="20160101"/>
    <n v="2016"/>
    <n v="52"/>
    <x v="6"/>
    <n v="562"/>
    <s v="NER"/>
    <x v="0"/>
    <s v="M"/>
    <s v="Import"/>
    <n v="384"/>
    <s v="CIV"/>
    <x v="6"/>
    <n v="0"/>
    <s v="W00"/>
    <s v="World"/>
    <s v="H4"/>
    <s v="HS"/>
    <b v="1"/>
    <n v="310210"/>
    <s v="Fertilizers, mineral or chemical nitrogenous, urea, whether or not in aqueous solution"/>
    <x v="3"/>
    <x v="2"/>
    <b v="1"/>
    <s v="C00"/>
    <s v="TOTAL CPC"/>
    <n v="0"/>
    <n v="0"/>
    <s v="TOTAL MOT"/>
    <n v="-1"/>
    <s v="N/A"/>
    <n v="0"/>
    <b v="1"/>
    <n v="-1"/>
    <s v="N/A"/>
    <n v="0"/>
    <b v="0"/>
    <s v="334.228"/>
    <b v="1"/>
    <n v="0"/>
    <b v="0"/>
    <s v="131.96"/>
    <m/>
    <s v="131.96"/>
    <n v="0"/>
    <b v="1"/>
    <b v="0"/>
  </r>
  <r>
    <s v="C"/>
    <s v="A"/>
    <n v="20160101"/>
    <n v="2016"/>
    <n v="52"/>
    <x v="6"/>
    <n v="562"/>
    <s v="NER"/>
    <x v="0"/>
    <s v="M"/>
    <s v="Import"/>
    <n v="434"/>
    <s v="LBY"/>
    <x v="42"/>
    <n v="0"/>
    <s v="W00"/>
    <s v="World"/>
    <s v="H4"/>
    <s v="HS"/>
    <b v="1"/>
    <n v="310210"/>
    <s v="Fertilizers, mineral or chemical nitrogenous, urea, whether or not in aqueous solution"/>
    <x v="3"/>
    <x v="2"/>
    <b v="1"/>
    <s v="C00"/>
    <s v="TOTAL CPC"/>
    <n v="0"/>
    <n v="0"/>
    <s v="TOTAL MOT"/>
    <n v="8"/>
    <s v="kg"/>
    <n v="838000"/>
    <b v="0"/>
    <n v="8"/>
    <s v="kg"/>
    <n v="838000"/>
    <b v="0"/>
    <n v="838000"/>
    <b v="0"/>
    <n v="0"/>
    <b v="0"/>
    <s v="379034.98"/>
    <m/>
    <s v="379034.98"/>
    <n v="0"/>
    <b v="1"/>
    <b v="0"/>
  </r>
  <r>
    <s v="C"/>
    <s v="A"/>
    <n v="20160101"/>
    <n v="2016"/>
    <n v="52"/>
    <x v="6"/>
    <n v="562"/>
    <s v="NER"/>
    <x v="0"/>
    <s v="M"/>
    <s v="Import"/>
    <n v="566"/>
    <s v="NGA"/>
    <x v="8"/>
    <n v="0"/>
    <s v="W00"/>
    <s v="World"/>
    <s v="H4"/>
    <s v="HS"/>
    <b v="1"/>
    <n v="310210"/>
    <s v="Fertilizers, mineral or chemical nitrogenous, urea, whether or not in aqueous solution"/>
    <x v="3"/>
    <x v="2"/>
    <b v="1"/>
    <s v="C00"/>
    <s v="TOTAL CPC"/>
    <n v="0"/>
    <n v="0"/>
    <s v="TOTAL MOT"/>
    <n v="8"/>
    <s v="kg"/>
    <n v="10388530"/>
    <b v="0"/>
    <n v="8"/>
    <s v="kg"/>
    <n v="10388530"/>
    <b v="0"/>
    <n v="10388530"/>
    <b v="0"/>
    <n v="0"/>
    <b v="0"/>
    <s v="3641825.15"/>
    <m/>
    <s v="3641825.15"/>
    <n v="0"/>
    <b v="1"/>
    <b v="0"/>
  </r>
  <r>
    <s v="C"/>
    <s v="A"/>
    <n v="20160101"/>
    <n v="2016"/>
    <n v="52"/>
    <x v="6"/>
    <n v="562"/>
    <s v="NER"/>
    <x v="0"/>
    <s v="M"/>
    <s v="Import"/>
    <n v="854"/>
    <s v="BFA"/>
    <x v="16"/>
    <n v="0"/>
    <s v="W00"/>
    <s v="World"/>
    <s v="H4"/>
    <s v="HS"/>
    <b v="1"/>
    <n v="310210"/>
    <s v="Fertilizers, mineral or chemical nitrogenous, urea, whether or not in aqueous solution"/>
    <x v="3"/>
    <x v="2"/>
    <b v="1"/>
    <s v="C00"/>
    <s v="TOTAL CPC"/>
    <n v="0"/>
    <n v="0"/>
    <s v="TOTAL MOT"/>
    <n v="8"/>
    <s v="kg"/>
    <n v="2072000"/>
    <b v="0"/>
    <n v="8"/>
    <s v="kg"/>
    <n v="2072000"/>
    <b v="0"/>
    <n v="2072000"/>
    <b v="0"/>
    <n v="0"/>
    <b v="0"/>
    <s v="1229669.36"/>
    <m/>
    <s v="1229669.36"/>
    <n v="0"/>
    <b v="1"/>
    <b v="0"/>
  </r>
  <r>
    <s v="C"/>
    <s v="A"/>
    <n v="20160101"/>
    <n v="2016"/>
    <n v="52"/>
    <x v="6"/>
    <n v="180"/>
    <s v="COD"/>
    <x v="1"/>
    <s v="M"/>
    <s v="Import"/>
    <n v="0"/>
    <s v="W00"/>
    <x v="0"/>
    <n v="0"/>
    <s v="W00"/>
    <s v="World"/>
    <s v="H4"/>
    <s v="HS"/>
    <b v="1"/>
    <n v="310221"/>
    <s v="Fertilizers, mineral or chemical nitrogenous, ammonium sulphate"/>
    <x v="15"/>
    <x v="2"/>
    <b v="1"/>
    <s v="C00"/>
    <s v="TOTAL CPC"/>
    <n v="0"/>
    <n v="0"/>
    <s v="TOTAL MOT"/>
    <n v="8"/>
    <s v="kg"/>
    <n v="190324"/>
    <b v="0"/>
    <n v="8"/>
    <s v="kg"/>
    <n v="190324"/>
    <b v="0"/>
    <n v="190324"/>
    <b v="0"/>
    <n v="0"/>
    <b v="0"/>
    <s v="73352.677"/>
    <n v="0"/>
    <s v="73352.677"/>
    <n v="0"/>
    <b v="0"/>
    <b v="1"/>
  </r>
  <r>
    <s v="C"/>
    <s v="A"/>
    <n v="20160101"/>
    <n v="2016"/>
    <n v="52"/>
    <x v="6"/>
    <n v="180"/>
    <s v="COD"/>
    <x v="1"/>
    <s v="M"/>
    <s v="Import"/>
    <n v="24"/>
    <s v="AGO"/>
    <x v="17"/>
    <n v="0"/>
    <s v="W00"/>
    <s v="World"/>
    <s v="H4"/>
    <s v="HS"/>
    <b v="1"/>
    <n v="310221"/>
    <s v="Fertilizers, mineral or chemical nitrogenous, ammonium sulphate"/>
    <x v="15"/>
    <x v="2"/>
    <b v="1"/>
    <s v="C00"/>
    <s v="TOTAL CPC"/>
    <n v="0"/>
    <n v="0"/>
    <s v="TOTAL MOT"/>
    <n v="8"/>
    <s v="kg"/>
    <n v="1000"/>
    <b v="0"/>
    <n v="8"/>
    <s v="kg"/>
    <n v="1000"/>
    <b v="0"/>
    <n v="1000"/>
    <b v="0"/>
    <n v="0"/>
    <b v="0"/>
    <s v="480.597"/>
    <n v="0"/>
    <s v="480.597"/>
    <n v="0"/>
    <b v="0"/>
    <b v="1"/>
  </r>
  <r>
    <s v="C"/>
    <s v="A"/>
    <n v="20160101"/>
    <n v="2016"/>
    <n v="52"/>
    <x v="6"/>
    <n v="180"/>
    <s v="COD"/>
    <x v="1"/>
    <s v="M"/>
    <s v="Import"/>
    <n v="156"/>
    <s v="CHN"/>
    <x v="1"/>
    <n v="0"/>
    <s v="W00"/>
    <s v="World"/>
    <s v="H4"/>
    <s v="HS"/>
    <b v="1"/>
    <n v="310221"/>
    <s v="Fertilizers, mineral or chemical nitrogenous, ammonium sulphate"/>
    <x v="15"/>
    <x v="2"/>
    <b v="1"/>
    <s v="C00"/>
    <s v="TOTAL CPC"/>
    <n v="0"/>
    <n v="0"/>
    <s v="TOTAL MOT"/>
    <n v="8"/>
    <s v="kg"/>
    <n v="189324"/>
    <b v="0"/>
    <n v="8"/>
    <s v="kg"/>
    <n v="189324"/>
    <b v="0"/>
    <n v="189324"/>
    <b v="0"/>
    <n v="0"/>
    <b v="0"/>
    <s v="72872.08"/>
    <n v="0"/>
    <s v="72872.08"/>
    <n v="0"/>
    <b v="0"/>
    <b v="1"/>
  </r>
  <r>
    <s v="C"/>
    <s v="A"/>
    <n v="20160101"/>
    <n v="2016"/>
    <n v="52"/>
    <x v="6"/>
    <n v="180"/>
    <s v="COD"/>
    <x v="1"/>
    <s v="M"/>
    <s v="Import"/>
    <n v="0"/>
    <s v="W00"/>
    <x v="0"/>
    <n v="0"/>
    <s v="W00"/>
    <s v="World"/>
    <s v="H4"/>
    <s v="HS"/>
    <b v="1"/>
    <n v="310229"/>
    <s v="Fertilizers, mineral or chemical nitrogenous, other than ammonium sulphate"/>
    <x v="4"/>
    <x v="2"/>
    <b v="1"/>
    <s v="C00"/>
    <s v="TOTAL CPC"/>
    <n v="0"/>
    <n v="0"/>
    <s v="TOTAL MOT"/>
    <n v="8"/>
    <s v="kg"/>
    <n v="7720"/>
    <b v="0"/>
    <n v="8"/>
    <s v="kg"/>
    <n v="7720"/>
    <b v="0"/>
    <n v="7720"/>
    <b v="0"/>
    <n v="0"/>
    <b v="0"/>
    <s v="4874.446"/>
    <n v="0"/>
    <s v="4874.446"/>
    <n v="0"/>
    <b v="0"/>
    <b v="1"/>
  </r>
  <r>
    <s v="C"/>
    <s v="A"/>
    <n v="20160101"/>
    <n v="2016"/>
    <n v="52"/>
    <x v="6"/>
    <n v="180"/>
    <s v="COD"/>
    <x v="1"/>
    <s v="M"/>
    <s v="Import"/>
    <n v="404"/>
    <s v="KEN"/>
    <x v="22"/>
    <n v="0"/>
    <s v="W00"/>
    <s v="World"/>
    <s v="H4"/>
    <s v="HS"/>
    <b v="1"/>
    <n v="310229"/>
    <s v="Fertilizers, mineral or chemical nitrogenous, other than ammonium sulphate"/>
    <x v="4"/>
    <x v="2"/>
    <b v="1"/>
    <s v="C00"/>
    <s v="TOTAL CPC"/>
    <n v="0"/>
    <n v="0"/>
    <s v="TOTAL MOT"/>
    <n v="8"/>
    <s v="kg"/>
    <n v="500"/>
    <b v="0"/>
    <n v="8"/>
    <s v="kg"/>
    <n v="500"/>
    <b v="0"/>
    <n v="500"/>
    <b v="0"/>
    <n v="0"/>
    <b v="0"/>
    <s v="682.78"/>
    <n v="0"/>
    <s v="682.78"/>
    <n v="0"/>
    <b v="0"/>
    <b v="1"/>
  </r>
  <r>
    <s v="C"/>
    <s v="A"/>
    <n v="20160101"/>
    <n v="2016"/>
    <n v="52"/>
    <x v="6"/>
    <n v="180"/>
    <s v="COD"/>
    <x v="1"/>
    <s v="M"/>
    <s v="Import"/>
    <n v="699"/>
    <s v="IND"/>
    <x v="11"/>
    <n v="0"/>
    <s v="W00"/>
    <s v="World"/>
    <s v="H4"/>
    <s v="HS"/>
    <b v="1"/>
    <n v="310229"/>
    <s v="Fertilizers, mineral or chemical nitrogenous, other than ammonium sulphate"/>
    <x v="4"/>
    <x v="2"/>
    <b v="1"/>
    <s v="C00"/>
    <s v="TOTAL CPC"/>
    <n v="0"/>
    <n v="0"/>
    <s v="TOTAL MOT"/>
    <n v="8"/>
    <s v="kg"/>
    <n v="1020"/>
    <b v="0"/>
    <n v="8"/>
    <s v="kg"/>
    <n v="1020"/>
    <b v="0"/>
    <n v="1020"/>
    <b v="0"/>
    <n v="0"/>
    <b v="0"/>
    <s v="570.048"/>
    <n v="0"/>
    <s v="570.048"/>
    <n v="0"/>
    <b v="0"/>
    <b v="1"/>
  </r>
  <r>
    <s v="C"/>
    <s v="A"/>
    <n v="20160101"/>
    <n v="2016"/>
    <n v="52"/>
    <x v="6"/>
    <n v="180"/>
    <s v="COD"/>
    <x v="1"/>
    <s v="M"/>
    <s v="Import"/>
    <n v="710"/>
    <s v="ZAF"/>
    <x v="30"/>
    <n v="0"/>
    <s v="W00"/>
    <s v="World"/>
    <s v="H4"/>
    <s v="HS"/>
    <b v="1"/>
    <n v="310229"/>
    <s v="Fertilizers, mineral or chemical nitrogenous, other than ammonium sulphate"/>
    <x v="4"/>
    <x v="2"/>
    <b v="1"/>
    <s v="C00"/>
    <s v="TOTAL CPC"/>
    <n v="0"/>
    <n v="0"/>
    <s v="TOTAL MOT"/>
    <n v="8"/>
    <s v="kg"/>
    <n v="4655"/>
    <b v="0"/>
    <n v="8"/>
    <s v="kg"/>
    <n v="4655"/>
    <b v="0"/>
    <n v="4655"/>
    <b v="0"/>
    <n v="0"/>
    <b v="0"/>
    <s v="2943.707"/>
    <n v="0"/>
    <s v="2943.707"/>
    <n v="0"/>
    <b v="0"/>
    <b v="1"/>
  </r>
  <r>
    <s v="C"/>
    <s v="A"/>
    <n v="20160101"/>
    <n v="2016"/>
    <n v="52"/>
    <x v="6"/>
    <n v="180"/>
    <s v="COD"/>
    <x v="1"/>
    <s v="M"/>
    <s v="Import"/>
    <n v="800"/>
    <s v="UGA"/>
    <x v="34"/>
    <n v="0"/>
    <s v="W00"/>
    <s v="World"/>
    <s v="H4"/>
    <s v="HS"/>
    <b v="1"/>
    <n v="310229"/>
    <s v="Fertilizers, mineral or chemical nitrogenous, other than ammonium sulphate"/>
    <x v="4"/>
    <x v="2"/>
    <b v="1"/>
    <s v="C00"/>
    <s v="TOTAL CPC"/>
    <n v="0"/>
    <n v="0"/>
    <s v="TOTAL MOT"/>
    <n v="8"/>
    <s v="kg"/>
    <n v="420"/>
    <b v="0"/>
    <n v="8"/>
    <s v="kg"/>
    <n v="420"/>
    <b v="0"/>
    <n v="420"/>
    <b v="0"/>
    <n v="0"/>
    <b v="0"/>
    <s v="92.384"/>
    <n v="0"/>
    <s v="92.384"/>
    <n v="0"/>
    <b v="0"/>
    <b v="1"/>
  </r>
  <r>
    <s v="C"/>
    <s v="A"/>
    <n v="20160101"/>
    <n v="2016"/>
    <n v="52"/>
    <x v="6"/>
    <n v="180"/>
    <s v="COD"/>
    <x v="1"/>
    <s v="M"/>
    <s v="Import"/>
    <n v="834"/>
    <s v="TZA"/>
    <x v="38"/>
    <n v="0"/>
    <s v="W00"/>
    <s v="World"/>
    <s v="H4"/>
    <s v="HS"/>
    <b v="1"/>
    <n v="310229"/>
    <s v="Fertilizers, mineral or chemical nitrogenous, other than ammonium sulphate"/>
    <x v="4"/>
    <x v="2"/>
    <b v="1"/>
    <s v="C00"/>
    <s v="TOTAL CPC"/>
    <n v="0"/>
    <n v="0"/>
    <s v="TOTAL MOT"/>
    <n v="8"/>
    <s v="kg"/>
    <n v="1125"/>
    <b v="0"/>
    <n v="8"/>
    <s v="kg"/>
    <n v="1125"/>
    <b v="0"/>
    <n v="1125"/>
    <b v="0"/>
    <n v="0"/>
    <b v="0"/>
    <s v="585.528"/>
    <n v="0"/>
    <s v="585.528"/>
    <n v="0"/>
    <b v="0"/>
    <b v="1"/>
  </r>
  <r>
    <s v="C"/>
    <s v="A"/>
    <n v="20160101"/>
    <n v="2016"/>
    <n v="52"/>
    <x v="6"/>
    <n v="562"/>
    <s v="NER"/>
    <x v="0"/>
    <s v="M"/>
    <s v="Import"/>
    <n v="0"/>
    <s v="W00"/>
    <x v="0"/>
    <n v="0"/>
    <s v="W00"/>
    <s v="World"/>
    <s v="H4"/>
    <s v="HS"/>
    <b v="1"/>
    <n v="310229"/>
    <s v="Fertilizers, mineral or chemical nitrogenous, other than ammonium sulphate"/>
    <x v="4"/>
    <x v="2"/>
    <b v="1"/>
    <s v="C00"/>
    <s v="TOTAL CPC"/>
    <n v="0"/>
    <n v="0"/>
    <s v="TOTAL MOT"/>
    <n v="8"/>
    <s v="kg"/>
    <n v="46877"/>
    <b v="0"/>
    <n v="8"/>
    <s v="kg"/>
    <n v="46877"/>
    <b v="0"/>
    <n v="46877"/>
    <b v="0"/>
    <n v="0"/>
    <b v="0"/>
    <s v="10171.01"/>
    <m/>
    <s v="10171.01"/>
    <n v="0"/>
    <b v="0"/>
    <b v="1"/>
  </r>
  <r>
    <s v="C"/>
    <s v="A"/>
    <n v="20160101"/>
    <n v="2016"/>
    <n v="52"/>
    <x v="6"/>
    <n v="562"/>
    <s v="NER"/>
    <x v="0"/>
    <s v="M"/>
    <s v="Import"/>
    <n v="566"/>
    <s v="NGA"/>
    <x v="8"/>
    <n v="0"/>
    <s v="W00"/>
    <s v="World"/>
    <s v="H4"/>
    <s v="HS"/>
    <b v="1"/>
    <n v="310229"/>
    <s v="Fertilizers, mineral or chemical nitrogenous, other than ammonium sulphate"/>
    <x v="4"/>
    <x v="2"/>
    <b v="1"/>
    <s v="C00"/>
    <s v="TOTAL CPC"/>
    <n v="0"/>
    <n v="0"/>
    <s v="TOTAL MOT"/>
    <n v="8"/>
    <s v="kg"/>
    <n v="46877"/>
    <b v="0"/>
    <n v="8"/>
    <s v="kg"/>
    <n v="46877"/>
    <b v="0"/>
    <n v="46877"/>
    <b v="0"/>
    <n v="0"/>
    <b v="0"/>
    <s v="10171.01"/>
    <m/>
    <s v="10171.01"/>
    <n v="0"/>
    <b v="1"/>
    <b v="0"/>
  </r>
  <r>
    <s v="C"/>
    <s v="A"/>
    <n v="20160101"/>
    <n v="2016"/>
    <n v="52"/>
    <x v="6"/>
    <n v="180"/>
    <s v="COD"/>
    <x v="1"/>
    <s v="M"/>
    <s v="Import"/>
    <n v="0"/>
    <s v="W00"/>
    <x v="0"/>
    <n v="0"/>
    <s v="W00"/>
    <s v="World"/>
    <s v="H4"/>
    <s v="HS"/>
    <b v="1"/>
    <n v="310230"/>
    <s v="Fertilizers, mineral or chemical nitrogenous, ammonium nitrate, whether or not in aqueous solution"/>
    <x v="5"/>
    <x v="2"/>
    <b v="1"/>
    <s v="C00"/>
    <s v="TOTAL CPC"/>
    <n v="0"/>
    <n v="0"/>
    <s v="TOTAL MOT"/>
    <n v="8"/>
    <s v="kg"/>
    <n v="23460042"/>
    <b v="0"/>
    <n v="8"/>
    <s v="kg"/>
    <n v="23460042"/>
    <b v="0"/>
    <n v="23460042"/>
    <b v="0"/>
    <n v="0"/>
    <b v="0"/>
    <s v="20215387.764"/>
    <n v="0"/>
    <s v="20215387.764"/>
    <n v="0"/>
    <b v="0"/>
    <b v="1"/>
  </r>
  <r>
    <s v="C"/>
    <s v="A"/>
    <n v="20160101"/>
    <n v="2016"/>
    <n v="52"/>
    <x v="6"/>
    <n v="180"/>
    <s v="COD"/>
    <x v="1"/>
    <s v="M"/>
    <s v="Import"/>
    <n v="56"/>
    <s v="BEL"/>
    <x v="18"/>
    <n v="0"/>
    <s v="W00"/>
    <s v="World"/>
    <s v="H4"/>
    <s v="HS"/>
    <b v="1"/>
    <n v="310230"/>
    <s v="Fertilizers, mineral or chemical nitrogenous, ammonium nitrate, whether or not in aqueous solution"/>
    <x v="5"/>
    <x v="2"/>
    <b v="1"/>
    <s v="C00"/>
    <s v="TOTAL CPC"/>
    <n v="0"/>
    <n v="0"/>
    <s v="TOTAL MOT"/>
    <n v="8"/>
    <s v="kg"/>
    <n v="20088"/>
    <b v="0"/>
    <n v="8"/>
    <s v="kg"/>
    <n v="20088"/>
    <b v="0"/>
    <n v="20088"/>
    <b v="0"/>
    <n v="0"/>
    <b v="0"/>
    <s v="27524.053"/>
    <n v="0"/>
    <s v="27524.053"/>
    <n v="0"/>
    <b v="0"/>
    <b v="1"/>
  </r>
  <r>
    <s v="C"/>
    <s v="A"/>
    <n v="20160101"/>
    <n v="2016"/>
    <n v="52"/>
    <x v="6"/>
    <n v="180"/>
    <s v="COD"/>
    <x v="1"/>
    <s v="M"/>
    <s v="Import"/>
    <n v="251"/>
    <s v="FRA"/>
    <x v="3"/>
    <n v="0"/>
    <s v="W00"/>
    <s v="World"/>
    <s v="H4"/>
    <s v="HS"/>
    <b v="1"/>
    <n v="310230"/>
    <s v="Fertilizers, mineral or chemical nitrogenous, ammonium nitrate, whether or not in aqueous solution"/>
    <x v="5"/>
    <x v="2"/>
    <b v="1"/>
    <s v="C00"/>
    <s v="TOTAL CPC"/>
    <n v="0"/>
    <n v="0"/>
    <s v="TOTAL MOT"/>
    <n v="8"/>
    <s v="kg"/>
    <n v="118400"/>
    <b v="0"/>
    <n v="8"/>
    <s v="kg"/>
    <n v="118400"/>
    <b v="0"/>
    <n v="118400"/>
    <b v="0"/>
    <n v="0"/>
    <b v="0"/>
    <s v="98319.263"/>
    <n v="0"/>
    <s v="98319.263"/>
    <n v="0"/>
    <b v="0"/>
    <b v="1"/>
  </r>
  <r>
    <s v="C"/>
    <s v="A"/>
    <n v="20160101"/>
    <n v="2016"/>
    <n v="52"/>
    <x v="6"/>
    <n v="180"/>
    <s v="COD"/>
    <x v="1"/>
    <s v="M"/>
    <s v="Import"/>
    <n v="643"/>
    <s v="RUS"/>
    <x v="9"/>
    <n v="0"/>
    <s v="W00"/>
    <s v="World"/>
    <s v="H4"/>
    <s v="HS"/>
    <b v="1"/>
    <n v="310230"/>
    <s v="Fertilizers, mineral or chemical nitrogenous, ammonium nitrate, whether or not in aqueous solution"/>
    <x v="5"/>
    <x v="2"/>
    <b v="1"/>
    <s v="C00"/>
    <s v="TOTAL CPC"/>
    <n v="0"/>
    <n v="0"/>
    <s v="TOTAL MOT"/>
    <n v="8"/>
    <s v="kg"/>
    <n v="3498000"/>
    <b v="0"/>
    <n v="8"/>
    <s v="kg"/>
    <n v="3498000"/>
    <b v="0"/>
    <n v="3498000"/>
    <b v="0"/>
    <n v="0"/>
    <b v="0"/>
    <s v="4375008.639"/>
    <n v="0"/>
    <s v="4375008.639"/>
    <n v="0"/>
    <b v="0"/>
    <b v="1"/>
  </r>
  <r>
    <s v="C"/>
    <s v="A"/>
    <n v="20160101"/>
    <n v="2016"/>
    <n v="52"/>
    <x v="6"/>
    <n v="180"/>
    <s v="COD"/>
    <x v="1"/>
    <s v="M"/>
    <s v="Import"/>
    <n v="682"/>
    <s v="SAU"/>
    <x v="48"/>
    <n v="0"/>
    <s v="W00"/>
    <s v="World"/>
    <s v="H4"/>
    <s v="HS"/>
    <b v="1"/>
    <n v="310230"/>
    <s v="Fertilizers, mineral or chemical nitrogenous, ammonium nitrate, whether or not in aqueous solution"/>
    <x v="5"/>
    <x v="2"/>
    <b v="1"/>
    <s v="C00"/>
    <s v="TOTAL CPC"/>
    <n v="0"/>
    <n v="0"/>
    <s v="TOTAL MOT"/>
    <n v="8"/>
    <s v="kg"/>
    <n v="66500"/>
    <b v="0"/>
    <n v="8"/>
    <s v="kg"/>
    <n v="66500"/>
    <b v="0"/>
    <n v="66500"/>
    <b v="0"/>
    <n v="0"/>
    <b v="0"/>
    <s v="36108.923"/>
    <n v="0"/>
    <s v="36108.923"/>
    <n v="0"/>
    <b v="0"/>
    <b v="1"/>
  </r>
  <r>
    <s v="C"/>
    <s v="A"/>
    <n v="20160101"/>
    <n v="2016"/>
    <n v="52"/>
    <x v="6"/>
    <n v="180"/>
    <s v="COD"/>
    <x v="1"/>
    <s v="M"/>
    <s v="Import"/>
    <n v="699"/>
    <s v="IND"/>
    <x v="11"/>
    <n v="0"/>
    <s v="W00"/>
    <s v="World"/>
    <s v="H4"/>
    <s v="HS"/>
    <b v="1"/>
    <n v="310230"/>
    <s v="Fertilizers, mineral or chemical nitrogenous, ammonium nitrate, whether or not in aqueous solution"/>
    <x v="5"/>
    <x v="2"/>
    <b v="1"/>
    <s v="C00"/>
    <s v="TOTAL CPC"/>
    <n v="0"/>
    <n v="0"/>
    <s v="TOTAL MOT"/>
    <n v="8"/>
    <s v="kg"/>
    <n v="105252"/>
    <b v="0"/>
    <n v="8"/>
    <s v="kg"/>
    <n v="105252"/>
    <b v="0"/>
    <n v="105252"/>
    <b v="0"/>
    <n v="0"/>
    <b v="0"/>
    <s v="99274.104"/>
    <n v="0"/>
    <s v="99274.104"/>
    <n v="0"/>
    <b v="0"/>
    <b v="1"/>
  </r>
  <r>
    <s v="C"/>
    <s v="A"/>
    <n v="20160101"/>
    <n v="2016"/>
    <n v="52"/>
    <x v="6"/>
    <n v="180"/>
    <s v="COD"/>
    <x v="1"/>
    <s v="M"/>
    <s v="Import"/>
    <n v="710"/>
    <s v="ZAF"/>
    <x v="30"/>
    <n v="0"/>
    <s v="W00"/>
    <s v="World"/>
    <s v="H4"/>
    <s v="HS"/>
    <b v="1"/>
    <n v="310230"/>
    <s v="Fertilizers, mineral or chemical nitrogenous, ammonium nitrate, whether or not in aqueous solution"/>
    <x v="5"/>
    <x v="2"/>
    <b v="1"/>
    <s v="C00"/>
    <s v="TOTAL CPC"/>
    <n v="0"/>
    <n v="0"/>
    <s v="TOTAL MOT"/>
    <n v="8"/>
    <s v="kg"/>
    <n v="17864362"/>
    <b v="0"/>
    <n v="8"/>
    <s v="kg"/>
    <n v="17864362"/>
    <b v="0"/>
    <n v="17864362"/>
    <b v="0"/>
    <n v="0"/>
    <b v="0"/>
    <s v="13063647.937"/>
    <n v="0"/>
    <s v="13063647.937"/>
    <n v="0"/>
    <b v="0"/>
    <b v="1"/>
  </r>
  <r>
    <s v="C"/>
    <s v="A"/>
    <n v="20160101"/>
    <n v="2016"/>
    <n v="52"/>
    <x v="6"/>
    <n v="180"/>
    <s v="COD"/>
    <x v="1"/>
    <s v="M"/>
    <s v="Import"/>
    <n v="752"/>
    <s v="SWE"/>
    <x v="13"/>
    <n v="0"/>
    <s v="W00"/>
    <s v="World"/>
    <s v="H4"/>
    <s v="HS"/>
    <b v="1"/>
    <n v="310230"/>
    <s v="Fertilizers, mineral or chemical nitrogenous, ammonium nitrate, whether or not in aqueous solution"/>
    <x v="5"/>
    <x v="2"/>
    <b v="1"/>
    <s v="C00"/>
    <s v="TOTAL CPC"/>
    <n v="0"/>
    <n v="0"/>
    <s v="TOTAL MOT"/>
    <n v="8"/>
    <s v="kg"/>
    <n v="1450500"/>
    <b v="0"/>
    <n v="8"/>
    <s v="kg"/>
    <n v="1450500"/>
    <b v="0"/>
    <n v="1450500"/>
    <b v="0"/>
    <n v="0"/>
    <b v="0"/>
    <s v="2174201.286"/>
    <n v="0"/>
    <s v="2174201.286"/>
    <n v="0"/>
    <b v="0"/>
    <b v="1"/>
  </r>
  <r>
    <s v="C"/>
    <s v="A"/>
    <n v="20160101"/>
    <n v="2016"/>
    <n v="52"/>
    <x v="6"/>
    <n v="180"/>
    <s v="COD"/>
    <x v="1"/>
    <s v="M"/>
    <s v="Import"/>
    <n v="894"/>
    <s v="ZMB"/>
    <x v="39"/>
    <n v="0"/>
    <s v="W00"/>
    <s v="World"/>
    <s v="H4"/>
    <s v="HS"/>
    <b v="1"/>
    <n v="310230"/>
    <s v="Fertilizers, mineral or chemical nitrogenous, ammonium nitrate, whether or not in aqueous solution"/>
    <x v="5"/>
    <x v="2"/>
    <b v="1"/>
    <s v="C00"/>
    <s v="TOTAL CPC"/>
    <n v="0"/>
    <n v="0"/>
    <s v="TOTAL MOT"/>
    <n v="8"/>
    <s v="kg"/>
    <n v="336940"/>
    <b v="0"/>
    <n v="8"/>
    <s v="kg"/>
    <n v="336940"/>
    <b v="0"/>
    <n v="336940"/>
    <b v="0"/>
    <n v="0"/>
    <b v="0"/>
    <s v="341303.559"/>
    <n v="0"/>
    <s v="341303.559"/>
    <n v="0"/>
    <b v="0"/>
    <b v="1"/>
  </r>
  <r>
    <s v="C"/>
    <s v="A"/>
    <n v="20160101"/>
    <n v="2016"/>
    <n v="52"/>
    <x v="6"/>
    <n v="562"/>
    <s v="NER"/>
    <x v="0"/>
    <s v="M"/>
    <s v="Import"/>
    <n v="0"/>
    <s v="W00"/>
    <x v="0"/>
    <n v="0"/>
    <s v="W00"/>
    <s v="World"/>
    <s v="H4"/>
    <s v="HS"/>
    <b v="1"/>
    <n v="310230"/>
    <s v="Fertilizers, mineral or chemical nitrogenous, ammonium nitrate, whether or not in aqueous solution"/>
    <x v="5"/>
    <x v="2"/>
    <b v="1"/>
    <s v="C00"/>
    <s v="TOTAL CPC"/>
    <n v="0"/>
    <n v="0"/>
    <s v="TOTAL MOT"/>
    <n v="8"/>
    <s v="kg"/>
    <n v="896276"/>
    <b v="0"/>
    <n v="8"/>
    <s v="kg"/>
    <n v="896276"/>
    <b v="0"/>
    <n v="896276"/>
    <b v="0"/>
    <n v="0"/>
    <b v="0"/>
    <s v="4629569.26"/>
    <m/>
    <s v="4629569.26"/>
    <n v="0"/>
    <b v="0"/>
    <b v="1"/>
  </r>
  <r>
    <s v="C"/>
    <s v="A"/>
    <n v="20160101"/>
    <n v="2016"/>
    <n v="52"/>
    <x v="6"/>
    <n v="562"/>
    <s v="NER"/>
    <x v="0"/>
    <s v="M"/>
    <s v="Import"/>
    <n v="12"/>
    <s v="DZA"/>
    <x v="67"/>
    <n v="0"/>
    <s v="W00"/>
    <s v="World"/>
    <s v="H4"/>
    <s v="HS"/>
    <b v="1"/>
    <n v="310230"/>
    <s v="Fertilizers, mineral or chemical nitrogenous, ammonium nitrate, whether or not in aqueous solution"/>
    <x v="5"/>
    <x v="2"/>
    <b v="1"/>
    <s v="C00"/>
    <s v="TOTAL CPC"/>
    <n v="0"/>
    <n v="0"/>
    <s v="TOTAL MOT"/>
    <n v="8"/>
    <s v="kg"/>
    <n v="38580"/>
    <b v="0"/>
    <n v="8"/>
    <s v="kg"/>
    <n v="38580"/>
    <b v="0"/>
    <n v="38580"/>
    <b v="0"/>
    <n v="0"/>
    <b v="0"/>
    <s v="283483.43"/>
    <m/>
    <s v="283483.43"/>
    <n v="0"/>
    <b v="1"/>
    <b v="0"/>
  </r>
  <r>
    <s v="C"/>
    <s v="A"/>
    <n v="20160101"/>
    <n v="2016"/>
    <n v="52"/>
    <x v="6"/>
    <n v="562"/>
    <s v="NER"/>
    <x v="0"/>
    <s v="M"/>
    <s v="Import"/>
    <n v="251"/>
    <s v="FRA"/>
    <x v="3"/>
    <n v="0"/>
    <s v="W00"/>
    <s v="World"/>
    <s v="H4"/>
    <s v="HS"/>
    <b v="1"/>
    <n v="310230"/>
    <s v="Fertilizers, mineral or chemical nitrogenous, ammonium nitrate, whether or not in aqueous solution"/>
    <x v="5"/>
    <x v="2"/>
    <b v="1"/>
    <s v="C00"/>
    <s v="TOTAL CPC"/>
    <n v="0"/>
    <n v="0"/>
    <s v="TOTAL MOT"/>
    <n v="8"/>
    <s v="kg"/>
    <n v="772746"/>
    <b v="0"/>
    <n v="8"/>
    <s v="kg"/>
    <n v="772746"/>
    <b v="0"/>
    <n v="772746"/>
    <b v="0"/>
    <n v="0"/>
    <b v="0"/>
    <s v="4295577.56"/>
    <m/>
    <s v="4295577.56"/>
    <n v="0"/>
    <b v="1"/>
    <b v="0"/>
  </r>
  <r>
    <s v="C"/>
    <s v="A"/>
    <n v="20160101"/>
    <n v="2016"/>
    <n v="52"/>
    <x v="6"/>
    <n v="562"/>
    <s v="NER"/>
    <x v="0"/>
    <s v="M"/>
    <s v="Import"/>
    <n v="566"/>
    <s v="NGA"/>
    <x v="8"/>
    <n v="0"/>
    <s v="W00"/>
    <s v="World"/>
    <s v="H4"/>
    <s v="HS"/>
    <b v="1"/>
    <n v="310230"/>
    <s v="Fertilizers, mineral or chemical nitrogenous, ammonium nitrate, whether or not in aqueous solution"/>
    <x v="5"/>
    <x v="2"/>
    <b v="1"/>
    <s v="C00"/>
    <s v="TOTAL CPC"/>
    <n v="0"/>
    <n v="0"/>
    <s v="TOTAL MOT"/>
    <n v="8"/>
    <s v="kg"/>
    <n v="59950"/>
    <b v="0"/>
    <n v="8"/>
    <s v="kg"/>
    <n v="59950"/>
    <b v="0"/>
    <n v="59950"/>
    <b v="0"/>
    <n v="0"/>
    <b v="0"/>
    <s v="6965.92"/>
    <m/>
    <s v="6965.92"/>
    <n v="0"/>
    <b v="1"/>
    <b v="0"/>
  </r>
  <r>
    <s v="C"/>
    <s v="A"/>
    <n v="20160101"/>
    <n v="2016"/>
    <n v="52"/>
    <x v="6"/>
    <n v="562"/>
    <s v="NER"/>
    <x v="0"/>
    <s v="M"/>
    <s v="Import"/>
    <n v="854"/>
    <s v="BFA"/>
    <x v="16"/>
    <n v="0"/>
    <s v="W00"/>
    <s v="World"/>
    <s v="H4"/>
    <s v="HS"/>
    <b v="1"/>
    <n v="310230"/>
    <s v="Fertilizers, mineral or chemical nitrogenous, ammonium nitrate, whether or not in aqueous solution"/>
    <x v="5"/>
    <x v="2"/>
    <b v="1"/>
    <s v="C00"/>
    <s v="TOTAL CPC"/>
    <n v="0"/>
    <n v="0"/>
    <s v="TOTAL MOT"/>
    <n v="8"/>
    <s v="kg"/>
    <n v="25000"/>
    <b v="0"/>
    <n v="8"/>
    <s v="kg"/>
    <n v="25000"/>
    <b v="0"/>
    <n v="25000"/>
    <b v="0"/>
    <n v="0"/>
    <b v="0"/>
    <s v="43542.35"/>
    <m/>
    <s v="43542.35"/>
    <n v="0"/>
    <b v="1"/>
    <b v="0"/>
  </r>
  <r>
    <s v="C"/>
    <s v="A"/>
    <n v="20160101"/>
    <n v="2016"/>
    <n v="52"/>
    <x v="6"/>
    <n v="180"/>
    <s v="COD"/>
    <x v="1"/>
    <s v="M"/>
    <s v="Import"/>
    <n v="0"/>
    <s v="W00"/>
    <x v="0"/>
    <n v="0"/>
    <s v="W00"/>
    <s v="World"/>
    <s v="H4"/>
    <s v="HS"/>
    <b v="1"/>
    <n v="310240"/>
    <s v="Fertilizers, mineral or chemical ammonium nitrate with calcium carbonate or other inorganic non-fertilizing substances, mixtures thereof"/>
    <x v="6"/>
    <x v="2"/>
    <b v="1"/>
    <s v="C00"/>
    <s v="TOTAL CPC"/>
    <n v="0"/>
    <n v="0"/>
    <s v="TOTAL MOT"/>
    <n v="8"/>
    <s v="kg"/>
    <n v="10060"/>
    <b v="0"/>
    <n v="8"/>
    <s v="kg"/>
    <n v="10060"/>
    <b v="0"/>
    <n v="10060"/>
    <b v="0"/>
    <n v="0"/>
    <b v="0"/>
    <s v="14497.837"/>
    <n v="0"/>
    <s v="14497.837"/>
    <n v="0"/>
    <b v="0"/>
    <b v="1"/>
  </r>
  <r>
    <s v="C"/>
    <s v="A"/>
    <n v="20160101"/>
    <n v="2016"/>
    <n v="52"/>
    <x v="6"/>
    <n v="180"/>
    <s v="COD"/>
    <x v="1"/>
    <s v="M"/>
    <s v="Import"/>
    <n v="710"/>
    <s v="ZAF"/>
    <x v="30"/>
    <n v="0"/>
    <s v="W00"/>
    <s v="World"/>
    <s v="H4"/>
    <s v="HS"/>
    <b v="1"/>
    <n v="310240"/>
    <s v="Fertilizers, mineral or chemical ammonium nitrate with calcium carbonate or other inorganic non-fertilizing substances, mixtures thereof"/>
    <x v="6"/>
    <x v="2"/>
    <b v="1"/>
    <s v="C00"/>
    <s v="TOTAL CPC"/>
    <n v="0"/>
    <n v="0"/>
    <s v="TOTAL MOT"/>
    <n v="8"/>
    <s v="kg"/>
    <n v="10060"/>
    <b v="0"/>
    <n v="8"/>
    <s v="kg"/>
    <n v="10060"/>
    <b v="0"/>
    <n v="10060"/>
    <b v="0"/>
    <n v="0"/>
    <b v="0"/>
    <s v="14497.837"/>
    <n v="0"/>
    <s v="14497.837"/>
    <n v="0"/>
    <b v="0"/>
    <b v="1"/>
  </r>
  <r>
    <s v="C"/>
    <s v="A"/>
    <n v="20160101"/>
    <n v="2016"/>
    <n v="52"/>
    <x v="6"/>
    <n v="562"/>
    <s v="NER"/>
    <x v="0"/>
    <s v="M"/>
    <s v="Import"/>
    <n v="0"/>
    <s v="W00"/>
    <x v="0"/>
    <n v="0"/>
    <s v="W00"/>
    <s v="World"/>
    <s v="H4"/>
    <s v="HS"/>
    <b v="1"/>
    <n v="310240"/>
    <s v="Fertilizers, mineral or chemical ammonium nitrate with calcium carbonate or other inorganic non-fertilizing substances, mixtures thereof"/>
    <x v="6"/>
    <x v="2"/>
    <b v="1"/>
    <s v="C00"/>
    <s v="TOTAL CPC"/>
    <n v="0"/>
    <n v="0"/>
    <s v="TOTAL MOT"/>
    <n v="8"/>
    <s v="kg"/>
    <n v="40000"/>
    <b v="0"/>
    <n v="8"/>
    <s v="kg"/>
    <n v="40000"/>
    <b v="0"/>
    <n v="40000"/>
    <b v="0"/>
    <n v="0"/>
    <b v="0"/>
    <s v="14296.9"/>
    <m/>
    <s v="14296.9"/>
    <n v="0"/>
    <b v="0"/>
    <b v="1"/>
  </r>
  <r>
    <s v="C"/>
    <s v="A"/>
    <n v="20160101"/>
    <n v="2016"/>
    <n v="52"/>
    <x v="6"/>
    <n v="562"/>
    <s v="NER"/>
    <x v="0"/>
    <s v="M"/>
    <s v="Import"/>
    <n v="566"/>
    <s v="NGA"/>
    <x v="8"/>
    <n v="0"/>
    <s v="W00"/>
    <s v="World"/>
    <s v="H4"/>
    <s v="HS"/>
    <b v="1"/>
    <n v="310240"/>
    <s v="Fertilizers, mineral or chemical ammonium nitrate with calcium carbonate or other inorganic non-fertilizing substances, mixtures thereof"/>
    <x v="6"/>
    <x v="2"/>
    <b v="1"/>
    <s v="C00"/>
    <s v="TOTAL CPC"/>
    <n v="0"/>
    <n v="0"/>
    <s v="TOTAL MOT"/>
    <n v="8"/>
    <s v="kg"/>
    <n v="40000"/>
    <b v="0"/>
    <n v="8"/>
    <s v="kg"/>
    <n v="40000"/>
    <b v="0"/>
    <n v="40000"/>
    <b v="0"/>
    <n v="0"/>
    <b v="0"/>
    <s v="14296.9"/>
    <m/>
    <s v="14296.9"/>
    <n v="0"/>
    <b v="1"/>
    <b v="0"/>
  </r>
  <r>
    <s v="C"/>
    <s v="A"/>
    <n v="20160101"/>
    <n v="2016"/>
    <n v="52"/>
    <x v="6"/>
    <n v="180"/>
    <s v="COD"/>
    <x v="1"/>
    <s v="M"/>
    <s v="Import"/>
    <n v="0"/>
    <s v="W00"/>
    <x v="0"/>
    <n v="0"/>
    <s v="W00"/>
    <s v="World"/>
    <s v="H4"/>
    <s v="HS"/>
    <b v="1"/>
    <n v="310250"/>
    <s v="Fertilizers, mineral or chemical nitrogenous, sodium nitrate"/>
    <x v="6"/>
    <x v="2"/>
    <b v="1"/>
    <s v="C00"/>
    <s v="TOTAL CPC"/>
    <n v="0"/>
    <n v="0"/>
    <s v="TOTAL MOT"/>
    <n v="8"/>
    <s v="kg"/>
    <n v="9000"/>
    <b v="0"/>
    <n v="8"/>
    <s v="kg"/>
    <n v="9000"/>
    <b v="0"/>
    <n v="9000"/>
    <b v="0"/>
    <n v="0"/>
    <b v="0"/>
    <s v="46723.34"/>
    <n v="0"/>
    <s v="46723.34"/>
    <n v="0"/>
    <b v="0"/>
    <b v="1"/>
  </r>
  <r>
    <s v="C"/>
    <s v="A"/>
    <n v="20160101"/>
    <n v="2016"/>
    <n v="52"/>
    <x v="6"/>
    <n v="180"/>
    <s v="COD"/>
    <x v="1"/>
    <s v="M"/>
    <s v="Import"/>
    <n v="276"/>
    <s v="DEU"/>
    <x v="4"/>
    <n v="0"/>
    <s v="W00"/>
    <s v="World"/>
    <s v="H4"/>
    <s v="HS"/>
    <b v="1"/>
    <n v="310250"/>
    <s v="Fertilizers, mineral or chemical nitrogenous, sodium nitrate"/>
    <x v="6"/>
    <x v="2"/>
    <b v="1"/>
    <s v="C00"/>
    <s v="TOTAL CPC"/>
    <n v="0"/>
    <n v="0"/>
    <s v="TOTAL MOT"/>
    <n v="8"/>
    <s v="kg"/>
    <n v="2000"/>
    <b v="0"/>
    <n v="8"/>
    <s v="kg"/>
    <n v="2000"/>
    <b v="0"/>
    <n v="2000"/>
    <b v="0"/>
    <n v="0"/>
    <b v="0"/>
    <s v="8137.482"/>
    <n v="0"/>
    <s v="8137.482"/>
    <n v="0"/>
    <b v="0"/>
    <b v="1"/>
  </r>
  <r>
    <s v="C"/>
    <s v="A"/>
    <n v="20160101"/>
    <n v="2016"/>
    <n v="52"/>
    <x v="6"/>
    <n v="180"/>
    <s v="COD"/>
    <x v="1"/>
    <s v="M"/>
    <s v="Import"/>
    <n v="834"/>
    <s v="TZA"/>
    <x v="38"/>
    <n v="0"/>
    <s v="W00"/>
    <s v="World"/>
    <s v="H4"/>
    <s v="HS"/>
    <b v="1"/>
    <n v="310250"/>
    <s v="Fertilizers, mineral or chemical nitrogenous, sodium nitrate"/>
    <x v="6"/>
    <x v="2"/>
    <b v="1"/>
    <s v="C00"/>
    <s v="TOTAL CPC"/>
    <n v="0"/>
    <n v="0"/>
    <s v="TOTAL MOT"/>
    <n v="8"/>
    <s v="kg"/>
    <n v="7000"/>
    <b v="0"/>
    <n v="8"/>
    <s v="kg"/>
    <n v="7000"/>
    <b v="0"/>
    <n v="7000"/>
    <b v="0"/>
    <n v="0"/>
    <b v="0"/>
    <s v="38585.857"/>
    <n v="0"/>
    <s v="38585.857"/>
    <n v="0"/>
    <b v="0"/>
    <b v="1"/>
  </r>
  <r>
    <s v="C"/>
    <s v="A"/>
    <n v="20160101"/>
    <n v="2016"/>
    <n v="52"/>
    <x v="6"/>
    <n v="562"/>
    <s v="NER"/>
    <x v="0"/>
    <s v="M"/>
    <s v="Import"/>
    <n v="0"/>
    <s v="W00"/>
    <x v="0"/>
    <n v="0"/>
    <s v="W00"/>
    <s v="World"/>
    <s v="H4"/>
    <s v="HS"/>
    <b v="1"/>
    <n v="310250"/>
    <s v="Fertilizers, mineral or chemical nitrogenous, sodium nitrate"/>
    <x v="6"/>
    <x v="2"/>
    <b v="1"/>
    <s v="C00"/>
    <s v="TOTAL CPC"/>
    <n v="0"/>
    <n v="0"/>
    <s v="TOTAL MOT"/>
    <n v="8"/>
    <s v="kg"/>
    <n v="1"/>
    <b v="0"/>
    <n v="8"/>
    <s v="kg"/>
    <n v="1"/>
    <b v="0"/>
    <n v="1"/>
    <b v="0"/>
    <n v="0"/>
    <b v="0"/>
    <s v="19.52"/>
    <m/>
    <s v="19.52"/>
    <n v="0"/>
    <b v="0"/>
    <b v="1"/>
  </r>
  <r>
    <s v="C"/>
    <s v="A"/>
    <n v="20160101"/>
    <n v="2016"/>
    <n v="52"/>
    <x v="6"/>
    <n v="562"/>
    <s v="NER"/>
    <x v="0"/>
    <s v="M"/>
    <s v="Import"/>
    <n v="826"/>
    <s v="GBR"/>
    <x v="37"/>
    <n v="0"/>
    <s v="W00"/>
    <s v="World"/>
    <s v="H4"/>
    <s v="HS"/>
    <b v="1"/>
    <n v="310250"/>
    <s v="Fertilizers, mineral or chemical nitrogenous, sodium nitrate"/>
    <x v="6"/>
    <x v="2"/>
    <b v="1"/>
    <s v="C00"/>
    <s v="TOTAL CPC"/>
    <n v="0"/>
    <n v="0"/>
    <s v="TOTAL MOT"/>
    <n v="8"/>
    <s v="kg"/>
    <n v="1"/>
    <b v="0"/>
    <n v="8"/>
    <s v="kg"/>
    <n v="1"/>
    <b v="0"/>
    <n v="1"/>
    <b v="0"/>
    <n v="0"/>
    <b v="0"/>
    <s v="19.52"/>
    <m/>
    <s v="19.52"/>
    <n v="0"/>
    <b v="1"/>
    <b v="0"/>
  </r>
  <r>
    <s v="C"/>
    <s v="A"/>
    <n v="20160101"/>
    <n v="2016"/>
    <n v="52"/>
    <x v="6"/>
    <n v="180"/>
    <s v="COD"/>
    <x v="1"/>
    <s v="M"/>
    <s v="Import"/>
    <n v="0"/>
    <s v="W00"/>
    <x v="0"/>
    <n v="0"/>
    <s v="W00"/>
    <s v="World"/>
    <s v="H4"/>
    <s v="HS"/>
    <b v="1"/>
    <n v="310260"/>
    <s v="Fertilizers, mineral or chemical nitrogenous, double salts and mixtures of calcium nitrate and ammonium nitrate"/>
    <x v="6"/>
    <x v="2"/>
    <b v="1"/>
    <s v="C00"/>
    <s v="TOTAL CPC"/>
    <n v="0"/>
    <n v="0"/>
    <s v="TOTAL MOT"/>
    <n v="8"/>
    <s v="kg"/>
    <n v="1260"/>
    <b v="0"/>
    <n v="8"/>
    <s v="kg"/>
    <n v="1260"/>
    <b v="0"/>
    <n v="1260"/>
    <b v="0"/>
    <n v="0"/>
    <b v="0"/>
    <s v="4264.895"/>
    <n v="0"/>
    <s v="4264.895"/>
    <n v="0"/>
    <b v="0"/>
    <b v="1"/>
  </r>
  <r>
    <s v="C"/>
    <s v="A"/>
    <n v="20160101"/>
    <n v="2016"/>
    <n v="52"/>
    <x v="6"/>
    <n v="180"/>
    <s v="COD"/>
    <x v="1"/>
    <s v="M"/>
    <s v="Import"/>
    <n v="710"/>
    <s v="ZAF"/>
    <x v="30"/>
    <n v="0"/>
    <s v="W00"/>
    <s v="World"/>
    <s v="H4"/>
    <s v="HS"/>
    <b v="1"/>
    <n v="310260"/>
    <s v="Fertilizers, mineral or chemical nitrogenous, double salts and mixtures of calcium nitrate and ammonium nitrate"/>
    <x v="6"/>
    <x v="2"/>
    <b v="1"/>
    <s v="C00"/>
    <s v="TOTAL CPC"/>
    <n v="0"/>
    <n v="0"/>
    <s v="TOTAL MOT"/>
    <n v="8"/>
    <s v="kg"/>
    <n v="1260"/>
    <b v="0"/>
    <n v="8"/>
    <s v="kg"/>
    <n v="1260"/>
    <b v="0"/>
    <n v="1260"/>
    <b v="0"/>
    <n v="0"/>
    <b v="0"/>
    <s v="4264.895"/>
    <n v="0"/>
    <s v="4264.895"/>
    <n v="0"/>
    <b v="0"/>
    <b v="1"/>
  </r>
  <r>
    <s v="C"/>
    <s v="A"/>
    <n v="20160101"/>
    <n v="2016"/>
    <n v="52"/>
    <x v="6"/>
    <n v="562"/>
    <s v="NER"/>
    <x v="0"/>
    <s v="M"/>
    <s v="Import"/>
    <n v="0"/>
    <s v="W00"/>
    <x v="0"/>
    <n v="0"/>
    <s v="W00"/>
    <s v="World"/>
    <s v="H4"/>
    <s v="HS"/>
    <b v="1"/>
    <n v="310280"/>
    <s v="Fertilizers, mineral or chemical nitrogenous, mixtures of urea and ammonium nitrate in aqueous or ammoniacal solution"/>
    <x v="16"/>
    <x v="2"/>
    <b v="1"/>
    <s v="C00"/>
    <s v="TOTAL CPC"/>
    <n v="0"/>
    <n v="0"/>
    <s v="TOTAL MOT"/>
    <n v="8"/>
    <s v="kg"/>
    <n v="281"/>
    <b v="0"/>
    <n v="8"/>
    <s v="kg"/>
    <n v="281"/>
    <b v="0"/>
    <n v="281"/>
    <b v="0"/>
    <n v="0"/>
    <b v="0"/>
    <s v="1664.32"/>
    <m/>
    <s v="1664.32"/>
    <n v="0"/>
    <b v="0"/>
    <b v="1"/>
  </r>
  <r>
    <s v="C"/>
    <s v="A"/>
    <n v="20160101"/>
    <n v="2016"/>
    <n v="52"/>
    <x v="6"/>
    <n v="562"/>
    <s v="NER"/>
    <x v="0"/>
    <s v="M"/>
    <s v="Import"/>
    <n v="788"/>
    <s v="TUN"/>
    <x v="45"/>
    <n v="0"/>
    <s v="W00"/>
    <s v="World"/>
    <s v="H4"/>
    <s v="HS"/>
    <b v="1"/>
    <n v="310280"/>
    <s v="Fertilizers, mineral or chemical nitrogenous, mixtures of urea and ammonium nitrate in aqueous or ammoniacal solution"/>
    <x v="16"/>
    <x v="2"/>
    <b v="1"/>
    <s v="C00"/>
    <s v="TOTAL CPC"/>
    <n v="0"/>
    <n v="0"/>
    <s v="TOTAL MOT"/>
    <n v="8"/>
    <s v="kg"/>
    <n v="281"/>
    <b v="0"/>
    <n v="8"/>
    <s v="kg"/>
    <n v="281"/>
    <b v="0"/>
    <n v="281"/>
    <b v="0"/>
    <n v="0"/>
    <b v="0"/>
    <s v="1664.32"/>
    <m/>
    <s v="1664.32"/>
    <n v="0"/>
    <b v="1"/>
    <b v="0"/>
  </r>
  <r>
    <s v="C"/>
    <s v="A"/>
    <n v="20160101"/>
    <n v="2016"/>
    <n v="52"/>
    <x v="6"/>
    <n v="180"/>
    <s v="COD"/>
    <x v="1"/>
    <s v="M"/>
    <s v="Import"/>
    <n v="0"/>
    <s v="W00"/>
    <x v="0"/>
    <n v="0"/>
    <s v="W00"/>
    <s v="World"/>
    <s v="H4"/>
    <s v="HS"/>
    <b v="1"/>
    <n v="310290"/>
    <s v="Fertilizers, mineral or chemical nitrogenous, other kinds including mixtures not specified in the foregoing subheadings"/>
    <x v="6"/>
    <x v="2"/>
    <b v="1"/>
    <s v="C00"/>
    <s v="TOTAL CPC"/>
    <n v="0"/>
    <n v="0"/>
    <s v="TOTAL MOT"/>
    <n v="8"/>
    <s v="kg"/>
    <n v="14428"/>
    <b v="0"/>
    <n v="8"/>
    <s v="kg"/>
    <n v="14428"/>
    <b v="0"/>
    <n v="14428"/>
    <b v="0"/>
    <n v="0"/>
    <b v="0"/>
    <s v="19008.381"/>
    <n v="0"/>
    <s v="19008.381"/>
    <n v="0"/>
    <b v="0"/>
    <b v="1"/>
  </r>
  <r>
    <s v="C"/>
    <s v="A"/>
    <n v="20160101"/>
    <n v="2016"/>
    <n v="52"/>
    <x v="6"/>
    <n v="180"/>
    <s v="COD"/>
    <x v="1"/>
    <s v="M"/>
    <s v="Import"/>
    <n v="554"/>
    <s v="NZL"/>
    <x v="59"/>
    <n v="0"/>
    <s v="W00"/>
    <s v="World"/>
    <s v="H4"/>
    <s v="HS"/>
    <b v="1"/>
    <n v="310290"/>
    <s v="Fertilizers, mineral or chemical nitrogenous, other kinds including mixtures not specified in the foregoing subheadings"/>
    <x v="6"/>
    <x v="2"/>
    <b v="1"/>
    <s v="C00"/>
    <s v="TOTAL CPC"/>
    <n v="0"/>
    <n v="0"/>
    <s v="TOTAL MOT"/>
    <n v="8"/>
    <s v="kg"/>
    <n v="39"/>
    <b v="0"/>
    <n v="8"/>
    <s v="kg"/>
    <n v="39"/>
    <b v="0"/>
    <n v="39"/>
    <b v="0"/>
    <n v="0"/>
    <b v="0"/>
    <s v="129.295"/>
    <n v="0"/>
    <s v="129.295"/>
    <n v="0"/>
    <b v="0"/>
    <b v="1"/>
  </r>
  <r>
    <s v="C"/>
    <s v="A"/>
    <n v="20160101"/>
    <n v="2016"/>
    <n v="52"/>
    <x v="6"/>
    <n v="180"/>
    <s v="COD"/>
    <x v="1"/>
    <s v="M"/>
    <s v="Import"/>
    <n v="710"/>
    <s v="ZAF"/>
    <x v="30"/>
    <n v="0"/>
    <s v="W00"/>
    <s v="World"/>
    <s v="H4"/>
    <s v="HS"/>
    <b v="1"/>
    <n v="310290"/>
    <s v="Fertilizers, mineral or chemical nitrogenous, other kinds including mixtures not specified in the foregoing subheadings"/>
    <x v="6"/>
    <x v="2"/>
    <b v="1"/>
    <s v="C00"/>
    <s v="TOTAL CPC"/>
    <n v="0"/>
    <n v="0"/>
    <s v="TOTAL MOT"/>
    <n v="8"/>
    <s v="kg"/>
    <n v="11847"/>
    <b v="0"/>
    <n v="8"/>
    <s v="kg"/>
    <n v="11847"/>
    <b v="0"/>
    <n v="11847"/>
    <b v="0"/>
    <n v="0"/>
    <b v="0"/>
    <s v="16396.308"/>
    <n v="0"/>
    <s v="16396.308"/>
    <n v="0"/>
    <b v="0"/>
    <b v="1"/>
  </r>
  <r>
    <s v="C"/>
    <s v="A"/>
    <n v="20160101"/>
    <n v="2016"/>
    <n v="52"/>
    <x v="6"/>
    <n v="180"/>
    <s v="COD"/>
    <x v="1"/>
    <s v="M"/>
    <s v="Import"/>
    <n v="826"/>
    <s v="GBR"/>
    <x v="37"/>
    <n v="0"/>
    <s v="W00"/>
    <s v="World"/>
    <s v="H4"/>
    <s v="HS"/>
    <b v="1"/>
    <n v="310290"/>
    <s v="Fertilizers, mineral or chemical nitrogenous, other kinds including mixtures not specified in the foregoing subheadings"/>
    <x v="6"/>
    <x v="2"/>
    <b v="1"/>
    <s v="C00"/>
    <s v="TOTAL CPC"/>
    <n v="0"/>
    <n v="0"/>
    <s v="TOTAL MOT"/>
    <n v="8"/>
    <s v="kg"/>
    <n v="12"/>
    <b v="0"/>
    <n v="8"/>
    <s v="kg"/>
    <n v="12"/>
    <b v="0"/>
    <n v="12"/>
    <b v="0"/>
    <n v="0"/>
    <b v="0"/>
    <s v="127.849"/>
    <n v="0"/>
    <s v="127.849"/>
    <n v="0"/>
    <b v="0"/>
    <b v="1"/>
  </r>
  <r>
    <s v="C"/>
    <s v="A"/>
    <n v="20160101"/>
    <n v="2016"/>
    <n v="52"/>
    <x v="6"/>
    <n v="180"/>
    <s v="COD"/>
    <x v="1"/>
    <s v="M"/>
    <s v="Import"/>
    <n v="834"/>
    <s v="TZA"/>
    <x v="38"/>
    <n v="0"/>
    <s v="W00"/>
    <s v="World"/>
    <s v="H4"/>
    <s v="HS"/>
    <b v="1"/>
    <n v="310290"/>
    <s v="Fertilizers, mineral or chemical nitrogenous, other kinds including mixtures not specified in the foregoing subheadings"/>
    <x v="6"/>
    <x v="2"/>
    <b v="1"/>
    <s v="C00"/>
    <s v="TOTAL CPC"/>
    <n v="0"/>
    <n v="0"/>
    <s v="TOTAL MOT"/>
    <n v="8"/>
    <s v="kg"/>
    <n v="2000"/>
    <b v="0"/>
    <n v="8"/>
    <s v="kg"/>
    <n v="2000"/>
    <b v="0"/>
    <n v="2000"/>
    <b v="0"/>
    <n v="0"/>
    <b v="0"/>
    <s v="463.613"/>
    <n v="0"/>
    <s v="463.613"/>
    <n v="0"/>
    <b v="0"/>
    <b v="1"/>
  </r>
  <r>
    <s v="C"/>
    <s v="A"/>
    <n v="20160101"/>
    <n v="2016"/>
    <n v="52"/>
    <x v="6"/>
    <n v="180"/>
    <s v="COD"/>
    <x v="1"/>
    <s v="M"/>
    <s v="Import"/>
    <n v="842"/>
    <s v="USA"/>
    <x v="15"/>
    <n v="0"/>
    <s v="W00"/>
    <s v="World"/>
    <s v="H4"/>
    <s v="HS"/>
    <b v="1"/>
    <n v="310290"/>
    <s v="Fertilizers, mineral or chemical nitrogenous, other kinds including mixtures not specified in the foregoing subheadings"/>
    <x v="6"/>
    <x v="2"/>
    <b v="1"/>
    <s v="C00"/>
    <s v="TOTAL CPC"/>
    <n v="0"/>
    <n v="0"/>
    <s v="TOTAL MOT"/>
    <n v="8"/>
    <s v="kg"/>
    <n v="530"/>
    <b v="0"/>
    <n v="8"/>
    <s v="kg"/>
    <n v="530"/>
    <b v="0"/>
    <n v="530"/>
    <b v="0"/>
    <n v="0"/>
    <b v="0"/>
    <s v="1891.316"/>
    <n v="0"/>
    <s v="1891.316"/>
    <n v="0"/>
    <b v="0"/>
    <b v="1"/>
  </r>
  <r>
    <s v="C"/>
    <s v="A"/>
    <n v="20160101"/>
    <n v="2016"/>
    <n v="52"/>
    <x v="6"/>
    <n v="562"/>
    <s v="NER"/>
    <x v="0"/>
    <s v="M"/>
    <s v="Import"/>
    <n v="0"/>
    <s v="W00"/>
    <x v="0"/>
    <n v="0"/>
    <s v="W00"/>
    <s v="World"/>
    <s v="H4"/>
    <s v="HS"/>
    <b v="1"/>
    <n v="310290"/>
    <s v="Fertilizers, mineral or chemical nitrogenous, other kinds including mixtures not specified in the foregoing subheadings"/>
    <x v="6"/>
    <x v="2"/>
    <b v="1"/>
    <s v="C00"/>
    <s v="TOTAL CPC"/>
    <n v="0"/>
    <n v="0"/>
    <s v="TOTAL MOT"/>
    <n v="8"/>
    <s v="kg"/>
    <n v="1"/>
    <b v="0"/>
    <n v="8"/>
    <s v="kg"/>
    <n v="1"/>
    <b v="0"/>
    <n v="1"/>
    <b v="0"/>
    <n v="0"/>
    <b v="0"/>
    <s v="643.74"/>
    <m/>
    <s v="643.74"/>
    <n v="0"/>
    <b v="0"/>
    <b v="1"/>
  </r>
  <r>
    <s v="C"/>
    <s v="A"/>
    <n v="20160101"/>
    <n v="2016"/>
    <n v="52"/>
    <x v="6"/>
    <n v="562"/>
    <s v="NER"/>
    <x v="0"/>
    <s v="M"/>
    <s v="Import"/>
    <n v="276"/>
    <s v="DEU"/>
    <x v="4"/>
    <n v="0"/>
    <s v="W00"/>
    <s v="World"/>
    <s v="H4"/>
    <s v="HS"/>
    <b v="1"/>
    <n v="310290"/>
    <s v="Fertilizers, mineral or chemical nitrogenous, other kinds including mixtures not specified in the foregoing subheadings"/>
    <x v="6"/>
    <x v="2"/>
    <b v="1"/>
    <s v="C00"/>
    <s v="TOTAL CPC"/>
    <n v="0"/>
    <n v="0"/>
    <s v="TOTAL MOT"/>
    <n v="8"/>
    <s v="kg"/>
    <n v="1"/>
    <b v="0"/>
    <n v="8"/>
    <s v="kg"/>
    <n v="1"/>
    <b v="0"/>
    <n v="1"/>
    <b v="0"/>
    <n v="0"/>
    <b v="0"/>
    <s v="643.74"/>
    <m/>
    <s v="643.74"/>
    <n v="0"/>
    <b v="1"/>
    <b v="0"/>
  </r>
  <r>
    <s v="C"/>
    <s v="A"/>
    <n v="20160101"/>
    <n v="2016"/>
    <n v="52"/>
    <x v="6"/>
    <n v="180"/>
    <s v="COD"/>
    <x v="1"/>
    <s v="M"/>
    <s v="Import"/>
    <n v="0"/>
    <s v="W00"/>
    <x v="0"/>
    <n v="0"/>
    <s v="W00"/>
    <s v="World"/>
    <s v="H4"/>
    <s v="HS"/>
    <b v="1"/>
    <n v="3103"/>
    <s v="Fertilizers mineral or chemical, phosphatic"/>
    <x v="7"/>
    <x v="1"/>
    <b v="0"/>
    <s v="C00"/>
    <s v="TOTAL CPC"/>
    <n v="0"/>
    <n v="0"/>
    <s v="TOTAL MOT"/>
    <n v="8"/>
    <s v="kg"/>
    <n v="2274144"/>
    <b v="0"/>
    <n v="8"/>
    <s v="kg"/>
    <n v="2274144"/>
    <b v="0"/>
    <n v="2274144"/>
    <b v="0"/>
    <n v="0"/>
    <b v="0"/>
    <s v="1094548.759"/>
    <n v="0"/>
    <s v="1094548.759"/>
    <n v="0"/>
    <b v="0"/>
    <b v="1"/>
  </r>
  <r>
    <s v="C"/>
    <s v="A"/>
    <n v="20160101"/>
    <n v="2016"/>
    <n v="52"/>
    <x v="6"/>
    <n v="180"/>
    <s v="COD"/>
    <x v="1"/>
    <s v="M"/>
    <s v="Import"/>
    <n v="156"/>
    <s v="CHN"/>
    <x v="1"/>
    <n v="0"/>
    <s v="W00"/>
    <s v="World"/>
    <s v="H4"/>
    <s v="HS"/>
    <b v="1"/>
    <n v="3103"/>
    <s v="Fertilizers mineral or chemical, phosphatic"/>
    <x v="7"/>
    <x v="1"/>
    <b v="0"/>
    <s v="C00"/>
    <s v="TOTAL CPC"/>
    <n v="0"/>
    <n v="0"/>
    <s v="TOTAL MOT"/>
    <n v="8"/>
    <s v="kg"/>
    <n v="34050"/>
    <b v="0"/>
    <n v="8"/>
    <s v="kg"/>
    <n v="34050"/>
    <b v="0"/>
    <n v="34050"/>
    <b v="0"/>
    <n v="0"/>
    <b v="0"/>
    <s v="24821.453"/>
    <n v="0"/>
    <s v="24821.453"/>
    <n v="0"/>
    <b v="0"/>
    <b v="1"/>
  </r>
  <r>
    <s v="C"/>
    <s v="A"/>
    <n v="20160101"/>
    <n v="2016"/>
    <n v="52"/>
    <x v="6"/>
    <n v="180"/>
    <s v="COD"/>
    <x v="1"/>
    <s v="M"/>
    <s v="Import"/>
    <n v="643"/>
    <s v="RUS"/>
    <x v="9"/>
    <n v="0"/>
    <s v="W00"/>
    <s v="World"/>
    <s v="H4"/>
    <s v="HS"/>
    <b v="1"/>
    <n v="3103"/>
    <s v="Fertilizers mineral or chemical, phosphatic"/>
    <x v="7"/>
    <x v="1"/>
    <b v="0"/>
    <s v="C00"/>
    <s v="TOTAL CPC"/>
    <n v="0"/>
    <n v="0"/>
    <s v="TOTAL MOT"/>
    <n v="8"/>
    <s v="kg"/>
    <n v="1771000"/>
    <b v="0"/>
    <n v="8"/>
    <s v="kg"/>
    <n v="1771000"/>
    <b v="0"/>
    <n v="1771000"/>
    <b v="0"/>
    <n v="0"/>
    <b v="0"/>
    <s v="631547.004"/>
    <n v="0"/>
    <s v="631547.004"/>
    <n v="0"/>
    <b v="0"/>
    <b v="1"/>
  </r>
  <r>
    <s v="C"/>
    <s v="A"/>
    <n v="20160101"/>
    <n v="2016"/>
    <n v="52"/>
    <x v="6"/>
    <n v="180"/>
    <s v="COD"/>
    <x v="1"/>
    <s v="M"/>
    <s v="Import"/>
    <n v="710"/>
    <s v="ZAF"/>
    <x v="30"/>
    <n v="0"/>
    <s v="W00"/>
    <s v="World"/>
    <s v="H4"/>
    <s v="HS"/>
    <b v="1"/>
    <n v="3103"/>
    <s v="Fertilizers mineral or chemical, phosphatic"/>
    <x v="7"/>
    <x v="1"/>
    <b v="0"/>
    <s v="C00"/>
    <s v="TOTAL CPC"/>
    <n v="0"/>
    <n v="0"/>
    <s v="TOTAL MOT"/>
    <n v="8"/>
    <s v="kg"/>
    <n v="418714"/>
    <b v="0"/>
    <n v="8"/>
    <s v="kg"/>
    <n v="418714"/>
    <b v="0"/>
    <n v="418714"/>
    <b v="0"/>
    <n v="0"/>
    <b v="0"/>
    <s v="424833.7"/>
    <n v="0"/>
    <s v="424833.7"/>
    <n v="0"/>
    <b v="0"/>
    <b v="1"/>
  </r>
  <r>
    <s v="C"/>
    <s v="A"/>
    <n v="20160101"/>
    <n v="2016"/>
    <n v="52"/>
    <x v="6"/>
    <n v="180"/>
    <s v="COD"/>
    <x v="1"/>
    <s v="M"/>
    <s v="Import"/>
    <n v="757"/>
    <s v="CHE"/>
    <x v="31"/>
    <n v="0"/>
    <s v="W00"/>
    <s v="World"/>
    <s v="H4"/>
    <s v="HS"/>
    <b v="1"/>
    <n v="3103"/>
    <s v="Fertilizers mineral or chemical, phosphatic"/>
    <x v="7"/>
    <x v="1"/>
    <b v="0"/>
    <s v="C00"/>
    <s v="TOTAL CPC"/>
    <n v="0"/>
    <n v="0"/>
    <s v="TOTAL MOT"/>
    <n v="8"/>
    <s v="kg"/>
    <n v="50380"/>
    <b v="0"/>
    <n v="8"/>
    <s v="kg"/>
    <n v="50380"/>
    <b v="0"/>
    <n v="50380"/>
    <b v="0"/>
    <n v="0"/>
    <b v="0"/>
    <s v="13346.602"/>
    <n v="0"/>
    <s v="13346.602"/>
    <n v="0"/>
    <b v="0"/>
    <b v="1"/>
  </r>
  <r>
    <s v="C"/>
    <s v="A"/>
    <n v="20160101"/>
    <n v="2016"/>
    <n v="52"/>
    <x v="6"/>
    <n v="180"/>
    <s v="COD"/>
    <x v="1"/>
    <s v="M"/>
    <s v="Import"/>
    <n v="0"/>
    <s v="W00"/>
    <x v="0"/>
    <n v="0"/>
    <s v="W00"/>
    <s v="World"/>
    <s v="H4"/>
    <s v="HS"/>
    <b v="1"/>
    <n v="310310"/>
    <s v="Fertilizers, mineral or chemical phosphatic, superphosphates"/>
    <x v="8"/>
    <x v="2"/>
    <b v="1"/>
    <s v="C00"/>
    <s v="TOTAL CPC"/>
    <n v="0"/>
    <n v="0"/>
    <s v="TOTAL MOT"/>
    <n v="8"/>
    <s v="kg"/>
    <n v="503144"/>
    <b v="0"/>
    <n v="8"/>
    <s v="kg"/>
    <n v="503144"/>
    <b v="0"/>
    <n v="503144"/>
    <b v="0"/>
    <n v="0"/>
    <b v="0"/>
    <s v="463001.755"/>
    <n v="0"/>
    <s v="463001.755"/>
    <n v="0"/>
    <b v="0"/>
    <b v="1"/>
  </r>
  <r>
    <s v="C"/>
    <s v="A"/>
    <n v="20160101"/>
    <n v="2016"/>
    <n v="52"/>
    <x v="6"/>
    <n v="180"/>
    <s v="COD"/>
    <x v="1"/>
    <s v="M"/>
    <s v="Import"/>
    <n v="156"/>
    <s v="CHN"/>
    <x v="1"/>
    <n v="0"/>
    <s v="W00"/>
    <s v="World"/>
    <s v="H4"/>
    <s v="HS"/>
    <b v="1"/>
    <n v="310310"/>
    <s v="Fertilizers, mineral or chemical phosphatic, superphosphates"/>
    <x v="8"/>
    <x v="2"/>
    <b v="1"/>
    <s v="C00"/>
    <s v="TOTAL CPC"/>
    <n v="0"/>
    <n v="0"/>
    <s v="TOTAL MOT"/>
    <n v="8"/>
    <s v="kg"/>
    <n v="34050"/>
    <b v="0"/>
    <n v="8"/>
    <s v="kg"/>
    <n v="34050"/>
    <b v="0"/>
    <n v="34050"/>
    <b v="0"/>
    <n v="0"/>
    <b v="0"/>
    <s v="24821.453"/>
    <n v="0"/>
    <s v="24821.453"/>
    <n v="0"/>
    <b v="0"/>
    <b v="1"/>
  </r>
  <r>
    <s v="C"/>
    <s v="A"/>
    <n v="20160101"/>
    <n v="2016"/>
    <n v="52"/>
    <x v="6"/>
    <n v="180"/>
    <s v="COD"/>
    <x v="1"/>
    <s v="M"/>
    <s v="Import"/>
    <n v="710"/>
    <s v="ZAF"/>
    <x v="30"/>
    <n v="0"/>
    <s v="W00"/>
    <s v="World"/>
    <s v="H4"/>
    <s v="HS"/>
    <b v="1"/>
    <n v="310310"/>
    <s v="Fertilizers, mineral or chemical phosphatic, superphosphates"/>
    <x v="8"/>
    <x v="2"/>
    <b v="1"/>
    <s v="C00"/>
    <s v="TOTAL CPC"/>
    <n v="0"/>
    <n v="0"/>
    <s v="TOTAL MOT"/>
    <n v="8"/>
    <s v="kg"/>
    <n v="418714"/>
    <b v="0"/>
    <n v="8"/>
    <s v="kg"/>
    <n v="418714"/>
    <b v="0"/>
    <n v="418714"/>
    <b v="0"/>
    <n v="0"/>
    <b v="0"/>
    <s v="424833.7"/>
    <n v="0"/>
    <s v="424833.7"/>
    <n v="0"/>
    <b v="0"/>
    <b v="1"/>
  </r>
  <r>
    <s v="C"/>
    <s v="A"/>
    <n v="20160101"/>
    <n v="2016"/>
    <n v="52"/>
    <x v="6"/>
    <n v="180"/>
    <s v="COD"/>
    <x v="1"/>
    <s v="M"/>
    <s v="Import"/>
    <n v="757"/>
    <s v="CHE"/>
    <x v="31"/>
    <n v="0"/>
    <s v="W00"/>
    <s v="World"/>
    <s v="H4"/>
    <s v="HS"/>
    <b v="1"/>
    <n v="310310"/>
    <s v="Fertilizers, mineral or chemical phosphatic, superphosphates"/>
    <x v="8"/>
    <x v="2"/>
    <b v="1"/>
    <s v="C00"/>
    <s v="TOTAL CPC"/>
    <n v="0"/>
    <n v="0"/>
    <s v="TOTAL MOT"/>
    <n v="8"/>
    <s v="kg"/>
    <n v="50380"/>
    <b v="0"/>
    <n v="8"/>
    <s v="kg"/>
    <n v="50380"/>
    <b v="0"/>
    <n v="50380"/>
    <b v="0"/>
    <n v="0"/>
    <b v="0"/>
    <s v="13346.602"/>
    <n v="0"/>
    <s v="13346.602"/>
    <n v="0"/>
    <b v="0"/>
    <b v="1"/>
  </r>
  <r>
    <s v="C"/>
    <s v="A"/>
    <n v="20160101"/>
    <n v="2016"/>
    <n v="52"/>
    <x v="6"/>
    <n v="180"/>
    <s v="COD"/>
    <x v="1"/>
    <s v="M"/>
    <s v="Import"/>
    <n v="0"/>
    <s v="W00"/>
    <x v="0"/>
    <n v="0"/>
    <s v="W00"/>
    <s v="World"/>
    <s v="H4"/>
    <s v="HS"/>
    <b v="1"/>
    <n v="310390"/>
    <s v="Fertilizers, mineral or chemical phosphatic, n.e.c. in heading no. 3103"/>
    <x v="17"/>
    <x v="2"/>
    <b v="1"/>
    <s v="C00"/>
    <s v="TOTAL CPC"/>
    <n v="0"/>
    <n v="0"/>
    <s v="TOTAL MOT"/>
    <n v="8"/>
    <s v="kg"/>
    <n v="1771000"/>
    <b v="0"/>
    <n v="8"/>
    <s v="kg"/>
    <n v="1771000"/>
    <b v="0"/>
    <n v="1771000"/>
    <b v="0"/>
    <n v="0"/>
    <b v="0"/>
    <s v="631547.004"/>
    <n v="0"/>
    <s v="631547.004"/>
    <n v="0"/>
    <b v="0"/>
    <b v="1"/>
  </r>
  <r>
    <s v="C"/>
    <s v="A"/>
    <n v="20160101"/>
    <n v="2016"/>
    <n v="52"/>
    <x v="6"/>
    <n v="180"/>
    <s v="COD"/>
    <x v="1"/>
    <s v="M"/>
    <s v="Import"/>
    <n v="643"/>
    <s v="RUS"/>
    <x v="9"/>
    <n v="0"/>
    <s v="W00"/>
    <s v="World"/>
    <s v="H4"/>
    <s v="HS"/>
    <b v="1"/>
    <n v="310390"/>
    <s v="Fertilizers, mineral or chemical phosphatic, n.e.c. in heading no. 3103"/>
    <x v="17"/>
    <x v="2"/>
    <b v="1"/>
    <s v="C00"/>
    <s v="TOTAL CPC"/>
    <n v="0"/>
    <n v="0"/>
    <s v="TOTAL MOT"/>
    <n v="8"/>
    <s v="kg"/>
    <n v="1771000"/>
    <b v="0"/>
    <n v="8"/>
    <s v="kg"/>
    <n v="1771000"/>
    <b v="0"/>
    <n v="1771000"/>
    <b v="0"/>
    <n v="0"/>
    <b v="0"/>
    <s v="631547.004"/>
    <n v="0"/>
    <s v="631547.004"/>
    <n v="0"/>
    <b v="0"/>
    <b v="1"/>
  </r>
  <r>
    <s v="C"/>
    <s v="A"/>
    <n v="20160101"/>
    <n v="2016"/>
    <n v="52"/>
    <x v="6"/>
    <n v="180"/>
    <s v="COD"/>
    <x v="1"/>
    <s v="M"/>
    <s v="Import"/>
    <n v="0"/>
    <s v="W00"/>
    <x v="0"/>
    <n v="0"/>
    <s v="W00"/>
    <s v="World"/>
    <s v="H4"/>
    <s v="HS"/>
    <b v="1"/>
    <n v="3104"/>
    <s v="Fertilizers mineral or chemical, potassic"/>
    <x v="9"/>
    <x v="1"/>
    <b v="0"/>
    <s v="C00"/>
    <s v="TOTAL CPC"/>
    <n v="0"/>
    <n v="0"/>
    <s v="TOTAL MOT"/>
    <n v="8"/>
    <s v="kg"/>
    <s v="4171845.183"/>
    <b v="1"/>
    <n v="-1"/>
    <s v="N/A"/>
    <n v="0"/>
    <b v="0"/>
    <s v="4171845.183"/>
    <b v="1"/>
    <n v="0"/>
    <b v="0"/>
    <s v="1800316.052"/>
    <n v="0"/>
    <s v="1800316.052"/>
    <n v="6"/>
    <b v="0"/>
    <b v="1"/>
  </r>
  <r>
    <s v="C"/>
    <s v="A"/>
    <n v="20160101"/>
    <n v="2016"/>
    <n v="52"/>
    <x v="6"/>
    <n v="180"/>
    <s v="COD"/>
    <x v="1"/>
    <s v="M"/>
    <s v="Import"/>
    <n v="36"/>
    <s v="AUS"/>
    <x v="63"/>
    <n v="0"/>
    <s v="W00"/>
    <s v="World"/>
    <s v="H4"/>
    <s v="HS"/>
    <b v="1"/>
    <n v="3104"/>
    <s v="Fertilizers mineral or chemical, potassic"/>
    <x v="9"/>
    <x v="1"/>
    <b v="0"/>
    <s v="C00"/>
    <s v="TOTAL CPC"/>
    <n v="0"/>
    <n v="0"/>
    <s v="TOTAL MOT"/>
    <n v="8"/>
    <s v="kg"/>
    <n v="68"/>
    <b v="0"/>
    <n v="8"/>
    <s v="kg"/>
    <n v="68"/>
    <b v="0"/>
    <n v="68"/>
    <b v="0"/>
    <n v="0"/>
    <b v="0"/>
    <s v="236.022"/>
    <n v="0"/>
    <s v="236.022"/>
    <n v="0"/>
    <b v="0"/>
    <b v="1"/>
  </r>
  <r>
    <s v="C"/>
    <s v="A"/>
    <n v="20160101"/>
    <n v="2016"/>
    <n v="52"/>
    <x v="6"/>
    <n v="180"/>
    <s v="COD"/>
    <x v="1"/>
    <s v="M"/>
    <s v="Import"/>
    <n v="112"/>
    <s v="BLR"/>
    <x v="19"/>
    <n v="0"/>
    <s v="W00"/>
    <s v="World"/>
    <s v="H4"/>
    <s v="HS"/>
    <b v="1"/>
    <n v="3104"/>
    <s v="Fertilizers mineral or chemical, potassic"/>
    <x v="9"/>
    <x v="1"/>
    <b v="0"/>
    <s v="C00"/>
    <s v="TOTAL CPC"/>
    <n v="0"/>
    <n v="0"/>
    <s v="TOTAL MOT"/>
    <n v="8"/>
    <s v="kg"/>
    <n v="555073"/>
    <b v="0"/>
    <n v="8"/>
    <s v="kg"/>
    <n v="555073"/>
    <b v="0"/>
    <n v="555073"/>
    <b v="0"/>
    <n v="0"/>
    <b v="0"/>
    <s v="315958.93"/>
    <n v="0"/>
    <s v="315958.93"/>
    <n v="0"/>
    <b v="0"/>
    <b v="1"/>
  </r>
  <r>
    <s v="C"/>
    <s v="A"/>
    <n v="20160101"/>
    <n v="2016"/>
    <n v="52"/>
    <x v="6"/>
    <n v="180"/>
    <s v="COD"/>
    <x v="1"/>
    <s v="M"/>
    <s v="Import"/>
    <n v="276"/>
    <s v="DEU"/>
    <x v="4"/>
    <n v="0"/>
    <s v="W00"/>
    <s v="World"/>
    <s v="H4"/>
    <s v="HS"/>
    <b v="1"/>
    <n v="3104"/>
    <s v="Fertilizers mineral or chemical, potassic"/>
    <x v="9"/>
    <x v="1"/>
    <b v="0"/>
    <s v="C00"/>
    <s v="TOTAL CPC"/>
    <n v="0"/>
    <n v="0"/>
    <s v="TOTAL MOT"/>
    <n v="8"/>
    <s v="kg"/>
    <n v="8"/>
    <b v="0"/>
    <n v="8"/>
    <s v="kg"/>
    <n v="8"/>
    <b v="0"/>
    <n v="8"/>
    <b v="0"/>
    <n v="0"/>
    <b v="0"/>
    <s v="122.083"/>
    <n v="0"/>
    <s v="122.083"/>
    <n v="0"/>
    <b v="0"/>
    <b v="1"/>
  </r>
  <r>
    <s v="C"/>
    <s v="A"/>
    <n v="20160101"/>
    <n v="2016"/>
    <n v="52"/>
    <x v="6"/>
    <n v="180"/>
    <s v="COD"/>
    <x v="1"/>
    <s v="M"/>
    <s v="Import"/>
    <n v="404"/>
    <s v="KEN"/>
    <x v="22"/>
    <n v="0"/>
    <s v="W00"/>
    <s v="World"/>
    <s v="H4"/>
    <s v="HS"/>
    <b v="1"/>
    <n v="3104"/>
    <s v="Fertilizers mineral or chemical, potassic"/>
    <x v="9"/>
    <x v="1"/>
    <b v="0"/>
    <s v="C00"/>
    <s v="TOTAL CPC"/>
    <n v="0"/>
    <n v="0"/>
    <s v="TOTAL MOT"/>
    <n v="8"/>
    <s v="kg"/>
    <s v="82.637"/>
    <b v="1"/>
    <n v="-1"/>
    <s v="N/A"/>
    <n v="0"/>
    <b v="0"/>
    <s v="82.637"/>
    <b v="1"/>
    <n v="0"/>
    <b v="0"/>
    <s v="1206.654"/>
    <n v="0"/>
    <s v="1206.654"/>
    <n v="6"/>
    <b v="0"/>
    <b v="1"/>
  </r>
  <r>
    <s v="C"/>
    <s v="A"/>
    <n v="20160101"/>
    <n v="2016"/>
    <n v="52"/>
    <x v="6"/>
    <n v="180"/>
    <s v="COD"/>
    <x v="1"/>
    <s v="M"/>
    <s v="Import"/>
    <n v="643"/>
    <s v="RUS"/>
    <x v="9"/>
    <n v="0"/>
    <s v="W00"/>
    <s v="World"/>
    <s v="H4"/>
    <s v="HS"/>
    <b v="1"/>
    <n v="3104"/>
    <s v="Fertilizers mineral or chemical, potassic"/>
    <x v="9"/>
    <x v="1"/>
    <b v="0"/>
    <s v="C00"/>
    <s v="TOTAL CPC"/>
    <n v="0"/>
    <n v="0"/>
    <s v="TOTAL MOT"/>
    <n v="8"/>
    <s v="kg"/>
    <n v="1823284"/>
    <b v="0"/>
    <n v="8"/>
    <s v="kg"/>
    <n v="1823284"/>
    <b v="0"/>
    <n v="1823284"/>
    <b v="0"/>
    <n v="0"/>
    <b v="0"/>
    <s v="761676.375"/>
    <n v="0"/>
    <s v="761676.375"/>
    <n v="0"/>
    <b v="0"/>
    <b v="1"/>
  </r>
  <r>
    <s v="C"/>
    <s v="A"/>
    <n v="20160101"/>
    <n v="2016"/>
    <n v="52"/>
    <x v="6"/>
    <n v="180"/>
    <s v="COD"/>
    <x v="1"/>
    <s v="M"/>
    <s v="Import"/>
    <n v="699"/>
    <s v="IND"/>
    <x v="11"/>
    <n v="0"/>
    <s v="W00"/>
    <s v="World"/>
    <s v="H4"/>
    <s v="HS"/>
    <b v="1"/>
    <n v="3104"/>
    <s v="Fertilizers mineral or chemical, potassic"/>
    <x v="9"/>
    <x v="1"/>
    <b v="0"/>
    <s v="C00"/>
    <s v="TOTAL CPC"/>
    <n v="0"/>
    <n v="0"/>
    <s v="TOTAL MOT"/>
    <n v="8"/>
    <s v="kg"/>
    <n v="300"/>
    <b v="0"/>
    <n v="8"/>
    <s v="kg"/>
    <n v="300"/>
    <b v="0"/>
    <n v="300"/>
    <b v="0"/>
    <n v="0"/>
    <b v="0"/>
    <s v="64.666"/>
    <n v="0"/>
    <s v="64.666"/>
    <n v="0"/>
    <b v="0"/>
    <b v="1"/>
  </r>
  <r>
    <s v="C"/>
    <s v="A"/>
    <n v="20160101"/>
    <n v="2016"/>
    <n v="52"/>
    <x v="6"/>
    <n v="180"/>
    <s v="COD"/>
    <x v="1"/>
    <s v="M"/>
    <s v="Import"/>
    <n v="710"/>
    <s v="ZAF"/>
    <x v="30"/>
    <n v="0"/>
    <s v="W00"/>
    <s v="World"/>
    <s v="H4"/>
    <s v="HS"/>
    <b v="1"/>
    <n v="3104"/>
    <s v="Fertilizers mineral or chemical, potassic"/>
    <x v="9"/>
    <x v="1"/>
    <b v="0"/>
    <s v="C00"/>
    <s v="TOTAL CPC"/>
    <n v="0"/>
    <n v="0"/>
    <s v="TOTAL MOT"/>
    <n v="8"/>
    <s v="kg"/>
    <s v="113829.546"/>
    <b v="1"/>
    <n v="-1"/>
    <s v="N/A"/>
    <n v="0"/>
    <b v="0"/>
    <s v="113829.546"/>
    <b v="1"/>
    <n v="0"/>
    <b v="0"/>
    <s v="60995.408"/>
    <n v="0"/>
    <s v="60995.408"/>
    <n v="6"/>
    <b v="0"/>
    <b v="1"/>
  </r>
  <r>
    <s v="C"/>
    <s v="A"/>
    <n v="20160101"/>
    <n v="2016"/>
    <n v="52"/>
    <x v="6"/>
    <n v="180"/>
    <s v="COD"/>
    <x v="1"/>
    <s v="M"/>
    <s v="Import"/>
    <n v="757"/>
    <s v="CHE"/>
    <x v="31"/>
    <n v="0"/>
    <s v="W00"/>
    <s v="World"/>
    <s v="H4"/>
    <s v="HS"/>
    <b v="1"/>
    <n v="3104"/>
    <s v="Fertilizers mineral or chemical, potassic"/>
    <x v="9"/>
    <x v="1"/>
    <b v="0"/>
    <s v="C00"/>
    <s v="TOTAL CPC"/>
    <n v="0"/>
    <n v="0"/>
    <s v="TOTAL MOT"/>
    <n v="8"/>
    <s v="kg"/>
    <n v="1674000"/>
    <b v="0"/>
    <n v="8"/>
    <s v="kg"/>
    <n v="1674000"/>
    <b v="0"/>
    <n v="1674000"/>
    <b v="0"/>
    <n v="0"/>
    <b v="0"/>
    <s v="658619.151"/>
    <n v="0"/>
    <s v="658619.151"/>
    <n v="0"/>
    <b v="0"/>
    <b v="1"/>
  </r>
  <r>
    <s v="C"/>
    <s v="A"/>
    <n v="20160101"/>
    <n v="2016"/>
    <n v="52"/>
    <x v="6"/>
    <n v="180"/>
    <s v="COD"/>
    <x v="1"/>
    <s v="M"/>
    <s v="Import"/>
    <n v="784"/>
    <s v="ARE"/>
    <x v="32"/>
    <n v="0"/>
    <s v="W00"/>
    <s v="World"/>
    <s v="H4"/>
    <s v="HS"/>
    <b v="1"/>
    <n v="3104"/>
    <s v="Fertilizers mineral or chemical, potassic"/>
    <x v="9"/>
    <x v="1"/>
    <b v="0"/>
    <s v="C00"/>
    <s v="TOTAL CPC"/>
    <n v="0"/>
    <n v="0"/>
    <s v="TOTAL MOT"/>
    <n v="8"/>
    <s v="kg"/>
    <n v="100"/>
    <b v="0"/>
    <n v="8"/>
    <s v="kg"/>
    <n v="100"/>
    <b v="0"/>
    <n v="100"/>
    <b v="0"/>
    <n v="0"/>
    <b v="0"/>
    <s v="62.125"/>
    <n v="0"/>
    <s v="62.125"/>
    <n v="0"/>
    <b v="0"/>
    <b v="1"/>
  </r>
  <r>
    <s v="C"/>
    <s v="A"/>
    <n v="20160101"/>
    <n v="2016"/>
    <n v="52"/>
    <x v="6"/>
    <n v="180"/>
    <s v="COD"/>
    <x v="1"/>
    <s v="M"/>
    <s v="Import"/>
    <n v="894"/>
    <s v="ZMB"/>
    <x v="39"/>
    <n v="0"/>
    <s v="W00"/>
    <s v="World"/>
    <s v="H4"/>
    <s v="HS"/>
    <b v="1"/>
    <n v="3104"/>
    <s v="Fertilizers mineral or chemical, potassic"/>
    <x v="9"/>
    <x v="1"/>
    <b v="0"/>
    <s v="C00"/>
    <s v="TOTAL CPC"/>
    <n v="0"/>
    <n v="0"/>
    <s v="TOTAL MOT"/>
    <n v="8"/>
    <s v="kg"/>
    <n v="5100"/>
    <b v="0"/>
    <n v="8"/>
    <s v="kg"/>
    <n v="5100"/>
    <b v="0"/>
    <n v="5100"/>
    <b v="0"/>
    <n v="0"/>
    <b v="0"/>
    <s v="1374.639"/>
    <n v="0"/>
    <s v="1374.639"/>
    <n v="0"/>
    <b v="0"/>
    <b v="1"/>
  </r>
  <r>
    <s v="C"/>
    <s v="A"/>
    <n v="20160101"/>
    <n v="2016"/>
    <n v="52"/>
    <x v="6"/>
    <n v="562"/>
    <s v="NER"/>
    <x v="0"/>
    <s v="M"/>
    <s v="Import"/>
    <n v="0"/>
    <s v="W00"/>
    <x v="0"/>
    <n v="0"/>
    <s v="W00"/>
    <s v="World"/>
    <s v="H4"/>
    <s v="HS"/>
    <b v="1"/>
    <n v="3104"/>
    <s v="Fertilizers mineral or chemical, potassic"/>
    <x v="9"/>
    <x v="1"/>
    <b v="0"/>
    <s v="C00"/>
    <s v="TOTAL CPC"/>
    <n v="0"/>
    <n v="0"/>
    <s v="TOTAL MOT"/>
    <n v="8"/>
    <s v="kg"/>
    <n v="2"/>
    <b v="0"/>
    <n v="8"/>
    <s v="kg"/>
    <n v="2"/>
    <b v="0"/>
    <n v="2"/>
    <b v="0"/>
    <n v="0"/>
    <b v="0"/>
    <s v="106.78"/>
    <m/>
    <s v="106.78"/>
    <n v="0"/>
    <b v="0"/>
    <b v="1"/>
  </r>
  <r>
    <s v="C"/>
    <s v="A"/>
    <n v="20160101"/>
    <n v="2016"/>
    <n v="52"/>
    <x v="6"/>
    <n v="562"/>
    <s v="NER"/>
    <x v="0"/>
    <s v="M"/>
    <s v="Import"/>
    <n v="251"/>
    <s v="FRA"/>
    <x v="3"/>
    <n v="0"/>
    <s v="W00"/>
    <s v="World"/>
    <s v="H4"/>
    <s v="HS"/>
    <b v="1"/>
    <n v="3104"/>
    <s v="Fertilizers mineral or chemical, potassic"/>
    <x v="9"/>
    <x v="1"/>
    <b v="0"/>
    <s v="C00"/>
    <s v="TOTAL CPC"/>
    <n v="0"/>
    <n v="0"/>
    <s v="TOTAL MOT"/>
    <n v="8"/>
    <s v="kg"/>
    <n v="2"/>
    <b v="0"/>
    <n v="8"/>
    <s v="kg"/>
    <n v="2"/>
    <b v="0"/>
    <n v="2"/>
    <b v="0"/>
    <n v="0"/>
    <b v="0"/>
    <s v="106.78"/>
    <m/>
    <s v="106.78"/>
    <n v="0"/>
    <b v="0"/>
    <b v="1"/>
  </r>
  <r>
    <s v="C"/>
    <s v="A"/>
    <n v="20160101"/>
    <n v="2016"/>
    <n v="52"/>
    <x v="6"/>
    <n v="180"/>
    <s v="COD"/>
    <x v="1"/>
    <s v="M"/>
    <s v="Import"/>
    <n v="0"/>
    <s v="W00"/>
    <x v="0"/>
    <n v="0"/>
    <s v="W00"/>
    <s v="World"/>
    <s v="H4"/>
    <s v="HS"/>
    <b v="1"/>
    <n v="310420"/>
    <s v="Fertilizers, mineral or chemical potassic, potassium chloride"/>
    <x v="10"/>
    <x v="2"/>
    <b v="1"/>
    <s v="C00"/>
    <s v="TOTAL CPC"/>
    <n v="0"/>
    <n v="0"/>
    <s v="TOTAL MOT"/>
    <n v="8"/>
    <s v="kg"/>
    <s v="4152273.546"/>
    <b v="1"/>
    <n v="8"/>
    <s v="kg"/>
    <n v="4141505"/>
    <b v="0"/>
    <s v="4152273.546"/>
    <b v="1"/>
    <n v="0"/>
    <b v="0"/>
    <s v="1788581.051"/>
    <n v="0"/>
    <s v="1788581.051"/>
    <n v="6"/>
    <b v="0"/>
    <b v="1"/>
  </r>
  <r>
    <s v="C"/>
    <s v="A"/>
    <n v="20160101"/>
    <n v="2016"/>
    <n v="52"/>
    <x v="6"/>
    <n v="180"/>
    <s v="COD"/>
    <x v="1"/>
    <s v="M"/>
    <s v="Import"/>
    <n v="36"/>
    <s v="AUS"/>
    <x v="63"/>
    <n v="0"/>
    <s v="W00"/>
    <s v="World"/>
    <s v="H4"/>
    <s v="HS"/>
    <b v="1"/>
    <n v="310420"/>
    <s v="Fertilizers, mineral or chemical potassic, potassium chloride"/>
    <x v="10"/>
    <x v="2"/>
    <b v="1"/>
    <s v="C00"/>
    <s v="TOTAL CPC"/>
    <n v="0"/>
    <n v="0"/>
    <s v="TOTAL MOT"/>
    <n v="8"/>
    <s v="kg"/>
    <n v="68"/>
    <b v="0"/>
    <n v="8"/>
    <s v="kg"/>
    <n v="68"/>
    <b v="0"/>
    <n v="68"/>
    <b v="0"/>
    <n v="0"/>
    <b v="0"/>
    <s v="236.022"/>
    <n v="0"/>
    <s v="236.022"/>
    <n v="0"/>
    <b v="0"/>
    <b v="1"/>
  </r>
  <r>
    <s v="C"/>
    <s v="A"/>
    <n v="20160101"/>
    <n v="2016"/>
    <n v="52"/>
    <x v="6"/>
    <n v="180"/>
    <s v="COD"/>
    <x v="1"/>
    <s v="M"/>
    <s v="Import"/>
    <n v="112"/>
    <s v="BLR"/>
    <x v="19"/>
    <n v="0"/>
    <s v="W00"/>
    <s v="World"/>
    <s v="H4"/>
    <s v="HS"/>
    <b v="1"/>
    <n v="310420"/>
    <s v="Fertilizers, mineral or chemical potassic, potassium chloride"/>
    <x v="10"/>
    <x v="2"/>
    <b v="1"/>
    <s v="C00"/>
    <s v="TOTAL CPC"/>
    <n v="0"/>
    <n v="0"/>
    <s v="TOTAL MOT"/>
    <n v="8"/>
    <s v="kg"/>
    <n v="555073"/>
    <b v="0"/>
    <n v="8"/>
    <s v="kg"/>
    <n v="555073"/>
    <b v="0"/>
    <n v="555073"/>
    <b v="0"/>
    <n v="0"/>
    <b v="0"/>
    <s v="315958.93"/>
    <n v="0"/>
    <s v="315958.93"/>
    <n v="0"/>
    <b v="0"/>
    <b v="1"/>
  </r>
  <r>
    <s v="C"/>
    <s v="A"/>
    <n v="20160101"/>
    <n v="2016"/>
    <n v="52"/>
    <x v="6"/>
    <n v="180"/>
    <s v="COD"/>
    <x v="1"/>
    <s v="M"/>
    <s v="Import"/>
    <n v="276"/>
    <s v="DEU"/>
    <x v="4"/>
    <n v="0"/>
    <s v="W00"/>
    <s v="World"/>
    <s v="H4"/>
    <s v="HS"/>
    <b v="1"/>
    <n v="310420"/>
    <s v="Fertilizers, mineral or chemical potassic, potassium chloride"/>
    <x v="10"/>
    <x v="2"/>
    <b v="1"/>
    <s v="C00"/>
    <s v="TOTAL CPC"/>
    <n v="0"/>
    <n v="0"/>
    <s v="TOTAL MOT"/>
    <n v="8"/>
    <s v="kg"/>
    <n v="8"/>
    <b v="0"/>
    <n v="8"/>
    <s v="kg"/>
    <n v="8"/>
    <b v="0"/>
    <n v="8"/>
    <b v="0"/>
    <n v="0"/>
    <b v="0"/>
    <s v="122.083"/>
    <n v="0"/>
    <s v="122.083"/>
    <n v="0"/>
    <b v="0"/>
    <b v="1"/>
  </r>
  <r>
    <s v="C"/>
    <s v="A"/>
    <n v="20160101"/>
    <n v="2016"/>
    <n v="52"/>
    <x v="6"/>
    <n v="180"/>
    <s v="COD"/>
    <x v="1"/>
    <s v="M"/>
    <s v="Import"/>
    <n v="404"/>
    <s v="KEN"/>
    <x v="22"/>
    <n v="0"/>
    <s v="W00"/>
    <s v="World"/>
    <s v="H4"/>
    <s v="HS"/>
    <b v="1"/>
    <n v="310420"/>
    <s v="Fertilizers, mineral or chemical potassic, potassium chloride"/>
    <x v="10"/>
    <x v="2"/>
    <b v="1"/>
    <s v="C00"/>
    <s v="TOTAL CPC"/>
    <n v="0"/>
    <n v="0"/>
    <s v="TOTAL MOT"/>
    <n v="8"/>
    <s v="kg"/>
    <n v="21"/>
    <b v="0"/>
    <n v="8"/>
    <s v="kg"/>
    <n v="21"/>
    <b v="0"/>
    <n v="21"/>
    <b v="0"/>
    <n v="0"/>
    <b v="0"/>
    <s v="1081.592"/>
    <n v="0"/>
    <s v="1081.592"/>
    <n v="0"/>
    <b v="0"/>
    <b v="1"/>
  </r>
  <r>
    <s v="C"/>
    <s v="A"/>
    <n v="20160101"/>
    <n v="2016"/>
    <n v="52"/>
    <x v="6"/>
    <n v="180"/>
    <s v="COD"/>
    <x v="1"/>
    <s v="M"/>
    <s v="Import"/>
    <n v="643"/>
    <s v="RUS"/>
    <x v="9"/>
    <n v="0"/>
    <s v="W00"/>
    <s v="World"/>
    <s v="H4"/>
    <s v="HS"/>
    <b v="1"/>
    <n v="310420"/>
    <s v="Fertilizers, mineral or chemical potassic, potassium chloride"/>
    <x v="10"/>
    <x v="2"/>
    <b v="1"/>
    <s v="C00"/>
    <s v="TOTAL CPC"/>
    <n v="0"/>
    <n v="0"/>
    <s v="TOTAL MOT"/>
    <n v="8"/>
    <s v="kg"/>
    <n v="1813284"/>
    <b v="0"/>
    <n v="8"/>
    <s v="kg"/>
    <n v="1813284"/>
    <b v="0"/>
    <n v="1813284"/>
    <b v="0"/>
    <n v="0"/>
    <b v="0"/>
    <s v="753685.317"/>
    <n v="0"/>
    <s v="753685.317"/>
    <n v="0"/>
    <b v="0"/>
    <b v="1"/>
  </r>
  <r>
    <s v="C"/>
    <s v="A"/>
    <n v="20160101"/>
    <n v="2016"/>
    <n v="52"/>
    <x v="6"/>
    <n v="180"/>
    <s v="COD"/>
    <x v="1"/>
    <s v="M"/>
    <s v="Import"/>
    <n v="710"/>
    <s v="ZAF"/>
    <x v="30"/>
    <n v="0"/>
    <s v="W00"/>
    <s v="World"/>
    <s v="H4"/>
    <s v="HS"/>
    <b v="1"/>
    <n v="310420"/>
    <s v="Fertilizers, mineral or chemical potassic, potassium chloride"/>
    <x v="10"/>
    <x v="2"/>
    <b v="1"/>
    <s v="C00"/>
    <s v="TOTAL CPC"/>
    <n v="0"/>
    <n v="0"/>
    <s v="TOTAL MOT"/>
    <n v="8"/>
    <s v="kg"/>
    <s v="109819.546"/>
    <b v="1"/>
    <n v="8"/>
    <s v="kg"/>
    <n v="99051"/>
    <b v="0"/>
    <s v="109819.546"/>
    <b v="1"/>
    <n v="0"/>
    <b v="0"/>
    <s v="58877.956"/>
    <n v="0"/>
    <s v="58877.956"/>
    <n v="6"/>
    <b v="0"/>
    <b v="1"/>
  </r>
  <r>
    <s v="C"/>
    <s v="A"/>
    <n v="20160101"/>
    <n v="2016"/>
    <n v="52"/>
    <x v="6"/>
    <n v="180"/>
    <s v="COD"/>
    <x v="1"/>
    <s v="M"/>
    <s v="Import"/>
    <n v="757"/>
    <s v="CHE"/>
    <x v="31"/>
    <n v="0"/>
    <s v="W00"/>
    <s v="World"/>
    <s v="H4"/>
    <s v="HS"/>
    <b v="1"/>
    <n v="310420"/>
    <s v="Fertilizers, mineral or chemical potassic, potassium chloride"/>
    <x v="10"/>
    <x v="2"/>
    <b v="1"/>
    <s v="C00"/>
    <s v="TOTAL CPC"/>
    <n v="0"/>
    <n v="0"/>
    <s v="TOTAL MOT"/>
    <n v="8"/>
    <s v="kg"/>
    <n v="1674000"/>
    <b v="0"/>
    <n v="8"/>
    <s v="kg"/>
    <n v="1674000"/>
    <b v="0"/>
    <n v="1674000"/>
    <b v="0"/>
    <n v="0"/>
    <b v="0"/>
    <s v="658619.151"/>
    <n v="0"/>
    <s v="658619.151"/>
    <n v="0"/>
    <b v="0"/>
    <b v="1"/>
  </r>
  <r>
    <s v="C"/>
    <s v="A"/>
    <n v="20160101"/>
    <n v="2016"/>
    <n v="52"/>
    <x v="6"/>
    <n v="562"/>
    <s v="NER"/>
    <x v="0"/>
    <s v="M"/>
    <s v="Import"/>
    <n v="0"/>
    <s v="W00"/>
    <x v="0"/>
    <n v="0"/>
    <s v="W00"/>
    <s v="World"/>
    <s v="H4"/>
    <s v="HS"/>
    <b v="1"/>
    <n v="310420"/>
    <s v="Fertilizers, mineral or chemical potassic, potassium chloride"/>
    <x v="10"/>
    <x v="2"/>
    <b v="1"/>
    <s v="C00"/>
    <s v="TOTAL CPC"/>
    <n v="0"/>
    <n v="0"/>
    <s v="TOTAL MOT"/>
    <n v="8"/>
    <s v="kg"/>
    <n v="2"/>
    <b v="0"/>
    <n v="8"/>
    <s v="kg"/>
    <n v="2"/>
    <b v="0"/>
    <n v="2"/>
    <b v="0"/>
    <n v="0"/>
    <b v="0"/>
    <s v="106.78"/>
    <m/>
    <s v="106.78"/>
    <n v="0"/>
    <b v="0"/>
    <b v="1"/>
  </r>
  <r>
    <s v="C"/>
    <s v="A"/>
    <n v="20160101"/>
    <n v="2016"/>
    <n v="52"/>
    <x v="6"/>
    <n v="562"/>
    <s v="NER"/>
    <x v="0"/>
    <s v="M"/>
    <s v="Import"/>
    <n v="251"/>
    <s v="FRA"/>
    <x v="3"/>
    <n v="0"/>
    <s v="W00"/>
    <s v="World"/>
    <s v="H4"/>
    <s v="HS"/>
    <b v="1"/>
    <n v="310420"/>
    <s v="Fertilizers, mineral or chemical potassic, potassium chloride"/>
    <x v="10"/>
    <x v="2"/>
    <b v="1"/>
    <s v="C00"/>
    <s v="TOTAL CPC"/>
    <n v="0"/>
    <n v="0"/>
    <s v="TOTAL MOT"/>
    <n v="8"/>
    <s v="kg"/>
    <n v="2"/>
    <b v="0"/>
    <n v="8"/>
    <s v="kg"/>
    <n v="2"/>
    <b v="0"/>
    <n v="2"/>
    <b v="0"/>
    <n v="0"/>
    <b v="0"/>
    <s v="106.78"/>
    <m/>
    <s v="106.78"/>
    <n v="0"/>
    <b v="1"/>
    <b v="0"/>
  </r>
  <r>
    <s v="C"/>
    <s v="A"/>
    <n v="20160101"/>
    <n v="2016"/>
    <n v="52"/>
    <x v="6"/>
    <n v="180"/>
    <s v="COD"/>
    <x v="1"/>
    <s v="M"/>
    <s v="Import"/>
    <n v="0"/>
    <s v="W00"/>
    <x v="0"/>
    <n v="0"/>
    <s v="W00"/>
    <s v="World"/>
    <s v="H4"/>
    <s v="HS"/>
    <b v="1"/>
    <n v="310430"/>
    <s v="Fertilizers, mineral or chemical potassic, potassium sulphate"/>
    <x v="21"/>
    <x v="2"/>
    <b v="1"/>
    <s v="C00"/>
    <s v="TOTAL CPC"/>
    <n v="0"/>
    <n v="0"/>
    <s v="TOTAL MOT"/>
    <n v="-1"/>
    <s v="N/A"/>
    <n v="0"/>
    <b v="1"/>
    <n v="8"/>
    <s v="kg"/>
    <n v="111"/>
    <b v="0"/>
    <n v="0"/>
    <b v="1"/>
    <n v="0"/>
    <b v="0"/>
    <s v="348.253"/>
    <n v="0"/>
    <s v="348.253"/>
    <n v="6"/>
    <b v="0"/>
    <b v="1"/>
  </r>
  <r>
    <s v="C"/>
    <s v="A"/>
    <n v="20160101"/>
    <n v="2016"/>
    <n v="52"/>
    <x v="6"/>
    <n v="180"/>
    <s v="COD"/>
    <x v="1"/>
    <s v="M"/>
    <s v="Import"/>
    <n v="404"/>
    <s v="KEN"/>
    <x v="22"/>
    <n v="0"/>
    <s v="W00"/>
    <s v="World"/>
    <s v="H4"/>
    <s v="HS"/>
    <b v="1"/>
    <n v="310430"/>
    <s v="Fertilizers, mineral or chemical potassic, potassium sulphate"/>
    <x v="21"/>
    <x v="2"/>
    <b v="1"/>
    <s v="C00"/>
    <s v="TOTAL CPC"/>
    <n v="0"/>
    <n v="0"/>
    <s v="TOTAL MOT"/>
    <n v="-1"/>
    <s v="N/A"/>
    <n v="0"/>
    <b v="1"/>
    <n v="8"/>
    <s v="kg"/>
    <n v="1"/>
    <b v="0"/>
    <n v="0"/>
    <b v="1"/>
    <n v="0"/>
    <b v="0"/>
    <s v="125.062"/>
    <n v="0"/>
    <s v="125.062"/>
    <n v="6"/>
    <b v="0"/>
    <b v="1"/>
  </r>
  <r>
    <s v="C"/>
    <s v="A"/>
    <n v="20160101"/>
    <n v="2016"/>
    <n v="52"/>
    <x v="6"/>
    <n v="180"/>
    <s v="COD"/>
    <x v="1"/>
    <s v="M"/>
    <s v="Import"/>
    <n v="710"/>
    <s v="ZAF"/>
    <x v="30"/>
    <n v="0"/>
    <s v="W00"/>
    <s v="World"/>
    <s v="H4"/>
    <s v="HS"/>
    <b v="1"/>
    <n v="310430"/>
    <s v="Fertilizers, mineral or chemical potassic, potassium sulphate"/>
    <x v="21"/>
    <x v="2"/>
    <b v="1"/>
    <s v="C00"/>
    <s v="TOTAL CPC"/>
    <n v="0"/>
    <n v="0"/>
    <s v="TOTAL MOT"/>
    <n v="8"/>
    <s v="kg"/>
    <n v="10"/>
    <b v="0"/>
    <n v="8"/>
    <s v="kg"/>
    <n v="10"/>
    <b v="0"/>
    <n v="10"/>
    <b v="0"/>
    <n v="0"/>
    <b v="0"/>
    <s v="161.066"/>
    <n v="0"/>
    <s v="161.066"/>
    <n v="0"/>
    <b v="0"/>
    <b v="1"/>
  </r>
  <r>
    <s v="C"/>
    <s v="A"/>
    <n v="20160101"/>
    <n v="2016"/>
    <n v="52"/>
    <x v="6"/>
    <n v="180"/>
    <s v="COD"/>
    <x v="1"/>
    <s v="M"/>
    <s v="Import"/>
    <n v="784"/>
    <s v="ARE"/>
    <x v="32"/>
    <n v="0"/>
    <s v="W00"/>
    <s v="World"/>
    <s v="H4"/>
    <s v="HS"/>
    <b v="1"/>
    <n v="310430"/>
    <s v="Fertilizers, mineral or chemical potassic, potassium sulphate"/>
    <x v="21"/>
    <x v="2"/>
    <b v="1"/>
    <s v="C00"/>
    <s v="TOTAL CPC"/>
    <n v="0"/>
    <n v="0"/>
    <s v="TOTAL MOT"/>
    <n v="8"/>
    <s v="kg"/>
    <n v="100"/>
    <b v="0"/>
    <n v="8"/>
    <s v="kg"/>
    <n v="100"/>
    <b v="0"/>
    <n v="100"/>
    <b v="0"/>
    <n v="0"/>
    <b v="0"/>
    <s v="62.125"/>
    <n v="0"/>
    <s v="62.125"/>
    <n v="0"/>
    <b v="0"/>
    <b v="1"/>
  </r>
  <r>
    <s v="C"/>
    <s v="A"/>
    <n v="20160101"/>
    <n v="2016"/>
    <n v="52"/>
    <x v="6"/>
    <n v="180"/>
    <s v="COD"/>
    <x v="1"/>
    <s v="M"/>
    <s v="Import"/>
    <n v="0"/>
    <s v="W00"/>
    <x v="0"/>
    <n v="0"/>
    <s v="W00"/>
    <s v="World"/>
    <s v="H4"/>
    <s v="HS"/>
    <b v="1"/>
    <n v="310490"/>
    <s v="Fertilizers, mineral or chemical potassic, n.e.c. in heading no. 3104"/>
    <x v="11"/>
    <x v="2"/>
    <b v="1"/>
    <s v="C00"/>
    <s v="TOTAL CPC"/>
    <n v="0"/>
    <n v="0"/>
    <s v="TOTAL MOT"/>
    <n v="8"/>
    <s v="kg"/>
    <n v="19400"/>
    <b v="0"/>
    <n v="8"/>
    <s v="kg"/>
    <n v="19400"/>
    <b v="0"/>
    <n v="19400"/>
    <b v="0"/>
    <n v="0"/>
    <b v="0"/>
    <s v="11386.748"/>
    <n v="0"/>
    <s v="11386.748"/>
    <n v="0"/>
    <b v="0"/>
    <b v="1"/>
  </r>
  <r>
    <s v="C"/>
    <s v="A"/>
    <n v="20160101"/>
    <n v="2016"/>
    <n v="52"/>
    <x v="6"/>
    <n v="180"/>
    <s v="COD"/>
    <x v="1"/>
    <s v="M"/>
    <s v="Import"/>
    <n v="643"/>
    <s v="RUS"/>
    <x v="9"/>
    <n v="0"/>
    <s v="W00"/>
    <s v="World"/>
    <s v="H4"/>
    <s v="HS"/>
    <b v="1"/>
    <n v="310490"/>
    <s v="Fertilizers, mineral or chemical potassic, n.e.c. in heading no. 3104"/>
    <x v="11"/>
    <x v="2"/>
    <b v="1"/>
    <s v="C00"/>
    <s v="TOTAL CPC"/>
    <n v="0"/>
    <n v="0"/>
    <s v="TOTAL MOT"/>
    <n v="8"/>
    <s v="kg"/>
    <n v="10000"/>
    <b v="0"/>
    <n v="8"/>
    <s v="kg"/>
    <n v="10000"/>
    <b v="0"/>
    <n v="10000"/>
    <b v="0"/>
    <n v="0"/>
    <b v="0"/>
    <s v="7991.057"/>
    <n v="0"/>
    <s v="7991.057"/>
    <n v="0"/>
    <b v="0"/>
    <b v="1"/>
  </r>
  <r>
    <s v="C"/>
    <s v="A"/>
    <n v="20160101"/>
    <n v="2016"/>
    <n v="52"/>
    <x v="6"/>
    <n v="180"/>
    <s v="COD"/>
    <x v="1"/>
    <s v="M"/>
    <s v="Import"/>
    <n v="699"/>
    <s v="IND"/>
    <x v="11"/>
    <n v="0"/>
    <s v="W00"/>
    <s v="World"/>
    <s v="H4"/>
    <s v="HS"/>
    <b v="1"/>
    <n v="310490"/>
    <s v="Fertilizers, mineral or chemical potassic, n.e.c. in heading no. 3104"/>
    <x v="11"/>
    <x v="2"/>
    <b v="1"/>
    <s v="C00"/>
    <s v="TOTAL CPC"/>
    <n v="0"/>
    <n v="0"/>
    <s v="TOTAL MOT"/>
    <n v="8"/>
    <s v="kg"/>
    <n v="300"/>
    <b v="0"/>
    <n v="8"/>
    <s v="kg"/>
    <n v="300"/>
    <b v="0"/>
    <n v="300"/>
    <b v="0"/>
    <n v="0"/>
    <b v="0"/>
    <s v="64.666"/>
    <n v="0"/>
    <s v="64.666"/>
    <n v="0"/>
    <b v="0"/>
    <b v="1"/>
  </r>
  <r>
    <s v="C"/>
    <s v="A"/>
    <n v="20160101"/>
    <n v="2016"/>
    <n v="52"/>
    <x v="6"/>
    <n v="180"/>
    <s v="COD"/>
    <x v="1"/>
    <s v="M"/>
    <s v="Import"/>
    <n v="710"/>
    <s v="ZAF"/>
    <x v="30"/>
    <n v="0"/>
    <s v="W00"/>
    <s v="World"/>
    <s v="H4"/>
    <s v="HS"/>
    <b v="1"/>
    <n v="310490"/>
    <s v="Fertilizers, mineral or chemical potassic, n.e.c. in heading no. 3104"/>
    <x v="11"/>
    <x v="2"/>
    <b v="1"/>
    <s v="C00"/>
    <s v="TOTAL CPC"/>
    <n v="0"/>
    <n v="0"/>
    <s v="TOTAL MOT"/>
    <n v="8"/>
    <s v="kg"/>
    <n v="4000"/>
    <b v="0"/>
    <n v="8"/>
    <s v="kg"/>
    <n v="4000"/>
    <b v="0"/>
    <n v="4000"/>
    <b v="0"/>
    <n v="0"/>
    <b v="0"/>
    <s v="1956.386"/>
    <n v="0"/>
    <s v="1956.386"/>
    <n v="0"/>
    <b v="0"/>
    <b v="1"/>
  </r>
  <r>
    <s v="C"/>
    <s v="A"/>
    <n v="20160101"/>
    <n v="2016"/>
    <n v="52"/>
    <x v="6"/>
    <n v="180"/>
    <s v="COD"/>
    <x v="1"/>
    <s v="M"/>
    <s v="Import"/>
    <n v="894"/>
    <s v="ZMB"/>
    <x v="39"/>
    <n v="0"/>
    <s v="W00"/>
    <s v="World"/>
    <s v="H4"/>
    <s v="HS"/>
    <b v="1"/>
    <n v="310490"/>
    <s v="Fertilizers, mineral or chemical potassic, n.e.c. in heading no. 3104"/>
    <x v="11"/>
    <x v="2"/>
    <b v="1"/>
    <s v="C00"/>
    <s v="TOTAL CPC"/>
    <n v="0"/>
    <n v="0"/>
    <s v="TOTAL MOT"/>
    <n v="8"/>
    <s v="kg"/>
    <n v="5100"/>
    <b v="0"/>
    <n v="8"/>
    <s v="kg"/>
    <n v="5100"/>
    <b v="0"/>
    <n v="5100"/>
    <b v="0"/>
    <n v="0"/>
    <b v="0"/>
    <s v="1374.639"/>
    <n v="0"/>
    <s v="1374.639"/>
    <n v="0"/>
    <b v="0"/>
    <b v="1"/>
  </r>
  <r>
    <s v="C"/>
    <s v="A"/>
    <n v="20160101"/>
    <n v="2016"/>
    <n v="52"/>
    <x v="6"/>
    <n v="180"/>
    <s v="COD"/>
    <x v="1"/>
    <s v="M"/>
    <s v="Import"/>
    <n v="0"/>
    <s v="W00"/>
    <x v="0"/>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3774660"/>
    <b v="0"/>
    <n v="8"/>
    <s v="kg"/>
    <n v="13774660"/>
    <b v="0"/>
    <n v="13774660"/>
    <b v="0"/>
    <n v="0"/>
    <b v="0"/>
    <s v="7527260.927"/>
    <n v="0"/>
    <s v="7527260.927"/>
    <n v="0"/>
    <b v="0"/>
    <b v="1"/>
  </r>
  <r>
    <s v="C"/>
    <s v="A"/>
    <n v="20160101"/>
    <n v="2016"/>
    <n v="52"/>
    <x v="6"/>
    <n v="180"/>
    <s v="COD"/>
    <x v="1"/>
    <s v="M"/>
    <s v="Import"/>
    <n v="56"/>
    <s v="BEL"/>
    <x v="18"/>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641391"/>
    <b v="0"/>
    <n v="8"/>
    <s v="kg"/>
    <n v="2641391"/>
    <b v="0"/>
    <n v="2641391"/>
    <b v="0"/>
    <n v="0"/>
    <b v="0"/>
    <s v="1312793.784"/>
    <n v="0"/>
    <s v="1312793.784"/>
    <n v="0"/>
    <b v="0"/>
    <b v="1"/>
  </r>
  <r>
    <s v="C"/>
    <s v="A"/>
    <n v="20160101"/>
    <n v="2016"/>
    <n v="52"/>
    <x v="6"/>
    <n v="180"/>
    <s v="COD"/>
    <x v="1"/>
    <s v="M"/>
    <s v="Import"/>
    <n v="152"/>
    <s v="CHL"/>
    <x v="64"/>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1209"/>
    <b v="0"/>
    <n v="8"/>
    <s v="kg"/>
    <n v="11209"/>
    <b v="0"/>
    <n v="11209"/>
    <b v="0"/>
    <n v="0"/>
    <b v="0"/>
    <s v="6449.203"/>
    <n v="0"/>
    <s v="6449.203"/>
    <n v="0"/>
    <b v="0"/>
    <b v="1"/>
  </r>
  <r>
    <s v="C"/>
    <s v="A"/>
    <n v="20160101"/>
    <n v="2016"/>
    <n v="52"/>
    <x v="6"/>
    <n v="180"/>
    <s v="COD"/>
    <x v="1"/>
    <s v="M"/>
    <s v="Import"/>
    <n v="156"/>
    <s v="CHN"/>
    <x v="1"/>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525495"/>
    <b v="0"/>
    <n v="8"/>
    <s v="kg"/>
    <n v="2525495"/>
    <b v="0"/>
    <n v="2525495"/>
    <b v="0"/>
    <n v="0"/>
    <b v="0"/>
    <s v="834861.169"/>
    <n v="0"/>
    <s v="834861.169"/>
    <n v="0"/>
    <b v="0"/>
    <b v="1"/>
  </r>
  <r>
    <s v="C"/>
    <s v="A"/>
    <n v="20160101"/>
    <n v="2016"/>
    <n v="52"/>
    <x v="6"/>
    <n v="180"/>
    <s v="COD"/>
    <x v="1"/>
    <s v="M"/>
    <s v="Import"/>
    <n v="251"/>
    <s v="FRA"/>
    <x v="3"/>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50757"/>
    <b v="0"/>
    <n v="8"/>
    <s v="kg"/>
    <n v="50757"/>
    <b v="0"/>
    <n v="50757"/>
    <b v="0"/>
    <n v="0"/>
    <b v="0"/>
    <s v="40176.743"/>
    <n v="0"/>
    <s v="40176.743"/>
    <n v="0"/>
    <b v="0"/>
    <b v="1"/>
  </r>
  <r>
    <s v="C"/>
    <s v="A"/>
    <n v="20160101"/>
    <n v="2016"/>
    <n v="52"/>
    <x v="6"/>
    <n v="180"/>
    <s v="COD"/>
    <x v="1"/>
    <s v="M"/>
    <s v="Import"/>
    <n v="276"/>
    <s v="DEU"/>
    <x v="4"/>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52254"/>
    <b v="0"/>
    <n v="8"/>
    <s v="kg"/>
    <n v="52254"/>
    <b v="0"/>
    <n v="52254"/>
    <b v="0"/>
    <n v="0"/>
    <b v="0"/>
    <s v="30250.242"/>
    <n v="0"/>
    <s v="30250.242"/>
    <n v="0"/>
    <b v="0"/>
    <b v="1"/>
  </r>
  <r>
    <s v="C"/>
    <s v="A"/>
    <n v="20160101"/>
    <n v="2016"/>
    <n v="52"/>
    <x v="6"/>
    <n v="180"/>
    <s v="COD"/>
    <x v="1"/>
    <s v="M"/>
    <s v="Import"/>
    <n v="376"/>
    <s v="ISR"/>
    <x v="65"/>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50"/>
    <b v="0"/>
    <n v="8"/>
    <s v="kg"/>
    <n v="50"/>
    <b v="0"/>
    <n v="50"/>
    <b v="0"/>
    <n v="0"/>
    <b v="0"/>
    <s v="491.256"/>
    <n v="0"/>
    <s v="491.256"/>
    <n v="0"/>
    <b v="0"/>
    <b v="1"/>
  </r>
  <r>
    <s v="C"/>
    <s v="A"/>
    <n v="20160101"/>
    <n v="2016"/>
    <n v="52"/>
    <x v="6"/>
    <n v="180"/>
    <s v="COD"/>
    <x v="1"/>
    <s v="M"/>
    <s v="Import"/>
    <n v="404"/>
    <s v="KEN"/>
    <x v="22"/>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54800"/>
    <b v="0"/>
    <n v="8"/>
    <s v="kg"/>
    <n v="54800"/>
    <b v="0"/>
    <n v="54800"/>
    <b v="0"/>
    <n v="0"/>
    <b v="0"/>
    <s v="28404.964"/>
    <n v="0"/>
    <s v="28404.964"/>
    <n v="0"/>
    <b v="0"/>
    <b v="1"/>
  </r>
  <r>
    <s v="C"/>
    <s v="A"/>
    <n v="20160101"/>
    <n v="2016"/>
    <n v="52"/>
    <x v="6"/>
    <n v="180"/>
    <s v="COD"/>
    <x v="1"/>
    <s v="M"/>
    <s v="Import"/>
    <n v="458"/>
    <s v="MYS"/>
    <x v="52"/>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5980"/>
    <b v="0"/>
    <n v="8"/>
    <s v="kg"/>
    <n v="15980"/>
    <b v="0"/>
    <n v="15980"/>
    <b v="0"/>
    <n v="0"/>
    <b v="0"/>
    <s v="21949.48"/>
    <n v="0"/>
    <s v="21949.48"/>
    <n v="0"/>
    <b v="0"/>
    <b v="1"/>
  </r>
  <r>
    <s v="C"/>
    <s v="A"/>
    <n v="20160101"/>
    <n v="2016"/>
    <n v="52"/>
    <x v="6"/>
    <n v="180"/>
    <s v="COD"/>
    <x v="1"/>
    <s v="M"/>
    <s v="Import"/>
    <n v="643"/>
    <s v="RUS"/>
    <x v="9"/>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734833"/>
    <b v="0"/>
    <n v="8"/>
    <s v="kg"/>
    <n v="1734833"/>
    <b v="0"/>
    <n v="1734833"/>
    <b v="0"/>
    <n v="0"/>
    <b v="0"/>
    <s v="889890.627"/>
    <n v="0"/>
    <s v="889890.627"/>
    <n v="0"/>
    <b v="0"/>
    <b v="1"/>
  </r>
  <r>
    <s v="C"/>
    <s v="A"/>
    <n v="20160101"/>
    <n v="2016"/>
    <n v="52"/>
    <x v="6"/>
    <n v="180"/>
    <s v="COD"/>
    <x v="1"/>
    <s v="M"/>
    <s v="Import"/>
    <n v="646"/>
    <s v="RWA"/>
    <x v="28"/>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75"/>
    <b v="0"/>
    <n v="8"/>
    <s v="kg"/>
    <n v="375"/>
    <b v="0"/>
    <n v="375"/>
    <b v="0"/>
    <n v="0"/>
    <b v="0"/>
    <s v="104.741"/>
    <n v="0"/>
    <s v="104.741"/>
    <n v="0"/>
    <b v="0"/>
    <b v="1"/>
  </r>
  <r>
    <s v="C"/>
    <s v="A"/>
    <n v="20160101"/>
    <n v="2016"/>
    <n v="52"/>
    <x v="6"/>
    <n v="180"/>
    <s v="COD"/>
    <x v="1"/>
    <s v="M"/>
    <s v="Import"/>
    <n v="699"/>
    <s v="IND"/>
    <x v="11"/>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250"/>
    <b v="0"/>
    <n v="8"/>
    <s v="kg"/>
    <n v="1250"/>
    <b v="0"/>
    <n v="1250"/>
    <b v="0"/>
    <n v="0"/>
    <b v="0"/>
    <s v="336.988"/>
    <n v="0"/>
    <s v="336.988"/>
    <n v="0"/>
    <b v="0"/>
    <b v="1"/>
  </r>
  <r>
    <s v="C"/>
    <s v="A"/>
    <n v="20160101"/>
    <n v="2016"/>
    <n v="52"/>
    <x v="6"/>
    <n v="180"/>
    <s v="COD"/>
    <x v="1"/>
    <s v="M"/>
    <s v="Import"/>
    <n v="710"/>
    <s v="ZAF"/>
    <x v="30"/>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6348143"/>
    <b v="0"/>
    <n v="8"/>
    <s v="kg"/>
    <n v="6348143"/>
    <b v="0"/>
    <n v="6348143"/>
    <b v="0"/>
    <n v="0"/>
    <b v="0"/>
    <s v="4066614.348"/>
    <n v="0"/>
    <s v="4066614.348"/>
    <n v="0"/>
    <b v="0"/>
    <b v="1"/>
  </r>
  <r>
    <s v="C"/>
    <s v="A"/>
    <n v="20160101"/>
    <n v="2016"/>
    <n v="52"/>
    <x v="6"/>
    <n v="180"/>
    <s v="COD"/>
    <x v="1"/>
    <s v="M"/>
    <s v="Import"/>
    <n v="800"/>
    <s v="UGA"/>
    <x v="34"/>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23"/>
    <b v="0"/>
    <n v="8"/>
    <s v="kg"/>
    <n v="123"/>
    <b v="0"/>
    <n v="123"/>
    <b v="0"/>
    <n v="0"/>
    <b v="0"/>
    <s v="160.045"/>
    <n v="0"/>
    <s v="160.045"/>
    <n v="0"/>
    <b v="0"/>
    <b v="1"/>
  </r>
  <r>
    <s v="C"/>
    <s v="A"/>
    <n v="20160101"/>
    <n v="2016"/>
    <n v="52"/>
    <x v="6"/>
    <n v="180"/>
    <s v="COD"/>
    <x v="1"/>
    <s v="M"/>
    <s v="Import"/>
    <n v="894"/>
    <s v="ZMB"/>
    <x v="39"/>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38000"/>
    <b v="0"/>
    <n v="8"/>
    <s v="kg"/>
    <n v="338000"/>
    <b v="0"/>
    <n v="338000"/>
    <b v="0"/>
    <n v="0"/>
    <b v="0"/>
    <s v="294777.337"/>
    <n v="0"/>
    <s v="294777.337"/>
    <n v="0"/>
    <b v="0"/>
    <b v="1"/>
  </r>
  <r>
    <s v="C"/>
    <s v="A"/>
    <n v="20160101"/>
    <n v="2016"/>
    <n v="52"/>
    <x v="6"/>
    <n v="562"/>
    <s v="NER"/>
    <x v="0"/>
    <s v="M"/>
    <s v="Import"/>
    <n v="0"/>
    <s v="W00"/>
    <x v="0"/>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822356"/>
    <b v="0"/>
    <n v="8"/>
    <s v="kg"/>
    <n v="1822356"/>
    <b v="0"/>
    <n v="1822356"/>
    <b v="0"/>
    <n v="0"/>
    <b v="0"/>
    <s v="780361.06"/>
    <m/>
    <s v="780361.06"/>
    <n v="0"/>
    <b v="0"/>
    <b v="1"/>
  </r>
  <r>
    <s v="C"/>
    <s v="A"/>
    <n v="20160101"/>
    <n v="2016"/>
    <n v="52"/>
    <x v="6"/>
    <n v="562"/>
    <s v="NER"/>
    <x v="0"/>
    <s v="M"/>
    <s v="Import"/>
    <n v="204"/>
    <s v="BEN"/>
    <x v="2"/>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5000"/>
    <b v="0"/>
    <n v="8"/>
    <s v="kg"/>
    <n v="5000"/>
    <b v="0"/>
    <n v="5000"/>
    <b v="0"/>
    <n v="0"/>
    <b v="0"/>
    <s v="412.27"/>
    <m/>
    <s v="412.27"/>
    <n v="0"/>
    <b v="0"/>
    <b v="1"/>
  </r>
  <r>
    <s v="C"/>
    <s v="A"/>
    <n v="20160101"/>
    <n v="2016"/>
    <n v="52"/>
    <x v="6"/>
    <n v="562"/>
    <s v="NER"/>
    <x v="0"/>
    <s v="M"/>
    <s v="Import"/>
    <n v="566"/>
    <s v="NGA"/>
    <x v="8"/>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799780"/>
    <b v="0"/>
    <n v="8"/>
    <s v="kg"/>
    <n v="1799780"/>
    <b v="0"/>
    <n v="1799780"/>
    <b v="0"/>
    <n v="0"/>
    <b v="0"/>
    <s v="708635.32"/>
    <m/>
    <s v="708635.32"/>
    <n v="0"/>
    <b v="0"/>
    <b v="1"/>
  </r>
  <r>
    <s v="C"/>
    <s v="A"/>
    <n v="20160101"/>
    <n v="2016"/>
    <n v="52"/>
    <x v="6"/>
    <n v="562"/>
    <s v="NER"/>
    <x v="0"/>
    <s v="M"/>
    <s v="Import"/>
    <n v="703"/>
    <s v="SVK"/>
    <x v="68"/>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6771"/>
    <b v="0"/>
    <n v="8"/>
    <s v="kg"/>
    <n v="16771"/>
    <b v="0"/>
    <n v="16771"/>
    <b v="0"/>
    <n v="0"/>
    <b v="0"/>
    <s v="68067.2"/>
    <m/>
    <s v="68067.2"/>
    <n v="0"/>
    <b v="0"/>
    <b v="1"/>
  </r>
  <r>
    <s v="C"/>
    <s v="A"/>
    <n v="20160101"/>
    <n v="2016"/>
    <n v="52"/>
    <x v="6"/>
    <n v="562"/>
    <s v="NER"/>
    <x v="0"/>
    <s v="M"/>
    <s v="Import"/>
    <n v="854"/>
    <s v="BFA"/>
    <x v="16"/>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805"/>
    <b v="0"/>
    <n v="8"/>
    <s v="kg"/>
    <n v="805"/>
    <b v="0"/>
    <n v="805"/>
    <b v="0"/>
    <n v="0"/>
    <b v="0"/>
    <s v="3246.27"/>
    <m/>
    <s v="3246.27"/>
    <n v="0"/>
    <b v="0"/>
    <b v="1"/>
  </r>
  <r>
    <s v="C"/>
    <s v="A"/>
    <n v="20160101"/>
    <n v="2016"/>
    <n v="52"/>
    <x v="6"/>
    <n v="180"/>
    <s v="COD"/>
    <x v="1"/>
    <s v="M"/>
    <s v="Import"/>
    <n v="0"/>
    <s v="W00"/>
    <x v="0"/>
    <n v="0"/>
    <s v="W00"/>
    <s v="World"/>
    <s v="H4"/>
    <s v="HS"/>
    <b v="1"/>
    <n v="310510"/>
    <s v="Fertilizers, mineral or chemical in tablets or similar forms or in packages of a gross weight not exceeding 10kg"/>
    <x v="13"/>
    <x v="2"/>
    <b v="1"/>
    <s v="C00"/>
    <s v="TOTAL CPC"/>
    <n v="0"/>
    <n v="0"/>
    <s v="TOTAL MOT"/>
    <n v="8"/>
    <s v="kg"/>
    <n v="57012"/>
    <b v="0"/>
    <n v="8"/>
    <s v="kg"/>
    <n v="57012"/>
    <b v="0"/>
    <n v="57012"/>
    <b v="0"/>
    <n v="0"/>
    <b v="0"/>
    <s v="54238.213"/>
    <n v="0"/>
    <s v="54238.213"/>
    <n v="0"/>
    <b v="0"/>
    <b v="1"/>
  </r>
  <r>
    <s v="C"/>
    <s v="A"/>
    <n v="20160101"/>
    <n v="2016"/>
    <n v="52"/>
    <x v="6"/>
    <n v="180"/>
    <s v="COD"/>
    <x v="1"/>
    <s v="M"/>
    <s v="Import"/>
    <n v="276"/>
    <s v="DEU"/>
    <x v="4"/>
    <n v="0"/>
    <s v="W00"/>
    <s v="World"/>
    <s v="H4"/>
    <s v="HS"/>
    <b v="1"/>
    <n v="310510"/>
    <s v="Fertilizers, mineral or chemical in tablets or similar forms or in packages of a gross weight not exceeding 10kg"/>
    <x v="13"/>
    <x v="2"/>
    <b v="1"/>
    <s v="C00"/>
    <s v="TOTAL CPC"/>
    <n v="0"/>
    <n v="0"/>
    <s v="TOTAL MOT"/>
    <n v="8"/>
    <s v="kg"/>
    <n v="12"/>
    <b v="0"/>
    <n v="8"/>
    <s v="kg"/>
    <n v="12"/>
    <b v="0"/>
    <n v="12"/>
    <b v="0"/>
    <n v="0"/>
    <b v="0"/>
    <s v="973.191"/>
    <n v="0"/>
    <s v="973.191"/>
    <n v="0"/>
    <b v="0"/>
    <b v="1"/>
  </r>
  <r>
    <s v="C"/>
    <s v="A"/>
    <n v="20160101"/>
    <n v="2016"/>
    <n v="52"/>
    <x v="6"/>
    <n v="180"/>
    <s v="COD"/>
    <x v="1"/>
    <s v="M"/>
    <s v="Import"/>
    <n v="710"/>
    <s v="ZAF"/>
    <x v="30"/>
    <n v="0"/>
    <s v="W00"/>
    <s v="World"/>
    <s v="H4"/>
    <s v="HS"/>
    <b v="1"/>
    <n v="310510"/>
    <s v="Fertilizers, mineral or chemical in tablets or similar forms or in packages of a gross weight not exceeding 10kg"/>
    <x v="13"/>
    <x v="2"/>
    <b v="1"/>
    <s v="C00"/>
    <s v="TOTAL CPC"/>
    <n v="0"/>
    <n v="0"/>
    <s v="TOTAL MOT"/>
    <n v="8"/>
    <s v="kg"/>
    <n v="57000"/>
    <b v="0"/>
    <n v="8"/>
    <s v="kg"/>
    <n v="57000"/>
    <b v="0"/>
    <n v="57000"/>
    <b v="0"/>
    <n v="0"/>
    <b v="0"/>
    <s v="53265.022"/>
    <n v="0"/>
    <s v="53265.022"/>
    <n v="0"/>
    <b v="0"/>
    <b v="1"/>
  </r>
  <r>
    <s v="C"/>
    <s v="A"/>
    <n v="20160101"/>
    <n v="2016"/>
    <n v="52"/>
    <x v="6"/>
    <n v="180"/>
    <s v="COD"/>
    <x v="1"/>
    <s v="M"/>
    <s v="Import"/>
    <n v="0"/>
    <s v="W00"/>
    <x v="0"/>
    <n v="0"/>
    <s v="W00"/>
    <s v="World"/>
    <s v="H4"/>
    <s v="HS"/>
    <b v="1"/>
    <n v="310520"/>
    <s v="Fertilizers, mineral or chemical containing the three fertilizing elements nitrogen, phosphorus and potassium"/>
    <x v="14"/>
    <x v="2"/>
    <b v="1"/>
    <s v="C00"/>
    <s v="TOTAL CPC"/>
    <n v="0"/>
    <n v="0"/>
    <s v="TOTAL MOT"/>
    <n v="8"/>
    <s v="kg"/>
    <n v="12561782"/>
    <b v="0"/>
    <n v="8"/>
    <s v="kg"/>
    <n v="12561782"/>
    <b v="0"/>
    <n v="12561782"/>
    <b v="0"/>
    <n v="0"/>
    <b v="0"/>
    <s v="6740565.34"/>
    <n v="0"/>
    <s v="6740565.34"/>
    <n v="0"/>
    <b v="0"/>
    <b v="1"/>
  </r>
  <r>
    <s v="C"/>
    <s v="A"/>
    <n v="20160101"/>
    <n v="2016"/>
    <n v="52"/>
    <x v="6"/>
    <n v="180"/>
    <s v="COD"/>
    <x v="1"/>
    <s v="M"/>
    <s v="Import"/>
    <n v="56"/>
    <s v="BEL"/>
    <x v="18"/>
    <n v="0"/>
    <s v="W00"/>
    <s v="World"/>
    <s v="H4"/>
    <s v="HS"/>
    <b v="1"/>
    <n v="310520"/>
    <s v="Fertilizers, mineral or chemical containing the three fertilizing elements nitrogen, phosphorus and potassium"/>
    <x v="14"/>
    <x v="2"/>
    <b v="1"/>
    <s v="C00"/>
    <s v="TOTAL CPC"/>
    <n v="0"/>
    <n v="0"/>
    <s v="TOTAL MOT"/>
    <n v="8"/>
    <s v="kg"/>
    <n v="2636291"/>
    <b v="0"/>
    <n v="8"/>
    <s v="kg"/>
    <n v="2636291"/>
    <b v="0"/>
    <n v="2636291"/>
    <b v="0"/>
    <n v="0"/>
    <b v="0"/>
    <s v="1297710.162"/>
    <n v="0"/>
    <s v="1297710.162"/>
    <n v="0"/>
    <b v="0"/>
    <b v="1"/>
  </r>
  <r>
    <s v="C"/>
    <s v="A"/>
    <n v="20160101"/>
    <n v="2016"/>
    <n v="52"/>
    <x v="6"/>
    <n v="180"/>
    <s v="COD"/>
    <x v="1"/>
    <s v="M"/>
    <s v="Import"/>
    <n v="152"/>
    <s v="CHL"/>
    <x v="64"/>
    <n v="0"/>
    <s v="W00"/>
    <s v="World"/>
    <s v="H4"/>
    <s v="HS"/>
    <b v="1"/>
    <n v="310520"/>
    <s v="Fertilizers, mineral or chemical containing the three fertilizing elements nitrogen, phosphorus and potassium"/>
    <x v="14"/>
    <x v="2"/>
    <b v="1"/>
    <s v="C00"/>
    <s v="TOTAL CPC"/>
    <n v="0"/>
    <n v="0"/>
    <s v="TOTAL MOT"/>
    <n v="8"/>
    <s v="kg"/>
    <n v="11209"/>
    <b v="0"/>
    <n v="8"/>
    <s v="kg"/>
    <n v="11209"/>
    <b v="0"/>
    <n v="11209"/>
    <b v="0"/>
    <n v="0"/>
    <b v="0"/>
    <s v="6449.203"/>
    <n v="0"/>
    <s v="6449.203"/>
    <n v="0"/>
    <b v="0"/>
    <b v="1"/>
  </r>
  <r>
    <s v="C"/>
    <s v="A"/>
    <n v="20160101"/>
    <n v="2016"/>
    <n v="52"/>
    <x v="6"/>
    <n v="180"/>
    <s v="COD"/>
    <x v="1"/>
    <s v="M"/>
    <s v="Import"/>
    <n v="156"/>
    <s v="CHN"/>
    <x v="1"/>
    <n v="0"/>
    <s v="W00"/>
    <s v="World"/>
    <s v="H4"/>
    <s v="HS"/>
    <b v="1"/>
    <n v="310520"/>
    <s v="Fertilizers, mineral or chemical containing the three fertilizing elements nitrogen, phosphorus and potassium"/>
    <x v="14"/>
    <x v="2"/>
    <b v="1"/>
    <s v="C00"/>
    <s v="TOTAL CPC"/>
    <n v="0"/>
    <n v="0"/>
    <s v="TOTAL MOT"/>
    <n v="8"/>
    <s v="kg"/>
    <n v="2176850"/>
    <b v="0"/>
    <n v="8"/>
    <s v="kg"/>
    <n v="2176850"/>
    <b v="0"/>
    <n v="2176850"/>
    <b v="0"/>
    <n v="0"/>
    <b v="0"/>
    <s v="601353.402"/>
    <n v="0"/>
    <s v="601353.402"/>
    <n v="0"/>
    <b v="0"/>
    <b v="1"/>
  </r>
  <r>
    <s v="C"/>
    <s v="A"/>
    <n v="20160101"/>
    <n v="2016"/>
    <n v="52"/>
    <x v="6"/>
    <n v="180"/>
    <s v="COD"/>
    <x v="1"/>
    <s v="M"/>
    <s v="Import"/>
    <n v="251"/>
    <s v="FRA"/>
    <x v="3"/>
    <n v="0"/>
    <s v="W00"/>
    <s v="World"/>
    <s v="H4"/>
    <s v="HS"/>
    <b v="1"/>
    <n v="310520"/>
    <s v="Fertilizers, mineral or chemical containing the three fertilizing elements nitrogen, phosphorus and potassium"/>
    <x v="14"/>
    <x v="2"/>
    <b v="1"/>
    <s v="C00"/>
    <s v="TOTAL CPC"/>
    <n v="0"/>
    <n v="0"/>
    <s v="TOTAL MOT"/>
    <n v="8"/>
    <s v="kg"/>
    <n v="50757"/>
    <b v="0"/>
    <n v="8"/>
    <s v="kg"/>
    <n v="50757"/>
    <b v="0"/>
    <n v="50757"/>
    <b v="0"/>
    <n v="0"/>
    <b v="0"/>
    <s v="40176.743"/>
    <n v="0"/>
    <s v="40176.743"/>
    <n v="0"/>
    <b v="0"/>
    <b v="1"/>
  </r>
  <r>
    <s v="C"/>
    <s v="A"/>
    <n v="20160101"/>
    <n v="2016"/>
    <n v="52"/>
    <x v="6"/>
    <n v="180"/>
    <s v="COD"/>
    <x v="1"/>
    <s v="M"/>
    <s v="Import"/>
    <n v="276"/>
    <s v="DEU"/>
    <x v="4"/>
    <n v="0"/>
    <s v="W00"/>
    <s v="World"/>
    <s v="H4"/>
    <s v="HS"/>
    <b v="1"/>
    <n v="310520"/>
    <s v="Fertilizers, mineral or chemical containing the three fertilizing elements nitrogen, phosphorus and potassium"/>
    <x v="14"/>
    <x v="2"/>
    <b v="1"/>
    <s v="C00"/>
    <s v="TOTAL CPC"/>
    <n v="0"/>
    <n v="0"/>
    <s v="TOTAL MOT"/>
    <n v="8"/>
    <s v="kg"/>
    <n v="52242"/>
    <b v="0"/>
    <n v="8"/>
    <s v="kg"/>
    <n v="52242"/>
    <b v="0"/>
    <n v="52242"/>
    <b v="0"/>
    <n v="0"/>
    <b v="0"/>
    <s v="29277.051"/>
    <n v="0"/>
    <s v="29277.051"/>
    <n v="0"/>
    <b v="0"/>
    <b v="1"/>
  </r>
  <r>
    <s v="C"/>
    <s v="A"/>
    <n v="20160101"/>
    <n v="2016"/>
    <n v="52"/>
    <x v="6"/>
    <n v="180"/>
    <s v="COD"/>
    <x v="1"/>
    <s v="M"/>
    <s v="Import"/>
    <n v="458"/>
    <s v="MYS"/>
    <x v="52"/>
    <n v="0"/>
    <s v="W00"/>
    <s v="World"/>
    <s v="H4"/>
    <s v="HS"/>
    <b v="1"/>
    <n v="310520"/>
    <s v="Fertilizers, mineral or chemical containing the three fertilizing elements nitrogen, phosphorus and potassium"/>
    <x v="14"/>
    <x v="2"/>
    <b v="1"/>
    <s v="C00"/>
    <s v="TOTAL CPC"/>
    <n v="0"/>
    <n v="0"/>
    <s v="TOTAL MOT"/>
    <n v="8"/>
    <s v="kg"/>
    <n v="15980"/>
    <b v="0"/>
    <n v="8"/>
    <s v="kg"/>
    <n v="15980"/>
    <b v="0"/>
    <n v="15980"/>
    <b v="0"/>
    <n v="0"/>
    <b v="0"/>
    <s v="21949.48"/>
    <n v="0"/>
    <s v="21949.48"/>
    <n v="0"/>
    <b v="0"/>
    <b v="1"/>
  </r>
  <r>
    <s v="C"/>
    <s v="A"/>
    <n v="20160101"/>
    <n v="2016"/>
    <n v="52"/>
    <x v="6"/>
    <n v="180"/>
    <s v="COD"/>
    <x v="1"/>
    <s v="M"/>
    <s v="Import"/>
    <n v="643"/>
    <s v="RUS"/>
    <x v="9"/>
    <n v="0"/>
    <s v="W00"/>
    <s v="World"/>
    <s v="H4"/>
    <s v="HS"/>
    <b v="1"/>
    <n v="310520"/>
    <s v="Fertilizers, mineral or chemical containing the three fertilizing elements nitrogen, phosphorus and potassium"/>
    <x v="14"/>
    <x v="2"/>
    <b v="1"/>
    <s v="C00"/>
    <s v="TOTAL CPC"/>
    <n v="0"/>
    <n v="0"/>
    <s v="TOTAL MOT"/>
    <n v="8"/>
    <s v="kg"/>
    <n v="1241064"/>
    <b v="0"/>
    <n v="8"/>
    <s v="kg"/>
    <n v="1241064"/>
    <b v="0"/>
    <n v="1241064"/>
    <b v="0"/>
    <n v="0"/>
    <b v="0"/>
    <s v="633396.828"/>
    <n v="0"/>
    <s v="633396.828"/>
    <n v="0"/>
    <b v="0"/>
    <b v="1"/>
  </r>
  <r>
    <s v="C"/>
    <s v="A"/>
    <n v="20160101"/>
    <n v="2016"/>
    <n v="52"/>
    <x v="6"/>
    <n v="180"/>
    <s v="COD"/>
    <x v="1"/>
    <s v="M"/>
    <s v="Import"/>
    <n v="710"/>
    <s v="ZAF"/>
    <x v="30"/>
    <n v="0"/>
    <s v="W00"/>
    <s v="World"/>
    <s v="H4"/>
    <s v="HS"/>
    <b v="1"/>
    <n v="310520"/>
    <s v="Fertilizers, mineral or chemical containing the three fertilizing elements nitrogen, phosphorus and potassium"/>
    <x v="14"/>
    <x v="2"/>
    <b v="1"/>
    <s v="C00"/>
    <s v="TOTAL CPC"/>
    <n v="0"/>
    <n v="0"/>
    <s v="TOTAL MOT"/>
    <n v="8"/>
    <s v="kg"/>
    <n v="6099389"/>
    <b v="0"/>
    <n v="8"/>
    <s v="kg"/>
    <n v="6099389"/>
    <b v="0"/>
    <n v="6099389"/>
    <b v="0"/>
    <n v="0"/>
    <b v="0"/>
    <s v="3861123.84"/>
    <n v="0"/>
    <s v="3861123.84"/>
    <n v="0"/>
    <b v="0"/>
    <b v="1"/>
  </r>
  <r>
    <s v="C"/>
    <s v="A"/>
    <n v="20160101"/>
    <n v="2016"/>
    <n v="52"/>
    <x v="6"/>
    <n v="180"/>
    <s v="COD"/>
    <x v="1"/>
    <s v="M"/>
    <s v="Import"/>
    <n v="894"/>
    <s v="ZMB"/>
    <x v="39"/>
    <n v="0"/>
    <s v="W00"/>
    <s v="World"/>
    <s v="H4"/>
    <s v="HS"/>
    <b v="1"/>
    <n v="310520"/>
    <s v="Fertilizers, mineral or chemical containing the three fertilizing elements nitrogen, phosphorus and potassium"/>
    <x v="14"/>
    <x v="2"/>
    <b v="1"/>
    <s v="C00"/>
    <s v="TOTAL CPC"/>
    <n v="0"/>
    <n v="0"/>
    <s v="TOTAL MOT"/>
    <n v="8"/>
    <s v="kg"/>
    <n v="278000"/>
    <b v="0"/>
    <n v="8"/>
    <s v="kg"/>
    <n v="278000"/>
    <b v="0"/>
    <n v="278000"/>
    <b v="0"/>
    <n v="0"/>
    <b v="0"/>
    <s v="249128.632"/>
    <n v="0"/>
    <s v="249128.632"/>
    <n v="0"/>
    <b v="0"/>
    <b v="1"/>
  </r>
  <r>
    <s v="C"/>
    <s v="A"/>
    <n v="20160101"/>
    <n v="2016"/>
    <n v="52"/>
    <x v="6"/>
    <n v="562"/>
    <s v="NER"/>
    <x v="0"/>
    <s v="M"/>
    <s v="Import"/>
    <n v="0"/>
    <s v="W00"/>
    <x v="0"/>
    <n v="0"/>
    <s v="W00"/>
    <s v="World"/>
    <s v="H4"/>
    <s v="HS"/>
    <b v="1"/>
    <n v="310520"/>
    <s v="Fertilizers, mineral or chemical containing the three fertilizing elements nitrogen, phosphorus and potassium"/>
    <x v="14"/>
    <x v="2"/>
    <b v="1"/>
    <s v="C00"/>
    <s v="TOTAL CPC"/>
    <n v="0"/>
    <n v="0"/>
    <s v="TOTAL MOT"/>
    <n v="8"/>
    <s v="kg"/>
    <n v="1087021"/>
    <b v="0"/>
    <n v="8"/>
    <s v="kg"/>
    <n v="1087021"/>
    <b v="0"/>
    <n v="1087021"/>
    <b v="0"/>
    <n v="0"/>
    <b v="0"/>
    <s v="639898.44"/>
    <m/>
    <s v="639898.44"/>
    <n v="0"/>
    <b v="0"/>
    <b v="1"/>
  </r>
  <r>
    <s v="C"/>
    <s v="A"/>
    <n v="20160101"/>
    <n v="2016"/>
    <n v="52"/>
    <x v="6"/>
    <n v="562"/>
    <s v="NER"/>
    <x v="0"/>
    <s v="M"/>
    <s v="Import"/>
    <n v="566"/>
    <s v="NGA"/>
    <x v="8"/>
    <n v="0"/>
    <s v="W00"/>
    <s v="World"/>
    <s v="H4"/>
    <s v="HS"/>
    <b v="1"/>
    <n v="310520"/>
    <s v="Fertilizers, mineral or chemical containing the three fertilizing elements nitrogen, phosphorus and potassium"/>
    <x v="14"/>
    <x v="2"/>
    <b v="1"/>
    <s v="C00"/>
    <s v="TOTAL CPC"/>
    <n v="0"/>
    <n v="0"/>
    <s v="TOTAL MOT"/>
    <n v="8"/>
    <s v="kg"/>
    <n v="1070250"/>
    <b v="0"/>
    <n v="8"/>
    <s v="kg"/>
    <n v="1070250"/>
    <b v="0"/>
    <n v="1070250"/>
    <b v="0"/>
    <n v="0"/>
    <b v="0"/>
    <s v="571831.24"/>
    <m/>
    <s v="571831.24"/>
    <n v="0"/>
    <b v="1"/>
    <b v="0"/>
  </r>
  <r>
    <s v="C"/>
    <s v="A"/>
    <n v="20160101"/>
    <n v="2016"/>
    <n v="52"/>
    <x v="6"/>
    <n v="562"/>
    <s v="NER"/>
    <x v="0"/>
    <s v="M"/>
    <s v="Import"/>
    <n v="703"/>
    <s v="SVK"/>
    <x v="68"/>
    <n v="0"/>
    <s v="W00"/>
    <s v="World"/>
    <s v="H4"/>
    <s v="HS"/>
    <b v="1"/>
    <n v="310520"/>
    <s v="Fertilizers, mineral or chemical containing the three fertilizing elements nitrogen, phosphorus and potassium"/>
    <x v="14"/>
    <x v="2"/>
    <b v="1"/>
    <s v="C00"/>
    <s v="TOTAL CPC"/>
    <n v="0"/>
    <n v="0"/>
    <s v="TOTAL MOT"/>
    <n v="8"/>
    <s v="kg"/>
    <n v="16771"/>
    <b v="0"/>
    <n v="8"/>
    <s v="kg"/>
    <n v="16771"/>
    <b v="0"/>
    <n v="16771"/>
    <b v="0"/>
    <n v="0"/>
    <b v="0"/>
    <s v="68067.2"/>
    <m/>
    <s v="68067.2"/>
    <n v="0"/>
    <b v="1"/>
    <b v="0"/>
  </r>
  <r>
    <s v="C"/>
    <s v="A"/>
    <n v="20160101"/>
    <n v="2016"/>
    <n v="52"/>
    <x v="6"/>
    <n v="180"/>
    <s v="COD"/>
    <x v="1"/>
    <s v="M"/>
    <s v="Import"/>
    <n v="0"/>
    <s v="W00"/>
    <x v="0"/>
    <n v="0"/>
    <s v="W00"/>
    <s v="World"/>
    <s v="H4"/>
    <s v="HS"/>
    <b v="1"/>
    <n v="310530"/>
    <s v="Fertilizers, mineral or chemical diammonium hydrogenorthophosphate (diammonium phosphate)"/>
    <x v="22"/>
    <x v="2"/>
    <b v="1"/>
    <s v="C00"/>
    <s v="TOTAL CPC"/>
    <n v="0"/>
    <n v="0"/>
    <s v="TOTAL MOT"/>
    <n v="8"/>
    <s v="kg"/>
    <n v="552869"/>
    <b v="0"/>
    <n v="8"/>
    <s v="kg"/>
    <n v="552869"/>
    <b v="0"/>
    <n v="552869"/>
    <b v="0"/>
    <n v="0"/>
    <b v="0"/>
    <s v="298540.031"/>
    <n v="0"/>
    <s v="298540.031"/>
    <n v="0"/>
    <b v="0"/>
    <b v="1"/>
  </r>
  <r>
    <s v="C"/>
    <s v="A"/>
    <n v="20160101"/>
    <n v="2016"/>
    <n v="52"/>
    <x v="6"/>
    <n v="180"/>
    <s v="COD"/>
    <x v="1"/>
    <s v="M"/>
    <s v="Import"/>
    <n v="56"/>
    <s v="BEL"/>
    <x v="18"/>
    <n v="0"/>
    <s v="W00"/>
    <s v="World"/>
    <s v="H4"/>
    <s v="HS"/>
    <b v="1"/>
    <n v="310530"/>
    <s v="Fertilizers, mineral or chemical diammonium hydrogenorthophosphate (diammonium phosphate)"/>
    <x v="22"/>
    <x v="2"/>
    <b v="1"/>
    <s v="C00"/>
    <s v="TOTAL CPC"/>
    <n v="0"/>
    <n v="0"/>
    <s v="TOTAL MOT"/>
    <n v="8"/>
    <s v="kg"/>
    <n v="5100"/>
    <b v="0"/>
    <n v="8"/>
    <s v="kg"/>
    <n v="5100"/>
    <b v="0"/>
    <n v="5100"/>
    <b v="0"/>
    <n v="0"/>
    <b v="0"/>
    <s v="15083.622"/>
    <n v="0"/>
    <s v="15083.622"/>
    <n v="0"/>
    <b v="0"/>
    <b v="1"/>
  </r>
  <r>
    <s v="C"/>
    <s v="A"/>
    <n v="20160101"/>
    <n v="2016"/>
    <n v="52"/>
    <x v="6"/>
    <n v="180"/>
    <s v="COD"/>
    <x v="1"/>
    <s v="M"/>
    <s v="Import"/>
    <n v="404"/>
    <s v="KEN"/>
    <x v="22"/>
    <n v="0"/>
    <s v="W00"/>
    <s v="World"/>
    <s v="H4"/>
    <s v="HS"/>
    <b v="1"/>
    <n v="310530"/>
    <s v="Fertilizers, mineral or chemical diammonium hydrogenorthophosphate (diammonium phosphate)"/>
    <x v="22"/>
    <x v="2"/>
    <b v="1"/>
    <s v="C00"/>
    <s v="TOTAL CPC"/>
    <n v="0"/>
    <n v="0"/>
    <s v="TOTAL MOT"/>
    <n v="8"/>
    <s v="kg"/>
    <n v="54000"/>
    <b v="0"/>
    <n v="8"/>
    <s v="kg"/>
    <n v="54000"/>
    <b v="0"/>
    <n v="54000"/>
    <b v="0"/>
    <n v="0"/>
    <b v="0"/>
    <s v="26962.61"/>
    <n v="0"/>
    <s v="26962.61"/>
    <n v="0"/>
    <b v="0"/>
    <b v="1"/>
  </r>
  <r>
    <s v="C"/>
    <s v="A"/>
    <n v="20160101"/>
    <n v="2016"/>
    <n v="52"/>
    <x v="6"/>
    <n v="180"/>
    <s v="COD"/>
    <x v="1"/>
    <s v="M"/>
    <s v="Import"/>
    <n v="643"/>
    <s v="RUS"/>
    <x v="9"/>
    <n v="0"/>
    <s v="W00"/>
    <s v="World"/>
    <s v="H4"/>
    <s v="HS"/>
    <b v="1"/>
    <n v="310530"/>
    <s v="Fertilizers, mineral or chemical diammonium hydrogenorthophosphate (diammonium phosphate)"/>
    <x v="22"/>
    <x v="2"/>
    <b v="1"/>
    <s v="C00"/>
    <s v="TOTAL CPC"/>
    <n v="0"/>
    <n v="0"/>
    <s v="TOTAL MOT"/>
    <n v="8"/>
    <s v="kg"/>
    <n v="493769"/>
    <b v="0"/>
    <n v="8"/>
    <s v="kg"/>
    <n v="493769"/>
    <b v="0"/>
    <n v="493769"/>
    <b v="0"/>
    <n v="0"/>
    <b v="0"/>
    <s v="256493.8"/>
    <n v="0"/>
    <s v="256493.8"/>
    <n v="0"/>
    <b v="0"/>
    <b v="1"/>
  </r>
  <r>
    <s v="C"/>
    <s v="A"/>
    <n v="20160101"/>
    <n v="2016"/>
    <n v="52"/>
    <x v="6"/>
    <n v="180"/>
    <s v="COD"/>
    <x v="1"/>
    <s v="M"/>
    <s v="Import"/>
    <n v="0"/>
    <s v="W00"/>
    <x v="0"/>
    <n v="0"/>
    <s v="W00"/>
    <s v="World"/>
    <s v="H4"/>
    <s v="HS"/>
    <b v="1"/>
    <n v="310540"/>
    <s v="Fertilizers, mineral or chemical ammonium dihydrogenorthophosphate (monoammonium phosphate) and mixtures thereof with diammonium hydrogenorthophosphate (diammonium phosphate)"/>
    <x v="18"/>
    <x v="2"/>
    <b v="1"/>
    <s v="C00"/>
    <s v="TOTAL CPC"/>
    <n v="0"/>
    <n v="0"/>
    <s v="TOTAL MOT"/>
    <n v="8"/>
    <s v="kg"/>
    <n v="497180"/>
    <b v="0"/>
    <n v="8"/>
    <s v="kg"/>
    <n v="497180"/>
    <b v="0"/>
    <n v="497180"/>
    <b v="0"/>
    <n v="0"/>
    <b v="0"/>
    <s v="344597.598"/>
    <n v="0"/>
    <s v="344597.598"/>
    <n v="0"/>
    <b v="0"/>
    <b v="1"/>
  </r>
  <r>
    <s v="C"/>
    <s v="A"/>
    <n v="20160101"/>
    <n v="2016"/>
    <n v="52"/>
    <x v="6"/>
    <n v="180"/>
    <s v="COD"/>
    <x v="1"/>
    <s v="M"/>
    <s v="Import"/>
    <n v="156"/>
    <s v="CHN"/>
    <x v="1"/>
    <n v="0"/>
    <s v="W00"/>
    <s v="World"/>
    <s v="H4"/>
    <s v="HS"/>
    <b v="1"/>
    <n v="310540"/>
    <s v="Fertilizers, mineral or chemical ammonium dihydrogenorthophosphate (monoammonium phosphate) and mixtures thereof with diammonium hydrogenorthophosphate (diammonium phosphate)"/>
    <x v="18"/>
    <x v="2"/>
    <b v="1"/>
    <s v="C00"/>
    <s v="TOTAL CPC"/>
    <n v="0"/>
    <n v="0"/>
    <s v="TOTAL MOT"/>
    <n v="8"/>
    <s v="kg"/>
    <n v="337180"/>
    <b v="0"/>
    <n v="8"/>
    <s v="kg"/>
    <n v="337180"/>
    <b v="0"/>
    <n v="337180"/>
    <b v="0"/>
    <n v="0"/>
    <b v="0"/>
    <s v="230716.588"/>
    <n v="0"/>
    <s v="230716.588"/>
    <n v="0"/>
    <b v="0"/>
    <b v="1"/>
  </r>
  <r>
    <s v="C"/>
    <s v="A"/>
    <n v="20160101"/>
    <n v="2016"/>
    <n v="52"/>
    <x v="6"/>
    <n v="180"/>
    <s v="COD"/>
    <x v="1"/>
    <s v="M"/>
    <s v="Import"/>
    <n v="710"/>
    <s v="ZAF"/>
    <x v="30"/>
    <n v="0"/>
    <s v="W00"/>
    <s v="World"/>
    <s v="H4"/>
    <s v="HS"/>
    <b v="1"/>
    <n v="310540"/>
    <s v="Fertilizers, mineral or chemical ammonium dihydrogenorthophosphate (monoammonium phosphate) and mixtures thereof with diammonium hydrogenorthophosphate (diammonium phosphate)"/>
    <x v="18"/>
    <x v="2"/>
    <b v="1"/>
    <s v="C00"/>
    <s v="TOTAL CPC"/>
    <n v="0"/>
    <n v="0"/>
    <s v="TOTAL MOT"/>
    <n v="8"/>
    <s v="kg"/>
    <n v="160000"/>
    <b v="0"/>
    <n v="8"/>
    <s v="kg"/>
    <n v="160000"/>
    <b v="0"/>
    <n v="160000"/>
    <b v="0"/>
    <n v="0"/>
    <b v="0"/>
    <s v="113881.01"/>
    <n v="0"/>
    <s v="113881.01"/>
    <n v="0"/>
    <b v="0"/>
    <b v="1"/>
  </r>
  <r>
    <s v="C"/>
    <s v="A"/>
    <n v="20160101"/>
    <n v="2016"/>
    <n v="52"/>
    <x v="6"/>
    <n v="180"/>
    <s v="COD"/>
    <x v="1"/>
    <s v="M"/>
    <s v="Import"/>
    <n v="0"/>
    <s v="W00"/>
    <x v="0"/>
    <n v="0"/>
    <s v="W00"/>
    <s v="World"/>
    <s v="H4"/>
    <s v="HS"/>
    <b v="1"/>
    <n v="310551"/>
    <s v="Fertilizers, mineral or chemical containing nitrates and phosphates"/>
    <x v="19"/>
    <x v="2"/>
    <b v="1"/>
    <s v="C00"/>
    <s v="TOTAL CPC"/>
    <n v="0"/>
    <n v="0"/>
    <s v="TOTAL MOT"/>
    <n v="8"/>
    <s v="kg"/>
    <n v="800"/>
    <b v="0"/>
    <n v="8"/>
    <s v="kg"/>
    <n v="800"/>
    <b v="0"/>
    <n v="800"/>
    <b v="0"/>
    <n v="0"/>
    <b v="0"/>
    <s v="1442.353"/>
    <n v="0"/>
    <s v="1442.353"/>
    <n v="0"/>
    <b v="0"/>
    <b v="1"/>
  </r>
  <r>
    <s v="C"/>
    <s v="A"/>
    <n v="20160101"/>
    <n v="2016"/>
    <n v="52"/>
    <x v="6"/>
    <n v="180"/>
    <s v="COD"/>
    <x v="1"/>
    <s v="M"/>
    <s v="Import"/>
    <n v="404"/>
    <s v="KEN"/>
    <x v="22"/>
    <n v="0"/>
    <s v="W00"/>
    <s v="World"/>
    <s v="H4"/>
    <s v="HS"/>
    <b v="1"/>
    <n v="310551"/>
    <s v="Fertilizers, mineral or chemical containing nitrates and phosphates"/>
    <x v="19"/>
    <x v="2"/>
    <b v="1"/>
    <s v="C00"/>
    <s v="TOTAL CPC"/>
    <n v="0"/>
    <n v="0"/>
    <s v="TOTAL MOT"/>
    <n v="8"/>
    <s v="kg"/>
    <n v="800"/>
    <b v="0"/>
    <n v="8"/>
    <s v="kg"/>
    <n v="800"/>
    <b v="0"/>
    <n v="800"/>
    <b v="0"/>
    <n v="0"/>
    <b v="0"/>
    <s v="1442.353"/>
    <n v="0"/>
    <s v="1442.353"/>
    <n v="0"/>
    <b v="0"/>
    <b v="1"/>
  </r>
  <r>
    <s v="C"/>
    <s v="A"/>
    <n v="20160101"/>
    <n v="2016"/>
    <n v="52"/>
    <x v="6"/>
    <n v="180"/>
    <s v="COD"/>
    <x v="1"/>
    <s v="M"/>
    <s v="Import"/>
    <n v="0"/>
    <s v="W00"/>
    <x v="0"/>
    <n v="0"/>
    <s v="W00"/>
    <s v="World"/>
    <s v="H4"/>
    <s v="HS"/>
    <b v="1"/>
    <n v="310560"/>
    <s v="Fertilizers, mineral or chemical containing the two fertilizing elements phosphorus and potassium"/>
    <x v="20"/>
    <x v="2"/>
    <b v="1"/>
    <s v="C00"/>
    <s v="TOTAL CPC"/>
    <n v="0"/>
    <n v="0"/>
    <s v="TOTAL MOT"/>
    <n v="8"/>
    <s v="kg"/>
    <n v="1250"/>
    <b v="0"/>
    <n v="8"/>
    <s v="kg"/>
    <n v="1250"/>
    <b v="0"/>
    <n v="1250"/>
    <b v="0"/>
    <n v="0"/>
    <b v="0"/>
    <s v="336.988"/>
    <n v="0"/>
    <s v="336.988"/>
    <n v="0"/>
    <b v="0"/>
    <b v="1"/>
  </r>
  <r>
    <s v="C"/>
    <s v="A"/>
    <n v="20160101"/>
    <n v="2016"/>
    <n v="52"/>
    <x v="6"/>
    <n v="180"/>
    <s v="COD"/>
    <x v="1"/>
    <s v="M"/>
    <s v="Import"/>
    <n v="699"/>
    <s v="IND"/>
    <x v="11"/>
    <n v="0"/>
    <s v="W00"/>
    <s v="World"/>
    <s v="H4"/>
    <s v="HS"/>
    <b v="1"/>
    <n v="310560"/>
    <s v="Fertilizers, mineral or chemical containing the two fertilizing elements phosphorus and potassium"/>
    <x v="20"/>
    <x v="2"/>
    <b v="1"/>
    <s v="C00"/>
    <s v="TOTAL CPC"/>
    <n v="0"/>
    <n v="0"/>
    <s v="TOTAL MOT"/>
    <n v="8"/>
    <s v="kg"/>
    <n v="1250"/>
    <b v="0"/>
    <n v="8"/>
    <s v="kg"/>
    <n v="1250"/>
    <b v="0"/>
    <n v="1250"/>
    <b v="0"/>
    <n v="0"/>
    <b v="0"/>
    <s v="336.988"/>
    <n v="0"/>
    <s v="336.988"/>
    <n v="0"/>
    <b v="0"/>
    <b v="1"/>
  </r>
  <r>
    <s v="C"/>
    <s v="A"/>
    <n v="20160101"/>
    <n v="2016"/>
    <n v="52"/>
    <x v="6"/>
    <n v="562"/>
    <s v="NER"/>
    <x v="0"/>
    <s v="M"/>
    <s v="Import"/>
    <n v="0"/>
    <s v="W00"/>
    <x v="0"/>
    <n v="0"/>
    <s v="W00"/>
    <s v="World"/>
    <s v="H4"/>
    <s v="HS"/>
    <b v="1"/>
    <n v="310560"/>
    <s v="Fertilizers, mineral or chemical containing the two fertilizing elements phosphorus and potassium"/>
    <x v="20"/>
    <x v="2"/>
    <b v="1"/>
    <s v="C00"/>
    <s v="TOTAL CPC"/>
    <n v="0"/>
    <n v="0"/>
    <s v="TOTAL MOT"/>
    <n v="8"/>
    <s v="kg"/>
    <n v="120"/>
    <b v="0"/>
    <n v="8"/>
    <s v="kg"/>
    <n v="120"/>
    <b v="0"/>
    <n v="120"/>
    <b v="0"/>
    <n v="0"/>
    <b v="0"/>
    <s v="504.62"/>
    <m/>
    <s v="504.62"/>
    <n v="0"/>
    <b v="0"/>
    <b v="1"/>
  </r>
  <r>
    <s v="C"/>
    <s v="A"/>
    <n v="20160101"/>
    <n v="2016"/>
    <n v="52"/>
    <x v="6"/>
    <n v="562"/>
    <s v="NER"/>
    <x v="0"/>
    <s v="M"/>
    <s v="Import"/>
    <n v="566"/>
    <s v="NGA"/>
    <x v="8"/>
    <n v="0"/>
    <s v="W00"/>
    <s v="World"/>
    <s v="H4"/>
    <s v="HS"/>
    <b v="1"/>
    <n v="310560"/>
    <s v="Fertilizers, mineral or chemical containing the two fertilizing elements phosphorus and potassium"/>
    <x v="20"/>
    <x v="2"/>
    <b v="1"/>
    <s v="C00"/>
    <s v="TOTAL CPC"/>
    <n v="0"/>
    <n v="0"/>
    <s v="TOTAL MOT"/>
    <n v="8"/>
    <s v="kg"/>
    <n v="120"/>
    <b v="0"/>
    <n v="8"/>
    <s v="kg"/>
    <n v="120"/>
    <b v="0"/>
    <n v="120"/>
    <b v="0"/>
    <n v="0"/>
    <b v="0"/>
    <s v="504.62"/>
    <m/>
    <s v="504.62"/>
    <n v="0"/>
    <b v="1"/>
    <b v="0"/>
  </r>
  <r>
    <s v="C"/>
    <s v="A"/>
    <n v="20160101"/>
    <n v="2016"/>
    <n v="52"/>
    <x v="6"/>
    <n v="180"/>
    <s v="COD"/>
    <x v="1"/>
    <s v="M"/>
    <s v="Import"/>
    <n v="0"/>
    <s v="W00"/>
    <x v="0"/>
    <n v="0"/>
    <s v="W00"/>
    <s v="World"/>
    <s v="H4"/>
    <s v="HS"/>
    <b v="1"/>
    <n v="310590"/>
    <s v="Fertilizers, mineral or chemical n.e.c. in heading no. 3105"/>
    <x v="13"/>
    <x v="2"/>
    <b v="1"/>
    <s v="C00"/>
    <s v="TOTAL CPC"/>
    <n v="0"/>
    <n v="0"/>
    <s v="TOTAL MOT"/>
    <n v="8"/>
    <s v="kg"/>
    <n v="103767"/>
    <b v="0"/>
    <n v="8"/>
    <s v="kg"/>
    <n v="103767"/>
    <b v="0"/>
    <n v="103767"/>
    <b v="0"/>
    <n v="0"/>
    <b v="0"/>
    <s v="87540.402"/>
    <n v="0"/>
    <s v="87540.402"/>
    <n v="0"/>
    <b v="0"/>
    <b v="1"/>
  </r>
  <r>
    <s v="C"/>
    <s v="A"/>
    <n v="20160101"/>
    <n v="2016"/>
    <n v="52"/>
    <x v="6"/>
    <n v="180"/>
    <s v="COD"/>
    <x v="1"/>
    <s v="M"/>
    <s v="Import"/>
    <n v="156"/>
    <s v="CHN"/>
    <x v="1"/>
    <n v="0"/>
    <s v="W00"/>
    <s v="World"/>
    <s v="H4"/>
    <s v="HS"/>
    <b v="1"/>
    <n v="310590"/>
    <s v="Fertilizers, mineral or chemical n.e.c. in heading no. 3105"/>
    <x v="13"/>
    <x v="2"/>
    <b v="1"/>
    <s v="C00"/>
    <s v="TOTAL CPC"/>
    <n v="0"/>
    <n v="0"/>
    <s v="TOTAL MOT"/>
    <n v="8"/>
    <s v="kg"/>
    <n v="11465"/>
    <b v="0"/>
    <n v="8"/>
    <s v="kg"/>
    <n v="11465"/>
    <b v="0"/>
    <n v="11465"/>
    <b v="0"/>
    <n v="0"/>
    <b v="0"/>
    <s v="2791.18"/>
    <n v="0"/>
    <s v="2791.18"/>
    <n v="0"/>
    <b v="0"/>
    <b v="1"/>
  </r>
  <r>
    <s v="C"/>
    <s v="A"/>
    <n v="20160101"/>
    <n v="2016"/>
    <n v="52"/>
    <x v="6"/>
    <n v="180"/>
    <s v="COD"/>
    <x v="1"/>
    <s v="M"/>
    <s v="Import"/>
    <n v="376"/>
    <s v="ISR"/>
    <x v="65"/>
    <n v="0"/>
    <s v="W00"/>
    <s v="World"/>
    <s v="H4"/>
    <s v="HS"/>
    <b v="1"/>
    <n v="310590"/>
    <s v="Fertilizers, mineral or chemical n.e.c. in heading no. 3105"/>
    <x v="13"/>
    <x v="2"/>
    <b v="1"/>
    <s v="C00"/>
    <s v="TOTAL CPC"/>
    <n v="0"/>
    <n v="0"/>
    <s v="TOTAL MOT"/>
    <n v="8"/>
    <s v="kg"/>
    <n v="50"/>
    <b v="0"/>
    <n v="8"/>
    <s v="kg"/>
    <n v="50"/>
    <b v="0"/>
    <n v="50"/>
    <b v="0"/>
    <n v="0"/>
    <b v="0"/>
    <s v="491.256"/>
    <n v="0"/>
    <s v="491.256"/>
    <n v="0"/>
    <b v="0"/>
    <b v="1"/>
  </r>
  <r>
    <s v="C"/>
    <s v="A"/>
    <n v="20160101"/>
    <n v="2016"/>
    <n v="52"/>
    <x v="6"/>
    <n v="180"/>
    <s v="COD"/>
    <x v="1"/>
    <s v="M"/>
    <s v="Import"/>
    <n v="646"/>
    <s v="RWA"/>
    <x v="28"/>
    <n v="0"/>
    <s v="W00"/>
    <s v="World"/>
    <s v="H4"/>
    <s v="HS"/>
    <b v="1"/>
    <n v="310590"/>
    <s v="Fertilizers, mineral or chemical n.e.c. in heading no. 3105"/>
    <x v="13"/>
    <x v="2"/>
    <b v="1"/>
    <s v="C00"/>
    <s v="TOTAL CPC"/>
    <n v="0"/>
    <n v="0"/>
    <s v="TOTAL MOT"/>
    <n v="8"/>
    <s v="kg"/>
    <n v="375"/>
    <b v="0"/>
    <n v="8"/>
    <s v="kg"/>
    <n v="375"/>
    <b v="0"/>
    <n v="375"/>
    <b v="0"/>
    <n v="0"/>
    <b v="0"/>
    <s v="104.741"/>
    <n v="0"/>
    <s v="104.741"/>
    <n v="0"/>
    <b v="0"/>
    <b v="1"/>
  </r>
  <r>
    <s v="C"/>
    <s v="A"/>
    <n v="20160101"/>
    <n v="2016"/>
    <n v="52"/>
    <x v="6"/>
    <n v="180"/>
    <s v="COD"/>
    <x v="1"/>
    <s v="M"/>
    <s v="Import"/>
    <n v="710"/>
    <s v="ZAF"/>
    <x v="30"/>
    <n v="0"/>
    <s v="W00"/>
    <s v="World"/>
    <s v="H4"/>
    <s v="HS"/>
    <b v="1"/>
    <n v="310590"/>
    <s v="Fertilizers, mineral or chemical n.e.c. in heading no. 3105"/>
    <x v="13"/>
    <x v="2"/>
    <b v="1"/>
    <s v="C00"/>
    <s v="TOTAL CPC"/>
    <n v="0"/>
    <n v="0"/>
    <s v="TOTAL MOT"/>
    <n v="8"/>
    <s v="kg"/>
    <n v="31754"/>
    <b v="0"/>
    <n v="8"/>
    <s v="kg"/>
    <n v="31754"/>
    <b v="0"/>
    <n v="31754"/>
    <b v="0"/>
    <n v="0"/>
    <b v="0"/>
    <s v="38344.476"/>
    <n v="0"/>
    <s v="38344.476"/>
    <n v="0"/>
    <b v="0"/>
    <b v="1"/>
  </r>
  <r>
    <s v="C"/>
    <s v="A"/>
    <n v="20160101"/>
    <n v="2016"/>
    <n v="52"/>
    <x v="6"/>
    <n v="180"/>
    <s v="COD"/>
    <x v="1"/>
    <s v="M"/>
    <s v="Import"/>
    <n v="800"/>
    <s v="UGA"/>
    <x v="34"/>
    <n v="0"/>
    <s v="W00"/>
    <s v="World"/>
    <s v="H4"/>
    <s v="HS"/>
    <b v="1"/>
    <n v="310590"/>
    <s v="Fertilizers, mineral or chemical n.e.c. in heading no. 3105"/>
    <x v="13"/>
    <x v="2"/>
    <b v="1"/>
    <s v="C00"/>
    <s v="TOTAL CPC"/>
    <n v="0"/>
    <n v="0"/>
    <s v="TOTAL MOT"/>
    <n v="8"/>
    <s v="kg"/>
    <n v="123"/>
    <b v="0"/>
    <n v="8"/>
    <s v="kg"/>
    <n v="123"/>
    <b v="0"/>
    <n v="123"/>
    <b v="0"/>
    <n v="0"/>
    <b v="0"/>
    <s v="160.045"/>
    <n v="0"/>
    <s v="160.045"/>
    <n v="0"/>
    <b v="0"/>
    <b v="1"/>
  </r>
  <r>
    <s v="C"/>
    <s v="A"/>
    <n v="20160101"/>
    <n v="2016"/>
    <n v="52"/>
    <x v="6"/>
    <n v="180"/>
    <s v="COD"/>
    <x v="1"/>
    <s v="M"/>
    <s v="Import"/>
    <n v="894"/>
    <s v="ZMB"/>
    <x v="39"/>
    <n v="0"/>
    <s v="W00"/>
    <s v="World"/>
    <s v="H4"/>
    <s v="HS"/>
    <b v="1"/>
    <n v="310590"/>
    <s v="Fertilizers, mineral or chemical n.e.c. in heading no. 3105"/>
    <x v="13"/>
    <x v="2"/>
    <b v="1"/>
    <s v="C00"/>
    <s v="TOTAL CPC"/>
    <n v="0"/>
    <n v="0"/>
    <s v="TOTAL MOT"/>
    <n v="8"/>
    <s v="kg"/>
    <n v="60000"/>
    <b v="0"/>
    <n v="8"/>
    <s v="kg"/>
    <n v="60000"/>
    <b v="0"/>
    <n v="60000"/>
    <b v="0"/>
    <n v="0"/>
    <b v="0"/>
    <s v="45648.706"/>
    <n v="0"/>
    <s v="45648.706"/>
    <n v="0"/>
    <b v="0"/>
    <b v="1"/>
  </r>
  <r>
    <s v="C"/>
    <s v="A"/>
    <n v="20160101"/>
    <n v="2016"/>
    <n v="52"/>
    <x v="6"/>
    <n v="562"/>
    <s v="NER"/>
    <x v="0"/>
    <s v="M"/>
    <s v="Import"/>
    <n v="0"/>
    <s v="W00"/>
    <x v="0"/>
    <n v="0"/>
    <s v="W00"/>
    <s v="World"/>
    <s v="H4"/>
    <s v="HS"/>
    <b v="1"/>
    <n v="310590"/>
    <s v="Fertilizers, mineral or chemical n.e.c. in heading no. 3105"/>
    <x v="13"/>
    <x v="2"/>
    <b v="1"/>
    <s v="C00"/>
    <s v="TOTAL CPC"/>
    <n v="0"/>
    <n v="0"/>
    <s v="TOTAL MOT"/>
    <n v="8"/>
    <s v="kg"/>
    <n v="735215"/>
    <b v="0"/>
    <n v="8"/>
    <s v="kg"/>
    <n v="735215"/>
    <b v="0"/>
    <n v="735215"/>
    <b v="0"/>
    <n v="0"/>
    <b v="0"/>
    <n v="139958"/>
    <m/>
    <n v="139958"/>
    <n v="0"/>
    <b v="0"/>
    <b v="1"/>
  </r>
  <r>
    <s v="C"/>
    <s v="A"/>
    <n v="20160101"/>
    <n v="2016"/>
    <n v="52"/>
    <x v="6"/>
    <n v="562"/>
    <s v="NER"/>
    <x v="0"/>
    <s v="M"/>
    <s v="Import"/>
    <n v="204"/>
    <s v="BEN"/>
    <x v="2"/>
    <n v="0"/>
    <s v="W00"/>
    <s v="World"/>
    <s v="H4"/>
    <s v="HS"/>
    <b v="1"/>
    <n v="310590"/>
    <s v="Fertilizers, mineral or chemical n.e.c. in heading no. 3105"/>
    <x v="13"/>
    <x v="2"/>
    <b v="1"/>
    <s v="C00"/>
    <s v="TOTAL CPC"/>
    <n v="0"/>
    <n v="0"/>
    <s v="TOTAL MOT"/>
    <n v="8"/>
    <s v="kg"/>
    <n v="5000"/>
    <b v="0"/>
    <n v="8"/>
    <s v="kg"/>
    <n v="5000"/>
    <b v="0"/>
    <n v="5000"/>
    <b v="0"/>
    <n v="0"/>
    <b v="0"/>
    <s v="412.27"/>
    <m/>
    <s v="412.27"/>
    <n v="0"/>
    <b v="1"/>
    <b v="0"/>
  </r>
  <r>
    <s v="C"/>
    <s v="A"/>
    <n v="20160101"/>
    <n v="2016"/>
    <n v="52"/>
    <x v="6"/>
    <n v="562"/>
    <s v="NER"/>
    <x v="0"/>
    <s v="M"/>
    <s v="Import"/>
    <n v="566"/>
    <s v="NGA"/>
    <x v="8"/>
    <n v="0"/>
    <s v="W00"/>
    <s v="World"/>
    <s v="H4"/>
    <s v="HS"/>
    <b v="1"/>
    <n v="310590"/>
    <s v="Fertilizers, mineral or chemical n.e.c. in heading no. 3105"/>
    <x v="13"/>
    <x v="2"/>
    <b v="1"/>
    <s v="C00"/>
    <s v="TOTAL CPC"/>
    <n v="0"/>
    <n v="0"/>
    <s v="TOTAL MOT"/>
    <n v="8"/>
    <s v="kg"/>
    <n v="729410"/>
    <b v="0"/>
    <n v="8"/>
    <s v="kg"/>
    <n v="729410"/>
    <b v="0"/>
    <n v="729410"/>
    <b v="0"/>
    <n v="0"/>
    <b v="0"/>
    <s v="136299.46"/>
    <m/>
    <s v="136299.46"/>
    <n v="0"/>
    <b v="1"/>
    <b v="0"/>
  </r>
  <r>
    <s v="C"/>
    <s v="A"/>
    <n v="20160101"/>
    <n v="2016"/>
    <n v="52"/>
    <x v="6"/>
    <n v="562"/>
    <s v="NER"/>
    <x v="0"/>
    <s v="M"/>
    <s v="Import"/>
    <n v="854"/>
    <s v="BFA"/>
    <x v="16"/>
    <n v="0"/>
    <s v="W00"/>
    <s v="World"/>
    <s v="H4"/>
    <s v="HS"/>
    <b v="1"/>
    <n v="310590"/>
    <s v="Fertilizers, mineral or chemical n.e.c. in heading no. 3105"/>
    <x v="13"/>
    <x v="2"/>
    <b v="1"/>
    <s v="C00"/>
    <s v="TOTAL CPC"/>
    <n v="0"/>
    <n v="0"/>
    <s v="TOTAL MOT"/>
    <n v="8"/>
    <s v="kg"/>
    <n v="805"/>
    <b v="0"/>
    <n v="8"/>
    <s v="kg"/>
    <n v="805"/>
    <b v="0"/>
    <n v="805"/>
    <b v="0"/>
    <n v="0"/>
    <b v="0"/>
    <s v="3246.27"/>
    <m/>
    <s v="3246.27"/>
    <n v="0"/>
    <b v="1"/>
    <b v="0"/>
  </r>
  <r>
    <s v="C"/>
    <s v="A"/>
    <n v="20150101"/>
    <n v="2015"/>
    <n v="52"/>
    <x v="7"/>
    <n v="180"/>
    <s v="COD"/>
    <x v="1"/>
    <s v="M"/>
    <s v="Import"/>
    <n v="0"/>
    <s v="W00"/>
    <x v="0"/>
    <n v="0"/>
    <s v="W00"/>
    <s v="World"/>
    <s v="H4"/>
    <s v="HS"/>
    <b v="1"/>
    <n v="31"/>
    <s v="Fertilizers"/>
    <x v="0"/>
    <x v="0"/>
    <b v="0"/>
    <s v="C00"/>
    <s v="TOTAL CPC"/>
    <n v="0"/>
    <n v="0"/>
    <s v="TOTAL MOT"/>
    <n v="-1"/>
    <s v="N/A"/>
    <n v="0"/>
    <b v="0"/>
    <n v="-1"/>
    <s v="N/A"/>
    <n v="0"/>
    <b v="0"/>
    <n v="0"/>
    <b v="1"/>
    <n v="0"/>
    <b v="0"/>
    <s v="55868315.944"/>
    <n v="0"/>
    <s v="55868315.944"/>
    <n v="4"/>
    <b v="0"/>
    <b v="1"/>
  </r>
  <r>
    <s v="C"/>
    <s v="A"/>
    <n v="20150101"/>
    <n v="2015"/>
    <n v="52"/>
    <x v="7"/>
    <n v="180"/>
    <s v="COD"/>
    <x v="1"/>
    <s v="M"/>
    <s v="Import"/>
    <n v="56"/>
    <s v="BEL"/>
    <x v="18"/>
    <n v="0"/>
    <s v="W00"/>
    <s v="World"/>
    <s v="H4"/>
    <s v="HS"/>
    <b v="1"/>
    <n v="31"/>
    <s v="Fertilizers"/>
    <x v="0"/>
    <x v="0"/>
    <b v="0"/>
    <s v="C00"/>
    <s v="TOTAL CPC"/>
    <n v="0"/>
    <n v="0"/>
    <s v="TOTAL MOT"/>
    <n v="-1"/>
    <s v="N/A"/>
    <n v="0"/>
    <b v="0"/>
    <n v="-1"/>
    <s v="N/A"/>
    <n v="0"/>
    <b v="0"/>
    <n v="0"/>
    <b v="0"/>
    <n v="0"/>
    <b v="0"/>
    <s v="1892530.283"/>
    <n v="0"/>
    <s v="1892530.283"/>
    <n v="0"/>
    <b v="0"/>
    <b v="1"/>
  </r>
  <r>
    <s v="C"/>
    <s v="A"/>
    <n v="20150101"/>
    <n v="2015"/>
    <n v="52"/>
    <x v="7"/>
    <n v="180"/>
    <s v="COD"/>
    <x v="1"/>
    <s v="M"/>
    <s v="Import"/>
    <n v="108"/>
    <s v="BDI"/>
    <x v="69"/>
    <n v="0"/>
    <s v="W00"/>
    <s v="World"/>
    <s v="H4"/>
    <s v="HS"/>
    <b v="1"/>
    <n v="31"/>
    <s v="Fertilizers"/>
    <x v="0"/>
    <x v="0"/>
    <b v="0"/>
    <s v="C00"/>
    <s v="TOTAL CPC"/>
    <n v="0"/>
    <n v="0"/>
    <s v="TOTAL MOT"/>
    <n v="-1"/>
    <s v="N/A"/>
    <n v="0"/>
    <b v="0"/>
    <n v="-1"/>
    <s v="N/A"/>
    <n v="0"/>
    <b v="0"/>
    <n v="0"/>
    <b v="0"/>
    <n v="0"/>
    <b v="0"/>
    <s v="24004.158"/>
    <n v="0"/>
    <s v="24004.158"/>
    <n v="0"/>
    <b v="0"/>
    <b v="1"/>
  </r>
  <r>
    <s v="C"/>
    <s v="A"/>
    <n v="20150101"/>
    <n v="2015"/>
    <n v="52"/>
    <x v="7"/>
    <n v="180"/>
    <s v="COD"/>
    <x v="1"/>
    <s v="M"/>
    <s v="Import"/>
    <n v="112"/>
    <s v="BLR"/>
    <x v="19"/>
    <n v="0"/>
    <s v="W00"/>
    <s v="World"/>
    <s v="H4"/>
    <s v="HS"/>
    <b v="1"/>
    <n v="31"/>
    <s v="Fertilizers"/>
    <x v="0"/>
    <x v="0"/>
    <b v="0"/>
    <s v="C00"/>
    <s v="TOTAL CPC"/>
    <n v="0"/>
    <n v="0"/>
    <s v="TOTAL MOT"/>
    <n v="-1"/>
    <s v="N/A"/>
    <n v="0"/>
    <b v="0"/>
    <n v="-1"/>
    <s v="N/A"/>
    <n v="0"/>
    <b v="0"/>
    <n v="0"/>
    <b v="0"/>
    <n v="0"/>
    <b v="0"/>
    <s v="276830.581"/>
    <n v="0"/>
    <s v="276830.581"/>
    <n v="0"/>
    <b v="0"/>
    <b v="1"/>
  </r>
  <r>
    <s v="C"/>
    <s v="A"/>
    <n v="20150101"/>
    <n v="2015"/>
    <n v="52"/>
    <x v="7"/>
    <n v="180"/>
    <s v="COD"/>
    <x v="1"/>
    <s v="M"/>
    <s v="Import"/>
    <n v="120"/>
    <s v="CMR"/>
    <x v="46"/>
    <n v="0"/>
    <s v="W00"/>
    <s v="World"/>
    <s v="H4"/>
    <s v="HS"/>
    <b v="1"/>
    <n v="31"/>
    <s v="Fertilizers"/>
    <x v="0"/>
    <x v="0"/>
    <b v="0"/>
    <s v="C00"/>
    <s v="TOTAL CPC"/>
    <n v="0"/>
    <n v="0"/>
    <s v="TOTAL MOT"/>
    <n v="-1"/>
    <s v="N/A"/>
    <n v="0"/>
    <b v="0"/>
    <n v="-1"/>
    <s v="N/A"/>
    <n v="0"/>
    <b v="0"/>
    <n v="0"/>
    <b v="0"/>
    <n v="0"/>
    <b v="0"/>
    <s v="453.71"/>
    <n v="0"/>
    <s v="453.71"/>
    <n v="0"/>
    <b v="0"/>
    <b v="1"/>
  </r>
  <r>
    <s v="C"/>
    <s v="A"/>
    <n v="20150101"/>
    <n v="2015"/>
    <n v="52"/>
    <x v="7"/>
    <n v="180"/>
    <s v="COD"/>
    <x v="1"/>
    <s v="M"/>
    <s v="Import"/>
    <n v="156"/>
    <s v="CHN"/>
    <x v="1"/>
    <n v="0"/>
    <s v="W00"/>
    <s v="World"/>
    <s v="H4"/>
    <s v="HS"/>
    <b v="1"/>
    <n v="31"/>
    <s v="Fertilizers"/>
    <x v="0"/>
    <x v="0"/>
    <b v="0"/>
    <s v="C00"/>
    <s v="TOTAL CPC"/>
    <n v="0"/>
    <n v="0"/>
    <s v="TOTAL MOT"/>
    <n v="-1"/>
    <s v="N/A"/>
    <n v="0"/>
    <b v="0"/>
    <n v="-1"/>
    <s v="N/A"/>
    <n v="0"/>
    <b v="0"/>
    <n v="0"/>
    <b v="0"/>
    <n v="0"/>
    <b v="0"/>
    <s v="9750365.024"/>
    <n v="0"/>
    <s v="9750365.024"/>
    <n v="0"/>
    <b v="0"/>
    <b v="1"/>
  </r>
  <r>
    <s v="C"/>
    <s v="A"/>
    <n v="20150101"/>
    <n v="2015"/>
    <n v="52"/>
    <x v="7"/>
    <n v="180"/>
    <s v="COD"/>
    <x v="1"/>
    <s v="M"/>
    <s v="Import"/>
    <n v="251"/>
    <s v="FRA"/>
    <x v="3"/>
    <n v="0"/>
    <s v="W00"/>
    <s v="World"/>
    <s v="H4"/>
    <s v="HS"/>
    <b v="1"/>
    <n v="31"/>
    <s v="Fertilizers"/>
    <x v="0"/>
    <x v="0"/>
    <b v="0"/>
    <s v="C00"/>
    <s v="TOTAL CPC"/>
    <n v="0"/>
    <n v="0"/>
    <s v="TOTAL MOT"/>
    <n v="-1"/>
    <s v="N/A"/>
    <n v="0"/>
    <b v="0"/>
    <n v="-1"/>
    <s v="N/A"/>
    <n v="0"/>
    <b v="0"/>
    <n v="0"/>
    <b v="0"/>
    <n v="0"/>
    <b v="0"/>
    <s v="198080.338"/>
    <n v="0"/>
    <s v="198080.338"/>
    <n v="0"/>
    <b v="0"/>
    <b v="1"/>
  </r>
  <r>
    <s v="C"/>
    <s v="A"/>
    <n v="20150101"/>
    <n v="2015"/>
    <n v="52"/>
    <x v="7"/>
    <n v="180"/>
    <s v="COD"/>
    <x v="1"/>
    <s v="M"/>
    <s v="Import"/>
    <n v="276"/>
    <s v="DEU"/>
    <x v="4"/>
    <n v="0"/>
    <s v="W00"/>
    <s v="World"/>
    <s v="H4"/>
    <s v="HS"/>
    <b v="1"/>
    <n v="31"/>
    <s v="Fertilizers"/>
    <x v="0"/>
    <x v="0"/>
    <b v="0"/>
    <s v="C00"/>
    <s v="TOTAL CPC"/>
    <n v="0"/>
    <n v="0"/>
    <s v="TOTAL MOT"/>
    <n v="-1"/>
    <s v="N/A"/>
    <n v="0"/>
    <b v="0"/>
    <n v="-1"/>
    <s v="N/A"/>
    <n v="0"/>
    <b v="0"/>
    <n v="0"/>
    <b v="0"/>
    <n v="0"/>
    <b v="0"/>
    <s v="190556.414"/>
    <n v="0"/>
    <s v="190556.414"/>
    <n v="0"/>
    <b v="0"/>
    <b v="1"/>
  </r>
  <r>
    <s v="C"/>
    <s v="A"/>
    <n v="20150101"/>
    <n v="2015"/>
    <n v="52"/>
    <x v="7"/>
    <n v="180"/>
    <s v="COD"/>
    <x v="1"/>
    <s v="M"/>
    <s v="Import"/>
    <n v="344"/>
    <s v="HKG"/>
    <x v="70"/>
    <n v="0"/>
    <s v="W00"/>
    <s v="World"/>
    <s v="H4"/>
    <s v="HS"/>
    <b v="1"/>
    <n v="31"/>
    <s v="Fertilizers"/>
    <x v="0"/>
    <x v="0"/>
    <b v="0"/>
    <s v="C00"/>
    <s v="TOTAL CPC"/>
    <n v="0"/>
    <n v="0"/>
    <s v="TOTAL MOT"/>
    <n v="-1"/>
    <s v="N/A"/>
    <n v="0"/>
    <b v="0"/>
    <n v="-1"/>
    <s v="N/A"/>
    <n v="0"/>
    <b v="0"/>
    <n v="0"/>
    <b v="0"/>
    <n v="0"/>
    <b v="0"/>
    <s v="56624.742"/>
    <n v="0"/>
    <s v="56624.742"/>
    <n v="0"/>
    <b v="0"/>
    <b v="1"/>
  </r>
  <r>
    <s v="C"/>
    <s v="A"/>
    <n v="20150101"/>
    <n v="2015"/>
    <n v="52"/>
    <x v="7"/>
    <n v="180"/>
    <s v="COD"/>
    <x v="1"/>
    <s v="M"/>
    <s v="Import"/>
    <n v="376"/>
    <s v="ISR"/>
    <x v="65"/>
    <n v="0"/>
    <s v="W00"/>
    <s v="World"/>
    <s v="H4"/>
    <s v="HS"/>
    <b v="1"/>
    <n v="31"/>
    <s v="Fertilizers"/>
    <x v="0"/>
    <x v="0"/>
    <b v="0"/>
    <s v="C00"/>
    <s v="TOTAL CPC"/>
    <n v="0"/>
    <n v="0"/>
    <s v="TOTAL MOT"/>
    <n v="-1"/>
    <s v="N/A"/>
    <n v="0"/>
    <b v="0"/>
    <n v="-1"/>
    <s v="N/A"/>
    <n v="0"/>
    <b v="0"/>
    <n v="0"/>
    <b v="0"/>
    <n v="0"/>
    <b v="0"/>
    <s v="11216.224"/>
    <n v="0"/>
    <s v="11216.224"/>
    <n v="0"/>
    <b v="0"/>
    <b v="1"/>
  </r>
  <r>
    <s v="C"/>
    <s v="A"/>
    <n v="20150101"/>
    <n v="2015"/>
    <n v="52"/>
    <x v="7"/>
    <n v="180"/>
    <s v="COD"/>
    <x v="1"/>
    <s v="M"/>
    <s v="Import"/>
    <n v="404"/>
    <s v="KEN"/>
    <x v="22"/>
    <n v="0"/>
    <s v="W00"/>
    <s v="World"/>
    <s v="H4"/>
    <s v="HS"/>
    <b v="1"/>
    <n v="31"/>
    <s v="Fertilizers"/>
    <x v="0"/>
    <x v="0"/>
    <b v="0"/>
    <s v="C00"/>
    <s v="TOTAL CPC"/>
    <n v="0"/>
    <n v="0"/>
    <s v="TOTAL MOT"/>
    <n v="-1"/>
    <s v="N/A"/>
    <n v="0"/>
    <b v="0"/>
    <n v="-1"/>
    <s v="N/A"/>
    <n v="0"/>
    <b v="0"/>
    <n v="0"/>
    <b v="0"/>
    <n v="0"/>
    <b v="0"/>
    <s v="8115.569"/>
    <n v="0"/>
    <s v="8115.569"/>
    <n v="0"/>
    <b v="0"/>
    <b v="1"/>
  </r>
  <r>
    <s v="C"/>
    <s v="A"/>
    <n v="20150101"/>
    <n v="2015"/>
    <n v="52"/>
    <x v="7"/>
    <n v="180"/>
    <s v="COD"/>
    <x v="1"/>
    <s v="M"/>
    <s v="Import"/>
    <n v="410"/>
    <s v="KOR"/>
    <x v="66"/>
    <n v="0"/>
    <s v="W00"/>
    <s v="World"/>
    <s v="H4"/>
    <s v="HS"/>
    <b v="1"/>
    <n v="31"/>
    <s v="Fertilizers"/>
    <x v="0"/>
    <x v="0"/>
    <b v="0"/>
    <s v="C00"/>
    <s v="TOTAL CPC"/>
    <n v="0"/>
    <n v="0"/>
    <s v="TOTAL MOT"/>
    <n v="-1"/>
    <s v="N/A"/>
    <n v="0"/>
    <b v="0"/>
    <n v="-1"/>
    <s v="N/A"/>
    <n v="0"/>
    <b v="0"/>
    <n v="0"/>
    <b v="0"/>
    <n v="0"/>
    <b v="0"/>
    <s v="748.203"/>
    <n v="0"/>
    <s v="748.203"/>
    <n v="0"/>
    <b v="0"/>
    <b v="1"/>
  </r>
  <r>
    <s v="C"/>
    <s v="A"/>
    <n v="20150101"/>
    <n v="2015"/>
    <n v="52"/>
    <x v="7"/>
    <n v="180"/>
    <s v="COD"/>
    <x v="1"/>
    <s v="M"/>
    <s v="Import"/>
    <n v="422"/>
    <s v="LBN"/>
    <x v="23"/>
    <n v="0"/>
    <s v="W00"/>
    <s v="World"/>
    <s v="H4"/>
    <s v="HS"/>
    <b v="1"/>
    <n v="31"/>
    <s v="Fertilizers"/>
    <x v="0"/>
    <x v="0"/>
    <b v="0"/>
    <s v="C00"/>
    <s v="TOTAL CPC"/>
    <n v="0"/>
    <n v="0"/>
    <s v="TOTAL MOT"/>
    <n v="-1"/>
    <s v="N/A"/>
    <n v="0"/>
    <b v="0"/>
    <n v="-1"/>
    <s v="N/A"/>
    <n v="0"/>
    <b v="0"/>
    <n v="0"/>
    <b v="0"/>
    <n v="0"/>
    <b v="0"/>
    <s v="821.032"/>
    <n v="0"/>
    <s v="821.032"/>
    <n v="0"/>
    <b v="0"/>
    <b v="1"/>
  </r>
  <r>
    <s v="C"/>
    <s v="A"/>
    <n v="20150101"/>
    <n v="2015"/>
    <n v="52"/>
    <x v="7"/>
    <n v="180"/>
    <s v="COD"/>
    <x v="1"/>
    <s v="M"/>
    <s v="Import"/>
    <n v="440"/>
    <s v="LTU"/>
    <x v="24"/>
    <n v="0"/>
    <s v="W00"/>
    <s v="World"/>
    <s v="H4"/>
    <s v="HS"/>
    <b v="1"/>
    <n v="31"/>
    <s v="Fertilizers"/>
    <x v="0"/>
    <x v="0"/>
    <b v="0"/>
    <s v="C00"/>
    <s v="TOTAL CPC"/>
    <n v="0"/>
    <n v="0"/>
    <s v="TOTAL MOT"/>
    <n v="-1"/>
    <s v="N/A"/>
    <n v="0"/>
    <b v="0"/>
    <n v="-1"/>
    <s v="N/A"/>
    <n v="0"/>
    <b v="0"/>
    <n v="0"/>
    <b v="0"/>
    <n v="0"/>
    <b v="0"/>
    <s v="26129.601"/>
    <n v="0"/>
    <s v="26129.601"/>
    <n v="0"/>
    <b v="0"/>
    <b v="1"/>
  </r>
  <r>
    <s v="C"/>
    <s v="A"/>
    <n v="20150101"/>
    <n v="2015"/>
    <n v="52"/>
    <x v="7"/>
    <n v="180"/>
    <s v="COD"/>
    <x v="1"/>
    <s v="M"/>
    <s v="Import"/>
    <n v="508"/>
    <s v="MOZ"/>
    <x v="26"/>
    <n v="0"/>
    <s v="W00"/>
    <s v="World"/>
    <s v="H4"/>
    <s v="HS"/>
    <b v="1"/>
    <n v="31"/>
    <s v="Fertilizers"/>
    <x v="0"/>
    <x v="0"/>
    <b v="0"/>
    <s v="C00"/>
    <s v="TOTAL CPC"/>
    <n v="0"/>
    <n v="0"/>
    <s v="TOTAL MOT"/>
    <n v="-1"/>
    <s v="N/A"/>
    <n v="0"/>
    <b v="0"/>
    <n v="-1"/>
    <s v="N/A"/>
    <n v="0"/>
    <b v="0"/>
    <n v="0"/>
    <b v="0"/>
    <n v="0"/>
    <b v="0"/>
    <s v="41689.22"/>
    <n v="0"/>
    <s v="41689.22"/>
    <n v="0"/>
    <b v="0"/>
    <b v="1"/>
  </r>
  <r>
    <s v="C"/>
    <s v="A"/>
    <n v="20150101"/>
    <n v="2015"/>
    <n v="52"/>
    <x v="7"/>
    <n v="180"/>
    <s v="COD"/>
    <x v="1"/>
    <s v="M"/>
    <s v="Import"/>
    <n v="616"/>
    <s v="POL"/>
    <x v="71"/>
    <n v="0"/>
    <s v="W00"/>
    <s v="World"/>
    <s v="H4"/>
    <s v="HS"/>
    <b v="1"/>
    <n v="31"/>
    <s v="Fertilizers"/>
    <x v="0"/>
    <x v="0"/>
    <b v="0"/>
    <s v="C00"/>
    <s v="TOTAL CPC"/>
    <n v="0"/>
    <n v="0"/>
    <s v="TOTAL MOT"/>
    <n v="-1"/>
    <s v="N/A"/>
    <n v="0"/>
    <b v="0"/>
    <n v="-1"/>
    <s v="N/A"/>
    <n v="0"/>
    <b v="0"/>
    <n v="0"/>
    <b v="0"/>
    <n v="0"/>
    <b v="0"/>
    <s v="12469.049"/>
    <n v="0"/>
    <s v="12469.049"/>
    <n v="0"/>
    <b v="0"/>
    <b v="1"/>
  </r>
  <r>
    <s v="C"/>
    <s v="A"/>
    <n v="20150101"/>
    <n v="2015"/>
    <n v="52"/>
    <x v="7"/>
    <n v="180"/>
    <s v="COD"/>
    <x v="1"/>
    <s v="M"/>
    <s v="Import"/>
    <n v="634"/>
    <s v="QAT"/>
    <x v="72"/>
    <n v="0"/>
    <s v="W00"/>
    <s v="World"/>
    <s v="H4"/>
    <s v="HS"/>
    <b v="1"/>
    <n v="31"/>
    <s v="Fertilizers"/>
    <x v="0"/>
    <x v="0"/>
    <b v="0"/>
    <s v="C00"/>
    <s v="TOTAL CPC"/>
    <n v="0"/>
    <n v="0"/>
    <s v="TOTAL MOT"/>
    <n v="-1"/>
    <s v="N/A"/>
    <n v="0"/>
    <b v="0"/>
    <n v="-1"/>
    <s v="N/A"/>
    <n v="0"/>
    <b v="0"/>
    <n v="0"/>
    <b v="0"/>
    <n v="0"/>
    <b v="0"/>
    <s v="21134.173"/>
    <n v="0"/>
    <s v="21134.173"/>
    <n v="0"/>
    <b v="0"/>
    <b v="1"/>
  </r>
  <r>
    <s v="C"/>
    <s v="A"/>
    <n v="20150101"/>
    <n v="2015"/>
    <n v="52"/>
    <x v="7"/>
    <n v="180"/>
    <s v="COD"/>
    <x v="1"/>
    <s v="M"/>
    <s v="Import"/>
    <n v="643"/>
    <s v="RUS"/>
    <x v="9"/>
    <n v="0"/>
    <s v="W00"/>
    <s v="World"/>
    <s v="H4"/>
    <s v="HS"/>
    <b v="1"/>
    <n v="31"/>
    <s v="Fertilizers"/>
    <x v="0"/>
    <x v="0"/>
    <b v="0"/>
    <s v="C00"/>
    <s v="TOTAL CPC"/>
    <n v="0"/>
    <n v="0"/>
    <s v="TOTAL MOT"/>
    <n v="-1"/>
    <s v="N/A"/>
    <n v="0"/>
    <b v="0"/>
    <n v="-1"/>
    <s v="N/A"/>
    <n v="0"/>
    <b v="0"/>
    <n v="0"/>
    <b v="0"/>
    <n v="0"/>
    <b v="0"/>
    <s v="7154352.252"/>
    <n v="0"/>
    <s v="7154352.252"/>
    <n v="0"/>
    <b v="0"/>
    <b v="1"/>
  </r>
  <r>
    <s v="C"/>
    <s v="A"/>
    <n v="20150101"/>
    <n v="2015"/>
    <n v="52"/>
    <x v="7"/>
    <n v="180"/>
    <s v="COD"/>
    <x v="1"/>
    <s v="M"/>
    <s v="Import"/>
    <n v="646"/>
    <s v="RWA"/>
    <x v="28"/>
    <n v="0"/>
    <s v="W00"/>
    <s v="World"/>
    <s v="H4"/>
    <s v="HS"/>
    <b v="1"/>
    <n v="31"/>
    <s v="Fertilizers"/>
    <x v="0"/>
    <x v="0"/>
    <b v="0"/>
    <s v="C00"/>
    <s v="TOTAL CPC"/>
    <n v="0"/>
    <n v="0"/>
    <s v="TOTAL MOT"/>
    <n v="-1"/>
    <s v="N/A"/>
    <n v="0"/>
    <b v="0"/>
    <n v="-1"/>
    <s v="N/A"/>
    <n v="0"/>
    <b v="0"/>
    <n v="0"/>
    <b v="0"/>
    <n v="0"/>
    <b v="0"/>
    <s v="1635.036"/>
    <n v="0"/>
    <s v="1635.036"/>
    <n v="0"/>
    <b v="0"/>
    <b v="1"/>
  </r>
  <r>
    <s v="C"/>
    <s v="A"/>
    <n v="20150101"/>
    <n v="2015"/>
    <n v="52"/>
    <x v="7"/>
    <n v="180"/>
    <s v="COD"/>
    <x v="1"/>
    <s v="M"/>
    <s v="Import"/>
    <n v="682"/>
    <s v="SAU"/>
    <x v="48"/>
    <n v="0"/>
    <s v="W00"/>
    <s v="World"/>
    <s v="H4"/>
    <s v="HS"/>
    <b v="1"/>
    <n v="31"/>
    <s v="Fertilizers"/>
    <x v="0"/>
    <x v="0"/>
    <b v="0"/>
    <s v="C00"/>
    <s v="TOTAL CPC"/>
    <n v="0"/>
    <n v="0"/>
    <s v="TOTAL MOT"/>
    <n v="-1"/>
    <s v="N/A"/>
    <n v="0"/>
    <b v="0"/>
    <n v="-1"/>
    <s v="N/A"/>
    <n v="0"/>
    <b v="0"/>
    <n v="0"/>
    <b v="0"/>
    <n v="0"/>
    <b v="0"/>
    <s v="26107.341"/>
    <n v="0"/>
    <s v="26107.341"/>
    <n v="0"/>
    <b v="0"/>
    <b v="1"/>
  </r>
  <r>
    <s v="C"/>
    <s v="A"/>
    <n v="20150101"/>
    <n v="2015"/>
    <n v="52"/>
    <x v="7"/>
    <n v="180"/>
    <s v="COD"/>
    <x v="1"/>
    <s v="M"/>
    <s v="Import"/>
    <n v="686"/>
    <s v="SEN"/>
    <x v="10"/>
    <n v="0"/>
    <s v="W00"/>
    <s v="World"/>
    <s v="H4"/>
    <s v="HS"/>
    <b v="1"/>
    <n v="31"/>
    <s v="Fertilizers"/>
    <x v="0"/>
    <x v="0"/>
    <b v="0"/>
    <s v="C00"/>
    <s v="TOTAL CPC"/>
    <n v="0"/>
    <n v="0"/>
    <s v="TOTAL MOT"/>
    <n v="-1"/>
    <s v="N/A"/>
    <n v="0"/>
    <b v="0"/>
    <n v="-1"/>
    <s v="N/A"/>
    <n v="0"/>
    <b v="0"/>
    <n v="0"/>
    <b v="0"/>
    <n v="0"/>
    <b v="0"/>
    <s v="104.701"/>
    <n v="0"/>
    <s v="104.701"/>
    <n v="0"/>
    <b v="0"/>
    <b v="1"/>
  </r>
  <r>
    <s v="C"/>
    <s v="A"/>
    <n v="20150101"/>
    <n v="2015"/>
    <n v="52"/>
    <x v="7"/>
    <n v="180"/>
    <s v="COD"/>
    <x v="1"/>
    <s v="M"/>
    <s v="Import"/>
    <n v="699"/>
    <s v="IND"/>
    <x v="11"/>
    <n v="0"/>
    <s v="W00"/>
    <s v="World"/>
    <s v="H4"/>
    <s v="HS"/>
    <b v="1"/>
    <n v="31"/>
    <s v="Fertilizers"/>
    <x v="0"/>
    <x v="0"/>
    <b v="0"/>
    <s v="C00"/>
    <s v="TOTAL CPC"/>
    <n v="0"/>
    <n v="0"/>
    <s v="TOTAL MOT"/>
    <n v="-1"/>
    <s v="N/A"/>
    <n v="0"/>
    <b v="0"/>
    <n v="-1"/>
    <s v="N/A"/>
    <n v="0"/>
    <b v="0"/>
    <n v="0"/>
    <b v="0"/>
    <n v="0"/>
    <b v="0"/>
    <s v="148954.635"/>
    <n v="0"/>
    <s v="148954.635"/>
    <n v="0"/>
    <b v="0"/>
    <b v="1"/>
  </r>
  <r>
    <s v="C"/>
    <s v="A"/>
    <n v="20150101"/>
    <n v="2015"/>
    <n v="52"/>
    <x v="7"/>
    <n v="180"/>
    <s v="COD"/>
    <x v="1"/>
    <s v="M"/>
    <s v="Import"/>
    <n v="704"/>
    <s v="VNM"/>
    <x v="29"/>
    <n v="0"/>
    <s v="W00"/>
    <s v="World"/>
    <s v="H4"/>
    <s v="HS"/>
    <b v="1"/>
    <n v="31"/>
    <s v="Fertilizers"/>
    <x v="0"/>
    <x v="0"/>
    <b v="0"/>
    <s v="C00"/>
    <s v="TOTAL CPC"/>
    <n v="0"/>
    <n v="0"/>
    <s v="TOTAL MOT"/>
    <n v="-1"/>
    <s v="N/A"/>
    <n v="0"/>
    <b v="0"/>
    <n v="-1"/>
    <s v="N/A"/>
    <n v="0"/>
    <b v="0"/>
    <n v="0"/>
    <b v="0"/>
    <n v="0"/>
    <b v="0"/>
    <s v="341422.239"/>
    <n v="0"/>
    <s v="341422.239"/>
    <n v="0"/>
    <b v="0"/>
    <b v="1"/>
  </r>
  <r>
    <s v="C"/>
    <s v="A"/>
    <n v="20150101"/>
    <n v="2015"/>
    <n v="52"/>
    <x v="7"/>
    <n v="180"/>
    <s v="COD"/>
    <x v="1"/>
    <s v="M"/>
    <s v="Import"/>
    <n v="710"/>
    <s v="ZAF"/>
    <x v="30"/>
    <n v="0"/>
    <s v="W00"/>
    <s v="World"/>
    <s v="H4"/>
    <s v="HS"/>
    <b v="1"/>
    <n v="31"/>
    <s v="Fertilizers"/>
    <x v="0"/>
    <x v="0"/>
    <b v="0"/>
    <s v="C00"/>
    <s v="TOTAL CPC"/>
    <n v="0"/>
    <n v="0"/>
    <s v="TOTAL MOT"/>
    <n v="-1"/>
    <s v="N/A"/>
    <n v="0"/>
    <b v="0"/>
    <n v="-1"/>
    <s v="N/A"/>
    <n v="0"/>
    <b v="0"/>
    <n v="0"/>
    <b v="1"/>
    <n v="0"/>
    <b v="0"/>
    <s v="29213423.685"/>
    <n v="0"/>
    <s v="29213423.685"/>
    <n v="4"/>
    <b v="0"/>
    <b v="1"/>
  </r>
  <r>
    <s v="C"/>
    <s v="A"/>
    <n v="20150101"/>
    <n v="2015"/>
    <n v="52"/>
    <x v="7"/>
    <n v="180"/>
    <s v="COD"/>
    <x v="1"/>
    <s v="M"/>
    <s v="Import"/>
    <n v="724"/>
    <s v="ESP"/>
    <x v="12"/>
    <n v="0"/>
    <s v="W00"/>
    <s v="World"/>
    <s v="H4"/>
    <s v="HS"/>
    <b v="1"/>
    <n v="31"/>
    <s v="Fertilizers"/>
    <x v="0"/>
    <x v="0"/>
    <b v="0"/>
    <s v="C00"/>
    <s v="TOTAL CPC"/>
    <n v="0"/>
    <n v="0"/>
    <s v="TOTAL MOT"/>
    <n v="-1"/>
    <s v="N/A"/>
    <n v="0"/>
    <b v="0"/>
    <n v="-1"/>
    <s v="N/A"/>
    <n v="0"/>
    <b v="0"/>
    <n v="0"/>
    <b v="0"/>
    <n v="0"/>
    <b v="0"/>
    <s v="5486.125"/>
    <n v="0"/>
    <s v="5486.125"/>
    <n v="0"/>
    <b v="0"/>
    <b v="1"/>
  </r>
  <r>
    <s v="C"/>
    <s v="A"/>
    <n v="20150101"/>
    <n v="2015"/>
    <n v="52"/>
    <x v="7"/>
    <n v="180"/>
    <s v="COD"/>
    <x v="1"/>
    <s v="M"/>
    <s v="Import"/>
    <n v="752"/>
    <s v="SWE"/>
    <x v="13"/>
    <n v="0"/>
    <s v="W00"/>
    <s v="World"/>
    <s v="H4"/>
    <s v="HS"/>
    <b v="1"/>
    <n v="31"/>
    <s v="Fertilizers"/>
    <x v="0"/>
    <x v="0"/>
    <b v="0"/>
    <s v="C00"/>
    <s v="TOTAL CPC"/>
    <n v="0"/>
    <n v="0"/>
    <s v="TOTAL MOT"/>
    <n v="-1"/>
    <s v="N/A"/>
    <n v="0"/>
    <b v="0"/>
    <n v="-1"/>
    <s v="N/A"/>
    <n v="0"/>
    <b v="0"/>
    <n v="0"/>
    <b v="0"/>
    <n v="0"/>
    <b v="0"/>
    <s v="4198221.296"/>
    <n v="0"/>
    <s v="4198221.296"/>
    <n v="0"/>
    <b v="0"/>
    <b v="1"/>
  </r>
  <r>
    <s v="C"/>
    <s v="A"/>
    <n v="20150101"/>
    <n v="2015"/>
    <n v="52"/>
    <x v="7"/>
    <n v="180"/>
    <s v="COD"/>
    <x v="1"/>
    <s v="M"/>
    <s v="Import"/>
    <n v="784"/>
    <s v="ARE"/>
    <x v="32"/>
    <n v="0"/>
    <s v="W00"/>
    <s v="World"/>
    <s v="H4"/>
    <s v="HS"/>
    <b v="1"/>
    <n v="31"/>
    <s v="Fertilizers"/>
    <x v="0"/>
    <x v="0"/>
    <b v="0"/>
    <s v="C00"/>
    <s v="TOTAL CPC"/>
    <n v="0"/>
    <n v="0"/>
    <s v="TOTAL MOT"/>
    <n v="-1"/>
    <s v="N/A"/>
    <n v="0"/>
    <b v="0"/>
    <n v="-1"/>
    <s v="N/A"/>
    <n v="0"/>
    <b v="0"/>
    <n v="0"/>
    <b v="0"/>
    <n v="0"/>
    <b v="0"/>
    <s v="115250.455"/>
    <n v="0"/>
    <s v="115250.455"/>
    <n v="0"/>
    <b v="0"/>
    <b v="1"/>
  </r>
  <r>
    <s v="C"/>
    <s v="A"/>
    <n v="20150101"/>
    <n v="2015"/>
    <n v="52"/>
    <x v="7"/>
    <n v="180"/>
    <s v="COD"/>
    <x v="1"/>
    <s v="M"/>
    <s v="Import"/>
    <n v="800"/>
    <s v="UGA"/>
    <x v="34"/>
    <n v="0"/>
    <s v="W00"/>
    <s v="World"/>
    <s v="H4"/>
    <s v="HS"/>
    <b v="1"/>
    <n v="31"/>
    <s v="Fertilizers"/>
    <x v="0"/>
    <x v="0"/>
    <b v="0"/>
    <s v="C00"/>
    <s v="TOTAL CPC"/>
    <n v="0"/>
    <n v="0"/>
    <s v="TOTAL MOT"/>
    <n v="-1"/>
    <s v="N/A"/>
    <n v="0"/>
    <b v="0"/>
    <n v="-1"/>
    <s v="N/A"/>
    <n v="0"/>
    <b v="0"/>
    <n v="0"/>
    <b v="0"/>
    <n v="0"/>
    <b v="0"/>
    <s v="10476.885"/>
    <n v="0"/>
    <s v="10476.885"/>
    <n v="0"/>
    <b v="0"/>
    <b v="1"/>
  </r>
  <r>
    <s v="C"/>
    <s v="A"/>
    <n v="20150101"/>
    <n v="2015"/>
    <n v="52"/>
    <x v="7"/>
    <n v="180"/>
    <s v="COD"/>
    <x v="1"/>
    <s v="M"/>
    <s v="Import"/>
    <n v="834"/>
    <s v="TZA"/>
    <x v="38"/>
    <n v="0"/>
    <s v="W00"/>
    <s v="World"/>
    <s v="H4"/>
    <s v="HS"/>
    <b v="1"/>
    <n v="31"/>
    <s v="Fertilizers"/>
    <x v="0"/>
    <x v="0"/>
    <b v="0"/>
    <s v="C00"/>
    <s v="TOTAL CPC"/>
    <n v="0"/>
    <n v="0"/>
    <s v="TOTAL MOT"/>
    <n v="-1"/>
    <s v="N/A"/>
    <n v="0"/>
    <b v="0"/>
    <n v="-1"/>
    <s v="N/A"/>
    <n v="0"/>
    <b v="0"/>
    <n v="0"/>
    <b v="0"/>
    <n v="0"/>
    <b v="0"/>
    <s v="25355.086"/>
    <n v="0"/>
    <s v="25355.086"/>
    <n v="0"/>
    <b v="0"/>
    <b v="1"/>
  </r>
  <r>
    <s v="C"/>
    <s v="A"/>
    <n v="20150101"/>
    <n v="2015"/>
    <n v="52"/>
    <x v="7"/>
    <n v="180"/>
    <s v="COD"/>
    <x v="1"/>
    <s v="M"/>
    <s v="Import"/>
    <n v="842"/>
    <s v="USA"/>
    <x v="15"/>
    <n v="0"/>
    <s v="W00"/>
    <s v="World"/>
    <s v="H4"/>
    <s v="HS"/>
    <b v="1"/>
    <n v="31"/>
    <s v="Fertilizers"/>
    <x v="0"/>
    <x v="0"/>
    <b v="0"/>
    <s v="C00"/>
    <s v="TOTAL CPC"/>
    <n v="0"/>
    <n v="0"/>
    <s v="TOTAL MOT"/>
    <n v="-1"/>
    <s v="N/A"/>
    <n v="0"/>
    <b v="0"/>
    <n v="-1"/>
    <s v="N/A"/>
    <n v="0"/>
    <b v="0"/>
    <n v="0"/>
    <b v="0"/>
    <n v="0"/>
    <b v="0"/>
    <s v="116.017"/>
    <n v="0"/>
    <s v="116.017"/>
    <n v="0"/>
    <b v="0"/>
    <b v="1"/>
  </r>
  <r>
    <s v="C"/>
    <s v="A"/>
    <n v="20150101"/>
    <n v="2015"/>
    <n v="52"/>
    <x v="7"/>
    <n v="180"/>
    <s v="COD"/>
    <x v="1"/>
    <s v="M"/>
    <s v="Import"/>
    <n v="894"/>
    <s v="ZMB"/>
    <x v="39"/>
    <n v="0"/>
    <s v="W00"/>
    <s v="World"/>
    <s v="H4"/>
    <s v="HS"/>
    <b v="1"/>
    <n v="31"/>
    <s v="Fertilizers"/>
    <x v="0"/>
    <x v="0"/>
    <b v="0"/>
    <s v="C00"/>
    <s v="TOTAL CPC"/>
    <n v="0"/>
    <n v="0"/>
    <s v="TOTAL MOT"/>
    <n v="-1"/>
    <s v="N/A"/>
    <n v="0"/>
    <b v="0"/>
    <n v="-1"/>
    <s v="N/A"/>
    <n v="0"/>
    <b v="0"/>
    <n v="0"/>
    <b v="0"/>
    <n v="0"/>
    <b v="0"/>
    <s v="2115641.87"/>
    <n v="0"/>
    <s v="2115641.87"/>
    <n v="0"/>
    <b v="0"/>
    <b v="1"/>
  </r>
  <r>
    <s v="C"/>
    <s v="A"/>
    <n v="20150101"/>
    <n v="2015"/>
    <n v="52"/>
    <x v="7"/>
    <n v="562"/>
    <s v="NER"/>
    <x v="0"/>
    <s v="M"/>
    <s v="Import"/>
    <n v="0"/>
    <s v="W00"/>
    <x v="0"/>
    <n v="0"/>
    <s v="W00"/>
    <s v="World"/>
    <s v="H4"/>
    <s v="HS"/>
    <b v="1"/>
    <n v="31"/>
    <s v="Fertilizers"/>
    <x v="0"/>
    <x v="0"/>
    <b v="0"/>
    <s v="C00"/>
    <s v="TOTAL CPC"/>
    <n v="0"/>
    <n v="0"/>
    <s v="TOTAL MOT"/>
    <n v="-1"/>
    <s v="N/A"/>
    <m/>
    <b v="0"/>
    <n v="-1"/>
    <s v="N/A"/>
    <m/>
    <b v="0"/>
    <m/>
    <b v="0"/>
    <m/>
    <b v="0"/>
    <n v="13434609"/>
    <m/>
    <n v="13434609"/>
    <n v="0"/>
    <b v="1"/>
    <b v="0"/>
  </r>
  <r>
    <s v="C"/>
    <s v="A"/>
    <n v="20150101"/>
    <n v="2015"/>
    <n v="52"/>
    <x v="7"/>
    <n v="562"/>
    <s v="NER"/>
    <x v="0"/>
    <s v="M"/>
    <s v="Import"/>
    <n v="156"/>
    <s v="CHN"/>
    <x v="1"/>
    <n v="0"/>
    <s v="W00"/>
    <s v="World"/>
    <s v="H4"/>
    <s v="HS"/>
    <b v="1"/>
    <n v="31"/>
    <s v="Fertilizers"/>
    <x v="0"/>
    <x v="0"/>
    <b v="0"/>
    <s v="C00"/>
    <s v="TOTAL CPC"/>
    <n v="0"/>
    <n v="0"/>
    <s v="TOTAL MOT"/>
    <n v="-1"/>
    <s v="N/A"/>
    <m/>
    <b v="0"/>
    <n v="-1"/>
    <s v="N/A"/>
    <m/>
    <b v="0"/>
    <m/>
    <b v="0"/>
    <m/>
    <b v="0"/>
    <n v="6369"/>
    <m/>
    <n v="6369"/>
    <n v="0"/>
    <b v="1"/>
    <b v="0"/>
  </r>
  <r>
    <s v="C"/>
    <s v="A"/>
    <n v="20150101"/>
    <n v="2015"/>
    <n v="52"/>
    <x v="7"/>
    <n v="562"/>
    <s v="NER"/>
    <x v="0"/>
    <s v="M"/>
    <s v="Import"/>
    <n v="204"/>
    <s v="BEN"/>
    <x v="2"/>
    <n v="0"/>
    <s v="W00"/>
    <s v="World"/>
    <s v="H4"/>
    <s v="HS"/>
    <b v="1"/>
    <n v="31"/>
    <s v="Fertilizers"/>
    <x v="0"/>
    <x v="0"/>
    <b v="0"/>
    <s v="C00"/>
    <s v="TOTAL CPC"/>
    <n v="0"/>
    <n v="0"/>
    <s v="TOTAL MOT"/>
    <n v="-1"/>
    <s v="N/A"/>
    <m/>
    <b v="0"/>
    <n v="-1"/>
    <s v="N/A"/>
    <m/>
    <b v="0"/>
    <m/>
    <b v="0"/>
    <m/>
    <b v="0"/>
    <n v="10752"/>
    <m/>
    <n v="10752"/>
    <n v="0"/>
    <b v="1"/>
    <b v="0"/>
  </r>
  <r>
    <s v="C"/>
    <s v="A"/>
    <n v="20150101"/>
    <n v="2015"/>
    <n v="52"/>
    <x v="7"/>
    <n v="562"/>
    <s v="NER"/>
    <x v="0"/>
    <s v="M"/>
    <s v="Import"/>
    <n v="251"/>
    <s v="FRA"/>
    <x v="3"/>
    <n v="0"/>
    <s v="W00"/>
    <s v="World"/>
    <s v="H4"/>
    <s v="HS"/>
    <b v="1"/>
    <n v="31"/>
    <s v="Fertilizers"/>
    <x v="0"/>
    <x v="0"/>
    <b v="0"/>
    <s v="C00"/>
    <s v="TOTAL CPC"/>
    <n v="0"/>
    <n v="0"/>
    <s v="TOTAL MOT"/>
    <n v="-1"/>
    <s v="N/A"/>
    <m/>
    <b v="0"/>
    <n v="-1"/>
    <s v="N/A"/>
    <m/>
    <b v="0"/>
    <m/>
    <b v="0"/>
    <m/>
    <b v="0"/>
    <n v="243052"/>
    <m/>
    <n v="243052"/>
    <n v="0"/>
    <b v="1"/>
    <b v="0"/>
  </r>
  <r>
    <s v="C"/>
    <s v="A"/>
    <n v="20150101"/>
    <n v="2015"/>
    <n v="52"/>
    <x v="7"/>
    <n v="562"/>
    <s v="NER"/>
    <x v="0"/>
    <s v="M"/>
    <s v="Import"/>
    <n v="276"/>
    <s v="DEU"/>
    <x v="4"/>
    <n v="0"/>
    <s v="W00"/>
    <s v="World"/>
    <s v="H4"/>
    <s v="HS"/>
    <b v="1"/>
    <n v="31"/>
    <s v="Fertilizers"/>
    <x v="0"/>
    <x v="0"/>
    <b v="0"/>
    <s v="C00"/>
    <s v="TOTAL CPC"/>
    <n v="0"/>
    <n v="0"/>
    <s v="TOTAL MOT"/>
    <n v="-1"/>
    <s v="N/A"/>
    <m/>
    <b v="0"/>
    <n v="-1"/>
    <s v="N/A"/>
    <m/>
    <b v="0"/>
    <m/>
    <b v="0"/>
    <m/>
    <b v="0"/>
    <n v="49"/>
    <m/>
    <n v="49"/>
    <n v="0"/>
    <b v="1"/>
    <b v="0"/>
  </r>
  <r>
    <s v="C"/>
    <s v="A"/>
    <n v="20150101"/>
    <n v="2015"/>
    <n v="52"/>
    <x v="7"/>
    <n v="562"/>
    <s v="NER"/>
    <x v="0"/>
    <s v="M"/>
    <s v="Import"/>
    <n v="288"/>
    <s v="GHA"/>
    <x v="5"/>
    <n v="0"/>
    <s v="W00"/>
    <s v="World"/>
    <s v="H4"/>
    <s v="HS"/>
    <b v="1"/>
    <n v="31"/>
    <s v="Fertilizers"/>
    <x v="0"/>
    <x v="0"/>
    <b v="0"/>
    <s v="C00"/>
    <s v="TOTAL CPC"/>
    <n v="0"/>
    <n v="0"/>
    <s v="TOTAL MOT"/>
    <n v="-1"/>
    <s v="N/A"/>
    <m/>
    <b v="0"/>
    <n v="-1"/>
    <s v="N/A"/>
    <m/>
    <b v="0"/>
    <m/>
    <b v="0"/>
    <m/>
    <b v="0"/>
    <n v="1679"/>
    <m/>
    <n v="1679"/>
    <n v="0"/>
    <b v="1"/>
    <b v="0"/>
  </r>
  <r>
    <s v="C"/>
    <s v="A"/>
    <n v="20150101"/>
    <n v="2015"/>
    <n v="52"/>
    <x v="7"/>
    <n v="562"/>
    <s v="NER"/>
    <x v="0"/>
    <s v="M"/>
    <s v="Import"/>
    <n v="364"/>
    <s v="IRN"/>
    <x v="73"/>
    <n v="0"/>
    <s v="W00"/>
    <s v="World"/>
    <s v="H4"/>
    <s v="HS"/>
    <b v="1"/>
    <n v="31"/>
    <s v="Fertilizers"/>
    <x v="0"/>
    <x v="0"/>
    <b v="0"/>
    <s v="C00"/>
    <s v="TOTAL CPC"/>
    <n v="0"/>
    <n v="0"/>
    <s v="TOTAL MOT"/>
    <n v="-1"/>
    <s v="N/A"/>
    <m/>
    <b v="0"/>
    <n v="-1"/>
    <s v="N/A"/>
    <m/>
    <b v="0"/>
    <m/>
    <b v="0"/>
    <m/>
    <b v="0"/>
    <n v="674652"/>
    <m/>
    <n v="674652"/>
    <n v="0"/>
    <b v="1"/>
    <b v="0"/>
  </r>
  <r>
    <s v="C"/>
    <s v="A"/>
    <n v="20150101"/>
    <n v="2015"/>
    <n v="52"/>
    <x v="7"/>
    <n v="562"/>
    <s v="NER"/>
    <x v="0"/>
    <s v="M"/>
    <s v="Import"/>
    <n v="384"/>
    <s v="CIV"/>
    <x v="6"/>
    <n v="0"/>
    <s v="W00"/>
    <s v="World"/>
    <s v="H4"/>
    <s v="HS"/>
    <b v="1"/>
    <n v="31"/>
    <s v="Fertilizers"/>
    <x v="0"/>
    <x v="0"/>
    <b v="0"/>
    <s v="C00"/>
    <s v="TOTAL CPC"/>
    <n v="0"/>
    <n v="0"/>
    <s v="TOTAL MOT"/>
    <n v="-1"/>
    <s v="N/A"/>
    <m/>
    <b v="0"/>
    <n v="-1"/>
    <s v="N/A"/>
    <m/>
    <b v="0"/>
    <m/>
    <b v="0"/>
    <m/>
    <b v="0"/>
    <n v="2734854"/>
    <m/>
    <n v="2734854"/>
    <n v="0"/>
    <b v="1"/>
    <b v="0"/>
  </r>
  <r>
    <s v="C"/>
    <s v="A"/>
    <n v="20150101"/>
    <n v="2015"/>
    <n v="52"/>
    <x v="7"/>
    <n v="562"/>
    <s v="NER"/>
    <x v="0"/>
    <s v="M"/>
    <s v="Import"/>
    <n v="392"/>
    <s v="JPN"/>
    <x v="74"/>
    <n v="0"/>
    <s v="W00"/>
    <s v="World"/>
    <s v="H4"/>
    <s v="HS"/>
    <b v="1"/>
    <n v="31"/>
    <s v="Fertilizers"/>
    <x v="0"/>
    <x v="0"/>
    <b v="0"/>
    <s v="C00"/>
    <s v="TOTAL CPC"/>
    <n v="0"/>
    <n v="0"/>
    <s v="TOTAL MOT"/>
    <n v="-1"/>
    <s v="N/A"/>
    <m/>
    <b v="0"/>
    <n v="-1"/>
    <s v="N/A"/>
    <m/>
    <b v="0"/>
    <m/>
    <b v="0"/>
    <m/>
    <b v="0"/>
    <n v="9867"/>
    <m/>
    <n v="9867"/>
    <n v="0"/>
    <b v="1"/>
    <b v="0"/>
  </r>
  <r>
    <s v="C"/>
    <s v="A"/>
    <n v="20150101"/>
    <n v="2015"/>
    <n v="52"/>
    <x v="7"/>
    <n v="562"/>
    <s v="NER"/>
    <x v="0"/>
    <s v="M"/>
    <s v="Import"/>
    <n v="434"/>
    <s v="LBY"/>
    <x v="42"/>
    <n v="0"/>
    <s v="W00"/>
    <s v="World"/>
    <s v="H4"/>
    <s v="HS"/>
    <b v="1"/>
    <n v="31"/>
    <s v="Fertilizers"/>
    <x v="0"/>
    <x v="0"/>
    <b v="0"/>
    <s v="C00"/>
    <s v="TOTAL CPC"/>
    <n v="0"/>
    <n v="0"/>
    <s v="TOTAL MOT"/>
    <n v="-1"/>
    <s v="N/A"/>
    <m/>
    <b v="0"/>
    <n v="-1"/>
    <s v="N/A"/>
    <m/>
    <b v="0"/>
    <m/>
    <b v="0"/>
    <m/>
    <b v="0"/>
    <n v="1517686"/>
    <m/>
    <n v="1517686"/>
    <n v="0"/>
    <b v="1"/>
    <b v="0"/>
  </r>
  <r>
    <s v="C"/>
    <s v="A"/>
    <n v="20150101"/>
    <n v="2015"/>
    <n v="52"/>
    <x v="7"/>
    <n v="562"/>
    <s v="NER"/>
    <x v="0"/>
    <s v="M"/>
    <s v="Import"/>
    <n v="566"/>
    <s v="NGA"/>
    <x v="8"/>
    <n v="0"/>
    <s v="W00"/>
    <s v="World"/>
    <s v="H4"/>
    <s v="HS"/>
    <b v="1"/>
    <n v="31"/>
    <s v="Fertilizers"/>
    <x v="0"/>
    <x v="0"/>
    <b v="0"/>
    <s v="C00"/>
    <s v="TOTAL CPC"/>
    <n v="0"/>
    <n v="0"/>
    <s v="TOTAL MOT"/>
    <n v="-1"/>
    <s v="N/A"/>
    <m/>
    <b v="0"/>
    <n v="-1"/>
    <s v="N/A"/>
    <m/>
    <b v="0"/>
    <m/>
    <b v="0"/>
    <m/>
    <b v="0"/>
    <n v="6091285"/>
    <m/>
    <n v="6091285"/>
    <n v="0"/>
    <b v="1"/>
    <b v="0"/>
  </r>
  <r>
    <s v="C"/>
    <s v="A"/>
    <n v="20150101"/>
    <n v="2015"/>
    <n v="52"/>
    <x v="7"/>
    <n v="562"/>
    <s v="NER"/>
    <x v="0"/>
    <s v="M"/>
    <s v="Import"/>
    <n v="643"/>
    <s v="RUS"/>
    <x v="9"/>
    <n v="0"/>
    <s v="W00"/>
    <s v="World"/>
    <s v="H4"/>
    <s v="HS"/>
    <b v="1"/>
    <n v="31"/>
    <s v="Fertilizers"/>
    <x v="0"/>
    <x v="0"/>
    <b v="0"/>
    <s v="C00"/>
    <s v="TOTAL CPC"/>
    <n v="0"/>
    <n v="0"/>
    <s v="TOTAL MOT"/>
    <n v="-1"/>
    <s v="N/A"/>
    <m/>
    <b v="0"/>
    <n v="-1"/>
    <s v="N/A"/>
    <m/>
    <b v="0"/>
    <m/>
    <b v="0"/>
    <m/>
    <b v="0"/>
    <n v="37188"/>
    <m/>
    <n v="37188"/>
    <n v="0"/>
    <b v="1"/>
    <b v="0"/>
  </r>
  <r>
    <s v="C"/>
    <s v="A"/>
    <n v="20150101"/>
    <n v="2015"/>
    <n v="52"/>
    <x v="7"/>
    <n v="562"/>
    <s v="NER"/>
    <x v="0"/>
    <s v="M"/>
    <s v="Import"/>
    <n v="710"/>
    <s v="ZAF"/>
    <x v="30"/>
    <n v="0"/>
    <s v="W00"/>
    <s v="World"/>
    <s v="H4"/>
    <s v="HS"/>
    <b v="1"/>
    <n v="31"/>
    <s v="Fertilizers"/>
    <x v="0"/>
    <x v="0"/>
    <b v="0"/>
    <s v="C00"/>
    <s v="TOTAL CPC"/>
    <n v="0"/>
    <n v="0"/>
    <s v="TOTAL MOT"/>
    <n v="-1"/>
    <s v="N/A"/>
    <m/>
    <b v="0"/>
    <n v="-1"/>
    <s v="N/A"/>
    <m/>
    <b v="0"/>
    <m/>
    <b v="0"/>
    <m/>
    <b v="0"/>
    <n v="12367"/>
    <m/>
    <n v="12367"/>
    <n v="0"/>
    <b v="1"/>
    <b v="0"/>
  </r>
  <r>
    <s v="C"/>
    <s v="A"/>
    <n v="20150101"/>
    <n v="2015"/>
    <n v="52"/>
    <x v="7"/>
    <n v="562"/>
    <s v="NER"/>
    <x v="0"/>
    <s v="M"/>
    <s v="Import"/>
    <n v="768"/>
    <s v="TGO"/>
    <x v="14"/>
    <n v="0"/>
    <s v="W00"/>
    <s v="World"/>
    <s v="H4"/>
    <s v="HS"/>
    <b v="1"/>
    <n v="31"/>
    <s v="Fertilizers"/>
    <x v="0"/>
    <x v="0"/>
    <b v="0"/>
    <s v="C00"/>
    <s v="TOTAL CPC"/>
    <n v="0"/>
    <n v="0"/>
    <s v="TOTAL MOT"/>
    <n v="-1"/>
    <s v="N/A"/>
    <m/>
    <b v="0"/>
    <n v="-1"/>
    <s v="N/A"/>
    <m/>
    <b v="0"/>
    <m/>
    <b v="0"/>
    <m/>
    <b v="0"/>
    <n v="2045590"/>
    <m/>
    <n v="2045590"/>
    <n v="0"/>
    <b v="1"/>
    <b v="0"/>
  </r>
  <r>
    <s v="C"/>
    <s v="A"/>
    <n v="20150101"/>
    <n v="2015"/>
    <n v="52"/>
    <x v="7"/>
    <n v="562"/>
    <s v="NER"/>
    <x v="0"/>
    <s v="M"/>
    <s v="Import"/>
    <n v="842"/>
    <s v="USA"/>
    <x v="15"/>
    <n v="0"/>
    <s v="W00"/>
    <s v="World"/>
    <s v="H4"/>
    <s v="HS"/>
    <b v="1"/>
    <n v="31"/>
    <s v="Fertilizers"/>
    <x v="0"/>
    <x v="0"/>
    <b v="0"/>
    <s v="C00"/>
    <s v="TOTAL CPC"/>
    <n v="0"/>
    <n v="0"/>
    <s v="TOTAL MOT"/>
    <n v="-1"/>
    <s v="N/A"/>
    <m/>
    <b v="0"/>
    <n v="-1"/>
    <s v="N/A"/>
    <m/>
    <b v="0"/>
    <m/>
    <b v="0"/>
    <m/>
    <b v="0"/>
    <n v="516"/>
    <m/>
    <n v="516"/>
    <n v="0"/>
    <b v="1"/>
    <b v="0"/>
  </r>
  <r>
    <s v="C"/>
    <s v="A"/>
    <n v="20150101"/>
    <n v="2015"/>
    <n v="52"/>
    <x v="7"/>
    <n v="562"/>
    <s v="NER"/>
    <x v="0"/>
    <s v="M"/>
    <s v="Import"/>
    <n v="854"/>
    <s v="BFA"/>
    <x v="16"/>
    <n v="0"/>
    <s v="W00"/>
    <s v="World"/>
    <s v="H4"/>
    <s v="HS"/>
    <b v="1"/>
    <n v="31"/>
    <s v="Fertilizers"/>
    <x v="0"/>
    <x v="0"/>
    <b v="0"/>
    <s v="C00"/>
    <s v="TOTAL CPC"/>
    <n v="0"/>
    <n v="0"/>
    <s v="TOTAL MOT"/>
    <n v="-1"/>
    <s v="N/A"/>
    <m/>
    <b v="0"/>
    <n v="-1"/>
    <s v="N/A"/>
    <m/>
    <b v="0"/>
    <m/>
    <b v="0"/>
    <m/>
    <b v="0"/>
    <n v="48704"/>
    <m/>
    <n v="48704"/>
    <n v="0"/>
    <b v="1"/>
    <b v="0"/>
  </r>
  <r>
    <s v="C"/>
    <s v="A"/>
    <n v="20150101"/>
    <n v="2015"/>
    <n v="52"/>
    <x v="7"/>
    <n v="180"/>
    <s v="COD"/>
    <x v="1"/>
    <s v="M"/>
    <s v="Import"/>
    <n v="0"/>
    <s v="W00"/>
    <x v="0"/>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604563"/>
    <b v="0"/>
    <n v="8"/>
    <s v="kg"/>
    <n v="604563"/>
    <b v="0"/>
    <n v="604563"/>
    <b v="0"/>
    <n v="0"/>
    <b v="0"/>
    <s v="157587.471"/>
    <n v="0"/>
    <s v="157587.471"/>
    <n v="0"/>
    <b v="0"/>
    <b v="1"/>
  </r>
  <r>
    <s v="C"/>
    <s v="A"/>
    <n v="20150101"/>
    <n v="2015"/>
    <n v="52"/>
    <x v="7"/>
    <n v="180"/>
    <s v="COD"/>
    <x v="1"/>
    <s v="M"/>
    <s v="Import"/>
    <n v="56"/>
    <s v="BEL"/>
    <x v="18"/>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113"/>
    <b v="0"/>
    <n v="8"/>
    <s v="kg"/>
    <n v="113"/>
    <b v="0"/>
    <n v="113"/>
    <b v="0"/>
    <n v="0"/>
    <b v="0"/>
    <s v="1279.557"/>
    <n v="0"/>
    <s v="1279.557"/>
    <n v="0"/>
    <b v="0"/>
    <b v="1"/>
  </r>
  <r>
    <s v="C"/>
    <s v="A"/>
    <n v="20150101"/>
    <n v="2015"/>
    <n v="52"/>
    <x v="7"/>
    <n v="180"/>
    <s v="COD"/>
    <x v="1"/>
    <s v="M"/>
    <s v="Import"/>
    <n v="156"/>
    <s v="CHN"/>
    <x v="1"/>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3650"/>
    <b v="0"/>
    <n v="8"/>
    <s v="kg"/>
    <n v="3650"/>
    <b v="0"/>
    <n v="3650"/>
    <b v="0"/>
    <n v="0"/>
    <b v="0"/>
    <s v="10576.049"/>
    <n v="0"/>
    <s v="10576.049"/>
    <n v="0"/>
    <b v="0"/>
    <b v="1"/>
  </r>
  <r>
    <s v="C"/>
    <s v="A"/>
    <n v="20150101"/>
    <n v="2015"/>
    <n v="52"/>
    <x v="7"/>
    <n v="180"/>
    <s v="COD"/>
    <x v="1"/>
    <s v="M"/>
    <s v="Import"/>
    <n v="710"/>
    <s v="ZAF"/>
    <x v="30"/>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600000"/>
    <b v="0"/>
    <n v="8"/>
    <s v="kg"/>
    <n v="600000"/>
    <b v="0"/>
    <n v="600000"/>
    <b v="0"/>
    <n v="0"/>
    <b v="0"/>
    <s v="145056.806"/>
    <n v="0"/>
    <s v="145056.806"/>
    <n v="0"/>
    <b v="0"/>
    <b v="1"/>
  </r>
  <r>
    <s v="C"/>
    <s v="A"/>
    <n v="20150101"/>
    <n v="2015"/>
    <n v="52"/>
    <x v="7"/>
    <n v="180"/>
    <s v="COD"/>
    <x v="1"/>
    <s v="M"/>
    <s v="Import"/>
    <n v="800"/>
    <s v="UGA"/>
    <x v="34"/>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800"/>
    <b v="0"/>
    <n v="8"/>
    <s v="kg"/>
    <n v="800"/>
    <b v="0"/>
    <n v="800"/>
    <b v="0"/>
    <n v="0"/>
    <b v="0"/>
    <s v="675.059"/>
    <n v="0"/>
    <s v="675.059"/>
    <n v="0"/>
    <b v="0"/>
    <b v="1"/>
  </r>
  <r>
    <s v="C"/>
    <s v="A"/>
    <n v="20150101"/>
    <n v="2015"/>
    <n v="52"/>
    <x v="7"/>
    <n v="562"/>
    <s v="NER"/>
    <x v="0"/>
    <s v="M"/>
    <s v="Import"/>
    <n v="0"/>
    <s v="W00"/>
    <x v="0"/>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5"/>
    <b v="0"/>
    <n v="-1"/>
    <s v="N/A"/>
    <m/>
    <b v="0"/>
    <n v="5"/>
    <b v="0"/>
    <m/>
    <b v="0"/>
    <n v="516"/>
    <m/>
    <n v="516"/>
    <n v="0"/>
    <b v="1"/>
    <b v="0"/>
  </r>
  <r>
    <s v="C"/>
    <s v="A"/>
    <n v="20150101"/>
    <n v="2015"/>
    <n v="52"/>
    <x v="7"/>
    <n v="562"/>
    <s v="NER"/>
    <x v="0"/>
    <s v="M"/>
    <s v="Import"/>
    <n v="842"/>
    <s v="USA"/>
    <x v="15"/>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5"/>
    <b v="0"/>
    <n v="-1"/>
    <s v="N/A"/>
    <m/>
    <b v="0"/>
    <n v="5"/>
    <b v="0"/>
    <m/>
    <b v="0"/>
    <n v="516"/>
    <m/>
    <n v="516"/>
    <n v="0"/>
    <b v="1"/>
    <b v="0"/>
  </r>
  <r>
    <s v="C"/>
    <s v="A"/>
    <n v="20150101"/>
    <n v="2015"/>
    <n v="52"/>
    <x v="7"/>
    <n v="180"/>
    <s v="COD"/>
    <x v="1"/>
    <s v="M"/>
    <s v="Import"/>
    <n v="0"/>
    <s v="W00"/>
    <x v="0"/>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604563"/>
    <b v="0"/>
    <n v="8"/>
    <s v="kg"/>
    <n v="604563"/>
    <b v="0"/>
    <n v="604563"/>
    <b v="0"/>
    <n v="0"/>
    <b v="0"/>
    <s v="157587.471"/>
    <n v="0"/>
    <s v="157587.471"/>
    <n v="0"/>
    <b v="0"/>
    <b v="1"/>
  </r>
  <r>
    <s v="C"/>
    <s v="A"/>
    <n v="20150101"/>
    <n v="2015"/>
    <n v="52"/>
    <x v="7"/>
    <n v="180"/>
    <s v="COD"/>
    <x v="1"/>
    <s v="M"/>
    <s v="Import"/>
    <n v="56"/>
    <s v="BEL"/>
    <x v="18"/>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113"/>
    <b v="0"/>
    <n v="8"/>
    <s v="kg"/>
    <n v="113"/>
    <b v="0"/>
    <n v="113"/>
    <b v="0"/>
    <n v="0"/>
    <b v="0"/>
    <s v="1279.557"/>
    <n v="0"/>
    <s v="1279.557"/>
    <n v="0"/>
    <b v="0"/>
    <b v="1"/>
  </r>
  <r>
    <s v="C"/>
    <s v="A"/>
    <n v="20150101"/>
    <n v="2015"/>
    <n v="52"/>
    <x v="7"/>
    <n v="180"/>
    <s v="COD"/>
    <x v="1"/>
    <s v="M"/>
    <s v="Import"/>
    <n v="156"/>
    <s v="CHN"/>
    <x v="1"/>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3650"/>
    <b v="0"/>
    <n v="8"/>
    <s v="kg"/>
    <n v="3650"/>
    <b v="0"/>
    <n v="3650"/>
    <b v="0"/>
    <n v="0"/>
    <b v="0"/>
    <s v="10576.049"/>
    <n v="0"/>
    <s v="10576.049"/>
    <n v="0"/>
    <b v="0"/>
    <b v="1"/>
  </r>
  <r>
    <s v="C"/>
    <s v="A"/>
    <n v="20150101"/>
    <n v="2015"/>
    <n v="52"/>
    <x v="7"/>
    <n v="180"/>
    <s v="COD"/>
    <x v="1"/>
    <s v="M"/>
    <s v="Import"/>
    <n v="710"/>
    <s v="ZAF"/>
    <x v="30"/>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600000"/>
    <b v="0"/>
    <n v="8"/>
    <s v="kg"/>
    <n v="600000"/>
    <b v="0"/>
    <n v="600000"/>
    <b v="0"/>
    <n v="0"/>
    <b v="0"/>
    <s v="145056.806"/>
    <n v="0"/>
    <s v="145056.806"/>
    <n v="0"/>
    <b v="0"/>
    <b v="1"/>
  </r>
  <r>
    <s v="C"/>
    <s v="A"/>
    <n v="20150101"/>
    <n v="2015"/>
    <n v="52"/>
    <x v="7"/>
    <n v="180"/>
    <s v="COD"/>
    <x v="1"/>
    <s v="M"/>
    <s v="Import"/>
    <n v="800"/>
    <s v="UGA"/>
    <x v="34"/>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800"/>
    <b v="0"/>
    <n v="8"/>
    <s v="kg"/>
    <n v="800"/>
    <b v="0"/>
    <n v="800"/>
    <b v="0"/>
    <n v="0"/>
    <b v="0"/>
    <s v="675.059"/>
    <n v="0"/>
    <s v="675.059"/>
    <n v="0"/>
    <b v="0"/>
    <b v="1"/>
  </r>
  <r>
    <s v="C"/>
    <s v="A"/>
    <n v="20150101"/>
    <n v="2015"/>
    <n v="52"/>
    <x v="7"/>
    <n v="562"/>
    <s v="NER"/>
    <x v="0"/>
    <s v="M"/>
    <s v="Import"/>
    <n v="0"/>
    <s v="W00"/>
    <x v="0"/>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5"/>
    <b v="0"/>
    <n v="-1"/>
    <s v="N/A"/>
    <m/>
    <b v="0"/>
    <n v="5"/>
    <b v="0"/>
    <m/>
    <b v="0"/>
    <n v="516"/>
    <m/>
    <n v="516"/>
    <n v="0"/>
    <b v="1"/>
    <b v="0"/>
  </r>
  <r>
    <s v="C"/>
    <s v="A"/>
    <n v="20150101"/>
    <n v="2015"/>
    <n v="52"/>
    <x v="7"/>
    <n v="562"/>
    <s v="NER"/>
    <x v="0"/>
    <s v="M"/>
    <s v="Import"/>
    <n v="842"/>
    <s v="USA"/>
    <x v="15"/>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5"/>
    <b v="0"/>
    <n v="-1"/>
    <s v="N/A"/>
    <m/>
    <b v="0"/>
    <n v="5"/>
    <b v="0"/>
    <m/>
    <b v="0"/>
    <n v="516"/>
    <m/>
    <n v="516"/>
    <n v="0"/>
    <b v="1"/>
    <b v="0"/>
  </r>
  <r>
    <s v="C"/>
    <s v="A"/>
    <n v="20150101"/>
    <n v="2015"/>
    <n v="52"/>
    <x v="7"/>
    <n v="180"/>
    <s v="COD"/>
    <x v="1"/>
    <s v="M"/>
    <s v="Import"/>
    <n v="0"/>
    <s v="W00"/>
    <x v="0"/>
    <n v="0"/>
    <s v="W00"/>
    <s v="World"/>
    <s v="H4"/>
    <s v="HS"/>
    <b v="1"/>
    <n v="3102"/>
    <s v="Fertilizers mineral or chemical, nitrogenous"/>
    <x v="2"/>
    <x v="1"/>
    <b v="0"/>
    <s v="C00"/>
    <s v="TOTAL CPC"/>
    <n v="0"/>
    <n v="0"/>
    <s v="TOTAL MOT"/>
    <n v="8"/>
    <s v="kg"/>
    <s v="43721921.033"/>
    <b v="1"/>
    <n v="-1"/>
    <s v="N/A"/>
    <n v="0"/>
    <b v="0"/>
    <s v="43721921.033"/>
    <b v="1"/>
    <n v="0"/>
    <b v="0"/>
    <s v="41310781.327"/>
    <n v="0"/>
    <s v="41310781.327"/>
    <n v="6"/>
    <b v="0"/>
    <b v="1"/>
  </r>
  <r>
    <s v="C"/>
    <s v="A"/>
    <n v="20150101"/>
    <n v="2015"/>
    <n v="52"/>
    <x v="7"/>
    <n v="180"/>
    <s v="COD"/>
    <x v="1"/>
    <s v="M"/>
    <s v="Import"/>
    <n v="56"/>
    <s v="BEL"/>
    <x v="18"/>
    <n v="0"/>
    <s v="W00"/>
    <s v="World"/>
    <s v="H4"/>
    <s v="HS"/>
    <b v="1"/>
    <n v="3102"/>
    <s v="Fertilizers mineral or chemical, nitrogenous"/>
    <x v="2"/>
    <x v="1"/>
    <b v="0"/>
    <s v="C00"/>
    <s v="TOTAL CPC"/>
    <n v="0"/>
    <n v="0"/>
    <s v="TOTAL MOT"/>
    <n v="8"/>
    <s v="kg"/>
    <n v="250720"/>
    <b v="0"/>
    <n v="8"/>
    <s v="kg"/>
    <n v="250720"/>
    <b v="0"/>
    <n v="250720"/>
    <b v="0"/>
    <n v="0"/>
    <b v="0"/>
    <s v="101126.913"/>
    <n v="0"/>
    <s v="101126.913"/>
    <n v="0"/>
    <b v="0"/>
    <b v="1"/>
  </r>
  <r>
    <s v="C"/>
    <s v="A"/>
    <n v="20150101"/>
    <n v="2015"/>
    <n v="52"/>
    <x v="7"/>
    <n v="180"/>
    <s v="COD"/>
    <x v="1"/>
    <s v="M"/>
    <s v="Import"/>
    <n v="156"/>
    <s v="CHN"/>
    <x v="1"/>
    <n v="0"/>
    <s v="W00"/>
    <s v="World"/>
    <s v="H4"/>
    <s v="HS"/>
    <b v="1"/>
    <n v="3102"/>
    <s v="Fertilizers mineral or chemical, nitrogenous"/>
    <x v="2"/>
    <x v="1"/>
    <b v="0"/>
    <s v="C00"/>
    <s v="TOTAL CPC"/>
    <n v="0"/>
    <n v="0"/>
    <s v="TOTAL MOT"/>
    <n v="8"/>
    <s v="kg"/>
    <n v="8860317"/>
    <b v="0"/>
    <n v="8"/>
    <s v="kg"/>
    <n v="8860317"/>
    <b v="0"/>
    <n v="8860317"/>
    <b v="0"/>
    <n v="0"/>
    <b v="0"/>
    <s v="5250813.121"/>
    <n v="0"/>
    <s v="5250813.121"/>
    <n v="0"/>
    <b v="0"/>
    <b v="1"/>
  </r>
  <r>
    <s v="C"/>
    <s v="A"/>
    <n v="20150101"/>
    <n v="2015"/>
    <n v="52"/>
    <x v="7"/>
    <n v="180"/>
    <s v="COD"/>
    <x v="1"/>
    <s v="M"/>
    <s v="Import"/>
    <n v="251"/>
    <s v="FRA"/>
    <x v="3"/>
    <n v="0"/>
    <s v="W00"/>
    <s v="World"/>
    <s v="H4"/>
    <s v="HS"/>
    <b v="1"/>
    <n v="3102"/>
    <s v="Fertilizers mineral or chemical, nitrogenous"/>
    <x v="2"/>
    <x v="1"/>
    <b v="0"/>
    <s v="C00"/>
    <s v="TOTAL CPC"/>
    <n v="0"/>
    <n v="0"/>
    <s v="TOTAL MOT"/>
    <n v="8"/>
    <s v="kg"/>
    <n v="166025"/>
    <b v="0"/>
    <n v="8"/>
    <s v="kg"/>
    <n v="166025"/>
    <b v="0"/>
    <n v="166025"/>
    <b v="0"/>
    <n v="0"/>
    <b v="0"/>
    <s v="198080.338"/>
    <n v="0"/>
    <s v="198080.338"/>
    <n v="0"/>
    <b v="0"/>
    <b v="1"/>
  </r>
  <r>
    <s v="C"/>
    <s v="A"/>
    <n v="20150101"/>
    <n v="2015"/>
    <n v="52"/>
    <x v="7"/>
    <n v="180"/>
    <s v="COD"/>
    <x v="1"/>
    <s v="M"/>
    <s v="Import"/>
    <n v="344"/>
    <s v="HKG"/>
    <x v="70"/>
    <n v="0"/>
    <s v="W00"/>
    <s v="World"/>
    <s v="H4"/>
    <s v="HS"/>
    <b v="1"/>
    <n v="3102"/>
    <s v="Fertilizers mineral or chemical, nitrogenous"/>
    <x v="2"/>
    <x v="1"/>
    <b v="0"/>
    <s v="C00"/>
    <s v="TOTAL CPC"/>
    <n v="0"/>
    <n v="0"/>
    <s v="TOTAL MOT"/>
    <n v="8"/>
    <s v="kg"/>
    <n v="66198"/>
    <b v="0"/>
    <n v="8"/>
    <s v="kg"/>
    <n v="66198"/>
    <b v="0"/>
    <n v="66198"/>
    <b v="0"/>
    <n v="0"/>
    <b v="0"/>
    <s v="31408.464"/>
    <n v="0"/>
    <s v="31408.464"/>
    <n v="0"/>
    <b v="0"/>
    <b v="1"/>
  </r>
  <r>
    <s v="C"/>
    <s v="A"/>
    <n v="20150101"/>
    <n v="2015"/>
    <n v="52"/>
    <x v="7"/>
    <n v="180"/>
    <s v="COD"/>
    <x v="1"/>
    <s v="M"/>
    <s v="Import"/>
    <n v="410"/>
    <s v="KOR"/>
    <x v="66"/>
    <n v="0"/>
    <s v="W00"/>
    <s v="World"/>
    <s v="H4"/>
    <s v="HS"/>
    <b v="1"/>
    <n v="3102"/>
    <s v="Fertilizers mineral or chemical, nitrogenous"/>
    <x v="2"/>
    <x v="1"/>
    <b v="0"/>
    <s v="C00"/>
    <s v="TOTAL CPC"/>
    <n v="0"/>
    <n v="0"/>
    <s v="TOTAL MOT"/>
    <n v="8"/>
    <s v="kg"/>
    <n v="100"/>
    <b v="0"/>
    <n v="8"/>
    <s v="kg"/>
    <n v="100"/>
    <b v="0"/>
    <n v="100"/>
    <b v="0"/>
    <n v="0"/>
    <b v="0"/>
    <s v="748.203"/>
    <n v="0"/>
    <s v="748.203"/>
    <n v="0"/>
    <b v="0"/>
    <b v="1"/>
  </r>
  <r>
    <s v="C"/>
    <s v="A"/>
    <n v="20150101"/>
    <n v="2015"/>
    <n v="52"/>
    <x v="7"/>
    <n v="180"/>
    <s v="COD"/>
    <x v="1"/>
    <s v="M"/>
    <s v="Import"/>
    <n v="440"/>
    <s v="LTU"/>
    <x v="24"/>
    <n v="0"/>
    <s v="W00"/>
    <s v="World"/>
    <s v="H4"/>
    <s v="HS"/>
    <b v="1"/>
    <n v="3102"/>
    <s v="Fertilizers mineral or chemical, nitrogenous"/>
    <x v="2"/>
    <x v="1"/>
    <b v="0"/>
    <s v="C00"/>
    <s v="TOTAL CPC"/>
    <n v="0"/>
    <n v="0"/>
    <s v="TOTAL MOT"/>
    <n v="8"/>
    <s v="kg"/>
    <n v="44000"/>
    <b v="0"/>
    <n v="8"/>
    <s v="kg"/>
    <n v="44000"/>
    <b v="0"/>
    <n v="44000"/>
    <b v="0"/>
    <n v="0"/>
    <b v="0"/>
    <s v="26129.601"/>
    <n v="0"/>
    <s v="26129.601"/>
    <n v="0"/>
    <b v="0"/>
    <b v="1"/>
  </r>
  <r>
    <s v="C"/>
    <s v="A"/>
    <n v="20150101"/>
    <n v="2015"/>
    <n v="52"/>
    <x v="7"/>
    <n v="180"/>
    <s v="COD"/>
    <x v="1"/>
    <s v="M"/>
    <s v="Import"/>
    <n v="508"/>
    <s v="MOZ"/>
    <x v="26"/>
    <n v="0"/>
    <s v="W00"/>
    <s v="World"/>
    <s v="H4"/>
    <s v="HS"/>
    <b v="1"/>
    <n v="3102"/>
    <s v="Fertilizers mineral or chemical, nitrogenous"/>
    <x v="2"/>
    <x v="1"/>
    <b v="0"/>
    <s v="C00"/>
    <s v="TOTAL CPC"/>
    <n v="0"/>
    <n v="0"/>
    <s v="TOTAL MOT"/>
    <n v="8"/>
    <s v="kg"/>
    <n v="57000"/>
    <b v="0"/>
    <n v="8"/>
    <s v="kg"/>
    <n v="57000"/>
    <b v="0"/>
    <n v="57000"/>
    <b v="0"/>
    <n v="0"/>
    <b v="0"/>
    <s v="41689.22"/>
    <n v="0"/>
    <s v="41689.22"/>
    <n v="0"/>
    <b v="0"/>
    <b v="1"/>
  </r>
  <r>
    <s v="C"/>
    <s v="A"/>
    <n v="20150101"/>
    <n v="2015"/>
    <n v="52"/>
    <x v="7"/>
    <n v="180"/>
    <s v="COD"/>
    <x v="1"/>
    <s v="M"/>
    <s v="Import"/>
    <n v="634"/>
    <s v="QAT"/>
    <x v="72"/>
    <n v="0"/>
    <s v="W00"/>
    <s v="World"/>
    <s v="H4"/>
    <s v="HS"/>
    <b v="1"/>
    <n v="3102"/>
    <s v="Fertilizers mineral or chemical, nitrogenous"/>
    <x v="2"/>
    <x v="1"/>
    <b v="0"/>
    <s v="C00"/>
    <s v="TOTAL CPC"/>
    <n v="0"/>
    <n v="0"/>
    <s v="TOTAL MOT"/>
    <n v="8"/>
    <s v="kg"/>
    <n v="30000"/>
    <b v="0"/>
    <n v="8"/>
    <s v="kg"/>
    <n v="30000"/>
    <b v="0"/>
    <n v="30000"/>
    <b v="0"/>
    <n v="0"/>
    <b v="0"/>
    <s v="21134.173"/>
    <n v="0"/>
    <s v="21134.173"/>
    <n v="0"/>
    <b v="0"/>
    <b v="1"/>
  </r>
  <r>
    <s v="C"/>
    <s v="A"/>
    <n v="20150101"/>
    <n v="2015"/>
    <n v="52"/>
    <x v="7"/>
    <n v="180"/>
    <s v="COD"/>
    <x v="1"/>
    <s v="M"/>
    <s v="Import"/>
    <n v="643"/>
    <s v="RUS"/>
    <x v="9"/>
    <n v="0"/>
    <s v="W00"/>
    <s v="World"/>
    <s v="H4"/>
    <s v="HS"/>
    <b v="1"/>
    <n v="3102"/>
    <s v="Fertilizers mineral or chemical, nitrogenous"/>
    <x v="2"/>
    <x v="1"/>
    <b v="0"/>
    <s v="C00"/>
    <s v="TOTAL CPC"/>
    <n v="0"/>
    <n v="0"/>
    <s v="TOTAL MOT"/>
    <n v="8"/>
    <s v="kg"/>
    <n v="5575772"/>
    <b v="0"/>
    <n v="8"/>
    <s v="kg"/>
    <n v="5575772"/>
    <b v="0"/>
    <n v="5575772"/>
    <b v="0"/>
    <n v="0"/>
    <b v="0"/>
    <s v="7154352.252"/>
    <n v="0"/>
    <s v="7154352.252"/>
    <n v="0"/>
    <b v="0"/>
    <b v="1"/>
  </r>
  <r>
    <s v="C"/>
    <s v="A"/>
    <n v="20150101"/>
    <n v="2015"/>
    <n v="52"/>
    <x v="7"/>
    <n v="180"/>
    <s v="COD"/>
    <x v="1"/>
    <s v="M"/>
    <s v="Import"/>
    <n v="646"/>
    <s v="RWA"/>
    <x v="28"/>
    <n v="0"/>
    <s v="W00"/>
    <s v="World"/>
    <s v="H4"/>
    <s v="HS"/>
    <b v="1"/>
    <n v="3102"/>
    <s v="Fertilizers mineral or chemical, nitrogenous"/>
    <x v="2"/>
    <x v="1"/>
    <b v="0"/>
    <s v="C00"/>
    <s v="TOTAL CPC"/>
    <n v="0"/>
    <n v="0"/>
    <s v="TOTAL MOT"/>
    <n v="8"/>
    <s v="kg"/>
    <n v="1800"/>
    <b v="0"/>
    <n v="8"/>
    <s v="kg"/>
    <n v="1800"/>
    <b v="0"/>
    <n v="1800"/>
    <b v="0"/>
    <n v="0"/>
    <b v="0"/>
    <s v="1635.036"/>
    <n v="0"/>
    <s v="1635.036"/>
    <n v="0"/>
    <b v="0"/>
    <b v="1"/>
  </r>
  <r>
    <s v="C"/>
    <s v="A"/>
    <n v="20150101"/>
    <n v="2015"/>
    <n v="52"/>
    <x v="7"/>
    <n v="180"/>
    <s v="COD"/>
    <x v="1"/>
    <s v="M"/>
    <s v="Import"/>
    <n v="682"/>
    <s v="SAU"/>
    <x v="48"/>
    <n v="0"/>
    <s v="W00"/>
    <s v="World"/>
    <s v="H4"/>
    <s v="HS"/>
    <b v="1"/>
    <n v="3102"/>
    <s v="Fertilizers mineral or chemical, nitrogenous"/>
    <x v="2"/>
    <x v="1"/>
    <b v="0"/>
    <s v="C00"/>
    <s v="TOTAL CPC"/>
    <n v="0"/>
    <n v="0"/>
    <s v="TOTAL MOT"/>
    <n v="8"/>
    <s v="kg"/>
    <n v="30300"/>
    <b v="0"/>
    <n v="8"/>
    <s v="kg"/>
    <n v="30300"/>
    <b v="0"/>
    <n v="30300"/>
    <b v="0"/>
    <n v="0"/>
    <b v="0"/>
    <s v="26107.341"/>
    <n v="0"/>
    <s v="26107.341"/>
    <n v="0"/>
    <b v="0"/>
    <b v="1"/>
  </r>
  <r>
    <s v="C"/>
    <s v="A"/>
    <n v="20150101"/>
    <n v="2015"/>
    <n v="52"/>
    <x v="7"/>
    <n v="180"/>
    <s v="COD"/>
    <x v="1"/>
    <s v="M"/>
    <s v="Import"/>
    <n v="699"/>
    <s v="IND"/>
    <x v="11"/>
    <n v="0"/>
    <s v="W00"/>
    <s v="World"/>
    <s v="H4"/>
    <s v="HS"/>
    <b v="1"/>
    <n v="3102"/>
    <s v="Fertilizers mineral or chemical, nitrogenous"/>
    <x v="2"/>
    <x v="1"/>
    <b v="0"/>
    <s v="C00"/>
    <s v="TOTAL CPC"/>
    <n v="0"/>
    <n v="0"/>
    <s v="TOTAL MOT"/>
    <n v="8"/>
    <s v="kg"/>
    <n v="144612"/>
    <b v="0"/>
    <n v="8"/>
    <s v="kg"/>
    <n v="144612"/>
    <b v="0"/>
    <n v="144612"/>
    <b v="0"/>
    <n v="0"/>
    <b v="0"/>
    <s v="136633.718"/>
    <n v="0"/>
    <s v="136633.718"/>
    <n v="0"/>
    <b v="0"/>
    <b v="1"/>
  </r>
  <r>
    <s v="C"/>
    <s v="A"/>
    <n v="20150101"/>
    <n v="2015"/>
    <n v="52"/>
    <x v="7"/>
    <n v="180"/>
    <s v="COD"/>
    <x v="1"/>
    <s v="M"/>
    <s v="Import"/>
    <n v="710"/>
    <s v="ZAF"/>
    <x v="30"/>
    <n v="0"/>
    <s v="W00"/>
    <s v="World"/>
    <s v="H4"/>
    <s v="HS"/>
    <b v="1"/>
    <n v="3102"/>
    <s v="Fertilizers mineral or chemical, nitrogenous"/>
    <x v="2"/>
    <x v="1"/>
    <b v="0"/>
    <s v="C00"/>
    <s v="TOTAL CPC"/>
    <n v="0"/>
    <n v="0"/>
    <s v="TOTAL MOT"/>
    <n v="8"/>
    <s v="kg"/>
    <s v="25051909.033"/>
    <b v="1"/>
    <n v="-1"/>
    <s v="N/A"/>
    <n v="0"/>
    <b v="0"/>
    <s v="25051909.033"/>
    <b v="1"/>
    <n v="0"/>
    <b v="0"/>
    <s v="22374338.371"/>
    <n v="0"/>
    <s v="22374338.371"/>
    <n v="6"/>
    <b v="0"/>
    <b v="1"/>
  </r>
  <r>
    <s v="C"/>
    <s v="A"/>
    <n v="20150101"/>
    <n v="2015"/>
    <n v="52"/>
    <x v="7"/>
    <n v="180"/>
    <s v="COD"/>
    <x v="1"/>
    <s v="M"/>
    <s v="Import"/>
    <n v="752"/>
    <s v="SWE"/>
    <x v="13"/>
    <n v="0"/>
    <s v="W00"/>
    <s v="World"/>
    <s v="H4"/>
    <s v="HS"/>
    <b v="1"/>
    <n v="3102"/>
    <s v="Fertilizers mineral or chemical, nitrogenous"/>
    <x v="2"/>
    <x v="1"/>
    <b v="0"/>
    <s v="C00"/>
    <s v="TOTAL CPC"/>
    <n v="0"/>
    <n v="0"/>
    <s v="TOTAL MOT"/>
    <n v="8"/>
    <s v="kg"/>
    <n v="2085500"/>
    <b v="0"/>
    <n v="8"/>
    <s v="kg"/>
    <n v="2085500"/>
    <b v="0"/>
    <n v="2085500"/>
    <b v="0"/>
    <n v="0"/>
    <b v="0"/>
    <s v="4198221.296"/>
    <n v="0"/>
    <s v="4198221.296"/>
    <n v="0"/>
    <b v="0"/>
    <b v="1"/>
  </r>
  <r>
    <s v="C"/>
    <s v="A"/>
    <n v="20150101"/>
    <n v="2015"/>
    <n v="52"/>
    <x v="7"/>
    <n v="180"/>
    <s v="COD"/>
    <x v="1"/>
    <s v="M"/>
    <s v="Import"/>
    <n v="800"/>
    <s v="UGA"/>
    <x v="34"/>
    <n v="0"/>
    <s v="W00"/>
    <s v="World"/>
    <s v="H4"/>
    <s v="HS"/>
    <b v="1"/>
    <n v="3102"/>
    <s v="Fertilizers mineral or chemical, nitrogenous"/>
    <x v="2"/>
    <x v="1"/>
    <b v="0"/>
    <s v="C00"/>
    <s v="TOTAL CPC"/>
    <n v="0"/>
    <n v="0"/>
    <s v="TOTAL MOT"/>
    <n v="8"/>
    <s v="kg"/>
    <n v="21710"/>
    <b v="0"/>
    <n v="8"/>
    <s v="kg"/>
    <n v="21710"/>
    <b v="0"/>
    <n v="21710"/>
    <b v="0"/>
    <n v="0"/>
    <b v="0"/>
    <s v="7207.627"/>
    <n v="0"/>
    <s v="7207.627"/>
    <n v="0"/>
    <b v="0"/>
    <b v="1"/>
  </r>
  <r>
    <s v="C"/>
    <s v="A"/>
    <n v="20150101"/>
    <n v="2015"/>
    <n v="52"/>
    <x v="7"/>
    <n v="180"/>
    <s v="COD"/>
    <x v="1"/>
    <s v="M"/>
    <s v="Import"/>
    <n v="834"/>
    <s v="TZA"/>
    <x v="38"/>
    <n v="0"/>
    <s v="W00"/>
    <s v="World"/>
    <s v="H4"/>
    <s v="HS"/>
    <b v="1"/>
    <n v="3102"/>
    <s v="Fertilizers mineral or chemical, nitrogenous"/>
    <x v="2"/>
    <x v="1"/>
    <b v="0"/>
    <s v="C00"/>
    <s v="TOTAL CPC"/>
    <n v="0"/>
    <n v="0"/>
    <s v="TOTAL MOT"/>
    <n v="8"/>
    <s v="kg"/>
    <n v="49250"/>
    <b v="0"/>
    <n v="8"/>
    <s v="kg"/>
    <n v="49250"/>
    <b v="0"/>
    <n v="49250"/>
    <b v="0"/>
    <n v="0"/>
    <b v="0"/>
    <s v="21183.092"/>
    <n v="0"/>
    <s v="21183.092"/>
    <n v="0"/>
    <b v="0"/>
    <b v="1"/>
  </r>
  <r>
    <s v="C"/>
    <s v="A"/>
    <n v="20150101"/>
    <n v="2015"/>
    <n v="52"/>
    <x v="7"/>
    <n v="180"/>
    <s v="COD"/>
    <x v="1"/>
    <s v="M"/>
    <s v="Import"/>
    <n v="894"/>
    <s v="ZMB"/>
    <x v="39"/>
    <n v="0"/>
    <s v="W00"/>
    <s v="World"/>
    <s v="H4"/>
    <s v="HS"/>
    <b v="1"/>
    <n v="3102"/>
    <s v="Fertilizers mineral or chemical, nitrogenous"/>
    <x v="2"/>
    <x v="1"/>
    <b v="0"/>
    <s v="C00"/>
    <s v="TOTAL CPC"/>
    <n v="0"/>
    <n v="0"/>
    <s v="TOTAL MOT"/>
    <n v="8"/>
    <s v="kg"/>
    <n v="1286708"/>
    <b v="0"/>
    <n v="8"/>
    <s v="kg"/>
    <n v="1286708"/>
    <b v="0"/>
    <n v="1286708"/>
    <b v="0"/>
    <n v="0"/>
    <b v="0"/>
    <s v="1719972.563"/>
    <n v="0"/>
    <s v="1719972.563"/>
    <n v="0"/>
    <b v="0"/>
    <b v="1"/>
  </r>
  <r>
    <s v="C"/>
    <s v="A"/>
    <n v="20150101"/>
    <n v="2015"/>
    <n v="52"/>
    <x v="7"/>
    <n v="562"/>
    <s v="NER"/>
    <x v="0"/>
    <s v="M"/>
    <s v="Import"/>
    <n v="0"/>
    <s v="W00"/>
    <x v="0"/>
    <n v="0"/>
    <s v="W00"/>
    <s v="World"/>
    <s v="H4"/>
    <s v="HS"/>
    <b v="1"/>
    <n v="3102"/>
    <s v="Fertilizers mineral or chemical, nitrogenous"/>
    <x v="2"/>
    <x v="1"/>
    <b v="0"/>
    <s v="C00"/>
    <s v="TOTAL CPC"/>
    <n v="0"/>
    <n v="0"/>
    <s v="TOTAL MOT"/>
    <n v="8"/>
    <s v="kg"/>
    <n v="14691304"/>
    <b v="0"/>
    <n v="-1"/>
    <s v="N/A"/>
    <m/>
    <b v="0"/>
    <n v="14691304"/>
    <b v="0"/>
    <m/>
    <b v="0"/>
    <n v="8250543"/>
    <m/>
    <n v="8250543"/>
    <n v="0"/>
    <b v="1"/>
    <b v="0"/>
  </r>
  <r>
    <s v="C"/>
    <s v="A"/>
    <n v="20150101"/>
    <n v="2015"/>
    <n v="52"/>
    <x v="7"/>
    <n v="562"/>
    <s v="NER"/>
    <x v="0"/>
    <s v="M"/>
    <s v="Import"/>
    <n v="204"/>
    <s v="BEN"/>
    <x v="2"/>
    <n v="0"/>
    <s v="W00"/>
    <s v="World"/>
    <s v="H4"/>
    <s v="HS"/>
    <b v="1"/>
    <n v="3102"/>
    <s v="Fertilizers mineral or chemical, nitrogenous"/>
    <x v="2"/>
    <x v="1"/>
    <b v="0"/>
    <s v="C00"/>
    <s v="TOTAL CPC"/>
    <n v="0"/>
    <n v="0"/>
    <s v="TOTAL MOT"/>
    <n v="8"/>
    <s v="kg"/>
    <n v="42500"/>
    <b v="0"/>
    <n v="-1"/>
    <s v="N/A"/>
    <m/>
    <b v="0"/>
    <n v="42500"/>
    <b v="0"/>
    <m/>
    <b v="0"/>
    <n v="10752"/>
    <m/>
    <n v="10752"/>
    <n v="0"/>
    <b v="1"/>
    <b v="0"/>
  </r>
  <r>
    <s v="C"/>
    <s v="A"/>
    <n v="20150101"/>
    <n v="2015"/>
    <n v="52"/>
    <x v="7"/>
    <n v="562"/>
    <s v="NER"/>
    <x v="0"/>
    <s v="M"/>
    <s v="Import"/>
    <n v="251"/>
    <s v="FRA"/>
    <x v="3"/>
    <n v="0"/>
    <s v="W00"/>
    <s v="World"/>
    <s v="H4"/>
    <s v="HS"/>
    <b v="1"/>
    <n v="3102"/>
    <s v="Fertilizers mineral or chemical, nitrogenous"/>
    <x v="2"/>
    <x v="1"/>
    <b v="0"/>
    <s v="C00"/>
    <s v="TOTAL CPC"/>
    <n v="0"/>
    <n v="0"/>
    <s v="TOTAL MOT"/>
    <n v="8"/>
    <s v="kg"/>
    <n v="162200"/>
    <b v="0"/>
    <n v="-1"/>
    <s v="N/A"/>
    <m/>
    <b v="0"/>
    <n v="162200"/>
    <b v="0"/>
    <m/>
    <b v="0"/>
    <n v="116271"/>
    <m/>
    <n v="116271"/>
    <n v="0"/>
    <b v="1"/>
    <b v="0"/>
  </r>
  <r>
    <s v="C"/>
    <s v="A"/>
    <n v="20150101"/>
    <n v="2015"/>
    <n v="52"/>
    <x v="7"/>
    <n v="562"/>
    <s v="NER"/>
    <x v="0"/>
    <s v="M"/>
    <s v="Import"/>
    <n v="288"/>
    <s v="GHA"/>
    <x v="5"/>
    <n v="0"/>
    <s v="W00"/>
    <s v="World"/>
    <s v="H4"/>
    <s v="HS"/>
    <b v="1"/>
    <n v="3102"/>
    <s v="Fertilizers mineral or chemical, nitrogenous"/>
    <x v="2"/>
    <x v="1"/>
    <b v="0"/>
    <s v="C00"/>
    <s v="TOTAL CPC"/>
    <n v="0"/>
    <n v="0"/>
    <s v="TOTAL MOT"/>
    <n v="8"/>
    <s v="kg"/>
    <n v="550"/>
    <b v="0"/>
    <n v="-1"/>
    <s v="N/A"/>
    <m/>
    <b v="0"/>
    <n v="550"/>
    <b v="0"/>
    <m/>
    <b v="0"/>
    <n v="1413"/>
    <m/>
    <n v="1413"/>
    <n v="0"/>
    <b v="1"/>
    <b v="0"/>
  </r>
  <r>
    <s v="C"/>
    <s v="A"/>
    <n v="20150101"/>
    <n v="2015"/>
    <n v="52"/>
    <x v="7"/>
    <n v="562"/>
    <s v="NER"/>
    <x v="0"/>
    <s v="M"/>
    <s v="Import"/>
    <n v="364"/>
    <s v="IRN"/>
    <x v="73"/>
    <n v="0"/>
    <s v="W00"/>
    <s v="World"/>
    <s v="H4"/>
    <s v="HS"/>
    <b v="1"/>
    <n v="3102"/>
    <s v="Fertilizers mineral or chemical, nitrogenous"/>
    <x v="2"/>
    <x v="1"/>
    <b v="0"/>
    <s v="C00"/>
    <s v="TOTAL CPC"/>
    <n v="0"/>
    <n v="0"/>
    <s v="TOTAL MOT"/>
    <n v="8"/>
    <s v="kg"/>
    <n v="800000"/>
    <b v="0"/>
    <n v="-1"/>
    <s v="N/A"/>
    <m/>
    <b v="0"/>
    <n v="800000"/>
    <b v="0"/>
    <m/>
    <b v="0"/>
    <n v="674652"/>
    <m/>
    <n v="674652"/>
    <n v="0"/>
    <b v="1"/>
    <b v="0"/>
  </r>
  <r>
    <s v="C"/>
    <s v="A"/>
    <n v="20150101"/>
    <n v="2015"/>
    <n v="52"/>
    <x v="7"/>
    <n v="562"/>
    <s v="NER"/>
    <x v="0"/>
    <s v="M"/>
    <s v="Import"/>
    <n v="392"/>
    <s v="JPN"/>
    <x v="74"/>
    <n v="0"/>
    <s v="W00"/>
    <s v="World"/>
    <s v="H4"/>
    <s v="HS"/>
    <b v="1"/>
    <n v="3102"/>
    <s v="Fertilizers mineral or chemical, nitrogenous"/>
    <x v="2"/>
    <x v="1"/>
    <b v="0"/>
    <s v="C00"/>
    <s v="TOTAL CPC"/>
    <n v="0"/>
    <n v="0"/>
    <s v="TOTAL MOT"/>
    <n v="8"/>
    <s v="kg"/>
    <n v="3225"/>
    <b v="0"/>
    <n v="-1"/>
    <s v="N/A"/>
    <m/>
    <b v="0"/>
    <n v="3225"/>
    <b v="0"/>
    <m/>
    <b v="0"/>
    <n v="9867"/>
    <m/>
    <n v="9867"/>
    <n v="0"/>
    <b v="1"/>
    <b v="0"/>
  </r>
  <r>
    <s v="C"/>
    <s v="A"/>
    <n v="20150101"/>
    <n v="2015"/>
    <n v="52"/>
    <x v="7"/>
    <n v="562"/>
    <s v="NER"/>
    <x v="0"/>
    <s v="M"/>
    <s v="Import"/>
    <n v="434"/>
    <s v="LBY"/>
    <x v="42"/>
    <n v="0"/>
    <s v="W00"/>
    <s v="World"/>
    <s v="H4"/>
    <s v="HS"/>
    <b v="1"/>
    <n v="3102"/>
    <s v="Fertilizers mineral or chemical, nitrogenous"/>
    <x v="2"/>
    <x v="1"/>
    <b v="0"/>
    <s v="C00"/>
    <s v="TOTAL CPC"/>
    <n v="0"/>
    <n v="0"/>
    <s v="TOTAL MOT"/>
    <n v="8"/>
    <s v="kg"/>
    <n v="3011000"/>
    <b v="0"/>
    <n v="-1"/>
    <s v="N/A"/>
    <m/>
    <b v="0"/>
    <n v="3011000"/>
    <b v="0"/>
    <m/>
    <b v="0"/>
    <n v="1517686"/>
    <m/>
    <n v="1517686"/>
    <n v="0"/>
    <b v="1"/>
    <b v="0"/>
  </r>
  <r>
    <s v="C"/>
    <s v="A"/>
    <n v="20150101"/>
    <n v="2015"/>
    <n v="52"/>
    <x v="7"/>
    <n v="562"/>
    <s v="NER"/>
    <x v="0"/>
    <s v="M"/>
    <s v="Import"/>
    <n v="566"/>
    <s v="NGA"/>
    <x v="8"/>
    <n v="0"/>
    <s v="W00"/>
    <s v="World"/>
    <s v="H4"/>
    <s v="HS"/>
    <b v="1"/>
    <n v="3102"/>
    <s v="Fertilizers mineral or chemical, nitrogenous"/>
    <x v="2"/>
    <x v="1"/>
    <b v="0"/>
    <s v="C00"/>
    <s v="TOTAL CPC"/>
    <n v="0"/>
    <n v="0"/>
    <s v="TOTAL MOT"/>
    <n v="8"/>
    <s v="kg"/>
    <n v="8196829"/>
    <b v="0"/>
    <n v="-1"/>
    <s v="N/A"/>
    <m/>
    <b v="0"/>
    <n v="8196829"/>
    <b v="0"/>
    <m/>
    <b v="0"/>
    <n v="3846974"/>
    <m/>
    <n v="3846974"/>
    <n v="0"/>
    <b v="1"/>
    <b v="0"/>
  </r>
  <r>
    <s v="C"/>
    <s v="A"/>
    <n v="20150101"/>
    <n v="2015"/>
    <n v="52"/>
    <x v="7"/>
    <n v="562"/>
    <s v="NER"/>
    <x v="0"/>
    <s v="M"/>
    <s v="Import"/>
    <n v="710"/>
    <s v="ZAF"/>
    <x v="30"/>
    <n v="0"/>
    <s v="W00"/>
    <s v="World"/>
    <s v="H4"/>
    <s v="HS"/>
    <b v="1"/>
    <n v="3102"/>
    <s v="Fertilizers mineral or chemical, nitrogenous"/>
    <x v="2"/>
    <x v="1"/>
    <b v="0"/>
    <s v="C00"/>
    <s v="TOTAL CPC"/>
    <n v="0"/>
    <n v="0"/>
    <s v="TOTAL MOT"/>
    <n v="8"/>
    <s v="kg"/>
    <n v="18900"/>
    <b v="0"/>
    <n v="-1"/>
    <s v="N/A"/>
    <m/>
    <b v="0"/>
    <n v="18900"/>
    <b v="0"/>
    <m/>
    <b v="0"/>
    <n v="12367"/>
    <m/>
    <n v="12367"/>
    <n v="0"/>
    <b v="1"/>
    <b v="0"/>
  </r>
  <r>
    <s v="C"/>
    <s v="A"/>
    <n v="20150101"/>
    <n v="2015"/>
    <n v="52"/>
    <x v="7"/>
    <n v="562"/>
    <s v="NER"/>
    <x v="0"/>
    <s v="M"/>
    <s v="Import"/>
    <n v="768"/>
    <s v="TGO"/>
    <x v="14"/>
    <n v="0"/>
    <s v="W00"/>
    <s v="World"/>
    <s v="H4"/>
    <s v="HS"/>
    <b v="1"/>
    <n v="3102"/>
    <s v="Fertilizers mineral or chemical, nitrogenous"/>
    <x v="2"/>
    <x v="1"/>
    <b v="0"/>
    <s v="C00"/>
    <s v="TOTAL CPC"/>
    <n v="0"/>
    <n v="0"/>
    <s v="TOTAL MOT"/>
    <n v="8"/>
    <s v="kg"/>
    <n v="2446100"/>
    <b v="0"/>
    <n v="-1"/>
    <s v="N/A"/>
    <m/>
    <b v="0"/>
    <n v="2446100"/>
    <b v="0"/>
    <m/>
    <b v="0"/>
    <n v="2045590"/>
    <m/>
    <n v="2045590"/>
    <n v="0"/>
    <b v="1"/>
    <b v="0"/>
  </r>
  <r>
    <s v="C"/>
    <s v="A"/>
    <n v="20150101"/>
    <n v="2015"/>
    <n v="52"/>
    <x v="7"/>
    <n v="562"/>
    <s v="NER"/>
    <x v="0"/>
    <s v="M"/>
    <s v="Import"/>
    <n v="854"/>
    <s v="BFA"/>
    <x v="16"/>
    <n v="0"/>
    <s v="W00"/>
    <s v="World"/>
    <s v="H4"/>
    <s v="HS"/>
    <b v="1"/>
    <n v="3102"/>
    <s v="Fertilizers mineral or chemical, nitrogenous"/>
    <x v="2"/>
    <x v="1"/>
    <b v="0"/>
    <s v="C00"/>
    <s v="TOTAL CPC"/>
    <n v="0"/>
    <n v="0"/>
    <s v="TOTAL MOT"/>
    <n v="8"/>
    <s v="kg"/>
    <n v="10000"/>
    <b v="0"/>
    <n v="-1"/>
    <s v="N/A"/>
    <m/>
    <b v="0"/>
    <n v="10000"/>
    <b v="0"/>
    <m/>
    <b v="0"/>
    <n v="14971"/>
    <m/>
    <n v="14971"/>
    <n v="0"/>
    <b v="1"/>
    <b v="0"/>
  </r>
  <r>
    <s v="C"/>
    <s v="A"/>
    <n v="20150101"/>
    <n v="2015"/>
    <n v="52"/>
    <x v="7"/>
    <n v="180"/>
    <s v="COD"/>
    <x v="1"/>
    <s v="M"/>
    <s v="Import"/>
    <n v="0"/>
    <s v="W00"/>
    <x v="0"/>
    <n v="0"/>
    <s v="W00"/>
    <s v="World"/>
    <s v="H4"/>
    <s v="HS"/>
    <b v="1"/>
    <n v="310210"/>
    <s v="Fertilizers, mineral or chemical nitrogenous, urea, whether or not in aqueous solution"/>
    <x v="3"/>
    <x v="2"/>
    <b v="1"/>
    <s v="C00"/>
    <s v="TOTAL CPC"/>
    <n v="0"/>
    <n v="0"/>
    <s v="TOTAL MOT"/>
    <n v="8"/>
    <s v="kg"/>
    <s v="13952632.033"/>
    <b v="1"/>
    <n v="8"/>
    <s v="kg"/>
    <n v="13951874"/>
    <b v="0"/>
    <s v="13952632.033"/>
    <b v="1"/>
    <n v="0"/>
    <b v="0"/>
    <s v="8859359.323"/>
    <n v="0"/>
    <s v="8859359.323"/>
    <n v="6"/>
    <b v="0"/>
    <b v="1"/>
  </r>
  <r>
    <s v="C"/>
    <s v="A"/>
    <n v="20150101"/>
    <n v="2015"/>
    <n v="52"/>
    <x v="7"/>
    <n v="180"/>
    <s v="COD"/>
    <x v="1"/>
    <s v="M"/>
    <s v="Import"/>
    <n v="56"/>
    <s v="BEL"/>
    <x v="18"/>
    <n v="0"/>
    <s v="W00"/>
    <s v="World"/>
    <s v="H4"/>
    <s v="HS"/>
    <b v="1"/>
    <n v="310210"/>
    <s v="Fertilizers, mineral or chemical nitrogenous, urea, whether or not in aqueous solution"/>
    <x v="3"/>
    <x v="2"/>
    <b v="1"/>
    <s v="C00"/>
    <s v="TOTAL CPC"/>
    <n v="0"/>
    <n v="0"/>
    <s v="TOTAL MOT"/>
    <n v="8"/>
    <s v="kg"/>
    <n v="50440"/>
    <b v="0"/>
    <n v="8"/>
    <s v="kg"/>
    <n v="50440"/>
    <b v="0"/>
    <n v="50440"/>
    <b v="0"/>
    <n v="0"/>
    <b v="0"/>
    <s v="33769.804"/>
    <n v="0"/>
    <s v="33769.804"/>
    <n v="0"/>
    <b v="0"/>
    <b v="1"/>
  </r>
  <r>
    <s v="C"/>
    <s v="A"/>
    <n v="20150101"/>
    <n v="2015"/>
    <n v="52"/>
    <x v="7"/>
    <n v="180"/>
    <s v="COD"/>
    <x v="1"/>
    <s v="M"/>
    <s v="Import"/>
    <n v="156"/>
    <s v="CHN"/>
    <x v="1"/>
    <n v="0"/>
    <s v="W00"/>
    <s v="World"/>
    <s v="H4"/>
    <s v="HS"/>
    <b v="1"/>
    <n v="310210"/>
    <s v="Fertilizers, mineral or chemical nitrogenous, urea, whether or not in aqueous solution"/>
    <x v="3"/>
    <x v="2"/>
    <b v="1"/>
    <s v="C00"/>
    <s v="TOTAL CPC"/>
    <n v="0"/>
    <n v="0"/>
    <s v="TOTAL MOT"/>
    <n v="8"/>
    <s v="kg"/>
    <n v="8417858"/>
    <b v="0"/>
    <n v="8"/>
    <s v="kg"/>
    <n v="8417858"/>
    <b v="0"/>
    <n v="8417858"/>
    <b v="0"/>
    <n v="0"/>
    <b v="0"/>
    <s v="5005217.355"/>
    <n v="0"/>
    <s v="5005217.355"/>
    <n v="0"/>
    <b v="0"/>
    <b v="1"/>
  </r>
  <r>
    <s v="C"/>
    <s v="A"/>
    <n v="20150101"/>
    <n v="2015"/>
    <n v="52"/>
    <x v="7"/>
    <n v="180"/>
    <s v="COD"/>
    <x v="1"/>
    <s v="M"/>
    <s v="Import"/>
    <n v="344"/>
    <s v="HKG"/>
    <x v="70"/>
    <n v="0"/>
    <s v="W00"/>
    <s v="World"/>
    <s v="H4"/>
    <s v="HS"/>
    <b v="1"/>
    <n v="310210"/>
    <s v="Fertilizers, mineral or chemical nitrogenous, urea, whether or not in aqueous solution"/>
    <x v="3"/>
    <x v="2"/>
    <b v="1"/>
    <s v="C00"/>
    <s v="TOTAL CPC"/>
    <n v="0"/>
    <n v="0"/>
    <s v="TOTAL MOT"/>
    <n v="8"/>
    <s v="kg"/>
    <n v="66198"/>
    <b v="0"/>
    <n v="8"/>
    <s v="kg"/>
    <n v="66198"/>
    <b v="0"/>
    <n v="66198"/>
    <b v="0"/>
    <n v="0"/>
    <b v="0"/>
    <s v="31408.464"/>
    <n v="0"/>
    <s v="31408.464"/>
    <n v="0"/>
    <b v="0"/>
    <b v="1"/>
  </r>
  <r>
    <s v="C"/>
    <s v="A"/>
    <n v="20150101"/>
    <n v="2015"/>
    <n v="52"/>
    <x v="7"/>
    <n v="180"/>
    <s v="COD"/>
    <x v="1"/>
    <s v="M"/>
    <s v="Import"/>
    <n v="410"/>
    <s v="KOR"/>
    <x v="66"/>
    <n v="0"/>
    <s v="W00"/>
    <s v="World"/>
    <s v="H4"/>
    <s v="HS"/>
    <b v="1"/>
    <n v="310210"/>
    <s v="Fertilizers, mineral or chemical nitrogenous, urea, whether or not in aqueous solution"/>
    <x v="3"/>
    <x v="2"/>
    <b v="1"/>
    <s v="C00"/>
    <s v="TOTAL CPC"/>
    <n v="0"/>
    <n v="0"/>
    <s v="TOTAL MOT"/>
    <n v="8"/>
    <s v="kg"/>
    <n v="100"/>
    <b v="0"/>
    <n v="8"/>
    <s v="kg"/>
    <n v="100"/>
    <b v="0"/>
    <n v="100"/>
    <b v="0"/>
    <n v="0"/>
    <b v="0"/>
    <s v="748.203"/>
    <n v="0"/>
    <s v="748.203"/>
    <n v="0"/>
    <b v="0"/>
    <b v="1"/>
  </r>
  <r>
    <s v="C"/>
    <s v="A"/>
    <n v="20150101"/>
    <n v="2015"/>
    <n v="52"/>
    <x v="7"/>
    <n v="180"/>
    <s v="COD"/>
    <x v="1"/>
    <s v="M"/>
    <s v="Import"/>
    <n v="440"/>
    <s v="LTU"/>
    <x v="24"/>
    <n v="0"/>
    <s v="W00"/>
    <s v="World"/>
    <s v="H4"/>
    <s v="HS"/>
    <b v="1"/>
    <n v="310210"/>
    <s v="Fertilizers, mineral or chemical nitrogenous, urea, whether or not in aqueous solution"/>
    <x v="3"/>
    <x v="2"/>
    <b v="1"/>
    <s v="C00"/>
    <s v="TOTAL CPC"/>
    <n v="0"/>
    <n v="0"/>
    <s v="TOTAL MOT"/>
    <n v="8"/>
    <s v="kg"/>
    <n v="44000"/>
    <b v="0"/>
    <n v="8"/>
    <s v="kg"/>
    <n v="44000"/>
    <b v="0"/>
    <n v="44000"/>
    <b v="0"/>
    <n v="0"/>
    <b v="0"/>
    <s v="26129.601"/>
    <n v="0"/>
    <s v="26129.601"/>
    <n v="0"/>
    <b v="0"/>
    <b v="1"/>
  </r>
  <r>
    <s v="C"/>
    <s v="A"/>
    <n v="20150101"/>
    <n v="2015"/>
    <n v="52"/>
    <x v="7"/>
    <n v="180"/>
    <s v="COD"/>
    <x v="1"/>
    <s v="M"/>
    <s v="Import"/>
    <n v="508"/>
    <s v="MOZ"/>
    <x v="26"/>
    <n v="0"/>
    <s v="W00"/>
    <s v="World"/>
    <s v="H4"/>
    <s v="HS"/>
    <b v="1"/>
    <n v="310210"/>
    <s v="Fertilizers, mineral or chemical nitrogenous, urea, whether or not in aqueous solution"/>
    <x v="3"/>
    <x v="2"/>
    <b v="1"/>
    <s v="C00"/>
    <s v="TOTAL CPC"/>
    <n v="0"/>
    <n v="0"/>
    <s v="TOTAL MOT"/>
    <n v="8"/>
    <s v="kg"/>
    <n v="57000"/>
    <b v="0"/>
    <n v="8"/>
    <s v="kg"/>
    <n v="57000"/>
    <b v="0"/>
    <n v="57000"/>
    <b v="0"/>
    <n v="0"/>
    <b v="0"/>
    <s v="41689.22"/>
    <n v="0"/>
    <s v="41689.22"/>
    <n v="0"/>
    <b v="0"/>
    <b v="1"/>
  </r>
  <r>
    <s v="C"/>
    <s v="A"/>
    <n v="20150101"/>
    <n v="2015"/>
    <n v="52"/>
    <x v="7"/>
    <n v="180"/>
    <s v="COD"/>
    <x v="1"/>
    <s v="M"/>
    <s v="Import"/>
    <n v="634"/>
    <s v="QAT"/>
    <x v="72"/>
    <n v="0"/>
    <s v="W00"/>
    <s v="World"/>
    <s v="H4"/>
    <s v="HS"/>
    <b v="1"/>
    <n v="310210"/>
    <s v="Fertilizers, mineral or chemical nitrogenous, urea, whether or not in aqueous solution"/>
    <x v="3"/>
    <x v="2"/>
    <b v="1"/>
    <s v="C00"/>
    <s v="TOTAL CPC"/>
    <n v="0"/>
    <n v="0"/>
    <s v="TOTAL MOT"/>
    <n v="8"/>
    <s v="kg"/>
    <n v="30000"/>
    <b v="0"/>
    <n v="8"/>
    <s v="kg"/>
    <n v="30000"/>
    <b v="0"/>
    <n v="30000"/>
    <b v="0"/>
    <n v="0"/>
    <b v="0"/>
    <s v="21134.173"/>
    <n v="0"/>
    <s v="21134.173"/>
    <n v="0"/>
    <b v="0"/>
    <b v="1"/>
  </r>
  <r>
    <s v="C"/>
    <s v="A"/>
    <n v="20150101"/>
    <n v="2015"/>
    <n v="52"/>
    <x v="7"/>
    <n v="180"/>
    <s v="COD"/>
    <x v="1"/>
    <s v="M"/>
    <s v="Import"/>
    <n v="643"/>
    <s v="RUS"/>
    <x v="9"/>
    <n v="0"/>
    <s v="W00"/>
    <s v="World"/>
    <s v="H4"/>
    <s v="HS"/>
    <b v="1"/>
    <n v="310210"/>
    <s v="Fertilizers, mineral or chemical nitrogenous, urea, whether or not in aqueous solution"/>
    <x v="3"/>
    <x v="2"/>
    <b v="1"/>
    <s v="C00"/>
    <s v="TOTAL CPC"/>
    <n v="0"/>
    <n v="0"/>
    <s v="TOTAL MOT"/>
    <n v="8"/>
    <s v="kg"/>
    <n v="664272"/>
    <b v="0"/>
    <n v="8"/>
    <s v="kg"/>
    <n v="664272"/>
    <b v="0"/>
    <n v="664272"/>
    <b v="0"/>
    <n v="0"/>
    <b v="0"/>
    <s v="407509.346"/>
    <n v="0"/>
    <s v="407509.346"/>
    <n v="0"/>
    <b v="0"/>
    <b v="1"/>
  </r>
  <r>
    <s v="C"/>
    <s v="A"/>
    <n v="20150101"/>
    <n v="2015"/>
    <n v="52"/>
    <x v="7"/>
    <n v="180"/>
    <s v="COD"/>
    <x v="1"/>
    <s v="M"/>
    <s v="Import"/>
    <n v="682"/>
    <s v="SAU"/>
    <x v="48"/>
    <n v="0"/>
    <s v="W00"/>
    <s v="World"/>
    <s v="H4"/>
    <s v="HS"/>
    <b v="1"/>
    <n v="310210"/>
    <s v="Fertilizers, mineral or chemical nitrogenous, urea, whether or not in aqueous solution"/>
    <x v="3"/>
    <x v="2"/>
    <b v="1"/>
    <s v="C00"/>
    <s v="TOTAL CPC"/>
    <n v="0"/>
    <n v="0"/>
    <s v="TOTAL MOT"/>
    <n v="8"/>
    <s v="kg"/>
    <n v="30300"/>
    <b v="0"/>
    <n v="8"/>
    <s v="kg"/>
    <n v="30300"/>
    <b v="0"/>
    <n v="30300"/>
    <b v="0"/>
    <n v="0"/>
    <b v="0"/>
    <s v="26107.341"/>
    <n v="0"/>
    <s v="26107.341"/>
    <n v="0"/>
    <b v="0"/>
    <b v="1"/>
  </r>
  <r>
    <s v="C"/>
    <s v="A"/>
    <n v="20150101"/>
    <n v="2015"/>
    <n v="52"/>
    <x v="7"/>
    <n v="180"/>
    <s v="COD"/>
    <x v="1"/>
    <s v="M"/>
    <s v="Import"/>
    <n v="710"/>
    <s v="ZAF"/>
    <x v="30"/>
    <n v="0"/>
    <s v="W00"/>
    <s v="World"/>
    <s v="H4"/>
    <s v="HS"/>
    <b v="1"/>
    <n v="310210"/>
    <s v="Fertilizers, mineral or chemical nitrogenous, urea, whether or not in aqueous solution"/>
    <x v="3"/>
    <x v="2"/>
    <b v="1"/>
    <s v="C00"/>
    <s v="TOTAL CPC"/>
    <n v="0"/>
    <n v="0"/>
    <s v="TOTAL MOT"/>
    <n v="8"/>
    <s v="kg"/>
    <s v="4051921.033"/>
    <b v="1"/>
    <n v="8"/>
    <s v="kg"/>
    <n v="4051163"/>
    <b v="0"/>
    <s v="4051921.033"/>
    <b v="1"/>
    <n v="0"/>
    <b v="0"/>
    <s v="2857832.583"/>
    <n v="0"/>
    <s v="2857832.583"/>
    <n v="6"/>
    <b v="0"/>
    <b v="1"/>
  </r>
  <r>
    <s v="C"/>
    <s v="A"/>
    <n v="20150101"/>
    <n v="2015"/>
    <n v="52"/>
    <x v="7"/>
    <n v="180"/>
    <s v="COD"/>
    <x v="1"/>
    <s v="M"/>
    <s v="Import"/>
    <n v="834"/>
    <s v="TZA"/>
    <x v="38"/>
    <n v="0"/>
    <s v="W00"/>
    <s v="World"/>
    <s v="H4"/>
    <s v="HS"/>
    <b v="1"/>
    <n v="310210"/>
    <s v="Fertilizers, mineral or chemical nitrogenous, urea, whether or not in aqueous solution"/>
    <x v="3"/>
    <x v="2"/>
    <b v="1"/>
    <s v="C00"/>
    <s v="TOTAL CPC"/>
    <n v="0"/>
    <n v="0"/>
    <s v="TOTAL MOT"/>
    <n v="8"/>
    <s v="kg"/>
    <n v="49250"/>
    <b v="0"/>
    <n v="8"/>
    <s v="kg"/>
    <n v="49250"/>
    <b v="0"/>
    <n v="49250"/>
    <b v="0"/>
    <n v="0"/>
    <b v="0"/>
    <s v="21183.092"/>
    <n v="0"/>
    <s v="21183.092"/>
    <n v="0"/>
    <b v="0"/>
    <b v="1"/>
  </r>
  <r>
    <s v="C"/>
    <s v="A"/>
    <n v="20150101"/>
    <n v="2015"/>
    <n v="52"/>
    <x v="7"/>
    <n v="180"/>
    <s v="COD"/>
    <x v="1"/>
    <s v="M"/>
    <s v="Import"/>
    <n v="894"/>
    <s v="ZMB"/>
    <x v="39"/>
    <n v="0"/>
    <s v="W00"/>
    <s v="World"/>
    <s v="H4"/>
    <s v="HS"/>
    <b v="1"/>
    <n v="310210"/>
    <s v="Fertilizers, mineral or chemical nitrogenous, urea, whether or not in aqueous solution"/>
    <x v="3"/>
    <x v="2"/>
    <b v="1"/>
    <s v="C00"/>
    <s v="TOTAL CPC"/>
    <n v="0"/>
    <n v="0"/>
    <s v="TOTAL MOT"/>
    <n v="8"/>
    <s v="kg"/>
    <n v="491293"/>
    <b v="0"/>
    <n v="8"/>
    <s v="kg"/>
    <n v="491293"/>
    <b v="0"/>
    <n v="491293"/>
    <b v="0"/>
    <n v="0"/>
    <b v="0"/>
    <s v="386630.142"/>
    <n v="0"/>
    <s v="386630.142"/>
    <n v="0"/>
    <b v="0"/>
    <b v="1"/>
  </r>
  <r>
    <s v="C"/>
    <s v="A"/>
    <n v="20150101"/>
    <n v="2015"/>
    <n v="52"/>
    <x v="7"/>
    <n v="562"/>
    <s v="NER"/>
    <x v="0"/>
    <s v="M"/>
    <s v="Import"/>
    <n v="0"/>
    <s v="W00"/>
    <x v="0"/>
    <n v="0"/>
    <s v="W00"/>
    <s v="World"/>
    <s v="H4"/>
    <s v="HS"/>
    <b v="1"/>
    <n v="310210"/>
    <s v="Fertilizers, mineral or chemical nitrogenous, urea, whether or not in aqueous solution"/>
    <x v="3"/>
    <x v="2"/>
    <b v="1"/>
    <s v="C00"/>
    <s v="TOTAL CPC"/>
    <n v="0"/>
    <n v="0"/>
    <s v="TOTAL MOT"/>
    <n v="8"/>
    <s v="kg"/>
    <n v="14599804"/>
    <b v="0"/>
    <n v="-1"/>
    <s v="N/A"/>
    <m/>
    <b v="0"/>
    <n v="14599804"/>
    <b v="0"/>
    <m/>
    <b v="0"/>
    <n v="8170892"/>
    <m/>
    <n v="8170892"/>
    <n v="0"/>
    <b v="1"/>
    <b v="0"/>
  </r>
  <r>
    <s v="C"/>
    <s v="A"/>
    <n v="20150101"/>
    <n v="2015"/>
    <n v="52"/>
    <x v="7"/>
    <n v="562"/>
    <s v="NER"/>
    <x v="0"/>
    <s v="M"/>
    <s v="Import"/>
    <n v="204"/>
    <s v="BEN"/>
    <x v="2"/>
    <n v="0"/>
    <s v="W00"/>
    <s v="World"/>
    <s v="H4"/>
    <s v="HS"/>
    <b v="1"/>
    <n v="310210"/>
    <s v="Fertilizers, mineral or chemical nitrogenous, urea, whether or not in aqueous solution"/>
    <x v="3"/>
    <x v="2"/>
    <b v="1"/>
    <s v="C00"/>
    <s v="TOTAL CPC"/>
    <n v="0"/>
    <n v="0"/>
    <s v="TOTAL MOT"/>
    <n v="8"/>
    <s v="kg"/>
    <n v="42500"/>
    <b v="0"/>
    <n v="-1"/>
    <s v="N/A"/>
    <m/>
    <b v="0"/>
    <n v="42500"/>
    <b v="0"/>
    <m/>
    <b v="0"/>
    <n v="10752"/>
    <m/>
    <n v="10752"/>
    <n v="0"/>
    <b v="1"/>
    <b v="0"/>
  </r>
  <r>
    <s v="C"/>
    <s v="A"/>
    <n v="20150101"/>
    <n v="2015"/>
    <n v="52"/>
    <x v="7"/>
    <n v="562"/>
    <s v="NER"/>
    <x v="0"/>
    <s v="M"/>
    <s v="Import"/>
    <n v="251"/>
    <s v="FRA"/>
    <x v="3"/>
    <n v="0"/>
    <s v="W00"/>
    <s v="World"/>
    <s v="H4"/>
    <s v="HS"/>
    <b v="1"/>
    <n v="310210"/>
    <s v="Fertilizers, mineral or chemical nitrogenous, urea, whether or not in aqueous solution"/>
    <x v="3"/>
    <x v="2"/>
    <b v="1"/>
    <s v="C00"/>
    <s v="TOTAL CPC"/>
    <n v="0"/>
    <n v="0"/>
    <s v="TOTAL MOT"/>
    <n v="8"/>
    <s v="kg"/>
    <n v="105000"/>
    <b v="0"/>
    <n v="-1"/>
    <s v="N/A"/>
    <m/>
    <b v="0"/>
    <n v="105000"/>
    <b v="0"/>
    <m/>
    <b v="0"/>
    <n v="66560"/>
    <m/>
    <n v="66560"/>
    <n v="0"/>
    <b v="1"/>
    <b v="0"/>
  </r>
  <r>
    <s v="C"/>
    <s v="A"/>
    <n v="20150101"/>
    <n v="2015"/>
    <n v="52"/>
    <x v="7"/>
    <n v="562"/>
    <s v="NER"/>
    <x v="0"/>
    <s v="M"/>
    <s v="Import"/>
    <n v="288"/>
    <s v="GHA"/>
    <x v="5"/>
    <n v="0"/>
    <s v="W00"/>
    <s v="World"/>
    <s v="H4"/>
    <s v="HS"/>
    <b v="1"/>
    <n v="310210"/>
    <s v="Fertilizers, mineral or chemical nitrogenous, urea, whether or not in aqueous solution"/>
    <x v="3"/>
    <x v="2"/>
    <b v="1"/>
    <s v="C00"/>
    <s v="TOTAL CPC"/>
    <n v="0"/>
    <n v="0"/>
    <s v="TOTAL MOT"/>
    <n v="8"/>
    <s v="kg"/>
    <n v="150"/>
    <b v="0"/>
    <n v="-1"/>
    <s v="N/A"/>
    <m/>
    <b v="0"/>
    <n v="150"/>
    <b v="0"/>
    <m/>
    <b v="0"/>
    <n v="76"/>
    <m/>
    <n v="76"/>
    <n v="0"/>
    <b v="1"/>
    <b v="0"/>
  </r>
  <r>
    <s v="C"/>
    <s v="A"/>
    <n v="20150101"/>
    <n v="2015"/>
    <n v="52"/>
    <x v="7"/>
    <n v="562"/>
    <s v="NER"/>
    <x v="0"/>
    <s v="M"/>
    <s v="Import"/>
    <n v="364"/>
    <s v="IRN"/>
    <x v="73"/>
    <n v="0"/>
    <s v="W00"/>
    <s v="World"/>
    <s v="H4"/>
    <s v="HS"/>
    <b v="1"/>
    <n v="310210"/>
    <s v="Fertilizers, mineral or chemical nitrogenous, urea, whether or not in aqueous solution"/>
    <x v="3"/>
    <x v="2"/>
    <b v="1"/>
    <s v="C00"/>
    <s v="TOTAL CPC"/>
    <n v="0"/>
    <n v="0"/>
    <s v="TOTAL MOT"/>
    <n v="8"/>
    <s v="kg"/>
    <n v="800000"/>
    <b v="0"/>
    <n v="-1"/>
    <s v="N/A"/>
    <m/>
    <b v="0"/>
    <n v="800000"/>
    <b v="0"/>
    <m/>
    <b v="0"/>
    <n v="674652"/>
    <m/>
    <n v="674652"/>
    <n v="0"/>
    <b v="1"/>
    <b v="0"/>
  </r>
  <r>
    <s v="C"/>
    <s v="A"/>
    <n v="20150101"/>
    <n v="2015"/>
    <n v="52"/>
    <x v="7"/>
    <n v="562"/>
    <s v="NER"/>
    <x v="0"/>
    <s v="M"/>
    <s v="Import"/>
    <n v="392"/>
    <s v="JPN"/>
    <x v="74"/>
    <n v="0"/>
    <s v="W00"/>
    <s v="World"/>
    <s v="H4"/>
    <s v="HS"/>
    <b v="1"/>
    <n v="310210"/>
    <s v="Fertilizers, mineral or chemical nitrogenous, urea, whether or not in aqueous solution"/>
    <x v="3"/>
    <x v="2"/>
    <b v="1"/>
    <s v="C00"/>
    <s v="TOTAL CPC"/>
    <n v="0"/>
    <n v="0"/>
    <s v="TOTAL MOT"/>
    <n v="8"/>
    <s v="kg"/>
    <n v="3225"/>
    <b v="0"/>
    <n v="-1"/>
    <s v="N/A"/>
    <m/>
    <b v="0"/>
    <n v="3225"/>
    <b v="0"/>
    <m/>
    <b v="0"/>
    <n v="9867"/>
    <m/>
    <n v="9867"/>
    <n v="0"/>
    <b v="1"/>
    <b v="0"/>
  </r>
  <r>
    <s v="C"/>
    <s v="A"/>
    <n v="20150101"/>
    <n v="2015"/>
    <n v="52"/>
    <x v="7"/>
    <n v="562"/>
    <s v="NER"/>
    <x v="0"/>
    <s v="M"/>
    <s v="Import"/>
    <n v="434"/>
    <s v="LBY"/>
    <x v="42"/>
    <n v="0"/>
    <s v="W00"/>
    <s v="World"/>
    <s v="H4"/>
    <s v="HS"/>
    <b v="1"/>
    <n v="310210"/>
    <s v="Fertilizers, mineral or chemical nitrogenous, urea, whether or not in aqueous solution"/>
    <x v="3"/>
    <x v="2"/>
    <b v="1"/>
    <s v="C00"/>
    <s v="TOTAL CPC"/>
    <n v="0"/>
    <n v="0"/>
    <s v="TOTAL MOT"/>
    <n v="8"/>
    <s v="kg"/>
    <n v="3011000"/>
    <b v="0"/>
    <n v="-1"/>
    <s v="N/A"/>
    <m/>
    <b v="0"/>
    <n v="3011000"/>
    <b v="0"/>
    <m/>
    <b v="0"/>
    <n v="1517686"/>
    <m/>
    <n v="1517686"/>
    <n v="0"/>
    <b v="1"/>
    <b v="0"/>
  </r>
  <r>
    <s v="C"/>
    <s v="A"/>
    <n v="20150101"/>
    <n v="2015"/>
    <n v="52"/>
    <x v="7"/>
    <n v="562"/>
    <s v="NER"/>
    <x v="0"/>
    <s v="M"/>
    <s v="Import"/>
    <n v="566"/>
    <s v="NGA"/>
    <x v="8"/>
    <n v="0"/>
    <s v="W00"/>
    <s v="World"/>
    <s v="H4"/>
    <s v="HS"/>
    <b v="1"/>
    <n v="310210"/>
    <s v="Fertilizers, mineral or chemical nitrogenous, urea, whether or not in aqueous solution"/>
    <x v="3"/>
    <x v="2"/>
    <b v="1"/>
    <s v="C00"/>
    <s v="TOTAL CPC"/>
    <n v="0"/>
    <n v="0"/>
    <s v="TOTAL MOT"/>
    <n v="8"/>
    <s v="kg"/>
    <n v="8191829"/>
    <b v="0"/>
    <n v="-1"/>
    <s v="N/A"/>
    <m/>
    <b v="0"/>
    <n v="8191829"/>
    <b v="0"/>
    <m/>
    <b v="0"/>
    <n v="3845709"/>
    <m/>
    <n v="3845709"/>
    <n v="0"/>
    <b v="1"/>
    <b v="0"/>
  </r>
  <r>
    <s v="C"/>
    <s v="A"/>
    <n v="20150101"/>
    <n v="2015"/>
    <n v="52"/>
    <x v="7"/>
    <n v="562"/>
    <s v="NER"/>
    <x v="0"/>
    <s v="M"/>
    <s v="Import"/>
    <n v="768"/>
    <s v="TGO"/>
    <x v="14"/>
    <n v="0"/>
    <s v="W00"/>
    <s v="World"/>
    <s v="H4"/>
    <s v="HS"/>
    <b v="1"/>
    <n v="310210"/>
    <s v="Fertilizers, mineral or chemical nitrogenous, urea, whether or not in aqueous solution"/>
    <x v="3"/>
    <x v="2"/>
    <b v="1"/>
    <s v="C00"/>
    <s v="TOTAL CPC"/>
    <n v="0"/>
    <n v="0"/>
    <s v="TOTAL MOT"/>
    <n v="8"/>
    <s v="kg"/>
    <n v="2446100"/>
    <b v="0"/>
    <n v="-1"/>
    <s v="N/A"/>
    <m/>
    <b v="0"/>
    <n v="2446100"/>
    <b v="0"/>
    <m/>
    <b v="0"/>
    <n v="2045590"/>
    <m/>
    <n v="2045590"/>
    <n v="0"/>
    <b v="1"/>
    <b v="0"/>
  </r>
  <r>
    <s v="C"/>
    <s v="A"/>
    <n v="20150101"/>
    <n v="2015"/>
    <n v="52"/>
    <x v="7"/>
    <n v="180"/>
    <s v="COD"/>
    <x v="1"/>
    <s v="M"/>
    <s v="Import"/>
    <n v="0"/>
    <s v="W00"/>
    <x v="0"/>
    <n v="0"/>
    <s v="W00"/>
    <s v="World"/>
    <s v="H4"/>
    <s v="HS"/>
    <b v="1"/>
    <n v="310221"/>
    <s v="Fertilizers, mineral or chemical nitrogenous, ammonium sulphate"/>
    <x v="15"/>
    <x v="2"/>
    <b v="1"/>
    <s v="C00"/>
    <s v="TOTAL CPC"/>
    <n v="0"/>
    <n v="0"/>
    <s v="TOTAL MOT"/>
    <n v="8"/>
    <s v="kg"/>
    <n v="621479"/>
    <b v="0"/>
    <n v="8"/>
    <s v="kg"/>
    <n v="621479"/>
    <b v="0"/>
    <n v="621479"/>
    <b v="0"/>
    <n v="0"/>
    <b v="0"/>
    <s v="241827.723"/>
    <n v="0"/>
    <s v="241827.723"/>
    <n v="0"/>
    <b v="0"/>
    <b v="1"/>
  </r>
  <r>
    <s v="C"/>
    <s v="A"/>
    <n v="20150101"/>
    <n v="2015"/>
    <n v="52"/>
    <x v="7"/>
    <n v="180"/>
    <s v="COD"/>
    <x v="1"/>
    <s v="M"/>
    <s v="Import"/>
    <n v="56"/>
    <s v="BEL"/>
    <x v="18"/>
    <n v="0"/>
    <s v="W00"/>
    <s v="World"/>
    <s v="H4"/>
    <s v="HS"/>
    <b v="1"/>
    <n v="310221"/>
    <s v="Fertilizers, mineral or chemical nitrogenous, ammonium sulphate"/>
    <x v="15"/>
    <x v="2"/>
    <b v="1"/>
    <s v="C00"/>
    <s v="TOTAL CPC"/>
    <n v="0"/>
    <n v="0"/>
    <s v="TOTAL MOT"/>
    <n v="8"/>
    <s v="kg"/>
    <n v="200280"/>
    <b v="0"/>
    <n v="8"/>
    <s v="kg"/>
    <n v="200280"/>
    <b v="0"/>
    <n v="200280"/>
    <b v="0"/>
    <n v="0"/>
    <b v="0"/>
    <s v="67357.109"/>
    <n v="0"/>
    <s v="67357.109"/>
    <n v="0"/>
    <b v="0"/>
    <b v="1"/>
  </r>
  <r>
    <s v="C"/>
    <s v="A"/>
    <n v="20150101"/>
    <n v="2015"/>
    <n v="52"/>
    <x v="7"/>
    <n v="180"/>
    <s v="COD"/>
    <x v="1"/>
    <s v="M"/>
    <s v="Import"/>
    <n v="156"/>
    <s v="CHN"/>
    <x v="1"/>
    <n v="0"/>
    <s v="W00"/>
    <s v="World"/>
    <s v="H4"/>
    <s v="HS"/>
    <b v="1"/>
    <n v="310221"/>
    <s v="Fertilizers, mineral or chemical nitrogenous, ammonium sulphate"/>
    <x v="15"/>
    <x v="2"/>
    <b v="1"/>
    <s v="C00"/>
    <s v="TOTAL CPC"/>
    <n v="0"/>
    <n v="0"/>
    <s v="TOTAL MOT"/>
    <n v="8"/>
    <s v="kg"/>
    <n v="352422"/>
    <b v="0"/>
    <n v="8"/>
    <s v="kg"/>
    <n v="352422"/>
    <b v="0"/>
    <n v="352422"/>
    <b v="0"/>
    <n v="0"/>
    <b v="0"/>
    <s v="133513.896"/>
    <n v="0"/>
    <s v="133513.896"/>
    <n v="0"/>
    <b v="0"/>
    <b v="1"/>
  </r>
  <r>
    <s v="C"/>
    <s v="A"/>
    <n v="20150101"/>
    <n v="2015"/>
    <n v="52"/>
    <x v="7"/>
    <n v="180"/>
    <s v="COD"/>
    <x v="1"/>
    <s v="M"/>
    <s v="Import"/>
    <n v="710"/>
    <s v="ZAF"/>
    <x v="30"/>
    <n v="0"/>
    <s v="W00"/>
    <s v="World"/>
    <s v="H4"/>
    <s v="HS"/>
    <b v="1"/>
    <n v="310221"/>
    <s v="Fertilizers, mineral or chemical nitrogenous, ammonium sulphate"/>
    <x v="15"/>
    <x v="2"/>
    <b v="1"/>
    <s v="C00"/>
    <s v="TOTAL CPC"/>
    <n v="0"/>
    <n v="0"/>
    <s v="TOTAL MOT"/>
    <n v="8"/>
    <s v="kg"/>
    <n v="68627"/>
    <b v="0"/>
    <n v="8"/>
    <s v="kg"/>
    <n v="68627"/>
    <b v="0"/>
    <n v="68627"/>
    <b v="0"/>
    <n v="0"/>
    <b v="0"/>
    <s v="40727.403"/>
    <n v="0"/>
    <s v="40727.403"/>
    <n v="0"/>
    <b v="0"/>
    <b v="1"/>
  </r>
  <r>
    <s v="C"/>
    <s v="A"/>
    <n v="20150101"/>
    <n v="2015"/>
    <n v="52"/>
    <x v="7"/>
    <n v="180"/>
    <s v="COD"/>
    <x v="1"/>
    <s v="M"/>
    <s v="Import"/>
    <n v="800"/>
    <s v="UGA"/>
    <x v="34"/>
    <n v="0"/>
    <s v="W00"/>
    <s v="World"/>
    <s v="H4"/>
    <s v="HS"/>
    <b v="1"/>
    <n v="310221"/>
    <s v="Fertilizers, mineral or chemical nitrogenous, ammonium sulphate"/>
    <x v="15"/>
    <x v="2"/>
    <b v="1"/>
    <s v="C00"/>
    <s v="TOTAL CPC"/>
    <n v="0"/>
    <n v="0"/>
    <s v="TOTAL MOT"/>
    <n v="8"/>
    <s v="kg"/>
    <n v="150"/>
    <b v="0"/>
    <n v="8"/>
    <s v="kg"/>
    <n v="150"/>
    <b v="0"/>
    <n v="150"/>
    <b v="0"/>
    <n v="0"/>
    <b v="0"/>
    <s v="229.314"/>
    <n v="0"/>
    <s v="229.314"/>
    <n v="0"/>
    <b v="0"/>
    <b v="1"/>
  </r>
  <r>
    <s v="C"/>
    <s v="A"/>
    <n v="20150101"/>
    <n v="2015"/>
    <n v="52"/>
    <x v="7"/>
    <n v="180"/>
    <s v="COD"/>
    <x v="1"/>
    <s v="M"/>
    <s v="Import"/>
    <n v="0"/>
    <s v="W00"/>
    <x v="0"/>
    <n v="0"/>
    <s v="W00"/>
    <s v="World"/>
    <s v="H4"/>
    <s v="HS"/>
    <b v="1"/>
    <n v="310229"/>
    <s v="Fertilizers, mineral or chemical nitrogenous, other than ammonium sulphate"/>
    <x v="4"/>
    <x v="2"/>
    <b v="1"/>
    <s v="C00"/>
    <s v="TOTAL CPC"/>
    <n v="0"/>
    <n v="0"/>
    <s v="TOTAL MOT"/>
    <n v="8"/>
    <s v="kg"/>
    <n v="26247"/>
    <b v="0"/>
    <n v="8"/>
    <s v="kg"/>
    <n v="26247"/>
    <b v="0"/>
    <n v="26247"/>
    <b v="0"/>
    <n v="0"/>
    <b v="0"/>
    <s v="25918.323"/>
    <n v="0"/>
    <s v="25918.323"/>
    <n v="0"/>
    <b v="0"/>
    <b v="1"/>
  </r>
  <r>
    <s v="C"/>
    <s v="A"/>
    <n v="20150101"/>
    <n v="2015"/>
    <n v="52"/>
    <x v="7"/>
    <n v="180"/>
    <s v="COD"/>
    <x v="1"/>
    <s v="M"/>
    <s v="Import"/>
    <n v="156"/>
    <s v="CHN"/>
    <x v="1"/>
    <n v="0"/>
    <s v="W00"/>
    <s v="World"/>
    <s v="H4"/>
    <s v="HS"/>
    <b v="1"/>
    <n v="310229"/>
    <s v="Fertilizers, mineral or chemical nitrogenous, other than ammonium sulphate"/>
    <x v="4"/>
    <x v="2"/>
    <b v="1"/>
    <s v="C00"/>
    <s v="TOTAL CPC"/>
    <n v="0"/>
    <n v="0"/>
    <s v="TOTAL MOT"/>
    <n v="8"/>
    <s v="kg"/>
    <n v="21237"/>
    <b v="0"/>
    <n v="8"/>
    <s v="kg"/>
    <n v="21237"/>
    <b v="0"/>
    <n v="21237"/>
    <b v="0"/>
    <n v="0"/>
    <b v="0"/>
    <s v="23395.795"/>
    <n v="0"/>
    <s v="23395.795"/>
    <n v="0"/>
    <b v="0"/>
    <b v="1"/>
  </r>
  <r>
    <s v="C"/>
    <s v="A"/>
    <n v="20150101"/>
    <n v="2015"/>
    <n v="52"/>
    <x v="7"/>
    <n v="180"/>
    <s v="COD"/>
    <x v="1"/>
    <s v="M"/>
    <s v="Import"/>
    <n v="646"/>
    <s v="RWA"/>
    <x v="28"/>
    <n v="0"/>
    <s v="W00"/>
    <s v="World"/>
    <s v="H4"/>
    <s v="HS"/>
    <b v="1"/>
    <n v="310229"/>
    <s v="Fertilizers, mineral or chemical nitrogenous, other than ammonium sulphate"/>
    <x v="4"/>
    <x v="2"/>
    <b v="1"/>
    <s v="C00"/>
    <s v="TOTAL CPC"/>
    <n v="0"/>
    <n v="0"/>
    <s v="TOTAL MOT"/>
    <n v="8"/>
    <s v="kg"/>
    <n v="1800"/>
    <b v="0"/>
    <n v="8"/>
    <s v="kg"/>
    <n v="1800"/>
    <b v="0"/>
    <n v="1800"/>
    <b v="0"/>
    <n v="0"/>
    <b v="0"/>
    <s v="1635.036"/>
    <n v="0"/>
    <s v="1635.036"/>
    <n v="0"/>
    <b v="0"/>
    <b v="1"/>
  </r>
  <r>
    <s v="C"/>
    <s v="A"/>
    <n v="20150101"/>
    <n v="2015"/>
    <n v="52"/>
    <x v="7"/>
    <n v="180"/>
    <s v="COD"/>
    <x v="1"/>
    <s v="M"/>
    <s v="Import"/>
    <n v="710"/>
    <s v="ZAF"/>
    <x v="30"/>
    <n v="0"/>
    <s v="W00"/>
    <s v="World"/>
    <s v="H4"/>
    <s v="HS"/>
    <b v="1"/>
    <n v="310229"/>
    <s v="Fertilizers, mineral or chemical nitrogenous, other than ammonium sulphate"/>
    <x v="4"/>
    <x v="2"/>
    <b v="1"/>
    <s v="C00"/>
    <s v="TOTAL CPC"/>
    <n v="0"/>
    <n v="0"/>
    <s v="TOTAL MOT"/>
    <n v="8"/>
    <s v="kg"/>
    <n v="2950"/>
    <b v="0"/>
    <n v="8"/>
    <s v="kg"/>
    <n v="2950"/>
    <b v="0"/>
    <n v="2950"/>
    <b v="0"/>
    <n v="0"/>
    <b v="0"/>
    <s v="231.864"/>
    <n v="0"/>
    <s v="231.864"/>
    <n v="0"/>
    <b v="0"/>
    <b v="1"/>
  </r>
  <r>
    <s v="C"/>
    <s v="A"/>
    <n v="20150101"/>
    <n v="2015"/>
    <n v="52"/>
    <x v="7"/>
    <n v="180"/>
    <s v="COD"/>
    <x v="1"/>
    <s v="M"/>
    <s v="Import"/>
    <n v="800"/>
    <s v="UGA"/>
    <x v="34"/>
    <n v="0"/>
    <s v="W00"/>
    <s v="World"/>
    <s v="H4"/>
    <s v="HS"/>
    <b v="1"/>
    <n v="310229"/>
    <s v="Fertilizers, mineral or chemical nitrogenous, other than ammonium sulphate"/>
    <x v="4"/>
    <x v="2"/>
    <b v="1"/>
    <s v="C00"/>
    <s v="TOTAL CPC"/>
    <n v="0"/>
    <n v="0"/>
    <s v="TOTAL MOT"/>
    <n v="8"/>
    <s v="kg"/>
    <n v="60"/>
    <b v="0"/>
    <n v="8"/>
    <s v="kg"/>
    <n v="60"/>
    <b v="0"/>
    <n v="60"/>
    <b v="0"/>
    <n v="0"/>
    <b v="0"/>
    <s v="296.179"/>
    <n v="0"/>
    <s v="296.179"/>
    <n v="0"/>
    <b v="0"/>
    <b v="1"/>
  </r>
  <r>
    <s v="C"/>
    <s v="A"/>
    <n v="20150101"/>
    <n v="2015"/>
    <n v="52"/>
    <x v="7"/>
    <n v="180"/>
    <s v="COD"/>
    <x v="1"/>
    <s v="M"/>
    <s v="Import"/>
    <n v="894"/>
    <s v="ZMB"/>
    <x v="39"/>
    <n v="0"/>
    <s v="W00"/>
    <s v="World"/>
    <s v="H4"/>
    <s v="HS"/>
    <b v="1"/>
    <n v="310229"/>
    <s v="Fertilizers, mineral or chemical nitrogenous, other than ammonium sulphate"/>
    <x v="4"/>
    <x v="2"/>
    <b v="1"/>
    <s v="C00"/>
    <s v="TOTAL CPC"/>
    <n v="0"/>
    <n v="0"/>
    <s v="TOTAL MOT"/>
    <n v="8"/>
    <s v="kg"/>
    <n v="200"/>
    <b v="0"/>
    <n v="8"/>
    <s v="kg"/>
    <n v="200"/>
    <b v="0"/>
    <n v="200"/>
    <b v="0"/>
    <n v="0"/>
    <b v="0"/>
    <s v="359.449"/>
    <n v="0"/>
    <s v="359.449"/>
    <n v="0"/>
    <b v="0"/>
    <b v="1"/>
  </r>
  <r>
    <s v="C"/>
    <s v="A"/>
    <n v="20150101"/>
    <n v="2015"/>
    <n v="52"/>
    <x v="7"/>
    <n v="180"/>
    <s v="COD"/>
    <x v="1"/>
    <s v="M"/>
    <s v="Import"/>
    <n v="0"/>
    <s v="W00"/>
    <x v="0"/>
    <n v="0"/>
    <s v="W00"/>
    <s v="World"/>
    <s v="H4"/>
    <s v="HS"/>
    <b v="1"/>
    <n v="310230"/>
    <s v="Fertilizers, mineral or chemical nitrogenous, ammonium nitrate, whether or not in aqueous solution"/>
    <x v="5"/>
    <x v="2"/>
    <b v="1"/>
    <s v="C00"/>
    <s v="TOTAL CPC"/>
    <n v="0"/>
    <n v="0"/>
    <s v="TOTAL MOT"/>
    <n v="8"/>
    <s v="kg"/>
    <n v="28765856"/>
    <b v="0"/>
    <n v="8"/>
    <s v="kg"/>
    <n v="28765856"/>
    <b v="0"/>
    <n v="28765856"/>
    <b v="0"/>
    <n v="0"/>
    <b v="0"/>
    <s v="31776475.402"/>
    <n v="0"/>
    <s v="31776475.402"/>
    <n v="0"/>
    <b v="0"/>
    <b v="1"/>
  </r>
  <r>
    <s v="C"/>
    <s v="A"/>
    <n v="20150101"/>
    <n v="2015"/>
    <n v="52"/>
    <x v="7"/>
    <n v="180"/>
    <s v="COD"/>
    <x v="1"/>
    <s v="M"/>
    <s v="Import"/>
    <n v="156"/>
    <s v="CHN"/>
    <x v="1"/>
    <n v="0"/>
    <s v="W00"/>
    <s v="World"/>
    <s v="H4"/>
    <s v="HS"/>
    <b v="1"/>
    <n v="310230"/>
    <s v="Fertilizers, mineral or chemical nitrogenous, ammonium nitrate, whether or not in aqueous solution"/>
    <x v="5"/>
    <x v="2"/>
    <b v="1"/>
    <s v="C00"/>
    <s v="TOTAL CPC"/>
    <n v="0"/>
    <n v="0"/>
    <s v="TOTAL MOT"/>
    <n v="8"/>
    <s v="kg"/>
    <n v="61800"/>
    <b v="0"/>
    <n v="8"/>
    <s v="kg"/>
    <n v="61800"/>
    <b v="0"/>
    <n v="61800"/>
    <b v="0"/>
    <n v="0"/>
    <b v="0"/>
    <s v="63214.319"/>
    <n v="0"/>
    <s v="63214.319"/>
    <n v="0"/>
    <b v="0"/>
    <b v="1"/>
  </r>
  <r>
    <s v="C"/>
    <s v="A"/>
    <n v="20150101"/>
    <n v="2015"/>
    <n v="52"/>
    <x v="7"/>
    <n v="180"/>
    <s v="COD"/>
    <x v="1"/>
    <s v="M"/>
    <s v="Import"/>
    <n v="251"/>
    <s v="FRA"/>
    <x v="3"/>
    <n v="0"/>
    <s v="W00"/>
    <s v="World"/>
    <s v="H4"/>
    <s v="HS"/>
    <b v="1"/>
    <n v="310230"/>
    <s v="Fertilizers, mineral or chemical nitrogenous, ammonium nitrate, whether or not in aqueous solution"/>
    <x v="5"/>
    <x v="2"/>
    <b v="1"/>
    <s v="C00"/>
    <s v="TOTAL CPC"/>
    <n v="0"/>
    <n v="0"/>
    <s v="TOTAL MOT"/>
    <n v="8"/>
    <s v="kg"/>
    <n v="166025"/>
    <b v="0"/>
    <n v="8"/>
    <s v="kg"/>
    <n v="166025"/>
    <b v="0"/>
    <n v="166025"/>
    <b v="0"/>
    <n v="0"/>
    <b v="0"/>
    <s v="198080.338"/>
    <n v="0"/>
    <s v="198080.338"/>
    <n v="0"/>
    <b v="0"/>
    <b v="1"/>
  </r>
  <r>
    <s v="C"/>
    <s v="A"/>
    <n v="20150101"/>
    <n v="2015"/>
    <n v="52"/>
    <x v="7"/>
    <n v="180"/>
    <s v="COD"/>
    <x v="1"/>
    <s v="M"/>
    <s v="Import"/>
    <n v="643"/>
    <s v="RUS"/>
    <x v="9"/>
    <n v="0"/>
    <s v="W00"/>
    <s v="World"/>
    <s v="H4"/>
    <s v="HS"/>
    <b v="1"/>
    <n v="310230"/>
    <s v="Fertilizers, mineral or chemical nitrogenous, ammonium nitrate, whether or not in aqueous solution"/>
    <x v="5"/>
    <x v="2"/>
    <b v="1"/>
    <s v="C00"/>
    <s v="TOTAL CPC"/>
    <n v="0"/>
    <n v="0"/>
    <s v="TOTAL MOT"/>
    <n v="8"/>
    <s v="kg"/>
    <n v="4911500"/>
    <b v="0"/>
    <n v="8"/>
    <s v="kg"/>
    <n v="4911500"/>
    <b v="0"/>
    <n v="4911500"/>
    <b v="0"/>
    <n v="0"/>
    <b v="0"/>
    <s v="6746842.906"/>
    <n v="0"/>
    <s v="6746842.906"/>
    <n v="0"/>
    <b v="0"/>
    <b v="1"/>
  </r>
  <r>
    <s v="C"/>
    <s v="A"/>
    <n v="20150101"/>
    <n v="2015"/>
    <n v="52"/>
    <x v="7"/>
    <n v="180"/>
    <s v="COD"/>
    <x v="1"/>
    <s v="M"/>
    <s v="Import"/>
    <n v="699"/>
    <s v="IND"/>
    <x v="11"/>
    <n v="0"/>
    <s v="W00"/>
    <s v="World"/>
    <s v="H4"/>
    <s v="HS"/>
    <b v="1"/>
    <n v="310230"/>
    <s v="Fertilizers, mineral or chemical nitrogenous, ammonium nitrate, whether or not in aqueous solution"/>
    <x v="5"/>
    <x v="2"/>
    <b v="1"/>
    <s v="C00"/>
    <s v="TOTAL CPC"/>
    <n v="0"/>
    <n v="0"/>
    <s v="TOTAL MOT"/>
    <n v="8"/>
    <s v="kg"/>
    <n v="144612"/>
    <b v="0"/>
    <n v="8"/>
    <s v="kg"/>
    <n v="144612"/>
    <b v="0"/>
    <n v="144612"/>
    <b v="0"/>
    <n v="0"/>
    <b v="0"/>
    <s v="136633.718"/>
    <n v="0"/>
    <s v="136633.718"/>
    <n v="0"/>
    <b v="0"/>
    <b v="1"/>
  </r>
  <r>
    <s v="C"/>
    <s v="A"/>
    <n v="20150101"/>
    <n v="2015"/>
    <n v="52"/>
    <x v="7"/>
    <n v="180"/>
    <s v="COD"/>
    <x v="1"/>
    <s v="M"/>
    <s v="Import"/>
    <n v="710"/>
    <s v="ZAF"/>
    <x v="30"/>
    <n v="0"/>
    <s v="W00"/>
    <s v="World"/>
    <s v="H4"/>
    <s v="HS"/>
    <b v="1"/>
    <n v="310230"/>
    <s v="Fertilizers, mineral or chemical nitrogenous, ammonium nitrate, whether or not in aqueous solution"/>
    <x v="5"/>
    <x v="2"/>
    <b v="1"/>
    <s v="C00"/>
    <s v="TOTAL CPC"/>
    <n v="0"/>
    <n v="0"/>
    <s v="TOTAL MOT"/>
    <n v="8"/>
    <s v="kg"/>
    <n v="20637539"/>
    <b v="0"/>
    <n v="8"/>
    <s v="kg"/>
    <n v="20637539"/>
    <b v="0"/>
    <n v="20637539"/>
    <b v="0"/>
    <n v="0"/>
    <b v="0"/>
    <s v="19198303.938"/>
    <n v="0"/>
    <s v="19198303.938"/>
    <n v="0"/>
    <b v="0"/>
    <b v="1"/>
  </r>
  <r>
    <s v="C"/>
    <s v="A"/>
    <n v="20150101"/>
    <n v="2015"/>
    <n v="52"/>
    <x v="7"/>
    <n v="180"/>
    <s v="COD"/>
    <x v="1"/>
    <s v="M"/>
    <s v="Import"/>
    <n v="752"/>
    <s v="SWE"/>
    <x v="13"/>
    <n v="0"/>
    <s v="W00"/>
    <s v="World"/>
    <s v="H4"/>
    <s v="HS"/>
    <b v="1"/>
    <n v="310230"/>
    <s v="Fertilizers, mineral or chemical nitrogenous, ammonium nitrate, whether or not in aqueous solution"/>
    <x v="5"/>
    <x v="2"/>
    <b v="1"/>
    <s v="C00"/>
    <s v="TOTAL CPC"/>
    <n v="0"/>
    <n v="0"/>
    <s v="TOTAL MOT"/>
    <n v="8"/>
    <s v="kg"/>
    <n v="2085500"/>
    <b v="0"/>
    <n v="8"/>
    <s v="kg"/>
    <n v="2085500"/>
    <b v="0"/>
    <n v="2085500"/>
    <b v="0"/>
    <n v="0"/>
    <b v="0"/>
    <s v="4198221.296"/>
    <n v="0"/>
    <s v="4198221.296"/>
    <n v="0"/>
    <b v="0"/>
    <b v="1"/>
  </r>
  <r>
    <s v="C"/>
    <s v="A"/>
    <n v="20150101"/>
    <n v="2015"/>
    <n v="52"/>
    <x v="7"/>
    <n v="180"/>
    <s v="COD"/>
    <x v="1"/>
    <s v="M"/>
    <s v="Import"/>
    <n v="894"/>
    <s v="ZMB"/>
    <x v="39"/>
    <n v="0"/>
    <s v="W00"/>
    <s v="World"/>
    <s v="H4"/>
    <s v="HS"/>
    <b v="1"/>
    <n v="310230"/>
    <s v="Fertilizers, mineral or chemical nitrogenous, ammonium nitrate, whether or not in aqueous solution"/>
    <x v="5"/>
    <x v="2"/>
    <b v="1"/>
    <s v="C00"/>
    <s v="TOTAL CPC"/>
    <n v="0"/>
    <n v="0"/>
    <s v="TOTAL MOT"/>
    <n v="8"/>
    <s v="kg"/>
    <n v="758880"/>
    <b v="0"/>
    <n v="8"/>
    <s v="kg"/>
    <n v="758880"/>
    <b v="0"/>
    <n v="758880"/>
    <b v="0"/>
    <n v="0"/>
    <b v="0"/>
    <s v="1235178.887"/>
    <n v="0"/>
    <s v="1235178.887"/>
    <n v="0"/>
    <b v="0"/>
    <b v="1"/>
  </r>
  <r>
    <s v="C"/>
    <s v="A"/>
    <n v="20150101"/>
    <n v="2015"/>
    <n v="52"/>
    <x v="7"/>
    <n v="562"/>
    <s v="NER"/>
    <x v="0"/>
    <s v="M"/>
    <s v="Import"/>
    <n v="0"/>
    <s v="W00"/>
    <x v="0"/>
    <n v="0"/>
    <s v="W00"/>
    <s v="World"/>
    <s v="H4"/>
    <s v="HS"/>
    <b v="1"/>
    <n v="310230"/>
    <s v="Fertilizers, mineral or chemical nitrogenous, ammonium nitrate, whether or not in aqueous solution"/>
    <x v="5"/>
    <x v="2"/>
    <b v="1"/>
    <s v="C00"/>
    <s v="TOTAL CPC"/>
    <n v="0"/>
    <n v="0"/>
    <s v="TOTAL MOT"/>
    <n v="8"/>
    <s v="kg"/>
    <n v="91100"/>
    <b v="0"/>
    <n v="-1"/>
    <s v="N/A"/>
    <m/>
    <b v="0"/>
    <n v="91100"/>
    <b v="0"/>
    <m/>
    <b v="0"/>
    <n v="78314"/>
    <m/>
    <n v="78314"/>
    <n v="0"/>
    <b v="1"/>
    <b v="0"/>
  </r>
  <r>
    <s v="C"/>
    <s v="A"/>
    <n v="20150101"/>
    <n v="2015"/>
    <n v="52"/>
    <x v="7"/>
    <n v="562"/>
    <s v="NER"/>
    <x v="0"/>
    <s v="M"/>
    <s v="Import"/>
    <n v="251"/>
    <s v="FRA"/>
    <x v="3"/>
    <n v="0"/>
    <s v="W00"/>
    <s v="World"/>
    <s v="H4"/>
    <s v="HS"/>
    <b v="1"/>
    <n v="310230"/>
    <s v="Fertilizers, mineral or chemical nitrogenous, ammonium nitrate, whether or not in aqueous solution"/>
    <x v="5"/>
    <x v="2"/>
    <b v="1"/>
    <s v="C00"/>
    <s v="TOTAL CPC"/>
    <n v="0"/>
    <n v="0"/>
    <s v="TOTAL MOT"/>
    <n v="8"/>
    <s v="kg"/>
    <n v="57200"/>
    <b v="0"/>
    <n v="-1"/>
    <s v="N/A"/>
    <m/>
    <b v="0"/>
    <n v="57200"/>
    <b v="0"/>
    <m/>
    <b v="0"/>
    <n v="49711"/>
    <m/>
    <n v="49711"/>
    <n v="0"/>
    <b v="1"/>
    <b v="0"/>
  </r>
  <r>
    <s v="C"/>
    <s v="A"/>
    <n v="20150101"/>
    <n v="2015"/>
    <n v="52"/>
    <x v="7"/>
    <n v="562"/>
    <s v="NER"/>
    <x v="0"/>
    <s v="M"/>
    <s v="Import"/>
    <n v="566"/>
    <s v="NGA"/>
    <x v="8"/>
    <n v="0"/>
    <s v="W00"/>
    <s v="World"/>
    <s v="H4"/>
    <s v="HS"/>
    <b v="1"/>
    <n v="310230"/>
    <s v="Fertilizers, mineral or chemical nitrogenous, ammonium nitrate, whether or not in aqueous solution"/>
    <x v="5"/>
    <x v="2"/>
    <b v="1"/>
    <s v="C00"/>
    <s v="TOTAL CPC"/>
    <n v="0"/>
    <n v="0"/>
    <s v="TOTAL MOT"/>
    <n v="8"/>
    <s v="kg"/>
    <n v="5000"/>
    <b v="0"/>
    <n v="-1"/>
    <s v="N/A"/>
    <m/>
    <b v="0"/>
    <n v="5000"/>
    <b v="0"/>
    <m/>
    <b v="0"/>
    <n v="1265"/>
    <m/>
    <n v="1265"/>
    <n v="0"/>
    <b v="1"/>
    <b v="0"/>
  </r>
  <r>
    <s v="C"/>
    <s v="A"/>
    <n v="20150101"/>
    <n v="2015"/>
    <n v="52"/>
    <x v="7"/>
    <n v="562"/>
    <s v="NER"/>
    <x v="0"/>
    <s v="M"/>
    <s v="Import"/>
    <n v="710"/>
    <s v="ZAF"/>
    <x v="30"/>
    <n v="0"/>
    <s v="W00"/>
    <s v="World"/>
    <s v="H4"/>
    <s v="HS"/>
    <b v="1"/>
    <n v="310230"/>
    <s v="Fertilizers, mineral or chemical nitrogenous, ammonium nitrate, whether or not in aqueous solution"/>
    <x v="5"/>
    <x v="2"/>
    <b v="1"/>
    <s v="C00"/>
    <s v="TOTAL CPC"/>
    <n v="0"/>
    <n v="0"/>
    <s v="TOTAL MOT"/>
    <n v="8"/>
    <s v="kg"/>
    <n v="18900"/>
    <b v="0"/>
    <n v="-1"/>
    <s v="N/A"/>
    <m/>
    <b v="0"/>
    <n v="18900"/>
    <b v="0"/>
    <m/>
    <b v="0"/>
    <n v="12367"/>
    <m/>
    <n v="12367"/>
    <n v="0"/>
    <b v="1"/>
    <b v="0"/>
  </r>
  <r>
    <s v="C"/>
    <s v="A"/>
    <n v="20150101"/>
    <n v="2015"/>
    <n v="52"/>
    <x v="7"/>
    <n v="562"/>
    <s v="NER"/>
    <x v="0"/>
    <s v="M"/>
    <s v="Import"/>
    <n v="854"/>
    <s v="BFA"/>
    <x v="16"/>
    <n v="0"/>
    <s v="W00"/>
    <s v="World"/>
    <s v="H4"/>
    <s v="HS"/>
    <b v="1"/>
    <n v="310230"/>
    <s v="Fertilizers, mineral or chemical nitrogenous, ammonium nitrate, whether or not in aqueous solution"/>
    <x v="5"/>
    <x v="2"/>
    <b v="1"/>
    <s v="C00"/>
    <s v="TOTAL CPC"/>
    <n v="0"/>
    <n v="0"/>
    <s v="TOTAL MOT"/>
    <n v="8"/>
    <s v="kg"/>
    <n v="10000"/>
    <b v="0"/>
    <n v="-1"/>
    <s v="N/A"/>
    <m/>
    <b v="0"/>
    <n v="10000"/>
    <b v="0"/>
    <m/>
    <b v="0"/>
    <n v="14971"/>
    <m/>
    <n v="14971"/>
    <n v="0"/>
    <b v="1"/>
    <b v="0"/>
  </r>
  <r>
    <s v="C"/>
    <s v="A"/>
    <n v="20150101"/>
    <n v="2015"/>
    <n v="52"/>
    <x v="7"/>
    <n v="180"/>
    <s v="COD"/>
    <x v="1"/>
    <s v="M"/>
    <s v="Import"/>
    <n v="0"/>
    <s v="W00"/>
    <x v="0"/>
    <n v="0"/>
    <s v="W00"/>
    <s v="World"/>
    <s v="H4"/>
    <s v="HS"/>
    <b v="1"/>
    <n v="310240"/>
    <s v="Fertilizers, mineral or chemical ammonium nitrate with calcium carbonate or other inorganic non-fertilizing substances, mixtures thereof"/>
    <x v="6"/>
    <x v="2"/>
    <b v="1"/>
    <s v="C00"/>
    <s v="TOTAL CPC"/>
    <n v="0"/>
    <n v="0"/>
    <s v="TOTAL MOT"/>
    <n v="8"/>
    <s v="kg"/>
    <n v="6122"/>
    <b v="0"/>
    <n v="8"/>
    <s v="kg"/>
    <n v="6122"/>
    <b v="0"/>
    <n v="6122"/>
    <b v="0"/>
    <n v="0"/>
    <b v="0"/>
    <s v="16578.977"/>
    <n v="0"/>
    <s v="16578.977"/>
    <n v="0"/>
    <b v="0"/>
    <b v="1"/>
  </r>
  <r>
    <s v="C"/>
    <s v="A"/>
    <n v="20150101"/>
    <n v="2015"/>
    <n v="52"/>
    <x v="7"/>
    <n v="180"/>
    <s v="COD"/>
    <x v="1"/>
    <s v="M"/>
    <s v="Import"/>
    <n v="710"/>
    <s v="ZAF"/>
    <x v="30"/>
    <n v="0"/>
    <s v="W00"/>
    <s v="World"/>
    <s v="H4"/>
    <s v="HS"/>
    <b v="1"/>
    <n v="310240"/>
    <s v="Fertilizers, mineral or chemical ammonium nitrate with calcium carbonate or other inorganic non-fertilizing substances, mixtures thereof"/>
    <x v="6"/>
    <x v="2"/>
    <b v="1"/>
    <s v="C00"/>
    <s v="TOTAL CPC"/>
    <n v="0"/>
    <n v="0"/>
    <s v="TOTAL MOT"/>
    <n v="8"/>
    <s v="kg"/>
    <n v="6122"/>
    <b v="0"/>
    <n v="8"/>
    <s v="kg"/>
    <n v="6122"/>
    <b v="0"/>
    <n v="6122"/>
    <b v="0"/>
    <n v="0"/>
    <b v="0"/>
    <s v="16578.977"/>
    <n v="0"/>
    <s v="16578.977"/>
    <n v="0"/>
    <b v="0"/>
    <b v="1"/>
  </r>
  <r>
    <s v="C"/>
    <s v="A"/>
    <n v="20150101"/>
    <n v="2015"/>
    <n v="52"/>
    <x v="7"/>
    <n v="180"/>
    <s v="COD"/>
    <x v="1"/>
    <s v="M"/>
    <s v="Import"/>
    <n v="0"/>
    <s v="W00"/>
    <x v="0"/>
    <n v="0"/>
    <s v="W00"/>
    <s v="World"/>
    <s v="H4"/>
    <s v="HS"/>
    <b v="1"/>
    <n v="310250"/>
    <s v="Fertilizers, mineral or chemical nitrogenous, sodium nitrate"/>
    <x v="6"/>
    <x v="2"/>
    <b v="1"/>
    <s v="C00"/>
    <s v="TOTAL CPC"/>
    <n v="0"/>
    <n v="0"/>
    <s v="TOTAL MOT"/>
    <n v="8"/>
    <s v="kg"/>
    <n v="7000"/>
    <b v="0"/>
    <n v="8"/>
    <s v="kg"/>
    <n v="7000"/>
    <b v="0"/>
    <n v="7000"/>
    <b v="0"/>
    <n v="0"/>
    <b v="0"/>
    <s v="25471.756"/>
    <n v="0"/>
    <s v="25471.756"/>
    <n v="0"/>
    <b v="0"/>
    <b v="1"/>
  </r>
  <r>
    <s v="C"/>
    <s v="A"/>
    <n v="20150101"/>
    <n v="2015"/>
    <n v="52"/>
    <x v="7"/>
    <n v="180"/>
    <s v="COD"/>
    <x v="1"/>
    <s v="M"/>
    <s v="Import"/>
    <n v="156"/>
    <s v="CHN"/>
    <x v="1"/>
    <n v="0"/>
    <s v="W00"/>
    <s v="World"/>
    <s v="H4"/>
    <s v="HS"/>
    <b v="1"/>
    <n v="310250"/>
    <s v="Fertilizers, mineral or chemical nitrogenous, sodium nitrate"/>
    <x v="6"/>
    <x v="2"/>
    <b v="1"/>
    <s v="C00"/>
    <s v="TOTAL CPC"/>
    <n v="0"/>
    <n v="0"/>
    <s v="TOTAL MOT"/>
    <n v="8"/>
    <s v="kg"/>
    <n v="7000"/>
    <b v="0"/>
    <n v="8"/>
    <s v="kg"/>
    <n v="7000"/>
    <b v="0"/>
    <n v="7000"/>
    <b v="0"/>
    <n v="0"/>
    <b v="0"/>
    <s v="25471.756"/>
    <n v="0"/>
    <s v="25471.756"/>
    <n v="0"/>
    <b v="0"/>
    <b v="1"/>
  </r>
  <r>
    <s v="C"/>
    <s v="A"/>
    <n v="20150101"/>
    <n v="2015"/>
    <n v="52"/>
    <x v="7"/>
    <n v="180"/>
    <s v="COD"/>
    <x v="1"/>
    <s v="M"/>
    <s v="Import"/>
    <n v="0"/>
    <s v="W00"/>
    <x v="0"/>
    <n v="0"/>
    <s v="W00"/>
    <s v="World"/>
    <s v="H4"/>
    <s v="HS"/>
    <b v="1"/>
    <n v="310260"/>
    <s v="Fertilizers, mineral or chemical nitrogenous, double salts and mixtures of calcium nitrate and ammonium nitrate"/>
    <x v="6"/>
    <x v="2"/>
    <b v="1"/>
    <s v="C00"/>
    <s v="TOTAL CPC"/>
    <n v="0"/>
    <n v="0"/>
    <s v="TOTAL MOT"/>
    <n v="8"/>
    <s v="kg"/>
    <n v="234950"/>
    <b v="0"/>
    <n v="8"/>
    <s v="kg"/>
    <n v="234950"/>
    <b v="0"/>
    <n v="234950"/>
    <b v="0"/>
    <n v="0"/>
    <b v="0"/>
    <s v="227769.384"/>
    <n v="0"/>
    <s v="227769.384"/>
    <n v="0"/>
    <b v="0"/>
    <b v="1"/>
  </r>
  <r>
    <s v="C"/>
    <s v="A"/>
    <n v="20150101"/>
    <n v="2015"/>
    <n v="52"/>
    <x v="7"/>
    <n v="180"/>
    <s v="COD"/>
    <x v="1"/>
    <s v="M"/>
    <s v="Import"/>
    <n v="710"/>
    <s v="ZAF"/>
    <x v="30"/>
    <n v="0"/>
    <s v="W00"/>
    <s v="World"/>
    <s v="H4"/>
    <s v="HS"/>
    <b v="1"/>
    <n v="310260"/>
    <s v="Fertilizers, mineral or chemical nitrogenous, double salts and mixtures of calcium nitrate and ammonium nitrate"/>
    <x v="6"/>
    <x v="2"/>
    <b v="1"/>
    <s v="C00"/>
    <s v="TOTAL CPC"/>
    <n v="0"/>
    <n v="0"/>
    <s v="TOTAL MOT"/>
    <n v="8"/>
    <s v="kg"/>
    <n v="234950"/>
    <b v="0"/>
    <n v="8"/>
    <s v="kg"/>
    <n v="234950"/>
    <b v="0"/>
    <n v="234950"/>
    <b v="0"/>
    <n v="0"/>
    <b v="0"/>
    <s v="227769.384"/>
    <n v="0"/>
    <s v="227769.384"/>
    <n v="0"/>
    <b v="0"/>
    <b v="1"/>
  </r>
  <r>
    <s v="C"/>
    <s v="A"/>
    <n v="20150101"/>
    <n v="2015"/>
    <n v="52"/>
    <x v="7"/>
    <n v="180"/>
    <s v="COD"/>
    <x v="1"/>
    <s v="M"/>
    <s v="Import"/>
    <n v="0"/>
    <s v="W00"/>
    <x v="0"/>
    <n v="0"/>
    <s v="W00"/>
    <s v="World"/>
    <s v="H4"/>
    <s v="HS"/>
    <b v="1"/>
    <n v="310280"/>
    <s v="Fertilizers, mineral or chemical nitrogenous, mixtures of urea and ammonium nitrate in aqueous or ammoniacal solution"/>
    <x v="16"/>
    <x v="2"/>
    <b v="1"/>
    <s v="C00"/>
    <s v="TOTAL CPC"/>
    <n v="0"/>
    <n v="0"/>
    <s v="TOTAL MOT"/>
    <n v="8"/>
    <s v="kg"/>
    <n v="34000"/>
    <b v="0"/>
    <n v="8"/>
    <s v="kg"/>
    <n v="34000"/>
    <b v="0"/>
    <n v="34000"/>
    <b v="0"/>
    <n v="0"/>
    <b v="0"/>
    <s v="33074.62"/>
    <n v="0"/>
    <s v="33074.62"/>
    <n v="0"/>
    <b v="0"/>
    <b v="1"/>
  </r>
  <r>
    <s v="C"/>
    <s v="A"/>
    <n v="20150101"/>
    <n v="2015"/>
    <n v="52"/>
    <x v="7"/>
    <n v="180"/>
    <s v="COD"/>
    <x v="1"/>
    <s v="M"/>
    <s v="Import"/>
    <n v="894"/>
    <s v="ZMB"/>
    <x v="39"/>
    <n v="0"/>
    <s v="W00"/>
    <s v="World"/>
    <s v="H4"/>
    <s v="HS"/>
    <b v="1"/>
    <n v="310280"/>
    <s v="Fertilizers, mineral or chemical nitrogenous, mixtures of urea and ammonium nitrate in aqueous or ammoniacal solution"/>
    <x v="16"/>
    <x v="2"/>
    <b v="1"/>
    <s v="C00"/>
    <s v="TOTAL CPC"/>
    <n v="0"/>
    <n v="0"/>
    <s v="TOTAL MOT"/>
    <n v="8"/>
    <s v="kg"/>
    <n v="34000"/>
    <b v="0"/>
    <n v="8"/>
    <s v="kg"/>
    <n v="34000"/>
    <b v="0"/>
    <n v="34000"/>
    <b v="0"/>
    <n v="0"/>
    <b v="0"/>
    <s v="33074.62"/>
    <n v="0"/>
    <s v="33074.62"/>
    <n v="0"/>
    <b v="0"/>
    <b v="1"/>
  </r>
  <r>
    <s v="C"/>
    <s v="A"/>
    <n v="20150101"/>
    <n v="2015"/>
    <n v="52"/>
    <x v="7"/>
    <n v="562"/>
    <s v="NER"/>
    <x v="0"/>
    <s v="M"/>
    <s v="Import"/>
    <n v="0"/>
    <s v="W00"/>
    <x v="0"/>
    <n v="0"/>
    <s v="W00"/>
    <s v="World"/>
    <s v="H4"/>
    <s v="HS"/>
    <b v="1"/>
    <n v="310280"/>
    <s v="Fertilizers, mineral or chemical nitrogenous, mixtures of urea and ammonium nitrate in aqueous or ammoniacal solution"/>
    <x v="16"/>
    <x v="2"/>
    <b v="1"/>
    <s v="C00"/>
    <s v="TOTAL CPC"/>
    <n v="0"/>
    <n v="0"/>
    <s v="TOTAL MOT"/>
    <n v="8"/>
    <s v="kg"/>
    <n v="200"/>
    <b v="0"/>
    <n v="-1"/>
    <s v="N/A"/>
    <m/>
    <b v="0"/>
    <n v="200"/>
    <b v="0"/>
    <m/>
    <b v="0"/>
    <n v="1070"/>
    <m/>
    <n v="1070"/>
    <n v="0"/>
    <b v="1"/>
    <b v="0"/>
  </r>
  <r>
    <s v="C"/>
    <s v="A"/>
    <n v="20150101"/>
    <n v="2015"/>
    <n v="52"/>
    <x v="7"/>
    <n v="562"/>
    <s v="NER"/>
    <x v="0"/>
    <s v="M"/>
    <s v="Import"/>
    <n v="288"/>
    <s v="GHA"/>
    <x v="5"/>
    <n v="0"/>
    <s v="W00"/>
    <s v="World"/>
    <s v="H4"/>
    <s v="HS"/>
    <b v="1"/>
    <n v="310280"/>
    <s v="Fertilizers, mineral or chemical nitrogenous, mixtures of urea and ammonium nitrate in aqueous or ammoniacal solution"/>
    <x v="16"/>
    <x v="2"/>
    <b v="1"/>
    <s v="C00"/>
    <s v="TOTAL CPC"/>
    <n v="0"/>
    <n v="0"/>
    <s v="TOTAL MOT"/>
    <n v="8"/>
    <s v="kg"/>
    <n v="200"/>
    <b v="0"/>
    <n v="-1"/>
    <s v="N/A"/>
    <m/>
    <b v="0"/>
    <n v="200"/>
    <b v="0"/>
    <m/>
    <b v="0"/>
    <n v="1070"/>
    <m/>
    <n v="1070"/>
    <n v="0"/>
    <b v="1"/>
    <b v="0"/>
  </r>
  <r>
    <s v="C"/>
    <s v="A"/>
    <n v="20150101"/>
    <n v="2015"/>
    <n v="52"/>
    <x v="7"/>
    <n v="180"/>
    <s v="COD"/>
    <x v="1"/>
    <s v="M"/>
    <s v="Import"/>
    <n v="0"/>
    <s v="W00"/>
    <x v="0"/>
    <n v="0"/>
    <s v="W00"/>
    <s v="World"/>
    <s v="H4"/>
    <s v="HS"/>
    <b v="1"/>
    <n v="310290"/>
    <s v="Fertilizers, mineral or chemical nitrogenous, other kinds including mixtures not specified in the foregoing subheadings"/>
    <x v="6"/>
    <x v="2"/>
    <b v="1"/>
    <s v="C00"/>
    <s v="TOTAL CPC"/>
    <n v="0"/>
    <n v="0"/>
    <s v="TOTAL MOT"/>
    <n v="8"/>
    <s v="kg"/>
    <n v="73635"/>
    <b v="0"/>
    <n v="8"/>
    <s v="kg"/>
    <n v="73635"/>
    <b v="0"/>
    <n v="73635"/>
    <b v="0"/>
    <n v="0"/>
    <b v="0"/>
    <s v="104305.819"/>
    <n v="0"/>
    <s v="104305.819"/>
    <n v="0"/>
    <b v="0"/>
    <b v="1"/>
  </r>
  <r>
    <s v="C"/>
    <s v="A"/>
    <n v="20150101"/>
    <n v="2015"/>
    <n v="52"/>
    <x v="7"/>
    <n v="180"/>
    <s v="COD"/>
    <x v="1"/>
    <s v="M"/>
    <s v="Import"/>
    <n v="710"/>
    <s v="ZAF"/>
    <x v="30"/>
    <n v="0"/>
    <s v="W00"/>
    <s v="World"/>
    <s v="H4"/>
    <s v="HS"/>
    <b v="1"/>
    <n v="310290"/>
    <s v="Fertilizers, mineral or chemical nitrogenous, other kinds including mixtures not specified in the foregoing subheadings"/>
    <x v="6"/>
    <x v="2"/>
    <b v="1"/>
    <s v="C00"/>
    <s v="TOTAL CPC"/>
    <n v="0"/>
    <n v="0"/>
    <s v="TOTAL MOT"/>
    <n v="8"/>
    <s v="kg"/>
    <n v="49800"/>
    <b v="0"/>
    <n v="8"/>
    <s v="kg"/>
    <n v="49800"/>
    <b v="0"/>
    <n v="49800"/>
    <b v="0"/>
    <n v="0"/>
    <b v="0"/>
    <s v="32894.221"/>
    <n v="0"/>
    <s v="32894.221"/>
    <n v="0"/>
    <b v="0"/>
    <b v="1"/>
  </r>
  <r>
    <s v="C"/>
    <s v="A"/>
    <n v="20150101"/>
    <n v="2015"/>
    <n v="52"/>
    <x v="7"/>
    <n v="180"/>
    <s v="COD"/>
    <x v="1"/>
    <s v="M"/>
    <s v="Import"/>
    <n v="800"/>
    <s v="UGA"/>
    <x v="34"/>
    <n v="0"/>
    <s v="W00"/>
    <s v="World"/>
    <s v="H4"/>
    <s v="HS"/>
    <b v="1"/>
    <n v="310290"/>
    <s v="Fertilizers, mineral or chemical nitrogenous, other kinds including mixtures not specified in the foregoing subheadings"/>
    <x v="6"/>
    <x v="2"/>
    <b v="1"/>
    <s v="C00"/>
    <s v="TOTAL CPC"/>
    <n v="0"/>
    <n v="0"/>
    <s v="TOTAL MOT"/>
    <n v="8"/>
    <s v="kg"/>
    <n v="21500"/>
    <b v="0"/>
    <n v="8"/>
    <s v="kg"/>
    <n v="21500"/>
    <b v="0"/>
    <n v="21500"/>
    <b v="0"/>
    <n v="0"/>
    <b v="0"/>
    <s v="6682.133"/>
    <n v="0"/>
    <s v="6682.133"/>
    <n v="0"/>
    <b v="0"/>
    <b v="1"/>
  </r>
  <r>
    <s v="C"/>
    <s v="A"/>
    <n v="20150101"/>
    <n v="2015"/>
    <n v="52"/>
    <x v="7"/>
    <n v="180"/>
    <s v="COD"/>
    <x v="1"/>
    <s v="M"/>
    <s v="Import"/>
    <n v="894"/>
    <s v="ZMB"/>
    <x v="39"/>
    <n v="0"/>
    <s v="W00"/>
    <s v="World"/>
    <s v="H4"/>
    <s v="HS"/>
    <b v="1"/>
    <n v="310290"/>
    <s v="Fertilizers, mineral or chemical nitrogenous, other kinds including mixtures not specified in the foregoing subheadings"/>
    <x v="6"/>
    <x v="2"/>
    <b v="1"/>
    <s v="C00"/>
    <s v="TOTAL CPC"/>
    <n v="0"/>
    <n v="0"/>
    <s v="TOTAL MOT"/>
    <n v="8"/>
    <s v="kg"/>
    <n v="2335"/>
    <b v="0"/>
    <n v="8"/>
    <s v="kg"/>
    <n v="2335"/>
    <b v="0"/>
    <n v="2335"/>
    <b v="0"/>
    <n v="0"/>
    <b v="0"/>
    <s v="64729.465"/>
    <n v="0"/>
    <s v="64729.465"/>
    <n v="0"/>
    <b v="0"/>
    <b v="1"/>
  </r>
  <r>
    <s v="C"/>
    <s v="A"/>
    <n v="20150101"/>
    <n v="2015"/>
    <n v="52"/>
    <x v="7"/>
    <n v="562"/>
    <s v="NER"/>
    <x v="0"/>
    <s v="M"/>
    <s v="Import"/>
    <n v="0"/>
    <s v="W00"/>
    <x v="0"/>
    <n v="0"/>
    <s v="W00"/>
    <s v="World"/>
    <s v="H4"/>
    <s v="HS"/>
    <b v="1"/>
    <n v="310290"/>
    <s v="Fertilizers, mineral or chemical nitrogenous, other kinds including mixtures not specified in the foregoing subheadings"/>
    <x v="6"/>
    <x v="2"/>
    <b v="1"/>
    <s v="C00"/>
    <s v="TOTAL CPC"/>
    <n v="0"/>
    <n v="0"/>
    <s v="TOTAL MOT"/>
    <n v="8"/>
    <s v="kg"/>
    <n v="200"/>
    <b v="0"/>
    <n v="-1"/>
    <s v="N/A"/>
    <m/>
    <b v="0"/>
    <n v="200"/>
    <b v="0"/>
    <m/>
    <b v="0"/>
    <n v="267"/>
    <m/>
    <n v="267"/>
    <n v="0"/>
    <b v="1"/>
    <b v="0"/>
  </r>
  <r>
    <s v="C"/>
    <s v="A"/>
    <n v="20150101"/>
    <n v="2015"/>
    <n v="52"/>
    <x v="7"/>
    <n v="562"/>
    <s v="NER"/>
    <x v="0"/>
    <s v="M"/>
    <s v="Import"/>
    <n v="288"/>
    <s v="GHA"/>
    <x v="5"/>
    <n v="0"/>
    <s v="W00"/>
    <s v="World"/>
    <s v="H4"/>
    <s v="HS"/>
    <b v="1"/>
    <n v="310290"/>
    <s v="Fertilizers, mineral or chemical nitrogenous, other kinds including mixtures not specified in the foregoing subheadings"/>
    <x v="6"/>
    <x v="2"/>
    <b v="1"/>
    <s v="C00"/>
    <s v="TOTAL CPC"/>
    <n v="0"/>
    <n v="0"/>
    <s v="TOTAL MOT"/>
    <n v="8"/>
    <s v="kg"/>
    <n v="200"/>
    <b v="0"/>
    <n v="-1"/>
    <s v="N/A"/>
    <m/>
    <b v="0"/>
    <n v="200"/>
    <b v="0"/>
    <m/>
    <b v="0"/>
    <n v="267"/>
    <m/>
    <n v="267"/>
    <n v="0"/>
    <b v="1"/>
    <b v="0"/>
  </r>
  <r>
    <s v="C"/>
    <s v="A"/>
    <n v="20150101"/>
    <n v="2015"/>
    <n v="52"/>
    <x v="7"/>
    <n v="180"/>
    <s v="COD"/>
    <x v="1"/>
    <s v="M"/>
    <s v="Import"/>
    <n v="0"/>
    <s v="W00"/>
    <x v="0"/>
    <n v="0"/>
    <s v="W00"/>
    <s v="World"/>
    <s v="H4"/>
    <s v="HS"/>
    <b v="1"/>
    <n v="3103"/>
    <s v="Fertilizers mineral or chemical, phosphatic"/>
    <x v="7"/>
    <x v="1"/>
    <b v="0"/>
    <s v="C00"/>
    <s v="TOTAL CPC"/>
    <n v="0"/>
    <n v="0"/>
    <s v="TOTAL MOT"/>
    <n v="8"/>
    <s v="kg"/>
    <n v="2000"/>
    <b v="0"/>
    <n v="8"/>
    <s v="kg"/>
    <n v="2000"/>
    <b v="0"/>
    <n v="2000"/>
    <b v="0"/>
    <n v="0"/>
    <b v="0"/>
    <s v="12861.614"/>
    <n v="0"/>
    <s v="12861.614"/>
    <n v="0"/>
    <b v="0"/>
    <b v="1"/>
  </r>
  <r>
    <s v="C"/>
    <s v="A"/>
    <n v="20150101"/>
    <n v="2015"/>
    <n v="52"/>
    <x v="7"/>
    <n v="180"/>
    <s v="COD"/>
    <x v="1"/>
    <s v="M"/>
    <s v="Import"/>
    <n v="710"/>
    <s v="ZAF"/>
    <x v="30"/>
    <n v="0"/>
    <s v="W00"/>
    <s v="World"/>
    <s v="H4"/>
    <s v="HS"/>
    <b v="1"/>
    <n v="3103"/>
    <s v="Fertilizers mineral or chemical, phosphatic"/>
    <x v="7"/>
    <x v="1"/>
    <b v="0"/>
    <s v="C00"/>
    <s v="TOTAL CPC"/>
    <n v="0"/>
    <n v="0"/>
    <s v="TOTAL MOT"/>
    <n v="8"/>
    <s v="kg"/>
    <n v="2000"/>
    <b v="0"/>
    <n v="8"/>
    <s v="kg"/>
    <n v="2000"/>
    <b v="0"/>
    <n v="2000"/>
    <b v="0"/>
    <n v="0"/>
    <b v="0"/>
    <s v="12861.614"/>
    <n v="0"/>
    <s v="12861.614"/>
    <n v="0"/>
    <b v="0"/>
    <b v="1"/>
  </r>
  <r>
    <s v="C"/>
    <s v="A"/>
    <n v="20150101"/>
    <n v="2015"/>
    <n v="52"/>
    <x v="7"/>
    <n v="180"/>
    <s v="COD"/>
    <x v="1"/>
    <s v="M"/>
    <s v="Import"/>
    <n v="0"/>
    <s v="W00"/>
    <x v="0"/>
    <n v="0"/>
    <s v="W00"/>
    <s v="World"/>
    <s v="H4"/>
    <s v="HS"/>
    <b v="1"/>
    <n v="310390"/>
    <s v="Fertilizers, mineral or chemical phosphatic, n.e.c. in heading no. 3103"/>
    <x v="17"/>
    <x v="2"/>
    <b v="1"/>
    <s v="C00"/>
    <s v="TOTAL CPC"/>
    <n v="0"/>
    <n v="0"/>
    <s v="TOTAL MOT"/>
    <n v="8"/>
    <s v="kg"/>
    <n v="2000"/>
    <b v="0"/>
    <n v="8"/>
    <s v="kg"/>
    <n v="2000"/>
    <b v="0"/>
    <n v="2000"/>
    <b v="0"/>
    <n v="0"/>
    <b v="0"/>
    <s v="12861.614"/>
    <n v="0"/>
    <s v="12861.614"/>
    <n v="0"/>
    <b v="0"/>
    <b v="1"/>
  </r>
  <r>
    <s v="C"/>
    <s v="A"/>
    <n v="20150101"/>
    <n v="2015"/>
    <n v="52"/>
    <x v="7"/>
    <n v="180"/>
    <s v="COD"/>
    <x v="1"/>
    <s v="M"/>
    <s v="Import"/>
    <n v="710"/>
    <s v="ZAF"/>
    <x v="30"/>
    <n v="0"/>
    <s v="W00"/>
    <s v="World"/>
    <s v="H4"/>
    <s v="HS"/>
    <b v="1"/>
    <n v="310390"/>
    <s v="Fertilizers, mineral or chemical phosphatic, n.e.c. in heading no. 3103"/>
    <x v="17"/>
    <x v="2"/>
    <b v="1"/>
    <s v="C00"/>
    <s v="TOTAL CPC"/>
    <n v="0"/>
    <n v="0"/>
    <s v="TOTAL MOT"/>
    <n v="8"/>
    <s v="kg"/>
    <n v="2000"/>
    <b v="0"/>
    <n v="8"/>
    <s v="kg"/>
    <n v="2000"/>
    <b v="0"/>
    <n v="2000"/>
    <b v="0"/>
    <n v="0"/>
    <b v="0"/>
    <s v="12861.614"/>
    <n v="0"/>
    <s v="12861.614"/>
    <n v="0"/>
    <b v="0"/>
    <b v="1"/>
  </r>
  <r>
    <s v="C"/>
    <s v="A"/>
    <n v="20150101"/>
    <n v="2015"/>
    <n v="52"/>
    <x v="7"/>
    <n v="180"/>
    <s v="COD"/>
    <x v="1"/>
    <s v="M"/>
    <s v="Import"/>
    <n v="0"/>
    <s v="W00"/>
    <x v="0"/>
    <n v="0"/>
    <s v="W00"/>
    <s v="World"/>
    <s v="H4"/>
    <s v="HS"/>
    <b v="1"/>
    <n v="3104"/>
    <s v="Fertilizers mineral or chemical, potassic"/>
    <x v="9"/>
    <x v="1"/>
    <b v="0"/>
    <s v="C00"/>
    <s v="TOTAL CPC"/>
    <n v="0"/>
    <n v="0"/>
    <s v="TOTAL MOT"/>
    <n v="8"/>
    <s v="kg"/>
    <n v="2439736"/>
    <b v="0"/>
    <n v="8"/>
    <s v="kg"/>
    <n v="2439736"/>
    <b v="0"/>
    <n v="2439736"/>
    <b v="0"/>
    <n v="0"/>
    <b v="0"/>
    <s v="1495699.308"/>
    <n v="0"/>
    <s v="1495699.308"/>
    <n v="0"/>
    <b v="0"/>
    <b v="1"/>
  </r>
  <r>
    <s v="C"/>
    <s v="A"/>
    <n v="20150101"/>
    <n v="2015"/>
    <n v="52"/>
    <x v="7"/>
    <n v="180"/>
    <s v="COD"/>
    <x v="1"/>
    <s v="M"/>
    <s v="Import"/>
    <n v="56"/>
    <s v="BEL"/>
    <x v="18"/>
    <n v="0"/>
    <s v="W00"/>
    <s v="World"/>
    <s v="H4"/>
    <s v="HS"/>
    <b v="1"/>
    <n v="3104"/>
    <s v="Fertilizers mineral or chemical, potassic"/>
    <x v="9"/>
    <x v="1"/>
    <b v="0"/>
    <s v="C00"/>
    <s v="TOTAL CPC"/>
    <n v="0"/>
    <n v="0"/>
    <s v="TOTAL MOT"/>
    <n v="8"/>
    <s v="kg"/>
    <n v="757814"/>
    <b v="0"/>
    <n v="8"/>
    <s v="kg"/>
    <n v="757814"/>
    <b v="0"/>
    <n v="757814"/>
    <b v="0"/>
    <n v="0"/>
    <b v="0"/>
    <s v="399421.096"/>
    <n v="0"/>
    <s v="399421.096"/>
    <n v="0"/>
    <b v="0"/>
    <b v="1"/>
  </r>
  <r>
    <s v="C"/>
    <s v="A"/>
    <n v="20150101"/>
    <n v="2015"/>
    <n v="52"/>
    <x v="7"/>
    <n v="180"/>
    <s v="COD"/>
    <x v="1"/>
    <s v="M"/>
    <s v="Import"/>
    <n v="112"/>
    <s v="BLR"/>
    <x v="19"/>
    <n v="0"/>
    <s v="W00"/>
    <s v="World"/>
    <s v="H4"/>
    <s v="HS"/>
    <b v="1"/>
    <n v="3104"/>
    <s v="Fertilizers mineral or chemical, potassic"/>
    <x v="9"/>
    <x v="1"/>
    <b v="0"/>
    <s v="C00"/>
    <s v="TOTAL CPC"/>
    <n v="0"/>
    <n v="0"/>
    <s v="TOTAL MOT"/>
    <n v="8"/>
    <s v="kg"/>
    <n v="384000"/>
    <b v="0"/>
    <n v="8"/>
    <s v="kg"/>
    <n v="384000"/>
    <b v="0"/>
    <n v="384000"/>
    <b v="0"/>
    <n v="0"/>
    <b v="0"/>
    <s v="276830.581"/>
    <n v="0"/>
    <s v="276830.581"/>
    <n v="0"/>
    <b v="0"/>
    <b v="1"/>
  </r>
  <r>
    <s v="C"/>
    <s v="A"/>
    <n v="20150101"/>
    <n v="2015"/>
    <n v="52"/>
    <x v="7"/>
    <n v="180"/>
    <s v="COD"/>
    <x v="1"/>
    <s v="M"/>
    <s v="Import"/>
    <n v="156"/>
    <s v="CHN"/>
    <x v="1"/>
    <n v="0"/>
    <s v="W00"/>
    <s v="World"/>
    <s v="H4"/>
    <s v="HS"/>
    <b v="1"/>
    <n v="3104"/>
    <s v="Fertilizers mineral or chemical, potassic"/>
    <x v="9"/>
    <x v="1"/>
    <b v="0"/>
    <s v="C00"/>
    <s v="TOTAL CPC"/>
    <n v="0"/>
    <n v="0"/>
    <s v="TOTAL MOT"/>
    <n v="8"/>
    <s v="kg"/>
    <n v="835520"/>
    <b v="0"/>
    <n v="8"/>
    <s v="kg"/>
    <n v="835520"/>
    <b v="0"/>
    <n v="835520"/>
    <b v="0"/>
    <n v="0"/>
    <b v="0"/>
    <s v="535950.463"/>
    <n v="0"/>
    <s v="535950.463"/>
    <n v="0"/>
    <b v="0"/>
    <b v="1"/>
  </r>
  <r>
    <s v="C"/>
    <s v="A"/>
    <n v="20150101"/>
    <n v="2015"/>
    <n v="52"/>
    <x v="7"/>
    <n v="180"/>
    <s v="COD"/>
    <x v="1"/>
    <s v="M"/>
    <s v="Import"/>
    <n v="276"/>
    <s v="DEU"/>
    <x v="4"/>
    <n v="0"/>
    <s v="W00"/>
    <s v="World"/>
    <s v="H4"/>
    <s v="HS"/>
    <b v="1"/>
    <n v="3104"/>
    <s v="Fertilizers mineral or chemical, potassic"/>
    <x v="9"/>
    <x v="1"/>
    <b v="0"/>
    <s v="C00"/>
    <s v="TOTAL CPC"/>
    <n v="0"/>
    <n v="0"/>
    <s v="TOTAL MOT"/>
    <n v="8"/>
    <s v="kg"/>
    <n v="339277"/>
    <b v="0"/>
    <n v="8"/>
    <s v="kg"/>
    <n v="339277"/>
    <b v="0"/>
    <n v="339277"/>
    <b v="0"/>
    <n v="0"/>
    <b v="0"/>
    <s v="177065.803"/>
    <n v="0"/>
    <s v="177065.803"/>
    <n v="0"/>
    <b v="0"/>
    <b v="1"/>
  </r>
  <r>
    <s v="C"/>
    <s v="A"/>
    <n v="20150101"/>
    <n v="2015"/>
    <n v="52"/>
    <x v="7"/>
    <n v="180"/>
    <s v="COD"/>
    <x v="1"/>
    <s v="M"/>
    <s v="Import"/>
    <n v="616"/>
    <s v="POL"/>
    <x v="71"/>
    <n v="0"/>
    <s v="W00"/>
    <s v="World"/>
    <s v="H4"/>
    <s v="HS"/>
    <b v="1"/>
    <n v="3104"/>
    <s v="Fertilizers mineral or chemical, potassic"/>
    <x v="9"/>
    <x v="1"/>
    <b v="0"/>
    <s v="C00"/>
    <s v="TOTAL CPC"/>
    <n v="0"/>
    <n v="0"/>
    <s v="TOTAL MOT"/>
    <n v="8"/>
    <s v="kg"/>
    <n v="2520"/>
    <b v="0"/>
    <n v="8"/>
    <s v="kg"/>
    <n v="2520"/>
    <b v="0"/>
    <n v="2520"/>
    <b v="0"/>
    <n v="0"/>
    <b v="0"/>
    <s v="12469.049"/>
    <n v="0"/>
    <s v="12469.049"/>
    <n v="0"/>
    <b v="0"/>
    <b v="1"/>
  </r>
  <r>
    <s v="C"/>
    <s v="A"/>
    <n v="20150101"/>
    <n v="2015"/>
    <n v="52"/>
    <x v="7"/>
    <n v="180"/>
    <s v="COD"/>
    <x v="1"/>
    <s v="M"/>
    <s v="Import"/>
    <n v="699"/>
    <s v="IND"/>
    <x v="11"/>
    <n v="0"/>
    <s v="W00"/>
    <s v="World"/>
    <s v="H4"/>
    <s v="HS"/>
    <b v="1"/>
    <n v="3104"/>
    <s v="Fertilizers mineral or chemical, potassic"/>
    <x v="9"/>
    <x v="1"/>
    <b v="0"/>
    <s v="C00"/>
    <s v="TOTAL CPC"/>
    <n v="0"/>
    <n v="0"/>
    <s v="TOTAL MOT"/>
    <n v="8"/>
    <s v="kg"/>
    <n v="1600"/>
    <b v="0"/>
    <n v="8"/>
    <s v="kg"/>
    <n v="1600"/>
    <b v="0"/>
    <n v="1600"/>
    <b v="0"/>
    <n v="0"/>
    <b v="0"/>
    <s v="1197.463"/>
    <n v="0"/>
    <s v="1197.463"/>
    <n v="0"/>
    <b v="0"/>
    <b v="1"/>
  </r>
  <r>
    <s v="C"/>
    <s v="A"/>
    <n v="20150101"/>
    <n v="2015"/>
    <n v="52"/>
    <x v="7"/>
    <n v="180"/>
    <s v="COD"/>
    <x v="1"/>
    <s v="M"/>
    <s v="Import"/>
    <n v="710"/>
    <s v="ZAF"/>
    <x v="30"/>
    <n v="0"/>
    <s v="W00"/>
    <s v="World"/>
    <s v="H4"/>
    <s v="HS"/>
    <b v="1"/>
    <n v="3104"/>
    <s v="Fertilizers mineral or chemical, potassic"/>
    <x v="9"/>
    <x v="1"/>
    <b v="0"/>
    <s v="C00"/>
    <s v="TOTAL CPC"/>
    <n v="0"/>
    <n v="0"/>
    <s v="TOTAL MOT"/>
    <n v="8"/>
    <s v="kg"/>
    <n v="45218"/>
    <b v="0"/>
    <n v="8"/>
    <s v="kg"/>
    <n v="45218"/>
    <b v="0"/>
    <n v="45218"/>
    <b v="0"/>
    <n v="0"/>
    <b v="0"/>
    <s v="38698.754"/>
    <n v="0"/>
    <s v="38698.754"/>
    <n v="0"/>
    <b v="0"/>
    <b v="1"/>
  </r>
  <r>
    <s v="C"/>
    <s v="A"/>
    <n v="20150101"/>
    <n v="2015"/>
    <n v="52"/>
    <x v="7"/>
    <n v="180"/>
    <s v="COD"/>
    <x v="1"/>
    <s v="M"/>
    <s v="Import"/>
    <n v="800"/>
    <s v="UGA"/>
    <x v="34"/>
    <n v="0"/>
    <s v="W00"/>
    <s v="World"/>
    <s v="H4"/>
    <s v="HS"/>
    <b v="1"/>
    <n v="3104"/>
    <s v="Fertilizers mineral or chemical, potassic"/>
    <x v="9"/>
    <x v="1"/>
    <b v="0"/>
    <s v="C00"/>
    <s v="TOTAL CPC"/>
    <n v="0"/>
    <n v="0"/>
    <s v="TOTAL MOT"/>
    <n v="8"/>
    <s v="kg"/>
    <n v="3584"/>
    <b v="0"/>
    <n v="8"/>
    <s v="kg"/>
    <n v="3584"/>
    <b v="0"/>
    <n v="3584"/>
    <b v="0"/>
    <n v="0"/>
    <b v="0"/>
    <s v="2594.199"/>
    <n v="0"/>
    <s v="2594.199"/>
    <n v="0"/>
    <b v="0"/>
    <b v="1"/>
  </r>
  <r>
    <s v="C"/>
    <s v="A"/>
    <n v="20150101"/>
    <n v="2015"/>
    <n v="52"/>
    <x v="7"/>
    <n v="180"/>
    <s v="COD"/>
    <x v="1"/>
    <s v="M"/>
    <s v="Import"/>
    <n v="834"/>
    <s v="TZA"/>
    <x v="38"/>
    <n v="0"/>
    <s v="W00"/>
    <s v="World"/>
    <s v="H4"/>
    <s v="HS"/>
    <b v="1"/>
    <n v="3104"/>
    <s v="Fertilizers mineral or chemical, potassic"/>
    <x v="9"/>
    <x v="1"/>
    <b v="0"/>
    <s v="C00"/>
    <s v="TOTAL CPC"/>
    <n v="0"/>
    <n v="0"/>
    <s v="TOTAL MOT"/>
    <n v="8"/>
    <s v="kg"/>
    <n v="18000"/>
    <b v="0"/>
    <n v="8"/>
    <s v="kg"/>
    <n v="18000"/>
    <b v="0"/>
    <n v="18000"/>
    <b v="0"/>
    <n v="0"/>
    <b v="0"/>
    <s v="4171.994"/>
    <n v="0"/>
    <s v="4171.994"/>
    <n v="0"/>
    <b v="0"/>
    <b v="1"/>
  </r>
  <r>
    <s v="C"/>
    <s v="A"/>
    <n v="20150101"/>
    <n v="2015"/>
    <n v="52"/>
    <x v="7"/>
    <n v="180"/>
    <s v="COD"/>
    <x v="1"/>
    <s v="M"/>
    <s v="Import"/>
    <n v="894"/>
    <s v="ZMB"/>
    <x v="39"/>
    <n v="0"/>
    <s v="W00"/>
    <s v="World"/>
    <s v="H4"/>
    <s v="HS"/>
    <b v="1"/>
    <n v="3104"/>
    <s v="Fertilizers mineral or chemical, potassic"/>
    <x v="9"/>
    <x v="1"/>
    <b v="0"/>
    <s v="C00"/>
    <s v="TOTAL CPC"/>
    <n v="0"/>
    <n v="0"/>
    <s v="TOTAL MOT"/>
    <n v="8"/>
    <s v="kg"/>
    <n v="52203"/>
    <b v="0"/>
    <n v="8"/>
    <s v="kg"/>
    <n v="52203"/>
    <b v="0"/>
    <n v="52203"/>
    <b v="0"/>
    <n v="0"/>
    <b v="0"/>
    <s v="47299.906"/>
    <n v="0"/>
    <s v="47299.906"/>
    <n v="0"/>
    <b v="0"/>
    <b v="1"/>
  </r>
  <r>
    <s v="C"/>
    <s v="A"/>
    <n v="20150101"/>
    <n v="2015"/>
    <n v="52"/>
    <x v="7"/>
    <n v="562"/>
    <s v="NER"/>
    <x v="0"/>
    <s v="M"/>
    <s v="Import"/>
    <n v="0"/>
    <s v="W00"/>
    <x v="0"/>
    <n v="0"/>
    <s v="W00"/>
    <s v="World"/>
    <s v="H4"/>
    <s v="HS"/>
    <b v="1"/>
    <n v="3104"/>
    <s v="Fertilizers mineral or chemical, potassic"/>
    <x v="9"/>
    <x v="1"/>
    <b v="0"/>
    <s v="C00"/>
    <s v="TOTAL CPC"/>
    <n v="0"/>
    <n v="0"/>
    <s v="TOTAL MOT"/>
    <n v="8"/>
    <s v="kg"/>
    <n v="205"/>
    <b v="0"/>
    <n v="-1"/>
    <s v="N/A"/>
    <m/>
    <b v="0"/>
    <n v="205"/>
    <b v="0"/>
    <m/>
    <b v="0"/>
    <n v="315"/>
    <m/>
    <n v="315"/>
    <n v="0"/>
    <b v="1"/>
    <b v="0"/>
  </r>
  <r>
    <s v="C"/>
    <s v="A"/>
    <n v="20150101"/>
    <n v="2015"/>
    <n v="52"/>
    <x v="7"/>
    <n v="562"/>
    <s v="NER"/>
    <x v="0"/>
    <s v="M"/>
    <s v="Import"/>
    <n v="276"/>
    <s v="DEU"/>
    <x v="4"/>
    <n v="0"/>
    <s v="W00"/>
    <s v="World"/>
    <s v="H4"/>
    <s v="HS"/>
    <b v="1"/>
    <n v="3104"/>
    <s v="Fertilizers mineral or chemical, potassic"/>
    <x v="9"/>
    <x v="1"/>
    <b v="0"/>
    <s v="C00"/>
    <s v="TOTAL CPC"/>
    <n v="0"/>
    <n v="0"/>
    <s v="TOTAL MOT"/>
    <n v="8"/>
    <s v="kg"/>
    <n v="5"/>
    <b v="0"/>
    <n v="-1"/>
    <s v="N/A"/>
    <m/>
    <b v="0"/>
    <n v="5"/>
    <b v="0"/>
    <m/>
    <b v="0"/>
    <n v="49"/>
    <m/>
    <n v="49"/>
    <n v="0"/>
    <b v="1"/>
    <b v="0"/>
  </r>
  <r>
    <s v="C"/>
    <s v="A"/>
    <n v="20150101"/>
    <n v="2015"/>
    <n v="52"/>
    <x v="7"/>
    <n v="562"/>
    <s v="NER"/>
    <x v="0"/>
    <s v="M"/>
    <s v="Import"/>
    <n v="288"/>
    <s v="GHA"/>
    <x v="5"/>
    <n v="0"/>
    <s v="W00"/>
    <s v="World"/>
    <s v="H4"/>
    <s v="HS"/>
    <b v="1"/>
    <n v="3104"/>
    <s v="Fertilizers mineral or chemical, potassic"/>
    <x v="9"/>
    <x v="1"/>
    <b v="0"/>
    <s v="C00"/>
    <s v="TOTAL CPC"/>
    <n v="0"/>
    <n v="0"/>
    <s v="TOTAL MOT"/>
    <n v="8"/>
    <s v="kg"/>
    <n v="200"/>
    <b v="0"/>
    <n v="-1"/>
    <s v="N/A"/>
    <m/>
    <b v="0"/>
    <n v="200"/>
    <b v="0"/>
    <m/>
    <b v="0"/>
    <n v="266"/>
    <m/>
    <n v="266"/>
    <n v="0"/>
    <b v="1"/>
    <b v="0"/>
  </r>
  <r>
    <s v="C"/>
    <s v="A"/>
    <n v="20150101"/>
    <n v="2015"/>
    <n v="52"/>
    <x v="7"/>
    <n v="180"/>
    <s v="COD"/>
    <x v="1"/>
    <s v="M"/>
    <s v="Import"/>
    <n v="0"/>
    <s v="W00"/>
    <x v="0"/>
    <n v="0"/>
    <s v="W00"/>
    <s v="World"/>
    <s v="H4"/>
    <s v="HS"/>
    <b v="1"/>
    <n v="310420"/>
    <s v="Fertilizers, mineral or chemical potassic, potassium chloride"/>
    <x v="10"/>
    <x v="2"/>
    <b v="1"/>
    <s v="C00"/>
    <s v="TOTAL CPC"/>
    <n v="0"/>
    <n v="0"/>
    <s v="TOTAL MOT"/>
    <n v="8"/>
    <s v="kg"/>
    <n v="2393173"/>
    <b v="0"/>
    <n v="8"/>
    <s v="kg"/>
    <n v="2393173"/>
    <b v="0"/>
    <n v="2393173"/>
    <b v="0"/>
    <n v="0"/>
    <b v="0"/>
    <s v="1449920.751"/>
    <n v="0"/>
    <s v="1449920.751"/>
    <n v="0"/>
    <b v="0"/>
    <b v="1"/>
  </r>
  <r>
    <s v="C"/>
    <s v="A"/>
    <n v="20150101"/>
    <n v="2015"/>
    <n v="52"/>
    <x v="7"/>
    <n v="180"/>
    <s v="COD"/>
    <x v="1"/>
    <s v="M"/>
    <s v="Import"/>
    <n v="56"/>
    <s v="BEL"/>
    <x v="18"/>
    <n v="0"/>
    <s v="W00"/>
    <s v="World"/>
    <s v="H4"/>
    <s v="HS"/>
    <b v="1"/>
    <n v="310420"/>
    <s v="Fertilizers, mineral or chemical potassic, potassium chloride"/>
    <x v="10"/>
    <x v="2"/>
    <b v="1"/>
    <s v="C00"/>
    <s v="TOTAL CPC"/>
    <n v="0"/>
    <n v="0"/>
    <s v="TOTAL MOT"/>
    <n v="8"/>
    <s v="kg"/>
    <n v="757814"/>
    <b v="0"/>
    <n v="8"/>
    <s v="kg"/>
    <n v="757814"/>
    <b v="0"/>
    <n v="757814"/>
    <b v="0"/>
    <n v="0"/>
    <b v="0"/>
    <s v="399421.096"/>
    <n v="0"/>
    <s v="399421.096"/>
    <n v="0"/>
    <b v="0"/>
    <b v="1"/>
  </r>
  <r>
    <s v="C"/>
    <s v="A"/>
    <n v="20150101"/>
    <n v="2015"/>
    <n v="52"/>
    <x v="7"/>
    <n v="180"/>
    <s v="COD"/>
    <x v="1"/>
    <s v="M"/>
    <s v="Import"/>
    <n v="112"/>
    <s v="BLR"/>
    <x v="19"/>
    <n v="0"/>
    <s v="W00"/>
    <s v="World"/>
    <s v="H4"/>
    <s v="HS"/>
    <b v="1"/>
    <n v="310420"/>
    <s v="Fertilizers, mineral or chemical potassic, potassium chloride"/>
    <x v="10"/>
    <x v="2"/>
    <b v="1"/>
    <s v="C00"/>
    <s v="TOTAL CPC"/>
    <n v="0"/>
    <n v="0"/>
    <s v="TOTAL MOT"/>
    <n v="8"/>
    <s v="kg"/>
    <n v="384000"/>
    <b v="0"/>
    <n v="8"/>
    <s v="kg"/>
    <n v="384000"/>
    <b v="0"/>
    <n v="384000"/>
    <b v="0"/>
    <n v="0"/>
    <b v="0"/>
    <s v="276830.581"/>
    <n v="0"/>
    <s v="276830.581"/>
    <n v="0"/>
    <b v="0"/>
    <b v="1"/>
  </r>
  <r>
    <s v="C"/>
    <s v="A"/>
    <n v="20150101"/>
    <n v="2015"/>
    <n v="52"/>
    <x v="7"/>
    <n v="180"/>
    <s v="COD"/>
    <x v="1"/>
    <s v="M"/>
    <s v="Import"/>
    <n v="156"/>
    <s v="CHN"/>
    <x v="1"/>
    <n v="0"/>
    <s v="W00"/>
    <s v="World"/>
    <s v="H4"/>
    <s v="HS"/>
    <b v="1"/>
    <n v="310420"/>
    <s v="Fertilizers, mineral or chemical potassic, potassium chloride"/>
    <x v="10"/>
    <x v="2"/>
    <b v="1"/>
    <s v="C00"/>
    <s v="TOTAL CPC"/>
    <n v="0"/>
    <n v="0"/>
    <s v="TOTAL MOT"/>
    <n v="8"/>
    <s v="kg"/>
    <n v="826000"/>
    <b v="0"/>
    <n v="8"/>
    <s v="kg"/>
    <n v="826000"/>
    <b v="0"/>
    <n v="826000"/>
    <b v="0"/>
    <n v="0"/>
    <b v="0"/>
    <s v="527230.257"/>
    <n v="0"/>
    <s v="527230.257"/>
    <n v="0"/>
    <b v="0"/>
    <b v="1"/>
  </r>
  <r>
    <s v="C"/>
    <s v="A"/>
    <n v="20150101"/>
    <n v="2015"/>
    <n v="52"/>
    <x v="7"/>
    <n v="180"/>
    <s v="COD"/>
    <x v="1"/>
    <s v="M"/>
    <s v="Import"/>
    <n v="276"/>
    <s v="DEU"/>
    <x v="4"/>
    <n v="0"/>
    <s v="W00"/>
    <s v="World"/>
    <s v="H4"/>
    <s v="HS"/>
    <b v="1"/>
    <n v="310420"/>
    <s v="Fertilizers, mineral or chemical potassic, potassium chloride"/>
    <x v="10"/>
    <x v="2"/>
    <b v="1"/>
    <s v="C00"/>
    <s v="TOTAL CPC"/>
    <n v="0"/>
    <n v="0"/>
    <s v="TOTAL MOT"/>
    <n v="8"/>
    <s v="kg"/>
    <n v="339277"/>
    <b v="0"/>
    <n v="8"/>
    <s v="kg"/>
    <n v="339277"/>
    <b v="0"/>
    <n v="339277"/>
    <b v="0"/>
    <n v="0"/>
    <b v="0"/>
    <s v="177065.803"/>
    <n v="0"/>
    <s v="177065.803"/>
    <n v="0"/>
    <b v="0"/>
    <b v="1"/>
  </r>
  <r>
    <s v="C"/>
    <s v="A"/>
    <n v="20150101"/>
    <n v="2015"/>
    <n v="52"/>
    <x v="7"/>
    <n v="180"/>
    <s v="COD"/>
    <x v="1"/>
    <s v="M"/>
    <s v="Import"/>
    <n v="699"/>
    <s v="IND"/>
    <x v="11"/>
    <n v="0"/>
    <s v="W00"/>
    <s v="World"/>
    <s v="H4"/>
    <s v="HS"/>
    <b v="1"/>
    <n v="310420"/>
    <s v="Fertilizers, mineral or chemical potassic, potassium chloride"/>
    <x v="10"/>
    <x v="2"/>
    <b v="1"/>
    <s v="C00"/>
    <s v="TOTAL CPC"/>
    <n v="0"/>
    <n v="0"/>
    <s v="TOTAL MOT"/>
    <n v="8"/>
    <s v="kg"/>
    <n v="1600"/>
    <b v="0"/>
    <n v="8"/>
    <s v="kg"/>
    <n v="1600"/>
    <b v="0"/>
    <n v="1600"/>
    <b v="0"/>
    <n v="0"/>
    <b v="0"/>
    <s v="1197.463"/>
    <n v="0"/>
    <s v="1197.463"/>
    <n v="0"/>
    <b v="0"/>
    <b v="1"/>
  </r>
  <r>
    <s v="C"/>
    <s v="A"/>
    <n v="20150101"/>
    <n v="2015"/>
    <n v="52"/>
    <x v="7"/>
    <n v="180"/>
    <s v="COD"/>
    <x v="1"/>
    <s v="M"/>
    <s v="Import"/>
    <n v="710"/>
    <s v="ZAF"/>
    <x v="30"/>
    <n v="0"/>
    <s v="W00"/>
    <s v="World"/>
    <s v="H4"/>
    <s v="HS"/>
    <b v="1"/>
    <n v="310420"/>
    <s v="Fertilizers, mineral or chemical potassic, potassium chloride"/>
    <x v="10"/>
    <x v="2"/>
    <b v="1"/>
    <s v="C00"/>
    <s v="TOTAL CPC"/>
    <n v="0"/>
    <n v="0"/>
    <s v="TOTAL MOT"/>
    <n v="8"/>
    <s v="kg"/>
    <n v="32482"/>
    <b v="0"/>
    <n v="8"/>
    <s v="kg"/>
    <n v="32482"/>
    <b v="0"/>
    <n v="32482"/>
    <b v="0"/>
    <n v="0"/>
    <b v="0"/>
    <s v="23732.804"/>
    <n v="0"/>
    <s v="23732.804"/>
    <n v="0"/>
    <b v="0"/>
    <b v="1"/>
  </r>
  <r>
    <s v="C"/>
    <s v="A"/>
    <n v="20150101"/>
    <n v="2015"/>
    <n v="52"/>
    <x v="7"/>
    <n v="180"/>
    <s v="COD"/>
    <x v="1"/>
    <s v="M"/>
    <s v="Import"/>
    <n v="894"/>
    <s v="ZMB"/>
    <x v="39"/>
    <n v="0"/>
    <s v="W00"/>
    <s v="World"/>
    <s v="H4"/>
    <s v="HS"/>
    <b v="1"/>
    <n v="310420"/>
    <s v="Fertilizers, mineral or chemical potassic, potassium chloride"/>
    <x v="10"/>
    <x v="2"/>
    <b v="1"/>
    <s v="C00"/>
    <s v="TOTAL CPC"/>
    <n v="0"/>
    <n v="0"/>
    <s v="TOTAL MOT"/>
    <n v="8"/>
    <s v="kg"/>
    <n v="52000"/>
    <b v="0"/>
    <n v="8"/>
    <s v="kg"/>
    <n v="52000"/>
    <b v="0"/>
    <n v="52000"/>
    <b v="0"/>
    <n v="0"/>
    <b v="0"/>
    <s v="44442.747"/>
    <n v="0"/>
    <s v="44442.747"/>
    <n v="0"/>
    <b v="0"/>
    <b v="1"/>
  </r>
  <r>
    <s v="C"/>
    <s v="A"/>
    <n v="20150101"/>
    <n v="2015"/>
    <n v="52"/>
    <x v="7"/>
    <n v="562"/>
    <s v="NER"/>
    <x v="0"/>
    <s v="M"/>
    <s v="Import"/>
    <n v="0"/>
    <s v="W00"/>
    <x v="0"/>
    <n v="0"/>
    <s v="W00"/>
    <s v="World"/>
    <s v="H4"/>
    <s v="HS"/>
    <b v="1"/>
    <n v="310420"/>
    <s v="Fertilizers, mineral or chemical potassic, potassium chloride"/>
    <x v="10"/>
    <x v="2"/>
    <b v="1"/>
    <s v="C00"/>
    <s v="TOTAL CPC"/>
    <n v="0"/>
    <n v="0"/>
    <s v="TOTAL MOT"/>
    <n v="8"/>
    <s v="kg"/>
    <n v="5"/>
    <b v="0"/>
    <n v="-1"/>
    <s v="N/A"/>
    <m/>
    <b v="0"/>
    <n v="5"/>
    <b v="0"/>
    <m/>
    <b v="0"/>
    <n v="49"/>
    <m/>
    <n v="49"/>
    <n v="0"/>
    <b v="1"/>
    <b v="0"/>
  </r>
  <r>
    <s v="C"/>
    <s v="A"/>
    <n v="20150101"/>
    <n v="2015"/>
    <n v="52"/>
    <x v="7"/>
    <n v="562"/>
    <s v="NER"/>
    <x v="0"/>
    <s v="M"/>
    <s v="Import"/>
    <n v="276"/>
    <s v="DEU"/>
    <x v="4"/>
    <n v="0"/>
    <s v="W00"/>
    <s v="World"/>
    <s v="H4"/>
    <s v="HS"/>
    <b v="1"/>
    <n v="310420"/>
    <s v="Fertilizers, mineral or chemical potassic, potassium chloride"/>
    <x v="10"/>
    <x v="2"/>
    <b v="1"/>
    <s v="C00"/>
    <s v="TOTAL CPC"/>
    <n v="0"/>
    <n v="0"/>
    <s v="TOTAL MOT"/>
    <n v="8"/>
    <s v="kg"/>
    <n v="5"/>
    <b v="0"/>
    <n v="-1"/>
    <s v="N/A"/>
    <m/>
    <b v="0"/>
    <n v="5"/>
    <b v="0"/>
    <m/>
    <b v="0"/>
    <n v="49"/>
    <m/>
    <n v="49"/>
    <n v="0"/>
    <b v="1"/>
    <b v="0"/>
  </r>
  <r>
    <s v="C"/>
    <s v="A"/>
    <n v="20150101"/>
    <n v="2015"/>
    <n v="52"/>
    <x v="7"/>
    <n v="180"/>
    <s v="COD"/>
    <x v="1"/>
    <s v="M"/>
    <s v="Import"/>
    <n v="0"/>
    <s v="W00"/>
    <x v="0"/>
    <n v="0"/>
    <s v="W00"/>
    <s v="World"/>
    <s v="H4"/>
    <s v="HS"/>
    <b v="1"/>
    <n v="310430"/>
    <s v="Fertilizers, mineral or chemical potassic, potassium sulphate"/>
    <x v="21"/>
    <x v="2"/>
    <b v="1"/>
    <s v="C00"/>
    <s v="TOTAL CPC"/>
    <n v="0"/>
    <n v="0"/>
    <s v="TOTAL MOT"/>
    <n v="8"/>
    <s v="kg"/>
    <n v="22256"/>
    <b v="0"/>
    <n v="8"/>
    <s v="kg"/>
    <n v="22256"/>
    <b v="0"/>
    <n v="22256"/>
    <b v="0"/>
    <n v="0"/>
    <b v="0"/>
    <s v="23686.155"/>
    <n v="0"/>
    <s v="23686.155"/>
    <n v="0"/>
    <b v="0"/>
    <b v="1"/>
  </r>
  <r>
    <s v="C"/>
    <s v="A"/>
    <n v="20150101"/>
    <n v="2015"/>
    <n v="52"/>
    <x v="7"/>
    <n v="180"/>
    <s v="COD"/>
    <x v="1"/>
    <s v="M"/>
    <s v="Import"/>
    <n v="156"/>
    <s v="CHN"/>
    <x v="1"/>
    <n v="0"/>
    <s v="W00"/>
    <s v="World"/>
    <s v="H4"/>
    <s v="HS"/>
    <b v="1"/>
    <n v="310430"/>
    <s v="Fertilizers, mineral or chemical potassic, potassium sulphate"/>
    <x v="21"/>
    <x v="2"/>
    <b v="1"/>
    <s v="C00"/>
    <s v="TOTAL CPC"/>
    <n v="0"/>
    <n v="0"/>
    <s v="TOTAL MOT"/>
    <n v="8"/>
    <s v="kg"/>
    <n v="9520"/>
    <b v="0"/>
    <n v="8"/>
    <s v="kg"/>
    <n v="9520"/>
    <b v="0"/>
    <n v="9520"/>
    <b v="0"/>
    <n v="0"/>
    <b v="0"/>
    <s v="8720.206"/>
    <n v="0"/>
    <s v="8720.206"/>
    <n v="0"/>
    <b v="0"/>
    <b v="1"/>
  </r>
  <r>
    <s v="C"/>
    <s v="A"/>
    <n v="20150101"/>
    <n v="2015"/>
    <n v="52"/>
    <x v="7"/>
    <n v="180"/>
    <s v="COD"/>
    <x v="1"/>
    <s v="M"/>
    <s v="Import"/>
    <n v="710"/>
    <s v="ZAF"/>
    <x v="30"/>
    <n v="0"/>
    <s v="W00"/>
    <s v="World"/>
    <s v="H4"/>
    <s v="HS"/>
    <b v="1"/>
    <n v="310430"/>
    <s v="Fertilizers, mineral or chemical potassic, potassium sulphate"/>
    <x v="21"/>
    <x v="2"/>
    <b v="1"/>
    <s v="C00"/>
    <s v="TOTAL CPC"/>
    <n v="0"/>
    <n v="0"/>
    <s v="TOTAL MOT"/>
    <n v="8"/>
    <s v="kg"/>
    <n v="12736"/>
    <b v="0"/>
    <n v="8"/>
    <s v="kg"/>
    <n v="12736"/>
    <b v="0"/>
    <n v="12736"/>
    <b v="0"/>
    <n v="0"/>
    <b v="0"/>
    <s v="14965.95"/>
    <n v="0"/>
    <s v="14965.95"/>
    <n v="0"/>
    <b v="0"/>
    <b v="1"/>
  </r>
  <r>
    <s v="C"/>
    <s v="A"/>
    <n v="20150101"/>
    <n v="2015"/>
    <n v="52"/>
    <x v="7"/>
    <n v="180"/>
    <s v="COD"/>
    <x v="1"/>
    <s v="M"/>
    <s v="Import"/>
    <n v="0"/>
    <s v="W00"/>
    <x v="0"/>
    <n v="0"/>
    <s v="W00"/>
    <s v="World"/>
    <s v="H4"/>
    <s v="HS"/>
    <b v="1"/>
    <n v="310490"/>
    <s v="Fertilizers, mineral or chemical potassic, n.e.c. in heading no. 3104"/>
    <x v="11"/>
    <x v="2"/>
    <b v="1"/>
    <s v="C00"/>
    <s v="TOTAL CPC"/>
    <n v="0"/>
    <n v="0"/>
    <s v="TOTAL MOT"/>
    <n v="8"/>
    <s v="kg"/>
    <n v="24307"/>
    <b v="0"/>
    <n v="8"/>
    <s v="kg"/>
    <n v="24307"/>
    <b v="0"/>
    <n v="24307"/>
    <b v="0"/>
    <n v="0"/>
    <b v="0"/>
    <s v="22092.401"/>
    <n v="0"/>
    <s v="22092.401"/>
    <n v="0"/>
    <b v="0"/>
    <b v="1"/>
  </r>
  <r>
    <s v="C"/>
    <s v="A"/>
    <n v="20150101"/>
    <n v="2015"/>
    <n v="52"/>
    <x v="7"/>
    <n v="180"/>
    <s v="COD"/>
    <x v="1"/>
    <s v="M"/>
    <s v="Import"/>
    <n v="616"/>
    <s v="POL"/>
    <x v="71"/>
    <n v="0"/>
    <s v="W00"/>
    <s v="World"/>
    <s v="H4"/>
    <s v="HS"/>
    <b v="1"/>
    <n v="310490"/>
    <s v="Fertilizers, mineral or chemical potassic, n.e.c. in heading no. 3104"/>
    <x v="11"/>
    <x v="2"/>
    <b v="1"/>
    <s v="C00"/>
    <s v="TOTAL CPC"/>
    <n v="0"/>
    <n v="0"/>
    <s v="TOTAL MOT"/>
    <n v="8"/>
    <s v="kg"/>
    <n v="2520"/>
    <b v="0"/>
    <n v="8"/>
    <s v="kg"/>
    <n v="2520"/>
    <b v="0"/>
    <n v="2520"/>
    <b v="0"/>
    <n v="0"/>
    <b v="0"/>
    <s v="12469.049"/>
    <n v="0"/>
    <s v="12469.049"/>
    <n v="0"/>
    <b v="0"/>
    <b v="1"/>
  </r>
  <r>
    <s v="C"/>
    <s v="A"/>
    <n v="20150101"/>
    <n v="2015"/>
    <n v="52"/>
    <x v="7"/>
    <n v="180"/>
    <s v="COD"/>
    <x v="1"/>
    <s v="M"/>
    <s v="Import"/>
    <n v="800"/>
    <s v="UGA"/>
    <x v="34"/>
    <n v="0"/>
    <s v="W00"/>
    <s v="World"/>
    <s v="H4"/>
    <s v="HS"/>
    <b v="1"/>
    <n v="310490"/>
    <s v="Fertilizers, mineral or chemical potassic, n.e.c. in heading no. 3104"/>
    <x v="11"/>
    <x v="2"/>
    <b v="1"/>
    <s v="C00"/>
    <s v="TOTAL CPC"/>
    <n v="0"/>
    <n v="0"/>
    <s v="TOTAL MOT"/>
    <n v="8"/>
    <s v="kg"/>
    <n v="3584"/>
    <b v="0"/>
    <n v="8"/>
    <s v="kg"/>
    <n v="3584"/>
    <b v="0"/>
    <n v="3584"/>
    <b v="0"/>
    <n v="0"/>
    <b v="0"/>
    <s v="2594.199"/>
    <n v="0"/>
    <s v="2594.199"/>
    <n v="0"/>
    <b v="0"/>
    <b v="1"/>
  </r>
  <r>
    <s v="C"/>
    <s v="A"/>
    <n v="20150101"/>
    <n v="2015"/>
    <n v="52"/>
    <x v="7"/>
    <n v="180"/>
    <s v="COD"/>
    <x v="1"/>
    <s v="M"/>
    <s v="Import"/>
    <n v="834"/>
    <s v="TZA"/>
    <x v="38"/>
    <n v="0"/>
    <s v="W00"/>
    <s v="World"/>
    <s v="H4"/>
    <s v="HS"/>
    <b v="1"/>
    <n v="310490"/>
    <s v="Fertilizers, mineral or chemical potassic, n.e.c. in heading no. 3104"/>
    <x v="11"/>
    <x v="2"/>
    <b v="1"/>
    <s v="C00"/>
    <s v="TOTAL CPC"/>
    <n v="0"/>
    <n v="0"/>
    <s v="TOTAL MOT"/>
    <n v="8"/>
    <s v="kg"/>
    <n v="18000"/>
    <b v="0"/>
    <n v="8"/>
    <s v="kg"/>
    <n v="18000"/>
    <b v="0"/>
    <n v="18000"/>
    <b v="0"/>
    <n v="0"/>
    <b v="0"/>
    <s v="4171.994"/>
    <n v="0"/>
    <s v="4171.994"/>
    <n v="0"/>
    <b v="0"/>
    <b v="1"/>
  </r>
  <r>
    <s v="C"/>
    <s v="A"/>
    <n v="20150101"/>
    <n v="2015"/>
    <n v="52"/>
    <x v="7"/>
    <n v="180"/>
    <s v="COD"/>
    <x v="1"/>
    <s v="M"/>
    <s v="Import"/>
    <n v="894"/>
    <s v="ZMB"/>
    <x v="39"/>
    <n v="0"/>
    <s v="W00"/>
    <s v="World"/>
    <s v="H4"/>
    <s v="HS"/>
    <b v="1"/>
    <n v="310490"/>
    <s v="Fertilizers, mineral or chemical potassic, n.e.c. in heading no. 3104"/>
    <x v="11"/>
    <x v="2"/>
    <b v="1"/>
    <s v="C00"/>
    <s v="TOTAL CPC"/>
    <n v="0"/>
    <n v="0"/>
    <s v="TOTAL MOT"/>
    <n v="8"/>
    <s v="kg"/>
    <n v="203"/>
    <b v="0"/>
    <n v="8"/>
    <s v="kg"/>
    <n v="203"/>
    <b v="0"/>
    <n v="203"/>
    <b v="0"/>
    <n v="0"/>
    <b v="0"/>
    <s v="2857.159"/>
    <n v="0"/>
    <s v="2857.159"/>
    <n v="0"/>
    <b v="0"/>
    <b v="1"/>
  </r>
  <r>
    <s v="C"/>
    <s v="A"/>
    <n v="20150101"/>
    <n v="2015"/>
    <n v="52"/>
    <x v="7"/>
    <n v="562"/>
    <s v="NER"/>
    <x v="0"/>
    <s v="M"/>
    <s v="Import"/>
    <n v="0"/>
    <s v="W00"/>
    <x v="0"/>
    <n v="0"/>
    <s v="W00"/>
    <s v="World"/>
    <s v="H4"/>
    <s v="HS"/>
    <b v="1"/>
    <n v="310490"/>
    <s v="Fertilizers, mineral or chemical potassic, n.e.c. in heading no. 3104"/>
    <x v="11"/>
    <x v="2"/>
    <b v="1"/>
    <s v="C00"/>
    <s v="TOTAL CPC"/>
    <n v="0"/>
    <n v="0"/>
    <s v="TOTAL MOT"/>
    <n v="8"/>
    <s v="kg"/>
    <n v="200"/>
    <b v="0"/>
    <n v="-1"/>
    <s v="N/A"/>
    <m/>
    <b v="0"/>
    <n v="200"/>
    <b v="0"/>
    <m/>
    <b v="0"/>
    <n v="266"/>
    <m/>
    <n v="266"/>
    <n v="0"/>
    <b v="1"/>
    <b v="0"/>
  </r>
  <r>
    <s v="C"/>
    <s v="A"/>
    <n v="20150101"/>
    <n v="2015"/>
    <n v="52"/>
    <x v="7"/>
    <n v="562"/>
    <s v="NER"/>
    <x v="0"/>
    <s v="M"/>
    <s v="Import"/>
    <n v="288"/>
    <s v="GHA"/>
    <x v="5"/>
    <n v="0"/>
    <s v="W00"/>
    <s v="World"/>
    <s v="H4"/>
    <s v="HS"/>
    <b v="1"/>
    <n v="310490"/>
    <s v="Fertilizers, mineral or chemical potassic, n.e.c. in heading no. 3104"/>
    <x v="11"/>
    <x v="2"/>
    <b v="1"/>
    <s v="C00"/>
    <s v="TOTAL CPC"/>
    <n v="0"/>
    <n v="0"/>
    <s v="TOTAL MOT"/>
    <n v="8"/>
    <s v="kg"/>
    <n v="200"/>
    <b v="0"/>
    <n v="-1"/>
    <s v="N/A"/>
    <m/>
    <b v="0"/>
    <n v="200"/>
    <b v="0"/>
    <m/>
    <b v="0"/>
    <n v="266"/>
    <m/>
    <n v="266"/>
    <n v="0"/>
    <b v="1"/>
    <b v="0"/>
  </r>
  <r>
    <s v="C"/>
    <s v="A"/>
    <n v="20150101"/>
    <n v="2015"/>
    <n v="52"/>
    <x v="7"/>
    <n v="180"/>
    <s v="COD"/>
    <x v="1"/>
    <s v="M"/>
    <s v="Import"/>
    <n v="0"/>
    <s v="W00"/>
    <x v="0"/>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4003088"/>
    <b v="0"/>
    <n v="8"/>
    <s v="kg"/>
    <n v="14003088"/>
    <b v="0"/>
    <n v="14003088"/>
    <b v="0"/>
    <n v="0"/>
    <b v="0"/>
    <s v="12891386.224"/>
    <n v="0"/>
    <s v="12891386.224"/>
    <n v="0"/>
    <b v="0"/>
    <b v="1"/>
  </r>
  <r>
    <s v="C"/>
    <s v="A"/>
    <n v="20150101"/>
    <n v="2015"/>
    <n v="52"/>
    <x v="7"/>
    <n v="180"/>
    <s v="COD"/>
    <x v="1"/>
    <s v="M"/>
    <s v="Import"/>
    <n v="56"/>
    <s v="BEL"/>
    <x v="18"/>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331800"/>
    <b v="0"/>
    <n v="8"/>
    <s v="kg"/>
    <n v="2331800"/>
    <b v="0"/>
    <n v="2331800"/>
    <b v="0"/>
    <n v="0"/>
    <b v="0"/>
    <s v="1390702.717"/>
    <n v="0"/>
    <s v="1390702.717"/>
    <n v="0"/>
    <b v="0"/>
    <b v="1"/>
  </r>
  <r>
    <s v="C"/>
    <s v="A"/>
    <n v="20150101"/>
    <n v="2015"/>
    <n v="52"/>
    <x v="7"/>
    <n v="180"/>
    <s v="COD"/>
    <x v="1"/>
    <s v="M"/>
    <s v="Import"/>
    <n v="108"/>
    <s v="BDI"/>
    <x v="69"/>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5250"/>
    <b v="0"/>
    <n v="8"/>
    <s v="kg"/>
    <n v="25250"/>
    <b v="0"/>
    <n v="25250"/>
    <b v="0"/>
    <n v="0"/>
    <b v="0"/>
    <s v="24004.158"/>
    <n v="0"/>
    <s v="24004.158"/>
    <n v="0"/>
    <b v="0"/>
    <b v="1"/>
  </r>
  <r>
    <s v="C"/>
    <s v="A"/>
    <n v="20150101"/>
    <n v="2015"/>
    <n v="52"/>
    <x v="7"/>
    <n v="180"/>
    <s v="COD"/>
    <x v="1"/>
    <s v="M"/>
    <s v="Import"/>
    <n v="120"/>
    <s v="CMR"/>
    <x v="46"/>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30"/>
    <b v="0"/>
    <n v="8"/>
    <s v="kg"/>
    <n v="130"/>
    <b v="0"/>
    <n v="130"/>
    <b v="0"/>
    <n v="0"/>
    <b v="0"/>
    <s v="453.71"/>
    <n v="0"/>
    <s v="453.71"/>
    <n v="0"/>
    <b v="0"/>
    <b v="1"/>
  </r>
  <r>
    <s v="C"/>
    <s v="A"/>
    <n v="20150101"/>
    <n v="2015"/>
    <n v="52"/>
    <x v="7"/>
    <n v="180"/>
    <s v="COD"/>
    <x v="1"/>
    <s v="M"/>
    <s v="Import"/>
    <n v="156"/>
    <s v="CHN"/>
    <x v="1"/>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4399163"/>
    <b v="0"/>
    <n v="8"/>
    <s v="kg"/>
    <n v="4399163"/>
    <b v="0"/>
    <n v="4399163"/>
    <b v="0"/>
    <n v="0"/>
    <b v="0"/>
    <s v="3953025.392"/>
    <n v="0"/>
    <s v="3953025.392"/>
    <n v="0"/>
    <b v="0"/>
    <b v="1"/>
  </r>
  <r>
    <s v="C"/>
    <s v="A"/>
    <n v="20150101"/>
    <n v="2015"/>
    <n v="52"/>
    <x v="7"/>
    <n v="180"/>
    <s v="COD"/>
    <x v="1"/>
    <s v="M"/>
    <s v="Import"/>
    <n v="276"/>
    <s v="DEU"/>
    <x v="4"/>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1742"/>
    <b v="0"/>
    <n v="8"/>
    <s v="kg"/>
    <n v="21742"/>
    <b v="0"/>
    <n v="21742"/>
    <b v="0"/>
    <n v="0"/>
    <b v="0"/>
    <s v="13490.611"/>
    <n v="0"/>
    <s v="13490.611"/>
    <n v="0"/>
    <b v="0"/>
    <b v="1"/>
  </r>
  <r>
    <s v="C"/>
    <s v="A"/>
    <n v="20150101"/>
    <n v="2015"/>
    <n v="52"/>
    <x v="7"/>
    <n v="180"/>
    <s v="COD"/>
    <x v="1"/>
    <s v="M"/>
    <s v="Import"/>
    <n v="344"/>
    <s v="HKG"/>
    <x v="70"/>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52110"/>
    <b v="0"/>
    <n v="8"/>
    <s v="kg"/>
    <n v="52110"/>
    <b v="0"/>
    <n v="52110"/>
    <b v="0"/>
    <n v="0"/>
    <b v="0"/>
    <s v="25216.278"/>
    <n v="0"/>
    <s v="25216.278"/>
    <n v="0"/>
    <b v="0"/>
    <b v="1"/>
  </r>
  <r>
    <s v="C"/>
    <s v="A"/>
    <n v="20150101"/>
    <n v="2015"/>
    <n v="52"/>
    <x v="7"/>
    <n v="180"/>
    <s v="COD"/>
    <x v="1"/>
    <s v="M"/>
    <s v="Import"/>
    <n v="376"/>
    <s v="ISR"/>
    <x v="65"/>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2766"/>
    <b v="0"/>
    <n v="8"/>
    <s v="kg"/>
    <n v="12766"/>
    <b v="0"/>
    <n v="12766"/>
    <b v="0"/>
    <n v="0"/>
    <b v="0"/>
    <s v="11216.224"/>
    <n v="0"/>
    <s v="11216.224"/>
    <n v="0"/>
    <b v="0"/>
    <b v="1"/>
  </r>
  <r>
    <s v="C"/>
    <s v="A"/>
    <n v="20150101"/>
    <n v="2015"/>
    <n v="52"/>
    <x v="7"/>
    <n v="180"/>
    <s v="COD"/>
    <x v="1"/>
    <s v="M"/>
    <s v="Import"/>
    <n v="404"/>
    <s v="KEN"/>
    <x v="22"/>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155"/>
    <b v="0"/>
    <n v="8"/>
    <s v="kg"/>
    <n v="3155"/>
    <b v="0"/>
    <n v="3155"/>
    <b v="0"/>
    <n v="0"/>
    <b v="0"/>
    <s v="8115.569"/>
    <n v="0"/>
    <s v="8115.569"/>
    <n v="0"/>
    <b v="0"/>
    <b v="1"/>
  </r>
  <r>
    <s v="C"/>
    <s v="A"/>
    <n v="20150101"/>
    <n v="2015"/>
    <n v="52"/>
    <x v="7"/>
    <n v="180"/>
    <s v="COD"/>
    <x v="1"/>
    <s v="M"/>
    <s v="Import"/>
    <n v="422"/>
    <s v="LBN"/>
    <x v="23"/>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50"/>
    <b v="0"/>
    <n v="8"/>
    <s v="kg"/>
    <n v="150"/>
    <b v="0"/>
    <n v="150"/>
    <b v="0"/>
    <n v="0"/>
    <b v="0"/>
    <s v="821.032"/>
    <n v="0"/>
    <s v="821.032"/>
    <n v="0"/>
    <b v="0"/>
    <b v="1"/>
  </r>
  <r>
    <s v="C"/>
    <s v="A"/>
    <n v="20150101"/>
    <n v="2015"/>
    <n v="52"/>
    <x v="7"/>
    <n v="180"/>
    <s v="COD"/>
    <x v="1"/>
    <s v="M"/>
    <s v="Import"/>
    <n v="686"/>
    <s v="SEN"/>
    <x v="10"/>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40"/>
    <b v="0"/>
    <n v="8"/>
    <s v="kg"/>
    <n v="40"/>
    <b v="0"/>
    <n v="40"/>
    <b v="0"/>
    <n v="0"/>
    <b v="0"/>
    <s v="104.701"/>
    <n v="0"/>
    <s v="104.701"/>
    <n v="0"/>
    <b v="0"/>
    <b v="1"/>
  </r>
  <r>
    <s v="C"/>
    <s v="A"/>
    <n v="20150101"/>
    <n v="2015"/>
    <n v="52"/>
    <x v="7"/>
    <n v="180"/>
    <s v="COD"/>
    <x v="1"/>
    <s v="M"/>
    <s v="Import"/>
    <n v="699"/>
    <s v="IND"/>
    <x v="11"/>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800"/>
    <b v="0"/>
    <n v="8"/>
    <s v="kg"/>
    <n v="1800"/>
    <b v="0"/>
    <n v="1800"/>
    <b v="0"/>
    <n v="0"/>
    <b v="0"/>
    <s v="11123.454"/>
    <n v="0"/>
    <s v="11123.454"/>
    <n v="0"/>
    <b v="0"/>
    <b v="1"/>
  </r>
  <r>
    <s v="C"/>
    <s v="A"/>
    <n v="20150101"/>
    <n v="2015"/>
    <n v="52"/>
    <x v="7"/>
    <n v="180"/>
    <s v="COD"/>
    <x v="1"/>
    <s v="M"/>
    <s v="Import"/>
    <n v="704"/>
    <s v="VNM"/>
    <x v="29"/>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32300"/>
    <b v="0"/>
    <n v="8"/>
    <s v="kg"/>
    <n v="332300"/>
    <b v="0"/>
    <n v="332300"/>
    <b v="0"/>
    <n v="0"/>
    <b v="0"/>
    <s v="341422.239"/>
    <n v="0"/>
    <s v="341422.239"/>
    <n v="0"/>
    <b v="0"/>
    <b v="1"/>
  </r>
  <r>
    <s v="C"/>
    <s v="A"/>
    <n v="20150101"/>
    <n v="2015"/>
    <n v="52"/>
    <x v="7"/>
    <n v="180"/>
    <s v="COD"/>
    <x v="1"/>
    <s v="M"/>
    <s v="Import"/>
    <n v="710"/>
    <s v="ZAF"/>
    <x v="30"/>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6322871"/>
    <b v="0"/>
    <n v="8"/>
    <s v="kg"/>
    <n v="6322871"/>
    <b v="0"/>
    <n v="6322871"/>
    <b v="0"/>
    <n v="0"/>
    <b v="0"/>
    <s v="6642468.141"/>
    <n v="0"/>
    <s v="6642468.141"/>
    <n v="0"/>
    <b v="0"/>
    <b v="1"/>
  </r>
  <r>
    <s v="C"/>
    <s v="A"/>
    <n v="20150101"/>
    <n v="2015"/>
    <n v="52"/>
    <x v="7"/>
    <n v="180"/>
    <s v="COD"/>
    <x v="1"/>
    <s v="M"/>
    <s v="Import"/>
    <n v="724"/>
    <s v="ESP"/>
    <x v="12"/>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4500"/>
    <b v="0"/>
    <n v="8"/>
    <s v="kg"/>
    <n v="4500"/>
    <b v="0"/>
    <n v="4500"/>
    <b v="0"/>
    <n v="0"/>
    <b v="0"/>
    <s v="5486.125"/>
    <n v="0"/>
    <s v="5486.125"/>
    <n v="0"/>
    <b v="0"/>
    <b v="1"/>
  </r>
  <r>
    <s v="C"/>
    <s v="A"/>
    <n v="20150101"/>
    <n v="2015"/>
    <n v="52"/>
    <x v="7"/>
    <n v="180"/>
    <s v="COD"/>
    <x v="1"/>
    <s v="M"/>
    <s v="Import"/>
    <n v="784"/>
    <s v="ARE"/>
    <x v="32"/>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56545"/>
    <b v="0"/>
    <n v="8"/>
    <s v="kg"/>
    <n v="156545"/>
    <b v="0"/>
    <n v="156545"/>
    <b v="0"/>
    <n v="0"/>
    <b v="0"/>
    <s v="115250.455"/>
    <n v="0"/>
    <s v="115250.455"/>
    <n v="0"/>
    <b v="0"/>
    <b v="1"/>
  </r>
  <r>
    <s v="C"/>
    <s v="A"/>
    <n v="20150101"/>
    <n v="2015"/>
    <n v="52"/>
    <x v="7"/>
    <n v="180"/>
    <s v="COD"/>
    <x v="1"/>
    <s v="M"/>
    <s v="Import"/>
    <n v="842"/>
    <s v="USA"/>
    <x v="15"/>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46"/>
    <b v="0"/>
    <n v="8"/>
    <s v="kg"/>
    <n v="46"/>
    <b v="0"/>
    <n v="46"/>
    <b v="0"/>
    <n v="0"/>
    <b v="0"/>
    <s v="116.017"/>
    <n v="0"/>
    <s v="116.017"/>
    <n v="0"/>
    <b v="0"/>
    <b v="1"/>
  </r>
  <r>
    <s v="C"/>
    <s v="A"/>
    <n v="20150101"/>
    <n v="2015"/>
    <n v="52"/>
    <x v="7"/>
    <n v="180"/>
    <s v="COD"/>
    <x v="1"/>
    <s v="M"/>
    <s v="Import"/>
    <n v="894"/>
    <s v="ZMB"/>
    <x v="39"/>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38720"/>
    <b v="0"/>
    <n v="8"/>
    <s v="kg"/>
    <n v="338720"/>
    <b v="0"/>
    <n v="338720"/>
    <b v="0"/>
    <n v="0"/>
    <b v="0"/>
    <s v="348369.4"/>
    <n v="0"/>
    <s v="348369.4"/>
    <n v="0"/>
    <b v="0"/>
    <b v="1"/>
  </r>
  <r>
    <s v="C"/>
    <s v="A"/>
    <n v="20150101"/>
    <n v="2015"/>
    <n v="52"/>
    <x v="7"/>
    <n v="562"/>
    <s v="NER"/>
    <x v="0"/>
    <s v="M"/>
    <s v="Import"/>
    <n v="0"/>
    <s v="W00"/>
    <x v="0"/>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6397140"/>
    <b v="0"/>
    <n v="-1"/>
    <s v="N/A"/>
    <m/>
    <b v="0"/>
    <n v="6397140"/>
    <b v="0"/>
    <m/>
    <b v="0"/>
    <n v="5183236"/>
    <m/>
    <n v="5183236"/>
    <n v="0"/>
    <b v="1"/>
    <b v="0"/>
  </r>
  <r>
    <s v="C"/>
    <s v="A"/>
    <n v="20150101"/>
    <n v="2015"/>
    <n v="52"/>
    <x v="7"/>
    <n v="562"/>
    <s v="NER"/>
    <x v="0"/>
    <s v="M"/>
    <s v="Import"/>
    <n v="156"/>
    <s v="CHN"/>
    <x v="1"/>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050"/>
    <b v="0"/>
    <n v="-1"/>
    <s v="N/A"/>
    <m/>
    <b v="0"/>
    <n v="2050"/>
    <b v="0"/>
    <m/>
    <b v="0"/>
    <n v="6369"/>
    <m/>
    <n v="6369"/>
    <n v="0"/>
    <b v="1"/>
    <b v="0"/>
  </r>
  <r>
    <s v="C"/>
    <s v="A"/>
    <n v="20150101"/>
    <n v="2015"/>
    <n v="52"/>
    <x v="7"/>
    <n v="562"/>
    <s v="NER"/>
    <x v="0"/>
    <s v="M"/>
    <s v="Import"/>
    <n v="251"/>
    <s v="FRA"/>
    <x v="3"/>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00000"/>
    <b v="0"/>
    <n v="-1"/>
    <s v="N/A"/>
    <m/>
    <b v="0"/>
    <n v="200000"/>
    <b v="0"/>
    <m/>
    <b v="0"/>
    <n v="126781"/>
    <m/>
    <n v="126781"/>
    <n v="0"/>
    <b v="1"/>
    <b v="0"/>
  </r>
  <r>
    <s v="C"/>
    <s v="A"/>
    <n v="20150101"/>
    <n v="2015"/>
    <n v="52"/>
    <x v="7"/>
    <n v="562"/>
    <s v="NER"/>
    <x v="0"/>
    <s v="M"/>
    <s v="Import"/>
    <n v="384"/>
    <s v="CIV"/>
    <x v="6"/>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242000"/>
    <b v="0"/>
    <n v="-1"/>
    <s v="N/A"/>
    <m/>
    <b v="0"/>
    <n v="3242000"/>
    <b v="0"/>
    <m/>
    <b v="0"/>
    <n v="2734854"/>
    <m/>
    <n v="2734854"/>
    <n v="0"/>
    <b v="1"/>
    <b v="0"/>
  </r>
  <r>
    <s v="C"/>
    <s v="A"/>
    <n v="20150101"/>
    <n v="2015"/>
    <n v="52"/>
    <x v="7"/>
    <n v="562"/>
    <s v="NER"/>
    <x v="0"/>
    <s v="M"/>
    <s v="Import"/>
    <n v="566"/>
    <s v="NGA"/>
    <x v="8"/>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844000"/>
    <b v="0"/>
    <n v="-1"/>
    <s v="N/A"/>
    <m/>
    <b v="0"/>
    <n v="2844000"/>
    <b v="0"/>
    <m/>
    <b v="0"/>
    <n v="2244311"/>
    <m/>
    <n v="2244311"/>
    <n v="0"/>
    <b v="1"/>
    <b v="0"/>
  </r>
  <r>
    <s v="C"/>
    <s v="A"/>
    <n v="20150101"/>
    <n v="2015"/>
    <n v="52"/>
    <x v="7"/>
    <n v="562"/>
    <s v="NER"/>
    <x v="0"/>
    <s v="M"/>
    <s v="Import"/>
    <n v="643"/>
    <s v="RUS"/>
    <x v="9"/>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69090"/>
    <b v="0"/>
    <n v="-1"/>
    <s v="N/A"/>
    <m/>
    <b v="0"/>
    <n v="69090"/>
    <b v="0"/>
    <m/>
    <b v="0"/>
    <n v="37188"/>
    <m/>
    <n v="37188"/>
    <n v="0"/>
    <b v="1"/>
    <b v="0"/>
  </r>
  <r>
    <s v="C"/>
    <s v="A"/>
    <n v="20150101"/>
    <n v="2015"/>
    <n v="52"/>
    <x v="7"/>
    <n v="562"/>
    <s v="NER"/>
    <x v="0"/>
    <s v="M"/>
    <s v="Import"/>
    <n v="854"/>
    <s v="BFA"/>
    <x v="16"/>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40000"/>
    <b v="0"/>
    <n v="-1"/>
    <s v="N/A"/>
    <m/>
    <b v="0"/>
    <n v="40000"/>
    <b v="0"/>
    <m/>
    <b v="0"/>
    <n v="33733"/>
    <m/>
    <n v="33733"/>
    <n v="0"/>
    <b v="1"/>
    <b v="0"/>
  </r>
  <r>
    <s v="C"/>
    <s v="A"/>
    <n v="20150101"/>
    <n v="2015"/>
    <n v="52"/>
    <x v="7"/>
    <n v="180"/>
    <s v="COD"/>
    <x v="1"/>
    <s v="M"/>
    <s v="Import"/>
    <n v="0"/>
    <s v="W00"/>
    <x v="0"/>
    <n v="0"/>
    <s v="W00"/>
    <s v="World"/>
    <s v="H4"/>
    <s v="HS"/>
    <b v="1"/>
    <n v="310510"/>
    <s v="Fertilizers, mineral or chemical in tablets or similar forms or in packages of a gross weight not exceeding 10kg"/>
    <x v="13"/>
    <x v="2"/>
    <b v="1"/>
    <s v="C00"/>
    <s v="TOTAL CPC"/>
    <n v="0"/>
    <n v="0"/>
    <s v="TOTAL MOT"/>
    <n v="8"/>
    <s v="kg"/>
    <n v="519846"/>
    <b v="0"/>
    <n v="8"/>
    <s v="kg"/>
    <n v="519846"/>
    <b v="0"/>
    <n v="519846"/>
    <b v="0"/>
    <n v="0"/>
    <b v="0"/>
    <s v="515272.716"/>
    <n v="0"/>
    <s v="515272.716"/>
    <n v="0"/>
    <b v="0"/>
    <b v="1"/>
  </r>
  <r>
    <s v="C"/>
    <s v="A"/>
    <n v="20150101"/>
    <n v="2015"/>
    <n v="52"/>
    <x v="7"/>
    <n v="180"/>
    <s v="COD"/>
    <x v="1"/>
    <s v="M"/>
    <s v="Import"/>
    <n v="156"/>
    <s v="CHN"/>
    <x v="1"/>
    <n v="0"/>
    <s v="W00"/>
    <s v="World"/>
    <s v="H4"/>
    <s v="HS"/>
    <b v="1"/>
    <n v="310510"/>
    <s v="Fertilizers, mineral or chemical in tablets or similar forms or in packages of a gross weight not exceeding 10kg"/>
    <x v="13"/>
    <x v="2"/>
    <b v="1"/>
    <s v="C00"/>
    <s v="TOTAL CPC"/>
    <n v="0"/>
    <n v="0"/>
    <s v="TOTAL MOT"/>
    <n v="8"/>
    <s v="kg"/>
    <n v="516545"/>
    <b v="0"/>
    <n v="8"/>
    <s v="kg"/>
    <n v="516545"/>
    <b v="0"/>
    <n v="516545"/>
    <b v="0"/>
    <n v="0"/>
    <b v="0"/>
    <s v="510514.843"/>
    <n v="0"/>
    <s v="510514.843"/>
    <n v="0"/>
    <b v="0"/>
    <b v="1"/>
  </r>
  <r>
    <s v="C"/>
    <s v="A"/>
    <n v="20150101"/>
    <n v="2015"/>
    <n v="52"/>
    <x v="7"/>
    <n v="180"/>
    <s v="COD"/>
    <x v="1"/>
    <s v="M"/>
    <s v="Import"/>
    <n v="710"/>
    <s v="ZAF"/>
    <x v="30"/>
    <n v="0"/>
    <s v="W00"/>
    <s v="World"/>
    <s v="H4"/>
    <s v="HS"/>
    <b v="1"/>
    <n v="310510"/>
    <s v="Fertilizers, mineral or chemical in tablets or similar forms or in packages of a gross weight not exceeding 10kg"/>
    <x v="13"/>
    <x v="2"/>
    <b v="1"/>
    <s v="C00"/>
    <s v="TOTAL CPC"/>
    <n v="0"/>
    <n v="0"/>
    <s v="TOTAL MOT"/>
    <n v="8"/>
    <s v="kg"/>
    <n v="3301"/>
    <b v="0"/>
    <n v="8"/>
    <s v="kg"/>
    <n v="3301"/>
    <b v="0"/>
    <n v="3301"/>
    <b v="0"/>
    <n v="0"/>
    <b v="0"/>
    <s v="4757.872"/>
    <n v="0"/>
    <s v="4757.872"/>
    <n v="0"/>
    <b v="0"/>
    <b v="1"/>
  </r>
  <r>
    <s v="C"/>
    <s v="A"/>
    <n v="20150101"/>
    <n v="2015"/>
    <n v="52"/>
    <x v="7"/>
    <n v="180"/>
    <s v="COD"/>
    <x v="1"/>
    <s v="M"/>
    <s v="Import"/>
    <n v="0"/>
    <s v="W00"/>
    <x v="0"/>
    <n v="0"/>
    <s v="W00"/>
    <s v="World"/>
    <s v="H4"/>
    <s v="HS"/>
    <b v="1"/>
    <n v="310520"/>
    <s v="Fertilizers, mineral or chemical containing the three fertilizing elements nitrogen, phosphorus and potassium"/>
    <x v="14"/>
    <x v="2"/>
    <b v="1"/>
    <s v="C00"/>
    <s v="TOTAL CPC"/>
    <n v="0"/>
    <n v="0"/>
    <s v="TOTAL MOT"/>
    <n v="8"/>
    <s v="kg"/>
    <n v="12969941"/>
    <b v="0"/>
    <n v="8"/>
    <s v="kg"/>
    <n v="12969941"/>
    <b v="0"/>
    <n v="12969941"/>
    <b v="0"/>
    <n v="0"/>
    <b v="0"/>
    <s v="11851968.493"/>
    <n v="0"/>
    <s v="11851968.493"/>
    <n v="0"/>
    <b v="0"/>
    <b v="1"/>
  </r>
  <r>
    <s v="C"/>
    <s v="A"/>
    <n v="20150101"/>
    <n v="2015"/>
    <n v="52"/>
    <x v="7"/>
    <n v="180"/>
    <s v="COD"/>
    <x v="1"/>
    <s v="M"/>
    <s v="Import"/>
    <n v="56"/>
    <s v="BEL"/>
    <x v="18"/>
    <n v="0"/>
    <s v="W00"/>
    <s v="World"/>
    <s v="H4"/>
    <s v="HS"/>
    <b v="1"/>
    <n v="310520"/>
    <s v="Fertilizers, mineral or chemical containing the three fertilizing elements nitrogen, phosphorus and potassium"/>
    <x v="14"/>
    <x v="2"/>
    <b v="1"/>
    <s v="C00"/>
    <s v="TOTAL CPC"/>
    <n v="0"/>
    <n v="0"/>
    <s v="TOTAL MOT"/>
    <n v="8"/>
    <s v="kg"/>
    <n v="2322400"/>
    <b v="0"/>
    <n v="8"/>
    <s v="kg"/>
    <n v="2322400"/>
    <b v="0"/>
    <n v="2322400"/>
    <b v="0"/>
    <n v="0"/>
    <b v="0"/>
    <s v="1378296.199"/>
    <n v="0"/>
    <s v="1378296.199"/>
    <n v="0"/>
    <b v="0"/>
    <b v="1"/>
  </r>
  <r>
    <s v="C"/>
    <s v="A"/>
    <n v="20150101"/>
    <n v="2015"/>
    <n v="52"/>
    <x v="7"/>
    <n v="180"/>
    <s v="COD"/>
    <x v="1"/>
    <s v="M"/>
    <s v="Import"/>
    <n v="108"/>
    <s v="BDI"/>
    <x v="69"/>
    <n v="0"/>
    <s v="W00"/>
    <s v="World"/>
    <s v="H4"/>
    <s v="HS"/>
    <b v="1"/>
    <n v="310520"/>
    <s v="Fertilizers, mineral or chemical containing the three fertilizing elements nitrogen, phosphorus and potassium"/>
    <x v="14"/>
    <x v="2"/>
    <b v="1"/>
    <s v="C00"/>
    <s v="TOTAL CPC"/>
    <n v="0"/>
    <n v="0"/>
    <s v="TOTAL MOT"/>
    <n v="8"/>
    <s v="kg"/>
    <n v="25250"/>
    <b v="0"/>
    <n v="8"/>
    <s v="kg"/>
    <n v="25250"/>
    <b v="0"/>
    <n v="25250"/>
    <b v="0"/>
    <n v="0"/>
    <b v="0"/>
    <s v="24004.158"/>
    <n v="0"/>
    <s v="24004.158"/>
    <n v="0"/>
    <b v="0"/>
    <b v="1"/>
  </r>
  <r>
    <s v="C"/>
    <s v="A"/>
    <n v="20150101"/>
    <n v="2015"/>
    <n v="52"/>
    <x v="7"/>
    <n v="180"/>
    <s v="COD"/>
    <x v="1"/>
    <s v="M"/>
    <s v="Import"/>
    <n v="156"/>
    <s v="CHN"/>
    <x v="1"/>
    <n v="0"/>
    <s v="W00"/>
    <s v="World"/>
    <s v="H4"/>
    <s v="HS"/>
    <b v="1"/>
    <n v="310520"/>
    <s v="Fertilizers, mineral or chemical containing the three fertilizing elements nitrogen, phosphorus and potassium"/>
    <x v="14"/>
    <x v="2"/>
    <b v="1"/>
    <s v="C00"/>
    <s v="TOTAL CPC"/>
    <n v="0"/>
    <n v="0"/>
    <s v="TOTAL MOT"/>
    <n v="8"/>
    <s v="kg"/>
    <n v="3629241"/>
    <b v="0"/>
    <n v="8"/>
    <s v="kg"/>
    <n v="3629241"/>
    <b v="0"/>
    <n v="3629241"/>
    <b v="0"/>
    <n v="0"/>
    <b v="0"/>
    <s v="3220697.481"/>
    <n v="0"/>
    <s v="3220697.481"/>
    <n v="0"/>
    <b v="0"/>
    <b v="1"/>
  </r>
  <r>
    <s v="C"/>
    <s v="A"/>
    <n v="20150101"/>
    <n v="2015"/>
    <n v="52"/>
    <x v="7"/>
    <n v="180"/>
    <s v="COD"/>
    <x v="1"/>
    <s v="M"/>
    <s v="Import"/>
    <n v="276"/>
    <s v="DEU"/>
    <x v="4"/>
    <n v="0"/>
    <s v="W00"/>
    <s v="World"/>
    <s v="H4"/>
    <s v="HS"/>
    <b v="1"/>
    <n v="310520"/>
    <s v="Fertilizers, mineral or chemical containing the three fertilizing elements nitrogen, phosphorus and potassium"/>
    <x v="14"/>
    <x v="2"/>
    <b v="1"/>
    <s v="C00"/>
    <s v="TOTAL CPC"/>
    <n v="0"/>
    <n v="0"/>
    <s v="TOTAL MOT"/>
    <n v="8"/>
    <s v="kg"/>
    <n v="21742"/>
    <b v="0"/>
    <n v="8"/>
    <s v="kg"/>
    <n v="21742"/>
    <b v="0"/>
    <n v="21742"/>
    <b v="0"/>
    <n v="0"/>
    <b v="0"/>
    <s v="13490.611"/>
    <n v="0"/>
    <s v="13490.611"/>
    <n v="0"/>
    <b v="0"/>
    <b v="1"/>
  </r>
  <r>
    <s v="C"/>
    <s v="A"/>
    <n v="20150101"/>
    <n v="2015"/>
    <n v="52"/>
    <x v="7"/>
    <n v="180"/>
    <s v="COD"/>
    <x v="1"/>
    <s v="M"/>
    <s v="Import"/>
    <n v="344"/>
    <s v="HKG"/>
    <x v="70"/>
    <n v="0"/>
    <s v="W00"/>
    <s v="World"/>
    <s v="H4"/>
    <s v="HS"/>
    <b v="1"/>
    <n v="310520"/>
    <s v="Fertilizers, mineral or chemical containing the three fertilizing elements nitrogen, phosphorus and potassium"/>
    <x v="14"/>
    <x v="2"/>
    <b v="1"/>
    <s v="C00"/>
    <s v="TOTAL CPC"/>
    <n v="0"/>
    <n v="0"/>
    <s v="TOTAL MOT"/>
    <n v="8"/>
    <s v="kg"/>
    <n v="52110"/>
    <b v="0"/>
    <n v="8"/>
    <s v="kg"/>
    <n v="52110"/>
    <b v="0"/>
    <n v="52110"/>
    <b v="0"/>
    <n v="0"/>
    <b v="0"/>
    <s v="25216.278"/>
    <n v="0"/>
    <s v="25216.278"/>
    <n v="0"/>
    <b v="0"/>
    <b v="1"/>
  </r>
  <r>
    <s v="C"/>
    <s v="A"/>
    <n v="20150101"/>
    <n v="2015"/>
    <n v="52"/>
    <x v="7"/>
    <n v="180"/>
    <s v="COD"/>
    <x v="1"/>
    <s v="M"/>
    <s v="Import"/>
    <n v="376"/>
    <s v="ISR"/>
    <x v="65"/>
    <n v="0"/>
    <s v="W00"/>
    <s v="World"/>
    <s v="H4"/>
    <s v="HS"/>
    <b v="1"/>
    <n v="310520"/>
    <s v="Fertilizers, mineral or chemical containing the three fertilizing elements nitrogen, phosphorus and potassium"/>
    <x v="14"/>
    <x v="2"/>
    <b v="1"/>
    <s v="C00"/>
    <s v="TOTAL CPC"/>
    <n v="0"/>
    <n v="0"/>
    <s v="TOTAL MOT"/>
    <n v="8"/>
    <s v="kg"/>
    <n v="12600"/>
    <b v="0"/>
    <n v="8"/>
    <s v="kg"/>
    <n v="12600"/>
    <b v="0"/>
    <n v="12600"/>
    <b v="0"/>
    <n v="0"/>
    <b v="0"/>
    <s v="9675.492"/>
    <n v="0"/>
    <s v="9675.492"/>
    <n v="0"/>
    <b v="0"/>
    <b v="1"/>
  </r>
  <r>
    <s v="C"/>
    <s v="A"/>
    <n v="20150101"/>
    <n v="2015"/>
    <n v="52"/>
    <x v="7"/>
    <n v="180"/>
    <s v="COD"/>
    <x v="1"/>
    <s v="M"/>
    <s v="Import"/>
    <n v="704"/>
    <s v="VNM"/>
    <x v="29"/>
    <n v="0"/>
    <s v="W00"/>
    <s v="World"/>
    <s v="H4"/>
    <s v="HS"/>
    <b v="1"/>
    <n v="310520"/>
    <s v="Fertilizers, mineral or chemical containing the three fertilizing elements nitrogen, phosphorus and potassium"/>
    <x v="14"/>
    <x v="2"/>
    <b v="1"/>
    <s v="C00"/>
    <s v="TOTAL CPC"/>
    <n v="0"/>
    <n v="0"/>
    <s v="TOTAL MOT"/>
    <n v="8"/>
    <s v="kg"/>
    <n v="332300"/>
    <b v="0"/>
    <n v="8"/>
    <s v="kg"/>
    <n v="332300"/>
    <b v="0"/>
    <n v="332300"/>
    <b v="0"/>
    <n v="0"/>
    <b v="0"/>
    <s v="341422.239"/>
    <n v="0"/>
    <s v="341422.239"/>
    <n v="0"/>
    <b v="0"/>
    <b v="1"/>
  </r>
  <r>
    <s v="C"/>
    <s v="A"/>
    <n v="20150101"/>
    <n v="2015"/>
    <n v="52"/>
    <x v="7"/>
    <n v="180"/>
    <s v="COD"/>
    <x v="1"/>
    <s v="M"/>
    <s v="Import"/>
    <n v="710"/>
    <s v="ZAF"/>
    <x v="30"/>
    <n v="0"/>
    <s v="W00"/>
    <s v="World"/>
    <s v="H4"/>
    <s v="HS"/>
    <b v="1"/>
    <n v="310520"/>
    <s v="Fertilizers, mineral or chemical containing the three fertilizing elements nitrogen, phosphorus and potassium"/>
    <x v="14"/>
    <x v="2"/>
    <b v="1"/>
    <s v="C00"/>
    <s v="TOTAL CPC"/>
    <n v="0"/>
    <n v="0"/>
    <s v="TOTAL MOT"/>
    <n v="8"/>
    <s v="kg"/>
    <n v="6236533"/>
    <b v="0"/>
    <n v="8"/>
    <s v="kg"/>
    <n v="6236533"/>
    <b v="0"/>
    <n v="6236533"/>
    <b v="0"/>
    <n v="0"/>
    <b v="0"/>
    <s v="6572494.03"/>
    <n v="0"/>
    <s v="6572494.03"/>
    <n v="0"/>
    <b v="0"/>
    <b v="1"/>
  </r>
  <r>
    <s v="C"/>
    <s v="A"/>
    <n v="20150101"/>
    <n v="2015"/>
    <n v="52"/>
    <x v="7"/>
    <n v="180"/>
    <s v="COD"/>
    <x v="1"/>
    <s v="M"/>
    <s v="Import"/>
    <n v="724"/>
    <s v="ESP"/>
    <x v="12"/>
    <n v="0"/>
    <s v="W00"/>
    <s v="World"/>
    <s v="H4"/>
    <s v="HS"/>
    <b v="1"/>
    <n v="310520"/>
    <s v="Fertilizers, mineral or chemical containing the three fertilizing elements nitrogen, phosphorus and potassium"/>
    <x v="14"/>
    <x v="2"/>
    <b v="1"/>
    <s v="C00"/>
    <s v="TOTAL CPC"/>
    <n v="0"/>
    <n v="0"/>
    <s v="TOTAL MOT"/>
    <n v="8"/>
    <s v="kg"/>
    <n v="4500"/>
    <b v="0"/>
    <n v="8"/>
    <s v="kg"/>
    <n v="4500"/>
    <b v="0"/>
    <n v="4500"/>
    <b v="0"/>
    <n v="0"/>
    <b v="0"/>
    <s v="5486.125"/>
    <n v="0"/>
    <s v="5486.125"/>
    <n v="0"/>
    <b v="0"/>
    <b v="1"/>
  </r>
  <r>
    <s v="C"/>
    <s v="A"/>
    <n v="20150101"/>
    <n v="2015"/>
    <n v="52"/>
    <x v="7"/>
    <n v="180"/>
    <s v="COD"/>
    <x v="1"/>
    <s v="M"/>
    <s v="Import"/>
    <n v="784"/>
    <s v="ARE"/>
    <x v="32"/>
    <n v="0"/>
    <s v="W00"/>
    <s v="World"/>
    <s v="H4"/>
    <s v="HS"/>
    <b v="1"/>
    <n v="310520"/>
    <s v="Fertilizers, mineral or chemical containing the three fertilizing elements nitrogen, phosphorus and potassium"/>
    <x v="14"/>
    <x v="2"/>
    <b v="1"/>
    <s v="C00"/>
    <s v="TOTAL CPC"/>
    <n v="0"/>
    <n v="0"/>
    <s v="TOTAL MOT"/>
    <n v="8"/>
    <s v="kg"/>
    <n v="156545"/>
    <b v="0"/>
    <n v="8"/>
    <s v="kg"/>
    <n v="156545"/>
    <b v="0"/>
    <n v="156545"/>
    <b v="0"/>
    <n v="0"/>
    <b v="0"/>
    <s v="115250.455"/>
    <n v="0"/>
    <s v="115250.455"/>
    <n v="0"/>
    <b v="0"/>
    <b v="1"/>
  </r>
  <r>
    <s v="C"/>
    <s v="A"/>
    <n v="20150101"/>
    <n v="2015"/>
    <n v="52"/>
    <x v="7"/>
    <n v="180"/>
    <s v="COD"/>
    <x v="1"/>
    <s v="M"/>
    <s v="Import"/>
    <n v="894"/>
    <s v="ZMB"/>
    <x v="39"/>
    <n v="0"/>
    <s v="W00"/>
    <s v="World"/>
    <s v="H4"/>
    <s v="HS"/>
    <b v="1"/>
    <n v="310520"/>
    <s v="Fertilizers, mineral or chemical containing the three fertilizing elements nitrogen, phosphorus and potassium"/>
    <x v="14"/>
    <x v="2"/>
    <b v="1"/>
    <s v="C00"/>
    <s v="TOTAL CPC"/>
    <n v="0"/>
    <n v="0"/>
    <s v="TOTAL MOT"/>
    <n v="8"/>
    <s v="kg"/>
    <n v="176720"/>
    <b v="0"/>
    <n v="8"/>
    <s v="kg"/>
    <n v="176720"/>
    <b v="0"/>
    <n v="176720"/>
    <b v="0"/>
    <n v="0"/>
    <b v="0"/>
    <s v="145935.425"/>
    <n v="0"/>
    <s v="145935.425"/>
    <n v="0"/>
    <b v="0"/>
    <b v="1"/>
  </r>
  <r>
    <s v="C"/>
    <s v="A"/>
    <n v="20150101"/>
    <n v="2015"/>
    <n v="52"/>
    <x v="7"/>
    <n v="562"/>
    <s v="NER"/>
    <x v="0"/>
    <s v="M"/>
    <s v="Import"/>
    <n v="0"/>
    <s v="W00"/>
    <x v="0"/>
    <n v="0"/>
    <s v="W00"/>
    <s v="World"/>
    <s v="H4"/>
    <s v="HS"/>
    <b v="1"/>
    <n v="310520"/>
    <s v="Fertilizers, mineral or chemical containing the three fertilizing elements nitrogen, phosphorus and potassium"/>
    <x v="14"/>
    <x v="2"/>
    <b v="1"/>
    <s v="C00"/>
    <s v="TOTAL CPC"/>
    <n v="0"/>
    <n v="0"/>
    <s v="TOTAL MOT"/>
    <n v="8"/>
    <s v="kg"/>
    <n v="200000"/>
    <b v="0"/>
    <n v="-1"/>
    <s v="N/A"/>
    <m/>
    <b v="0"/>
    <n v="200000"/>
    <b v="0"/>
    <m/>
    <b v="0"/>
    <n v="126781"/>
    <m/>
    <n v="126781"/>
    <n v="0"/>
    <b v="1"/>
    <b v="0"/>
  </r>
  <r>
    <s v="C"/>
    <s v="A"/>
    <n v="20150101"/>
    <n v="2015"/>
    <n v="52"/>
    <x v="7"/>
    <n v="562"/>
    <s v="NER"/>
    <x v="0"/>
    <s v="M"/>
    <s v="Import"/>
    <n v="251"/>
    <s v="FRA"/>
    <x v="3"/>
    <n v="0"/>
    <s v="W00"/>
    <s v="World"/>
    <s v="H4"/>
    <s v="HS"/>
    <b v="1"/>
    <n v="310520"/>
    <s v="Fertilizers, mineral or chemical containing the three fertilizing elements nitrogen, phosphorus and potassium"/>
    <x v="14"/>
    <x v="2"/>
    <b v="1"/>
    <s v="C00"/>
    <s v="TOTAL CPC"/>
    <n v="0"/>
    <n v="0"/>
    <s v="TOTAL MOT"/>
    <n v="8"/>
    <s v="kg"/>
    <n v="200000"/>
    <b v="0"/>
    <n v="-1"/>
    <s v="N/A"/>
    <m/>
    <b v="0"/>
    <n v="200000"/>
    <b v="0"/>
    <m/>
    <b v="0"/>
    <n v="126781"/>
    <m/>
    <n v="126781"/>
    <n v="0"/>
    <b v="1"/>
    <b v="0"/>
  </r>
  <r>
    <s v="C"/>
    <s v="A"/>
    <n v="20150101"/>
    <n v="2015"/>
    <n v="52"/>
    <x v="7"/>
    <n v="180"/>
    <s v="COD"/>
    <x v="1"/>
    <s v="M"/>
    <s v="Import"/>
    <n v="0"/>
    <s v="W00"/>
    <x v="0"/>
    <n v="0"/>
    <s v="W00"/>
    <s v="World"/>
    <s v="H4"/>
    <s v="HS"/>
    <b v="1"/>
    <n v="310530"/>
    <s v="Fertilizers, mineral or chemical diammonium hydrogenorthophosphate (diammonium phosphate)"/>
    <x v="22"/>
    <x v="2"/>
    <b v="1"/>
    <s v="C00"/>
    <s v="TOTAL CPC"/>
    <n v="0"/>
    <n v="0"/>
    <s v="TOTAL MOT"/>
    <n v="8"/>
    <s v="kg"/>
    <n v="4600"/>
    <b v="0"/>
    <n v="8"/>
    <s v="kg"/>
    <n v="4600"/>
    <b v="0"/>
    <n v="4600"/>
    <b v="0"/>
    <n v="0"/>
    <b v="0"/>
    <s v="9101.652"/>
    <n v="0"/>
    <s v="9101.652"/>
    <n v="0"/>
    <b v="0"/>
    <b v="1"/>
  </r>
  <r>
    <s v="C"/>
    <s v="A"/>
    <n v="20150101"/>
    <n v="2015"/>
    <n v="52"/>
    <x v="7"/>
    <n v="180"/>
    <s v="COD"/>
    <x v="1"/>
    <s v="M"/>
    <s v="Import"/>
    <n v="56"/>
    <s v="BEL"/>
    <x v="18"/>
    <n v="0"/>
    <s v="W00"/>
    <s v="World"/>
    <s v="H4"/>
    <s v="HS"/>
    <b v="1"/>
    <n v="310530"/>
    <s v="Fertilizers, mineral or chemical diammonium hydrogenorthophosphate (diammonium phosphate)"/>
    <x v="22"/>
    <x v="2"/>
    <b v="1"/>
    <s v="C00"/>
    <s v="TOTAL CPC"/>
    <n v="0"/>
    <n v="0"/>
    <s v="TOTAL MOT"/>
    <n v="8"/>
    <s v="kg"/>
    <n v="4600"/>
    <b v="0"/>
    <n v="8"/>
    <s v="kg"/>
    <n v="4600"/>
    <b v="0"/>
    <n v="4600"/>
    <b v="0"/>
    <n v="0"/>
    <b v="0"/>
    <s v="9101.652"/>
    <n v="0"/>
    <s v="9101.652"/>
    <n v="0"/>
    <b v="0"/>
    <b v="1"/>
  </r>
  <r>
    <s v="C"/>
    <s v="A"/>
    <n v="20150101"/>
    <n v="2015"/>
    <n v="52"/>
    <x v="7"/>
    <n v="562"/>
    <s v="NER"/>
    <x v="0"/>
    <s v="M"/>
    <s v="Import"/>
    <n v="0"/>
    <s v="W00"/>
    <x v="0"/>
    <n v="0"/>
    <s v="W00"/>
    <s v="World"/>
    <s v="H4"/>
    <s v="HS"/>
    <b v="1"/>
    <n v="310530"/>
    <s v="Fertilizers, mineral or chemical diammonium hydrogenorthophosphate (diammonium phosphate)"/>
    <x v="22"/>
    <x v="2"/>
    <b v="1"/>
    <s v="C00"/>
    <s v="TOTAL CPC"/>
    <n v="0"/>
    <n v="0"/>
    <s v="TOTAL MOT"/>
    <n v="8"/>
    <s v="kg"/>
    <n v="57000"/>
    <b v="0"/>
    <n v="-1"/>
    <s v="N/A"/>
    <m/>
    <b v="0"/>
    <n v="57000"/>
    <b v="0"/>
    <m/>
    <b v="0"/>
    <n v="9255"/>
    <m/>
    <n v="9255"/>
    <n v="0"/>
    <b v="1"/>
    <b v="0"/>
  </r>
  <r>
    <s v="C"/>
    <s v="A"/>
    <n v="20150101"/>
    <n v="2015"/>
    <n v="52"/>
    <x v="7"/>
    <n v="562"/>
    <s v="NER"/>
    <x v="0"/>
    <s v="M"/>
    <s v="Import"/>
    <n v="566"/>
    <s v="NGA"/>
    <x v="8"/>
    <n v="0"/>
    <s v="W00"/>
    <s v="World"/>
    <s v="H4"/>
    <s v="HS"/>
    <b v="1"/>
    <n v="310530"/>
    <s v="Fertilizers, mineral or chemical diammonium hydrogenorthophosphate (diammonium phosphate)"/>
    <x v="22"/>
    <x v="2"/>
    <b v="1"/>
    <s v="C00"/>
    <s v="TOTAL CPC"/>
    <n v="0"/>
    <n v="0"/>
    <s v="TOTAL MOT"/>
    <n v="8"/>
    <s v="kg"/>
    <n v="57000"/>
    <b v="0"/>
    <n v="-1"/>
    <s v="N/A"/>
    <m/>
    <b v="0"/>
    <n v="57000"/>
    <b v="0"/>
    <m/>
    <b v="0"/>
    <n v="9255"/>
    <m/>
    <n v="9255"/>
    <n v="0"/>
    <b v="1"/>
    <b v="0"/>
  </r>
  <r>
    <s v="C"/>
    <s v="A"/>
    <n v="20150101"/>
    <n v="2015"/>
    <n v="52"/>
    <x v="7"/>
    <n v="180"/>
    <s v="COD"/>
    <x v="1"/>
    <s v="M"/>
    <s v="Import"/>
    <n v="0"/>
    <s v="W00"/>
    <x v="0"/>
    <n v="0"/>
    <s v="W00"/>
    <s v="World"/>
    <s v="H4"/>
    <s v="HS"/>
    <b v="1"/>
    <n v="310540"/>
    <s v="Fertilizers, mineral or chemical ammonium dihydrogenorthophosphate (monoammonium phosphate) and mixtures thereof with diammonium hydrogenorthophosphate (diammonium phosphate)"/>
    <x v="18"/>
    <x v="2"/>
    <b v="1"/>
    <s v="C00"/>
    <s v="TOTAL CPC"/>
    <n v="0"/>
    <n v="0"/>
    <s v="TOTAL MOT"/>
    <n v="8"/>
    <s v="kg"/>
    <n v="10216"/>
    <b v="0"/>
    <n v="8"/>
    <s v="kg"/>
    <n v="10216"/>
    <b v="0"/>
    <n v="10216"/>
    <b v="0"/>
    <n v="0"/>
    <b v="0"/>
    <s v="9054.074"/>
    <n v="0"/>
    <s v="9054.074"/>
    <n v="0"/>
    <b v="0"/>
    <b v="1"/>
  </r>
  <r>
    <s v="C"/>
    <s v="A"/>
    <n v="20150101"/>
    <n v="2015"/>
    <n v="52"/>
    <x v="7"/>
    <n v="180"/>
    <s v="COD"/>
    <x v="1"/>
    <s v="M"/>
    <s v="Import"/>
    <n v="710"/>
    <s v="ZAF"/>
    <x v="30"/>
    <n v="0"/>
    <s v="W00"/>
    <s v="World"/>
    <s v="H4"/>
    <s v="HS"/>
    <b v="1"/>
    <n v="310540"/>
    <s v="Fertilizers, mineral or chemical ammonium dihydrogenorthophosphate (monoammonium phosphate) and mixtures thereof with diammonium hydrogenorthophosphate (diammonium phosphate)"/>
    <x v="18"/>
    <x v="2"/>
    <b v="1"/>
    <s v="C00"/>
    <s v="TOTAL CPC"/>
    <n v="0"/>
    <n v="0"/>
    <s v="TOTAL MOT"/>
    <n v="8"/>
    <s v="kg"/>
    <n v="10216"/>
    <b v="0"/>
    <n v="8"/>
    <s v="kg"/>
    <n v="10216"/>
    <b v="0"/>
    <n v="10216"/>
    <b v="0"/>
    <n v="0"/>
    <b v="0"/>
    <s v="9054.074"/>
    <n v="0"/>
    <s v="9054.074"/>
    <n v="0"/>
    <b v="0"/>
    <b v="1"/>
  </r>
  <r>
    <s v="C"/>
    <s v="A"/>
    <n v="20150101"/>
    <n v="2015"/>
    <n v="52"/>
    <x v="7"/>
    <n v="180"/>
    <s v="COD"/>
    <x v="1"/>
    <s v="M"/>
    <s v="Import"/>
    <n v="0"/>
    <s v="W00"/>
    <x v="0"/>
    <n v="0"/>
    <s v="W00"/>
    <s v="World"/>
    <s v="H4"/>
    <s v="HS"/>
    <b v="1"/>
    <n v="310551"/>
    <s v="Fertilizers, mineral or chemical containing nitrates and phosphates"/>
    <x v="19"/>
    <x v="2"/>
    <b v="1"/>
    <s v="C00"/>
    <s v="TOTAL CPC"/>
    <n v="0"/>
    <n v="0"/>
    <s v="TOTAL MOT"/>
    <n v="8"/>
    <s v="kg"/>
    <n v="627"/>
    <b v="0"/>
    <n v="8"/>
    <s v="kg"/>
    <n v="627"/>
    <b v="0"/>
    <n v="627"/>
    <b v="0"/>
    <n v="0"/>
    <b v="0"/>
    <s v="3974.715"/>
    <n v="0"/>
    <s v="3974.715"/>
    <n v="0"/>
    <b v="0"/>
    <b v="1"/>
  </r>
  <r>
    <s v="C"/>
    <s v="A"/>
    <n v="20150101"/>
    <n v="2015"/>
    <n v="52"/>
    <x v="7"/>
    <n v="180"/>
    <s v="COD"/>
    <x v="1"/>
    <s v="M"/>
    <s v="Import"/>
    <n v="710"/>
    <s v="ZAF"/>
    <x v="30"/>
    <n v="0"/>
    <s v="W00"/>
    <s v="World"/>
    <s v="H4"/>
    <s v="HS"/>
    <b v="1"/>
    <n v="310551"/>
    <s v="Fertilizers, mineral or chemical containing nitrates and phosphates"/>
    <x v="19"/>
    <x v="2"/>
    <b v="1"/>
    <s v="C00"/>
    <s v="TOTAL CPC"/>
    <n v="0"/>
    <n v="0"/>
    <s v="TOTAL MOT"/>
    <n v="8"/>
    <s v="kg"/>
    <n v="627"/>
    <b v="0"/>
    <n v="8"/>
    <s v="kg"/>
    <n v="627"/>
    <b v="0"/>
    <n v="627"/>
    <b v="0"/>
    <n v="0"/>
    <b v="0"/>
    <s v="3974.715"/>
    <n v="0"/>
    <s v="3974.715"/>
    <n v="0"/>
    <b v="0"/>
    <b v="1"/>
  </r>
  <r>
    <s v="C"/>
    <s v="A"/>
    <n v="20150101"/>
    <n v="2015"/>
    <n v="52"/>
    <x v="7"/>
    <n v="180"/>
    <s v="COD"/>
    <x v="1"/>
    <s v="M"/>
    <s v="Import"/>
    <n v="0"/>
    <s v="W00"/>
    <x v="0"/>
    <n v="0"/>
    <s v="W00"/>
    <s v="World"/>
    <s v="H4"/>
    <s v="HS"/>
    <b v="1"/>
    <n v="310559"/>
    <s v="Fertilizers, mineral or chemical containing the two fertilizing elements nitrogen and phosphorus, other than nitrates and phosphates"/>
    <x v="19"/>
    <x v="2"/>
    <b v="1"/>
    <s v="C00"/>
    <s v="TOTAL CPC"/>
    <n v="0"/>
    <n v="0"/>
    <s v="TOTAL MOT"/>
    <n v="8"/>
    <s v="kg"/>
    <n v="4130"/>
    <b v="0"/>
    <n v="8"/>
    <s v="kg"/>
    <n v="4130"/>
    <b v="0"/>
    <n v="4130"/>
    <b v="0"/>
    <n v="0"/>
    <b v="0"/>
    <s v="5103.178"/>
    <n v="0"/>
    <s v="5103.178"/>
    <n v="0"/>
    <b v="0"/>
    <b v="1"/>
  </r>
  <r>
    <s v="C"/>
    <s v="A"/>
    <n v="20150101"/>
    <n v="2015"/>
    <n v="52"/>
    <x v="7"/>
    <n v="180"/>
    <s v="COD"/>
    <x v="1"/>
    <s v="M"/>
    <s v="Import"/>
    <n v="120"/>
    <s v="CMR"/>
    <x v="46"/>
    <n v="0"/>
    <s v="W00"/>
    <s v="World"/>
    <s v="H4"/>
    <s v="HS"/>
    <b v="1"/>
    <n v="310559"/>
    <s v="Fertilizers, mineral or chemical containing the two fertilizing elements nitrogen and phosphorus, other than nitrates and phosphates"/>
    <x v="19"/>
    <x v="2"/>
    <b v="1"/>
    <s v="C00"/>
    <s v="TOTAL CPC"/>
    <n v="0"/>
    <n v="0"/>
    <s v="TOTAL MOT"/>
    <n v="8"/>
    <s v="kg"/>
    <n v="130"/>
    <b v="0"/>
    <n v="8"/>
    <s v="kg"/>
    <n v="130"/>
    <b v="0"/>
    <n v="130"/>
    <b v="0"/>
    <n v="0"/>
    <b v="0"/>
    <s v="453.71"/>
    <n v="0"/>
    <s v="453.71"/>
    <n v="0"/>
    <b v="0"/>
    <b v="1"/>
  </r>
  <r>
    <s v="C"/>
    <s v="A"/>
    <n v="20150101"/>
    <n v="2015"/>
    <n v="52"/>
    <x v="7"/>
    <n v="180"/>
    <s v="COD"/>
    <x v="1"/>
    <s v="M"/>
    <s v="Import"/>
    <n v="710"/>
    <s v="ZAF"/>
    <x v="30"/>
    <n v="0"/>
    <s v="W00"/>
    <s v="World"/>
    <s v="H4"/>
    <s v="HS"/>
    <b v="1"/>
    <n v="310559"/>
    <s v="Fertilizers, mineral or chemical containing the two fertilizing elements nitrogen and phosphorus, other than nitrates and phosphates"/>
    <x v="19"/>
    <x v="2"/>
    <b v="1"/>
    <s v="C00"/>
    <s v="TOTAL CPC"/>
    <n v="0"/>
    <n v="0"/>
    <s v="TOTAL MOT"/>
    <n v="8"/>
    <s v="kg"/>
    <n v="4000"/>
    <b v="0"/>
    <n v="8"/>
    <s v="kg"/>
    <n v="4000"/>
    <b v="0"/>
    <n v="4000"/>
    <b v="0"/>
    <n v="0"/>
    <b v="0"/>
    <s v="4649.468"/>
    <n v="0"/>
    <s v="4649.468"/>
    <n v="0"/>
    <b v="0"/>
    <b v="1"/>
  </r>
  <r>
    <s v="C"/>
    <s v="A"/>
    <n v="20150101"/>
    <n v="2015"/>
    <n v="52"/>
    <x v="7"/>
    <n v="562"/>
    <s v="NER"/>
    <x v="0"/>
    <s v="M"/>
    <s v="Import"/>
    <n v="0"/>
    <s v="W00"/>
    <x v="0"/>
    <n v="0"/>
    <s v="W00"/>
    <s v="World"/>
    <s v="H4"/>
    <s v="HS"/>
    <b v="1"/>
    <n v="310559"/>
    <s v="Fertilizers, mineral or chemical containing the two fertilizing elements nitrogen and phosphorus, other than nitrates and phosphates"/>
    <x v="19"/>
    <x v="2"/>
    <b v="1"/>
    <s v="C00"/>
    <s v="TOTAL CPC"/>
    <n v="0"/>
    <n v="0"/>
    <s v="TOTAL MOT"/>
    <n v="8"/>
    <s v="kg"/>
    <n v="69090"/>
    <b v="0"/>
    <n v="-1"/>
    <s v="N/A"/>
    <m/>
    <b v="0"/>
    <n v="69090"/>
    <b v="0"/>
    <m/>
    <b v="0"/>
    <n v="37188"/>
    <m/>
    <n v="37188"/>
    <n v="0"/>
    <b v="1"/>
    <b v="0"/>
  </r>
  <r>
    <s v="C"/>
    <s v="A"/>
    <n v="20150101"/>
    <n v="2015"/>
    <n v="52"/>
    <x v="7"/>
    <n v="562"/>
    <s v="NER"/>
    <x v="0"/>
    <s v="M"/>
    <s v="Import"/>
    <n v="643"/>
    <s v="RUS"/>
    <x v="9"/>
    <n v="0"/>
    <s v="W00"/>
    <s v="World"/>
    <s v="H4"/>
    <s v="HS"/>
    <b v="1"/>
    <n v="310559"/>
    <s v="Fertilizers, mineral or chemical containing the two fertilizing elements nitrogen and phosphorus, other than nitrates and phosphates"/>
    <x v="19"/>
    <x v="2"/>
    <b v="1"/>
    <s v="C00"/>
    <s v="TOTAL CPC"/>
    <n v="0"/>
    <n v="0"/>
    <s v="TOTAL MOT"/>
    <n v="8"/>
    <s v="kg"/>
    <n v="69090"/>
    <b v="0"/>
    <n v="-1"/>
    <s v="N/A"/>
    <m/>
    <b v="0"/>
    <n v="69090"/>
    <b v="0"/>
    <m/>
    <b v="0"/>
    <n v="37188"/>
    <m/>
    <n v="37188"/>
    <n v="0"/>
    <b v="1"/>
    <b v="0"/>
  </r>
  <r>
    <s v="C"/>
    <s v="A"/>
    <n v="20150101"/>
    <n v="2015"/>
    <n v="52"/>
    <x v="7"/>
    <n v="562"/>
    <s v="NER"/>
    <x v="0"/>
    <s v="M"/>
    <s v="Import"/>
    <n v="0"/>
    <s v="W00"/>
    <x v="0"/>
    <n v="0"/>
    <s v="W00"/>
    <s v="World"/>
    <s v="H4"/>
    <s v="HS"/>
    <b v="1"/>
    <n v="310560"/>
    <s v="Fertilizers, mineral or chemical containing the two fertilizing elements phosphorus and potassium"/>
    <x v="20"/>
    <x v="2"/>
    <b v="1"/>
    <s v="C00"/>
    <s v="TOTAL CPC"/>
    <n v="0"/>
    <n v="0"/>
    <s v="TOTAL MOT"/>
    <n v="8"/>
    <s v="kg"/>
    <n v="5000"/>
    <b v="0"/>
    <n v="-1"/>
    <s v="N/A"/>
    <m/>
    <b v="0"/>
    <n v="5000"/>
    <b v="0"/>
    <m/>
    <b v="0"/>
    <n v="1265"/>
    <m/>
    <n v="1265"/>
    <n v="0"/>
    <b v="1"/>
    <b v="0"/>
  </r>
  <r>
    <s v="C"/>
    <s v="A"/>
    <n v="20150101"/>
    <n v="2015"/>
    <n v="52"/>
    <x v="7"/>
    <n v="562"/>
    <s v="NER"/>
    <x v="0"/>
    <s v="M"/>
    <s v="Import"/>
    <n v="566"/>
    <s v="NGA"/>
    <x v="8"/>
    <n v="0"/>
    <s v="W00"/>
    <s v="World"/>
    <s v="H4"/>
    <s v="HS"/>
    <b v="1"/>
    <n v="310560"/>
    <s v="Fertilizers, mineral or chemical containing the two fertilizing elements phosphorus and potassium"/>
    <x v="20"/>
    <x v="2"/>
    <b v="1"/>
    <s v="C00"/>
    <s v="TOTAL CPC"/>
    <n v="0"/>
    <n v="0"/>
    <s v="TOTAL MOT"/>
    <n v="8"/>
    <s v="kg"/>
    <n v="5000"/>
    <b v="0"/>
    <n v="-1"/>
    <s v="N/A"/>
    <m/>
    <b v="0"/>
    <n v="5000"/>
    <b v="0"/>
    <m/>
    <b v="0"/>
    <n v="1265"/>
    <m/>
    <n v="1265"/>
    <n v="0"/>
    <b v="1"/>
    <b v="0"/>
  </r>
  <r>
    <s v="C"/>
    <s v="A"/>
    <n v="20150101"/>
    <n v="2015"/>
    <n v="52"/>
    <x v="7"/>
    <n v="180"/>
    <s v="COD"/>
    <x v="1"/>
    <s v="M"/>
    <s v="Import"/>
    <n v="0"/>
    <s v="W00"/>
    <x v="0"/>
    <n v="0"/>
    <s v="W00"/>
    <s v="World"/>
    <s v="H4"/>
    <s v="HS"/>
    <b v="1"/>
    <n v="310590"/>
    <s v="Fertilizers, mineral or chemical n.e.c. in heading no. 3105"/>
    <x v="13"/>
    <x v="2"/>
    <b v="1"/>
    <s v="C00"/>
    <s v="TOTAL CPC"/>
    <n v="0"/>
    <n v="0"/>
    <s v="TOTAL MOT"/>
    <n v="8"/>
    <s v="kg"/>
    <n v="493728"/>
    <b v="0"/>
    <n v="8"/>
    <s v="kg"/>
    <n v="493728"/>
    <b v="0"/>
    <n v="493728"/>
    <b v="0"/>
    <n v="0"/>
    <b v="0"/>
    <s v="496911.396"/>
    <n v="0"/>
    <s v="496911.396"/>
    <n v="0"/>
    <b v="0"/>
    <b v="1"/>
  </r>
  <r>
    <s v="C"/>
    <s v="A"/>
    <n v="20150101"/>
    <n v="2015"/>
    <n v="52"/>
    <x v="7"/>
    <n v="180"/>
    <s v="COD"/>
    <x v="1"/>
    <s v="M"/>
    <s v="Import"/>
    <n v="56"/>
    <s v="BEL"/>
    <x v="18"/>
    <n v="0"/>
    <s v="W00"/>
    <s v="World"/>
    <s v="H4"/>
    <s v="HS"/>
    <b v="1"/>
    <n v="310590"/>
    <s v="Fertilizers, mineral or chemical n.e.c. in heading no. 3105"/>
    <x v="13"/>
    <x v="2"/>
    <b v="1"/>
    <s v="C00"/>
    <s v="TOTAL CPC"/>
    <n v="0"/>
    <n v="0"/>
    <s v="TOTAL MOT"/>
    <n v="8"/>
    <s v="kg"/>
    <n v="4800"/>
    <b v="0"/>
    <n v="8"/>
    <s v="kg"/>
    <n v="4800"/>
    <b v="0"/>
    <n v="4800"/>
    <b v="0"/>
    <n v="0"/>
    <b v="0"/>
    <s v="3304.867"/>
    <n v="0"/>
    <s v="3304.867"/>
    <n v="0"/>
    <b v="0"/>
    <b v="1"/>
  </r>
  <r>
    <s v="C"/>
    <s v="A"/>
    <n v="20150101"/>
    <n v="2015"/>
    <n v="52"/>
    <x v="7"/>
    <n v="180"/>
    <s v="COD"/>
    <x v="1"/>
    <s v="M"/>
    <s v="Import"/>
    <n v="156"/>
    <s v="CHN"/>
    <x v="1"/>
    <n v="0"/>
    <s v="W00"/>
    <s v="World"/>
    <s v="H4"/>
    <s v="HS"/>
    <b v="1"/>
    <n v="310590"/>
    <s v="Fertilizers, mineral or chemical n.e.c. in heading no. 3105"/>
    <x v="13"/>
    <x v="2"/>
    <b v="1"/>
    <s v="C00"/>
    <s v="TOTAL CPC"/>
    <n v="0"/>
    <n v="0"/>
    <s v="TOTAL MOT"/>
    <n v="8"/>
    <s v="kg"/>
    <n v="253377"/>
    <b v="0"/>
    <n v="8"/>
    <s v="kg"/>
    <n v="253377"/>
    <b v="0"/>
    <n v="253377"/>
    <b v="0"/>
    <n v="0"/>
    <b v="0"/>
    <s v="221813.067"/>
    <n v="0"/>
    <s v="221813.067"/>
    <n v="0"/>
    <b v="0"/>
    <b v="1"/>
  </r>
  <r>
    <s v="C"/>
    <s v="A"/>
    <n v="20150101"/>
    <n v="2015"/>
    <n v="52"/>
    <x v="7"/>
    <n v="180"/>
    <s v="COD"/>
    <x v="1"/>
    <s v="M"/>
    <s v="Import"/>
    <n v="376"/>
    <s v="ISR"/>
    <x v="65"/>
    <n v="0"/>
    <s v="W00"/>
    <s v="World"/>
    <s v="H4"/>
    <s v="HS"/>
    <b v="1"/>
    <n v="310590"/>
    <s v="Fertilizers, mineral or chemical n.e.c. in heading no. 3105"/>
    <x v="13"/>
    <x v="2"/>
    <b v="1"/>
    <s v="C00"/>
    <s v="TOTAL CPC"/>
    <n v="0"/>
    <n v="0"/>
    <s v="TOTAL MOT"/>
    <n v="8"/>
    <s v="kg"/>
    <n v="166"/>
    <b v="0"/>
    <n v="8"/>
    <s v="kg"/>
    <n v="166"/>
    <b v="0"/>
    <n v="166"/>
    <b v="0"/>
    <n v="0"/>
    <b v="0"/>
    <s v="1540.732"/>
    <n v="0"/>
    <s v="1540.732"/>
    <n v="0"/>
    <b v="0"/>
    <b v="1"/>
  </r>
  <r>
    <s v="C"/>
    <s v="A"/>
    <n v="20150101"/>
    <n v="2015"/>
    <n v="52"/>
    <x v="7"/>
    <n v="180"/>
    <s v="COD"/>
    <x v="1"/>
    <s v="M"/>
    <s v="Import"/>
    <n v="404"/>
    <s v="KEN"/>
    <x v="22"/>
    <n v="0"/>
    <s v="W00"/>
    <s v="World"/>
    <s v="H4"/>
    <s v="HS"/>
    <b v="1"/>
    <n v="310590"/>
    <s v="Fertilizers, mineral or chemical n.e.c. in heading no. 3105"/>
    <x v="13"/>
    <x v="2"/>
    <b v="1"/>
    <s v="C00"/>
    <s v="TOTAL CPC"/>
    <n v="0"/>
    <n v="0"/>
    <s v="TOTAL MOT"/>
    <n v="8"/>
    <s v="kg"/>
    <n v="3155"/>
    <b v="0"/>
    <n v="8"/>
    <s v="kg"/>
    <n v="3155"/>
    <b v="0"/>
    <n v="3155"/>
    <b v="0"/>
    <n v="0"/>
    <b v="0"/>
    <s v="8115.569"/>
    <n v="0"/>
    <s v="8115.569"/>
    <n v="0"/>
    <b v="0"/>
    <b v="1"/>
  </r>
  <r>
    <s v="C"/>
    <s v="A"/>
    <n v="20150101"/>
    <n v="2015"/>
    <n v="52"/>
    <x v="7"/>
    <n v="180"/>
    <s v="COD"/>
    <x v="1"/>
    <s v="M"/>
    <s v="Import"/>
    <n v="422"/>
    <s v="LBN"/>
    <x v="23"/>
    <n v="0"/>
    <s v="W00"/>
    <s v="World"/>
    <s v="H4"/>
    <s v="HS"/>
    <b v="1"/>
    <n v="310590"/>
    <s v="Fertilizers, mineral or chemical n.e.c. in heading no. 3105"/>
    <x v="13"/>
    <x v="2"/>
    <b v="1"/>
    <s v="C00"/>
    <s v="TOTAL CPC"/>
    <n v="0"/>
    <n v="0"/>
    <s v="TOTAL MOT"/>
    <n v="8"/>
    <s v="kg"/>
    <n v="150"/>
    <b v="0"/>
    <n v="8"/>
    <s v="kg"/>
    <n v="150"/>
    <b v="0"/>
    <n v="150"/>
    <b v="0"/>
    <n v="0"/>
    <b v="0"/>
    <s v="821.032"/>
    <n v="0"/>
    <s v="821.032"/>
    <n v="0"/>
    <b v="0"/>
    <b v="1"/>
  </r>
  <r>
    <s v="C"/>
    <s v="A"/>
    <n v="20150101"/>
    <n v="2015"/>
    <n v="52"/>
    <x v="7"/>
    <n v="180"/>
    <s v="COD"/>
    <x v="1"/>
    <s v="M"/>
    <s v="Import"/>
    <n v="686"/>
    <s v="SEN"/>
    <x v="10"/>
    <n v="0"/>
    <s v="W00"/>
    <s v="World"/>
    <s v="H4"/>
    <s v="HS"/>
    <b v="1"/>
    <n v="310590"/>
    <s v="Fertilizers, mineral or chemical n.e.c. in heading no. 3105"/>
    <x v="13"/>
    <x v="2"/>
    <b v="1"/>
    <s v="C00"/>
    <s v="TOTAL CPC"/>
    <n v="0"/>
    <n v="0"/>
    <s v="TOTAL MOT"/>
    <n v="8"/>
    <s v="kg"/>
    <n v="40"/>
    <b v="0"/>
    <n v="8"/>
    <s v="kg"/>
    <n v="40"/>
    <b v="0"/>
    <n v="40"/>
    <b v="0"/>
    <n v="0"/>
    <b v="0"/>
    <s v="104.701"/>
    <n v="0"/>
    <s v="104.701"/>
    <n v="0"/>
    <b v="0"/>
    <b v="1"/>
  </r>
  <r>
    <s v="C"/>
    <s v="A"/>
    <n v="20150101"/>
    <n v="2015"/>
    <n v="52"/>
    <x v="7"/>
    <n v="180"/>
    <s v="COD"/>
    <x v="1"/>
    <s v="M"/>
    <s v="Import"/>
    <n v="699"/>
    <s v="IND"/>
    <x v="11"/>
    <n v="0"/>
    <s v="W00"/>
    <s v="World"/>
    <s v="H4"/>
    <s v="HS"/>
    <b v="1"/>
    <n v="310590"/>
    <s v="Fertilizers, mineral or chemical n.e.c. in heading no. 3105"/>
    <x v="13"/>
    <x v="2"/>
    <b v="1"/>
    <s v="C00"/>
    <s v="TOTAL CPC"/>
    <n v="0"/>
    <n v="0"/>
    <s v="TOTAL MOT"/>
    <n v="8"/>
    <s v="kg"/>
    <n v="1800"/>
    <b v="0"/>
    <n v="8"/>
    <s v="kg"/>
    <n v="1800"/>
    <b v="0"/>
    <n v="1800"/>
    <b v="0"/>
    <n v="0"/>
    <b v="0"/>
    <s v="11123.454"/>
    <n v="0"/>
    <s v="11123.454"/>
    <n v="0"/>
    <b v="0"/>
    <b v="1"/>
  </r>
  <r>
    <s v="C"/>
    <s v="A"/>
    <n v="20150101"/>
    <n v="2015"/>
    <n v="52"/>
    <x v="7"/>
    <n v="180"/>
    <s v="COD"/>
    <x v="1"/>
    <s v="M"/>
    <s v="Import"/>
    <n v="710"/>
    <s v="ZAF"/>
    <x v="30"/>
    <n v="0"/>
    <s v="W00"/>
    <s v="World"/>
    <s v="H4"/>
    <s v="HS"/>
    <b v="1"/>
    <n v="310590"/>
    <s v="Fertilizers, mineral or chemical n.e.c. in heading no. 3105"/>
    <x v="13"/>
    <x v="2"/>
    <b v="1"/>
    <s v="C00"/>
    <s v="TOTAL CPC"/>
    <n v="0"/>
    <n v="0"/>
    <s v="TOTAL MOT"/>
    <n v="8"/>
    <s v="kg"/>
    <n v="68194"/>
    <b v="0"/>
    <n v="8"/>
    <s v="kg"/>
    <n v="68194"/>
    <b v="0"/>
    <n v="68194"/>
    <b v="0"/>
    <n v="0"/>
    <b v="0"/>
    <s v="47537.982"/>
    <n v="0"/>
    <s v="47537.982"/>
    <n v="0"/>
    <b v="0"/>
    <b v="1"/>
  </r>
  <r>
    <s v="C"/>
    <s v="A"/>
    <n v="20150101"/>
    <n v="2015"/>
    <n v="52"/>
    <x v="7"/>
    <n v="180"/>
    <s v="COD"/>
    <x v="1"/>
    <s v="M"/>
    <s v="Import"/>
    <n v="842"/>
    <s v="USA"/>
    <x v="15"/>
    <n v="0"/>
    <s v="W00"/>
    <s v="World"/>
    <s v="H4"/>
    <s v="HS"/>
    <b v="1"/>
    <n v="310590"/>
    <s v="Fertilizers, mineral or chemical n.e.c. in heading no. 3105"/>
    <x v="13"/>
    <x v="2"/>
    <b v="1"/>
    <s v="C00"/>
    <s v="TOTAL CPC"/>
    <n v="0"/>
    <n v="0"/>
    <s v="TOTAL MOT"/>
    <n v="8"/>
    <s v="kg"/>
    <n v="46"/>
    <b v="0"/>
    <n v="8"/>
    <s v="kg"/>
    <n v="46"/>
    <b v="0"/>
    <n v="46"/>
    <b v="0"/>
    <n v="0"/>
    <b v="0"/>
    <s v="116.017"/>
    <n v="0"/>
    <s v="116.017"/>
    <n v="0"/>
    <b v="0"/>
    <b v="1"/>
  </r>
  <r>
    <s v="C"/>
    <s v="A"/>
    <n v="20150101"/>
    <n v="2015"/>
    <n v="52"/>
    <x v="7"/>
    <n v="180"/>
    <s v="COD"/>
    <x v="1"/>
    <s v="M"/>
    <s v="Import"/>
    <n v="894"/>
    <s v="ZMB"/>
    <x v="39"/>
    <n v="0"/>
    <s v="W00"/>
    <s v="World"/>
    <s v="H4"/>
    <s v="HS"/>
    <b v="1"/>
    <n v="310590"/>
    <s v="Fertilizers, mineral or chemical n.e.c. in heading no. 3105"/>
    <x v="13"/>
    <x v="2"/>
    <b v="1"/>
    <s v="C00"/>
    <s v="TOTAL CPC"/>
    <n v="0"/>
    <n v="0"/>
    <s v="TOTAL MOT"/>
    <n v="8"/>
    <s v="kg"/>
    <n v="162000"/>
    <b v="0"/>
    <n v="8"/>
    <s v="kg"/>
    <n v="162000"/>
    <b v="0"/>
    <n v="162000"/>
    <b v="0"/>
    <n v="0"/>
    <b v="0"/>
    <s v="202433.976"/>
    <n v="0"/>
    <s v="202433.976"/>
    <n v="0"/>
    <b v="0"/>
    <b v="1"/>
  </r>
  <r>
    <s v="C"/>
    <s v="A"/>
    <n v="20150101"/>
    <n v="2015"/>
    <n v="52"/>
    <x v="7"/>
    <n v="562"/>
    <s v="NER"/>
    <x v="0"/>
    <s v="M"/>
    <s v="Import"/>
    <n v="0"/>
    <s v="W00"/>
    <x v="0"/>
    <n v="0"/>
    <s v="W00"/>
    <s v="World"/>
    <s v="H4"/>
    <s v="HS"/>
    <b v="1"/>
    <n v="310590"/>
    <s v="Fertilizers, mineral or chemical n.e.c. in heading no. 3105"/>
    <x v="13"/>
    <x v="2"/>
    <b v="1"/>
    <s v="C00"/>
    <s v="TOTAL CPC"/>
    <n v="0"/>
    <n v="0"/>
    <s v="TOTAL MOT"/>
    <n v="8"/>
    <s v="kg"/>
    <n v="6066050"/>
    <b v="0"/>
    <n v="-1"/>
    <s v="N/A"/>
    <m/>
    <b v="0"/>
    <n v="6066050"/>
    <b v="0"/>
    <m/>
    <b v="0"/>
    <n v="5008747"/>
    <m/>
    <n v="5008747"/>
    <n v="0"/>
    <b v="1"/>
    <b v="0"/>
  </r>
  <r>
    <s v="C"/>
    <s v="A"/>
    <n v="20150101"/>
    <n v="2015"/>
    <n v="52"/>
    <x v="7"/>
    <n v="562"/>
    <s v="NER"/>
    <x v="0"/>
    <s v="M"/>
    <s v="Import"/>
    <n v="156"/>
    <s v="CHN"/>
    <x v="1"/>
    <n v="0"/>
    <s v="W00"/>
    <s v="World"/>
    <s v="H4"/>
    <s v="HS"/>
    <b v="1"/>
    <n v="310590"/>
    <s v="Fertilizers, mineral or chemical n.e.c. in heading no. 3105"/>
    <x v="13"/>
    <x v="2"/>
    <b v="1"/>
    <s v="C00"/>
    <s v="TOTAL CPC"/>
    <n v="0"/>
    <n v="0"/>
    <s v="TOTAL MOT"/>
    <n v="8"/>
    <s v="kg"/>
    <n v="2050"/>
    <b v="0"/>
    <n v="-1"/>
    <s v="N/A"/>
    <m/>
    <b v="0"/>
    <n v="2050"/>
    <b v="0"/>
    <m/>
    <b v="0"/>
    <n v="6369"/>
    <m/>
    <n v="6369"/>
    <n v="0"/>
    <b v="1"/>
    <b v="0"/>
  </r>
  <r>
    <s v="C"/>
    <s v="A"/>
    <n v="20150101"/>
    <n v="2015"/>
    <n v="52"/>
    <x v="7"/>
    <n v="562"/>
    <s v="NER"/>
    <x v="0"/>
    <s v="M"/>
    <s v="Import"/>
    <n v="384"/>
    <s v="CIV"/>
    <x v="6"/>
    <n v="0"/>
    <s v="W00"/>
    <s v="World"/>
    <s v="H4"/>
    <s v="HS"/>
    <b v="1"/>
    <n v="310590"/>
    <s v="Fertilizers, mineral or chemical n.e.c. in heading no. 3105"/>
    <x v="13"/>
    <x v="2"/>
    <b v="1"/>
    <s v="C00"/>
    <s v="TOTAL CPC"/>
    <n v="0"/>
    <n v="0"/>
    <s v="TOTAL MOT"/>
    <n v="8"/>
    <s v="kg"/>
    <n v="3242000"/>
    <b v="0"/>
    <n v="-1"/>
    <s v="N/A"/>
    <m/>
    <b v="0"/>
    <n v="3242000"/>
    <b v="0"/>
    <m/>
    <b v="0"/>
    <n v="2734854"/>
    <m/>
    <n v="2734854"/>
    <n v="0"/>
    <b v="1"/>
    <b v="0"/>
  </r>
  <r>
    <s v="C"/>
    <s v="A"/>
    <n v="20150101"/>
    <n v="2015"/>
    <n v="52"/>
    <x v="7"/>
    <n v="562"/>
    <s v="NER"/>
    <x v="0"/>
    <s v="M"/>
    <s v="Import"/>
    <n v="566"/>
    <s v="NGA"/>
    <x v="8"/>
    <n v="0"/>
    <s v="W00"/>
    <s v="World"/>
    <s v="H4"/>
    <s v="HS"/>
    <b v="1"/>
    <n v="310590"/>
    <s v="Fertilizers, mineral or chemical n.e.c. in heading no. 3105"/>
    <x v="13"/>
    <x v="2"/>
    <b v="1"/>
    <s v="C00"/>
    <s v="TOTAL CPC"/>
    <n v="0"/>
    <n v="0"/>
    <s v="TOTAL MOT"/>
    <n v="8"/>
    <s v="kg"/>
    <n v="2782000"/>
    <b v="0"/>
    <n v="-1"/>
    <s v="N/A"/>
    <m/>
    <b v="0"/>
    <n v="2782000"/>
    <b v="0"/>
    <m/>
    <b v="0"/>
    <n v="2233791"/>
    <m/>
    <n v="2233791"/>
    <n v="0"/>
    <b v="1"/>
    <b v="0"/>
  </r>
  <r>
    <s v="C"/>
    <s v="A"/>
    <n v="20150101"/>
    <n v="2015"/>
    <n v="52"/>
    <x v="7"/>
    <n v="562"/>
    <s v="NER"/>
    <x v="0"/>
    <s v="M"/>
    <s v="Import"/>
    <n v="854"/>
    <s v="BFA"/>
    <x v="16"/>
    <n v="0"/>
    <s v="W00"/>
    <s v="World"/>
    <s v="H4"/>
    <s v="HS"/>
    <b v="1"/>
    <n v="310590"/>
    <s v="Fertilizers, mineral or chemical n.e.c. in heading no. 3105"/>
    <x v="13"/>
    <x v="2"/>
    <b v="1"/>
    <s v="C00"/>
    <s v="TOTAL CPC"/>
    <n v="0"/>
    <n v="0"/>
    <s v="TOTAL MOT"/>
    <n v="8"/>
    <s v="kg"/>
    <n v="40000"/>
    <b v="0"/>
    <n v="-1"/>
    <s v="N/A"/>
    <m/>
    <b v="0"/>
    <n v="40000"/>
    <b v="0"/>
    <m/>
    <b v="0"/>
    <n v="33733"/>
    <m/>
    <n v="33733"/>
    <n v="0"/>
    <b v="1"/>
    <b v="0"/>
  </r>
  <r>
    <s v="C"/>
    <s v="A"/>
    <n v="20140101"/>
    <n v="2014"/>
    <n v="52"/>
    <x v="8"/>
    <n v="562"/>
    <s v="NER"/>
    <x v="0"/>
    <s v="M"/>
    <s v="Import"/>
    <n v="0"/>
    <s v="W00"/>
    <x v="0"/>
    <n v="0"/>
    <s v="W00"/>
    <s v="World"/>
    <s v="H3"/>
    <s v="HS"/>
    <b v="1"/>
    <n v="31"/>
    <s v="Fertilizers"/>
    <x v="0"/>
    <x v="0"/>
    <b v="0"/>
    <s v="C00"/>
    <s v="TOTAL CPC"/>
    <n v="0"/>
    <n v="0"/>
    <s v="TOTAL MOT"/>
    <n v="-1"/>
    <s v="N/A"/>
    <m/>
    <b v="0"/>
    <n v="-1"/>
    <s v="N/A"/>
    <m/>
    <b v="0"/>
    <m/>
    <b v="0"/>
    <m/>
    <b v="0"/>
    <n v="39501673"/>
    <m/>
    <n v="39501673"/>
    <n v="0"/>
    <b v="1"/>
    <b v="0"/>
  </r>
  <r>
    <s v="C"/>
    <s v="A"/>
    <n v="20140101"/>
    <n v="2014"/>
    <n v="52"/>
    <x v="8"/>
    <n v="562"/>
    <s v="NER"/>
    <x v="0"/>
    <s v="M"/>
    <s v="Import"/>
    <n v="156"/>
    <s v="CHN"/>
    <x v="1"/>
    <n v="0"/>
    <s v="W00"/>
    <s v="World"/>
    <s v="H3"/>
    <s v="HS"/>
    <b v="1"/>
    <n v="31"/>
    <s v="Fertilizers"/>
    <x v="0"/>
    <x v="0"/>
    <b v="0"/>
    <s v="C00"/>
    <s v="TOTAL CPC"/>
    <n v="0"/>
    <n v="0"/>
    <s v="TOTAL MOT"/>
    <n v="-1"/>
    <s v="N/A"/>
    <m/>
    <b v="0"/>
    <n v="-1"/>
    <s v="N/A"/>
    <m/>
    <b v="0"/>
    <m/>
    <b v="0"/>
    <m/>
    <b v="0"/>
    <n v="3166839"/>
    <m/>
    <n v="3166839"/>
    <n v="0"/>
    <b v="1"/>
    <b v="0"/>
  </r>
  <r>
    <s v="C"/>
    <s v="A"/>
    <n v="20140101"/>
    <n v="2014"/>
    <n v="52"/>
    <x v="8"/>
    <n v="562"/>
    <s v="NER"/>
    <x v="0"/>
    <s v="M"/>
    <s v="Import"/>
    <n v="204"/>
    <s v="BEN"/>
    <x v="2"/>
    <n v="0"/>
    <s v="W00"/>
    <s v="World"/>
    <s v="H3"/>
    <s v="HS"/>
    <b v="1"/>
    <n v="31"/>
    <s v="Fertilizers"/>
    <x v="0"/>
    <x v="0"/>
    <b v="0"/>
    <s v="C00"/>
    <s v="TOTAL CPC"/>
    <n v="0"/>
    <n v="0"/>
    <s v="TOTAL MOT"/>
    <n v="-1"/>
    <s v="N/A"/>
    <m/>
    <b v="0"/>
    <n v="-1"/>
    <s v="N/A"/>
    <m/>
    <b v="0"/>
    <m/>
    <b v="0"/>
    <m/>
    <b v="0"/>
    <n v="6301"/>
    <m/>
    <n v="6301"/>
    <n v="0"/>
    <b v="1"/>
    <b v="0"/>
  </r>
  <r>
    <s v="C"/>
    <s v="A"/>
    <n v="20140101"/>
    <n v="2014"/>
    <n v="52"/>
    <x v="8"/>
    <n v="562"/>
    <s v="NER"/>
    <x v="0"/>
    <s v="M"/>
    <s v="Import"/>
    <n v="246"/>
    <s v="FIN"/>
    <x v="57"/>
    <n v="0"/>
    <s v="W00"/>
    <s v="World"/>
    <s v="H3"/>
    <s v="HS"/>
    <b v="1"/>
    <n v="31"/>
    <s v="Fertilizers"/>
    <x v="0"/>
    <x v="0"/>
    <b v="0"/>
    <s v="C00"/>
    <s v="TOTAL CPC"/>
    <n v="0"/>
    <n v="0"/>
    <s v="TOTAL MOT"/>
    <n v="-1"/>
    <s v="N/A"/>
    <m/>
    <b v="0"/>
    <n v="-1"/>
    <s v="N/A"/>
    <m/>
    <b v="0"/>
    <m/>
    <b v="0"/>
    <m/>
    <b v="0"/>
    <n v="5970165"/>
    <m/>
    <n v="5970165"/>
    <n v="0"/>
    <b v="1"/>
    <b v="0"/>
  </r>
  <r>
    <s v="C"/>
    <s v="A"/>
    <n v="20140101"/>
    <n v="2014"/>
    <n v="52"/>
    <x v="8"/>
    <n v="562"/>
    <s v="NER"/>
    <x v="0"/>
    <s v="M"/>
    <s v="Import"/>
    <n v="251"/>
    <s v="FRA"/>
    <x v="3"/>
    <n v="0"/>
    <s v="W00"/>
    <s v="World"/>
    <s v="H3"/>
    <s v="HS"/>
    <b v="1"/>
    <n v="31"/>
    <s v="Fertilizers"/>
    <x v="0"/>
    <x v="0"/>
    <b v="0"/>
    <s v="C00"/>
    <s v="TOTAL CPC"/>
    <n v="0"/>
    <n v="0"/>
    <s v="TOTAL MOT"/>
    <n v="-1"/>
    <s v="N/A"/>
    <m/>
    <b v="0"/>
    <n v="-1"/>
    <s v="N/A"/>
    <m/>
    <b v="0"/>
    <m/>
    <b v="0"/>
    <m/>
    <b v="0"/>
    <n v="36309"/>
    <m/>
    <n v="36309"/>
    <n v="0"/>
    <b v="1"/>
    <b v="0"/>
  </r>
  <r>
    <s v="C"/>
    <s v="A"/>
    <n v="20140101"/>
    <n v="2014"/>
    <n v="52"/>
    <x v="8"/>
    <n v="562"/>
    <s v="NER"/>
    <x v="0"/>
    <s v="M"/>
    <s v="Import"/>
    <n v="288"/>
    <s v="GHA"/>
    <x v="5"/>
    <n v="0"/>
    <s v="W00"/>
    <s v="World"/>
    <s v="H3"/>
    <s v="HS"/>
    <b v="1"/>
    <n v="31"/>
    <s v="Fertilizers"/>
    <x v="0"/>
    <x v="0"/>
    <b v="0"/>
    <s v="C00"/>
    <s v="TOTAL CPC"/>
    <n v="0"/>
    <n v="0"/>
    <s v="TOTAL MOT"/>
    <n v="-1"/>
    <s v="N/A"/>
    <m/>
    <b v="0"/>
    <n v="-1"/>
    <s v="N/A"/>
    <m/>
    <b v="0"/>
    <m/>
    <b v="0"/>
    <m/>
    <b v="0"/>
    <n v="84910"/>
    <m/>
    <n v="84910"/>
    <n v="0"/>
    <b v="1"/>
    <b v="0"/>
  </r>
  <r>
    <s v="C"/>
    <s v="A"/>
    <n v="20140101"/>
    <n v="2014"/>
    <n v="52"/>
    <x v="8"/>
    <n v="562"/>
    <s v="NER"/>
    <x v="0"/>
    <s v="M"/>
    <s v="Import"/>
    <n v="384"/>
    <s v="CIV"/>
    <x v="6"/>
    <n v="0"/>
    <s v="W00"/>
    <s v="World"/>
    <s v="H3"/>
    <s v="HS"/>
    <b v="1"/>
    <n v="31"/>
    <s v="Fertilizers"/>
    <x v="0"/>
    <x v="0"/>
    <b v="0"/>
    <s v="C00"/>
    <s v="TOTAL CPC"/>
    <n v="0"/>
    <n v="0"/>
    <s v="TOTAL MOT"/>
    <n v="-1"/>
    <s v="N/A"/>
    <m/>
    <b v="0"/>
    <n v="-1"/>
    <s v="N/A"/>
    <m/>
    <b v="0"/>
    <m/>
    <b v="0"/>
    <m/>
    <b v="0"/>
    <n v="3067797"/>
    <m/>
    <n v="3067797"/>
    <n v="0"/>
    <b v="1"/>
    <b v="0"/>
  </r>
  <r>
    <s v="C"/>
    <s v="A"/>
    <n v="20140101"/>
    <n v="2014"/>
    <n v="52"/>
    <x v="8"/>
    <n v="562"/>
    <s v="NER"/>
    <x v="0"/>
    <s v="M"/>
    <s v="Import"/>
    <n v="392"/>
    <s v="JPN"/>
    <x v="74"/>
    <n v="0"/>
    <s v="W00"/>
    <s v="World"/>
    <s v="H3"/>
    <s v="HS"/>
    <b v="1"/>
    <n v="31"/>
    <s v="Fertilizers"/>
    <x v="0"/>
    <x v="0"/>
    <b v="0"/>
    <s v="C00"/>
    <s v="TOTAL CPC"/>
    <n v="0"/>
    <n v="0"/>
    <s v="TOTAL MOT"/>
    <n v="-1"/>
    <s v="N/A"/>
    <m/>
    <b v="0"/>
    <n v="-1"/>
    <s v="N/A"/>
    <m/>
    <b v="0"/>
    <m/>
    <b v="0"/>
    <m/>
    <b v="0"/>
    <n v="1440"/>
    <m/>
    <n v="1440"/>
    <n v="0"/>
    <b v="1"/>
    <b v="0"/>
  </r>
  <r>
    <s v="C"/>
    <s v="A"/>
    <n v="20140101"/>
    <n v="2014"/>
    <n v="52"/>
    <x v="8"/>
    <n v="562"/>
    <s v="NER"/>
    <x v="0"/>
    <s v="M"/>
    <s v="Import"/>
    <n v="516"/>
    <s v="NAM"/>
    <x v="27"/>
    <n v="0"/>
    <s v="W00"/>
    <s v="World"/>
    <s v="H3"/>
    <s v="HS"/>
    <b v="1"/>
    <n v="31"/>
    <s v="Fertilizers"/>
    <x v="0"/>
    <x v="0"/>
    <b v="0"/>
    <s v="C00"/>
    <s v="TOTAL CPC"/>
    <n v="0"/>
    <n v="0"/>
    <s v="TOTAL MOT"/>
    <n v="-1"/>
    <s v="N/A"/>
    <m/>
    <b v="0"/>
    <n v="-1"/>
    <s v="N/A"/>
    <m/>
    <b v="0"/>
    <m/>
    <b v="0"/>
    <m/>
    <b v="0"/>
    <n v="600"/>
    <m/>
    <n v="600"/>
    <n v="0"/>
    <b v="1"/>
    <b v="0"/>
  </r>
  <r>
    <s v="C"/>
    <s v="A"/>
    <n v="20140101"/>
    <n v="2014"/>
    <n v="52"/>
    <x v="8"/>
    <n v="562"/>
    <s v="NER"/>
    <x v="0"/>
    <s v="M"/>
    <s v="Import"/>
    <n v="566"/>
    <s v="NGA"/>
    <x v="8"/>
    <n v="0"/>
    <s v="W00"/>
    <s v="World"/>
    <s v="H3"/>
    <s v="HS"/>
    <b v="1"/>
    <n v="31"/>
    <s v="Fertilizers"/>
    <x v="0"/>
    <x v="0"/>
    <b v="0"/>
    <s v="C00"/>
    <s v="TOTAL CPC"/>
    <n v="0"/>
    <n v="0"/>
    <s v="TOTAL MOT"/>
    <n v="-1"/>
    <s v="N/A"/>
    <m/>
    <b v="0"/>
    <n v="-1"/>
    <s v="N/A"/>
    <m/>
    <b v="0"/>
    <m/>
    <b v="0"/>
    <m/>
    <b v="0"/>
    <n v="7265670"/>
    <m/>
    <n v="7265670"/>
    <n v="0"/>
    <b v="1"/>
    <b v="0"/>
  </r>
  <r>
    <s v="C"/>
    <s v="A"/>
    <n v="20140101"/>
    <n v="2014"/>
    <n v="52"/>
    <x v="8"/>
    <n v="562"/>
    <s v="NER"/>
    <x v="0"/>
    <s v="M"/>
    <s v="Import"/>
    <n v="643"/>
    <s v="RUS"/>
    <x v="9"/>
    <n v="0"/>
    <s v="W00"/>
    <s v="World"/>
    <s v="H3"/>
    <s v="HS"/>
    <b v="1"/>
    <n v="31"/>
    <s v="Fertilizers"/>
    <x v="0"/>
    <x v="0"/>
    <b v="0"/>
    <s v="C00"/>
    <s v="TOTAL CPC"/>
    <n v="0"/>
    <n v="0"/>
    <s v="TOTAL MOT"/>
    <n v="-1"/>
    <s v="N/A"/>
    <m/>
    <b v="0"/>
    <n v="-1"/>
    <s v="N/A"/>
    <m/>
    <b v="0"/>
    <m/>
    <b v="0"/>
    <m/>
    <b v="0"/>
    <n v="5790065"/>
    <m/>
    <n v="5790065"/>
    <n v="0"/>
    <b v="1"/>
    <b v="0"/>
  </r>
  <r>
    <s v="C"/>
    <s v="A"/>
    <n v="20140101"/>
    <n v="2014"/>
    <n v="52"/>
    <x v="8"/>
    <n v="562"/>
    <s v="NER"/>
    <x v="0"/>
    <s v="M"/>
    <s v="Import"/>
    <n v="768"/>
    <s v="TGO"/>
    <x v="14"/>
    <n v="0"/>
    <s v="W00"/>
    <s v="World"/>
    <s v="H3"/>
    <s v="HS"/>
    <b v="1"/>
    <n v="31"/>
    <s v="Fertilizers"/>
    <x v="0"/>
    <x v="0"/>
    <b v="0"/>
    <s v="C00"/>
    <s v="TOTAL CPC"/>
    <n v="0"/>
    <n v="0"/>
    <s v="TOTAL MOT"/>
    <n v="-1"/>
    <s v="N/A"/>
    <m/>
    <b v="0"/>
    <n v="-1"/>
    <s v="N/A"/>
    <m/>
    <b v="0"/>
    <m/>
    <b v="0"/>
    <m/>
    <b v="0"/>
    <n v="2071656"/>
    <m/>
    <n v="2071656"/>
    <n v="0"/>
    <b v="1"/>
    <b v="0"/>
  </r>
  <r>
    <s v="C"/>
    <s v="A"/>
    <n v="20140101"/>
    <n v="2014"/>
    <n v="52"/>
    <x v="8"/>
    <n v="562"/>
    <s v="NER"/>
    <x v="0"/>
    <s v="M"/>
    <s v="Import"/>
    <n v="792"/>
    <s v="TUR"/>
    <x v="33"/>
    <n v="0"/>
    <s v="W00"/>
    <s v="World"/>
    <s v="H3"/>
    <s v="HS"/>
    <b v="1"/>
    <n v="31"/>
    <s v="Fertilizers"/>
    <x v="0"/>
    <x v="0"/>
    <b v="0"/>
    <s v="C00"/>
    <s v="TOTAL CPC"/>
    <n v="0"/>
    <n v="0"/>
    <s v="TOTAL MOT"/>
    <n v="-1"/>
    <s v="N/A"/>
    <m/>
    <b v="0"/>
    <n v="-1"/>
    <s v="N/A"/>
    <m/>
    <b v="0"/>
    <m/>
    <b v="0"/>
    <m/>
    <b v="0"/>
    <n v="11280919"/>
    <m/>
    <n v="11280919"/>
    <n v="0"/>
    <b v="1"/>
    <b v="0"/>
  </r>
  <r>
    <s v="C"/>
    <s v="A"/>
    <n v="20140101"/>
    <n v="2014"/>
    <n v="52"/>
    <x v="8"/>
    <n v="562"/>
    <s v="NER"/>
    <x v="0"/>
    <s v="M"/>
    <s v="Import"/>
    <n v="854"/>
    <s v="BFA"/>
    <x v="16"/>
    <n v="0"/>
    <s v="W00"/>
    <s v="World"/>
    <s v="H3"/>
    <s v="HS"/>
    <b v="1"/>
    <n v="31"/>
    <s v="Fertilizers"/>
    <x v="0"/>
    <x v="0"/>
    <b v="0"/>
    <s v="C00"/>
    <s v="TOTAL CPC"/>
    <n v="0"/>
    <n v="0"/>
    <s v="TOTAL MOT"/>
    <n v="-1"/>
    <s v="N/A"/>
    <m/>
    <b v="0"/>
    <n v="-1"/>
    <s v="N/A"/>
    <m/>
    <b v="0"/>
    <m/>
    <b v="0"/>
    <m/>
    <b v="0"/>
    <n v="759000"/>
    <m/>
    <n v="759000"/>
    <n v="0"/>
    <b v="1"/>
    <b v="0"/>
  </r>
  <r>
    <s v="C"/>
    <s v="A"/>
    <n v="20140101"/>
    <n v="2014"/>
    <n v="52"/>
    <x v="8"/>
    <n v="562"/>
    <s v="NER"/>
    <x v="0"/>
    <s v="M"/>
    <s v="Import"/>
    <n v="0"/>
    <s v="W00"/>
    <x v="0"/>
    <n v="0"/>
    <s v="W00"/>
    <s v="World"/>
    <s v="H3"/>
    <s v="HS"/>
    <b v="1"/>
    <n v="3101"/>
    <s v="Fertilizers animal or vegetable, whether or not mixed together or chemically treated fertilizers produced by the mixing or chemical treatment of animal or vegetable products"/>
    <x v="1"/>
    <x v="1"/>
    <b v="0"/>
    <s v="C00"/>
    <s v="TOTAL CPC"/>
    <n v="0"/>
    <n v="0"/>
    <s v="TOTAL MOT"/>
    <n v="8"/>
    <s v="kg"/>
    <n v="17450"/>
    <b v="0"/>
    <n v="-1"/>
    <s v="N/A"/>
    <m/>
    <b v="0"/>
    <n v="17450"/>
    <b v="0"/>
    <m/>
    <b v="0"/>
    <n v="5236"/>
    <m/>
    <n v="5236"/>
    <n v="0"/>
    <b v="1"/>
    <b v="0"/>
  </r>
  <r>
    <s v="C"/>
    <s v="A"/>
    <n v="20140101"/>
    <n v="2014"/>
    <n v="52"/>
    <x v="8"/>
    <n v="562"/>
    <s v="NER"/>
    <x v="0"/>
    <s v="M"/>
    <s v="Import"/>
    <n v="566"/>
    <s v="NGA"/>
    <x v="8"/>
    <n v="0"/>
    <s v="W00"/>
    <s v="World"/>
    <s v="H3"/>
    <s v="HS"/>
    <b v="1"/>
    <n v="3101"/>
    <s v="Fertilizers animal or vegetable, whether or not mixed together or chemically treated fertilizers produced by the mixing or chemical treatment of animal or vegetable products"/>
    <x v="1"/>
    <x v="1"/>
    <b v="0"/>
    <s v="C00"/>
    <s v="TOTAL CPC"/>
    <n v="0"/>
    <n v="0"/>
    <s v="TOTAL MOT"/>
    <n v="8"/>
    <s v="kg"/>
    <n v="17450"/>
    <b v="0"/>
    <n v="-1"/>
    <s v="N/A"/>
    <m/>
    <b v="0"/>
    <n v="17450"/>
    <b v="0"/>
    <m/>
    <b v="0"/>
    <n v="5236"/>
    <m/>
    <n v="5236"/>
    <n v="0"/>
    <b v="1"/>
    <b v="0"/>
  </r>
  <r>
    <s v="C"/>
    <s v="A"/>
    <n v="20140101"/>
    <n v="2014"/>
    <n v="52"/>
    <x v="8"/>
    <n v="562"/>
    <s v="NER"/>
    <x v="0"/>
    <s v="M"/>
    <s v="Import"/>
    <n v="0"/>
    <s v="W00"/>
    <x v="0"/>
    <n v="0"/>
    <s v="W00"/>
    <s v="World"/>
    <s v="H3"/>
    <s v="HS"/>
    <b v="1"/>
    <n v="310100"/>
    <s v="Fertilizers, animal or vegetable whether or not mixed together or chemically treated fertilizers, produced by the mixing or chemical treatment of animal or vegetable products"/>
    <x v="1"/>
    <x v="2"/>
    <b v="1"/>
    <s v="C00"/>
    <s v="TOTAL CPC"/>
    <n v="0"/>
    <n v="0"/>
    <s v="TOTAL MOT"/>
    <n v="8"/>
    <s v="kg"/>
    <n v="17450"/>
    <b v="0"/>
    <n v="-1"/>
    <s v="N/A"/>
    <m/>
    <b v="0"/>
    <n v="17450"/>
    <b v="0"/>
    <m/>
    <b v="0"/>
    <n v="5236"/>
    <m/>
    <n v="5236"/>
    <n v="0"/>
    <b v="1"/>
    <b v="0"/>
  </r>
  <r>
    <s v="C"/>
    <s v="A"/>
    <n v="20140101"/>
    <n v="2014"/>
    <n v="52"/>
    <x v="8"/>
    <n v="562"/>
    <s v="NER"/>
    <x v="0"/>
    <s v="M"/>
    <s v="Import"/>
    <n v="566"/>
    <s v="NGA"/>
    <x v="8"/>
    <n v="0"/>
    <s v="W00"/>
    <s v="World"/>
    <s v="H3"/>
    <s v="HS"/>
    <b v="1"/>
    <n v="310100"/>
    <s v="Fertilizers, animal or vegetable whether or not mixed together or chemically treated fertilizers, produced by the mixing or chemical treatment of animal or vegetable products"/>
    <x v="1"/>
    <x v="2"/>
    <b v="1"/>
    <s v="C00"/>
    <s v="TOTAL CPC"/>
    <n v="0"/>
    <n v="0"/>
    <s v="TOTAL MOT"/>
    <n v="8"/>
    <s v="kg"/>
    <n v="17450"/>
    <b v="0"/>
    <n v="-1"/>
    <s v="N/A"/>
    <m/>
    <b v="0"/>
    <n v="17450"/>
    <b v="0"/>
    <m/>
    <b v="0"/>
    <n v="5236"/>
    <m/>
    <n v="5236"/>
    <n v="0"/>
    <b v="1"/>
    <b v="0"/>
  </r>
  <r>
    <s v="C"/>
    <s v="A"/>
    <n v="20140101"/>
    <n v="2014"/>
    <n v="52"/>
    <x v="8"/>
    <n v="562"/>
    <s v="NER"/>
    <x v="0"/>
    <s v="M"/>
    <s v="Import"/>
    <n v="0"/>
    <s v="W00"/>
    <x v="0"/>
    <n v="0"/>
    <s v="W00"/>
    <s v="World"/>
    <s v="H3"/>
    <s v="HS"/>
    <b v="1"/>
    <n v="3102"/>
    <s v="Fertilizers mineral or chemical, nitrogenous"/>
    <x v="2"/>
    <x v="1"/>
    <b v="0"/>
    <s v="C00"/>
    <s v="TOTAL CPC"/>
    <n v="0"/>
    <n v="0"/>
    <s v="TOTAL MOT"/>
    <n v="8"/>
    <s v="kg"/>
    <n v="24562202"/>
    <b v="0"/>
    <n v="-1"/>
    <s v="N/A"/>
    <m/>
    <b v="0"/>
    <n v="24562202"/>
    <b v="0"/>
    <m/>
    <b v="0"/>
    <n v="16119260"/>
    <m/>
    <n v="16119260"/>
    <n v="0"/>
    <b v="1"/>
    <b v="0"/>
  </r>
  <r>
    <s v="C"/>
    <s v="A"/>
    <n v="20140101"/>
    <n v="2014"/>
    <n v="52"/>
    <x v="8"/>
    <n v="562"/>
    <s v="NER"/>
    <x v="0"/>
    <s v="M"/>
    <s v="Import"/>
    <n v="204"/>
    <s v="BEN"/>
    <x v="2"/>
    <n v="0"/>
    <s v="W00"/>
    <s v="World"/>
    <s v="H3"/>
    <s v="HS"/>
    <b v="1"/>
    <n v="3102"/>
    <s v="Fertilizers mineral or chemical, nitrogenous"/>
    <x v="2"/>
    <x v="1"/>
    <b v="0"/>
    <s v="C00"/>
    <s v="TOTAL CPC"/>
    <n v="0"/>
    <n v="0"/>
    <s v="TOTAL MOT"/>
    <n v="8"/>
    <s v="kg"/>
    <n v="33000"/>
    <b v="0"/>
    <n v="-1"/>
    <s v="N/A"/>
    <m/>
    <b v="0"/>
    <n v="33000"/>
    <b v="0"/>
    <m/>
    <b v="0"/>
    <n v="6301"/>
    <m/>
    <n v="6301"/>
    <n v="0"/>
    <b v="1"/>
    <b v="0"/>
  </r>
  <r>
    <s v="C"/>
    <s v="A"/>
    <n v="20140101"/>
    <n v="2014"/>
    <n v="52"/>
    <x v="8"/>
    <n v="562"/>
    <s v="NER"/>
    <x v="0"/>
    <s v="M"/>
    <s v="Import"/>
    <n v="246"/>
    <s v="FIN"/>
    <x v="57"/>
    <n v="0"/>
    <s v="W00"/>
    <s v="World"/>
    <s v="H3"/>
    <s v="HS"/>
    <b v="1"/>
    <n v="3102"/>
    <s v="Fertilizers mineral or chemical, nitrogenous"/>
    <x v="2"/>
    <x v="1"/>
    <b v="0"/>
    <s v="C00"/>
    <s v="TOTAL CPC"/>
    <n v="0"/>
    <n v="0"/>
    <s v="TOTAL MOT"/>
    <n v="8"/>
    <s v="kg"/>
    <n v="8329000"/>
    <b v="0"/>
    <n v="-1"/>
    <s v="N/A"/>
    <m/>
    <b v="0"/>
    <n v="8329000"/>
    <b v="0"/>
    <m/>
    <b v="0"/>
    <n v="5023508"/>
    <m/>
    <n v="5023508"/>
    <n v="0"/>
    <b v="1"/>
    <b v="0"/>
  </r>
  <r>
    <s v="C"/>
    <s v="A"/>
    <n v="20140101"/>
    <n v="2014"/>
    <n v="52"/>
    <x v="8"/>
    <n v="562"/>
    <s v="NER"/>
    <x v="0"/>
    <s v="M"/>
    <s v="Import"/>
    <n v="251"/>
    <s v="FRA"/>
    <x v="3"/>
    <n v="0"/>
    <s v="W00"/>
    <s v="World"/>
    <s v="H3"/>
    <s v="HS"/>
    <b v="1"/>
    <n v="3102"/>
    <s v="Fertilizers mineral or chemical, nitrogenous"/>
    <x v="2"/>
    <x v="1"/>
    <b v="0"/>
    <s v="C00"/>
    <s v="TOTAL CPC"/>
    <n v="0"/>
    <n v="0"/>
    <s v="TOTAL MOT"/>
    <n v="8"/>
    <s v="kg"/>
    <n v="29066"/>
    <b v="0"/>
    <n v="-1"/>
    <s v="N/A"/>
    <m/>
    <b v="0"/>
    <n v="29066"/>
    <b v="0"/>
    <m/>
    <b v="0"/>
    <n v="35262"/>
    <m/>
    <n v="35262"/>
    <n v="0"/>
    <b v="1"/>
    <b v="0"/>
  </r>
  <r>
    <s v="C"/>
    <s v="A"/>
    <n v="20140101"/>
    <n v="2014"/>
    <n v="52"/>
    <x v="8"/>
    <n v="562"/>
    <s v="NER"/>
    <x v="0"/>
    <s v="M"/>
    <s v="Import"/>
    <n v="288"/>
    <s v="GHA"/>
    <x v="5"/>
    <n v="0"/>
    <s v="W00"/>
    <s v="World"/>
    <s v="H3"/>
    <s v="HS"/>
    <b v="1"/>
    <n v="3102"/>
    <s v="Fertilizers mineral or chemical, nitrogenous"/>
    <x v="2"/>
    <x v="1"/>
    <b v="0"/>
    <s v="C00"/>
    <s v="TOTAL CPC"/>
    <n v="0"/>
    <n v="0"/>
    <s v="TOTAL MOT"/>
    <n v="8"/>
    <s v="kg"/>
    <n v="115000"/>
    <b v="0"/>
    <n v="-1"/>
    <s v="N/A"/>
    <m/>
    <b v="0"/>
    <n v="115000"/>
    <b v="0"/>
    <m/>
    <b v="0"/>
    <n v="84910"/>
    <m/>
    <n v="84910"/>
    <n v="0"/>
    <b v="1"/>
    <b v="0"/>
  </r>
  <r>
    <s v="C"/>
    <s v="A"/>
    <n v="20140101"/>
    <n v="2014"/>
    <n v="52"/>
    <x v="8"/>
    <n v="562"/>
    <s v="NER"/>
    <x v="0"/>
    <s v="M"/>
    <s v="Import"/>
    <n v="384"/>
    <s v="CIV"/>
    <x v="6"/>
    <n v="0"/>
    <s v="W00"/>
    <s v="World"/>
    <s v="H3"/>
    <s v="HS"/>
    <b v="1"/>
    <n v="3102"/>
    <s v="Fertilizers mineral or chemical, nitrogenous"/>
    <x v="2"/>
    <x v="1"/>
    <b v="0"/>
    <s v="C00"/>
    <s v="TOTAL CPC"/>
    <n v="0"/>
    <n v="0"/>
    <s v="TOTAL MOT"/>
    <n v="8"/>
    <s v="kg"/>
    <n v="210000"/>
    <b v="0"/>
    <n v="-1"/>
    <s v="N/A"/>
    <m/>
    <b v="0"/>
    <n v="210000"/>
    <b v="0"/>
    <m/>
    <b v="0"/>
    <n v="127720"/>
    <m/>
    <n v="127720"/>
    <n v="0"/>
    <b v="1"/>
    <b v="0"/>
  </r>
  <r>
    <s v="C"/>
    <s v="A"/>
    <n v="20140101"/>
    <n v="2014"/>
    <n v="52"/>
    <x v="8"/>
    <n v="562"/>
    <s v="NER"/>
    <x v="0"/>
    <s v="M"/>
    <s v="Import"/>
    <n v="392"/>
    <s v="JPN"/>
    <x v="74"/>
    <n v="0"/>
    <s v="W00"/>
    <s v="World"/>
    <s v="H3"/>
    <s v="HS"/>
    <b v="1"/>
    <n v="3102"/>
    <s v="Fertilizers mineral or chemical, nitrogenous"/>
    <x v="2"/>
    <x v="1"/>
    <b v="0"/>
    <s v="C00"/>
    <s v="TOTAL CPC"/>
    <n v="0"/>
    <n v="0"/>
    <s v="TOTAL MOT"/>
    <n v="8"/>
    <s v="kg"/>
    <n v="36000"/>
    <b v="0"/>
    <n v="-1"/>
    <s v="N/A"/>
    <m/>
    <b v="0"/>
    <n v="36000"/>
    <b v="0"/>
    <m/>
    <b v="0"/>
    <n v="1440"/>
    <m/>
    <n v="1440"/>
    <n v="0"/>
    <b v="1"/>
    <b v="0"/>
  </r>
  <r>
    <s v="C"/>
    <s v="A"/>
    <n v="20140101"/>
    <n v="2014"/>
    <n v="52"/>
    <x v="8"/>
    <n v="562"/>
    <s v="NER"/>
    <x v="0"/>
    <s v="M"/>
    <s v="Import"/>
    <n v="516"/>
    <s v="NAM"/>
    <x v="27"/>
    <n v="0"/>
    <s v="W00"/>
    <s v="World"/>
    <s v="H3"/>
    <s v="HS"/>
    <b v="1"/>
    <n v="3102"/>
    <s v="Fertilizers mineral or chemical, nitrogenous"/>
    <x v="2"/>
    <x v="1"/>
    <b v="0"/>
    <s v="C00"/>
    <s v="TOTAL CPC"/>
    <n v="0"/>
    <n v="0"/>
    <s v="TOTAL MOT"/>
    <n v="8"/>
    <s v="kg"/>
    <n v="2000"/>
    <b v="0"/>
    <n v="-1"/>
    <s v="N/A"/>
    <m/>
    <b v="0"/>
    <n v="2000"/>
    <b v="0"/>
    <m/>
    <b v="0"/>
    <n v="600"/>
    <m/>
    <n v="600"/>
    <n v="0"/>
    <b v="1"/>
    <b v="0"/>
  </r>
  <r>
    <s v="C"/>
    <s v="A"/>
    <n v="20140101"/>
    <n v="2014"/>
    <n v="52"/>
    <x v="8"/>
    <n v="562"/>
    <s v="NER"/>
    <x v="0"/>
    <s v="M"/>
    <s v="Import"/>
    <n v="566"/>
    <s v="NGA"/>
    <x v="8"/>
    <n v="0"/>
    <s v="W00"/>
    <s v="World"/>
    <s v="H3"/>
    <s v="HS"/>
    <b v="1"/>
    <n v="3102"/>
    <s v="Fertilizers mineral or chemical, nitrogenous"/>
    <x v="2"/>
    <x v="1"/>
    <b v="0"/>
    <s v="C00"/>
    <s v="TOTAL CPC"/>
    <n v="0"/>
    <n v="0"/>
    <s v="TOTAL MOT"/>
    <n v="8"/>
    <s v="kg"/>
    <n v="9147036"/>
    <b v="0"/>
    <n v="-1"/>
    <s v="N/A"/>
    <m/>
    <b v="0"/>
    <n v="9147036"/>
    <b v="0"/>
    <m/>
    <b v="0"/>
    <n v="6265934"/>
    <m/>
    <n v="6265934"/>
    <n v="0"/>
    <b v="1"/>
    <b v="0"/>
  </r>
  <r>
    <s v="C"/>
    <s v="A"/>
    <n v="20140101"/>
    <n v="2014"/>
    <n v="52"/>
    <x v="8"/>
    <n v="562"/>
    <s v="NER"/>
    <x v="0"/>
    <s v="M"/>
    <s v="Import"/>
    <n v="643"/>
    <s v="RUS"/>
    <x v="9"/>
    <n v="0"/>
    <s v="W00"/>
    <s v="World"/>
    <s v="H3"/>
    <s v="HS"/>
    <b v="1"/>
    <n v="3102"/>
    <s v="Fertilizers mineral or chemical, nitrogenous"/>
    <x v="2"/>
    <x v="1"/>
    <b v="0"/>
    <s v="C00"/>
    <s v="TOTAL CPC"/>
    <n v="0"/>
    <n v="0"/>
    <s v="TOTAL MOT"/>
    <n v="8"/>
    <s v="kg"/>
    <n v="3861000"/>
    <b v="0"/>
    <n v="-1"/>
    <s v="N/A"/>
    <m/>
    <b v="0"/>
    <n v="3861000"/>
    <b v="0"/>
    <m/>
    <b v="0"/>
    <n v="1742928"/>
    <m/>
    <n v="1742928"/>
    <n v="0"/>
    <b v="1"/>
    <b v="0"/>
  </r>
  <r>
    <s v="C"/>
    <s v="A"/>
    <n v="20140101"/>
    <n v="2014"/>
    <n v="52"/>
    <x v="8"/>
    <n v="562"/>
    <s v="NER"/>
    <x v="0"/>
    <s v="M"/>
    <s v="Import"/>
    <n v="768"/>
    <s v="TGO"/>
    <x v="14"/>
    <n v="0"/>
    <s v="W00"/>
    <s v="World"/>
    <s v="H3"/>
    <s v="HS"/>
    <b v="1"/>
    <n v="3102"/>
    <s v="Fertilizers mineral or chemical, nitrogenous"/>
    <x v="2"/>
    <x v="1"/>
    <b v="0"/>
    <s v="C00"/>
    <s v="TOTAL CPC"/>
    <n v="0"/>
    <n v="0"/>
    <s v="TOTAL MOT"/>
    <n v="8"/>
    <s v="kg"/>
    <n v="1725600"/>
    <b v="0"/>
    <n v="-1"/>
    <s v="N/A"/>
    <m/>
    <b v="0"/>
    <n v="1725600"/>
    <b v="0"/>
    <m/>
    <b v="0"/>
    <n v="2071656"/>
    <m/>
    <n v="2071656"/>
    <n v="0"/>
    <b v="1"/>
    <b v="0"/>
  </r>
  <r>
    <s v="C"/>
    <s v="A"/>
    <n v="20140101"/>
    <n v="2014"/>
    <n v="52"/>
    <x v="8"/>
    <n v="562"/>
    <s v="NER"/>
    <x v="0"/>
    <s v="M"/>
    <s v="Import"/>
    <n v="854"/>
    <s v="BFA"/>
    <x v="16"/>
    <n v="0"/>
    <s v="W00"/>
    <s v="World"/>
    <s v="H3"/>
    <s v="HS"/>
    <b v="1"/>
    <n v="3102"/>
    <s v="Fertilizers mineral or chemical, nitrogenous"/>
    <x v="2"/>
    <x v="1"/>
    <b v="0"/>
    <s v="C00"/>
    <s v="TOTAL CPC"/>
    <n v="0"/>
    <n v="0"/>
    <s v="TOTAL MOT"/>
    <n v="8"/>
    <s v="kg"/>
    <n v="1074500"/>
    <b v="0"/>
    <n v="-1"/>
    <s v="N/A"/>
    <m/>
    <b v="0"/>
    <n v="1074500"/>
    <b v="0"/>
    <m/>
    <b v="0"/>
    <n v="759000"/>
    <m/>
    <n v="759000"/>
    <n v="0"/>
    <b v="1"/>
    <b v="0"/>
  </r>
  <r>
    <s v="C"/>
    <s v="A"/>
    <n v="20140101"/>
    <n v="2014"/>
    <n v="52"/>
    <x v="8"/>
    <n v="562"/>
    <s v="NER"/>
    <x v="0"/>
    <s v="M"/>
    <s v="Import"/>
    <n v="0"/>
    <s v="W00"/>
    <x v="0"/>
    <n v="0"/>
    <s v="W00"/>
    <s v="World"/>
    <s v="H3"/>
    <s v="HS"/>
    <b v="1"/>
    <n v="310210"/>
    <s v="Fertilizers, mineral or chemical nitrogenous, urea, whether or not in aqueous solution"/>
    <x v="3"/>
    <x v="2"/>
    <b v="1"/>
    <s v="C00"/>
    <s v="TOTAL CPC"/>
    <n v="0"/>
    <n v="0"/>
    <s v="TOTAL MOT"/>
    <n v="8"/>
    <s v="kg"/>
    <n v="21083136"/>
    <b v="0"/>
    <n v="-1"/>
    <s v="N/A"/>
    <m/>
    <b v="0"/>
    <n v="21083136"/>
    <b v="0"/>
    <m/>
    <b v="0"/>
    <n v="12341664"/>
    <m/>
    <n v="12341664"/>
    <n v="0"/>
    <b v="1"/>
    <b v="0"/>
  </r>
  <r>
    <s v="C"/>
    <s v="A"/>
    <n v="20140101"/>
    <n v="2014"/>
    <n v="52"/>
    <x v="8"/>
    <n v="562"/>
    <s v="NER"/>
    <x v="0"/>
    <s v="M"/>
    <s v="Import"/>
    <n v="204"/>
    <s v="BEN"/>
    <x v="2"/>
    <n v="0"/>
    <s v="W00"/>
    <s v="World"/>
    <s v="H3"/>
    <s v="HS"/>
    <b v="1"/>
    <n v="310210"/>
    <s v="Fertilizers, mineral or chemical nitrogenous, urea, whether or not in aqueous solution"/>
    <x v="3"/>
    <x v="2"/>
    <b v="1"/>
    <s v="C00"/>
    <s v="TOTAL CPC"/>
    <n v="0"/>
    <n v="0"/>
    <s v="TOTAL MOT"/>
    <n v="8"/>
    <s v="kg"/>
    <n v="33000"/>
    <b v="0"/>
    <n v="-1"/>
    <s v="N/A"/>
    <m/>
    <b v="0"/>
    <n v="33000"/>
    <b v="0"/>
    <m/>
    <b v="0"/>
    <n v="6301"/>
    <m/>
    <n v="6301"/>
    <n v="0"/>
    <b v="1"/>
    <b v="0"/>
  </r>
  <r>
    <s v="C"/>
    <s v="A"/>
    <n v="20140101"/>
    <n v="2014"/>
    <n v="52"/>
    <x v="8"/>
    <n v="562"/>
    <s v="NER"/>
    <x v="0"/>
    <s v="M"/>
    <s v="Import"/>
    <n v="246"/>
    <s v="FIN"/>
    <x v="57"/>
    <n v="0"/>
    <s v="W00"/>
    <s v="World"/>
    <s v="H3"/>
    <s v="HS"/>
    <b v="1"/>
    <n v="310210"/>
    <s v="Fertilizers, mineral or chemical nitrogenous, urea, whether or not in aqueous solution"/>
    <x v="3"/>
    <x v="2"/>
    <b v="1"/>
    <s v="C00"/>
    <s v="TOTAL CPC"/>
    <n v="0"/>
    <n v="0"/>
    <s v="TOTAL MOT"/>
    <n v="8"/>
    <s v="kg"/>
    <n v="8329000"/>
    <b v="0"/>
    <n v="-1"/>
    <s v="N/A"/>
    <m/>
    <b v="0"/>
    <n v="8329000"/>
    <b v="0"/>
    <m/>
    <b v="0"/>
    <n v="5023508"/>
    <m/>
    <n v="5023508"/>
    <n v="0"/>
    <b v="1"/>
    <b v="0"/>
  </r>
  <r>
    <s v="C"/>
    <s v="A"/>
    <n v="20140101"/>
    <n v="2014"/>
    <n v="52"/>
    <x v="8"/>
    <n v="562"/>
    <s v="NER"/>
    <x v="0"/>
    <s v="M"/>
    <s v="Import"/>
    <n v="288"/>
    <s v="GHA"/>
    <x v="5"/>
    <n v="0"/>
    <s v="W00"/>
    <s v="World"/>
    <s v="H3"/>
    <s v="HS"/>
    <b v="1"/>
    <n v="310210"/>
    <s v="Fertilizers, mineral or chemical nitrogenous, urea, whether or not in aqueous solution"/>
    <x v="3"/>
    <x v="2"/>
    <b v="1"/>
    <s v="C00"/>
    <s v="TOTAL CPC"/>
    <n v="0"/>
    <n v="0"/>
    <s v="TOTAL MOT"/>
    <n v="8"/>
    <s v="kg"/>
    <n v="40000"/>
    <b v="0"/>
    <n v="-1"/>
    <s v="N/A"/>
    <m/>
    <b v="0"/>
    <n v="40000"/>
    <b v="0"/>
    <m/>
    <b v="0"/>
    <n v="12003"/>
    <m/>
    <n v="12003"/>
    <n v="0"/>
    <b v="1"/>
    <b v="0"/>
  </r>
  <r>
    <s v="C"/>
    <s v="A"/>
    <n v="20140101"/>
    <n v="2014"/>
    <n v="52"/>
    <x v="8"/>
    <n v="562"/>
    <s v="NER"/>
    <x v="0"/>
    <s v="M"/>
    <s v="Import"/>
    <n v="384"/>
    <s v="CIV"/>
    <x v="6"/>
    <n v="0"/>
    <s v="W00"/>
    <s v="World"/>
    <s v="H3"/>
    <s v="HS"/>
    <b v="1"/>
    <n v="310210"/>
    <s v="Fertilizers, mineral or chemical nitrogenous, urea, whether or not in aqueous solution"/>
    <x v="3"/>
    <x v="2"/>
    <b v="1"/>
    <s v="C00"/>
    <s v="TOTAL CPC"/>
    <n v="0"/>
    <n v="0"/>
    <s v="TOTAL MOT"/>
    <n v="8"/>
    <s v="kg"/>
    <n v="210000"/>
    <b v="0"/>
    <n v="-1"/>
    <s v="N/A"/>
    <m/>
    <b v="0"/>
    <n v="210000"/>
    <b v="0"/>
    <m/>
    <b v="0"/>
    <n v="127720"/>
    <m/>
    <n v="127720"/>
    <n v="0"/>
    <b v="1"/>
    <b v="0"/>
  </r>
  <r>
    <s v="C"/>
    <s v="A"/>
    <n v="20140101"/>
    <n v="2014"/>
    <n v="52"/>
    <x v="8"/>
    <n v="562"/>
    <s v="NER"/>
    <x v="0"/>
    <s v="M"/>
    <s v="Import"/>
    <n v="392"/>
    <s v="JPN"/>
    <x v="74"/>
    <n v="0"/>
    <s v="W00"/>
    <s v="World"/>
    <s v="H3"/>
    <s v="HS"/>
    <b v="1"/>
    <n v="310210"/>
    <s v="Fertilizers, mineral or chemical nitrogenous, urea, whether or not in aqueous solution"/>
    <x v="3"/>
    <x v="2"/>
    <b v="1"/>
    <s v="C00"/>
    <s v="TOTAL CPC"/>
    <n v="0"/>
    <n v="0"/>
    <s v="TOTAL MOT"/>
    <n v="8"/>
    <s v="kg"/>
    <n v="36000"/>
    <b v="0"/>
    <n v="-1"/>
    <s v="N/A"/>
    <m/>
    <b v="0"/>
    <n v="36000"/>
    <b v="0"/>
    <m/>
    <b v="0"/>
    <n v="1440"/>
    <m/>
    <n v="1440"/>
    <n v="0"/>
    <b v="1"/>
    <b v="0"/>
  </r>
  <r>
    <s v="C"/>
    <s v="A"/>
    <n v="20140101"/>
    <n v="2014"/>
    <n v="52"/>
    <x v="8"/>
    <n v="562"/>
    <s v="NER"/>
    <x v="0"/>
    <s v="M"/>
    <s v="Import"/>
    <n v="516"/>
    <s v="NAM"/>
    <x v="27"/>
    <n v="0"/>
    <s v="W00"/>
    <s v="World"/>
    <s v="H3"/>
    <s v="HS"/>
    <b v="1"/>
    <n v="310210"/>
    <s v="Fertilizers, mineral or chemical nitrogenous, urea, whether or not in aqueous solution"/>
    <x v="3"/>
    <x v="2"/>
    <b v="1"/>
    <s v="C00"/>
    <s v="TOTAL CPC"/>
    <n v="0"/>
    <n v="0"/>
    <s v="TOTAL MOT"/>
    <n v="8"/>
    <s v="kg"/>
    <n v="2000"/>
    <b v="0"/>
    <n v="-1"/>
    <s v="N/A"/>
    <m/>
    <b v="0"/>
    <n v="2000"/>
    <b v="0"/>
    <m/>
    <b v="0"/>
    <n v="600"/>
    <m/>
    <n v="600"/>
    <n v="0"/>
    <b v="1"/>
    <b v="0"/>
  </r>
  <r>
    <s v="C"/>
    <s v="A"/>
    <n v="20140101"/>
    <n v="2014"/>
    <n v="52"/>
    <x v="8"/>
    <n v="562"/>
    <s v="NER"/>
    <x v="0"/>
    <s v="M"/>
    <s v="Import"/>
    <n v="566"/>
    <s v="NGA"/>
    <x v="8"/>
    <n v="0"/>
    <s v="W00"/>
    <s v="World"/>
    <s v="H3"/>
    <s v="HS"/>
    <b v="1"/>
    <n v="310210"/>
    <s v="Fertilizers, mineral or chemical nitrogenous, urea, whether or not in aqueous solution"/>
    <x v="3"/>
    <x v="2"/>
    <b v="1"/>
    <s v="C00"/>
    <s v="TOTAL CPC"/>
    <n v="0"/>
    <n v="0"/>
    <s v="TOTAL MOT"/>
    <n v="8"/>
    <s v="kg"/>
    <n v="5772036"/>
    <b v="0"/>
    <n v="-1"/>
    <s v="N/A"/>
    <m/>
    <b v="0"/>
    <n v="5772036"/>
    <b v="0"/>
    <m/>
    <b v="0"/>
    <n v="2596507"/>
    <m/>
    <n v="2596507"/>
    <n v="0"/>
    <b v="1"/>
    <b v="0"/>
  </r>
  <r>
    <s v="C"/>
    <s v="A"/>
    <n v="20140101"/>
    <n v="2014"/>
    <n v="52"/>
    <x v="8"/>
    <n v="562"/>
    <s v="NER"/>
    <x v="0"/>
    <s v="M"/>
    <s v="Import"/>
    <n v="643"/>
    <s v="RUS"/>
    <x v="9"/>
    <n v="0"/>
    <s v="W00"/>
    <s v="World"/>
    <s v="H3"/>
    <s v="HS"/>
    <b v="1"/>
    <n v="310210"/>
    <s v="Fertilizers, mineral or chemical nitrogenous, urea, whether or not in aqueous solution"/>
    <x v="3"/>
    <x v="2"/>
    <b v="1"/>
    <s v="C00"/>
    <s v="TOTAL CPC"/>
    <n v="0"/>
    <n v="0"/>
    <s v="TOTAL MOT"/>
    <n v="8"/>
    <s v="kg"/>
    <n v="3861000"/>
    <b v="0"/>
    <n v="-1"/>
    <s v="N/A"/>
    <m/>
    <b v="0"/>
    <n v="3861000"/>
    <b v="0"/>
    <m/>
    <b v="0"/>
    <n v="1742928"/>
    <m/>
    <n v="1742928"/>
    <n v="0"/>
    <b v="1"/>
    <b v="0"/>
  </r>
  <r>
    <s v="C"/>
    <s v="A"/>
    <n v="20140101"/>
    <n v="2014"/>
    <n v="52"/>
    <x v="8"/>
    <n v="562"/>
    <s v="NER"/>
    <x v="0"/>
    <s v="M"/>
    <s v="Import"/>
    <n v="768"/>
    <s v="TGO"/>
    <x v="14"/>
    <n v="0"/>
    <s v="W00"/>
    <s v="World"/>
    <s v="H3"/>
    <s v="HS"/>
    <b v="1"/>
    <n v="310210"/>
    <s v="Fertilizers, mineral or chemical nitrogenous, urea, whether or not in aqueous solution"/>
    <x v="3"/>
    <x v="2"/>
    <b v="1"/>
    <s v="C00"/>
    <s v="TOTAL CPC"/>
    <n v="0"/>
    <n v="0"/>
    <s v="TOTAL MOT"/>
    <n v="8"/>
    <s v="kg"/>
    <n v="1725600"/>
    <b v="0"/>
    <n v="-1"/>
    <s v="N/A"/>
    <m/>
    <b v="0"/>
    <n v="1725600"/>
    <b v="0"/>
    <m/>
    <b v="0"/>
    <n v="2071656"/>
    <m/>
    <n v="2071656"/>
    <n v="0"/>
    <b v="1"/>
    <b v="0"/>
  </r>
  <r>
    <s v="C"/>
    <s v="A"/>
    <n v="20140101"/>
    <n v="2014"/>
    <n v="52"/>
    <x v="8"/>
    <n v="562"/>
    <s v="NER"/>
    <x v="0"/>
    <s v="M"/>
    <s v="Import"/>
    <n v="854"/>
    <s v="BFA"/>
    <x v="16"/>
    <n v="0"/>
    <s v="W00"/>
    <s v="World"/>
    <s v="H3"/>
    <s v="HS"/>
    <b v="1"/>
    <n v="310210"/>
    <s v="Fertilizers, mineral or chemical nitrogenous, urea, whether or not in aqueous solution"/>
    <x v="3"/>
    <x v="2"/>
    <b v="1"/>
    <s v="C00"/>
    <s v="TOTAL CPC"/>
    <n v="0"/>
    <n v="0"/>
    <s v="TOTAL MOT"/>
    <n v="8"/>
    <s v="kg"/>
    <n v="1074500"/>
    <b v="0"/>
    <n v="-1"/>
    <s v="N/A"/>
    <m/>
    <b v="0"/>
    <n v="1074500"/>
    <b v="0"/>
    <m/>
    <b v="0"/>
    <n v="759000"/>
    <m/>
    <n v="759000"/>
    <n v="0"/>
    <b v="1"/>
    <b v="0"/>
  </r>
  <r>
    <s v="C"/>
    <s v="A"/>
    <n v="20140101"/>
    <n v="2014"/>
    <n v="52"/>
    <x v="8"/>
    <n v="562"/>
    <s v="NER"/>
    <x v="0"/>
    <s v="M"/>
    <s v="Import"/>
    <n v="0"/>
    <s v="W00"/>
    <x v="0"/>
    <n v="0"/>
    <s v="W00"/>
    <s v="World"/>
    <s v="H3"/>
    <s v="HS"/>
    <b v="1"/>
    <n v="310230"/>
    <s v="Fertilizers, mineral or chemical nitrogenous, ammonium nitrate, whether or not in aqueous solution"/>
    <x v="5"/>
    <x v="2"/>
    <b v="1"/>
    <s v="C00"/>
    <s v="TOTAL CPC"/>
    <n v="0"/>
    <n v="0"/>
    <s v="TOTAL MOT"/>
    <n v="8"/>
    <s v="kg"/>
    <n v="3409066"/>
    <b v="0"/>
    <n v="-1"/>
    <s v="N/A"/>
    <m/>
    <b v="0"/>
    <n v="3409066"/>
    <b v="0"/>
    <m/>
    <b v="0"/>
    <n v="3744469"/>
    <m/>
    <n v="3744469"/>
    <n v="0"/>
    <b v="1"/>
    <b v="0"/>
  </r>
  <r>
    <s v="C"/>
    <s v="A"/>
    <n v="20140101"/>
    <n v="2014"/>
    <n v="52"/>
    <x v="8"/>
    <n v="562"/>
    <s v="NER"/>
    <x v="0"/>
    <s v="M"/>
    <s v="Import"/>
    <n v="251"/>
    <s v="FRA"/>
    <x v="3"/>
    <n v="0"/>
    <s v="W00"/>
    <s v="World"/>
    <s v="H3"/>
    <s v="HS"/>
    <b v="1"/>
    <n v="310230"/>
    <s v="Fertilizers, mineral or chemical nitrogenous, ammonium nitrate, whether or not in aqueous solution"/>
    <x v="5"/>
    <x v="2"/>
    <b v="1"/>
    <s v="C00"/>
    <s v="TOTAL CPC"/>
    <n v="0"/>
    <n v="0"/>
    <s v="TOTAL MOT"/>
    <n v="8"/>
    <s v="kg"/>
    <n v="29066"/>
    <b v="0"/>
    <n v="-1"/>
    <s v="N/A"/>
    <m/>
    <b v="0"/>
    <n v="29066"/>
    <b v="0"/>
    <m/>
    <b v="0"/>
    <n v="35262"/>
    <m/>
    <n v="35262"/>
    <n v="0"/>
    <b v="1"/>
    <b v="0"/>
  </r>
  <r>
    <s v="C"/>
    <s v="A"/>
    <n v="20140101"/>
    <n v="2014"/>
    <n v="52"/>
    <x v="8"/>
    <n v="562"/>
    <s v="NER"/>
    <x v="0"/>
    <s v="M"/>
    <s v="Import"/>
    <n v="288"/>
    <s v="GHA"/>
    <x v="5"/>
    <n v="0"/>
    <s v="W00"/>
    <s v="World"/>
    <s v="H3"/>
    <s v="HS"/>
    <b v="1"/>
    <n v="310230"/>
    <s v="Fertilizers, mineral or chemical nitrogenous, ammonium nitrate, whether or not in aqueous solution"/>
    <x v="5"/>
    <x v="2"/>
    <b v="1"/>
    <s v="C00"/>
    <s v="TOTAL CPC"/>
    <n v="0"/>
    <n v="0"/>
    <s v="TOTAL MOT"/>
    <n v="8"/>
    <s v="kg"/>
    <n v="75000"/>
    <b v="0"/>
    <n v="-1"/>
    <s v="N/A"/>
    <m/>
    <b v="0"/>
    <n v="75000"/>
    <b v="0"/>
    <m/>
    <b v="0"/>
    <n v="72908"/>
    <m/>
    <n v="72908"/>
    <n v="0"/>
    <b v="1"/>
    <b v="0"/>
  </r>
  <r>
    <s v="C"/>
    <s v="A"/>
    <n v="20140101"/>
    <n v="2014"/>
    <n v="52"/>
    <x v="8"/>
    <n v="562"/>
    <s v="NER"/>
    <x v="0"/>
    <s v="M"/>
    <s v="Import"/>
    <n v="566"/>
    <s v="NGA"/>
    <x v="8"/>
    <n v="0"/>
    <s v="W00"/>
    <s v="World"/>
    <s v="H3"/>
    <s v="HS"/>
    <b v="1"/>
    <n v="310230"/>
    <s v="Fertilizers, mineral or chemical nitrogenous, ammonium nitrate, whether or not in aqueous solution"/>
    <x v="5"/>
    <x v="2"/>
    <b v="1"/>
    <s v="C00"/>
    <s v="TOTAL CPC"/>
    <n v="0"/>
    <n v="0"/>
    <s v="TOTAL MOT"/>
    <n v="8"/>
    <s v="kg"/>
    <n v="3305000"/>
    <b v="0"/>
    <n v="-1"/>
    <s v="N/A"/>
    <m/>
    <b v="0"/>
    <n v="3305000"/>
    <b v="0"/>
    <m/>
    <b v="0"/>
    <n v="3636300"/>
    <m/>
    <n v="3636300"/>
    <n v="0"/>
    <b v="1"/>
    <b v="0"/>
  </r>
  <r>
    <s v="C"/>
    <s v="A"/>
    <n v="20140101"/>
    <n v="2014"/>
    <n v="52"/>
    <x v="8"/>
    <n v="562"/>
    <s v="NER"/>
    <x v="0"/>
    <s v="M"/>
    <s v="Import"/>
    <n v="0"/>
    <s v="W00"/>
    <x v="0"/>
    <n v="0"/>
    <s v="W00"/>
    <s v="World"/>
    <s v="H3"/>
    <s v="HS"/>
    <b v="1"/>
    <n v="310290"/>
    <s v="Fertilizers, mineral or chemical nitrogenous, other kinds including mixtures not specified in the foregoing subheadings"/>
    <x v="6"/>
    <x v="2"/>
    <b v="1"/>
    <s v="C00"/>
    <s v="TOTAL CPC"/>
    <n v="0"/>
    <n v="0"/>
    <s v="TOTAL MOT"/>
    <n v="8"/>
    <s v="kg"/>
    <n v="70000"/>
    <b v="0"/>
    <n v="-1"/>
    <s v="N/A"/>
    <m/>
    <b v="0"/>
    <n v="70000"/>
    <b v="0"/>
    <m/>
    <b v="0"/>
    <n v="33127"/>
    <m/>
    <n v="33127"/>
    <n v="0"/>
    <b v="1"/>
    <b v="0"/>
  </r>
  <r>
    <s v="C"/>
    <s v="A"/>
    <n v="20140101"/>
    <n v="2014"/>
    <n v="52"/>
    <x v="8"/>
    <n v="562"/>
    <s v="NER"/>
    <x v="0"/>
    <s v="M"/>
    <s v="Import"/>
    <n v="566"/>
    <s v="NGA"/>
    <x v="8"/>
    <n v="0"/>
    <s v="W00"/>
    <s v="World"/>
    <s v="H3"/>
    <s v="HS"/>
    <b v="1"/>
    <n v="310290"/>
    <s v="Fertilizers, mineral or chemical nitrogenous, other kinds including mixtures not specified in the foregoing subheadings"/>
    <x v="6"/>
    <x v="2"/>
    <b v="1"/>
    <s v="C00"/>
    <s v="TOTAL CPC"/>
    <n v="0"/>
    <n v="0"/>
    <s v="TOTAL MOT"/>
    <n v="8"/>
    <s v="kg"/>
    <n v="70000"/>
    <b v="0"/>
    <n v="-1"/>
    <s v="N/A"/>
    <m/>
    <b v="0"/>
    <n v="70000"/>
    <b v="0"/>
    <m/>
    <b v="0"/>
    <n v="33127"/>
    <m/>
    <n v="33127"/>
    <n v="0"/>
    <b v="1"/>
    <b v="0"/>
  </r>
  <r>
    <s v="C"/>
    <s v="A"/>
    <n v="20140101"/>
    <n v="2014"/>
    <n v="52"/>
    <x v="8"/>
    <n v="562"/>
    <s v="NER"/>
    <x v="0"/>
    <s v="M"/>
    <s v="Import"/>
    <n v="0"/>
    <s v="W00"/>
    <x v="0"/>
    <n v="0"/>
    <s v="W00"/>
    <s v="World"/>
    <s v="H3"/>
    <s v="HS"/>
    <b v="1"/>
    <n v="3104"/>
    <s v="Fertilizers mineral or chemical, potassic"/>
    <x v="9"/>
    <x v="1"/>
    <b v="0"/>
    <s v="C00"/>
    <s v="TOTAL CPC"/>
    <n v="0"/>
    <n v="0"/>
    <s v="TOTAL MOT"/>
    <n v="8"/>
    <s v="kg"/>
    <n v="2880000"/>
    <b v="0"/>
    <n v="-1"/>
    <s v="N/A"/>
    <m/>
    <b v="0"/>
    <n v="2880000"/>
    <b v="0"/>
    <m/>
    <b v="0"/>
    <n v="3680021"/>
    <m/>
    <n v="3680021"/>
    <n v="0"/>
    <b v="1"/>
    <b v="0"/>
  </r>
  <r>
    <s v="C"/>
    <s v="A"/>
    <n v="20140101"/>
    <n v="2014"/>
    <n v="52"/>
    <x v="8"/>
    <n v="562"/>
    <s v="NER"/>
    <x v="0"/>
    <s v="M"/>
    <s v="Import"/>
    <n v="156"/>
    <s v="CHN"/>
    <x v="1"/>
    <n v="0"/>
    <s v="W00"/>
    <s v="World"/>
    <s v="H3"/>
    <s v="HS"/>
    <b v="1"/>
    <n v="3104"/>
    <s v="Fertilizers mineral or chemical, potassic"/>
    <x v="9"/>
    <x v="1"/>
    <b v="0"/>
    <s v="C00"/>
    <s v="TOTAL CPC"/>
    <n v="0"/>
    <n v="0"/>
    <s v="TOTAL MOT"/>
    <n v="8"/>
    <s v="kg"/>
    <n v="880000"/>
    <b v="0"/>
    <n v="-1"/>
    <s v="N/A"/>
    <m/>
    <b v="0"/>
    <n v="880000"/>
    <b v="0"/>
    <m/>
    <b v="0"/>
    <n v="1068861"/>
    <m/>
    <n v="1068861"/>
    <n v="0"/>
    <b v="1"/>
    <b v="0"/>
  </r>
  <r>
    <s v="C"/>
    <s v="A"/>
    <n v="20140101"/>
    <n v="2014"/>
    <n v="52"/>
    <x v="8"/>
    <n v="562"/>
    <s v="NER"/>
    <x v="0"/>
    <s v="M"/>
    <s v="Import"/>
    <n v="643"/>
    <s v="RUS"/>
    <x v="9"/>
    <n v="0"/>
    <s v="W00"/>
    <s v="World"/>
    <s v="H3"/>
    <s v="HS"/>
    <b v="1"/>
    <n v="3104"/>
    <s v="Fertilizers mineral or chemical, potassic"/>
    <x v="9"/>
    <x v="1"/>
    <b v="0"/>
    <s v="C00"/>
    <s v="TOTAL CPC"/>
    <n v="0"/>
    <n v="0"/>
    <s v="TOTAL MOT"/>
    <n v="8"/>
    <s v="kg"/>
    <n v="2000000"/>
    <b v="0"/>
    <n v="-1"/>
    <s v="N/A"/>
    <m/>
    <b v="0"/>
    <n v="2000000"/>
    <b v="0"/>
    <m/>
    <b v="0"/>
    <n v="2611160"/>
    <m/>
    <n v="2611160"/>
    <n v="0"/>
    <b v="1"/>
    <b v="0"/>
  </r>
  <r>
    <s v="C"/>
    <s v="A"/>
    <n v="20140101"/>
    <n v="2014"/>
    <n v="52"/>
    <x v="8"/>
    <n v="562"/>
    <s v="NER"/>
    <x v="0"/>
    <s v="M"/>
    <s v="Import"/>
    <n v="0"/>
    <s v="W00"/>
    <x v="0"/>
    <n v="0"/>
    <s v="W00"/>
    <s v="World"/>
    <s v="H3"/>
    <s v="HS"/>
    <b v="1"/>
    <n v="310420"/>
    <s v="Fertilizers, mineral or chemical potassic, potassium chloride"/>
    <x v="10"/>
    <x v="2"/>
    <b v="1"/>
    <s v="C00"/>
    <s v="TOTAL CPC"/>
    <n v="0"/>
    <n v="0"/>
    <s v="TOTAL MOT"/>
    <n v="8"/>
    <s v="kg"/>
    <n v="2880000"/>
    <b v="0"/>
    <n v="-1"/>
    <s v="N/A"/>
    <m/>
    <b v="0"/>
    <n v="2880000"/>
    <b v="0"/>
    <m/>
    <b v="0"/>
    <n v="3680021"/>
    <m/>
    <n v="3680021"/>
    <n v="0"/>
    <b v="1"/>
    <b v="0"/>
  </r>
  <r>
    <s v="C"/>
    <s v="A"/>
    <n v="20140101"/>
    <n v="2014"/>
    <n v="52"/>
    <x v="8"/>
    <n v="562"/>
    <s v="NER"/>
    <x v="0"/>
    <s v="M"/>
    <s v="Import"/>
    <n v="156"/>
    <s v="CHN"/>
    <x v="1"/>
    <n v="0"/>
    <s v="W00"/>
    <s v="World"/>
    <s v="H3"/>
    <s v="HS"/>
    <b v="1"/>
    <n v="310420"/>
    <s v="Fertilizers, mineral or chemical potassic, potassium chloride"/>
    <x v="10"/>
    <x v="2"/>
    <b v="1"/>
    <s v="C00"/>
    <s v="TOTAL CPC"/>
    <n v="0"/>
    <n v="0"/>
    <s v="TOTAL MOT"/>
    <n v="8"/>
    <s v="kg"/>
    <n v="880000"/>
    <b v="0"/>
    <n v="-1"/>
    <s v="N/A"/>
    <m/>
    <b v="0"/>
    <n v="880000"/>
    <b v="0"/>
    <m/>
    <b v="0"/>
    <n v="1068861"/>
    <m/>
    <n v="1068861"/>
    <n v="0"/>
    <b v="1"/>
    <b v="0"/>
  </r>
  <r>
    <s v="C"/>
    <s v="A"/>
    <n v="20140101"/>
    <n v="2014"/>
    <n v="52"/>
    <x v="8"/>
    <n v="562"/>
    <s v="NER"/>
    <x v="0"/>
    <s v="M"/>
    <s v="Import"/>
    <n v="643"/>
    <s v="RUS"/>
    <x v="9"/>
    <n v="0"/>
    <s v="W00"/>
    <s v="World"/>
    <s v="H3"/>
    <s v="HS"/>
    <b v="1"/>
    <n v="310420"/>
    <s v="Fertilizers, mineral or chemical potassic, potassium chloride"/>
    <x v="10"/>
    <x v="2"/>
    <b v="1"/>
    <s v="C00"/>
    <s v="TOTAL CPC"/>
    <n v="0"/>
    <n v="0"/>
    <s v="TOTAL MOT"/>
    <n v="8"/>
    <s v="kg"/>
    <n v="2000000"/>
    <b v="0"/>
    <n v="-1"/>
    <s v="N/A"/>
    <m/>
    <b v="0"/>
    <n v="2000000"/>
    <b v="0"/>
    <m/>
    <b v="0"/>
    <n v="2611160"/>
    <m/>
    <n v="2611160"/>
    <n v="0"/>
    <b v="1"/>
    <b v="0"/>
  </r>
  <r>
    <s v="C"/>
    <s v="A"/>
    <n v="20140101"/>
    <n v="2014"/>
    <n v="52"/>
    <x v="8"/>
    <n v="562"/>
    <s v="NER"/>
    <x v="0"/>
    <s v="M"/>
    <s v="Import"/>
    <n v="0"/>
    <s v="W00"/>
    <x v="0"/>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2206874"/>
    <b v="0"/>
    <n v="-1"/>
    <s v="N/A"/>
    <m/>
    <b v="0"/>
    <n v="32206874"/>
    <b v="0"/>
    <m/>
    <b v="0"/>
    <n v="19697155"/>
    <m/>
    <n v="19697155"/>
    <n v="0"/>
    <b v="1"/>
    <b v="0"/>
  </r>
  <r>
    <s v="C"/>
    <s v="A"/>
    <n v="20140101"/>
    <n v="2014"/>
    <n v="52"/>
    <x v="8"/>
    <n v="562"/>
    <s v="NER"/>
    <x v="0"/>
    <s v="M"/>
    <s v="Import"/>
    <n v="156"/>
    <s v="CHN"/>
    <x v="1"/>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989849"/>
    <b v="0"/>
    <n v="-1"/>
    <s v="N/A"/>
    <m/>
    <b v="0"/>
    <n v="2989849"/>
    <b v="0"/>
    <m/>
    <b v="0"/>
    <n v="2097978"/>
    <m/>
    <n v="2097978"/>
    <n v="0"/>
    <b v="1"/>
    <b v="0"/>
  </r>
  <r>
    <s v="C"/>
    <s v="A"/>
    <n v="20140101"/>
    <n v="2014"/>
    <n v="52"/>
    <x v="8"/>
    <n v="562"/>
    <s v="NER"/>
    <x v="0"/>
    <s v="M"/>
    <s v="Import"/>
    <n v="246"/>
    <s v="FIN"/>
    <x v="57"/>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455000"/>
    <b v="0"/>
    <n v="-1"/>
    <s v="N/A"/>
    <m/>
    <b v="0"/>
    <n v="1455000"/>
    <b v="0"/>
    <m/>
    <b v="0"/>
    <n v="946657"/>
    <m/>
    <n v="946657"/>
    <n v="0"/>
    <b v="1"/>
    <b v="0"/>
  </r>
  <r>
    <s v="C"/>
    <s v="A"/>
    <n v="20140101"/>
    <n v="2014"/>
    <n v="52"/>
    <x v="8"/>
    <n v="562"/>
    <s v="NER"/>
    <x v="0"/>
    <s v="M"/>
    <s v="Import"/>
    <n v="251"/>
    <s v="FRA"/>
    <x v="3"/>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003"/>
    <b v="0"/>
    <n v="-1"/>
    <s v="N/A"/>
    <m/>
    <b v="0"/>
    <n v="1003"/>
    <b v="0"/>
    <m/>
    <b v="0"/>
    <n v="1048"/>
    <m/>
    <n v="1048"/>
    <n v="0"/>
    <b v="1"/>
    <b v="0"/>
  </r>
  <r>
    <s v="C"/>
    <s v="A"/>
    <n v="20140101"/>
    <n v="2014"/>
    <n v="52"/>
    <x v="8"/>
    <n v="562"/>
    <s v="NER"/>
    <x v="0"/>
    <s v="M"/>
    <s v="Import"/>
    <n v="384"/>
    <s v="CIV"/>
    <x v="6"/>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958450"/>
    <b v="0"/>
    <n v="-1"/>
    <s v="N/A"/>
    <m/>
    <b v="0"/>
    <n v="3958450"/>
    <b v="0"/>
    <m/>
    <b v="0"/>
    <n v="2940077"/>
    <m/>
    <n v="2940077"/>
    <n v="0"/>
    <b v="1"/>
    <b v="0"/>
  </r>
  <r>
    <s v="C"/>
    <s v="A"/>
    <n v="20140101"/>
    <n v="2014"/>
    <n v="52"/>
    <x v="8"/>
    <n v="562"/>
    <s v="NER"/>
    <x v="0"/>
    <s v="M"/>
    <s v="Import"/>
    <n v="566"/>
    <s v="NGA"/>
    <x v="8"/>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775000"/>
    <b v="0"/>
    <n v="-1"/>
    <s v="N/A"/>
    <m/>
    <b v="0"/>
    <n v="1775000"/>
    <b v="0"/>
    <m/>
    <b v="0"/>
    <n v="994500"/>
    <m/>
    <n v="994500"/>
    <n v="0"/>
    <b v="1"/>
    <b v="0"/>
  </r>
  <r>
    <s v="C"/>
    <s v="A"/>
    <n v="20140101"/>
    <n v="2014"/>
    <n v="52"/>
    <x v="8"/>
    <n v="562"/>
    <s v="NER"/>
    <x v="0"/>
    <s v="M"/>
    <s v="Import"/>
    <n v="643"/>
    <s v="RUS"/>
    <x v="9"/>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249472"/>
    <b v="0"/>
    <n v="-1"/>
    <s v="N/A"/>
    <m/>
    <b v="0"/>
    <n v="2249472"/>
    <b v="0"/>
    <m/>
    <b v="0"/>
    <n v="1435977"/>
    <m/>
    <n v="1435977"/>
    <n v="0"/>
    <b v="1"/>
    <b v="0"/>
  </r>
  <r>
    <s v="C"/>
    <s v="A"/>
    <n v="20140101"/>
    <n v="2014"/>
    <n v="52"/>
    <x v="8"/>
    <n v="562"/>
    <s v="NER"/>
    <x v="0"/>
    <s v="M"/>
    <s v="Import"/>
    <n v="792"/>
    <s v="TUR"/>
    <x v="33"/>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9778100"/>
    <b v="0"/>
    <n v="-1"/>
    <s v="N/A"/>
    <m/>
    <b v="0"/>
    <n v="19778100"/>
    <b v="0"/>
    <m/>
    <b v="0"/>
    <n v="11280919"/>
    <m/>
    <n v="11280919"/>
    <n v="0"/>
    <b v="1"/>
    <b v="0"/>
  </r>
  <r>
    <s v="C"/>
    <s v="A"/>
    <n v="20140101"/>
    <n v="2014"/>
    <n v="52"/>
    <x v="8"/>
    <n v="562"/>
    <s v="NER"/>
    <x v="0"/>
    <s v="M"/>
    <s v="Import"/>
    <n v="0"/>
    <s v="W00"/>
    <x v="0"/>
    <n v="0"/>
    <s v="W00"/>
    <s v="World"/>
    <s v="H3"/>
    <s v="HS"/>
    <b v="1"/>
    <n v="310520"/>
    <s v="Fertilizers, mineral or chemical containing the three fertilizing elements nitrogen, phosphorus and potassium"/>
    <x v="14"/>
    <x v="2"/>
    <b v="1"/>
    <s v="C00"/>
    <s v="TOTAL CPC"/>
    <n v="0"/>
    <n v="0"/>
    <s v="TOTAL MOT"/>
    <n v="8"/>
    <s v="kg"/>
    <n v="4695450"/>
    <b v="0"/>
    <n v="-1"/>
    <s v="N/A"/>
    <m/>
    <b v="0"/>
    <n v="4695450"/>
    <b v="0"/>
    <m/>
    <b v="0"/>
    <n v="3166957"/>
    <m/>
    <n v="3166957"/>
    <n v="0"/>
    <b v="1"/>
    <b v="0"/>
  </r>
  <r>
    <s v="C"/>
    <s v="A"/>
    <n v="20140101"/>
    <n v="2014"/>
    <n v="52"/>
    <x v="8"/>
    <n v="562"/>
    <s v="NER"/>
    <x v="0"/>
    <s v="M"/>
    <s v="Import"/>
    <n v="246"/>
    <s v="FIN"/>
    <x v="57"/>
    <n v="0"/>
    <s v="W00"/>
    <s v="World"/>
    <s v="H3"/>
    <s v="HS"/>
    <b v="1"/>
    <n v="310520"/>
    <s v="Fertilizers, mineral or chemical containing the three fertilizing elements nitrogen, phosphorus and potassium"/>
    <x v="14"/>
    <x v="2"/>
    <b v="1"/>
    <s v="C00"/>
    <s v="TOTAL CPC"/>
    <n v="0"/>
    <n v="0"/>
    <s v="TOTAL MOT"/>
    <n v="8"/>
    <s v="kg"/>
    <n v="1455000"/>
    <b v="0"/>
    <n v="-1"/>
    <s v="N/A"/>
    <m/>
    <b v="0"/>
    <n v="1455000"/>
    <b v="0"/>
    <m/>
    <b v="0"/>
    <n v="946657"/>
    <m/>
    <n v="946657"/>
    <n v="0"/>
    <b v="1"/>
    <b v="0"/>
  </r>
  <r>
    <s v="C"/>
    <s v="A"/>
    <n v="20140101"/>
    <n v="2014"/>
    <n v="52"/>
    <x v="8"/>
    <n v="562"/>
    <s v="NER"/>
    <x v="0"/>
    <s v="M"/>
    <s v="Import"/>
    <n v="384"/>
    <s v="CIV"/>
    <x v="6"/>
    <n v="0"/>
    <s v="W00"/>
    <s v="World"/>
    <s v="H3"/>
    <s v="HS"/>
    <b v="1"/>
    <n v="310520"/>
    <s v="Fertilizers, mineral or chemical containing the three fertilizing elements nitrogen, phosphorus and potassium"/>
    <x v="14"/>
    <x v="2"/>
    <b v="1"/>
    <s v="C00"/>
    <s v="TOTAL CPC"/>
    <n v="0"/>
    <n v="0"/>
    <s v="TOTAL MOT"/>
    <n v="8"/>
    <s v="kg"/>
    <n v="3240450"/>
    <b v="0"/>
    <n v="-1"/>
    <s v="N/A"/>
    <m/>
    <b v="0"/>
    <n v="3240450"/>
    <b v="0"/>
    <m/>
    <b v="0"/>
    <n v="2220300"/>
    <m/>
    <n v="2220300"/>
    <n v="0"/>
    <b v="1"/>
    <b v="0"/>
  </r>
  <r>
    <s v="C"/>
    <s v="A"/>
    <n v="20140101"/>
    <n v="2014"/>
    <n v="52"/>
    <x v="8"/>
    <n v="562"/>
    <s v="NER"/>
    <x v="0"/>
    <s v="M"/>
    <s v="Import"/>
    <n v="0"/>
    <s v="W00"/>
    <x v="0"/>
    <n v="0"/>
    <s v="W00"/>
    <s v="World"/>
    <s v="H3"/>
    <s v="HS"/>
    <b v="1"/>
    <n v="310559"/>
    <s v="Fertilizers, mineral or chemical containing the two fertilizing elements nitrogen and phosphorus, other than nitrates and phosphates"/>
    <x v="19"/>
    <x v="2"/>
    <b v="1"/>
    <s v="C00"/>
    <s v="TOTAL CPC"/>
    <n v="0"/>
    <n v="0"/>
    <s v="TOTAL MOT"/>
    <n v="8"/>
    <s v="kg"/>
    <n v="5239321"/>
    <b v="0"/>
    <n v="-1"/>
    <s v="N/A"/>
    <m/>
    <b v="0"/>
    <n v="5239321"/>
    <b v="0"/>
    <m/>
    <b v="0"/>
    <n v="3533954"/>
    <m/>
    <n v="3533954"/>
    <n v="0"/>
    <b v="1"/>
    <b v="0"/>
  </r>
  <r>
    <s v="C"/>
    <s v="A"/>
    <n v="20140101"/>
    <n v="2014"/>
    <n v="52"/>
    <x v="8"/>
    <n v="562"/>
    <s v="NER"/>
    <x v="0"/>
    <s v="M"/>
    <s v="Import"/>
    <n v="156"/>
    <s v="CHN"/>
    <x v="1"/>
    <n v="0"/>
    <s v="W00"/>
    <s v="World"/>
    <s v="H3"/>
    <s v="HS"/>
    <b v="1"/>
    <n v="310559"/>
    <s v="Fertilizers, mineral or chemical containing the two fertilizing elements nitrogen and phosphorus, other than nitrates and phosphates"/>
    <x v="19"/>
    <x v="2"/>
    <b v="1"/>
    <s v="C00"/>
    <s v="TOTAL CPC"/>
    <n v="0"/>
    <n v="0"/>
    <s v="TOTAL MOT"/>
    <n v="8"/>
    <s v="kg"/>
    <n v="2989849"/>
    <b v="0"/>
    <n v="-1"/>
    <s v="N/A"/>
    <m/>
    <b v="0"/>
    <n v="2989849"/>
    <b v="0"/>
    <m/>
    <b v="0"/>
    <n v="2097978"/>
    <m/>
    <n v="2097978"/>
    <n v="0"/>
    <b v="1"/>
    <b v="0"/>
  </r>
  <r>
    <s v="C"/>
    <s v="A"/>
    <n v="20140101"/>
    <n v="2014"/>
    <n v="52"/>
    <x v="8"/>
    <n v="562"/>
    <s v="NER"/>
    <x v="0"/>
    <s v="M"/>
    <s v="Import"/>
    <n v="643"/>
    <s v="RUS"/>
    <x v="9"/>
    <n v="0"/>
    <s v="W00"/>
    <s v="World"/>
    <s v="H3"/>
    <s v="HS"/>
    <b v="1"/>
    <n v="310559"/>
    <s v="Fertilizers, mineral or chemical containing the two fertilizing elements nitrogen and phosphorus, other than nitrates and phosphates"/>
    <x v="19"/>
    <x v="2"/>
    <b v="1"/>
    <s v="C00"/>
    <s v="TOTAL CPC"/>
    <n v="0"/>
    <n v="0"/>
    <s v="TOTAL MOT"/>
    <n v="8"/>
    <s v="kg"/>
    <n v="2249472"/>
    <b v="0"/>
    <n v="-1"/>
    <s v="N/A"/>
    <m/>
    <b v="0"/>
    <n v="2249472"/>
    <b v="0"/>
    <m/>
    <b v="0"/>
    <n v="1435977"/>
    <m/>
    <n v="1435977"/>
    <n v="0"/>
    <b v="1"/>
    <b v="0"/>
  </r>
  <r>
    <s v="C"/>
    <s v="A"/>
    <n v="20140101"/>
    <n v="2014"/>
    <n v="52"/>
    <x v="8"/>
    <n v="562"/>
    <s v="NER"/>
    <x v="0"/>
    <s v="M"/>
    <s v="Import"/>
    <n v="0"/>
    <s v="W00"/>
    <x v="0"/>
    <n v="0"/>
    <s v="W00"/>
    <s v="World"/>
    <s v="H3"/>
    <s v="HS"/>
    <b v="1"/>
    <n v="310590"/>
    <s v="Fertilizers, mineral or chemical n.e.c. in heading no. 3105"/>
    <x v="13"/>
    <x v="2"/>
    <b v="1"/>
    <s v="C00"/>
    <s v="TOTAL CPC"/>
    <n v="0"/>
    <n v="0"/>
    <s v="TOTAL MOT"/>
    <n v="8"/>
    <s v="kg"/>
    <n v="22272103"/>
    <b v="0"/>
    <n v="-1"/>
    <s v="N/A"/>
    <m/>
    <b v="0"/>
    <n v="22272103"/>
    <b v="0"/>
    <m/>
    <b v="0"/>
    <n v="12996243"/>
    <m/>
    <n v="12996243"/>
    <n v="0"/>
    <b v="1"/>
    <b v="0"/>
  </r>
  <r>
    <s v="C"/>
    <s v="A"/>
    <n v="20140101"/>
    <n v="2014"/>
    <n v="52"/>
    <x v="8"/>
    <n v="562"/>
    <s v="NER"/>
    <x v="0"/>
    <s v="M"/>
    <s v="Import"/>
    <n v="251"/>
    <s v="FRA"/>
    <x v="3"/>
    <n v="0"/>
    <s v="W00"/>
    <s v="World"/>
    <s v="H3"/>
    <s v="HS"/>
    <b v="1"/>
    <n v="310590"/>
    <s v="Fertilizers, mineral or chemical n.e.c. in heading no. 3105"/>
    <x v="13"/>
    <x v="2"/>
    <b v="1"/>
    <s v="C00"/>
    <s v="TOTAL CPC"/>
    <n v="0"/>
    <n v="0"/>
    <s v="TOTAL MOT"/>
    <n v="8"/>
    <s v="kg"/>
    <n v="1003"/>
    <b v="0"/>
    <n v="-1"/>
    <s v="N/A"/>
    <m/>
    <b v="0"/>
    <n v="1003"/>
    <b v="0"/>
    <m/>
    <b v="0"/>
    <n v="1048"/>
    <m/>
    <n v="1048"/>
    <n v="0"/>
    <b v="1"/>
    <b v="0"/>
  </r>
  <r>
    <s v="C"/>
    <s v="A"/>
    <n v="20140101"/>
    <n v="2014"/>
    <n v="52"/>
    <x v="8"/>
    <n v="562"/>
    <s v="NER"/>
    <x v="0"/>
    <s v="M"/>
    <s v="Import"/>
    <n v="384"/>
    <s v="CIV"/>
    <x v="6"/>
    <n v="0"/>
    <s v="W00"/>
    <s v="World"/>
    <s v="H3"/>
    <s v="HS"/>
    <b v="1"/>
    <n v="310590"/>
    <s v="Fertilizers, mineral or chemical n.e.c. in heading no. 3105"/>
    <x v="13"/>
    <x v="2"/>
    <b v="1"/>
    <s v="C00"/>
    <s v="TOTAL CPC"/>
    <n v="0"/>
    <n v="0"/>
    <s v="TOTAL MOT"/>
    <n v="8"/>
    <s v="kg"/>
    <n v="718000"/>
    <b v="0"/>
    <n v="-1"/>
    <s v="N/A"/>
    <m/>
    <b v="0"/>
    <n v="718000"/>
    <b v="0"/>
    <m/>
    <b v="0"/>
    <n v="719777"/>
    <m/>
    <n v="719777"/>
    <n v="0"/>
    <b v="1"/>
    <b v="0"/>
  </r>
  <r>
    <s v="C"/>
    <s v="A"/>
    <n v="20140101"/>
    <n v="2014"/>
    <n v="52"/>
    <x v="8"/>
    <n v="562"/>
    <s v="NER"/>
    <x v="0"/>
    <s v="M"/>
    <s v="Import"/>
    <n v="566"/>
    <s v="NGA"/>
    <x v="8"/>
    <n v="0"/>
    <s v="W00"/>
    <s v="World"/>
    <s v="H3"/>
    <s v="HS"/>
    <b v="1"/>
    <n v="310590"/>
    <s v="Fertilizers, mineral or chemical n.e.c. in heading no. 3105"/>
    <x v="13"/>
    <x v="2"/>
    <b v="1"/>
    <s v="C00"/>
    <s v="TOTAL CPC"/>
    <n v="0"/>
    <n v="0"/>
    <s v="TOTAL MOT"/>
    <n v="8"/>
    <s v="kg"/>
    <n v="1775000"/>
    <b v="0"/>
    <n v="-1"/>
    <s v="N/A"/>
    <m/>
    <b v="0"/>
    <n v="1775000"/>
    <b v="0"/>
    <m/>
    <b v="0"/>
    <n v="994500"/>
    <m/>
    <n v="994500"/>
    <n v="0"/>
    <b v="1"/>
    <b v="0"/>
  </r>
  <r>
    <s v="C"/>
    <s v="A"/>
    <n v="20140101"/>
    <n v="2014"/>
    <n v="52"/>
    <x v="8"/>
    <n v="562"/>
    <s v="NER"/>
    <x v="0"/>
    <s v="M"/>
    <s v="Import"/>
    <n v="792"/>
    <s v="TUR"/>
    <x v="33"/>
    <n v="0"/>
    <s v="W00"/>
    <s v="World"/>
    <s v="H3"/>
    <s v="HS"/>
    <b v="1"/>
    <n v="310590"/>
    <s v="Fertilizers, mineral or chemical n.e.c. in heading no. 3105"/>
    <x v="13"/>
    <x v="2"/>
    <b v="1"/>
    <s v="C00"/>
    <s v="TOTAL CPC"/>
    <n v="0"/>
    <n v="0"/>
    <s v="TOTAL MOT"/>
    <n v="8"/>
    <s v="kg"/>
    <n v="19778100"/>
    <b v="0"/>
    <n v="-1"/>
    <s v="N/A"/>
    <m/>
    <b v="0"/>
    <n v="19778100"/>
    <b v="0"/>
    <m/>
    <b v="0"/>
    <n v="11280919"/>
    <m/>
    <n v="11280919"/>
    <n v="0"/>
    <b v="1"/>
    <b v="0"/>
  </r>
  <r>
    <s v="C"/>
    <s v="A"/>
    <n v="20130101"/>
    <n v="2013"/>
    <n v="52"/>
    <x v="9"/>
    <n v="562"/>
    <s v="NER"/>
    <x v="0"/>
    <s v="M"/>
    <s v="Import"/>
    <n v="0"/>
    <s v="W00"/>
    <x v="0"/>
    <n v="0"/>
    <s v="W00"/>
    <s v="World"/>
    <s v="H3"/>
    <s v="HS"/>
    <b v="1"/>
    <n v="31"/>
    <s v="Fertilizers"/>
    <x v="0"/>
    <x v="0"/>
    <b v="0"/>
    <s v="C00"/>
    <s v="TOTAL CPC"/>
    <n v="0"/>
    <n v="0"/>
    <s v="TOTAL MOT"/>
    <n v="-1"/>
    <s v="N/A"/>
    <m/>
    <b v="0"/>
    <n v="-1"/>
    <s v="N/A"/>
    <m/>
    <b v="0"/>
    <m/>
    <b v="0"/>
    <m/>
    <b v="0"/>
    <n v="15104038"/>
    <m/>
    <n v="15104038"/>
    <n v="0"/>
    <b v="1"/>
    <b v="0"/>
  </r>
  <r>
    <s v="C"/>
    <s v="A"/>
    <n v="20130101"/>
    <n v="2013"/>
    <n v="52"/>
    <x v="9"/>
    <n v="562"/>
    <s v="NER"/>
    <x v="0"/>
    <s v="M"/>
    <s v="Import"/>
    <n v="56"/>
    <s v="BEL"/>
    <x v="18"/>
    <n v="0"/>
    <s v="W00"/>
    <s v="World"/>
    <s v="H3"/>
    <s v="HS"/>
    <b v="1"/>
    <n v="31"/>
    <s v="Fertilizers"/>
    <x v="0"/>
    <x v="0"/>
    <b v="0"/>
    <s v="C00"/>
    <s v="TOTAL CPC"/>
    <n v="0"/>
    <n v="0"/>
    <s v="TOTAL MOT"/>
    <n v="-1"/>
    <s v="N/A"/>
    <m/>
    <b v="0"/>
    <n v="-1"/>
    <s v="N/A"/>
    <m/>
    <b v="0"/>
    <m/>
    <b v="0"/>
    <m/>
    <b v="0"/>
    <n v="286497"/>
    <m/>
    <n v="286497"/>
    <n v="0"/>
    <b v="1"/>
    <b v="0"/>
  </r>
  <r>
    <s v="C"/>
    <s v="A"/>
    <n v="20130101"/>
    <n v="2013"/>
    <n v="52"/>
    <x v="9"/>
    <n v="562"/>
    <s v="NER"/>
    <x v="0"/>
    <s v="M"/>
    <s v="Import"/>
    <n v="112"/>
    <s v="BLR"/>
    <x v="19"/>
    <n v="0"/>
    <s v="W00"/>
    <s v="World"/>
    <s v="H3"/>
    <s v="HS"/>
    <b v="1"/>
    <n v="31"/>
    <s v="Fertilizers"/>
    <x v="0"/>
    <x v="0"/>
    <b v="0"/>
    <s v="C00"/>
    <s v="TOTAL CPC"/>
    <n v="0"/>
    <n v="0"/>
    <s v="TOTAL MOT"/>
    <n v="-1"/>
    <s v="N/A"/>
    <m/>
    <b v="0"/>
    <n v="-1"/>
    <s v="N/A"/>
    <m/>
    <b v="0"/>
    <m/>
    <b v="0"/>
    <m/>
    <b v="0"/>
    <n v="786874"/>
    <m/>
    <n v="786874"/>
    <n v="0"/>
    <b v="1"/>
    <b v="0"/>
  </r>
  <r>
    <s v="C"/>
    <s v="A"/>
    <n v="20130101"/>
    <n v="2013"/>
    <n v="52"/>
    <x v="9"/>
    <n v="562"/>
    <s v="NER"/>
    <x v="0"/>
    <s v="M"/>
    <s v="Import"/>
    <n v="204"/>
    <s v="BEN"/>
    <x v="2"/>
    <n v="0"/>
    <s v="W00"/>
    <s v="World"/>
    <s v="H3"/>
    <s v="HS"/>
    <b v="1"/>
    <n v="31"/>
    <s v="Fertilizers"/>
    <x v="0"/>
    <x v="0"/>
    <b v="0"/>
    <s v="C00"/>
    <s v="TOTAL CPC"/>
    <n v="0"/>
    <n v="0"/>
    <s v="TOTAL MOT"/>
    <n v="-1"/>
    <s v="N/A"/>
    <m/>
    <b v="0"/>
    <n v="-1"/>
    <s v="N/A"/>
    <m/>
    <b v="0"/>
    <m/>
    <b v="0"/>
    <m/>
    <b v="0"/>
    <n v="2402"/>
    <m/>
    <n v="2402"/>
    <n v="0"/>
    <b v="1"/>
    <b v="0"/>
  </r>
  <r>
    <s v="C"/>
    <s v="A"/>
    <n v="20130101"/>
    <n v="2013"/>
    <n v="52"/>
    <x v="9"/>
    <n v="562"/>
    <s v="NER"/>
    <x v="0"/>
    <s v="M"/>
    <s v="Import"/>
    <n v="251"/>
    <s v="FRA"/>
    <x v="3"/>
    <n v="0"/>
    <s v="W00"/>
    <s v="World"/>
    <s v="H3"/>
    <s v="HS"/>
    <b v="1"/>
    <n v="31"/>
    <s v="Fertilizers"/>
    <x v="0"/>
    <x v="0"/>
    <b v="0"/>
    <s v="C00"/>
    <s v="TOTAL CPC"/>
    <n v="0"/>
    <n v="0"/>
    <s v="TOTAL MOT"/>
    <n v="-1"/>
    <s v="N/A"/>
    <m/>
    <b v="0"/>
    <n v="-1"/>
    <s v="N/A"/>
    <m/>
    <b v="0"/>
    <m/>
    <b v="0"/>
    <m/>
    <b v="0"/>
    <n v="6374607"/>
    <m/>
    <n v="6374607"/>
    <n v="0"/>
    <b v="1"/>
    <b v="0"/>
  </r>
  <r>
    <s v="C"/>
    <s v="A"/>
    <n v="20130101"/>
    <n v="2013"/>
    <n v="52"/>
    <x v="9"/>
    <n v="562"/>
    <s v="NER"/>
    <x v="0"/>
    <s v="M"/>
    <s v="Import"/>
    <n v="288"/>
    <s v="GHA"/>
    <x v="5"/>
    <n v="0"/>
    <s v="W00"/>
    <s v="World"/>
    <s v="H3"/>
    <s v="HS"/>
    <b v="1"/>
    <n v="31"/>
    <s v="Fertilizers"/>
    <x v="0"/>
    <x v="0"/>
    <b v="0"/>
    <s v="C00"/>
    <s v="TOTAL CPC"/>
    <n v="0"/>
    <n v="0"/>
    <s v="TOTAL MOT"/>
    <n v="-1"/>
    <s v="N/A"/>
    <m/>
    <b v="0"/>
    <n v="-1"/>
    <s v="N/A"/>
    <m/>
    <b v="0"/>
    <m/>
    <b v="0"/>
    <m/>
    <b v="0"/>
    <n v="510975"/>
    <m/>
    <n v="510975"/>
    <n v="0"/>
    <b v="1"/>
    <b v="0"/>
  </r>
  <r>
    <s v="C"/>
    <s v="A"/>
    <n v="20130101"/>
    <n v="2013"/>
    <n v="52"/>
    <x v="9"/>
    <n v="562"/>
    <s v="NER"/>
    <x v="0"/>
    <s v="M"/>
    <s v="Import"/>
    <n v="372"/>
    <s v="IRL"/>
    <x v="75"/>
    <n v="0"/>
    <s v="W00"/>
    <s v="World"/>
    <s v="H3"/>
    <s v="HS"/>
    <b v="1"/>
    <n v="31"/>
    <s v="Fertilizers"/>
    <x v="0"/>
    <x v="0"/>
    <b v="0"/>
    <s v="C00"/>
    <s v="TOTAL CPC"/>
    <n v="0"/>
    <n v="0"/>
    <s v="TOTAL MOT"/>
    <n v="-1"/>
    <s v="N/A"/>
    <m/>
    <b v="0"/>
    <n v="-1"/>
    <s v="N/A"/>
    <m/>
    <b v="0"/>
    <m/>
    <b v="0"/>
    <m/>
    <b v="0"/>
    <n v="43973"/>
    <m/>
    <n v="43973"/>
    <n v="0"/>
    <b v="1"/>
    <b v="0"/>
  </r>
  <r>
    <s v="C"/>
    <s v="A"/>
    <n v="20130101"/>
    <n v="2013"/>
    <n v="52"/>
    <x v="9"/>
    <n v="562"/>
    <s v="NER"/>
    <x v="0"/>
    <s v="M"/>
    <s v="Import"/>
    <n v="384"/>
    <s v="CIV"/>
    <x v="6"/>
    <n v="0"/>
    <s v="W00"/>
    <s v="World"/>
    <s v="H3"/>
    <s v="HS"/>
    <b v="1"/>
    <n v="31"/>
    <s v="Fertilizers"/>
    <x v="0"/>
    <x v="0"/>
    <b v="0"/>
    <s v="C00"/>
    <s v="TOTAL CPC"/>
    <n v="0"/>
    <n v="0"/>
    <s v="TOTAL MOT"/>
    <n v="-1"/>
    <s v="N/A"/>
    <m/>
    <b v="0"/>
    <n v="-1"/>
    <s v="N/A"/>
    <m/>
    <b v="0"/>
    <m/>
    <b v="0"/>
    <m/>
    <b v="0"/>
    <n v="974"/>
    <m/>
    <n v="974"/>
    <n v="0"/>
    <b v="1"/>
    <b v="0"/>
  </r>
  <r>
    <s v="C"/>
    <s v="A"/>
    <n v="20130101"/>
    <n v="2013"/>
    <n v="52"/>
    <x v="9"/>
    <n v="562"/>
    <s v="NER"/>
    <x v="0"/>
    <s v="M"/>
    <s v="Import"/>
    <n v="434"/>
    <s v="LBY"/>
    <x v="42"/>
    <n v="0"/>
    <s v="W00"/>
    <s v="World"/>
    <s v="H3"/>
    <s v="HS"/>
    <b v="1"/>
    <n v="31"/>
    <s v="Fertilizers"/>
    <x v="0"/>
    <x v="0"/>
    <b v="0"/>
    <s v="C00"/>
    <s v="TOTAL CPC"/>
    <n v="0"/>
    <n v="0"/>
    <s v="TOTAL MOT"/>
    <n v="-1"/>
    <s v="N/A"/>
    <m/>
    <b v="0"/>
    <n v="-1"/>
    <s v="N/A"/>
    <m/>
    <b v="0"/>
    <m/>
    <b v="0"/>
    <m/>
    <b v="0"/>
    <n v="1854395"/>
    <m/>
    <n v="1854395"/>
    <n v="0"/>
    <b v="1"/>
    <b v="0"/>
  </r>
  <r>
    <s v="C"/>
    <s v="A"/>
    <n v="20130101"/>
    <n v="2013"/>
    <n v="52"/>
    <x v="9"/>
    <n v="562"/>
    <s v="NER"/>
    <x v="0"/>
    <s v="M"/>
    <s v="Import"/>
    <n v="484"/>
    <s v="MEX"/>
    <x v="76"/>
    <n v="0"/>
    <s v="W00"/>
    <s v="World"/>
    <s v="H3"/>
    <s v="HS"/>
    <b v="1"/>
    <n v="31"/>
    <s v="Fertilizers"/>
    <x v="0"/>
    <x v="0"/>
    <b v="0"/>
    <s v="C00"/>
    <s v="TOTAL CPC"/>
    <n v="0"/>
    <n v="0"/>
    <s v="TOTAL MOT"/>
    <n v="-1"/>
    <s v="N/A"/>
    <m/>
    <b v="0"/>
    <n v="-1"/>
    <s v="N/A"/>
    <m/>
    <b v="0"/>
    <m/>
    <b v="0"/>
    <m/>
    <b v="0"/>
    <n v="2721"/>
    <m/>
    <n v="2721"/>
    <n v="0"/>
    <b v="1"/>
    <b v="0"/>
  </r>
  <r>
    <s v="C"/>
    <s v="A"/>
    <n v="20130101"/>
    <n v="2013"/>
    <n v="52"/>
    <x v="9"/>
    <n v="562"/>
    <s v="NER"/>
    <x v="0"/>
    <s v="M"/>
    <s v="Import"/>
    <n v="566"/>
    <s v="NGA"/>
    <x v="8"/>
    <n v="0"/>
    <s v="W00"/>
    <s v="World"/>
    <s v="H3"/>
    <s v="HS"/>
    <b v="1"/>
    <n v="31"/>
    <s v="Fertilizers"/>
    <x v="0"/>
    <x v="0"/>
    <b v="0"/>
    <s v="C00"/>
    <s v="TOTAL CPC"/>
    <n v="0"/>
    <n v="0"/>
    <s v="TOTAL MOT"/>
    <n v="-1"/>
    <s v="N/A"/>
    <m/>
    <b v="0"/>
    <n v="-1"/>
    <s v="N/A"/>
    <m/>
    <b v="0"/>
    <m/>
    <b v="0"/>
    <m/>
    <b v="0"/>
    <n v="1750990"/>
    <m/>
    <n v="1750990"/>
    <n v="0"/>
    <b v="1"/>
    <b v="0"/>
  </r>
  <r>
    <s v="C"/>
    <s v="A"/>
    <n v="20130101"/>
    <n v="2013"/>
    <n v="52"/>
    <x v="9"/>
    <n v="562"/>
    <s v="NER"/>
    <x v="0"/>
    <s v="M"/>
    <s v="Import"/>
    <n v="699"/>
    <s v="IND"/>
    <x v="11"/>
    <n v="0"/>
    <s v="W00"/>
    <s v="World"/>
    <s v="H3"/>
    <s v="HS"/>
    <b v="1"/>
    <n v="31"/>
    <s v="Fertilizers"/>
    <x v="0"/>
    <x v="0"/>
    <b v="0"/>
    <s v="C00"/>
    <s v="TOTAL CPC"/>
    <n v="0"/>
    <n v="0"/>
    <s v="TOTAL MOT"/>
    <n v="-1"/>
    <s v="N/A"/>
    <m/>
    <b v="0"/>
    <n v="-1"/>
    <s v="N/A"/>
    <m/>
    <b v="0"/>
    <m/>
    <b v="0"/>
    <m/>
    <b v="0"/>
    <n v="2037569"/>
    <m/>
    <n v="2037569"/>
    <n v="0"/>
    <b v="1"/>
    <b v="0"/>
  </r>
  <r>
    <s v="C"/>
    <s v="A"/>
    <n v="20130101"/>
    <n v="2013"/>
    <n v="52"/>
    <x v="9"/>
    <n v="562"/>
    <s v="NER"/>
    <x v="0"/>
    <s v="M"/>
    <s v="Import"/>
    <n v="710"/>
    <s v="ZAF"/>
    <x v="30"/>
    <n v="0"/>
    <s v="W00"/>
    <s v="World"/>
    <s v="H3"/>
    <s v="HS"/>
    <b v="1"/>
    <n v="31"/>
    <s v="Fertilizers"/>
    <x v="0"/>
    <x v="0"/>
    <b v="0"/>
    <s v="C00"/>
    <s v="TOTAL CPC"/>
    <n v="0"/>
    <n v="0"/>
    <s v="TOTAL MOT"/>
    <n v="-1"/>
    <s v="N/A"/>
    <m/>
    <b v="0"/>
    <n v="-1"/>
    <s v="N/A"/>
    <m/>
    <b v="0"/>
    <m/>
    <b v="0"/>
    <m/>
    <b v="0"/>
    <n v="856551"/>
    <m/>
    <n v="856551"/>
    <n v="0"/>
    <b v="1"/>
    <b v="0"/>
  </r>
  <r>
    <s v="C"/>
    <s v="A"/>
    <n v="20130101"/>
    <n v="2013"/>
    <n v="52"/>
    <x v="9"/>
    <n v="562"/>
    <s v="NER"/>
    <x v="0"/>
    <s v="M"/>
    <s v="Import"/>
    <n v="768"/>
    <s v="TGO"/>
    <x v="14"/>
    <n v="0"/>
    <s v="W00"/>
    <s v="World"/>
    <s v="H3"/>
    <s v="HS"/>
    <b v="1"/>
    <n v="31"/>
    <s v="Fertilizers"/>
    <x v="0"/>
    <x v="0"/>
    <b v="0"/>
    <s v="C00"/>
    <s v="TOTAL CPC"/>
    <n v="0"/>
    <n v="0"/>
    <s v="TOTAL MOT"/>
    <n v="-1"/>
    <s v="N/A"/>
    <m/>
    <b v="0"/>
    <n v="-1"/>
    <s v="N/A"/>
    <m/>
    <b v="0"/>
    <m/>
    <b v="0"/>
    <m/>
    <b v="0"/>
    <n v="556776"/>
    <m/>
    <n v="556776"/>
    <n v="0"/>
    <b v="1"/>
    <b v="0"/>
  </r>
  <r>
    <s v="C"/>
    <s v="A"/>
    <n v="20130101"/>
    <n v="2013"/>
    <n v="52"/>
    <x v="9"/>
    <n v="562"/>
    <s v="NER"/>
    <x v="0"/>
    <s v="M"/>
    <s v="Import"/>
    <n v="788"/>
    <s v="TUN"/>
    <x v="45"/>
    <n v="0"/>
    <s v="W00"/>
    <s v="World"/>
    <s v="H3"/>
    <s v="HS"/>
    <b v="1"/>
    <n v="31"/>
    <s v="Fertilizers"/>
    <x v="0"/>
    <x v="0"/>
    <b v="0"/>
    <s v="C00"/>
    <s v="TOTAL CPC"/>
    <n v="0"/>
    <n v="0"/>
    <s v="TOTAL MOT"/>
    <n v="-1"/>
    <s v="N/A"/>
    <m/>
    <b v="0"/>
    <n v="-1"/>
    <s v="N/A"/>
    <m/>
    <b v="0"/>
    <m/>
    <b v="0"/>
    <m/>
    <b v="0"/>
    <n v="1264"/>
    <m/>
    <n v="1264"/>
    <n v="0"/>
    <b v="1"/>
    <b v="0"/>
  </r>
  <r>
    <s v="C"/>
    <s v="A"/>
    <n v="20130101"/>
    <n v="2013"/>
    <n v="52"/>
    <x v="9"/>
    <n v="562"/>
    <s v="NER"/>
    <x v="0"/>
    <s v="M"/>
    <s v="Import"/>
    <n v="842"/>
    <s v="USA"/>
    <x v="15"/>
    <n v="0"/>
    <s v="W00"/>
    <s v="World"/>
    <s v="H3"/>
    <s v="HS"/>
    <b v="1"/>
    <n v="31"/>
    <s v="Fertilizers"/>
    <x v="0"/>
    <x v="0"/>
    <b v="0"/>
    <s v="C00"/>
    <s v="TOTAL CPC"/>
    <n v="0"/>
    <n v="0"/>
    <s v="TOTAL MOT"/>
    <n v="-1"/>
    <s v="N/A"/>
    <m/>
    <b v="0"/>
    <n v="-1"/>
    <s v="N/A"/>
    <m/>
    <b v="0"/>
    <m/>
    <b v="0"/>
    <m/>
    <b v="0"/>
    <n v="37470"/>
    <m/>
    <n v="37470"/>
    <n v="0"/>
    <b v="1"/>
    <b v="0"/>
  </r>
  <r>
    <s v="C"/>
    <s v="A"/>
    <n v="20130101"/>
    <n v="2013"/>
    <n v="52"/>
    <x v="9"/>
    <n v="562"/>
    <s v="NER"/>
    <x v="0"/>
    <s v="M"/>
    <s v="Import"/>
    <n v="0"/>
    <s v="W00"/>
    <x v="0"/>
    <n v="0"/>
    <s v="W00"/>
    <s v="World"/>
    <s v="H3"/>
    <s v="HS"/>
    <b v="1"/>
    <n v="3101"/>
    <s v="Fertilizers animal or vegetable, whether or not mixed together or chemically treated fertilizers produced by the mixing or chemical treatment of animal or vegetable products"/>
    <x v="1"/>
    <x v="1"/>
    <b v="0"/>
    <s v="C00"/>
    <s v="TOTAL CPC"/>
    <n v="0"/>
    <n v="0"/>
    <s v="TOTAL MOT"/>
    <n v="8"/>
    <s v="kg"/>
    <n v="501"/>
    <b v="0"/>
    <n v="-1"/>
    <s v="N/A"/>
    <m/>
    <b v="0"/>
    <n v="501"/>
    <b v="0"/>
    <m/>
    <b v="0"/>
    <n v="3178"/>
    <m/>
    <n v="3178"/>
    <n v="0"/>
    <b v="1"/>
    <b v="0"/>
  </r>
  <r>
    <s v="C"/>
    <s v="A"/>
    <n v="20130101"/>
    <n v="2013"/>
    <n v="52"/>
    <x v="9"/>
    <n v="562"/>
    <s v="NER"/>
    <x v="0"/>
    <s v="M"/>
    <s v="Import"/>
    <n v="251"/>
    <s v="FRA"/>
    <x v="3"/>
    <n v="0"/>
    <s v="W00"/>
    <s v="World"/>
    <s v="H3"/>
    <s v="HS"/>
    <b v="1"/>
    <n v="3101"/>
    <s v="Fertilizers animal or vegetable, whether or not mixed together or chemically treated fertilizers produced by the mixing or chemical treatment of animal or vegetable products"/>
    <x v="1"/>
    <x v="1"/>
    <b v="0"/>
    <s v="C00"/>
    <s v="TOTAL CPC"/>
    <n v="0"/>
    <n v="0"/>
    <s v="TOTAL MOT"/>
    <n v="8"/>
    <s v="kg"/>
    <n v="86"/>
    <b v="0"/>
    <n v="-1"/>
    <s v="N/A"/>
    <m/>
    <b v="0"/>
    <n v="86"/>
    <b v="0"/>
    <m/>
    <b v="0"/>
    <n v="1688"/>
    <m/>
    <n v="1688"/>
    <n v="0"/>
    <b v="1"/>
    <b v="0"/>
  </r>
  <r>
    <s v="C"/>
    <s v="A"/>
    <n v="20130101"/>
    <n v="2013"/>
    <n v="52"/>
    <x v="9"/>
    <n v="562"/>
    <s v="NER"/>
    <x v="0"/>
    <s v="M"/>
    <s v="Import"/>
    <n v="288"/>
    <s v="GHA"/>
    <x v="5"/>
    <n v="0"/>
    <s v="W00"/>
    <s v="World"/>
    <s v="H3"/>
    <s v="HS"/>
    <b v="1"/>
    <n v="3101"/>
    <s v="Fertilizers animal or vegetable, whether or not mixed together or chemically treated fertilizers produced by the mixing or chemical treatment of animal or vegetable products"/>
    <x v="1"/>
    <x v="1"/>
    <b v="0"/>
    <s v="C00"/>
    <s v="TOTAL CPC"/>
    <n v="0"/>
    <n v="0"/>
    <s v="TOTAL MOT"/>
    <n v="8"/>
    <s v="kg"/>
    <n v="375"/>
    <b v="0"/>
    <n v="-1"/>
    <s v="N/A"/>
    <m/>
    <b v="0"/>
    <n v="375"/>
    <b v="0"/>
    <m/>
    <b v="0"/>
    <n v="225"/>
    <m/>
    <n v="225"/>
    <n v="0"/>
    <b v="1"/>
    <b v="0"/>
  </r>
  <r>
    <s v="C"/>
    <s v="A"/>
    <n v="20130101"/>
    <n v="2013"/>
    <n v="52"/>
    <x v="9"/>
    <n v="562"/>
    <s v="NER"/>
    <x v="0"/>
    <s v="M"/>
    <s v="Import"/>
    <n v="788"/>
    <s v="TUN"/>
    <x v="45"/>
    <n v="0"/>
    <s v="W00"/>
    <s v="World"/>
    <s v="H3"/>
    <s v="HS"/>
    <b v="1"/>
    <n v="3101"/>
    <s v="Fertilizers animal or vegetable, whether or not mixed together or chemically treated fertilizers produced by the mixing or chemical treatment of animal or vegetable products"/>
    <x v="1"/>
    <x v="1"/>
    <b v="0"/>
    <s v="C00"/>
    <s v="TOTAL CPC"/>
    <n v="0"/>
    <n v="0"/>
    <s v="TOTAL MOT"/>
    <n v="8"/>
    <s v="kg"/>
    <n v="40"/>
    <b v="0"/>
    <n v="-1"/>
    <s v="N/A"/>
    <m/>
    <b v="0"/>
    <n v="40"/>
    <b v="0"/>
    <m/>
    <b v="0"/>
    <n v="1264"/>
    <m/>
    <n v="1264"/>
    <n v="0"/>
    <b v="1"/>
    <b v="0"/>
  </r>
  <r>
    <s v="C"/>
    <s v="A"/>
    <n v="20130101"/>
    <n v="2013"/>
    <n v="52"/>
    <x v="9"/>
    <n v="562"/>
    <s v="NER"/>
    <x v="0"/>
    <s v="M"/>
    <s v="Import"/>
    <n v="0"/>
    <s v="W00"/>
    <x v="0"/>
    <n v="0"/>
    <s v="W00"/>
    <s v="World"/>
    <s v="H3"/>
    <s v="HS"/>
    <b v="1"/>
    <n v="310100"/>
    <s v="Fertilizers, animal or vegetable whether or not mixed together or chemically treated fertilizers, produced by the mixing or chemical treatment of animal or vegetable products"/>
    <x v="1"/>
    <x v="2"/>
    <b v="1"/>
    <s v="C00"/>
    <s v="TOTAL CPC"/>
    <n v="0"/>
    <n v="0"/>
    <s v="TOTAL MOT"/>
    <n v="8"/>
    <s v="kg"/>
    <n v="501"/>
    <b v="0"/>
    <n v="-1"/>
    <s v="N/A"/>
    <m/>
    <b v="0"/>
    <n v="501"/>
    <b v="0"/>
    <m/>
    <b v="0"/>
    <n v="3178"/>
    <m/>
    <n v="3178"/>
    <n v="0"/>
    <b v="1"/>
    <b v="0"/>
  </r>
  <r>
    <s v="C"/>
    <s v="A"/>
    <n v="20130101"/>
    <n v="2013"/>
    <n v="52"/>
    <x v="9"/>
    <n v="562"/>
    <s v="NER"/>
    <x v="0"/>
    <s v="M"/>
    <s v="Import"/>
    <n v="251"/>
    <s v="FRA"/>
    <x v="3"/>
    <n v="0"/>
    <s v="W00"/>
    <s v="World"/>
    <s v="H3"/>
    <s v="HS"/>
    <b v="1"/>
    <n v="310100"/>
    <s v="Fertilizers, animal or vegetable whether or not mixed together or chemically treated fertilizers, produced by the mixing or chemical treatment of animal or vegetable products"/>
    <x v="1"/>
    <x v="2"/>
    <b v="1"/>
    <s v="C00"/>
    <s v="TOTAL CPC"/>
    <n v="0"/>
    <n v="0"/>
    <s v="TOTAL MOT"/>
    <n v="8"/>
    <s v="kg"/>
    <n v="86"/>
    <b v="0"/>
    <n v="-1"/>
    <s v="N/A"/>
    <m/>
    <b v="0"/>
    <n v="86"/>
    <b v="0"/>
    <m/>
    <b v="0"/>
    <n v="1688"/>
    <m/>
    <n v="1688"/>
    <n v="0"/>
    <b v="1"/>
    <b v="0"/>
  </r>
  <r>
    <s v="C"/>
    <s v="A"/>
    <n v="20130101"/>
    <n v="2013"/>
    <n v="52"/>
    <x v="9"/>
    <n v="562"/>
    <s v="NER"/>
    <x v="0"/>
    <s v="M"/>
    <s v="Import"/>
    <n v="288"/>
    <s v="GHA"/>
    <x v="5"/>
    <n v="0"/>
    <s v="W00"/>
    <s v="World"/>
    <s v="H3"/>
    <s v="HS"/>
    <b v="1"/>
    <n v="310100"/>
    <s v="Fertilizers, animal or vegetable whether or not mixed together or chemically treated fertilizers, produced by the mixing or chemical treatment of animal or vegetable products"/>
    <x v="1"/>
    <x v="2"/>
    <b v="1"/>
    <s v="C00"/>
    <s v="TOTAL CPC"/>
    <n v="0"/>
    <n v="0"/>
    <s v="TOTAL MOT"/>
    <n v="8"/>
    <s v="kg"/>
    <n v="375"/>
    <b v="0"/>
    <n v="-1"/>
    <s v="N/A"/>
    <m/>
    <b v="0"/>
    <n v="375"/>
    <b v="0"/>
    <m/>
    <b v="0"/>
    <n v="225"/>
    <m/>
    <n v="225"/>
    <n v="0"/>
    <b v="1"/>
    <b v="0"/>
  </r>
  <r>
    <s v="C"/>
    <s v="A"/>
    <n v="20130101"/>
    <n v="2013"/>
    <n v="52"/>
    <x v="9"/>
    <n v="562"/>
    <s v="NER"/>
    <x v="0"/>
    <s v="M"/>
    <s v="Import"/>
    <n v="788"/>
    <s v="TUN"/>
    <x v="45"/>
    <n v="0"/>
    <s v="W00"/>
    <s v="World"/>
    <s v="H3"/>
    <s v="HS"/>
    <b v="1"/>
    <n v="310100"/>
    <s v="Fertilizers, animal or vegetable whether or not mixed together or chemically treated fertilizers, produced by the mixing or chemical treatment of animal or vegetable products"/>
    <x v="1"/>
    <x v="2"/>
    <b v="1"/>
    <s v="C00"/>
    <s v="TOTAL CPC"/>
    <n v="0"/>
    <n v="0"/>
    <s v="TOTAL MOT"/>
    <n v="8"/>
    <s v="kg"/>
    <n v="40"/>
    <b v="0"/>
    <n v="-1"/>
    <s v="N/A"/>
    <m/>
    <b v="0"/>
    <n v="40"/>
    <b v="0"/>
    <m/>
    <b v="0"/>
    <n v="1264"/>
    <m/>
    <n v="1264"/>
    <n v="0"/>
    <b v="1"/>
    <b v="0"/>
  </r>
  <r>
    <s v="C"/>
    <s v="A"/>
    <n v="20130101"/>
    <n v="2013"/>
    <n v="52"/>
    <x v="9"/>
    <n v="562"/>
    <s v="NER"/>
    <x v="0"/>
    <s v="M"/>
    <s v="Import"/>
    <n v="0"/>
    <s v="W00"/>
    <x v="0"/>
    <n v="0"/>
    <s v="W00"/>
    <s v="World"/>
    <s v="H3"/>
    <s v="HS"/>
    <b v="1"/>
    <n v="3102"/>
    <s v="Fertilizers mineral or chemical, nitrogenous"/>
    <x v="2"/>
    <x v="1"/>
    <b v="0"/>
    <s v="C00"/>
    <s v="TOTAL CPC"/>
    <n v="0"/>
    <n v="0"/>
    <s v="TOTAL MOT"/>
    <n v="8"/>
    <s v="kg"/>
    <n v="14001395"/>
    <b v="0"/>
    <n v="-1"/>
    <s v="N/A"/>
    <m/>
    <b v="0"/>
    <n v="14001395"/>
    <b v="0"/>
    <m/>
    <b v="0"/>
    <n v="5318541"/>
    <m/>
    <n v="5318541"/>
    <n v="0"/>
    <b v="1"/>
    <b v="0"/>
  </r>
  <r>
    <s v="C"/>
    <s v="A"/>
    <n v="20130101"/>
    <n v="2013"/>
    <n v="52"/>
    <x v="9"/>
    <n v="562"/>
    <s v="NER"/>
    <x v="0"/>
    <s v="M"/>
    <s v="Import"/>
    <n v="56"/>
    <s v="BEL"/>
    <x v="18"/>
    <n v="0"/>
    <s v="W00"/>
    <s v="World"/>
    <s v="H3"/>
    <s v="HS"/>
    <b v="1"/>
    <n v="3102"/>
    <s v="Fertilizers mineral or chemical, nitrogenous"/>
    <x v="2"/>
    <x v="1"/>
    <b v="0"/>
    <s v="C00"/>
    <s v="TOTAL CPC"/>
    <n v="0"/>
    <n v="0"/>
    <s v="TOTAL MOT"/>
    <n v="8"/>
    <s v="kg"/>
    <n v="245700"/>
    <b v="0"/>
    <n v="-1"/>
    <s v="N/A"/>
    <m/>
    <b v="0"/>
    <n v="245700"/>
    <b v="0"/>
    <m/>
    <b v="0"/>
    <n v="285883"/>
    <m/>
    <n v="285883"/>
    <n v="0"/>
    <b v="1"/>
    <b v="0"/>
  </r>
  <r>
    <s v="C"/>
    <s v="A"/>
    <n v="20130101"/>
    <n v="2013"/>
    <n v="52"/>
    <x v="9"/>
    <n v="562"/>
    <s v="NER"/>
    <x v="0"/>
    <s v="M"/>
    <s v="Import"/>
    <n v="204"/>
    <s v="BEN"/>
    <x v="2"/>
    <n v="0"/>
    <s v="W00"/>
    <s v="World"/>
    <s v="H3"/>
    <s v="HS"/>
    <b v="1"/>
    <n v="3102"/>
    <s v="Fertilizers mineral or chemical, nitrogenous"/>
    <x v="2"/>
    <x v="1"/>
    <b v="0"/>
    <s v="C00"/>
    <s v="TOTAL CPC"/>
    <n v="0"/>
    <n v="0"/>
    <s v="TOTAL MOT"/>
    <n v="8"/>
    <s v="kg"/>
    <n v="10000"/>
    <b v="0"/>
    <n v="-1"/>
    <s v="N/A"/>
    <m/>
    <b v="0"/>
    <n v="10000"/>
    <b v="0"/>
    <m/>
    <b v="0"/>
    <n v="1520"/>
    <m/>
    <n v="1520"/>
    <n v="0"/>
    <b v="1"/>
    <b v="0"/>
  </r>
  <r>
    <s v="C"/>
    <s v="A"/>
    <n v="20130101"/>
    <n v="2013"/>
    <n v="52"/>
    <x v="9"/>
    <n v="562"/>
    <s v="NER"/>
    <x v="0"/>
    <s v="M"/>
    <s v="Import"/>
    <n v="251"/>
    <s v="FRA"/>
    <x v="3"/>
    <n v="0"/>
    <s v="W00"/>
    <s v="World"/>
    <s v="H3"/>
    <s v="HS"/>
    <b v="1"/>
    <n v="3102"/>
    <s v="Fertilizers mineral or chemical, nitrogenous"/>
    <x v="2"/>
    <x v="1"/>
    <b v="0"/>
    <s v="C00"/>
    <s v="TOTAL CPC"/>
    <n v="0"/>
    <n v="0"/>
    <s v="TOTAL MOT"/>
    <n v="8"/>
    <s v="kg"/>
    <n v="170100"/>
    <b v="0"/>
    <n v="-1"/>
    <s v="N/A"/>
    <m/>
    <b v="0"/>
    <n v="170100"/>
    <b v="0"/>
    <m/>
    <b v="0"/>
    <n v="155215"/>
    <m/>
    <n v="155215"/>
    <n v="0"/>
    <b v="1"/>
    <b v="0"/>
  </r>
  <r>
    <s v="C"/>
    <s v="A"/>
    <n v="20130101"/>
    <n v="2013"/>
    <n v="52"/>
    <x v="9"/>
    <n v="562"/>
    <s v="NER"/>
    <x v="0"/>
    <s v="M"/>
    <s v="Import"/>
    <n v="288"/>
    <s v="GHA"/>
    <x v="5"/>
    <n v="0"/>
    <s v="W00"/>
    <s v="World"/>
    <s v="H3"/>
    <s v="HS"/>
    <b v="1"/>
    <n v="3102"/>
    <s v="Fertilizers mineral or chemical, nitrogenous"/>
    <x v="2"/>
    <x v="1"/>
    <b v="0"/>
    <s v="C00"/>
    <s v="TOTAL CPC"/>
    <n v="0"/>
    <n v="0"/>
    <s v="TOTAL MOT"/>
    <n v="8"/>
    <s v="kg"/>
    <n v="552000"/>
    <b v="0"/>
    <n v="-1"/>
    <s v="N/A"/>
    <m/>
    <b v="0"/>
    <n v="552000"/>
    <b v="0"/>
    <m/>
    <b v="0"/>
    <n v="510750"/>
    <m/>
    <n v="510750"/>
    <n v="0"/>
    <b v="1"/>
    <b v="0"/>
  </r>
  <r>
    <s v="C"/>
    <s v="A"/>
    <n v="20130101"/>
    <n v="2013"/>
    <n v="52"/>
    <x v="9"/>
    <n v="562"/>
    <s v="NER"/>
    <x v="0"/>
    <s v="M"/>
    <s v="Import"/>
    <n v="372"/>
    <s v="IRL"/>
    <x v="75"/>
    <n v="0"/>
    <s v="W00"/>
    <s v="World"/>
    <s v="H3"/>
    <s v="HS"/>
    <b v="1"/>
    <n v="3102"/>
    <s v="Fertilizers mineral or chemical, nitrogenous"/>
    <x v="2"/>
    <x v="1"/>
    <b v="0"/>
    <s v="C00"/>
    <s v="TOTAL CPC"/>
    <n v="0"/>
    <n v="0"/>
    <s v="TOTAL MOT"/>
    <n v="8"/>
    <s v="kg"/>
    <n v="37800"/>
    <b v="0"/>
    <n v="-1"/>
    <s v="N/A"/>
    <m/>
    <b v="0"/>
    <n v="37800"/>
    <b v="0"/>
    <m/>
    <b v="0"/>
    <n v="43973"/>
    <m/>
    <n v="43973"/>
    <n v="0"/>
    <b v="1"/>
    <b v="0"/>
  </r>
  <r>
    <s v="C"/>
    <s v="A"/>
    <n v="20130101"/>
    <n v="2013"/>
    <n v="52"/>
    <x v="9"/>
    <n v="562"/>
    <s v="NER"/>
    <x v="0"/>
    <s v="M"/>
    <s v="Import"/>
    <n v="434"/>
    <s v="LBY"/>
    <x v="42"/>
    <n v="0"/>
    <s v="W00"/>
    <s v="World"/>
    <s v="H3"/>
    <s v="HS"/>
    <b v="1"/>
    <n v="3102"/>
    <s v="Fertilizers mineral or chemical, nitrogenous"/>
    <x v="2"/>
    <x v="1"/>
    <b v="0"/>
    <s v="C00"/>
    <s v="TOTAL CPC"/>
    <n v="0"/>
    <n v="0"/>
    <s v="TOTAL MOT"/>
    <n v="8"/>
    <s v="kg"/>
    <n v="6637000"/>
    <b v="0"/>
    <n v="-1"/>
    <s v="N/A"/>
    <m/>
    <b v="0"/>
    <n v="6637000"/>
    <b v="0"/>
    <m/>
    <b v="0"/>
    <n v="1854395"/>
    <m/>
    <n v="1854395"/>
    <n v="0"/>
    <b v="1"/>
    <b v="0"/>
  </r>
  <r>
    <s v="C"/>
    <s v="A"/>
    <n v="20130101"/>
    <n v="2013"/>
    <n v="52"/>
    <x v="9"/>
    <n v="562"/>
    <s v="NER"/>
    <x v="0"/>
    <s v="M"/>
    <s v="Import"/>
    <n v="566"/>
    <s v="NGA"/>
    <x v="8"/>
    <n v="0"/>
    <s v="W00"/>
    <s v="World"/>
    <s v="H3"/>
    <s v="HS"/>
    <b v="1"/>
    <n v="3102"/>
    <s v="Fertilizers mineral or chemical, nitrogenous"/>
    <x v="2"/>
    <x v="1"/>
    <b v="0"/>
    <s v="C00"/>
    <s v="TOTAL CPC"/>
    <n v="0"/>
    <n v="0"/>
    <s v="TOTAL MOT"/>
    <n v="8"/>
    <s v="kg"/>
    <n v="5507611"/>
    <b v="0"/>
    <n v="-1"/>
    <s v="N/A"/>
    <m/>
    <b v="0"/>
    <n v="5507611"/>
    <b v="0"/>
    <m/>
    <b v="0"/>
    <n v="1747038"/>
    <m/>
    <n v="1747038"/>
    <n v="0"/>
    <b v="1"/>
    <b v="0"/>
  </r>
  <r>
    <s v="C"/>
    <s v="A"/>
    <n v="20130101"/>
    <n v="2013"/>
    <n v="52"/>
    <x v="9"/>
    <n v="562"/>
    <s v="NER"/>
    <x v="0"/>
    <s v="M"/>
    <s v="Import"/>
    <n v="699"/>
    <s v="IND"/>
    <x v="11"/>
    <n v="0"/>
    <s v="W00"/>
    <s v="World"/>
    <s v="H3"/>
    <s v="HS"/>
    <b v="1"/>
    <n v="3102"/>
    <s v="Fertilizers mineral or chemical, nitrogenous"/>
    <x v="2"/>
    <x v="1"/>
    <b v="0"/>
    <s v="C00"/>
    <s v="TOTAL CPC"/>
    <n v="0"/>
    <n v="0"/>
    <s v="TOTAL MOT"/>
    <n v="8"/>
    <s v="kg"/>
    <n v="136600"/>
    <b v="0"/>
    <n v="-1"/>
    <s v="N/A"/>
    <m/>
    <b v="0"/>
    <n v="136600"/>
    <b v="0"/>
    <m/>
    <b v="0"/>
    <n v="125523"/>
    <m/>
    <n v="125523"/>
    <n v="0"/>
    <b v="1"/>
    <b v="0"/>
  </r>
  <r>
    <s v="C"/>
    <s v="A"/>
    <n v="20130101"/>
    <n v="2013"/>
    <n v="52"/>
    <x v="9"/>
    <n v="562"/>
    <s v="NER"/>
    <x v="0"/>
    <s v="M"/>
    <s v="Import"/>
    <n v="768"/>
    <s v="TGO"/>
    <x v="14"/>
    <n v="0"/>
    <s v="W00"/>
    <s v="World"/>
    <s v="H3"/>
    <s v="HS"/>
    <b v="1"/>
    <n v="3102"/>
    <s v="Fertilizers mineral or chemical, nitrogenous"/>
    <x v="2"/>
    <x v="1"/>
    <b v="0"/>
    <s v="C00"/>
    <s v="TOTAL CPC"/>
    <n v="0"/>
    <n v="0"/>
    <s v="TOTAL MOT"/>
    <n v="8"/>
    <s v="kg"/>
    <n v="461650"/>
    <b v="0"/>
    <n v="-1"/>
    <s v="N/A"/>
    <m/>
    <b v="0"/>
    <n v="461650"/>
    <b v="0"/>
    <m/>
    <b v="0"/>
    <n v="556776"/>
    <m/>
    <n v="556776"/>
    <n v="0"/>
    <b v="1"/>
    <b v="0"/>
  </r>
  <r>
    <s v="C"/>
    <s v="A"/>
    <n v="20130101"/>
    <n v="2013"/>
    <n v="52"/>
    <x v="9"/>
    <n v="562"/>
    <s v="NER"/>
    <x v="0"/>
    <s v="M"/>
    <s v="Import"/>
    <n v="842"/>
    <s v="USA"/>
    <x v="15"/>
    <n v="0"/>
    <s v="W00"/>
    <s v="World"/>
    <s v="H3"/>
    <s v="HS"/>
    <b v="1"/>
    <n v="3102"/>
    <s v="Fertilizers mineral or chemical, nitrogenous"/>
    <x v="2"/>
    <x v="1"/>
    <b v="0"/>
    <s v="C00"/>
    <s v="TOTAL CPC"/>
    <n v="0"/>
    <n v="0"/>
    <s v="TOTAL MOT"/>
    <n v="8"/>
    <s v="kg"/>
    <n v="242934"/>
    <b v="0"/>
    <n v="-1"/>
    <s v="N/A"/>
    <m/>
    <b v="0"/>
    <n v="242934"/>
    <b v="0"/>
    <m/>
    <b v="0"/>
    <n v="37470"/>
    <m/>
    <n v="37470"/>
    <n v="0"/>
    <b v="1"/>
    <b v="0"/>
  </r>
  <r>
    <s v="C"/>
    <s v="A"/>
    <n v="20130101"/>
    <n v="2013"/>
    <n v="52"/>
    <x v="9"/>
    <n v="562"/>
    <s v="NER"/>
    <x v="0"/>
    <s v="M"/>
    <s v="Import"/>
    <n v="0"/>
    <s v="W00"/>
    <x v="0"/>
    <n v="0"/>
    <s v="W00"/>
    <s v="World"/>
    <s v="H3"/>
    <s v="HS"/>
    <b v="1"/>
    <n v="310210"/>
    <s v="Fertilizers, mineral or chemical nitrogenous, urea, whether or not in aqueous solution"/>
    <x v="3"/>
    <x v="2"/>
    <b v="1"/>
    <s v="C00"/>
    <s v="TOTAL CPC"/>
    <n v="0"/>
    <n v="0"/>
    <s v="TOTAL MOT"/>
    <n v="8"/>
    <s v="kg"/>
    <n v="12615611"/>
    <b v="0"/>
    <n v="-1"/>
    <s v="N/A"/>
    <m/>
    <b v="0"/>
    <n v="12615611"/>
    <b v="0"/>
    <m/>
    <b v="0"/>
    <n v="4159297"/>
    <m/>
    <n v="4159297"/>
    <n v="0"/>
    <b v="1"/>
    <b v="0"/>
  </r>
  <r>
    <s v="C"/>
    <s v="A"/>
    <n v="20130101"/>
    <n v="2013"/>
    <n v="52"/>
    <x v="9"/>
    <n v="562"/>
    <s v="NER"/>
    <x v="0"/>
    <s v="M"/>
    <s v="Import"/>
    <n v="204"/>
    <s v="BEN"/>
    <x v="2"/>
    <n v="0"/>
    <s v="W00"/>
    <s v="World"/>
    <s v="H3"/>
    <s v="HS"/>
    <b v="1"/>
    <n v="310210"/>
    <s v="Fertilizers, mineral or chemical nitrogenous, urea, whether or not in aqueous solution"/>
    <x v="3"/>
    <x v="2"/>
    <b v="1"/>
    <s v="C00"/>
    <s v="TOTAL CPC"/>
    <n v="0"/>
    <n v="0"/>
    <s v="TOTAL MOT"/>
    <n v="8"/>
    <s v="kg"/>
    <n v="10000"/>
    <b v="0"/>
    <n v="-1"/>
    <s v="N/A"/>
    <m/>
    <b v="0"/>
    <n v="10000"/>
    <b v="0"/>
    <m/>
    <b v="0"/>
    <n v="1520"/>
    <m/>
    <n v="1520"/>
    <n v="0"/>
    <b v="1"/>
    <b v="0"/>
  </r>
  <r>
    <s v="C"/>
    <s v="A"/>
    <n v="20130101"/>
    <n v="2013"/>
    <n v="52"/>
    <x v="9"/>
    <n v="562"/>
    <s v="NER"/>
    <x v="0"/>
    <s v="M"/>
    <s v="Import"/>
    <n v="288"/>
    <s v="GHA"/>
    <x v="5"/>
    <n v="0"/>
    <s v="W00"/>
    <s v="World"/>
    <s v="H3"/>
    <s v="HS"/>
    <b v="1"/>
    <n v="310210"/>
    <s v="Fertilizers, mineral or chemical nitrogenous, urea, whether or not in aqueous solution"/>
    <x v="3"/>
    <x v="2"/>
    <b v="1"/>
    <s v="C00"/>
    <s v="TOTAL CPC"/>
    <n v="0"/>
    <n v="0"/>
    <s v="TOTAL MOT"/>
    <n v="8"/>
    <s v="kg"/>
    <n v="1000"/>
    <b v="0"/>
    <n v="-1"/>
    <s v="N/A"/>
    <m/>
    <b v="0"/>
    <n v="1000"/>
    <b v="0"/>
    <m/>
    <b v="0"/>
    <n v="304"/>
    <m/>
    <n v="304"/>
    <n v="0"/>
    <b v="1"/>
    <b v="0"/>
  </r>
  <r>
    <s v="C"/>
    <s v="A"/>
    <n v="20130101"/>
    <n v="2013"/>
    <n v="52"/>
    <x v="9"/>
    <n v="562"/>
    <s v="NER"/>
    <x v="0"/>
    <s v="M"/>
    <s v="Import"/>
    <n v="434"/>
    <s v="LBY"/>
    <x v="42"/>
    <n v="0"/>
    <s v="W00"/>
    <s v="World"/>
    <s v="H3"/>
    <s v="HS"/>
    <b v="1"/>
    <n v="310210"/>
    <s v="Fertilizers, mineral or chemical nitrogenous, urea, whether or not in aqueous solution"/>
    <x v="3"/>
    <x v="2"/>
    <b v="1"/>
    <s v="C00"/>
    <s v="TOTAL CPC"/>
    <n v="0"/>
    <n v="0"/>
    <s v="TOTAL MOT"/>
    <n v="8"/>
    <s v="kg"/>
    <n v="6637000"/>
    <b v="0"/>
    <n v="-1"/>
    <s v="N/A"/>
    <m/>
    <b v="0"/>
    <n v="6637000"/>
    <b v="0"/>
    <m/>
    <b v="0"/>
    <n v="1854395"/>
    <m/>
    <n v="1854395"/>
    <n v="0"/>
    <b v="1"/>
    <b v="0"/>
  </r>
  <r>
    <s v="C"/>
    <s v="A"/>
    <n v="20130101"/>
    <n v="2013"/>
    <n v="52"/>
    <x v="9"/>
    <n v="562"/>
    <s v="NER"/>
    <x v="0"/>
    <s v="M"/>
    <s v="Import"/>
    <n v="566"/>
    <s v="NGA"/>
    <x v="8"/>
    <n v="0"/>
    <s v="W00"/>
    <s v="World"/>
    <s v="H3"/>
    <s v="HS"/>
    <b v="1"/>
    <n v="310210"/>
    <s v="Fertilizers, mineral or chemical nitrogenous, urea, whether or not in aqueous solution"/>
    <x v="3"/>
    <x v="2"/>
    <b v="1"/>
    <s v="C00"/>
    <s v="TOTAL CPC"/>
    <n v="0"/>
    <n v="0"/>
    <s v="TOTAL MOT"/>
    <n v="8"/>
    <s v="kg"/>
    <n v="5507611"/>
    <b v="0"/>
    <n v="-1"/>
    <s v="N/A"/>
    <m/>
    <b v="0"/>
    <n v="5507611"/>
    <b v="0"/>
    <m/>
    <b v="0"/>
    <n v="1747038"/>
    <m/>
    <n v="1747038"/>
    <n v="0"/>
    <b v="1"/>
    <b v="0"/>
  </r>
  <r>
    <s v="C"/>
    <s v="A"/>
    <n v="20130101"/>
    <n v="2013"/>
    <n v="52"/>
    <x v="9"/>
    <n v="562"/>
    <s v="NER"/>
    <x v="0"/>
    <s v="M"/>
    <s v="Import"/>
    <n v="768"/>
    <s v="TGO"/>
    <x v="14"/>
    <n v="0"/>
    <s v="W00"/>
    <s v="World"/>
    <s v="H3"/>
    <s v="HS"/>
    <b v="1"/>
    <n v="310210"/>
    <s v="Fertilizers, mineral or chemical nitrogenous, urea, whether or not in aqueous solution"/>
    <x v="3"/>
    <x v="2"/>
    <b v="1"/>
    <s v="C00"/>
    <s v="TOTAL CPC"/>
    <n v="0"/>
    <n v="0"/>
    <s v="TOTAL MOT"/>
    <n v="8"/>
    <s v="kg"/>
    <n v="460000"/>
    <b v="0"/>
    <n v="-1"/>
    <s v="N/A"/>
    <m/>
    <b v="0"/>
    <n v="460000"/>
    <b v="0"/>
    <m/>
    <b v="0"/>
    <n v="556040"/>
    <m/>
    <n v="556040"/>
    <n v="0"/>
    <b v="1"/>
    <b v="0"/>
  </r>
  <r>
    <s v="C"/>
    <s v="A"/>
    <n v="20130101"/>
    <n v="2013"/>
    <n v="52"/>
    <x v="9"/>
    <n v="562"/>
    <s v="NER"/>
    <x v="0"/>
    <s v="M"/>
    <s v="Import"/>
    <n v="0"/>
    <s v="W00"/>
    <x v="0"/>
    <n v="0"/>
    <s v="W00"/>
    <s v="World"/>
    <s v="H3"/>
    <s v="HS"/>
    <b v="1"/>
    <n v="310221"/>
    <s v="Fertilizers, mineral or chemical nitrogenous, ammonium sulphate"/>
    <x v="15"/>
    <x v="2"/>
    <b v="1"/>
    <s v="C00"/>
    <s v="TOTAL CPC"/>
    <n v="0"/>
    <n v="0"/>
    <s v="TOTAL MOT"/>
    <n v="8"/>
    <s v="kg"/>
    <n v="282934"/>
    <b v="0"/>
    <n v="-1"/>
    <s v="N/A"/>
    <m/>
    <b v="0"/>
    <n v="282934"/>
    <b v="0"/>
    <m/>
    <b v="0"/>
    <n v="46446"/>
    <m/>
    <n v="46446"/>
    <n v="0"/>
    <b v="1"/>
    <b v="0"/>
  </r>
  <r>
    <s v="C"/>
    <s v="A"/>
    <n v="20130101"/>
    <n v="2013"/>
    <n v="52"/>
    <x v="9"/>
    <n v="562"/>
    <s v="NER"/>
    <x v="0"/>
    <s v="M"/>
    <s v="Import"/>
    <n v="288"/>
    <s v="GHA"/>
    <x v="5"/>
    <n v="0"/>
    <s v="W00"/>
    <s v="World"/>
    <s v="H3"/>
    <s v="HS"/>
    <b v="1"/>
    <n v="310221"/>
    <s v="Fertilizers, mineral or chemical nitrogenous, ammonium sulphate"/>
    <x v="15"/>
    <x v="2"/>
    <b v="1"/>
    <s v="C00"/>
    <s v="TOTAL CPC"/>
    <n v="0"/>
    <n v="0"/>
    <s v="TOTAL MOT"/>
    <n v="8"/>
    <s v="kg"/>
    <n v="40000"/>
    <b v="0"/>
    <n v="-1"/>
    <s v="N/A"/>
    <m/>
    <b v="0"/>
    <n v="40000"/>
    <b v="0"/>
    <m/>
    <b v="0"/>
    <n v="8976"/>
    <m/>
    <n v="8976"/>
    <n v="0"/>
    <b v="1"/>
    <b v="0"/>
  </r>
  <r>
    <s v="C"/>
    <s v="A"/>
    <n v="20130101"/>
    <n v="2013"/>
    <n v="52"/>
    <x v="9"/>
    <n v="562"/>
    <s v="NER"/>
    <x v="0"/>
    <s v="M"/>
    <s v="Import"/>
    <n v="842"/>
    <s v="USA"/>
    <x v="15"/>
    <n v="0"/>
    <s v="W00"/>
    <s v="World"/>
    <s v="H3"/>
    <s v="HS"/>
    <b v="1"/>
    <n v="310221"/>
    <s v="Fertilizers, mineral or chemical nitrogenous, ammonium sulphate"/>
    <x v="15"/>
    <x v="2"/>
    <b v="1"/>
    <s v="C00"/>
    <s v="TOTAL CPC"/>
    <n v="0"/>
    <n v="0"/>
    <s v="TOTAL MOT"/>
    <n v="8"/>
    <s v="kg"/>
    <n v="242934"/>
    <b v="0"/>
    <n v="-1"/>
    <s v="N/A"/>
    <m/>
    <b v="0"/>
    <n v="242934"/>
    <b v="0"/>
    <m/>
    <b v="0"/>
    <n v="37470"/>
    <m/>
    <n v="37470"/>
    <n v="0"/>
    <b v="1"/>
    <b v="0"/>
  </r>
  <r>
    <s v="C"/>
    <s v="A"/>
    <n v="20130101"/>
    <n v="2013"/>
    <n v="52"/>
    <x v="9"/>
    <n v="562"/>
    <s v="NER"/>
    <x v="0"/>
    <s v="M"/>
    <s v="Import"/>
    <n v="0"/>
    <s v="W00"/>
    <x v="0"/>
    <n v="0"/>
    <s v="W00"/>
    <s v="World"/>
    <s v="H3"/>
    <s v="HS"/>
    <b v="1"/>
    <n v="310229"/>
    <s v="Fertilizers, mineral or chemical nitrogenous, other than ammonium sulphate"/>
    <x v="4"/>
    <x v="2"/>
    <b v="1"/>
    <s v="C00"/>
    <s v="TOTAL CPC"/>
    <n v="0"/>
    <n v="0"/>
    <s v="TOTAL MOT"/>
    <n v="8"/>
    <s v="kg"/>
    <n v="16600"/>
    <b v="0"/>
    <n v="-1"/>
    <s v="N/A"/>
    <m/>
    <b v="0"/>
    <n v="16600"/>
    <b v="0"/>
    <m/>
    <b v="0"/>
    <n v="4459"/>
    <m/>
    <n v="4459"/>
    <n v="0"/>
    <b v="1"/>
    <b v="0"/>
  </r>
  <r>
    <s v="C"/>
    <s v="A"/>
    <n v="20130101"/>
    <n v="2013"/>
    <n v="52"/>
    <x v="9"/>
    <n v="562"/>
    <s v="NER"/>
    <x v="0"/>
    <s v="M"/>
    <s v="Import"/>
    <n v="699"/>
    <s v="IND"/>
    <x v="11"/>
    <n v="0"/>
    <s v="W00"/>
    <s v="World"/>
    <s v="H3"/>
    <s v="HS"/>
    <b v="1"/>
    <n v="310229"/>
    <s v="Fertilizers, mineral or chemical nitrogenous, other than ammonium sulphate"/>
    <x v="4"/>
    <x v="2"/>
    <b v="1"/>
    <s v="C00"/>
    <s v="TOTAL CPC"/>
    <n v="0"/>
    <n v="0"/>
    <s v="TOTAL MOT"/>
    <n v="8"/>
    <s v="kg"/>
    <n v="16600"/>
    <b v="0"/>
    <n v="-1"/>
    <s v="N/A"/>
    <m/>
    <b v="0"/>
    <n v="16600"/>
    <b v="0"/>
    <m/>
    <b v="0"/>
    <n v="4459"/>
    <m/>
    <n v="4459"/>
    <n v="0"/>
    <b v="1"/>
    <b v="0"/>
  </r>
  <r>
    <s v="C"/>
    <s v="A"/>
    <n v="20130101"/>
    <n v="2013"/>
    <n v="52"/>
    <x v="9"/>
    <n v="562"/>
    <s v="NER"/>
    <x v="0"/>
    <s v="M"/>
    <s v="Import"/>
    <n v="0"/>
    <s v="W00"/>
    <x v="0"/>
    <n v="0"/>
    <s v="W00"/>
    <s v="World"/>
    <s v="H3"/>
    <s v="HS"/>
    <b v="1"/>
    <n v="310230"/>
    <s v="Fertilizers, mineral or chemical nitrogenous, ammonium nitrate, whether or not in aqueous solution"/>
    <x v="5"/>
    <x v="2"/>
    <b v="1"/>
    <s v="C00"/>
    <s v="TOTAL CPC"/>
    <n v="0"/>
    <n v="0"/>
    <s v="TOTAL MOT"/>
    <n v="8"/>
    <s v="kg"/>
    <n v="1043600"/>
    <b v="0"/>
    <n v="-1"/>
    <s v="N/A"/>
    <m/>
    <b v="0"/>
    <n v="1043600"/>
    <b v="0"/>
    <m/>
    <b v="0"/>
    <n v="1098483"/>
    <m/>
    <n v="1098483"/>
    <n v="0"/>
    <b v="1"/>
    <b v="0"/>
  </r>
  <r>
    <s v="C"/>
    <s v="A"/>
    <n v="20130101"/>
    <n v="2013"/>
    <n v="52"/>
    <x v="9"/>
    <n v="562"/>
    <s v="NER"/>
    <x v="0"/>
    <s v="M"/>
    <s v="Import"/>
    <n v="56"/>
    <s v="BEL"/>
    <x v="18"/>
    <n v="0"/>
    <s v="W00"/>
    <s v="World"/>
    <s v="H3"/>
    <s v="HS"/>
    <b v="1"/>
    <n v="310230"/>
    <s v="Fertilizers, mineral or chemical nitrogenous, ammonium nitrate, whether or not in aqueous solution"/>
    <x v="5"/>
    <x v="2"/>
    <b v="1"/>
    <s v="C00"/>
    <s v="TOTAL CPC"/>
    <n v="0"/>
    <n v="0"/>
    <s v="TOTAL MOT"/>
    <n v="8"/>
    <s v="kg"/>
    <n v="245700"/>
    <b v="0"/>
    <n v="-1"/>
    <s v="N/A"/>
    <m/>
    <b v="0"/>
    <n v="245700"/>
    <b v="0"/>
    <m/>
    <b v="0"/>
    <n v="285883"/>
    <m/>
    <n v="285883"/>
    <n v="0"/>
    <b v="1"/>
    <b v="0"/>
  </r>
  <r>
    <s v="C"/>
    <s v="A"/>
    <n v="20130101"/>
    <n v="2013"/>
    <n v="52"/>
    <x v="9"/>
    <n v="562"/>
    <s v="NER"/>
    <x v="0"/>
    <s v="M"/>
    <s v="Import"/>
    <n v="251"/>
    <s v="FRA"/>
    <x v="3"/>
    <n v="0"/>
    <s v="W00"/>
    <s v="World"/>
    <s v="H3"/>
    <s v="HS"/>
    <b v="1"/>
    <n v="310230"/>
    <s v="Fertilizers, mineral or chemical nitrogenous, ammonium nitrate, whether or not in aqueous solution"/>
    <x v="5"/>
    <x v="2"/>
    <b v="1"/>
    <s v="C00"/>
    <s v="TOTAL CPC"/>
    <n v="0"/>
    <n v="0"/>
    <s v="TOTAL MOT"/>
    <n v="8"/>
    <s v="kg"/>
    <n v="170100"/>
    <b v="0"/>
    <n v="-1"/>
    <s v="N/A"/>
    <m/>
    <b v="0"/>
    <n v="170100"/>
    <b v="0"/>
    <m/>
    <b v="0"/>
    <n v="155215"/>
    <m/>
    <n v="155215"/>
    <n v="0"/>
    <b v="1"/>
    <b v="0"/>
  </r>
  <r>
    <s v="C"/>
    <s v="A"/>
    <n v="20130101"/>
    <n v="2013"/>
    <n v="52"/>
    <x v="9"/>
    <n v="562"/>
    <s v="NER"/>
    <x v="0"/>
    <s v="M"/>
    <s v="Import"/>
    <n v="288"/>
    <s v="GHA"/>
    <x v="5"/>
    <n v="0"/>
    <s v="W00"/>
    <s v="World"/>
    <s v="H3"/>
    <s v="HS"/>
    <b v="1"/>
    <n v="310230"/>
    <s v="Fertilizers, mineral or chemical nitrogenous, ammonium nitrate, whether or not in aqueous solution"/>
    <x v="5"/>
    <x v="2"/>
    <b v="1"/>
    <s v="C00"/>
    <s v="TOTAL CPC"/>
    <n v="0"/>
    <n v="0"/>
    <s v="TOTAL MOT"/>
    <n v="8"/>
    <s v="kg"/>
    <n v="470000"/>
    <b v="0"/>
    <n v="-1"/>
    <s v="N/A"/>
    <m/>
    <b v="0"/>
    <n v="470000"/>
    <b v="0"/>
    <m/>
    <b v="0"/>
    <n v="492349"/>
    <m/>
    <n v="492349"/>
    <n v="0"/>
    <b v="1"/>
    <b v="0"/>
  </r>
  <r>
    <s v="C"/>
    <s v="A"/>
    <n v="20130101"/>
    <n v="2013"/>
    <n v="52"/>
    <x v="9"/>
    <n v="562"/>
    <s v="NER"/>
    <x v="0"/>
    <s v="M"/>
    <s v="Import"/>
    <n v="372"/>
    <s v="IRL"/>
    <x v="75"/>
    <n v="0"/>
    <s v="W00"/>
    <s v="World"/>
    <s v="H3"/>
    <s v="HS"/>
    <b v="1"/>
    <n v="310230"/>
    <s v="Fertilizers, mineral or chemical nitrogenous, ammonium nitrate, whether or not in aqueous solution"/>
    <x v="5"/>
    <x v="2"/>
    <b v="1"/>
    <s v="C00"/>
    <s v="TOTAL CPC"/>
    <n v="0"/>
    <n v="0"/>
    <s v="TOTAL MOT"/>
    <n v="8"/>
    <s v="kg"/>
    <n v="37800"/>
    <b v="0"/>
    <n v="-1"/>
    <s v="N/A"/>
    <m/>
    <b v="0"/>
    <n v="37800"/>
    <b v="0"/>
    <m/>
    <b v="0"/>
    <n v="43973"/>
    <m/>
    <n v="43973"/>
    <n v="0"/>
    <b v="1"/>
    <b v="0"/>
  </r>
  <r>
    <s v="C"/>
    <s v="A"/>
    <n v="20130101"/>
    <n v="2013"/>
    <n v="52"/>
    <x v="9"/>
    <n v="562"/>
    <s v="NER"/>
    <x v="0"/>
    <s v="M"/>
    <s v="Import"/>
    <n v="699"/>
    <s v="IND"/>
    <x v="11"/>
    <n v="0"/>
    <s v="W00"/>
    <s v="World"/>
    <s v="H3"/>
    <s v="HS"/>
    <b v="1"/>
    <n v="310230"/>
    <s v="Fertilizers, mineral or chemical nitrogenous, ammonium nitrate, whether or not in aqueous solution"/>
    <x v="5"/>
    <x v="2"/>
    <b v="1"/>
    <s v="C00"/>
    <s v="TOTAL CPC"/>
    <n v="0"/>
    <n v="0"/>
    <s v="TOTAL MOT"/>
    <n v="8"/>
    <s v="kg"/>
    <n v="120000"/>
    <b v="0"/>
    <n v="-1"/>
    <s v="N/A"/>
    <m/>
    <b v="0"/>
    <n v="120000"/>
    <b v="0"/>
    <m/>
    <b v="0"/>
    <n v="121064"/>
    <m/>
    <n v="121064"/>
    <n v="0"/>
    <b v="1"/>
    <b v="0"/>
  </r>
  <r>
    <s v="C"/>
    <s v="A"/>
    <n v="20130101"/>
    <n v="2013"/>
    <n v="52"/>
    <x v="9"/>
    <n v="562"/>
    <s v="NER"/>
    <x v="0"/>
    <s v="M"/>
    <s v="Import"/>
    <n v="0"/>
    <s v="W00"/>
    <x v="0"/>
    <n v="0"/>
    <s v="W00"/>
    <s v="World"/>
    <s v="H3"/>
    <s v="HS"/>
    <b v="1"/>
    <n v="310250"/>
    <s v="Fertilizers, mineral or chemical nitrogenous, sodium nitrate"/>
    <x v="6"/>
    <x v="2"/>
    <b v="1"/>
    <s v="C00"/>
    <s v="TOTAL CPC"/>
    <n v="0"/>
    <n v="0"/>
    <s v="TOTAL MOT"/>
    <n v="8"/>
    <s v="kg"/>
    <n v="1000"/>
    <b v="0"/>
    <n v="-1"/>
    <s v="N/A"/>
    <m/>
    <b v="0"/>
    <n v="1000"/>
    <b v="0"/>
    <m/>
    <b v="0"/>
    <n v="2967"/>
    <m/>
    <n v="2967"/>
    <n v="0"/>
    <b v="1"/>
    <b v="0"/>
  </r>
  <r>
    <s v="C"/>
    <s v="A"/>
    <n v="20130101"/>
    <n v="2013"/>
    <n v="52"/>
    <x v="9"/>
    <n v="562"/>
    <s v="NER"/>
    <x v="0"/>
    <s v="M"/>
    <s v="Import"/>
    <n v="288"/>
    <s v="GHA"/>
    <x v="5"/>
    <n v="0"/>
    <s v="W00"/>
    <s v="World"/>
    <s v="H3"/>
    <s v="HS"/>
    <b v="1"/>
    <n v="310250"/>
    <s v="Fertilizers, mineral or chemical nitrogenous, sodium nitrate"/>
    <x v="6"/>
    <x v="2"/>
    <b v="1"/>
    <s v="C00"/>
    <s v="TOTAL CPC"/>
    <n v="0"/>
    <n v="0"/>
    <s v="TOTAL MOT"/>
    <n v="8"/>
    <s v="kg"/>
    <n v="1000"/>
    <b v="0"/>
    <n v="-1"/>
    <s v="N/A"/>
    <m/>
    <b v="0"/>
    <n v="1000"/>
    <b v="0"/>
    <m/>
    <b v="0"/>
    <n v="2967"/>
    <m/>
    <n v="2967"/>
    <n v="0"/>
    <b v="1"/>
    <b v="0"/>
  </r>
  <r>
    <s v="C"/>
    <s v="A"/>
    <n v="20130101"/>
    <n v="2013"/>
    <n v="52"/>
    <x v="9"/>
    <n v="562"/>
    <s v="NER"/>
    <x v="0"/>
    <s v="M"/>
    <s v="Import"/>
    <n v="0"/>
    <s v="W00"/>
    <x v="0"/>
    <n v="0"/>
    <s v="W00"/>
    <s v="World"/>
    <s v="H3"/>
    <s v="HS"/>
    <b v="1"/>
    <n v="310290"/>
    <s v="Fertilizers, mineral or chemical nitrogenous, other kinds including mixtures not specified in the foregoing subheadings"/>
    <x v="6"/>
    <x v="2"/>
    <b v="1"/>
    <s v="C00"/>
    <s v="TOTAL CPC"/>
    <n v="0"/>
    <n v="0"/>
    <s v="TOTAL MOT"/>
    <n v="8"/>
    <s v="kg"/>
    <n v="41650"/>
    <b v="0"/>
    <n v="-1"/>
    <s v="N/A"/>
    <m/>
    <b v="0"/>
    <n v="41650"/>
    <b v="0"/>
    <m/>
    <b v="0"/>
    <n v="6889"/>
    <m/>
    <n v="6889"/>
    <n v="0"/>
    <b v="1"/>
    <b v="0"/>
  </r>
  <r>
    <s v="C"/>
    <s v="A"/>
    <n v="20130101"/>
    <n v="2013"/>
    <n v="52"/>
    <x v="9"/>
    <n v="562"/>
    <s v="NER"/>
    <x v="0"/>
    <s v="M"/>
    <s v="Import"/>
    <n v="288"/>
    <s v="GHA"/>
    <x v="5"/>
    <n v="0"/>
    <s v="W00"/>
    <s v="World"/>
    <s v="H3"/>
    <s v="HS"/>
    <b v="1"/>
    <n v="310290"/>
    <s v="Fertilizers, mineral or chemical nitrogenous, other kinds including mixtures not specified in the foregoing subheadings"/>
    <x v="6"/>
    <x v="2"/>
    <b v="1"/>
    <s v="C00"/>
    <s v="TOTAL CPC"/>
    <n v="0"/>
    <n v="0"/>
    <s v="TOTAL MOT"/>
    <n v="8"/>
    <s v="kg"/>
    <n v="40000"/>
    <b v="0"/>
    <n v="-1"/>
    <s v="N/A"/>
    <m/>
    <b v="0"/>
    <n v="40000"/>
    <b v="0"/>
    <m/>
    <b v="0"/>
    <n v="6153"/>
    <m/>
    <n v="6153"/>
    <n v="0"/>
    <b v="1"/>
    <b v="0"/>
  </r>
  <r>
    <s v="C"/>
    <s v="A"/>
    <n v="20130101"/>
    <n v="2013"/>
    <n v="52"/>
    <x v="9"/>
    <n v="562"/>
    <s v="NER"/>
    <x v="0"/>
    <s v="M"/>
    <s v="Import"/>
    <n v="768"/>
    <s v="TGO"/>
    <x v="14"/>
    <n v="0"/>
    <s v="W00"/>
    <s v="World"/>
    <s v="H3"/>
    <s v="HS"/>
    <b v="1"/>
    <n v="310290"/>
    <s v="Fertilizers, mineral or chemical nitrogenous, other kinds including mixtures not specified in the foregoing subheadings"/>
    <x v="6"/>
    <x v="2"/>
    <b v="1"/>
    <s v="C00"/>
    <s v="TOTAL CPC"/>
    <n v="0"/>
    <n v="0"/>
    <s v="TOTAL MOT"/>
    <n v="8"/>
    <s v="kg"/>
    <n v="1650"/>
    <b v="0"/>
    <n v="-1"/>
    <s v="N/A"/>
    <m/>
    <b v="0"/>
    <n v="1650"/>
    <b v="0"/>
    <m/>
    <b v="0"/>
    <n v="736"/>
    <m/>
    <n v="736"/>
    <n v="0"/>
    <b v="1"/>
    <b v="0"/>
  </r>
  <r>
    <s v="C"/>
    <s v="A"/>
    <n v="20130101"/>
    <n v="2013"/>
    <n v="52"/>
    <x v="9"/>
    <n v="562"/>
    <s v="NER"/>
    <x v="0"/>
    <s v="M"/>
    <s v="Import"/>
    <n v="0"/>
    <s v="W00"/>
    <x v="0"/>
    <n v="0"/>
    <s v="W00"/>
    <s v="World"/>
    <s v="H3"/>
    <s v="HS"/>
    <b v="1"/>
    <n v="3104"/>
    <s v="Fertilizers mineral or chemical, potassic"/>
    <x v="9"/>
    <x v="1"/>
    <b v="0"/>
    <s v="C00"/>
    <s v="TOTAL CPC"/>
    <n v="0"/>
    <n v="0"/>
    <s v="TOTAL MOT"/>
    <n v="8"/>
    <s v="kg"/>
    <n v="2104200"/>
    <b v="0"/>
    <n v="-1"/>
    <s v="N/A"/>
    <m/>
    <b v="0"/>
    <n v="2104200"/>
    <b v="0"/>
    <m/>
    <b v="0"/>
    <n v="2700643"/>
    <m/>
    <n v="2700643"/>
    <n v="0"/>
    <b v="1"/>
    <b v="0"/>
  </r>
  <r>
    <s v="C"/>
    <s v="A"/>
    <n v="20130101"/>
    <n v="2013"/>
    <n v="52"/>
    <x v="9"/>
    <n v="562"/>
    <s v="NER"/>
    <x v="0"/>
    <s v="M"/>
    <s v="Import"/>
    <n v="112"/>
    <s v="BLR"/>
    <x v="19"/>
    <n v="0"/>
    <s v="W00"/>
    <s v="World"/>
    <s v="H3"/>
    <s v="HS"/>
    <b v="1"/>
    <n v="3104"/>
    <s v="Fertilizers mineral or chemical, potassic"/>
    <x v="9"/>
    <x v="1"/>
    <b v="0"/>
    <s v="C00"/>
    <s v="TOTAL CPC"/>
    <n v="0"/>
    <n v="0"/>
    <s v="TOTAL MOT"/>
    <n v="8"/>
    <s v="kg"/>
    <n v="600000"/>
    <b v="0"/>
    <n v="-1"/>
    <s v="N/A"/>
    <m/>
    <b v="0"/>
    <n v="600000"/>
    <b v="0"/>
    <m/>
    <b v="0"/>
    <n v="786874"/>
    <m/>
    <n v="786874"/>
    <n v="0"/>
    <b v="1"/>
    <b v="0"/>
  </r>
  <r>
    <s v="C"/>
    <s v="A"/>
    <n v="20130101"/>
    <n v="2013"/>
    <n v="52"/>
    <x v="9"/>
    <n v="562"/>
    <s v="NER"/>
    <x v="0"/>
    <s v="M"/>
    <s v="Import"/>
    <n v="204"/>
    <s v="BEN"/>
    <x v="2"/>
    <n v="0"/>
    <s v="W00"/>
    <s v="World"/>
    <s v="H3"/>
    <s v="HS"/>
    <b v="1"/>
    <n v="3104"/>
    <s v="Fertilizers mineral or chemical, potassic"/>
    <x v="9"/>
    <x v="1"/>
    <b v="0"/>
    <s v="C00"/>
    <s v="TOTAL CPC"/>
    <n v="0"/>
    <n v="0"/>
    <s v="TOTAL MOT"/>
    <n v="8"/>
    <s v="kg"/>
    <n v="100"/>
    <b v="0"/>
    <n v="-1"/>
    <s v="N/A"/>
    <m/>
    <b v="0"/>
    <n v="100"/>
    <b v="0"/>
    <m/>
    <b v="0"/>
    <n v="507"/>
    <m/>
    <n v="507"/>
    <n v="0"/>
    <b v="1"/>
    <b v="0"/>
  </r>
  <r>
    <s v="C"/>
    <s v="A"/>
    <n v="20130101"/>
    <n v="2013"/>
    <n v="52"/>
    <x v="9"/>
    <n v="562"/>
    <s v="NER"/>
    <x v="0"/>
    <s v="M"/>
    <s v="Import"/>
    <n v="566"/>
    <s v="NGA"/>
    <x v="8"/>
    <n v="0"/>
    <s v="W00"/>
    <s v="World"/>
    <s v="H3"/>
    <s v="HS"/>
    <b v="1"/>
    <n v="3104"/>
    <s v="Fertilizers mineral or chemical, potassic"/>
    <x v="9"/>
    <x v="1"/>
    <b v="0"/>
    <s v="C00"/>
    <s v="TOTAL CPC"/>
    <n v="0"/>
    <n v="0"/>
    <s v="TOTAL MOT"/>
    <n v="8"/>
    <s v="kg"/>
    <n v="100"/>
    <b v="0"/>
    <n v="-1"/>
    <s v="N/A"/>
    <m/>
    <b v="0"/>
    <n v="100"/>
    <b v="0"/>
    <m/>
    <b v="0"/>
    <n v="1216"/>
    <m/>
    <n v="1216"/>
    <n v="0"/>
    <b v="1"/>
    <b v="0"/>
  </r>
  <r>
    <s v="C"/>
    <s v="A"/>
    <n v="20130101"/>
    <n v="2013"/>
    <n v="52"/>
    <x v="9"/>
    <n v="562"/>
    <s v="NER"/>
    <x v="0"/>
    <s v="M"/>
    <s v="Import"/>
    <n v="699"/>
    <s v="IND"/>
    <x v="11"/>
    <n v="0"/>
    <s v="W00"/>
    <s v="World"/>
    <s v="H3"/>
    <s v="HS"/>
    <b v="1"/>
    <n v="3104"/>
    <s v="Fertilizers mineral or chemical, potassic"/>
    <x v="9"/>
    <x v="1"/>
    <b v="0"/>
    <s v="C00"/>
    <s v="TOTAL CPC"/>
    <n v="0"/>
    <n v="0"/>
    <s v="TOTAL MOT"/>
    <n v="8"/>
    <s v="kg"/>
    <n v="1504000"/>
    <b v="0"/>
    <n v="-1"/>
    <s v="N/A"/>
    <m/>
    <b v="0"/>
    <n v="1504000"/>
    <b v="0"/>
    <m/>
    <b v="0"/>
    <n v="1912046"/>
    <m/>
    <n v="1912046"/>
    <n v="0"/>
    <b v="1"/>
    <b v="0"/>
  </r>
  <r>
    <s v="C"/>
    <s v="A"/>
    <n v="20130101"/>
    <n v="2013"/>
    <n v="52"/>
    <x v="9"/>
    <n v="562"/>
    <s v="NER"/>
    <x v="0"/>
    <s v="M"/>
    <s v="Import"/>
    <n v="0"/>
    <s v="W00"/>
    <x v="0"/>
    <n v="0"/>
    <s v="W00"/>
    <s v="World"/>
    <s v="H3"/>
    <s v="HS"/>
    <b v="1"/>
    <n v="310420"/>
    <s v="Fertilizers, mineral or chemical potassic, potassium chloride"/>
    <x v="10"/>
    <x v="2"/>
    <b v="1"/>
    <s v="C00"/>
    <s v="TOTAL CPC"/>
    <n v="0"/>
    <n v="0"/>
    <s v="TOTAL MOT"/>
    <n v="8"/>
    <s v="kg"/>
    <n v="2104000"/>
    <b v="0"/>
    <n v="-1"/>
    <s v="N/A"/>
    <m/>
    <b v="0"/>
    <n v="2104000"/>
    <b v="0"/>
    <m/>
    <b v="0"/>
    <n v="2698921"/>
    <m/>
    <n v="2698921"/>
    <n v="0"/>
    <b v="1"/>
    <b v="0"/>
  </r>
  <r>
    <s v="C"/>
    <s v="A"/>
    <n v="20130101"/>
    <n v="2013"/>
    <n v="52"/>
    <x v="9"/>
    <n v="562"/>
    <s v="NER"/>
    <x v="0"/>
    <s v="M"/>
    <s v="Import"/>
    <n v="112"/>
    <s v="BLR"/>
    <x v="19"/>
    <n v="0"/>
    <s v="W00"/>
    <s v="World"/>
    <s v="H3"/>
    <s v="HS"/>
    <b v="1"/>
    <n v="310420"/>
    <s v="Fertilizers, mineral or chemical potassic, potassium chloride"/>
    <x v="10"/>
    <x v="2"/>
    <b v="1"/>
    <s v="C00"/>
    <s v="TOTAL CPC"/>
    <n v="0"/>
    <n v="0"/>
    <s v="TOTAL MOT"/>
    <n v="8"/>
    <s v="kg"/>
    <n v="600000"/>
    <b v="0"/>
    <n v="-1"/>
    <s v="N/A"/>
    <m/>
    <b v="0"/>
    <n v="600000"/>
    <b v="0"/>
    <m/>
    <b v="0"/>
    <n v="786874"/>
    <m/>
    <n v="786874"/>
    <n v="0"/>
    <b v="1"/>
    <b v="0"/>
  </r>
  <r>
    <s v="C"/>
    <s v="A"/>
    <n v="20130101"/>
    <n v="2013"/>
    <n v="52"/>
    <x v="9"/>
    <n v="562"/>
    <s v="NER"/>
    <x v="0"/>
    <s v="M"/>
    <s v="Import"/>
    <n v="699"/>
    <s v="IND"/>
    <x v="11"/>
    <n v="0"/>
    <s v="W00"/>
    <s v="World"/>
    <s v="H3"/>
    <s v="HS"/>
    <b v="1"/>
    <n v="310420"/>
    <s v="Fertilizers, mineral or chemical potassic, potassium chloride"/>
    <x v="10"/>
    <x v="2"/>
    <b v="1"/>
    <s v="C00"/>
    <s v="TOTAL CPC"/>
    <n v="0"/>
    <n v="0"/>
    <s v="TOTAL MOT"/>
    <n v="8"/>
    <s v="kg"/>
    <n v="1504000"/>
    <b v="0"/>
    <n v="-1"/>
    <s v="N/A"/>
    <m/>
    <b v="0"/>
    <n v="1504000"/>
    <b v="0"/>
    <m/>
    <b v="0"/>
    <n v="1912046"/>
    <m/>
    <n v="1912046"/>
    <n v="0"/>
    <b v="1"/>
    <b v="0"/>
  </r>
  <r>
    <s v="C"/>
    <s v="A"/>
    <n v="20130101"/>
    <n v="2013"/>
    <n v="52"/>
    <x v="9"/>
    <n v="562"/>
    <s v="NER"/>
    <x v="0"/>
    <s v="M"/>
    <s v="Import"/>
    <n v="0"/>
    <s v="W00"/>
    <x v="0"/>
    <n v="0"/>
    <s v="W00"/>
    <s v="World"/>
    <s v="H3"/>
    <s v="HS"/>
    <b v="1"/>
    <n v="310490"/>
    <s v="Fertilizers, mineral or chemical potassic, n.e.c. in heading no. 3104"/>
    <x v="11"/>
    <x v="2"/>
    <b v="1"/>
    <s v="C00"/>
    <s v="TOTAL CPC"/>
    <n v="0"/>
    <n v="0"/>
    <s v="TOTAL MOT"/>
    <n v="8"/>
    <s v="kg"/>
    <n v="200"/>
    <b v="0"/>
    <n v="-1"/>
    <s v="N/A"/>
    <m/>
    <b v="0"/>
    <n v="200"/>
    <b v="0"/>
    <m/>
    <b v="0"/>
    <n v="1723"/>
    <m/>
    <n v="1723"/>
    <n v="0"/>
    <b v="1"/>
    <b v="0"/>
  </r>
  <r>
    <s v="C"/>
    <s v="A"/>
    <n v="20130101"/>
    <n v="2013"/>
    <n v="52"/>
    <x v="9"/>
    <n v="562"/>
    <s v="NER"/>
    <x v="0"/>
    <s v="M"/>
    <s v="Import"/>
    <n v="204"/>
    <s v="BEN"/>
    <x v="2"/>
    <n v="0"/>
    <s v="W00"/>
    <s v="World"/>
    <s v="H3"/>
    <s v="HS"/>
    <b v="1"/>
    <n v="310490"/>
    <s v="Fertilizers, mineral or chemical potassic, n.e.c. in heading no. 3104"/>
    <x v="11"/>
    <x v="2"/>
    <b v="1"/>
    <s v="C00"/>
    <s v="TOTAL CPC"/>
    <n v="0"/>
    <n v="0"/>
    <s v="TOTAL MOT"/>
    <n v="8"/>
    <s v="kg"/>
    <n v="100"/>
    <b v="0"/>
    <n v="-1"/>
    <s v="N/A"/>
    <m/>
    <b v="0"/>
    <n v="100"/>
    <b v="0"/>
    <m/>
    <b v="0"/>
    <n v="507"/>
    <m/>
    <n v="507"/>
    <n v="0"/>
    <b v="1"/>
    <b v="0"/>
  </r>
  <r>
    <s v="C"/>
    <s v="A"/>
    <n v="20130101"/>
    <n v="2013"/>
    <n v="52"/>
    <x v="9"/>
    <n v="562"/>
    <s v="NER"/>
    <x v="0"/>
    <s v="M"/>
    <s v="Import"/>
    <n v="566"/>
    <s v="NGA"/>
    <x v="8"/>
    <n v="0"/>
    <s v="W00"/>
    <s v="World"/>
    <s v="H3"/>
    <s v="HS"/>
    <b v="1"/>
    <n v="310490"/>
    <s v="Fertilizers, mineral or chemical potassic, n.e.c. in heading no. 3104"/>
    <x v="11"/>
    <x v="2"/>
    <b v="1"/>
    <s v="C00"/>
    <s v="TOTAL CPC"/>
    <n v="0"/>
    <n v="0"/>
    <s v="TOTAL MOT"/>
    <n v="8"/>
    <s v="kg"/>
    <n v="100"/>
    <b v="0"/>
    <n v="-1"/>
    <s v="N/A"/>
    <m/>
    <b v="0"/>
    <n v="100"/>
    <b v="0"/>
    <m/>
    <b v="0"/>
    <n v="1216"/>
    <m/>
    <n v="1216"/>
    <n v="0"/>
    <b v="1"/>
    <b v="0"/>
  </r>
  <r>
    <s v="C"/>
    <s v="A"/>
    <n v="20130101"/>
    <n v="2013"/>
    <n v="52"/>
    <x v="9"/>
    <n v="562"/>
    <s v="NER"/>
    <x v="0"/>
    <s v="M"/>
    <s v="Import"/>
    <n v="0"/>
    <s v="W00"/>
    <x v="0"/>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6290620"/>
    <b v="0"/>
    <n v="-1"/>
    <s v="N/A"/>
    <m/>
    <b v="0"/>
    <n v="6290620"/>
    <b v="0"/>
    <m/>
    <b v="0"/>
    <n v="7081676"/>
    <m/>
    <n v="7081676"/>
    <n v="0"/>
    <b v="1"/>
    <b v="0"/>
  </r>
  <r>
    <s v="C"/>
    <s v="A"/>
    <n v="20130101"/>
    <n v="2013"/>
    <n v="52"/>
    <x v="9"/>
    <n v="562"/>
    <s v="NER"/>
    <x v="0"/>
    <s v="M"/>
    <s v="Import"/>
    <n v="56"/>
    <s v="BEL"/>
    <x v="18"/>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42"/>
    <b v="0"/>
    <n v="-1"/>
    <s v="N/A"/>
    <m/>
    <b v="0"/>
    <n v="42"/>
    <b v="0"/>
    <m/>
    <b v="0"/>
    <n v="614"/>
    <m/>
    <n v="614"/>
    <n v="0"/>
    <b v="1"/>
    <b v="0"/>
  </r>
  <r>
    <s v="C"/>
    <s v="A"/>
    <n v="20130101"/>
    <n v="2013"/>
    <n v="52"/>
    <x v="9"/>
    <n v="562"/>
    <s v="NER"/>
    <x v="0"/>
    <s v="M"/>
    <s v="Import"/>
    <n v="204"/>
    <s v="BEN"/>
    <x v="2"/>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50"/>
    <b v="0"/>
    <n v="-1"/>
    <s v="N/A"/>
    <m/>
    <b v="0"/>
    <n v="50"/>
    <b v="0"/>
    <m/>
    <b v="0"/>
    <n v="375"/>
    <m/>
    <n v="375"/>
    <n v="0"/>
    <b v="1"/>
    <b v="0"/>
  </r>
  <r>
    <s v="C"/>
    <s v="A"/>
    <n v="20130101"/>
    <n v="2013"/>
    <n v="52"/>
    <x v="9"/>
    <n v="562"/>
    <s v="NER"/>
    <x v="0"/>
    <s v="M"/>
    <s v="Import"/>
    <n v="251"/>
    <s v="FRA"/>
    <x v="3"/>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5451000"/>
    <b v="0"/>
    <n v="-1"/>
    <s v="N/A"/>
    <m/>
    <b v="0"/>
    <n v="5451000"/>
    <b v="0"/>
    <m/>
    <b v="0"/>
    <n v="6217705"/>
    <m/>
    <n v="6217705"/>
    <n v="0"/>
    <b v="1"/>
    <b v="0"/>
  </r>
  <r>
    <s v="C"/>
    <s v="A"/>
    <n v="20130101"/>
    <n v="2013"/>
    <n v="52"/>
    <x v="9"/>
    <n v="562"/>
    <s v="NER"/>
    <x v="0"/>
    <s v="M"/>
    <s v="Import"/>
    <n v="384"/>
    <s v="CIV"/>
    <x v="6"/>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546"/>
    <b v="0"/>
    <n v="-1"/>
    <s v="N/A"/>
    <m/>
    <b v="0"/>
    <n v="546"/>
    <b v="0"/>
    <m/>
    <b v="0"/>
    <n v="974"/>
    <m/>
    <n v="974"/>
    <n v="0"/>
    <b v="1"/>
    <b v="0"/>
  </r>
  <r>
    <s v="C"/>
    <s v="A"/>
    <n v="20130101"/>
    <n v="2013"/>
    <n v="52"/>
    <x v="9"/>
    <n v="562"/>
    <s v="NER"/>
    <x v="0"/>
    <s v="M"/>
    <s v="Import"/>
    <n v="484"/>
    <s v="MEX"/>
    <x v="76"/>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82"/>
    <b v="0"/>
    <n v="-1"/>
    <s v="N/A"/>
    <m/>
    <b v="0"/>
    <n v="282"/>
    <b v="0"/>
    <m/>
    <b v="0"/>
    <n v="2721"/>
    <m/>
    <n v="2721"/>
    <n v="0"/>
    <b v="1"/>
    <b v="0"/>
  </r>
  <r>
    <s v="C"/>
    <s v="A"/>
    <n v="20130101"/>
    <n v="2013"/>
    <n v="52"/>
    <x v="9"/>
    <n v="562"/>
    <s v="NER"/>
    <x v="0"/>
    <s v="M"/>
    <s v="Import"/>
    <n v="566"/>
    <s v="NGA"/>
    <x v="8"/>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700"/>
    <b v="0"/>
    <n v="-1"/>
    <s v="N/A"/>
    <m/>
    <b v="0"/>
    <n v="3700"/>
    <b v="0"/>
    <m/>
    <b v="0"/>
    <n v="2736"/>
    <m/>
    <n v="2736"/>
    <n v="0"/>
    <b v="1"/>
    <b v="0"/>
  </r>
  <r>
    <s v="C"/>
    <s v="A"/>
    <n v="20130101"/>
    <n v="2013"/>
    <n v="52"/>
    <x v="9"/>
    <n v="562"/>
    <s v="NER"/>
    <x v="0"/>
    <s v="M"/>
    <s v="Import"/>
    <n v="710"/>
    <s v="ZAF"/>
    <x v="30"/>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835000"/>
    <b v="0"/>
    <n v="-1"/>
    <s v="N/A"/>
    <m/>
    <b v="0"/>
    <n v="835000"/>
    <b v="0"/>
    <m/>
    <b v="0"/>
    <n v="856551"/>
    <m/>
    <n v="856551"/>
    <n v="0"/>
    <b v="1"/>
    <b v="0"/>
  </r>
  <r>
    <s v="C"/>
    <s v="A"/>
    <n v="20130101"/>
    <n v="2013"/>
    <n v="52"/>
    <x v="9"/>
    <n v="562"/>
    <s v="NER"/>
    <x v="0"/>
    <s v="M"/>
    <s v="Import"/>
    <n v="0"/>
    <s v="W00"/>
    <x v="0"/>
    <n v="0"/>
    <s v="W00"/>
    <s v="World"/>
    <s v="H3"/>
    <s v="HS"/>
    <b v="1"/>
    <n v="310510"/>
    <s v="Fertilizers, mineral or chemical in tablets or similar forms or in packages of a gross weight not exceeding 10kg"/>
    <x v="13"/>
    <x v="2"/>
    <b v="1"/>
    <s v="C00"/>
    <s v="TOTAL CPC"/>
    <n v="0"/>
    <n v="0"/>
    <s v="TOTAL MOT"/>
    <n v="8"/>
    <s v="kg"/>
    <n v="2500"/>
    <b v="0"/>
    <n v="-1"/>
    <s v="N/A"/>
    <m/>
    <b v="0"/>
    <n v="2500"/>
    <b v="0"/>
    <m/>
    <b v="0"/>
    <n v="203"/>
    <m/>
    <n v="203"/>
    <n v="0"/>
    <b v="1"/>
    <b v="0"/>
  </r>
  <r>
    <s v="C"/>
    <s v="A"/>
    <n v="20130101"/>
    <n v="2013"/>
    <n v="52"/>
    <x v="9"/>
    <n v="562"/>
    <s v="NER"/>
    <x v="0"/>
    <s v="M"/>
    <s v="Import"/>
    <n v="566"/>
    <s v="NGA"/>
    <x v="8"/>
    <n v="0"/>
    <s v="W00"/>
    <s v="World"/>
    <s v="H3"/>
    <s v="HS"/>
    <b v="1"/>
    <n v="310510"/>
    <s v="Fertilizers, mineral or chemical in tablets or similar forms or in packages of a gross weight not exceeding 10kg"/>
    <x v="13"/>
    <x v="2"/>
    <b v="1"/>
    <s v="C00"/>
    <s v="TOTAL CPC"/>
    <n v="0"/>
    <n v="0"/>
    <s v="TOTAL MOT"/>
    <n v="8"/>
    <s v="kg"/>
    <n v="2500"/>
    <b v="0"/>
    <n v="-1"/>
    <s v="N/A"/>
    <m/>
    <b v="0"/>
    <n v="2500"/>
    <b v="0"/>
    <m/>
    <b v="0"/>
    <n v="203"/>
    <m/>
    <n v="203"/>
    <n v="0"/>
    <b v="1"/>
    <b v="0"/>
  </r>
  <r>
    <s v="C"/>
    <s v="A"/>
    <n v="20130101"/>
    <n v="2013"/>
    <n v="52"/>
    <x v="9"/>
    <n v="562"/>
    <s v="NER"/>
    <x v="0"/>
    <s v="M"/>
    <s v="Import"/>
    <n v="0"/>
    <s v="W00"/>
    <x v="0"/>
    <n v="0"/>
    <s v="W00"/>
    <s v="World"/>
    <s v="H3"/>
    <s v="HS"/>
    <b v="1"/>
    <n v="310520"/>
    <s v="Fertilizers, mineral or chemical containing the three fertilizing elements nitrogen, phosphorus and potassium"/>
    <x v="14"/>
    <x v="2"/>
    <b v="1"/>
    <s v="C00"/>
    <s v="TOTAL CPC"/>
    <n v="0"/>
    <n v="0"/>
    <s v="TOTAL MOT"/>
    <n v="8"/>
    <s v="kg"/>
    <n v="596"/>
    <b v="0"/>
    <n v="-1"/>
    <s v="N/A"/>
    <m/>
    <b v="0"/>
    <n v="596"/>
    <b v="0"/>
    <m/>
    <b v="0"/>
    <n v="1349"/>
    <m/>
    <n v="1349"/>
    <n v="0"/>
    <b v="1"/>
    <b v="0"/>
  </r>
  <r>
    <s v="C"/>
    <s v="A"/>
    <n v="20130101"/>
    <n v="2013"/>
    <n v="52"/>
    <x v="9"/>
    <n v="562"/>
    <s v="NER"/>
    <x v="0"/>
    <s v="M"/>
    <s v="Import"/>
    <n v="204"/>
    <s v="BEN"/>
    <x v="2"/>
    <n v="0"/>
    <s v="W00"/>
    <s v="World"/>
    <s v="H3"/>
    <s v="HS"/>
    <b v="1"/>
    <n v="310520"/>
    <s v="Fertilizers, mineral or chemical containing the three fertilizing elements nitrogen, phosphorus and potassium"/>
    <x v="14"/>
    <x v="2"/>
    <b v="1"/>
    <s v="C00"/>
    <s v="TOTAL CPC"/>
    <n v="0"/>
    <n v="0"/>
    <s v="TOTAL MOT"/>
    <n v="8"/>
    <s v="kg"/>
    <n v="50"/>
    <b v="0"/>
    <n v="-1"/>
    <s v="N/A"/>
    <m/>
    <b v="0"/>
    <n v="50"/>
    <b v="0"/>
    <m/>
    <b v="0"/>
    <n v="375"/>
    <m/>
    <n v="375"/>
    <n v="0"/>
    <b v="1"/>
    <b v="0"/>
  </r>
  <r>
    <s v="C"/>
    <s v="A"/>
    <n v="20130101"/>
    <n v="2013"/>
    <n v="52"/>
    <x v="9"/>
    <n v="562"/>
    <s v="NER"/>
    <x v="0"/>
    <s v="M"/>
    <s v="Import"/>
    <n v="384"/>
    <s v="CIV"/>
    <x v="6"/>
    <n v="0"/>
    <s v="W00"/>
    <s v="World"/>
    <s v="H3"/>
    <s v="HS"/>
    <b v="1"/>
    <n v="310520"/>
    <s v="Fertilizers, mineral or chemical containing the three fertilizing elements nitrogen, phosphorus and potassium"/>
    <x v="14"/>
    <x v="2"/>
    <b v="1"/>
    <s v="C00"/>
    <s v="TOTAL CPC"/>
    <n v="0"/>
    <n v="0"/>
    <s v="TOTAL MOT"/>
    <n v="8"/>
    <s v="kg"/>
    <n v="546"/>
    <b v="0"/>
    <n v="-1"/>
    <s v="N/A"/>
    <m/>
    <b v="0"/>
    <n v="546"/>
    <b v="0"/>
    <m/>
    <b v="0"/>
    <n v="974"/>
    <m/>
    <n v="974"/>
    <n v="0"/>
    <b v="1"/>
    <b v="0"/>
  </r>
  <r>
    <s v="C"/>
    <s v="A"/>
    <n v="20130101"/>
    <n v="2013"/>
    <n v="52"/>
    <x v="9"/>
    <n v="562"/>
    <s v="NER"/>
    <x v="0"/>
    <s v="M"/>
    <s v="Import"/>
    <n v="0"/>
    <s v="W00"/>
    <x v="0"/>
    <n v="0"/>
    <s v="W00"/>
    <s v="World"/>
    <s v="H3"/>
    <s v="HS"/>
    <b v="1"/>
    <n v="310530"/>
    <s v="Fertilizers, mineral or chemical diammonium hydrogenorthophosphate (diammonium phosphate)"/>
    <x v="22"/>
    <x v="2"/>
    <b v="1"/>
    <s v="C00"/>
    <s v="TOTAL CPC"/>
    <n v="0"/>
    <n v="0"/>
    <s v="TOTAL MOT"/>
    <n v="8"/>
    <s v="kg"/>
    <n v="5039042"/>
    <b v="0"/>
    <n v="-1"/>
    <s v="N/A"/>
    <m/>
    <b v="0"/>
    <n v="5039042"/>
    <b v="0"/>
    <m/>
    <b v="0"/>
    <n v="5971160"/>
    <m/>
    <n v="5971160"/>
    <n v="0"/>
    <b v="1"/>
    <b v="0"/>
  </r>
  <r>
    <s v="C"/>
    <s v="A"/>
    <n v="20130101"/>
    <n v="2013"/>
    <n v="52"/>
    <x v="9"/>
    <n v="562"/>
    <s v="NER"/>
    <x v="0"/>
    <s v="M"/>
    <s v="Import"/>
    <n v="56"/>
    <s v="BEL"/>
    <x v="18"/>
    <n v="0"/>
    <s v="W00"/>
    <s v="World"/>
    <s v="H3"/>
    <s v="HS"/>
    <b v="1"/>
    <n v="310530"/>
    <s v="Fertilizers, mineral or chemical diammonium hydrogenorthophosphate (diammonium phosphate)"/>
    <x v="22"/>
    <x v="2"/>
    <b v="1"/>
    <s v="C00"/>
    <s v="TOTAL CPC"/>
    <n v="0"/>
    <n v="0"/>
    <s v="TOTAL MOT"/>
    <n v="8"/>
    <s v="kg"/>
    <n v="42"/>
    <b v="0"/>
    <n v="-1"/>
    <s v="N/A"/>
    <m/>
    <b v="0"/>
    <n v="42"/>
    <b v="0"/>
    <m/>
    <b v="0"/>
    <n v="614"/>
    <m/>
    <n v="614"/>
    <n v="0"/>
    <b v="1"/>
    <b v="0"/>
  </r>
  <r>
    <s v="C"/>
    <s v="A"/>
    <n v="20130101"/>
    <n v="2013"/>
    <n v="52"/>
    <x v="9"/>
    <n v="562"/>
    <s v="NER"/>
    <x v="0"/>
    <s v="M"/>
    <s v="Import"/>
    <n v="251"/>
    <s v="FRA"/>
    <x v="3"/>
    <n v="0"/>
    <s v="W00"/>
    <s v="World"/>
    <s v="H3"/>
    <s v="HS"/>
    <b v="1"/>
    <n v="310530"/>
    <s v="Fertilizers, mineral or chemical diammonium hydrogenorthophosphate (diammonium phosphate)"/>
    <x v="22"/>
    <x v="2"/>
    <b v="1"/>
    <s v="C00"/>
    <s v="TOTAL CPC"/>
    <n v="0"/>
    <n v="0"/>
    <s v="TOTAL MOT"/>
    <n v="8"/>
    <s v="kg"/>
    <n v="5039000"/>
    <b v="0"/>
    <n v="-1"/>
    <s v="N/A"/>
    <m/>
    <b v="0"/>
    <n v="5039000"/>
    <b v="0"/>
    <m/>
    <b v="0"/>
    <n v="5970546"/>
    <m/>
    <n v="5970546"/>
    <n v="0"/>
    <b v="1"/>
    <b v="0"/>
  </r>
  <r>
    <s v="C"/>
    <s v="A"/>
    <n v="20130101"/>
    <n v="2013"/>
    <n v="52"/>
    <x v="9"/>
    <n v="562"/>
    <s v="NER"/>
    <x v="0"/>
    <s v="M"/>
    <s v="Import"/>
    <n v="0"/>
    <s v="W00"/>
    <x v="0"/>
    <n v="0"/>
    <s v="W00"/>
    <s v="World"/>
    <s v="H3"/>
    <s v="HS"/>
    <b v="1"/>
    <n v="310559"/>
    <s v="Fertilizers, mineral or chemical containing the two fertilizing elements nitrogen and phosphorus, other than nitrates and phosphates"/>
    <x v="19"/>
    <x v="2"/>
    <b v="1"/>
    <s v="C00"/>
    <s v="TOTAL CPC"/>
    <n v="0"/>
    <n v="0"/>
    <s v="TOTAL MOT"/>
    <n v="8"/>
    <s v="kg"/>
    <n v="1000"/>
    <b v="0"/>
    <n v="-1"/>
    <s v="N/A"/>
    <m/>
    <b v="0"/>
    <n v="1000"/>
    <b v="0"/>
    <m/>
    <b v="0"/>
    <n v="2331"/>
    <m/>
    <n v="2331"/>
    <n v="0"/>
    <b v="1"/>
    <b v="0"/>
  </r>
  <r>
    <s v="C"/>
    <s v="A"/>
    <n v="20130101"/>
    <n v="2013"/>
    <n v="52"/>
    <x v="9"/>
    <n v="562"/>
    <s v="NER"/>
    <x v="0"/>
    <s v="M"/>
    <s v="Import"/>
    <n v="566"/>
    <s v="NGA"/>
    <x v="8"/>
    <n v="0"/>
    <s v="W00"/>
    <s v="World"/>
    <s v="H3"/>
    <s v="HS"/>
    <b v="1"/>
    <n v="310559"/>
    <s v="Fertilizers, mineral or chemical containing the two fertilizing elements nitrogen and phosphorus, other than nitrates and phosphates"/>
    <x v="19"/>
    <x v="2"/>
    <b v="1"/>
    <s v="C00"/>
    <s v="TOTAL CPC"/>
    <n v="0"/>
    <n v="0"/>
    <s v="TOTAL MOT"/>
    <n v="8"/>
    <s v="kg"/>
    <n v="1000"/>
    <b v="0"/>
    <n v="-1"/>
    <s v="N/A"/>
    <m/>
    <b v="0"/>
    <n v="1000"/>
    <b v="0"/>
    <m/>
    <b v="0"/>
    <n v="2331"/>
    <m/>
    <n v="2331"/>
    <n v="0"/>
    <b v="1"/>
    <b v="0"/>
  </r>
  <r>
    <s v="C"/>
    <s v="A"/>
    <n v="20130101"/>
    <n v="2013"/>
    <n v="52"/>
    <x v="9"/>
    <n v="562"/>
    <s v="NER"/>
    <x v="0"/>
    <s v="M"/>
    <s v="Import"/>
    <n v="0"/>
    <s v="W00"/>
    <x v="0"/>
    <n v="0"/>
    <s v="W00"/>
    <s v="World"/>
    <s v="H3"/>
    <s v="HS"/>
    <b v="1"/>
    <n v="310560"/>
    <s v="Fertilizers, mineral or chemical containing the two fertilizing elements phosphorus and potassium"/>
    <x v="20"/>
    <x v="2"/>
    <b v="1"/>
    <s v="C00"/>
    <s v="TOTAL CPC"/>
    <n v="0"/>
    <n v="0"/>
    <s v="TOTAL MOT"/>
    <n v="8"/>
    <s v="kg"/>
    <n v="92"/>
    <b v="0"/>
    <n v="-1"/>
    <s v="N/A"/>
    <m/>
    <b v="0"/>
    <n v="92"/>
    <b v="0"/>
    <m/>
    <b v="0"/>
    <n v="887"/>
    <m/>
    <n v="887"/>
    <n v="0"/>
    <b v="1"/>
    <b v="0"/>
  </r>
  <r>
    <s v="C"/>
    <s v="A"/>
    <n v="20130101"/>
    <n v="2013"/>
    <n v="52"/>
    <x v="9"/>
    <n v="562"/>
    <s v="NER"/>
    <x v="0"/>
    <s v="M"/>
    <s v="Import"/>
    <n v="484"/>
    <s v="MEX"/>
    <x v="76"/>
    <n v="0"/>
    <s v="W00"/>
    <s v="World"/>
    <s v="H3"/>
    <s v="HS"/>
    <b v="1"/>
    <n v="310560"/>
    <s v="Fertilizers, mineral or chemical containing the two fertilizing elements phosphorus and potassium"/>
    <x v="20"/>
    <x v="2"/>
    <b v="1"/>
    <s v="C00"/>
    <s v="TOTAL CPC"/>
    <n v="0"/>
    <n v="0"/>
    <s v="TOTAL MOT"/>
    <n v="8"/>
    <s v="kg"/>
    <n v="92"/>
    <b v="0"/>
    <n v="-1"/>
    <s v="N/A"/>
    <m/>
    <b v="0"/>
    <n v="92"/>
    <b v="0"/>
    <m/>
    <b v="0"/>
    <n v="887"/>
    <m/>
    <n v="887"/>
    <n v="0"/>
    <b v="1"/>
    <b v="0"/>
  </r>
  <r>
    <s v="C"/>
    <s v="A"/>
    <n v="20130101"/>
    <n v="2013"/>
    <n v="52"/>
    <x v="9"/>
    <n v="562"/>
    <s v="NER"/>
    <x v="0"/>
    <s v="M"/>
    <s v="Import"/>
    <n v="0"/>
    <s v="W00"/>
    <x v="0"/>
    <n v="0"/>
    <s v="W00"/>
    <s v="World"/>
    <s v="H3"/>
    <s v="HS"/>
    <b v="1"/>
    <n v="310590"/>
    <s v="Fertilizers, mineral or chemical n.e.c. in heading no. 3105"/>
    <x v="13"/>
    <x v="2"/>
    <b v="1"/>
    <s v="C00"/>
    <s v="TOTAL CPC"/>
    <n v="0"/>
    <n v="0"/>
    <s v="TOTAL MOT"/>
    <n v="8"/>
    <s v="kg"/>
    <n v="1247390"/>
    <b v="0"/>
    <n v="-1"/>
    <s v="N/A"/>
    <m/>
    <b v="0"/>
    <n v="1247390"/>
    <b v="0"/>
    <m/>
    <b v="0"/>
    <n v="1105746"/>
    <m/>
    <n v="1105746"/>
    <n v="0"/>
    <b v="1"/>
    <b v="0"/>
  </r>
  <r>
    <s v="C"/>
    <s v="A"/>
    <n v="20130101"/>
    <n v="2013"/>
    <n v="52"/>
    <x v="9"/>
    <n v="562"/>
    <s v="NER"/>
    <x v="0"/>
    <s v="M"/>
    <s v="Import"/>
    <n v="251"/>
    <s v="FRA"/>
    <x v="3"/>
    <n v="0"/>
    <s v="W00"/>
    <s v="World"/>
    <s v="H3"/>
    <s v="HS"/>
    <b v="1"/>
    <n v="310590"/>
    <s v="Fertilizers, mineral or chemical n.e.c. in heading no. 3105"/>
    <x v="13"/>
    <x v="2"/>
    <b v="1"/>
    <s v="C00"/>
    <s v="TOTAL CPC"/>
    <n v="0"/>
    <n v="0"/>
    <s v="TOTAL MOT"/>
    <n v="8"/>
    <s v="kg"/>
    <n v="412000"/>
    <b v="0"/>
    <n v="-1"/>
    <s v="N/A"/>
    <m/>
    <b v="0"/>
    <n v="412000"/>
    <b v="0"/>
    <m/>
    <b v="0"/>
    <n v="247159"/>
    <m/>
    <n v="247159"/>
    <n v="0"/>
    <b v="1"/>
    <b v="0"/>
  </r>
  <r>
    <s v="C"/>
    <s v="A"/>
    <n v="20130101"/>
    <n v="2013"/>
    <n v="52"/>
    <x v="9"/>
    <n v="562"/>
    <s v="NER"/>
    <x v="0"/>
    <s v="M"/>
    <s v="Import"/>
    <n v="484"/>
    <s v="MEX"/>
    <x v="76"/>
    <n v="0"/>
    <s v="W00"/>
    <s v="World"/>
    <s v="H3"/>
    <s v="HS"/>
    <b v="1"/>
    <n v="310590"/>
    <s v="Fertilizers, mineral or chemical n.e.c. in heading no. 3105"/>
    <x v="13"/>
    <x v="2"/>
    <b v="1"/>
    <s v="C00"/>
    <s v="TOTAL CPC"/>
    <n v="0"/>
    <n v="0"/>
    <s v="TOTAL MOT"/>
    <n v="8"/>
    <s v="kg"/>
    <n v="190"/>
    <b v="0"/>
    <n v="-1"/>
    <s v="N/A"/>
    <m/>
    <b v="0"/>
    <n v="190"/>
    <b v="0"/>
    <m/>
    <b v="0"/>
    <n v="1833"/>
    <m/>
    <n v="1833"/>
    <n v="0"/>
    <b v="1"/>
    <b v="0"/>
  </r>
  <r>
    <s v="C"/>
    <s v="A"/>
    <n v="20130101"/>
    <n v="2013"/>
    <n v="52"/>
    <x v="9"/>
    <n v="562"/>
    <s v="NER"/>
    <x v="0"/>
    <s v="M"/>
    <s v="Import"/>
    <n v="566"/>
    <s v="NGA"/>
    <x v="8"/>
    <n v="0"/>
    <s v="W00"/>
    <s v="World"/>
    <s v="H3"/>
    <s v="HS"/>
    <b v="1"/>
    <n v="310590"/>
    <s v="Fertilizers, mineral or chemical n.e.c. in heading no. 3105"/>
    <x v="13"/>
    <x v="2"/>
    <b v="1"/>
    <s v="C00"/>
    <s v="TOTAL CPC"/>
    <n v="0"/>
    <n v="0"/>
    <s v="TOTAL MOT"/>
    <n v="8"/>
    <s v="kg"/>
    <n v="200"/>
    <b v="0"/>
    <n v="-1"/>
    <s v="N/A"/>
    <m/>
    <b v="0"/>
    <n v="200"/>
    <b v="0"/>
    <m/>
    <b v="0"/>
    <n v="203"/>
    <m/>
    <n v="203"/>
    <n v="0"/>
    <b v="1"/>
    <b v="0"/>
  </r>
  <r>
    <s v="C"/>
    <s v="A"/>
    <n v="20130101"/>
    <n v="2013"/>
    <n v="52"/>
    <x v="9"/>
    <n v="562"/>
    <s v="NER"/>
    <x v="0"/>
    <s v="M"/>
    <s v="Import"/>
    <n v="710"/>
    <s v="ZAF"/>
    <x v="30"/>
    <n v="0"/>
    <s v="W00"/>
    <s v="World"/>
    <s v="H3"/>
    <s v="HS"/>
    <b v="1"/>
    <n v="310590"/>
    <s v="Fertilizers, mineral or chemical n.e.c. in heading no. 3105"/>
    <x v="13"/>
    <x v="2"/>
    <b v="1"/>
    <s v="C00"/>
    <s v="TOTAL CPC"/>
    <n v="0"/>
    <n v="0"/>
    <s v="TOTAL MOT"/>
    <n v="8"/>
    <s v="kg"/>
    <n v="835000"/>
    <b v="0"/>
    <n v="-1"/>
    <s v="N/A"/>
    <m/>
    <b v="0"/>
    <n v="835000"/>
    <b v="0"/>
    <m/>
    <b v="0"/>
    <n v="856551"/>
    <m/>
    <n v="856551"/>
    <n v="0"/>
    <b v="1"/>
    <b v="0"/>
  </r>
  <r>
    <s v="C"/>
    <s v="A"/>
    <n v="20120101"/>
    <n v="2012"/>
    <n v="52"/>
    <x v="10"/>
    <n v="562"/>
    <s v="NER"/>
    <x v="0"/>
    <s v="M"/>
    <s v="Import"/>
    <n v="0"/>
    <s v="W00"/>
    <x v="0"/>
    <n v="0"/>
    <s v="W00"/>
    <s v="World"/>
    <s v="H3"/>
    <s v="HS"/>
    <b v="1"/>
    <n v="31"/>
    <s v="Fertilizers"/>
    <x v="0"/>
    <x v="0"/>
    <b v="0"/>
    <s v="C00"/>
    <s v="TOTAL CPC"/>
    <n v="0"/>
    <n v="0"/>
    <s v="TOTAL MOT"/>
    <n v="-1"/>
    <s v="N/A"/>
    <m/>
    <b v="0"/>
    <n v="-1"/>
    <s v="N/A"/>
    <m/>
    <b v="0"/>
    <m/>
    <b v="0"/>
    <m/>
    <b v="0"/>
    <n v="40763289"/>
    <m/>
    <n v="40763289"/>
    <n v="0"/>
    <b v="1"/>
    <b v="0"/>
  </r>
  <r>
    <s v="C"/>
    <s v="A"/>
    <n v="20120101"/>
    <n v="2012"/>
    <n v="52"/>
    <x v="10"/>
    <n v="562"/>
    <s v="NER"/>
    <x v="0"/>
    <s v="M"/>
    <s v="Import"/>
    <n v="56"/>
    <s v="BEL"/>
    <x v="18"/>
    <n v="0"/>
    <s v="W00"/>
    <s v="World"/>
    <s v="H3"/>
    <s v="HS"/>
    <b v="1"/>
    <n v="31"/>
    <s v="Fertilizers"/>
    <x v="0"/>
    <x v="0"/>
    <b v="0"/>
    <s v="C00"/>
    <s v="TOTAL CPC"/>
    <n v="0"/>
    <n v="0"/>
    <s v="TOTAL MOT"/>
    <n v="-1"/>
    <s v="N/A"/>
    <m/>
    <b v="0"/>
    <n v="-1"/>
    <s v="N/A"/>
    <m/>
    <b v="0"/>
    <m/>
    <b v="0"/>
    <m/>
    <b v="0"/>
    <n v="289051"/>
    <m/>
    <n v="289051"/>
    <n v="0"/>
    <b v="1"/>
    <b v="0"/>
  </r>
  <r>
    <s v="C"/>
    <s v="A"/>
    <n v="20120101"/>
    <n v="2012"/>
    <n v="52"/>
    <x v="10"/>
    <n v="562"/>
    <s v="NER"/>
    <x v="0"/>
    <s v="M"/>
    <s v="Import"/>
    <n v="156"/>
    <s v="CHN"/>
    <x v="1"/>
    <n v="0"/>
    <s v="W00"/>
    <s v="World"/>
    <s v="H3"/>
    <s v="HS"/>
    <b v="1"/>
    <n v="31"/>
    <s v="Fertilizers"/>
    <x v="0"/>
    <x v="0"/>
    <b v="0"/>
    <s v="C00"/>
    <s v="TOTAL CPC"/>
    <n v="0"/>
    <n v="0"/>
    <s v="TOTAL MOT"/>
    <n v="-1"/>
    <s v="N/A"/>
    <m/>
    <b v="0"/>
    <n v="-1"/>
    <s v="N/A"/>
    <m/>
    <b v="0"/>
    <m/>
    <b v="0"/>
    <m/>
    <b v="0"/>
    <n v="2271270"/>
    <m/>
    <n v="2271270"/>
    <n v="0"/>
    <b v="1"/>
    <b v="0"/>
  </r>
  <r>
    <s v="C"/>
    <s v="A"/>
    <n v="20120101"/>
    <n v="2012"/>
    <n v="52"/>
    <x v="10"/>
    <n v="562"/>
    <s v="NER"/>
    <x v="0"/>
    <s v="M"/>
    <s v="Import"/>
    <n v="204"/>
    <s v="BEN"/>
    <x v="2"/>
    <n v="0"/>
    <s v="W00"/>
    <s v="World"/>
    <s v="H3"/>
    <s v="HS"/>
    <b v="1"/>
    <n v="31"/>
    <s v="Fertilizers"/>
    <x v="0"/>
    <x v="0"/>
    <b v="0"/>
    <s v="C00"/>
    <s v="TOTAL CPC"/>
    <n v="0"/>
    <n v="0"/>
    <s v="TOTAL MOT"/>
    <n v="-1"/>
    <s v="N/A"/>
    <m/>
    <b v="0"/>
    <n v="-1"/>
    <s v="N/A"/>
    <m/>
    <b v="0"/>
    <m/>
    <b v="0"/>
    <m/>
    <b v="0"/>
    <n v="58770"/>
    <m/>
    <n v="58770"/>
    <n v="0"/>
    <b v="1"/>
    <b v="0"/>
  </r>
  <r>
    <s v="C"/>
    <s v="A"/>
    <n v="20120101"/>
    <n v="2012"/>
    <n v="52"/>
    <x v="10"/>
    <n v="562"/>
    <s v="NER"/>
    <x v="0"/>
    <s v="M"/>
    <s v="Import"/>
    <n v="251"/>
    <s v="FRA"/>
    <x v="3"/>
    <n v="0"/>
    <s v="W00"/>
    <s v="World"/>
    <s v="H3"/>
    <s v="HS"/>
    <b v="1"/>
    <n v="31"/>
    <s v="Fertilizers"/>
    <x v="0"/>
    <x v="0"/>
    <b v="0"/>
    <s v="C00"/>
    <s v="TOTAL CPC"/>
    <n v="0"/>
    <n v="0"/>
    <s v="TOTAL MOT"/>
    <n v="-1"/>
    <s v="N/A"/>
    <m/>
    <b v="0"/>
    <n v="-1"/>
    <s v="N/A"/>
    <m/>
    <b v="0"/>
    <m/>
    <b v="0"/>
    <m/>
    <b v="0"/>
    <n v="5306377"/>
    <m/>
    <n v="5306377"/>
    <n v="0"/>
    <b v="1"/>
    <b v="0"/>
  </r>
  <r>
    <s v="C"/>
    <s v="A"/>
    <n v="20120101"/>
    <n v="2012"/>
    <n v="52"/>
    <x v="10"/>
    <n v="562"/>
    <s v="NER"/>
    <x v="0"/>
    <s v="M"/>
    <s v="Import"/>
    <n v="266"/>
    <s v="GAB"/>
    <x v="40"/>
    <n v="0"/>
    <s v="W00"/>
    <s v="World"/>
    <s v="H3"/>
    <s v="HS"/>
    <b v="1"/>
    <n v="31"/>
    <s v="Fertilizers"/>
    <x v="0"/>
    <x v="0"/>
    <b v="0"/>
    <s v="C00"/>
    <s v="TOTAL CPC"/>
    <n v="0"/>
    <n v="0"/>
    <s v="TOTAL MOT"/>
    <n v="-1"/>
    <s v="N/A"/>
    <m/>
    <b v="0"/>
    <n v="-1"/>
    <s v="N/A"/>
    <m/>
    <b v="0"/>
    <m/>
    <b v="0"/>
    <m/>
    <b v="0"/>
    <n v="735"/>
    <m/>
    <n v="735"/>
    <n v="0"/>
    <b v="1"/>
    <b v="0"/>
  </r>
  <r>
    <s v="C"/>
    <s v="A"/>
    <n v="20120101"/>
    <n v="2012"/>
    <n v="52"/>
    <x v="10"/>
    <n v="562"/>
    <s v="NER"/>
    <x v="0"/>
    <s v="M"/>
    <s v="Import"/>
    <n v="288"/>
    <s v="GHA"/>
    <x v="5"/>
    <n v="0"/>
    <s v="W00"/>
    <s v="World"/>
    <s v="H3"/>
    <s v="HS"/>
    <b v="1"/>
    <n v="31"/>
    <s v="Fertilizers"/>
    <x v="0"/>
    <x v="0"/>
    <b v="0"/>
    <s v="C00"/>
    <s v="TOTAL CPC"/>
    <n v="0"/>
    <n v="0"/>
    <s v="TOTAL MOT"/>
    <n v="-1"/>
    <s v="N/A"/>
    <m/>
    <b v="0"/>
    <n v="-1"/>
    <s v="N/A"/>
    <m/>
    <b v="0"/>
    <m/>
    <b v="0"/>
    <m/>
    <b v="0"/>
    <n v="892103"/>
    <m/>
    <n v="892103"/>
    <n v="0"/>
    <b v="1"/>
    <b v="0"/>
  </r>
  <r>
    <s v="C"/>
    <s v="A"/>
    <n v="20120101"/>
    <n v="2012"/>
    <n v="52"/>
    <x v="10"/>
    <n v="562"/>
    <s v="NER"/>
    <x v="0"/>
    <s v="M"/>
    <s v="Import"/>
    <n v="364"/>
    <s v="IRN"/>
    <x v="73"/>
    <n v="0"/>
    <s v="W00"/>
    <s v="World"/>
    <s v="H3"/>
    <s v="HS"/>
    <b v="1"/>
    <n v="31"/>
    <s v="Fertilizers"/>
    <x v="0"/>
    <x v="0"/>
    <b v="0"/>
    <s v="C00"/>
    <s v="TOTAL CPC"/>
    <n v="0"/>
    <n v="0"/>
    <s v="TOTAL MOT"/>
    <n v="-1"/>
    <s v="N/A"/>
    <m/>
    <b v="0"/>
    <n v="-1"/>
    <s v="N/A"/>
    <m/>
    <b v="0"/>
    <m/>
    <b v="0"/>
    <m/>
    <b v="0"/>
    <n v="330642"/>
    <m/>
    <n v="330642"/>
    <n v="0"/>
    <b v="1"/>
    <b v="0"/>
  </r>
  <r>
    <s v="C"/>
    <s v="A"/>
    <n v="20120101"/>
    <n v="2012"/>
    <n v="52"/>
    <x v="10"/>
    <n v="562"/>
    <s v="NER"/>
    <x v="0"/>
    <s v="M"/>
    <s v="Import"/>
    <n v="392"/>
    <s v="JPN"/>
    <x v="74"/>
    <n v="0"/>
    <s v="W00"/>
    <s v="World"/>
    <s v="H3"/>
    <s v="HS"/>
    <b v="1"/>
    <n v="31"/>
    <s v="Fertilizers"/>
    <x v="0"/>
    <x v="0"/>
    <b v="0"/>
    <s v="C00"/>
    <s v="TOTAL CPC"/>
    <n v="0"/>
    <n v="0"/>
    <s v="TOTAL MOT"/>
    <n v="-1"/>
    <s v="N/A"/>
    <m/>
    <b v="0"/>
    <n v="-1"/>
    <s v="N/A"/>
    <m/>
    <b v="0"/>
    <m/>
    <b v="0"/>
    <m/>
    <b v="0"/>
    <n v="302"/>
    <m/>
    <n v="302"/>
    <n v="0"/>
    <b v="1"/>
    <b v="0"/>
  </r>
  <r>
    <s v="C"/>
    <s v="A"/>
    <n v="20120101"/>
    <n v="2012"/>
    <n v="52"/>
    <x v="10"/>
    <n v="562"/>
    <s v="NER"/>
    <x v="0"/>
    <s v="M"/>
    <s v="Import"/>
    <n v="400"/>
    <s v="JOR"/>
    <x v="21"/>
    <n v="0"/>
    <s v="W00"/>
    <s v="World"/>
    <s v="H3"/>
    <s v="HS"/>
    <b v="1"/>
    <n v="31"/>
    <s v="Fertilizers"/>
    <x v="0"/>
    <x v="0"/>
    <b v="0"/>
    <s v="C00"/>
    <s v="TOTAL CPC"/>
    <n v="0"/>
    <n v="0"/>
    <s v="TOTAL MOT"/>
    <n v="-1"/>
    <s v="N/A"/>
    <m/>
    <b v="0"/>
    <n v="-1"/>
    <s v="N/A"/>
    <m/>
    <b v="0"/>
    <m/>
    <b v="0"/>
    <m/>
    <b v="0"/>
    <n v="919552"/>
    <m/>
    <n v="919552"/>
    <n v="0"/>
    <b v="1"/>
    <b v="0"/>
  </r>
  <r>
    <s v="C"/>
    <s v="A"/>
    <n v="20120101"/>
    <n v="2012"/>
    <n v="52"/>
    <x v="10"/>
    <n v="562"/>
    <s v="NER"/>
    <x v="0"/>
    <s v="M"/>
    <s v="Import"/>
    <n v="466"/>
    <s v="MLI"/>
    <x v="62"/>
    <n v="0"/>
    <s v="W00"/>
    <s v="World"/>
    <s v="H3"/>
    <s v="HS"/>
    <b v="1"/>
    <n v="31"/>
    <s v="Fertilizers"/>
    <x v="0"/>
    <x v="0"/>
    <b v="0"/>
    <s v="C00"/>
    <s v="TOTAL CPC"/>
    <n v="0"/>
    <n v="0"/>
    <s v="TOTAL MOT"/>
    <n v="-1"/>
    <s v="N/A"/>
    <m/>
    <b v="0"/>
    <n v="-1"/>
    <s v="N/A"/>
    <m/>
    <b v="0"/>
    <m/>
    <b v="0"/>
    <m/>
    <b v="0"/>
    <n v="408"/>
    <m/>
    <n v="408"/>
    <n v="0"/>
    <b v="1"/>
    <b v="0"/>
  </r>
  <r>
    <s v="C"/>
    <s v="A"/>
    <n v="20120101"/>
    <n v="2012"/>
    <n v="52"/>
    <x v="10"/>
    <n v="562"/>
    <s v="NER"/>
    <x v="0"/>
    <s v="M"/>
    <s v="Import"/>
    <n v="528"/>
    <s v="NLD"/>
    <x v="7"/>
    <n v="0"/>
    <s v="W00"/>
    <s v="World"/>
    <s v="H3"/>
    <s v="HS"/>
    <b v="1"/>
    <n v="31"/>
    <s v="Fertilizers"/>
    <x v="0"/>
    <x v="0"/>
    <b v="0"/>
    <s v="C00"/>
    <s v="TOTAL CPC"/>
    <n v="0"/>
    <n v="0"/>
    <s v="TOTAL MOT"/>
    <n v="-1"/>
    <s v="N/A"/>
    <m/>
    <b v="0"/>
    <n v="-1"/>
    <s v="N/A"/>
    <m/>
    <b v="0"/>
    <m/>
    <b v="0"/>
    <m/>
    <b v="0"/>
    <n v="470384"/>
    <m/>
    <n v="470384"/>
    <n v="0"/>
    <b v="1"/>
    <b v="0"/>
  </r>
  <r>
    <s v="C"/>
    <s v="A"/>
    <n v="20120101"/>
    <n v="2012"/>
    <n v="52"/>
    <x v="10"/>
    <n v="562"/>
    <s v="NER"/>
    <x v="0"/>
    <s v="M"/>
    <s v="Import"/>
    <n v="566"/>
    <s v="NGA"/>
    <x v="8"/>
    <n v="0"/>
    <s v="W00"/>
    <s v="World"/>
    <s v="H3"/>
    <s v="HS"/>
    <b v="1"/>
    <n v="31"/>
    <s v="Fertilizers"/>
    <x v="0"/>
    <x v="0"/>
    <b v="0"/>
    <s v="C00"/>
    <s v="TOTAL CPC"/>
    <n v="0"/>
    <n v="0"/>
    <s v="TOTAL MOT"/>
    <n v="-1"/>
    <s v="N/A"/>
    <m/>
    <b v="0"/>
    <n v="-1"/>
    <s v="N/A"/>
    <m/>
    <b v="0"/>
    <m/>
    <b v="0"/>
    <m/>
    <b v="0"/>
    <n v="18230214"/>
    <m/>
    <n v="18230214"/>
    <n v="0"/>
    <b v="1"/>
    <b v="0"/>
  </r>
  <r>
    <s v="C"/>
    <s v="A"/>
    <n v="20120101"/>
    <n v="2012"/>
    <n v="52"/>
    <x v="10"/>
    <n v="562"/>
    <s v="NER"/>
    <x v="0"/>
    <s v="M"/>
    <s v="Import"/>
    <n v="686"/>
    <s v="SEN"/>
    <x v="10"/>
    <n v="0"/>
    <s v="W00"/>
    <s v="World"/>
    <s v="H3"/>
    <s v="HS"/>
    <b v="1"/>
    <n v="31"/>
    <s v="Fertilizers"/>
    <x v="0"/>
    <x v="0"/>
    <b v="0"/>
    <s v="C00"/>
    <s v="TOTAL CPC"/>
    <n v="0"/>
    <n v="0"/>
    <s v="TOTAL MOT"/>
    <n v="-1"/>
    <s v="N/A"/>
    <m/>
    <b v="0"/>
    <n v="-1"/>
    <s v="N/A"/>
    <m/>
    <b v="0"/>
    <m/>
    <b v="0"/>
    <m/>
    <b v="0"/>
    <n v="73291"/>
    <m/>
    <n v="73291"/>
    <n v="0"/>
    <b v="1"/>
    <b v="0"/>
  </r>
  <r>
    <s v="C"/>
    <s v="A"/>
    <n v="20120101"/>
    <n v="2012"/>
    <n v="52"/>
    <x v="10"/>
    <n v="562"/>
    <s v="NER"/>
    <x v="0"/>
    <s v="M"/>
    <s v="Import"/>
    <n v="768"/>
    <s v="TGO"/>
    <x v="14"/>
    <n v="0"/>
    <s v="W00"/>
    <s v="World"/>
    <s v="H3"/>
    <s v="HS"/>
    <b v="1"/>
    <n v="31"/>
    <s v="Fertilizers"/>
    <x v="0"/>
    <x v="0"/>
    <b v="0"/>
    <s v="C00"/>
    <s v="TOTAL CPC"/>
    <n v="0"/>
    <n v="0"/>
    <s v="TOTAL MOT"/>
    <n v="-1"/>
    <s v="N/A"/>
    <m/>
    <b v="0"/>
    <n v="-1"/>
    <s v="N/A"/>
    <m/>
    <b v="0"/>
    <m/>
    <b v="0"/>
    <m/>
    <b v="0"/>
    <n v="11325489"/>
    <m/>
    <n v="11325489"/>
    <n v="0"/>
    <b v="1"/>
    <b v="0"/>
  </r>
  <r>
    <s v="C"/>
    <s v="A"/>
    <n v="20120101"/>
    <n v="2012"/>
    <n v="52"/>
    <x v="10"/>
    <n v="562"/>
    <s v="NER"/>
    <x v="0"/>
    <s v="M"/>
    <s v="Import"/>
    <n v="842"/>
    <s v="USA"/>
    <x v="15"/>
    <n v="0"/>
    <s v="W00"/>
    <s v="World"/>
    <s v="H3"/>
    <s v="HS"/>
    <b v="1"/>
    <n v="31"/>
    <s v="Fertilizers"/>
    <x v="0"/>
    <x v="0"/>
    <b v="0"/>
    <s v="C00"/>
    <s v="TOTAL CPC"/>
    <n v="0"/>
    <n v="0"/>
    <s v="TOTAL MOT"/>
    <n v="-1"/>
    <s v="N/A"/>
    <m/>
    <b v="0"/>
    <n v="-1"/>
    <s v="N/A"/>
    <m/>
    <b v="0"/>
    <m/>
    <b v="0"/>
    <m/>
    <b v="0"/>
    <n v="9560"/>
    <m/>
    <n v="9560"/>
    <n v="0"/>
    <b v="1"/>
    <b v="0"/>
  </r>
  <r>
    <s v="C"/>
    <s v="A"/>
    <n v="20120101"/>
    <n v="2012"/>
    <n v="52"/>
    <x v="10"/>
    <n v="562"/>
    <s v="NER"/>
    <x v="0"/>
    <s v="M"/>
    <s v="Import"/>
    <n v="899"/>
    <s v="_X "/>
    <x v="77"/>
    <n v="0"/>
    <s v="W00"/>
    <s v="World"/>
    <s v="H3"/>
    <s v="HS"/>
    <b v="1"/>
    <n v="31"/>
    <s v="Fertilizers"/>
    <x v="0"/>
    <x v="0"/>
    <b v="0"/>
    <s v="C00"/>
    <s v="TOTAL CPC"/>
    <n v="0"/>
    <n v="0"/>
    <s v="TOTAL MOT"/>
    <n v="-1"/>
    <s v="N/A"/>
    <m/>
    <b v="0"/>
    <n v="-1"/>
    <s v="N/A"/>
    <m/>
    <b v="0"/>
    <m/>
    <b v="0"/>
    <m/>
    <b v="0"/>
    <n v="585141"/>
    <m/>
    <n v="585141"/>
    <n v="0"/>
    <b v="1"/>
    <b v="0"/>
  </r>
  <r>
    <s v="C"/>
    <s v="A"/>
    <n v="20120101"/>
    <n v="2012"/>
    <n v="52"/>
    <x v="10"/>
    <n v="562"/>
    <s v="NER"/>
    <x v="0"/>
    <s v="M"/>
    <s v="Import"/>
    <n v="0"/>
    <s v="W00"/>
    <x v="0"/>
    <n v="0"/>
    <s v="W00"/>
    <s v="World"/>
    <s v="H3"/>
    <s v="HS"/>
    <b v="1"/>
    <n v="3101"/>
    <s v="Fertilizers animal or vegetable, whether or not mixed together or chemically treated fertilizers produced by the mixing or chemical treatment of animal or vegetable products"/>
    <x v="1"/>
    <x v="1"/>
    <b v="0"/>
    <s v="C00"/>
    <s v="TOTAL CPC"/>
    <n v="0"/>
    <n v="0"/>
    <s v="TOTAL MOT"/>
    <n v="8"/>
    <s v="kg"/>
    <n v="8316"/>
    <b v="0"/>
    <n v="-1"/>
    <s v="N/A"/>
    <m/>
    <b v="0"/>
    <n v="8316"/>
    <b v="0"/>
    <m/>
    <b v="0"/>
    <n v="2025"/>
    <m/>
    <n v="2025"/>
    <n v="0"/>
    <b v="1"/>
    <b v="0"/>
  </r>
  <r>
    <s v="C"/>
    <s v="A"/>
    <n v="20120101"/>
    <n v="2012"/>
    <n v="52"/>
    <x v="10"/>
    <n v="562"/>
    <s v="NER"/>
    <x v="0"/>
    <s v="M"/>
    <s v="Import"/>
    <n v="392"/>
    <s v="JPN"/>
    <x v="74"/>
    <n v="0"/>
    <s v="W00"/>
    <s v="World"/>
    <s v="H3"/>
    <s v="HS"/>
    <b v="1"/>
    <n v="3101"/>
    <s v="Fertilizers animal or vegetable, whether or not mixed together or chemically treated fertilizers produced by the mixing or chemical treatment of animal or vegetable products"/>
    <x v="1"/>
    <x v="1"/>
    <b v="0"/>
    <s v="C00"/>
    <s v="TOTAL CPC"/>
    <n v="0"/>
    <n v="0"/>
    <s v="TOTAL MOT"/>
    <n v="8"/>
    <s v="kg"/>
    <n v="1"/>
    <b v="0"/>
    <n v="-1"/>
    <s v="N/A"/>
    <m/>
    <b v="0"/>
    <n v="1"/>
    <b v="0"/>
    <m/>
    <b v="0"/>
    <n v="302"/>
    <m/>
    <n v="302"/>
    <n v="0"/>
    <b v="1"/>
    <b v="0"/>
  </r>
  <r>
    <s v="C"/>
    <s v="A"/>
    <n v="20120101"/>
    <n v="2012"/>
    <n v="52"/>
    <x v="10"/>
    <n v="562"/>
    <s v="NER"/>
    <x v="0"/>
    <s v="M"/>
    <s v="Import"/>
    <n v="466"/>
    <s v="MLI"/>
    <x v="62"/>
    <n v="0"/>
    <s v="W00"/>
    <s v="World"/>
    <s v="H3"/>
    <s v="HS"/>
    <b v="1"/>
    <n v="3101"/>
    <s v="Fertilizers animal or vegetable, whether or not mixed together or chemically treated fertilizers produced by the mixing or chemical treatment of animal or vegetable products"/>
    <x v="1"/>
    <x v="1"/>
    <b v="0"/>
    <s v="C00"/>
    <s v="TOTAL CPC"/>
    <n v="0"/>
    <n v="0"/>
    <s v="TOTAL MOT"/>
    <n v="8"/>
    <s v="kg"/>
    <n v="1190"/>
    <b v="0"/>
    <n v="-1"/>
    <s v="N/A"/>
    <m/>
    <b v="0"/>
    <n v="1190"/>
    <b v="0"/>
    <m/>
    <b v="0"/>
    <n v="408"/>
    <m/>
    <n v="408"/>
    <n v="0"/>
    <b v="1"/>
    <b v="0"/>
  </r>
  <r>
    <s v="C"/>
    <s v="A"/>
    <n v="20120101"/>
    <n v="2012"/>
    <n v="52"/>
    <x v="10"/>
    <n v="562"/>
    <s v="NER"/>
    <x v="0"/>
    <s v="M"/>
    <s v="Import"/>
    <n v="768"/>
    <s v="TGO"/>
    <x v="14"/>
    <n v="0"/>
    <s v="W00"/>
    <s v="World"/>
    <s v="H3"/>
    <s v="HS"/>
    <b v="1"/>
    <n v="3101"/>
    <s v="Fertilizers animal or vegetable, whether or not mixed together or chemically treated fertilizers produced by the mixing or chemical treatment of animal or vegetable products"/>
    <x v="1"/>
    <x v="1"/>
    <b v="0"/>
    <s v="C00"/>
    <s v="TOTAL CPC"/>
    <n v="0"/>
    <n v="0"/>
    <s v="TOTAL MOT"/>
    <n v="8"/>
    <s v="kg"/>
    <n v="7125"/>
    <b v="0"/>
    <n v="-1"/>
    <s v="N/A"/>
    <m/>
    <b v="0"/>
    <n v="7125"/>
    <b v="0"/>
    <m/>
    <b v="0"/>
    <n v="1315"/>
    <m/>
    <n v="1315"/>
    <n v="0"/>
    <b v="1"/>
    <b v="0"/>
  </r>
  <r>
    <s v="C"/>
    <s v="A"/>
    <n v="20120101"/>
    <n v="2012"/>
    <n v="52"/>
    <x v="10"/>
    <n v="562"/>
    <s v="NER"/>
    <x v="0"/>
    <s v="M"/>
    <s v="Import"/>
    <n v="0"/>
    <s v="W00"/>
    <x v="0"/>
    <n v="0"/>
    <s v="W00"/>
    <s v="World"/>
    <s v="H3"/>
    <s v="HS"/>
    <b v="1"/>
    <n v="310100"/>
    <s v="Fertilizers, animal or vegetable whether or not mixed together or chemically treated fertilizers, produced by the mixing or chemical treatment of animal or vegetable products"/>
    <x v="1"/>
    <x v="2"/>
    <b v="1"/>
    <s v="C00"/>
    <s v="TOTAL CPC"/>
    <n v="0"/>
    <n v="0"/>
    <s v="TOTAL MOT"/>
    <n v="8"/>
    <s v="kg"/>
    <n v="8316"/>
    <b v="0"/>
    <n v="-1"/>
    <s v="N/A"/>
    <m/>
    <b v="0"/>
    <n v="8316"/>
    <b v="0"/>
    <m/>
    <b v="0"/>
    <n v="2025"/>
    <m/>
    <n v="2025"/>
    <n v="0"/>
    <b v="1"/>
    <b v="0"/>
  </r>
  <r>
    <s v="C"/>
    <s v="A"/>
    <n v="20120101"/>
    <n v="2012"/>
    <n v="52"/>
    <x v="10"/>
    <n v="562"/>
    <s v="NER"/>
    <x v="0"/>
    <s v="M"/>
    <s v="Import"/>
    <n v="392"/>
    <s v="JPN"/>
    <x v="74"/>
    <n v="0"/>
    <s v="W00"/>
    <s v="World"/>
    <s v="H3"/>
    <s v="HS"/>
    <b v="1"/>
    <n v="310100"/>
    <s v="Fertilizers, animal or vegetable whether or not mixed together or chemically treated fertilizers, produced by the mixing or chemical treatment of animal or vegetable products"/>
    <x v="1"/>
    <x v="2"/>
    <b v="1"/>
    <s v="C00"/>
    <s v="TOTAL CPC"/>
    <n v="0"/>
    <n v="0"/>
    <s v="TOTAL MOT"/>
    <n v="8"/>
    <s v="kg"/>
    <n v="1"/>
    <b v="0"/>
    <n v="-1"/>
    <s v="N/A"/>
    <m/>
    <b v="0"/>
    <n v="1"/>
    <b v="0"/>
    <m/>
    <b v="0"/>
    <n v="302"/>
    <m/>
    <n v="302"/>
    <n v="0"/>
    <b v="1"/>
    <b v="0"/>
  </r>
  <r>
    <s v="C"/>
    <s v="A"/>
    <n v="20120101"/>
    <n v="2012"/>
    <n v="52"/>
    <x v="10"/>
    <n v="562"/>
    <s v="NER"/>
    <x v="0"/>
    <s v="M"/>
    <s v="Import"/>
    <n v="466"/>
    <s v="MLI"/>
    <x v="62"/>
    <n v="0"/>
    <s v="W00"/>
    <s v="World"/>
    <s v="H3"/>
    <s v="HS"/>
    <b v="1"/>
    <n v="310100"/>
    <s v="Fertilizers, animal or vegetable whether or not mixed together or chemically treated fertilizers, produced by the mixing or chemical treatment of animal or vegetable products"/>
    <x v="1"/>
    <x v="2"/>
    <b v="1"/>
    <s v="C00"/>
    <s v="TOTAL CPC"/>
    <n v="0"/>
    <n v="0"/>
    <s v="TOTAL MOT"/>
    <n v="8"/>
    <s v="kg"/>
    <n v="1190"/>
    <b v="0"/>
    <n v="-1"/>
    <s v="N/A"/>
    <m/>
    <b v="0"/>
    <n v="1190"/>
    <b v="0"/>
    <m/>
    <b v="0"/>
    <n v="408"/>
    <m/>
    <n v="408"/>
    <n v="0"/>
    <b v="1"/>
    <b v="0"/>
  </r>
  <r>
    <s v="C"/>
    <s v="A"/>
    <n v="20120101"/>
    <n v="2012"/>
    <n v="52"/>
    <x v="10"/>
    <n v="562"/>
    <s v="NER"/>
    <x v="0"/>
    <s v="M"/>
    <s v="Import"/>
    <n v="768"/>
    <s v="TGO"/>
    <x v="14"/>
    <n v="0"/>
    <s v="W00"/>
    <s v="World"/>
    <s v="H3"/>
    <s v="HS"/>
    <b v="1"/>
    <n v="310100"/>
    <s v="Fertilizers, animal or vegetable whether or not mixed together or chemically treated fertilizers, produced by the mixing or chemical treatment of animal or vegetable products"/>
    <x v="1"/>
    <x v="2"/>
    <b v="1"/>
    <s v="C00"/>
    <s v="TOTAL CPC"/>
    <n v="0"/>
    <n v="0"/>
    <s v="TOTAL MOT"/>
    <n v="8"/>
    <s v="kg"/>
    <n v="7125"/>
    <b v="0"/>
    <n v="-1"/>
    <s v="N/A"/>
    <m/>
    <b v="0"/>
    <n v="7125"/>
    <b v="0"/>
    <m/>
    <b v="0"/>
    <n v="1315"/>
    <m/>
    <n v="1315"/>
    <n v="0"/>
    <b v="1"/>
    <b v="0"/>
  </r>
  <r>
    <s v="C"/>
    <s v="A"/>
    <n v="20120101"/>
    <n v="2012"/>
    <n v="52"/>
    <x v="10"/>
    <n v="562"/>
    <s v="NER"/>
    <x v="0"/>
    <s v="M"/>
    <s v="Import"/>
    <n v="0"/>
    <s v="W00"/>
    <x v="0"/>
    <n v="0"/>
    <s v="W00"/>
    <s v="World"/>
    <s v="H3"/>
    <s v="HS"/>
    <b v="1"/>
    <n v="3102"/>
    <s v="Fertilizers mineral or chemical, nitrogenous"/>
    <x v="2"/>
    <x v="1"/>
    <b v="0"/>
    <s v="C00"/>
    <s v="TOTAL CPC"/>
    <n v="0"/>
    <n v="0"/>
    <s v="TOTAL MOT"/>
    <n v="8"/>
    <s v="kg"/>
    <n v="30664692"/>
    <b v="0"/>
    <n v="-1"/>
    <s v="N/A"/>
    <m/>
    <b v="0"/>
    <n v="30664692"/>
    <b v="0"/>
    <m/>
    <b v="0"/>
    <n v="36894489"/>
    <m/>
    <n v="36894489"/>
    <n v="0"/>
    <b v="1"/>
    <b v="0"/>
  </r>
  <r>
    <s v="C"/>
    <s v="A"/>
    <n v="20120101"/>
    <n v="2012"/>
    <n v="52"/>
    <x v="10"/>
    <n v="562"/>
    <s v="NER"/>
    <x v="0"/>
    <s v="M"/>
    <s v="Import"/>
    <n v="56"/>
    <s v="BEL"/>
    <x v="18"/>
    <n v="0"/>
    <s v="W00"/>
    <s v="World"/>
    <s v="H3"/>
    <s v="HS"/>
    <b v="1"/>
    <n v="3102"/>
    <s v="Fertilizers mineral or chemical, nitrogenous"/>
    <x v="2"/>
    <x v="1"/>
    <b v="0"/>
    <s v="C00"/>
    <s v="TOTAL CPC"/>
    <n v="0"/>
    <n v="0"/>
    <s v="TOTAL MOT"/>
    <n v="8"/>
    <s v="kg"/>
    <n v="266712"/>
    <b v="0"/>
    <n v="-1"/>
    <s v="N/A"/>
    <m/>
    <b v="0"/>
    <n v="266712"/>
    <b v="0"/>
    <m/>
    <b v="0"/>
    <n v="289051"/>
    <m/>
    <n v="289051"/>
    <n v="0"/>
    <b v="1"/>
    <b v="0"/>
  </r>
  <r>
    <s v="C"/>
    <s v="A"/>
    <n v="20120101"/>
    <n v="2012"/>
    <n v="52"/>
    <x v="10"/>
    <n v="562"/>
    <s v="NER"/>
    <x v="0"/>
    <s v="M"/>
    <s v="Import"/>
    <n v="204"/>
    <s v="BEN"/>
    <x v="2"/>
    <n v="0"/>
    <s v="W00"/>
    <s v="World"/>
    <s v="H3"/>
    <s v="HS"/>
    <b v="1"/>
    <n v="3102"/>
    <s v="Fertilizers mineral or chemical, nitrogenous"/>
    <x v="2"/>
    <x v="1"/>
    <b v="0"/>
    <s v="C00"/>
    <s v="TOTAL CPC"/>
    <n v="0"/>
    <n v="0"/>
    <s v="TOTAL MOT"/>
    <n v="8"/>
    <s v="kg"/>
    <n v="200000"/>
    <b v="0"/>
    <n v="-1"/>
    <s v="N/A"/>
    <m/>
    <b v="0"/>
    <n v="200000"/>
    <b v="0"/>
    <m/>
    <b v="0"/>
    <n v="58770"/>
    <m/>
    <n v="58770"/>
    <n v="0"/>
    <b v="1"/>
    <b v="0"/>
  </r>
  <r>
    <s v="C"/>
    <s v="A"/>
    <n v="20120101"/>
    <n v="2012"/>
    <n v="52"/>
    <x v="10"/>
    <n v="562"/>
    <s v="NER"/>
    <x v="0"/>
    <s v="M"/>
    <s v="Import"/>
    <n v="251"/>
    <s v="FRA"/>
    <x v="3"/>
    <n v="0"/>
    <s v="W00"/>
    <s v="World"/>
    <s v="H3"/>
    <s v="HS"/>
    <b v="1"/>
    <n v="3102"/>
    <s v="Fertilizers mineral or chemical, nitrogenous"/>
    <x v="2"/>
    <x v="1"/>
    <b v="0"/>
    <s v="C00"/>
    <s v="TOTAL CPC"/>
    <n v="0"/>
    <n v="0"/>
    <s v="TOTAL MOT"/>
    <n v="8"/>
    <s v="kg"/>
    <n v="8140661"/>
    <b v="0"/>
    <n v="-1"/>
    <s v="N/A"/>
    <m/>
    <b v="0"/>
    <n v="8140661"/>
    <b v="0"/>
    <m/>
    <b v="0"/>
    <n v="5304041"/>
    <m/>
    <n v="5304041"/>
    <n v="0"/>
    <b v="1"/>
    <b v="0"/>
  </r>
  <r>
    <s v="C"/>
    <s v="A"/>
    <n v="20120101"/>
    <n v="2012"/>
    <n v="52"/>
    <x v="10"/>
    <n v="562"/>
    <s v="NER"/>
    <x v="0"/>
    <s v="M"/>
    <s v="Import"/>
    <n v="266"/>
    <s v="GAB"/>
    <x v="40"/>
    <n v="0"/>
    <s v="W00"/>
    <s v="World"/>
    <s v="H3"/>
    <s v="HS"/>
    <b v="1"/>
    <n v="3102"/>
    <s v="Fertilizers mineral or chemical, nitrogenous"/>
    <x v="2"/>
    <x v="1"/>
    <b v="0"/>
    <s v="C00"/>
    <s v="TOTAL CPC"/>
    <n v="0"/>
    <n v="0"/>
    <s v="TOTAL MOT"/>
    <n v="8"/>
    <s v="kg"/>
    <n v="2500"/>
    <b v="0"/>
    <n v="-1"/>
    <s v="N/A"/>
    <m/>
    <b v="0"/>
    <n v="2500"/>
    <b v="0"/>
    <m/>
    <b v="0"/>
    <n v="735"/>
    <m/>
    <n v="735"/>
    <n v="0"/>
    <b v="1"/>
    <b v="0"/>
  </r>
  <r>
    <s v="C"/>
    <s v="A"/>
    <n v="20120101"/>
    <n v="2012"/>
    <n v="52"/>
    <x v="10"/>
    <n v="562"/>
    <s v="NER"/>
    <x v="0"/>
    <s v="M"/>
    <s v="Import"/>
    <n v="288"/>
    <s v="GHA"/>
    <x v="5"/>
    <n v="0"/>
    <s v="W00"/>
    <s v="World"/>
    <s v="H3"/>
    <s v="HS"/>
    <b v="1"/>
    <n v="3102"/>
    <s v="Fertilizers mineral or chemical, nitrogenous"/>
    <x v="2"/>
    <x v="1"/>
    <b v="0"/>
    <s v="C00"/>
    <s v="TOTAL CPC"/>
    <n v="0"/>
    <n v="0"/>
    <s v="TOTAL MOT"/>
    <n v="8"/>
    <s v="kg"/>
    <n v="856500"/>
    <b v="0"/>
    <n v="-1"/>
    <s v="N/A"/>
    <m/>
    <b v="0"/>
    <n v="856500"/>
    <b v="0"/>
    <m/>
    <b v="0"/>
    <n v="886478"/>
    <m/>
    <n v="886478"/>
    <n v="0"/>
    <b v="1"/>
    <b v="0"/>
  </r>
  <r>
    <s v="C"/>
    <s v="A"/>
    <n v="20120101"/>
    <n v="2012"/>
    <n v="52"/>
    <x v="10"/>
    <n v="562"/>
    <s v="NER"/>
    <x v="0"/>
    <s v="M"/>
    <s v="Import"/>
    <n v="364"/>
    <s v="IRN"/>
    <x v="73"/>
    <n v="0"/>
    <s v="W00"/>
    <s v="World"/>
    <s v="H3"/>
    <s v="HS"/>
    <b v="1"/>
    <n v="3102"/>
    <s v="Fertilizers mineral or chemical, nitrogenous"/>
    <x v="2"/>
    <x v="1"/>
    <b v="0"/>
    <s v="C00"/>
    <s v="TOTAL CPC"/>
    <n v="0"/>
    <n v="0"/>
    <s v="TOTAL MOT"/>
    <n v="8"/>
    <s v="kg"/>
    <n v="283500"/>
    <b v="0"/>
    <n v="-1"/>
    <s v="N/A"/>
    <m/>
    <b v="0"/>
    <n v="283500"/>
    <b v="0"/>
    <m/>
    <b v="0"/>
    <n v="330642"/>
    <m/>
    <n v="330642"/>
    <n v="0"/>
    <b v="1"/>
    <b v="0"/>
  </r>
  <r>
    <s v="C"/>
    <s v="A"/>
    <n v="20120101"/>
    <n v="2012"/>
    <n v="52"/>
    <x v="10"/>
    <n v="562"/>
    <s v="NER"/>
    <x v="0"/>
    <s v="M"/>
    <s v="Import"/>
    <n v="528"/>
    <s v="NLD"/>
    <x v="7"/>
    <n v="0"/>
    <s v="W00"/>
    <s v="World"/>
    <s v="H3"/>
    <s v="HS"/>
    <b v="1"/>
    <n v="3102"/>
    <s v="Fertilizers mineral or chemical, nitrogenous"/>
    <x v="2"/>
    <x v="1"/>
    <b v="0"/>
    <s v="C00"/>
    <s v="TOTAL CPC"/>
    <n v="0"/>
    <n v="0"/>
    <s v="TOTAL MOT"/>
    <n v="8"/>
    <s v="kg"/>
    <n v="746110"/>
    <b v="0"/>
    <n v="-1"/>
    <s v="N/A"/>
    <m/>
    <b v="0"/>
    <n v="746110"/>
    <b v="0"/>
    <m/>
    <b v="0"/>
    <n v="470384"/>
    <m/>
    <n v="470384"/>
    <n v="0"/>
    <b v="1"/>
    <b v="0"/>
  </r>
  <r>
    <s v="C"/>
    <s v="A"/>
    <n v="20120101"/>
    <n v="2012"/>
    <n v="52"/>
    <x v="10"/>
    <n v="562"/>
    <s v="NER"/>
    <x v="0"/>
    <s v="M"/>
    <s v="Import"/>
    <n v="566"/>
    <s v="NGA"/>
    <x v="8"/>
    <n v="0"/>
    <s v="W00"/>
    <s v="World"/>
    <s v="H3"/>
    <s v="HS"/>
    <b v="1"/>
    <n v="3102"/>
    <s v="Fertilizers mineral or chemical, nitrogenous"/>
    <x v="2"/>
    <x v="1"/>
    <b v="0"/>
    <s v="C00"/>
    <s v="TOTAL CPC"/>
    <n v="0"/>
    <n v="0"/>
    <s v="TOTAL MOT"/>
    <n v="8"/>
    <s v="kg"/>
    <n v="10580172"/>
    <b v="0"/>
    <n v="-1"/>
    <s v="N/A"/>
    <m/>
    <b v="0"/>
    <n v="10580172"/>
    <b v="0"/>
    <m/>
    <b v="0"/>
    <n v="18230214"/>
    <m/>
    <n v="18230214"/>
    <n v="0"/>
    <b v="1"/>
    <b v="0"/>
  </r>
  <r>
    <s v="C"/>
    <s v="A"/>
    <n v="20120101"/>
    <n v="2012"/>
    <n v="52"/>
    <x v="10"/>
    <n v="562"/>
    <s v="NER"/>
    <x v="0"/>
    <s v="M"/>
    <s v="Import"/>
    <n v="768"/>
    <s v="TGO"/>
    <x v="14"/>
    <n v="0"/>
    <s v="W00"/>
    <s v="World"/>
    <s v="H3"/>
    <s v="HS"/>
    <b v="1"/>
    <n v="3102"/>
    <s v="Fertilizers mineral or chemical, nitrogenous"/>
    <x v="2"/>
    <x v="1"/>
    <b v="0"/>
    <s v="C00"/>
    <s v="TOTAL CPC"/>
    <n v="0"/>
    <n v="0"/>
    <s v="TOTAL MOT"/>
    <n v="8"/>
    <s v="kg"/>
    <n v="9588537"/>
    <b v="0"/>
    <n v="-1"/>
    <s v="N/A"/>
    <m/>
    <b v="0"/>
    <n v="9588537"/>
    <b v="0"/>
    <m/>
    <b v="0"/>
    <n v="11324174"/>
    <m/>
    <n v="11324174"/>
    <n v="0"/>
    <b v="1"/>
    <b v="0"/>
  </r>
  <r>
    <s v="C"/>
    <s v="A"/>
    <n v="20120101"/>
    <n v="2012"/>
    <n v="52"/>
    <x v="10"/>
    <n v="562"/>
    <s v="NER"/>
    <x v="0"/>
    <s v="M"/>
    <s v="Import"/>
    <n v="0"/>
    <s v="W00"/>
    <x v="0"/>
    <n v="0"/>
    <s v="W00"/>
    <s v="World"/>
    <s v="H3"/>
    <s v="HS"/>
    <b v="1"/>
    <n v="310210"/>
    <s v="Fertilizers, mineral or chemical nitrogenous, urea, whether or not in aqueous solution"/>
    <x v="3"/>
    <x v="2"/>
    <b v="1"/>
    <s v="C00"/>
    <s v="TOTAL CPC"/>
    <n v="0"/>
    <n v="0"/>
    <s v="TOTAL MOT"/>
    <n v="8"/>
    <s v="kg"/>
    <n v="20569709"/>
    <b v="0"/>
    <n v="-1"/>
    <s v="N/A"/>
    <m/>
    <b v="0"/>
    <n v="20569709"/>
    <b v="0"/>
    <m/>
    <b v="0"/>
    <n v="29919558"/>
    <m/>
    <n v="29919558"/>
    <n v="0"/>
    <b v="1"/>
    <b v="0"/>
  </r>
  <r>
    <s v="C"/>
    <s v="A"/>
    <n v="20120101"/>
    <n v="2012"/>
    <n v="52"/>
    <x v="10"/>
    <n v="562"/>
    <s v="NER"/>
    <x v="0"/>
    <s v="M"/>
    <s v="Import"/>
    <n v="204"/>
    <s v="BEN"/>
    <x v="2"/>
    <n v="0"/>
    <s v="W00"/>
    <s v="World"/>
    <s v="H3"/>
    <s v="HS"/>
    <b v="1"/>
    <n v="310210"/>
    <s v="Fertilizers, mineral or chemical nitrogenous, urea, whether or not in aqueous solution"/>
    <x v="3"/>
    <x v="2"/>
    <b v="1"/>
    <s v="C00"/>
    <s v="TOTAL CPC"/>
    <n v="0"/>
    <n v="0"/>
    <s v="TOTAL MOT"/>
    <n v="8"/>
    <s v="kg"/>
    <n v="200000"/>
    <b v="0"/>
    <n v="-1"/>
    <s v="N/A"/>
    <m/>
    <b v="0"/>
    <n v="200000"/>
    <b v="0"/>
    <m/>
    <b v="0"/>
    <n v="58770"/>
    <m/>
    <n v="58770"/>
    <n v="0"/>
    <b v="1"/>
    <b v="0"/>
  </r>
  <r>
    <s v="C"/>
    <s v="A"/>
    <n v="20120101"/>
    <n v="2012"/>
    <n v="52"/>
    <x v="10"/>
    <n v="562"/>
    <s v="NER"/>
    <x v="0"/>
    <s v="M"/>
    <s v="Import"/>
    <n v="266"/>
    <s v="GAB"/>
    <x v="40"/>
    <n v="0"/>
    <s v="W00"/>
    <s v="World"/>
    <s v="H3"/>
    <s v="HS"/>
    <b v="1"/>
    <n v="310210"/>
    <s v="Fertilizers, mineral or chemical nitrogenous, urea, whether or not in aqueous solution"/>
    <x v="3"/>
    <x v="2"/>
    <b v="1"/>
    <s v="C00"/>
    <s v="TOTAL CPC"/>
    <n v="0"/>
    <n v="0"/>
    <s v="TOTAL MOT"/>
    <n v="8"/>
    <s v="kg"/>
    <n v="2500"/>
    <b v="0"/>
    <n v="-1"/>
    <s v="N/A"/>
    <m/>
    <b v="0"/>
    <n v="2500"/>
    <b v="0"/>
    <m/>
    <b v="0"/>
    <n v="735"/>
    <m/>
    <n v="735"/>
    <n v="0"/>
    <b v="1"/>
    <b v="0"/>
  </r>
  <r>
    <s v="C"/>
    <s v="A"/>
    <n v="20120101"/>
    <n v="2012"/>
    <n v="52"/>
    <x v="10"/>
    <n v="562"/>
    <s v="NER"/>
    <x v="0"/>
    <s v="M"/>
    <s v="Import"/>
    <n v="364"/>
    <s v="IRN"/>
    <x v="73"/>
    <n v="0"/>
    <s v="W00"/>
    <s v="World"/>
    <s v="H3"/>
    <s v="HS"/>
    <b v="1"/>
    <n v="310210"/>
    <s v="Fertilizers, mineral or chemical nitrogenous, urea, whether or not in aqueous solution"/>
    <x v="3"/>
    <x v="2"/>
    <b v="1"/>
    <s v="C00"/>
    <s v="TOTAL CPC"/>
    <n v="0"/>
    <n v="0"/>
    <s v="TOTAL MOT"/>
    <n v="8"/>
    <s v="kg"/>
    <n v="283500"/>
    <b v="0"/>
    <n v="-1"/>
    <s v="N/A"/>
    <m/>
    <b v="0"/>
    <n v="283500"/>
    <b v="0"/>
    <m/>
    <b v="0"/>
    <n v="330642"/>
    <m/>
    <n v="330642"/>
    <n v="0"/>
    <b v="1"/>
    <b v="0"/>
  </r>
  <r>
    <s v="C"/>
    <s v="A"/>
    <n v="20120101"/>
    <n v="2012"/>
    <n v="52"/>
    <x v="10"/>
    <n v="562"/>
    <s v="NER"/>
    <x v="0"/>
    <s v="M"/>
    <s v="Import"/>
    <n v="566"/>
    <s v="NGA"/>
    <x v="8"/>
    <n v="0"/>
    <s v="W00"/>
    <s v="World"/>
    <s v="H3"/>
    <s v="HS"/>
    <b v="1"/>
    <n v="310210"/>
    <s v="Fertilizers, mineral or chemical nitrogenous, urea, whether or not in aqueous solution"/>
    <x v="3"/>
    <x v="2"/>
    <b v="1"/>
    <s v="C00"/>
    <s v="TOTAL CPC"/>
    <n v="0"/>
    <n v="0"/>
    <s v="TOTAL MOT"/>
    <n v="8"/>
    <s v="kg"/>
    <n v="10495172"/>
    <b v="0"/>
    <n v="-1"/>
    <s v="N/A"/>
    <m/>
    <b v="0"/>
    <n v="10495172"/>
    <b v="0"/>
    <m/>
    <b v="0"/>
    <n v="18205237"/>
    <m/>
    <n v="18205237"/>
    <n v="0"/>
    <b v="1"/>
    <b v="0"/>
  </r>
  <r>
    <s v="C"/>
    <s v="A"/>
    <n v="20120101"/>
    <n v="2012"/>
    <n v="52"/>
    <x v="10"/>
    <n v="562"/>
    <s v="NER"/>
    <x v="0"/>
    <s v="M"/>
    <s v="Import"/>
    <n v="768"/>
    <s v="TGO"/>
    <x v="14"/>
    <n v="0"/>
    <s v="W00"/>
    <s v="World"/>
    <s v="H3"/>
    <s v="HS"/>
    <b v="1"/>
    <n v="310210"/>
    <s v="Fertilizers, mineral or chemical nitrogenous, urea, whether or not in aqueous solution"/>
    <x v="3"/>
    <x v="2"/>
    <b v="1"/>
    <s v="C00"/>
    <s v="TOTAL CPC"/>
    <n v="0"/>
    <n v="0"/>
    <s v="TOTAL MOT"/>
    <n v="8"/>
    <s v="kg"/>
    <n v="9588537"/>
    <b v="0"/>
    <n v="-1"/>
    <s v="N/A"/>
    <m/>
    <b v="0"/>
    <n v="9588537"/>
    <b v="0"/>
    <m/>
    <b v="0"/>
    <n v="11324174"/>
    <m/>
    <n v="11324174"/>
    <n v="0"/>
    <b v="1"/>
    <b v="0"/>
  </r>
  <r>
    <s v="C"/>
    <s v="A"/>
    <n v="20120101"/>
    <n v="2012"/>
    <n v="52"/>
    <x v="10"/>
    <n v="562"/>
    <s v="NER"/>
    <x v="0"/>
    <s v="M"/>
    <s v="Import"/>
    <n v="0"/>
    <s v="W00"/>
    <x v="0"/>
    <n v="0"/>
    <s v="W00"/>
    <s v="World"/>
    <s v="H3"/>
    <s v="HS"/>
    <b v="1"/>
    <n v="310221"/>
    <s v="Fertilizers, mineral or chemical nitrogenous, ammonium sulphate"/>
    <x v="15"/>
    <x v="2"/>
    <b v="1"/>
    <s v="C00"/>
    <s v="TOTAL CPC"/>
    <n v="0"/>
    <n v="0"/>
    <s v="TOTAL MOT"/>
    <n v="8"/>
    <s v="kg"/>
    <n v="60000"/>
    <b v="0"/>
    <n v="-1"/>
    <s v="N/A"/>
    <m/>
    <b v="0"/>
    <n v="60000"/>
    <b v="0"/>
    <m/>
    <b v="0"/>
    <n v="17631"/>
    <m/>
    <n v="17631"/>
    <n v="0"/>
    <b v="1"/>
    <b v="0"/>
  </r>
  <r>
    <s v="C"/>
    <s v="A"/>
    <n v="20120101"/>
    <n v="2012"/>
    <n v="52"/>
    <x v="10"/>
    <n v="562"/>
    <s v="NER"/>
    <x v="0"/>
    <s v="M"/>
    <s v="Import"/>
    <n v="566"/>
    <s v="NGA"/>
    <x v="8"/>
    <n v="0"/>
    <s v="W00"/>
    <s v="World"/>
    <s v="H3"/>
    <s v="HS"/>
    <b v="1"/>
    <n v="310221"/>
    <s v="Fertilizers, mineral or chemical nitrogenous, ammonium sulphate"/>
    <x v="15"/>
    <x v="2"/>
    <b v="1"/>
    <s v="C00"/>
    <s v="TOTAL CPC"/>
    <n v="0"/>
    <n v="0"/>
    <s v="TOTAL MOT"/>
    <n v="8"/>
    <s v="kg"/>
    <n v="60000"/>
    <b v="0"/>
    <n v="-1"/>
    <s v="N/A"/>
    <m/>
    <b v="0"/>
    <n v="60000"/>
    <b v="0"/>
    <m/>
    <b v="0"/>
    <n v="17631"/>
    <m/>
    <n v="17631"/>
    <n v="0"/>
    <b v="1"/>
    <b v="0"/>
  </r>
  <r>
    <s v="C"/>
    <s v="A"/>
    <n v="20120101"/>
    <n v="2012"/>
    <n v="52"/>
    <x v="10"/>
    <n v="562"/>
    <s v="NER"/>
    <x v="0"/>
    <s v="M"/>
    <s v="Import"/>
    <n v="0"/>
    <s v="W00"/>
    <x v="0"/>
    <n v="0"/>
    <s v="W00"/>
    <s v="World"/>
    <s v="H3"/>
    <s v="HS"/>
    <b v="1"/>
    <n v="310230"/>
    <s v="Fertilizers, mineral or chemical nitrogenous, ammonium nitrate, whether or not in aqueous solution"/>
    <x v="5"/>
    <x v="2"/>
    <b v="1"/>
    <s v="C00"/>
    <s v="TOTAL CPC"/>
    <n v="0"/>
    <n v="0"/>
    <s v="TOTAL MOT"/>
    <n v="8"/>
    <s v="kg"/>
    <n v="10009983"/>
    <b v="0"/>
    <n v="-1"/>
    <s v="N/A"/>
    <m/>
    <b v="0"/>
    <n v="10009983"/>
    <b v="0"/>
    <m/>
    <b v="0"/>
    <n v="6949954"/>
    <m/>
    <n v="6949954"/>
    <n v="0"/>
    <b v="1"/>
    <b v="0"/>
  </r>
  <r>
    <s v="C"/>
    <s v="A"/>
    <n v="20120101"/>
    <n v="2012"/>
    <n v="52"/>
    <x v="10"/>
    <n v="562"/>
    <s v="NER"/>
    <x v="0"/>
    <s v="M"/>
    <s v="Import"/>
    <n v="56"/>
    <s v="BEL"/>
    <x v="18"/>
    <n v="0"/>
    <s v="W00"/>
    <s v="World"/>
    <s v="H3"/>
    <s v="HS"/>
    <b v="1"/>
    <n v="310230"/>
    <s v="Fertilizers, mineral or chemical nitrogenous, ammonium nitrate, whether or not in aqueous solution"/>
    <x v="5"/>
    <x v="2"/>
    <b v="1"/>
    <s v="C00"/>
    <s v="TOTAL CPC"/>
    <n v="0"/>
    <n v="0"/>
    <s v="TOTAL MOT"/>
    <n v="8"/>
    <s v="kg"/>
    <n v="266712"/>
    <b v="0"/>
    <n v="-1"/>
    <s v="N/A"/>
    <m/>
    <b v="0"/>
    <n v="266712"/>
    <b v="0"/>
    <m/>
    <b v="0"/>
    <n v="289051"/>
    <m/>
    <n v="289051"/>
    <n v="0"/>
    <b v="1"/>
    <b v="0"/>
  </r>
  <r>
    <s v="C"/>
    <s v="A"/>
    <n v="20120101"/>
    <n v="2012"/>
    <n v="52"/>
    <x v="10"/>
    <n v="562"/>
    <s v="NER"/>
    <x v="0"/>
    <s v="M"/>
    <s v="Import"/>
    <n v="251"/>
    <s v="FRA"/>
    <x v="3"/>
    <n v="0"/>
    <s v="W00"/>
    <s v="World"/>
    <s v="H3"/>
    <s v="HS"/>
    <b v="1"/>
    <n v="310230"/>
    <s v="Fertilizers, mineral or chemical nitrogenous, ammonium nitrate, whether or not in aqueous solution"/>
    <x v="5"/>
    <x v="2"/>
    <b v="1"/>
    <s v="C00"/>
    <s v="TOTAL CPC"/>
    <n v="0"/>
    <n v="0"/>
    <s v="TOTAL MOT"/>
    <n v="8"/>
    <s v="kg"/>
    <n v="8140661"/>
    <b v="0"/>
    <n v="-1"/>
    <s v="N/A"/>
    <m/>
    <b v="0"/>
    <n v="8140661"/>
    <b v="0"/>
    <m/>
    <b v="0"/>
    <n v="5304041"/>
    <m/>
    <n v="5304041"/>
    <n v="0"/>
    <b v="1"/>
    <b v="0"/>
  </r>
  <r>
    <s v="C"/>
    <s v="A"/>
    <n v="20120101"/>
    <n v="2012"/>
    <n v="52"/>
    <x v="10"/>
    <n v="562"/>
    <s v="NER"/>
    <x v="0"/>
    <s v="M"/>
    <s v="Import"/>
    <n v="288"/>
    <s v="GHA"/>
    <x v="5"/>
    <n v="0"/>
    <s v="W00"/>
    <s v="World"/>
    <s v="H3"/>
    <s v="HS"/>
    <b v="1"/>
    <n v="310230"/>
    <s v="Fertilizers, mineral or chemical nitrogenous, ammonium nitrate, whether or not in aqueous solution"/>
    <x v="5"/>
    <x v="2"/>
    <b v="1"/>
    <s v="C00"/>
    <s v="TOTAL CPC"/>
    <n v="0"/>
    <n v="0"/>
    <s v="TOTAL MOT"/>
    <n v="8"/>
    <s v="kg"/>
    <n v="856500"/>
    <b v="0"/>
    <n v="-1"/>
    <s v="N/A"/>
    <m/>
    <b v="0"/>
    <n v="856500"/>
    <b v="0"/>
    <m/>
    <b v="0"/>
    <n v="886478"/>
    <m/>
    <n v="886478"/>
    <n v="0"/>
    <b v="1"/>
    <b v="0"/>
  </r>
  <r>
    <s v="C"/>
    <s v="A"/>
    <n v="20120101"/>
    <n v="2012"/>
    <n v="52"/>
    <x v="10"/>
    <n v="562"/>
    <s v="NER"/>
    <x v="0"/>
    <s v="M"/>
    <s v="Import"/>
    <n v="528"/>
    <s v="NLD"/>
    <x v="7"/>
    <n v="0"/>
    <s v="W00"/>
    <s v="World"/>
    <s v="H3"/>
    <s v="HS"/>
    <b v="1"/>
    <n v="310230"/>
    <s v="Fertilizers, mineral or chemical nitrogenous, ammonium nitrate, whether or not in aqueous solution"/>
    <x v="5"/>
    <x v="2"/>
    <b v="1"/>
    <s v="C00"/>
    <s v="TOTAL CPC"/>
    <n v="0"/>
    <n v="0"/>
    <s v="TOTAL MOT"/>
    <n v="8"/>
    <s v="kg"/>
    <n v="746110"/>
    <b v="0"/>
    <n v="-1"/>
    <s v="N/A"/>
    <m/>
    <b v="0"/>
    <n v="746110"/>
    <b v="0"/>
    <m/>
    <b v="0"/>
    <n v="470384"/>
    <m/>
    <n v="470384"/>
    <n v="0"/>
    <b v="1"/>
    <b v="0"/>
  </r>
  <r>
    <s v="C"/>
    <s v="A"/>
    <n v="20120101"/>
    <n v="2012"/>
    <n v="52"/>
    <x v="10"/>
    <n v="562"/>
    <s v="NER"/>
    <x v="0"/>
    <s v="M"/>
    <s v="Import"/>
    <n v="0"/>
    <s v="W00"/>
    <x v="0"/>
    <n v="0"/>
    <s v="W00"/>
    <s v="World"/>
    <s v="H3"/>
    <s v="HS"/>
    <b v="1"/>
    <n v="310290"/>
    <s v="Fertilizers, mineral or chemical nitrogenous, other kinds including mixtures not specified in the foregoing subheadings"/>
    <x v="6"/>
    <x v="2"/>
    <b v="1"/>
    <s v="C00"/>
    <s v="TOTAL CPC"/>
    <n v="0"/>
    <n v="0"/>
    <s v="TOTAL MOT"/>
    <n v="8"/>
    <s v="kg"/>
    <n v="25000"/>
    <b v="0"/>
    <n v="-1"/>
    <s v="N/A"/>
    <m/>
    <b v="0"/>
    <n v="25000"/>
    <b v="0"/>
    <m/>
    <b v="0"/>
    <n v="7346"/>
    <m/>
    <n v="7346"/>
    <n v="0"/>
    <b v="1"/>
    <b v="0"/>
  </r>
  <r>
    <s v="C"/>
    <s v="A"/>
    <n v="20120101"/>
    <n v="2012"/>
    <n v="52"/>
    <x v="10"/>
    <n v="562"/>
    <s v="NER"/>
    <x v="0"/>
    <s v="M"/>
    <s v="Import"/>
    <n v="566"/>
    <s v="NGA"/>
    <x v="8"/>
    <n v="0"/>
    <s v="W00"/>
    <s v="World"/>
    <s v="H3"/>
    <s v="HS"/>
    <b v="1"/>
    <n v="310290"/>
    <s v="Fertilizers, mineral or chemical nitrogenous, other kinds including mixtures not specified in the foregoing subheadings"/>
    <x v="6"/>
    <x v="2"/>
    <b v="1"/>
    <s v="C00"/>
    <s v="TOTAL CPC"/>
    <n v="0"/>
    <n v="0"/>
    <s v="TOTAL MOT"/>
    <n v="8"/>
    <s v="kg"/>
    <n v="25000"/>
    <b v="0"/>
    <n v="-1"/>
    <s v="N/A"/>
    <m/>
    <b v="0"/>
    <n v="25000"/>
    <b v="0"/>
    <m/>
    <b v="0"/>
    <n v="7346"/>
    <m/>
    <n v="7346"/>
    <n v="0"/>
    <b v="1"/>
    <b v="0"/>
  </r>
  <r>
    <s v="C"/>
    <s v="A"/>
    <n v="20120101"/>
    <n v="2012"/>
    <n v="52"/>
    <x v="10"/>
    <n v="562"/>
    <s v="NER"/>
    <x v="0"/>
    <s v="M"/>
    <s v="Import"/>
    <n v="0"/>
    <s v="W00"/>
    <x v="0"/>
    <n v="0"/>
    <s v="W00"/>
    <s v="World"/>
    <s v="H3"/>
    <s v="HS"/>
    <b v="1"/>
    <n v="3104"/>
    <s v="Fertilizers mineral or chemical, potassic"/>
    <x v="9"/>
    <x v="1"/>
    <b v="0"/>
    <s v="C00"/>
    <s v="TOTAL CPC"/>
    <n v="0"/>
    <n v="0"/>
    <s v="TOTAL MOT"/>
    <n v="8"/>
    <s v="kg"/>
    <n v="3042927"/>
    <b v="0"/>
    <n v="-1"/>
    <s v="N/A"/>
    <m/>
    <b v="0"/>
    <n v="3042927"/>
    <b v="0"/>
    <m/>
    <b v="0"/>
    <n v="3200382"/>
    <m/>
    <n v="3200382"/>
    <n v="0"/>
    <b v="1"/>
    <b v="0"/>
  </r>
  <r>
    <s v="C"/>
    <s v="A"/>
    <n v="20120101"/>
    <n v="2012"/>
    <n v="52"/>
    <x v="10"/>
    <n v="562"/>
    <s v="NER"/>
    <x v="0"/>
    <s v="M"/>
    <s v="Import"/>
    <n v="156"/>
    <s v="CHN"/>
    <x v="1"/>
    <n v="0"/>
    <s v="W00"/>
    <s v="World"/>
    <s v="H3"/>
    <s v="HS"/>
    <b v="1"/>
    <n v="3104"/>
    <s v="Fertilizers mineral or chemical, potassic"/>
    <x v="9"/>
    <x v="1"/>
    <b v="0"/>
    <s v="C00"/>
    <s v="TOTAL CPC"/>
    <n v="0"/>
    <n v="0"/>
    <s v="TOTAL MOT"/>
    <n v="8"/>
    <s v="kg"/>
    <n v="2238000"/>
    <b v="0"/>
    <n v="-1"/>
    <s v="N/A"/>
    <m/>
    <b v="0"/>
    <n v="2238000"/>
    <b v="0"/>
    <m/>
    <b v="0"/>
    <n v="2271270"/>
    <m/>
    <n v="2271270"/>
    <n v="0"/>
    <b v="1"/>
    <b v="0"/>
  </r>
  <r>
    <s v="C"/>
    <s v="A"/>
    <n v="20120101"/>
    <n v="2012"/>
    <n v="52"/>
    <x v="10"/>
    <n v="562"/>
    <s v="NER"/>
    <x v="0"/>
    <s v="M"/>
    <s v="Import"/>
    <n v="400"/>
    <s v="JOR"/>
    <x v="21"/>
    <n v="0"/>
    <s v="W00"/>
    <s v="World"/>
    <s v="H3"/>
    <s v="HS"/>
    <b v="1"/>
    <n v="3104"/>
    <s v="Fertilizers mineral or chemical, potassic"/>
    <x v="9"/>
    <x v="1"/>
    <b v="0"/>
    <s v="C00"/>
    <s v="TOTAL CPC"/>
    <n v="0"/>
    <n v="0"/>
    <s v="TOTAL MOT"/>
    <n v="8"/>
    <s v="kg"/>
    <n v="804500"/>
    <b v="0"/>
    <n v="-1"/>
    <s v="N/A"/>
    <m/>
    <b v="0"/>
    <n v="804500"/>
    <b v="0"/>
    <m/>
    <b v="0"/>
    <n v="919552"/>
    <m/>
    <n v="919552"/>
    <n v="0"/>
    <b v="1"/>
    <b v="0"/>
  </r>
  <r>
    <s v="C"/>
    <s v="A"/>
    <n v="20120101"/>
    <n v="2012"/>
    <n v="52"/>
    <x v="10"/>
    <n v="562"/>
    <s v="NER"/>
    <x v="0"/>
    <s v="M"/>
    <s v="Import"/>
    <n v="842"/>
    <s v="USA"/>
    <x v="15"/>
    <n v="0"/>
    <s v="W00"/>
    <s v="World"/>
    <s v="H3"/>
    <s v="HS"/>
    <b v="1"/>
    <n v="3104"/>
    <s v="Fertilizers mineral or chemical, potassic"/>
    <x v="9"/>
    <x v="1"/>
    <b v="0"/>
    <s v="C00"/>
    <s v="TOTAL CPC"/>
    <n v="0"/>
    <n v="0"/>
    <s v="TOTAL MOT"/>
    <n v="8"/>
    <s v="kg"/>
    <n v="427"/>
    <b v="0"/>
    <n v="-1"/>
    <s v="N/A"/>
    <m/>
    <b v="0"/>
    <n v="427"/>
    <b v="0"/>
    <m/>
    <b v="0"/>
    <n v="9560"/>
    <m/>
    <n v="9560"/>
    <n v="0"/>
    <b v="1"/>
    <b v="0"/>
  </r>
  <r>
    <s v="C"/>
    <s v="A"/>
    <n v="20120101"/>
    <n v="2012"/>
    <n v="52"/>
    <x v="10"/>
    <n v="562"/>
    <s v="NER"/>
    <x v="0"/>
    <s v="M"/>
    <s v="Import"/>
    <n v="0"/>
    <s v="W00"/>
    <x v="0"/>
    <n v="0"/>
    <s v="W00"/>
    <s v="World"/>
    <s v="H3"/>
    <s v="HS"/>
    <b v="1"/>
    <n v="310420"/>
    <s v="Fertilizers, mineral or chemical potassic, potassium chloride"/>
    <x v="10"/>
    <x v="2"/>
    <b v="1"/>
    <s v="C00"/>
    <s v="TOTAL CPC"/>
    <n v="0"/>
    <n v="0"/>
    <s v="TOTAL MOT"/>
    <n v="8"/>
    <s v="kg"/>
    <n v="3042500"/>
    <b v="0"/>
    <n v="-1"/>
    <s v="N/A"/>
    <m/>
    <b v="0"/>
    <n v="3042500"/>
    <b v="0"/>
    <m/>
    <b v="0"/>
    <n v="3190822"/>
    <m/>
    <n v="3190822"/>
    <n v="0"/>
    <b v="1"/>
    <b v="0"/>
  </r>
  <r>
    <s v="C"/>
    <s v="A"/>
    <n v="20120101"/>
    <n v="2012"/>
    <n v="52"/>
    <x v="10"/>
    <n v="562"/>
    <s v="NER"/>
    <x v="0"/>
    <s v="M"/>
    <s v="Import"/>
    <n v="156"/>
    <s v="CHN"/>
    <x v="1"/>
    <n v="0"/>
    <s v="W00"/>
    <s v="World"/>
    <s v="H3"/>
    <s v="HS"/>
    <b v="1"/>
    <n v="310420"/>
    <s v="Fertilizers, mineral or chemical potassic, potassium chloride"/>
    <x v="10"/>
    <x v="2"/>
    <b v="1"/>
    <s v="C00"/>
    <s v="TOTAL CPC"/>
    <n v="0"/>
    <n v="0"/>
    <s v="TOTAL MOT"/>
    <n v="8"/>
    <s v="kg"/>
    <n v="2238000"/>
    <b v="0"/>
    <n v="-1"/>
    <s v="N/A"/>
    <m/>
    <b v="0"/>
    <n v="2238000"/>
    <b v="0"/>
    <m/>
    <b v="0"/>
    <n v="2271270"/>
    <m/>
    <n v="2271270"/>
    <n v="0"/>
    <b v="1"/>
    <b v="0"/>
  </r>
  <r>
    <s v="C"/>
    <s v="A"/>
    <n v="20120101"/>
    <n v="2012"/>
    <n v="52"/>
    <x v="10"/>
    <n v="562"/>
    <s v="NER"/>
    <x v="0"/>
    <s v="M"/>
    <s v="Import"/>
    <n v="400"/>
    <s v="JOR"/>
    <x v="21"/>
    <n v="0"/>
    <s v="W00"/>
    <s v="World"/>
    <s v="H3"/>
    <s v="HS"/>
    <b v="1"/>
    <n v="310420"/>
    <s v="Fertilizers, mineral or chemical potassic, potassium chloride"/>
    <x v="10"/>
    <x v="2"/>
    <b v="1"/>
    <s v="C00"/>
    <s v="TOTAL CPC"/>
    <n v="0"/>
    <n v="0"/>
    <s v="TOTAL MOT"/>
    <n v="8"/>
    <s v="kg"/>
    <n v="804500"/>
    <b v="0"/>
    <n v="-1"/>
    <s v="N/A"/>
    <m/>
    <b v="0"/>
    <n v="804500"/>
    <b v="0"/>
    <m/>
    <b v="0"/>
    <n v="919552"/>
    <m/>
    <n v="919552"/>
    <n v="0"/>
    <b v="1"/>
    <b v="0"/>
  </r>
  <r>
    <s v="C"/>
    <s v="A"/>
    <n v="20120101"/>
    <n v="2012"/>
    <n v="52"/>
    <x v="10"/>
    <n v="562"/>
    <s v="NER"/>
    <x v="0"/>
    <s v="M"/>
    <s v="Import"/>
    <n v="0"/>
    <s v="W00"/>
    <x v="0"/>
    <n v="0"/>
    <s v="W00"/>
    <s v="World"/>
    <s v="H3"/>
    <s v="HS"/>
    <b v="1"/>
    <n v="310490"/>
    <s v="Fertilizers, mineral or chemical potassic, n.e.c. in heading no. 3104"/>
    <x v="11"/>
    <x v="2"/>
    <b v="1"/>
    <s v="C00"/>
    <s v="TOTAL CPC"/>
    <n v="0"/>
    <n v="0"/>
    <s v="TOTAL MOT"/>
    <n v="8"/>
    <s v="kg"/>
    <n v="427"/>
    <b v="0"/>
    <n v="-1"/>
    <s v="N/A"/>
    <m/>
    <b v="0"/>
    <n v="427"/>
    <b v="0"/>
    <m/>
    <b v="0"/>
    <n v="9560"/>
    <m/>
    <n v="9560"/>
    <n v="0"/>
    <b v="1"/>
    <b v="0"/>
  </r>
  <r>
    <s v="C"/>
    <s v="A"/>
    <n v="20120101"/>
    <n v="2012"/>
    <n v="52"/>
    <x v="10"/>
    <n v="562"/>
    <s v="NER"/>
    <x v="0"/>
    <s v="M"/>
    <s v="Import"/>
    <n v="842"/>
    <s v="USA"/>
    <x v="15"/>
    <n v="0"/>
    <s v="W00"/>
    <s v="World"/>
    <s v="H3"/>
    <s v="HS"/>
    <b v="1"/>
    <n v="310490"/>
    <s v="Fertilizers, mineral or chemical potassic, n.e.c. in heading no. 3104"/>
    <x v="11"/>
    <x v="2"/>
    <b v="1"/>
    <s v="C00"/>
    <s v="TOTAL CPC"/>
    <n v="0"/>
    <n v="0"/>
    <s v="TOTAL MOT"/>
    <n v="8"/>
    <s v="kg"/>
    <n v="427"/>
    <b v="0"/>
    <n v="-1"/>
    <s v="N/A"/>
    <m/>
    <b v="0"/>
    <n v="427"/>
    <b v="0"/>
    <m/>
    <b v="0"/>
    <n v="9560"/>
    <m/>
    <n v="9560"/>
    <n v="0"/>
    <b v="1"/>
    <b v="0"/>
  </r>
  <r>
    <s v="C"/>
    <s v="A"/>
    <n v="20120101"/>
    <n v="2012"/>
    <n v="52"/>
    <x v="10"/>
    <n v="562"/>
    <s v="NER"/>
    <x v="0"/>
    <s v="M"/>
    <s v="Import"/>
    <n v="0"/>
    <s v="W00"/>
    <x v="0"/>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743282"/>
    <b v="0"/>
    <n v="-1"/>
    <s v="N/A"/>
    <m/>
    <b v="0"/>
    <n v="743282"/>
    <b v="0"/>
    <m/>
    <b v="0"/>
    <n v="666393"/>
    <m/>
    <n v="666393"/>
    <n v="0"/>
    <b v="1"/>
    <b v="0"/>
  </r>
  <r>
    <s v="C"/>
    <s v="A"/>
    <n v="20120101"/>
    <n v="2012"/>
    <n v="52"/>
    <x v="10"/>
    <n v="562"/>
    <s v="NER"/>
    <x v="0"/>
    <s v="M"/>
    <s v="Import"/>
    <n v="251"/>
    <s v="FRA"/>
    <x v="3"/>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534"/>
    <b v="0"/>
    <n v="-1"/>
    <s v="N/A"/>
    <m/>
    <b v="0"/>
    <n v="1534"/>
    <b v="0"/>
    <m/>
    <b v="0"/>
    <n v="2336"/>
    <m/>
    <n v="2336"/>
    <n v="0"/>
    <b v="1"/>
    <b v="0"/>
  </r>
  <r>
    <s v="C"/>
    <s v="A"/>
    <n v="20120101"/>
    <n v="2012"/>
    <n v="52"/>
    <x v="10"/>
    <n v="562"/>
    <s v="NER"/>
    <x v="0"/>
    <s v="M"/>
    <s v="Import"/>
    <n v="288"/>
    <s v="GHA"/>
    <x v="5"/>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5700"/>
    <b v="0"/>
    <n v="-1"/>
    <s v="N/A"/>
    <m/>
    <b v="0"/>
    <n v="25700"/>
    <b v="0"/>
    <m/>
    <b v="0"/>
    <n v="5625"/>
    <m/>
    <n v="5625"/>
    <n v="0"/>
    <b v="1"/>
    <b v="0"/>
  </r>
  <r>
    <s v="C"/>
    <s v="A"/>
    <n v="20120101"/>
    <n v="2012"/>
    <n v="52"/>
    <x v="10"/>
    <n v="562"/>
    <s v="NER"/>
    <x v="0"/>
    <s v="M"/>
    <s v="Import"/>
    <n v="686"/>
    <s v="SEN"/>
    <x v="10"/>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00000"/>
    <b v="0"/>
    <n v="-1"/>
    <s v="N/A"/>
    <m/>
    <b v="0"/>
    <n v="100000"/>
    <b v="0"/>
    <m/>
    <b v="0"/>
    <n v="73291"/>
    <m/>
    <n v="73291"/>
    <n v="0"/>
    <b v="1"/>
    <b v="0"/>
  </r>
  <r>
    <s v="C"/>
    <s v="A"/>
    <n v="20120101"/>
    <n v="2012"/>
    <n v="52"/>
    <x v="10"/>
    <n v="562"/>
    <s v="NER"/>
    <x v="0"/>
    <s v="M"/>
    <s v="Import"/>
    <n v="899"/>
    <s v="_X "/>
    <x v="77"/>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616048"/>
    <b v="0"/>
    <n v="-1"/>
    <s v="N/A"/>
    <m/>
    <b v="0"/>
    <n v="616048"/>
    <b v="0"/>
    <m/>
    <b v="0"/>
    <n v="585141"/>
    <m/>
    <n v="585141"/>
    <n v="0"/>
    <b v="1"/>
    <b v="0"/>
  </r>
  <r>
    <s v="C"/>
    <s v="A"/>
    <n v="20120101"/>
    <n v="2012"/>
    <n v="52"/>
    <x v="10"/>
    <n v="562"/>
    <s v="NER"/>
    <x v="0"/>
    <s v="M"/>
    <s v="Import"/>
    <n v="0"/>
    <s v="W00"/>
    <x v="0"/>
    <n v="0"/>
    <s v="W00"/>
    <s v="World"/>
    <s v="H3"/>
    <s v="HS"/>
    <b v="1"/>
    <n v="310520"/>
    <s v="Fertilizers, mineral or chemical containing the three fertilizing elements nitrogen, phosphorus and potassium"/>
    <x v="14"/>
    <x v="2"/>
    <b v="1"/>
    <s v="C00"/>
    <s v="TOTAL CPC"/>
    <n v="0"/>
    <n v="0"/>
    <s v="TOTAL MOT"/>
    <n v="8"/>
    <s v="kg"/>
    <n v="101284"/>
    <b v="0"/>
    <n v="-1"/>
    <s v="N/A"/>
    <m/>
    <b v="0"/>
    <n v="101284"/>
    <b v="0"/>
    <m/>
    <b v="0"/>
    <n v="75506"/>
    <m/>
    <n v="75506"/>
    <n v="0"/>
    <b v="1"/>
    <b v="0"/>
  </r>
  <r>
    <s v="C"/>
    <s v="A"/>
    <n v="20120101"/>
    <n v="2012"/>
    <n v="52"/>
    <x v="10"/>
    <n v="562"/>
    <s v="NER"/>
    <x v="0"/>
    <s v="M"/>
    <s v="Import"/>
    <n v="251"/>
    <s v="FRA"/>
    <x v="3"/>
    <n v="0"/>
    <s v="W00"/>
    <s v="World"/>
    <s v="H3"/>
    <s v="HS"/>
    <b v="1"/>
    <n v="310520"/>
    <s v="Fertilizers, mineral or chemical containing the three fertilizing elements nitrogen, phosphorus and potassium"/>
    <x v="14"/>
    <x v="2"/>
    <b v="1"/>
    <s v="C00"/>
    <s v="TOTAL CPC"/>
    <n v="0"/>
    <n v="0"/>
    <s v="TOTAL MOT"/>
    <n v="8"/>
    <s v="kg"/>
    <n v="1284"/>
    <b v="0"/>
    <n v="-1"/>
    <s v="N/A"/>
    <m/>
    <b v="0"/>
    <n v="1284"/>
    <b v="0"/>
    <m/>
    <b v="0"/>
    <n v="2215"/>
    <m/>
    <n v="2215"/>
    <n v="0"/>
    <b v="1"/>
    <b v="0"/>
  </r>
  <r>
    <s v="C"/>
    <s v="A"/>
    <n v="20120101"/>
    <n v="2012"/>
    <n v="52"/>
    <x v="10"/>
    <n v="562"/>
    <s v="NER"/>
    <x v="0"/>
    <s v="M"/>
    <s v="Import"/>
    <n v="686"/>
    <s v="SEN"/>
    <x v="10"/>
    <n v="0"/>
    <s v="W00"/>
    <s v="World"/>
    <s v="H3"/>
    <s v="HS"/>
    <b v="1"/>
    <n v="310520"/>
    <s v="Fertilizers, mineral or chemical containing the three fertilizing elements nitrogen, phosphorus and potassium"/>
    <x v="14"/>
    <x v="2"/>
    <b v="1"/>
    <s v="C00"/>
    <s v="TOTAL CPC"/>
    <n v="0"/>
    <n v="0"/>
    <s v="TOTAL MOT"/>
    <n v="8"/>
    <s v="kg"/>
    <n v="100000"/>
    <b v="0"/>
    <n v="-1"/>
    <s v="N/A"/>
    <m/>
    <b v="0"/>
    <n v="100000"/>
    <b v="0"/>
    <m/>
    <b v="0"/>
    <n v="73291"/>
    <m/>
    <n v="73291"/>
    <n v="0"/>
    <b v="1"/>
    <b v="0"/>
  </r>
  <r>
    <s v="C"/>
    <s v="A"/>
    <n v="20120101"/>
    <n v="2012"/>
    <n v="52"/>
    <x v="10"/>
    <n v="562"/>
    <s v="NER"/>
    <x v="0"/>
    <s v="M"/>
    <s v="Import"/>
    <n v="0"/>
    <s v="W00"/>
    <x v="0"/>
    <n v="0"/>
    <s v="W00"/>
    <s v="World"/>
    <s v="H3"/>
    <s v="HS"/>
    <b v="1"/>
    <n v="310530"/>
    <s v="Fertilizers, mineral or chemical diammonium hydrogenorthophosphate (diammonium phosphate)"/>
    <x v="22"/>
    <x v="2"/>
    <b v="1"/>
    <s v="C00"/>
    <s v="TOTAL CPC"/>
    <n v="0"/>
    <n v="0"/>
    <s v="TOTAL MOT"/>
    <n v="8"/>
    <s v="kg"/>
    <n v="25700"/>
    <b v="0"/>
    <n v="-1"/>
    <s v="N/A"/>
    <m/>
    <b v="0"/>
    <n v="25700"/>
    <b v="0"/>
    <m/>
    <b v="0"/>
    <n v="5625"/>
    <m/>
    <n v="5625"/>
    <n v="0"/>
    <b v="1"/>
    <b v="0"/>
  </r>
  <r>
    <s v="C"/>
    <s v="A"/>
    <n v="20120101"/>
    <n v="2012"/>
    <n v="52"/>
    <x v="10"/>
    <n v="562"/>
    <s v="NER"/>
    <x v="0"/>
    <s v="M"/>
    <s v="Import"/>
    <n v="288"/>
    <s v="GHA"/>
    <x v="5"/>
    <n v="0"/>
    <s v="W00"/>
    <s v="World"/>
    <s v="H3"/>
    <s v="HS"/>
    <b v="1"/>
    <n v="310530"/>
    <s v="Fertilizers, mineral or chemical diammonium hydrogenorthophosphate (diammonium phosphate)"/>
    <x v="22"/>
    <x v="2"/>
    <b v="1"/>
    <s v="C00"/>
    <s v="TOTAL CPC"/>
    <n v="0"/>
    <n v="0"/>
    <s v="TOTAL MOT"/>
    <n v="8"/>
    <s v="kg"/>
    <n v="25700"/>
    <b v="0"/>
    <n v="-1"/>
    <s v="N/A"/>
    <m/>
    <b v="0"/>
    <n v="25700"/>
    <b v="0"/>
    <m/>
    <b v="0"/>
    <n v="5625"/>
    <m/>
    <n v="5625"/>
    <n v="0"/>
    <b v="1"/>
    <b v="0"/>
  </r>
  <r>
    <s v="C"/>
    <s v="A"/>
    <n v="20120101"/>
    <n v="2012"/>
    <n v="52"/>
    <x v="10"/>
    <n v="562"/>
    <s v="NER"/>
    <x v="0"/>
    <s v="M"/>
    <s v="Import"/>
    <n v="0"/>
    <s v="W00"/>
    <x v="0"/>
    <n v="0"/>
    <s v="W00"/>
    <s v="World"/>
    <s v="H3"/>
    <s v="HS"/>
    <b v="1"/>
    <n v="310590"/>
    <s v="Fertilizers, mineral or chemical n.e.c. in heading no. 3105"/>
    <x v="13"/>
    <x v="2"/>
    <b v="1"/>
    <s v="C00"/>
    <s v="TOTAL CPC"/>
    <n v="0"/>
    <n v="0"/>
    <s v="TOTAL MOT"/>
    <n v="8"/>
    <s v="kg"/>
    <n v="616298"/>
    <b v="0"/>
    <n v="-1"/>
    <s v="N/A"/>
    <m/>
    <b v="0"/>
    <n v="616298"/>
    <b v="0"/>
    <m/>
    <b v="0"/>
    <n v="585263"/>
    <m/>
    <n v="585263"/>
    <n v="0"/>
    <b v="1"/>
    <b v="0"/>
  </r>
  <r>
    <s v="C"/>
    <s v="A"/>
    <n v="20120101"/>
    <n v="2012"/>
    <n v="52"/>
    <x v="10"/>
    <n v="562"/>
    <s v="NER"/>
    <x v="0"/>
    <s v="M"/>
    <s v="Import"/>
    <n v="251"/>
    <s v="FRA"/>
    <x v="3"/>
    <n v="0"/>
    <s v="W00"/>
    <s v="World"/>
    <s v="H3"/>
    <s v="HS"/>
    <b v="1"/>
    <n v="310590"/>
    <s v="Fertilizers, mineral or chemical n.e.c. in heading no. 3105"/>
    <x v="13"/>
    <x v="2"/>
    <b v="1"/>
    <s v="C00"/>
    <s v="TOTAL CPC"/>
    <n v="0"/>
    <n v="0"/>
    <s v="TOTAL MOT"/>
    <n v="8"/>
    <s v="kg"/>
    <n v="250"/>
    <b v="0"/>
    <n v="-1"/>
    <s v="N/A"/>
    <m/>
    <b v="0"/>
    <n v="250"/>
    <b v="0"/>
    <m/>
    <b v="0"/>
    <n v="122"/>
    <m/>
    <n v="122"/>
    <n v="0"/>
    <b v="1"/>
    <b v="0"/>
  </r>
  <r>
    <s v="C"/>
    <s v="A"/>
    <n v="20120101"/>
    <n v="2012"/>
    <n v="52"/>
    <x v="10"/>
    <n v="562"/>
    <s v="NER"/>
    <x v="0"/>
    <s v="M"/>
    <s v="Import"/>
    <n v="899"/>
    <s v="_X "/>
    <x v="77"/>
    <n v="0"/>
    <s v="W00"/>
    <s v="World"/>
    <s v="H3"/>
    <s v="HS"/>
    <b v="1"/>
    <n v="310590"/>
    <s v="Fertilizers, mineral or chemical n.e.c. in heading no. 3105"/>
    <x v="13"/>
    <x v="2"/>
    <b v="1"/>
    <s v="C00"/>
    <s v="TOTAL CPC"/>
    <n v="0"/>
    <n v="0"/>
    <s v="TOTAL MOT"/>
    <n v="8"/>
    <s v="kg"/>
    <n v="616048"/>
    <b v="0"/>
    <n v="-1"/>
    <s v="N/A"/>
    <m/>
    <b v="0"/>
    <n v="616048"/>
    <b v="0"/>
    <m/>
    <b v="0"/>
    <n v="585141"/>
    <m/>
    <n v="585141"/>
    <n v="0"/>
    <b v="1"/>
    <b v="0"/>
  </r>
  <r>
    <s v="C"/>
    <s v="A"/>
    <n v="20110101"/>
    <n v="2011"/>
    <n v="52"/>
    <x v="11"/>
    <n v="562"/>
    <s v="NER"/>
    <x v="0"/>
    <s v="M"/>
    <s v="Import"/>
    <n v="0"/>
    <s v="W00"/>
    <x v="0"/>
    <n v="0"/>
    <s v="W00"/>
    <s v="World"/>
    <s v="H3"/>
    <s v="HS"/>
    <b v="1"/>
    <n v="31"/>
    <s v="Fertilizers"/>
    <x v="0"/>
    <x v="0"/>
    <b v="0"/>
    <s v="C00"/>
    <s v="TOTAL CPC"/>
    <n v="0"/>
    <n v="0"/>
    <s v="TOTAL MOT"/>
    <n v="-1"/>
    <s v="N/A"/>
    <m/>
    <b v="0"/>
    <n v="-1"/>
    <s v="N/A"/>
    <m/>
    <b v="0"/>
    <m/>
    <b v="0"/>
    <m/>
    <b v="0"/>
    <n v="25523735"/>
    <m/>
    <n v="25523735"/>
    <n v="0"/>
    <b v="1"/>
    <b v="0"/>
  </r>
  <r>
    <s v="C"/>
    <s v="A"/>
    <n v="20110101"/>
    <n v="2011"/>
    <n v="52"/>
    <x v="11"/>
    <n v="562"/>
    <s v="NER"/>
    <x v="0"/>
    <s v="M"/>
    <s v="Import"/>
    <n v="12"/>
    <s v="DZA"/>
    <x v="67"/>
    <n v="0"/>
    <s v="W00"/>
    <s v="World"/>
    <s v="H3"/>
    <s v="HS"/>
    <b v="1"/>
    <n v="31"/>
    <s v="Fertilizers"/>
    <x v="0"/>
    <x v="0"/>
    <b v="0"/>
    <s v="C00"/>
    <s v="TOTAL CPC"/>
    <n v="0"/>
    <n v="0"/>
    <s v="TOTAL MOT"/>
    <n v="-1"/>
    <s v="N/A"/>
    <m/>
    <b v="0"/>
    <n v="-1"/>
    <s v="N/A"/>
    <m/>
    <b v="0"/>
    <m/>
    <b v="0"/>
    <m/>
    <b v="0"/>
    <n v="37079"/>
    <m/>
    <n v="37079"/>
    <n v="0"/>
    <b v="1"/>
    <b v="0"/>
  </r>
  <r>
    <s v="C"/>
    <s v="A"/>
    <n v="20110101"/>
    <n v="2011"/>
    <n v="52"/>
    <x v="11"/>
    <n v="562"/>
    <s v="NER"/>
    <x v="0"/>
    <s v="M"/>
    <s v="Import"/>
    <n v="56"/>
    <s v="BEL"/>
    <x v="18"/>
    <n v="0"/>
    <s v="W00"/>
    <s v="World"/>
    <s v="H3"/>
    <s v="HS"/>
    <b v="1"/>
    <n v="31"/>
    <s v="Fertilizers"/>
    <x v="0"/>
    <x v="0"/>
    <b v="0"/>
    <s v="C00"/>
    <s v="TOTAL CPC"/>
    <n v="0"/>
    <n v="0"/>
    <s v="TOTAL MOT"/>
    <n v="-1"/>
    <s v="N/A"/>
    <m/>
    <b v="0"/>
    <n v="-1"/>
    <s v="N/A"/>
    <m/>
    <b v="0"/>
    <m/>
    <b v="0"/>
    <m/>
    <b v="0"/>
    <n v="266909"/>
    <m/>
    <n v="266909"/>
    <n v="0"/>
    <b v="1"/>
    <b v="0"/>
  </r>
  <r>
    <s v="C"/>
    <s v="A"/>
    <n v="20110101"/>
    <n v="2011"/>
    <n v="52"/>
    <x v="11"/>
    <n v="562"/>
    <s v="NER"/>
    <x v="0"/>
    <s v="M"/>
    <s v="Import"/>
    <n v="156"/>
    <s v="CHN"/>
    <x v="1"/>
    <n v="0"/>
    <s v="W00"/>
    <s v="World"/>
    <s v="H3"/>
    <s v="HS"/>
    <b v="1"/>
    <n v="31"/>
    <s v="Fertilizers"/>
    <x v="0"/>
    <x v="0"/>
    <b v="0"/>
    <s v="C00"/>
    <s v="TOTAL CPC"/>
    <n v="0"/>
    <n v="0"/>
    <s v="TOTAL MOT"/>
    <n v="-1"/>
    <s v="N/A"/>
    <m/>
    <b v="0"/>
    <n v="-1"/>
    <s v="N/A"/>
    <m/>
    <b v="0"/>
    <m/>
    <b v="0"/>
    <m/>
    <b v="0"/>
    <n v="147749"/>
    <m/>
    <n v="147749"/>
    <n v="0"/>
    <b v="1"/>
    <b v="0"/>
  </r>
  <r>
    <s v="C"/>
    <s v="A"/>
    <n v="20110101"/>
    <n v="2011"/>
    <n v="52"/>
    <x v="11"/>
    <n v="562"/>
    <s v="NER"/>
    <x v="0"/>
    <s v="M"/>
    <s v="Import"/>
    <n v="204"/>
    <s v="BEN"/>
    <x v="2"/>
    <n v="0"/>
    <s v="W00"/>
    <s v="World"/>
    <s v="H3"/>
    <s v="HS"/>
    <b v="1"/>
    <n v="31"/>
    <s v="Fertilizers"/>
    <x v="0"/>
    <x v="0"/>
    <b v="0"/>
    <s v="C00"/>
    <s v="TOTAL CPC"/>
    <n v="0"/>
    <n v="0"/>
    <s v="TOTAL MOT"/>
    <n v="-1"/>
    <s v="N/A"/>
    <m/>
    <b v="0"/>
    <n v="-1"/>
    <s v="N/A"/>
    <m/>
    <b v="0"/>
    <m/>
    <b v="0"/>
    <m/>
    <b v="0"/>
    <n v="6470"/>
    <m/>
    <n v="6470"/>
    <n v="0"/>
    <b v="1"/>
    <b v="0"/>
  </r>
  <r>
    <s v="C"/>
    <s v="A"/>
    <n v="20110101"/>
    <n v="2011"/>
    <n v="52"/>
    <x v="11"/>
    <n v="562"/>
    <s v="NER"/>
    <x v="0"/>
    <s v="M"/>
    <s v="Import"/>
    <n v="251"/>
    <s v="FRA"/>
    <x v="3"/>
    <n v="0"/>
    <s v="W00"/>
    <s v="World"/>
    <s v="H3"/>
    <s v="HS"/>
    <b v="1"/>
    <n v="31"/>
    <s v="Fertilizers"/>
    <x v="0"/>
    <x v="0"/>
    <b v="0"/>
    <s v="C00"/>
    <s v="TOTAL CPC"/>
    <n v="0"/>
    <n v="0"/>
    <s v="TOTAL MOT"/>
    <n v="-1"/>
    <s v="N/A"/>
    <m/>
    <b v="0"/>
    <n v="-1"/>
    <s v="N/A"/>
    <m/>
    <b v="0"/>
    <m/>
    <b v="0"/>
    <m/>
    <b v="0"/>
    <n v="4826049"/>
    <m/>
    <n v="4826049"/>
    <n v="0"/>
    <b v="1"/>
    <b v="0"/>
  </r>
  <r>
    <s v="C"/>
    <s v="A"/>
    <n v="20110101"/>
    <n v="2011"/>
    <n v="52"/>
    <x v="11"/>
    <n v="562"/>
    <s v="NER"/>
    <x v="0"/>
    <s v="M"/>
    <s v="Import"/>
    <n v="288"/>
    <s v="GHA"/>
    <x v="5"/>
    <n v="0"/>
    <s v="W00"/>
    <s v="World"/>
    <s v="H3"/>
    <s v="HS"/>
    <b v="1"/>
    <n v="31"/>
    <s v="Fertilizers"/>
    <x v="0"/>
    <x v="0"/>
    <b v="0"/>
    <s v="C00"/>
    <s v="TOTAL CPC"/>
    <n v="0"/>
    <n v="0"/>
    <s v="TOTAL MOT"/>
    <n v="-1"/>
    <s v="N/A"/>
    <m/>
    <b v="0"/>
    <n v="-1"/>
    <s v="N/A"/>
    <m/>
    <b v="0"/>
    <m/>
    <b v="0"/>
    <m/>
    <b v="0"/>
    <n v="474979"/>
    <m/>
    <n v="474979"/>
    <n v="0"/>
    <b v="1"/>
    <b v="0"/>
  </r>
  <r>
    <s v="C"/>
    <s v="A"/>
    <n v="20110101"/>
    <n v="2011"/>
    <n v="52"/>
    <x v="11"/>
    <n v="562"/>
    <s v="NER"/>
    <x v="0"/>
    <s v="M"/>
    <s v="Import"/>
    <n v="466"/>
    <s v="MLI"/>
    <x v="62"/>
    <n v="0"/>
    <s v="W00"/>
    <s v="World"/>
    <s v="H3"/>
    <s v="HS"/>
    <b v="1"/>
    <n v="31"/>
    <s v="Fertilizers"/>
    <x v="0"/>
    <x v="0"/>
    <b v="0"/>
    <s v="C00"/>
    <s v="TOTAL CPC"/>
    <n v="0"/>
    <n v="0"/>
    <s v="TOTAL MOT"/>
    <n v="-1"/>
    <s v="N/A"/>
    <m/>
    <b v="0"/>
    <n v="-1"/>
    <s v="N/A"/>
    <m/>
    <b v="0"/>
    <m/>
    <b v="0"/>
    <m/>
    <b v="0"/>
    <n v="13918"/>
    <m/>
    <n v="13918"/>
    <n v="0"/>
    <b v="1"/>
    <b v="0"/>
  </r>
  <r>
    <s v="C"/>
    <s v="A"/>
    <n v="20110101"/>
    <n v="2011"/>
    <n v="52"/>
    <x v="11"/>
    <n v="562"/>
    <s v="NER"/>
    <x v="0"/>
    <s v="M"/>
    <s v="Import"/>
    <n v="566"/>
    <s v="NGA"/>
    <x v="8"/>
    <n v="0"/>
    <s v="W00"/>
    <s v="World"/>
    <s v="H3"/>
    <s v="HS"/>
    <b v="1"/>
    <n v="31"/>
    <s v="Fertilizers"/>
    <x v="0"/>
    <x v="0"/>
    <b v="0"/>
    <s v="C00"/>
    <s v="TOTAL CPC"/>
    <n v="0"/>
    <n v="0"/>
    <s v="TOTAL MOT"/>
    <n v="-1"/>
    <s v="N/A"/>
    <m/>
    <b v="0"/>
    <n v="-1"/>
    <s v="N/A"/>
    <m/>
    <b v="0"/>
    <m/>
    <b v="0"/>
    <m/>
    <b v="0"/>
    <n v="3205304"/>
    <m/>
    <n v="3205304"/>
    <n v="0"/>
    <b v="1"/>
    <b v="0"/>
  </r>
  <r>
    <s v="C"/>
    <s v="A"/>
    <n v="20110101"/>
    <n v="2011"/>
    <n v="52"/>
    <x v="11"/>
    <n v="562"/>
    <s v="NER"/>
    <x v="0"/>
    <s v="M"/>
    <s v="Import"/>
    <n v="574"/>
    <s v="NFK"/>
    <x v="78"/>
    <n v="0"/>
    <s v="W00"/>
    <s v="World"/>
    <s v="H3"/>
    <s v="HS"/>
    <b v="1"/>
    <n v="31"/>
    <s v="Fertilizers"/>
    <x v="0"/>
    <x v="0"/>
    <b v="0"/>
    <s v="C00"/>
    <s v="TOTAL CPC"/>
    <n v="0"/>
    <n v="0"/>
    <s v="TOTAL MOT"/>
    <n v="-1"/>
    <s v="N/A"/>
    <m/>
    <b v="0"/>
    <n v="-1"/>
    <s v="N/A"/>
    <m/>
    <b v="0"/>
    <m/>
    <b v="0"/>
    <m/>
    <b v="0"/>
    <n v="4776"/>
    <m/>
    <n v="4776"/>
    <n v="0"/>
    <b v="1"/>
    <b v="0"/>
  </r>
  <r>
    <s v="C"/>
    <s v="A"/>
    <n v="20110101"/>
    <n v="2011"/>
    <n v="52"/>
    <x v="11"/>
    <n v="562"/>
    <s v="NER"/>
    <x v="0"/>
    <s v="M"/>
    <s v="Import"/>
    <n v="579"/>
    <s v="NOR"/>
    <x v="44"/>
    <n v="0"/>
    <s v="W00"/>
    <s v="World"/>
    <s v="H3"/>
    <s v="HS"/>
    <b v="1"/>
    <n v="31"/>
    <s v="Fertilizers"/>
    <x v="0"/>
    <x v="0"/>
    <b v="0"/>
    <s v="C00"/>
    <s v="TOTAL CPC"/>
    <n v="0"/>
    <n v="0"/>
    <s v="TOTAL MOT"/>
    <n v="-1"/>
    <s v="N/A"/>
    <m/>
    <b v="0"/>
    <n v="-1"/>
    <s v="N/A"/>
    <m/>
    <b v="0"/>
    <m/>
    <b v="0"/>
    <m/>
    <b v="0"/>
    <n v="861762"/>
    <m/>
    <n v="861762"/>
    <n v="0"/>
    <b v="1"/>
    <b v="0"/>
  </r>
  <r>
    <s v="C"/>
    <s v="A"/>
    <n v="20110101"/>
    <n v="2011"/>
    <n v="52"/>
    <x v="11"/>
    <n v="562"/>
    <s v="NER"/>
    <x v="0"/>
    <s v="M"/>
    <s v="Import"/>
    <n v="699"/>
    <s v="IND"/>
    <x v="11"/>
    <n v="0"/>
    <s v="W00"/>
    <s v="World"/>
    <s v="H3"/>
    <s v="HS"/>
    <b v="1"/>
    <n v="31"/>
    <s v="Fertilizers"/>
    <x v="0"/>
    <x v="0"/>
    <b v="0"/>
    <s v="C00"/>
    <s v="TOTAL CPC"/>
    <n v="0"/>
    <n v="0"/>
    <s v="TOTAL MOT"/>
    <n v="-1"/>
    <s v="N/A"/>
    <m/>
    <b v="0"/>
    <n v="-1"/>
    <s v="N/A"/>
    <m/>
    <b v="0"/>
    <m/>
    <b v="0"/>
    <m/>
    <b v="0"/>
    <n v="4511"/>
    <m/>
    <n v="4511"/>
    <n v="0"/>
    <b v="1"/>
    <b v="0"/>
  </r>
  <r>
    <s v="C"/>
    <s v="A"/>
    <n v="20110101"/>
    <n v="2011"/>
    <n v="52"/>
    <x v="11"/>
    <n v="562"/>
    <s v="NER"/>
    <x v="0"/>
    <s v="M"/>
    <s v="Import"/>
    <n v="768"/>
    <s v="TGO"/>
    <x v="14"/>
    <n v="0"/>
    <s v="W00"/>
    <s v="World"/>
    <s v="H3"/>
    <s v="HS"/>
    <b v="1"/>
    <n v="31"/>
    <s v="Fertilizers"/>
    <x v="0"/>
    <x v="0"/>
    <b v="0"/>
    <s v="C00"/>
    <s v="TOTAL CPC"/>
    <n v="0"/>
    <n v="0"/>
    <s v="TOTAL MOT"/>
    <n v="-1"/>
    <s v="N/A"/>
    <m/>
    <b v="0"/>
    <n v="-1"/>
    <s v="N/A"/>
    <m/>
    <b v="0"/>
    <m/>
    <b v="0"/>
    <m/>
    <b v="0"/>
    <n v="13014150"/>
    <m/>
    <n v="13014150"/>
    <n v="0"/>
    <b v="1"/>
    <b v="0"/>
  </r>
  <r>
    <s v="C"/>
    <s v="A"/>
    <n v="20110101"/>
    <n v="2011"/>
    <n v="52"/>
    <x v="11"/>
    <n v="562"/>
    <s v="NER"/>
    <x v="0"/>
    <s v="M"/>
    <s v="Import"/>
    <n v="842"/>
    <s v="USA"/>
    <x v="15"/>
    <n v="0"/>
    <s v="W00"/>
    <s v="World"/>
    <s v="H3"/>
    <s v="HS"/>
    <b v="1"/>
    <n v="31"/>
    <s v="Fertilizers"/>
    <x v="0"/>
    <x v="0"/>
    <b v="0"/>
    <s v="C00"/>
    <s v="TOTAL CPC"/>
    <n v="0"/>
    <n v="0"/>
    <s v="TOTAL MOT"/>
    <n v="-1"/>
    <s v="N/A"/>
    <m/>
    <b v="0"/>
    <n v="-1"/>
    <s v="N/A"/>
    <m/>
    <b v="0"/>
    <m/>
    <b v="0"/>
    <m/>
    <b v="0"/>
    <n v="165158"/>
    <m/>
    <n v="165158"/>
    <n v="0"/>
    <b v="1"/>
    <b v="0"/>
  </r>
  <r>
    <s v="C"/>
    <s v="A"/>
    <n v="20110101"/>
    <n v="2011"/>
    <n v="52"/>
    <x v="11"/>
    <n v="562"/>
    <s v="NER"/>
    <x v="0"/>
    <s v="M"/>
    <s v="Import"/>
    <n v="854"/>
    <s v="BFA"/>
    <x v="16"/>
    <n v="0"/>
    <s v="W00"/>
    <s v="World"/>
    <s v="H3"/>
    <s v="HS"/>
    <b v="1"/>
    <n v="31"/>
    <s v="Fertilizers"/>
    <x v="0"/>
    <x v="0"/>
    <b v="0"/>
    <s v="C00"/>
    <s v="TOTAL CPC"/>
    <n v="0"/>
    <n v="0"/>
    <s v="TOTAL MOT"/>
    <n v="-1"/>
    <s v="N/A"/>
    <m/>
    <b v="0"/>
    <n v="-1"/>
    <s v="N/A"/>
    <m/>
    <b v="0"/>
    <m/>
    <b v="0"/>
    <m/>
    <b v="0"/>
    <n v="2494919"/>
    <m/>
    <n v="2494919"/>
    <n v="0"/>
    <b v="1"/>
    <b v="0"/>
  </r>
  <r>
    <s v="C"/>
    <s v="A"/>
    <n v="20110101"/>
    <n v="2011"/>
    <n v="52"/>
    <x v="11"/>
    <n v="562"/>
    <s v="NER"/>
    <x v="0"/>
    <s v="M"/>
    <s v="Import"/>
    <n v="0"/>
    <s v="W00"/>
    <x v="0"/>
    <n v="0"/>
    <s v="W00"/>
    <s v="World"/>
    <s v="H3"/>
    <s v="HS"/>
    <b v="1"/>
    <n v="3101"/>
    <s v="Fertilizers animal or vegetable, whether or not mixed together or chemically treated fertilizers produced by the mixing or chemical treatment of animal or vegetable products"/>
    <x v="1"/>
    <x v="1"/>
    <b v="0"/>
    <s v="C00"/>
    <s v="TOTAL CPC"/>
    <n v="0"/>
    <n v="0"/>
    <s v="TOTAL MOT"/>
    <n v="8"/>
    <s v="kg"/>
    <n v="8059887"/>
    <b v="0"/>
    <n v="-1"/>
    <s v="N/A"/>
    <m/>
    <b v="0"/>
    <n v="8059887"/>
    <b v="0"/>
    <m/>
    <b v="0"/>
    <n v="8892073"/>
    <m/>
    <n v="8892073"/>
    <n v="0"/>
    <b v="1"/>
    <b v="0"/>
  </r>
  <r>
    <s v="C"/>
    <s v="A"/>
    <n v="20110101"/>
    <n v="2011"/>
    <n v="52"/>
    <x v="11"/>
    <n v="562"/>
    <s v="NER"/>
    <x v="0"/>
    <s v="M"/>
    <s v="Import"/>
    <n v="204"/>
    <s v="BEN"/>
    <x v="2"/>
    <n v="0"/>
    <s v="W00"/>
    <s v="World"/>
    <s v="H3"/>
    <s v="HS"/>
    <b v="1"/>
    <n v="3101"/>
    <s v="Fertilizers animal or vegetable, whether or not mixed together or chemically treated fertilizers produced by the mixing or chemical treatment of animal or vegetable products"/>
    <x v="1"/>
    <x v="1"/>
    <b v="0"/>
    <s v="C00"/>
    <s v="TOTAL CPC"/>
    <n v="0"/>
    <n v="0"/>
    <s v="TOTAL MOT"/>
    <n v="8"/>
    <s v="kg"/>
    <n v="50"/>
    <b v="0"/>
    <n v="-1"/>
    <s v="N/A"/>
    <m/>
    <b v="0"/>
    <n v="50"/>
    <b v="0"/>
    <m/>
    <b v="0"/>
    <n v="526"/>
    <m/>
    <n v="526"/>
    <n v="0"/>
    <b v="1"/>
    <b v="0"/>
  </r>
  <r>
    <s v="C"/>
    <s v="A"/>
    <n v="20110101"/>
    <n v="2011"/>
    <n v="52"/>
    <x v="11"/>
    <n v="562"/>
    <s v="NER"/>
    <x v="0"/>
    <s v="M"/>
    <s v="Import"/>
    <n v="251"/>
    <s v="FRA"/>
    <x v="3"/>
    <n v="0"/>
    <s v="W00"/>
    <s v="World"/>
    <s v="H3"/>
    <s v="HS"/>
    <b v="1"/>
    <n v="3101"/>
    <s v="Fertilizers animal or vegetable, whether or not mixed together or chemically treated fertilizers produced by the mixing or chemical treatment of animal or vegetable products"/>
    <x v="1"/>
    <x v="1"/>
    <b v="0"/>
    <s v="C00"/>
    <s v="TOTAL CPC"/>
    <n v="0"/>
    <n v="0"/>
    <s v="TOTAL MOT"/>
    <n v="8"/>
    <s v="kg"/>
    <n v="137"/>
    <b v="0"/>
    <n v="-1"/>
    <s v="N/A"/>
    <m/>
    <b v="0"/>
    <n v="137"/>
    <b v="0"/>
    <m/>
    <b v="0"/>
    <n v="7792"/>
    <m/>
    <n v="7792"/>
    <n v="0"/>
    <b v="1"/>
    <b v="0"/>
  </r>
  <r>
    <s v="C"/>
    <s v="A"/>
    <n v="20110101"/>
    <n v="2011"/>
    <n v="52"/>
    <x v="11"/>
    <n v="562"/>
    <s v="NER"/>
    <x v="0"/>
    <s v="M"/>
    <s v="Import"/>
    <n v="566"/>
    <s v="NGA"/>
    <x v="8"/>
    <n v="0"/>
    <s v="W00"/>
    <s v="World"/>
    <s v="H3"/>
    <s v="HS"/>
    <b v="1"/>
    <n v="3101"/>
    <s v="Fertilizers animal or vegetable, whether or not mixed together or chemically treated fertilizers produced by the mixing or chemical treatment of animal or vegetable products"/>
    <x v="1"/>
    <x v="1"/>
    <b v="0"/>
    <s v="C00"/>
    <s v="TOTAL CPC"/>
    <n v="0"/>
    <n v="0"/>
    <s v="TOTAL MOT"/>
    <n v="8"/>
    <s v="kg"/>
    <n v="1086000"/>
    <b v="0"/>
    <n v="-1"/>
    <s v="N/A"/>
    <m/>
    <b v="0"/>
    <n v="1086000"/>
    <b v="0"/>
    <m/>
    <b v="0"/>
    <n v="1050783"/>
    <m/>
    <n v="1050783"/>
    <n v="0"/>
    <b v="1"/>
    <b v="0"/>
  </r>
  <r>
    <s v="C"/>
    <s v="A"/>
    <n v="20110101"/>
    <n v="2011"/>
    <n v="52"/>
    <x v="11"/>
    <n v="562"/>
    <s v="NER"/>
    <x v="0"/>
    <s v="M"/>
    <s v="Import"/>
    <n v="699"/>
    <s v="IND"/>
    <x v="11"/>
    <n v="0"/>
    <s v="W00"/>
    <s v="World"/>
    <s v="H3"/>
    <s v="HS"/>
    <b v="1"/>
    <n v="3101"/>
    <s v="Fertilizers animal or vegetable, whether or not mixed together or chemically treated fertilizers produced by the mixing or chemical treatment of animal or vegetable products"/>
    <x v="1"/>
    <x v="1"/>
    <b v="0"/>
    <s v="C00"/>
    <s v="TOTAL CPC"/>
    <n v="0"/>
    <n v="0"/>
    <s v="TOTAL MOT"/>
    <n v="8"/>
    <s v="kg"/>
    <n v="25000"/>
    <b v="0"/>
    <n v="-1"/>
    <s v="N/A"/>
    <m/>
    <b v="0"/>
    <n v="25000"/>
    <b v="0"/>
    <m/>
    <b v="0"/>
    <n v="4511"/>
    <m/>
    <n v="4511"/>
    <n v="0"/>
    <b v="1"/>
    <b v="0"/>
  </r>
  <r>
    <s v="C"/>
    <s v="A"/>
    <n v="20110101"/>
    <n v="2011"/>
    <n v="52"/>
    <x v="11"/>
    <n v="562"/>
    <s v="NER"/>
    <x v="0"/>
    <s v="M"/>
    <s v="Import"/>
    <n v="768"/>
    <s v="TGO"/>
    <x v="14"/>
    <n v="0"/>
    <s v="W00"/>
    <s v="World"/>
    <s v="H3"/>
    <s v="HS"/>
    <b v="1"/>
    <n v="3101"/>
    <s v="Fertilizers animal or vegetable, whether or not mixed together or chemically treated fertilizers produced by the mixing or chemical treatment of animal or vegetable products"/>
    <x v="1"/>
    <x v="1"/>
    <b v="0"/>
    <s v="C00"/>
    <s v="TOTAL CPC"/>
    <n v="0"/>
    <n v="0"/>
    <s v="TOTAL MOT"/>
    <n v="8"/>
    <s v="kg"/>
    <n v="6937500"/>
    <b v="0"/>
    <n v="-1"/>
    <s v="N/A"/>
    <m/>
    <b v="0"/>
    <n v="6937500"/>
    <b v="0"/>
    <m/>
    <b v="0"/>
    <n v="7663302"/>
    <m/>
    <n v="7663302"/>
    <n v="0"/>
    <b v="1"/>
    <b v="0"/>
  </r>
  <r>
    <s v="C"/>
    <s v="A"/>
    <n v="20110101"/>
    <n v="2011"/>
    <n v="52"/>
    <x v="11"/>
    <n v="562"/>
    <s v="NER"/>
    <x v="0"/>
    <s v="M"/>
    <s v="Import"/>
    <n v="842"/>
    <s v="USA"/>
    <x v="15"/>
    <n v="0"/>
    <s v="W00"/>
    <s v="World"/>
    <s v="H3"/>
    <s v="HS"/>
    <b v="1"/>
    <n v="3101"/>
    <s v="Fertilizers animal or vegetable, whether or not mixed together or chemically treated fertilizers produced by the mixing or chemical treatment of animal or vegetable products"/>
    <x v="1"/>
    <x v="1"/>
    <b v="0"/>
    <s v="C00"/>
    <s v="TOTAL CPC"/>
    <n v="0"/>
    <n v="0"/>
    <s v="TOTAL MOT"/>
    <n v="8"/>
    <s v="kg"/>
    <n v="11200"/>
    <b v="0"/>
    <n v="-1"/>
    <s v="N/A"/>
    <m/>
    <b v="0"/>
    <n v="11200"/>
    <b v="0"/>
    <m/>
    <b v="0"/>
    <n v="165158"/>
    <m/>
    <n v="165158"/>
    <n v="0"/>
    <b v="1"/>
    <b v="0"/>
  </r>
  <r>
    <s v="C"/>
    <s v="A"/>
    <n v="20110101"/>
    <n v="2011"/>
    <n v="52"/>
    <x v="11"/>
    <n v="562"/>
    <s v="NER"/>
    <x v="0"/>
    <s v="M"/>
    <s v="Import"/>
    <n v="0"/>
    <s v="W00"/>
    <x v="0"/>
    <n v="0"/>
    <s v="W00"/>
    <s v="World"/>
    <s v="H3"/>
    <s v="HS"/>
    <b v="1"/>
    <n v="310100"/>
    <s v="Fertilizers, animal or vegetable whether or not mixed together or chemically treated fertilizers, produced by the mixing or chemical treatment of animal or vegetable products"/>
    <x v="1"/>
    <x v="2"/>
    <b v="1"/>
    <s v="C00"/>
    <s v="TOTAL CPC"/>
    <n v="0"/>
    <n v="0"/>
    <s v="TOTAL MOT"/>
    <n v="8"/>
    <s v="kg"/>
    <n v="8059887"/>
    <b v="0"/>
    <n v="-1"/>
    <s v="N/A"/>
    <m/>
    <b v="0"/>
    <n v="8059887"/>
    <b v="0"/>
    <m/>
    <b v="0"/>
    <n v="8892073"/>
    <m/>
    <n v="8892073"/>
    <n v="0"/>
    <b v="1"/>
    <b v="0"/>
  </r>
  <r>
    <s v="C"/>
    <s v="A"/>
    <n v="20110101"/>
    <n v="2011"/>
    <n v="52"/>
    <x v="11"/>
    <n v="562"/>
    <s v="NER"/>
    <x v="0"/>
    <s v="M"/>
    <s v="Import"/>
    <n v="204"/>
    <s v="BEN"/>
    <x v="2"/>
    <n v="0"/>
    <s v="W00"/>
    <s v="World"/>
    <s v="H3"/>
    <s v="HS"/>
    <b v="1"/>
    <n v="310100"/>
    <s v="Fertilizers, animal or vegetable whether or not mixed together or chemically treated fertilizers, produced by the mixing or chemical treatment of animal or vegetable products"/>
    <x v="1"/>
    <x v="2"/>
    <b v="1"/>
    <s v="C00"/>
    <s v="TOTAL CPC"/>
    <n v="0"/>
    <n v="0"/>
    <s v="TOTAL MOT"/>
    <n v="8"/>
    <s v="kg"/>
    <n v="50"/>
    <b v="0"/>
    <n v="-1"/>
    <s v="N/A"/>
    <m/>
    <b v="0"/>
    <n v="50"/>
    <b v="0"/>
    <m/>
    <b v="0"/>
    <n v="526"/>
    <m/>
    <n v="526"/>
    <n v="0"/>
    <b v="1"/>
    <b v="0"/>
  </r>
  <r>
    <s v="C"/>
    <s v="A"/>
    <n v="20110101"/>
    <n v="2011"/>
    <n v="52"/>
    <x v="11"/>
    <n v="562"/>
    <s v="NER"/>
    <x v="0"/>
    <s v="M"/>
    <s v="Import"/>
    <n v="251"/>
    <s v="FRA"/>
    <x v="3"/>
    <n v="0"/>
    <s v="W00"/>
    <s v="World"/>
    <s v="H3"/>
    <s v="HS"/>
    <b v="1"/>
    <n v="310100"/>
    <s v="Fertilizers, animal or vegetable whether or not mixed together or chemically treated fertilizers, produced by the mixing or chemical treatment of animal or vegetable products"/>
    <x v="1"/>
    <x v="2"/>
    <b v="1"/>
    <s v="C00"/>
    <s v="TOTAL CPC"/>
    <n v="0"/>
    <n v="0"/>
    <s v="TOTAL MOT"/>
    <n v="8"/>
    <s v="kg"/>
    <n v="137"/>
    <b v="0"/>
    <n v="-1"/>
    <s v="N/A"/>
    <m/>
    <b v="0"/>
    <n v="137"/>
    <b v="0"/>
    <m/>
    <b v="0"/>
    <n v="7792"/>
    <m/>
    <n v="7792"/>
    <n v="0"/>
    <b v="1"/>
    <b v="0"/>
  </r>
  <r>
    <s v="C"/>
    <s v="A"/>
    <n v="20110101"/>
    <n v="2011"/>
    <n v="52"/>
    <x v="11"/>
    <n v="562"/>
    <s v="NER"/>
    <x v="0"/>
    <s v="M"/>
    <s v="Import"/>
    <n v="566"/>
    <s v="NGA"/>
    <x v="8"/>
    <n v="0"/>
    <s v="W00"/>
    <s v="World"/>
    <s v="H3"/>
    <s v="HS"/>
    <b v="1"/>
    <n v="310100"/>
    <s v="Fertilizers, animal or vegetable whether or not mixed together or chemically treated fertilizers, produced by the mixing or chemical treatment of animal or vegetable products"/>
    <x v="1"/>
    <x v="2"/>
    <b v="1"/>
    <s v="C00"/>
    <s v="TOTAL CPC"/>
    <n v="0"/>
    <n v="0"/>
    <s v="TOTAL MOT"/>
    <n v="8"/>
    <s v="kg"/>
    <n v="1086000"/>
    <b v="0"/>
    <n v="-1"/>
    <s v="N/A"/>
    <m/>
    <b v="0"/>
    <n v="1086000"/>
    <b v="0"/>
    <m/>
    <b v="0"/>
    <n v="1050783"/>
    <m/>
    <n v="1050783"/>
    <n v="0"/>
    <b v="1"/>
    <b v="0"/>
  </r>
  <r>
    <s v="C"/>
    <s v="A"/>
    <n v="20110101"/>
    <n v="2011"/>
    <n v="52"/>
    <x v="11"/>
    <n v="562"/>
    <s v="NER"/>
    <x v="0"/>
    <s v="M"/>
    <s v="Import"/>
    <n v="699"/>
    <s v="IND"/>
    <x v="11"/>
    <n v="0"/>
    <s v="W00"/>
    <s v="World"/>
    <s v="H3"/>
    <s v="HS"/>
    <b v="1"/>
    <n v="310100"/>
    <s v="Fertilizers, animal or vegetable whether or not mixed together or chemically treated fertilizers, produced by the mixing or chemical treatment of animal or vegetable products"/>
    <x v="1"/>
    <x v="2"/>
    <b v="1"/>
    <s v="C00"/>
    <s v="TOTAL CPC"/>
    <n v="0"/>
    <n v="0"/>
    <s v="TOTAL MOT"/>
    <n v="8"/>
    <s v="kg"/>
    <n v="25000"/>
    <b v="0"/>
    <n v="-1"/>
    <s v="N/A"/>
    <m/>
    <b v="0"/>
    <n v="25000"/>
    <b v="0"/>
    <m/>
    <b v="0"/>
    <n v="4511"/>
    <m/>
    <n v="4511"/>
    <n v="0"/>
    <b v="1"/>
    <b v="0"/>
  </r>
  <r>
    <s v="C"/>
    <s v="A"/>
    <n v="20110101"/>
    <n v="2011"/>
    <n v="52"/>
    <x v="11"/>
    <n v="562"/>
    <s v="NER"/>
    <x v="0"/>
    <s v="M"/>
    <s v="Import"/>
    <n v="768"/>
    <s v="TGO"/>
    <x v="14"/>
    <n v="0"/>
    <s v="W00"/>
    <s v="World"/>
    <s v="H3"/>
    <s v="HS"/>
    <b v="1"/>
    <n v="310100"/>
    <s v="Fertilizers, animal or vegetable whether or not mixed together or chemically treated fertilizers, produced by the mixing or chemical treatment of animal or vegetable products"/>
    <x v="1"/>
    <x v="2"/>
    <b v="1"/>
    <s v="C00"/>
    <s v="TOTAL CPC"/>
    <n v="0"/>
    <n v="0"/>
    <s v="TOTAL MOT"/>
    <n v="8"/>
    <s v="kg"/>
    <n v="6937500"/>
    <b v="0"/>
    <n v="-1"/>
    <s v="N/A"/>
    <m/>
    <b v="0"/>
    <n v="6937500"/>
    <b v="0"/>
    <m/>
    <b v="0"/>
    <n v="7663302"/>
    <m/>
    <n v="7663302"/>
    <n v="0"/>
    <b v="1"/>
    <b v="0"/>
  </r>
  <r>
    <s v="C"/>
    <s v="A"/>
    <n v="20110101"/>
    <n v="2011"/>
    <n v="52"/>
    <x v="11"/>
    <n v="562"/>
    <s v="NER"/>
    <x v="0"/>
    <s v="M"/>
    <s v="Import"/>
    <n v="842"/>
    <s v="USA"/>
    <x v="15"/>
    <n v="0"/>
    <s v="W00"/>
    <s v="World"/>
    <s v="H3"/>
    <s v="HS"/>
    <b v="1"/>
    <n v="310100"/>
    <s v="Fertilizers, animal or vegetable whether or not mixed together or chemically treated fertilizers, produced by the mixing or chemical treatment of animal or vegetable products"/>
    <x v="1"/>
    <x v="2"/>
    <b v="1"/>
    <s v="C00"/>
    <s v="TOTAL CPC"/>
    <n v="0"/>
    <n v="0"/>
    <s v="TOTAL MOT"/>
    <n v="8"/>
    <s v="kg"/>
    <n v="11200"/>
    <b v="0"/>
    <n v="-1"/>
    <s v="N/A"/>
    <m/>
    <b v="0"/>
    <n v="11200"/>
    <b v="0"/>
    <m/>
    <b v="0"/>
    <n v="165158"/>
    <m/>
    <n v="165158"/>
    <n v="0"/>
    <b v="1"/>
    <b v="0"/>
  </r>
  <r>
    <s v="C"/>
    <s v="A"/>
    <n v="20110101"/>
    <n v="2011"/>
    <n v="52"/>
    <x v="11"/>
    <n v="562"/>
    <s v="NER"/>
    <x v="0"/>
    <s v="M"/>
    <s v="Import"/>
    <n v="0"/>
    <s v="W00"/>
    <x v="0"/>
    <n v="0"/>
    <s v="W00"/>
    <s v="World"/>
    <s v="H3"/>
    <s v="HS"/>
    <b v="1"/>
    <n v="3102"/>
    <s v="Fertilizers mineral or chemical, nitrogenous"/>
    <x v="2"/>
    <x v="1"/>
    <b v="0"/>
    <s v="C00"/>
    <s v="TOTAL CPC"/>
    <n v="0"/>
    <n v="0"/>
    <s v="TOTAL MOT"/>
    <n v="8"/>
    <s v="kg"/>
    <n v="16112747"/>
    <b v="0"/>
    <n v="-1"/>
    <s v="N/A"/>
    <m/>
    <b v="0"/>
    <n v="16112747"/>
    <b v="0"/>
    <m/>
    <b v="0"/>
    <n v="10406461"/>
    <m/>
    <n v="10406461"/>
    <n v="0"/>
    <b v="1"/>
    <b v="0"/>
  </r>
  <r>
    <s v="C"/>
    <s v="A"/>
    <n v="20110101"/>
    <n v="2011"/>
    <n v="52"/>
    <x v="11"/>
    <n v="562"/>
    <s v="NER"/>
    <x v="0"/>
    <s v="M"/>
    <s v="Import"/>
    <n v="12"/>
    <s v="DZA"/>
    <x v="67"/>
    <n v="0"/>
    <s v="W00"/>
    <s v="World"/>
    <s v="H3"/>
    <s v="HS"/>
    <b v="1"/>
    <n v="3102"/>
    <s v="Fertilizers mineral or chemical, nitrogenous"/>
    <x v="2"/>
    <x v="1"/>
    <b v="0"/>
    <s v="C00"/>
    <s v="TOTAL CPC"/>
    <n v="0"/>
    <n v="0"/>
    <s v="TOTAL MOT"/>
    <n v="8"/>
    <s v="kg"/>
    <n v="100000"/>
    <b v="0"/>
    <n v="-1"/>
    <s v="N/A"/>
    <m/>
    <b v="0"/>
    <n v="100000"/>
    <b v="0"/>
    <m/>
    <b v="0"/>
    <n v="37079"/>
    <m/>
    <n v="37079"/>
    <n v="0"/>
    <b v="1"/>
    <b v="0"/>
  </r>
  <r>
    <s v="C"/>
    <s v="A"/>
    <n v="20110101"/>
    <n v="2011"/>
    <n v="52"/>
    <x v="11"/>
    <n v="562"/>
    <s v="NER"/>
    <x v="0"/>
    <s v="M"/>
    <s v="Import"/>
    <n v="56"/>
    <s v="BEL"/>
    <x v="18"/>
    <n v="0"/>
    <s v="W00"/>
    <s v="World"/>
    <s v="H3"/>
    <s v="HS"/>
    <b v="1"/>
    <n v="3102"/>
    <s v="Fertilizers mineral or chemical, nitrogenous"/>
    <x v="2"/>
    <x v="1"/>
    <b v="0"/>
    <s v="C00"/>
    <s v="TOTAL CPC"/>
    <n v="0"/>
    <n v="0"/>
    <s v="TOTAL MOT"/>
    <n v="8"/>
    <s v="kg"/>
    <n v="351200"/>
    <b v="0"/>
    <n v="-1"/>
    <s v="N/A"/>
    <m/>
    <b v="0"/>
    <n v="351200"/>
    <b v="0"/>
    <m/>
    <b v="0"/>
    <n v="266909"/>
    <m/>
    <n v="266909"/>
    <n v="0"/>
    <b v="1"/>
    <b v="0"/>
  </r>
  <r>
    <s v="C"/>
    <s v="A"/>
    <n v="20110101"/>
    <n v="2011"/>
    <n v="52"/>
    <x v="11"/>
    <n v="562"/>
    <s v="NER"/>
    <x v="0"/>
    <s v="M"/>
    <s v="Import"/>
    <n v="156"/>
    <s v="CHN"/>
    <x v="1"/>
    <n v="0"/>
    <s v="W00"/>
    <s v="World"/>
    <s v="H3"/>
    <s v="HS"/>
    <b v="1"/>
    <n v="3102"/>
    <s v="Fertilizers mineral or chemical, nitrogenous"/>
    <x v="2"/>
    <x v="1"/>
    <b v="0"/>
    <s v="C00"/>
    <s v="TOTAL CPC"/>
    <n v="0"/>
    <n v="0"/>
    <s v="TOTAL MOT"/>
    <n v="8"/>
    <s v="kg"/>
    <n v="239000"/>
    <b v="0"/>
    <n v="-1"/>
    <s v="N/A"/>
    <m/>
    <b v="0"/>
    <n v="239000"/>
    <b v="0"/>
    <m/>
    <b v="0"/>
    <n v="147749"/>
    <m/>
    <n v="147749"/>
    <n v="0"/>
    <b v="1"/>
    <b v="0"/>
  </r>
  <r>
    <s v="C"/>
    <s v="A"/>
    <n v="20110101"/>
    <n v="2011"/>
    <n v="52"/>
    <x v="11"/>
    <n v="562"/>
    <s v="NER"/>
    <x v="0"/>
    <s v="M"/>
    <s v="Import"/>
    <n v="204"/>
    <s v="BEN"/>
    <x v="2"/>
    <n v="0"/>
    <s v="W00"/>
    <s v="World"/>
    <s v="H3"/>
    <s v="HS"/>
    <b v="1"/>
    <n v="3102"/>
    <s v="Fertilizers mineral or chemical, nitrogenous"/>
    <x v="2"/>
    <x v="1"/>
    <b v="0"/>
    <s v="C00"/>
    <s v="TOTAL CPC"/>
    <n v="0"/>
    <n v="0"/>
    <s v="TOTAL MOT"/>
    <n v="8"/>
    <s v="kg"/>
    <n v="18000"/>
    <b v="0"/>
    <n v="-1"/>
    <s v="N/A"/>
    <m/>
    <b v="0"/>
    <n v="18000"/>
    <b v="0"/>
    <m/>
    <b v="0"/>
    <n v="5944"/>
    <m/>
    <n v="5944"/>
    <n v="0"/>
    <b v="1"/>
    <b v="0"/>
  </r>
  <r>
    <s v="C"/>
    <s v="A"/>
    <n v="20110101"/>
    <n v="2011"/>
    <n v="52"/>
    <x v="11"/>
    <n v="562"/>
    <s v="NER"/>
    <x v="0"/>
    <s v="M"/>
    <s v="Import"/>
    <n v="251"/>
    <s v="FRA"/>
    <x v="3"/>
    <n v="0"/>
    <s v="W00"/>
    <s v="World"/>
    <s v="H3"/>
    <s v="HS"/>
    <b v="1"/>
    <n v="3102"/>
    <s v="Fertilizers mineral or chemical, nitrogenous"/>
    <x v="2"/>
    <x v="1"/>
    <b v="0"/>
    <s v="C00"/>
    <s v="TOTAL CPC"/>
    <n v="0"/>
    <n v="0"/>
    <s v="TOTAL MOT"/>
    <n v="8"/>
    <s v="kg"/>
    <n v="6175462"/>
    <b v="0"/>
    <n v="-1"/>
    <s v="N/A"/>
    <m/>
    <b v="0"/>
    <n v="6175462"/>
    <b v="0"/>
    <m/>
    <b v="0"/>
    <n v="4818257"/>
    <m/>
    <n v="4818257"/>
    <n v="0"/>
    <b v="1"/>
    <b v="0"/>
  </r>
  <r>
    <s v="C"/>
    <s v="A"/>
    <n v="20110101"/>
    <n v="2011"/>
    <n v="52"/>
    <x v="11"/>
    <n v="562"/>
    <s v="NER"/>
    <x v="0"/>
    <s v="M"/>
    <s v="Import"/>
    <n v="288"/>
    <s v="GHA"/>
    <x v="5"/>
    <n v="0"/>
    <s v="W00"/>
    <s v="World"/>
    <s v="H3"/>
    <s v="HS"/>
    <b v="1"/>
    <n v="3102"/>
    <s v="Fertilizers mineral or chemical, nitrogenous"/>
    <x v="2"/>
    <x v="1"/>
    <b v="0"/>
    <s v="C00"/>
    <s v="TOTAL CPC"/>
    <n v="0"/>
    <n v="0"/>
    <s v="TOTAL MOT"/>
    <n v="8"/>
    <s v="kg"/>
    <n v="405625"/>
    <b v="0"/>
    <n v="-1"/>
    <s v="N/A"/>
    <m/>
    <b v="0"/>
    <n v="405625"/>
    <b v="0"/>
    <m/>
    <b v="0"/>
    <n v="474979"/>
    <m/>
    <n v="474979"/>
    <n v="0"/>
    <b v="1"/>
    <b v="0"/>
  </r>
  <r>
    <s v="C"/>
    <s v="A"/>
    <n v="20110101"/>
    <n v="2011"/>
    <n v="52"/>
    <x v="11"/>
    <n v="562"/>
    <s v="NER"/>
    <x v="0"/>
    <s v="M"/>
    <s v="Import"/>
    <n v="466"/>
    <s v="MLI"/>
    <x v="62"/>
    <n v="0"/>
    <s v="W00"/>
    <s v="World"/>
    <s v="H3"/>
    <s v="HS"/>
    <b v="1"/>
    <n v="3102"/>
    <s v="Fertilizers mineral or chemical, nitrogenous"/>
    <x v="2"/>
    <x v="1"/>
    <b v="0"/>
    <s v="C00"/>
    <s v="TOTAL CPC"/>
    <n v="0"/>
    <n v="0"/>
    <s v="TOTAL MOT"/>
    <n v="8"/>
    <s v="kg"/>
    <n v="25000"/>
    <b v="0"/>
    <n v="-1"/>
    <s v="N/A"/>
    <m/>
    <b v="0"/>
    <n v="25000"/>
    <b v="0"/>
    <m/>
    <b v="0"/>
    <n v="13918"/>
    <m/>
    <n v="13918"/>
    <n v="0"/>
    <b v="1"/>
    <b v="0"/>
  </r>
  <r>
    <s v="C"/>
    <s v="A"/>
    <n v="20110101"/>
    <n v="2011"/>
    <n v="52"/>
    <x v="11"/>
    <n v="562"/>
    <s v="NER"/>
    <x v="0"/>
    <s v="M"/>
    <s v="Import"/>
    <n v="566"/>
    <s v="NGA"/>
    <x v="8"/>
    <n v="0"/>
    <s v="W00"/>
    <s v="World"/>
    <s v="H3"/>
    <s v="HS"/>
    <b v="1"/>
    <n v="3102"/>
    <s v="Fertilizers mineral or chemical, nitrogenous"/>
    <x v="2"/>
    <x v="1"/>
    <b v="0"/>
    <s v="C00"/>
    <s v="TOTAL CPC"/>
    <n v="0"/>
    <n v="0"/>
    <s v="TOTAL MOT"/>
    <n v="8"/>
    <s v="kg"/>
    <n v="6784460"/>
    <b v="0"/>
    <n v="-1"/>
    <s v="N/A"/>
    <m/>
    <b v="0"/>
    <n v="6784460"/>
    <b v="0"/>
    <m/>
    <b v="0"/>
    <n v="2154520"/>
    <m/>
    <n v="2154520"/>
    <n v="0"/>
    <b v="1"/>
    <b v="0"/>
  </r>
  <r>
    <s v="C"/>
    <s v="A"/>
    <n v="20110101"/>
    <n v="2011"/>
    <n v="52"/>
    <x v="11"/>
    <n v="562"/>
    <s v="NER"/>
    <x v="0"/>
    <s v="M"/>
    <s v="Import"/>
    <n v="574"/>
    <s v="NFK"/>
    <x v="78"/>
    <n v="0"/>
    <s v="W00"/>
    <s v="World"/>
    <s v="H3"/>
    <s v="HS"/>
    <b v="1"/>
    <n v="3102"/>
    <s v="Fertilizers mineral or chemical, nitrogenous"/>
    <x v="2"/>
    <x v="1"/>
    <b v="0"/>
    <s v="C00"/>
    <s v="TOTAL CPC"/>
    <n v="0"/>
    <n v="0"/>
    <s v="TOTAL MOT"/>
    <n v="8"/>
    <s v="kg"/>
    <n v="15000"/>
    <b v="0"/>
    <n v="-1"/>
    <s v="N/A"/>
    <m/>
    <b v="0"/>
    <n v="15000"/>
    <b v="0"/>
    <m/>
    <b v="0"/>
    <n v="4776"/>
    <m/>
    <n v="4776"/>
    <n v="0"/>
    <b v="1"/>
    <b v="0"/>
  </r>
  <r>
    <s v="C"/>
    <s v="A"/>
    <n v="20110101"/>
    <n v="2011"/>
    <n v="52"/>
    <x v="11"/>
    <n v="562"/>
    <s v="NER"/>
    <x v="0"/>
    <s v="M"/>
    <s v="Import"/>
    <n v="854"/>
    <s v="BFA"/>
    <x v="16"/>
    <n v="0"/>
    <s v="W00"/>
    <s v="World"/>
    <s v="H3"/>
    <s v="HS"/>
    <b v="1"/>
    <n v="3102"/>
    <s v="Fertilizers mineral or chemical, nitrogenous"/>
    <x v="2"/>
    <x v="1"/>
    <b v="0"/>
    <s v="C00"/>
    <s v="TOTAL CPC"/>
    <n v="0"/>
    <n v="0"/>
    <s v="TOTAL MOT"/>
    <n v="8"/>
    <s v="kg"/>
    <n v="1999000"/>
    <b v="0"/>
    <n v="-1"/>
    <s v="N/A"/>
    <m/>
    <b v="0"/>
    <n v="1999000"/>
    <b v="0"/>
    <m/>
    <b v="0"/>
    <n v="2482329"/>
    <m/>
    <n v="2482329"/>
    <n v="0"/>
    <b v="1"/>
    <b v="0"/>
  </r>
  <r>
    <s v="C"/>
    <s v="A"/>
    <n v="20110101"/>
    <n v="2011"/>
    <n v="52"/>
    <x v="11"/>
    <n v="562"/>
    <s v="NER"/>
    <x v="0"/>
    <s v="M"/>
    <s v="Import"/>
    <n v="0"/>
    <s v="W00"/>
    <x v="0"/>
    <n v="0"/>
    <s v="W00"/>
    <s v="World"/>
    <s v="H3"/>
    <s v="HS"/>
    <b v="1"/>
    <n v="310210"/>
    <s v="Fertilizers, mineral or chemical nitrogenous, urea, whether or not in aqueous solution"/>
    <x v="3"/>
    <x v="2"/>
    <b v="1"/>
    <s v="C00"/>
    <s v="TOTAL CPC"/>
    <n v="0"/>
    <n v="0"/>
    <s v="TOTAL MOT"/>
    <n v="8"/>
    <s v="kg"/>
    <n v="9042463"/>
    <b v="0"/>
    <n v="-1"/>
    <s v="N/A"/>
    <m/>
    <b v="0"/>
    <n v="9042463"/>
    <b v="0"/>
    <m/>
    <b v="0"/>
    <n v="4751086"/>
    <m/>
    <n v="4751086"/>
    <n v="0"/>
    <b v="1"/>
    <b v="0"/>
  </r>
  <r>
    <s v="C"/>
    <s v="A"/>
    <n v="20110101"/>
    <n v="2011"/>
    <n v="52"/>
    <x v="11"/>
    <n v="562"/>
    <s v="NER"/>
    <x v="0"/>
    <s v="M"/>
    <s v="Import"/>
    <n v="56"/>
    <s v="BEL"/>
    <x v="18"/>
    <n v="0"/>
    <s v="W00"/>
    <s v="World"/>
    <s v="H3"/>
    <s v="HS"/>
    <b v="1"/>
    <n v="310210"/>
    <s v="Fertilizers, mineral or chemical nitrogenous, urea, whether or not in aqueous solution"/>
    <x v="3"/>
    <x v="2"/>
    <b v="1"/>
    <s v="C00"/>
    <s v="TOTAL CPC"/>
    <n v="0"/>
    <n v="0"/>
    <s v="TOTAL MOT"/>
    <n v="8"/>
    <s v="kg"/>
    <n v="200000"/>
    <b v="0"/>
    <n v="-1"/>
    <s v="N/A"/>
    <m/>
    <b v="0"/>
    <n v="200000"/>
    <b v="0"/>
    <m/>
    <b v="0"/>
    <n v="89009"/>
    <m/>
    <n v="89009"/>
    <n v="0"/>
    <b v="1"/>
    <b v="0"/>
  </r>
  <r>
    <s v="C"/>
    <s v="A"/>
    <n v="20110101"/>
    <n v="2011"/>
    <n v="52"/>
    <x v="11"/>
    <n v="562"/>
    <s v="NER"/>
    <x v="0"/>
    <s v="M"/>
    <s v="Import"/>
    <n v="156"/>
    <s v="CHN"/>
    <x v="1"/>
    <n v="0"/>
    <s v="W00"/>
    <s v="World"/>
    <s v="H3"/>
    <s v="HS"/>
    <b v="1"/>
    <n v="310210"/>
    <s v="Fertilizers, mineral or chemical nitrogenous, urea, whether or not in aqueous solution"/>
    <x v="3"/>
    <x v="2"/>
    <b v="1"/>
    <s v="C00"/>
    <s v="TOTAL CPC"/>
    <n v="0"/>
    <n v="0"/>
    <s v="TOTAL MOT"/>
    <n v="8"/>
    <s v="kg"/>
    <n v="1000"/>
    <b v="0"/>
    <n v="-1"/>
    <s v="N/A"/>
    <m/>
    <b v="0"/>
    <n v="1000"/>
    <b v="0"/>
    <m/>
    <b v="0"/>
    <n v="318"/>
    <m/>
    <n v="318"/>
    <n v="0"/>
    <b v="1"/>
    <b v="0"/>
  </r>
  <r>
    <s v="C"/>
    <s v="A"/>
    <n v="20110101"/>
    <n v="2011"/>
    <n v="52"/>
    <x v="11"/>
    <n v="562"/>
    <s v="NER"/>
    <x v="0"/>
    <s v="M"/>
    <s v="Import"/>
    <n v="204"/>
    <s v="BEN"/>
    <x v="2"/>
    <n v="0"/>
    <s v="W00"/>
    <s v="World"/>
    <s v="H3"/>
    <s v="HS"/>
    <b v="1"/>
    <n v="310210"/>
    <s v="Fertilizers, mineral or chemical nitrogenous, urea, whether or not in aqueous solution"/>
    <x v="3"/>
    <x v="2"/>
    <b v="1"/>
    <s v="C00"/>
    <s v="TOTAL CPC"/>
    <n v="0"/>
    <n v="0"/>
    <s v="TOTAL MOT"/>
    <n v="8"/>
    <s v="kg"/>
    <n v="18000"/>
    <b v="0"/>
    <n v="-1"/>
    <s v="N/A"/>
    <m/>
    <b v="0"/>
    <n v="18000"/>
    <b v="0"/>
    <m/>
    <b v="0"/>
    <n v="5944"/>
    <m/>
    <n v="5944"/>
    <n v="0"/>
    <b v="1"/>
    <b v="0"/>
  </r>
  <r>
    <s v="C"/>
    <s v="A"/>
    <n v="20110101"/>
    <n v="2011"/>
    <n v="52"/>
    <x v="11"/>
    <n v="562"/>
    <s v="NER"/>
    <x v="0"/>
    <s v="M"/>
    <s v="Import"/>
    <n v="251"/>
    <s v="FRA"/>
    <x v="3"/>
    <n v="0"/>
    <s v="W00"/>
    <s v="World"/>
    <s v="H3"/>
    <s v="HS"/>
    <b v="1"/>
    <n v="310210"/>
    <s v="Fertilizers, mineral or chemical nitrogenous, urea, whether or not in aqueous solution"/>
    <x v="3"/>
    <x v="2"/>
    <b v="1"/>
    <s v="C00"/>
    <s v="TOTAL CPC"/>
    <n v="0"/>
    <n v="0"/>
    <s v="TOTAL MOT"/>
    <n v="8"/>
    <s v="kg"/>
    <n v="3"/>
    <b v="0"/>
    <n v="-1"/>
    <s v="N/A"/>
    <m/>
    <b v="0"/>
    <n v="3"/>
    <b v="0"/>
    <m/>
    <b v="0"/>
    <n v="272"/>
    <m/>
    <n v="272"/>
    <n v="0"/>
    <b v="1"/>
    <b v="0"/>
  </r>
  <r>
    <s v="C"/>
    <s v="A"/>
    <n v="20110101"/>
    <n v="2011"/>
    <n v="52"/>
    <x v="11"/>
    <n v="562"/>
    <s v="NER"/>
    <x v="0"/>
    <s v="M"/>
    <s v="Import"/>
    <n v="466"/>
    <s v="MLI"/>
    <x v="62"/>
    <n v="0"/>
    <s v="W00"/>
    <s v="World"/>
    <s v="H3"/>
    <s v="HS"/>
    <b v="1"/>
    <n v="310210"/>
    <s v="Fertilizers, mineral or chemical nitrogenous, urea, whether or not in aqueous solution"/>
    <x v="3"/>
    <x v="2"/>
    <b v="1"/>
    <s v="C00"/>
    <s v="TOTAL CPC"/>
    <n v="0"/>
    <n v="0"/>
    <s v="TOTAL MOT"/>
    <n v="8"/>
    <s v="kg"/>
    <n v="25000"/>
    <b v="0"/>
    <n v="-1"/>
    <s v="N/A"/>
    <m/>
    <b v="0"/>
    <n v="25000"/>
    <b v="0"/>
    <m/>
    <b v="0"/>
    <n v="13918"/>
    <m/>
    <n v="13918"/>
    <n v="0"/>
    <b v="1"/>
    <b v="0"/>
  </r>
  <r>
    <s v="C"/>
    <s v="A"/>
    <n v="20110101"/>
    <n v="2011"/>
    <n v="52"/>
    <x v="11"/>
    <n v="562"/>
    <s v="NER"/>
    <x v="0"/>
    <s v="M"/>
    <s v="Import"/>
    <n v="566"/>
    <s v="NGA"/>
    <x v="8"/>
    <n v="0"/>
    <s v="W00"/>
    <s v="World"/>
    <s v="H3"/>
    <s v="HS"/>
    <b v="1"/>
    <n v="310210"/>
    <s v="Fertilizers, mineral or chemical nitrogenous, urea, whether or not in aqueous solution"/>
    <x v="3"/>
    <x v="2"/>
    <b v="1"/>
    <s v="C00"/>
    <s v="TOTAL CPC"/>
    <n v="0"/>
    <n v="0"/>
    <s v="TOTAL MOT"/>
    <n v="8"/>
    <s v="kg"/>
    <n v="6784460"/>
    <b v="0"/>
    <n v="-1"/>
    <s v="N/A"/>
    <m/>
    <b v="0"/>
    <n v="6784460"/>
    <b v="0"/>
    <m/>
    <b v="0"/>
    <n v="2154520"/>
    <m/>
    <n v="2154520"/>
    <n v="0"/>
    <b v="1"/>
    <b v="0"/>
  </r>
  <r>
    <s v="C"/>
    <s v="A"/>
    <n v="20110101"/>
    <n v="2011"/>
    <n v="52"/>
    <x v="11"/>
    <n v="562"/>
    <s v="NER"/>
    <x v="0"/>
    <s v="M"/>
    <s v="Import"/>
    <n v="574"/>
    <s v="NFK"/>
    <x v="78"/>
    <n v="0"/>
    <s v="W00"/>
    <s v="World"/>
    <s v="H3"/>
    <s v="HS"/>
    <b v="1"/>
    <n v="310210"/>
    <s v="Fertilizers, mineral or chemical nitrogenous, urea, whether or not in aqueous solution"/>
    <x v="3"/>
    <x v="2"/>
    <b v="1"/>
    <s v="C00"/>
    <s v="TOTAL CPC"/>
    <n v="0"/>
    <n v="0"/>
    <s v="TOTAL MOT"/>
    <n v="8"/>
    <s v="kg"/>
    <n v="15000"/>
    <b v="0"/>
    <n v="-1"/>
    <s v="N/A"/>
    <m/>
    <b v="0"/>
    <n v="15000"/>
    <b v="0"/>
    <m/>
    <b v="0"/>
    <n v="4776"/>
    <m/>
    <n v="4776"/>
    <n v="0"/>
    <b v="1"/>
    <b v="0"/>
  </r>
  <r>
    <s v="C"/>
    <s v="A"/>
    <n v="20110101"/>
    <n v="2011"/>
    <n v="52"/>
    <x v="11"/>
    <n v="562"/>
    <s v="NER"/>
    <x v="0"/>
    <s v="M"/>
    <s v="Import"/>
    <n v="854"/>
    <s v="BFA"/>
    <x v="16"/>
    <n v="0"/>
    <s v="W00"/>
    <s v="World"/>
    <s v="H3"/>
    <s v="HS"/>
    <b v="1"/>
    <n v="310210"/>
    <s v="Fertilizers, mineral or chemical nitrogenous, urea, whether or not in aqueous solution"/>
    <x v="3"/>
    <x v="2"/>
    <b v="1"/>
    <s v="C00"/>
    <s v="TOTAL CPC"/>
    <n v="0"/>
    <n v="0"/>
    <s v="TOTAL MOT"/>
    <n v="8"/>
    <s v="kg"/>
    <n v="1999000"/>
    <b v="0"/>
    <n v="-1"/>
    <s v="N/A"/>
    <m/>
    <b v="0"/>
    <n v="1999000"/>
    <b v="0"/>
    <m/>
    <b v="0"/>
    <n v="2482329"/>
    <m/>
    <n v="2482329"/>
    <n v="0"/>
    <b v="1"/>
    <b v="0"/>
  </r>
  <r>
    <s v="C"/>
    <s v="A"/>
    <n v="20110101"/>
    <n v="2011"/>
    <n v="52"/>
    <x v="11"/>
    <n v="562"/>
    <s v="NER"/>
    <x v="0"/>
    <s v="M"/>
    <s v="Import"/>
    <n v="0"/>
    <s v="W00"/>
    <x v="0"/>
    <n v="0"/>
    <s v="W00"/>
    <s v="World"/>
    <s v="H3"/>
    <s v="HS"/>
    <b v="1"/>
    <n v="310221"/>
    <s v="Fertilizers, mineral or chemical nitrogenous, ammonium sulphate"/>
    <x v="15"/>
    <x v="2"/>
    <b v="1"/>
    <s v="C00"/>
    <s v="TOTAL CPC"/>
    <n v="0"/>
    <n v="0"/>
    <s v="TOTAL MOT"/>
    <n v="8"/>
    <s v="kg"/>
    <n v="102625"/>
    <b v="0"/>
    <n v="-1"/>
    <s v="N/A"/>
    <m/>
    <b v="0"/>
    <n v="102625"/>
    <b v="0"/>
    <m/>
    <b v="0"/>
    <n v="37365"/>
    <m/>
    <n v="37365"/>
    <n v="0"/>
    <b v="1"/>
    <b v="0"/>
  </r>
  <r>
    <s v="C"/>
    <s v="A"/>
    <n v="20110101"/>
    <n v="2011"/>
    <n v="52"/>
    <x v="11"/>
    <n v="562"/>
    <s v="NER"/>
    <x v="0"/>
    <s v="M"/>
    <s v="Import"/>
    <n v="12"/>
    <s v="DZA"/>
    <x v="67"/>
    <n v="0"/>
    <s v="W00"/>
    <s v="World"/>
    <s v="H3"/>
    <s v="HS"/>
    <b v="1"/>
    <n v="310221"/>
    <s v="Fertilizers, mineral or chemical nitrogenous, ammonium sulphate"/>
    <x v="15"/>
    <x v="2"/>
    <b v="1"/>
    <s v="C00"/>
    <s v="TOTAL CPC"/>
    <n v="0"/>
    <n v="0"/>
    <s v="TOTAL MOT"/>
    <n v="8"/>
    <s v="kg"/>
    <n v="100000"/>
    <b v="0"/>
    <n v="-1"/>
    <s v="N/A"/>
    <m/>
    <b v="0"/>
    <n v="100000"/>
    <b v="0"/>
    <m/>
    <b v="0"/>
    <n v="37079"/>
    <m/>
    <n v="37079"/>
    <n v="0"/>
    <b v="1"/>
    <b v="0"/>
  </r>
  <r>
    <s v="C"/>
    <s v="A"/>
    <n v="20110101"/>
    <n v="2011"/>
    <n v="52"/>
    <x v="11"/>
    <n v="562"/>
    <s v="NER"/>
    <x v="0"/>
    <s v="M"/>
    <s v="Import"/>
    <n v="288"/>
    <s v="GHA"/>
    <x v="5"/>
    <n v="0"/>
    <s v="W00"/>
    <s v="World"/>
    <s v="H3"/>
    <s v="HS"/>
    <b v="1"/>
    <n v="310221"/>
    <s v="Fertilizers, mineral or chemical nitrogenous, ammonium sulphate"/>
    <x v="15"/>
    <x v="2"/>
    <b v="1"/>
    <s v="C00"/>
    <s v="TOTAL CPC"/>
    <n v="0"/>
    <n v="0"/>
    <s v="TOTAL MOT"/>
    <n v="8"/>
    <s v="kg"/>
    <n v="2625"/>
    <b v="0"/>
    <n v="-1"/>
    <s v="N/A"/>
    <m/>
    <b v="0"/>
    <n v="2625"/>
    <b v="0"/>
    <m/>
    <b v="0"/>
    <n v="286"/>
    <m/>
    <n v="286"/>
    <n v="0"/>
    <b v="1"/>
    <b v="0"/>
  </r>
  <r>
    <s v="C"/>
    <s v="A"/>
    <n v="20110101"/>
    <n v="2011"/>
    <n v="52"/>
    <x v="11"/>
    <n v="562"/>
    <s v="NER"/>
    <x v="0"/>
    <s v="M"/>
    <s v="Import"/>
    <n v="0"/>
    <s v="W00"/>
    <x v="0"/>
    <n v="0"/>
    <s v="W00"/>
    <s v="World"/>
    <s v="H3"/>
    <s v="HS"/>
    <b v="1"/>
    <n v="310230"/>
    <s v="Fertilizers, mineral or chemical nitrogenous, ammonium nitrate, whether or not in aqueous solution"/>
    <x v="5"/>
    <x v="2"/>
    <b v="1"/>
    <s v="C00"/>
    <s v="TOTAL CPC"/>
    <n v="0"/>
    <n v="0"/>
    <s v="TOTAL MOT"/>
    <n v="8"/>
    <s v="kg"/>
    <n v="6927645"/>
    <b v="0"/>
    <n v="-1"/>
    <s v="N/A"/>
    <m/>
    <b v="0"/>
    <n v="6927645"/>
    <b v="0"/>
    <m/>
    <b v="0"/>
    <n v="5609482"/>
    <m/>
    <n v="5609482"/>
    <n v="0"/>
    <b v="1"/>
    <b v="0"/>
  </r>
  <r>
    <s v="C"/>
    <s v="A"/>
    <n v="20110101"/>
    <n v="2011"/>
    <n v="52"/>
    <x v="11"/>
    <n v="562"/>
    <s v="NER"/>
    <x v="0"/>
    <s v="M"/>
    <s v="Import"/>
    <n v="56"/>
    <s v="BEL"/>
    <x v="18"/>
    <n v="0"/>
    <s v="W00"/>
    <s v="World"/>
    <s v="H3"/>
    <s v="HS"/>
    <b v="1"/>
    <n v="310230"/>
    <s v="Fertilizers, mineral or chemical nitrogenous, ammonium nitrate, whether or not in aqueous solution"/>
    <x v="5"/>
    <x v="2"/>
    <b v="1"/>
    <s v="C00"/>
    <s v="TOTAL CPC"/>
    <n v="0"/>
    <n v="0"/>
    <s v="TOTAL MOT"/>
    <n v="8"/>
    <s v="kg"/>
    <n v="151200"/>
    <b v="0"/>
    <n v="-1"/>
    <s v="N/A"/>
    <m/>
    <b v="0"/>
    <n v="151200"/>
    <b v="0"/>
    <m/>
    <b v="0"/>
    <n v="177899"/>
    <m/>
    <n v="177899"/>
    <n v="0"/>
    <b v="1"/>
    <b v="0"/>
  </r>
  <r>
    <s v="C"/>
    <s v="A"/>
    <n v="20110101"/>
    <n v="2011"/>
    <n v="52"/>
    <x v="11"/>
    <n v="562"/>
    <s v="NER"/>
    <x v="0"/>
    <s v="M"/>
    <s v="Import"/>
    <n v="156"/>
    <s v="CHN"/>
    <x v="1"/>
    <n v="0"/>
    <s v="W00"/>
    <s v="World"/>
    <s v="H3"/>
    <s v="HS"/>
    <b v="1"/>
    <n v="310230"/>
    <s v="Fertilizers, mineral or chemical nitrogenous, ammonium nitrate, whether or not in aqueous solution"/>
    <x v="5"/>
    <x v="2"/>
    <b v="1"/>
    <s v="C00"/>
    <s v="TOTAL CPC"/>
    <n v="0"/>
    <n v="0"/>
    <s v="TOTAL MOT"/>
    <n v="8"/>
    <s v="kg"/>
    <n v="198000"/>
    <b v="0"/>
    <n v="-1"/>
    <s v="N/A"/>
    <m/>
    <b v="0"/>
    <n v="198000"/>
    <b v="0"/>
    <m/>
    <b v="0"/>
    <n v="138940"/>
    <m/>
    <n v="138940"/>
    <n v="0"/>
    <b v="1"/>
    <b v="0"/>
  </r>
  <r>
    <s v="C"/>
    <s v="A"/>
    <n v="20110101"/>
    <n v="2011"/>
    <n v="52"/>
    <x v="11"/>
    <n v="562"/>
    <s v="NER"/>
    <x v="0"/>
    <s v="M"/>
    <s v="Import"/>
    <n v="251"/>
    <s v="FRA"/>
    <x v="3"/>
    <n v="0"/>
    <s v="W00"/>
    <s v="World"/>
    <s v="H3"/>
    <s v="HS"/>
    <b v="1"/>
    <n v="310230"/>
    <s v="Fertilizers, mineral or chemical nitrogenous, ammonium nitrate, whether or not in aqueous solution"/>
    <x v="5"/>
    <x v="2"/>
    <b v="1"/>
    <s v="C00"/>
    <s v="TOTAL CPC"/>
    <n v="0"/>
    <n v="0"/>
    <s v="TOTAL MOT"/>
    <n v="8"/>
    <s v="kg"/>
    <n v="6175445"/>
    <b v="0"/>
    <n v="-1"/>
    <s v="N/A"/>
    <m/>
    <b v="0"/>
    <n v="6175445"/>
    <b v="0"/>
    <m/>
    <b v="0"/>
    <n v="4817949"/>
    <m/>
    <n v="4817949"/>
    <n v="0"/>
    <b v="1"/>
    <b v="0"/>
  </r>
  <r>
    <s v="C"/>
    <s v="A"/>
    <n v="20110101"/>
    <n v="2011"/>
    <n v="52"/>
    <x v="11"/>
    <n v="562"/>
    <s v="NER"/>
    <x v="0"/>
    <s v="M"/>
    <s v="Import"/>
    <n v="288"/>
    <s v="GHA"/>
    <x v="5"/>
    <n v="0"/>
    <s v="W00"/>
    <s v="World"/>
    <s v="H3"/>
    <s v="HS"/>
    <b v="1"/>
    <n v="310230"/>
    <s v="Fertilizers, mineral or chemical nitrogenous, ammonium nitrate, whether or not in aqueous solution"/>
    <x v="5"/>
    <x v="2"/>
    <b v="1"/>
    <s v="C00"/>
    <s v="TOTAL CPC"/>
    <n v="0"/>
    <n v="0"/>
    <s v="TOTAL MOT"/>
    <n v="8"/>
    <s v="kg"/>
    <n v="403000"/>
    <b v="0"/>
    <n v="-1"/>
    <s v="N/A"/>
    <m/>
    <b v="0"/>
    <n v="403000"/>
    <b v="0"/>
    <m/>
    <b v="0"/>
    <n v="474694"/>
    <m/>
    <n v="474694"/>
    <n v="0"/>
    <b v="1"/>
    <b v="0"/>
  </r>
  <r>
    <s v="C"/>
    <s v="A"/>
    <n v="20110101"/>
    <n v="2011"/>
    <n v="52"/>
    <x v="11"/>
    <n v="562"/>
    <s v="NER"/>
    <x v="0"/>
    <s v="M"/>
    <s v="Import"/>
    <n v="0"/>
    <s v="W00"/>
    <x v="0"/>
    <n v="0"/>
    <s v="W00"/>
    <s v="World"/>
    <s v="H3"/>
    <s v="HS"/>
    <b v="1"/>
    <n v="310290"/>
    <s v="Fertilizers, mineral or chemical nitrogenous, other kinds including mixtures not specified in the foregoing subheadings"/>
    <x v="6"/>
    <x v="2"/>
    <b v="1"/>
    <s v="C00"/>
    <s v="TOTAL CPC"/>
    <n v="0"/>
    <n v="0"/>
    <s v="TOTAL MOT"/>
    <n v="8"/>
    <s v="kg"/>
    <n v="40014"/>
    <b v="0"/>
    <n v="-1"/>
    <s v="N/A"/>
    <m/>
    <b v="0"/>
    <n v="40014"/>
    <b v="0"/>
    <m/>
    <b v="0"/>
    <n v="8527"/>
    <m/>
    <n v="8527"/>
    <n v="0"/>
    <b v="1"/>
    <b v="0"/>
  </r>
  <r>
    <s v="C"/>
    <s v="A"/>
    <n v="20110101"/>
    <n v="2011"/>
    <n v="52"/>
    <x v="11"/>
    <n v="562"/>
    <s v="NER"/>
    <x v="0"/>
    <s v="M"/>
    <s v="Import"/>
    <n v="156"/>
    <s v="CHN"/>
    <x v="1"/>
    <n v="0"/>
    <s v="W00"/>
    <s v="World"/>
    <s v="H3"/>
    <s v="HS"/>
    <b v="1"/>
    <n v="310290"/>
    <s v="Fertilizers, mineral or chemical nitrogenous, other kinds including mixtures not specified in the foregoing subheadings"/>
    <x v="6"/>
    <x v="2"/>
    <b v="1"/>
    <s v="C00"/>
    <s v="TOTAL CPC"/>
    <n v="0"/>
    <n v="0"/>
    <s v="TOTAL MOT"/>
    <n v="8"/>
    <s v="kg"/>
    <n v="40000"/>
    <b v="0"/>
    <n v="-1"/>
    <s v="N/A"/>
    <m/>
    <b v="0"/>
    <n v="40000"/>
    <b v="0"/>
    <m/>
    <b v="0"/>
    <n v="8491"/>
    <m/>
    <n v="8491"/>
    <n v="0"/>
    <b v="1"/>
    <b v="0"/>
  </r>
  <r>
    <s v="C"/>
    <s v="A"/>
    <n v="20110101"/>
    <n v="2011"/>
    <n v="52"/>
    <x v="11"/>
    <n v="562"/>
    <s v="NER"/>
    <x v="0"/>
    <s v="M"/>
    <s v="Import"/>
    <n v="251"/>
    <s v="FRA"/>
    <x v="3"/>
    <n v="0"/>
    <s v="W00"/>
    <s v="World"/>
    <s v="H3"/>
    <s v="HS"/>
    <b v="1"/>
    <n v="310290"/>
    <s v="Fertilizers, mineral or chemical nitrogenous, other kinds including mixtures not specified in the foregoing subheadings"/>
    <x v="6"/>
    <x v="2"/>
    <b v="1"/>
    <s v="C00"/>
    <s v="TOTAL CPC"/>
    <n v="0"/>
    <n v="0"/>
    <s v="TOTAL MOT"/>
    <n v="8"/>
    <s v="kg"/>
    <n v="14"/>
    <b v="0"/>
    <n v="-1"/>
    <s v="N/A"/>
    <m/>
    <b v="0"/>
    <n v="14"/>
    <b v="0"/>
    <m/>
    <b v="0"/>
    <n v="36"/>
    <m/>
    <n v="36"/>
    <n v="0"/>
    <b v="1"/>
    <b v="0"/>
  </r>
  <r>
    <s v="C"/>
    <s v="A"/>
    <n v="20110101"/>
    <n v="2011"/>
    <n v="52"/>
    <x v="11"/>
    <n v="562"/>
    <s v="NER"/>
    <x v="0"/>
    <s v="M"/>
    <s v="Import"/>
    <n v="0"/>
    <s v="W00"/>
    <x v="0"/>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6552350"/>
    <b v="0"/>
    <n v="-1"/>
    <s v="N/A"/>
    <m/>
    <b v="0"/>
    <n v="6552350"/>
    <b v="0"/>
    <m/>
    <b v="0"/>
    <n v="6225201"/>
    <m/>
    <n v="6225201"/>
    <n v="0"/>
    <b v="1"/>
    <b v="0"/>
  </r>
  <r>
    <s v="C"/>
    <s v="A"/>
    <n v="20110101"/>
    <n v="2011"/>
    <n v="52"/>
    <x v="11"/>
    <n v="562"/>
    <s v="NER"/>
    <x v="0"/>
    <s v="M"/>
    <s v="Import"/>
    <n v="579"/>
    <s v="NOR"/>
    <x v="44"/>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069000"/>
    <b v="0"/>
    <n v="-1"/>
    <s v="N/A"/>
    <m/>
    <b v="0"/>
    <n v="1069000"/>
    <b v="0"/>
    <m/>
    <b v="0"/>
    <n v="861762"/>
    <m/>
    <n v="861762"/>
    <n v="0"/>
    <b v="1"/>
    <b v="0"/>
  </r>
  <r>
    <s v="C"/>
    <s v="A"/>
    <n v="20110101"/>
    <n v="2011"/>
    <n v="52"/>
    <x v="11"/>
    <n v="562"/>
    <s v="NER"/>
    <x v="0"/>
    <s v="M"/>
    <s v="Import"/>
    <n v="768"/>
    <s v="TGO"/>
    <x v="14"/>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5458350"/>
    <b v="0"/>
    <n v="-1"/>
    <s v="N/A"/>
    <m/>
    <b v="0"/>
    <n v="5458350"/>
    <b v="0"/>
    <m/>
    <b v="0"/>
    <n v="5350849"/>
    <m/>
    <n v="5350849"/>
    <n v="0"/>
    <b v="1"/>
    <b v="0"/>
  </r>
  <r>
    <s v="C"/>
    <s v="A"/>
    <n v="20110101"/>
    <n v="2011"/>
    <n v="52"/>
    <x v="11"/>
    <n v="562"/>
    <s v="NER"/>
    <x v="0"/>
    <s v="M"/>
    <s v="Import"/>
    <n v="854"/>
    <s v="BFA"/>
    <x v="16"/>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5000"/>
    <b v="0"/>
    <n v="-1"/>
    <s v="N/A"/>
    <m/>
    <b v="0"/>
    <n v="25000"/>
    <b v="0"/>
    <m/>
    <b v="0"/>
    <n v="12590"/>
    <m/>
    <n v="12590"/>
    <n v="0"/>
    <b v="1"/>
    <b v="0"/>
  </r>
  <r>
    <s v="C"/>
    <s v="A"/>
    <n v="20110101"/>
    <n v="2011"/>
    <n v="52"/>
    <x v="11"/>
    <n v="562"/>
    <s v="NER"/>
    <x v="0"/>
    <s v="M"/>
    <s v="Import"/>
    <n v="0"/>
    <s v="W00"/>
    <x v="0"/>
    <n v="0"/>
    <s v="W00"/>
    <s v="World"/>
    <s v="H3"/>
    <s v="HS"/>
    <b v="1"/>
    <n v="310510"/>
    <s v="Fertilizers, mineral or chemical in tablets or similar forms or in packages of a gross weight not exceeding 10kg"/>
    <x v="13"/>
    <x v="2"/>
    <b v="1"/>
    <s v="C00"/>
    <s v="TOTAL CPC"/>
    <n v="0"/>
    <n v="0"/>
    <s v="TOTAL MOT"/>
    <n v="8"/>
    <s v="kg"/>
    <n v="2500"/>
    <b v="0"/>
    <n v="-1"/>
    <s v="N/A"/>
    <m/>
    <b v="0"/>
    <n v="2500"/>
    <b v="0"/>
    <m/>
    <b v="0"/>
    <n v="371"/>
    <m/>
    <n v="371"/>
    <n v="0"/>
    <b v="1"/>
    <b v="0"/>
  </r>
  <r>
    <s v="C"/>
    <s v="A"/>
    <n v="20110101"/>
    <n v="2011"/>
    <n v="52"/>
    <x v="11"/>
    <n v="562"/>
    <s v="NER"/>
    <x v="0"/>
    <s v="M"/>
    <s v="Import"/>
    <n v="768"/>
    <s v="TGO"/>
    <x v="14"/>
    <n v="0"/>
    <s v="W00"/>
    <s v="World"/>
    <s v="H3"/>
    <s v="HS"/>
    <b v="1"/>
    <n v="310510"/>
    <s v="Fertilizers, mineral or chemical in tablets or similar forms or in packages of a gross weight not exceeding 10kg"/>
    <x v="13"/>
    <x v="2"/>
    <b v="1"/>
    <s v="C00"/>
    <s v="TOTAL CPC"/>
    <n v="0"/>
    <n v="0"/>
    <s v="TOTAL MOT"/>
    <n v="8"/>
    <s v="kg"/>
    <n v="2500"/>
    <b v="0"/>
    <n v="-1"/>
    <s v="N/A"/>
    <m/>
    <b v="0"/>
    <n v="2500"/>
    <b v="0"/>
    <m/>
    <b v="0"/>
    <n v="371"/>
    <m/>
    <n v="371"/>
    <n v="0"/>
    <b v="1"/>
    <b v="0"/>
  </r>
  <r>
    <s v="C"/>
    <s v="A"/>
    <n v="20110101"/>
    <n v="2011"/>
    <n v="52"/>
    <x v="11"/>
    <n v="562"/>
    <s v="NER"/>
    <x v="0"/>
    <s v="M"/>
    <s v="Import"/>
    <n v="0"/>
    <s v="W00"/>
    <x v="0"/>
    <n v="0"/>
    <s v="W00"/>
    <s v="World"/>
    <s v="H3"/>
    <s v="HS"/>
    <b v="1"/>
    <n v="310520"/>
    <s v="Fertilizers, mineral or chemical containing the three fertilizing elements nitrogen, phosphorus and potassium"/>
    <x v="14"/>
    <x v="2"/>
    <b v="1"/>
    <s v="C00"/>
    <s v="TOTAL CPC"/>
    <n v="0"/>
    <n v="0"/>
    <s v="TOTAL MOT"/>
    <n v="8"/>
    <s v="kg"/>
    <n v="5480850"/>
    <b v="0"/>
    <n v="-1"/>
    <s v="N/A"/>
    <m/>
    <b v="0"/>
    <n v="5480850"/>
    <b v="0"/>
    <m/>
    <b v="0"/>
    <n v="5363067"/>
    <m/>
    <n v="5363067"/>
    <n v="0"/>
    <b v="1"/>
    <b v="0"/>
  </r>
  <r>
    <s v="C"/>
    <s v="A"/>
    <n v="20110101"/>
    <n v="2011"/>
    <n v="52"/>
    <x v="11"/>
    <n v="562"/>
    <s v="NER"/>
    <x v="0"/>
    <s v="M"/>
    <s v="Import"/>
    <n v="768"/>
    <s v="TGO"/>
    <x v="14"/>
    <n v="0"/>
    <s v="W00"/>
    <s v="World"/>
    <s v="H3"/>
    <s v="HS"/>
    <b v="1"/>
    <n v="310520"/>
    <s v="Fertilizers, mineral or chemical containing the three fertilizing elements nitrogen, phosphorus and potassium"/>
    <x v="14"/>
    <x v="2"/>
    <b v="1"/>
    <s v="C00"/>
    <s v="TOTAL CPC"/>
    <n v="0"/>
    <n v="0"/>
    <s v="TOTAL MOT"/>
    <n v="8"/>
    <s v="kg"/>
    <n v="5455850"/>
    <b v="0"/>
    <n v="-1"/>
    <s v="N/A"/>
    <m/>
    <b v="0"/>
    <n v="5455850"/>
    <b v="0"/>
    <m/>
    <b v="0"/>
    <n v="5350477"/>
    <m/>
    <n v="5350477"/>
    <n v="0"/>
    <b v="1"/>
    <b v="0"/>
  </r>
  <r>
    <s v="C"/>
    <s v="A"/>
    <n v="20110101"/>
    <n v="2011"/>
    <n v="52"/>
    <x v="11"/>
    <n v="562"/>
    <s v="NER"/>
    <x v="0"/>
    <s v="M"/>
    <s v="Import"/>
    <n v="854"/>
    <s v="BFA"/>
    <x v="16"/>
    <n v="0"/>
    <s v="W00"/>
    <s v="World"/>
    <s v="H3"/>
    <s v="HS"/>
    <b v="1"/>
    <n v="310520"/>
    <s v="Fertilizers, mineral or chemical containing the three fertilizing elements nitrogen, phosphorus and potassium"/>
    <x v="14"/>
    <x v="2"/>
    <b v="1"/>
    <s v="C00"/>
    <s v="TOTAL CPC"/>
    <n v="0"/>
    <n v="0"/>
    <s v="TOTAL MOT"/>
    <n v="8"/>
    <s v="kg"/>
    <n v="25000"/>
    <b v="0"/>
    <n v="-1"/>
    <s v="N/A"/>
    <m/>
    <b v="0"/>
    <n v="25000"/>
    <b v="0"/>
    <m/>
    <b v="0"/>
    <n v="12590"/>
    <m/>
    <n v="12590"/>
    <n v="0"/>
    <b v="1"/>
    <b v="0"/>
  </r>
  <r>
    <s v="C"/>
    <s v="A"/>
    <n v="20110101"/>
    <n v="2011"/>
    <n v="52"/>
    <x v="11"/>
    <n v="562"/>
    <s v="NER"/>
    <x v="0"/>
    <s v="M"/>
    <s v="Import"/>
    <n v="0"/>
    <s v="W00"/>
    <x v="0"/>
    <n v="0"/>
    <s v="W00"/>
    <s v="World"/>
    <s v="H3"/>
    <s v="HS"/>
    <b v="1"/>
    <n v="310590"/>
    <s v="Fertilizers, mineral or chemical n.e.c. in heading no. 3105"/>
    <x v="13"/>
    <x v="2"/>
    <b v="1"/>
    <s v="C00"/>
    <s v="TOTAL CPC"/>
    <n v="0"/>
    <n v="0"/>
    <s v="TOTAL MOT"/>
    <n v="8"/>
    <s v="kg"/>
    <n v="1069000"/>
    <b v="0"/>
    <n v="-1"/>
    <s v="N/A"/>
    <m/>
    <b v="0"/>
    <n v="1069000"/>
    <b v="0"/>
    <m/>
    <b v="0"/>
    <n v="861762"/>
    <m/>
    <n v="861762"/>
    <n v="0"/>
    <b v="1"/>
    <b v="0"/>
  </r>
  <r>
    <s v="C"/>
    <s v="A"/>
    <n v="20110101"/>
    <n v="2011"/>
    <n v="52"/>
    <x v="11"/>
    <n v="562"/>
    <s v="NER"/>
    <x v="0"/>
    <s v="M"/>
    <s v="Import"/>
    <n v="579"/>
    <s v="NOR"/>
    <x v="44"/>
    <n v="0"/>
    <s v="W00"/>
    <s v="World"/>
    <s v="H3"/>
    <s v="HS"/>
    <b v="1"/>
    <n v="310590"/>
    <s v="Fertilizers, mineral or chemical n.e.c. in heading no. 3105"/>
    <x v="13"/>
    <x v="2"/>
    <b v="1"/>
    <s v="C00"/>
    <s v="TOTAL CPC"/>
    <n v="0"/>
    <n v="0"/>
    <s v="TOTAL MOT"/>
    <n v="8"/>
    <s v="kg"/>
    <n v="1069000"/>
    <b v="0"/>
    <n v="-1"/>
    <s v="N/A"/>
    <m/>
    <b v="0"/>
    <n v="1069000"/>
    <b v="0"/>
    <m/>
    <b v="0"/>
    <n v="861762"/>
    <m/>
    <n v="861762"/>
    <n v="0"/>
    <b v="1"/>
    <b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8">
  <r>
    <s v="C"/>
    <s v="A"/>
    <n v="20220101"/>
    <n v="2022"/>
    <n v="52"/>
    <x v="0"/>
    <n v="562"/>
    <s v="NER"/>
    <x v="0"/>
    <s v="M"/>
    <s v="Import"/>
    <n v="0"/>
    <s v="W00"/>
    <x v="0"/>
    <n v="0"/>
    <s v="W00"/>
    <s v="World"/>
    <s v="H6"/>
    <s v="HS"/>
    <b v="1"/>
    <n v="31"/>
    <s v="Fertilizers"/>
    <s v="Fertilizers"/>
    <s v="Others"/>
    <x v="0"/>
    <x v="0"/>
    <b v="0"/>
    <s v="C00"/>
    <s v="TOTAL CPC"/>
    <n v="0"/>
    <n v="0"/>
    <s v="TOTAL MOT"/>
    <n v="-1"/>
    <s v="N/A"/>
    <n v="0"/>
    <b v="0"/>
    <n v="-1"/>
    <s v="N/A"/>
    <n v="0"/>
    <b v="0"/>
    <n v="0"/>
    <b v="0"/>
    <n v="0"/>
    <b v="0"/>
    <s v="9377563.909"/>
    <m/>
    <s v="9377563.909"/>
    <n v="0"/>
    <b v="0"/>
    <b v="1"/>
  </r>
  <r>
    <s v="C"/>
    <s v="A"/>
    <n v="20220101"/>
    <n v="2022"/>
    <n v="52"/>
    <x v="0"/>
    <n v="562"/>
    <s v="NER"/>
    <x v="0"/>
    <s v="M"/>
    <s v="Import"/>
    <n v="156"/>
    <s v="CHN"/>
    <x v="1"/>
    <n v="0"/>
    <s v="W00"/>
    <s v="World"/>
    <s v="H6"/>
    <s v="HS"/>
    <b v="1"/>
    <n v="31"/>
    <s v="Fertilizers"/>
    <s v="Fertilizers"/>
    <s v="Others"/>
    <x v="0"/>
    <x v="0"/>
    <b v="0"/>
    <s v="C00"/>
    <s v="TOTAL CPC"/>
    <n v="0"/>
    <n v="0"/>
    <s v="TOTAL MOT"/>
    <n v="-1"/>
    <s v="N/A"/>
    <n v="0"/>
    <b v="0"/>
    <n v="-1"/>
    <s v="N/A"/>
    <n v="0"/>
    <b v="0"/>
    <n v="0"/>
    <b v="0"/>
    <n v="0"/>
    <b v="0"/>
    <s v="324242.062"/>
    <m/>
    <s v="324242.062"/>
    <n v="0"/>
    <b v="0"/>
    <b v="1"/>
  </r>
  <r>
    <s v="C"/>
    <s v="A"/>
    <n v="20220101"/>
    <n v="2022"/>
    <n v="52"/>
    <x v="0"/>
    <n v="562"/>
    <s v="NER"/>
    <x v="0"/>
    <s v="M"/>
    <s v="Import"/>
    <n v="204"/>
    <s v="BEN"/>
    <x v="2"/>
    <n v="0"/>
    <s v="W00"/>
    <s v="World"/>
    <s v="H6"/>
    <s v="HS"/>
    <b v="1"/>
    <n v="31"/>
    <s v="Fertilizers"/>
    <s v="Fertilizers"/>
    <s v="Others"/>
    <x v="0"/>
    <x v="0"/>
    <b v="0"/>
    <s v="C00"/>
    <s v="TOTAL CPC"/>
    <n v="0"/>
    <n v="0"/>
    <s v="TOTAL MOT"/>
    <n v="-1"/>
    <s v="N/A"/>
    <n v="0"/>
    <b v="0"/>
    <n v="-1"/>
    <s v="N/A"/>
    <n v="0"/>
    <b v="0"/>
    <n v="0"/>
    <b v="0"/>
    <n v="0"/>
    <b v="0"/>
    <s v="1424078.47"/>
    <m/>
    <s v="1424078.47"/>
    <n v="0"/>
    <b v="0"/>
    <b v="1"/>
  </r>
  <r>
    <s v="C"/>
    <s v="A"/>
    <n v="20220101"/>
    <n v="2022"/>
    <n v="52"/>
    <x v="0"/>
    <n v="562"/>
    <s v="NER"/>
    <x v="0"/>
    <s v="M"/>
    <s v="Import"/>
    <n v="251"/>
    <s v="FRA"/>
    <x v="3"/>
    <n v="0"/>
    <s v="W00"/>
    <s v="World"/>
    <s v="H6"/>
    <s v="HS"/>
    <b v="1"/>
    <n v="31"/>
    <s v="Fertilizers"/>
    <s v="Fertilizers"/>
    <s v="Others"/>
    <x v="0"/>
    <x v="0"/>
    <b v="0"/>
    <s v="C00"/>
    <s v="TOTAL CPC"/>
    <n v="0"/>
    <n v="0"/>
    <s v="TOTAL MOT"/>
    <n v="-1"/>
    <s v="N/A"/>
    <n v="0"/>
    <b v="0"/>
    <n v="-1"/>
    <s v="N/A"/>
    <n v="0"/>
    <b v="0"/>
    <n v="0"/>
    <b v="0"/>
    <n v="0"/>
    <b v="0"/>
    <s v="226030.246"/>
    <m/>
    <s v="226030.246"/>
    <n v="0"/>
    <b v="0"/>
    <b v="1"/>
  </r>
  <r>
    <s v="C"/>
    <s v="A"/>
    <n v="20220101"/>
    <n v="2022"/>
    <n v="52"/>
    <x v="0"/>
    <n v="562"/>
    <s v="NER"/>
    <x v="0"/>
    <s v="M"/>
    <s v="Import"/>
    <n v="276"/>
    <s v="DEU"/>
    <x v="4"/>
    <n v="0"/>
    <s v="W00"/>
    <s v="World"/>
    <s v="H6"/>
    <s v="HS"/>
    <b v="1"/>
    <n v="31"/>
    <s v="Fertilizers"/>
    <s v="Fertilizers"/>
    <s v="Others"/>
    <x v="0"/>
    <x v="0"/>
    <b v="0"/>
    <s v="C00"/>
    <s v="TOTAL CPC"/>
    <n v="0"/>
    <n v="0"/>
    <s v="TOTAL MOT"/>
    <n v="-1"/>
    <s v="N/A"/>
    <n v="0"/>
    <b v="0"/>
    <n v="-1"/>
    <s v="N/A"/>
    <n v="0"/>
    <b v="0"/>
    <n v="0"/>
    <b v="0"/>
    <n v="0"/>
    <b v="0"/>
    <s v="710.741"/>
    <m/>
    <s v="710.741"/>
    <n v="0"/>
    <b v="0"/>
    <b v="1"/>
  </r>
  <r>
    <s v="C"/>
    <s v="A"/>
    <n v="20220101"/>
    <n v="2022"/>
    <n v="52"/>
    <x v="0"/>
    <n v="562"/>
    <s v="NER"/>
    <x v="0"/>
    <s v="M"/>
    <s v="Import"/>
    <n v="288"/>
    <s v="GHA"/>
    <x v="5"/>
    <n v="0"/>
    <s v="W00"/>
    <s v="World"/>
    <s v="H6"/>
    <s v="HS"/>
    <b v="1"/>
    <n v="31"/>
    <s v="Fertilizers"/>
    <s v="Fertilizers"/>
    <s v="Others"/>
    <x v="0"/>
    <x v="0"/>
    <b v="0"/>
    <s v="C00"/>
    <s v="TOTAL CPC"/>
    <n v="0"/>
    <n v="0"/>
    <s v="TOTAL MOT"/>
    <n v="-1"/>
    <s v="N/A"/>
    <n v="0"/>
    <b v="0"/>
    <n v="-1"/>
    <s v="N/A"/>
    <n v="0"/>
    <b v="0"/>
    <n v="0"/>
    <b v="0"/>
    <n v="0"/>
    <b v="0"/>
    <s v="12023.85"/>
    <m/>
    <s v="12023.85"/>
    <n v="0"/>
    <b v="0"/>
    <b v="1"/>
  </r>
  <r>
    <s v="C"/>
    <s v="A"/>
    <n v="20220101"/>
    <n v="2022"/>
    <n v="52"/>
    <x v="0"/>
    <n v="562"/>
    <s v="NER"/>
    <x v="0"/>
    <s v="M"/>
    <s v="Import"/>
    <n v="384"/>
    <s v="CIV"/>
    <x v="6"/>
    <n v="0"/>
    <s v="W00"/>
    <s v="World"/>
    <s v="H6"/>
    <s v="HS"/>
    <b v="1"/>
    <n v="31"/>
    <s v="Fertilizers"/>
    <s v="Fertilizers"/>
    <s v="Others"/>
    <x v="0"/>
    <x v="0"/>
    <b v="0"/>
    <s v="C00"/>
    <s v="TOTAL CPC"/>
    <n v="0"/>
    <n v="0"/>
    <s v="TOTAL MOT"/>
    <n v="-1"/>
    <s v="N/A"/>
    <n v="0"/>
    <b v="0"/>
    <n v="-1"/>
    <s v="N/A"/>
    <n v="0"/>
    <b v="0"/>
    <n v="0"/>
    <b v="0"/>
    <n v="0"/>
    <b v="0"/>
    <s v="76532.447"/>
    <m/>
    <s v="76532.447"/>
    <n v="0"/>
    <b v="0"/>
    <b v="1"/>
  </r>
  <r>
    <s v="C"/>
    <s v="A"/>
    <n v="20220101"/>
    <n v="2022"/>
    <n v="52"/>
    <x v="0"/>
    <n v="562"/>
    <s v="NER"/>
    <x v="0"/>
    <s v="M"/>
    <s v="Import"/>
    <n v="528"/>
    <s v="NLD"/>
    <x v="7"/>
    <n v="0"/>
    <s v="W00"/>
    <s v="World"/>
    <s v="H6"/>
    <s v="HS"/>
    <b v="1"/>
    <n v="31"/>
    <s v="Fertilizers"/>
    <s v="Fertilizers"/>
    <s v="Others"/>
    <x v="0"/>
    <x v="0"/>
    <b v="0"/>
    <s v="C00"/>
    <s v="TOTAL CPC"/>
    <n v="0"/>
    <n v="0"/>
    <s v="TOTAL MOT"/>
    <n v="-1"/>
    <s v="N/A"/>
    <n v="0"/>
    <b v="0"/>
    <n v="-1"/>
    <s v="N/A"/>
    <n v="0"/>
    <b v="0"/>
    <n v="0"/>
    <b v="0"/>
    <n v="0"/>
    <b v="0"/>
    <s v="51822.793"/>
    <m/>
    <s v="51822.793"/>
    <n v="0"/>
    <b v="0"/>
    <b v="1"/>
  </r>
  <r>
    <s v="C"/>
    <s v="A"/>
    <n v="20220101"/>
    <n v="2022"/>
    <n v="52"/>
    <x v="0"/>
    <n v="562"/>
    <s v="NER"/>
    <x v="0"/>
    <s v="M"/>
    <s v="Import"/>
    <n v="566"/>
    <s v="NGA"/>
    <x v="8"/>
    <n v="0"/>
    <s v="W00"/>
    <s v="World"/>
    <s v="H6"/>
    <s v="HS"/>
    <b v="1"/>
    <n v="31"/>
    <s v="Fertilizers"/>
    <s v="Fertilizers"/>
    <s v="Others"/>
    <x v="0"/>
    <x v="0"/>
    <b v="0"/>
    <s v="C00"/>
    <s v="TOTAL CPC"/>
    <n v="0"/>
    <n v="0"/>
    <s v="TOTAL MOT"/>
    <n v="-1"/>
    <s v="N/A"/>
    <n v="0"/>
    <b v="0"/>
    <n v="-1"/>
    <s v="N/A"/>
    <n v="0"/>
    <b v="0"/>
    <n v="0"/>
    <b v="0"/>
    <n v="0"/>
    <b v="0"/>
    <s v="5663411.364"/>
    <m/>
    <s v="5663411.364"/>
    <n v="0"/>
    <b v="0"/>
    <b v="1"/>
  </r>
  <r>
    <s v="C"/>
    <s v="A"/>
    <n v="20220101"/>
    <n v="2022"/>
    <n v="52"/>
    <x v="0"/>
    <n v="562"/>
    <s v="NER"/>
    <x v="0"/>
    <s v="M"/>
    <s v="Import"/>
    <n v="643"/>
    <s v="RUS"/>
    <x v="9"/>
    <n v="0"/>
    <s v="W00"/>
    <s v="World"/>
    <s v="H6"/>
    <s v="HS"/>
    <b v="1"/>
    <n v="31"/>
    <s v="Fertilizers"/>
    <s v="Fertilizers"/>
    <s v="Others"/>
    <x v="0"/>
    <x v="0"/>
    <b v="0"/>
    <s v="C00"/>
    <s v="TOTAL CPC"/>
    <n v="0"/>
    <n v="0"/>
    <s v="TOTAL MOT"/>
    <n v="-1"/>
    <s v="N/A"/>
    <n v="0"/>
    <b v="0"/>
    <n v="-1"/>
    <s v="N/A"/>
    <n v="0"/>
    <b v="0"/>
    <n v="0"/>
    <b v="0"/>
    <n v="0"/>
    <b v="0"/>
    <s v="256574.458"/>
    <m/>
    <s v="256574.458"/>
    <n v="0"/>
    <b v="0"/>
    <b v="1"/>
  </r>
  <r>
    <s v="C"/>
    <s v="A"/>
    <n v="20220101"/>
    <n v="2022"/>
    <n v="52"/>
    <x v="0"/>
    <n v="562"/>
    <s v="NER"/>
    <x v="0"/>
    <s v="M"/>
    <s v="Import"/>
    <n v="686"/>
    <s v="SEN"/>
    <x v="10"/>
    <n v="0"/>
    <s v="W00"/>
    <s v="World"/>
    <s v="H6"/>
    <s v="HS"/>
    <b v="1"/>
    <n v="31"/>
    <s v="Fertilizers"/>
    <s v="Fertilizers"/>
    <s v="Others"/>
    <x v="0"/>
    <x v="0"/>
    <b v="0"/>
    <s v="C00"/>
    <s v="TOTAL CPC"/>
    <n v="0"/>
    <n v="0"/>
    <s v="TOTAL MOT"/>
    <n v="-1"/>
    <s v="N/A"/>
    <n v="0"/>
    <b v="0"/>
    <n v="-1"/>
    <s v="N/A"/>
    <n v="0"/>
    <b v="0"/>
    <n v="0"/>
    <b v="0"/>
    <n v="0"/>
    <b v="0"/>
    <s v="33761.227"/>
    <m/>
    <s v="33761.227"/>
    <n v="0"/>
    <b v="0"/>
    <b v="1"/>
  </r>
  <r>
    <s v="C"/>
    <s v="A"/>
    <n v="20220101"/>
    <n v="2022"/>
    <n v="52"/>
    <x v="0"/>
    <n v="562"/>
    <s v="NER"/>
    <x v="0"/>
    <s v="M"/>
    <s v="Import"/>
    <n v="699"/>
    <s v="IND"/>
    <x v="11"/>
    <n v="0"/>
    <s v="W00"/>
    <s v="World"/>
    <s v="H6"/>
    <s v="HS"/>
    <b v="1"/>
    <n v="31"/>
    <s v="Fertilizers"/>
    <s v="Fertilizers"/>
    <s v="Others"/>
    <x v="0"/>
    <x v="0"/>
    <b v="0"/>
    <s v="C00"/>
    <s v="TOTAL CPC"/>
    <n v="0"/>
    <n v="0"/>
    <s v="TOTAL MOT"/>
    <n v="-1"/>
    <s v="N/A"/>
    <n v="0"/>
    <b v="0"/>
    <n v="-1"/>
    <s v="N/A"/>
    <n v="0"/>
    <b v="0"/>
    <n v="0"/>
    <b v="0"/>
    <n v="0"/>
    <b v="0"/>
    <s v="148599.989"/>
    <m/>
    <s v="148599.989"/>
    <n v="0"/>
    <b v="0"/>
    <b v="1"/>
  </r>
  <r>
    <s v="C"/>
    <s v="A"/>
    <n v="20220101"/>
    <n v="2022"/>
    <n v="52"/>
    <x v="0"/>
    <n v="562"/>
    <s v="NER"/>
    <x v="0"/>
    <s v="M"/>
    <s v="Import"/>
    <n v="724"/>
    <s v="ESP"/>
    <x v="12"/>
    <n v="0"/>
    <s v="W00"/>
    <s v="World"/>
    <s v="H6"/>
    <s v="HS"/>
    <b v="1"/>
    <n v="31"/>
    <s v="Fertilizers"/>
    <s v="Fertilizers"/>
    <s v="Others"/>
    <x v="0"/>
    <x v="0"/>
    <b v="0"/>
    <s v="C00"/>
    <s v="TOTAL CPC"/>
    <n v="0"/>
    <n v="0"/>
    <s v="TOTAL MOT"/>
    <n v="-1"/>
    <s v="N/A"/>
    <n v="0"/>
    <b v="0"/>
    <n v="-1"/>
    <s v="N/A"/>
    <n v="0"/>
    <b v="0"/>
    <n v="0"/>
    <b v="0"/>
    <n v="0"/>
    <b v="0"/>
    <s v="86178.324"/>
    <m/>
    <s v="86178.324"/>
    <n v="0"/>
    <b v="0"/>
    <b v="1"/>
  </r>
  <r>
    <s v="C"/>
    <s v="A"/>
    <n v="20220101"/>
    <n v="2022"/>
    <n v="52"/>
    <x v="0"/>
    <n v="562"/>
    <s v="NER"/>
    <x v="0"/>
    <s v="M"/>
    <s v="Import"/>
    <n v="752"/>
    <s v="SWE"/>
    <x v="13"/>
    <n v="0"/>
    <s v="W00"/>
    <s v="World"/>
    <s v="H6"/>
    <s v="HS"/>
    <b v="1"/>
    <n v="31"/>
    <s v="Fertilizers"/>
    <s v="Fertilizers"/>
    <s v="Others"/>
    <x v="0"/>
    <x v="0"/>
    <b v="0"/>
    <s v="C00"/>
    <s v="TOTAL CPC"/>
    <n v="0"/>
    <n v="0"/>
    <s v="TOTAL MOT"/>
    <n v="-1"/>
    <s v="N/A"/>
    <n v="0"/>
    <b v="0"/>
    <n v="-1"/>
    <s v="N/A"/>
    <n v="0"/>
    <b v="0"/>
    <n v="0"/>
    <b v="0"/>
    <n v="0"/>
    <b v="0"/>
    <s v="1017853.089"/>
    <m/>
    <s v="1017853.089"/>
    <n v="0"/>
    <b v="0"/>
    <b v="1"/>
  </r>
  <r>
    <s v="C"/>
    <s v="A"/>
    <n v="20220101"/>
    <n v="2022"/>
    <n v="52"/>
    <x v="0"/>
    <n v="562"/>
    <s v="NER"/>
    <x v="0"/>
    <s v="M"/>
    <s v="Import"/>
    <n v="768"/>
    <s v="TGO"/>
    <x v="14"/>
    <n v="0"/>
    <s v="W00"/>
    <s v="World"/>
    <s v="H6"/>
    <s v="HS"/>
    <b v="1"/>
    <n v="31"/>
    <s v="Fertilizers"/>
    <s v="Fertilizers"/>
    <s v="Others"/>
    <x v="0"/>
    <x v="0"/>
    <b v="0"/>
    <s v="C00"/>
    <s v="TOTAL CPC"/>
    <n v="0"/>
    <n v="0"/>
    <s v="TOTAL MOT"/>
    <n v="-1"/>
    <s v="N/A"/>
    <n v="0"/>
    <b v="0"/>
    <n v="-1"/>
    <s v="N/A"/>
    <n v="0"/>
    <b v="0"/>
    <n v="0"/>
    <b v="0"/>
    <n v="0"/>
    <b v="0"/>
    <s v="9619.08"/>
    <m/>
    <s v="9619.08"/>
    <n v="0"/>
    <b v="0"/>
    <b v="1"/>
  </r>
  <r>
    <s v="C"/>
    <s v="A"/>
    <n v="20220101"/>
    <n v="2022"/>
    <n v="52"/>
    <x v="0"/>
    <n v="562"/>
    <s v="NER"/>
    <x v="0"/>
    <s v="M"/>
    <s v="Import"/>
    <n v="842"/>
    <s v="USA"/>
    <x v="15"/>
    <n v="0"/>
    <s v="W00"/>
    <s v="World"/>
    <s v="H6"/>
    <s v="HS"/>
    <b v="1"/>
    <n v="31"/>
    <s v="Fertilizers"/>
    <s v="Fertilizers"/>
    <s v="Others"/>
    <x v="0"/>
    <x v="0"/>
    <b v="0"/>
    <s v="C00"/>
    <s v="TOTAL CPC"/>
    <n v="0"/>
    <n v="0"/>
    <s v="TOTAL MOT"/>
    <n v="-1"/>
    <s v="N/A"/>
    <n v="0"/>
    <b v="0"/>
    <n v="-1"/>
    <s v="N/A"/>
    <n v="0"/>
    <b v="0"/>
    <n v="0"/>
    <b v="0"/>
    <n v="0"/>
    <b v="0"/>
    <s v="8015.9"/>
    <m/>
    <s v="8015.9"/>
    <n v="0"/>
    <b v="0"/>
    <b v="1"/>
  </r>
  <r>
    <s v="C"/>
    <s v="A"/>
    <n v="20220101"/>
    <n v="2022"/>
    <n v="52"/>
    <x v="0"/>
    <n v="562"/>
    <s v="NER"/>
    <x v="0"/>
    <s v="M"/>
    <s v="Import"/>
    <n v="854"/>
    <s v="BFA"/>
    <x v="16"/>
    <n v="0"/>
    <s v="W00"/>
    <s v="World"/>
    <s v="H6"/>
    <s v="HS"/>
    <b v="1"/>
    <n v="31"/>
    <s v="Fertilizers"/>
    <s v="Fertilizers"/>
    <s v="Others"/>
    <x v="0"/>
    <x v="0"/>
    <b v="0"/>
    <s v="C00"/>
    <s v="TOTAL CPC"/>
    <n v="0"/>
    <n v="0"/>
    <s v="TOTAL MOT"/>
    <n v="-1"/>
    <s v="N/A"/>
    <n v="0"/>
    <b v="0"/>
    <n v="-1"/>
    <s v="N/A"/>
    <n v="0"/>
    <b v="0"/>
    <n v="0"/>
    <b v="0"/>
    <n v="0"/>
    <b v="0"/>
    <s v="38109.87"/>
    <m/>
    <s v="38109.87"/>
    <n v="0"/>
    <b v="0"/>
    <b v="1"/>
  </r>
  <r>
    <s v="C"/>
    <s v="A"/>
    <n v="20220101"/>
    <n v="2022"/>
    <n v="52"/>
    <x v="0"/>
    <n v="562"/>
    <s v="NER"/>
    <x v="0"/>
    <s v="M"/>
    <s v="Import"/>
    <n v="0"/>
    <s v="W00"/>
    <x v="0"/>
    <n v="0"/>
    <s v="W00"/>
    <s v="World"/>
    <s v="H6"/>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10120"/>
    <b v="0"/>
    <n v="8"/>
    <s v="kg"/>
    <n v="10120"/>
    <b v="0"/>
    <n v="10120"/>
    <b v="0"/>
    <n v="0"/>
    <b v="0"/>
    <s v="575.942"/>
    <m/>
    <s v="575.942"/>
    <n v="0"/>
    <b v="0"/>
    <b v="1"/>
  </r>
  <r>
    <s v="C"/>
    <s v="A"/>
    <n v="20220101"/>
    <n v="2022"/>
    <n v="52"/>
    <x v="0"/>
    <n v="562"/>
    <s v="NER"/>
    <x v="0"/>
    <s v="M"/>
    <s v="Import"/>
    <n v="204"/>
    <s v="BEN"/>
    <x v="2"/>
    <n v="0"/>
    <s v="W00"/>
    <s v="World"/>
    <s v="H6"/>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120"/>
    <b v="0"/>
    <n v="8"/>
    <s v="kg"/>
    <n v="120"/>
    <b v="0"/>
    <n v="120"/>
    <b v="0"/>
    <n v="0"/>
    <b v="0"/>
    <s v="175.147"/>
    <m/>
    <s v="175.147"/>
    <n v="0"/>
    <b v="0"/>
    <b v="1"/>
  </r>
  <r>
    <s v="C"/>
    <s v="A"/>
    <n v="20220101"/>
    <n v="2022"/>
    <n v="52"/>
    <x v="0"/>
    <n v="562"/>
    <s v="NER"/>
    <x v="0"/>
    <s v="M"/>
    <s v="Import"/>
    <n v="566"/>
    <s v="NGA"/>
    <x v="8"/>
    <n v="0"/>
    <s v="W00"/>
    <s v="World"/>
    <s v="H6"/>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10000"/>
    <b v="0"/>
    <n v="8"/>
    <s v="kg"/>
    <n v="10000"/>
    <b v="0"/>
    <n v="10000"/>
    <b v="0"/>
    <n v="0"/>
    <b v="0"/>
    <s v="400.795"/>
    <m/>
    <s v="400.795"/>
    <n v="0"/>
    <b v="0"/>
    <b v="1"/>
  </r>
  <r>
    <s v="C"/>
    <s v="A"/>
    <n v="20220101"/>
    <n v="2022"/>
    <n v="52"/>
    <x v="0"/>
    <n v="562"/>
    <s v="NER"/>
    <x v="0"/>
    <s v="M"/>
    <s v="Import"/>
    <n v="0"/>
    <s v="W00"/>
    <x v="0"/>
    <n v="0"/>
    <s v="W00"/>
    <s v="World"/>
    <s v="H6"/>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10120"/>
    <b v="0"/>
    <n v="8"/>
    <s v="kg"/>
    <n v="10120"/>
    <b v="0"/>
    <n v="10120"/>
    <b v="0"/>
    <n v="0"/>
    <b v="0"/>
    <s v="575.942"/>
    <m/>
    <s v="575.942"/>
    <n v="0"/>
    <b v="0"/>
    <b v="1"/>
  </r>
  <r>
    <s v="C"/>
    <s v="A"/>
    <n v="20220101"/>
    <n v="2022"/>
    <n v="52"/>
    <x v="0"/>
    <n v="562"/>
    <s v="NER"/>
    <x v="0"/>
    <s v="M"/>
    <s v="Import"/>
    <n v="204"/>
    <s v="BEN"/>
    <x v="2"/>
    <n v="0"/>
    <s v="W00"/>
    <s v="World"/>
    <s v="H6"/>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120"/>
    <b v="0"/>
    <n v="8"/>
    <s v="kg"/>
    <n v="120"/>
    <b v="0"/>
    <n v="120"/>
    <b v="0"/>
    <n v="0"/>
    <b v="0"/>
    <s v="175.147"/>
    <m/>
    <s v="175.147"/>
    <n v="0"/>
    <b v="1"/>
    <b v="0"/>
  </r>
  <r>
    <s v="C"/>
    <s v="A"/>
    <n v="20220101"/>
    <n v="2022"/>
    <n v="52"/>
    <x v="0"/>
    <n v="562"/>
    <s v="NER"/>
    <x v="0"/>
    <s v="M"/>
    <s v="Import"/>
    <n v="566"/>
    <s v="NGA"/>
    <x v="8"/>
    <n v="0"/>
    <s v="W00"/>
    <s v="World"/>
    <s v="H6"/>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10000"/>
    <b v="0"/>
    <n v="8"/>
    <s v="kg"/>
    <n v="10000"/>
    <b v="0"/>
    <n v="10000"/>
    <b v="0"/>
    <n v="0"/>
    <b v="0"/>
    <s v="400.795"/>
    <m/>
    <s v="400.795"/>
    <n v="0"/>
    <b v="1"/>
    <b v="0"/>
  </r>
  <r>
    <s v="C"/>
    <s v="A"/>
    <n v="20220101"/>
    <n v="2022"/>
    <n v="52"/>
    <x v="0"/>
    <n v="562"/>
    <s v="NER"/>
    <x v="0"/>
    <s v="M"/>
    <s v="Import"/>
    <n v="0"/>
    <s v="W00"/>
    <x v="0"/>
    <n v="0"/>
    <s v="W00"/>
    <s v="World"/>
    <s v="H6"/>
    <s v="HS"/>
    <b v="1"/>
    <n v="3102"/>
    <s v="Fertilizers mineral or chemical, nitrogenous"/>
    <s v="N"/>
    <s v="Other N-fertilizers"/>
    <x v="1"/>
    <x v="1"/>
    <b v="0"/>
    <s v="C00"/>
    <s v="TOTAL CPC"/>
    <n v="0"/>
    <n v="0"/>
    <s v="TOTAL MOT"/>
    <n v="8"/>
    <s v="kg"/>
    <n v="20828137"/>
    <b v="0"/>
    <n v="8"/>
    <s v="kg"/>
    <n v="20828137"/>
    <b v="0"/>
    <n v="20828137"/>
    <b v="0"/>
    <n v="0"/>
    <b v="0"/>
    <s v="6295450.267"/>
    <m/>
    <s v="6295450.267"/>
    <n v="0"/>
    <b v="0"/>
    <b v="1"/>
  </r>
  <r>
    <s v="C"/>
    <s v="A"/>
    <n v="20220101"/>
    <n v="2022"/>
    <n v="52"/>
    <x v="0"/>
    <n v="562"/>
    <s v="NER"/>
    <x v="0"/>
    <s v="M"/>
    <s v="Import"/>
    <n v="204"/>
    <s v="BEN"/>
    <x v="2"/>
    <n v="0"/>
    <s v="W00"/>
    <s v="World"/>
    <s v="H6"/>
    <s v="HS"/>
    <b v="1"/>
    <n v="3102"/>
    <s v="Fertilizers mineral or chemical, nitrogenous"/>
    <s v="N"/>
    <s v="Other N-fertilizers"/>
    <x v="1"/>
    <x v="1"/>
    <b v="0"/>
    <s v="C00"/>
    <s v="TOTAL CPC"/>
    <n v="0"/>
    <n v="0"/>
    <s v="TOTAL MOT"/>
    <n v="8"/>
    <s v="kg"/>
    <n v="5274820"/>
    <b v="0"/>
    <n v="8"/>
    <s v="kg"/>
    <n v="5274820"/>
    <b v="0"/>
    <n v="5274820"/>
    <b v="0"/>
    <n v="0"/>
    <b v="0"/>
    <s v="1377987.606"/>
    <m/>
    <s v="1377987.606"/>
    <n v="0"/>
    <b v="0"/>
    <b v="1"/>
  </r>
  <r>
    <s v="C"/>
    <s v="A"/>
    <n v="20220101"/>
    <n v="2022"/>
    <n v="52"/>
    <x v="0"/>
    <n v="562"/>
    <s v="NER"/>
    <x v="0"/>
    <s v="M"/>
    <s v="Import"/>
    <n v="251"/>
    <s v="FRA"/>
    <x v="3"/>
    <n v="0"/>
    <s v="W00"/>
    <s v="World"/>
    <s v="H6"/>
    <s v="HS"/>
    <b v="1"/>
    <n v="3102"/>
    <s v="Fertilizers mineral or chemical, nitrogenous"/>
    <s v="N"/>
    <s v="Other N-fertilizers"/>
    <x v="1"/>
    <x v="1"/>
    <b v="0"/>
    <s v="C00"/>
    <s v="TOTAL CPC"/>
    <n v="0"/>
    <n v="0"/>
    <s v="TOTAL MOT"/>
    <n v="8"/>
    <s v="kg"/>
    <n v="239690"/>
    <b v="0"/>
    <n v="8"/>
    <s v="kg"/>
    <n v="239690"/>
    <b v="0"/>
    <n v="239690"/>
    <b v="0"/>
    <n v="0"/>
    <b v="0"/>
    <s v="224213.218"/>
    <m/>
    <s v="224213.218"/>
    <n v="0"/>
    <b v="0"/>
    <b v="1"/>
  </r>
  <r>
    <s v="C"/>
    <s v="A"/>
    <n v="20220101"/>
    <n v="2022"/>
    <n v="52"/>
    <x v="0"/>
    <n v="562"/>
    <s v="NER"/>
    <x v="0"/>
    <s v="M"/>
    <s v="Import"/>
    <n v="276"/>
    <s v="DEU"/>
    <x v="4"/>
    <n v="0"/>
    <s v="W00"/>
    <s v="World"/>
    <s v="H6"/>
    <s v="HS"/>
    <b v="1"/>
    <n v="3102"/>
    <s v="Fertilizers mineral or chemical, nitrogenous"/>
    <s v="N"/>
    <s v="Other N-fertilizers"/>
    <x v="1"/>
    <x v="1"/>
    <b v="0"/>
    <s v="C00"/>
    <s v="TOTAL CPC"/>
    <n v="0"/>
    <n v="0"/>
    <s v="TOTAL MOT"/>
    <n v="8"/>
    <s v="kg"/>
    <n v="59"/>
    <b v="0"/>
    <n v="8"/>
    <s v="kg"/>
    <n v="59"/>
    <b v="0"/>
    <n v="59"/>
    <b v="0"/>
    <n v="0"/>
    <b v="0"/>
    <s v="710.741"/>
    <m/>
    <s v="710.741"/>
    <n v="0"/>
    <b v="0"/>
    <b v="1"/>
  </r>
  <r>
    <s v="C"/>
    <s v="A"/>
    <n v="20220101"/>
    <n v="2022"/>
    <n v="52"/>
    <x v="0"/>
    <n v="562"/>
    <s v="NER"/>
    <x v="0"/>
    <s v="M"/>
    <s v="Import"/>
    <n v="288"/>
    <s v="GHA"/>
    <x v="5"/>
    <n v="0"/>
    <s v="W00"/>
    <s v="World"/>
    <s v="H6"/>
    <s v="HS"/>
    <b v="1"/>
    <n v="3102"/>
    <s v="Fertilizers mineral or chemical, nitrogenous"/>
    <s v="N"/>
    <s v="Other N-fertilizers"/>
    <x v="1"/>
    <x v="1"/>
    <b v="0"/>
    <s v="C00"/>
    <s v="TOTAL CPC"/>
    <n v="0"/>
    <n v="0"/>
    <s v="TOTAL MOT"/>
    <n v="8"/>
    <s v="kg"/>
    <n v="50000"/>
    <b v="0"/>
    <n v="8"/>
    <s v="kg"/>
    <n v="50000"/>
    <b v="0"/>
    <n v="50000"/>
    <b v="0"/>
    <n v="0"/>
    <b v="0"/>
    <s v="12023.85"/>
    <m/>
    <s v="12023.85"/>
    <n v="0"/>
    <b v="0"/>
    <b v="1"/>
  </r>
  <r>
    <s v="C"/>
    <s v="A"/>
    <n v="20220101"/>
    <n v="2022"/>
    <n v="52"/>
    <x v="0"/>
    <n v="562"/>
    <s v="NER"/>
    <x v="0"/>
    <s v="M"/>
    <s v="Import"/>
    <n v="528"/>
    <s v="NLD"/>
    <x v="7"/>
    <n v="0"/>
    <s v="W00"/>
    <s v="World"/>
    <s v="H6"/>
    <s v="HS"/>
    <b v="1"/>
    <n v="3102"/>
    <s v="Fertilizers mineral or chemical, nitrogenous"/>
    <s v="N"/>
    <s v="Other N-fertilizers"/>
    <x v="1"/>
    <x v="1"/>
    <b v="0"/>
    <s v="C00"/>
    <s v="TOTAL CPC"/>
    <n v="0"/>
    <n v="0"/>
    <s v="TOTAL MOT"/>
    <n v="8"/>
    <s v="kg"/>
    <n v="172400"/>
    <b v="0"/>
    <n v="8"/>
    <s v="kg"/>
    <n v="172400"/>
    <b v="0"/>
    <n v="172400"/>
    <b v="0"/>
    <n v="0"/>
    <b v="0"/>
    <s v="41458.235"/>
    <m/>
    <s v="41458.235"/>
    <n v="0"/>
    <b v="0"/>
    <b v="1"/>
  </r>
  <r>
    <s v="C"/>
    <s v="A"/>
    <n v="20220101"/>
    <n v="2022"/>
    <n v="52"/>
    <x v="0"/>
    <n v="562"/>
    <s v="NER"/>
    <x v="0"/>
    <s v="M"/>
    <s v="Import"/>
    <n v="566"/>
    <s v="NGA"/>
    <x v="8"/>
    <n v="0"/>
    <s v="W00"/>
    <s v="World"/>
    <s v="H6"/>
    <s v="HS"/>
    <b v="1"/>
    <n v="3102"/>
    <s v="Fertilizers mineral or chemical, nitrogenous"/>
    <s v="N"/>
    <s v="Other N-fertilizers"/>
    <x v="1"/>
    <x v="1"/>
    <b v="0"/>
    <s v="C00"/>
    <s v="TOTAL CPC"/>
    <n v="0"/>
    <n v="0"/>
    <s v="TOTAL MOT"/>
    <n v="8"/>
    <s v="kg"/>
    <n v="13202152"/>
    <b v="0"/>
    <n v="8"/>
    <s v="kg"/>
    <n v="13202152"/>
    <b v="0"/>
    <n v="13202152"/>
    <b v="0"/>
    <n v="0"/>
    <b v="0"/>
    <s v="3275122.994"/>
    <m/>
    <s v="3275122.994"/>
    <n v="0"/>
    <b v="0"/>
    <b v="1"/>
  </r>
  <r>
    <s v="C"/>
    <s v="A"/>
    <n v="20220101"/>
    <n v="2022"/>
    <n v="52"/>
    <x v="0"/>
    <n v="562"/>
    <s v="NER"/>
    <x v="0"/>
    <s v="M"/>
    <s v="Import"/>
    <n v="643"/>
    <s v="RUS"/>
    <x v="9"/>
    <n v="0"/>
    <s v="W00"/>
    <s v="World"/>
    <s v="H6"/>
    <s v="HS"/>
    <b v="1"/>
    <n v="3102"/>
    <s v="Fertilizers mineral or chemical, nitrogenous"/>
    <s v="N"/>
    <s v="Other N-fertilizers"/>
    <x v="1"/>
    <x v="1"/>
    <b v="0"/>
    <s v="C00"/>
    <s v="TOTAL CPC"/>
    <n v="0"/>
    <n v="0"/>
    <s v="TOTAL MOT"/>
    <n v="8"/>
    <s v="kg"/>
    <n v="142320"/>
    <b v="0"/>
    <n v="8"/>
    <s v="kg"/>
    <n v="142320"/>
    <b v="0"/>
    <n v="142320"/>
    <b v="0"/>
    <n v="0"/>
    <b v="0"/>
    <s v="256574.458"/>
    <m/>
    <s v="256574.458"/>
    <n v="0"/>
    <b v="0"/>
    <b v="1"/>
  </r>
  <r>
    <s v="C"/>
    <s v="A"/>
    <n v="20220101"/>
    <n v="2022"/>
    <n v="52"/>
    <x v="0"/>
    <n v="562"/>
    <s v="NER"/>
    <x v="0"/>
    <s v="M"/>
    <s v="Import"/>
    <n v="686"/>
    <s v="SEN"/>
    <x v="10"/>
    <n v="0"/>
    <s v="W00"/>
    <s v="World"/>
    <s v="H6"/>
    <s v="HS"/>
    <b v="1"/>
    <n v="3102"/>
    <s v="Fertilizers mineral or chemical, nitrogenous"/>
    <s v="N"/>
    <s v="Other N-fertilizers"/>
    <x v="1"/>
    <x v="1"/>
    <b v="0"/>
    <s v="C00"/>
    <s v="TOTAL CPC"/>
    <n v="0"/>
    <n v="0"/>
    <s v="TOTAL MOT"/>
    <n v="8"/>
    <s v="kg"/>
    <n v="46000"/>
    <b v="0"/>
    <n v="8"/>
    <s v="kg"/>
    <n v="46000"/>
    <b v="0"/>
    <n v="46000"/>
    <b v="0"/>
    <n v="0"/>
    <b v="0"/>
    <s v="33761.227"/>
    <m/>
    <s v="33761.227"/>
    <n v="0"/>
    <b v="0"/>
    <b v="1"/>
  </r>
  <r>
    <s v="C"/>
    <s v="A"/>
    <n v="20220101"/>
    <n v="2022"/>
    <n v="52"/>
    <x v="0"/>
    <n v="562"/>
    <s v="NER"/>
    <x v="0"/>
    <s v="M"/>
    <s v="Import"/>
    <n v="752"/>
    <s v="SWE"/>
    <x v="13"/>
    <n v="0"/>
    <s v="W00"/>
    <s v="World"/>
    <s v="H6"/>
    <s v="HS"/>
    <b v="1"/>
    <n v="3102"/>
    <s v="Fertilizers mineral or chemical, nitrogenous"/>
    <s v="N"/>
    <s v="Other N-fertilizers"/>
    <x v="1"/>
    <x v="1"/>
    <b v="0"/>
    <s v="C00"/>
    <s v="TOTAL CPC"/>
    <n v="0"/>
    <n v="0"/>
    <s v="TOTAL MOT"/>
    <n v="8"/>
    <s v="kg"/>
    <n v="1478590"/>
    <b v="0"/>
    <n v="8"/>
    <s v="kg"/>
    <n v="1478590"/>
    <b v="0"/>
    <n v="1478590"/>
    <b v="0"/>
    <n v="0"/>
    <b v="0"/>
    <s v="1017853.089"/>
    <m/>
    <s v="1017853.089"/>
    <n v="0"/>
    <b v="0"/>
    <b v="1"/>
  </r>
  <r>
    <s v="C"/>
    <s v="A"/>
    <n v="20220101"/>
    <n v="2022"/>
    <n v="52"/>
    <x v="0"/>
    <n v="562"/>
    <s v="NER"/>
    <x v="0"/>
    <s v="M"/>
    <s v="Import"/>
    <n v="768"/>
    <s v="TGO"/>
    <x v="14"/>
    <n v="0"/>
    <s v="W00"/>
    <s v="World"/>
    <s v="H6"/>
    <s v="HS"/>
    <b v="1"/>
    <n v="3102"/>
    <s v="Fertilizers mineral or chemical, nitrogenous"/>
    <s v="N"/>
    <s v="Other N-fertilizers"/>
    <x v="1"/>
    <x v="1"/>
    <b v="0"/>
    <s v="C00"/>
    <s v="TOTAL CPC"/>
    <n v="0"/>
    <n v="0"/>
    <s v="TOTAL MOT"/>
    <n v="8"/>
    <s v="kg"/>
    <n v="40000"/>
    <b v="0"/>
    <n v="8"/>
    <s v="kg"/>
    <n v="40000"/>
    <b v="0"/>
    <n v="40000"/>
    <b v="0"/>
    <n v="0"/>
    <b v="0"/>
    <s v="9619.08"/>
    <m/>
    <s v="9619.08"/>
    <n v="0"/>
    <b v="0"/>
    <b v="1"/>
  </r>
  <r>
    <s v="C"/>
    <s v="A"/>
    <n v="20220101"/>
    <n v="2022"/>
    <n v="52"/>
    <x v="0"/>
    <n v="562"/>
    <s v="NER"/>
    <x v="0"/>
    <s v="M"/>
    <s v="Import"/>
    <n v="842"/>
    <s v="USA"/>
    <x v="15"/>
    <n v="0"/>
    <s v="W00"/>
    <s v="World"/>
    <s v="H6"/>
    <s v="HS"/>
    <b v="1"/>
    <n v="3102"/>
    <s v="Fertilizers mineral or chemical, nitrogenous"/>
    <s v="N"/>
    <s v="Other N-fertilizers"/>
    <x v="1"/>
    <x v="1"/>
    <b v="0"/>
    <s v="C00"/>
    <s v="TOTAL CPC"/>
    <n v="0"/>
    <n v="0"/>
    <s v="TOTAL MOT"/>
    <n v="8"/>
    <s v="kg"/>
    <n v="4536"/>
    <b v="0"/>
    <n v="8"/>
    <s v="kg"/>
    <n v="4536"/>
    <b v="0"/>
    <n v="4536"/>
    <b v="0"/>
    <n v="0"/>
    <b v="0"/>
    <s v="8015.9"/>
    <m/>
    <s v="8015.9"/>
    <n v="0"/>
    <b v="0"/>
    <b v="1"/>
  </r>
  <r>
    <s v="C"/>
    <s v="A"/>
    <n v="20220101"/>
    <n v="2022"/>
    <n v="52"/>
    <x v="0"/>
    <n v="562"/>
    <s v="NER"/>
    <x v="0"/>
    <s v="M"/>
    <s v="Import"/>
    <n v="854"/>
    <s v="BFA"/>
    <x v="16"/>
    <n v="0"/>
    <s v="W00"/>
    <s v="World"/>
    <s v="H6"/>
    <s v="HS"/>
    <b v="1"/>
    <n v="3102"/>
    <s v="Fertilizers mineral or chemical, nitrogenous"/>
    <s v="N"/>
    <s v="Other N-fertilizers"/>
    <x v="1"/>
    <x v="1"/>
    <b v="0"/>
    <s v="C00"/>
    <s v="TOTAL CPC"/>
    <n v="0"/>
    <n v="0"/>
    <s v="TOTAL MOT"/>
    <n v="8"/>
    <s v="kg"/>
    <n v="177570"/>
    <b v="0"/>
    <n v="8"/>
    <s v="kg"/>
    <n v="177570"/>
    <b v="0"/>
    <n v="177570"/>
    <b v="0"/>
    <n v="0"/>
    <b v="0"/>
    <s v="38109.87"/>
    <m/>
    <s v="38109.87"/>
    <n v="0"/>
    <b v="0"/>
    <b v="1"/>
  </r>
  <r>
    <s v="C"/>
    <s v="A"/>
    <n v="20220101"/>
    <n v="2022"/>
    <n v="52"/>
    <x v="0"/>
    <n v="562"/>
    <s v="NER"/>
    <x v="0"/>
    <s v="M"/>
    <s v="Import"/>
    <n v="0"/>
    <s v="W00"/>
    <x v="0"/>
    <n v="0"/>
    <s v="W00"/>
    <s v="World"/>
    <s v="H6"/>
    <s v="HS"/>
    <b v="1"/>
    <n v="310210"/>
    <s v="Fertilizers, mineral or chemical nitrogenous, urea, whether or not in aqueous solution"/>
    <s v="Urea"/>
    <s v="Urea"/>
    <x v="2"/>
    <x v="2"/>
    <b v="1"/>
    <s v="C00"/>
    <s v="TOTAL CPC"/>
    <n v="0"/>
    <n v="0"/>
    <s v="TOTAL MOT"/>
    <n v="8"/>
    <s v="kg"/>
    <n v="3439111"/>
    <b v="0"/>
    <n v="8"/>
    <s v="kg"/>
    <n v="3439111"/>
    <b v="0"/>
    <n v="3439111"/>
    <b v="0"/>
    <n v="0"/>
    <b v="0"/>
    <s v="795789.783"/>
    <m/>
    <s v="795789.783"/>
    <n v="0"/>
    <b v="0"/>
    <b v="1"/>
  </r>
  <r>
    <s v="C"/>
    <s v="A"/>
    <n v="20220101"/>
    <n v="2022"/>
    <n v="52"/>
    <x v="0"/>
    <n v="562"/>
    <s v="NER"/>
    <x v="0"/>
    <s v="M"/>
    <s v="Import"/>
    <n v="204"/>
    <s v="BEN"/>
    <x v="2"/>
    <n v="0"/>
    <s v="W00"/>
    <s v="World"/>
    <s v="H6"/>
    <s v="HS"/>
    <b v="1"/>
    <n v="310210"/>
    <s v="Fertilizers, mineral or chemical nitrogenous, urea, whether or not in aqueous solution"/>
    <s v="Urea"/>
    <s v="Urea"/>
    <x v="2"/>
    <x v="2"/>
    <b v="1"/>
    <s v="C00"/>
    <s v="TOTAL CPC"/>
    <n v="0"/>
    <n v="0"/>
    <s v="TOTAL MOT"/>
    <n v="8"/>
    <s v="kg"/>
    <n v="2297230"/>
    <b v="0"/>
    <n v="8"/>
    <s v="kg"/>
    <n v="2297230"/>
    <b v="0"/>
    <n v="2297230"/>
    <b v="0"/>
    <n v="0"/>
    <b v="0"/>
    <s v="525457.203"/>
    <m/>
    <s v="525457.203"/>
    <n v="0"/>
    <b v="1"/>
    <b v="0"/>
  </r>
  <r>
    <s v="C"/>
    <s v="A"/>
    <n v="20220101"/>
    <n v="2022"/>
    <n v="52"/>
    <x v="0"/>
    <n v="562"/>
    <s v="NER"/>
    <x v="0"/>
    <s v="M"/>
    <s v="Import"/>
    <n v="276"/>
    <s v="DEU"/>
    <x v="4"/>
    <n v="0"/>
    <s v="W00"/>
    <s v="World"/>
    <s v="H6"/>
    <s v="HS"/>
    <b v="1"/>
    <n v="310210"/>
    <s v="Fertilizers, mineral or chemical nitrogenous, urea, whether or not in aqueous solution"/>
    <s v="Urea"/>
    <s v="Urea"/>
    <x v="2"/>
    <x v="2"/>
    <b v="1"/>
    <s v="C00"/>
    <s v="TOTAL CPC"/>
    <n v="0"/>
    <n v="0"/>
    <s v="TOTAL MOT"/>
    <n v="8"/>
    <s v="kg"/>
    <n v="59"/>
    <b v="0"/>
    <n v="8"/>
    <s v="kg"/>
    <n v="59"/>
    <b v="0"/>
    <n v="59"/>
    <b v="0"/>
    <n v="0"/>
    <b v="0"/>
    <s v="710.741"/>
    <m/>
    <s v="710.741"/>
    <n v="0"/>
    <b v="1"/>
    <b v="0"/>
  </r>
  <r>
    <s v="C"/>
    <s v="A"/>
    <n v="20220101"/>
    <n v="2022"/>
    <n v="52"/>
    <x v="0"/>
    <n v="562"/>
    <s v="NER"/>
    <x v="0"/>
    <s v="M"/>
    <s v="Import"/>
    <n v="566"/>
    <s v="NGA"/>
    <x v="8"/>
    <n v="0"/>
    <s v="W00"/>
    <s v="World"/>
    <s v="H6"/>
    <s v="HS"/>
    <b v="1"/>
    <n v="310210"/>
    <s v="Fertilizers, mineral or chemical nitrogenous, urea, whether or not in aqueous solution"/>
    <s v="Urea"/>
    <s v="Urea"/>
    <x v="2"/>
    <x v="2"/>
    <b v="1"/>
    <s v="C00"/>
    <s v="TOTAL CPC"/>
    <n v="0"/>
    <n v="0"/>
    <s v="TOTAL MOT"/>
    <n v="8"/>
    <s v="kg"/>
    <n v="964252"/>
    <b v="0"/>
    <n v="8"/>
    <s v="kg"/>
    <n v="964252"/>
    <b v="0"/>
    <n v="964252"/>
    <b v="0"/>
    <n v="0"/>
    <b v="0"/>
    <s v="231511.969"/>
    <m/>
    <s v="231511.969"/>
    <n v="0"/>
    <b v="1"/>
    <b v="0"/>
  </r>
  <r>
    <s v="C"/>
    <s v="A"/>
    <n v="20220101"/>
    <n v="2022"/>
    <n v="52"/>
    <x v="0"/>
    <n v="562"/>
    <s v="NER"/>
    <x v="0"/>
    <s v="M"/>
    <s v="Import"/>
    <n v="854"/>
    <s v="BFA"/>
    <x v="16"/>
    <n v="0"/>
    <s v="W00"/>
    <s v="World"/>
    <s v="H6"/>
    <s v="HS"/>
    <b v="1"/>
    <n v="310210"/>
    <s v="Fertilizers, mineral or chemical nitrogenous, urea, whether or not in aqueous solution"/>
    <s v="Urea"/>
    <s v="Urea"/>
    <x v="2"/>
    <x v="2"/>
    <b v="1"/>
    <s v="C00"/>
    <s v="TOTAL CPC"/>
    <n v="0"/>
    <n v="0"/>
    <s v="TOTAL MOT"/>
    <n v="8"/>
    <s v="kg"/>
    <n v="177570"/>
    <b v="0"/>
    <n v="8"/>
    <s v="kg"/>
    <n v="177570"/>
    <b v="0"/>
    <n v="177570"/>
    <b v="0"/>
    <n v="0"/>
    <b v="0"/>
    <s v="38109.87"/>
    <m/>
    <s v="38109.87"/>
    <n v="0"/>
    <b v="1"/>
    <b v="0"/>
  </r>
  <r>
    <s v="C"/>
    <s v="A"/>
    <n v="20220101"/>
    <n v="2022"/>
    <n v="52"/>
    <x v="0"/>
    <n v="562"/>
    <s v="NER"/>
    <x v="0"/>
    <s v="M"/>
    <s v="Import"/>
    <n v="0"/>
    <s v="W00"/>
    <x v="0"/>
    <n v="0"/>
    <s v="W00"/>
    <s v="World"/>
    <s v="H6"/>
    <s v="HS"/>
    <b v="1"/>
    <n v="310229"/>
    <s v="Fertilizers, mineral or chemical nitrogenous, other than ammonium sulphate"/>
    <s v="Other N"/>
    <s v="Other N-fertilizers"/>
    <x v="1"/>
    <x v="2"/>
    <b v="1"/>
    <s v="C00"/>
    <s v="TOTAL CPC"/>
    <n v="0"/>
    <n v="0"/>
    <s v="TOTAL MOT"/>
    <n v="8"/>
    <s v="kg"/>
    <n v="360600"/>
    <b v="0"/>
    <n v="8"/>
    <s v="kg"/>
    <n v="360600"/>
    <b v="0"/>
    <n v="360600"/>
    <b v="0"/>
    <n v="0"/>
    <b v="0"/>
    <s v="70716.27"/>
    <m/>
    <s v="70716.27"/>
    <n v="0"/>
    <b v="0"/>
    <b v="1"/>
  </r>
  <r>
    <s v="C"/>
    <s v="A"/>
    <n v="20220101"/>
    <n v="2022"/>
    <n v="52"/>
    <x v="0"/>
    <n v="562"/>
    <s v="NER"/>
    <x v="0"/>
    <s v="M"/>
    <s v="Import"/>
    <n v="204"/>
    <s v="BEN"/>
    <x v="2"/>
    <n v="0"/>
    <s v="W00"/>
    <s v="World"/>
    <s v="H6"/>
    <s v="HS"/>
    <b v="1"/>
    <n v="310229"/>
    <s v="Fertilizers, mineral or chemical nitrogenous, other than ammonium sulphate"/>
    <s v="Other N"/>
    <s v="Other N-fertilizers"/>
    <x v="1"/>
    <x v="2"/>
    <b v="1"/>
    <s v="C00"/>
    <s v="TOTAL CPC"/>
    <n v="0"/>
    <n v="0"/>
    <s v="TOTAL MOT"/>
    <n v="8"/>
    <s v="kg"/>
    <n v="5000"/>
    <b v="0"/>
    <n v="8"/>
    <s v="kg"/>
    <n v="5000"/>
    <b v="0"/>
    <n v="5000"/>
    <b v="0"/>
    <n v="0"/>
    <b v="0"/>
    <s v="1202.385"/>
    <m/>
    <s v="1202.385"/>
    <n v="0"/>
    <b v="1"/>
    <b v="0"/>
  </r>
  <r>
    <s v="C"/>
    <s v="A"/>
    <n v="20220101"/>
    <n v="2022"/>
    <n v="52"/>
    <x v="0"/>
    <n v="562"/>
    <s v="NER"/>
    <x v="0"/>
    <s v="M"/>
    <s v="Import"/>
    <n v="288"/>
    <s v="GHA"/>
    <x v="5"/>
    <n v="0"/>
    <s v="W00"/>
    <s v="World"/>
    <s v="H6"/>
    <s v="HS"/>
    <b v="1"/>
    <n v="310229"/>
    <s v="Fertilizers, mineral or chemical nitrogenous, other than ammonium sulphate"/>
    <s v="Other N"/>
    <s v="Other N-fertilizers"/>
    <x v="1"/>
    <x v="2"/>
    <b v="1"/>
    <s v="C00"/>
    <s v="TOTAL CPC"/>
    <n v="0"/>
    <n v="0"/>
    <s v="TOTAL MOT"/>
    <n v="8"/>
    <s v="kg"/>
    <n v="50000"/>
    <b v="0"/>
    <n v="8"/>
    <s v="kg"/>
    <n v="50000"/>
    <b v="0"/>
    <n v="50000"/>
    <b v="0"/>
    <n v="0"/>
    <b v="0"/>
    <s v="12023.85"/>
    <m/>
    <s v="12023.85"/>
    <n v="0"/>
    <b v="1"/>
    <b v="0"/>
  </r>
  <r>
    <s v="C"/>
    <s v="A"/>
    <n v="20220101"/>
    <n v="2022"/>
    <n v="52"/>
    <x v="0"/>
    <n v="562"/>
    <s v="NER"/>
    <x v="0"/>
    <s v="M"/>
    <s v="Import"/>
    <n v="528"/>
    <s v="NLD"/>
    <x v="7"/>
    <n v="0"/>
    <s v="W00"/>
    <s v="World"/>
    <s v="H6"/>
    <s v="HS"/>
    <b v="1"/>
    <n v="310229"/>
    <s v="Fertilizers, mineral or chemical nitrogenous, other than ammonium sulphate"/>
    <s v="Other N"/>
    <s v="Other N-fertilizers"/>
    <x v="1"/>
    <x v="2"/>
    <b v="1"/>
    <s v="C00"/>
    <s v="TOTAL CPC"/>
    <n v="0"/>
    <n v="0"/>
    <s v="TOTAL MOT"/>
    <n v="8"/>
    <s v="kg"/>
    <n v="172400"/>
    <b v="0"/>
    <n v="8"/>
    <s v="kg"/>
    <n v="172400"/>
    <b v="0"/>
    <n v="172400"/>
    <b v="0"/>
    <n v="0"/>
    <b v="0"/>
    <s v="41458.235"/>
    <m/>
    <s v="41458.235"/>
    <n v="0"/>
    <b v="1"/>
    <b v="0"/>
  </r>
  <r>
    <s v="C"/>
    <s v="A"/>
    <n v="20220101"/>
    <n v="2022"/>
    <n v="52"/>
    <x v="0"/>
    <n v="562"/>
    <s v="NER"/>
    <x v="0"/>
    <s v="M"/>
    <s v="Import"/>
    <n v="566"/>
    <s v="NGA"/>
    <x v="8"/>
    <n v="0"/>
    <s v="W00"/>
    <s v="World"/>
    <s v="H6"/>
    <s v="HS"/>
    <b v="1"/>
    <n v="310229"/>
    <s v="Fertilizers, mineral or chemical nitrogenous, other than ammonium sulphate"/>
    <s v="Other N"/>
    <s v="Other N-fertilizers"/>
    <x v="1"/>
    <x v="2"/>
    <b v="1"/>
    <s v="C00"/>
    <s v="TOTAL CPC"/>
    <n v="0"/>
    <n v="0"/>
    <s v="TOTAL MOT"/>
    <n v="8"/>
    <s v="kg"/>
    <n v="93200"/>
    <b v="0"/>
    <n v="8"/>
    <s v="kg"/>
    <n v="93200"/>
    <b v="0"/>
    <n v="93200"/>
    <b v="0"/>
    <n v="0"/>
    <b v="0"/>
    <s v="6412.72"/>
    <m/>
    <s v="6412.72"/>
    <n v="0"/>
    <b v="1"/>
    <b v="0"/>
  </r>
  <r>
    <s v="C"/>
    <s v="A"/>
    <n v="20220101"/>
    <n v="2022"/>
    <n v="52"/>
    <x v="0"/>
    <n v="562"/>
    <s v="NER"/>
    <x v="0"/>
    <s v="M"/>
    <s v="Import"/>
    <n v="768"/>
    <s v="TGO"/>
    <x v="14"/>
    <n v="0"/>
    <s v="W00"/>
    <s v="World"/>
    <s v="H6"/>
    <s v="HS"/>
    <b v="1"/>
    <n v="310229"/>
    <s v="Fertilizers, mineral or chemical nitrogenous, other than ammonium sulphate"/>
    <s v="Other N"/>
    <s v="Other N-fertilizers"/>
    <x v="1"/>
    <x v="2"/>
    <b v="1"/>
    <s v="C00"/>
    <s v="TOTAL CPC"/>
    <n v="0"/>
    <n v="0"/>
    <s v="TOTAL MOT"/>
    <n v="8"/>
    <s v="kg"/>
    <n v="40000"/>
    <b v="0"/>
    <n v="8"/>
    <s v="kg"/>
    <n v="40000"/>
    <b v="0"/>
    <n v="40000"/>
    <b v="0"/>
    <n v="0"/>
    <b v="0"/>
    <s v="9619.08"/>
    <m/>
    <s v="9619.08"/>
    <n v="0"/>
    <b v="1"/>
    <b v="0"/>
  </r>
  <r>
    <s v="C"/>
    <s v="A"/>
    <n v="20220101"/>
    <n v="2022"/>
    <n v="52"/>
    <x v="0"/>
    <n v="562"/>
    <s v="NER"/>
    <x v="0"/>
    <s v="M"/>
    <s v="Import"/>
    <n v="0"/>
    <s v="W00"/>
    <x v="0"/>
    <n v="0"/>
    <s v="W00"/>
    <s v="World"/>
    <s v="H6"/>
    <s v="HS"/>
    <b v="1"/>
    <n v="310230"/>
    <s v="Fertilizers, mineral or chemical nitrogenous, ammonium nitrate, whether or not in aqueous solution"/>
    <s v="Ammonium Nitrate"/>
    <s v="Other N-fertilizers"/>
    <x v="1"/>
    <x v="2"/>
    <b v="1"/>
    <s v="C00"/>
    <s v="TOTAL CPC"/>
    <n v="0"/>
    <n v="0"/>
    <s v="TOTAL MOT"/>
    <n v="8"/>
    <s v="kg"/>
    <n v="1860600"/>
    <b v="0"/>
    <n v="8"/>
    <s v="kg"/>
    <n v="1860600"/>
    <b v="0"/>
    <n v="1860600"/>
    <b v="0"/>
    <n v="0"/>
    <b v="0"/>
    <s v="1498640.765"/>
    <m/>
    <s v="1498640.765"/>
    <n v="0"/>
    <b v="0"/>
    <b v="1"/>
  </r>
  <r>
    <s v="C"/>
    <s v="A"/>
    <n v="20220101"/>
    <n v="2022"/>
    <n v="52"/>
    <x v="0"/>
    <n v="562"/>
    <s v="NER"/>
    <x v="0"/>
    <s v="M"/>
    <s v="Import"/>
    <n v="251"/>
    <s v="FRA"/>
    <x v="3"/>
    <n v="0"/>
    <s v="W00"/>
    <s v="World"/>
    <s v="H6"/>
    <s v="HS"/>
    <b v="1"/>
    <n v="310230"/>
    <s v="Fertilizers, mineral or chemical nitrogenous, ammonium nitrate, whether or not in aqueous solution"/>
    <s v="Ammonium Nitrate"/>
    <s v="Other N-fertilizers"/>
    <x v="1"/>
    <x v="2"/>
    <b v="1"/>
    <s v="C00"/>
    <s v="TOTAL CPC"/>
    <n v="0"/>
    <n v="0"/>
    <s v="TOTAL MOT"/>
    <n v="8"/>
    <s v="kg"/>
    <n v="239690"/>
    <b v="0"/>
    <n v="8"/>
    <s v="kg"/>
    <n v="239690"/>
    <b v="0"/>
    <n v="239690"/>
    <b v="0"/>
    <n v="0"/>
    <b v="0"/>
    <s v="224213.218"/>
    <m/>
    <s v="224213.218"/>
    <n v="0"/>
    <b v="1"/>
    <b v="0"/>
  </r>
  <r>
    <s v="C"/>
    <s v="A"/>
    <n v="20220101"/>
    <n v="2022"/>
    <n v="52"/>
    <x v="0"/>
    <n v="562"/>
    <s v="NER"/>
    <x v="0"/>
    <s v="M"/>
    <s v="Import"/>
    <n v="643"/>
    <s v="RUS"/>
    <x v="9"/>
    <n v="0"/>
    <s v="W00"/>
    <s v="World"/>
    <s v="H6"/>
    <s v="HS"/>
    <b v="1"/>
    <n v="310230"/>
    <s v="Fertilizers, mineral or chemical nitrogenous, ammonium nitrate, whether or not in aqueous solution"/>
    <s v="Ammonium Nitrate"/>
    <s v="Other N-fertilizers"/>
    <x v="1"/>
    <x v="2"/>
    <b v="1"/>
    <s v="C00"/>
    <s v="TOTAL CPC"/>
    <n v="0"/>
    <n v="0"/>
    <s v="TOTAL MOT"/>
    <n v="8"/>
    <s v="kg"/>
    <n v="142320"/>
    <b v="0"/>
    <n v="8"/>
    <s v="kg"/>
    <n v="142320"/>
    <b v="0"/>
    <n v="142320"/>
    <b v="0"/>
    <n v="0"/>
    <b v="0"/>
    <s v="256574.458"/>
    <m/>
    <s v="256574.458"/>
    <n v="0"/>
    <b v="1"/>
    <b v="0"/>
  </r>
  <r>
    <s v="C"/>
    <s v="A"/>
    <n v="20220101"/>
    <n v="2022"/>
    <n v="52"/>
    <x v="0"/>
    <n v="562"/>
    <s v="NER"/>
    <x v="0"/>
    <s v="M"/>
    <s v="Import"/>
    <n v="752"/>
    <s v="SWE"/>
    <x v="13"/>
    <n v="0"/>
    <s v="W00"/>
    <s v="World"/>
    <s v="H6"/>
    <s v="HS"/>
    <b v="1"/>
    <n v="310230"/>
    <s v="Fertilizers, mineral or chemical nitrogenous, ammonium nitrate, whether or not in aqueous solution"/>
    <s v="Ammonium Nitrate"/>
    <s v="Other N-fertilizers"/>
    <x v="1"/>
    <x v="2"/>
    <b v="1"/>
    <s v="C00"/>
    <s v="TOTAL CPC"/>
    <n v="0"/>
    <n v="0"/>
    <s v="TOTAL MOT"/>
    <n v="8"/>
    <s v="kg"/>
    <n v="1478590"/>
    <b v="0"/>
    <n v="8"/>
    <s v="kg"/>
    <n v="1478590"/>
    <b v="0"/>
    <n v="1478590"/>
    <b v="0"/>
    <n v="0"/>
    <b v="0"/>
    <s v="1017853.089"/>
    <m/>
    <s v="1017853.089"/>
    <n v="0"/>
    <b v="1"/>
    <b v="0"/>
  </r>
  <r>
    <s v="C"/>
    <s v="A"/>
    <n v="20220101"/>
    <n v="2022"/>
    <n v="52"/>
    <x v="0"/>
    <n v="562"/>
    <s v="NER"/>
    <x v="0"/>
    <s v="M"/>
    <s v="Import"/>
    <n v="0"/>
    <s v="W00"/>
    <x v="0"/>
    <n v="0"/>
    <s v="W00"/>
    <s v="World"/>
    <s v="H6"/>
    <s v="HS"/>
    <b v="1"/>
    <n v="310290"/>
    <s v="Fertilizers, mineral or chemical nitrogenous, other kinds including mixtures not specified in the foregoing subheadings"/>
    <s v="Other N "/>
    <s v="Other N-fertilizers"/>
    <x v="1"/>
    <x v="2"/>
    <b v="1"/>
    <s v="C00"/>
    <s v="TOTAL CPC"/>
    <n v="0"/>
    <n v="0"/>
    <s v="TOTAL MOT"/>
    <n v="8"/>
    <s v="kg"/>
    <n v="15167826"/>
    <b v="0"/>
    <n v="8"/>
    <s v="kg"/>
    <n v="15167826"/>
    <b v="0"/>
    <n v="15167826"/>
    <b v="0"/>
    <n v="0"/>
    <b v="0"/>
    <s v="3930303.449"/>
    <m/>
    <s v="3930303.449"/>
    <n v="0"/>
    <b v="0"/>
    <b v="1"/>
  </r>
  <r>
    <s v="C"/>
    <s v="A"/>
    <n v="20220101"/>
    <n v="2022"/>
    <n v="52"/>
    <x v="0"/>
    <n v="562"/>
    <s v="NER"/>
    <x v="0"/>
    <s v="M"/>
    <s v="Import"/>
    <n v="204"/>
    <s v="BEN"/>
    <x v="2"/>
    <n v="0"/>
    <s v="W00"/>
    <s v="World"/>
    <s v="H6"/>
    <s v="HS"/>
    <b v="1"/>
    <n v="310290"/>
    <s v="Fertilizers, mineral or chemical nitrogenous, other kinds including mixtures not specified in the foregoing subheadings"/>
    <s v="Other N "/>
    <s v="Other N-fertilizers"/>
    <x v="1"/>
    <x v="2"/>
    <b v="1"/>
    <s v="C00"/>
    <s v="TOTAL CPC"/>
    <n v="0"/>
    <n v="0"/>
    <s v="TOTAL MOT"/>
    <n v="8"/>
    <s v="kg"/>
    <n v="2972590"/>
    <b v="0"/>
    <n v="8"/>
    <s v="kg"/>
    <n v="2972590"/>
    <b v="0"/>
    <n v="2972590"/>
    <b v="0"/>
    <n v="0"/>
    <b v="0"/>
    <s v="851328.018"/>
    <m/>
    <s v="851328.018"/>
    <n v="0"/>
    <b v="1"/>
    <b v="0"/>
  </r>
  <r>
    <s v="C"/>
    <s v="A"/>
    <n v="20220101"/>
    <n v="2022"/>
    <n v="52"/>
    <x v="0"/>
    <n v="562"/>
    <s v="NER"/>
    <x v="0"/>
    <s v="M"/>
    <s v="Import"/>
    <n v="566"/>
    <s v="NGA"/>
    <x v="8"/>
    <n v="0"/>
    <s v="W00"/>
    <s v="World"/>
    <s v="H6"/>
    <s v="HS"/>
    <b v="1"/>
    <n v="310290"/>
    <s v="Fertilizers, mineral or chemical nitrogenous, other kinds including mixtures not specified in the foregoing subheadings"/>
    <s v="Other N "/>
    <s v="Other N-fertilizers"/>
    <x v="1"/>
    <x v="2"/>
    <b v="1"/>
    <s v="C00"/>
    <s v="TOTAL CPC"/>
    <n v="0"/>
    <n v="0"/>
    <s v="TOTAL MOT"/>
    <n v="8"/>
    <s v="kg"/>
    <n v="12144700"/>
    <b v="0"/>
    <n v="8"/>
    <s v="kg"/>
    <n v="12144700"/>
    <b v="0"/>
    <n v="12144700"/>
    <b v="0"/>
    <n v="0"/>
    <b v="0"/>
    <s v="3037198.304"/>
    <m/>
    <s v="3037198.304"/>
    <n v="0"/>
    <b v="1"/>
    <b v="0"/>
  </r>
  <r>
    <s v="C"/>
    <s v="A"/>
    <n v="20220101"/>
    <n v="2022"/>
    <n v="52"/>
    <x v="0"/>
    <n v="562"/>
    <s v="NER"/>
    <x v="0"/>
    <s v="M"/>
    <s v="Import"/>
    <n v="686"/>
    <s v="SEN"/>
    <x v="10"/>
    <n v="0"/>
    <s v="W00"/>
    <s v="World"/>
    <s v="H6"/>
    <s v="HS"/>
    <b v="1"/>
    <n v="310290"/>
    <s v="Fertilizers, mineral or chemical nitrogenous, other kinds including mixtures not specified in the foregoing subheadings"/>
    <s v="Other N "/>
    <s v="Other N-fertilizers"/>
    <x v="1"/>
    <x v="2"/>
    <b v="1"/>
    <s v="C00"/>
    <s v="TOTAL CPC"/>
    <n v="0"/>
    <n v="0"/>
    <s v="TOTAL MOT"/>
    <n v="8"/>
    <s v="kg"/>
    <n v="46000"/>
    <b v="0"/>
    <n v="8"/>
    <s v="kg"/>
    <n v="46000"/>
    <b v="0"/>
    <n v="46000"/>
    <b v="0"/>
    <n v="0"/>
    <b v="0"/>
    <s v="33761.227"/>
    <m/>
    <s v="33761.227"/>
    <n v="0"/>
    <b v="1"/>
    <b v="0"/>
  </r>
  <r>
    <s v="C"/>
    <s v="A"/>
    <n v="20220101"/>
    <n v="2022"/>
    <n v="52"/>
    <x v="0"/>
    <n v="562"/>
    <s v="NER"/>
    <x v="0"/>
    <s v="M"/>
    <s v="Import"/>
    <n v="842"/>
    <s v="USA"/>
    <x v="15"/>
    <n v="0"/>
    <s v="W00"/>
    <s v="World"/>
    <s v="H6"/>
    <s v="HS"/>
    <b v="1"/>
    <n v="310290"/>
    <s v="Fertilizers, mineral or chemical nitrogenous, other kinds including mixtures not specified in the foregoing subheadings"/>
    <s v="Other N "/>
    <s v="Other N-fertilizers"/>
    <x v="1"/>
    <x v="2"/>
    <b v="1"/>
    <s v="C00"/>
    <s v="TOTAL CPC"/>
    <n v="0"/>
    <n v="0"/>
    <s v="TOTAL MOT"/>
    <n v="8"/>
    <s v="kg"/>
    <n v="4536"/>
    <b v="0"/>
    <n v="8"/>
    <s v="kg"/>
    <n v="4536"/>
    <b v="0"/>
    <n v="4536"/>
    <b v="0"/>
    <n v="0"/>
    <b v="0"/>
    <s v="8015.9"/>
    <m/>
    <s v="8015.9"/>
    <n v="0"/>
    <b v="1"/>
    <b v="0"/>
  </r>
  <r>
    <s v="C"/>
    <s v="A"/>
    <n v="20220101"/>
    <n v="2022"/>
    <n v="52"/>
    <x v="0"/>
    <n v="562"/>
    <s v="NER"/>
    <x v="0"/>
    <s v="M"/>
    <s v="Import"/>
    <n v="0"/>
    <s v="W00"/>
    <x v="0"/>
    <n v="0"/>
    <s v="W00"/>
    <s v="World"/>
    <s v="H6"/>
    <s v="HS"/>
    <b v="1"/>
    <n v="3103"/>
    <s v="Fertilizers mineral or chemical, phosphatic"/>
    <s v="P"/>
    <s v="P-fertilizers"/>
    <x v="3"/>
    <x v="1"/>
    <b v="0"/>
    <s v="C00"/>
    <s v="TOTAL CPC"/>
    <n v="0"/>
    <n v="0"/>
    <s v="TOTAL MOT"/>
    <n v="8"/>
    <s v="kg"/>
    <n v="343200"/>
    <b v="0"/>
    <n v="8"/>
    <s v="kg"/>
    <n v="343200"/>
    <b v="0"/>
    <n v="343200"/>
    <b v="0"/>
    <n v="0"/>
    <b v="0"/>
    <s v="148599.989"/>
    <m/>
    <s v="148599.989"/>
    <n v="0"/>
    <b v="0"/>
    <b v="1"/>
  </r>
  <r>
    <s v="C"/>
    <s v="A"/>
    <n v="20220101"/>
    <n v="2022"/>
    <n v="52"/>
    <x v="0"/>
    <n v="562"/>
    <s v="NER"/>
    <x v="0"/>
    <s v="M"/>
    <s v="Import"/>
    <n v="699"/>
    <s v="IND"/>
    <x v="11"/>
    <n v="0"/>
    <s v="W00"/>
    <s v="World"/>
    <s v="H6"/>
    <s v="HS"/>
    <b v="1"/>
    <n v="3103"/>
    <s v="Fertilizers mineral or chemical, phosphatic"/>
    <s v="P"/>
    <s v="P-fertilizers"/>
    <x v="3"/>
    <x v="1"/>
    <b v="0"/>
    <s v="C00"/>
    <s v="TOTAL CPC"/>
    <n v="0"/>
    <n v="0"/>
    <s v="TOTAL MOT"/>
    <n v="8"/>
    <s v="kg"/>
    <n v="343200"/>
    <b v="0"/>
    <n v="8"/>
    <s v="kg"/>
    <n v="343200"/>
    <b v="0"/>
    <n v="343200"/>
    <b v="0"/>
    <n v="0"/>
    <b v="0"/>
    <s v="148599.989"/>
    <m/>
    <s v="148599.989"/>
    <n v="0"/>
    <b v="0"/>
    <b v="1"/>
  </r>
  <r>
    <s v="C"/>
    <s v="A"/>
    <n v="20220101"/>
    <n v="2022"/>
    <n v="52"/>
    <x v="0"/>
    <n v="562"/>
    <s v="NER"/>
    <x v="0"/>
    <s v="M"/>
    <s v="Import"/>
    <n v="0"/>
    <s v="W00"/>
    <x v="0"/>
    <n v="0"/>
    <s v="W00"/>
    <s v="World"/>
    <s v="H6"/>
    <s v="HS"/>
    <b v="1"/>
    <n v="310319"/>
    <s v="Fertilizers, mineral or chemical phosphatic, superphosphates, other than containing by weight 35% or more of diphosphorus pentaoxide (P2O5)"/>
    <s v="TSP"/>
    <s v="P-fertilizers"/>
    <x v="4"/>
    <x v="2"/>
    <b v="1"/>
    <s v="C00"/>
    <s v="TOTAL CPC"/>
    <n v="0"/>
    <n v="0"/>
    <s v="TOTAL MOT"/>
    <n v="8"/>
    <s v="kg"/>
    <n v="343200"/>
    <b v="0"/>
    <n v="8"/>
    <s v="kg"/>
    <n v="343200"/>
    <b v="0"/>
    <n v="343200"/>
    <b v="0"/>
    <n v="0"/>
    <b v="0"/>
    <s v="148599.989"/>
    <m/>
    <s v="148599.989"/>
    <n v="0"/>
    <b v="0"/>
    <b v="1"/>
  </r>
  <r>
    <s v="C"/>
    <s v="A"/>
    <n v="20220101"/>
    <n v="2022"/>
    <n v="52"/>
    <x v="0"/>
    <n v="562"/>
    <s v="NER"/>
    <x v="0"/>
    <s v="M"/>
    <s v="Import"/>
    <n v="699"/>
    <s v="IND"/>
    <x v="11"/>
    <n v="0"/>
    <s v="W00"/>
    <s v="World"/>
    <s v="H6"/>
    <s v="HS"/>
    <b v="1"/>
    <n v="310319"/>
    <s v="Fertilizers, mineral or chemical phosphatic, superphosphates, other than containing by weight 35% or more of diphosphorus pentaoxide (P2O5)"/>
    <s v="TSP"/>
    <s v="P-fertilizers"/>
    <x v="4"/>
    <x v="2"/>
    <b v="1"/>
    <s v="C00"/>
    <s v="TOTAL CPC"/>
    <n v="0"/>
    <n v="0"/>
    <s v="TOTAL MOT"/>
    <n v="8"/>
    <s v="kg"/>
    <n v="343200"/>
    <b v="0"/>
    <n v="8"/>
    <s v="kg"/>
    <n v="343200"/>
    <b v="0"/>
    <n v="343200"/>
    <b v="0"/>
    <n v="0"/>
    <b v="0"/>
    <s v="148599.989"/>
    <m/>
    <s v="148599.989"/>
    <n v="0"/>
    <b v="1"/>
    <b v="0"/>
  </r>
  <r>
    <s v="C"/>
    <s v="A"/>
    <n v="20220101"/>
    <n v="2022"/>
    <n v="52"/>
    <x v="0"/>
    <n v="562"/>
    <s v="NER"/>
    <x v="0"/>
    <s v="M"/>
    <s v="Import"/>
    <n v="0"/>
    <s v="W00"/>
    <x v="0"/>
    <n v="0"/>
    <s v="W00"/>
    <s v="World"/>
    <s v="H6"/>
    <s v="HS"/>
    <b v="1"/>
    <n v="3104"/>
    <s v="Fertilizers mineral or chemical, potassic"/>
    <s v="K"/>
    <s v="K-fertilizers"/>
    <x v="5"/>
    <x v="1"/>
    <b v="0"/>
    <s v="C00"/>
    <s v="TOTAL CPC"/>
    <n v="0"/>
    <n v="0"/>
    <s v="TOTAL MOT"/>
    <n v="8"/>
    <s v="kg"/>
    <n v="313970"/>
    <b v="0"/>
    <n v="8"/>
    <s v="kg"/>
    <n v="313970"/>
    <b v="0"/>
    <n v="313970"/>
    <b v="0"/>
    <n v="0"/>
    <b v="0"/>
    <s v="376522.04"/>
    <m/>
    <s v="376522.04"/>
    <n v="0"/>
    <b v="0"/>
    <b v="1"/>
  </r>
  <r>
    <s v="C"/>
    <s v="A"/>
    <n v="20220101"/>
    <n v="2022"/>
    <n v="52"/>
    <x v="0"/>
    <n v="562"/>
    <s v="NER"/>
    <x v="0"/>
    <s v="M"/>
    <s v="Import"/>
    <n v="156"/>
    <s v="CHN"/>
    <x v="1"/>
    <n v="0"/>
    <s v="W00"/>
    <s v="World"/>
    <s v="H6"/>
    <s v="HS"/>
    <b v="1"/>
    <n v="3104"/>
    <s v="Fertilizers mineral or chemical, potassic"/>
    <s v="K"/>
    <s v="K-fertilizers"/>
    <x v="5"/>
    <x v="1"/>
    <b v="0"/>
    <s v="C00"/>
    <s v="TOTAL CPC"/>
    <n v="0"/>
    <n v="0"/>
    <s v="TOTAL MOT"/>
    <n v="8"/>
    <s v="kg"/>
    <n v="250000"/>
    <b v="0"/>
    <n v="8"/>
    <s v="kg"/>
    <n v="250000"/>
    <b v="0"/>
    <n v="250000"/>
    <b v="0"/>
    <n v="0"/>
    <b v="0"/>
    <s v="323971.705"/>
    <m/>
    <s v="323971.705"/>
    <n v="0"/>
    <b v="0"/>
    <b v="1"/>
  </r>
  <r>
    <s v="C"/>
    <s v="A"/>
    <n v="20220101"/>
    <n v="2022"/>
    <n v="52"/>
    <x v="0"/>
    <n v="562"/>
    <s v="NER"/>
    <x v="0"/>
    <s v="M"/>
    <s v="Import"/>
    <n v="566"/>
    <s v="NGA"/>
    <x v="8"/>
    <n v="0"/>
    <s v="W00"/>
    <s v="World"/>
    <s v="H6"/>
    <s v="HS"/>
    <b v="1"/>
    <n v="3104"/>
    <s v="Fertilizers mineral or chemical, potassic"/>
    <s v="K"/>
    <s v="K-fertilizers"/>
    <x v="5"/>
    <x v="1"/>
    <b v="0"/>
    <s v="C00"/>
    <s v="TOTAL CPC"/>
    <n v="0"/>
    <n v="0"/>
    <s v="TOTAL MOT"/>
    <n v="8"/>
    <s v="kg"/>
    <n v="41000"/>
    <b v="0"/>
    <n v="8"/>
    <s v="kg"/>
    <n v="41000"/>
    <b v="0"/>
    <n v="41000"/>
    <b v="0"/>
    <n v="0"/>
    <b v="0"/>
    <s v="1643.26"/>
    <m/>
    <s v="1643.26"/>
    <n v="0"/>
    <b v="0"/>
    <b v="1"/>
  </r>
  <r>
    <s v="C"/>
    <s v="A"/>
    <n v="20220101"/>
    <n v="2022"/>
    <n v="52"/>
    <x v="0"/>
    <n v="562"/>
    <s v="NER"/>
    <x v="0"/>
    <s v="M"/>
    <s v="Import"/>
    <n v="724"/>
    <s v="ESP"/>
    <x v="12"/>
    <n v="0"/>
    <s v="W00"/>
    <s v="World"/>
    <s v="H6"/>
    <s v="HS"/>
    <b v="1"/>
    <n v="3104"/>
    <s v="Fertilizers mineral or chemical, potassic"/>
    <s v="K"/>
    <s v="K-fertilizers"/>
    <x v="5"/>
    <x v="1"/>
    <b v="0"/>
    <s v="C00"/>
    <s v="TOTAL CPC"/>
    <n v="0"/>
    <n v="0"/>
    <s v="TOTAL MOT"/>
    <n v="8"/>
    <s v="kg"/>
    <n v="22970"/>
    <b v="0"/>
    <n v="8"/>
    <s v="kg"/>
    <n v="22970"/>
    <b v="0"/>
    <n v="22970"/>
    <b v="0"/>
    <n v="0"/>
    <b v="0"/>
    <s v="50907.076"/>
    <m/>
    <s v="50907.076"/>
    <n v="0"/>
    <b v="0"/>
    <b v="1"/>
  </r>
  <r>
    <s v="C"/>
    <s v="A"/>
    <n v="20220101"/>
    <n v="2022"/>
    <n v="52"/>
    <x v="0"/>
    <n v="562"/>
    <s v="NER"/>
    <x v="0"/>
    <s v="M"/>
    <s v="Import"/>
    <n v="0"/>
    <s v="W00"/>
    <x v="0"/>
    <n v="0"/>
    <s v="W00"/>
    <s v="World"/>
    <s v="H6"/>
    <s v="HS"/>
    <b v="1"/>
    <n v="310420"/>
    <s v="Fertilizers, mineral or chemical potassic, potassium chloride"/>
    <s v="Potassium Chloride"/>
    <s v="K-fertilizers"/>
    <x v="5"/>
    <x v="2"/>
    <b v="1"/>
    <s v="C00"/>
    <s v="TOTAL CPC"/>
    <n v="0"/>
    <n v="0"/>
    <s v="TOTAL MOT"/>
    <n v="8"/>
    <s v="kg"/>
    <n v="250000"/>
    <b v="0"/>
    <n v="8"/>
    <s v="kg"/>
    <n v="250000"/>
    <b v="0"/>
    <n v="250000"/>
    <b v="0"/>
    <n v="0"/>
    <b v="0"/>
    <s v="323971.705"/>
    <m/>
    <s v="323971.705"/>
    <n v="0"/>
    <b v="0"/>
    <b v="1"/>
  </r>
  <r>
    <s v="C"/>
    <s v="A"/>
    <n v="20220101"/>
    <n v="2022"/>
    <n v="52"/>
    <x v="0"/>
    <n v="562"/>
    <s v="NER"/>
    <x v="0"/>
    <s v="M"/>
    <s v="Import"/>
    <n v="156"/>
    <s v="CHN"/>
    <x v="1"/>
    <n v="0"/>
    <s v="W00"/>
    <s v="World"/>
    <s v="H6"/>
    <s v="HS"/>
    <b v="1"/>
    <n v="310420"/>
    <s v="Fertilizers, mineral or chemical potassic, potassium chloride"/>
    <s v="Potassium Chloride"/>
    <s v="K-fertilizers"/>
    <x v="5"/>
    <x v="2"/>
    <b v="1"/>
    <s v="C00"/>
    <s v="TOTAL CPC"/>
    <n v="0"/>
    <n v="0"/>
    <s v="TOTAL MOT"/>
    <n v="8"/>
    <s v="kg"/>
    <n v="250000"/>
    <b v="0"/>
    <n v="8"/>
    <s v="kg"/>
    <n v="250000"/>
    <b v="0"/>
    <n v="250000"/>
    <b v="0"/>
    <n v="0"/>
    <b v="0"/>
    <s v="323971.705"/>
    <m/>
    <s v="323971.705"/>
    <n v="0"/>
    <b v="1"/>
    <b v="0"/>
  </r>
  <r>
    <s v="C"/>
    <s v="A"/>
    <n v="20220101"/>
    <n v="2022"/>
    <n v="52"/>
    <x v="0"/>
    <n v="562"/>
    <s v="NER"/>
    <x v="0"/>
    <s v="M"/>
    <s v="Import"/>
    <n v="0"/>
    <s v="W00"/>
    <x v="0"/>
    <n v="0"/>
    <s v="W00"/>
    <s v="World"/>
    <s v="H6"/>
    <s v="HS"/>
    <b v="1"/>
    <n v="310490"/>
    <s v="Fertilizers, mineral or chemical potassic, n.e.c. in heading no. 3104"/>
    <s v="Other K "/>
    <s v="K-fertilizers"/>
    <x v="5"/>
    <x v="2"/>
    <b v="1"/>
    <s v="C00"/>
    <s v="TOTAL CPC"/>
    <n v="0"/>
    <n v="0"/>
    <s v="TOTAL MOT"/>
    <n v="8"/>
    <s v="kg"/>
    <n v="63970"/>
    <b v="0"/>
    <n v="8"/>
    <s v="kg"/>
    <n v="63970"/>
    <b v="0"/>
    <n v="63970"/>
    <b v="0"/>
    <n v="0"/>
    <b v="0"/>
    <s v="52550.336"/>
    <m/>
    <s v="52550.336"/>
    <n v="0"/>
    <b v="0"/>
    <b v="1"/>
  </r>
  <r>
    <s v="C"/>
    <s v="A"/>
    <n v="20220101"/>
    <n v="2022"/>
    <n v="52"/>
    <x v="0"/>
    <n v="562"/>
    <s v="NER"/>
    <x v="0"/>
    <s v="M"/>
    <s v="Import"/>
    <n v="566"/>
    <s v="NGA"/>
    <x v="8"/>
    <n v="0"/>
    <s v="W00"/>
    <s v="World"/>
    <s v="H6"/>
    <s v="HS"/>
    <b v="1"/>
    <n v="310490"/>
    <s v="Fertilizers, mineral or chemical potassic, n.e.c. in heading no. 3104"/>
    <s v="Other K "/>
    <s v="K-fertilizers"/>
    <x v="5"/>
    <x v="2"/>
    <b v="1"/>
    <s v="C00"/>
    <s v="TOTAL CPC"/>
    <n v="0"/>
    <n v="0"/>
    <s v="TOTAL MOT"/>
    <n v="8"/>
    <s v="kg"/>
    <n v="41000"/>
    <b v="0"/>
    <n v="8"/>
    <s v="kg"/>
    <n v="41000"/>
    <b v="0"/>
    <n v="41000"/>
    <b v="0"/>
    <n v="0"/>
    <b v="0"/>
    <s v="1643.26"/>
    <m/>
    <s v="1643.26"/>
    <n v="0"/>
    <b v="1"/>
    <b v="0"/>
  </r>
  <r>
    <s v="C"/>
    <s v="A"/>
    <n v="20220101"/>
    <n v="2022"/>
    <n v="52"/>
    <x v="0"/>
    <n v="562"/>
    <s v="NER"/>
    <x v="0"/>
    <s v="M"/>
    <s v="Import"/>
    <n v="724"/>
    <s v="ESP"/>
    <x v="12"/>
    <n v="0"/>
    <s v="W00"/>
    <s v="World"/>
    <s v="H6"/>
    <s v="HS"/>
    <b v="1"/>
    <n v="310490"/>
    <s v="Fertilizers, mineral or chemical potassic, n.e.c. in heading no. 3104"/>
    <s v="Other K "/>
    <s v="K-fertilizers"/>
    <x v="5"/>
    <x v="2"/>
    <b v="1"/>
    <s v="C00"/>
    <s v="TOTAL CPC"/>
    <n v="0"/>
    <n v="0"/>
    <s v="TOTAL MOT"/>
    <n v="8"/>
    <s v="kg"/>
    <n v="22970"/>
    <b v="0"/>
    <n v="8"/>
    <s v="kg"/>
    <n v="22970"/>
    <b v="0"/>
    <n v="22970"/>
    <b v="0"/>
    <n v="0"/>
    <b v="0"/>
    <s v="50907.076"/>
    <m/>
    <s v="50907.076"/>
    <n v="0"/>
    <b v="1"/>
    <b v="0"/>
  </r>
  <r>
    <s v="C"/>
    <s v="A"/>
    <n v="20220101"/>
    <n v="2022"/>
    <n v="52"/>
    <x v="0"/>
    <n v="562"/>
    <s v="NER"/>
    <x v="0"/>
    <s v="M"/>
    <s v="Import"/>
    <n v="0"/>
    <s v="W00"/>
    <x v="0"/>
    <n v="0"/>
    <s v="W00"/>
    <s v="World"/>
    <s v="H6"/>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7737366"/>
    <b v="0"/>
    <n v="8"/>
    <s v="kg"/>
    <n v="7737366"/>
    <b v="0"/>
    <n v="7737366"/>
    <b v="0"/>
    <n v="0"/>
    <b v="0"/>
    <s v="2556415.67"/>
    <m/>
    <s v="2556415.67"/>
    <n v="0"/>
    <b v="0"/>
    <b v="1"/>
  </r>
  <r>
    <s v="C"/>
    <s v="A"/>
    <n v="20220101"/>
    <n v="2022"/>
    <n v="52"/>
    <x v="0"/>
    <n v="562"/>
    <s v="NER"/>
    <x v="0"/>
    <s v="M"/>
    <s v="Import"/>
    <n v="156"/>
    <s v="CHN"/>
    <x v="1"/>
    <n v="0"/>
    <s v="W00"/>
    <s v="World"/>
    <s v="H6"/>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207"/>
    <b v="0"/>
    <n v="8"/>
    <s v="kg"/>
    <n v="1207"/>
    <b v="0"/>
    <n v="1207"/>
    <b v="0"/>
    <n v="0"/>
    <b v="0"/>
    <s v="270.357"/>
    <m/>
    <s v="270.357"/>
    <n v="0"/>
    <b v="0"/>
    <b v="1"/>
  </r>
  <r>
    <s v="C"/>
    <s v="A"/>
    <n v="20220101"/>
    <n v="2022"/>
    <n v="52"/>
    <x v="0"/>
    <n v="562"/>
    <s v="NER"/>
    <x v="0"/>
    <s v="M"/>
    <s v="Import"/>
    <n v="204"/>
    <s v="BEN"/>
    <x v="2"/>
    <n v="0"/>
    <s v="W00"/>
    <s v="World"/>
    <s v="H6"/>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94000"/>
    <b v="0"/>
    <n v="8"/>
    <s v="kg"/>
    <n v="194000"/>
    <b v="0"/>
    <n v="194000"/>
    <b v="0"/>
    <n v="0"/>
    <b v="0"/>
    <s v="45915.716"/>
    <m/>
    <s v="45915.716"/>
    <n v="0"/>
    <b v="0"/>
    <b v="1"/>
  </r>
  <r>
    <s v="C"/>
    <s v="A"/>
    <n v="20220101"/>
    <n v="2022"/>
    <n v="52"/>
    <x v="0"/>
    <n v="562"/>
    <s v="NER"/>
    <x v="0"/>
    <s v="M"/>
    <s v="Import"/>
    <n v="251"/>
    <s v="FRA"/>
    <x v="3"/>
    <n v="0"/>
    <s v="W00"/>
    <s v="World"/>
    <s v="H6"/>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160"/>
    <b v="0"/>
    <n v="8"/>
    <s v="kg"/>
    <n v="3160"/>
    <b v="0"/>
    <n v="3160"/>
    <b v="0"/>
    <n v="0"/>
    <b v="0"/>
    <s v="1817.028"/>
    <m/>
    <s v="1817.028"/>
    <n v="0"/>
    <b v="0"/>
    <b v="1"/>
  </r>
  <r>
    <s v="C"/>
    <s v="A"/>
    <n v="20220101"/>
    <n v="2022"/>
    <n v="52"/>
    <x v="0"/>
    <n v="562"/>
    <s v="NER"/>
    <x v="0"/>
    <s v="M"/>
    <s v="Import"/>
    <n v="384"/>
    <s v="CIV"/>
    <x v="6"/>
    <n v="0"/>
    <s v="W00"/>
    <s v="World"/>
    <s v="H6"/>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45640"/>
    <b v="0"/>
    <n v="8"/>
    <s v="kg"/>
    <n v="245640"/>
    <b v="0"/>
    <n v="245640"/>
    <b v="0"/>
    <n v="0"/>
    <b v="0"/>
    <s v="76532.447"/>
    <m/>
    <s v="76532.447"/>
    <n v="0"/>
    <b v="0"/>
    <b v="1"/>
  </r>
  <r>
    <s v="C"/>
    <s v="A"/>
    <n v="20220101"/>
    <n v="2022"/>
    <n v="52"/>
    <x v="0"/>
    <n v="562"/>
    <s v="NER"/>
    <x v="0"/>
    <s v="M"/>
    <s v="Import"/>
    <n v="528"/>
    <s v="NLD"/>
    <x v="7"/>
    <n v="0"/>
    <s v="W00"/>
    <s v="World"/>
    <s v="H6"/>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43100"/>
    <b v="0"/>
    <n v="8"/>
    <s v="kg"/>
    <n v="43100"/>
    <b v="0"/>
    <n v="43100"/>
    <b v="0"/>
    <n v="0"/>
    <b v="0"/>
    <s v="10364.559"/>
    <m/>
    <s v="10364.559"/>
    <n v="0"/>
    <b v="0"/>
    <b v="1"/>
  </r>
  <r>
    <s v="C"/>
    <s v="A"/>
    <n v="20220101"/>
    <n v="2022"/>
    <n v="52"/>
    <x v="0"/>
    <n v="562"/>
    <s v="NER"/>
    <x v="0"/>
    <s v="M"/>
    <s v="Import"/>
    <n v="566"/>
    <s v="NGA"/>
    <x v="8"/>
    <n v="0"/>
    <s v="W00"/>
    <s v="World"/>
    <s v="H6"/>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7235750"/>
    <b v="0"/>
    <n v="8"/>
    <s v="kg"/>
    <n v="7235750"/>
    <b v="0"/>
    <n v="7235750"/>
    <b v="0"/>
    <n v="0"/>
    <b v="0"/>
    <s v="2386244.316"/>
    <m/>
    <s v="2386244.316"/>
    <n v="0"/>
    <b v="0"/>
    <b v="1"/>
  </r>
  <r>
    <s v="C"/>
    <s v="A"/>
    <n v="20220101"/>
    <n v="2022"/>
    <n v="52"/>
    <x v="0"/>
    <n v="562"/>
    <s v="NER"/>
    <x v="0"/>
    <s v="M"/>
    <s v="Import"/>
    <n v="724"/>
    <s v="ESP"/>
    <x v="12"/>
    <n v="0"/>
    <s v="W00"/>
    <s v="World"/>
    <s v="H6"/>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4509"/>
    <b v="0"/>
    <n v="8"/>
    <s v="kg"/>
    <n v="14509"/>
    <b v="0"/>
    <n v="14509"/>
    <b v="0"/>
    <n v="0"/>
    <b v="0"/>
    <s v="35271.247"/>
    <m/>
    <s v="35271.247"/>
    <n v="0"/>
    <b v="0"/>
    <b v="1"/>
  </r>
  <r>
    <s v="C"/>
    <s v="A"/>
    <n v="20220101"/>
    <n v="2022"/>
    <n v="52"/>
    <x v="0"/>
    <n v="562"/>
    <s v="NER"/>
    <x v="0"/>
    <s v="M"/>
    <s v="Import"/>
    <n v="0"/>
    <s v="W00"/>
    <x v="0"/>
    <n v="0"/>
    <s v="W00"/>
    <s v="World"/>
    <s v="H6"/>
    <s v="HS"/>
    <b v="1"/>
    <n v="310510"/>
    <s v="Fertilizers, mineral or chemical in tablets or similar forms or in packages of a gross weight not exceeding 10kg"/>
    <s v="Other NPK"/>
    <s v="NPKs"/>
    <x v="6"/>
    <x v="2"/>
    <b v="1"/>
    <s v="C00"/>
    <s v="TOTAL CPC"/>
    <n v="0"/>
    <n v="0"/>
    <s v="TOTAL MOT"/>
    <n v="8"/>
    <s v="kg"/>
    <n v="35500"/>
    <b v="0"/>
    <n v="8"/>
    <s v="kg"/>
    <n v="35500"/>
    <b v="0"/>
    <n v="35500"/>
    <b v="0"/>
    <n v="0"/>
    <b v="0"/>
    <s v="44201.596"/>
    <m/>
    <s v="44201.596"/>
    <n v="0"/>
    <b v="0"/>
    <b v="1"/>
  </r>
  <r>
    <s v="C"/>
    <s v="A"/>
    <n v="20220101"/>
    <n v="2022"/>
    <n v="52"/>
    <x v="0"/>
    <n v="562"/>
    <s v="NER"/>
    <x v="0"/>
    <s v="M"/>
    <s v="Import"/>
    <n v="566"/>
    <s v="NGA"/>
    <x v="8"/>
    <n v="0"/>
    <s v="W00"/>
    <s v="World"/>
    <s v="H6"/>
    <s v="HS"/>
    <b v="1"/>
    <n v="310510"/>
    <s v="Fertilizers, mineral or chemical in tablets or similar forms or in packages of a gross weight not exceeding 10kg"/>
    <s v="Other NPK"/>
    <s v="NPKs"/>
    <x v="6"/>
    <x v="2"/>
    <b v="1"/>
    <s v="C00"/>
    <s v="TOTAL CPC"/>
    <n v="0"/>
    <n v="0"/>
    <s v="TOTAL MOT"/>
    <n v="8"/>
    <s v="kg"/>
    <n v="35500"/>
    <b v="0"/>
    <n v="8"/>
    <s v="kg"/>
    <n v="35500"/>
    <b v="0"/>
    <n v="35500"/>
    <b v="0"/>
    <n v="0"/>
    <b v="0"/>
    <s v="44201.596"/>
    <m/>
    <s v="44201.596"/>
    <n v="0"/>
    <b v="1"/>
    <b v="0"/>
  </r>
  <r>
    <s v="C"/>
    <s v="A"/>
    <n v="20220101"/>
    <n v="2022"/>
    <n v="52"/>
    <x v="0"/>
    <n v="562"/>
    <s v="NER"/>
    <x v="0"/>
    <s v="M"/>
    <s v="Import"/>
    <n v="0"/>
    <s v="W00"/>
    <x v="0"/>
    <n v="0"/>
    <s v="W00"/>
    <s v="World"/>
    <s v="H6"/>
    <s v="HS"/>
    <b v="1"/>
    <n v="310520"/>
    <s v="Fertilizers, mineral or chemical containing the three fertilizing elements nitrogen, phosphorus and potassium"/>
    <s v="NPK"/>
    <s v="NPKs"/>
    <x v="6"/>
    <x v="2"/>
    <b v="1"/>
    <s v="C00"/>
    <s v="TOTAL CPC"/>
    <n v="0"/>
    <n v="0"/>
    <s v="TOTAL MOT"/>
    <n v="8"/>
    <s v="kg"/>
    <n v="6134040"/>
    <b v="0"/>
    <n v="8"/>
    <s v="kg"/>
    <n v="6134040"/>
    <b v="0"/>
    <n v="6134040"/>
    <b v="0"/>
    <n v="0"/>
    <b v="0"/>
    <s v="2094138.164"/>
    <m/>
    <s v="2094138.164"/>
    <n v="0"/>
    <b v="0"/>
    <b v="1"/>
  </r>
  <r>
    <s v="C"/>
    <s v="A"/>
    <n v="20220101"/>
    <n v="2022"/>
    <n v="52"/>
    <x v="0"/>
    <n v="562"/>
    <s v="NER"/>
    <x v="0"/>
    <s v="M"/>
    <s v="Import"/>
    <n v="204"/>
    <s v="BEN"/>
    <x v="2"/>
    <n v="0"/>
    <s v="W00"/>
    <s v="World"/>
    <s v="H6"/>
    <s v="HS"/>
    <b v="1"/>
    <n v="310520"/>
    <s v="Fertilizers, mineral or chemical containing the three fertilizing elements nitrogen, phosphorus and potassium"/>
    <s v="NPK"/>
    <s v="NPKs"/>
    <x v="6"/>
    <x v="2"/>
    <b v="1"/>
    <s v="C00"/>
    <s v="TOTAL CPC"/>
    <n v="0"/>
    <n v="0"/>
    <s v="TOTAL MOT"/>
    <n v="8"/>
    <s v="kg"/>
    <n v="164000"/>
    <b v="0"/>
    <n v="8"/>
    <s v="kg"/>
    <n v="164000"/>
    <b v="0"/>
    <n v="164000"/>
    <b v="0"/>
    <n v="0"/>
    <b v="0"/>
    <s v="38701.406"/>
    <m/>
    <s v="38701.406"/>
    <n v="0"/>
    <b v="1"/>
    <b v="0"/>
  </r>
  <r>
    <s v="C"/>
    <s v="A"/>
    <n v="20220101"/>
    <n v="2022"/>
    <n v="52"/>
    <x v="0"/>
    <n v="562"/>
    <s v="NER"/>
    <x v="0"/>
    <s v="M"/>
    <s v="Import"/>
    <n v="384"/>
    <s v="CIV"/>
    <x v="6"/>
    <n v="0"/>
    <s v="W00"/>
    <s v="World"/>
    <s v="H6"/>
    <s v="HS"/>
    <b v="1"/>
    <n v="310520"/>
    <s v="Fertilizers, mineral or chemical containing the three fertilizing elements nitrogen, phosphorus and potassium"/>
    <s v="NPK"/>
    <s v="NPKs"/>
    <x v="6"/>
    <x v="2"/>
    <b v="1"/>
    <s v="C00"/>
    <s v="TOTAL CPC"/>
    <n v="0"/>
    <n v="0"/>
    <s v="TOTAL MOT"/>
    <n v="8"/>
    <s v="kg"/>
    <n v="245640"/>
    <b v="0"/>
    <n v="8"/>
    <s v="kg"/>
    <n v="245640"/>
    <b v="0"/>
    <n v="245640"/>
    <b v="0"/>
    <n v="0"/>
    <b v="0"/>
    <s v="76532.447"/>
    <m/>
    <s v="76532.447"/>
    <n v="0"/>
    <b v="1"/>
    <b v="0"/>
  </r>
  <r>
    <s v="C"/>
    <s v="A"/>
    <n v="20220101"/>
    <n v="2022"/>
    <n v="52"/>
    <x v="0"/>
    <n v="562"/>
    <s v="NER"/>
    <x v="0"/>
    <s v="M"/>
    <s v="Import"/>
    <n v="566"/>
    <s v="NGA"/>
    <x v="8"/>
    <n v="0"/>
    <s v="W00"/>
    <s v="World"/>
    <s v="H6"/>
    <s v="HS"/>
    <b v="1"/>
    <n v="310520"/>
    <s v="Fertilizers, mineral or chemical containing the three fertilizing elements nitrogen, phosphorus and potassium"/>
    <s v="NPK"/>
    <s v="NPKs"/>
    <x v="6"/>
    <x v="2"/>
    <b v="1"/>
    <s v="C00"/>
    <s v="TOTAL CPC"/>
    <n v="0"/>
    <n v="0"/>
    <s v="TOTAL MOT"/>
    <n v="8"/>
    <s v="kg"/>
    <n v="5724400"/>
    <b v="0"/>
    <n v="8"/>
    <s v="kg"/>
    <n v="5724400"/>
    <b v="0"/>
    <n v="5724400"/>
    <b v="0"/>
    <n v="0"/>
    <b v="0"/>
    <s v="1978904.311"/>
    <m/>
    <s v="1978904.311"/>
    <n v="0"/>
    <b v="1"/>
    <b v="0"/>
  </r>
  <r>
    <s v="C"/>
    <s v="A"/>
    <n v="20220101"/>
    <n v="2022"/>
    <n v="52"/>
    <x v="0"/>
    <n v="562"/>
    <s v="NER"/>
    <x v="0"/>
    <s v="M"/>
    <s v="Import"/>
    <n v="0"/>
    <s v="W00"/>
    <x v="0"/>
    <n v="0"/>
    <s v="W00"/>
    <s v="World"/>
    <s v="H6"/>
    <s v="HS"/>
    <b v="1"/>
    <n v="310590"/>
    <s v="Fertilizers, mineral or chemical n.e.c. in heading no. 3105"/>
    <s v="Other NPK"/>
    <s v="NPKs"/>
    <x v="6"/>
    <x v="2"/>
    <b v="1"/>
    <s v="C00"/>
    <s v="TOTAL CPC"/>
    <n v="0"/>
    <n v="0"/>
    <s v="TOTAL MOT"/>
    <n v="8"/>
    <s v="kg"/>
    <n v="1567826"/>
    <b v="0"/>
    <n v="8"/>
    <s v="kg"/>
    <n v="1567826"/>
    <b v="0"/>
    <n v="1567826"/>
    <b v="0"/>
    <n v="0"/>
    <b v="0"/>
    <s v="418075.91"/>
    <m/>
    <s v="418075.91"/>
    <n v="0"/>
    <b v="0"/>
    <b v="1"/>
  </r>
  <r>
    <s v="C"/>
    <s v="A"/>
    <n v="20220101"/>
    <n v="2022"/>
    <n v="52"/>
    <x v="0"/>
    <n v="562"/>
    <s v="NER"/>
    <x v="0"/>
    <s v="M"/>
    <s v="Import"/>
    <n v="156"/>
    <s v="CHN"/>
    <x v="1"/>
    <n v="0"/>
    <s v="W00"/>
    <s v="World"/>
    <s v="H6"/>
    <s v="HS"/>
    <b v="1"/>
    <n v="310590"/>
    <s v="Fertilizers, mineral or chemical n.e.c. in heading no. 3105"/>
    <s v="Other NPK"/>
    <s v="NPKs"/>
    <x v="6"/>
    <x v="2"/>
    <b v="1"/>
    <s v="C00"/>
    <s v="TOTAL CPC"/>
    <n v="0"/>
    <n v="0"/>
    <s v="TOTAL MOT"/>
    <n v="8"/>
    <s v="kg"/>
    <n v="1207"/>
    <b v="0"/>
    <n v="8"/>
    <s v="kg"/>
    <n v="1207"/>
    <b v="0"/>
    <n v="1207"/>
    <b v="0"/>
    <n v="0"/>
    <b v="0"/>
    <s v="270.357"/>
    <m/>
    <s v="270.357"/>
    <n v="0"/>
    <b v="1"/>
    <b v="0"/>
  </r>
  <r>
    <s v="C"/>
    <s v="A"/>
    <n v="20220101"/>
    <n v="2022"/>
    <n v="52"/>
    <x v="0"/>
    <n v="562"/>
    <s v="NER"/>
    <x v="0"/>
    <s v="M"/>
    <s v="Import"/>
    <n v="204"/>
    <s v="BEN"/>
    <x v="2"/>
    <n v="0"/>
    <s v="W00"/>
    <s v="World"/>
    <s v="H6"/>
    <s v="HS"/>
    <b v="1"/>
    <n v="310590"/>
    <s v="Fertilizers, mineral or chemical n.e.c. in heading no. 3105"/>
    <s v="Other NPK"/>
    <s v="NPKs"/>
    <x v="6"/>
    <x v="2"/>
    <b v="1"/>
    <s v="C00"/>
    <s v="TOTAL CPC"/>
    <n v="0"/>
    <n v="0"/>
    <s v="TOTAL MOT"/>
    <n v="8"/>
    <s v="kg"/>
    <n v="30000"/>
    <b v="0"/>
    <n v="8"/>
    <s v="kg"/>
    <n v="30000"/>
    <b v="0"/>
    <n v="30000"/>
    <b v="0"/>
    <n v="0"/>
    <b v="0"/>
    <s v="7214.31"/>
    <m/>
    <s v="7214.31"/>
    <n v="0"/>
    <b v="1"/>
    <b v="0"/>
  </r>
  <r>
    <s v="C"/>
    <s v="A"/>
    <n v="20220101"/>
    <n v="2022"/>
    <n v="52"/>
    <x v="0"/>
    <n v="562"/>
    <s v="NER"/>
    <x v="0"/>
    <s v="M"/>
    <s v="Import"/>
    <n v="251"/>
    <s v="FRA"/>
    <x v="3"/>
    <n v="0"/>
    <s v="W00"/>
    <s v="World"/>
    <s v="H6"/>
    <s v="HS"/>
    <b v="1"/>
    <n v="310590"/>
    <s v="Fertilizers, mineral or chemical n.e.c. in heading no. 3105"/>
    <s v="Other NPK"/>
    <s v="NPKs"/>
    <x v="6"/>
    <x v="2"/>
    <b v="1"/>
    <s v="C00"/>
    <s v="TOTAL CPC"/>
    <n v="0"/>
    <n v="0"/>
    <s v="TOTAL MOT"/>
    <n v="8"/>
    <s v="kg"/>
    <n v="3160"/>
    <b v="0"/>
    <n v="8"/>
    <s v="kg"/>
    <n v="3160"/>
    <b v="0"/>
    <n v="3160"/>
    <b v="0"/>
    <n v="0"/>
    <b v="0"/>
    <s v="1817.028"/>
    <m/>
    <s v="1817.028"/>
    <n v="0"/>
    <b v="1"/>
    <b v="0"/>
  </r>
  <r>
    <s v="C"/>
    <s v="A"/>
    <n v="20220101"/>
    <n v="2022"/>
    <n v="52"/>
    <x v="0"/>
    <n v="562"/>
    <s v="NER"/>
    <x v="0"/>
    <s v="M"/>
    <s v="Import"/>
    <n v="528"/>
    <s v="NLD"/>
    <x v="7"/>
    <n v="0"/>
    <s v="W00"/>
    <s v="World"/>
    <s v="H6"/>
    <s v="HS"/>
    <b v="1"/>
    <n v="310590"/>
    <s v="Fertilizers, mineral or chemical n.e.c. in heading no. 3105"/>
    <s v="Other NPK"/>
    <s v="NPKs"/>
    <x v="6"/>
    <x v="2"/>
    <b v="1"/>
    <s v="C00"/>
    <s v="TOTAL CPC"/>
    <n v="0"/>
    <n v="0"/>
    <s v="TOTAL MOT"/>
    <n v="8"/>
    <s v="kg"/>
    <n v="43100"/>
    <b v="0"/>
    <n v="8"/>
    <s v="kg"/>
    <n v="43100"/>
    <b v="0"/>
    <n v="43100"/>
    <b v="0"/>
    <n v="0"/>
    <b v="0"/>
    <s v="10364.559"/>
    <m/>
    <s v="10364.559"/>
    <n v="0"/>
    <b v="1"/>
    <b v="0"/>
  </r>
  <r>
    <s v="C"/>
    <s v="A"/>
    <n v="20220101"/>
    <n v="2022"/>
    <n v="52"/>
    <x v="0"/>
    <n v="562"/>
    <s v="NER"/>
    <x v="0"/>
    <s v="M"/>
    <s v="Import"/>
    <n v="566"/>
    <s v="NGA"/>
    <x v="8"/>
    <n v="0"/>
    <s v="W00"/>
    <s v="World"/>
    <s v="H6"/>
    <s v="HS"/>
    <b v="1"/>
    <n v="310590"/>
    <s v="Fertilizers, mineral or chemical n.e.c. in heading no. 3105"/>
    <s v="Other NPK"/>
    <s v="NPKs"/>
    <x v="6"/>
    <x v="2"/>
    <b v="1"/>
    <s v="C00"/>
    <s v="TOTAL CPC"/>
    <n v="0"/>
    <n v="0"/>
    <s v="TOTAL MOT"/>
    <n v="8"/>
    <s v="kg"/>
    <n v="1475850"/>
    <b v="0"/>
    <n v="8"/>
    <s v="kg"/>
    <n v="1475850"/>
    <b v="0"/>
    <n v="1475850"/>
    <b v="0"/>
    <n v="0"/>
    <b v="0"/>
    <s v="363138.408"/>
    <m/>
    <s v="363138.408"/>
    <n v="0"/>
    <b v="1"/>
    <b v="0"/>
  </r>
  <r>
    <s v="C"/>
    <s v="A"/>
    <n v="20220101"/>
    <n v="2022"/>
    <n v="52"/>
    <x v="0"/>
    <n v="562"/>
    <s v="NER"/>
    <x v="0"/>
    <s v="M"/>
    <s v="Import"/>
    <n v="724"/>
    <s v="ESP"/>
    <x v="12"/>
    <n v="0"/>
    <s v="W00"/>
    <s v="World"/>
    <s v="H6"/>
    <s v="HS"/>
    <b v="1"/>
    <n v="310590"/>
    <s v="Fertilizers, mineral or chemical n.e.c. in heading no. 3105"/>
    <s v="Other NPK"/>
    <s v="NPKs"/>
    <x v="6"/>
    <x v="2"/>
    <b v="1"/>
    <s v="C00"/>
    <s v="TOTAL CPC"/>
    <n v="0"/>
    <n v="0"/>
    <s v="TOTAL MOT"/>
    <n v="8"/>
    <s v="kg"/>
    <n v="14509"/>
    <b v="0"/>
    <n v="8"/>
    <s v="kg"/>
    <n v="14509"/>
    <b v="0"/>
    <n v="14509"/>
    <b v="0"/>
    <n v="0"/>
    <b v="0"/>
    <s v="35271.247"/>
    <m/>
    <s v="35271.247"/>
    <n v="0"/>
    <b v="1"/>
    <b v="0"/>
  </r>
  <r>
    <s v="C"/>
    <s v="A"/>
    <n v="20210101"/>
    <n v="2021"/>
    <n v="52"/>
    <x v="1"/>
    <n v="180"/>
    <s v="COD"/>
    <x v="1"/>
    <s v="M"/>
    <s v="Import"/>
    <n v="0"/>
    <s v="W00"/>
    <x v="0"/>
    <n v="0"/>
    <s v="W00"/>
    <s v="World"/>
    <s v="H5"/>
    <s v="HS"/>
    <b v="1"/>
    <n v="31"/>
    <s v="Fertilizers"/>
    <s v="Fertilizers"/>
    <s v="Others"/>
    <x v="0"/>
    <x v="0"/>
    <b v="0"/>
    <s v="C00"/>
    <s v="TOTAL CPC"/>
    <n v="0"/>
    <n v="0"/>
    <s v="TOTAL MOT"/>
    <n v="-1"/>
    <s v="N/A"/>
    <n v="0"/>
    <b v="0"/>
    <n v="-1"/>
    <s v="N/A"/>
    <n v="0"/>
    <b v="0"/>
    <m/>
    <b v="0"/>
    <n v="0"/>
    <b v="0"/>
    <s v="41869690.93"/>
    <m/>
    <s v="41869690.93"/>
    <n v="0"/>
    <b v="0"/>
    <b v="1"/>
  </r>
  <r>
    <s v="C"/>
    <s v="A"/>
    <n v="20210101"/>
    <n v="2021"/>
    <n v="52"/>
    <x v="1"/>
    <n v="180"/>
    <s v="COD"/>
    <x v="1"/>
    <s v="M"/>
    <s v="Import"/>
    <n v="24"/>
    <s v="AGO"/>
    <x v="17"/>
    <n v="0"/>
    <s v="W00"/>
    <s v="World"/>
    <s v="H5"/>
    <s v="HS"/>
    <b v="1"/>
    <n v="31"/>
    <s v="Fertilizers"/>
    <s v="Fertilizers"/>
    <s v="Others"/>
    <x v="0"/>
    <x v="0"/>
    <b v="0"/>
    <s v="C00"/>
    <s v="TOTAL CPC"/>
    <n v="0"/>
    <n v="0"/>
    <s v="TOTAL MOT"/>
    <n v="-1"/>
    <s v="N/A"/>
    <n v="0"/>
    <b v="0"/>
    <n v="-1"/>
    <s v="N/A"/>
    <n v="0"/>
    <b v="0"/>
    <n v="0"/>
    <b v="0"/>
    <n v="0"/>
    <b v="0"/>
    <s v="325406.18"/>
    <m/>
    <s v="325406.18"/>
    <n v="0"/>
    <b v="0"/>
    <b v="1"/>
  </r>
  <r>
    <s v="C"/>
    <s v="A"/>
    <n v="20210101"/>
    <n v="2021"/>
    <n v="52"/>
    <x v="1"/>
    <n v="180"/>
    <s v="COD"/>
    <x v="1"/>
    <s v="M"/>
    <s v="Import"/>
    <n v="56"/>
    <s v="BEL"/>
    <x v="18"/>
    <n v="0"/>
    <s v="W00"/>
    <s v="World"/>
    <s v="H5"/>
    <s v="HS"/>
    <b v="1"/>
    <n v="31"/>
    <s v="Fertilizers"/>
    <s v="Fertilizers"/>
    <s v="Others"/>
    <x v="0"/>
    <x v="0"/>
    <b v="0"/>
    <s v="C00"/>
    <s v="TOTAL CPC"/>
    <n v="0"/>
    <n v="0"/>
    <s v="TOTAL MOT"/>
    <n v="-1"/>
    <s v="N/A"/>
    <n v="0"/>
    <b v="0"/>
    <n v="-1"/>
    <s v="N/A"/>
    <n v="0"/>
    <b v="0"/>
    <m/>
    <b v="0"/>
    <n v="0"/>
    <b v="0"/>
    <s v="237971.29"/>
    <m/>
    <s v="237971.29"/>
    <n v="0"/>
    <b v="0"/>
    <b v="1"/>
  </r>
  <r>
    <s v="C"/>
    <s v="A"/>
    <n v="20210101"/>
    <n v="2021"/>
    <n v="52"/>
    <x v="1"/>
    <n v="180"/>
    <s v="COD"/>
    <x v="1"/>
    <s v="M"/>
    <s v="Import"/>
    <n v="112"/>
    <s v="BLR"/>
    <x v="19"/>
    <n v="0"/>
    <s v="W00"/>
    <s v="World"/>
    <s v="H5"/>
    <s v="HS"/>
    <b v="1"/>
    <n v="31"/>
    <s v="Fertilizers"/>
    <s v="Fertilizers"/>
    <s v="Others"/>
    <x v="0"/>
    <x v="0"/>
    <b v="0"/>
    <s v="C00"/>
    <s v="TOTAL CPC"/>
    <n v="0"/>
    <n v="0"/>
    <s v="TOTAL MOT"/>
    <n v="-1"/>
    <s v="N/A"/>
    <n v="0"/>
    <b v="0"/>
    <n v="-1"/>
    <s v="N/A"/>
    <n v="0"/>
    <b v="0"/>
    <n v="0"/>
    <b v="0"/>
    <n v="0"/>
    <b v="0"/>
    <s v="428538.35"/>
    <m/>
    <s v="428538.35"/>
    <n v="0"/>
    <b v="0"/>
    <b v="1"/>
  </r>
  <r>
    <s v="C"/>
    <s v="A"/>
    <n v="20210101"/>
    <n v="2021"/>
    <n v="52"/>
    <x v="1"/>
    <n v="180"/>
    <s v="COD"/>
    <x v="1"/>
    <s v="M"/>
    <s v="Import"/>
    <n v="156"/>
    <s v="CHN"/>
    <x v="1"/>
    <n v="0"/>
    <s v="W00"/>
    <s v="World"/>
    <s v="H5"/>
    <s v="HS"/>
    <b v="1"/>
    <n v="31"/>
    <s v="Fertilizers"/>
    <s v="Fertilizers"/>
    <s v="Others"/>
    <x v="0"/>
    <x v="0"/>
    <b v="0"/>
    <s v="C00"/>
    <s v="TOTAL CPC"/>
    <n v="0"/>
    <n v="0"/>
    <s v="TOTAL MOT"/>
    <n v="-1"/>
    <s v="N/A"/>
    <n v="0"/>
    <b v="0"/>
    <n v="-1"/>
    <s v="N/A"/>
    <n v="0"/>
    <b v="0"/>
    <n v="0"/>
    <b v="0"/>
    <n v="0"/>
    <b v="0"/>
    <s v="305277.39"/>
    <m/>
    <s v="305277.39"/>
    <n v="0"/>
    <b v="0"/>
    <b v="1"/>
  </r>
  <r>
    <s v="C"/>
    <s v="A"/>
    <n v="20210101"/>
    <n v="2021"/>
    <n v="52"/>
    <x v="1"/>
    <n v="180"/>
    <s v="COD"/>
    <x v="1"/>
    <s v="M"/>
    <s v="Import"/>
    <n v="251"/>
    <s v="FRA"/>
    <x v="3"/>
    <n v="0"/>
    <s v="W00"/>
    <s v="World"/>
    <s v="H5"/>
    <s v="HS"/>
    <b v="1"/>
    <n v="31"/>
    <s v="Fertilizers"/>
    <s v="Fertilizers"/>
    <s v="Others"/>
    <x v="0"/>
    <x v="0"/>
    <b v="0"/>
    <s v="C00"/>
    <s v="TOTAL CPC"/>
    <n v="0"/>
    <n v="0"/>
    <s v="TOTAL MOT"/>
    <n v="-1"/>
    <s v="N/A"/>
    <n v="0"/>
    <b v="0"/>
    <n v="-1"/>
    <s v="N/A"/>
    <n v="0"/>
    <b v="0"/>
    <n v="0"/>
    <b v="0"/>
    <n v="0"/>
    <b v="0"/>
    <s v="17749.32"/>
    <m/>
    <s v="17749.32"/>
    <n v="0"/>
    <b v="0"/>
    <b v="1"/>
  </r>
  <r>
    <s v="C"/>
    <s v="A"/>
    <n v="20210101"/>
    <n v="2021"/>
    <n v="52"/>
    <x v="1"/>
    <n v="180"/>
    <s v="COD"/>
    <x v="1"/>
    <s v="M"/>
    <s v="Import"/>
    <n v="276"/>
    <s v="DEU"/>
    <x v="4"/>
    <n v="0"/>
    <s v="W00"/>
    <s v="World"/>
    <s v="H5"/>
    <s v="HS"/>
    <b v="1"/>
    <n v="31"/>
    <s v="Fertilizers"/>
    <s v="Fertilizers"/>
    <s v="Others"/>
    <x v="0"/>
    <x v="0"/>
    <b v="0"/>
    <s v="C00"/>
    <s v="TOTAL CPC"/>
    <n v="0"/>
    <n v="0"/>
    <s v="TOTAL MOT"/>
    <n v="-1"/>
    <s v="N/A"/>
    <n v="0"/>
    <b v="0"/>
    <n v="-1"/>
    <s v="N/A"/>
    <n v="0"/>
    <b v="0"/>
    <n v="0"/>
    <b v="0"/>
    <n v="0"/>
    <b v="0"/>
    <s v="118588.29"/>
    <m/>
    <s v="118588.29"/>
    <n v="0"/>
    <b v="0"/>
    <b v="1"/>
  </r>
  <r>
    <s v="C"/>
    <s v="A"/>
    <n v="20210101"/>
    <n v="2021"/>
    <n v="52"/>
    <x v="1"/>
    <n v="180"/>
    <s v="COD"/>
    <x v="1"/>
    <s v="M"/>
    <s v="Import"/>
    <n v="380"/>
    <s v="ITA"/>
    <x v="20"/>
    <n v="0"/>
    <s v="W00"/>
    <s v="World"/>
    <s v="H5"/>
    <s v="HS"/>
    <b v="1"/>
    <n v="31"/>
    <s v="Fertilizers"/>
    <s v="Fertilizers"/>
    <s v="Others"/>
    <x v="0"/>
    <x v="0"/>
    <b v="0"/>
    <s v="C00"/>
    <s v="TOTAL CPC"/>
    <n v="0"/>
    <n v="0"/>
    <s v="TOTAL MOT"/>
    <n v="-1"/>
    <s v="N/A"/>
    <n v="0"/>
    <b v="0"/>
    <n v="-1"/>
    <s v="N/A"/>
    <n v="0"/>
    <b v="0"/>
    <n v="0"/>
    <b v="0"/>
    <n v="0"/>
    <b v="0"/>
    <s v="6975.56"/>
    <m/>
    <s v="6975.56"/>
    <n v="0"/>
    <b v="0"/>
    <b v="1"/>
  </r>
  <r>
    <s v="C"/>
    <s v="A"/>
    <n v="20210101"/>
    <n v="2021"/>
    <n v="52"/>
    <x v="1"/>
    <n v="180"/>
    <s v="COD"/>
    <x v="1"/>
    <s v="M"/>
    <s v="Import"/>
    <n v="400"/>
    <s v="JOR"/>
    <x v="21"/>
    <n v="0"/>
    <s v="W00"/>
    <s v="World"/>
    <s v="H5"/>
    <s v="HS"/>
    <b v="1"/>
    <n v="31"/>
    <s v="Fertilizers"/>
    <s v="Fertilizers"/>
    <s v="Others"/>
    <x v="0"/>
    <x v="0"/>
    <b v="0"/>
    <s v="C00"/>
    <s v="TOTAL CPC"/>
    <n v="0"/>
    <n v="0"/>
    <s v="TOTAL MOT"/>
    <n v="-1"/>
    <s v="N/A"/>
    <n v="0"/>
    <b v="0"/>
    <n v="-1"/>
    <s v="N/A"/>
    <n v="0"/>
    <b v="0"/>
    <n v="0"/>
    <b v="0"/>
    <n v="0"/>
    <b v="0"/>
    <s v="321.91"/>
    <m/>
    <s v="321.91"/>
    <n v="0"/>
    <b v="0"/>
    <b v="1"/>
  </r>
  <r>
    <s v="C"/>
    <s v="A"/>
    <n v="20210101"/>
    <n v="2021"/>
    <n v="52"/>
    <x v="1"/>
    <n v="180"/>
    <s v="COD"/>
    <x v="1"/>
    <s v="M"/>
    <s v="Import"/>
    <n v="404"/>
    <s v="KEN"/>
    <x v="22"/>
    <n v="0"/>
    <s v="W00"/>
    <s v="World"/>
    <s v="H5"/>
    <s v="HS"/>
    <b v="1"/>
    <n v="31"/>
    <s v="Fertilizers"/>
    <s v="Fertilizers"/>
    <s v="Others"/>
    <x v="0"/>
    <x v="0"/>
    <b v="0"/>
    <s v="C00"/>
    <s v="TOTAL CPC"/>
    <n v="0"/>
    <n v="0"/>
    <s v="TOTAL MOT"/>
    <n v="-1"/>
    <s v="N/A"/>
    <n v="0"/>
    <b v="0"/>
    <n v="-1"/>
    <s v="N/A"/>
    <n v="0"/>
    <b v="0"/>
    <n v="0"/>
    <b v="0"/>
    <n v="0"/>
    <b v="0"/>
    <s v="169974.95"/>
    <m/>
    <s v="169974.95"/>
    <n v="0"/>
    <b v="0"/>
    <b v="1"/>
  </r>
  <r>
    <s v="C"/>
    <s v="A"/>
    <n v="20210101"/>
    <n v="2021"/>
    <n v="52"/>
    <x v="1"/>
    <n v="180"/>
    <s v="COD"/>
    <x v="1"/>
    <s v="M"/>
    <s v="Import"/>
    <n v="422"/>
    <s v="LBN"/>
    <x v="23"/>
    <n v="0"/>
    <s v="W00"/>
    <s v="World"/>
    <s v="H5"/>
    <s v="HS"/>
    <b v="1"/>
    <n v="31"/>
    <s v="Fertilizers"/>
    <s v="Fertilizers"/>
    <s v="Others"/>
    <x v="0"/>
    <x v="0"/>
    <b v="0"/>
    <s v="C00"/>
    <s v="TOTAL CPC"/>
    <n v="0"/>
    <n v="0"/>
    <s v="TOTAL MOT"/>
    <n v="-1"/>
    <s v="N/A"/>
    <n v="0"/>
    <b v="0"/>
    <n v="-1"/>
    <s v="N/A"/>
    <n v="0"/>
    <b v="0"/>
    <n v="0"/>
    <b v="0"/>
    <n v="0"/>
    <b v="0"/>
    <s v="10289.33"/>
    <m/>
    <s v="10289.33"/>
    <n v="0"/>
    <b v="0"/>
    <b v="1"/>
  </r>
  <r>
    <s v="C"/>
    <s v="A"/>
    <n v="20210101"/>
    <n v="2021"/>
    <n v="52"/>
    <x v="1"/>
    <n v="180"/>
    <s v="COD"/>
    <x v="1"/>
    <s v="M"/>
    <s v="Import"/>
    <n v="440"/>
    <s v="LTU"/>
    <x v="24"/>
    <n v="0"/>
    <s v="W00"/>
    <s v="World"/>
    <s v="H5"/>
    <s v="HS"/>
    <b v="1"/>
    <n v="31"/>
    <s v="Fertilizers"/>
    <s v="Fertilizers"/>
    <s v="Others"/>
    <x v="0"/>
    <x v="0"/>
    <b v="0"/>
    <s v="C00"/>
    <s v="TOTAL CPC"/>
    <n v="0"/>
    <n v="0"/>
    <s v="TOTAL MOT"/>
    <n v="-1"/>
    <s v="N/A"/>
    <n v="0"/>
    <b v="0"/>
    <n v="-1"/>
    <s v="N/A"/>
    <n v="0"/>
    <b v="0"/>
    <n v="0"/>
    <b v="0"/>
    <n v="0"/>
    <b v="0"/>
    <s v="378632.74"/>
    <m/>
    <s v="378632.74"/>
    <n v="0"/>
    <b v="0"/>
    <b v="1"/>
  </r>
  <r>
    <s v="C"/>
    <s v="A"/>
    <n v="20210101"/>
    <n v="2021"/>
    <n v="52"/>
    <x v="1"/>
    <n v="180"/>
    <s v="COD"/>
    <x v="1"/>
    <s v="M"/>
    <s v="Import"/>
    <n v="442"/>
    <s v="LUX"/>
    <x v="25"/>
    <n v="0"/>
    <s v="W00"/>
    <s v="World"/>
    <s v="H5"/>
    <s v="HS"/>
    <b v="1"/>
    <n v="31"/>
    <s v="Fertilizers"/>
    <s v="Fertilizers"/>
    <s v="Others"/>
    <x v="0"/>
    <x v="0"/>
    <b v="0"/>
    <s v="C00"/>
    <s v="TOTAL CPC"/>
    <n v="0"/>
    <n v="0"/>
    <s v="TOTAL MOT"/>
    <n v="-1"/>
    <s v="N/A"/>
    <n v="0"/>
    <b v="0"/>
    <n v="-1"/>
    <s v="N/A"/>
    <n v="0"/>
    <b v="0"/>
    <n v="0"/>
    <b v="0"/>
    <n v="0"/>
    <b v="0"/>
    <s v="17051.38"/>
    <m/>
    <s v="17051.38"/>
    <n v="0"/>
    <b v="0"/>
    <b v="1"/>
  </r>
  <r>
    <s v="C"/>
    <s v="A"/>
    <n v="20210101"/>
    <n v="2021"/>
    <n v="52"/>
    <x v="1"/>
    <n v="180"/>
    <s v="COD"/>
    <x v="1"/>
    <s v="M"/>
    <s v="Import"/>
    <n v="508"/>
    <s v="MOZ"/>
    <x v="26"/>
    <n v="0"/>
    <s v="W00"/>
    <s v="World"/>
    <s v="H5"/>
    <s v="HS"/>
    <b v="1"/>
    <n v="31"/>
    <s v="Fertilizers"/>
    <s v="Fertilizers"/>
    <s v="Others"/>
    <x v="0"/>
    <x v="0"/>
    <b v="0"/>
    <s v="C00"/>
    <s v="TOTAL CPC"/>
    <n v="0"/>
    <n v="0"/>
    <s v="TOTAL MOT"/>
    <n v="-1"/>
    <s v="N/A"/>
    <n v="0"/>
    <b v="0"/>
    <n v="-1"/>
    <s v="N/A"/>
    <n v="0"/>
    <b v="0"/>
    <n v="0"/>
    <b v="0"/>
    <n v="0"/>
    <b v="0"/>
    <s v="2621510.28"/>
    <m/>
    <s v="2621510.28"/>
    <n v="0"/>
    <b v="0"/>
    <b v="1"/>
  </r>
  <r>
    <s v="C"/>
    <s v="A"/>
    <n v="20210101"/>
    <n v="2021"/>
    <n v="52"/>
    <x v="1"/>
    <n v="180"/>
    <s v="COD"/>
    <x v="1"/>
    <s v="M"/>
    <s v="Import"/>
    <n v="516"/>
    <s v="NAM"/>
    <x v="27"/>
    <n v="0"/>
    <s v="W00"/>
    <s v="World"/>
    <s v="H5"/>
    <s v="HS"/>
    <b v="1"/>
    <n v="31"/>
    <s v="Fertilizers"/>
    <s v="Fertilizers"/>
    <s v="Others"/>
    <x v="0"/>
    <x v="0"/>
    <b v="0"/>
    <s v="C00"/>
    <s v="TOTAL CPC"/>
    <n v="0"/>
    <n v="0"/>
    <s v="TOTAL MOT"/>
    <n v="-1"/>
    <s v="N/A"/>
    <n v="0"/>
    <b v="0"/>
    <n v="-1"/>
    <s v="N/A"/>
    <n v="0"/>
    <b v="0"/>
    <n v="0"/>
    <b v="0"/>
    <n v="0"/>
    <b v="0"/>
    <s v="540.61"/>
    <m/>
    <s v="540.61"/>
    <n v="0"/>
    <b v="0"/>
    <b v="1"/>
  </r>
  <r>
    <s v="C"/>
    <s v="A"/>
    <n v="20210101"/>
    <n v="2021"/>
    <n v="52"/>
    <x v="1"/>
    <n v="180"/>
    <s v="COD"/>
    <x v="1"/>
    <s v="M"/>
    <s v="Import"/>
    <n v="528"/>
    <s v="NLD"/>
    <x v="7"/>
    <n v="0"/>
    <s v="W00"/>
    <s v="World"/>
    <s v="H5"/>
    <s v="HS"/>
    <b v="1"/>
    <n v="31"/>
    <s v="Fertilizers"/>
    <s v="Fertilizers"/>
    <s v="Others"/>
    <x v="0"/>
    <x v="0"/>
    <b v="0"/>
    <s v="C00"/>
    <s v="TOTAL CPC"/>
    <n v="0"/>
    <n v="0"/>
    <s v="TOTAL MOT"/>
    <n v="-1"/>
    <s v="N/A"/>
    <n v="0"/>
    <b v="0"/>
    <n v="-1"/>
    <s v="N/A"/>
    <n v="0"/>
    <b v="0"/>
    <n v="0"/>
    <b v="0"/>
    <n v="0"/>
    <b v="0"/>
    <s v="20044.59"/>
    <m/>
    <s v="20044.59"/>
    <n v="0"/>
    <b v="0"/>
    <b v="1"/>
  </r>
  <r>
    <s v="C"/>
    <s v="A"/>
    <n v="20210101"/>
    <n v="2021"/>
    <n v="52"/>
    <x v="1"/>
    <n v="180"/>
    <s v="COD"/>
    <x v="1"/>
    <s v="M"/>
    <s v="Import"/>
    <n v="566"/>
    <s v="NGA"/>
    <x v="8"/>
    <n v="0"/>
    <s v="W00"/>
    <s v="World"/>
    <s v="H5"/>
    <s v="HS"/>
    <b v="1"/>
    <n v="31"/>
    <s v="Fertilizers"/>
    <s v="Fertilizers"/>
    <s v="Others"/>
    <x v="0"/>
    <x v="0"/>
    <b v="0"/>
    <s v="C00"/>
    <s v="TOTAL CPC"/>
    <n v="0"/>
    <n v="0"/>
    <s v="TOTAL MOT"/>
    <n v="-1"/>
    <s v="N/A"/>
    <n v="0"/>
    <b v="0"/>
    <n v="-1"/>
    <s v="N/A"/>
    <n v="0"/>
    <b v="0"/>
    <n v="0"/>
    <b v="0"/>
    <n v="0"/>
    <b v="0"/>
    <s v="184.58"/>
    <m/>
    <s v="184.58"/>
    <n v="0"/>
    <b v="0"/>
    <b v="1"/>
  </r>
  <r>
    <s v="C"/>
    <s v="A"/>
    <n v="20210101"/>
    <n v="2021"/>
    <n v="52"/>
    <x v="1"/>
    <n v="180"/>
    <s v="COD"/>
    <x v="1"/>
    <s v="M"/>
    <s v="Import"/>
    <n v="643"/>
    <s v="RUS"/>
    <x v="9"/>
    <n v="0"/>
    <s v="W00"/>
    <s v="World"/>
    <s v="H5"/>
    <s v="HS"/>
    <b v="1"/>
    <n v="31"/>
    <s v="Fertilizers"/>
    <s v="Fertilizers"/>
    <s v="Others"/>
    <x v="0"/>
    <x v="0"/>
    <b v="0"/>
    <s v="C00"/>
    <s v="TOTAL CPC"/>
    <n v="0"/>
    <n v="0"/>
    <s v="TOTAL MOT"/>
    <n v="-1"/>
    <s v="N/A"/>
    <n v="0"/>
    <b v="0"/>
    <n v="-1"/>
    <s v="N/A"/>
    <n v="0"/>
    <b v="0"/>
    <n v="0"/>
    <b v="0"/>
    <n v="0"/>
    <b v="0"/>
    <s v="11656340.35"/>
    <m/>
    <s v="11656340.35"/>
    <n v="0"/>
    <b v="0"/>
    <b v="1"/>
  </r>
  <r>
    <s v="C"/>
    <s v="A"/>
    <n v="20210101"/>
    <n v="2021"/>
    <n v="52"/>
    <x v="1"/>
    <n v="180"/>
    <s v="COD"/>
    <x v="1"/>
    <s v="M"/>
    <s v="Import"/>
    <n v="646"/>
    <s v="RWA"/>
    <x v="28"/>
    <n v="0"/>
    <s v="W00"/>
    <s v="World"/>
    <s v="H5"/>
    <s v="HS"/>
    <b v="1"/>
    <n v="31"/>
    <s v="Fertilizers"/>
    <s v="Fertilizers"/>
    <s v="Others"/>
    <x v="0"/>
    <x v="0"/>
    <b v="0"/>
    <s v="C00"/>
    <s v="TOTAL CPC"/>
    <n v="0"/>
    <n v="0"/>
    <s v="TOTAL MOT"/>
    <n v="-1"/>
    <s v="N/A"/>
    <n v="0"/>
    <b v="0"/>
    <n v="-1"/>
    <s v="N/A"/>
    <n v="0"/>
    <b v="0"/>
    <n v="0"/>
    <b v="0"/>
    <n v="0"/>
    <b v="0"/>
    <s v="23188.44"/>
    <m/>
    <s v="23188.44"/>
    <n v="0"/>
    <b v="0"/>
    <b v="1"/>
  </r>
  <r>
    <s v="C"/>
    <s v="A"/>
    <n v="20210101"/>
    <n v="2021"/>
    <n v="52"/>
    <x v="1"/>
    <n v="180"/>
    <s v="COD"/>
    <x v="1"/>
    <s v="M"/>
    <s v="Import"/>
    <n v="686"/>
    <s v="SEN"/>
    <x v="10"/>
    <n v="0"/>
    <s v="W00"/>
    <s v="World"/>
    <s v="H5"/>
    <s v="HS"/>
    <b v="1"/>
    <n v="31"/>
    <s v="Fertilizers"/>
    <s v="Fertilizers"/>
    <s v="Others"/>
    <x v="0"/>
    <x v="0"/>
    <b v="0"/>
    <s v="C00"/>
    <s v="TOTAL CPC"/>
    <n v="0"/>
    <n v="0"/>
    <s v="TOTAL MOT"/>
    <n v="-1"/>
    <s v="N/A"/>
    <n v="0"/>
    <b v="0"/>
    <n v="-1"/>
    <s v="N/A"/>
    <n v="0"/>
    <b v="0"/>
    <n v="0"/>
    <b v="0"/>
    <n v="0"/>
    <b v="0"/>
    <s v="52688.09"/>
    <m/>
    <s v="52688.09"/>
    <n v="0"/>
    <b v="0"/>
    <b v="1"/>
  </r>
  <r>
    <s v="C"/>
    <s v="A"/>
    <n v="20210101"/>
    <n v="2021"/>
    <n v="52"/>
    <x v="1"/>
    <n v="180"/>
    <s v="COD"/>
    <x v="1"/>
    <s v="M"/>
    <s v="Import"/>
    <n v="699"/>
    <s v="IND"/>
    <x v="11"/>
    <n v="0"/>
    <s v="W00"/>
    <s v="World"/>
    <s v="H5"/>
    <s v="HS"/>
    <b v="1"/>
    <n v="31"/>
    <s v="Fertilizers"/>
    <s v="Fertilizers"/>
    <s v="Others"/>
    <x v="0"/>
    <x v="0"/>
    <b v="0"/>
    <s v="C00"/>
    <s v="TOTAL CPC"/>
    <n v="0"/>
    <n v="0"/>
    <s v="TOTAL MOT"/>
    <n v="-1"/>
    <s v="N/A"/>
    <n v="0"/>
    <b v="0"/>
    <n v="-1"/>
    <s v="N/A"/>
    <n v="0"/>
    <b v="0"/>
    <n v="0"/>
    <b v="0"/>
    <n v="0"/>
    <b v="0"/>
    <s v="153047.84"/>
    <m/>
    <s v="153047.84"/>
    <n v="0"/>
    <b v="0"/>
    <b v="1"/>
  </r>
  <r>
    <s v="C"/>
    <s v="A"/>
    <n v="20210101"/>
    <n v="2021"/>
    <n v="52"/>
    <x v="1"/>
    <n v="180"/>
    <s v="COD"/>
    <x v="1"/>
    <s v="M"/>
    <s v="Import"/>
    <n v="704"/>
    <s v="VNM"/>
    <x v="29"/>
    <n v="0"/>
    <s v="W00"/>
    <s v="World"/>
    <s v="H5"/>
    <s v="HS"/>
    <b v="1"/>
    <n v="31"/>
    <s v="Fertilizers"/>
    <s v="Fertilizers"/>
    <s v="Others"/>
    <x v="0"/>
    <x v="0"/>
    <b v="0"/>
    <s v="C00"/>
    <s v="TOTAL CPC"/>
    <n v="0"/>
    <n v="0"/>
    <s v="TOTAL MOT"/>
    <n v="-1"/>
    <s v="N/A"/>
    <n v="0"/>
    <b v="0"/>
    <n v="-1"/>
    <s v="N/A"/>
    <n v="0"/>
    <b v="0"/>
    <n v="0"/>
    <b v="0"/>
    <n v="0"/>
    <b v="0"/>
    <s v="2696719.93"/>
    <m/>
    <s v="2696719.93"/>
    <n v="0"/>
    <b v="0"/>
    <b v="1"/>
  </r>
  <r>
    <s v="C"/>
    <s v="A"/>
    <n v="20210101"/>
    <n v="2021"/>
    <n v="52"/>
    <x v="1"/>
    <n v="180"/>
    <s v="COD"/>
    <x v="1"/>
    <s v="M"/>
    <s v="Import"/>
    <n v="710"/>
    <s v="ZAF"/>
    <x v="30"/>
    <n v="0"/>
    <s v="W00"/>
    <s v="World"/>
    <s v="H5"/>
    <s v="HS"/>
    <b v="1"/>
    <n v="31"/>
    <s v="Fertilizers"/>
    <s v="Fertilizers"/>
    <s v="Others"/>
    <x v="0"/>
    <x v="0"/>
    <b v="0"/>
    <s v="C00"/>
    <s v="TOTAL CPC"/>
    <n v="0"/>
    <n v="0"/>
    <s v="TOTAL MOT"/>
    <n v="-1"/>
    <s v="N/A"/>
    <n v="0"/>
    <b v="0"/>
    <n v="-1"/>
    <s v="N/A"/>
    <n v="0"/>
    <b v="0"/>
    <n v="0"/>
    <b v="0"/>
    <n v="0"/>
    <b v="0"/>
    <s v="13926919.75"/>
    <m/>
    <s v="13926919.75"/>
    <n v="0"/>
    <b v="0"/>
    <b v="1"/>
  </r>
  <r>
    <s v="C"/>
    <s v="A"/>
    <n v="20210101"/>
    <n v="2021"/>
    <n v="52"/>
    <x v="1"/>
    <n v="180"/>
    <s v="COD"/>
    <x v="1"/>
    <s v="M"/>
    <s v="Import"/>
    <n v="724"/>
    <s v="ESP"/>
    <x v="12"/>
    <n v="0"/>
    <s v="W00"/>
    <s v="World"/>
    <s v="H5"/>
    <s v="HS"/>
    <b v="1"/>
    <n v="31"/>
    <s v="Fertilizers"/>
    <s v="Fertilizers"/>
    <s v="Others"/>
    <x v="0"/>
    <x v="0"/>
    <b v="0"/>
    <s v="C00"/>
    <s v="TOTAL CPC"/>
    <n v="0"/>
    <n v="0"/>
    <s v="TOTAL MOT"/>
    <n v="-1"/>
    <s v="N/A"/>
    <n v="0"/>
    <b v="0"/>
    <n v="-1"/>
    <s v="N/A"/>
    <n v="0"/>
    <b v="0"/>
    <n v="0"/>
    <b v="0"/>
    <n v="0"/>
    <b v="0"/>
    <s v="3434.04"/>
    <m/>
    <s v="3434.04"/>
    <n v="0"/>
    <b v="0"/>
    <b v="1"/>
  </r>
  <r>
    <s v="C"/>
    <s v="A"/>
    <n v="20210101"/>
    <n v="2021"/>
    <n v="52"/>
    <x v="1"/>
    <n v="180"/>
    <s v="COD"/>
    <x v="1"/>
    <s v="M"/>
    <s v="Import"/>
    <n v="752"/>
    <s v="SWE"/>
    <x v="13"/>
    <n v="0"/>
    <s v="W00"/>
    <s v="World"/>
    <s v="H5"/>
    <s v="HS"/>
    <b v="1"/>
    <n v="31"/>
    <s v="Fertilizers"/>
    <s v="Fertilizers"/>
    <s v="Others"/>
    <x v="0"/>
    <x v="0"/>
    <b v="0"/>
    <s v="C00"/>
    <s v="TOTAL CPC"/>
    <n v="0"/>
    <n v="0"/>
    <s v="TOTAL MOT"/>
    <n v="-1"/>
    <s v="N/A"/>
    <n v="0"/>
    <b v="0"/>
    <n v="-1"/>
    <s v="N/A"/>
    <n v="0"/>
    <b v="0"/>
    <n v="0"/>
    <b v="0"/>
    <n v="0"/>
    <b v="0"/>
    <s v="43724.78"/>
    <m/>
    <s v="43724.78"/>
    <n v="0"/>
    <b v="0"/>
    <b v="1"/>
  </r>
  <r>
    <s v="C"/>
    <s v="A"/>
    <n v="20210101"/>
    <n v="2021"/>
    <n v="52"/>
    <x v="1"/>
    <n v="180"/>
    <s v="COD"/>
    <x v="1"/>
    <s v="M"/>
    <s v="Import"/>
    <n v="757"/>
    <s v="CHE"/>
    <x v="31"/>
    <n v="0"/>
    <s v="W00"/>
    <s v="World"/>
    <s v="H5"/>
    <s v="HS"/>
    <b v="1"/>
    <n v="31"/>
    <s v="Fertilizers"/>
    <s v="Fertilizers"/>
    <s v="Others"/>
    <x v="0"/>
    <x v="0"/>
    <b v="0"/>
    <s v="C00"/>
    <s v="TOTAL CPC"/>
    <n v="0"/>
    <n v="0"/>
    <s v="TOTAL MOT"/>
    <n v="-1"/>
    <s v="N/A"/>
    <n v="0"/>
    <b v="0"/>
    <n v="-1"/>
    <s v="N/A"/>
    <n v="0"/>
    <b v="0"/>
    <n v="0"/>
    <b v="0"/>
    <n v="0"/>
    <b v="0"/>
    <s v="177669.6"/>
    <m/>
    <s v="177669.6"/>
    <n v="0"/>
    <b v="0"/>
    <b v="1"/>
  </r>
  <r>
    <s v="C"/>
    <s v="A"/>
    <n v="20210101"/>
    <n v="2021"/>
    <n v="52"/>
    <x v="1"/>
    <n v="180"/>
    <s v="COD"/>
    <x v="1"/>
    <s v="M"/>
    <s v="Import"/>
    <n v="784"/>
    <s v="ARE"/>
    <x v="32"/>
    <n v="0"/>
    <s v="W00"/>
    <s v="World"/>
    <s v="H5"/>
    <s v="HS"/>
    <b v="1"/>
    <n v="31"/>
    <s v="Fertilizers"/>
    <s v="Fertilizers"/>
    <s v="Others"/>
    <x v="0"/>
    <x v="0"/>
    <b v="0"/>
    <s v="C00"/>
    <s v="TOTAL CPC"/>
    <n v="0"/>
    <n v="0"/>
    <s v="TOTAL MOT"/>
    <n v="-1"/>
    <s v="N/A"/>
    <n v="0"/>
    <b v="0"/>
    <n v="-1"/>
    <s v="N/A"/>
    <n v="0"/>
    <b v="0"/>
    <n v="0"/>
    <b v="0"/>
    <n v="0"/>
    <b v="0"/>
    <s v="3016.54"/>
    <m/>
    <s v="3016.54"/>
    <n v="0"/>
    <b v="0"/>
    <b v="1"/>
  </r>
  <r>
    <s v="C"/>
    <s v="A"/>
    <n v="20210101"/>
    <n v="2021"/>
    <n v="52"/>
    <x v="1"/>
    <n v="180"/>
    <s v="COD"/>
    <x v="1"/>
    <s v="M"/>
    <s v="Import"/>
    <n v="792"/>
    <s v="TUR"/>
    <x v="33"/>
    <n v="0"/>
    <s v="W00"/>
    <s v="World"/>
    <s v="H5"/>
    <s v="HS"/>
    <b v="1"/>
    <n v="31"/>
    <s v="Fertilizers"/>
    <s v="Fertilizers"/>
    <s v="Others"/>
    <x v="0"/>
    <x v="0"/>
    <b v="0"/>
    <s v="C00"/>
    <s v="TOTAL CPC"/>
    <n v="0"/>
    <n v="0"/>
    <s v="TOTAL MOT"/>
    <n v="-1"/>
    <s v="N/A"/>
    <n v="0"/>
    <b v="0"/>
    <n v="-1"/>
    <s v="N/A"/>
    <n v="0"/>
    <b v="0"/>
    <n v="0"/>
    <b v="0"/>
    <n v="0"/>
    <b v="0"/>
    <s v="1176.73"/>
    <m/>
    <s v="1176.73"/>
    <n v="0"/>
    <b v="0"/>
    <b v="1"/>
  </r>
  <r>
    <s v="C"/>
    <s v="A"/>
    <n v="20210101"/>
    <n v="2021"/>
    <n v="52"/>
    <x v="1"/>
    <n v="180"/>
    <s v="COD"/>
    <x v="1"/>
    <s v="M"/>
    <s v="Import"/>
    <n v="800"/>
    <s v="UGA"/>
    <x v="34"/>
    <n v="0"/>
    <s v="W00"/>
    <s v="World"/>
    <s v="H5"/>
    <s v="HS"/>
    <b v="1"/>
    <n v="31"/>
    <s v="Fertilizers"/>
    <s v="Fertilizers"/>
    <s v="Others"/>
    <x v="0"/>
    <x v="0"/>
    <b v="0"/>
    <s v="C00"/>
    <s v="TOTAL CPC"/>
    <n v="0"/>
    <n v="0"/>
    <s v="TOTAL MOT"/>
    <n v="-1"/>
    <s v="N/A"/>
    <n v="0"/>
    <b v="0"/>
    <n v="-1"/>
    <s v="N/A"/>
    <n v="0"/>
    <b v="0"/>
    <n v="0"/>
    <b v="0"/>
    <n v="0"/>
    <b v="0"/>
    <s v="6819.78"/>
    <m/>
    <s v="6819.78"/>
    <n v="0"/>
    <b v="0"/>
    <b v="1"/>
  </r>
  <r>
    <s v="C"/>
    <s v="A"/>
    <n v="20210101"/>
    <n v="2021"/>
    <n v="52"/>
    <x v="1"/>
    <n v="180"/>
    <s v="COD"/>
    <x v="1"/>
    <s v="M"/>
    <s v="Import"/>
    <n v="804"/>
    <s v="UKR"/>
    <x v="35"/>
    <n v="0"/>
    <s v="W00"/>
    <s v="World"/>
    <s v="H5"/>
    <s v="HS"/>
    <b v="1"/>
    <n v="31"/>
    <s v="Fertilizers"/>
    <s v="Fertilizers"/>
    <s v="Others"/>
    <x v="0"/>
    <x v="0"/>
    <b v="0"/>
    <s v="C00"/>
    <s v="TOTAL CPC"/>
    <n v="0"/>
    <n v="0"/>
    <s v="TOTAL MOT"/>
    <n v="-1"/>
    <s v="N/A"/>
    <n v="0"/>
    <b v="0"/>
    <n v="-1"/>
    <s v="N/A"/>
    <n v="0"/>
    <b v="0"/>
    <n v="0"/>
    <b v="0"/>
    <n v="0"/>
    <b v="0"/>
    <s v="555001.75"/>
    <m/>
    <s v="555001.75"/>
    <n v="0"/>
    <b v="0"/>
    <b v="1"/>
  </r>
  <r>
    <s v="C"/>
    <s v="A"/>
    <n v="20210101"/>
    <n v="2021"/>
    <n v="52"/>
    <x v="1"/>
    <n v="180"/>
    <s v="COD"/>
    <x v="1"/>
    <s v="M"/>
    <s v="Import"/>
    <n v="818"/>
    <s v="EGY"/>
    <x v="36"/>
    <n v="0"/>
    <s v="W00"/>
    <s v="World"/>
    <s v="H5"/>
    <s v="HS"/>
    <b v="1"/>
    <n v="31"/>
    <s v="Fertilizers"/>
    <s v="Fertilizers"/>
    <s v="Others"/>
    <x v="0"/>
    <x v="0"/>
    <b v="0"/>
    <s v="C00"/>
    <s v="TOTAL CPC"/>
    <n v="0"/>
    <n v="0"/>
    <s v="TOTAL MOT"/>
    <n v="-1"/>
    <s v="N/A"/>
    <n v="0"/>
    <b v="0"/>
    <n v="-1"/>
    <s v="N/A"/>
    <n v="0"/>
    <b v="0"/>
    <n v="0"/>
    <b v="0"/>
    <n v="0"/>
    <b v="0"/>
    <s v="393.92"/>
    <m/>
    <s v="393.92"/>
    <n v="0"/>
    <b v="0"/>
    <b v="1"/>
  </r>
  <r>
    <s v="C"/>
    <s v="A"/>
    <n v="20210101"/>
    <n v="2021"/>
    <n v="52"/>
    <x v="1"/>
    <n v="180"/>
    <s v="COD"/>
    <x v="1"/>
    <s v="M"/>
    <s v="Import"/>
    <n v="826"/>
    <s v="GBR"/>
    <x v="37"/>
    <n v="0"/>
    <s v="W00"/>
    <s v="World"/>
    <s v="H5"/>
    <s v="HS"/>
    <b v="1"/>
    <n v="31"/>
    <s v="Fertilizers"/>
    <s v="Fertilizers"/>
    <s v="Others"/>
    <x v="0"/>
    <x v="0"/>
    <b v="0"/>
    <s v="C00"/>
    <s v="TOTAL CPC"/>
    <n v="0"/>
    <n v="0"/>
    <s v="TOTAL MOT"/>
    <n v="-1"/>
    <s v="N/A"/>
    <n v="0"/>
    <b v="0"/>
    <n v="-1"/>
    <s v="N/A"/>
    <n v="0"/>
    <b v="0"/>
    <n v="0"/>
    <b v="0"/>
    <n v="0"/>
    <b v="0"/>
    <s v="1304.19"/>
    <m/>
    <s v="1304.19"/>
    <n v="0"/>
    <b v="0"/>
    <b v="1"/>
  </r>
  <r>
    <s v="C"/>
    <s v="A"/>
    <n v="20210101"/>
    <n v="2021"/>
    <n v="52"/>
    <x v="1"/>
    <n v="180"/>
    <s v="COD"/>
    <x v="1"/>
    <s v="M"/>
    <s v="Import"/>
    <n v="834"/>
    <s v="TZA"/>
    <x v="38"/>
    <n v="0"/>
    <s v="W00"/>
    <s v="World"/>
    <s v="H5"/>
    <s v="HS"/>
    <b v="1"/>
    <n v="31"/>
    <s v="Fertilizers"/>
    <s v="Fertilizers"/>
    <s v="Others"/>
    <x v="0"/>
    <x v="0"/>
    <b v="0"/>
    <s v="C00"/>
    <s v="TOTAL CPC"/>
    <n v="0"/>
    <n v="0"/>
    <s v="TOTAL MOT"/>
    <n v="-1"/>
    <s v="N/A"/>
    <n v="0"/>
    <b v="0"/>
    <n v="-1"/>
    <s v="N/A"/>
    <n v="0"/>
    <b v="0"/>
    <n v="0"/>
    <b v="0"/>
    <n v="0"/>
    <b v="0"/>
    <s v="1386741.06"/>
    <m/>
    <s v="1386741.06"/>
    <n v="0"/>
    <b v="0"/>
    <b v="1"/>
  </r>
  <r>
    <s v="C"/>
    <s v="A"/>
    <n v="20210101"/>
    <n v="2021"/>
    <n v="52"/>
    <x v="1"/>
    <n v="180"/>
    <s v="COD"/>
    <x v="1"/>
    <s v="M"/>
    <s v="Import"/>
    <n v="894"/>
    <s v="ZMB"/>
    <x v="39"/>
    <n v="0"/>
    <s v="W00"/>
    <s v="World"/>
    <s v="H5"/>
    <s v="HS"/>
    <b v="1"/>
    <n v="31"/>
    <s v="Fertilizers"/>
    <s v="Fertilizers"/>
    <s v="Others"/>
    <x v="0"/>
    <x v="0"/>
    <b v="0"/>
    <s v="C00"/>
    <s v="TOTAL CPC"/>
    <n v="0"/>
    <n v="0"/>
    <s v="TOTAL MOT"/>
    <n v="-1"/>
    <s v="N/A"/>
    <n v="0"/>
    <b v="0"/>
    <n v="-1"/>
    <s v="N/A"/>
    <n v="0"/>
    <b v="0"/>
    <n v="0"/>
    <b v="0"/>
    <n v="0"/>
    <b v="0"/>
    <s v="6522447.39"/>
    <m/>
    <s v="6522447.39"/>
    <n v="0"/>
    <b v="0"/>
    <b v="1"/>
  </r>
  <r>
    <s v="C"/>
    <s v="A"/>
    <n v="20210101"/>
    <n v="2021"/>
    <n v="52"/>
    <x v="1"/>
    <n v="562"/>
    <s v="NER"/>
    <x v="0"/>
    <s v="M"/>
    <s v="Import"/>
    <n v="0"/>
    <s v="W00"/>
    <x v="0"/>
    <n v="0"/>
    <s v="W00"/>
    <s v="World"/>
    <s v="H5"/>
    <s v="HS"/>
    <b v="1"/>
    <n v="31"/>
    <s v="Fertilizers"/>
    <s v="Fertilizers"/>
    <s v="Others"/>
    <x v="0"/>
    <x v="0"/>
    <b v="0"/>
    <s v="C00"/>
    <s v="TOTAL CPC"/>
    <n v="0"/>
    <n v="0"/>
    <s v="TOTAL MOT"/>
    <n v="-1"/>
    <s v="N/A"/>
    <n v="0"/>
    <b v="0"/>
    <n v="-1"/>
    <s v="N/A"/>
    <n v="0"/>
    <b v="0"/>
    <n v="0"/>
    <b v="0"/>
    <n v="0"/>
    <b v="0"/>
    <s v="17618042.33"/>
    <n v="0"/>
    <s v="17618042.33"/>
    <n v="0"/>
    <b v="0"/>
    <b v="1"/>
  </r>
  <r>
    <s v="C"/>
    <s v="A"/>
    <n v="20210101"/>
    <n v="2021"/>
    <n v="52"/>
    <x v="1"/>
    <n v="562"/>
    <s v="NER"/>
    <x v="0"/>
    <s v="M"/>
    <s v="Import"/>
    <n v="156"/>
    <s v="CHN"/>
    <x v="1"/>
    <n v="0"/>
    <s v="W00"/>
    <s v="World"/>
    <s v="H5"/>
    <s v="HS"/>
    <b v="1"/>
    <n v="31"/>
    <s v="Fertilizers"/>
    <s v="Fertilizers"/>
    <s v="Others"/>
    <x v="0"/>
    <x v="0"/>
    <b v="0"/>
    <s v="C00"/>
    <s v="TOTAL CPC"/>
    <n v="0"/>
    <n v="0"/>
    <s v="TOTAL MOT"/>
    <n v="-1"/>
    <s v="N/A"/>
    <n v="0"/>
    <b v="0"/>
    <n v="-1"/>
    <s v="N/A"/>
    <n v="0"/>
    <b v="0"/>
    <n v="0"/>
    <b v="0"/>
    <n v="0"/>
    <b v="0"/>
    <s v="26860.06"/>
    <n v="0"/>
    <s v="26860.06"/>
    <n v="0"/>
    <b v="0"/>
    <b v="1"/>
  </r>
  <r>
    <s v="C"/>
    <s v="A"/>
    <n v="20210101"/>
    <n v="2021"/>
    <n v="52"/>
    <x v="1"/>
    <n v="562"/>
    <s v="NER"/>
    <x v="0"/>
    <s v="M"/>
    <s v="Import"/>
    <n v="204"/>
    <s v="BEN"/>
    <x v="2"/>
    <n v="0"/>
    <s v="W00"/>
    <s v="World"/>
    <s v="H5"/>
    <s v="HS"/>
    <b v="1"/>
    <n v="31"/>
    <s v="Fertilizers"/>
    <s v="Fertilizers"/>
    <s v="Others"/>
    <x v="0"/>
    <x v="0"/>
    <b v="0"/>
    <s v="C00"/>
    <s v="TOTAL CPC"/>
    <n v="0"/>
    <n v="0"/>
    <s v="TOTAL MOT"/>
    <n v="-1"/>
    <s v="N/A"/>
    <n v="0"/>
    <b v="0"/>
    <n v="-1"/>
    <s v="N/A"/>
    <n v="0"/>
    <b v="0"/>
    <n v="0"/>
    <b v="0"/>
    <n v="0"/>
    <b v="0"/>
    <s v="1854014.34"/>
    <n v="0"/>
    <s v="1854014.34"/>
    <n v="0"/>
    <b v="0"/>
    <b v="1"/>
  </r>
  <r>
    <s v="C"/>
    <s v="A"/>
    <n v="20210101"/>
    <n v="2021"/>
    <n v="52"/>
    <x v="1"/>
    <n v="562"/>
    <s v="NER"/>
    <x v="0"/>
    <s v="M"/>
    <s v="Import"/>
    <n v="251"/>
    <s v="FRA"/>
    <x v="3"/>
    <n v="0"/>
    <s v="W00"/>
    <s v="World"/>
    <s v="H5"/>
    <s v="HS"/>
    <b v="1"/>
    <n v="31"/>
    <s v="Fertilizers"/>
    <s v="Fertilizers"/>
    <s v="Others"/>
    <x v="0"/>
    <x v="0"/>
    <b v="0"/>
    <s v="C00"/>
    <s v="TOTAL CPC"/>
    <n v="0"/>
    <n v="0"/>
    <s v="TOTAL MOT"/>
    <n v="-1"/>
    <s v="N/A"/>
    <n v="0"/>
    <b v="0"/>
    <n v="-1"/>
    <s v="N/A"/>
    <n v="0"/>
    <b v="0"/>
    <n v="0"/>
    <b v="0"/>
    <n v="0"/>
    <b v="0"/>
    <s v="2214170.49"/>
    <n v="0"/>
    <s v="2214170.49"/>
    <n v="0"/>
    <b v="0"/>
    <b v="1"/>
  </r>
  <r>
    <s v="C"/>
    <s v="A"/>
    <n v="20210101"/>
    <n v="2021"/>
    <n v="52"/>
    <x v="1"/>
    <n v="562"/>
    <s v="NER"/>
    <x v="0"/>
    <s v="M"/>
    <s v="Import"/>
    <n v="266"/>
    <s v="GAB"/>
    <x v="40"/>
    <n v="0"/>
    <s v="W00"/>
    <s v="World"/>
    <s v="H5"/>
    <s v="HS"/>
    <b v="1"/>
    <n v="31"/>
    <s v="Fertilizers"/>
    <s v="Fertilizers"/>
    <s v="Others"/>
    <x v="0"/>
    <x v="0"/>
    <b v="0"/>
    <s v="C00"/>
    <s v="TOTAL CPC"/>
    <n v="0"/>
    <n v="0"/>
    <s v="TOTAL MOT"/>
    <n v="-1"/>
    <s v="N/A"/>
    <n v="0"/>
    <b v="0"/>
    <n v="-1"/>
    <s v="N/A"/>
    <n v="0"/>
    <b v="0"/>
    <n v="0"/>
    <b v="0"/>
    <n v="0"/>
    <b v="0"/>
    <s v="2220.62"/>
    <n v="0"/>
    <s v="2220.62"/>
    <n v="0"/>
    <b v="0"/>
    <b v="1"/>
  </r>
  <r>
    <s v="C"/>
    <s v="A"/>
    <n v="20210101"/>
    <n v="2021"/>
    <n v="52"/>
    <x v="1"/>
    <n v="562"/>
    <s v="NER"/>
    <x v="0"/>
    <s v="M"/>
    <s v="Import"/>
    <n v="276"/>
    <s v="DEU"/>
    <x v="4"/>
    <n v="0"/>
    <s v="W00"/>
    <s v="World"/>
    <s v="H5"/>
    <s v="HS"/>
    <b v="1"/>
    <n v="31"/>
    <s v="Fertilizers"/>
    <s v="Fertilizers"/>
    <s v="Others"/>
    <x v="0"/>
    <x v="0"/>
    <b v="0"/>
    <s v="C00"/>
    <s v="TOTAL CPC"/>
    <n v="0"/>
    <n v="0"/>
    <s v="TOTAL MOT"/>
    <n v="-1"/>
    <s v="N/A"/>
    <n v="0"/>
    <b v="0"/>
    <n v="-1"/>
    <s v="N/A"/>
    <n v="0"/>
    <b v="0"/>
    <n v="0"/>
    <b v="0"/>
    <n v="0"/>
    <b v="0"/>
    <s v="345.22"/>
    <n v="0"/>
    <s v="345.22"/>
    <n v="0"/>
    <b v="0"/>
    <b v="1"/>
  </r>
  <r>
    <s v="C"/>
    <s v="A"/>
    <n v="20210101"/>
    <n v="2021"/>
    <n v="52"/>
    <x v="1"/>
    <n v="562"/>
    <s v="NER"/>
    <x v="0"/>
    <s v="M"/>
    <s v="Import"/>
    <n v="288"/>
    <s v="GHA"/>
    <x v="5"/>
    <n v="0"/>
    <s v="W00"/>
    <s v="World"/>
    <s v="H5"/>
    <s v="HS"/>
    <b v="1"/>
    <n v="31"/>
    <s v="Fertilizers"/>
    <s v="Fertilizers"/>
    <s v="Others"/>
    <x v="0"/>
    <x v="0"/>
    <b v="0"/>
    <s v="C00"/>
    <s v="TOTAL CPC"/>
    <n v="0"/>
    <n v="0"/>
    <s v="TOTAL MOT"/>
    <n v="-1"/>
    <s v="N/A"/>
    <n v="0"/>
    <b v="0"/>
    <n v="-1"/>
    <s v="N/A"/>
    <n v="0"/>
    <b v="0"/>
    <n v="0"/>
    <b v="0"/>
    <n v="0"/>
    <b v="0"/>
    <s v="264237.6"/>
    <n v="0"/>
    <s v="264237.6"/>
    <n v="0"/>
    <b v="0"/>
    <b v="1"/>
  </r>
  <r>
    <s v="C"/>
    <s v="A"/>
    <n v="20210101"/>
    <n v="2021"/>
    <n v="52"/>
    <x v="1"/>
    <n v="562"/>
    <s v="NER"/>
    <x v="0"/>
    <s v="M"/>
    <s v="Import"/>
    <n v="384"/>
    <s v="CIV"/>
    <x v="6"/>
    <n v="0"/>
    <s v="W00"/>
    <s v="World"/>
    <s v="H5"/>
    <s v="HS"/>
    <b v="1"/>
    <n v="31"/>
    <s v="Fertilizers"/>
    <s v="Fertilizers"/>
    <s v="Others"/>
    <x v="0"/>
    <x v="0"/>
    <b v="0"/>
    <s v="C00"/>
    <s v="TOTAL CPC"/>
    <n v="0"/>
    <n v="0"/>
    <s v="TOTAL MOT"/>
    <n v="-1"/>
    <s v="N/A"/>
    <n v="0"/>
    <b v="0"/>
    <n v="-1"/>
    <s v="N/A"/>
    <n v="0"/>
    <b v="0"/>
    <n v="0"/>
    <b v="0"/>
    <n v="0"/>
    <b v="0"/>
    <s v="639931.24"/>
    <n v="0"/>
    <s v="639931.24"/>
    <n v="0"/>
    <b v="0"/>
    <b v="1"/>
  </r>
  <r>
    <s v="C"/>
    <s v="A"/>
    <n v="20210101"/>
    <n v="2021"/>
    <n v="52"/>
    <x v="1"/>
    <n v="562"/>
    <s v="NER"/>
    <x v="0"/>
    <s v="M"/>
    <s v="Import"/>
    <n v="414"/>
    <s v="KWT"/>
    <x v="41"/>
    <n v="0"/>
    <s v="W00"/>
    <s v="World"/>
    <s v="H5"/>
    <s v="HS"/>
    <b v="1"/>
    <n v="31"/>
    <s v="Fertilizers"/>
    <s v="Fertilizers"/>
    <s v="Others"/>
    <x v="0"/>
    <x v="0"/>
    <b v="0"/>
    <s v="C00"/>
    <s v="TOTAL CPC"/>
    <n v="0"/>
    <n v="0"/>
    <s v="TOTAL MOT"/>
    <n v="-1"/>
    <s v="N/A"/>
    <n v="0"/>
    <b v="0"/>
    <n v="-1"/>
    <s v="N/A"/>
    <n v="0"/>
    <b v="0"/>
    <n v="0"/>
    <b v="0"/>
    <n v="0"/>
    <b v="0"/>
    <s v="3249.4"/>
    <n v="0"/>
    <s v="3249.4"/>
    <n v="0"/>
    <b v="0"/>
    <b v="1"/>
  </r>
  <r>
    <s v="C"/>
    <s v="A"/>
    <n v="20210101"/>
    <n v="2021"/>
    <n v="52"/>
    <x v="1"/>
    <n v="562"/>
    <s v="NER"/>
    <x v="0"/>
    <s v="M"/>
    <s v="Import"/>
    <n v="434"/>
    <s v="LBY"/>
    <x v="42"/>
    <n v="0"/>
    <s v="W00"/>
    <s v="World"/>
    <s v="H5"/>
    <s v="HS"/>
    <b v="1"/>
    <n v="31"/>
    <s v="Fertilizers"/>
    <s v="Fertilizers"/>
    <s v="Others"/>
    <x v="0"/>
    <x v="0"/>
    <b v="0"/>
    <s v="C00"/>
    <s v="TOTAL CPC"/>
    <n v="0"/>
    <n v="0"/>
    <s v="TOTAL MOT"/>
    <n v="-1"/>
    <s v="N/A"/>
    <n v="0"/>
    <b v="0"/>
    <n v="-1"/>
    <s v="N/A"/>
    <n v="0"/>
    <b v="0"/>
    <n v="0"/>
    <b v="0"/>
    <n v="0"/>
    <b v="0"/>
    <s v="31821.28"/>
    <n v="0"/>
    <s v="31821.28"/>
    <n v="0"/>
    <b v="0"/>
    <b v="1"/>
  </r>
  <r>
    <s v="C"/>
    <s v="A"/>
    <n v="20210101"/>
    <n v="2021"/>
    <n v="52"/>
    <x v="1"/>
    <n v="562"/>
    <s v="NER"/>
    <x v="0"/>
    <s v="M"/>
    <s v="Import"/>
    <n v="504"/>
    <s v="MAR"/>
    <x v="43"/>
    <n v="0"/>
    <s v="W00"/>
    <s v="World"/>
    <s v="H5"/>
    <s v="HS"/>
    <b v="1"/>
    <n v="31"/>
    <s v="Fertilizers"/>
    <s v="Fertilizers"/>
    <s v="Others"/>
    <x v="0"/>
    <x v="0"/>
    <b v="0"/>
    <s v="C00"/>
    <s v="TOTAL CPC"/>
    <n v="0"/>
    <n v="0"/>
    <s v="TOTAL MOT"/>
    <n v="-1"/>
    <s v="N/A"/>
    <n v="0"/>
    <b v="0"/>
    <n v="-1"/>
    <s v="N/A"/>
    <n v="0"/>
    <b v="0"/>
    <n v="0"/>
    <b v="0"/>
    <n v="0"/>
    <b v="0"/>
    <s v="2467024.65"/>
    <n v="0"/>
    <s v="2467024.65"/>
    <n v="0"/>
    <b v="0"/>
    <b v="1"/>
  </r>
  <r>
    <s v="C"/>
    <s v="A"/>
    <n v="20210101"/>
    <n v="2021"/>
    <n v="52"/>
    <x v="1"/>
    <n v="562"/>
    <s v="NER"/>
    <x v="0"/>
    <s v="M"/>
    <s v="Import"/>
    <n v="528"/>
    <s v="NLD"/>
    <x v="7"/>
    <n v="0"/>
    <s v="W00"/>
    <s v="World"/>
    <s v="H5"/>
    <s v="HS"/>
    <b v="1"/>
    <n v="31"/>
    <s v="Fertilizers"/>
    <s v="Fertilizers"/>
    <s v="Others"/>
    <x v="0"/>
    <x v="0"/>
    <b v="0"/>
    <s v="C00"/>
    <s v="TOTAL CPC"/>
    <n v="0"/>
    <n v="0"/>
    <s v="TOTAL MOT"/>
    <n v="-1"/>
    <s v="N/A"/>
    <n v="0"/>
    <b v="0"/>
    <n v="-1"/>
    <s v="N/A"/>
    <n v="0"/>
    <b v="0"/>
    <n v="0"/>
    <b v="0"/>
    <n v="0"/>
    <b v="0"/>
    <s v="21039.9"/>
    <n v="0"/>
    <s v="21039.9"/>
    <n v="0"/>
    <b v="0"/>
    <b v="1"/>
  </r>
  <r>
    <s v="C"/>
    <s v="A"/>
    <n v="20210101"/>
    <n v="2021"/>
    <n v="52"/>
    <x v="1"/>
    <n v="562"/>
    <s v="NER"/>
    <x v="0"/>
    <s v="M"/>
    <s v="Import"/>
    <n v="566"/>
    <s v="NGA"/>
    <x v="8"/>
    <n v="0"/>
    <s v="W00"/>
    <s v="World"/>
    <s v="H5"/>
    <s v="HS"/>
    <b v="1"/>
    <n v="31"/>
    <s v="Fertilizers"/>
    <s v="Fertilizers"/>
    <s v="Others"/>
    <x v="0"/>
    <x v="0"/>
    <b v="0"/>
    <s v="C00"/>
    <s v="TOTAL CPC"/>
    <n v="0"/>
    <n v="0"/>
    <s v="TOTAL MOT"/>
    <n v="-1"/>
    <s v="N/A"/>
    <n v="0"/>
    <b v="0"/>
    <n v="-1"/>
    <s v="N/A"/>
    <n v="0"/>
    <b v="0"/>
    <n v="0"/>
    <b v="0"/>
    <n v="0"/>
    <b v="0"/>
    <s v="4794365.36"/>
    <n v="0"/>
    <s v="4794365.36"/>
    <n v="0"/>
    <b v="0"/>
    <b v="1"/>
  </r>
  <r>
    <s v="C"/>
    <s v="A"/>
    <n v="20210101"/>
    <n v="2021"/>
    <n v="52"/>
    <x v="1"/>
    <n v="562"/>
    <s v="NER"/>
    <x v="0"/>
    <s v="M"/>
    <s v="Import"/>
    <n v="579"/>
    <s v="NOR"/>
    <x v="44"/>
    <n v="0"/>
    <s v="W00"/>
    <s v="World"/>
    <s v="H5"/>
    <s v="HS"/>
    <b v="1"/>
    <n v="31"/>
    <s v="Fertilizers"/>
    <s v="Fertilizers"/>
    <s v="Others"/>
    <x v="0"/>
    <x v="0"/>
    <b v="0"/>
    <s v="C00"/>
    <s v="TOTAL CPC"/>
    <n v="0"/>
    <n v="0"/>
    <s v="TOTAL MOT"/>
    <n v="-1"/>
    <s v="N/A"/>
    <n v="0"/>
    <b v="0"/>
    <n v="-1"/>
    <s v="N/A"/>
    <n v="0"/>
    <b v="0"/>
    <n v="0"/>
    <b v="0"/>
    <n v="0"/>
    <b v="0"/>
    <s v="170117.75"/>
    <n v="0"/>
    <s v="170117.75"/>
    <n v="0"/>
    <b v="0"/>
    <b v="1"/>
  </r>
  <r>
    <s v="C"/>
    <s v="A"/>
    <n v="20210101"/>
    <n v="2021"/>
    <n v="52"/>
    <x v="1"/>
    <n v="562"/>
    <s v="NER"/>
    <x v="0"/>
    <s v="M"/>
    <s v="Import"/>
    <n v="643"/>
    <s v="RUS"/>
    <x v="9"/>
    <n v="0"/>
    <s v="W00"/>
    <s v="World"/>
    <s v="H5"/>
    <s v="HS"/>
    <b v="1"/>
    <n v="31"/>
    <s v="Fertilizers"/>
    <s v="Fertilizers"/>
    <s v="Others"/>
    <x v="0"/>
    <x v="0"/>
    <b v="0"/>
    <s v="C00"/>
    <s v="TOTAL CPC"/>
    <n v="0"/>
    <n v="0"/>
    <s v="TOTAL MOT"/>
    <n v="-1"/>
    <s v="N/A"/>
    <n v="0"/>
    <b v="0"/>
    <n v="-1"/>
    <s v="N/A"/>
    <n v="0"/>
    <b v="0"/>
    <n v="0"/>
    <b v="0"/>
    <n v="0"/>
    <b v="0"/>
    <s v="86693.77"/>
    <n v="0"/>
    <s v="86693.77"/>
    <n v="0"/>
    <b v="0"/>
    <b v="1"/>
  </r>
  <r>
    <s v="C"/>
    <s v="A"/>
    <n v="20210101"/>
    <n v="2021"/>
    <n v="52"/>
    <x v="1"/>
    <n v="562"/>
    <s v="NER"/>
    <x v="0"/>
    <s v="M"/>
    <s v="Import"/>
    <n v="686"/>
    <s v="SEN"/>
    <x v="10"/>
    <n v="0"/>
    <s v="W00"/>
    <s v="World"/>
    <s v="H5"/>
    <s v="HS"/>
    <b v="1"/>
    <n v="31"/>
    <s v="Fertilizers"/>
    <s v="Fertilizers"/>
    <s v="Others"/>
    <x v="0"/>
    <x v="0"/>
    <b v="0"/>
    <s v="C00"/>
    <s v="TOTAL CPC"/>
    <n v="0"/>
    <n v="0"/>
    <s v="TOTAL MOT"/>
    <n v="-1"/>
    <s v="N/A"/>
    <n v="0"/>
    <b v="0"/>
    <n v="-1"/>
    <s v="N/A"/>
    <n v="0"/>
    <b v="0"/>
    <n v="0"/>
    <b v="0"/>
    <n v="0"/>
    <b v="0"/>
    <s v="340.64"/>
    <n v="0"/>
    <s v="340.64"/>
    <n v="0"/>
    <b v="0"/>
    <b v="1"/>
  </r>
  <r>
    <s v="C"/>
    <s v="A"/>
    <n v="20210101"/>
    <n v="2021"/>
    <n v="52"/>
    <x v="1"/>
    <n v="562"/>
    <s v="NER"/>
    <x v="0"/>
    <s v="M"/>
    <s v="Import"/>
    <n v="699"/>
    <s v="IND"/>
    <x v="11"/>
    <n v="0"/>
    <s v="W00"/>
    <s v="World"/>
    <s v="H5"/>
    <s v="HS"/>
    <b v="1"/>
    <n v="31"/>
    <s v="Fertilizers"/>
    <s v="Fertilizers"/>
    <s v="Others"/>
    <x v="0"/>
    <x v="0"/>
    <b v="0"/>
    <s v="C00"/>
    <s v="TOTAL CPC"/>
    <n v="0"/>
    <n v="0"/>
    <s v="TOTAL MOT"/>
    <n v="-1"/>
    <s v="N/A"/>
    <n v="0"/>
    <b v="0"/>
    <n v="-1"/>
    <s v="N/A"/>
    <n v="0"/>
    <b v="0"/>
    <n v="0"/>
    <b v="0"/>
    <n v="0"/>
    <b v="0"/>
    <s v="2878116.5"/>
    <n v="0"/>
    <s v="2878116.5"/>
    <n v="0"/>
    <b v="0"/>
    <b v="1"/>
  </r>
  <r>
    <s v="C"/>
    <s v="A"/>
    <n v="20210101"/>
    <n v="2021"/>
    <n v="52"/>
    <x v="1"/>
    <n v="562"/>
    <s v="NER"/>
    <x v="0"/>
    <s v="M"/>
    <s v="Import"/>
    <n v="724"/>
    <s v="ESP"/>
    <x v="12"/>
    <n v="0"/>
    <s v="W00"/>
    <s v="World"/>
    <s v="H5"/>
    <s v="HS"/>
    <b v="1"/>
    <n v="31"/>
    <s v="Fertilizers"/>
    <s v="Fertilizers"/>
    <s v="Others"/>
    <x v="0"/>
    <x v="0"/>
    <b v="0"/>
    <s v="C00"/>
    <s v="TOTAL CPC"/>
    <n v="0"/>
    <n v="0"/>
    <s v="TOTAL MOT"/>
    <n v="-1"/>
    <s v="N/A"/>
    <n v="0"/>
    <b v="0"/>
    <n v="-1"/>
    <s v="N/A"/>
    <n v="0"/>
    <b v="0"/>
    <n v="0"/>
    <b v="0"/>
    <n v="0"/>
    <b v="0"/>
    <s v="286019.86"/>
    <n v="0"/>
    <s v="286019.86"/>
    <n v="0"/>
    <b v="0"/>
    <b v="1"/>
  </r>
  <r>
    <s v="C"/>
    <s v="A"/>
    <n v="20210101"/>
    <n v="2021"/>
    <n v="52"/>
    <x v="1"/>
    <n v="562"/>
    <s v="NER"/>
    <x v="0"/>
    <s v="M"/>
    <s v="Import"/>
    <n v="752"/>
    <s v="SWE"/>
    <x v="13"/>
    <n v="0"/>
    <s v="W00"/>
    <s v="World"/>
    <s v="H5"/>
    <s v="HS"/>
    <b v="1"/>
    <n v="31"/>
    <s v="Fertilizers"/>
    <s v="Fertilizers"/>
    <s v="Others"/>
    <x v="0"/>
    <x v="0"/>
    <b v="0"/>
    <s v="C00"/>
    <s v="TOTAL CPC"/>
    <n v="0"/>
    <n v="0"/>
    <s v="TOTAL MOT"/>
    <n v="-1"/>
    <s v="N/A"/>
    <n v="0"/>
    <b v="0"/>
    <n v="-1"/>
    <s v="N/A"/>
    <n v="0"/>
    <b v="0"/>
    <n v="0"/>
    <b v="0"/>
    <n v="0"/>
    <b v="0"/>
    <s v="1576599.44"/>
    <n v="0"/>
    <s v="1576599.44"/>
    <n v="0"/>
    <b v="0"/>
    <b v="1"/>
  </r>
  <r>
    <s v="C"/>
    <s v="A"/>
    <n v="20210101"/>
    <n v="2021"/>
    <n v="52"/>
    <x v="1"/>
    <n v="562"/>
    <s v="NER"/>
    <x v="0"/>
    <s v="M"/>
    <s v="Import"/>
    <n v="768"/>
    <s v="TGO"/>
    <x v="14"/>
    <n v="0"/>
    <s v="W00"/>
    <s v="World"/>
    <s v="H5"/>
    <s v="HS"/>
    <b v="1"/>
    <n v="31"/>
    <s v="Fertilizers"/>
    <s v="Fertilizers"/>
    <s v="Others"/>
    <x v="0"/>
    <x v="0"/>
    <b v="0"/>
    <s v="C00"/>
    <s v="TOTAL CPC"/>
    <n v="0"/>
    <n v="0"/>
    <s v="TOTAL MOT"/>
    <n v="-1"/>
    <s v="N/A"/>
    <n v="0"/>
    <b v="0"/>
    <n v="-1"/>
    <s v="N/A"/>
    <n v="0"/>
    <b v="0"/>
    <n v="0"/>
    <b v="0"/>
    <n v="0"/>
    <b v="0"/>
    <s v="227078.94"/>
    <n v="0"/>
    <s v="227078.94"/>
    <n v="0"/>
    <b v="0"/>
    <b v="1"/>
  </r>
  <r>
    <s v="C"/>
    <s v="A"/>
    <n v="20210101"/>
    <n v="2021"/>
    <n v="52"/>
    <x v="1"/>
    <n v="562"/>
    <s v="NER"/>
    <x v="0"/>
    <s v="M"/>
    <s v="Import"/>
    <n v="788"/>
    <s v="TUN"/>
    <x v="45"/>
    <n v="0"/>
    <s v="W00"/>
    <s v="World"/>
    <s v="H5"/>
    <s v="HS"/>
    <b v="1"/>
    <n v="31"/>
    <s v="Fertilizers"/>
    <s v="Fertilizers"/>
    <s v="Others"/>
    <x v="0"/>
    <x v="0"/>
    <b v="0"/>
    <s v="C00"/>
    <s v="TOTAL CPC"/>
    <n v="0"/>
    <n v="0"/>
    <s v="TOTAL MOT"/>
    <n v="-1"/>
    <s v="N/A"/>
    <n v="0"/>
    <b v="0"/>
    <n v="-1"/>
    <s v="N/A"/>
    <n v="0"/>
    <b v="0"/>
    <n v="0"/>
    <b v="0"/>
    <n v="0"/>
    <b v="0"/>
    <s v="2142.55"/>
    <n v="0"/>
    <s v="2142.55"/>
    <n v="0"/>
    <b v="0"/>
    <b v="1"/>
  </r>
  <r>
    <s v="C"/>
    <s v="A"/>
    <n v="20210101"/>
    <n v="2021"/>
    <n v="52"/>
    <x v="1"/>
    <n v="562"/>
    <s v="NER"/>
    <x v="0"/>
    <s v="M"/>
    <s v="Import"/>
    <n v="792"/>
    <s v="TUR"/>
    <x v="33"/>
    <n v="0"/>
    <s v="W00"/>
    <s v="World"/>
    <s v="H5"/>
    <s v="HS"/>
    <b v="1"/>
    <n v="31"/>
    <s v="Fertilizers"/>
    <s v="Fertilizers"/>
    <s v="Others"/>
    <x v="0"/>
    <x v="0"/>
    <b v="0"/>
    <s v="C00"/>
    <s v="TOTAL CPC"/>
    <n v="0"/>
    <n v="0"/>
    <s v="TOTAL MOT"/>
    <n v="-1"/>
    <s v="N/A"/>
    <n v="0"/>
    <b v="0"/>
    <n v="-1"/>
    <s v="N/A"/>
    <n v="0"/>
    <b v="0"/>
    <n v="0"/>
    <b v="0"/>
    <n v="0"/>
    <b v="0"/>
    <s v="29106.7"/>
    <n v="0"/>
    <s v="29106.7"/>
    <n v="0"/>
    <b v="0"/>
    <b v="1"/>
  </r>
  <r>
    <s v="C"/>
    <s v="A"/>
    <n v="20210101"/>
    <n v="2021"/>
    <n v="52"/>
    <x v="1"/>
    <n v="562"/>
    <s v="NER"/>
    <x v="0"/>
    <s v="M"/>
    <s v="Import"/>
    <n v="854"/>
    <s v="BFA"/>
    <x v="16"/>
    <n v="0"/>
    <s v="W00"/>
    <s v="World"/>
    <s v="H5"/>
    <s v="HS"/>
    <b v="1"/>
    <n v="31"/>
    <s v="Fertilizers"/>
    <s v="Fertilizers"/>
    <s v="Others"/>
    <x v="0"/>
    <x v="0"/>
    <b v="0"/>
    <s v="C00"/>
    <s v="TOTAL CPC"/>
    <n v="0"/>
    <n v="0"/>
    <s v="TOTAL MOT"/>
    <n v="-1"/>
    <s v="N/A"/>
    <n v="0"/>
    <b v="0"/>
    <n v="-1"/>
    <s v="N/A"/>
    <n v="0"/>
    <b v="0"/>
    <n v="0"/>
    <b v="0"/>
    <n v="0"/>
    <b v="0"/>
    <s v="42546.02"/>
    <n v="0"/>
    <s v="42546.02"/>
    <n v="0"/>
    <b v="0"/>
    <b v="1"/>
  </r>
  <r>
    <s v="C"/>
    <s v="A"/>
    <n v="20210101"/>
    <n v="2021"/>
    <n v="52"/>
    <x v="1"/>
    <n v="180"/>
    <s v="COD"/>
    <x v="1"/>
    <s v="M"/>
    <s v="Import"/>
    <n v="0"/>
    <s v="W00"/>
    <x v="0"/>
    <n v="0"/>
    <s v="W00"/>
    <s v="World"/>
    <s v="H5"/>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52748"/>
    <b v="0"/>
    <n v="8"/>
    <s v="kg"/>
    <n v="52748"/>
    <b v="0"/>
    <n v="52748"/>
    <b v="0"/>
    <n v="0"/>
    <b v="0"/>
    <s v="18683.75"/>
    <m/>
    <s v="18683.75"/>
    <n v="0"/>
    <b v="0"/>
    <b v="1"/>
  </r>
  <r>
    <s v="C"/>
    <s v="A"/>
    <n v="20210101"/>
    <n v="2021"/>
    <n v="52"/>
    <x v="1"/>
    <n v="180"/>
    <s v="COD"/>
    <x v="1"/>
    <s v="M"/>
    <s v="Import"/>
    <n v="156"/>
    <s v="CHN"/>
    <x v="1"/>
    <n v="0"/>
    <s v="W00"/>
    <s v="World"/>
    <s v="H5"/>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6000"/>
    <b v="0"/>
    <n v="8"/>
    <s v="kg"/>
    <n v="6000"/>
    <b v="0"/>
    <n v="6000"/>
    <b v="0"/>
    <n v="0"/>
    <b v="0"/>
    <s v="5874.26"/>
    <m/>
    <s v="5874.26"/>
    <n v="0"/>
    <b v="0"/>
    <b v="1"/>
  </r>
  <r>
    <s v="C"/>
    <s v="A"/>
    <n v="20210101"/>
    <n v="2021"/>
    <n v="52"/>
    <x v="1"/>
    <n v="180"/>
    <s v="COD"/>
    <x v="1"/>
    <s v="M"/>
    <s v="Import"/>
    <n v="380"/>
    <s v="ITA"/>
    <x v="20"/>
    <n v="0"/>
    <s v="W00"/>
    <s v="World"/>
    <s v="H5"/>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611"/>
    <b v="0"/>
    <n v="8"/>
    <s v="kg"/>
    <n v="611"/>
    <b v="0"/>
    <n v="611"/>
    <b v="0"/>
    <n v="0"/>
    <b v="0"/>
    <s v="1099.8"/>
    <m/>
    <s v="1099.8"/>
    <n v="0"/>
    <b v="0"/>
    <b v="1"/>
  </r>
  <r>
    <s v="C"/>
    <s v="A"/>
    <n v="20210101"/>
    <n v="2021"/>
    <n v="52"/>
    <x v="1"/>
    <n v="180"/>
    <s v="COD"/>
    <x v="1"/>
    <s v="M"/>
    <s v="Import"/>
    <n v="646"/>
    <s v="RWA"/>
    <x v="28"/>
    <n v="0"/>
    <s v="W00"/>
    <s v="World"/>
    <s v="H5"/>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3345"/>
    <b v="0"/>
    <n v="8"/>
    <s v="kg"/>
    <n v="3345"/>
    <b v="0"/>
    <n v="3345"/>
    <b v="0"/>
    <n v="0"/>
    <b v="0"/>
    <s v="747.91"/>
    <m/>
    <s v="747.91"/>
    <n v="0"/>
    <b v="0"/>
    <b v="1"/>
  </r>
  <r>
    <s v="C"/>
    <s v="A"/>
    <n v="20210101"/>
    <n v="2021"/>
    <n v="52"/>
    <x v="1"/>
    <n v="180"/>
    <s v="COD"/>
    <x v="1"/>
    <s v="M"/>
    <s v="Import"/>
    <n v="710"/>
    <s v="ZAF"/>
    <x v="30"/>
    <n v="0"/>
    <s v="W00"/>
    <s v="World"/>
    <s v="H5"/>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2"/>
    <b v="0"/>
    <n v="8"/>
    <s v="kg"/>
    <n v="2"/>
    <b v="0"/>
    <n v="2"/>
    <b v="0"/>
    <n v="0"/>
    <b v="0"/>
    <s v="99.92"/>
    <m/>
    <s v="99.92"/>
    <n v="0"/>
    <b v="0"/>
    <b v="1"/>
  </r>
  <r>
    <s v="C"/>
    <s v="A"/>
    <n v="20210101"/>
    <n v="2021"/>
    <n v="52"/>
    <x v="1"/>
    <n v="180"/>
    <s v="COD"/>
    <x v="1"/>
    <s v="M"/>
    <s v="Import"/>
    <n v="784"/>
    <s v="ARE"/>
    <x v="32"/>
    <n v="0"/>
    <s v="W00"/>
    <s v="World"/>
    <s v="H5"/>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15200"/>
    <b v="0"/>
    <n v="8"/>
    <s v="kg"/>
    <n v="15200"/>
    <b v="0"/>
    <n v="15200"/>
    <b v="0"/>
    <n v="0"/>
    <b v="0"/>
    <s v="3016.54"/>
    <m/>
    <s v="3016.54"/>
    <n v="0"/>
    <b v="0"/>
    <b v="1"/>
  </r>
  <r>
    <s v="C"/>
    <s v="A"/>
    <n v="20210101"/>
    <n v="2021"/>
    <n v="52"/>
    <x v="1"/>
    <n v="180"/>
    <s v="COD"/>
    <x v="1"/>
    <s v="M"/>
    <s v="Import"/>
    <n v="800"/>
    <s v="UGA"/>
    <x v="34"/>
    <n v="0"/>
    <s v="W00"/>
    <s v="World"/>
    <s v="H5"/>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17590"/>
    <b v="0"/>
    <n v="8"/>
    <s v="kg"/>
    <n v="17590"/>
    <b v="0"/>
    <n v="17590"/>
    <b v="0"/>
    <n v="0"/>
    <b v="0"/>
    <s v="2865.85"/>
    <m/>
    <s v="2865.85"/>
    <n v="0"/>
    <b v="0"/>
    <b v="1"/>
  </r>
  <r>
    <s v="C"/>
    <s v="A"/>
    <n v="20210101"/>
    <n v="2021"/>
    <n v="52"/>
    <x v="1"/>
    <n v="180"/>
    <s v="COD"/>
    <x v="1"/>
    <s v="M"/>
    <s v="Import"/>
    <n v="894"/>
    <s v="ZMB"/>
    <x v="39"/>
    <n v="0"/>
    <s v="W00"/>
    <s v="World"/>
    <s v="H5"/>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10000"/>
    <b v="0"/>
    <n v="8"/>
    <s v="kg"/>
    <n v="10000"/>
    <b v="0"/>
    <n v="10000"/>
    <b v="0"/>
    <n v="0"/>
    <b v="0"/>
    <s v="4979.47"/>
    <m/>
    <s v="4979.47"/>
    <n v="0"/>
    <b v="0"/>
    <b v="1"/>
  </r>
  <r>
    <s v="C"/>
    <s v="A"/>
    <n v="20210101"/>
    <n v="2021"/>
    <n v="52"/>
    <x v="1"/>
    <n v="562"/>
    <s v="NER"/>
    <x v="0"/>
    <s v="M"/>
    <s v="Import"/>
    <n v="0"/>
    <s v="W00"/>
    <x v="0"/>
    <n v="0"/>
    <s v="W00"/>
    <s v="World"/>
    <s v="H5"/>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3000"/>
    <b v="0"/>
    <n v="8"/>
    <s v="kg"/>
    <n v="3000"/>
    <b v="0"/>
    <n v="3000"/>
    <b v="0"/>
    <n v="0"/>
    <b v="0"/>
    <s v="3249.4"/>
    <n v="0"/>
    <s v="3249.4"/>
    <n v="0"/>
    <b v="0"/>
    <b v="1"/>
  </r>
  <r>
    <s v="C"/>
    <s v="A"/>
    <n v="20210101"/>
    <n v="2021"/>
    <n v="52"/>
    <x v="1"/>
    <n v="562"/>
    <s v="NER"/>
    <x v="0"/>
    <s v="M"/>
    <s v="Import"/>
    <n v="414"/>
    <s v="KWT"/>
    <x v="41"/>
    <n v="0"/>
    <s v="W00"/>
    <s v="World"/>
    <s v="H5"/>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3000"/>
    <b v="0"/>
    <n v="8"/>
    <s v="kg"/>
    <n v="3000"/>
    <b v="0"/>
    <n v="3000"/>
    <b v="0"/>
    <n v="0"/>
    <b v="0"/>
    <s v="3249.4"/>
    <n v="0"/>
    <s v="3249.4"/>
    <n v="0"/>
    <b v="0"/>
    <b v="1"/>
  </r>
  <r>
    <s v="C"/>
    <s v="A"/>
    <n v="20210101"/>
    <n v="2021"/>
    <n v="52"/>
    <x v="1"/>
    <n v="180"/>
    <s v="COD"/>
    <x v="1"/>
    <s v="M"/>
    <s v="Import"/>
    <n v="0"/>
    <s v="W00"/>
    <x v="0"/>
    <n v="0"/>
    <s v="W00"/>
    <s v="World"/>
    <s v="H5"/>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52748"/>
    <b v="0"/>
    <n v="8"/>
    <s v="kg"/>
    <n v="52748"/>
    <b v="0"/>
    <n v="52748"/>
    <b v="0"/>
    <n v="0"/>
    <b v="0"/>
    <s v="18683.75"/>
    <m/>
    <s v="18683.75"/>
    <n v="0"/>
    <b v="0"/>
    <b v="1"/>
  </r>
  <r>
    <s v="C"/>
    <s v="A"/>
    <n v="20210101"/>
    <n v="2021"/>
    <n v="52"/>
    <x v="1"/>
    <n v="180"/>
    <s v="COD"/>
    <x v="1"/>
    <s v="M"/>
    <s v="Import"/>
    <n v="156"/>
    <s v="CHN"/>
    <x v="1"/>
    <n v="0"/>
    <s v="W00"/>
    <s v="World"/>
    <s v="H5"/>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6000"/>
    <b v="0"/>
    <n v="8"/>
    <s v="kg"/>
    <n v="6000"/>
    <b v="0"/>
    <n v="6000"/>
    <b v="0"/>
    <n v="0"/>
    <b v="0"/>
    <s v="5874.26"/>
    <m/>
    <s v="5874.26"/>
    <n v="0"/>
    <b v="0"/>
    <b v="1"/>
  </r>
  <r>
    <s v="C"/>
    <s v="A"/>
    <n v="20210101"/>
    <n v="2021"/>
    <n v="52"/>
    <x v="1"/>
    <n v="180"/>
    <s v="COD"/>
    <x v="1"/>
    <s v="M"/>
    <s v="Import"/>
    <n v="380"/>
    <s v="ITA"/>
    <x v="20"/>
    <n v="0"/>
    <s v="W00"/>
    <s v="World"/>
    <s v="H5"/>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611"/>
    <b v="0"/>
    <n v="8"/>
    <s v="kg"/>
    <n v="611"/>
    <b v="0"/>
    <n v="611"/>
    <b v="0"/>
    <n v="0"/>
    <b v="0"/>
    <s v="1099.8"/>
    <m/>
    <s v="1099.8"/>
    <n v="0"/>
    <b v="0"/>
    <b v="1"/>
  </r>
  <r>
    <s v="C"/>
    <s v="A"/>
    <n v="20210101"/>
    <n v="2021"/>
    <n v="52"/>
    <x v="1"/>
    <n v="180"/>
    <s v="COD"/>
    <x v="1"/>
    <s v="M"/>
    <s v="Import"/>
    <n v="646"/>
    <s v="RWA"/>
    <x v="28"/>
    <n v="0"/>
    <s v="W00"/>
    <s v="World"/>
    <s v="H5"/>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3345"/>
    <b v="0"/>
    <n v="8"/>
    <s v="kg"/>
    <n v="3345"/>
    <b v="0"/>
    <n v="3345"/>
    <b v="0"/>
    <n v="0"/>
    <b v="0"/>
    <s v="747.91"/>
    <m/>
    <s v="747.91"/>
    <n v="0"/>
    <b v="0"/>
    <b v="1"/>
  </r>
  <r>
    <s v="C"/>
    <s v="A"/>
    <n v="20210101"/>
    <n v="2021"/>
    <n v="52"/>
    <x v="1"/>
    <n v="180"/>
    <s v="COD"/>
    <x v="1"/>
    <s v="M"/>
    <s v="Import"/>
    <n v="710"/>
    <s v="ZAF"/>
    <x v="30"/>
    <n v="0"/>
    <s v="W00"/>
    <s v="World"/>
    <s v="H5"/>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2"/>
    <b v="0"/>
    <n v="8"/>
    <s v="kg"/>
    <n v="2"/>
    <b v="0"/>
    <n v="2"/>
    <b v="0"/>
    <n v="0"/>
    <b v="0"/>
    <s v="99.92"/>
    <m/>
    <s v="99.92"/>
    <n v="0"/>
    <b v="0"/>
    <b v="1"/>
  </r>
  <r>
    <s v="C"/>
    <s v="A"/>
    <n v="20210101"/>
    <n v="2021"/>
    <n v="52"/>
    <x v="1"/>
    <n v="180"/>
    <s v="COD"/>
    <x v="1"/>
    <s v="M"/>
    <s v="Import"/>
    <n v="784"/>
    <s v="ARE"/>
    <x v="32"/>
    <n v="0"/>
    <s v="W00"/>
    <s v="World"/>
    <s v="H5"/>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15200"/>
    <b v="0"/>
    <n v="8"/>
    <s v="kg"/>
    <n v="15200"/>
    <b v="0"/>
    <n v="15200"/>
    <b v="0"/>
    <n v="0"/>
    <b v="0"/>
    <s v="3016.54"/>
    <m/>
    <s v="3016.54"/>
    <n v="0"/>
    <b v="0"/>
    <b v="1"/>
  </r>
  <r>
    <s v="C"/>
    <s v="A"/>
    <n v="20210101"/>
    <n v="2021"/>
    <n v="52"/>
    <x v="1"/>
    <n v="180"/>
    <s v="COD"/>
    <x v="1"/>
    <s v="M"/>
    <s v="Import"/>
    <n v="800"/>
    <s v="UGA"/>
    <x v="34"/>
    <n v="0"/>
    <s v="W00"/>
    <s v="World"/>
    <s v="H5"/>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17590"/>
    <b v="0"/>
    <n v="8"/>
    <s v="kg"/>
    <n v="17590"/>
    <b v="0"/>
    <n v="17590"/>
    <b v="0"/>
    <n v="0"/>
    <b v="0"/>
    <s v="2865.85"/>
    <m/>
    <s v="2865.85"/>
    <n v="0"/>
    <b v="0"/>
    <b v="1"/>
  </r>
  <r>
    <s v="C"/>
    <s v="A"/>
    <n v="20210101"/>
    <n v="2021"/>
    <n v="52"/>
    <x v="1"/>
    <n v="180"/>
    <s v="COD"/>
    <x v="1"/>
    <s v="M"/>
    <s v="Import"/>
    <n v="894"/>
    <s v="ZMB"/>
    <x v="39"/>
    <n v="0"/>
    <s v="W00"/>
    <s v="World"/>
    <s v="H5"/>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10000"/>
    <b v="0"/>
    <n v="8"/>
    <s v="kg"/>
    <n v="10000"/>
    <b v="0"/>
    <n v="10000"/>
    <b v="0"/>
    <n v="0"/>
    <b v="0"/>
    <s v="4979.47"/>
    <m/>
    <s v="4979.47"/>
    <n v="0"/>
    <b v="0"/>
    <b v="1"/>
  </r>
  <r>
    <s v="C"/>
    <s v="A"/>
    <n v="20210101"/>
    <n v="2021"/>
    <n v="52"/>
    <x v="1"/>
    <n v="562"/>
    <s v="NER"/>
    <x v="0"/>
    <s v="M"/>
    <s v="Import"/>
    <n v="0"/>
    <s v="W00"/>
    <x v="0"/>
    <n v="0"/>
    <s v="W00"/>
    <s v="World"/>
    <s v="H5"/>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3000"/>
    <b v="0"/>
    <n v="8"/>
    <s v="kg"/>
    <n v="3000"/>
    <b v="0"/>
    <n v="3000"/>
    <b v="0"/>
    <n v="0"/>
    <b v="0"/>
    <s v="3249.4"/>
    <n v="0"/>
    <s v="3249.4"/>
    <n v="0"/>
    <b v="0"/>
    <b v="1"/>
  </r>
  <r>
    <s v="C"/>
    <s v="A"/>
    <n v="20210101"/>
    <n v="2021"/>
    <n v="52"/>
    <x v="1"/>
    <n v="562"/>
    <s v="NER"/>
    <x v="0"/>
    <s v="M"/>
    <s v="Import"/>
    <n v="414"/>
    <s v="KWT"/>
    <x v="41"/>
    <n v="0"/>
    <s v="W00"/>
    <s v="World"/>
    <s v="H5"/>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3000"/>
    <b v="0"/>
    <n v="8"/>
    <s v="kg"/>
    <n v="3000"/>
    <b v="0"/>
    <n v="3000"/>
    <b v="0"/>
    <n v="0"/>
    <b v="0"/>
    <s v="3249.4"/>
    <n v="0"/>
    <s v="3249.4"/>
    <n v="0"/>
    <b v="1"/>
    <b v="0"/>
  </r>
  <r>
    <s v="C"/>
    <s v="A"/>
    <n v="20210101"/>
    <n v="2021"/>
    <n v="52"/>
    <x v="1"/>
    <n v="180"/>
    <s v="COD"/>
    <x v="1"/>
    <s v="M"/>
    <s v="Import"/>
    <n v="0"/>
    <s v="W00"/>
    <x v="0"/>
    <n v="0"/>
    <s v="W00"/>
    <s v="World"/>
    <s v="H5"/>
    <s v="HS"/>
    <b v="1"/>
    <n v="3102"/>
    <s v="Fertilizers mineral or chemical, nitrogenous"/>
    <s v="N"/>
    <s v="Other N-fertilizers"/>
    <x v="1"/>
    <x v="1"/>
    <b v="0"/>
    <s v="C00"/>
    <s v="TOTAL CPC"/>
    <n v="0"/>
    <n v="0"/>
    <s v="TOTAL MOT"/>
    <n v="-1"/>
    <s v="N/A"/>
    <n v="0"/>
    <b v="0"/>
    <n v="-1"/>
    <s v="N/A"/>
    <n v="0"/>
    <b v="0"/>
    <m/>
    <b v="0"/>
    <n v="0"/>
    <b v="0"/>
    <s v="33470649.31"/>
    <m/>
    <s v="33470649.31"/>
    <n v="0"/>
    <b v="0"/>
    <b v="1"/>
  </r>
  <r>
    <s v="C"/>
    <s v="A"/>
    <n v="20210101"/>
    <n v="2021"/>
    <n v="52"/>
    <x v="1"/>
    <n v="180"/>
    <s v="COD"/>
    <x v="1"/>
    <s v="M"/>
    <s v="Import"/>
    <n v="56"/>
    <s v="BEL"/>
    <x v="18"/>
    <n v="0"/>
    <s v="W00"/>
    <s v="World"/>
    <s v="H5"/>
    <s v="HS"/>
    <b v="1"/>
    <n v="3102"/>
    <s v="Fertilizers mineral or chemical, nitrogenous"/>
    <s v="N"/>
    <s v="Other N-fertilizers"/>
    <x v="1"/>
    <x v="1"/>
    <b v="0"/>
    <s v="C00"/>
    <s v="TOTAL CPC"/>
    <n v="0"/>
    <n v="0"/>
    <s v="TOTAL MOT"/>
    <n v="-1"/>
    <s v="N/A"/>
    <n v="0"/>
    <b v="0"/>
    <n v="-1"/>
    <s v="N/A"/>
    <n v="0"/>
    <b v="0"/>
    <m/>
    <b v="0"/>
    <n v="0"/>
    <b v="0"/>
    <s v="28516.36"/>
    <m/>
    <s v="28516.36"/>
    <n v="0"/>
    <b v="0"/>
    <b v="1"/>
  </r>
  <r>
    <s v="C"/>
    <s v="A"/>
    <n v="20210101"/>
    <n v="2021"/>
    <n v="52"/>
    <x v="1"/>
    <n v="180"/>
    <s v="COD"/>
    <x v="1"/>
    <s v="M"/>
    <s v="Import"/>
    <n v="156"/>
    <s v="CHN"/>
    <x v="1"/>
    <n v="0"/>
    <s v="W00"/>
    <s v="World"/>
    <s v="H5"/>
    <s v="HS"/>
    <b v="1"/>
    <n v="3102"/>
    <s v="Fertilizers mineral or chemical, nitrogenous"/>
    <s v="N"/>
    <s v="Other N-fertilizers"/>
    <x v="1"/>
    <x v="1"/>
    <b v="0"/>
    <s v="C00"/>
    <s v="TOTAL CPC"/>
    <n v="0"/>
    <n v="0"/>
    <s v="TOTAL MOT"/>
    <n v="8"/>
    <s v="kg"/>
    <n v="365002"/>
    <b v="0"/>
    <n v="8"/>
    <s v="kg"/>
    <n v="365002"/>
    <b v="0"/>
    <n v="365002"/>
    <b v="0"/>
    <n v="0"/>
    <b v="0"/>
    <s v="206824.61"/>
    <m/>
    <s v="206824.61"/>
    <n v="0"/>
    <b v="0"/>
    <b v="1"/>
  </r>
  <r>
    <s v="C"/>
    <s v="A"/>
    <n v="20210101"/>
    <n v="2021"/>
    <n v="52"/>
    <x v="1"/>
    <n v="180"/>
    <s v="COD"/>
    <x v="1"/>
    <s v="M"/>
    <s v="Import"/>
    <n v="400"/>
    <s v="JOR"/>
    <x v="21"/>
    <n v="0"/>
    <s v="W00"/>
    <s v="World"/>
    <s v="H5"/>
    <s v="HS"/>
    <b v="1"/>
    <n v="3102"/>
    <s v="Fertilizers mineral or chemical, nitrogenous"/>
    <s v="N"/>
    <s v="Other N-fertilizers"/>
    <x v="1"/>
    <x v="1"/>
    <b v="0"/>
    <s v="C00"/>
    <s v="TOTAL CPC"/>
    <n v="0"/>
    <n v="0"/>
    <s v="TOTAL MOT"/>
    <n v="8"/>
    <s v="kg"/>
    <n v="26"/>
    <b v="0"/>
    <n v="8"/>
    <s v="kg"/>
    <n v="26"/>
    <b v="0"/>
    <n v="26"/>
    <b v="0"/>
    <n v="0"/>
    <b v="0"/>
    <s v="321.91"/>
    <m/>
    <s v="321.91"/>
    <n v="0"/>
    <b v="0"/>
    <b v="1"/>
  </r>
  <r>
    <s v="C"/>
    <s v="A"/>
    <n v="20210101"/>
    <n v="2021"/>
    <n v="52"/>
    <x v="1"/>
    <n v="180"/>
    <s v="COD"/>
    <x v="1"/>
    <s v="M"/>
    <s v="Import"/>
    <n v="422"/>
    <s v="LBN"/>
    <x v="23"/>
    <n v="0"/>
    <s v="W00"/>
    <s v="World"/>
    <s v="H5"/>
    <s v="HS"/>
    <b v="1"/>
    <n v="3102"/>
    <s v="Fertilizers mineral or chemical, nitrogenous"/>
    <s v="N"/>
    <s v="Other N-fertilizers"/>
    <x v="1"/>
    <x v="1"/>
    <b v="0"/>
    <s v="C00"/>
    <s v="TOTAL CPC"/>
    <n v="0"/>
    <n v="0"/>
    <s v="TOTAL MOT"/>
    <n v="8"/>
    <s v="kg"/>
    <n v="8726"/>
    <b v="0"/>
    <n v="8"/>
    <s v="kg"/>
    <n v="8726"/>
    <b v="0"/>
    <n v="8726"/>
    <b v="0"/>
    <n v="0"/>
    <b v="0"/>
    <s v="9596.85"/>
    <m/>
    <s v="9596.85"/>
    <n v="0"/>
    <b v="0"/>
    <b v="1"/>
  </r>
  <r>
    <s v="C"/>
    <s v="A"/>
    <n v="20210101"/>
    <n v="2021"/>
    <n v="52"/>
    <x v="1"/>
    <n v="180"/>
    <s v="COD"/>
    <x v="1"/>
    <s v="M"/>
    <s v="Import"/>
    <n v="508"/>
    <s v="MOZ"/>
    <x v="26"/>
    <n v="0"/>
    <s v="W00"/>
    <s v="World"/>
    <s v="H5"/>
    <s v="HS"/>
    <b v="1"/>
    <n v="3102"/>
    <s v="Fertilizers mineral or chemical, nitrogenous"/>
    <s v="N"/>
    <s v="Other N-fertilizers"/>
    <x v="1"/>
    <x v="1"/>
    <b v="0"/>
    <s v="C00"/>
    <s v="TOTAL CPC"/>
    <n v="0"/>
    <n v="0"/>
    <s v="TOTAL MOT"/>
    <n v="8"/>
    <s v="kg"/>
    <n v="965460"/>
    <b v="0"/>
    <n v="8"/>
    <s v="kg"/>
    <n v="965460"/>
    <b v="0"/>
    <n v="965460"/>
    <b v="0"/>
    <n v="0"/>
    <b v="0"/>
    <s v="851686.25"/>
    <m/>
    <s v="851686.25"/>
    <n v="0"/>
    <b v="0"/>
    <b v="1"/>
  </r>
  <r>
    <s v="C"/>
    <s v="A"/>
    <n v="20210101"/>
    <n v="2021"/>
    <n v="52"/>
    <x v="1"/>
    <n v="180"/>
    <s v="COD"/>
    <x v="1"/>
    <s v="M"/>
    <s v="Import"/>
    <n v="528"/>
    <s v="NLD"/>
    <x v="7"/>
    <n v="0"/>
    <s v="W00"/>
    <s v="World"/>
    <s v="H5"/>
    <s v="HS"/>
    <b v="1"/>
    <n v="3102"/>
    <s v="Fertilizers mineral or chemical, nitrogenous"/>
    <s v="N"/>
    <s v="Other N-fertilizers"/>
    <x v="1"/>
    <x v="1"/>
    <b v="0"/>
    <s v="C00"/>
    <s v="TOTAL CPC"/>
    <n v="0"/>
    <n v="0"/>
    <s v="TOTAL MOT"/>
    <n v="8"/>
    <s v="kg"/>
    <n v="26"/>
    <b v="0"/>
    <n v="8"/>
    <s v="kg"/>
    <n v="26"/>
    <b v="0"/>
    <n v="26"/>
    <b v="0"/>
    <n v="0"/>
    <b v="0"/>
    <s v="499.26"/>
    <m/>
    <s v="499.26"/>
    <n v="0"/>
    <b v="0"/>
    <b v="1"/>
  </r>
  <r>
    <s v="C"/>
    <s v="A"/>
    <n v="20210101"/>
    <n v="2021"/>
    <n v="52"/>
    <x v="1"/>
    <n v="180"/>
    <s v="COD"/>
    <x v="1"/>
    <s v="M"/>
    <s v="Import"/>
    <n v="566"/>
    <s v="NGA"/>
    <x v="8"/>
    <n v="0"/>
    <s v="W00"/>
    <s v="World"/>
    <s v="H5"/>
    <s v="HS"/>
    <b v="1"/>
    <n v="3102"/>
    <s v="Fertilizers mineral or chemical, nitrogenous"/>
    <s v="N"/>
    <s v="Other N-fertilizers"/>
    <x v="1"/>
    <x v="1"/>
    <b v="0"/>
    <s v="C00"/>
    <s v="TOTAL CPC"/>
    <n v="0"/>
    <n v="0"/>
    <s v="TOTAL MOT"/>
    <n v="8"/>
    <s v="kg"/>
    <n v="27"/>
    <b v="0"/>
    <n v="8"/>
    <s v="kg"/>
    <n v="27"/>
    <b v="0"/>
    <n v="27"/>
    <b v="0"/>
    <n v="0"/>
    <b v="0"/>
    <s v="184.58"/>
    <m/>
    <s v="184.58"/>
    <n v="0"/>
    <b v="0"/>
    <b v="1"/>
  </r>
  <r>
    <s v="C"/>
    <s v="A"/>
    <n v="20210101"/>
    <n v="2021"/>
    <n v="52"/>
    <x v="1"/>
    <n v="180"/>
    <s v="COD"/>
    <x v="1"/>
    <s v="M"/>
    <s v="Import"/>
    <n v="643"/>
    <s v="RUS"/>
    <x v="9"/>
    <n v="0"/>
    <s v="W00"/>
    <s v="World"/>
    <s v="H5"/>
    <s v="HS"/>
    <b v="1"/>
    <n v="3102"/>
    <s v="Fertilizers mineral or chemical, nitrogenous"/>
    <s v="N"/>
    <s v="Other N-fertilizers"/>
    <x v="1"/>
    <x v="1"/>
    <b v="0"/>
    <s v="C00"/>
    <s v="TOTAL CPC"/>
    <n v="0"/>
    <n v="0"/>
    <s v="TOTAL MOT"/>
    <n v="8"/>
    <s v="kg"/>
    <n v="10198370"/>
    <b v="0"/>
    <n v="8"/>
    <s v="kg"/>
    <n v="10198370"/>
    <b v="0"/>
    <n v="10198370"/>
    <b v="0"/>
    <n v="0"/>
    <b v="0"/>
    <s v="11168582.16"/>
    <m/>
    <s v="11168582.16"/>
    <n v="0"/>
    <b v="0"/>
    <b v="1"/>
  </r>
  <r>
    <s v="C"/>
    <s v="A"/>
    <n v="20210101"/>
    <n v="2021"/>
    <n v="52"/>
    <x v="1"/>
    <n v="180"/>
    <s v="COD"/>
    <x v="1"/>
    <s v="M"/>
    <s v="Import"/>
    <n v="646"/>
    <s v="RWA"/>
    <x v="28"/>
    <n v="0"/>
    <s v="W00"/>
    <s v="World"/>
    <s v="H5"/>
    <s v="HS"/>
    <b v="1"/>
    <n v="3102"/>
    <s v="Fertilizers mineral or chemical, nitrogenous"/>
    <s v="N"/>
    <s v="Other N-fertilizers"/>
    <x v="1"/>
    <x v="1"/>
    <b v="0"/>
    <s v="C00"/>
    <s v="TOTAL CPC"/>
    <n v="0"/>
    <n v="0"/>
    <s v="TOTAL MOT"/>
    <n v="8"/>
    <s v="kg"/>
    <n v="64790"/>
    <b v="0"/>
    <n v="8"/>
    <s v="kg"/>
    <n v="64790"/>
    <b v="0"/>
    <n v="64790"/>
    <b v="0"/>
    <n v="0"/>
    <b v="0"/>
    <s v="22440.53"/>
    <m/>
    <s v="22440.53"/>
    <n v="0"/>
    <b v="0"/>
    <b v="1"/>
  </r>
  <r>
    <s v="C"/>
    <s v="A"/>
    <n v="20210101"/>
    <n v="2021"/>
    <n v="52"/>
    <x v="1"/>
    <n v="180"/>
    <s v="COD"/>
    <x v="1"/>
    <s v="M"/>
    <s v="Import"/>
    <n v="686"/>
    <s v="SEN"/>
    <x v="10"/>
    <n v="0"/>
    <s v="W00"/>
    <s v="World"/>
    <s v="H5"/>
    <s v="HS"/>
    <b v="1"/>
    <n v="3102"/>
    <s v="Fertilizers mineral or chemical, nitrogenous"/>
    <s v="N"/>
    <s v="Other N-fertilizers"/>
    <x v="1"/>
    <x v="1"/>
    <b v="0"/>
    <s v="C00"/>
    <s v="TOTAL CPC"/>
    <n v="0"/>
    <n v="0"/>
    <s v="TOTAL MOT"/>
    <n v="8"/>
    <s v="kg"/>
    <n v="139239"/>
    <b v="0"/>
    <n v="8"/>
    <s v="kg"/>
    <n v="139239"/>
    <b v="0"/>
    <n v="139239"/>
    <b v="0"/>
    <n v="0"/>
    <b v="0"/>
    <s v="33992.15"/>
    <m/>
    <s v="33992.15"/>
    <n v="0"/>
    <b v="0"/>
    <b v="1"/>
  </r>
  <r>
    <s v="C"/>
    <s v="A"/>
    <n v="20210101"/>
    <n v="2021"/>
    <n v="52"/>
    <x v="1"/>
    <n v="180"/>
    <s v="COD"/>
    <x v="1"/>
    <s v="M"/>
    <s v="Import"/>
    <n v="699"/>
    <s v="IND"/>
    <x v="11"/>
    <n v="0"/>
    <s v="W00"/>
    <s v="World"/>
    <s v="H5"/>
    <s v="HS"/>
    <b v="1"/>
    <n v="3102"/>
    <s v="Fertilizers mineral or chemical, nitrogenous"/>
    <s v="N"/>
    <s v="Other N-fertilizers"/>
    <x v="1"/>
    <x v="1"/>
    <b v="0"/>
    <s v="C00"/>
    <s v="TOTAL CPC"/>
    <n v="0"/>
    <n v="0"/>
    <s v="TOTAL MOT"/>
    <n v="8"/>
    <s v="kg"/>
    <n v="334400"/>
    <b v="0"/>
    <n v="8"/>
    <s v="kg"/>
    <n v="334400"/>
    <b v="0"/>
    <n v="334400"/>
    <b v="0"/>
    <n v="0"/>
    <b v="0"/>
    <s v="145419.91"/>
    <m/>
    <s v="145419.91"/>
    <n v="0"/>
    <b v="0"/>
    <b v="1"/>
  </r>
  <r>
    <s v="C"/>
    <s v="A"/>
    <n v="20210101"/>
    <n v="2021"/>
    <n v="52"/>
    <x v="1"/>
    <n v="180"/>
    <s v="COD"/>
    <x v="1"/>
    <s v="M"/>
    <s v="Import"/>
    <n v="704"/>
    <s v="VNM"/>
    <x v="29"/>
    <n v="0"/>
    <s v="W00"/>
    <s v="World"/>
    <s v="H5"/>
    <s v="HS"/>
    <b v="1"/>
    <n v="3102"/>
    <s v="Fertilizers mineral or chemical, nitrogenous"/>
    <s v="N"/>
    <s v="Other N-fertilizers"/>
    <x v="1"/>
    <x v="1"/>
    <b v="0"/>
    <s v="C00"/>
    <s v="TOTAL CPC"/>
    <n v="0"/>
    <n v="0"/>
    <s v="TOTAL MOT"/>
    <n v="8"/>
    <s v="kg"/>
    <n v="4030210"/>
    <b v="0"/>
    <n v="8"/>
    <s v="kg"/>
    <n v="4030210"/>
    <b v="0"/>
    <n v="4030210"/>
    <b v="0"/>
    <n v="0"/>
    <b v="0"/>
    <s v="2696719.93"/>
    <m/>
    <s v="2696719.93"/>
    <n v="0"/>
    <b v="0"/>
    <b v="1"/>
  </r>
  <r>
    <s v="C"/>
    <s v="A"/>
    <n v="20210101"/>
    <n v="2021"/>
    <n v="52"/>
    <x v="1"/>
    <n v="180"/>
    <s v="COD"/>
    <x v="1"/>
    <s v="M"/>
    <s v="Import"/>
    <n v="710"/>
    <s v="ZAF"/>
    <x v="30"/>
    <n v="0"/>
    <s v="W00"/>
    <s v="World"/>
    <s v="H5"/>
    <s v="HS"/>
    <b v="1"/>
    <n v="3102"/>
    <s v="Fertilizers mineral or chemical, nitrogenous"/>
    <s v="N"/>
    <s v="Other N-fertilizers"/>
    <x v="1"/>
    <x v="1"/>
    <b v="0"/>
    <s v="C00"/>
    <s v="TOTAL CPC"/>
    <n v="0"/>
    <n v="0"/>
    <s v="TOTAL MOT"/>
    <n v="8"/>
    <s v="kg"/>
    <n v="15320691"/>
    <b v="0"/>
    <n v="8"/>
    <s v="kg"/>
    <n v="15320691"/>
    <b v="0"/>
    <n v="15320691"/>
    <b v="0"/>
    <n v="0"/>
    <b v="0"/>
    <s v="10952270.95"/>
    <m/>
    <s v="10952270.95"/>
    <n v="0"/>
    <b v="0"/>
    <b v="1"/>
  </r>
  <r>
    <s v="C"/>
    <s v="A"/>
    <n v="20210101"/>
    <n v="2021"/>
    <n v="52"/>
    <x v="1"/>
    <n v="180"/>
    <s v="COD"/>
    <x v="1"/>
    <s v="M"/>
    <s v="Import"/>
    <n v="752"/>
    <s v="SWE"/>
    <x v="13"/>
    <n v="0"/>
    <s v="W00"/>
    <s v="World"/>
    <s v="H5"/>
    <s v="HS"/>
    <b v="1"/>
    <n v="3102"/>
    <s v="Fertilizers mineral or chemical, nitrogenous"/>
    <s v="N"/>
    <s v="Other N-fertilizers"/>
    <x v="1"/>
    <x v="1"/>
    <b v="0"/>
    <s v="C00"/>
    <s v="TOTAL CPC"/>
    <n v="0"/>
    <n v="0"/>
    <s v="TOTAL MOT"/>
    <n v="8"/>
    <s v="kg"/>
    <n v="65600"/>
    <b v="0"/>
    <n v="8"/>
    <s v="kg"/>
    <n v="65600"/>
    <b v="0"/>
    <n v="65600"/>
    <b v="0"/>
    <n v="0"/>
    <b v="0"/>
    <s v="43724.78"/>
    <m/>
    <s v="43724.78"/>
    <n v="0"/>
    <b v="0"/>
    <b v="1"/>
  </r>
  <r>
    <s v="C"/>
    <s v="A"/>
    <n v="20210101"/>
    <n v="2021"/>
    <n v="52"/>
    <x v="1"/>
    <n v="180"/>
    <s v="COD"/>
    <x v="1"/>
    <s v="M"/>
    <s v="Import"/>
    <n v="800"/>
    <s v="UGA"/>
    <x v="34"/>
    <n v="0"/>
    <s v="W00"/>
    <s v="World"/>
    <s v="H5"/>
    <s v="HS"/>
    <b v="1"/>
    <n v="3102"/>
    <s v="Fertilizers mineral or chemical, nitrogenous"/>
    <s v="N"/>
    <s v="Other N-fertilizers"/>
    <x v="1"/>
    <x v="1"/>
    <b v="0"/>
    <s v="C00"/>
    <s v="TOTAL CPC"/>
    <n v="0"/>
    <n v="0"/>
    <s v="TOTAL MOT"/>
    <n v="8"/>
    <s v="kg"/>
    <n v="760"/>
    <b v="0"/>
    <n v="8"/>
    <s v="kg"/>
    <n v="760"/>
    <b v="0"/>
    <n v="760"/>
    <b v="0"/>
    <n v="0"/>
    <b v="0"/>
    <s v="181.35"/>
    <m/>
    <s v="181.35"/>
    <n v="0"/>
    <b v="0"/>
    <b v="1"/>
  </r>
  <r>
    <s v="C"/>
    <s v="A"/>
    <n v="20210101"/>
    <n v="2021"/>
    <n v="52"/>
    <x v="1"/>
    <n v="180"/>
    <s v="COD"/>
    <x v="1"/>
    <s v="M"/>
    <s v="Import"/>
    <n v="804"/>
    <s v="UKR"/>
    <x v="35"/>
    <n v="0"/>
    <s v="W00"/>
    <s v="World"/>
    <s v="H5"/>
    <s v="HS"/>
    <b v="1"/>
    <n v="3102"/>
    <s v="Fertilizers mineral or chemical, nitrogenous"/>
    <s v="N"/>
    <s v="Other N-fertilizers"/>
    <x v="1"/>
    <x v="1"/>
    <b v="0"/>
    <s v="C00"/>
    <s v="TOTAL CPC"/>
    <n v="0"/>
    <n v="0"/>
    <s v="TOTAL MOT"/>
    <n v="8"/>
    <s v="kg"/>
    <n v="807500"/>
    <b v="0"/>
    <n v="8"/>
    <s v="kg"/>
    <n v="807500"/>
    <b v="0"/>
    <n v="807500"/>
    <b v="0"/>
    <n v="0"/>
    <b v="0"/>
    <s v="555001.75"/>
    <m/>
    <s v="555001.75"/>
    <n v="0"/>
    <b v="0"/>
    <b v="1"/>
  </r>
  <r>
    <s v="C"/>
    <s v="A"/>
    <n v="20210101"/>
    <n v="2021"/>
    <n v="52"/>
    <x v="1"/>
    <n v="180"/>
    <s v="COD"/>
    <x v="1"/>
    <s v="M"/>
    <s v="Import"/>
    <n v="826"/>
    <s v="GBR"/>
    <x v="37"/>
    <n v="0"/>
    <s v="W00"/>
    <s v="World"/>
    <s v="H5"/>
    <s v="HS"/>
    <b v="1"/>
    <n v="3102"/>
    <s v="Fertilizers mineral or chemical, nitrogenous"/>
    <s v="N"/>
    <s v="Other N-fertilizers"/>
    <x v="1"/>
    <x v="1"/>
    <b v="0"/>
    <s v="C00"/>
    <s v="TOTAL CPC"/>
    <n v="0"/>
    <n v="0"/>
    <s v="TOTAL MOT"/>
    <n v="8"/>
    <s v="kg"/>
    <n v="480"/>
    <b v="0"/>
    <n v="8"/>
    <s v="kg"/>
    <n v="480"/>
    <b v="0"/>
    <n v="480"/>
    <b v="0"/>
    <n v="0"/>
    <b v="0"/>
    <s v="36.98"/>
    <m/>
    <s v="36.98"/>
    <n v="0"/>
    <b v="0"/>
    <b v="1"/>
  </r>
  <r>
    <s v="C"/>
    <s v="A"/>
    <n v="20210101"/>
    <n v="2021"/>
    <n v="52"/>
    <x v="1"/>
    <n v="180"/>
    <s v="COD"/>
    <x v="1"/>
    <s v="M"/>
    <s v="Import"/>
    <n v="834"/>
    <s v="TZA"/>
    <x v="38"/>
    <n v="0"/>
    <s v="W00"/>
    <s v="World"/>
    <s v="H5"/>
    <s v="HS"/>
    <b v="1"/>
    <n v="3102"/>
    <s v="Fertilizers mineral or chemical, nitrogenous"/>
    <s v="N"/>
    <s v="Other N-fertilizers"/>
    <x v="1"/>
    <x v="1"/>
    <b v="0"/>
    <s v="C00"/>
    <s v="TOTAL CPC"/>
    <n v="0"/>
    <n v="0"/>
    <s v="TOTAL MOT"/>
    <n v="8"/>
    <s v="kg"/>
    <n v="416897"/>
    <b v="0"/>
    <n v="8"/>
    <s v="kg"/>
    <n v="416897"/>
    <b v="0"/>
    <n v="416897"/>
    <b v="0"/>
    <n v="0"/>
    <b v="0"/>
    <s v="578030.55"/>
    <m/>
    <s v="578030.55"/>
    <n v="0"/>
    <b v="0"/>
    <b v="1"/>
  </r>
  <r>
    <s v="C"/>
    <s v="A"/>
    <n v="20210101"/>
    <n v="2021"/>
    <n v="52"/>
    <x v="1"/>
    <n v="180"/>
    <s v="COD"/>
    <x v="1"/>
    <s v="M"/>
    <s v="Import"/>
    <n v="894"/>
    <s v="ZMB"/>
    <x v="39"/>
    <n v="0"/>
    <s v="W00"/>
    <s v="World"/>
    <s v="H5"/>
    <s v="HS"/>
    <b v="1"/>
    <n v="3102"/>
    <s v="Fertilizers mineral or chemical, nitrogenous"/>
    <s v="N"/>
    <s v="Other N-fertilizers"/>
    <x v="1"/>
    <x v="1"/>
    <b v="0"/>
    <s v="C00"/>
    <s v="TOTAL CPC"/>
    <n v="0"/>
    <n v="0"/>
    <s v="TOTAL MOT"/>
    <n v="8"/>
    <s v="kg"/>
    <n v="5940240"/>
    <b v="0"/>
    <n v="8"/>
    <s v="kg"/>
    <n v="5940240"/>
    <b v="0"/>
    <n v="5940240"/>
    <b v="0"/>
    <n v="0"/>
    <b v="0"/>
    <s v="6176618.45"/>
    <m/>
    <s v="6176618.45"/>
    <n v="0"/>
    <b v="0"/>
    <b v="1"/>
  </r>
  <r>
    <s v="C"/>
    <s v="A"/>
    <n v="20210101"/>
    <n v="2021"/>
    <n v="52"/>
    <x v="1"/>
    <n v="562"/>
    <s v="NER"/>
    <x v="0"/>
    <s v="M"/>
    <s v="Import"/>
    <n v="0"/>
    <s v="W00"/>
    <x v="0"/>
    <n v="0"/>
    <s v="W00"/>
    <s v="World"/>
    <s v="H5"/>
    <s v="HS"/>
    <b v="1"/>
    <n v="3102"/>
    <s v="Fertilizers mineral or chemical, nitrogenous"/>
    <s v="N"/>
    <s v="Other N-fertilizers"/>
    <x v="1"/>
    <x v="1"/>
    <b v="0"/>
    <s v="C00"/>
    <s v="TOTAL CPC"/>
    <n v="0"/>
    <n v="0"/>
    <s v="TOTAL MOT"/>
    <n v="8"/>
    <s v="kg"/>
    <n v="21482716"/>
    <b v="0"/>
    <n v="8"/>
    <s v="kg"/>
    <n v="21482716"/>
    <b v="0"/>
    <n v="21482716"/>
    <b v="0"/>
    <n v="0"/>
    <b v="0"/>
    <s v="8628881.37"/>
    <n v="0"/>
    <s v="8628881.37"/>
    <n v="0"/>
    <b v="0"/>
    <b v="1"/>
  </r>
  <r>
    <s v="C"/>
    <s v="A"/>
    <n v="20210101"/>
    <n v="2021"/>
    <n v="52"/>
    <x v="1"/>
    <n v="562"/>
    <s v="NER"/>
    <x v="0"/>
    <s v="M"/>
    <s v="Import"/>
    <n v="156"/>
    <s v="CHN"/>
    <x v="1"/>
    <n v="0"/>
    <s v="W00"/>
    <s v="World"/>
    <s v="H5"/>
    <s v="HS"/>
    <b v="1"/>
    <n v="3102"/>
    <s v="Fertilizers mineral or chemical, nitrogenous"/>
    <s v="N"/>
    <s v="Other N-fertilizers"/>
    <x v="1"/>
    <x v="1"/>
    <b v="0"/>
    <s v="C00"/>
    <s v="TOTAL CPC"/>
    <n v="0"/>
    <n v="0"/>
    <s v="TOTAL MOT"/>
    <n v="8"/>
    <s v="kg"/>
    <n v="75415"/>
    <b v="0"/>
    <n v="8"/>
    <s v="kg"/>
    <n v="75415"/>
    <b v="0"/>
    <n v="75415"/>
    <b v="0"/>
    <n v="0"/>
    <b v="0"/>
    <s v="26860.06"/>
    <n v="0"/>
    <s v="26860.06"/>
    <n v="0"/>
    <b v="0"/>
    <b v="1"/>
  </r>
  <r>
    <s v="C"/>
    <s v="A"/>
    <n v="20210101"/>
    <n v="2021"/>
    <n v="52"/>
    <x v="1"/>
    <n v="562"/>
    <s v="NER"/>
    <x v="0"/>
    <s v="M"/>
    <s v="Import"/>
    <n v="204"/>
    <s v="BEN"/>
    <x v="2"/>
    <n v="0"/>
    <s v="W00"/>
    <s v="World"/>
    <s v="H5"/>
    <s v="HS"/>
    <b v="1"/>
    <n v="3102"/>
    <s v="Fertilizers mineral or chemical, nitrogenous"/>
    <s v="N"/>
    <s v="Other N-fertilizers"/>
    <x v="1"/>
    <x v="1"/>
    <b v="0"/>
    <s v="C00"/>
    <s v="TOTAL CPC"/>
    <n v="0"/>
    <n v="0"/>
    <s v="TOTAL MOT"/>
    <n v="8"/>
    <s v="kg"/>
    <n v="4291000"/>
    <b v="0"/>
    <n v="8"/>
    <s v="kg"/>
    <n v="4291000"/>
    <b v="0"/>
    <n v="4291000"/>
    <b v="0"/>
    <n v="0"/>
    <b v="0"/>
    <s v="1342196.06"/>
    <n v="0"/>
    <s v="1342196.06"/>
    <n v="0"/>
    <b v="0"/>
    <b v="1"/>
  </r>
  <r>
    <s v="C"/>
    <s v="A"/>
    <n v="20210101"/>
    <n v="2021"/>
    <n v="52"/>
    <x v="1"/>
    <n v="562"/>
    <s v="NER"/>
    <x v="0"/>
    <s v="M"/>
    <s v="Import"/>
    <n v="251"/>
    <s v="FRA"/>
    <x v="3"/>
    <n v="0"/>
    <s v="W00"/>
    <s v="World"/>
    <s v="H5"/>
    <s v="HS"/>
    <b v="1"/>
    <n v="3102"/>
    <s v="Fertilizers mineral or chemical, nitrogenous"/>
    <s v="N"/>
    <s v="Other N-fertilizers"/>
    <x v="1"/>
    <x v="1"/>
    <b v="0"/>
    <s v="C00"/>
    <s v="TOTAL CPC"/>
    <n v="0"/>
    <n v="0"/>
    <s v="TOTAL MOT"/>
    <n v="8"/>
    <s v="kg"/>
    <n v="2235730"/>
    <b v="0"/>
    <n v="8"/>
    <s v="kg"/>
    <n v="2235730"/>
    <b v="0"/>
    <n v="2235730"/>
    <b v="0"/>
    <n v="0"/>
    <b v="0"/>
    <s v="1464775.25"/>
    <n v="0"/>
    <s v="1464775.25"/>
    <n v="0"/>
    <b v="0"/>
    <b v="1"/>
  </r>
  <r>
    <s v="C"/>
    <s v="A"/>
    <n v="20210101"/>
    <n v="2021"/>
    <n v="52"/>
    <x v="1"/>
    <n v="562"/>
    <s v="NER"/>
    <x v="0"/>
    <s v="M"/>
    <s v="Import"/>
    <n v="276"/>
    <s v="DEU"/>
    <x v="4"/>
    <n v="0"/>
    <s v="W00"/>
    <s v="World"/>
    <s v="H5"/>
    <s v="HS"/>
    <b v="1"/>
    <n v="3102"/>
    <s v="Fertilizers mineral or chemical, nitrogenous"/>
    <s v="N"/>
    <s v="Other N-fertilizers"/>
    <x v="1"/>
    <x v="1"/>
    <b v="0"/>
    <s v="C00"/>
    <s v="TOTAL CPC"/>
    <n v="0"/>
    <n v="0"/>
    <s v="TOTAL MOT"/>
    <n v="8"/>
    <s v="kg"/>
    <n v="154"/>
    <b v="0"/>
    <n v="8"/>
    <s v="kg"/>
    <n v="154"/>
    <b v="0"/>
    <n v="154"/>
    <b v="0"/>
    <n v="0"/>
    <b v="0"/>
    <s v="345.22"/>
    <n v="0"/>
    <s v="345.22"/>
    <n v="0"/>
    <b v="0"/>
    <b v="1"/>
  </r>
  <r>
    <s v="C"/>
    <s v="A"/>
    <n v="20210101"/>
    <n v="2021"/>
    <n v="52"/>
    <x v="1"/>
    <n v="562"/>
    <s v="NER"/>
    <x v="0"/>
    <s v="M"/>
    <s v="Import"/>
    <n v="288"/>
    <s v="GHA"/>
    <x v="5"/>
    <n v="0"/>
    <s v="W00"/>
    <s v="World"/>
    <s v="H5"/>
    <s v="HS"/>
    <b v="1"/>
    <n v="3102"/>
    <s v="Fertilizers mineral or chemical, nitrogenous"/>
    <s v="N"/>
    <s v="Other N-fertilizers"/>
    <x v="1"/>
    <x v="1"/>
    <b v="0"/>
    <s v="C00"/>
    <s v="TOTAL CPC"/>
    <n v="0"/>
    <n v="0"/>
    <s v="TOTAL MOT"/>
    <n v="8"/>
    <s v="kg"/>
    <n v="178425"/>
    <b v="0"/>
    <n v="8"/>
    <s v="kg"/>
    <n v="178425"/>
    <b v="0"/>
    <n v="178425"/>
    <b v="0"/>
    <n v="0"/>
    <b v="0"/>
    <s v="264237.6"/>
    <n v="0"/>
    <s v="264237.6"/>
    <n v="0"/>
    <b v="0"/>
    <b v="1"/>
  </r>
  <r>
    <s v="C"/>
    <s v="A"/>
    <n v="20210101"/>
    <n v="2021"/>
    <n v="52"/>
    <x v="1"/>
    <n v="562"/>
    <s v="NER"/>
    <x v="0"/>
    <s v="M"/>
    <s v="Import"/>
    <n v="384"/>
    <s v="CIV"/>
    <x v="6"/>
    <n v="0"/>
    <s v="W00"/>
    <s v="World"/>
    <s v="H5"/>
    <s v="HS"/>
    <b v="1"/>
    <n v="3102"/>
    <s v="Fertilizers mineral or chemical, nitrogenous"/>
    <s v="N"/>
    <s v="Other N-fertilizers"/>
    <x v="1"/>
    <x v="1"/>
    <b v="0"/>
    <s v="C00"/>
    <s v="TOTAL CPC"/>
    <n v="0"/>
    <n v="0"/>
    <s v="TOTAL MOT"/>
    <n v="8"/>
    <s v="kg"/>
    <n v="124342"/>
    <b v="0"/>
    <n v="8"/>
    <s v="kg"/>
    <n v="124342"/>
    <b v="0"/>
    <n v="124342"/>
    <b v="0"/>
    <n v="0"/>
    <b v="0"/>
    <s v="139042.39"/>
    <n v="0"/>
    <s v="139042.39"/>
    <n v="0"/>
    <b v="0"/>
    <b v="1"/>
  </r>
  <r>
    <s v="C"/>
    <s v="A"/>
    <n v="20210101"/>
    <n v="2021"/>
    <n v="52"/>
    <x v="1"/>
    <n v="562"/>
    <s v="NER"/>
    <x v="0"/>
    <s v="M"/>
    <s v="Import"/>
    <n v="434"/>
    <s v="LBY"/>
    <x v="42"/>
    <n v="0"/>
    <s v="W00"/>
    <s v="World"/>
    <s v="H5"/>
    <s v="HS"/>
    <b v="1"/>
    <n v="3102"/>
    <s v="Fertilizers mineral or chemical, nitrogenous"/>
    <s v="N"/>
    <s v="Other N-fertilizers"/>
    <x v="1"/>
    <x v="1"/>
    <b v="0"/>
    <s v="C00"/>
    <s v="TOTAL CPC"/>
    <n v="0"/>
    <n v="0"/>
    <s v="TOTAL MOT"/>
    <n v="8"/>
    <s v="kg"/>
    <n v="90000"/>
    <b v="0"/>
    <n v="8"/>
    <s v="kg"/>
    <n v="90000"/>
    <b v="0"/>
    <n v="90000"/>
    <b v="0"/>
    <n v="0"/>
    <b v="0"/>
    <s v="31821.28"/>
    <n v="0"/>
    <s v="31821.28"/>
    <n v="0"/>
    <b v="0"/>
    <b v="1"/>
  </r>
  <r>
    <s v="C"/>
    <s v="A"/>
    <n v="20210101"/>
    <n v="2021"/>
    <n v="52"/>
    <x v="1"/>
    <n v="562"/>
    <s v="NER"/>
    <x v="0"/>
    <s v="M"/>
    <s v="Import"/>
    <n v="528"/>
    <s v="NLD"/>
    <x v="7"/>
    <n v="0"/>
    <s v="W00"/>
    <s v="World"/>
    <s v="H5"/>
    <s v="HS"/>
    <b v="1"/>
    <n v="3102"/>
    <s v="Fertilizers mineral or chemical, nitrogenous"/>
    <s v="N"/>
    <s v="Other N-fertilizers"/>
    <x v="1"/>
    <x v="1"/>
    <b v="0"/>
    <s v="C00"/>
    <s v="TOTAL CPC"/>
    <n v="0"/>
    <n v="0"/>
    <s v="TOTAL MOT"/>
    <n v="8"/>
    <s v="kg"/>
    <n v="63000"/>
    <b v="0"/>
    <n v="8"/>
    <s v="kg"/>
    <n v="63000"/>
    <b v="0"/>
    <n v="63000"/>
    <b v="0"/>
    <n v="0"/>
    <b v="0"/>
    <s v="21039.9"/>
    <n v="0"/>
    <s v="21039.9"/>
    <n v="0"/>
    <b v="0"/>
    <b v="1"/>
  </r>
  <r>
    <s v="C"/>
    <s v="A"/>
    <n v="20210101"/>
    <n v="2021"/>
    <n v="52"/>
    <x v="1"/>
    <n v="562"/>
    <s v="NER"/>
    <x v="0"/>
    <s v="M"/>
    <s v="Import"/>
    <n v="566"/>
    <s v="NGA"/>
    <x v="8"/>
    <n v="0"/>
    <s v="W00"/>
    <s v="World"/>
    <s v="H5"/>
    <s v="HS"/>
    <b v="1"/>
    <n v="3102"/>
    <s v="Fertilizers mineral or chemical, nitrogenous"/>
    <s v="N"/>
    <s v="Other N-fertilizers"/>
    <x v="1"/>
    <x v="1"/>
    <b v="0"/>
    <s v="C00"/>
    <s v="TOTAL CPC"/>
    <n v="0"/>
    <n v="0"/>
    <s v="TOTAL MOT"/>
    <n v="8"/>
    <s v="kg"/>
    <n v="11350405"/>
    <b v="0"/>
    <n v="8"/>
    <s v="kg"/>
    <n v="11350405"/>
    <b v="0"/>
    <n v="11350405"/>
    <b v="0"/>
    <n v="0"/>
    <b v="0"/>
    <s v="3145472.53"/>
    <n v="0"/>
    <s v="3145472.53"/>
    <n v="0"/>
    <b v="0"/>
    <b v="1"/>
  </r>
  <r>
    <s v="C"/>
    <s v="A"/>
    <n v="20210101"/>
    <n v="2021"/>
    <n v="52"/>
    <x v="1"/>
    <n v="562"/>
    <s v="NER"/>
    <x v="0"/>
    <s v="M"/>
    <s v="Import"/>
    <n v="579"/>
    <s v="NOR"/>
    <x v="44"/>
    <n v="0"/>
    <s v="W00"/>
    <s v="World"/>
    <s v="H5"/>
    <s v="HS"/>
    <b v="1"/>
    <n v="3102"/>
    <s v="Fertilizers mineral or chemical, nitrogenous"/>
    <s v="N"/>
    <s v="Other N-fertilizers"/>
    <x v="1"/>
    <x v="1"/>
    <b v="0"/>
    <s v="C00"/>
    <s v="TOTAL CPC"/>
    <n v="0"/>
    <n v="0"/>
    <s v="TOTAL MOT"/>
    <n v="8"/>
    <s v="kg"/>
    <n v="120000"/>
    <b v="0"/>
    <n v="8"/>
    <s v="kg"/>
    <n v="120000"/>
    <b v="0"/>
    <n v="120000"/>
    <b v="0"/>
    <n v="0"/>
    <b v="0"/>
    <s v="170117.75"/>
    <n v="0"/>
    <s v="170117.75"/>
    <n v="0"/>
    <b v="0"/>
    <b v="1"/>
  </r>
  <r>
    <s v="C"/>
    <s v="A"/>
    <n v="20210101"/>
    <n v="2021"/>
    <n v="52"/>
    <x v="1"/>
    <n v="562"/>
    <s v="NER"/>
    <x v="0"/>
    <s v="M"/>
    <s v="Import"/>
    <n v="643"/>
    <s v="RUS"/>
    <x v="9"/>
    <n v="0"/>
    <s v="W00"/>
    <s v="World"/>
    <s v="H5"/>
    <s v="HS"/>
    <b v="1"/>
    <n v="3102"/>
    <s v="Fertilizers mineral or chemical, nitrogenous"/>
    <s v="N"/>
    <s v="Other N-fertilizers"/>
    <x v="1"/>
    <x v="1"/>
    <b v="0"/>
    <s v="C00"/>
    <s v="TOTAL CPC"/>
    <n v="0"/>
    <n v="0"/>
    <s v="TOTAL MOT"/>
    <n v="8"/>
    <s v="kg"/>
    <n v="60000"/>
    <b v="0"/>
    <n v="8"/>
    <s v="kg"/>
    <n v="60000"/>
    <b v="0"/>
    <n v="60000"/>
    <b v="0"/>
    <n v="0"/>
    <b v="0"/>
    <s v="86693.77"/>
    <n v="0"/>
    <s v="86693.77"/>
    <n v="0"/>
    <b v="0"/>
    <b v="1"/>
  </r>
  <r>
    <s v="C"/>
    <s v="A"/>
    <n v="20210101"/>
    <n v="2021"/>
    <n v="52"/>
    <x v="1"/>
    <n v="562"/>
    <s v="NER"/>
    <x v="0"/>
    <s v="M"/>
    <s v="Import"/>
    <n v="686"/>
    <s v="SEN"/>
    <x v="10"/>
    <n v="0"/>
    <s v="W00"/>
    <s v="World"/>
    <s v="H5"/>
    <s v="HS"/>
    <b v="1"/>
    <n v="3102"/>
    <s v="Fertilizers mineral or chemical, nitrogenous"/>
    <s v="N"/>
    <s v="Other N-fertilizers"/>
    <x v="1"/>
    <x v="1"/>
    <b v="0"/>
    <s v="C00"/>
    <s v="TOTAL CPC"/>
    <n v="0"/>
    <n v="0"/>
    <s v="TOTAL MOT"/>
    <n v="8"/>
    <s v="kg"/>
    <n v="625"/>
    <b v="0"/>
    <n v="8"/>
    <s v="kg"/>
    <n v="625"/>
    <b v="0"/>
    <n v="625"/>
    <b v="0"/>
    <n v="0"/>
    <b v="0"/>
    <s v="340.64"/>
    <n v="0"/>
    <s v="340.64"/>
    <n v="0"/>
    <b v="0"/>
    <b v="1"/>
  </r>
  <r>
    <s v="C"/>
    <s v="A"/>
    <n v="20210101"/>
    <n v="2021"/>
    <n v="52"/>
    <x v="1"/>
    <n v="562"/>
    <s v="NER"/>
    <x v="0"/>
    <s v="M"/>
    <s v="Import"/>
    <n v="724"/>
    <s v="ESP"/>
    <x v="12"/>
    <n v="0"/>
    <s v="W00"/>
    <s v="World"/>
    <s v="H5"/>
    <s v="HS"/>
    <b v="1"/>
    <n v="3102"/>
    <s v="Fertilizers mineral or chemical, nitrogenous"/>
    <s v="N"/>
    <s v="Other N-fertilizers"/>
    <x v="1"/>
    <x v="1"/>
    <b v="0"/>
    <s v="C00"/>
    <s v="TOTAL CPC"/>
    <n v="0"/>
    <n v="0"/>
    <s v="TOTAL MOT"/>
    <n v="8"/>
    <s v="kg"/>
    <n v="60000"/>
    <b v="0"/>
    <n v="8"/>
    <s v="kg"/>
    <n v="60000"/>
    <b v="0"/>
    <n v="60000"/>
    <b v="0"/>
    <n v="0"/>
    <b v="0"/>
    <s v="285544.21"/>
    <n v="0"/>
    <s v="285544.21"/>
    <n v="0"/>
    <b v="0"/>
    <b v="1"/>
  </r>
  <r>
    <s v="C"/>
    <s v="A"/>
    <n v="20210101"/>
    <n v="2021"/>
    <n v="52"/>
    <x v="1"/>
    <n v="562"/>
    <s v="NER"/>
    <x v="0"/>
    <s v="M"/>
    <s v="Import"/>
    <n v="752"/>
    <s v="SWE"/>
    <x v="13"/>
    <n v="0"/>
    <s v="W00"/>
    <s v="World"/>
    <s v="H5"/>
    <s v="HS"/>
    <b v="1"/>
    <n v="3102"/>
    <s v="Fertilizers mineral or chemical, nitrogenous"/>
    <s v="N"/>
    <s v="Other N-fertilizers"/>
    <x v="1"/>
    <x v="1"/>
    <b v="0"/>
    <s v="C00"/>
    <s v="TOTAL CPC"/>
    <n v="0"/>
    <n v="0"/>
    <s v="TOTAL MOT"/>
    <n v="8"/>
    <s v="kg"/>
    <n v="2754290"/>
    <b v="0"/>
    <n v="8"/>
    <s v="kg"/>
    <n v="2754290"/>
    <b v="0"/>
    <n v="2754290"/>
    <b v="0"/>
    <n v="0"/>
    <b v="0"/>
    <s v="1576599.44"/>
    <n v="0"/>
    <s v="1576599.44"/>
    <n v="0"/>
    <b v="0"/>
    <b v="1"/>
  </r>
  <r>
    <s v="C"/>
    <s v="A"/>
    <n v="20210101"/>
    <n v="2021"/>
    <n v="52"/>
    <x v="1"/>
    <n v="562"/>
    <s v="NER"/>
    <x v="0"/>
    <s v="M"/>
    <s v="Import"/>
    <n v="788"/>
    <s v="TUN"/>
    <x v="45"/>
    <n v="0"/>
    <s v="W00"/>
    <s v="World"/>
    <s v="H5"/>
    <s v="HS"/>
    <b v="1"/>
    <n v="3102"/>
    <s v="Fertilizers mineral or chemical, nitrogenous"/>
    <s v="N"/>
    <s v="Other N-fertilizers"/>
    <x v="1"/>
    <x v="1"/>
    <b v="0"/>
    <s v="C00"/>
    <s v="TOTAL CPC"/>
    <n v="0"/>
    <n v="0"/>
    <s v="TOTAL MOT"/>
    <n v="8"/>
    <s v="kg"/>
    <n v="6250"/>
    <b v="0"/>
    <n v="8"/>
    <s v="kg"/>
    <n v="6250"/>
    <b v="0"/>
    <n v="6250"/>
    <b v="0"/>
    <n v="0"/>
    <b v="0"/>
    <s v="2142.55"/>
    <n v="0"/>
    <s v="2142.55"/>
    <n v="0"/>
    <b v="0"/>
    <b v="1"/>
  </r>
  <r>
    <s v="C"/>
    <s v="A"/>
    <n v="20210101"/>
    <n v="2021"/>
    <n v="52"/>
    <x v="1"/>
    <n v="562"/>
    <s v="NER"/>
    <x v="0"/>
    <s v="M"/>
    <s v="Import"/>
    <n v="792"/>
    <s v="TUR"/>
    <x v="33"/>
    <n v="0"/>
    <s v="W00"/>
    <s v="World"/>
    <s v="H5"/>
    <s v="HS"/>
    <b v="1"/>
    <n v="3102"/>
    <s v="Fertilizers mineral or chemical, nitrogenous"/>
    <s v="N"/>
    <s v="Other N-fertilizers"/>
    <x v="1"/>
    <x v="1"/>
    <b v="0"/>
    <s v="C00"/>
    <s v="TOTAL CPC"/>
    <n v="0"/>
    <n v="0"/>
    <s v="TOTAL MOT"/>
    <n v="8"/>
    <s v="kg"/>
    <n v="43080"/>
    <b v="0"/>
    <n v="8"/>
    <s v="kg"/>
    <n v="43080"/>
    <b v="0"/>
    <n v="43080"/>
    <b v="0"/>
    <n v="0"/>
    <b v="0"/>
    <s v="29106.7"/>
    <n v="0"/>
    <s v="29106.7"/>
    <n v="0"/>
    <b v="0"/>
    <b v="1"/>
  </r>
  <r>
    <s v="C"/>
    <s v="A"/>
    <n v="20210101"/>
    <n v="2021"/>
    <n v="52"/>
    <x v="1"/>
    <n v="562"/>
    <s v="NER"/>
    <x v="0"/>
    <s v="M"/>
    <s v="Import"/>
    <n v="854"/>
    <s v="BFA"/>
    <x v="16"/>
    <n v="0"/>
    <s v="W00"/>
    <s v="World"/>
    <s v="H5"/>
    <s v="HS"/>
    <b v="1"/>
    <n v="3102"/>
    <s v="Fertilizers mineral or chemical, nitrogenous"/>
    <s v="N"/>
    <s v="Other N-fertilizers"/>
    <x v="1"/>
    <x v="1"/>
    <b v="0"/>
    <s v="C00"/>
    <s v="TOTAL CPC"/>
    <n v="0"/>
    <n v="0"/>
    <s v="TOTAL MOT"/>
    <n v="8"/>
    <s v="kg"/>
    <n v="30000"/>
    <b v="0"/>
    <n v="8"/>
    <s v="kg"/>
    <n v="30000"/>
    <b v="0"/>
    <n v="30000"/>
    <b v="0"/>
    <n v="0"/>
    <b v="0"/>
    <s v="42546.02"/>
    <n v="0"/>
    <s v="42546.02"/>
    <n v="0"/>
    <b v="0"/>
    <b v="1"/>
  </r>
  <r>
    <s v="C"/>
    <s v="A"/>
    <n v="20210101"/>
    <n v="2021"/>
    <n v="52"/>
    <x v="1"/>
    <n v="180"/>
    <s v="COD"/>
    <x v="1"/>
    <s v="M"/>
    <s v="Import"/>
    <n v="0"/>
    <s v="W00"/>
    <x v="0"/>
    <n v="0"/>
    <s v="W00"/>
    <s v="World"/>
    <s v="H5"/>
    <s v="HS"/>
    <b v="1"/>
    <n v="310210"/>
    <s v="Fertilizers, mineral or chemical nitrogenous, urea, whether or not in aqueous solution"/>
    <s v="Urea"/>
    <s v="Urea"/>
    <x v="2"/>
    <x v="2"/>
    <b v="1"/>
    <s v="C00"/>
    <s v="TOTAL CPC"/>
    <n v="0"/>
    <n v="0"/>
    <s v="TOTAL MOT"/>
    <n v="8"/>
    <s v="kg"/>
    <n v="3932212"/>
    <b v="0"/>
    <n v="8"/>
    <s v="kg"/>
    <n v="3932212"/>
    <b v="0"/>
    <n v="3932212"/>
    <b v="0"/>
    <n v="0"/>
    <b v="0"/>
    <s v="2848287.89"/>
    <m/>
    <s v="2848287.89"/>
    <n v="0"/>
    <b v="0"/>
    <b v="1"/>
  </r>
  <r>
    <s v="C"/>
    <s v="A"/>
    <n v="20210101"/>
    <n v="2021"/>
    <n v="52"/>
    <x v="1"/>
    <n v="180"/>
    <s v="COD"/>
    <x v="1"/>
    <s v="M"/>
    <s v="Import"/>
    <n v="56"/>
    <s v="BEL"/>
    <x v="18"/>
    <n v="0"/>
    <s v="W00"/>
    <s v="World"/>
    <s v="H5"/>
    <s v="HS"/>
    <b v="1"/>
    <n v="310210"/>
    <s v="Fertilizers, mineral or chemical nitrogenous, urea, whether or not in aqueous solution"/>
    <s v="Urea"/>
    <s v="Urea"/>
    <x v="2"/>
    <x v="2"/>
    <b v="1"/>
    <s v="C00"/>
    <s v="TOTAL CPC"/>
    <n v="0"/>
    <n v="0"/>
    <s v="TOTAL MOT"/>
    <n v="8"/>
    <s v="kg"/>
    <n v="44420"/>
    <b v="0"/>
    <n v="8"/>
    <s v="kg"/>
    <n v="44420"/>
    <b v="0"/>
    <n v="44420"/>
    <b v="0"/>
    <n v="0"/>
    <b v="0"/>
    <s v="28320.98"/>
    <m/>
    <s v="28320.98"/>
    <n v="0"/>
    <b v="0"/>
    <b v="1"/>
  </r>
  <r>
    <s v="C"/>
    <s v="A"/>
    <n v="20210101"/>
    <n v="2021"/>
    <n v="52"/>
    <x v="1"/>
    <n v="180"/>
    <s v="COD"/>
    <x v="1"/>
    <s v="M"/>
    <s v="Import"/>
    <n v="156"/>
    <s v="CHN"/>
    <x v="1"/>
    <n v="0"/>
    <s v="W00"/>
    <s v="World"/>
    <s v="H5"/>
    <s v="HS"/>
    <b v="1"/>
    <n v="310210"/>
    <s v="Fertilizers, mineral or chemical nitrogenous, urea, whether or not in aqueous solution"/>
    <s v="Urea"/>
    <s v="Urea"/>
    <x v="2"/>
    <x v="2"/>
    <b v="1"/>
    <s v="C00"/>
    <s v="TOTAL CPC"/>
    <n v="0"/>
    <n v="0"/>
    <s v="TOTAL MOT"/>
    <n v="8"/>
    <s v="kg"/>
    <n v="199202"/>
    <b v="0"/>
    <n v="8"/>
    <s v="kg"/>
    <n v="199202"/>
    <b v="0"/>
    <n v="199202"/>
    <b v="0"/>
    <n v="0"/>
    <b v="0"/>
    <s v="94708.39"/>
    <m/>
    <s v="94708.39"/>
    <n v="0"/>
    <b v="0"/>
    <b v="1"/>
  </r>
  <r>
    <s v="C"/>
    <s v="A"/>
    <n v="20210101"/>
    <n v="2021"/>
    <n v="52"/>
    <x v="1"/>
    <n v="180"/>
    <s v="COD"/>
    <x v="1"/>
    <s v="M"/>
    <s v="Import"/>
    <n v="508"/>
    <s v="MOZ"/>
    <x v="26"/>
    <n v="0"/>
    <s v="W00"/>
    <s v="World"/>
    <s v="H5"/>
    <s v="HS"/>
    <b v="1"/>
    <n v="310210"/>
    <s v="Fertilizers, mineral or chemical nitrogenous, urea, whether or not in aqueous solution"/>
    <s v="Urea"/>
    <s v="Urea"/>
    <x v="2"/>
    <x v="2"/>
    <b v="1"/>
    <s v="C00"/>
    <s v="TOTAL CPC"/>
    <n v="0"/>
    <n v="0"/>
    <s v="TOTAL MOT"/>
    <n v="8"/>
    <s v="kg"/>
    <n v="965460"/>
    <b v="0"/>
    <n v="8"/>
    <s v="kg"/>
    <n v="965460"/>
    <b v="0"/>
    <n v="965460"/>
    <b v="0"/>
    <n v="0"/>
    <b v="0"/>
    <s v="851686.25"/>
    <m/>
    <s v="851686.25"/>
    <n v="0"/>
    <b v="0"/>
    <b v="1"/>
  </r>
  <r>
    <s v="C"/>
    <s v="A"/>
    <n v="20210101"/>
    <n v="2021"/>
    <n v="52"/>
    <x v="1"/>
    <n v="180"/>
    <s v="COD"/>
    <x v="1"/>
    <s v="M"/>
    <s v="Import"/>
    <n v="528"/>
    <s v="NLD"/>
    <x v="7"/>
    <n v="0"/>
    <s v="W00"/>
    <s v="World"/>
    <s v="H5"/>
    <s v="HS"/>
    <b v="1"/>
    <n v="310210"/>
    <s v="Fertilizers, mineral or chemical nitrogenous, urea, whether or not in aqueous solution"/>
    <s v="Urea"/>
    <s v="Urea"/>
    <x v="2"/>
    <x v="2"/>
    <b v="1"/>
    <s v="C00"/>
    <s v="TOTAL CPC"/>
    <n v="0"/>
    <n v="0"/>
    <s v="TOTAL MOT"/>
    <n v="8"/>
    <s v="kg"/>
    <n v="26"/>
    <b v="0"/>
    <n v="8"/>
    <s v="kg"/>
    <n v="26"/>
    <b v="0"/>
    <n v="26"/>
    <b v="0"/>
    <n v="0"/>
    <b v="0"/>
    <s v="499.26"/>
    <m/>
    <s v="499.26"/>
    <n v="0"/>
    <b v="0"/>
    <b v="1"/>
  </r>
  <r>
    <s v="C"/>
    <s v="A"/>
    <n v="20210101"/>
    <n v="2021"/>
    <n v="52"/>
    <x v="1"/>
    <n v="180"/>
    <s v="COD"/>
    <x v="1"/>
    <s v="M"/>
    <s v="Import"/>
    <n v="643"/>
    <s v="RUS"/>
    <x v="9"/>
    <n v="0"/>
    <s v="W00"/>
    <s v="World"/>
    <s v="H5"/>
    <s v="HS"/>
    <b v="1"/>
    <n v="310210"/>
    <s v="Fertilizers, mineral or chemical nitrogenous, urea, whether or not in aqueous solution"/>
    <s v="Urea"/>
    <s v="Urea"/>
    <x v="2"/>
    <x v="2"/>
    <b v="1"/>
    <s v="C00"/>
    <s v="TOTAL CPC"/>
    <n v="0"/>
    <n v="0"/>
    <s v="TOTAL MOT"/>
    <n v="8"/>
    <s v="kg"/>
    <n v="1679450"/>
    <b v="0"/>
    <n v="8"/>
    <s v="kg"/>
    <n v="1679450"/>
    <b v="0"/>
    <n v="1679450"/>
    <b v="0"/>
    <n v="0"/>
    <b v="0"/>
    <s v="926960.03"/>
    <m/>
    <s v="926960.03"/>
    <n v="0"/>
    <b v="0"/>
    <b v="1"/>
  </r>
  <r>
    <s v="C"/>
    <s v="A"/>
    <n v="20210101"/>
    <n v="2021"/>
    <n v="52"/>
    <x v="1"/>
    <n v="180"/>
    <s v="COD"/>
    <x v="1"/>
    <s v="M"/>
    <s v="Import"/>
    <n v="710"/>
    <s v="ZAF"/>
    <x v="30"/>
    <n v="0"/>
    <s v="W00"/>
    <s v="World"/>
    <s v="H5"/>
    <s v="HS"/>
    <b v="1"/>
    <n v="310210"/>
    <s v="Fertilizers, mineral or chemical nitrogenous, urea, whether or not in aqueous solution"/>
    <s v="Urea"/>
    <s v="Urea"/>
    <x v="2"/>
    <x v="2"/>
    <b v="1"/>
    <s v="C00"/>
    <s v="TOTAL CPC"/>
    <n v="0"/>
    <n v="0"/>
    <s v="TOTAL MOT"/>
    <n v="8"/>
    <s v="kg"/>
    <n v="545654"/>
    <b v="0"/>
    <n v="8"/>
    <s v="kg"/>
    <n v="545654"/>
    <b v="0"/>
    <n v="545654"/>
    <b v="0"/>
    <n v="0"/>
    <b v="0"/>
    <s v="418914.33"/>
    <m/>
    <s v="418914.33"/>
    <n v="0"/>
    <b v="0"/>
    <b v="1"/>
  </r>
  <r>
    <s v="C"/>
    <s v="A"/>
    <n v="20210101"/>
    <n v="2021"/>
    <n v="52"/>
    <x v="1"/>
    <n v="180"/>
    <s v="COD"/>
    <x v="1"/>
    <s v="M"/>
    <s v="Import"/>
    <n v="894"/>
    <s v="ZMB"/>
    <x v="39"/>
    <n v="0"/>
    <s v="W00"/>
    <s v="World"/>
    <s v="H5"/>
    <s v="HS"/>
    <b v="1"/>
    <n v="310210"/>
    <s v="Fertilizers, mineral or chemical nitrogenous, urea, whether or not in aqueous solution"/>
    <s v="Urea"/>
    <s v="Urea"/>
    <x v="2"/>
    <x v="2"/>
    <b v="1"/>
    <s v="C00"/>
    <s v="TOTAL CPC"/>
    <n v="0"/>
    <n v="0"/>
    <s v="TOTAL MOT"/>
    <n v="8"/>
    <s v="kg"/>
    <n v="498000"/>
    <b v="0"/>
    <n v="8"/>
    <s v="kg"/>
    <n v="498000"/>
    <b v="0"/>
    <n v="498000"/>
    <b v="0"/>
    <n v="0"/>
    <b v="0"/>
    <s v="527198.65"/>
    <m/>
    <s v="527198.65"/>
    <n v="0"/>
    <b v="0"/>
    <b v="1"/>
  </r>
  <r>
    <s v="C"/>
    <s v="A"/>
    <n v="20210101"/>
    <n v="2021"/>
    <n v="52"/>
    <x v="1"/>
    <n v="562"/>
    <s v="NER"/>
    <x v="0"/>
    <s v="M"/>
    <s v="Import"/>
    <n v="0"/>
    <s v="W00"/>
    <x v="0"/>
    <n v="0"/>
    <s v="W00"/>
    <s v="World"/>
    <s v="H5"/>
    <s v="HS"/>
    <b v="1"/>
    <n v="310210"/>
    <s v="Fertilizers, mineral or chemical nitrogenous, urea, whether or not in aqueous solution"/>
    <s v="Urea"/>
    <s v="Urea"/>
    <x v="2"/>
    <x v="2"/>
    <b v="1"/>
    <s v="C00"/>
    <s v="TOTAL CPC"/>
    <n v="0"/>
    <n v="0"/>
    <s v="TOTAL MOT"/>
    <n v="8"/>
    <s v="kg"/>
    <n v="8988729"/>
    <b v="0"/>
    <n v="8"/>
    <s v="kg"/>
    <n v="8988729"/>
    <b v="0"/>
    <n v="8988729"/>
    <b v="0"/>
    <n v="0"/>
    <b v="0"/>
    <s v="2785135.46"/>
    <n v="0"/>
    <s v="2785135.46"/>
    <n v="0"/>
    <b v="0"/>
    <b v="1"/>
  </r>
  <r>
    <s v="C"/>
    <s v="A"/>
    <n v="20210101"/>
    <n v="2021"/>
    <n v="52"/>
    <x v="1"/>
    <n v="562"/>
    <s v="NER"/>
    <x v="0"/>
    <s v="M"/>
    <s v="Import"/>
    <n v="204"/>
    <s v="BEN"/>
    <x v="2"/>
    <n v="0"/>
    <s v="W00"/>
    <s v="World"/>
    <s v="H5"/>
    <s v="HS"/>
    <b v="1"/>
    <n v="310210"/>
    <s v="Fertilizers, mineral or chemical nitrogenous, urea, whether or not in aqueous solution"/>
    <s v="Urea"/>
    <s v="Urea"/>
    <x v="2"/>
    <x v="2"/>
    <b v="1"/>
    <s v="C00"/>
    <s v="TOTAL CPC"/>
    <n v="0"/>
    <n v="0"/>
    <s v="TOTAL MOT"/>
    <n v="8"/>
    <s v="kg"/>
    <n v="3822000"/>
    <b v="0"/>
    <n v="8"/>
    <s v="kg"/>
    <n v="3822000"/>
    <b v="0"/>
    <n v="3822000"/>
    <b v="0"/>
    <n v="0"/>
    <b v="0"/>
    <s v="1262675.13"/>
    <n v="0"/>
    <s v="1262675.13"/>
    <n v="0"/>
    <b v="1"/>
    <b v="0"/>
  </r>
  <r>
    <s v="C"/>
    <s v="A"/>
    <n v="20210101"/>
    <n v="2021"/>
    <n v="52"/>
    <x v="1"/>
    <n v="562"/>
    <s v="NER"/>
    <x v="0"/>
    <s v="M"/>
    <s v="Import"/>
    <n v="276"/>
    <s v="DEU"/>
    <x v="4"/>
    <n v="0"/>
    <s v="W00"/>
    <s v="World"/>
    <s v="H5"/>
    <s v="HS"/>
    <b v="1"/>
    <n v="310210"/>
    <s v="Fertilizers, mineral or chemical nitrogenous, urea, whether or not in aqueous solution"/>
    <s v="Urea"/>
    <s v="Urea"/>
    <x v="2"/>
    <x v="2"/>
    <b v="1"/>
    <s v="C00"/>
    <s v="TOTAL CPC"/>
    <n v="0"/>
    <n v="0"/>
    <s v="TOTAL MOT"/>
    <n v="8"/>
    <s v="kg"/>
    <n v="154"/>
    <b v="0"/>
    <n v="8"/>
    <s v="kg"/>
    <n v="154"/>
    <b v="0"/>
    <n v="154"/>
    <b v="0"/>
    <n v="0"/>
    <b v="0"/>
    <s v="345.22"/>
    <n v="0"/>
    <s v="345.22"/>
    <n v="0"/>
    <b v="1"/>
    <b v="0"/>
  </r>
  <r>
    <s v="C"/>
    <s v="A"/>
    <n v="20210101"/>
    <n v="2021"/>
    <n v="52"/>
    <x v="1"/>
    <n v="562"/>
    <s v="NER"/>
    <x v="0"/>
    <s v="M"/>
    <s v="Import"/>
    <n v="288"/>
    <s v="GHA"/>
    <x v="5"/>
    <n v="0"/>
    <s v="W00"/>
    <s v="World"/>
    <s v="H5"/>
    <s v="HS"/>
    <b v="1"/>
    <n v="310210"/>
    <s v="Fertilizers, mineral or chemical nitrogenous, urea, whether or not in aqueous solution"/>
    <s v="Urea"/>
    <s v="Urea"/>
    <x v="2"/>
    <x v="2"/>
    <b v="1"/>
    <s v="C00"/>
    <s v="TOTAL CPC"/>
    <n v="0"/>
    <n v="0"/>
    <s v="TOTAL MOT"/>
    <n v="8"/>
    <s v="kg"/>
    <n v="700"/>
    <b v="0"/>
    <n v="8"/>
    <s v="kg"/>
    <n v="700"/>
    <b v="0"/>
    <n v="700"/>
    <b v="0"/>
    <n v="0"/>
    <b v="0"/>
    <s v="767.04"/>
    <n v="0"/>
    <s v="767.04"/>
    <n v="0"/>
    <b v="1"/>
    <b v="0"/>
  </r>
  <r>
    <s v="C"/>
    <s v="A"/>
    <n v="20210101"/>
    <n v="2021"/>
    <n v="52"/>
    <x v="1"/>
    <n v="562"/>
    <s v="NER"/>
    <x v="0"/>
    <s v="M"/>
    <s v="Import"/>
    <n v="528"/>
    <s v="NLD"/>
    <x v="7"/>
    <n v="0"/>
    <s v="W00"/>
    <s v="World"/>
    <s v="H5"/>
    <s v="HS"/>
    <b v="1"/>
    <n v="310210"/>
    <s v="Fertilizers, mineral or chemical nitrogenous, urea, whether or not in aqueous solution"/>
    <s v="Urea"/>
    <s v="Urea"/>
    <x v="2"/>
    <x v="2"/>
    <b v="1"/>
    <s v="C00"/>
    <s v="TOTAL CPC"/>
    <n v="0"/>
    <n v="0"/>
    <s v="TOTAL MOT"/>
    <n v="8"/>
    <s v="kg"/>
    <n v="63000"/>
    <b v="0"/>
    <n v="8"/>
    <s v="kg"/>
    <n v="63000"/>
    <b v="0"/>
    <n v="63000"/>
    <b v="0"/>
    <n v="0"/>
    <b v="0"/>
    <s v="21039.9"/>
    <n v="0"/>
    <s v="21039.9"/>
    <n v="0"/>
    <b v="1"/>
    <b v="0"/>
  </r>
  <r>
    <s v="C"/>
    <s v="A"/>
    <n v="20210101"/>
    <n v="2021"/>
    <n v="52"/>
    <x v="1"/>
    <n v="562"/>
    <s v="NER"/>
    <x v="0"/>
    <s v="M"/>
    <s v="Import"/>
    <n v="566"/>
    <s v="NGA"/>
    <x v="8"/>
    <n v="0"/>
    <s v="W00"/>
    <s v="World"/>
    <s v="H5"/>
    <s v="HS"/>
    <b v="1"/>
    <n v="310210"/>
    <s v="Fertilizers, mineral or chemical nitrogenous, urea, whether or not in aqueous solution"/>
    <s v="Urea"/>
    <s v="Urea"/>
    <x v="2"/>
    <x v="2"/>
    <b v="1"/>
    <s v="C00"/>
    <s v="TOTAL CPC"/>
    <n v="0"/>
    <n v="0"/>
    <s v="TOTAL MOT"/>
    <n v="8"/>
    <s v="kg"/>
    <n v="5102250"/>
    <b v="0"/>
    <n v="8"/>
    <s v="kg"/>
    <n v="5102250"/>
    <b v="0"/>
    <n v="5102250"/>
    <b v="0"/>
    <n v="0"/>
    <b v="0"/>
    <s v="1499967.53"/>
    <n v="0"/>
    <s v="1499967.53"/>
    <n v="0"/>
    <b v="1"/>
    <b v="0"/>
  </r>
  <r>
    <s v="C"/>
    <s v="A"/>
    <n v="20210101"/>
    <n v="2021"/>
    <n v="52"/>
    <x v="1"/>
    <n v="562"/>
    <s v="NER"/>
    <x v="0"/>
    <s v="M"/>
    <s v="Import"/>
    <n v="686"/>
    <s v="SEN"/>
    <x v="10"/>
    <n v="0"/>
    <s v="W00"/>
    <s v="World"/>
    <s v="H5"/>
    <s v="HS"/>
    <b v="1"/>
    <n v="310210"/>
    <s v="Fertilizers, mineral or chemical nitrogenous, urea, whether or not in aqueous solution"/>
    <s v="Urea"/>
    <s v="Urea"/>
    <x v="2"/>
    <x v="2"/>
    <b v="1"/>
    <s v="C00"/>
    <s v="TOTAL CPC"/>
    <n v="0"/>
    <n v="0"/>
    <s v="TOTAL MOT"/>
    <n v="8"/>
    <s v="kg"/>
    <n v="625"/>
    <b v="0"/>
    <n v="8"/>
    <s v="kg"/>
    <n v="625"/>
    <b v="0"/>
    <n v="625"/>
    <b v="0"/>
    <n v="0"/>
    <b v="0"/>
    <s v="340.64"/>
    <n v="0"/>
    <s v="340.64"/>
    <n v="0"/>
    <b v="1"/>
    <b v="0"/>
  </r>
  <r>
    <s v="C"/>
    <s v="A"/>
    <n v="20210101"/>
    <n v="2021"/>
    <n v="52"/>
    <x v="1"/>
    <n v="562"/>
    <s v="NER"/>
    <x v="0"/>
    <s v="M"/>
    <s v="Import"/>
    <n v="0"/>
    <s v="W00"/>
    <x v="0"/>
    <n v="0"/>
    <s v="W00"/>
    <s v="World"/>
    <s v="H5"/>
    <s v="HS"/>
    <b v="1"/>
    <n v="310221"/>
    <s v="Fertilizers, mineral or chemical nitrogenous, ammonium sulphate"/>
    <s v="Ammonium Sulfate"/>
    <s v="Other N-fertilizers"/>
    <x v="1"/>
    <x v="2"/>
    <b v="1"/>
    <s v="C00"/>
    <s v="TOTAL CPC"/>
    <n v="0"/>
    <n v="0"/>
    <s v="TOTAL MOT"/>
    <n v="8"/>
    <s v="kg"/>
    <n v="50100"/>
    <b v="0"/>
    <n v="8"/>
    <s v="kg"/>
    <n v="50100"/>
    <b v="0"/>
    <n v="50100"/>
    <b v="0"/>
    <n v="0"/>
    <b v="0"/>
    <s v="35426.45"/>
    <n v="0"/>
    <s v="35426.45"/>
    <n v="0"/>
    <b v="0"/>
    <b v="1"/>
  </r>
  <r>
    <s v="C"/>
    <s v="A"/>
    <n v="20210101"/>
    <n v="2021"/>
    <n v="52"/>
    <x v="1"/>
    <n v="562"/>
    <s v="NER"/>
    <x v="0"/>
    <s v="M"/>
    <s v="Import"/>
    <n v="251"/>
    <s v="FRA"/>
    <x v="3"/>
    <n v="0"/>
    <s v="W00"/>
    <s v="World"/>
    <s v="H5"/>
    <s v="HS"/>
    <b v="1"/>
    <n v="310221"/>
    <s v="Fertilizers, mineral or chemical nitrogenous, ammonium sulphate"/>
    <s v="Ammonium Sulfate"/>
    <s v="Other N-fertilizers"/>
    <x v="1"/>
    <x v="2"/>
    <b v="1"/>
    <s v="C00"/>
    <s v="TOTAL CPC"/>
    <n v="0"/>
    <n v="0"/>
    <s v="TOTAL MOT"/>
    <n v="8"/>
    <s v="kg"/>
    <n v="50100"/>
    <b v="0"/>
    <n v="8"/>
    <s v="kg"/>
    <n v="50100"/>
    <b v="0"/>
    <n v="50100"/>
    <b v="0"/>
    <n v="0"/>
    <b v="0"/>
    <s v="35426.45"/>
    <n v="0"/>
    <s v="35426.45"/>
    <n v="0"/>
    <b v="1"/>
    <b v="0"/>
  </r>
  <r>
    <s v="C"/>
    <s v="A"/>
    <n v="20210101"/>
    <n v="2021"/>
    <n v="52"/>
    <x v="1"/>
    <n v="180"/>
    <s v="COD"/>
    <x v="1"/>
    <s v="M"/>
    <s v="Import"/>
    <n v="0"/>
    <s v="W00"/>
    <x v="0"/>
    <n v="0"/>
    <s v="W00"/>
    <s v="World"/>
    <s v="H5"/>
    <s v="HS"/>
    <b v="1"/>
    <n v="310229"/>
    <s v="Fertilizers, mineral or chemical nitrogenous, other than ammonium sulphate"/>
    <s v="Other N"/>
    <s v="Other N-fertilizers"/>
    <x v="1"/>
    <x v="2"/>
    <b v="1"/>
    <s v="C00"/>
    <s v="TOTAL CPC"/>
    <n v="0"/>
    <n v="0"/>
    <s v="TOTAL MOT"/>
    <n v="8"/>
    <s v="kg"/>
    <n v="160639"/>
    <b v="0"/>
    <n v="8"/>
    <s v="kg"/>
    <n v="160639"/>
    <b v="0"/>
    <n v="160639"/>
    <b v="0"/>
    <n v="0"/>
    <b v="0"/>
    <s v="39100.67"/>
    <m/>
    <s v="39100.67"/>
    <n v="0"/>
    <b v="0"/>
    <b v="1"/>
  </r>
  <r>
    <s v="C"/>
    <s v="A"/>
    <n v="20210101"/>
    <n v="2021"/>
    <n v="52"/>
    <x v="1"/>
    <n v="180"/>
    <s v="COD"/>
    <x v="1"/>
    <s v="M"/>
    <s v="Import"/>
    <n v="156"/>
    <s v="CHN"/>
    <x v="1"/>
    <n v="0"/>
    <s v="W00"/>
    <s v="World"/>
    <s v="H5"/>
    <s v="HS"/>
    <b v="1"/>
    <n v="310229"/>
    <s v="Fertilizers, mineral or chemical nitrogenous, other than ammonium sulphate"/>
    <s v="Other N"/>
    <s v="Other N-fertilizers"/>
    <x v="1"/>
    <x v="2"/>
    <b v="1"/>
    <s v="C00"/>
    <s v="TOTAL CPC"/>
    <n v="0"/>
    <n v="0"/>
    <s v="TOTAL MOT"/>
    <n v="8"/>
    <s v="kg"/>
    <n v="20920"/>
    <b v="0"/>
    <n v="8"/>
    <s v="kg"/>
    <n v="20920"/>
    <b v="0"/>
    <n v="20920"/>
    <b v="0"/>
    <n v="0"/>
    <b v="0"/>
    <s v="5071.54"/>
    <m/>
    <s v="5071.54"/>
    <n v="0"/>
    <b v="0"/>
    <b v="1"/>
  </r>
  <r>
    <s v="C"/>
    <s v="A"/>
    <n v="20210101"/>
    <n v="2021"/>
    <n v="52"/>
    <x v="1"/>
    <n v="180"/>
    <s v="COD"/>
    <x v="1"/>
    <s v="M"/>
    <s v="Import"/>
    <n v="686"/>
    <s v="SEN"/>
    <x v="10"/>
    <n v="0"/>
    <s v="W00"/>
    <s v="World"/>
    <s v="H5"/>
    <s v="HS"/>
    <b v="1"/>
    <n v="310229"/>
    <s v="Fertilizers, mineral or chemical nitrogenous, other than ammonium sulphate"/>
    <s v="Other N"/>
    <s v="Other N-fertilizers"/>
    <x v="1"/>
    <x v="2"/>
    <b v="1"/>
    <s v="C00"/>
    <s v="TOTAL CPC"/>
    <n v="0"/>
    <n v="0"/>
    <s v="TOTAL MOT"/>
    <n v="8"/>
    <s v="kg"/>
    <n v="139239"/>
    <b v="0"/>
    <n v="8"/>
    <s v="kg"/>
    <n v="139239"/>
    <b v="0"/>
    <n v="139239"/>
    <b v="0"/>
    <n v="0"/>
    <b v="0"/>
    <s v="33992.15"/>
    <m/>
    <s v="33992.15"/>
    <n v="0"/>
    <b v="0"/>
    <b v="1"/>
  </r>
  <r>
    <s v="C"/>
    <s v="A"/>
    <n v="20210101"/>
    <n v="2021"/>
    <n v="52"/>
    <x v="1"/>
    <n v="180"/>
    <s v="COD"/>
    <x v="1"/>
    <s v="M"/>
    <s v="Import"/>
    <n v="826"/>
    <s v="GBR"/>
    <x v="37"/>
    <n v="0"/>
    <s v="W00"/>
    <s v="World"/>
    <s v="H5"/>
    <s v="HS"/>
    <b v="1"/>
    <n v="310229"/>
    <s v="Fertilizers, mineral or chemical nitrogenous, other than ammonium sulphate"/>
    <s v="Other N"/>
    <s v="Other N-fertilizers"/>
    <x v="1"/>
    <x v="2"/>
    <b v="1"/>
    <s v="C00"/>
    <s v="TOTAL CPC"/>
    <n v="0"/>
    <n v="0"/>
    <s v="TOTAL MOT"/>
    <n v="8"/>
    <s v="kg"/>
    <n v="480"/>
    <b v="0"/>
    <n v="8"/>
    <s v="kg"/>
    <n v="480"/>
    <b v="0"/>
    <n v="480"/>
    <b v="0"/>
    <n v="0"/>
    <b v="0"/>
    <s v="36.98"/>
    <m/>
    <s v="36.98"/>
    <n v="0"/>
    <b v="0"/>
    <b v="1"/>
  </r>
  <r>
    <s v="C"/>
    <s v="A"/>
    <n v="20210101"/>
    <n v="2021"/>
    <n v="52"/>
    <x v="1"/>
    <n v="562"/>
    <s v="NER"/>
    <x v="0"/>
    <s v="M"/>
    <s v="Import"/>
    <n v="0"/>
    <s v="W00"/>
    <x v="0"/>
    <n v="0"/>
    <s v="W00"/>
    <s v="World"/>
    <s v="H5"/>
    <s v="HS"/>
    <b v="1"/>
    <n v="310229"/>
    <s v="Fertilizers, mineral or chemical nitrogenous, other than ammonium sulphate"/>
    <s v="Other N"/>
    <s v="Other N-fertilizers"/>
    <x v="1"/>
    <x v="2"/>
    <b v="1"/>
    <s v="C00"/>
    <s v="TOTAL CPC"/>
    <n v="0"/>
    <n v="0"/>
    <s v="TOTAL MOT"/>
    <n v="8"/>
    <s v="kg"/>
    <n v="107625"/>
    <b v="0"/>
    <n v="8"/>
    <s v="kg"/>
    <n v="107625"/>
    <b v="0"/>
    <n v="107625"/>
    <b v="0"/>
    <n v="0"/>
    <b v="0"/>
    <s v="30242.37"/>
    <n v="0"/>
    <s v="30242.37"/>
    <n v="0"/>
    <b v="0"/>
    <b v="1"/>
  </r>
  <r>
    <s v="C"/>
    <s v="A"/>
    <n v="20210101"/>
    <n v="2021"/>
    <n v="52"/>
    <x v="1"/>
    <n v="562"/>
    <s v="NER"/>
    <x v="0"/>
    <s v="M"/>
    <s v="Import"/>
    <n v="204"/>
    <s v="BEN"/>
    <x v="2"/>
    <n v="0"/>
    <s v="W00"/>
    <s v="World"/>
    <s v="H5"/>
    <s v="HS"/>
    <b v="1"/>
    <n v="310229"/>
    <s v="Fertilizers, mineral or chemical nitrogenous, other than ammonium sulphate"/>
    <s v="Other N"/>
    <s v="Other N-fertilizers"/>
    <x v="1"/>
    <x v="2"/>
    <b v="1"/>
    <s v="C00"/>
    <s v="TOTAL CPC"/>
    <n v="0"/>
    <n v="0"/>
    <s v="TOTAL MOT"/>
    <n v="8"/>
    <s v="kg"/>
    <n v="75000"/>
    <b v="0"/>
    <n v="8"/>
    <s v="kg"/>
    <n v="75000"/>
    <b v="0"/>
    <n v="75000"/>
    <b v="0"/>
    <n v="0"/>
    <b v="0"/>
    <s v="25047.5"/>
    <n v="0"/>
    <s v="25047.5"/>
    <n v="0"/>
    <b v="1"/>
    <b v="0"/>
  </r>
  <r>
    <s v="C"/>
    <s v="A"/>
    <n v="20210101"/>
    <n v="2021"/>
    <n v="52"/>
    <x v="1"/>
    <n v="562"/>
    <s v="NER"/>
    <x v="0"/>
    <s v="M"/>
    <s v="Import"/>
    <n v="566"/>
    <s v="NGA"/>
    <x v="8"/>
    <n v="0"/>
    <s v="W00"/>
    <s v="World"/>
    <s v="H5"/>
    <s v="HS"/>
    <b v="1"/>
    <n v="310229"/>
    <s v="Fertilizers, mineral or chemical nitrogenous, other than ammonium sulphate"/>
    <s v="Other N"/>
    <s v="Other N-fertilizers"/>
    <x v="1"/>
    <x v="2"/>
    <b v="1"/>
    <s v="C00"/>
    <s v="TOTAL CPC"/>
    <n v="0"/>
    <n v="0"/>
    <s v="TOTAL MOT"/>
    <n v="8"/>
    <s v="kg"/>
    <n v="32625"/>
    <b v="0"/>
    <n v="8"/>
    <s v="kg"/>
    <n v="32625"/>
    <b v="0"/>
    <n v="32625"/>
    <b v="0"/>
    <n v="0"/>
    <b v="0"/>
    <s v="5194.87"/>
    <n v="0"/>
    <s v="5194.87"/>
    <n v="0"/>
    <b v="1"/>
    <b v="0"/>
  </r>
  <r>
    <s v="C"/>
    <s v="A"/>
    <n v="20210101"/>
    <n v="2021"/>
    <n v="52"/>
    <x v="1"/>
    <n v="180"/>
    <s v="COD"/>
    <x v="1"/>
    <s v="M"/>
    <s v="Import"/>
    <n v="0"/>
    <s v="W00"/>
    <x v="0"/>
    <n v="0"/>
    <s v="W00"/>
    <s v="World"/>
    <s v="H5"/>
    <s v="HS"/>
    <b v="1"/>
    <n v="310230"/>
    <s v="Fertilizers, mineral or chemical nitrogenous, ammonium nitrate, whether or not in aqueous solution"/>
    <s v="Ammonium Nitrate"/>
    <s v="Other N-fertilizers"/>
    <x v="1"/>
    <x v="2"/>
    <b v="1"/>
    <s v="C00"/>
    <s v="TOTAL CPC"/>
    <n v="0"/>
    <n v="0"/>
    <s v="TOTAL MOT"/>
    <n v="-1"/>
    <s v="N/A"/>
    <n v="0"/>
    <b v="0"/>
    <n v="8"/>
    <s v="kg"/>
    <n v="29726668"/>
    <b v="0"/>
    <m/>
    <b v="0"/>
    <n v="0"/>
    <b v="0"/>
    <s v="25716139.06"/>
    <m/>
    <s v="25716139.06"/>
    <n v="0"/>
    <b v="0"/>
    <b v="1"/>
  </r>
  <r>
    <s v="C"/>
    <s v="A"/>
    <n v="20210101"/>
    <n v="2021"/>
    <n v="52"/>
    <x v="1"/>
    <n v="180"/>
    <s v="COD"/>
    <x v="1"/>
    <s v="M"/>
    <s v="Import"/>
    <n v="56"/>
    <s v="BEL"/>
    <x v="18"/>
    <n v="0"/>
    <s v="W00"/>
    <s v="World"/>
    <s v="H5"/>
    <s v="HS"/>
    <b v="1"/>
    <n v="310230"/>
    <s v="Fertilizers, mineral or chemical nitrogenous, ammonium nitrate, whether or not in aqueous solution"/>
    <s v="Ammonium Nitrate"/>
    <s v="Other N-fertilizers"/>
    <x v="1"/>
    <x v="2"/>
    <b v="1"/>
    <s v="C00"/>
    <s v="TOTAL CPC"/>
    <n v="0"/>
    <n v="0"/>
    <s v="TOTAL MOT"/>
    <n v="-1"/>
    <s v="N/A"/>
    <n v="0"/>
    <b v="0"/>
    <n v="8"/>
    <s v="kg"/>
    <n v="1"/>
    <b v="0"/>
    <m/>
    <b v="0"/>
    <n v="0"/>
    <b v="0"/>
    <s v="195.38"/>
    <m/>
    <s v="195.38"/>
    <n v="0"/>
    <b v="0"/>
    <b v="1"/>
  </r>
  <r>
    <s v="C"/>
    <s v="A"/>
    <n v="20210101"/>
    <n v="2021"/>
    <n v="52"/>
    <x v="1"/>
    <n v="180"/>
    <s v="COD"/>
    <x v="1"/>
    <s v="M"/>
    <s v="Import"/>
    <n v="643"/>
    <s v="RUS"/>
    <x v="9"/>
    <n v="0"/>
    <s v="W00"/>
    <s v="World"/>
    <s v="H5"/>
    <s v="HS"/>
    <b v="1"/>
    <n v="310230"/>
    <s v="Fertilizers, mineral or chemical nitrogenous, ammonium nitrate, whether or not in aqueous solution"/>
    <s v="Ammonium Nitrate"/>
    <s v="Other N-fertilizers"/>
    <x v="1"/>
    <x v="2"/>
    <b v="1"/>
    <s v="C00"/>
    <s v="TOTAL CPC"/>
    <n v="0"/>
    <n v="0"/>
    <s v="TOTAL MOT"/>
    <n v="8"/>
    <s v="kg"/>
    <n v="8518920"/>
    <b v="0"/>
    <n v="8"/>
    <s v="kg"/>
    <n v="8518920"/>
    <b v="0"/>
    <n v="8518920"/>
    <b v="0"/>
    <n v="0"/>
    <b v="0"/>
    <s v="10241622.13"/>
    <m/>
    <s v="10241622.13"/>
    <n v="0"/>
    <b v="0"/>
    <b v="1"/>
  </r>
  <r>
    <s v="C"/>
    <s v="A"/>
    <n v="20210101"/>
    <n v="2021"/>
    <n v="52"/>
    <x v="1"/>
    <n v="180"/>
    <s v="COD"/>
    <x v="1"/>
    <s v="M"/>
    <s v="Import"/>
    <n v="704"/>
    <s v="VNM"/>
    <x v="29"/>
    <n v="0"/>
    <s v="W00"/>
    <s v="World"/>
    <s v="H5"/>
    <s v="HS"/>
    <b v="1"/>
    <n v="310230"/>
    <s v="Fertilizers, mineral or chemical nitrogenous, ammonium nitrate, whether or not in aqueous solution"/>
    <s v="Ammonium Nitrate"/>
    <s v="Other N-fertilizers"/>
    <x v="1"/>
    <x v="2"/>
    <b v="1"/>
    <s v="C00"/>
    <s v="TOTAL CPC"/>
    <n v="0"/>
    <n v="0"/>
    <s v="TOTAL MOT"/>
    <n v="8"/>
    <s v="kg"/>
    <n v="4030210"/>
    <b v="0"/>
    <n v="8"/>
    <s v="kg"/>
    <n v="4030210"/>
    <b v="0"/>
    <n v="4030210"/>
    <b v="0"/>
    <n v="0"/>
    <b v="0"/>
    <s v="2696719.93"/>
    <m/>
    <s v="2696719.93"/>
    <n v="0"/>
    <b v="0"/>
    <b v="1"/>
  </r>
  <r>
    <s v="C"/>
    <s v="A"/>
    <n v="20210101"/>
    <n v="2021"/>
    <n v="52"/>
    <x v="1"/>
    <n v="180"/>
    <s v="COD"/>
    <x v="1"/>
    <s v="M"/>
    <s v="Import"/>
    <n v="710"/>
    <s v="ZAF"/>
    <x v="30"/>
    <n v="0"/>
    <s v="W00"/>
    <s v="World"/>
    <s v="H5"/>
    <s v="HS"/>
    <b v="1"/>
    <n v="310230"/>
    <s v="Fertilizers, mineral or chemical nitrogenous, ammonium nitrate, whether or not in aqueous solution"/>
    <s v="Ammonium Nitrate"/>
    <s v="Other N-fertilizers"/>
    <x v="1"/>
    <x v="2"/>
    <b v="1"/>
    <s v="C00"/>
    <s v="TOTAL CPC"/>
    <n v="0"/>
    <n v="0"/>
    <s v="TOTAL MOT"/>
    <n v="8"/>
    <s v="kg"/>
    <n v="14509240"/>
    <b v="0"/>
    <n v="8"/>
    <s v="kg"/>
    <n v="14509240"/>
    <b v="0"/>
    <n v="14509240"/>
    <b v="0"/>
    <n v="0"/>
    <b v="0"/>
    <s v="10276873.18"/>
    <m/>
    <s v="10276873.18"/>
    <n v="0"/>
    <b v="0"/>
    <b v="1"/>
  </r>
  <r>
    <s v="C"/>
    <s v="A"/>
    <n v="20210101"/>
    <n v="2021"/>
    <n v="52"/>
    <x v="1"/>
    <n v="180"/>
    <s v="COD"/>
    <x v="1"/>
    <s v="M"/>
    <s v="Import"/>
    <n v="752"/>
    <s v="SWE"/>
    <x v="13"/>
    <n v="0"/>
    <s v="W00"/>
    <s v="World"/>
    <s v="H5"/>
    <s v="HS"/>
    <b v="1"/>
    <n v="310230"/>
    <s v="Fertilizers, mineral or chemical nitrogenous, ammonium nitrate, whether or not in aqueous solution"/>
    <s v="Ammonium Nitrate"/>
    <s v="Other N-fertilizers"/>
    <x v="1"/>
    <x v="2"/>
    <b v="1"/>
    <s v="C00"/>
    <s v="TOTAL CPC"/>
    <n v="0"/>
    <n v="0"/>
    <s v="TOTAL MOT"/>
    <n v="8"/>
    <s v="kg"/>
    <n v="65600"/>
    <b v="0"/>
    <n v="8"/>
    <s v="kg"/>
    <n v="65600"/>
    <b v="0"/>
    <n v="65600"/>
    <b v="0"/>
    <n v="0"/>
    <b v="0"/>
    <s v="43724.78"/>
    <m/>
    <s v="43724.78"/>
    <n v="0"/>
    <b v="0"/>
    <b v="1"/>
  </r>
  <r>
    <s v="C"/>
    <s v="A"/>
    <n v="20210101"/>
    <n v="2021"/>
    <n v="52"/>
    <x v="1"/>
    <n v="180"/>
    <s v="COD"/>
    <x v="1"/>
    <s v="M"/>
    <s v="Import"/>
    <n v="804"/>
    <s v="UKR"/>
    <x v="35"/>
    <n v="0"/>
    <s v="W00"/>
    <s v="World"/>
    <s v="H5"/>
    <s v="HS"/>
    <b v="1"/>
    <n v="310230"/>
    <s v="Fertilizers, mineral or chemical nitrogenous, ammonium nitrate, whether or not in aqueous solution"/>
    <s v="Ammonium Nitrate"/>
    <s v="Other N-fertilizers"/>
    <x v="1"/>
    <x v="2"/>
    <b v="1"/>
    <s v="C00"/>
    <s v="TOTAL CPC"/>
    <n v="0"/>
    <n v="0"/>
    <s v="TOTAL MOT"/>
    <n v="8"/>
    <s v="kg"/>
    <n v="807500"/>
    <b v="0"/>
    <n v="8"/>
    <s v="kg"/>
    <n v="807500"/>
    <b v="0"/>
    <n v="807500"/>
    <b v="0"/>
    <n v="0"/>
    <b v="0"/>
    <s v="555001.75"/>
    <m/>
    <s v="555001.75"/>
    <n v="0"/>
    <b v="0"/>
    <b v="1"/>
  </r>
  <r>
    <s v="C"/>
    <s v="A"/>
    <n v="20210101"/>
    <n v="2021"/>
    <n v="52"/>
    <x v="1"/>
    <n v="180"/>
    <s v="COD"/>
    <x v="1"/>
    <s v="M"/>
    <s v="Import"/>
    <n v="834"/>
    <s v="TZA"/>
    <x v="38"/>
    <n v="0"/>
    <s v="W00"/>
    <s v="World"/>
    <s v="H5"/>
    <s v="HS"/>
    <b v="1"/>
    <n v="310230"/>
    <s v="Fertilizers, mineral or chemical nitrogenous, ammonium nitrate, whether or not in aqueous solution"/>
    <s v="Ammonium Nitrate"/>
    <s v="Other N-fertilizers"/>
    <x v="1"/>
    <x v="2"/>
    <b v="1"/>
    <s v="C00"/>
    <s v="TOTAL CPC"/>
    <n v="0"/>
    <n v="0"/>
    <s v="TOTAL MOT"/>
    <n v="8"/>
    <s v="kg"/>
    <n v="416897"/>
    <b v="0"/>
    <n v="8"/>
    <s v="kg"/>
    <n v="416897"/>
    <b v="0"/>
    <n v="416897"/>
    <b v="0"/>
    <n v="0"/>
    <b v="0"/>
    <s v="578030.55"/>
    <m/>
    <s v="578030.55"/>
    <n v="0"/>
    <b v="0"/>
    <b v="1"/>
  </r>
  <r>
    <s v="C"/>
    <s v="A"/>
    <n v="20210101"/>
    <n v="2021"/>
    <n v="52"/>
    <x v="1"/>
    <n v="180"/>
    <s v="COD"/>
    <x v="1"/>
    <s v="M"/>
    <s v="Import"/>
    <n v="894"/>
    <s v="ZMB"/>
    <x v="39"/>
    <n v="0"/>
    <s v="W00"/>
    <s v="World"/>
    <s v="H5"/>
    <s v="HS"/>
    <b v="1"/>
    <n v="310230"/>
    <s v="Fertilizers, mineral or chemical nitrogenous, ammonium nitrate, whether or not in aqueous solution"/>
    <s v="Ammonium Nitrate"/>
    <s v="Other N-fertilizers"/>
    <x v="1"/>
    <x v="2"/>
    <b v="1"/>
    <s v="C00"/>
    <s v="TOTAL CPC"/>
    <n v="0"/>
    <n v="0"/>
    <s v="TOTAL MOT"/>
    <n v="8"/>
    <s v="kg"/>
    <n v="1378300"/>
    <b v="0"/>
    <n v="8"/>
    <s v="kg"/>
    <n v="1378300"/>
    <b v="0"/>
    <n v="1378300"/>
    <b v="0"/>
    <n v="0"/>
    <b v="0"/>
    <s v="1323971.36"/>
    <m/>
    <s v="1323971.36"/>
    <n v="0"/>
    <b v="0"/>
    <b v="1"/>
  </r>
  <r>
    <s v="C"/>
    <s v="A"/>
    <n v="20210101"/>
    <n v="2021"/>
    <n v="52"/>
    <x v="1"/>
    <n v="562"/>
    <s v="NER"/>
    <x v="0"/>
    <s v="M"/>
    <s v="Import"/>
    <n v="0"/>
    <s v="W00"/>
    <x v="0"/>
    <n v="0"/>
    <s v="W00"/>
    <s v="World"/>
    <s v="H5"/>
    <s v="HS"/>
    <b v="1"/>
    <n v="310230"/>
    <s v="Fertilizers, mineral or chemical nitrogenous, ammonium nitrate, whether or not in aqueous solution"/>
    <s v="Ammonium Nitrate"/>
    <s v="Other N-fertilizers"/>
    <x v="1"/>
    <x v="2"/>
    <b v="1"/>
    <s v="C00"/>
    <s v="TOTAL CPC"/>
    <n v="0"/>
    <n v="0"/>
    <s v="TOTAL MOT"/>
    <n v="8"/>
    <s v="kg"/>
    <n v="5495842"/>
    <b v="0"/>
    <n v="8"/>
    <s v="kg"/>
    <n v="5495842"/>
    <b v="0"/>
    <n v="5495842"/>
    <b v="0"/>
    <n v="0"/>
    <b v="0"/>
    <s v="3756645.59"/>
    <n v="0"/>
    <s v="3756645.59"/>
    <n v="0"/>
    <b v="0"/>
    <b v="1"/>
  </r>
  <r>
    <s v="C"/>
    <s v="A"/>
    <n v="20210101"/>
    <n v="2021"/>
    <n v="52"/>
    <x v="1"/>
    <n v="562"/>
    <s v="NER"/>
    <x v="0"/>
    <s v="M"/>
    <s v="Import"/>
    <n v="251"/>
    <s v="FRA"/>
    <x v="3"/>
    <n v="0"/>
    <s v="W00"/>
    <s v="World"/>
    <s v="H5"/>
    <s v="HS"/>
    <b v="1"/>
    <n v="310230"/>
    <s v="Fertilizers, mineral or chemical nitrogenous, ammonium nitrate, whether or not in aqueous solution"/>
    <s v="Ammonium Nitrate"/>
    <s v="Other N-fertilizers"/>
    <x v="1"/>
    <x v="2"/>
    <b v="1"/>
    <s v="C00"/>
    <s v="TOTAL CPC"/>
    <n v="0"/>
    <n v="0"/>
    <s v="TOTAL MOT"/>
    <n v="8"/>
    <s v="kg"/>
    <n v="2185630"/>
    <b v="0"/>
    <n v="8"/>
    <s v="kg"/>
    <n v="2185630"/>
    <b v="0"/>
    <n v="2185630"/>
    <b v="0"/>
    <n v="0"/>
    <b v="0"/>
    <s v="1429348.8"/>
    <n v="0"/>
    <s v="1429348.8"/>
    <n v="0"/>
    <b v="1"/>
    <b v="0"/>
  </r>
  <r>
    <s v="C"/>
    <s v="A"/>
    <n v="20210101"/>
    <n v="2021"/>
    <n v="52"/>
    <x v="1"/>
    <n v="562"/>
    <s v="NER"/>
    <x v="0"/>
    <s v="M"/>
    <s v="Import"/>
    <n v="288"/>
    <s v="GHA"/>
    <x v="5"/>
    <n v="0"/>
    <s v="W00"/>
    <s v="World"/>
    <s v="H5"/>
    <s v="HS"/>
    <b v="1"/>
    <n v="310230"/>
    <s v="Fertilizers, mineral or chemical nitrogenous, ammonium nitrate, whether or not in aqueous solution"/>
    <s v="Ammonium Nitrate"/>
    <s v="Other N-fertilizers"/>
    <x v="1"/>
    <x v="2"/>
    <b v="1"/>
    <s v="C00"/>
    <s v="TOTAL CPC"/>
    <n v="0"/>
    <n v="0"/>
    <s v="TOTAL MOT"/>
    <n v="8"/>
    <s v="kg"/>
    <n v="177500"/>
    <b v="0"/>
    <n v="8"/>
    <s v="kg"/>
    <n v="177500"/>
    <b v="0"/>
    <n v="177500"/>
    <b v="0"/>
    <n v="0"/>
    <b v="0"/>
    <s v="263143.5"/>
    <n v="0"/>
    <s v="263143.5"/>
    <n v="0"/>
    <b v="1"/>
    <b v="0"/>
  </r>
  <r>
    <s v="C"/>
    <s v="A"/>
    <n v="20210101"/>
    <n v="2021"/>
    <n v="52"/>
    <x v="1"/>
    <n v="562"/>
    <s v="NER"/>
    <x v="0"/>
    <s v="M"/>
    <s v="Import"/>
    <n v="384"/>
    <s v="CIV"/>
    <x v="6"/>
    <n v="0"/>
    <s v="W00"/>
    <s v="World"/>
    <s v="H5"/>
    <s v="HS"/>
    <b v="1"/>
    <n v="310230"/>
    <s v="Fertilizers, mineral or chemical nitrogenous, ammonium nitrate, whether or not in aqueous solution"/>
    <s v="Ammonium Nitrate"/>
    <s v="Other N-fertilizers"/>
    <x v="1"/>
    <x v="2"/>
    <b v="1"/>
    <s v="C00"/>
    <s v="TOTAL CPC"/>
    <n v="0"/>
    <n v="0"/>
    <s v="TOTAL MOT"/>
    <n v="8"/>
    <s v="kg"/>
    <n v="124342"/>
    <b v="0"/>
    <n v="8"/>
    <s v="kg"/>
    <n v="124342"/>
    <b v="0"/>
    <n v="124342"/>
    <b v="0"/>
    <n v="0"/>
    <b v="0"/>
    <s v="139042.39"/>
    <n v="0"/>
    <s v="139042.39"/>
    <n v="0"/>
    <b v="1"/>
    <b v="0"/>
  </r>
  <r>
    <s v="C"/>
    <s v="A"/>
    <n v="20210101"/>
    <n v="2021"/>
    <n v="52"/>
    <x v="1"/>
    <n v="562"/>
    <s v="NER"/>
    <x v="0"/>
    <s v="M"/>
    <s v="Import"/>
    <n v="566"/>
    <s v="NGA"/>
    <x v="8"/>
    <n v="0"/>
    <s v="W00"/>
    <s v="World"/>
    <s v="H5"/>
    <s v="HS"/>
    <b v="1"/>
    <n v="310230"/>
    <s v="Fertilizers, mineral or chemical nitrogenous, ammonium nitrate, whether or not in aqueous solution"/>
    <s v="Ammonium Nitrate"/>
    <s v="Other N-fertilizers"/>
    <x v="1"/>
    <x v="2"/>
    <b v="1"/>
    <s v="C00"/>
    <s v="TOTAL CPC"/>
    <n v="0"/>
    <n v="0"/>
    <s v="TOTAL MOT"/>
    <n v="8"/>
    <s v="kg"/>
    <n v="1000"/>
    <b v="0"/>
    <n v="8"/>
    <s v="kg"/>
    <n v="1000"/>
    <b v="0"/>
    <n v="1000"/>
    <b v="0"/>
    <n v="0"/>
    <b v="0"/>
    <s v="20047.22"/>
    <n v="0"/>
    <s v="20047.22"/>
    <n v="0"/>
    <b v="1"/>
    <b v="0"/>
  </r>
  <r>
    <s v="C"/>
    <s v="A"/>
    <n v="20210101"/>
    <n v="2021"/>
    <n v="52"/>
    <x v="1"/>
    <n v="562"/>
    <s v="NER"/>
    <x v="0"/>
    <s v="M"/>
    <s v="Import"/>
    <n v="579"/>
    <s v="NOR"/>
    <x v="44"/>
    <n v="0"/>
    <s v="W00"/>
    <s v="World"/>
    <s v="H5"/>
    <s v="HS"/>
    <b v="1"/>
    <n v="310230"/>
    <s v="Fertilizers, mineral or chemical nitrogenous, ammonium nitrate, whether or not in aqueous solution"/>
    <s v="Ammonium Nitrate"/>
    <s v="Other N-fertilizers"/>
    <x v="1"/>
    <x v="2"/>
    <b v="1"/>
    <s v="C00"/>
    <s v="TOTAL CPC"/>
    <n v="0"/>
    <n v="0"/>
    <s v="TOTAL MOT"/>
    <n v="8"/>
    <s v="kg"/>
    <n v="120000"/>
    <b v="0"/>
    <n v="8"/>
    <s v="kg"/>
    <n v="120000"/>
    <b v="0"/>
    <n v="120000"/>
    <b v="0"/>
    <n v="0"/>
    <b v="0"/>
    <s v="170117.75"/>
    <n v="0"/>
    <s v="170117.75"/>
    <n v="0"/>
    <b v="1"/>
    <b v="0"/>
  </r>
  <r>
    <s v="C"/>
    <s v="A"/>
    <n v="20210101"/>
    <n v="2021"/>
    <n v="52"/>
    <x v="1"/>
    <n v="562"/>
    <s v="NER"/>
    <x v="0"/>
    <s v="M"/>
    <s v="Import"/>
    <n v="643"/>
    <s v="RUS"/>
    <x v="9"/>
    <n v="0"/>
    <s v="W00"/>
    <s v="World"/>
    <s v="H5"/>
    <s v="HS"/>
    <b v="1"/>
    <n v="310230"/>
    <s v="Fertilizers, mineral or chemical nitrogenous, ammonium nitrate, whether or not in aqueous solution"/>
    <s v="Ammonium Nitrate"/>
    <s v="Other N-fertilizers"/>
    <x v="1"/>
    <x v="2"/>
    <b v="1"/>
    <s v="C00"/>
    <s v="TOTAL CPC"/>
    <n v="0"/>
    <n v="0"/>
    <s v="TOTAL MOT"/>
    <n v="8"/>
    <s v="kg"/>
    <n v="60000"/>
    <b v="0"/>
    <n v="8"/>
    <s v="kg"/>
    <n v="60000"/>
    <b v="0"/>
    <n v="60000"/>
    <b v="0"/>
    <n v="0"/>
    <b v="0"/>
    <s v="86693.77"/>
    <n v="0"/>
    <s v="86693.77"/>
    <n v="0"/>
    <b v="1"/>
    <b v="0"/>
  </r>
  <r>
    <s v="C"/>
    <s v="A"/>
    <n v="20210101"/>
    <n v="2021"/>
    <n v="52"/>
    <x v="1"/>
    <n v="562"/>
    <s v="NER"/>
    <x v="0"/>
    <s v="M"/>
    <s v="Import"/>
    <n v="752"/>
    <s v="SWE"/>
    <x v="13"/>
    <n v="0"/>
    <s v="W00"/>
    <s v="World"/>
    <s v="H5"/>
    <s v="HS"/>
    <b v="1"/>
    <n v="310230"/>
    <s v="Fertilizers, mineral or chemical nitrogenous, ammonium nitrate, whether or not in aqueous solution"/>
    <s v="Ammonium Nitrate"/>
    <s v="Other N-fertilizers"/>
    <x v="1"/>
    <x v="2"/>
    <b v="1"/>
    <s v="C00"/>
    <s v="TOTAL CPC"/>
    <n v="0"/>
    <n v="0"/>
    <s v="TOTAL MOT"/>
    <n v="8"/>
    <s v="kg"/>
    <n v="2754290"/>
    <b v="0"/>
    <n v="8"/>
    <s v="kg"/>
    <n v="2754290"/>
    <b v="0"/>
    <n v="2754290"/>
    <b v="0"/>
    <n v="0"/>
    <b v="0"/>
    <s v="1576599.44"/>
    <n v="0"/>
    <s v="1576599.44"/>
    <n v="0"/>
    <b v="1"/>
    <b v="0"/>
  </r>
  <r>
    <s v="C"/>
    <s v="A"/>
    <n v="20210101"/>
    <n v="2021"/>
    <n v="52"/>
    <x v="1"/>
    <n v="562"/>
    <s v="NER"/>
    <x v="0"/>
    <s v="M"/>
    <s v="Import"/>
    <n v="792"/>
    <s v="TUR"/>
    <x v="33"/>
    <n v="0"/>
    <s v="W00"/>
    <s v="World"/>
    <s v="H5"/>
    <s v="HS"/>
    <b v="1"/>
    <n v="310230"/>
    <s v="Fertilizers, mineral or chemical nitrogenous, ammonium nitrate, whether or not in aqueous solution"/>
    <s v="Ammonium Nitrate"/>
    <s v="Other N-fertilizers"/>
    <x v="1"/>
    <x v="2"/>
    <b v="1"/>
    <s v="C00"/>
    <s v="TOTAL CPC"/>
    <n v="0"/>
    <n v="0"/>
    <s v="TOTAL MOT"/>
    <n v="8"/>
    <s v="kg"/>
    <n v="43080"/>
    <b v="0"/>
    <n v="8"/>
    <s v="kg"/>
    <n v="43080"/>
    <b v="0"/>
    <n v="43080"/>
    <b v="0"/>
    <n v="0"/>
    <b v="0"/>
    <s v="29106.7"/>
    <n v="0"/>
    <s v="29106.7"/>
    <n v="0"/>
    <b v="1"/>
    <b v="0"/>
  </r>
  <r>
    <s v="C"/>
    <s v="A"/>
    <n v="20210101"/>
    <n v="2021"/>
    <n v="52"/>
    <x v="1"/>
    <n v="562"/>
    <s v="NER"/>
    <x v="0"/>
    <s v="M"/>
    <s v="Import"/>
    <n v="854"/>
    <s v="BFA"/>
    <x v="16"/>
    <n v="0"/>
    <s v="W00"/>
    <s v="World"/>
    <s v="H5"/>
    <s v="HS"/>
    <b v="1"/>
    <n v="310230"/>
    <s v="Fertilizers, mineral or chemical nitrogenous, ammonium nitrate, whether or not in aqueous solution"/>
    <s v="Ammonium Nitrate"/>
    <s v="Other N-fertilizers"/>
    <x v="1"/>
    <x v="2"/>
    <b v="1"/>
    <s v="C00"/>
    <s v="TOTAL CPC"/>
    <n v="0"/>
    <n v="0"/>
    <s v="TOTAL MOT"/>
    <n v="8"/>
    <s v="kg"/>
    <n v="30000"/>
    <b v="0"/>
    <n v="8"/>
    <s v="kg"/>
    <n v="30000"/>
    <b v="0"/>
    <n v="30000"/>
    <b v="0"/>
    <n v="0"/>
    <b v="0"/>
    <s v="42546.02"/>
    <n v="0"/>
    <s v="42546.02"/>
    <n v="0"/>
    <b v="1"/>
    <b v="0"/>
  </r>
  <r>
    <s v="C"/>
    <s v="A"/>
    <n v="20210101"/>
    <n v="2021"/>
    <n v="52"/>
    <x v="1"/>
    <n v="180"/>
    <s v="COD"/>
    <x v="1"/>
    <s v="M"/>
    <s v="Import"/>
    <n v="0"/>
    <s v="W00"/>
    <x v="0"/>
    <n v="0"/>
    <s v="W00"/>
    <s v="World"/>
    <s v="H5"/>
    <s v="HS"/>
    <b v="1"/>
    <n v="310240"/>
    <s v="Fertilizers, mineral or chemical ammonium nitrate with calcium carbonate or other inorganic non-fertilizing substances, mixtures thereof"/>
    <s v="Other N "/>
    <s v="Other N-fertilizers"/>
    <x v="1"/>
    <x v="2"/>
    <b v="1"/>
    <s v="C00"/>
    <s v="TOTAL CPC"/>
    <n v="0"/>
    <n v="0"/>
    <s v="TOTAL MOT"/>
    <n v="8"/>
    <s v="kg"/>
    <n v="160360"/>
    <b v="0"/>
    <n v="8"/>
    <s v="kg"/>
    <n v="160360"/>
    <b v="0"/>
    <n v="160360"/>
    <b v="0"/>
    <n v="0"/>
    <b v="0"/>
    <s v="103638.08"/>
    <m/>
    <s v="103638.08"/>
    <n v="0"/>
    <b v="0"/>
    <b v="1"/>
  </r>
  <r>
    <s v="C"/>
    <s v="A"/>
    <n v="20210101"/>
    <n v="2021"/>
    <n v="52"/>
    <x v="1"/>
    <n v="180"/>
    <s v="COD"/>
    <x v="1"/>
    <s v="M"/>
    <s v="Import"/>
    <n v="156"/>
    <s v="CHN"/>
    <x v="1"/>
    <n v="0"/>
    <s v="W00"/>
    <s v="World"/>
    <s v="H5"/>
    <s v="HS"/>
    <b v="1"/>
    <n v="310240"/>
    <s v="Fertilizers, mineral or chemical ammonium nitrate with calcium carbonate or other inorganic non-fertilizing substances, mixtures thereof"/>
    <s v="Other N "/>
    <s v="Other N-fertilizers"/>
    <x v="1"/>
    <x v="2"/>
    <b v="1"/>
    <s v="C00"/>
    <s v="TOTAL CPC"/>
    <n v="0"/>
    <n v="0"/>
    <s v="TOTAL MOT"/>
    <n v="8"/>
    <s v="kg"/>
    <n v="17180"/>
    <b v="0"/>
    <n v="8"/>
    <s v="kg"/>
    <n v="17180"/>
    <b v="0"/>
    <n v="17180"/>
    <b v="0"/>
    <n v="0"/>
    <b v="0"/>
    <s v="4687.31"/>
    <m/>
    <s v="4687.31"/>
    <n v="0"/>
    <b v="0"/>
    <b v="1"/>
  </r>
  <r>
    <s v="C"/>
    <s v="A"/>
    <n v="20210101"/>
    <n v="2021"/>
    <n v="52"/>
    <x v="1"/>
    <n v="180"/>
    <s v="COD"/>
    <x v="1"/>
    <s v="M"/>
    <s v="Import"/>
    <n v="894"/>
    <s v="ZMB"/>
    <x v="39"/>
    <n v="0"/>
    <s v="W00"/>
    <s v="World"/>
    <s v="H5"/>
    <s v="HS"/>
    <b v="1"/>
    <n v="310240"/>
    <s v="Fertilizers, mineral or chemical ammonium nitrate with calcium carbonate or other inorganic non-fertilizing substances, mixtures thereof"/>
    <s v="Other N "/>
    <s v="Other N-fertilizers"/>
    <x v="1"/>
    <x v="2"/>
    <b v="1"/>
    <s v="C00"/>
    <s v="TOTAL CPC"/>
    <n v="0"/>
    <n v="0"/>
    <s v="TOTAL MOT"/>
    <n v="8"/>
    <s v="kg"/>
    <n v="143180"/>
    <b v="0"/>
    <n v="8"/>
    <s v="kg"/>
    <n v="143180"/>
    <b v="0"/>
    <n v="143180"/>
    <b v="0"/>
    <n v="0"/>
    <b v="0"/>
    <s v="98950.77"/>
    <m/>
    <s v="98950.77"/>
    <n v="0"/>
    <b v="0"/>
    <b v="1"/>
  </r>
  <r>
    <s v="C"/>
    <s v="A"/>
    <n v="20210101"/>
    <n v="2021"/>
    <n v="52"/>
    <x v="1"/>
    <n v="180"/>
    <s v="COD"/>
    <x v="1"/>
    <s v="M"/>
    <s v="Import"/>
    <n v="0"/>
    <s v="W00"/>
    <x v="0"/>
    <n v="0"/>
    <s v="W00"/>
    <s v="World"/>
    <s v="H5"/>
    <s v="HS"/>
    <b v="1"/>
    <n v="310250"/>
    <s v="Fertilizers, mineral or chemical nitrogenous, sodium nitrate"/>
    <s v="Other N "/>
    <s v="Other N-fertilizers"/>
    <x v="1"/>
    <x v="2"/>
    <b v="1"/>
    <s v="C00"/>
    <s v="TOTAL CPC"/>
    <n v="0"/>
    <n v="0"/>
    <s v="TOTAL MOT"/>
    <n v="8"/>
    <s v="kg"/>
    <n v="141500"/>
    <b v="0"/>
    <n v="8"/>
    <s v="kg"/>
    <n v="141500"/>
    <b v="0"/>
    <n v="141500"/>
    <b v="0"/>
    <n v="0"/>
    <b v="0"/>
    <s v="180642.69"/>
    <m/>
    <s v="180642.69"/>
    <n v="0"/>
    <b v="0"/>
    <b v="1"/>
  </r>
  <r>
    <s v="C"/>
    <s v="A"/>
    <n v="20210101"/>
    <n v="2021"/>
    <n v="52"/>
    <x v="1"/>
    <n v="180"/>
    <s v="COD"/>
    <x v="1"/>
    <s v="M"/>
    <s v="Import"/>
    <n v="156"/>
    <s v="CHN"/>
    <x v="1"/>
    <n v="0"/>
    <s v="W00"/>
    <s v="World"/>
    <s v="H5"/>
    <s v="HS"/>
    <b v="1"/>
    <n v="310250"/>
    <s v="Fertilizers, mineral or chemical nitrogenous, sodium nitrate"/>
    <s v="Other N "/>
    <s v="Other N-fertilizers"/>
    <x v="1"/>
    <x v="2"/>
    <b v="1"/>
    <s v="C00"/>
    <s v="TOTAL CPC"/>
    <n v="0"/>
    <n v="0"/>
    <s v="TOTAL MOT"/>
    <n v="8"/>
    <s v="kg"/>
    <n v="75000"/>
    <b v="0"/>
    <n v="8"/>
    <s v="kg"/>
    <n v="75000"/>
    <b v="0"/>
    <n v="75000"/>
    <b v="0"/>
    <n v="0"/>
    <b v="0"/>
    <s v="91016.33"/>
    <m/>
    <s v="91016.33"/>
    <n v="0"/>
    <b v="0"/>
    <b v="1"/>
  </r>
  <r>
    <s v="C"/>
    <s v="A"/>
    <n v="20210101"/>
    <n v="2021"/>
    <n v="52"/>
    <x v="1"/>
    <n v="180"/>
    <s v="COD"/>
    <x v="1"/>
    <s v="M"/>
    <s v="Import"/>
    <n v="710"/>
    <s v="ZAF"/>
    <x v="30"/>
    <n v="0"/>
    <s v="W00"/>
    <s v="World"/>
    <s v="H5"/>
    <s v="HS"/>
    <b v="1"/>
    <n v="310250"/>
    <s v="Fertilizers, mineral or chemical nitrogenous, sodium nitrate"/>
    <s v="Other N "/>
    <s v="Other N-fertilizers"/>
    <x v="1"/>
    <x v="2"/>
    <b v="1"/>
    <s v="C00"/>
    <s v="TOTAL CPC"/>
    <n v="0"/>
    <n v="0"/>
    <s v="TOTAL MOT"/>
    <n v="8"/>
    <s v="kg"/>
    <n v="66500"/>
    <b v="0"/>
    <n v="8"/>
    <s v="kg"/>
    <n v="66500"/>
    <b v="0"/>
    <n v="66500"/>
    <b v="0"/>
    <n v="0"/>
    <b v="0"/>
    <s v="89626.36"/>
    <m/>
    <s v="89626.36"/>
    <n v="0"/>
    <b v="0"/>
    <b v="1"/>
  </r>
  <r>
    <s v="C"/>
    <s v="A"/>
    <n v="20210101"/>
    <n v="2021"/>
    <n v="52"/>
    <x v="1"/>
    <n v="562"/>
    <s v="NER"/>
    <x v="0"/>
    <s v="M"/>
    <s v="Import"/>
    <n v="0"/>
    <s v="W00"/>
    <x v="0"/>
    <n v="0"/>
    <s v="W00"/>
    <s v="World"/>
    <s v="H5"/>
    <s v="HS"/>
    <b v="1"/>
    <n v="310250"/>
    <s v="Fertilizers, mineral or chemical nitrogenous, sodium nitrate"/>
    <s v="Other N "/>
    <s v="Other N-fertilizers"/>
    <x v="1"/>
    <x v="2"/>
    <b v="1"/>
    <s v="C00"/>
    <s v="TOTAL CPC"/>
    <n v="0"/>
    <n v="0"/>
    <s v="TOTAL MOT"/>
    <n v="8"/>
    <s v="kg"/>
    <n v="225"/>
    <b v="0"/>
    <n v="8"/>
    <s v="kg"/>
    <n v="225"/>
    <b v="0"/>
    <n v="225"/>
    <b v="0"/>
    <n v="0"/>
    <b v="0"/>
    <s v="327.06"/>
    <n v="0"/>
    <s v="327.06"/>
    <n v="0"/>
    <b v="0"/>
    <b v="1"/>
  </r>
  <r>
    <s v="C"/>
    <s v="A"/>
    <n v="20210101"/>
    <n v="2021"/>
    <n v="52"/>
    <x v="1"/>
    <n v="562"/>
    <s v="NER"/>
    <x v="0"/>
    <s v="M"/>
    <s v="Import"/>
    <n v="288"/>
    <s v="GHA"/>
    <x v="5"/>
    <n v="0"/>
    <s v="W00"/>
    <s v="World"/>
    <s v="H5"/>
    <s v="HS"/>
    <b v="1"/>
    <n v="310250"/>
    <s v="Fertilizers, mineral or chemical nitrogenous, sodium nitrate"/>
    <s v="Other N "/>
    <s v="Other N-fertilizers"/>
    <x v="1"/>
    <x v="2"/>
    <b v="1"/>
    <s v="C00"/>
    <s v="TOTAL CPC"/>
    <n v="0"/>
    <n v="0"/>
    <s v="TOTAL MOT"/>
    <n v="8"/>
    <s v="kg"/>
    <n v="225"/>
    <b v="0"/>
    <n v="8"/>
    <s v="kg"/>
    <n v="225"/>
    <b v="0"/>
    <n v="225"/>
    <b v="0"/>
    <n v="0"/>
    <b v="0"/>
    <s v="327.06"/>
    <n v="0"/>
    <s v="327.06"/>
    <n v="0"/>
    <b v="1"/>
    <b v="0"/>
  </r>
  <r>
    <s v="C"/>
    <s v="A"/>
    <n v="20210101"/>
    <n v="2021"/>
    <n v="52"/>
    <x v="1"/>
    <n v="180"/>
    <s v="COD"/>
    <x v="1"/>
    <s v="M"/>
    <s v="Import"/>
    <n v="0"/>
    <s v="W00"/>
    <x v="0"/>
    <n v="0"/>
    <s v="W00"/>
    <s v="World"/>
    <s v="H5"/>
    <s v="HS"/>
    <b v="1"/>
    <n v="310260"/>
    <s v="Fertilizers, mineral or chemical nitrogenous, double salts and mixtures of calcium nitrate and ammonium nitrate"/>
    <s v="Other N "/>
    <s v="Other N-fertilizers"/>
    <x v="1"/>
    <x v="2"/>
    <b v="1"/>
    <s v="C00"/>
    <s v="TOTAL CPC"/>
    <n v="0"/>
    <n v="0"/>
    <s v="TOTAL MOT"/>
    <n v="8"/>
    <s v="kg"/>
    <n v="50000"/>
    <b v="0"/>
    <n v="8"/>
    <s v="kg"/>
    <n v="50000"/>
    <b v="0"/>
    <n v="50000"/>
    <b v="0"/>
    <n v="0"/>
    <b v="0"/>
    <s v="34388.79"/>
    <m/>
    <s v="34388.79"/>
    <n v="0"/>
    <b v="0"/>
    <b v="1"/>
  </r>
  <r>
    <s v="C"/>
    <s v="A"/>
    <n v="20210101"/>
    <n v="2021"/>
    <n v="52"/>
    <x v="1"/>
    <n v="180"/>
    <s v="COD"/>
    <x v="1"/>
    <s v="M"/>
    <s v="Import"/>
    <n v="710"/>
    <s v="ZAF"/>
    <x v="30"/>
    <n v="0"/>
    <s v="W00"/>
    <s v="World"/>
    <s v="H5"/>
    <s v="HS"/>
    <b v="1"/>
    <n v="310260"/>
    <s v="Fertilizers, mineral or chemical nitrogenous, double salts and mixtures of calcium nitrate and ammonium nitrate"/>
    <s v="Other N "/>
    <s v="Other N-fertilizers"/>
    <x v="1"/>
    <x v="2"/>
    <b v="1"/>
    <s v="C00"/>
    <s v="TOTAL CPC"/>
    <n v="0"/>
    <n v="0"/>
    <s v="TOTAL MOT"/>
    <n v="8"/>
    <s v="kg"/>
    <n v="50000"/>
    <b v="0"/>
    <n v="8"/>
    <s v="kg"/>
    <n v="50000"/>
    <b v="0"/>
    <n v="50000"/>
    <b v="0"/>
    <n v="0"/>
    <b v="0"/>
    <s v="34388.79"/>
    <m/>
    <s v="34388.79"/>
    <n v="0"/>
    <b v="0"/>
    <b v="1"/>
  </r>
  <r>
    <s v="C"/>
    <s v="A"/>
    <n v="20210101"/>
    <n v="2021"/>
    <n v="52"/>
    <x v="1"/>
    <n v="180"/>
    <s v="COD"/>
    <x v="1"/>
    <s v="M"/>
    <s v="Import"/>
    <n v="0"/>
    <s v="W00"/>
    <x v="0"/>
    <n v="0"/>
    <s v="W00"/>
    <s v="World"/>
    <s v="H5"/>
    <s v="HS"/>
    <b v="1"/>
    <n v="310280"/>
    <s v="Fertilizers, mineral or chemical nitrogenous, mixtures of urea and ammonium nitrate in aqueous or ammoniacal solution"/>
    <s v="Urea/Ammonium Nitrate"/>
    <s v="Other N-fertilizers"/>
    <x v="1"/>
    <x v="2"/>
    <b v="1"/>
    <s v="C00"/>
    <s v="TOTAL CPC"/>
    <n v="0"/>
    <n v="0"/>
    <s v="TOTAL MOT"/>
    <n v="8"/>
    <s v="kg"/>
    <n v="379600"/>
    <b v="0"/>
    <n v="8"/>
    <s v="kg"/>
    <n v="379600"/>
    <b v="0"/>
    <n v="379600"/>
    <b v="0"/>
    <n v="0"/>
    <b v="0"/>
    <s v="155679.71"/>
    <m/>
    <s v="155679.71"/>
    <n v="0"/>
    <b v="0"/>
    <b v="1"/>
  </r>
  <r>
    <s v="C"/>
    <s v="A"/>
    <n v="20210101"/>
    <n v="2021"/>
    <n v="52"/>
    <x v="1"/>
    <n v="180"/>
    <s v="COD"/>
    <x v="1"/>
    <s v="M"/>
    <s v="Import"/>
    <n v="156"/>
    <s v="CHN"/>
    <x v="1"/>
    <n v="0"/>
    <s v="W00"/>
    <s v="World"/>
    <s v="H5"/>
    <s v="HS"/>
    <b v="1"/>
    <n v="310280"/>
    <s v="Fertilizers, mineral or chemical nitrogenous, mixtures of urea and ammonium nitrate in aqueous or ammoniacal solution"/>
    <s v="Urea/Ammonium Nitrate"/>
    <s v="Other N-fertilizers"/>
    <x v="1"/>
    <x v="2"/>
    <b v="1"/>
    <s v="C00"/>
    <s v="TOTAL CPC"/>
    <n v="0"/>
    <n v="0"/>
    <s v="TOTAL MOT"/>
    <n v="8"/>
    <s v="kg"/>
    <n v="45200"/>
    <b v="0"/>
    <n v="8"/>
    <s v="kg"/>
    <n v="45200"/>
    <b v="0"/>
    <n v="45200"/>
    <b v="0"/>
    <n v="0"/>
    <b v="0"/>
    <s v="10259.8"/>
    <m/>
    <s v="10259.8"/>
    <n v="0"/>
    <b v="0"/>
    <b v="1"/>
  </r>
  <r>
    <s v="C"/>
    <s v="A"/>
    <n v="20210101"/>
    <n v="2021"/>
    <n v="52"/>
    <x v="1"/>
    <n v="180"/>
    <s v="COD"/>
    <x v="1"/>
    <s v="M"/>
    <s v="Import"/>
    <n v="699"/>
    <s v="IND"/>
    <x v="11"/>
    <n v="0"/>
    <s v="W00"/>
    <s v="World"/>
    <s v="H5"/>
    <s v="HS"/>
    <b v="1"/>
    <n v="310280"/>
    <s v="Fertilizers, mineral or chemical nitrogenous, mixtures of urea and ammonium nitrate in aqueous or ammoniacal solution"/>
    <s v="Urea/Ammonium Nitrate"/>
    <s v="Other N-fertilizers"/>
    <x v="1"/>
    <x v="2"/>
    <b v="1"/>
    <s v="C00"/>
    <s v="TOTAL CPC"/>
    <n v="0"/>
    <n v="0"/>
    <s v="TOTAL MOT"/>
    <n v="8"/>
    <s v="kg"/>
    <n v="334400"/>
    <b v="0"/>
    <n v="8"/>
    <s v="kg"/>
    <n v="334400"/>
    <b v="0"/>
    <n v="334400"/>
    <b v="0"/>
    <n v="0"/>
    <b v="0"/>
    <s v="145419.91"/>
    <m/>
    <s v="145419.91"/>
    <n v="0"/>
    <b v="0"/>
    <b v="1"/>
  </r>
  <r>
    <s v="C"/>
    <s v="A"/>
    <n v="20210101"/>
    <n v="2021"/>
    <n v="52"/>
    <x v="1"/>
    <n v="180"/>
    <s v="COD"/>
    <x v="1"/>
    <s v="M"/>
    <s v="Import"/>
    <n v="0"/>
    <s v="W00"/>
    <x v="0"/>
    <n v="0"/>
    <s v="W00"/>
    <s v="World"/>
    <s v="H5"/>
    <s v="HS"/>
    <b v="1"/>
    <n v="310290"/>
    <s v="Fertilizers, mineral or chemical nitrogenous, other kinds including mixtures not specified in the foregoing subheadings"/>
    <s v="Other N "/>
    <s v="Other N-fertilizers"/>
    <x v="1"/>
    <x v="2"/>
    <b v="1"/>
    <s v="C00"/>
    <s v="TOTAL CPC"/>
    <n v="0"/>
    <n v="0"/>
    <s v="TOTAL MOT"/>
    <n v="8"/>
    <s v="kg"/>
    <n v="4151886"/>
    <b v="0"/>
    <n v="8"/>
    <s v="kg"/>
    <n v="4151886"/>
    <b v="0"/>
    <n v="4151886"/>
    <b v="0"/>
    <n v="0"/>
    <b v="0"/>
    <s v="4392772.42"/>
    <m/>
    <s v="4392772.42"/>
    <n v="0"/>
    <b v="0"/>
    <b v="1"/>
  </r>
  <r>
    <s v="C"/>
    <s v="A"/>
    <n v="20210101"/>
    <n v="2021"/>
    <n v="52"/>
    <x v="1"/>
    <n v="180"/>
    <s v="COD"/>
    <x v="1"/>
    <s v="M"/>
    <s v="Import"/>
    <n v="156"/>
    <s v="CHN"/>
    <x v="1"/>
    <n v="0"/>
    <s v="W00"/>
    <s v="World"/>
    <s v="H5"/>
    <s v="HS"/>
    <b v="1"/>
    <n v="310290"/>
    <s v="Fertilizers, mineral or chemical nitrogenous, other kinds including mixtures not specified in the foregoing subheadings"/>
    <s v="Other N "/>
    <s v="Other N-fertilizers"/>
    <x v="1"/>
    <x v="2"/>
    <b v="1"/>
    <s v="C00"/>
    <s v="TOTAL CPC"/>
    <n v="0"/>
    <n v="0"/>
    <s v="TOTAL MOT"/>
    <n v="8"/>
    <s v="kg"/>
    <n v="7500"/>
    <b v="0"/>
    <n v="8"/>
    <s v="kg"/>
    <n v="7500"/>
    <b v="0"/>
    <n v="7500"/>
    <b v="0"/>
    <n v="0"/>
    <b v="0"/>
    <s v="1081.24"/>
    <m/>
    <s v="1081.24"/>
    <n v="0"/>
    <b v="0"/>
    <b v="1"/>
  </r>
  <r>
    <s v="C"/>
    <s v="A"/>
    <n v="20210101"/>
    <n v="2021"/>
    <n v="52"/>
    <x v="1"/>
    <n v="180"/>
    <s v="COD"/>
    <x v="1"/>
    <s v="M"/>
    <s v="Import"/>
    <n v="400"/>
    <s v="JOR"/>
    <x v="21"/>
    <n v="0"/>
    <s v="W00"/>
    <s v="World"/>
    <s v="H5"/>
    <s v="HS"/>
    <b v="1"/>
    <n v="310290"/>
    <s v="Fertilizers, mineral or chemical nitrogenous, other kinds including mixtures not specified in the foregoing subheadings"/>
    <s v="Other N "/>
    <s v="Other N-fertilizers"/>
    <x v="1"/>
    <x v="2"/>
    <b v="1"/>
    <s v="C00"/>
    <s v="TOTAL CPC"/>
    <n v="0"/>
    <n v="0"/>
    <s v="TOTAL MOT"/>
    <n v="8"/>
    <s v="kg"/>
    <n v="26"/>
    <b v="0"/>
    <n v="8"/>
    <s v="kg"/>
    <n v="26"/>
    <b v="0"/>
    <n v="26"/>
    <b v="0"/>
    <n v="0"/>
    <b v="0"/>
    <s v="321.91"/>
    <m/>
    <s v="321.91"/>
    <n v="0"/>
    <b v="0"/>
    <b v="1"/>
  </r>
  <r>
    <s v="C"/>
    <s v="A"/>
    <n v="20210101"/>
    <n v="2021"/>
    <n v="52"/>
    <x v="1"/>
    <n v="180"/>
    <s v="COD"/>
    <x v="1"/>
    <s v="M"/>
    <s v="Import"/>
    <n v="422"/>
    <s v="LBN"/>
    <x v="23"/>
    <n v="0"/>
    <s v="W00"/>
    <s v="World"/>
    <s v="H5"/>
    <s v="HS"/>
    <b v="1"/>
    <n v="310290"/>
    <s v="Fertilizers, mineral or chemical nitrogenous, other kinds including mixtures not specified in the foregoing subheadings"/>
    <s v="Other N "/>
    <s v="Other N-fertilizers"/>
    <x v="1"/>
    <x v="2"/>
    <b v="1"/>
    <s v="C00"/>
    <s v="TOTAL CPC"/>
    <n v="0"/>
    <n v="0"/>
    <s v="TOTAL MOT"/>
    <n v="8"/>
    <s v="kg"/>
    <n v="8726"/>
    <b v="0"/>
    <n v="8"/>
    <s v="kg"/>
    <n v="8726"/>
    <b v="0"/>
    <n v="8726"/>
    <b v="0"/>
    <n v="0"/>
    <b v="0"/>
    <s v="9596.85"/>
    <m/>
    <s v="9596.85"/>
    <n v="0"/>
    <b v="0"/>
    <b v="1"/>
  </r>
  <r>
    <s v="C"/>
    <s v="A"/>
    <n v="20210101"/>
    <n v="2021"/>
    <n v="52"/>
    <x v="1"/>
    <n v="180"/>
    <s v="COD"/>
    <x v="1"/>
    <s v="M"/>
    <s v="Import"/>
    <n v="566"/>
    <s v="NGA"/>
    <x v="8"/>
    <n v="0"/>
    <s v="W00"/>
    <s v="World"/>
    <s v="H5"/>
    <s v="HS"/>
    <b v="1"/>
    <n v="310290"/>
    <s v="Fertilizers, mineral or chemical nitrogenous, other kinds including mixtures not specified in the foregoing subheadings"/>
    <s v="Other N "/>
    <s v="Other N-fertilizers"/>
    <x v="1"/>
    <x v="2"/>
    <b v="1"/>
    <s v="C00"/>
    <s v="TOTAL CPC"/>
    <n v="0"/>
    <n v="0"/>
    <s v="TOTAL MOT"/>
    <n v="8"/>
    <s v="kg"/>
    <n v="27"/>
    <b v="0"/>
    <n v="8"/>
    <s v="kg"/>
    <n v="27"/>
    <b v="0"/>
    <n v="27"/>
    <b v="0"/>
    <n v="0"/>
    <b v="0"/>
    <s v="184.58"/>
    <m/>
    <s v="184.58"/>
    <n v="0"/>
    <b v="0"/>
    <b v="1"/>
  </r>
  <r>
    <s v="C"/>
    <s v="A"/>
    <n v="20210101"/>
    <n v="2021"/>
    <n v="52"/>
    <x v="1"/>
    <n v="180"/>
    <s v="COD"/>
    <x v="1"/>
    <s v="M"/>
    <s v="Import"/>
    <n v="646"/>
    <s v="RWA"/>
    <x v="28"/>
    <n v="0"/>
    <s v="W00"/>
    <s v="World"/>
    <s v="H5"/>
    <s v="HS"/>
    <b v="1"/>
    <n v="310290"/>
    <s v="Fertilizers, mineral or chemical nitrogenous, other kinds including mixtures not specified in the foregoing subheadings"/>
    <s v="Other N "/>
    <s v="Other N-fertilizers"/>
    <x v="1"/>
    <x v="2"/>
    <b v="1"/>
    <s v="C00"/>
    <s v="TOTAL CPC"/>
    <n v="0"/>
    <n v="0"/>
    <s v="TOTAL MOT"/>
    <n v="8"/>
    <s v="kg"/>
    <n v="64790"/>
    <b v="0"/>
    <n v="8"/>
    <s v="kg"/>
    <n v="64790"/>
    <b v="0"/>
    <n v="64790"/>
    <b v="0"/>
    <n v="0"/>
    <b v="0"/>
    <s v="22440.53"/>
    <m/>
    <s v="22440.53"/>
    <n v="0"/>
    <b v="0"/>
    <b v="1"/>
  </r>
  <r>
    <s v="C"/>
    <s v="A"/>
    <n v="20210101"/>
    <n v="2021"/>
    <n v="52"/>
    <x v="1"/>
    <n v="180"/>
    <s v="COD"/>
    <x v="1"/>
    <s v="M"/>
    <s v="Import"/>
    <n v="710"/>
    <s v="ZAF"/>
    <x v="30"/>
    <n v="0"/>
    <s v="W00"/>
    <s v="World"/>
    <s v="H5"/>
    <s v="HS"/>
    <b v="1"/>
    <n v="310290"/>
    <s v="Fertilizers, mineral or chemical nitrogenous, other kinds including mixtures not specified in the foregoing subheadings"/>
    <s v="Other N "/>
    <s v="Other N-fertilizers"/>
    <x v="1"/>
    <x v="2"/>
    <b v="1"/>
    <s v="C00"/>
    <s v="TOTAL CPC"/>
    <n v="0"/>
    <n v="0"/>
    <s v="TOTAL MOT"/>
    <n v="8"/>
    <s v="kg"/>
    <n v="149297"/>
    <b v="0"/>
    <n v="8"/>
    <s v="kg"/>
    <n v="149297"/>
    <b v="0"/>
    <n v="149297"/>
    <b v="0"/>
    <n v="0"/>
    <b v="0"/>
    <s v="132468.29"/>
    <m/>
    <s v="132468.29"/>
    <n v="0"/>
    <b v="0"/>
    <b v="1"/>
  </r>
  <r>
    <s v="C"/>
    <s v="A"/>
    <n v="20210101"/>
    <n v="2021"/>
    <n v="52"/>
    <x v="1"/>
    <n v="180"/>
    <s v="COD"/>
    <x v="1"/>
    <s v="M"/>
    <s v="Import"/>
    <n v="800"/>
    <s v="UGA"/>
    <x v="34"/>
    <n v="0"/>
    <s v="W00"/>
    <s v="World"/>
    <s v="H5"/>
    <s v="HS"/>
    <b v="1"/>
    <n v="310290"/>
    <s v="Fertilizers, mineral or chemical nitrogenous, other kinds including mixtures not specified in the foregoing subheadings"/>
    <s v="Other N "/>
    <s v="Other N-fertilizers"/>
    <x v="1"/>
    <x v="2"/>
    <b v="1"/>
    <s v="C00"/>
    <s v="TOTAL CPC"/>
    <n v="0"/>
    <n v="0"/>
    <s v="TOTAL MOT"/>
    <n v="8"/>
    <s v="kg"/>
    <n v="760"/>
    <b v="0"/>
    <n v="8"/>
    <s v="kg"/>
    <n v="760"/>
    <b v="0"/>
    <n v="760"/>
    <b v="0"/>
    <n v="0"/>
    <b v="0"/>
    <s v="181.35"/>
    <m/>
    <s v="181.35"/>
    <n v="0"/>
    <b v="0"/>
    <b v="1"/>
  </r>
  <r>
    <s v="C"/>
    <s v="A"/>
    <n v="20210101"/>
    <n v="2021"/>
    <n v="52"/>
    <x v="1"/>
    <n v="180"/>
    <s v="COD"/>
    <x v="1"/>
    <s v="M"/>
    <s v="Import"/>
    <n v="894"/>
    <s v="ZMB"/>
    <x v="39"/>
    <n v="0"/>
    <s v="W00"/>
    <s v="World"/>
    <s v="H5"/>
    <s v="HS"/>
    <b v="1"/>
    <n v="310290"/>
    <s v="Fertilizers, mineral or chemical nitrogenous, other kinds including mixtures not specified in the foregoing subheadings"/>
    <s v="Other N "/>
    <s v="Other N-fertilizers"/>
    <x v="1"/>
    <x v="2"/>
    <b v="1"/>
    <s v="C00"/>
    <s v="TOTAL CPC"/>
    <n v="0"/>
    <n v="0"/>
    <s v="TOTAL MOT"/>
    <n v="8"/>
    <s v="kg"/>
    <n v="3920760"/>
    <b v="0"/>
    <n v="8"/>
    <s v="kg"/>
    <n v="3920760"/>
    <b v="0"/>
    <n v="3920760"/>
    <b v="0"/>
    <n v="0"/>
    <b v="0"/>
    <s v="4226497.67"/>
    <m/>
    <s v="4226497.67"/>
    <n v="0"/>
    <b v="0"/>
    <b v="1"/>
  </r>
  <r>
    <s v="C"/>
    <s v="A"/>
    <n v="20210101"/>
    <n v="2021"/>
    <n v="52"/>
    <x v="1"/>
    <n v="562"/>
    <s v="NER"/>
    <x v="0"/>
    <s v="M"/>
    <s v="Import"/>
    <n v="0"/>
    <s v="W00"/>
    <x v="0"/>
    <n v="0"/>
    <s v="W00"/>
    <s v="World"/>
    <s v="H5"/>
    <s v="HS"/>
    <b v="1"/>
    <n v="310290"/>
    <s v="Fertilizers, mineral or chemical nitrogenous, other kinds including mixtures not specified in the foregoing subheadings"/>
    <s v="Other N "/>
    <s v="Other N-fertilizers"/>
    <x v="1"/>
    <x v="2"/>
    <b v="1"/>
    <s v="C00"/>
    <s v="TOTAL CPC"/>
    <n v="0"/>
    <n v="0"/>
    <s v="TOTAL MOT"/>
    <n v="8"/>
    <s v="kg"/>
    <n v="6840195"/>
    <b v="0"/>
    <n v="8"/>
    <s v="kg"/>
    <n v="6840195"/>
    <b v="0"/>
    <n v="6840195"/>
    <b v="0"/>
    <n v="0"/>
    <b v="0"/>
    <s v="2021104.44"/>
    <n v="0"/>
    <s v="2021104.44"/>
    <n v="0"/>
    <b v="0"/>
    <b v="1"/>
  </r>
  <r>
    <s v="C"/>
    <s v="A"/>
    <n v="20210101"/>
    <n v="2021"/>
    <n v="52"/>
    <x v="1"/>
    <n v="562"/>
    <s v="NER"/>
    <x v="0"/>
    <s v="M"/>
    <s v="Import"/>
    <n v="156"/>
    <s v="CHN"/>
    <x v="1"/>
    <n v="0"/>
    <s v="W00"/>
    <s v="World"/>
    <s v="H5"/>
    <s v="HS"/>
    <b v="1"/>
    <n v="310290"/>
    <s v="Fertilizers, mineral or chemical nitrogenous, other kinds including mixtures not specified in the foregoing subheadings"/>
    <s v="Other N "/>
    <s v="Other N-fertilizers"/>
    <x v="1"/>
    <x v="2"/>
    <b v="1"/>
    <s v="C00"/>
    <s v="TOTAL CPC"/>
    <n v="0"/>
    <n v="0"/>
    <s v="TOTAL MOT"/>
    <n v="8"/>
    <s v="kg"/>
    <n v="75415"/>
    <b v="0"/>
    <n v="8"/>
    <s v="kg"/>
    <n v="75415"/>
    <b v="0"/>
    <n v="75415"/>
    <b v="0"/>
    <n v="0"/>
    <b v="0"/>
    <s v="26860.06"/>
    <n v="0"/>
    <s v="26860.06"/>
    <n v="0"/>
    <b v="1"/>
    <b v="0"/>
  </r>
  <r>
    <s v="C"/>
    <s v="A"/>
    <n v="20210101"/>
    <n v="2021"/>
    <n v="52"/>
    <x v="1"/>
    <n v="562"/>
    <s v="NER"/>
    <x v="0"/>
    <s v="M"/>
    <s v="Import"/>
    <n v="204"/>
    <s v="BEN"/>
    <x v="2"/>
    <n v="0"/>
    <s v="W00"/>
    <s v="World"/>
    <s v="H5"/>
    <s v="HS"/>
    <b v="1"/>
    <n v="310290"/>
    <s v="Fertilizers, mineral or chemical nitrogenous, other kinds including mixtures not specified in the foregoing subheadings"/>
    <s v="Other N "/>
    <s v="Other N-fertilizers"/>
    <x v="1"/>
    <x v="2"/>
    <b v="1"/>
    <s v="C00"/>
    <s v="TOTAL CPC"/>
    <n v="0"/>
    <n v="0"/>
    <s v="TOTAL MOT"/>
    <n v="8"/>
    <s v="kg"/>
    <n v="394000"/>
    <b v="0"/>
    <n v="8"/>
    <s v="kg"/>
    <n v="394000"/>
    <b v="0"/>
    <n v="394000"/>
    <b v="0"/>
    <n v="0"/>
    <b v="0"/>
    <s v="54473.43"/>
    <n v="0"/>
    <s v="54473.43"/>
    <n v="0"/>
    <b v="1"/>
    <b v="0"/>
  </r>
  <r>
    <s v="C"/>
    <s v="A"/>
    <n v="20210101"/>
    <n v="2021"/>
    <n v="52"/>
    <x v="1"/>
    <n v="562"/>
    <s v="NER"/>
    <x v="0"/>
    <s v="M"/>
    <s v="Import"/>
    <n v="434"/>
    <s v="LBY"/>
    <x v="42"/>
    <n v="0"/>
    <s v="W00"/>
    <s v="World"/>
    <s v="H5"/>
    <s v="HS"/>
    <b v="1"/>
    <n v="310290"/>
    <s v="Fertilizers, mineral or chemical nitrogenous, other kinds including mixtures not specified in the foregoing subheadings"/>
    <s v="Other N "/>
    <s v="Other N-fertilizers"/>
    <x v="1"/>
    <x v="2"/>
    <b v="1"/>
    <s v="C00"/>
    <s v="TOTAL CPC"/>
    <n v="0"/>
    <n v="0"/>
    <s v="TOTAL MOT"/>
    <n v="8"/>
    <s v="kg"/>
    <n v="90000"/>
    <b v="0"/>
    <n v="8"/>
    <s v="kg"/>
    <n v="90000"/>
    <b v="0"/>
    <n v="90000"/>
    <b v="0"/>
    <n v="0"/>
    <b v="0"/>
    <s v="31821.28"/>
    <n v="0"/>
    <s v="31821.28"/>
    <n v="0"/>
    <b v="1"/>
    <b v="0"/>
  </r>
  <r>
    <s v="C"/>
    <s v="A"/>
    <n v="20210101"/>
    <n v="2021"/>
    <n v="52"/>
    <x v="1"/>
    <n v="562"/>
    <s v="NER"/>
    <x v="0"/>
    <s v="M"/>
    <s v="Import"/>
    <n v="566"/>
    <s v="NGA"/>
    <x v="8"/>
    <n v="0"/>
    <s v="W00"/>
    <s v="World"/>
    <s v="H5"/>
    <s v="HS"/>
    <b v="1"/>
    <n v="310290"/>
    <s v="Fertilizers, mineral or chemical nitrogenous, other kinds including mixtures not specified in the foregoing subheadings"/>
    <s v="Other N "/>
    <s v="Other N-fertilizers"/>
    <x v="1"/>
    <x v="2"/>
    <b v="1"/>
    <s v="C00"/>
    <s v="TOTAL CPC"/>
    <n v="0"/>
    <n v="0"/>
    <s v="TOTAL MOT"/>
    <n v="8"/>
    <s v="kg"/>
    <n v="6214530"/>
    <b v="0"/>
    <n v="8"/>
    <s v="kg"/>
    <n v="6214530"/>
    <b v="0"/>
    <n v="6214530"/>
    <b v="0"/>
    <n v="0"/>
    <b v="0"/>
    <s v="1620262.91"/>
    <n v="0"/>
    <s v="1620262.91"/>
    <n v="0"/>
    <b v="1"/>
    <b v="0"/>
  </r>
  <r>
    <s v="C"/>
    <s v="A"/>
    <n v="20210101"/>
    <n v="2021"/>
    <n v="52"/>
    <x v="1"/>
    <n v="562"/>
    <s v="NER"/>
    <x v="0"/>
    <s v="M"/>
    <s v="Import"/>
    <n v="724"/>
    <s v="ESP"/>
    <x v="12"/>
    <n v="0"/>
    <s v="W00"/>
    <s v="World"/>
    <s v="H5"/>
    <s v="HS"/>
    <b v="1"/>
    <n v="310290"/>
    <s v="Fertilizers, mineral or chemical nitrogenous, other kinds including mixtures not specified in the foregoing subheadings"/>
    <s v="Other N "/>
    <s v="Other N-fertilizers"/>
    <x v="1"/>
    <x v="2"/>
    <b v="1"/>
    <s v="C00"/>
    <s v="TOTAL CPC"/>
    <n v="0"/>
    <n v="0"/>
    <s v="TOTAL MOT"/>
    <n v="8"/>
    <s v="kg"/>
    <n v="60000"/>
    <b v="0"/>
    <n v="8"/>
    <s v="kg"/>
    <n v="60000"/>
    <b v="0"/>
    <n v="60000"/>
    <b v="0"/>
    <n v="0"/>
    <b v="0"/>
    <s v="285544.21"/>
    <n v="0"/>
    <s v="285544.21"/>
    <n v="0"/>
    <b v="1"/>
    <b v="0"/>
  </r>
  <r>
    <s v="C"/>
    <s v="A"/>
    <n v="20210101"/>
    <n v="2021"/>
    <n v="52"/>
    <x v="1"/>
    <n v="562"/>
    <s v="NER"/>
    <x v="0"/>
    <s v="M"/>
    <s v="Import"/>
    <n v="788"/>
    <s v="TUN"/>
    <x v="45"/>
    <n v="0"/>
    <s v="W00"/>
    <s v="World"/>
    <s v="H5"/>
    <s v="HS"/>
    <b v="1"/>
    <n v="310290"/>
    <s v="Fertilizers, mineral or chemical nitrogenous, other kinds including mixtures not specified in the foregoing subheadings"/>
    <s v="Other N "/>
    <s v="Other N-fertilizers"/>
    <x v="1"/>
    <x v="2"/>
    <b v="1"/>
    <s v="C00"/>
    <s v="TOTAL CPC"/>
    <n v="0"/>
    <n v="0"/>
    <s v="TOTAL MOT"/>
    <n v="8"/>
    <s v="kg"/>
    <n v="6250"/>
    <b v="0"/>
    <n v="8"/>
    <s v="kg"/>
    <n v="6250"/>
    <b v="0"/>
    <n v="6250"/>
    <b v="0"/>
    <n v="0"/>
    <b v="0"/>
    <s v="2142.55"/>
    <n v="0"/>
    <s v="2142.55"/>
    <n v="0"/>
    <b v="1"/>
    <b v="0"/>
  </r>
  <r>
    <s v="C"/>
    <s v="A"/>
    <n v="20210101"/>
    <n v="2021"/>
    <n v="52"/>
    <x v="1"/>
    <n v="180"/>
    <s v="COD"/>
    <x v="1"/>
    <s v="M"/>
    <s v="Import"/>
    <n v="0"/>
    <s v="W00"/>
    <x v="0"/>
    <n v="0"/>
    <s v="W00"/>
    <s v="World"/>
    <s v="H5"/>
    <s v="HS"/>
    <b v="1"/>
    <n v="3103"/>
    <s v="Fertilizers mineral or chemical, phosphatic"/>
    <s v="P"/>
    <s v="P-fertilizers"/>
    <x v="3"/>
    <x v="1"/>
    <b v="0"/>
    <s v="C00"/>
    <s v="TOTAL CPC"/>
    <n v="0"/>
    <n v="0"/>
    <s v="TOTAL MOT"/>
    <n v="8"/>
    <s v="kg"/>
    <n v="68451"/>
    <b v="0"/>
    <n v="8"/>
    <s v="kg"/>
    <n v="68451"/>
    <b v="0"/>
    <n v="68451"/>
    <b v="0"/>
    <n v="0"/>
    <b v="0"/>
    <s v="71850.01"/>
    <m/>
    <s v="71850.01"/>
    <n v="0"/>
    <b v="0"/>
    <b v="1"/>
  </r>
  <r>
    <s v="C"/>
    <s v="A"/>
    <n v="20210101"/>
    <n v="2021"/>
    <n v="52"/>
    <x v="1"/>
    <n v="180"/>
    <s v="COD"/>
    <x v="1"/>
    <s v="M"/>
    <s v="Import"/>
    <n v="56"/>
    <s v="BEL"/>
    <x v="18"/>
    <n v="0"/>
    <s v="W00"/>
    <s v="World"/>
    <s v="H5"/>
    <s v="HS"/>
    <b v="1"/>
    <n v="3103"/>
    <s v="Fertilizers mineral or chemical, phosphatic"/>
    <s v="P"/>
    <s v="P-fertilizers"/>
    <x v="3"/>
    <x v="1"/>
    <b v="0"/>
    <s v="C00"/>
    <s v="TOTAL CPC"/>
    <n v="0"/>
    <n v="0"/>
    <s v="TOTAL MOT"/>
    <n v="8"/>
    <s v="kg"/>
    <n v="9225"/>
    <b v="0"/>
    <n v="8"/>
    <s v="kg"/>
    <n v="9225"/>
    <b v="0"/>
    <n v="9225"/>
    <b v="0"/>
    <n v="0"/>
    <b v="0"/>
    <s v="51977.34"/>
    <m/>
    <s v="51977.34"/>
    <n v="0"/>
    <b v="0"/>
    <b v="1"/>
  </r>
  <r>
    <s v="C"/>
    <s v="A"/>
    <n v="20210101"/>
    <n v="2021"/>
    <n v="52"/>
    <x v="1"/>
    <n v="180"/>
    <s v="COD"/>
    <x v="1"/>
    <s v="M"/>
    <s v="Import"/>
    <n v="686"/>
    <s v="SEN"/>
    <x v="10"/>
    <n v="0"/>
    <s v="W00"/>
    <s v="World"/>
    <s v="H5"/>
    <s v="HS"/>
    <b v="1"/>
    <n v="3103"/>
    <s v="Fertilizers mineral or chemical, phosphatic"/>
    <s v="P"/>
    <s v="P-fertilizers"/>
    <x v="3"/>
    <x v="1"/>
    <b v="0"/>
    <s v="C00"/>
    <s v="TOTAL CPC"/>
    <n v="0"/>
    <n v="0"/>
    <s v="TOTAL MOT"/>
    <n v="8"/>
    <s v="kg"/>
    <n v="41862"/>
    <b v="0"/>
    <n v="8"/>
    <s v="kg"/>
    <n v="41862"/>
    <b v="0"/>
    <n v="41862"/>
    <b v="0"/>
    <n v="0"/>
    <b v="0"/>
    <s v="18695.94"/>
    <m/>
    <s v="18695.94"/>
    <n v="0"/>
    <b v="0"/>
    <b v="1"/>
  </r>
  <r>
    <s v="C"/>
    <s v="A"/>
    <n v="20210101"/>
    <n v="2021"/>
    <n v="52"/>
    <x v="1"/>
    <n v="180"/>
    <s v="COD"/>
    <x v="1"/>
    <s v="M"/>
    <s v="Import"/>
    <n v="792"/>
    <s v="TUR"/>
    <x v="33"/>
    <n v="0"/>
    <s v="W00"/>
    <s v="World"/>
    <s v="H5"/>
    <s v="HS"/>
    <b v="1"/>
    <n v="3103"/>
    <s v="Fertilizers mineral or chemical, phosphatic"/>
    <s v="P"/>
    <s v="P-fertilizers"/>
    <x v="3"/>
    <x v="1"/>
    <b v="0"/>
    <s v="C00"/>
    <s v="TOTAL CPC"/>
    <n v="0"/>
    <n v="0"/>
    <s v="TOTAL MOT"/>
    <n v="8"/>
    <s v="kg"/>
    <n v="17364"/>
    <b v="0"/>
    <n v="8"/>
    <s v="kg"/>
    <n v="17364"/>
    <b v="0"/>
    <n v="17364"/>
    <b v="0"/>
    <n v="0"/>
    <b v="0"/>
    <s v="1176.73"/>
    <m/>
    <s v="1176.73"/>
    <n v="0"/>
    <b v="0"/>
    <b v="1"/>
  </r>
  <r>
    <s v="C"/>
    <s v="A"/>
    <n v="20210101"/>
    <n v="2021"/>
    <n v="52"/>
    <x v="1"/>
    <n v="562"/>
    <s v="NER"/>
    <x v="0"/>
    <s v="M"/>
    <s v="Import"/>
    <n v="0"/>
    <s v="W00"/>
    <x v="0"/>
    <n v="0"/>
    <s v="W00"/>
    <s v="World"/>
    <s v="H5"/>
    <s v="HS"/>
    <b v="1"/>
    <n v="3103"/>
    <s v="Fertilizers mineral or chemical, phosphatic"/>
    <s v="P"/>
    <s v="P-fertilizers"/>
    <x v="3"/>
    <x v="1"/>
    <b v="0"/>
    <s v="C00"/>
    <s v="TOTAL CPC"/>
    <n v="0"/>
    <n v="0"/>
    <s v="TOTAL MOT"/>
    <n v="8"/>
    <s v="kg"/>
    <n v="5894330"/>
    <b v="0"/>
    <n v="8"/>
    <s v="kg"/>
    <n v="5894330"/>
    <b v="0"/>
    <n v="5894330"/>
    <b v="0"/>
    <n v="0"/>
    <b v="0"/>
    <s v="2875334.54"/>
    <n v="0"/>
    <s v="2875334.54"/>
    <n v="0"/>
    <b v="0"/>
    <b v="1"/>
  </r>
  <r>
    <s v="C"/>
    <s v="A"/>
    <n v="20210101"/>
    <n v="2021"/>
    <n v="52"/>
    <x v="1"/>
    <n v="562"/>
    <s v="NER"/>
    <x v="0"/>
    <s v="M"/>
    <s v="Import"/>
    <n v="699"/>
    <s v="IND"/>
    <x v="11"/>
    <n v="0"/>
    <s v="W00"/>
    <s v="World"/>
    <s v="H5"/>
    <s v="HS"/>
    <b v="1"/>
    <n v="3103"/>
    <s v="Fertilizers mineral or chemical, phosphatic"/>
    <s v="P"/>
    <s v="P-fertilizers"/>
    <x v="3"/>
    <x v="1"/>
    <b v="0"/>
    <s v="C00"/>
    <s v="TOTAL CPC"/>
    <n v="0"/>
    <n v="0"/>
    <s v="TOTAL MOT"/>
    <n v="8"/>
    <s v="kg"/>
    <n v="5894330"/>
    <b v="0"/>
    <n v="8"/>
    <s v="kg"/>
    <n v="5894330"/>
    <b v="0"/>
    <n v="5894330"/>
    <b v="0"/>
    <n v="0"/>
    <b v="0"/>
    <s v="2875334.54"/>
    <n v="0"/>
    <s v="2875334.54"/>
    <n v="0"/>
    <b v="0"/>
    <b v="1"/>
  </r>
  <r>
    <s v="C"/>
    <s v="A"/>
    <n v="20210101"/>
    <n v="2021"/>
    <n v="52"/>
    <x v="1"/>
    <n v="562"/>
    <s v="NER"/>
    <x v="0"/>
    <s v="M"/>
    <s v="Import"/>
    <n v="0"/>
    <s v="W00"/>
    <x v="0"/>
    <n v="0"/>
    <s v="W00"/>
    <s v="World"/>
    <s v="H5"/>
    <s v="HS"/>
    <b v="1"/>
    <n v="310319"/>
    <s v="Fertilizers, mineral or chemical phosphatic, superphosphates, other than containing by weight 35% or more of diphosphorus pentaoxide (P2O5)"/>
    <s v="TSP"/>
    <s v="P-fertilizers"/>
    <x v="4"/>
    <x v="2"/>
    <b v="1"/>
    <s v="C00"/>
    <s v="TOTAL CPC"/>
    <n v="0"/>
    <n v="0"/>
    <s v="TOTAL MOT"/>
    <n v="8"/>
    <s v="kg"/>
    <n v="5894330"/>
    <b v="0"/>
    <n v="8"/>
    <s v="kg"/>
    <n v="5894330"/>
    <b v="0"/>
    <n v="5894330"/>
    <b v="0"/>
    <n v="0"/>
    <b v="0"/>
    <s v="2875334.54"/>
    <n v="0"/>
    <s v="2875334.54"/>
    <n v="0"/>
    <b v="0"/>
    <b v="1"/>
  </r>
  <r>
    <s v="C"/>
    <s v="A"/>
    <n v="20210101"/>
    <n v="2021"/>
    <n v="52"/>
    <x v="1"/>
    <n v="562"/>
    <s v="NER"/>
    <x v="0"/>
    <s v="M"/>
    <s v="Import"/>
    <n v="699"/>
    <s v="IND"/>
    <x v="11"/>
    <n v="0"/>
    <s v="W00"/>
    <s v="World"/>
    <s v="H5"/>
    <s v="HS"/>
    <b v="1"/>
    <n v="310319"/>
    <s v="Fertilizers, mineral or chemical phosphatic, superphosphates, other than containing by weight 35% or more of diphosphorus pentaoxide (P2O5)"/>
    <s v="TSP"/>
    <s v="P-fertilizers"/>
    <x v="4"/>
    <x v="2"/>
    <b v="1"/>
    <s v="C00"/>
    <s v="TOTAL CPC"/>
    <n v="0"/>
    <n v="0"/>
    <s v="TOTAL MOT"/>
    <n v="8"/>
    <s v="kg"/>
    <n v="5894330"/>
    <b v="0"/>
    <n v="8"/>
    <s v="kg"/>
    <n v="5894330"/>
    <b v="0"/>
    <n v="5894330"/>
    <b v="0"/>
    <n v="0"/>
    <b v="0"/>
    <s v="2875334.54"/>
    <n v="0"/>
    <s v="2875334.54"/>
    <n v="0"/>
    <b v="1"/>
    <b v="0"/>
  </r>
  <r>
    <s v="C"/>
    <s v="A"/>
    <n v="20210101"/>
    <n v="2021"/>
    <n v="52"/>
    <x v="1"/>
    <n v="180"/>
    <s v="COD"/>
    <x v="1"/>
    <s v="M"/>
    <s v="Import"/>
    <n v="0"/>
    <s v="W00"/>
    <x v="0"/>
    <n v="0"/>
    <s v="W00"/>
    <s v="World"/>
    <s v="H5"/>
    <s v="HS"/>
    <b v="1"/>
    <n v="310390"/>
    <s v="Fertilizers, mineral or chemical phosphatic, n.e.c. in heading no. 3103"/>
    <s v="Other P"/>
    <s v="P-fertilizers"/>
    <x v="3"/>
    <x v="2"/>
    <b v="1"/>
    <s v="C00"/>
    <s v="TOTAL CPC"/>
    <n v="0"/>
    <n v="0"/>
    <s v="TOTAL MOT"/>
    <n v="8"/>
    <s v="kg"/>
    <n v="68451"/>
    <b v="0"/>
    <n v="8"/>
    <s v="kg"/>
    <n v="68451"/>
    <b v="0"/>
    <n v="68451"/>
    <b v="0"/>
    <n v="0"/>
    <b v="0"/>
    <s v="71850.01"/>
    <m/>
    <s v="71850.01"/>
    <n v="0"/>
    <b v="0"/>
    <b v="1"/>
  </r>
  <r>
    <s v="C"/>
    <s v="A"/>
    <n v="20210101"/>
    <n v="2021"/>
    <n v="52"/>
    <x v="1"/>
    <n v="180"/>
    <s v="COD"/>
    <x v="1"/>
    <s v="M"/>
    <s v="Import"/>
    <n v="56"/>
    <s v="BEL"/>
    <x v="18"/>
    <n v="0"/>
    <s v="W00"/>
    <s v="World"/>
    <s v="H5"/>
    <s v="HS"/>
    <b v="1"/>
    <n v="310390"/>
    <s v="Fertilizers, mineral or chemical phosphatic, n.e.c. in heading no. 3103"/>
    <s v="Other P"/>
    <s v="P-fertilizers"/>
    <x v="3"/>
    <x v="2"/>
    <b v="1"/>
    <s v="C00"/>
    <s v="TOTAL CPC"/>
    <n v="0"/>
    <n v="0"/>
    <s v="TOTAL MOT"/>
    <n v="8"/>
    <s v="kg"/>
    <n v="9225"/>
    <b v="0"/>
    <n v="8"/>
    <s v="kg"/>
    <n v="9225"/>
    <b v="0"/>
    <n v="9225"/>
    <b v="0"/>
    <n v="0"/>
    <b v="0"/>
    <s v="51977.34"/>
    <m/>
    <s v="51977.34"/>
    <n v="0"/>
    <b v="0"/>
    <b v="1"/>
  </r>
  <r>
    <s v="C"/>
    <s v="A"/>
    <n v="20210101"/>
    <n v="2021"/>
    <n v="52"/>
    <x v="1"/>
    <n v="180"/>
    <s v="COD"/>
    <x v="1"/>
    <s v="M"/>
    <s v="Import"/>
    <n v="686"/>
    <s v="SEN"/>
    <x v="10"/>
    <n v="0"/>
    <s v="W00"/>
    <s v="World"/>
    <s v="H5"/>
    <s v="HS"/>
    <b v="1"/>
    <n v="310390"/>
    <s v="Fertilizers, mineral or chemical phosphatic, n.e.c. in heading no. 3103"/>
    <s v="Other P"/>
    <s v="P-fertilizers"/>
    <x v="3"/>
    <x v="2"/>
    <b v="1"/>
    <s v="C00"/>
    <s v="TOTAL CPC"/>
    <n v="0"/>
    <n v="0"/>
    <s v="TOTAL MOT"/>
    <n v="8"/>
    <s v="kg"/>
    <n v="41862"/>
    <b v="0"/>
    <n v="8"/>
    <s v="kg"/>
    <n v="41862"/>
    <b v="0"/>
    <n v="41862"/>
    <b v="0"/>
    <n v="0"/>
    <b v="0"/>
    <s v="18695.94"/>
    <m/>
    <s v="18695.94"/>
    <n v="0"/>
    <b v="0"/>
    <b v="1"/>
  </r>
  <r>
    <s v="C"/>
    <s v="A"/>
    <n v="20210101"/>
    <n v="2021"/>
    <n v="52"/>
    <x v="1"/>
    <n v="180"/>
    <s v="COD"/>
    <x v="1"/>
    <s v="M"/>
    <s v="Import"/>
    <n v="792"/>
    <s v="TUR"/>
    <x v="33"/>
    <n v="0"/>
    <s v="W00"/>
    <s v="World"/>
    <s v="H5"/>
    <s v="HS"/>
    <b v="1"/>
    <n v="310390"/>
    <s v="Fertilizers, mineral or chemical phosphatic, n.e.c. in heading no. 3103"/>
    <s v="Other P"/>
    <s v="P-fertilizers"/>
    <x v="3"/>
    <x v="2"/>
    <b v="1"/>
    <s v="C00"/>
    <s v="TOTAL CPC"/>
    <n v="0"/>
    <n v="0"/>
    <s v="TOTAL MOT"/>
    <n v="8"/>
    <s v="kg"/>
    <n v="17364"/>
    <b v="0"/>
    <n v="8"/>
    <s v="kg"/>
    <n v="17364"/>
    <b v="0"/>
    <n v="17364"/>
    <b v="0"/>
    <n v="0"/>
    <b v="0"/>
    <s v="1176.73"/>
    <m/>
    <s v="1176.73"/>
    <n v="0"/>
    <b v="0"/>
    <b v="1"/>
  </r>
  <r>
    <s v="C"/>
    <s v="A"/>
    <n v="20210101"/>
    <n v="2021"/>
    <n v="52"/>
    <x v="1"/>
    <n v="180"/>
    <s v="COD"/>
    <x v="1"/>
    <s v="M"/>
    <s v="Import"/>
    <n v="0"/>
    <s v="W00"/>
    <x v="0"/>
    <n v="0"/>
    <s v="W00"/>
    <s v="World"/>
    <s v="H5"/>
    <s v="HS"/>
    <b v="1"/>
    <n v="3104"/>
    <s v="Fertilizers mineral or chemical, potassic"/>
    <s v="K"/>
    <s v="K-fertilizers"/>
    <x v="5"/>
    <x v="1"/>
    <b v="0"/>
    <s v="C00"/>
    <s v="TOTAL CPC"/>
    <n v="0"/>
    <n v="0"/>
    <s v="TOTAL MOT"/>
    <n v="8"/>
    <s v="kg"/>
    <n v="798795"/>
    <b v="0"/>
    <n v="8"/>
    <s v="kg"/>
    <n v="798795"/>
    <b v="0"/>
    <n v="798795"/>
    <b v="0"/>
    <n v="0"/>
    <b v="0"/>
    <s v="322466.26"/>
    <m/>
    <s v="322466.26"/>
    <n v="0"/>
    <b v="0"/>
    <b v="1"/>
  </r>
  <r>
    <s v="C"/>
    <s v="A"/>
    <n v="20210101"/>
    <n v="2021"/>
    <n v="52"/>
    <x v="1"/>
    <n v="180"/>
    <s v="COD"/>
    <x v="1"/>
    <s v="M"/>
    <s v="Import"/>
    <n v="112"/>
    <s v="BLR"/>
    <x v="19"/>
    <n v="0"/>
    <s v="W00"/>
    <s v="World"/>
    <s v="H5"/>
    <s v="HS"/>
    <b v="1"/>
    <n v="3104"/>
    <s v="Fertilizers mineral or chemical, potassic"/>
    <s v="K"/>
    <s v="K-fertilizers"/>
    <x v="5"/>
    <x v="1"/>
    <b v="0"/>
    <s v="C00"/>
    <s v="TOTAL CPC"/>
    <n v="0"/>
    <n v="0"/>
    <s v="TOTAL MOT"/>
    <n v="8"/>
    <s v="kg"/>
    <n v="242000"/>
    <b v="0"/>
    <n v="8"/>
    <s v="kg"/>
    <n v="242000"/>
    <b v="0"/>
    <n v="242000"/>
    <b v="0"/>
    <n v="0"/>
    <b v="0"/>
    <s v="102514.5"/>
    <m/>
    <s v="102514.5"/>
    <n v="0"/>
    <b v="0"/>
    <b v="1"/>
  </r>
  <r>
    <s v="C"/>
    <s v="A"/>
    <n v="20210101"/>
    <n v="2021"/>
    <n v="52"/>
    <x v="1"/>
    <n v="180"/>
    <s v="COD"/>
    <x v="1"/>
    <s v="M"/>
    <s v="Import"/>
    <n v="156"/>
    <s v="CHN"/>
    <x v="1"/>
    <n v="0"/>
    <s v="W00"/>
    <s v="World"/>
    <s v="H5"/>
    <s v="HS"/>
    <b v="1"/>
    <n v="3104"/>
    <s v="Fertilizers mineral or chemical, potassic"/>
    <s v="K"/>
    <s v="K-fertilizers"/>
    <x v="5"/>
    <x v="1"/>
    <b v="0"/>
    <s v="C00"/>
    <s v="TOTAL CPC"/>
    <n v="0"/>
    <n v="0"/>
    <s v="TOTAL MOT"/>
    <n v="8"/>
    <s v="kg"/>
    <n v="82999"/>
    <b v="0"/>
    <n v="8"/>
    <s v="kg"/>
    <n v="82999"/>
    <b v="0"/>
    <n v="82999"/>
    <b v="0"/>
    <n v="0"/>
    <b v="0"/>
    <s v="16362.09"/>
    <m/>
    <s v="16362.09"/>
    <n v="0"/>
    <b v="0"/>
    <b v="1"/>
  </r>
  <r>
    <s v="C"/>
    <s v="A"/>
    <n v="20210101"/>
    <n v="2021"/>
    <n v="52"/>
    <x v="1"/>
    <n v="180"/>
    <s v="COD"/>
    <x v="1"/>
    <s v="M"/>
    <s v="Import"/>
    <n v="276"/>
    <s v="DEU"/>
    <x v="4"/>
    <n v="0"/>
    <s v="W00"/>
    <s v="World"/>
    <s v="H5"/>
    <s v="HS"/>
    <b v="1"/>
    <n v="3104"/>
    <s v="Fertilizers mineral or chemical, potassic"/>
    <s v="K"/>
    <s v="K-fertilizers"/>
    <x v="5"/>
    <x v="1"/>
    <b v="0"/>
    <s v="C00"/>
    <s v="TOTAL CPC"/>
    <n v="0"/>
    <n v="0"/>
    <s v="TOTAL MOT"/>
    <n v="8"/>
    <s v="kg"/>
    <n v="234350"/>
    <b v="0"/>
    <n v="8"/>
    <s v="kg"/>
    <n v="234350"/>
    <b v="0"/>
    <n v="234350"/>
    <b v="0"/>
    <n v="0"/>
    <b v="0"/>
    <s v="108191.76"/>
    <m/>
    <s v="108191.76"/>
    <n v="0"/>
    <b v="0"/>
    <b v="1"/>
  </r>
  <r>
    <s v="C"/>
    <s v="A"/>
    <n v="20210101"/>
    <n v="2021"/>
    <n v="52"/>
    <x v="1"/>
    <n v="180"/>
    <s v="COD"/>
    <x v="1"/>
    <s v="M"/>
    <s v="Import"/>
    <n v="699"/>
    <s v="IND"/>
    <x v="11"/>
    <n v="0"/>
    <s v="W00"/>
    <s v="World"/>
    <s v="H5"/>
    <s v="HS"/>
    <b v="1"/>
    <n v="3104"/>
    <s v="Fertilizers mineral or chemical, potassic"/>
    <s v="K"/>
    <s v="K-fertilizers"/>
    <x v="5"/>
    <x v="1"/>
    <b v="0"/>
    <s v="C00"/>
    <s v="TOTAL CPC"/>
    <n v="0"/>
    <n v="0"/>
    <s v="TOTAL MOT"/>
    <n v="8"/>
    <s v="kg"/>
    <n v="224"/>
    <b v="0"/>
    <n v="8"/>
    <s v="kg"/>
    <n v="224"/>
    <b v="0"/>
    <n v="224"/>
    <b v="0"/>
    <n v="0"/>
    <b v="0"/>
    <s v="362.71"/>
    <m/>
    <s v="362.71"/>
    <n v="0"/>
    <b v="0"/>
    <b v="1"/>
  </r>
  <r>
    <s v="C"/>
    <s v="A"/>
    <n v="20210101"/>
    <n v="2021"/>
    <n v="52"/>
    <x v="1"/>
    <n v="180"/>
    <s v="COD"/>
    <x v="1"/>
    <s v="M"/>
    <s v="Import"/>
    <n v="710"/>
    <s v="ZAF"/>
    <x v="30"/>
    <n v="0"/>
    <s v="W00"/>
    <s v="World"/>
    <s v="H5"/>
    <s v="HS"/>
    <b v="1"/>
    <n v="3104"/>
    <s v="Fertilizers mineral or chemical, potassic"/>
    <s v="K"/>
    <s v="K-fertilizers"/>
    <x v="5"/>
    <x v="1"/>
    <b v="0"/>
    <s v="C00"/>
    <s v="TOTAL CPC"/>
    <n v="0"/>
    <n v="0"/>
    <s v="TOTAL MOT"/>
    <n v="8"/>
    <s v="kg"/>
    <n v="500"/>
    <b v="0"/>
    <n v="8"/>
    <s v="kg"/>
    <n v="500"/>
    <b v="0"/>
    <n v="500"/>
    <b v="0"/>
    <n v="0"/>
    <b v="0"/>
    <s v="1046.89"/>
    <m/>
    <s v="1046.89"/>
    <n v="0"/>
    <b v="0"/>
    <b v="1"/>
  </r>
  <r>
    <s v="C"/>
    <s v="A"/>
    <n v="20210101"/>
    <n v="2021"/>
    <n v="52"/>
    <x v="1"/>
    <n v="180"/>
    <s v="COD"/>
    <x v="1"/>
    <s v="M"/>
    <s v="Import"/>
    <n v="757"/>
    <s v="CHE"/>
    <x v="31"/>
    <n v="0"/>
    <s v="W00"/>
    <s v="World"/>
    <s v="H5"/>
    <s v="HS"/>
    <b v="1"/>
    <n v="3104"/>
    <s v="Fertilizers mineral or chemical, potassic"/>
    <s v="K"/>
    <s v="K-fertilizers"/>
    <x v="5"/>
    <x v="1"/>
    <b v="0"/>
    <s v="C00"/>
    <s v="TOTAL CPC"/>
    <n v="0"/>
    <n v="0"/>
    <s v="TOTAL MOT"/>
    <n v="8"/>
    <s v="kg"/>
    <n v="234747"/>
    <b v="0"/>
    <n v="8"/>
    <s v="kg"/>
    <n v="234747"/>
    <b v="0"/>
    <n v="234747"/>
    <b v="0"/>
    <n v="0"/>
    <b v="0"/>
    <s v="92017.49"/>
    <m/>
    <s v="92017.49"/>
    <n v="0"/>
    <b v="0"/>
    <b v="1"/>
  </r>
  <r>
    <s v="C"/>
    <s v="A"/>
    <n v="20210101"/>
    <n v="2021"/>
    <n v="52"/>
    <x v="1"/>
    <n v="180"/>
    <s v="COD"/>
    <x v="1"/>
    <s v="M"/>
    <s v="Import"/>
    <n v="800"/>
    <s v="UGA"/>
    <x v="34"/>
    <n v="0"/>
    <s v="W00"/>
    <s v="World"/>
    <s v="H5"/>
    <s v="HS"/>
    <b v="1"/>
    <n v="3104"/>
    <s v="Fertilizers mineral or chemical, potassic"/>
    <s v="K"/>
    <s v="K-fertilizers"/>
    <x v="5"/>
    <x v="1"/>
    <b v="0"/>
    <s v="C00"/>
    <s v="TOTAL CPC"/>
    <n v="0"/>
    <n v="0"/>
    <s v="TOTAL MOT"/>
    <n v="8"/>
    <s v="kg"/>
    <n v="3950"/>
    <b v="0"/>
    <n v="8"/>
    <s v="kg"/>
    <n v="3950"/>
    <b v="0"/>
    <n v="3950"/>
    <b v="0"/>
    <n v="0"/>
    <b v="0"/>
    <s v="1576.9"/>
    <m/>
    <s v="1576.9"/>
    <n v="0"/>
    <b v="0"/>
    <b v="1"/>
  </r>
  <r>
    <s v="C"/>
    <s v="A"/>
    <n v="20210101"/>
    <n v="2021"/>
    <n v="52"/>
    <x v="1"/>
    <n v="180"/>
    <s v="COD"/>
    <x v="1"/>
    <s v="M"/>
    <s v="Import"/>
    <n v="818"/>
    <s v="EGY"/>
    <x v="36"/>
    <n v="0"/>
    <s v="W00"/>
    <s v="World"/>
    <s v="H5"/>
    <s v="HS"/>
    <b v="1"/>
    <n v="3104"/>
    <s v="Fertilizers mineral or chemical, potassic"/>
    <s v="K"/>
    <s v="K-fertilizers"/>
    <x v="5"/>
    <x v="1"/>
    <b v="0"/>
    <s v="C00"/>
    <s v="TOTAL CPC"/>
    <n v="0"/>
    <n v="0"/>
    <s v="TOTAL MOT"/>
    <n v="8"/>
    <s v="kg"/>
    <n v="25"/>
    <b v="0"/>
    <n v="8"/>
    <s v="kg"/>
    <n v="25"/>
    <b v="0"/>
    <n v="25"/>
    <b v="0"/>
    <n v="0"/>
    <b v="0"/>
    <s v="393.92"/>
    <m/>
    <s v="393.92"/>
    <n v="0"/>
    <b v="0"/>
    <b v="1"/>
  </r>
  <r>
    <s v="C"/>
    <s v="A"/>
    <n v="20210101"/>
    <n v="2021"/>
    <n v="52"/>
    <x v="1"/>
    <n v="562"/>
    <s v="NER"/>
    <x v="0"/>
    <s v="M"/>
    <s v="Import"/>
    <n v="0"/>
    <s v="W00"/>
    <x v="0"/>
    <n v="0"/>
    <s v="W00"/>
    <s v="World"/>
    <s v="H5"/>
    <s v="HS"/>
    <b v="1"/>
    <n v="3104"/>
    <s v="Fertilizers mineral or chemical, potassic"/>
    <s v="K"/>
    <s v="K-fertilizers"/>
    <x v="5"/>
    <x v="1"/>
    <b v="0"/>
    <s v="C00"/>
    <s v="TOTAL CPC"/>
    <n v="0"/>
    <n v="0"/>
    <s v="TOTAL MOT"/>
    <n v="8"/>
    <s v="kg"/>
    <n v="400"/>
    <b v="0"/>
    <n v="8"/>
    <s v="kg"/>
    <n v="400"/>
    <b v="0"/>
    <n v="400"/>
    <b v="0"/>
    <n v="0"/>
    <b v="0"/>
    <s v="456.48"/>
    <n v="0"/>
    <s v="456.48"/>
    <n v="0"/>
    <b v="0"/>
    <b v="1"/>
  </r>
  <r>
    <s v="C"/>
    <s v="A"/>
    <n v="20210101"/>
    <n v="2021"/>
    <n v="52"/>
    <x v="1"/>
    <n v="562"/>
    <s v="NER"/>
    <x v="0"/>
    <s v="M"/>
    <s v="Import"/>
    <n v="566"/>
    <s v="NGA"/>
    <x v="8"/>
    <n v="0"/>
    <s v="W00"/>
    <s v="World"/>
    <s v="H5"/>
    <s v="HS"/>
    <b v="1"/>
    <n v="3104"/>
    <s v="Fertilizers mineral or chemical, potassic"/>
    <s v="K"/>
    <s v="K-fertilizers"/>
    <x v="5"/>
    <x v="1"/>
    <b v="0"/>
    <s v="C00"/>
    <s v="TOTAL CPC"/>
    <n v="0"/>
    <n v="0"/>
    <s v="TOTAL MOT"/>
    <n v="8"/>
    <s v="kg"/>
    <n v="400"/>
    <b v="0"/>
    <n v="8"/>
    <s v="kg"/>
    <n v="400"/>
    <b v="0"/>
    <n v="400"/>
    <b v="0"/>
    <n v="0"/>
    <b v="0"/>
    <s v="456.48"/>
    <n v="0"/>
    <s v="456.48"/>
    <n v="0"/>
    <b v="0"/>
    <b v="1"/>
  </r>
  <r>
    <s v="C"/>
    <s v="A"/>
    <n v="20210101"/>
    <n v="2021"/>
    <n v="52"/>
    <x v="1"/>
    <n v="180"/>
    <s v="COD"/>
    <x v="1"/>
    <s v="M"/>
    <s v="Import"/>
    <n v="0"/>
    <s v="W00"/>
    <x v="0"/>
    <n v="0"/>
    <s v="W00"/>
    <s v="World"/>
    <s v="H5"/>
    <s v="HS"/>
    <b v="1"/>
    <n v="310420"/>
    <s v="Fertilizers, mineral or chemical potassic, potassium chloride"/>
    <s v="Potassium Chloride"/>
    <s v="K-fertilizers"/>
    <x v="5"/>
    <x v="2"/>
    <b v="1"/>
    <s v="C00"/>
    <s v="TOTAL CPC"/>
    <n v="0"/>
    <n v="0"/>
    <s v="TOTAL MOT"/>
    <n v="8"/>
    <s v="kg"/>
    <n v="794820"/>
    <b v="0"/>
    <n v="8"/>
    <s v="kg"/>
    <n v="794820"/>
    <b v="0"/>
    <n v="794820"/>
    <b v="0"/>
    <n v="0"/>
    <b v="0"/>
    <s v="320495.44"/>
    <m/>
    <s v="320495.44"/>
    <n v="0"/>
    <b v="0"/>
    <b v="1"/>
  </r>
  <r>
    <s v="C"/>
    <s v="A"/>
    <n v="20210101"/>
    <n v="2021"/>
    <n v="52"/>
    <x v="1"/>
    <n v="180"/>
    <s v="COD"/>
    <x v="1"/>
    <s v="M"/>
    <s v="Import"/>
    <n v="112"/>
    <s v="BLR"/>
    <x v="19"/>
    <n v="0"/>
    <s v="W00"/>
    <s v="World"/>
    <s v="H5"/>
    <s v="HS"/>
    <b v="1"/>
    <n v="310420"/>
    <s v="Fertilizers, mineral or chemical potassic, potassium chloride"/>
    <s v="Potassium Chloride"/>
    <s v="K-fertilizers"/>
    <x v="5"/>
    <x v="2"/>
    <b v="1"/>
    <s v="C00"/>
    <s v="TOTAL CPC"/>
    <n v="0"/>
    <n v="0"/>
    <s v="TOTAL MOT"/>
    <n v="8"/>
    <s v="kg"/>
    <n v="242000"/>
    <b v="0"/>
    <n v="8"/>
    <s v="kg"/>
    <n v="242000"/>
    <b v="0"/>
    <n v="242000"/>
    <b v="0"/>
    <n v="0"/>
    <b v="0"/>
    <s v="102514.5"/>
    <m/>
    <s v="102514.5"/>
    <n v="0"/>
    <b v="0"/>
    <b v="1"/>
  </r>
  <r>
    <s v="C"/>
    <s v="A"/>
    <n v="20210101"/>
    <n v="2021"/>
    <n v="52"/>
    <x v="1"/>
    <n v="180"/>
    <s v="COD"/>
    <x v="1"/>
    <s v="M"/>
    <s v="Import"/>
    <n v="156"/>
    <s v="CHN"/>
    <x v="1"/>
    <n v="0"/>
    <s v="W00"/>
    <s v="World"/>
    <s v="H5"/>
    <s v="HS"/>
    <b v="1"/>
    <n v="310420"/>
    <s v="Fertilizers, mineral or chemical potassic, potassium chloride"/>
    <s v="Potassium Chloride"/>
    <s v="K-fertilizers"/>
    <x v="5"/>
    <x v="2"/>
    <b v="1"/>
    <s v="C00"/>
    <s v="TOTAL CPC"/>
    <n v="0"/>
    <n v="0"/>
    <s v="TOTAL MOT"/>
    <n v="8"/>
    <s v="kg"/>
    <n v="82999"/>
    <b v="0"/>
    <n v="8"/>
    <s v="kg"/>
    <n v="82999"/>
    <b v="0"/>
    <n v="82999"/>
    <b v="0"/>
    <n v="0"/>
    <b v="0"/>
    <s v="16362.09"/>
    <m/>
    <s v="16362.09"/>
    <n v="0"/>
    <b v="0"/>
    <b v="1"/>
  </r>
  <r>
    <s v="C"/>
    <s v="A"/>
    <n v="20210101"/>
    <n v="2021"/>
    <n v="52"/>
    <x v="1"/>
    <n v="180"/>
    <s v="COD"/>
    <x v="1"/>
    <s v="M"/>
    <s v="Import"/>
    <n v="276"/>
    <s v="DEU"/>
    <x v="4"/>
    <n v="0"/>
    <s v="W00"/>
    <s v="World"/>
    <s v="H5"/>
    <s v="HS"/>
    <b v="1"/>
    <n v="310420"/>
    <s v="Fertilizers, mineral or chemical potassic, potassium chloride"/>
    <s v="Potassium Chloride"/>
    <s v="K-fertilizers"/>
    <x v="5"/>
    <x v="2"/>
    <b v="1"/>
    <s v="C00"/>
    <s v="TOTAL CPC"/>
    <n v="0"/>
    <n v="0"/>
    <s v="TOTAL MOT"/>
    <n v="8"/>
    <s v="kg"/>
    <n v="234350"/>
    <b v="0"/>
    <n v="8"/>
    <s v="kg"/>
    <n v="234350"/>
    <b v="0"/>
    <n v="234350"/>
    <b v="0"/>
    <n v="0"/>
    <b v="0"/>
    <s v="108191.76"/>
    <m/>
    <s v="108191.76"/>
    <n v="0"/>
    <b v="0"/>
    <b v="1"/>
  </r>
  <r>
    <s v="C"/>
    <s v="A"/>
    <n v="20210101"/>
    <n v="2021"/>
    <n v="52"/>
    <x v="1"/>
    <n v="180"/>
    <s v="COD"/>
    <x v="1"/>
    <s v="M"/>
    <s v="Import"/>
    <n v="699"/>
    <s v="IND"/>
    <x v="11"/>
    <n v="0"/>
    <s v="W00"/>
    <s v="World"/>
    <s v="H5"/>
    <s v="HS"/>
    <b v="1"/>
    <n v="310420"/>
    <s v="Fertilizers, mineral or chemical potassic, potassium chloride"/>
    <s v="Potassium Chloride"/>
    <s v="K-fertilizers"/>
    <x v="5"/>
    <x v="2"/>
    <b v="1"/>
    <s v="C00"/>
    <s v="TOTAL CPC"/>
    <n v="0"/>
    <n v="0"/>
    <s v="TOTAL MOT"/>
    <n v="8"/>
    <s v="kg"/>
    <n v="224"/>
    <b v="0"/>
    <n v="8"/>
    <s v="kg"/>
    <n v="224"/>
    <b v="0"/>
    <n v="224"/>
    <b v="0"/>
    <n v="0"/>
    <b v="0"/>
    <s v="362.71"/>
    <m/>
    <s v="362.71"/>
    <n v="0"/>
    <b v="0"/>
    <b v="1"/>
  </r>
  <r>
    <s v="C"/>
    <s v="A"/>
    <n v="20210101"/>
    <n v="2021"/>
    <n v="52"/>
    <x v="1"/>
    <n v="180"/>
    <s v="COD"/>
    <x v="1"/>
    <s v="M"/>
    <s v="Import"/>
    <n v="710"/>
    <s v="ZAF"/>
    <x v="30"/>
    <n v="0"/>
    <s v="W00"/>
    <s v="World"/>
    <s v="H5"/>
    <s v="HS"/>
    <b v="1"/>
    <n v="310420"/>
    <s v="Fertilizers, mineral or chemical potassic, potassium chloride"/>
    <s v="Potassium Chloride"/>
    <s v="K-fertilizers"/>
    <x v="5"/>
    <x v="2"/>
    <b v="1"/>
    <s v="C00"/>
    <s v="TOTAL CPC"/>
    <n v="0"/>
    <n v="0"/>
    <s v="TOTAL MOT"/>
    <n v="8"/>
    <s v="kg"/>
    <n v="500"/>
    <b v="0"/>
    <n v="8"/>
    <s v="kg"/>
    <n v="500"/>
    <b v="0"/>
    <n v="500"/>
    <b v="0"/>
    <n v="0"/>
    <b v="0"/>
    <s v="1046.89"/>
    <m/>
    <s v="1046.89"/>
    <n v="0"/>
    <b v="0"/>
    <b v="1"/>
  </r>
  <r>
    <s v="C"/>
    <s v="A"/>
    <n v="20210101"/>
    <n v="2021"/>
    <n v="52"/>
    <x v="1"/>
    <n v="180"/>
    <s v="COD"/>
    <x v="1"/>
    <s v="M"/>
    <s v="Import"/>
    <n v="757"/>
    <s v="CHE"/>
    <x v="31"/>
    <n v="0"/>
    <s v="W00"/>
    <s v="World"/>
    <s v="H5"/>
    <s v="HS"/>
    <b v="1"/>
    <n v="310420"/>
    <s v="Fertilizers, mineral or chemical potassic, potassium chloride"/>
    <s v="Potassium Chloride"/>
    <s v="K-fertilizers"/>
    <x v="5"/>
    <x v="2"/>
    <b v="1"/>
    <s v="C00"/>
    <s v="TOTAL CPC"/>
    <n v="0"/>
    <n v="0"/>
    <s v="TOTAL MOT"/>
    <n v="8"/>
    <s v="kg"/>
    <n v="234747"/>
    <b v="0"/>
    <n v="8"/>
    <s v="kg"/>
    <n v="234747"/>
    <b v="0"/>
    <n v="234747"/>
    <b v="0"/>
    <n v="0"/>
    <b v="0"/>
    <s v="92017.49"/>
    <m/>
    <s v="92017.49"/>
    <n v="0"/>
    <b v="0"/>
    <b v="1"/>
  </r>
  <r>
    <s v="C"/>
    <s v="A"/>
    <n v="20210101"/>
    <n v="2021"/>
    <n v="52"/>
    <x v="1"/>
    <n v="562"/>
    <s v="NER"/>
    <x v="0"/>
    <s v="M"/>
    <s v="Import"/>
    <n v="0"/>
    <s v="W00"/>
    <x v="0"/>
    <n v="0"/>
    <s v="W00"/>
    <s v="World"/>
    <s v="H5"/>
    <s v="HS"/>
    <b v="1"/>
    <n v="310420"/>
    <s v="Fertilizers, mineral or chemical potassic, potassium chloride"/>
    <s v="Potassium Chloride"/>
    <s v="K-fertilizers"/>
    <x v="5"/>
    <x v="2"/>
    <b v="1"/>
    <s v="C00"/>
    <s v="TOTAL CPC"/>
    <n v="0"/>
    <n v="0"/>
    <s v="TOTAL MOT"/>
    <n v="8"/>
    <s v="kg"/>
    <n v="250"/>
    <b v="0"/>
    <n v="8"/>
    <s v="kg"/>
    <n v="250"/>
    <b v="0"/>
    <n v="250"/>
    <b v="0"/>
    <n v="0"/>
    <b v="0"/>
    <s v="45.11"/>
    <n v="0"/>
    <s v="45.11"/>
    <n v="0"/>
    <b v="0"/>
    <b v="1"/>
  </r>
  <r>
    <s v="C"/>
    <s v="A"/>
    <n v="20210101"/>
    <n v="2021"/>
    <n v="52"/>
    <x v="1"/>
    <n v="562"/>
    <s v="NER"/>
    <x v="0"/>
    <s v="M"/>
    <s v="Import"/>
    <n v="566"/>
    <s v="NGA"/>
    <x v="8"/>
    <n v="0"/>
    <s v="W00"/>
    <s v="World"/>
    <s v="H5"/>
    <s v="HS"/>
    <b v="1"/>
    <n v="310420"/>
    <s v="Fertilizers, mineral or chemical potassic, potassium chloride"/>
    <s v="Potassium Chloride"/>
    <s v="K-fertilizers"/>
    <x v="5"/>
    <x v="2"/>
    <b v="1"/>
    <s v="C00"/>
    <s v="TOTAL CPC"/>
    <n v="0"/>
    <n v="0"/>
    <s v="TOTAL MOT"/>
    <n v="8"/>
    <s v="kg"/>
    <n v="250"/>
    <b v="0"/>
    <n v="8"/>
    <s v="kg"/>
    <n v="250"/>
    <b v="0"/>
    <n v="250"/>
    <b v="0"/>
    <n v="0"/>
    <b v="0"/>
    <s v="45.11"/>
    <n v="0"/>
    <s v="45.11"/>
    <n v="0"/>
    <b v="1"/>
    <b v="0"/>
  </r>
  <r>
    <s v="C"/>
    <s v="A"/>
    <n v="20210101"/>
    <n v="2021"/>
    <n v="52"/>
    <x v="1"/>
    <n v="180"/>
    <s v="COD"/>
    <x v="1"/>
    <s v="M"/>
    <s v="Import"/>
    <n v="0"/>
    <s v="W00"/>
    <x v="0"/>
    <n v="0"/>
    <s v="W00"/>
    <s v="World"/>
    <s v="H5"/>
    <s v="HS"/>
    <b v="1"/>
    <n v="310490"/>
    <s v="Fertilizers, mineral or chemical potassic, n.e.c. in heading no. 3104"/>
    <s v="Other K "/>
    <s v="K-fertilizers"/>
    <x v="5"/>
    <x v="2"/>
    <b v="1"/>
    <s v="C00"/>
    <s v="TOTAL CPC"/>
    <n v="0"/>
    <n v="0"/>
    <s v="TOTAL MOT"/>
    <n v="8"/>
    <s v="kg"/>
    <n v="3975"/>
    <b v="0"/>
    <n v="8"/>
    <s v="kg"/>
    <n v="3975"/>
    <b v="0"/>
    <n v="3975"/>
    <b v="0"/>
    <n v="0"/>
    <b v="0"/>
    <s v="1970.82"/>
    <m/>
    <s v="1970.82"/>
    <n v="0"/>
    <b v="0"/>
    <b v="1"/>
  </r>
  <r>
    <s v="C"/>
    <s v="A"/>
    <n v="20210101"/>
    <n v="2021"/>
    <n v="52"/>
    <x v="1"/>
    <n v="180"/>
    <s v="COD"/>
    <x v="1"/>
    <s v="M"/>
    <s v="Import"/>
    <n v="800"/>
    <s v="UGA"/>
    <x v="34"/>
    <n v="0"/>
    <s v="W00"/>
    <s v="World"/>
    <s v="H5"/>
    <s v="HS"/>
    <b v="1"/>
    <n v="310490"/>
    <s v="Fertilizers, mineral or chemical potassic, n.e.c. in heading no. 3104"/>
    <s v="Other K "/>
    <s v="K-fertilizers"/>
    <x v="5"/>
    <x v="2"/>
    <b v="1"/>
    <s v="C00"/>
    <s v="TOTAL CPC"/>
    <n v="0"/>
    <n v="0"/>
    <s v="TOTAL MOT"/>
    <n v="8"/>
    <s v="kg"/>
    <n v="3950"/>
    <b v="0"/>
    <n v="8"/>
    <s v="kg"/>
    <n v="3950"/>
    <b v="0"/>
    <n v="3950"/>
    <b v="0"/>
    <n v="0"/>
    <b v="0"/>
    <s v="1576.9"/>
    <m/>
    <s v="1576.9"/>
    <n v="0"/>
    <b v="0"/>
    <b v="1"/>
  </r>
  <r>
    <s v="C"/>
    <s v="A"/>
    <n v="20210101"/>
    <n v="2021"/>
    <n v="52"/>
    <x v="1"/>
    <n v="180"/>
    <s v="COD"/>
    <x v="1"/>
    <s v="M"/>
    <s v="Import"/>
    <n v="818"/>
    <s v="EGY"/>
    <x v="36"/>
    <n v="0"/>
    <s v="W00"/>
    <s v="World"/>
    <s v="H5"/>
    <s v="HS"/>
    <b v="1"/>
    <n v="310490"/>
    <s v="Fertilizers, mineral or chemical potassic, n.e.c. in heading no. 3104"/>
    <s v="Other K "/>
    <s v="K-fertilizers"/>
    <x v="5"/>
    <x v="2"/>
    <b v="1"/>
    <s v="C00"/>
    <s v="TOTAL CPC"/>
    <n v="0"/>
    <n v="0"/>
    <s v="TOTAL MOT"/>
    <n v="8"/>
    <s v="kg"/>
    <n v="25"/>
    <b v="0"/>
    <n v="8"/>
    <s v="kg"/>
    <n v="25"/>
    <b v="0"/>
    <n v="25"/>
    <b v="0"/>
    <n v="0"/>
    <b v="0"/>
    <s v="393.92"/>
    <m/>
    <s v="393.92"/>
    <n v="0"/>
    <b v="0"/>
    <b v="1"/>
  </r>
  <r>
    <s v="C"/>
    <s v="A"/>
    <n v="20210101"/>
    <n v="2021"/>
    <n v="52"/>
    <x v="1"/>
    <n v="562"/>
    <s v="NER"/>
    <x v="0"/>
    <s v="M"/>
    <s v="Import"/>
    <n v="0"/>
    <s v="W00"/>
    <x v="0"/>
    <n v="0"/>
    <s v="W00"/>
    <s v="World"/>
    <s v="H5"/>
    <s v="HS"/>
    <b v="1"/>
    <n v="310490"/>
    <s v="Fertilizers, mineral or chemical potassic, n.e.c. in heading no. 3104"/>
    <s v="Other K "/>
    <s v="K-fertilizers"/>
    <x v="5"/>
    <x v="2"/>
    <b v="1"/>
    <s v="C00"/>
    <s v="TOTAL CPC"/>
    <n v="0"/>
    <n v="0"/>
    <s v="TOTAL MOT"/>
    <n v="8"/>
    <s v="kg"/>
    <n v="150"/>
    <b v="0"/>
    <n v="8"/>
    <s v="kg"/>
    <n v="150"/>
    <b v="0"/>
    <n v="150"/>
    <b v="0"/>
    <n v="0"/>
    <b v="0"/>
    <s v="411.37"/>
    <n v="0"/>
    <s v="411.37"/>
    <n v="0"/>
    <b v="0"/>
    <b v="1"/>
  </r>
  <r>
    <s v="C"/>
    <s v="A"/>
    <n v="20210101"/>
    <n v="2021"/>
    <n v="52"/>
    <x v="1"/>
    <n v="562"/>
    <s v="NER"/>
    <x v="0"/>
    <s v="M"/>
    <s v="Import"/>
    <n v="566"/>
    <s v="NGA"/>
    <x v="8"/>
    <n v="0"/>
    <s v="W00"/>
    <s v="World"/>
    <s v="H5"/>
    <s v="HS"/>
    <b v="1"/>
    <n v="310490"/>
    <s v="Fertilizers, mineral or chemical potassic, n.e.c. in heading no. 3104"/>
    <s v="Other K "/>
    <s v="K-fertilizers"/>
    <x v="5"/>
    <x v="2"/>
    <b v="1"/>
    <s v="C00"/>
    <s v="TOTAL CPC"/>
    <n v="0"/>
    <n v="0"/>
    <s v="TOTAL MOT"/>
    <n v="8"/>
    <s v="kg"/>
    <n v="150"/>
    <b v="0"/>
    <n v="8"/>
    <s v="kg"/>
    <n v="150"/>
    <b v="0"/>
    <n v="150"/>
    <b v="0"/>
    <n v="0"/>
    <b v="0"/>
    <s v="411.37"/>
    <n v="0"/>
    <s v="411.37"/>
    <n v="0"/>
    <b v="1"/>
    <b v="0"/>
  </r>
  <r>
    <s v="C"/>
    <s v="A"/>
    <n v="20210101"/>
    <n v="2021"/>
    <n v="52"/>
    <x v="1"/>
    <n v="180"/>
    <s v="COD"/>
    <x v="1"/>
    <s v="M"/>
    <s v="Import"/>
    <n v="0"/>
    <s v="W00"/>
    <x v="0"/>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3586620"/>
    <b v="0"/>
    <n v="8"/>
    <s v="kg"/>
    <n v="13586620"/>
    <b v="0"/>
    <n v="13586620"/>
    <b v="0"/>
    <n v="0"/>
    <b v="0"/>
    <s v="7986041.6"/>
    <m/>
    <s v="7986041.6"/>
    <n v="0"/>
    <b v="0"/>
    <b v="1"/>
  </r>
  <r>
    <s v="C"/>
    <s v="A"/>
    <n v="20210101"/>
    <n v="2021"/>
    <n v="52"/>
    <x v="1"/>
    <n v="180"/>
    <s v="COD"/>
    <x v="1"/>
    <s v="M"/>
    <s v="Import"/>
    <n v="24"/>
    <s v="AGO"/>
    <x v="17"/>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687655"/>
    <b v="0"/>
    <n v="8"/>
    <s v="kg"/>
    <n v="1687655"/>
    <b v="0"/>
    <n v="1687655"/>
    <b v="0"/>
    <n v="0"/>
    <b v="0"/>
    <s v="325406.18"/>
    <m/>
    <s v="325406.18"/>
    <n v="0"/>
    <b v="0"/>
    <b v="1"/>
  </r>
  <r>
    <s v="C"/>
    <s v="A"/>
    <n v="20210101"/>
    <n v="2021"/>
    <n v="52"/>
    <x v="1"/>
    <n v="180"/>
    <s v="COD"/>
    <x v="1"/>
    <s v="M"/>
    <s v="Import"/>
    <n v="56"/>
    <s v="BEL"/>
    <x v="18"/>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12855"/>
    <b v="0"/>
    <n v="8"/>
    <s v="kg"/>
    <n v="312855"/>
    <b v="0"/>
    <n v="312855"/>
    <b v="0"/>
    <n v="0"/>
    <b v="0"/>
    <s v="157477.59"/>
    <m/>
    <s v="157477.59"/>
    <n v="0"/>
    <b v="0"/>
    <b v="1"/>
  </r>
  <r>
    <s v="C"/>
    <s v="A"/>
    <n v="20210101"/>
    <n v="2021"/>
    <n v="52"/>
    <x v="1"/>
    <n v="180"/>
    <s v="COD"/>
    <x v="1"/>
    <s v="M"/>
    <s v="Import"/>
    <n v="112"/>
    <s v="BLR"/>
    <x v="19"/>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837000"/>
    <b v="0"/>
    <n v="8"/>
    <s v="kg"/>
    <n v="837000"/>
    <b v="0"/>
    <n v="837000"/>
    <b v="0"/>
    <n v="0"/>
    <b v="0"/>
    <s v="326023.85"/>
    <m/>
    <s v="326023.85"/>
    <n v="0"/>
    <b v="0"/>
    <b v="1"/>
  </r>
  <r>
    <s v="C"/>
    <s v="A"/>
    <n v="20210101"/>
    <n v="2021"/>
    <n v="52"/>
    <x v="1"/>
    <n v="180"/>
    <s v="COD"/>
    <x v="1"/>
    <s v="M"/>
    <s v="Import"/>
    <n v="156"/>
    <s v="CHN"/>
    <x v="1"/>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18332"/>
    <b v="0"/>
    <n v="8"/>
    <s v="kg"/>
    <n v="218332"/>
    <b v="0"/>
    <n v="218332"/>
    <b v="0"/>
    <n v="0"/>
    <b v="0"/>
    <s v="76216.43"/>
    <m/>
    <s v="76216.43"/>
    <n v="0"/>
    <b v="0"/>
    <b v="1"/>
  </r>
  <r>
    <s v="C"/>
    <s v="A"/>
    <n v="20210101"/>
    <n v="2021"/>
    <n v="52"/>
    <x v="1"/>
    <n v="180"/>
    <s v="COD"/>
    <x v="1"/>
    <s v="M"/>
    <s v="Import"/>
    <n v="251"/>
    <s v="FRA"/>
    <x v="3"/>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7555"/>
    <b v="0"/>
    <n v="8"/>
    <s v="kg"/>
    <n v="27555"/>
    <b v="0"/>
    <n v="27555"/>
    <b v="0"/>
    <n v="0"/>
    <b v="0"/>
    <s v="17749.32"/>
    <m/>
    <s v="17749.32"/>
    <n v="0"/>
    <b v="0"/>
    <b v="1"/>
  </r>
  <r>
    <s v="C"/>
    <s v="A"/>
    <n v="20210101"/>
    <n v="2021"/>
    <n v="52"/>
    <x v="1"/>
    <n v="180"/>
    <s v="COD"/>
    <x v="1"/>
    <s v="M"/>
    <s v="Import"/>
    <n v="276"/>
    <s v="DEU"/>
    <x v="4"/>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70"/>
    <b v="0"/>
    <n v="8"/>
    <s v="kg"/>
    <n v="370"/>
    <b v="0"/>
    <n v="370"/>
    <b v="0"/>
    <n v="0"/>
    <b v="0"/>
    <s v="10396.53"/>
    <m/>
    <s v="10396.53"/>
    <n v="0"/>
    <b v="0"/>
    <b v="1"/>
  </r>
  <r>
    <s v="C"/>
    <s v="A"/>
    <n v="20210101"/>
    <n v="2021"/>
    <n v="52"/>
    <x v="1"/>
    <n v="180"/>
    <s v="COD"/>
    <x v="1"/>
    <s v="M"/>
    <s v="Import"/>
    <n v="380"/>
    <s v="ITA"/>
    <x v="20"/>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0115"/>
    <b v="0"/>
    <n v="8"/>
    <s v="kg"/>
    <n v="10115"/>
    <b v="0"/>
    <n v="10115"/>
    <b v="0"/>
    <n v="0"/>
    <b v="0"/>
    <s v="5875.76"/>
    <m/>
    <s v="5875.76"/>
    <n v="0"/>
    <b v="0"/>
    <b v="1"/>
  </r>
  <r>
    <s v="C"/>
    <s v="A"/>
    <n v="20210101"/>
    <n v="2021"/>
    <n v="52"/>
    <x v="1"/>
    <n v="180"/>
    <s v="COD"/>
    <x v="1"/>
    <s v="M"/>
    <s v="Import"/>
    <n v="404"/>
    <s v="KEN"/>
    <x v="22"/>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63500"/>
    <b v="0"/>
    <n v="8"/>
    <s v="kg"/>
    <n v="263500"/>
    <b v="0"/>
    <n v="263500"/>
    <b v="0"/>
    <n v="0"/>
    <b v="0"/>
    <s v="169974.95"/>
    <m/>
    <s v="169974.95"/>
    <n v="0"/>
    <b v="0"/>
    <b v="1"/>
  </r>
  <r>
    <s v="C"/>
    <s v="A"/>
    <n v="20210101"/>
    <n v="2021"/>
    <n v="52"/>
    <x v="1"/>
    <n v="180"/>
    <s v="COD"/>
    <x v="1"/>
    <s v="M"/>
    <s v="Import"/>
    <n v="422"/>
    <s v="LBN"/>
    <x v="23"/>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494"/>
    <b v="0"/>
    <n v="8"/>
    <s v="kg"/>
    <n v="1494"/>
    <b v="0"/>
    <n v="1494"/>
    <b v="0"/>
    <n v="0"/>
    <b v="0"/>
    <s v="692.48"/>
    <m/>
    <s v="692.48"/>
    <n v="0"/>
    <b v="0"/>
    <b v="1"/>
  </r>
  <r>
    <s v="C"/>
    <s v="A"/>
    <n v="20210101"/>
    <n v="2021"/>
    <n v="52"/>
    <x v="1"/>
    <n v="180"/>
    <s v="COD"/>
    <x v="1"/>
    <s v="M"/>
    <s v="Import"/>
    <n v="440"/>
    <s v="LTU"/>
    <x v="24"/>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972000"/>
    <b v="0"/>
    <n v="8"/>
    <s v="kg"/>
    <n v="972000"/>
    <b v="0"/>
    <n v="972000"/>
    <b v="0"/>
    <n v="0"/>
    <b v="0"/>
    <s v="378632.74"/>
    <m/>
    <s v="378632.74"/>
    <n v="0"/>
    <b v="0"/>
    <b v="1"/>
  </r>
  <r>
    <s v="C"/>
    <s v="A"/>
    <n v="20210101"/>
    <n v="2021"/>
    <n v="52"/>
    <x v="1"/>
    <n v="180"/>
    <s v="COD"/>
    <x v="1"/>
    <s v="M"/>
    <s v="Import"/>
    <n v="442"/>
    <s v="LUX"/>
    <x v="25"/>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5940"/>
    <b v="0"/>
    <n v="8"/>
    <s v="kg"/>
    <n v="15940"/>
    <b v="0"/>
    <n v="15940"/>
    <b v="0"/>
    <n v="0"/>
    <b v="0"/>
    <s v="17051.38"/>
    <m/>
    <s v="17051.38"/>
    <n v="0"/>
    <b v="0"/>
    <b v="1"/>
  </r>
  <r>
    <s v="C"/>
    <s v="A"/>
    <n v="20210101"/>
    <n v="2021"/>
    <n v="52"/>
    <x v="1"/>
    <n v="180"/>
    <s v="COD"/>
    <x v="1"/>
    <s v="M"/>
    <s v="Import"/>
    <n v="508"/>
    <s v="MOZ"/>
    <x v="26"/>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302880"/>
    <b v="0"/>
    <n v="8"/>
    <s v="kg"/>
    <n v="2302880"/>
    <b v="0"/>
    <n v="2302880"/>
    <b v="0"/>
    <n v="0"/>
    <b v="0"/>
    <s v="1769824.03"/>
    <m/>
    <s v="1769824.03"/>
    <n v="0"/>
    <b v="0"/>
    <b v="1"/>
  </r>
  <r>
    <s v="C"/>
    <s v="A"/>
    <n v="20210101"/>
    <n v="2021"/>
    <n v="52"/>
    <x v="1"/>
    <n v="180"/>
    <s v="COD"/>
    <x v="1"/>
    <s v="M"/>
    <s v="Import"/>
    <n v="516"/>
    <s v="NAM"/>
    <x v="27"/>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5220"/>
    <b v="0"/>
    <n v="8"/>
    <s v="kg"/>
    <n v="5220"/>
    <b v="0"/>
    <n v="5220"/>
    <b v="0"/>
    <n v="0"/>
    <b v="0"/>
    <s v="540.61"/>
    <m/>
    <s v="540.61"/>
    <n v="0"/>
    <b v="0"/>
    <b v="1"/>
  </r>
  <r>
    <s v="C"/>
    <s v="A"/>
    <n v="20210101"/>
    <n v="2021"/>
    <n v="52"/>
    <x v="1"/>
    <n v="180"/>
    <s v="COD"/>
    <x v="1"/>
    <s v="M"/>
    <s v="Import"/>
    <n v="528"/>
    <s v="NLD"/>
    <x v="7"/>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7340"/>
    <b v="0"/>
    <n v="8"/>
    <s v="kg"/>
    <n v="37340"/>
    <b v="0"/>
    <n v="37340"/>
    <b v="0"/>
    <n v="0"/>
    <b v="0"/>
    <s v="19545.33"/>
    <m/>
    <s v="19545.33"/>
    <n v="0"/>
    <b v="0"/>
    <b v="1"/>
  </r>
  <r>
    <s v="C"/>
    <s v="A"/>
    <n v="20210101"/>
    <n v="2021"/>
    <n v="52"/>
    <x v="1"/>
    <n v="180"/>
    <s v="COD"/>
    <x v="1"/>
    <s v="M"/>
    <s v="Import"/>
    <n v="643"/>
    <s v="RUS"/>
    <x v="9"/>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822400"/>
    <b v="0"/>
    <n v="8"/>
    <s v="kg"/>
    <n v="822400"/>
    <b v="0"/>
    <n v="822400"/>
    <b v="0"/>
    <n v="0"/>
    <b v="0"/>
    <s v="487758.19"/>
    <m/>
    <s v="487758.19"/>
    <n v="0"/>
    <b v="0"/>
    <b v="1"/>
  </r>
  <r>
    <s v="C"/>
    <s v="A"/>
    <n v="20210101"/>
    <n v="2021"/>
    <n v="52"/>
    <x v="1"/>
    <n v="180"/>
    <s v="COD"/>
    <x v="1"/>
    <s v="M"/>
    <s v="Import"/>
    <n v="699"/>
    <s v="IND"/>
    <x v="11"/>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700"/>
    <b v="0"/>
    <n v="8"/>
    <s v="kg"/>
    <n v="3700"/>
    <b v="0"/>
    <n v="3700"/>
    <b v="0"/>
    <n v="0"/>
    <b v="0"/>
    <s v="7265.22"/>
    <m/>
    <s v="7265.22"/>
    <n v="0"/>
    <b v="0"/>
    <b v="1"/>
  </r>
  <r>
    <s v="C"/>
    <s v="A"/>
    <n v="20210101"/>
    <n v="2021"/>
    <n v="52"/>
    <x v="1"/>
    <n v="180"/>
    <s v="COD"/>
    <x v="1"/>
    <s v="M"/>
    <s v="Import"/>
    <n v="710"/>
    <s v="ZAF"/>
    <x v="30"/>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4247877"/>
    <b v="0"/>
    <n v="8"/>
    <s v="kg"/>
    <n v="4247877"/>
    <b v="0"/>
    <n v="4247877"/>
    <b v="0"/>
    <n v="0"/>
    <b v="0"/>
    <s v="2973501.99"/>
    <m/>
    <s v="2973501.99"/>
    <n v="0"/>
    <b v="0"/>
    <b v="1"/>
  </r>
  <r>
    <s v="C"/>
    <s v="A"/>
    <n v="20210101"/>
    <n v="2021"/>
    <n v="52"/>
    <x v="1"/>
    <n v="180"/>
    <s v="COD"/>
    <x v="1"/>
    <s v="M"/>
    <s v="Import"/>
    <n v="724"/>
    <s v="ESP"/>
    <x v="12"/>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00"/>
    <b v="0"/>
    <n v="8"/>
    <s v="kg"/>
    <n v="300"/>
    <b v="0"/>
    <n v="300"/>
    <b v="0"/>
    <n v="0"/>
    <b v="0"/>
    <s v="3434.04"/>
    <m/>
    <s v="3434.04"/>
    <n v="0"/>
    <b v="0"/>
    <b v="1"/>
  </r>
  <r>
    <s v="C"/>
    <s v="A"/>
    <n v="20210101"/>
    <n v="2021"/>
    <n v="52"/>
    <x v="1"/>
    <n v="180"/>
    <s v="COD"/>
    <x v="1"/>
    <s v="M"/>
    <s v="Import"/>
    <n v="757"/>
    <s v="CHE"/>
    <x v="31"/>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09240"/>
    <b v="0"/>
    <n v="8"/>
    <s v="kg"/>
    <n v="209240"/>
    <b v="0"/>
    <n v="209240"/>
    <b v="0"/>
    <n v="0"/>
    <b v="0"/>
    <s v="85652.11"/>
    <m/>
    <s v="85652.11"/>
    <n v="0"/>
    <b v="0"/>
    <b v="1"/>
  </r>
  <r>
    <s v="C"/>
    <s v="A"/>
    <n v="20210101"/>
    <n v="2021"/>
    <n v="52"/>
    <x v="1"/>
    <n v="180"/>
    <s v="COD"/>
    <x v="1"/>
    <s v="M"/>
    <s v="Import"/>
    <n v="800"/>
    <s v="UGA"/>
    <x v="34"/>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7500"/>
    <b v="0"/>
    <n v="8"/>
    <s v="kg"/>
    <n v="7500"/>
    <b v="0"/>
    <n v="7500"/>
    <b v="0"/>
    <n v="0"/>
    <b v="0"/>
    <s v="2195.68"/>
    <m/>
    <s v="2195.68"/>
    <n v="0"/>
    <b v="0"/>
    <b v="1"/>
  </r>
  <r>
    <s v="C"/>
    <s v="A"/>
    <n v="20210101"/>
    <n v="2021"/>
    <n v="52"/>
    <x v="1"/>
    <n v="180"/>
    <s v="COD"/>
    <x v="1"/>
    <s v="M"/>
    <s v="Import"/>
    <n v="826"/>
    <s v="GBR"/>
    <x v="37"/>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47"/>
    <b v="0"/>
    <n v="8"/>
    <s v="kg"/>
    <n v="47"/>
    <b v="0"/>
    <n v="47"/>
    <b v="0"/>
    <n v="0"/>
    <b v="0"/>
    <s v="1267.21"/>
    <m/>
    <s v="1267.21"/>
    <n v="0"/>
    <b v="0"/>
    <b v="1"/>
  </r>
  <r>
    <s v="C"/>
    <s v="A"/>
    <n v="20210101"/>
    <n v="2021"/>
    <n v="52"/>
    <x v="1"/>
    <n v="180"/>
    <s v="COD"/>
    <x v="1"/>
    <s v="M"/>
    <s v="Import"/>
    <n v="834"/>
    <s v="TZA"/>
    <x v="38"/>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922500"/>
    <b v="0"/>
    <n v="8"/>
    <s v="kg"/>
    <n v="922500"/>
    <b v="0"/>
    <n v="922500"/>
    <b v="0"/>
    <n v="0"/>
    <b v="0"/>
    <s v="808710.51"/>
    <m/>
    <s v="808710.51"/>
    <n v="0"/>
    <b v="0"/>
    <b v="1"/>
  </r>
  <r>
    <s v="C"/>
    <s v="A"/>
    <n v="20210101"/>
    <n v="2021"/>
    <n v="52"/>
    <x v="1"/>
    <n v="180"/>
    <s v="COD"/>
    <x v="1"/>
    <s v="M"/>
    <s v="Import"/>
    <n v="894"/>
    <s v="ZMB"/>
    <x v="39"/>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680800"/>
    <b v="0"/>
    <n v="8"/>
    <s v="kg"/>
    <n v="680800"/>
    <b v="0"/>
    <n v="680800"/>
    <b v="0"/>
    <n v="0"/>
    <b v="0"/>
    <s v="340849.47"/>
    <m/>
    <s v="340849.47"/>
    <n v="0"/>
    <b v="0"/>
    <b v="1"/>
  </r>
  <r>
    <s v="C"/>
    <s v="A"/>
    <n v="20210101"/>
    <n v="2021"/>
    <n v="52"/>
    <x v="1"/>
    <n v="562"/>
    <s v="NER"/>
    <x v="0"/>
    <s v="M"/>
    <s v="Import"/>
    <n v="0"/>
    <s v="W00"/>
    <x v="0"/>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8534938"/>
    <b v="0"/>
    <n v="8"/>
    <s v="kg"/>
    <n v="18534938"/>
    <b v="0"/>
    <n v="18534938"/>
    <b v="0"/>
    <n v="0"/>
    <b v="0"/>
    <s v="6110120.54"/>
    <n v="0"/>
    <s v="6110120.54"/>
    <n v="0"/>
    <b v="0"/>
    <b v="1"/>
  </r>
  <r>
    <s v="C"/>
    <s v="A"/>
    <n v="20210101"/>
    <n v="2021"/>
    <n v="52"/>
    <x v="1"/>
    <n v="562"/>
    <s v="NER"/>
    <x v="0"/>
    <s v="M"/>
    <s v="Import"/>
    <n v="204"/>
    <s v="BEN"/>
    <x v="2"/>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707000"/>
    <b v="0"/>
    <n v="8"/>
    <s v="kg"/>
    <n v="1707000"/>
    <b v="0"/>
    <n v="1707000"/>
    <b v="0"/>
    <n v="0"/>
    <b v="0"/>
    <s v="511818.28"/>
    <n v="0"/>
    <s v="511818.28"/>
    <n v="0"/>
    <b v="0"/>
    <b v="1"/>
  </r>
  <r>
    <s v="C"/>
    <s v="A"/>
    <n v="20210101"/>
    <n v="2021"/>
    <n v="52"/>
    <x v="1"/>
    <n v="562"/>
    <s v="NER"/>
    <x v="0"/>
    <s v="M"/>
    <s v="Import"/>
    <n v="251"/>
    <s v="FRA"/>
    <x v="3"/>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769000"/>
    <b v="0"/>
    <n v="8"/>
    <s v="kg"/>
    <n v="2769000"/>
    <b v="0"/>
    <n v="2769000"/>
    <b v="0"/>
    <n v="0"/>
    <b v="0"/>
    <s v="749395.24"/>
    <n v="0"/>
    <s v="749395.24"/>
    <n v="0"/>
    <b v="0"/>
    <b v="1"/>
  </r>
  <r>
    <s v="C"/>
    <s v="A"/>
    <n v="20210101"/>
    <n v="2021"/>
    <n v="52"/>
    <x v="1"/>
    <n v="562"/>
    <s v="NER"/>
    <x v="0"/>
    <s v="M"/>
    <s v="Import"/>
    <n v="266"/>
    <s v="GAB"/>
    <x v="40"/>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5000"/>
    <b v="0"/>
    <n v="8"/>
    <s v="kg"/>
    <n v="5000"/>
    <b v="0"/>
    <n v="5000"/>
    <b v="0"/>
    <n v="0"/>
    <b v="0"/>
    <s v="2220.62"/>
    <n v="0"/>
    <s v="2220.62"/>
    <n v="0"/>
    <b v="0"/>
    <b v="1"/>
  </r>
  <r>
    <s v="C"/>
    <s v="A"/>
    <n v="20210101"/>
    <n v="2021"/>
    <n v="52"/>
    <x v="1"/>
    <n v="562"/>
    <s v="NER"/>
    <x v="0"/>
    <s v="M"/>
    <s v="Import"/>
    <n v="384"/>
    <s v="CIV"/>
    <x v="6"/>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520000"/>
    <b v="0"/>
    <n v="8"/>
    <s v="kg"/>
    <n v="1520000"/>
    <b v="0"/>
    <n v="1520000"/>
    <b v="0"/>
    <n v="0"/>
    <b v="0"/>
    <s v="500888.85"/>
    <n v="0"/>
    <s v="500888.85"/>
    <n v="0"/>
    <b v="0"/>
    <b v="1"/>
  </r>
  <r>
    <s v="C"/>
    <s v="A"/>
    <n v="20210101"/>
    <n v="2021"/>
    <n v="52"/>
    <x v="1"/>
    <n v="562"/>
    <s v="NER"/>
    <x v="0"/>
    <s v="M"/>
    <s v="Import"/>
    <n v="504"/>
    <s v="MAR"/>
    <x v="43"/>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7994000"/>
    <b v="0"/>
    <n v="8"/>
    <s v="kg"/>
    <n v="7994000"/>
    <b v="0"/>
    <n v="7994000"/>
    <b v="0"/>
    <n v="0"/>
    <b v="0"/>
    <s v="2467024.65"/>
    <n v="0"/>
    <s v="2467024.65"/>
    <n v="0"/>
    <b v="0"/>
    <b v="1"/>
  </r>
  <r>
    <s v="C"/>
    <s v="A"/>
    <n v="20210101"/>
    <n v="2021"/>
    <n v="52"/>
    <x v="1"/>
    <n v="562"/>
    <s v="NER"/>
    <x v="0"/>
    <s v="M"/>
    <s v="Import"/>
    <n v="566"/>
    <s v="NGA"/>
    <x v="8"/>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705900"/>
    <b v="0"/>
    <n v="8"/>
    <s v="kg"/>
    <n v="3705900"/>
    <b v="0"/>
    <n v="3705900"/>
    <b v="0"/>
    <n v="0"/>
    <b v="0"/>
    <s v="1648436.35"/>
    <n v="0"/>
    <s v="1648436.35"/>
    <n v="0"/>
    <b v="0"/>
    <b v="1"/>
  </r>
  <r>
    <s v="C"/>
    <s v="A"/>
    <n v="20210101"/>
    <n v="2021"/>
    <n v="52"/>
    <x v="1"/>
    <n v="562"/>
    <s v="NER"/>
    <x v="0"/>
    <s v="M"/>
    <s v="Import"/>
    <n v="699"/>
    <s v="IND"/>
    <x v="11"/>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4500"/>
    <b v="0"/>
    <n v="8"/>
    <s v="kg"/>
    <n v="4500"/>
    <b v="0"/>
    <n v="4500"/>
    <b v="0"/>
    <n v="0"/>
    <b v="0"/>
    <s v="2781.96"/>
    <n v="0"/>
    <s v="2781.96"/>
    <n v="0"/>
    <b v="0"/>
    <b v="1"/>
  </r>
  <r>
    <s v="C"/>
    <s v="A"/>
    <n v="20210101"/>
    <n v="2021"/>
    <n v="52"/>
    <x v="1"/>
    <n v="562"/>
    <s v="NER"/>
    <x v="0"/>
    <s v="M"/>
    <s v="Import"/>
    <n v="724"/>
    <s v="ESP"/>
    <x v="12"/>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538"/>
    <b v="0"/>
    <n v="8"/>
    <s v="kg"/>
    <n v="538"/>
    <b v="0"/>
    <n v="538"/>
    <b v="0"/>
    <n v="0"/>
    <b v="0"/>
    <s v="475.65"/>
    <n v="0"/>
    <s v="475.65"/>
    <n v="0"/>
    <b v="0"/>
    <b v="1"/>
  </r>
  <r>
    <s v="C"/>
    <s v="A"/>
    <n v="20210101"/>
    <n v="2021"/>
    <n v="52"/>
    <x v="1"/>
    <n v="562"/>
    <s v="NER"/>
    <x v="0"/>
    <s v="M"/>
    <s v="Import"/>
    <n v="768"/>
    <s v="TGO"/>
    <x v="14"/>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829000"/>
    <b v="0"/>
    <n v="8"/>
    <s v="kg"/>
    <n v="829000"/>
    <b v="0"/>
    <n v="829000"/>
    <b v="0"/>
    <n v="0"/>
    <b v="0"/>
    <s v="227078.94"/>
    <n v="0"/>
    <s v="227078.94"/>
    <n v="0"/>
    <b v="0"/>
    <b v="1"/>
  </r>
  <r>
    <s v="C"/>
    <s v="A"/>
    <n v="20210101"/>
    <n v="2021"/>
    <n v="52"/>
    <x v="1"/>
    <n v="180"/>
    <s v="COD"/>
    <x v="1"/>
    <s v="M"/>
    <s v="Import"/>
    <n v="0"/>
    <s v="W00"/>
    <x v="0"/>
    <n v="0"/>
    <s v="W00"/>
    <s v="World"/>
    <s v="H5"/>
    <s v="HS"/>
    <b v="1"/>
    <n v="310510"/>
    <s v="Fertilizers, mineral or chemical in tablets or similar forms or in packages of a gross weight not exceeding 10kg"/>
    <s v="Other NPK"/>
    <s v="NPKs"/>
    <x v="6"/>
    <x v="2"/>
    <b v="1"/>
    <s v="C00"/>
    <s v="TOTAL CPC"/>
    <n v="0"/>
    <n v="0"/>
    <s v="TOTAL MOT"/>
    <n v="8"/>
    <s v="kg"/>
    <n v="13843"/>
    <b v="0"/>
    <n v="8"/>
    <s v="kg"/>
    <n v="13843"/>
    <b v="0"/>
    <n v="13843"/>
    <b v="0"/>
    <n v="0"/>
    <b v="0"/>
    <s v="19640.04"/>
    <m/>
    <s v="19640.04"/>
    <n v="0"/>
    <b v="0"/>
    <b v="1"/>
  </r>
  <r>
    <s v="C"/>
    <s v="A"/>
    <n v="20210101"/>
    <n v="2021"/>
    <n v="52"/>
    <x v="1"/>
    <n v="180"/>
    <s v="COD"/>
    <x v="1"/>
    <s v="M"/>
    <s v="Import"/>
    <n v="156"/>
    <s v="CHN"/>
    <x v="1"/>
    <n v="0"/>
    <s v="W00"/>
    <s v="World"/>
    <s v="H5"/>
    <s v="HS"/>
    <b v="1"/>
    <n v="310510"/>
    <s v="Fertilizers, mineral or chemical in tablets or similar forms or in packages of a gross weight not exceeding 10kg"/>
    <s v="Other NPK"/>
    <s v="NPKs"/>
    <x v="6"/>
    <x v="2"/>
    <b v="1"/>
    <s v="C00"/>
    <s v="TOTAL CPC"/>
    <n v="0"/>
    <n v="0"/>
    <s v="TOTAL MOT"/>
    <n v="8"/>
    <s v="kg"/>
    <n v="13298"/>
    <b v="0"/>
    <n v="8"/>
    <s v="kg"/>
    <n v="13298"/>
    <b v="0"/>
    <n v="13298"/>
    <b v="0"/>
    <n v="0"/>
    <b v="0"/>
    <s v="7241.86"/>
    <m/>
    <s v="7241.86"/>
    <n v="0"/>
    <b v="0"/>
    <b v="1"/>
  </r>
  <r>
    <s v="C"/>
    <s v="A"/>
    <n v="20210101"/>
    <n v="2021"/>
    <n v="52"/>
    <x v="1"/>
    <n v="180"/>
    <s v="COD"/>
    <x v="1"/>
    <s v="M"/>
    <s v="Import"/>
    <n v="276"/>
    <s v="DEU"/>
    <x v="4"/>
    <n v="0"/>
    <s v="W00"/>
    <s v="World"/>
    <s v="H5"/>
    <s v="HS"/>
    <b v="1"/>
    <n v="310510"/>
    <s v="Fertilizers, mineral or chemical in tablets or similar forms or in packages of a gross weight not exceeding 10kg"/>
    <s v="Other NPK"/>
    <s v="NPKs"/>
    <x v="6"/>
    <x v="2"/>
    <b v="1"/>
    <s v="C00"/>
    <s v="TOTAL CPC"/>
    <n v="0"/>
    <n v="0"/>
    <s v="TOTAL MOT"/>
    <n v="8"/>
    <s v="kg"/>
    <n v="370"/>
    <b v="0"/>
    <n v="8"/>
    <s v="kg"/>
    <n v="370"/>
    <b v="0"/>
    <n v="370"/>
    <b v="0"/>
    <n v="0"/>
    <b v="0"/>
    <s v="10396.53"/>
    <m/>
    <s v="10396.53"/>
    <n v="0"/>
    <b v="0"/>
    <b v="1"/>
  </r>
  <r>
    <s v="C"/>
    <s v="A"/>
    <n v="20210101"/>
    <n v="2021"/>
    <n v="52"/>
    <x v="1"/>
    <n v="180"/>
    <s v="COD"/>
    <x v="1"/>
    <s v="M"/>
    <s v="Import"/>
    <n v="724"/>
    <s v="ESP"/>
    <x v="12"/>
    <n v="0"/>
    <s v="W00"/>
    <s v="World"/>
    <s v="H5"/>
    <s v="HS"/>
    <b v="1"/>
    <n v="310510"/>
    <s v="Fertilizers, mineral or chemical in tablets or similar forms or in packages of a gross weight not exceeding 10kg"/>
    <s v="Other NPK"/>
    <s v="NPKs"/>
    <x v="6"/>
    <x v="2"/>
    <b v="1"/>
    <s v="C00"/>
    <s v="TOTAL CPC"/>
    <n v="0"/>
    <n v="0"/>
    <s v="TOTAL MOT"/>
    <n v="8"/>
    <s v="kg"/>
    <n v="175"/>
    <b v="0"/>
    <n v="8"/>
    <s v="kg"/>
    <n v="175"/>
    <b v="0"/>
    <n v="175"/>
    <b v="0"/>
    <n v="0"/>
    <b v="0"/>
    <s v="2001.65"/>
    <m/>
    <s v="2001.65"/>
    <n v="0"/>
    <b v="0"/>
    <b v="1"/>
  </r>
  <r>
    <s v="C"/>
    <s v="A"/>
    <n v="20210101"/>
    <n v="2021"/>
    <n v="52"/>
    <x v="1"/>
    <n v="562"/>
    <s v="NER"/>
    <x v="0"/>
    <s v="M"/>
    <s v="Import"/>
    <n v="0"/>
    <s v="W00"/>
    <x v="0"/>
    <n v="0"/>
    <s v="W00"/>
    <s v="World"/>
    <s v="H5"/>
    <s v="HS"/>
    <b v="1"/>
    <n v="310510"/>
    <s v="Fertilizers, mineral or chemical in tablets or similar forms or in packages of a gross weight not exceeding 10kg"/>
    <s v="Other NPK"/>
    <s v="NPKs"/>
    <x v="6"/>
    <x v="2"/>
    <b v="1"/>
    <s v="C00"/>
    <s v="TOTAL CPC"/>
    <n v="0"/>
    <n v="0"/>
    <s v="TOTAL MOT"/>
    <n v="8"/>
    <s v="kg"/>
    <n v="3551938"/>
    <b v="0"/>
    <n v="8"/>
    <s v="kg"/>
    <n v="3551938"/>
    <b v="0"/>
    <n v="3551938"/>
    <b v="0"/>
    <n v="0"/>
    <b v="0"/>
    <s v="1607657.83"/>
    <n v="0"/>
    <s v="1607657.83"/>
    <n v="0"/>
    <b v="0"/>
    <b v="1"/>
  </r>
  <r>
    <s v="C"/>
    <s v="A"/>
    <n v="20210101"/>
    <n v="2021"/>
    <n v="52"/>
    <x v="1"/>
    <n v="562"/>
    <s v="NER"/>
    <x v="0"/>
    <s v="M"/>
    <s v="Import"/>
    <n v="266"/>
    <s v="GAB"/>
    <x v="40"/>
    <n v="0"/>
    <s v="W00"/>
    <s v="World"/>
    <s v="H5"/>
    <s v="HS"/>
    <b v="1"/>
    <n v="310510"/>
    <s v="Fertilizers, mineral or chemical in tablets or similar forms or in packages of a gross weight not exceeding 10kg"/>
    <s v="Other NPK"/>
    <s v="NPKs"/>
    <x v="6"/>
    <x v="2"/>
    <b v="1"/>
    <s v="C00"/>
    <s v="TOTAL CPC"/>
    <n v="0"/>
    <n v="0"/>
    <s v="TOTAL MOT"/>
    <n v="8"/>
    <s v="kg"/>
    <n v="5000"/>
    <b v="0"/>
    <n v="8"/>
    <s v="kg"/>
    <n v="5000"/>
    <b v="0"/>
    <n v="5000"/>
    <b v="0"/>
    <n v="0"/>
    <b v="0"/>
    <s v="2220.62"/>
    <n v="0"/>
    <s v="2220.62"/>
    <n v="0"/>
    <b v="1"/>
    <b v="0"/>
  </r>
  <r>
    <s v="C"/>
    <s v="A"/>
    <n v="20210101"/>
    <n v="2021"/>
    <n v="52"/>
    <x v="1"/>
    <n v="562"/>
    <s v="NER"/>
    <x v="0"/>
    <s v="M"/>
    <s v="Import"/>
    <n v="566"/>
    <s v="NGA"/>
    <x v="8"/>
    <n v="0"/>
    <s v="W00"/>
    <s v="World"/>
    <s v="H5"/>
    <s v="HS"/>
    <b v="1"/>
    <n v="310510"/>
    <s v="Fertilizers, mineral or chemical in tablets or similar forms or in packages of a gross weight not exceeding 10kg"/>
    <s v="Other NPK"/>
    <s v="NPKs"/>
    <x v="6"/>
    <x v="2"/>
    <b v="1"/>
    <s v="C00"/>
    <s v="TOTAL CPC"/>
    <n v="0"/>
    <n v="0"/>
    <s v="TOTAL MOT"/>
    <n v="8"/>
    <s v="kg"/>
    <n v="3546400"/>
    <b v="0"/>
    <n v="8"/>
    <s v="kg"/>
    <n v="3546400"/>
    <b v="0"/>
    <n v="3546400"/>
    <b v="0"/>
    <n v="0"/>
    <b v="0"/>
    <s v="1604961.56"/>
    <n v="0"/>
    <s v="1604961.56"/>
    <n v="0"/>
    <b v="1"/>
    <b v="0"/>
  </r>
  <r>
    <s v="C"/>
    <s v="A"/>
    <n v="20210101"/>
    <n v="2021"/>
    <n v="52"/>
    <x v="1"/>
    <n v="562"/>
    <s v="NER"/>
    <x v="0"/>
    <s v="M"/>
    <s v="Import"/>
    <n v="724"/>
    <s v="ESP"/>
    <x v="12"/>
    <n v="0"/>
    <s v="W00"/>
    <s v="World"/>
    <s v="H5"/>
    <s v="HS"/>
    <b v="1"/>
    <n v="310510"/>
    <s v="Fertilizers, mineral or chemical in tablets or similar forms or in packages of a gross weight not exceeding 10kg"/>
    <s v="Other NPK"/>
    <s v="NPKs"/>
    <x v="6"/>
    <x v="2"/>
    <b v="1"/>
    <s v="C00"/>
    <s v="TOTAL CPC"/>
    <n v="0"/>
    <n v="0"/>
    <s v="TOTAL MOT"/>
    <n v="8"/>
    <s v="kg"/>
    <n v="538"/>
    <b v="0"/>
    <n v="8"/>
    <s v="kg"/>
    <n v="538"/>
    <b v="0"/>
    <n v="538"/>
    <b v="0"/>
    <n v="0"/>
    <b v="0"/>
    <s v="475.65"/>
    <n v="0"/>
    <s v="475.65"/>
    <n v="0"/>
    <b v="1"/>
    <b v="0"/>
  </r>
  <r>
    <s v="C"/>
    <s v="A"/>
    <n v="20210101"/>
    <n v="2021"/>
    <n v="52"/>
    <x v="1"/>
    <n v="180"/>
    <s v="COD"/>
    <x v="1"/>
    <s v="M"/>
    <s v="Import"/>
    <n v="0"/>
    <s v="W00"/>
    <x v="0"/>
    <n v="0"/>
    <s v="W00"/>
    <s v="World"/>
    <s v="H5"/>
    <s v="HS"/>
    <b v="1"/>
    <n v="310520"/>
    <s v="Fertilizers, mineral or chemical containing the three fertilizing elements nitrogen, phosphorus and potassium"/>
    <s v="NPK"/>
    <s v="NPKs"/>
    <x v="6"/>
    <x v="2"/>
    <b v="1"/>
    <s v="C00"/>
    <s v="TOTAL CPC"/>
    <n v="0"/>
    <n v="0"/>
    <s v="TOTAL MOT"/>
    <n v="8"/>
    <s v="kg"/>
    <n v="12586943"/>
    <b v="0"/>
    <n v="8"/>
    <s v="kg"/>
    <n v="12586943"/>
    <b v="0"/>
    <n v="12586943"/>
    <b v="0"/>
    <n v="0"/>
    <b v="0"/>
    <s v="7115022.74"/>
    <m/>
    <s v="7115022.74"/>
    <n v="0"/>
    <b v="0"/>
    <b v="1"/>
  </r>
  <r>
    <s v="C"/>
    <s v="A"/>
    <n v="20210101"/>
    <n v="2021"/>
    <n v="52"/>
    <x v="1"/>
    <n v="180"/>
    <s v="COD"/>
    <x v="1"/>
    <s v="M"/>
    <s v="Import"/>
    <n v="24"/>
    <s v="AGO"/>
    <x v="17"/>
    <n v="0"/>
    <s v="W00"/>
    <s v="World"/>
    <s v="H5"/>
    <s v="HS"/>
    <b v="1"/>
    <n v="310520"/>
    <s v="Fertilizers, mineral or chemical containing the three fertilizing elements nitrogen, phosphorus and potassium"/>
    <s v="NPK"/>
    <s v="NPKs"/>
    <x v="6"/>
    <x v="2"/>
    <b v="1"/>
    <s v="C00"/>
    <s v="TOTAL CPC"/>
    <n v="0"/>
    <n v="0"/>
    <s v="TOTAL MOT"/>
    <n v="8"/>
    <s v="kg"/>
    <n v="1687655"/>
    <b v="0"/>
    <n v="8"/>
    <s v="kg"/>
    <n v="1687655"/>
    <b v="0"/>
    <n v="1687655"/>
    <b v="0"/>
    <n v="0"/>
    <b v="0"/>
    <s v="325406.18"/>
    <m/>
    <s v="325406.18"/>
    <n v="0"/>
    <b v="0"/>
    <b v="1"/>
  </r>
  <r>
    <s v="C"/>
    <s v="A"/>
    <n v="20210101"/>
    <n v="2021"/>
    <n v="52"/>
    <x v="1"/>
    <n v="180"/>
    <s v="COD"/>
    <x v="1"/>
    <s v="M"/>
    <s v="Import"/>
    <n v="56"/>
    <s v="BEL"/>
    <x v="18"/>
    <n v="0"/>
    <s v="W00"/>
    <s v="World"/>
    <s v="H5"/>
    <s v="HS"/>
    <b v="1"/>
    <n v="310520"/>
    <s v="Fertilizers, mineral or chemical containing the three fertilizing elements nitrogen, phosphorus and potassium"/>
    <s v="NPK"/>
    <s v="NPKs"/>
    <x v="6"/>
    <x v="2"/>
    <b v="1"/>
    <s v="C00"/>
    <s v="TOTAL CPC"/>
    <n v="0"/>
    <n v="0"/>
    <s v="TOTAL MOT"/>
    <n v="8"/>
    <s v="kg"/>
    <n v="312855"/>
    <b v="0"/>
    <n v="8"/>
    <s v="kg"/>
    <n v="312855"/>
    <b v="0"/>
    <n v="312855"/>
    <b v="0"/>
    <n v="0"/>
    <b v="0"/>
    <s v="157477.59"/>
    <m/>
    <s v="157477.59"/>
    <n v="0"/>
    <b v="0"/>
    <b v="1"/>
  </r>
  <r>
    <s v="C"/>
    <s v="A"/>
    <n v="20210101"/>
    <n v="2021"/>
    <n v="52"/>
    <x v="1"/>
    <n v="180"/>
    <s v="COD"/>
    <x v="1"/>
    <s v="M"/>
    <s v="Import"/>
    <n v="112"/>
    <s v="BLR"/>
    <x v="19"/>
    <n v="0"/>
    <s v="W00"/>
    <s v="World"/>
    <s v="H5"/>
    <s v="HS"/>
    <b v="1"/>
    <n v="310520"/>
    <s v="Fertilizers, mineral or chemical containing the three fertilizing elements nitrogen, phosphorus and potassium"/>
    <s v="NPK"/>
    <s v="NPKs"/>
    <x v="6"/>
    <x v="2"/>
    <b v="1"/>
    <s v="C00"/>
    <s v="TOTAL CPC"/>
    <n v="0"/>
    <n v="0"/>
    <s v="TOTAL MOT"/>
    <n v="8"/>
    <s v="kg"/>
    <n v="837000"/>
    <b v="0"/>
    <n v="8"/>
    <s v="kg"/>
    <n v="837000"/>
    <b v="0"/>
    <n v="837000"/>
    <b v="0"/>
    <n v="0"/>
    <b v="0"/>
    <s v="326023.85"/>
    <m/>
    <s v="326023.85"/>
    <n v="0"/>
    <b v="0"/>
    <b v="1"/>
  </r>
  <r>
    <s v="C"/>
    <s v="A"/>
    <n v="20210101"/>
    <n v="2021"/>
    <n v="52"/>
    <x v="1"/>
    <n v="180"/>
    <s v="COD"/>
    <x v="1"/>
    <s v="M"/>
    <s v="Import"/>
    <n v="156"/>
    <s v="CHN"/>
    <x v="1"/>
    <n v="0"/>
    <s v="W00"/>
    <s v="World"/>
    <s v="H5"/>
    <s v="HS"/>
    <b v="1"/>
    <n v="310520"/>
    <s v="Fertilizers, mineral or chemical containing the three fertilizing elements nitrogen, phosphorus and potassium"/>
    <s v="NPK"/>
    <s v="NPKs"/>
    <x v="6"/>
    <x v="2"/>
    <b v="1"/>
    <s v="C00"/>
    <s v="TOTAL CPC"/>
    <n v="0"/>
    <n v="0"/>
    <s v="TOTAL MOT"/>
    <n v="8"/>
    <s v="kg"/>
    <n v="200354"/>
    <b v="0"/>
    <n v="8"/>
    <s v="kg"/>
    <n v="200354"/>
    <b v="0"/>
    <n v="200354"/>
    <b v="0"/>
    <n v="0"/>
    <b v="0"/>
    <s v="65838.37"/>
    <m/>
    <s v="65838.37"/>
    <n v="0"/>
    <b v="0"/>
    <b v="1"/>
  </r>
  <r>
    <s v="C"/>
    <s v="A"/>
    <n v="20210101"/>
    <n v="2021"/>
    <n v="52"/>
    <x v="1"/>
    <n v="180"/>
    <s v="COD"/>
    <x v="1"/>
    <s v="M"/>
    <s v="Import"/>
    <n v="251"/>
    <s v="FRA"/>
    <x v="3"/>
    <n v="0"/>
    <s v="W00"/>
    <s v="World"/>
    <s v="H5"/>
    <s v="HS"/>
    <b v="1"/>
    <n v="310520"/>
    <s v="Fertilizers, mineral or chemical containing the three fertilizing elements nitrogen, phosphorus and potassium"/>
    <s v="NPK"/>
    <s v="NPKs"/>
    <x v="6"/>
    <x v="2"/>
    <b v="1"/>
    <s v="C00"/>
    <s v="TOTAL CPC"/>
    <n v="0"/>
    <n v="0"/>
    <s v="TOTAL MOT"/>
    <n v="8"/>
    <s v="kg"/>
    <n v="27555"/>
    <b v="0"/>
    <n v="8"/>
    <s v="kg"/>
    <n v="27555"/>
    <b v="0"/>
    <n v="27555"/>
    <b v="0"/>
    <n v="0"/>
    <b v="0"/>
    <s v="17749.32"/>
    <m/>
    <s v="17749.32"/>
    <n v="0"/>
    <b v="0"/>
    <b v="1"/>
  </r>
  <r>
    <s v="C"/>
    <s v="A"/>
    <n v="20210101"/>
    <n v="2021"/>
    <n v="52"/>
    <x v="1"/>
    <n v="180"/>
    <s v="COD"/>
    <x v="1"/>
    <s v="M"/>
    <s v="Import"/>
    <n v="380"/>
    <s v="ITA"/>
    <x v="20"/>
    <n v="0"/>
    <s v="W00"/>
    <s v="World"/>
    <s v="H5"/>
    <s v="HS"/>
    <b v="1"/>
    <n v="310520"/>
    <s v="Fertilizers, mineral or chemical containing the three fertilizing elements nitrogen, phosphorus and potassium"/>
    <s v="NPK"/>
    <s v="NPKs"/>
    <x v="6"/>
    <x v="2"/>
    <b v="1"/>
    <s v="C00"/>
    <s v="TOTAL CPC"/>
    <n v="0"/>
    <n v="0"/>
    <s v="TOTAL MOT"/>
    <n v="8"/>
    <s v="kg"/>
    <n v="10115"/>
    <b v="0"/>
    <n v="8"/>
    <s v="kg"/>
    <n v="10115"/>
    <b v="0"/>
    <n v="10115"/>
    <b v="0"/>
    <n v="0"/>
    <b v="0"/>
    <s v="5875.76"/>
    <m/>
    <s v="5875.76"/>
    <n v="0"/>
    <b v="0"/>
    <b v="1"/>
  </r>
  <r>
    <s v="C"/>
    <s v="A"/>
    <n v="20210101"/>
    <n v="2021"/>
    <n v="52"/>
    <x v="1"/>
    <n v="180"/>
    <s v="COD"/>
    <x v="1"/>
    <s v="M"/>
    <s v="Import"/>
    <n v="404"/>
    <s v="KEN"/>
    <x v="22"/>
    <n v="0"/>
    <s v="W00"/>
    <s v="World"/>
    <s v="H5"/>
    <s v="HS"/>
    <b v="1"/>
    <n v="310520"/>
    <s v="Fertilizers, mineral or chemical containing the three fertilizing elements nitrogen, phosphorus and potassium"/>
    <s v="NPK"/>
    <s v="NPKs"/>
    <x v="6"/>
    <x v="2"/>
    <b v="1"/>
    <s v="C00"/>
    <s v="TOTAL CPC"/>
    <n v="0"/>
    <n v="0"/>
    <s v="TOTAL MOT"/>
    <n v="8"/>
    <s v="kg"/>
    <n v="263500"/>
    <b v="0"/>
    <n v="8"/>
    <s v="kg"/>
    <n v="263500"/>
    <b v="0"/>
    <n v="263500"/>
    <b v="0"/>
    <n v="0"/>
    <b v="0"/>
    <s v="169974.95"/>
    <m/>
    <s v="169974.95"/>
    <n v="0"/>
    <b v="0"/>
    <b v="1"/>
  </r>
  <r>
    <s v="C"/>
    <s v="A"/>
    <n v="20210101"/>
    <n v="2021"/>
    <n v="52"/>
    <x v="1"/>
    <n v="180"/>
    <s v="COD"/>
    <x v="1"/>
    <s v="M"/>
    <s v="Import"/>
    <n v="422"/>
    <s v="LBN"/>
    <x v="23"/>
    <n v="0"/>
    <s v="W00"/>
    <s v="World"/>
    <s v="H5"/>
    <s v="HS"/>
    <b v="1"/>
    <n v="310520"/>
    <s v="Fertilizers, mineral or chemical containing the three fertilizing elements nitrogen, phosphorus and potassium"/>
    <s v="NPK"/>
    <s v="NPKs"/>
    <x v="6"/>
    <x v="2"/>
    <b v="1"/>
    <s v="C00"/>
    <s v="TOTAL CPC"/>
    <n v="0"/>
    <n v="0"/>
    <s v="TOTAL MOT"/>
    <n v="8"/>
    <s v="kg"/>
    <n v="1494"/>
    <b v="0"/>
    <n v="8"/>
    <s v="kg"/>
    <n v="1494"/>
    <b v="0"/>
    <n v="1494"/>
    <b v="0"/>
    <n v="0"/>
    <b v="0"/>
    <s v="692.48"/>
    <m/>
    <s v="692.48"/>
    <n v="0"/>
    <b v="0"/>
    <b v="1"/>
  </r>
  <r>
    <s v="C"/>
    <s v="A"/>
    <n v="20210101"/>
    <n v="2021"/>
    <n v="52"/>
    <x v="1"/>
    <n v="180"/>
    <s v="COD"/>
    <x v="1"/>
    <s v="M"/>
    <s v="Import"/>
    <n v="440"/>
    <s v="LTU"/>
    <x v="24"/>
    <n v="0"/>
    <s v="W00"/>
    <s v="World"/>
    <s v="H5"/>
    <s v="HS"/>
    <b v="1"/>
    <n v="310520"/>
    <s v="Fertilizers, mineral or chemical containing the three fertilizing elements nitrogen, phosphorus and potassium"/>
    <s v="NPK"/>
    <s v="NPKs"/>
    <x v="6"/>
    <x v="2"/>
    <b v="1"/>
    <s v="C00"/>
    <s v="TOTAL CPC"/>
    <n v="0"/>
    <n v="0"/>
    <s v="TOTAL MOT"/>
    <n v="8"/>
    <s v="kg"/>
    <n v="972000"/>
    <b v="0"/>
    <n v="8"/>
    <s v="kg"/>
    <n v="972000"/>
    <b v="0"/>
    <n v="972000"/>
    <b v="0"/>
    <n v="0"/>
    <b v="0"/>
    <s v="378632.74"/>
    <m/>
    <s v="378632.74"/>
    <n v="0"/>
    <b v="0"/>
    <b v="1"/>
  </r>
  <r>
    <s v="C"/>
    <s v="A"/>
    <n v="20210101"/>
    <n v="2021"/>
    <n v="52"/>
    <x v="1"/>
    <n v="180"/>
    <s v="COD"/>
    <x v="1"/>
    <s v="M"/>
    <s v="Import"/>
    <n v="442"/>
    <s v="LUX"/>
    <x v="25"/>
    <n v="0"/>
    <s v="W00"/>
    <s v="World"/>
    <s v="H5"/>
    <s v="HS"/>
    <b v="1"/>
    <n v="310520"/>
    <s v="Fertilizers, mineral or chemical containing the three fertilizing elements nitrogen, phosphorus and potassium"/>
    <s v="NPK"/>
    <s v="NPKs"/>
    <x v="6"/>
    <x v="2"/>
    <b v="1"/>
    <s v="C00"/>
    <s v="TOTAL CPC"/>
    <n v="0"/>
    <n v="0"/>
    <s v="TOTAL MOT"/>
    <n v="8"/>
    <s v="kg"/>
    <n v="15940"/>
    <b v="0"/>
    <n v="8"/>
    <s v="kg"/>
    <n v="15940"/>
    <b v="0"/>
    <n v="15940"/>
    <b v="0"/>
    <n v="0"/>
    <b v="0"/>
    <s v="17051.38"/>
    <m/>
    <s v="17051.38"/>
    <n v="0"/>
    <b v="0"/>
    <b v="1"/>
  </r>
  <r>
    <s v="C"/>
    <s v="A"/>
    <n v="20210101"/>
    <n v="2021"/>
    <n v="52"/>
    <x v="1"/>
    <n v="180"/>
    <s v="COD"/>
    <x v="1"/>
    <s v="M"/>
    <s v="Import"/>
    <n v="508"/>
    <s v="MOZ"/>
    <x v="26"/>
    <n v="0"/>
    <s v="W00"/>
    <s v="World"/>
    <s v="H5"/>
    <s v="HS"/>
    <b v="1"/>
    <n v="310520"/>
    <s v="Fertilizers, mineral or chemical containing the three fertilizing elements nitrogen, phosphorus and potassium"/>
    <s v="NPK"/>
    <s v="NPKs"/>
    <x v="6"/>
    <x v="2"/>
    <b v="1"/>
    <s v="C00"/>
    <s v="TOTAL CPC"/>
    <n v="0"/>
    <n v="0"/>
    <s v="TOTAL MOT"/>
    <n v="8"/>
    <s v="kg"/>
    <n v="2302880"/>
    <b v="0"/>
    <n v="8"/>
    <s v="kg"/>
    <n v="2302880"/>
    <b v="0"/>
    <n v="2302880"/>
    <b v="0"/>
    <n v="0"/>
    <b v="0"/>
    <s v="1769824.03"/>
    <m/>
    <s v="1769824.03"/>
    <n v="0"/>
    <b v="0"/>
    <b v="1"/>
  </r>
  <r>
    <s v="C"/>
    <s v="A"/>
    <n v="20210101"/>
    <n v="2021"/>
    <n v="52"/>
    <x v="1"/>
    <n v="180"/>
    <s v="COD"/>
    <x v="1"/>
    <s v="M"/>
    <s v="Import"/>
    <n v="516"/>
    <s v="NAM"/>
    <x v="27"/>
    <n v="0"/>
    <s v="W00"/>
    <s v="World"/>
    <s v="H5"/>
    <s v="HS"/>
    <b v="1"/>
    <n v="310520"/>
    <s v="Fertilizers, mineral or chemical containing the three fertilizing elements nitrogen, phosphorus and potassium"/>
    <s v="NPK"/>
    <s v="NPKs"/>
    <x v="6"/>
    <x v="2"/>
    <b v="1"/>
    <s v="C00"/>
    <s v="TOTAL CPC"/>
    <n v="0"/>
    <n v="0"/>
    <s v="TOTAL MOT"/>
    <n v="8"/>
    <s v="kg"/>
    <n v="5220"/>
    <b v="0"/>
    <n v="8"/>
    <s v="kg"/>
    <n v="5220"/>
    <b v="0"/>
    <n v="5220"/>
    <b v="0"/>
    <n v="0"/>
    <b v="0"/>
    <s v="540.61"/>
    <m/>
    <s v="540.61"/>
    <n v="0"/>
    <b v="0"/>
    <b v="1"/>
  </r>
  <r>
    <s v="C"/>
    <s v="A"/>
    <n v="20210101"/>
    <n v="2021"/>
    <n v="52"/>
    <x v="1"/>
    <n v="180"/>
    <s v="COD"/>
    <x v="1"/>
    <s v="M"/>
    <s v="Import"/>
    <n v="528"/>
    <s v="NLD"/>
    <x v="7"/>
    <n v="0"/>
    <s v="W00"/>
    <s v="World"/>
    <s v="H5"/>
    <s v="HS"/>
    <b v="1"/>
    <n v="310520"/>
    <s v="Fertilizers, mineral or chemical containing the three fertilizing elements nitrogen, phosphorus and potassium"/>
    <s v="NPK"/>
    <s v="NPKs"/>
    <x v="6"/>
    <x v="2"/>
    <b v="1"/>
    <s v="C00"/>
    <s v="TOTAL CPC"/>
    <n v="0"/>
    <n v="0"/>
    <s v="TOTAL MOT"/>
    <n v="8"/>
    <s v="kg"/>
    <n v="25300"/>
    <b v="0"/>
    <n v="8"/>
    <s v="kg"/>
    <n v="25300"/>
    <b v="0"/>
    <n v="25300"/>
    <b v="0"/>
    <n v="0"/>
    <b v="0"/>
    <s v="14411.05"/>
    <m/>
    <s v="14411.05"/>
    <n v="0"/>
    <b v="0"/>
    <b v="1"/>
  </r>
  <r>
    <s v="C"/>
    <s v="A"/>
    <n v="20210101"/>
    <n v="2021"/>
    <n v="52"/>
    <x v="1"/>
    <n v="180"/>
    <s v="COD"/>
    <x v="1"/>
    <s v="M"/>
    <s v="Import"/>
    <n v="643"/>
    <s v="RUS"/>
    <x v="9"/>
    <n v="0"/>
    <s v="W00"/>
    <s v="World"/>
    <s v="H5"/>
    <s v="HS"/>
    <b v="1"/>
    <n v="310520"/>
    <s v="Fertilizers, mineral or chemical containing the three fertilizing elements nitrogen, phosphorus and potassium"/>
    <s v="NPK"/>
    <s v="NPKs"/>
    <x v="6"/>
    <x v="2"/>
    <b v="1"/>
    <s v="C00"/>
    <s v="TOTAL CPC"/>
    <n v="0"/>
    <n v="0"/>
    <s v="TOTAL MOT"/>
    <n v="8"/>
    <s v="kg"/>
    <n v="822400"/>
    <b v="0"/>
    <n v="8"/>
    <s v="kg"/>
    <n v="822400"/>
    <b v="0"/>
    <n v="822400"/>
    <b v="0"/>
    <n v="0"/>
    <b v="0"/>
    <s v="487758.19"/>
    <m/>
    <s v="487758.19"/>
    <n v="0"/>
    <b v="0"/>
    <b v="1"/>
  </r>
  <r>
    <s v="C"/>
    <s v="A"/>
    <n v="20210101"/>
    <n v="2021"/>
    <n v="52"/>
    <x v="1"/>
    <n v="180"/>
    <s v="COD"/>
    <x v="1"/>
    <s v="M"/>
    <s v="Import"/>
    <n v="699"/>
    <s v="IND"/>
    <x v="11"/>
    <n v="0"/>
    <s v="W00"/>
    <s v="World"/>
    <s v="H5"/>
    <s v="HS"/>
    <b v="1"/>
    <n v="310520"/>
    <s v="Fertilizers, mineral or chemical containing the three fertilizing elements nitrogen, phosphorus and potassium"/>
    <s v="NPK"/>
    <s v="NPKs"/>
    <x v="6"/>
    <x v="2"/>
    <b v="1"/>
    <s v="C00"/>
    <s v="TOTAL CPC"/>
    <n v="0"/>
    <n v="0"/>
    <s v="TOTAL MOT"/>
    <n v="8"/>
    <s v="kg"/>
    <n v="2800"/>
    <b v="0"/>
    <n v="8"/>
    <s v="kg"/>
    <n v="2800"/>
    <b v="0"/>
    <n v="2800"/>
    <b v="0"/>
    <n v="0"/>
    <b v="0"/>
    <s v="6397.24"/>
    <m/>
    <s v="6397.24"/>
    <n v="0"/>
    <b v="0"/>
    <b v="1"/>
  </r>
  <r>
    <s v="C"/>
    <s v="A"/>
    <n v="20210101"/>
    <n v="2021"/>
    <n v="52"/>
    <x v="1"/>
    <n v="180"/>
    <s v="COD"/>
    <x v="1"/>
    <s v="M"/>
    <s v="Import"/>
    <n v="710"/>
    <s v="ZAF"/>
    <x v="30"/>
    <n v="0"/>
    <s v="W00"/>
    <s v="World"/>
    <s v="H5"/>
    <s v="HS"/>
    <b v="1"/>
    <n v="310520"/>
    <s v="Fertilizers, mineral or chemical containing the three fertilizing elements nitrogen, phosphorus and potassium"/>
    <s v="NPK"/>
    <s v="NPKs"/>
    <x v="6"/>
    <x v="2"/>
    <b v="1"/>
    <s v="C00"/>
    <s v="TOTAL CPC"/>
    <n v="0"/>
    <n v="0"/>
    <s v="TOTAL MOT"/>
    <n v="8"/>
    <s v="kg"/>
    <n v="4215635"/>
    <b v="0"/>
    <n v="8"/>
    <s v="kg"/>
    <n v="4215635"/>
    <b v="0"/>
    <n v="4215635"/>
    <b v="0"/>
    <n v="0"/>
    <b v="0"/>
    <s v="2946401.69"/>
    <m/>
    <s v="2946401.69"/>
    <n v="0"/>
    <b v="0"/>
    <b v="1"/>
  </r>
  <r>
    <s v="C"/>
    <s v="A"/>
    <n v="20210101"/>
    <n v="2021"/>
    <n v="52"/>
    <x v="1"/>
    <n v="180"/>
    <s v="COD"/>
    <x v="1"/>
    <s v="M"/>
    <s v="Import"/>
    <n v="757"/>
    <s v="CHE"/>
    <x v="31"/>
    <n v="0"/>
    <s v="W00"/>
    <s v="World"/>
    <s v="H5"/>
    <s v="HS"/>
    <b v="1"/>
    <n v="310520"/>
    <s v="Fertilizers, mineral or chemical containing the three fertilizing elements nitrogen, phosphorus and potassium"/>
    <s v="NPK"/>
    <s v="NPKs"/>
    <x v="6"/>
    <x v="2"/>
    <b v="1"/>
    <s v="C00"/>
    <s v="TOTAL CPC"/>
    <n v="0"/>
    <n v="0"/>
    <s v="TOTAL MOT"/>
    <n v="8"/>
    <s v="kg"/>
    <n v="209240"/>
    <b v="0"/>
    <n v="8"/>
    <s v="kg"/>
    <n v="209240"/>
    <b v="0"/>
    <n v="209240"/>
    <b v="0"/>
    <n v="0"/>
    <b v="0"/>
    <s v="85652.11"/>
    <m/>
    <s v="85652.11"/>
    <n v="0"/>
    <b v="0"/>
    <b v="1"/>
  </r>
  <r>
    <s v="C"/>
    <s v="A"/>
    <n v="20210101"/>
    <n v="2021"/>
    <n v="52"/>
    <x v="1"/>
    <n v="180"/>
    <s v="COD"/>
    <x v="1"/>
    <s v="M"/>
    <s v="Import"/>
    <n v="894"/>
    <s v="ZMB"/>
    <x v="39"/>
    <n v="0"/>
    <s v="W00"/>
    <s v="World"/>
    <s v="H5"/>
    <s v="HS"/>
    <b v="1"/>
    <n v="310520"/>
    <s v="Fertilizers, mineral or chemical containing the three fertilizing elements nitrogen, phosphorus and potassium"/>
    <s v="NPK"/>
    <s v="NPKs"/>
    <x v="6"/>
    <x v="2"/>
    <b v="1"/>
    <s v="C00"/>
    <s v="TOTAL CPC"/>
    <n v="0"/>
    <n v="0"/>
    <s v="TOTAL MOT"/>
    <n v="8"/>
    <s v="kg"/>
    <n v="675000"/>
    <b v="0"/>
    <n v="8"/>
    <s v="kg"/>
    <n v="675000"/>
    <b v="0"/>
    <n v="675000"/>
    <b v="0"/>
    <n v="0"/>
    <b v="0"/>
    <s v="339315.2"/>
    <m/>
    <s v="339315.2"/>
    <n v="0"/>
    <b v="0"/>
    <b v="1"/>
  </r>
  <r>
    <s v="C"/>
    <s v="A"/>
    <n v="20210101"/>
    <n v="2021"/>
    <n v="52"/>
    <x v="1"/>
    <n v="562"/>
    <s v="NER"/>
    <x v="0"/>
    <s v="M"/>
    <s v="Import"/>
    <n v="0"/>
    <s v="W00"/>
    <x v="0"/>
    <n v="0"/>
    <s v="W00"/>
    <s v="World"/>
    <s v="H5"/>
    <s v="HS"/>
    <b v="1"/>
    <n v="310520"/>
    <s v="Fertilizers, mineral or chemical containing the three fertilizing elements nitrogen, phosphorus and potassium"/>
    <s v="NPK"/>
    <s v="NPKs"/>
    <x v="6"/>
    <x v="2"/>
    <b v="1"/>
    <s v="C00"/>
    <s v="TOTAL CPC"/>
    <n v="0"/>
    <n v="0"/>
    <s v="TOTAL MOT"/>
    <n v="8"/>
    <s v="kg"/>
    <n v="9567000"/>
    <b v="0"/>
    <n v="8"/>
    <s v="kg"/>
    <n v="9567000"/>
    <b v="0"/>
    <n v="9567000"/>
    <b v="0"/>
    <n v="0"/>
    <b v="0"/>
    <s v="2982565.4"/>
    <n v="0"/>
    <s v="2982565.4"/>
    <n v="0"/>
    <b v="0"/>
    <b v="1"/>
  </r>
  <r>
    <s v="C"/>
    <s v="A"/>
    <n v="20210101"/>
    <n v="2021"/>
    <n v="52"/>
    <x v="1"/>
    <n v="562"/>
    <s v="NER"/>
    <x v="0"/>
    <s v="M"/>
    <s v="Import"/>
    <n v="384"/>
    <s v="CIV"/>
    <x v="6"/>
    <n v="0"/>
    <s v="W00"/>
    <s v="World"/>
    <s v="H5"/>
    <s v="HS"/>
    <b v="1"/>
    <n v="310520"/>
    <s v="Fertilizers, mineral or chemical containing the three fertilizing elements nitrogen, phosphorus and potassium"/>
    <s v="NPK"/>
    <s v="NPKs"/>
    <x v="6"/>
    <x v="2"/>
    <b v="1"/>
    <s v="C00"/>
    <s v="TOTAL CPC"/>
    <n v="0"/>
    <n v="0"/>
    <s v="TOTAL MOT"/>
    <n v="8"/>
    <s v="kg"/>
    <n v="1520000"/>
    <b v="0"/>
    <n v="8"/>
    <s v="kg"/>
    <n v="1520000"/>
    <b v="0"/>
    <n v="1520000"/>
    <b v="0"/>
    <n v="0"/>
    <b v="0"/>
    <s v="500888.85"/>
    <n v="0"/>
    <s v="500888.85"/>
    <n v="0"/>
    <b v="1"/>
    <b v="0"/>
  </r>
  <r>
    <s v="C"/>
    <s v="A"/>
    <n v="20210101"/>
    <n v="2021"/>
    <n v="52"/>
    <x v="1"/>
    <n v="562"/>
    <s v="NER"/>
    <x v="0"/>
    <s v="M"/>
    <s v="Import"/>
    <n v="504"/>
    <s v="MAR"/>
    <x v="43"/>
    <n v="0"/>
    <s v="W00"/>
    <s v="World"/>
    <s v="H5"/>
    <s v="HS"/>
    <b v="1"/>
    <n v="310520"/>
    <s v="Fertilizers, mineral or chemical containing the three fertilizing elements nitrogen, phosphorus and potassium"/>
    <s v="NPK"/>
    <s v="NPKs"/>
    <x v="6"/>
    <x v="2"/>
    <b v="1"/>
    <s v="C00"/>
    <s v="TOTAL CPC"/>
    <n v="0"/>
    <n v="0"/>
    <s v="TOTAL MOT"/>
    <n v="8"/>
    <s v="kg"/>
    <n v="7994000"/>
    <b v="0"/>
    <n v="8"/>
    <s v="kg"/>
    <n v="7994000"/>
    <b v="0"/>
    <n v="7994000"/>
    <b v="0"/>
    <n v="0"/>
    <b v="0"/>
    <s v="2467024.65"/>
    <n v="0"/>
    <s v="2467024.65"/>
    <n v="0"/>
    <b v="1"/>
    <b v="0"/>
  </r>
  <r>
    <s v="C"/>
    <s v="A"/>
    <n v="20210101"/>
    <n v="2021"/>
    <n v="52"/>
    <x v="1"/>
    <n v="562"/>
    <s v="NER"/>
    <x v="0"/>
    <s v="M"/>
    <s v="Import"/>
    <n v="566"/>
    <s v="NGA"/>
    <x v="8"/>
    <n v="0"/>
    <s v="W00"/>
    <s v="World"/>
    <s v="H5"/>
    <s v="HS"/>
    <b v="1"/>
    <n v="310520"/>
    <s v="Fertilizers, mineral or chemical containing the three fertilizing elements nitrogen, phosphorus and potassium"/>
    <s v="NPK"/>
    <s v="NPKs"/>
    <x v="6"/>
    <x v="2"/>
    <b v="1"/>
    <s v="C00"/>
    <s v="TOTAL CPC"/>
    <n v="0"/>
    <n v="0"/>
    <s v="TOTAL MOT"/>
    <n v="8"/>
    <s v="kg"/>
    <n v="53000"/>
    <b v="0"/>
    <n v="8"/>
    <s v="kg"/>
    <n v="53000"/>
    <b v="0"/>
    <n v="53000"/>
    <b v="0"/>
    <n v="0"/>
    <b v="0"/>
    <s v="14651.9"/>
    <n v="0"/>
    <s v="14651.9"/>
    <n v="0"/>
    <b v="1"/>
    <b v="0"/>
  </r>
  <r>
    <s v="C"/>
    <s v="A"/>
    <n v="20210101"/>
    <n v="2021"/>
    <n v="52"/>
    <x v="1"/>
    <n v="180"/>
    <s v="COD"/>
    <x v="1"/>
    <s v="M"/>
    <s v="Import"/>
    <n v="0"/>
    <s v="W00"/>
    <x v="0"/>
    <n v="0"/>
    <s v="W00"/>
    <s v="World"/>
    <s v="H5"/>
    <s v="HS"/>
    <b v="1"/>
    <n v="310540"/>
    <s v="Fertilizers, mineral or chemical ammonium dihydrogenorthophosphate (monoammonium phosphate) and mixtures thereof with diammonium hydrogenorthophosphate (diammonium phosphate)"/>
    <s v="MAP"/>
    <s v="P-fertilizers"/>
    <x v="7"/>
    <x v="2"/>
    <b v="1"/>
    <s v="C00"/>
    <s v="TOTAL CPC"/>
    <n v="0"/>
    <n v="0"/>
    <s v="TOTAL MOT"/>
    <n v="8"/>
    <s v="kg"/>
    <n v="922547"/>
    <b v="0"/>
    <n v="8"/>
    <s v="kg"/>
    <n v="922547"/>
    <b v="0"/>
    <n v="922547"/>
    <b v="0"/>
    <n v="0"/>
    <b v="0"/>
    <s v="809977.72"/>
    <m/>
    <s v="809977.72"/>
    <n v="0"/>
    <b v="0"/>
    <b v="1"/>
  </r>
  <r>
    <s v="C"/>
    <s v="A"/>
    <n v="20210101"/>
    <n v="2021"/>
    <n v="52"/>
    <x v="1"/>
    <n v="180"/>
    <s v="COD"/>
    <x v="1"/>
    <s v="M"/>
    <s v="Import"/>
    <n v="826"/>
    <s v="GBR"/>
    <x v="37"/>
    <n v="0"/>
    <s v="W00"/>
    <s v="World"/>
    <s v="H5"/>
    <s v="HS"/>
    <b v="1"/>
    <n v="310540"/>
    <s v="Fertilizers, mineral or chemical ammonium dihydrogenorthophosphate (monoammonium phosphate) and mixtures thereof with diammonium hydrogenorthophosphate (diammonium phosphate)"/>
    <s v="MAP"/>
    <s v="P-fertilizers"/>
    <x v="7"/>
    <x v="2"/>
    <b v="1"/>
    <s v="C00"/>
    <s v="TOTAL CPC"/>
    <n v="0"/>
    <n v="0"/>
    <s v="TOTAL MOT"/>
    <n v="8"/>
    <s v="kg"/>
    <n v="47"/>
    <b v="0"/>
    <n v="8"/>
    <s v="kg"/>
    <n v="47"/>
    <b v="0"/>
    <n v="47"/>
    <b v="0"/>
    <n v="0"/>
    <b v="0"/>
    <s v="1267.21"/>
    <m/>
    <s v="1267.21"/>
    <n v="0"/>
    <b v="0"/>
    <b v="1"/>
  </r>
  <r>
    <s v="C"/>
    <s v="A"/>
    <n v="20210101"/>
    <n v="2021"/>
    <n v="52"/>
    <x v="1"/>
    <n v="180"/>
    <s v="COD"/>
    <x v="1"/>
    <s v="M"/>
    <s v="Import"/>
    <n v="834"/>
    <s v="TZA"/>
    <x v="38"/>
    <n v="0"/>
    <s v="W00"/>
    <s v="World"/>
    <s v="H5"/>
    <s v="HS"/>
    <b v="1"/>
    <n v="310540"/>
    <s v="Fertilizers, mineral or chemical ammonium dihydrogenorthophosphate (monoammonium phosphate) and mixtures thereof with diammonium hydrogenorthophosphate (diammonium phosphate)"/>
    <s v="MAP"/>
    <s v="P-fertilizers"/>
    <x v="7"/>
    <x v="2"/>
    <b v="1"/>
    <s v="C00"/>
    <s v="TOTAL CPC"/>
    <n v="0"/>
    <n v="0"/>
    <s v="TOTAL MOT"/>
    <n v="8"/>
    <s v="kg"/>
    <n v="922500"/>
    <b v="0"/>
    <n v="8"/>
    <s v="kg"/>
    <n v="922500"/>
    <b v="0"/>
    <n v="922500"/>
    <b v="0"/>
    <n v="0"/>
    <b v="0"/>
    <s v="808710.51"/>
    <m/>
    <s v="808710.51"/>
    <n v="0"/>
    <b v="0"/>
    <b v="1"/>
  </r>
  <r>
    <s v="C"/>
    <s v="A"/>
    <n v="20210101"/>
    <n v="2021"/>
    <n v="52"/>
    <x v="1"/>
    <n v="562"/>
    <s v="NER"/>
    <x v="0"/>
    <s v="M"/>
    <s v="Import"/>
    <n v="0"/>
    <s v="W00"/>
    <x v="0"/>
    <n v="0"/>
    <s v="W00"/>
    <s v="World"/>
    <s v="H5"/>
    <s v="HS"/>
    <b v="1"/>
    <n v="310551"/>
    <s v="Fertilizers, mineral or chemical containing nitrates and phosphates"/>
    <s v="NP"/>
    <s v="NPKs"/>
    <x v="6"/>
    <x v="2"/>
    <b v="1"/>
    <s v="C00"/>
    <s v="TOTAL CPC"/>
    <n v="0"/>
    <n v="0"/>
    <s v="TOTAL MOT"/>
    <n v="8"/>
    <s v="kg"/>
    <n v="4494500"/>
    <b v="0"/>
    <n v="8"/>
    <s v="kg"/>
    <n v="4494500"/>
    <b v="0"/>
    <n v="4494500"/>
    <b v="0"/>
    <n v="0"/>
    <b v="0"/>
    <s v="1219100.7"/>
    <n v="0"/>
    <s v="1219100.7"/>
    <n v="0"/>
    <b v="0"/>
    <b v="1"/>
  </r>
  <r>
    <s v="C"/>
    <s v="A"/>
    <n v="20210101"/>
    <n v="2021"/>
    <n v="52"/>
    <x v="1"/>
    <n v="562"/>
    <s v="NER"/>
    <x v="0"/>
    <s v="M"/>
    <s v="Import"/>
    <n v="204"/>
    <s v="BEN"/>
    <x v="2"/>
    <n v="0"/>
    <s v="W00"/>
    <s v="World"/>
    <s v="H5"/>
    <s v="HS"/>
    <b v="1"/>
    <n v="310551"/>
    <s v="Fertilizers, mineral or chemical containing nitrates and phosphates"/>
    <s v="NP"/>
    <s v="NPKs"/>
    <x v="6"/>
    <x v="2"/>
    <b v="1"/>
    <s v="C00"/>
    <s v="TOTAL CPC"/>
    <n v="0"/>
    <n v="0"/>
    <s v="TOTAL MOT"/>
    <n v="8"/>
    <s v="kg"/>
    <n v="885000"/>
    <b v="0"/>
    <n v="8"/>
    <s v="kg"/>
    <n v="885000"/>
    <b v="0"/>
    <n v="885000"/>
    <b v="0"/>
    <n v="0"/>
    <b v="0"/>
    <s v="239514.19"/>
    <n v="0"/>
    <s v="239514.19"/>
    <n v="0"/>
    <b v="1"/>
    <b v="0"/>
  </r>
  <r>
    <s v="C"/>
    <s v="A"/>
    <n v="20210101"/>
    <n v="2021"/>
    <n v="52"/>
    <x v="1"/>
    <n v="562"/>
    <s v="NER"/>
    <x v="0"/>
    <s v="M"/>
    <s v="Import"/>
    <n v="251"/>
    <s v="FRA"/>
    <x v="3"/>
    <n v="0"/>
    <s v="W00"/>
    <s v="World"/>
    <s v="H5"/>
    <s v="HS"/>
    <b v="1"/>
    <n v="310551"/>
    <s v="Fertilizers, mineral or chemical containing nitrates and phosphates"/>
    <s v="NP"/>
    <s v="NPKs"/>
    <x v="6"/>
    <x v="2"/>
    <b v="1"/>
    <s v="C00"/>
    <s v="TOTAL CPC"/>
    <n v="0"/>
    <n v="0"/>
    <s v="TOTAL MOT"/>
    <n v="8"/>
    <s v="kg"/>
    <n v="2769000"/>
    <b v="0"/>
    <n v="8"/>
    <s v="kg"/>
    <n v="2769000"/>
    <b v="0"/>
    <n v="2769000"/>
    <b v="0"/>
    <n v="0"/>
    <b v="0"/>
    <s v="749395.24"/>
    <n v="0"/>
    <s v="749395.24"/>
    <n v="0"/>
    <b v="1"/>
    <b v="0"/>
  </r>
  <r>
    <s v="C"/>
    <s v="A"/>
    <n v="20210101"/>
    <n v="2021"/>
    <n v="52"/>
    <x v="1"/>
    <n v="562"/>
    <s v="NER"/>
    <x v="0"/>
    <s v="M"/>
    <s v="Import"/>
    <n v="566"/>
    <s v="NGA"/>
    <x v="8"/>
    <n v="0"/>
    <s v="W00"/>
    <s v="World"/>
    <s v="H5"/>
    <s v="HS"/>
    <b v="1"/>
    <n v="310551"/>
    <s v="Fertilizers, mineral or chemical containing nitrates and phosphates"/>
    <s v="NP"/>
    <s v="NPKs"/>
    <x v="6"/>
    <x v="2"/>
    <b v="1"/>
    <s v="C00"/>
    <s v="TOTAL CPC"/>
    <n v="0"/>
    <n v="0"/>
    <s v="TOTAL MOT"/>
    <n v="8"/>
    <s v="kg"/>
    <n v="11500"/>
    <b v="0"/>
    <n v="8"/>
    <s v="kg"/>
    <n v="11500"/>
    <b v="0"/>
    <n v="11500"/>
    <b v="0"/>
    <n v="0"/>
    <b v="0"/>
    <s v="3112.33"/>
    <n v="0"/>
    <s v="3112.33"/>
    <n v="0"/>
    <b v="1"/>
    <b v="0"/>
  </r>
  <r>
    <s v="C"/>
    <s v="A"/>
    <n v="20210101"/>
    <n v="2021"/>
    <n v="52"/>
    <x v="1"/>
    <n v="562"/>
    <s v="NER"/>
    <x v="0"/>
    <s v="M"/>
    <s v="Import"/>
    <n v="768"/>
    <s v="TGO"/>
    <x v="14"/>
    <n v="0"/>
    <s v="W00"/>
    <s v="World"/>
    <s v="H5"/>
    <s v="HS"/>
    <b v="1"/>
    <n v="310551"/>
    <s v="Fertilizers, mineral or chemical containing nitrates and phosphates"/>
    <s v="NP"/>
    <s v="NPKs"/>
    <x v="6"/>
    <x v="2"/>
    <b v="1"/>
    <s v="C00"/>
    <s v="TOTAL CPC"/>
    <n v="0"/>
    <n v="0"/>
    <s v="TOTAL MOT"/>
    <n v="8"/>
    <s v="kg"/>
    <n v="829000"/>
    <b v="0"/>
    <n v="8"/>
    <s v="kg"/>
    <n v="829000"/>
    <b v="0"/>
    <n v="829000"/>
    <b v="0"/>
    <n v="0"/>
    <b v="0"/>
    <s v="227078.94"/>
    <n v="0"/>
    <s v="227078.94"/>
    <n v="0"/>
    <b v="1"/>
    <b v="0"/>
  </r>
  <r>
    <s v="C"/>
    <s v="A"/>
    <n v="20210101"/>
    <n v="2021"/>
    <n v="52"/>
    <x v="1"/>
    <n v="180"/>
    <s v="COD"/>
    <x v="1"/>
    <s v="M"/>
    <s v="Import"/>
    <n v="0"/>
    <s v="W00"/>
    <x v="0"/>
    <n v="0"/>
    <s v="W00"/>
    <s v="World"/>
    <s v="H5"/>
    <s v="HS"/>
    <b v="1"/>
    <n v="310560"/>
    <s v="Fertilizers, mineral or chemical containing the two fertilizing elements phosphorus and potassium"/>
    <s v="PK"/>
    <s v="NPKs"/>
    <x v="6"/>
    <x v="2"/>
    <b v="1"/>
    <s v="C00"/>
    <s v="TOTAL CPC"/>
    <n v="0"/>
    <n v="0"/>
    <s v="TOTAL MOT"/>
    <n v="8"/>
    <s v="kg"/>
    <n v="125"/>
    <b v="0"/>
    <n v="8"/>
    <s v="kg"/>
    <n v="125"/>
    <b v="0"/>
    <n v="125"/>
    <b v="0"/>
    <n v="0"/>
    <b v="0"/>
    <s v="1432.39"/>
    <m/>
    <s v="1432.39"/>
    <n v="0"/>
    <b v="0"/>
    <b v="1"/>
  </r>
  <r>
    <s v="C"/>
    <s v="A"/>
    <n v="20210101"/>
    <n v="2021"/>
    <n v="52"/>
    <x v="1"/>
    <n v="180"/>
    <s v="COD"/>
    <x v="1"/>
    <s v="M"/>
    <s v="Import"/>
    <n v="724"/>
    <s v="ESP"/>
    <x v="12"/>
    <n v="0"/>
    <s v="W00"/>
    <s v="World"/>
    <s v="H5"/>
    <s v="HS"/>
    <b v="1"/>
    <n v="310560"/>
    <s v="Fertilizers, mineral or chemical containing the two fertilizing elements phosphorus and potassium"/>
    <s v="PK"/>
    <s v="NPKs"/>
    <x v="6"/>
    <x v="2"/>
    <b v="1"/>
    <s v="C00"/>
    <s v="TOTAL CPC"/>
    <n v="0"/>
    <n v="0"/>
    <s v="TOTAL MOT"/>
    <n v="8"/>
    <s v="kg"/>
    <n v="125"/>
    <b v="0"/>
    <n v="8"/>
    <s v="kg"/>
    <n v="125"/>
    <b v="0"/>
    <n v="125"/>
    <b v="0"/>
    <n v="0"/>
    <b v="0"/>
    <s v="1432.39"/>
    <m/>
    <s v="1432.39"/>
    <n v="0"/>
    <b v="0"/>
    <b v="1"/>
  </r>
  <r>
    <s v="C"/>
    <s v="A"/>
    <n v="20210101"/>
    <n v="2021"/>
    <n v="52"/>
    <x v="1"/>
    <n v="562"/>
    <s v="NER"/>
    <x v="0"/>
    <s v="M"/>
    <s v="Import"/>
    <n v="0"/>
    <s v="W00"/>
    <x v="0"/>
    <n v="0"/>
    <s v="W00"/>
    <s v="World"/>
    <s v="H5"/>
    <s v="HS"/>
    <b v="1"/>
    <n v="310560"/>
    <s v="Fertilizers, mineral or chemical containing the two fertilizing elements phosphorus and potassium"/>
    <s v="PK"/>
    <s v="NPKs"/>
    <x v="6"/>
    <x v="2"/>
    <b v="1"/>
    <s v="C00"/>
    <s v="TOTAL CPC"/>
    <n v="0"/>
    <n v="0"/>
    <s v="TOTAL MOT"/>
    <n v="8"/>
    <s v="kg"/>
    <n v="4500"/>
    <b v="0"/>
    <n v="8"/>
    <s v="kg"/>
    <n v="4500"/>
    <b v="0"/>
    <n v="4500"/>
    <b v="0"/>
    <n v="0"/>
    <b v="0"/>
    <s v="2781.96"/>
    <n v="0"/>
    <s v="2781.96"/>
    <n v="0"/>
    <b v="0"/>
    <b v="1"/>
  </r>
  <r>
    <s v="C"/>
    <s v="A"/>
    <n v="20210101"/>
    <n v="2021"/>
    <n v="52"/>
    <x v="1"/>
    <n v="562"/>
    <s v="NER"/>
    <x v="0"/>
    <s v="M"/>
    <s v="Import"/>
    <n v="699"/>
    <s v="IND"/>
    <x v="11"/>
    <n v="0"/>
    <s v="W00"/>
    <s v="World"/>
    <s v="H5"/>
    <s v="HS"/>
    <b v="1"/>
    <n v="310560"/>
    <s v="Fertilizers, mineral or chemical containing the two fertilizing elements phosphorus and potassium"/>
    <s v="PK"/>
    <s v="NPKs"/>
    <x v="6"/>
    <x v="2"/>
    <b v="1"/>
    <s v="C00"/>
    <s v="TOTAL CPC"/>
    <n v="0"/>
    <n v="0"/>
    <s v="TOTAL MOT"/>
    <n v="8"/>
    <s v="kg"/>
    <n v="4500"/>
    <b v="0"/>
    <n v="8"/>
    <s v="kg"/>
    <n v="4500"/>
    <b v="0"/>
    <n v="4500"/>
    <b v="0"/>
    <n v="0"/>
    <b v="0"/>
    <s v="2781.96"/>
    <n v="0"/>
    <s v="2781.96"/>
    <n v="0"/>
    <b v="1"/>
    <b v="0"/>
  </r>
  <r>
    <s v="C"/>
    <s v="A"/>
    <n v="20210101"/>
    <n v="2021"/>
    <n v="52"/>
    <x v="1"/>
    <n v="180"/>
    <s v="COD"/>
    <x v="1"/>
    <s v="M"/>
    <s v="Import"/>
    <n v="0"/>
    <s v="W00"/>
    <x v="0"/>
    <n v="0"/>
    <s v="W00"/>
    <s v="World"/>
    <s v="H5"/>
    <s v="HS"/>
    <b v="1"/>
    <n v="310590"/>
    <s v="Fertilizers, mineral or chemical n.e.c. in heading no. 3105"/>
    <s v="Other NPK"/>
    <s v="NPKs"/>
    <x v="6"/>
    <x v="2"/>
    <b v="1"/>
    <s v="C00"/>
    <s v="TOTAL CPC"/>
    <n v="0"/>
    <n v="0"/>
    <s v="TOTAL MOT"/>
    <n v="8"/>
    <s v="kg"/>
    <n v="63162"/>
    <b v="0"/>
    <n v="8"/>
    <s v="kg"/>
    <n v="63162"/>
    <b v="0"/>
    <n v="63162"/>
    <b v="0"/>
    <n v="0"/>
    <b v="0"/>
    <s v="39968.71"/>
    <m/>
    <s v="39968.71"/>
    <n v="0"/>
    <b v="0"/>
    <b v="1"/>
  </r>
  <r>
    <s v="C"/>
    <s v="A"/>
    <n v="20210101"/>
    <n v="2021"/>
    <n v="52"/>
    <x v="1"/>
    <n v="180"/>
    <s v="COD"/>
    <x v="1"/>
    <s v="M"/>
    <s v="Import"/>
    <n v="156"/>
    <s v="CHN"/>
    <x v="1"/>
    <n v="0"/>
    <s v="W00"/>
    <s v="World"/>
    <s v="H5"/>
    <s v="HS"/>
    <b v="1"/>
    <n v="310590"/>
    <s v="Fertilizers, mineral or chemical n.e.c. in heading no. 3105"/>
    <s v="Other NPK"/>
    <s v="NPKs"/>
    <x v="6"/>
    <x v="2"/>
    <b v="1"/>
    <s v="C00"/>
    <s v="TOTAL CPC"/>
    <n v="0"/>
    <n v="0"/>
    <s v="TOTAL MOT"/>
    <n v="8"/>
    <s v="kg"/>
    <n v="4680"/>
    <b v="0"/>
    <n v="8"/>
    <s v="kg"/>
    <n v="4680"/>
    <b v="0"/>
    <n v="4680"/>
    <b v="0"/>
    <n v="0"/>
    <b v="0"/>
    <s v="3136.2"/>
    <m/>
    <s v="3136.2"/>
    <n v="0"/>
    <b v="0"/>
    <b v="1"/>
  </r>
  <r>
    <s v="C"/>
    <s v="A"/>
    <n v="20210101"/>
    <n v="2021"/>
    <n v="52"/>
    <x v="1"/>
    <n v="180"/>
    <s v="COD"/>
    <x v="1"/>
    <s v="M"/>
    <s v="Import"/>
    <n v="528"/>
    <s v="NLD"/>
    <x v="7"/>
    <n v="0"/>
    <s v="W00"/>
    <s v="World"/>
    <s v="H5"/>
    <s v="HS"/>
    <b v="1"/>
    <n v="310590"/>
    <s v="Fertilizers, mineral or chemical n.e.c. in heading no. 3105"/>
    <s v="Other NPK"/>
    <s v="NPKs"/>
    <x v="6"/>
    <x v="2"/>
    <b v="1"/>
    <s v="C00"/>
    <s v="TOTAL CPC"/>
    <n v="0"/>
    <n v="0"/>
    <s v="TOTAL MOT"/>
    <n v="8"/>
    <s v="kg"/>
    <n v="12040"/>
    <b v="0"/>
    <n v="8"/>
    <s v="kg"/>
    <n v="12040"/>
    <b v="0"/>
    <n v="12040"/>
    <b v="0"/>
    <n v="0"/>
    <b v="0"/>
    <s v="5134.28"/>
    <m/>
    <s v="5134.28"/>
    <n v="0"/>
    <b v="0"/>
    <b v="1"/>
  </r>
  <r>
    <s v="C"/>
    <s v="A"/>
    <n v="20210101"/>
    <n v="2021"/>
    <n v="52"/>
    <x v="1"/>
    <n v="180"/>
    <s v="COD"/>
    <x v="1"/>
    <s v="M"/>
    <s v="Import"/>
    <n v="699"/>
    <s v="IND"/>
    <x v="11"/>
    <n v="0"/>
    <s v="W00"/>
    <s v="World"/>
    <s v="H5"/>
    <s v="HS"/>
    <b v="1"/>
    <n v="310590"/>
    <s v="Fertilizers, mineral or chemical n.e.c. in heading no. 3105"/>
    <s v="Other NPK"/>
    <s v="NPKs"/>
    <x v="6"/>
    <x v="2"/>
    <b v="1"/>
    <s v="C00"/>
    <s v="TOTAL CPC"/>
    <n v="0"/>
    <n v="0"/>
    <s v="TOTAL MOT"/>
    <n v="8"/>
    <s v="kg"/>
    <n v="900"/>
    <b v="0"/>
    <n v="8"/>
    <s v="kg"/>
    <n v="900"/>
    <b v="0"/>
    <n v="900"/>
    <b v="0"/>
    <n v="0"/>
    <b v="0"/>
    <s v="867.98"/>
    <m/>
    <s v="867.98"/>
    <n v="0"/>
    <b v="0"/>
    <b v="1"/>
  </r>
  <r>
    <s v="C"/>
    <s v="A"/>
    <n v="20210101"/>
    <n v="2021"/>
    <n v="52"/>
    <x v="1"/>
    <n v="180"/>
    <s v="COD"/>
    <x v="1"/>
    <s v="M"/>
    <s v="Import"/>
    <n v="710"/>
    <s v="ZAF"/>
    <x v="30"/>
    <n v="0"/>
    <s v="W00"/>
    <s v="World"/>
    <s v="H5"/>
    <s v="HS"/>
    <b v="1"/>
    <n v="310590"/>
    <s v="Fertilizers, mineral or chemical n.e.c. in heading no. 3105"/>
    <s v="Other NPK"/>
    <s v="NPKs"/>
    <x v="6"/>
    <x v="2"/>
    <b v="1"/>
    <s v="C00"/>
    <s v="TOTAL CPC"/>
    <n v="0"/>
    <n v="0"/>
    <s v="TOTAL MOT"/>
    <n v="8"/>
    <s v="kg"/>
    <n v="32242"/>
    <b v="0"/>
    <n v="8"/>
    <s v="kg"/>
    <n v="32242"/>
    <b v="0"/>
    <n v="32242"/>
    <b v="0"/>
    <n v="0"/>
    <b v="0"/>
    <s v="27100.3"/>
    <m/>
    <s v="27100.3"/>
    <n v="0"/>
    <b v="0"/>
    <b v="1"/>
  </r>
  <r>
    <s v="C"/>
    <s v="A"/>
    <n v="20210101"/>
    <n v="2021"/>
    <n v="52"/>
    <x v="1"/>
    <n v="180"/>
    <s v="COD"/>
    <x v="1"/>
    <s v="M"/>
    <s v="Import"/>
    <n v="800"/>
    <s v="UGA"/>
    <x v="34"/>
    <n v="0"/>
    <s v="W00"/>
    <s v="World"/>
    <s v="H5"/>
    <s v="HS"/>
    <b v="1"/>
    <n v="310590"/>
    <s v="Fertilizers, mineral or chemical n.e.c. in heading no. 3105"/>
    <s v="Other NPK"/>
    <s v="NPKs"/>
    <x v="6"/>
    <x v="2"/>
    <b v="1"/>
    <s v="C00"/>
    <s v="TOTAL CPC"/>
    <n v="0"/>
    <n v="0"/>
    <s v="TOTAL MOT"/>
    <n v="8"/>
    <s v="kg"/>
    <n v="7500"/>
    <b v="0"/>
    <n v="8"/>
    <s v="kg"/>
    <n v="7500"/>
    <b v="0"/>
    <n v="7500"/>
    <b v="0"/>
    <n v="0"/>
    <b v="0"/>
    <s v="2195.68"/>
    <m/>
    <s v="2195.68"/>
    <n v="0"/>
    <b v="0"/>
    <b v="1"/>
  </r>
  <r>
    <s v="C"/>
    <s v="A"/>
    <n v="20210101"/>
    <n v="2021"/>
    <n v="52"/>
    <x v="1"/>
    <n v="180"/>
    <s v="COD"/>
    <x v="1"/>
    <s v="M"/>
    <s v="Import"/>
    <n v="894"/>
    <s v="ZMB"/>
    <x v="39"/>
    <n v="0"/>
    <s v="W00"/>
    <s v="World"/>
    <s v="H5"/>
    <s v="HS"/>
    <b v="1"/>
    <n v="310590"/>
    <s v="Fertilizers, mineral or chemical n.e.c. in heading no. 3105"/>
    <s v="Other NPK"/>
    <s v="NPKs"/>
    <x v="6"/>
    <x v="2"/>
    <b v="1"/>
    <s v="C00"/>
    <s v="TOTAL CPC"/>
    <n v="0"/>
    <n v="0"/>
    <s v="TOTAL MOT"/>
    <n v="8"/>
    <s v="kg"/>
    <n v="5800"/>
    <b v="0"/>
    <n v="8"/>
    <s v="kg"/>
    <n v="5800"/>
    <b v="0"/>
    <n v="5800"/>
    <b v="0"/>
    <n v="0"/>
    <b v="0"/>
    <s v="1534.27"/>
    <m/>
    <s v="1534.27"/>
    <n v="0"/>
    <b v="0"/>
    <b v="1"/>
  </r>
  <r>
    <s v="C"/>
    <s v="A"/>
    <n v="20210101"/>
    <n v="2021"/>
    <n v="52"/>
    <x v="1"/>
    <n v="562"/>
    <s v="NER"/>
    <x v="0"/>
    <s v="M"/>
    <s v="Import"/>
    <n v="0"/>
    <s v="W00"/>
    <x v="0"/>
    <n v="0"/>
    <s v="W00"/>
    <s v="World"/>
    <s v="H5"/>
    <s v="HS"/>
    <b v="1"/>
    <n v="310590"/>
    <s v="Fertilizers, mineral or chemical n.e.c. in heading no. 3105"/>
    <s v="Other NPK"/>
    <s v="NPKs"/>
    <x v="6"/>
    <x v="2"/>
    <b v="1"/>
    <s v="C00"/>
    <s v="TOTAL CPC"/>
    <n v="0"/>
    <n v="0"/>
    <s v="TOTAL MOT"/>
    <n v="8"/>
    <s v="kg"/>
    <n v="917000"/>
    <b v="0"/>
    <n v="8"/>
    <s v="kg"/>
    <n v="917000"/>
    <b v="0"/>
    <n v="917000"/>
    <b v="0"/>
    <n v="0"/>
    <b v="0"/>
    <s v="298014.65"/>
    <n v="0"/>
    <s v="298014.65"/>
    <n v="0"/>
    <b v="0"/>
    <b v="1"/>
  </r>
  <r>
    <s v="C"/>
    <s v="A"/>
    <n v="20210101"/>
    <n v="2021"/>
    <n v="52"/>
    <x v="1"/>
    <n v="562"/>
    <s v="NER"/>
    <x v="0"/>
    <s v="M"/>
    <s v="Import"/>
    <n v="204"/>
    <s v="BEN"/>
    <x v="2"/>
    <n v="0"/>
    <s v="W00"/>
    <s v="World"/>
    <s v="H5"/>
    <s v="HS"/>
    <b v="1"/>
    <n v="310590"/>
    <s v="Fertilizers, mineral or chemical n.e.c. in heading no. 3105"/>
    <s v="Other NPK"/>
    <s v="NPKs"/>
    <x v="6"/>
    <x v="2"/>
    <b v="1"/>
    <s v="C00"/>
    <s v="TOTAL CPC"/>
    <n v="0"/>
    <n v="0"/>
    <s v="TOTAL MOT"/>
    <n v="8"/>
    <s v="kg"/>
    <n v="822000"/>
    <b v="0"/>
    <n v="8"/>
    <s v="kg"/>
    <n v="822000"/>
    <b v="0"/>
    <n v="822000"/>
    <b v="0"/>
    <n v="0"/>
    <b v="0"/>
    <s v="272304.09"/>
    <n v="0"/>
    <s v="272304.09"/>
    <n v="0"/>
    <b v="1"/>
    <b v="0"/>
  </r>
  <r>
    <s v="C"/>
    <s v="A"/>
    <n v="20210101"/>
    <n v="2021"/>
    <n v="52"/>
    <x v="1"/>
    <n v="562"/>
    <s v="NER"/>
    <x v="0"/>
    <s v="M"/>
    <s v="Import"/>
    <n v="566"/>
    <s v="NGA"/>
    <x v="8"/>
    <n v="0"/>
    <s v="W00"/>
    <s v="World"/>
    <s v="H5"/>
    <s v="HS"/>
    <b v="1"/>
    <n v="310590"/>
    <s v="Fertilizers, mineral or chemical n.e.c. in heading no. 3105"/>
    <s v="Other NPK"/>
    <s v="NPKs"/>
    <x v="6"/>
    <x v="2"/>
    <b v="1"/>
    <s v="C00"/>
    <s v="TOTAL CPC"/>
    <n v="0"/>
    <n v="0"/>
    <s v="TOTAL MOT"/>
    <n v="8"/>
    <s v="kg"/>
    <n v="95000"/>
    <b v="0"/>
    <n v="8"/>
    <s v="kg"/>
    <n v="95000"/>
    <b v="0"/>
    <n v="95000"/>
    <b v="0"/>
    <n v="0"/>
    <b v="0"/>
    <s v="25710.56"/>
    <n v="0"/>
    <s v="25710.56"/>
    <n v="0"/>
    <b v="1"/>
    <b v="0"/>
  </r>
  <r>
    <s v="C"/>
    <s v="A"/>
    <n v="20200101"/>
    <n v="2020"/>
    <n v="52"/>
    <x v="2"/>
    <n v="180"/>
    <s v="COD"/>
    <x v="1"/>
    <s v="M"/>
    <s v="Import"/>
    <n v="0"/>
    <s v="W00"/>
    <x v="0"/>
    <n v="0"/>
    <s v="W00"/>
    <s v="World"/>
    <s v="H4"/>
    <s v="HS"/>
    <b v="1"/>
    <n v="31"/>
    <s v="Fertilizers"/>
    <s v="Fertilizers"/>
    <s v="Others"/>
    <x v="0"/>
    <x v="0"/>
    <b v="0"/>
    <s v="C00"/>
    <s v="TOTAL CPC"/>
    <n v="0"/>
    <n v="0"/>
    <s v="TOTAL MOT"/>
    <n v="-1"/>
    <s v="N/A"/>
    <n v="0"/>
    <b v="0"/>
    <n v="-1"/>
    <s v="N/A"/>
    <n v="0"/>
    <b v="0"/>
    <n v="0"/>
    <b v="1"/>
    <n v="0"/>
    <b v="0"/>
    <s v="65042555.935"/>
    <n v="0"/>
    <s v="65042555.935"/>
    <n v="4"/>
    <b v="0"/>
    <b v="1"/>
  </r>
  <r>
    <s v="C"/>
    <s v="A"/>
    <n v="20200101"/>
    <n v="2020"/>
    <n v="52"/>
    <x v="2"/>
    <n v="180"/>
    <s v="COD"/>
    <x v="1"/>
    <s v="M"/>
    <s v="Import"/>
    <n v="24"/>
    <s v="AGO"/>
    <x v="17"/>
    <n v="0"/>
    <s v="W00"/>
    <s v="World"/>
    <s v="H4"/>
    <s v="HS"/>
    <b v="1"/>
    <n v="31"/>
    <s v="Fertilizers"/>
    <s v="Fertilizers"/>
    <s v="Others"/>
    <x v="0"/>
    <x v="0"/>
    <b v="0"/>
    <s v="C00"/>
    <s v="TOTAL CPC"/>
    <n v="0"/>
    <n v="0"/>
    <s v="TOTAL MOT"/>
    <n v="-1"/>
    <s v="N/A"/>
    <n v="0"/>
    <b v="0"/>
    <n v="-1"/>
    <s v="N/A"/>
    <n v="0"/>
    <b v="0"/>
    <n v="0"/>
    <b v="0"/>
    <n v="0"/>
    <b v="0"/>
    <s v="518631.766"/>
    <n v="0"/>
    <s v="518631.766"/>
    <n v="0"/>
    <b v="0"/>
    <b v="1"/>
  </r>
  <r>
    <s v="C"/>
    <s v="A"/>
    <n v="20200101"/>
    <n v="2020"/>
    <n v="52"/>
    <x v="2"/>
    <n v="180"/>
    <s v="COD"/>
    <x v="1"/>
    <s v="M"/>
    <s v="Import"/>
    <n v="56"/>
    <s v="BEL"/>
    <x v="18"/>
    <n v="0"/>
    <s v="W00"/>
    <s v="World"/>
    <s v="H4"/>
    <s v="HS"/>
    <b v="1"/>
    <n v="31"/>
    <s v="Fertilizers"/>
    <s v="Fertilizers"/>
    <s v="Others"/>
    <x v="0"/>
    <x v="0"/>
    <b v="0"/>
    <s v="C00"/>
    <s v="TOTAL CPC"/>
    <n v="0"/>
    <n v="0"/>
    <s v="TOTAL MOT"/>
    <n v="-1"/>
    <s v="N/A"/>
    <n v="0"/>
    <b v="0"/>
    <n v="-1"/>
    <s v="N/A"/>
    <n v="0"/>
    <b v="0"/>
    <n v="0"/>
    <b v="0"/>
    <n v="0"/>
    <b v="0"/>
    <s v="302349.207"/>
    <n v="0"/>
    <s v="302349.207"/>
    <n v="0"/>
    <b v="0"/>
    <b v="1"/>
  </r>
  <r>
    <s v="C"/>
    <s v="A"/>
    <n v="20200101"/>
    <n v="2020"/>
    <n v="52"/>
    <x v="2"/>
    <n v="180"/>
    <s v="COD"/>
    <x v="1"/>
    <s v="M"/>
    <s v="Import"/>
    <n v="120"/>
    <s v="CMR"/>
    <x v="46"/>
    <n v="0"/>
    <s v="W00"/>
    <s v="World"/>
    <s v="H4"/>
    <s v="HS"/>
    <b v="1"/>
    <n v="31"/>
    <s v="Fertilizers"/>
    <s v="Fertilizers"/>
    <s v="Others"/>
    <x v="0"/>
    <x v="0"/>
    <b v="0"/>
    <s v="C00"/>
    <s v="TOTAL CPC"/>
    <n v="0"/>
    <n v="0"/>
    <s v="TOTAL MOT"/>
    <n v="-1"/>
    <s v="N/A"/>
    <n v="0"/>
    <b v="0"/>
    <n v="-1"/>
    <s v="N/A"/>
    <n v="0"/>
    <b v="0"/>
    <n v="0"/>
    <b v="0"/>
    <n v="0"/>
    <b v="0"/>
    <s v="266.408"/>
    <n v="0"/>
    <s v="266.408"/>
    <n v="0"/>
    <b v="0"/>
    <b v="1"/>
  </r>
  <r>
    <s v="C"/>
    <s v="A"/>
    <n v="20200101"/>
    <n v="2020"/>
    <n v="52"/>
    <x v="2"/>
    <n v="180"/>
    <s v="COD"/>
    <x v="1"/>
    <s v="M"/>
    <s v="Import"/>
    <n v="124"/>
    <s v="CAN"/>
    <x v="47"/>
    <n v="0"/>
    <s v="W00"/>
    <s v="World"/>
    <s v="H4"/>
    <s v="HS"/>
    <b v="1"/>
    <n v="31"/>
    <s v="Fertilizers"/>
    <s v="Fertilizers"/>
    <s v="Others"/>
    <x v="0"/>
    <x v="0"/>
    <b v="0"/>
    <s v="C00"/>
    <s v="TOTAL CPC"/>
    <n v="0"/>
    <n v="0"/>
    <s v="TOTAL MOT"/>
    <n v="-1"/>
    <s v="N/A"/>
    <n v="0"/>
    <b v="0"/>
    <n v="-1"/>
    <s v="N/A"/>
    <n v="0"/>
    <b v="0"/>
    <n v="0"/>
    <b v="0"/>
    <n v="0"/>
    <b v="0"/>
    <s v="666.253"/>
    <n v="0"/>
    <s v="666.253"/>
    <n v="0"/>
    <b v="0"/>
    <b v="1"/>
  </r>
  <r>
    <s v="C"/>
    <s v="A"/>
    <n v="20200101"/>
    <n v="2020"/>
    <n v="52"/>
    <x v="2"/>
    <n v="180"/>
    <s v="COD"/>
    <x v="1"/>
    <s v="M"/>
    <s v="Import"/>
    <n v="156"/>
    <s v="CHN"/>
    <x v="1"/>
    <n v="0"/>
    <s v="W00"/>
    <s v="World"/>
    <s v="H4"/>
    <s v="HS"/>
    <b v="1"/>
    <n v="31"/>
    <s v="Fertilizers"/>
    <s v="Fertilizers"/>
    <s v="Others"/>
    <x v="0"/>
    <x v="0"/>
    <b v="0"/>
    <s v="C00"/>
    <s v="TOTAL CPC"/>
    <n v="0"/>
    <n v="0"/>
    <s v="TOTAL MOT"/>
    <n v="-1"/>
    <s v="N/A"/>
    <n v="0"/>
    <b v="0"/>
    <n v="-1"/>
    <s v="N/A"/>
    <n v="0"/>
    <b v="0"/>
    <n v="0"/>
    <b v="1"/>
    <n v="0"/>
    <b v="0"/>
    <s v="3408938.844"/>
    <n v="0"/>
    <s v="3408938.844"/>
    <n v="4"/>
    <b v="0"/>
    <b v="1"/>
  </r>
  <r>
    <s v="C"/>
    <s v="A"/>
    <n v="20200101"/>
    <n v="2020"/>
    <n v="52"/>
    <x v="2"/>
    <n v="180"/>
    <s v="COD"/>
    <x v="1"/>
    <s v="M"/>
    <s v="Import"/>
    <n v="276"/>
    <s v="DEU"/>
    <x v="4"/>
    <n v="0"/>
    <s v="W00"/>
    <s v="World"/>
    <s v="H4"/>
    <s v="HS"/>
    <b v="1"/>
    <n v="31"/>
    <s v="Fertilizers"/>
    <s v="Fertilizers"/>
    <s v="Others"/>
    <x v="0"/>
    <x v="0"/>
    <b v="0"/>
    <s v="C00"/>
    <s v="TOTAL CPC"/>
    <n v="0"/>
    <n v="0"/>
    <s v="TOTAL MOT"/>
    <n v="-1"/>
    <s v="N/A"/>
    <n v="0"/>
    <b v="0"/>
    <n v="-1"/>
    <s v="N/A"/>
    <n v="0"/>
    <b v="0"/>
    <n v="0"/>
    <b v="0"/>
    <n v="0"/>
    <b v="0"/>
    <s v="340867.286"/>
    <n v="0"/>
    <s v="340867.286"/>
    <n v="0"/>
    <b v="0"/>
    <b v="1"/>
  </r>
  <r>
    <s v="C"/>
    <s v="A"/>
    <n v="20200101"/>
    <n v="2020"/>
    <n v="52"/>
    <x v="2"/>
    <n v="180"/>
    <s v="COD"/>
    <x v="1"/>
    <s v="M"/>
    <s v="Import"/>
    <n v="404"/>
    <s v="KEN"/>
    <x v="22"/>
    <n v="0"/>
    <s v="W00"/>
    <s v="World"/>
    <s v="H4"/>
    <s v="HS"/>
    <b v="1"/>
    <n v="31"/>
    <s v="Fertilizers"/>
    <s v="Fertilizers"/>
    <s v="Others"/>
    <x v="0"/>
    <x v="0"/>
    <b v="0"/>
    <s v="C00"/>
    <s v="TOTAL CPC"/>
    <n v="0"/>
    <n v="0"/>
    <s v="TOTAL MOT"/>
    <n v="-1"/>
    <s v="N/A"/>
    <n v="0"/>
    <b v="0"/>
    <n v="-1"/>
    <s v="N/A"/>
    <n v="0"/>
    <b v="0"/>
    <n v="0"/>
    <b v="0"/>
    <n v="0"/>
    <b v="0"/>
    <s v="95887.545"/>
    <n v="0"/>
    <s v="95887.545"/>
    <n v="0"/>
    <b v="0"/>
    <b v="1"/>
  </r>
  <r>
    <s v="C"/>
    <s v="A"/>
    <n v="20200101"/>
    <n v="2020"/>
    <n v="52"/>
    <x v="2"/>
    <n v="180"/>
    <s v="COD"/>
    <x v="1"/>
    <s v="M"/>
    <s v="Import"/>
    <n v="440"/>
    <s v="LTU"/>
    <x v="24"/>
    <n v="0"/>
    <s v="W00"/>
    <s v="World"/>
    <s v="H4"/>
    <s v="HS"/>
    <b v="1"/>
    <n v="31"/>
    <s v="Fertilizers"/>
    <s v="Fertilizers"/>
    <s v="Others"/>
    <x v="0"/>
    <x v="0"/>
    <b v="0"/>
    <s v="C00"/>
    <s v="TOTAL CPC"/>
    <n v="0"/>
    <n v="0"/>
    <s v="TOTAL MOT"/>
    <n v="-1"/>
    <s v="N/A"/>
    <n v="0"/>
    <b v="0"/>
    <n v="-1"/>
    <s v="N/A"/>
    <n v="0"/>
    <b v="0"/>
    <n v="0"/>
    <b v="0"/>
    <n v="0"/>
    <b v="0"/>
    <s v="1338707.894"/>
    <n v="0"/>
    <s v="1338707.894"/>
    <n v="0"/>
    <b v="0"/>
    <b v="1"/>
  </r>
  <r>
    <s v="C"/>
    <s v="A"/>
    <n v="20200101"/>
    <n v="2020"/>
    <n v="52"/>
    <x v="2"/>
    <n v="180"/>
    <s v="COD"/>
    <x v="1"/>
    <s v="M"/>
    <s v="Import"/>
    <n v="504"/>
    <s v="MAR"/>
    <x v="43"/>
    <n v="0"/>
    <s v="W00"/>
    <s v="World"/>
    <s v="H4"/>
    <s v="HS"/>
    <b v="1"/>
    <n v="31"/>
    <s v="Fertilizers"/>
    <s v="Fertilizers"/>
    <s v="Others"/>
    <x v="0"/>
    <x v="0"/>
    <b v="0"/>
    <s v="C00"/>
    <s v="TOTAL CPC"/>
    <n v="0"/>
    <n v="0"/>
    <s v="TOTAL MOT"/>
    <n v="-1"/>
    <s v="N/A"/>
    <n v="0"/>
    <b v="0"/>
    <n v="-1"/>
    <s v="N/A"/>
    <n v="0"/>
    <b v="0"/>
    <n v="0"/>
    <b v="0"/>
    <n v="0"/>
    <b v="0"/>
    <s v="247748.327"/>
    <n v="0"/>
    <s v="247748.327"/>
    <n v="0"/>
    <b v="0"/>
    <b v="1"/>
  </r>
  <r>
    <s v="C"/>
    <s v="A"/>
    <n v="20200101"/>
    <n v="2020"/>
    <n v="52"/>
    <x v="2"/>
    <n v="180"/>
    <s v="COD"/>
    <x v="1"/>
    <s v="M"/>
    <s v="Import"/>
    <n v="508"/>
    <s v="MOZ"/>
    <x v="26"/>
    <n v="0"/>
    <s v="W00"/>
    <s v="World"/>
    <s v="H4"/>
    <s v="HS"/>
    <b v="1"/>
    <n v="31"/>
    <s v="Fertilizers"/>
    <s v="Fertilizers"/>
    <s v="Others"/>
    <x v="0"/>
    <x v="0"/>
    <b v="0"/>
    <s v="C00"/>
    <s v="TOTAL CPC"/>
    <n v="0"/>
    <n v="0"/>
    <s v="TOTAL MOT"/>
    <n v="-1"/>
    <s v="N/A"/>
    <n v="0"/>
    <b v="0"/>
    <n v="-1"/>
    <s v="N/A"/>
    <n v="0"/>
    <b v="0"/>
    <n v="0"/>
    <b v="0"/>
    <n v="0"/>
    <b v="0"/>
    <s v="2387966.757"/>
    <n v="0"/>
    <s v="2387966.757"/>
    <n v="0"/>
    <b v="0"/>
    <b v="1"/>
  </r>
  <r>
    <s v="C"/>
    <s v="A"/>
    <n v="20200101"/>
    <n v="2020"/>
    <n v="52"/>
    <x v="2"/>
    <n v="180"/>
    <s v="COD"/>
    <x v="1"/>
    <s v="M"/>
    <s v="Import"/>
    <n v="528"/>
    <s v="NLD"/>
    <x v="7"/>
    <n v="0"/>
    <s v="W00"/>
    <s v="World"/>
    <s v="H4"/>
    <s v="HS"/>
    <b v="1"/>
    <n v="31"/>
    <s v="Fertilizers"/>
    <s v="Fertilizers"/>
    <s v="Others"/>
    <x v="0"/>
    <x v="0"/>
    <b v="0"/>
    <s v="C00"/>
    <s v="TOTAL CPC"/>
    <n v="0"/>
    <n v="0"/>
    <s v="TOTAL MOT"/>
    <n v="-1"/>
    <s v="N/A"/>
    <n v="0"/>
    <b v="0"/>
    <n v="-1"/>
    <s v="N/A"/>
    <n v="0"/>
    <b v="0"/>
    <n v="0"/>
    <b v="1"/>
    <n v="0"/>
    <b v="0"/>
    <s v="977.058"/>
    <n v="0"/>
    <s v="977.058"/>
    <n v="4"/>
    <b v="0"/>
    <b v="1"/>
  </r>
  <r>
    <s v="C"/>
    <s v="A"/>
    <n v="20200101"/>
    <n v="2020"/>
    <n v="52"/>
    <x v="2"/>
    <n v="180"/>
    <s v="COD"/>
    <x v="1"/>
    <s v="M"/>
    <s v="Import"/>
    <n v="643"/>
    <s v="RUS"/>
    <x v="9"/>
    <n v="0"/>
    <s v="W00"/>
    <s v="World"/>
    <s v="H4"/>
    <s v="HS"/>
    <b v="1"/>
    <n v="31"/>
    <s v="Fertilizers"/>
    <s v="Fertilizers"/>
    <s v="Others"/>
    <x v="0"/>
    <x v="0"/>
    <b v="0"/>
    <s v="C00"/>
    <s v="TOTAL CPC"/>
    <n v="0"/>
    <n v="0"/>
    <s v="TOTAL MOT"/>
    <n v="-1"/>
    <s v="N/A"/>
    <n v="0"/>
    <b v="0"/>
    <n v="-1"/>
    <s v="N/A"/>
    <n v="0"/>
    <b v="0"/>
    <n v="0"/>
    <b v="1"/>
    <n v="0"/>
    <b v="0"/>
    <s v="12678951.581"/>
    <n v="0"/>
    <s v="12678951.581"/>
    <n v="4"/>
    <b v="0"/>
    <b v="1"/>
  </r>
  <r>
    <s v="C"/>
    <s v="A"/>
    <n v="20200101"/>
    <n v="2020"/>
    <n v="52"/>
    <x v="2"/>
    <n v="180"/>
    <s v="COD"/>
    <x v="1"/>
    <s v="M"/>
    <s v="Import"/>
    <n v="646"/>
    <s v="RWA"/>
    <x v="28"/>
    <n v="0"/>
    <s v="W00"/>
    <s v="World"/>
    <s v="H4"/>
    <s v="HS"/>
    <b v="1"/>
    <n v="31"/>
    <s v="Fertilizers"/>
    <s v="Fertilizers"/>
    <s v="Others"/>
    <x v="0"/>
    <x v="0"/>
    <b v="0"/>
    <s v="C00"/>
    <s v="TOTAL CPC"/>
    <n v="0"/>
    <n v="0"/>
    <s v="TOTAL MOT"/>
    <n v="-1"/>
    <s v="N/A"/>
    <n v="0"/>
    <b v="0"/>
    <n v="-1"/>
    <s v="N/A"/>
    <n v="0"/>
    <b v="0"/>
    <n v="0"/>
    <b v="0"/>
    <n v="0"/>
    <b v="0"/>
    <s v="1151.548"/>
    <n v="0"/>
    <s v="1151.548"/>
    <n v="0"/>
    <b v="0"/>
    <b v="1"/>
  </r>
  <r>
    <s v="C"/>
    <s v="A"/>
    <n v="20200101"/>
    <n v="2020"/>
    <n v="52"/>
    <x v="2"/>
    <n v="180"/>
    <s v="COD"/>
    <x v="1"/>
    <s v="M"/>
    <s v="Import"/>
    <n v="682"/>
    <s v="SAU"/>
    <x v="48"/>
    <n v="0"/>
    <s v="W00"/>
    <s v="World"/>
    <s v="H4"/>
    <s v="HS"/>
    <b v="1"/>
    <n v="31"/>
    <s v="Fertilizers"/>
    <s v="Fertilizers"/>
    <s v="Others"/>
    <x v="0"/>
    <x v="0"/>
    <b v="0"/>
    <s v="C00"/>
    <s v="TOTAL CPC"/>
    <n v="0"/>
    <n v="0"/>
    <s v="TOTAL MOT"/>
    <n v="-1"/>
    <s v="N/A"/>
    <n v="0"/>
    <b v="0"/>
    <n v="-1"/>
    <s v="N/A"/>
    <n v="0"/>
    <b v="0"/>
    <n v="0"/>
    <b v="0"/>
    <n v="0"/>
    <b v="0"/>
    <s v="18995.655"/>
    <n v="0"/>
    <s v="18995.655"/>
    <n v="0"/>
    <b v="0"/>
    <b v="1"/>
  </r>
  <r>
    <s v="C"/>
    <s v="A"/>
    <n v="20200101"/>
    <n v="2020"/>
    <n v="52"/>
    <x v="2"/>
    <n v="180"/>
    <s v="COD"/>
    <x v="1"/>
    <s v="M"/>
    <s v="Import"/>
    <n v="686"/>
    <s v="SEN"/>
    <x v="10"/>
    <n v="0"/>
    <s v="W00"/>
    <s v="World"/>
    <s v="H4"/>
    <s v="HS"/>
    <b v="1"/>
    <n v="31"/>
    <s v="Fertilizers"/>
    <s v="Fertilizers"/>
    <s v="Others"/>
    <x v="0"/>
    <x v="0"/>
    <b v="0"/>
    <s v="C00"/>
    <s v="TOTAL CPC"/>
    <n v="0"/>
    <n v="0"/>
    <s v="TOTAL MOT"/>
    <n v="-1"/>
    <s v="N/A"/>
    <n v="0"/>
    <b v="0"/>
    <n v="-1"/>
    <s v="N/A"/>
    <n v="0"/>
    <b v="0"/>
    <n v="0"/>
    <b v="0"/>
    <n v="0"/>
    <b v="0"/>
    <s v="30019.747"/>
    <n v="0"/>
    <s v="30019.747"/>
    <n v="0"/>
    <b v="0"/>
    <b v="1"/>
  </r>
  <r>
    <s v="C"/>
    <s v="A"/>
    <n v="20200101"/>
    <n v="2020"/>
    <n v="52"/>
    <x v="2"/>
    <n v="180"/>
    <s v="COD"/>
    <x v="1"/>
    <s v="M"/>
    <s v="Import"/>
    <n v="699"/>
    <s v="IND"/>
    <x v="11"/>
    <n v="0"/>
    <s v="W00"/>
    <s v="World"/>
    <s v="H4"/>
    <s v="HS"/>
    <b v="1"/>
    <n v="31"/>
    <s v="Fertilizers"/>
    <s v="Fertilizers"/>
    <s v="Others"/>
    <x v="0"/>
    <x v="0"/>
    <b v="0"/>
    <s v="C00"/>
    <s v="TOTAL CPC"/>
    <n v="0"/>
    <n v="0"/>
    <s v="TOTAL MOT"/>
    <n v="-1"/>
    <s v="N/A"/>
    <n v="0"/>
    <b v="0"/>
    <n v="-1"/>
    <s v="N/A"/>
    <n v="0"/>
    <b v="0"/>
    <n v="0"/>
    <b v="0"/>
    <n v="0"/>
    <b v="0"/>
    <s v="127075.872"/>
    <n v="0"/>
    <s v="127075.872"/>
    <n v="0"/>
    <b v="0"/>
    <b v="1"/>
  </r>
  <r>
    <s v="C"/>
    <s v="A"/>
    <n v="20200101"/>
    <n v="2020"/>
    <n v="52"/>
    <x v="2"/>
    <n v="180"/>
    <s v="COD"/>
    <x v="1"/>
    <s v="M"/>
    <s v="Import"/>
    <n v="704"/>
    <s v="VNM"/>
    <x v="29"/>
    <n v="0"/>
    <s v="W00"/>
    <s v="World"/>
    <s v="H4"/>
    <s v="HS"/>
    <b v="1"/>
    <n v="31"/>
    <s v="Fertilizers"/>
    <s v="Fertilizers"/>
    <s v="Others"/>
    <x v="0"/>
    <x v="0"/>
    <b v="0"/>
    <s v="C00"/>
    <s v="TOTAL CPC"/>
    <n v="0"/>
    <n v="0"/>
    <s v="TOTAL MOT"/>
    <n v="-1"/>
    <s v="N/A"/>
    <n v="0"/>
    <b v="0"/>
    <n v="-1"/>
    <s v="N/A"/>
    <n v="0"/>
    <b v="0"/>
    <n v="0"/>
    <b v="0"/>
    <n v="0"/>
    <b v="0"/>
    <s v="6785779.854"/>
    <n v="0"/>
    <s v="6785779.854"/>
    <n v="0"/>
    <b v="0"/>
    <b v="1"/>
  </r>
  <r>
    <s v="C"/>
    <s v="A"/>
    <n v="20200101"/>
    <n v="2020"/>
    <n v="52"/>
    <x v="2"/>
    <n v="180"/>
    <s v="COD"/>
    <x v="1"/>
    <s v="M"/>
    <s v="Import"/>
    <n v="710"/>
    <s v="ZAF"/>
    <x v="30"/>
    <n v="0"/>
    <s v="W00"/>
    <s v="World"/>
    <s v="H4"/>
    <s v="HS"/>
    <b v="1"/>
    <n v="31"/>
    <s v="Fertilizers"/>
    <s v="Fertilizers"/>
    <s v="Others"/>
    <x v="0"/>
    <x v="0"/>
    <b v="0"/>
    <s v="C00"/>
    <s v="TOTAL CPC"/>
    <n v="0"/>
    <n v="0"/>
    <s v="TOTAL MOT"/>
    <n v="-1"/>
    <s v="N/A"/>
    <n v="0"/>
    <b v="0"/>
    <n v="-1"/>
    <s v="N/A"/>
    <n v="0"/>
    <b v="0"/>
    <n v="0"/>
    <b v="0"/>
    <n v="0"/>
    <b v="0"/>
    <s v="23809893.117"/>
    <n v="0"/>
    <s v="23809893.117"/>
    <n v="0"/>
    <b v="0"/>
    <b v="1"/>
  </r>
  <r>
    <s v="C"/>
    <s v="A"/>
    <n v="20200101"/>
    <n v="2020"/>
    <n v="52"/>
    <x v="2"/>
    <n v="180"/>
    <s v="COD"/>
    <x v="1"/>
    <s v="M"/>
    <s v="Import"/>
    <n v="724"/>
    <s v="ESP"/>
    <x v="12"/>
    <n v="0"/>
    <s v="W00"/>
    <s v="World"/>
    <s v="H4"/>
    <s v="HS"/>
    <b v="1"/>
    <n v="31"/>
    <s v="Fertilizers"/>
    <s v="Fertilizers"/>
    <s v="Others"/>
    <x v="0"/>
    <x v="0"/>
    <b v="0"/>
    <s v="C00"/>
    <s v="TOTAL CPC"/>
    <n v="0"/>
    <n v="0"/>
    <s v="TOTAL MOT"/>
    <n v="-1"/>
    <s v="N/A"/>
    <n v="0"/>
    <b v="0"/>
    <n v="-1"/>
    <s v="N/A"/>
    <n v="0"/>
    <b v="0"/>
    <n v="0"/>
    <b v="0"/>
    <n v="0"/>
    <b v="0"/>
    <s v="14830.274"/>
    <n v="0"/>
    <s v="14830.274"/>
    <n v="0"/>
    <b v="0"/>
    <b v="1"/>
  </r>
  <r>
    <s v="C"/>
    <s v="A"/>
    <n v="20200101"/>
    <n v="2020"/>
    <n v="52"/>
    <x v="2"/>
    <n v="180"/>
    <s v="COD"/>
    <x v="1"/>
    <s v="M"/>
    <s v="Import"/>
    <n v="752"/>
    <s v="SWE"/>
    <x v="13"/>
    <n v="0"/>
    <s v="W00"/>
    <s v="World"/>
    <s v="H4"/>
    <s v="HS"/>
    <b v="1"/>
    <n v="31"/>
    <s v="Fertilizers"/>
    <s v="Fertilizers"/>
    <s v="Others"/>
    <x v="0"/>
    <x v="0"/>
    <b v="0"/>
    <s v="C00"/>
    <s v="TOTAL CPC"/>
    <n v="0"/>
    <n v="0"/>
    <s v="TOTAL MOT"/>
    <n v="-1"/>
    <s v="N/A"/>
    <n v="0"/>
    <b v="0"/>
    <n v="-1"/>
    <s v="N/A"/>
    <n v="0"/>
    <b v="0"/>
    <n v="0"/>
    <b v="0"/>
    <n v="0"/>
    <b v="0"/>
    <s v="28012.685"/>
    <n v="0"/>
    <s v="28012.685"/>
    <n v="0"/>
    <b v="0"/>
    <b v="1"/>
  </r>
  <r>
    <s v="C"/>
    <s v="A"/>
    <n v="20200101"/>
    <n v="2020"/>
    <n v="52"/>
    <x v="2"/>
    <n v="180"/>
    <s v="COD"/>
    <x v="1"/>
    <s v="M"/>
    <s v="Import"/>
    <n v="757"/>
    <s v="CHE"/>
    <x v="31"/>
    <n v="0"/>
    <s v="W00"/>
    <s v="World"/>
    <s v="H4"/>
    <s v="HS"/>
    <b v="1"/>
    <n v="31"/>
    <s v="Fertilizers"/>
    <s v="Fertilizers"/>
    <s v="Others"/>
    <x v="0"/>
    <x v="0"/>
    <b v="0"/>
    <s v="C00"/>
    <s v="TOTAL CPC"/>
    <n v="0"/>
    <n v="0"/>
    <s v="TOTAL MOT"/>
    <n v="-1"/>
    <s v="N/A"/>
    <n v="0"/>
    <b v="0"/>
    <n v="-1"/>
    <s v="N/A"/>
    <n v="0"/>
    <b v="0"/>
    <n v="0"/>
    <b v="0"/>
    <n v="0"/>
    <b v="0"/>
    <s v="895496.462"/>
    <n v="0"/>
    <s v="895496.462"/>
    <n v="0"/>
    <b v="0"/>
    <b v="1"/>
  </r>
  <r>
    <s v="C"/>
    <s v="A"/>
    <n v="20200101"/>
    <n v="2020"/>
    <n v="52"/>
    <x v="2"/>
    <n v="180"/>
    <s v="COD"/>
    <x v="1"/>
    <s v="M"/>
    <s v="Import"/>
    <n v="784"/>
    <s v="ARE"/>
    <x v="32"/>
    <n v="0"/>
    <s v="W00"/>
    <s v="World"/>
    <s v="H4"/>
    <s v="HS"/>
    <b v="1"/>
    <n v="31"/>
    <s v="Fertilizers"/>
    <s v="Fertilizers"/>
    <s v="Others"/>
    <x v="0"/>
    <x v="0"/>
    <b v="0"/>
    <s v="C00"/>
    <s v="TOTAL CPC"/>
    <n v="0"/>
    <n v="0"/>
    <s v="TOTAL MOT"/>
    <n v="-1"/>
    <s v="N/A"/>
    <n v="0"/>
    <b v="0"/>
    <n v="-1"/>
    <s v="N/A"/>
    <n v="0"/>
    <b v="0"/>
    <n v="0"/>
    <b v="0"/>
    <n v="0"/>
    <b v="0"/>
    <s v="1510.029"/>
    <n v="0"/>
    <s v="1510.029"/>
    <n v="0"/>
    <b v="0"/>
    <b v="1"/>
  </r>
  <r>
    <s v="C"/>
    <s v="A"/>
    <n v="20200101"/>
    <n v="2020"/>
    <n v="52"/>
    <x v="2"/>
    <n v="180"/>
    <s v="COD"/>
    <x v="1"/>
    <s v="M"/>
    <s v="Import"/>
    <n v="800"/>
    <s v="UGA"/>
    <x v="34"/>
    <n v="0"/>
    <s v="W00"/>
    <s v="World"/>
    <s v="H4"/>
    <s v="HS"/>
    <b v="1"/>
    <n v="31"/>
    <s v="Fertilizers"/>
    <s v="Fertilizers"/>
    <s v="Others"/>
    <x v="0"/>
    <x v="0"/>
    <b v="0"/>
    <s v="C00"/>
    <s v="TOTAL CPC"/>
    <n v="0"/>
    <n v="0"/>
    <s v="TOTAL MOT"/>
    <n v="-1"/>
    <s v="N/A"/>
    <n v="0"/>
    <b v="0"/>
    <n v="-1"/>
    <s v="N/A"/>
    <n v="0"/>
    <b v="0"/>
    <n v="0"/>
    <b v="0"/>
    <n v="0"/>
    <b v="0"/>
    <s v="26116.481"/>
    <n v="0"/>
    <s v="26116.481"/>
    <n v="0"/>
    <b v="0"/>
    <b v="1"/>
  </r>
  <r>
    <s v="C"/>
    <s v="A"/>
    <n v="20200101"/>
    <n v="2020"/>
    <n v="52"/>
    <x v="2"/>
    <n v="180"/>
    <s v="COD"/>
    <x v="1"/>
    <s v="M"/>
    <s v="Import"/>
    <n v="818"/>
    <s v="EGY"/>
    <x v="36"/>
    <n v="0"/>
    <s v="W00"/>
    <s v="World"/>
    <s v="H4"/>
    <s v="HS"/>
    <b v="1"/>
    <n v="31"/>
    <s v="Fertilizers"/>
    <s v="Fertilizers"/>
    <s v="Others"/>
    <x v="0"/>
    <x v="0"/>
    <b v="0"/>
    <s v="C00"/>
    <s v="TOTAL CPC"/>
    <n v="0"/>
    <n v="0"/>
    <s v="TOTAL MOT"/>
    <n v="-1"/>
    <s v="N/A"/>
    <n v="0"/>
    <b v="0"/>
    <n v="-1"/>
    <s v="N/A"/>
    <n v="0"/>
    <b v="0"/>
    <n v="0"/>
    <b v="0"/>
    <n v="0"/>
    <b v="0"/>
    <s v="72795.058"/>
    <n v="0"/>
    <s v="72795.058"/>
    <n v="0"/>
    <b v="0"/>
    <b v="1"/>
  </r>
  <r>
    <s v="C"/>
    <s v="A"/>
    <n v="20200101"/>
    <n v="2020"/>
    <n v="52"/>
    <x v="2"/>
    <n v="180"/>
    <s v="COD"/>
    <x v="1"/>
    <s v="M"/>
    <s v="Import"/>
    <n v="834"/>
    <s v="TZA"/>
    <x v="38"/>
    <n v="0"/>
    <s v="W00"/>
    <s v="World"/>
    <s v="H4"/>
    <s v="HS"/>
    <b v="1"/>
    <n v="31"/>
    <s v="Fertilizers"/>
    <s v="Fertilizers"/>
    <s v="Others"/>
    <x v="0"/>
    <x v="0"/>
    <b v="0"/>
    <s v="C00"/>
    <s v="TOTAL CPC"/>
    <n v="0"/>
    <n v="0"/>
    <s v="TOTAL MOT"/>
    <n v="-1"/>
    <s v="N/A"/>
    <n v="0"/>
    <b v="0"/>
    <n v="-1"/>
    <s v="N/A"/>
    <n v="0"/>
    <b v="0"/>
    <n v="0"/>
    <b v="0"/>
    <n v="0"/>
    <b v="0"/>
    <s v="182410.579"/>
    <n v="0"/>
    <s v="182410.579"/>
    <n v="0"/>
    <b v="0"/>
    <b v="1"/>
  </r>
  <r>
    <s v="C"/>
    <s v="A"/>
    <n v="20200101"/>
    <n v="2020"/>
    <n v="52"/>
    <x v="2"/>
    <n v="180"/>
    <s v="COD"/>
    <x v="1"/>
    <s v="M"/>
    <s v="Import"/>
    <n v="842"/>
    <s v="USA"/>
    <x v="15"/>
    <n v="0"/>
    <s v="W00"/>
    <s v="World"/>
    <s v="H4"/>
    <s v="HS"/>
    <b v="1"/>
    <n v="31"/>
    <s v="Fertilizers"/>
    <s v="Fertilizers"/>
    <s v="Others"/>
    <x v="0"/>
    <x v="0"/>
    <b v="0"/>
    <s v="C00"/>
    <s v="TOTAL CPC"/>
    <n v="0"/>
    <n v="0"/>
    <s v="TOTAL MOT"/>
    <n v="-1"/>
    <s v="N/A"/>
    <n v="0"/>
    <b v="0"/>
    <n v="-1"/>
    <s v="N/A"/>
    <n v="0"/>
    <b v="0"/>
    <n v="0"/>
    <b v="0"/>
    <n v="0"/>
    <b v="0"/>
    <s v="19038.875"/>
    <n v="0"/>
    <s v="19038.875"/>
    <n v="0"/>
    <b v="0"/>
    <b v="1"/>
  </r>
  <r>
    <s v="C"/>
    <s v="A"/>
    <n v="20200101"/>
    <n v="2020"/>
    <n v="52"/>
    <x v="2"/>
    <n v="180"/>
    <s v="COD"/>
    <x v="1"/>
    <s v="M"/>
    <s v="Import"/>
    <n v="894"/>
    <s v="ZMB"/>
    <x v="39"/>
    <n v="0"/>
    <s v="W00"/>
    <s v="World"/>
    <s v="H4"/>
    <s v="HS"/>
    <b v="1"/>
    <n v="31"/>
    <s v="Fertilizers"/>
    <s v="Fertilizers"/>
    <s v="Others"/>
    <x v="0"/>
    <x v="0"/>
    <b v="0"/>
    <s v="C00"/>
    <s v="TOTAL CPC"/>
    <n v="0"/>
    <n v="0"/>
    <s v="TOTAL MOT"/>
    <n v="-1"/>
    <s v="N/A"/>
    <n v="0"/>
    <b v="0"/>
    <n v="-1"/>
    <s v="N/A"/>
    <n v="0"/>
    <b v="0"/>
    <n v="0"/>
    <b v="0"/>
    <n v="0"/>
    <b v="0"/>
    <s v="11707470.772"/>
    <n v="0"/>
    <s v="11707470.772"/>
    <n v="0"/>
    <b v="0"/>
    <b v="1"/>
  </r>
  <r>
    <s v="C"/>
    <s v="A"/>
    <n v="20200101"/>
    <n v="2020"/>
    <n v="52"/>
    <x v="2"/>
    <n v="562"/>
    <s v="NER"/>
    <x v="0"/>
    <s v="M"/>
    <s v="Import"/>
    <n v="0"/>
    <s v="W00"/>
    <x v="0"/>
    <n v="0"/>
    <s v="W00"/>
    <s v="World"/>
    <s v="H5"/>
    <s v="HS"/>
    <b v="1"/>
    <n v="31"/>
    <s v="Fertilizers"/>
    <s v="Fertilizers"/>
    <s v="Others"/>
    <x v="0"/>
    <x v="0"/>
    <b v="0"/>
    <s v="C00"/>
    <s v="TOTAL CPC"/>
    <n v="0"/>
    <n v="0"/>
    <s v="TOTAL MOT"/>
    <n v="-1"/>
    <s v="N/A"/>
    <n v="0"/>
    <b v="0"/>
    <n v="-1"/>
    <s v="N/A"/>
    <n v="0"/>
    <b v="0"/>
    <n v="0"/>
    <b v="1"/>
    <n v="0"/>
    <b v="0"/>
    <s v="14937311.364"/>
    <n v="0"/>
    <s v="14937311.364"/>
    <n v="4"/>
    <b v="0"/>
    <b v="1"/>
  </r>
  <r>
    <s v="C"/>
    <s v="A"/>
    <n v="20200101"/>
    <n v="2020"/>
    <n v="52"/>
    <x v="2"/>
    <n v="562"/>
    <s v="NER"/>
    <x v="0"/>
    <s v="M"/>
    <s v="Import"/>
    <n v="156"/>
    <s v="CHN"/>
    <x v="1"/>
    <n v="0"/>
    <s v="W00"/>
    <s v="World"/>
    <s v="H5"/>
    <s v="HS"/>
    <b v="1"/>
    <n v="31"/>
    <s v="Fertilizers"/>
    <s v="Fertilizers"/>
    <s v="Others"/>
    <x v="0"/>
    <x v="0"/>
    <b v="0"/>
    <s v="C00"/>
    <s v="TOTAL CPC"/>
    <n v="0"/>
    <n v="0"/>
    <s v="TOTAL MOT"/>
    <n v="-1"/>
    <s v="N/A"/>
    <n v="0"/>
    <b v="0"/>
    <n v="-1"/>
    <s v="N/A"/>
    <n v="0"/>
    <b v="0"/>
    <n v="0"/>
    <b v="0"/>
    <n v="0"/>
    <b v="0"/>
    <s v="138284.638"/>
    <n v="0"/>
    <s v="138284.638"/>
    <n v="0"/>
    <b v="0"/>
    <b v="1"/>
  </r>
  <r>
    <s v="C"/>
    <s v="A"/>
    <n v="20200101"/>
    <n v="2020"/>
    <n v="52"/>
    <x v="2"/>
    <n v="562"/>
    <s v="NER"/>
    <x v="0"/>
    <s v="M"/>
    <s v="Import"/>
    <n v="204"/>
    <s v="BEN"/>
    <x v="2"/>
    <n v="0"/>
    <s v="W00"/>
    <s v="World"/>
    <s v="H5"/>
    <s v="HS"/>
    <b v="1"/>
    <n v="31"/>
    <s v="Fertilizers"/>
    <s v="Fertilizers"/>
    <s v="Others"/>
    <x v="0"/>
    <x v="0"/>
    <b v="0"/>
    <s v="C00"/>
    <s v="TOTAL CPC"/>
    <n v="0"/>
    <n v="0"/>
    <s v="TOTAL MOT"/>
    <n v="-1"/>
    <s v="N/A"/>
    <n v="0"/>
    <b v="0"/>
    <n v="-1"/>
    <s v="N/A"/>
    <n v="0"/>
    <b v="0"/>
    <n v="0"/>
    <b v="0"/>
    <n v="0"/>
    <b v="0"/>
    <s v="1391805.987"/>
    <n v="0"/>
    <s v="1391805.987"/>
    <n v="0"/>
    <b v="0"/>
    <b v="1"/>
  </r>
  <r>
    <s v="C"/>
    <s v="A"/>
    <n v="20200101"/>
    <n v="2020"/>
    <n v="52"/>
    <x v="2"/>
    <n v="562"/>
    <s v="NER"/>
    <x v="0"/>
    <s v="M"/>
    <s v="Import"/>
    <n v="251"/>
    <s v="FRA"/>
    <x v="3"/>
    <n v="0"/>
    <s v="W00"/>
    <s v="World"/>
    <s v="H5"/>
    <s v="HS"/>
    <b v="1"/>
    <n v="31"/>
    <s v="Fertilizers"/>
    <s v="Fertilizers"/>
    <s v="Others"/>
    <x v="0"/>
    <x v="0"/>
    <b v="0"/>
    <s v="C00"/>
    <s v="TOTAL CPC"/>
    <n v="0"/>
    <n v="0"/>
    <s v="TOTAL MOT"/>
    <n v="-1"/>
    <s v="N/A"/>
    <n v="0"/>
    <b v="0"/>
    <n v="-1"/>
    <s v="N/A"/>
    <n v="0"/>
    <b v="0"/>
    <n v="0"/>
    <b v="0"/>
    <n v="0"/>
    <b v="0"/>
    <s v="2194291.699"/>
    <n v="0"/>
    <s v="2194291.699"/>
    <n v="0"/>
    <b v="0"/>
    <b v="1"/>
  </r>
  <r>
    <s v="C"/>
    <s v="A"/>
    <n v="20200101"/>
    <n v="2020"/>
    <n v="52"/>
    <x v="2"/>
    <n v="562"/>
    <s v="NER"/>
    <x v="0"/>
    <s v="M"/>
    <s v="Import"/>
    <n v="288"/>
    <s v="GHA"/>
    <x v="5"/>
    <n v="0"/>
    <s v="W00"/>
    <s v="World"/>
    <s v="H5"/>
    <s v="HS"/>
    <b v="1"/>
    <n v="31"/>
    <s v="Fertilizers"/>
    <s v="Fertilizers"/>
    <s v="Others"/>
    <x v="0"/>
    <x v="0"/>
    <b v="0"/>
    <s v="C00"/>
    <s v="TOTAL CPC"/>
    <n v="0"/>
    <n v="0"/>
    <s v="TOTAL MOT"/>
    <n v="-1"/>
    <s v="N/A"/>
    <n v="0"/>
    <b v="0"/>
    <n v="-1"/>
    <s v="N/A"/>
    <n v="0"/>
    <b v="0"/>
    <n v="0"/>
    <b v="0"/>
    <n v="0"/>
    <b v="0"/>
    <s v="283657.088"/>
    <n v="0"/>
    <s v="283657.088"/>
    <n v="0"/>
    <b v="0"/>
    <b v="1"/>
  </r>
  <r>
    <s v="C"/>
    <s v="A"/>
    <n v="20200101"/>
    <n v="2020"/>
    <n v="52"/>
    <x v="2"/>
    <n v="562"/>
    <s v="NER"/>
    <x v="0"/>
    <s v="M"/>
    <s v="Import"/>
    <n v="384"/>
    <s v="CIV"/>
    <x v="6"/>
    <n v="0"/>
    <s v="W00"/>
    <s v="World"/>
    <s v="H5"/>
    <s v="HS"/>
    <b v="1"/>
    <n v="31"/>
    <s v="Fertilizers"/>
    <s v="Fertilizers"/>
    <s v="Others"/>
    <x v="0"/>
    <x v="0"/>
    <b v="0"/>
    <s v="C00"/>
    <s v="TOTAL CPC"/>
    <n v="0"/>
    <n v="0"/>
    <s v="TOTAL MOT"/>
    <n v="-1"/>
    <s v="N/A"/>
    <n v="0"/>
    <b v="0"/>
    <n v="-1"/>
    <s v="N/A"/>
    <n v="0"/>
    <b v="0"/>
    <n v="0"/>
    <b v="0"/>
    <n v="0"/>
    <b v="0"/>
    <s v="1360061.146"/>
    <n v="0"/>
    <s v="1360061.146"/>
    <n v="0"/>
    <b v="0"/>
    <b v="1"/>
  </r>
  <r>
    <s v="C"/>
    <s v="A"/>
    <n v="20200101"/>
    <n v="2020"/>
    <n v="52"/>
    <x v="2"/>
    <n v="562"/>
    <s v="NER"/>
    <x v="0"/>
    <s v="M"/>
    <s v="Import"/>
    <n v="566"/>
    <s v="NGA"/>
    <x v="8"/>
    <n v="0"/>
    <s v="W00"/>
    <s v="World"/>
    <s v="H5"/>
    <s v="HS"/>
    <b v="1"/>
    <n v="31"/>
    <s v="Fertilizers"/>
    <s v="Fertilizers"/>
    <s v="Others"/>
    <x v="0"/>
    <x v="0"/>
    <b v="0"/>
    <s v="C00"/>
    <s v="TOTAL CPC"/>
    <n v="0"/>
    <n v="0"/>
    <s v="TOTAL MOT"/>
    <n v="-1"/>
    <s v="N/A"/>
    <n v="0"/>
    <b v="0"/>
    <n v="-1"/>
    <s v="N/A"/>
    <n v="0"/>
    <b v="0"/>
    <n v="0"/>
    <b v="0"/>
    <n v="0"/>
    <b v="0"/>
    <s v="937069.856"/>
    <n v="0"/>
    <s v="937069.856"/>
    <n v="0"/>
    <b v="0"/>
    <b v="1"/>
  </r>
  <r>
    <s v="C"/>
    <s v="A"/>
    <n v="20200101"/>
    <n v="2020"/>
    <n v="52"/>
    <x v="2"/>
    <n v="562"/>
    <s v="NER"/>
    <x v="0"/>
    <s v="M"/>
    <s v="Import"/>
    <n v="643"/>
    <s v="RUS"/>
    <x v="9"/>
    <n v="0"/>
    <s v="W00"/>
    <s v="World"/>
    <s v="H5"/>
    <s v="HS"/>
    <b v="1"/>
    <n v="31"/>
    <s v="Fertilizers"/>
    <s v="Fertilizers"/>
    <s v="Others"/>
    <x v="0"/>
    <x v="0"/>
    <b v="0"/>
    <s v="C00"/>
    <s v="TOTAL CPC"/>
    <n v="0"/>
    <n v="0"/>
    <s v="TOTAL MOT"/>
    <n v="-1"/>
    <s v="N/A"/>
    <n v="0"/>
    <b v="0"/>
    <n v="-1"/>
    <s v="N/A"/>
    <n v="0"/>
    <b v="0"/>
    <n v="0"/>
    <b v="0"/>
    <n v="0"/>
    <b v="0"/>
    <s v="6796524.095"/>
    <n v="0"/>
    <s v="6796524.095"/>
    <n v="0"/>
    <b v="0"/>
    <b v="1"/>
  </r>
  <r>
    <s v="C"/>
    <s v="A"/>
    <n v="20200101"/>
    <n v="2020"/>
    <n v="52"/>
    <x v="2"/>
    <n v="562"/>
    <s v="NER"/>
    <x v="0"/>
    <s v="M"/>
    <s v="Import"/>
    <n v="724"/>
    <s v="ESP"/>
    <x v="12"/>
    <n v="0"/>
    <s v="W00"/>
    <s v="World"/>
    <s v="H5"/>
    <s v="HS"/>
    <b v="1"/>
    <n v="31"/>
    <s v="Fertilizers"/>
    <s v="Fertilizers"/>
    <s v="Others"/>
    <x v="0"/>
    <x v="0"/>
    <b v="0"/>
    <s v="C00"/>
    <s v="TOTAL CPC"/>
    <n v="0"/>
    <n v="0"/>
    <s v="TOTAL MOT"/>
    <n v="-1"/>
    <s v="N/A"/>
    <n v="0"/>
    <b v="0"/>
    <n v="-1"/>
    <s v="N/A"/>
    <n v="0"/>
    <b v="0"/>
    <n v="0"/>
    <b v="0"/>
    <n v="0"/>
    <b v="0"/>
    <s v="99482.585"/>
    <n v="0"/>
    <s v="99482.585"/>
    <n v="0"/>
    <b v="0"/>
    <b v="1"/>
  </r>
  <r>
    <s v="C"/>
    <s v="A"/>
    <n v="20200101"/>
    <n v="2020"/>
    <n v="52"/>
    <x v="2"/>
    <n v="562"/>
    <s v="NER"/>
    <x v="0"/>
    <s v="M"/>
    <s v="Import"/>
    <n v="752"/>
    <s v="SWE"/>
    <x v="13"/>
    <n v="0"/>
    <s v="W00"/>
    <s v="World"/>
    <s v="H5"/>
    <s v="HS"/>
    <b v="1"/>
    <n v="31"/>
    <s v="Fertilizers"/>
    <s v="Fertilizers"/>
    <s v="Others"/>
    <x v="0"/>
    <x v="0"/>
    <b v="0"/>
    <s v="C00"/>
    <s v="TOTAL CPC"/>
    <n v="0"/>
    <n v="0"/>
    <s v="TOTAL MOT"/>
    <n v="-1"/>
    <s v="N/A"/>
    <n v="0"/>
    <b v="0"/>
    <n v="-1"/>
    <s v="N/A"/>
    <n v="0"/>
    <b v="0"/>
    <n v="0"/>
    <b v="0"/>
    <n v="0"/>
    <b v="0"/>
    <s v="28328.6"/>
    <n v="0"/>
    <s v="28328.6"/>
    <n v="0"/>
    <b v="0"/>
    <b v="1"/>
  </r>
  <r>
    <s v="C"/>
    <s v="A"/>
    <n v="20200101"/>
    <n v="2020"/>
    <n v="52"/>
    <x v="2"/>
    <n v="562"/>
    <s v="NER"/>
    <x v="0"/>
    <s v="M"/>
    <s v="Import"/>
    <n v="768"/>
    <s v="TGO"/>
    <x v="14"/>
    <n v="0"/>
    <s v="W00"/>
    <s v="World"/>
    <s v="H5"/>
    <s v="HS"/>
    <b v="1"/>
    <n v="31"/>
    <s v="Fertilizers"/>
    <s v="Fertilizers"/>
    <s v="Others"/>
    <x v="0"/>
    <x v="0"/>
    <b v="0"/>
    <s v="C00"/>
    <s v="TOTAL CPC"/>
    <n v="0"/>
    <n v="0"/>
    <s v="TOTAL MOT"/>
    <n v="-1"/>
    <s v="N/A"/>
    <n v="0"/>
    <b v="0"/>
    <n v="-1"/>
    <s v="N/A"/>
    <n v="0"/>
    <b v="0"/>
    <n v="0"/>
    <b v="0"/>
    <n v="0"/>
    <b v="0"/>
    <s v="1575504.55"/>
    <n v="0"/>
    <s v="1575504.55"/>
    <n v="0"/>
    <b v="0"/>
    <b v="1"/>
  </r>
  <r>
    <s v="C"/>
    <s v="A"/>
    <n v="20200101"/>
    <n v="2020"/>
    <n v="52"/>
    <x v="2"/>
    <n v="562"/>
    <s v="NER"/>
    <x v="0"/>
    <s v="M"/>
    <s v="Import"/>
    <n v="842"/>
    <s v="USA"/>
    <x v="15"/>
    <n v="0"/>
    <s v="W00"/>
    <s v="World"/>
    <s v="H5"/>
    <s v="HS"/>
    <b v="1"/>
    <n v="31"/>
    <s v="Fertilizers"/>
    <s v="Fertilizers"/>
    <s v="Others"/>
    <x v="0"/>
    <x v="0"/>
    <b v="0"/>
    <s v="C00"/>
    <s v="TOTAL CPC"/>
    <n v="0"/>
    <n v="0"/>
    <s v="TOTAL MOT"/>
    <n v="-1"/>
    <s v="N/A"/>
    <n v="0"/>
    <b v="0"/>
    <n v="-1"/>
    <s v="N/A"/>
    <n v="0"/>
    <b v="0"/>
    <n v="0"/>
    <b v="1"/>
    <n v="0"/>
    <b v="0"/>
    <s v="5261.156"/>
    <n v="0"/>
    <s v="5261.156"/>
    <n v="4"/>
    <b v="0"/>
    <b v="1"/>
  </r>
  <r>
    <s v="C"/>
    <s v="A"/>
    <n v="20200101"/>
    <n v="2020"/>
    <n v="52"/>
    <x v="2"/>
    <n v="562"/>
    <s v="NER"/>
    <x v="0"/>
    <s v="M"/>
    <s v="Import"/>
    <n v="854"/>
    <s v="BFA"/>
    <x v="16"/>
    <n v="0"/>
    <s v="W00"/>
    <s v="World"/>
    <s v="H5"/>
    <s v="HS"/>
    <b v="1"/>
    <n v="31"/>
    <s v="Fertilizers"/>
    <s v="Fertilizers"/>
    <s v="Others"/>
    <x v="0"/>
    <x v="0"/>
    <b v="0"/>
    <s v="C00"/>
    <s v="TOTAL CPC"/>
    <n v="0"/>
    <n v="0"/>
    <s v="TOTAL MOT"/>
    <n v="-1"/>
    <s v="N/A"/>
    <n v="0"/>
    <b v="0"/>
    <n v="-1"/>
    <s v="N/A"/>
    <n v="0"/>
    <b v="0"/>
    <n v="0"/>
    <b v="0"/>
    <n v="0"/>
    <b v="0"/>
    <s v="127039.964"/>
    <n v="0"/>
    <s v="127039.964"/>
    <n v="0"/>
    <b v="0"/>
    <b v="1"/>
  </r>
  <r>
    <s v="C"/>
    <s v="A"/>
    <n v="20200101"/>
    <n v="2020"/>
    <n v="52"/>
    <x v="2"/>
    <n v="180"/>
    <s v="COD"/>
    <x v="1"/>
    <s v="M"/>
    <s v="Import"/>
    <n v="0"/>
    <s v="W00"/>
    <x v="0"/>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116530"/>
    <b v="0"/>
    <n v="8"/>
    <s v="kg"/>
    <n v="116530"/>
    <b v="0"/>
    <n v="116530"/>
    <b v="0"/>
    <n v="0"/>
    <b v="0"/>
    <s v="25627.751"/>
    <n v="0"/>
    <s v="25627.751"/>
    <n v="0"/>
    <b v="0"/>
    <b v="1"/>
  </r>
  <r>
    <s v="C"/>
    <s v="A"/>
    <n v="20200101"/>
    <n v="2020"/>
    <n v="52"/>
    <x v="2"/>
    <n v="180"/>
    <s v="COD"/>
    <x v="1"/>
    <s v="M"/>
    <s v="Import"/>
    <n v="156"/>
    <s v="CHN"/>
    <x v="1"/>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30"/>
    <b v="0"/>
    <n v="8"/>
    <s v="kg"/>
    <n v="30"/>
    <b v="0"/>
    <n v="30"/>
    <b v="0"/>
    <n v="0"/>
    <b v="0"/>
    <s v="51.546"/>
    <n v="0"/>
    <s v="51.546"/>
    <n v="0"/>
    <b v="0"/>
    <b v="1"/>
  </r>
  <r>
    <s v="C"/>
    <s v="A"/>
    <n v="20200101"/>
    <n v="2020"/>
    <n v="52"/>
    <x v="2"/>
    <n v="180"/>
    <s v="COD"/>
    <x v="1"/>
    <s v="M"/>
    <s v="Import"/>
    <n v="710"/>
    <s v="ZAF"/>
    <x v="30"/>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6250"/>
    <b v="0"/>
    <n v="8"/>
    <s v="kg"/>
    <n v="6250"/>
    <b v="0"/>
    <n v="6250"/>
    <b v="0"/>
    <n v="0"/>
    <b v="0"/>
    <s v="6015.783"/>
    <n v="0"/>
    <s v="6015.783"/>
    <n v="0"/>
    <b v="0"/>
    <b v="1"/>
  </r>
  <r>
    <s v="C"/>
    <s v="A"/>
    <n v="20200101"/>
    <n v="2020"/>
    <n v="52"/>
    <x v="2"/>
    <n v="180"/>
    <s v="COD"/>
    <x v="1"/>
    <s v="M"/>
    <s v="Import"/>
    <n v="800"/>
    <s v="UGA"/>
    <x v="34"/>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110250"/>
    <b v="0"/>
    <n v="8"/>
    <s v="kg"/>
    <n v="110250"/>
    <b v="0"/>
    <n v="110250"/>
    <b v="0"/>
    <n v="0"/>
    <b v="0"/>
    <s v="19560.422"/>
    <n v="0"/>
    <s v="19560.422"/>
    <n v="0"/>
    <b v="0"/>
    <b v="1"/>
  </r>
  <r>
    <s v="C"/>
    <s v="A"/>
    <n v="20200101"/>
    <n v="2020"/>
    <n v="52"/>
    <x v="2"/>
    <n v="562"/>
    <s v="NER"/>
    <x v="0"/>
    <s v="M"/>
    <s v="Import"/>
    <n v="0"/>
    <s v="W00"/>
    <x v="0"/>
    <n v="0"/>
    <s v="W00"/>
    <s v="World"/>
    <s v="H5"/>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23000"/>
    <b v="0"/>
    <n v="8"/>
    <s v="kg"/>
    <n v="23000"/>
    <b v="0"/>
    <n v="23000"/>
    <b v="0"/>
    <n v="0"/>
    <b v="0"/>
    <s v="5379.143"/>
    <n v="0"/>
    <s v="5379.143"/>
    <n v="0"/>
    <b v="0"/>
    <b v="1"/>
  </r>
  <r>
    <s v="C"/>
    <s v="A"/>
    <n v="20200101"/>
    <n v="2020"/>
    <n v="52"/>
    <x v="2"/>
    <n v="562"/>
    <s v="NER"/>
    <x v="0"/>
    <s v="M"/>
    <s v="Import"/>
    <n v="204"/>
    <s v="BEN"/>
    <x v="2"/>
    <n v="0"/>
    <s v="W00"/>
    <s v="World"/>
    <s v="H5"/>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3000"/>
    <b v="0"/>
    <n v="8"/>
    <s v="kg"/>
    <n v="3000"/>
    <b v="0"/>
    <n v="3000"/>
    <b v="0"/>
    <n v="0"/>
    <b v="0"/>
    <s v="156.289"/>
    <n v="0"/>
    <s v="156.289"/>
    <n v="0"/>
    <b v="0"/>
    <b v="1"/>
  </r>
  <r>
    <s v="C"/>
    <s v="A"/>
    <n v="20200101"/>
    <n v="2020"/>
    <n v="52"/>
    <x v="2"/>
    <n v="562"/>
    <s v="NER"/>
    <x v="0"/>
    <s v="M"/>
    <s v="Import"/>
    <n v="566"/>
    <s v="NGA"/>
    <x v="8"/>
    <n v="0"/>
    <s v="W00"/>
    <s v="World"/>
    <s v="H5"/>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20000"/>
    <b v="0"/>
    <n v="8"/>
    <s v="kg"/>
    <n v="20000"/>
    <b v="0"/>
    <n v="20000"/>
    <b v="0"/>
    <n v="0"/>
    <b v="0"/>
    <s v="5222.855"/>
    <n v="0"/>
    <s v="5222.855"/>
    <n v="0"/>
    <b v="0"/>
    <b v="1"/>
  </r>
  <r>
    <s v="C"/>
    <s v="A"/>
    <n v="20200101"/>
    <n v="2020"/>
    <n v="52"/>
    <x v="2"/>
    <n v="180"/>
    <s v="COD"/>
    <x v="1"/>
    <s v="M"/>
    <s v="Import"/>
    <n v="0"/>
    <s v="W00"/>
    <x v="0"/>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116530"/>
    <b v="0"/>
    <n v="8"/>
    <s v="kg"/>
    <n v="116530"/>
    <b v="0"/>
    <n v="116530"/>
    <b v="0"/>
    <n v="0"/>
    <b v="0"/>
    <s v="25627.751"/>
    <n v="0"/>
    <s v="25627.751"/>
    <n v="0"/>
    <b v="0"/>
    <b v="1"/>
  </r>
  <r>
    <s v="C"/>
    <s v="A"/>
    <n v="20200101"/>
    <n v="2020"/>
    <n v="52"/>
    <x v="2"/>
    <n v="180"/>
    <s v="COD"/>
    <x v="1"/>
    <s v="M"/>
    <s v="Import"/>
    <n v="156"/>
    <s v="CHN"/>
    <x v="1"/>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30"/>
    <b v="0"/>
    <n v="8"/>
    <s v="kg"/>
    <n v="30"/>
    <b v="0"/>
    <n v="30"/>
    <b v="0"/>
    <n v="0"/>
    <b v="0"/>
    <s v="51.546"/>
    <n v="0"/>
    <s v="51.546"/>
    <n v="0"/>
    <b v="0"/>
    <b v="1"/>
  </r>
  <r>
    <s v="C"/>
    <s v="A"/>
    <n v="20200101"/>
    <n v="2020"/>
    <n v="52"/>
    <x v="2"/>
    <n v="180"/>
    <s v="COD"/>
    <x v="1"/>
    <s v="M"/>
    <s v="Import"/>
    <n v="710"/>
    <s v="ZAF"/>
    <x v="30"/>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6250"/>
    <b v="0"/>
    <n v="8"/>
    <s v="kg"/>
    <n v="6250"/>
    <b v="0"/>
    <n v="6250"/>
    <b v="0"/>
    <n v="0"/>
    <b v="0"/>
    <s v="6015.783"/>
    <n v="0"/>
    <s v="6015.783"/>
    <n v="0"/>
    <b v="0"/>
    <b v="1"/>
  </r>
  <r>
    <s v="C"/>
    <s v="A"/>
    <n v="20200101"/>
    <n v="2020"/>
    <n v="52"/>
    <x v="2"/>
    <n v="180"/>
    <s v="COD"/>
    <x v="1"/>
    <s v="M"/>
    <s v="Import"/>
    <n v="800"/>
    <s v="UGA"/>
    <x v="34"/>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110250"/>
    <b v="0"/>
    <n v="8"/>
    <s v="kg"/>
    <n v="110250"/>
    <b v="0"/>
    <n v="110250"/>
    <b v="0"/>
    <n v="0"/>
    <b v="0"/>
    <s v="19560.422"/>
    <n v="0"/>
    <s v="19560.422"/>
    <n v="0"/>
    <b v="0"/>
    <b v="1"/>
  </r>
  <r>
    <s v="C"/>
    <s v="A"/>
    <n v="20200101"/>
    <n v="2020"/>
    <n v="52"/>
    <x v="2"/>
    <n v="562"/>
    <s v="NER"/>
    <x v="0"/>
    <s v="M"/>
    <s v="Import"/>
    <n v="0"/>
    <s v="W00"/>
    <x v="0"/>
    <n v="0"/>
    <s v="W00"/>
    <s v="World"/>
    <s v="H5"/>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23000"/>
    <b v="0"/>
    <n v="8"/>
    <s v="kg"/>
    <n v="23000"/>
    <b v="0"/>
    <n v="23000"/>
    <b v="0"/>
    <n v="0"/>
    <b v="0"/>
    <s v="5379.143"/>
    <n v="0"/>
    <s v="5379.143"/>
    <n v="0"/>
    <b v="0"/>
    <b v="1"/>
  </r>
  <r>
    <s v="C"/>
    <s v="A"/>
    <n v="20200101"/>
    <n v="2020"/>
    <n v="52"/>
    <x v="2"/>
    <n v="562"/>
    <s v="NER"/>
    <x v="0"/>
    <s v="M"/>
    <s v="Import"/>
    <n v="204"/>
    <s v="BEN"/>
    <x v="2"/>
    <n v="0"/>
    <s v="W00"/>
    <s v="World"/>
    <s v="H5"/>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3000"/>
    <b v="0"/>
    <n v="8"/>
    <s v="kg"/>
    <n v="3000"/>
    <b v="0"/>
    <n v="3000"/>
    <b v="0"/>
    <n v="0"/>
    <b v="0"/>
    <s v="156.289"/>
    <n v="0"/>
    <s v="156.289"/>
    <n v="0"/>
    <b v="1"/>
    <b v="0"/>
  </r>
  <r>
    <s v="C"/>
    <s v="A"/>
    <n v="20200101"/>
    <n v="2020"/>
    <n v="52"/>
    <x v="2"/>
    <n v="562"/>
    <s v="NER"/>
    <x v="0"/>
    <s v="M"/>
    <s v="Import"/>
    <n v="566"/>
    <s v="NGA"/>
    <x v="8"/>
    <n v="0"/>
    <s v="W00"/>
    <s v="World"/>
    <s v="H5"/>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20000"/>
    <b v="0"/>
    <n v="8"/>
    <s v="kg"/>
    <n v="20000"/>
    <b v="0"/>
    <n v="20000"/>
    <b v="0"/>
    <n v="0"/>
    <b v="0"/>
    <s v="5222.855"/>
    <n v="0"/>
    <s v="5222.855"/>
    <n v="0"/>
    <b v="1"/>
    <b v="0"/>
  </r>
  <r>
    <s v="C"/>
    <s v="A"/>
    <n v="20200101"/>
    <n v="2020"/>
    <n v="52"/>
    <x v="2"/>
    <n v="180"/>
    <s v="COD"/>
    <x v="1"/>
    <s v="M"/>
    <s v="Import"/>
    <n v="0"/>
    <s v="W00"/>
    <x v="0"/>
    <n v="0"/>
    <s v="W00"/>
    <s v="World"/>
    <s v="H4"/>
    <s v="HS"/>
    <b v="1"/>
    <n v="3102"/>
    <s v="Fertilizers mineral or chemical, nitrogenous"/>
    <s v="N"/>
    <s v="Other N-fertilizers"/>
    <x v="1"/>
    <x v="1"/>
    <b v="0"/>
    <s v="C00"/>
    <s v="TOTAL CPC"/>
    <n v="0"/>
    <n v="0"/>
    <s v="TOTAL MOT"/>
    <n v="-1"/>
    <s v="N/A"/>
    <n v="0"/>
    <b v="1"/>
    <n v="-1"/>
    <s v="N/A"/>
    <n v="0"/>
    <b v="0"/>
    <n v="0"/>
    <b v="1"/>
    <n v="0"/>
    <b v="0"/>
    <s v="58318459.458"/>
    <n v="0"/>
    <s v="58318459.458"/>
    <n v="6"/>
    <b v="0"/>
    <b v="1"/>
  </r>
  <r>
    <s v="C"/>
    <s v="A"/>
    <n v="20200101"/>
    <n v="2020"/>
    <n v="52"/>
    <x v="2"/>
    <n v="180"/>
    <s v="COD"/>
    <x v="1"/>
    <s v="M"/>
    <s v="Import"/>
    <n v="24"/>
    <s v="AGO"/>
    <x v="17"/>
    <n v="0"/>
    <s v="W00"/>
    <s v="World"/>
    <s v="H4"/>
    <s v="HS"/>
    <b v="1"/>
    <n v="3102"/>
    <s v="Fertilizers mineral or chemical, nitrogenous"/>
    <s v="N"/>
    <s v="Other N-fertilizers"/>
    <x v="1"/>
    <x v="1"/>
    <b v="0"/>
    <s v="C00"/>
    <s v="TOTAL CPC"/>
    <n v="0"/>
    <n v="0"/>
    <s v="TOTAL MOT"/>
    <n v="8"/>
    <s v="kg"/>
    <n v="490000"/>
    <b v="0"/>
    <n v="8"/>
    <s v="kg"/>
    <n v="490000"/>
    <b v="0"/>
    <n v="490000"/>
    <b v="0"/>
    <n v="0"/>
    <b v="0"/>
    <s v="361165.84"/>
    <n v="0"/>
    <s v="361165.84"/>
    <n v="0"/>
    <b v="0"/>
    <b v="1"/>
  </r>
  <r>
    <s v="C"/>
    <s v="A"/>
    <n v="20200101"/>
    <n v="2020"/>
    <n v="52"/>
    <x v="2"/>
    <n v="180"/>
    <s v="COD"/>
    <x v="1"/>
    <s v="M"/>
    <s v="Import"/>
    <n v="56"/>
    <s v="BEL"/>
    <x v="18"/>
    <n v="0"/>
    <s v="W00"/>
    <s v="World"/>
    <s v="H4"/>
    <s v="HS"/>
    <b v="1"/>
    <n v="3102"/>
    <s v="Fertilizers mineral or chemical, nitrogenous"/>
    <s v="N"/>
    <s v="Other N-fertilizers"/>
    <x v="1"/>
    <x v="1"/>
    <b v="0"/>
    <s v="C00"/>
    <s v="TOTAL CPC"/>
    <n v="0"/>
    <n v="0"/>
    <s v="TOTAL MOT"/>
    <n v="8"/>
    <s v="kg"/>
    <n v="500"/>
    <b v="0"/>
    <n v="8"/>
    <s v="kg"/>
    <n v="500"/>
    <b v="0"/>
    <n v="500"/>
    <b v="0"/>
    <n v="0"/>
    <b v="0"/>
    <s v="730.501"/>
    <n v="0"/>
    <s v="730.501"/>
    <n v="0"/>
    <b v="0"/>
    <b v="1"/>
  </r>
  <r>
    <s v="C"/>
    <s v="A"/>
    <n v="20200101"/>
    <n v="2020"/>
    <n v="52"/>
    <x v="2"/>
    <n v="180"/>
    <s v="COD"/>
    <x v="1"/>
    <s v="M"/>
    <s v="Import"/>
    <n v="156"/>
    <s v="CHN"/>
    <x v="1"/>
    <n v="0"/>
    <s v="W00"/>
    <s v="World"/>
    <s v="H4"/>
    <s v="HS"/>
    <b v="1"/>
    <n v="3102"/>
    <s v="Fertilizers mineral or chemical, nitrogenous"/>
    <s v="N"/>
    <s v="Other N-fertilizers"/>
    <x v="1"/>
    <x v="1"/>
    <b v="0"/>
    <s v="C00"/>
    <s v="TOTAL CPC"/>
    <n v="0"/>
    <n v="0"/>
    <s v="TOTAL MOT"/>
    <n v="8"/>
    <s v="kg"/>
    <n v="3964685"/>
    <b v="0"/>
    <n v="8"/>
    <s v="kg"/>
    <n v="3964685"/>
    <b v="0"/>
    <n v="3964685"/>
    <b v="0"/>
    <n v="0"/>
    <b v="0"/>
    <s v="3001021.82"/>
    <n v="0"/>
    <s v="3001021.82"/>
    <n v="0"/>
    <b v="0"/>
    <b v="1"/>
  </r>
  <r>
    <s v="C"/>
    <s v="A"/>
    <n v="20200101"/>
    <n v="2020"/>
    <n v="52"/>
    <x v="2"/>
    <n v="180"/>
    <s v="COD"/>
    <x v="1"/>
    <s v="M"/>
    <s v="Import"/>
    <n v="440"/>
    <s v="LTU"/>
    <x v="24"/>
    <n v="0"/>
    <s v="W00"/>
    <s v="World"/>
    <s v="H4"/>
    <s v="HS"/>
    <b v="1"/>
    <n v="3102"/>
    <s v="Fertilizers mineral or chemical, nitrogenous"/>
    <s v="N"/>
    <s v="Other N-fertilizers"/>
    <x v="1"/>
    <x v="1"/>
    <b v="0"/>
    <s v="C00"/>
    <s v="TOTAL CPC"/>
    <n v="0"/>
    <n v="0"/>
    <s v="TOTAL MOT"/>
    <n v="8"/>
    <s v="kg"/>
    <n v="1200000"/>
    <b v="0"/>
    <n v="8"/>
    <s v="kg"/>
    <n v="1200000"/>
    <b v="0"/>
    <n v="1200000"/>
    <b v="0"/>
    <n v="0"/>
    <b v="0"/>
    <s v="849648.122"/>
    <n v="0"/>
    <s v="849648.122"/>
    <n v="0"/>
    <b v="0"/>
    <b v="1"/>
  </r>
  <r>
    <s v="C"/>
    <s v="A"/>
    <n v="20200101"/>
    <n v="2020"/>
    <n v="52"/>
    <x v="2"/>
    <n v="180"/>
    <s v="COD"/>
    <x v="1"/>
    <s v="M"/>
    <s v="Import"/>
    <n v="508"/>
    <s v="MOZ"/>
    <x v="26"/>
    <n v="0"/>
    <s v="W00"/>
    <s v="World"/>
    <s v="H4"/>
    <s v="HS"/>
    <b v="1"/>
    <n v="3102"/>
    <s v="Fertilizers mineral or chemical, nitrogenous"/>
    <s v="N"/>
    <s v="Other N-fertilizers"/>
    <x v="1"/>
    <x v="1"/>
    <b v="0"/>
    <s v="C00"/>
    <s v="TOTAL CPC"/>
    <n v="0"/>
    <n v="0"/>
    <s v="TOTAL MOT"/>
    <n v="8"/>
    <s v="kg"/>
    <n v="3425750"/>
    <b v="0"/>
    <n v="8"/>
    <s v="kg"/>
    <n v="3425750"/>
    <b v="0"/>
    <n v="3425750"/>
    <b v="0"/>
    <n v="0"/>
    <b v="0"/>
    <s v="2387966.757"/>
    <n v="0"/>
    <s v="2387966.757"/>
    <n v="0"/>
    <b v="0"/>
    <b v="1"/>
  </r>
  <r>
    <s v="C"/>
    <s v="A"/>
    <n v="20200101"/>
    <n v="2020"/>
    <n v="52"/>
    <x v="2"/>
    <n v="180"/>
    <s v="COD"/>
    <x v="1"/>
    <s v="M"/>
    <s v="Import"/>
    <n v="643"/>
    <s v="RUS"/>
    <x v="9"/>
    <n v="0"/>
    <s v="W00"/>
    <s v="World"/>
    <s v="H4"/>
    <s v="HS"/>
    <b v="1"/>
    <n v="3102"/>
    <s v="Fertilizers mineral or chemical, nitrogenous"/>
    <s v="N"/>
    <s v="Other N-fertilizers"/>
    <x v="1"/>
    <x v="1"/>
    <b v="0"/>
    <s v="C00"/>
    <s v="TOTAL CPC"/>
    <n v="0"/>
    <n v="0"/>
    <s v="TOTAL MOT"/>
    <n v="-1"/>
    <s v="N/A"/>
    <n v="0"/>
    <b v="1"/>
    <n v="-1"/>
    <s v="N/A"/>
    <n v="0"/>
    <b v="0"/>
    <n v="0"/>
    <b v="1"/>
    <n v="0"/>
    <b v="0"/>
    <s v="11876314.074"/>
    <n v="0"/>
    <s v="11876314.074"/>
    <n v="6"/>
    <b v="0"/>
    <b v="1"/>
  </r>
  <r>
    <s v="C"/>
    <s v="A"/>
    <n v="20200101"/>
    <n v="2020"/>
    <n v="52"/>
    <x v="2"/>
    <n v="180"/>
    <s v="COD"/>
    <x v="1"/>
    <s v="M"/>
    <s v="Import"/>
    <n v="646"/>
    <s v="RWA"/>
    <x v="28"/>
    <n v="0"/>
    <s v="W00"/>
    <s v="World"/>
    <s v="H4"/>
    <s v="HS"/>
    <b v="1"/>
    <n v="3102"/>
    <s v="Fertilizers mineral or chemical, nitrogenous"/>
    <s v="N"/>
    <s v="Other N-fertilizers"/>
    <x v="1"/>
    <x v="1"/>
    <b v="0"/>
    <s v="C00"/>
    <s v="TOTAL CPC"/>
    <n v="0"/>
    <n v="0"/>
    <s v="TOTAL MOT"/>
    <n v="8"/>
    <s v="kg"/>
    <n v="600"/>
    <b v="0"/>
    <n v="8"/>
    <s v="kg"/>
    <n v="600"/>
    <b v="0"/>
    <n v="600"/>
    <b v="0"/>
    <n v="0"/>
    <b v="0"/>
    <s v="273.916"/>
    <n v="0"/>
    <s v="273.916"/>
    <n v="0"/>
    <b v="0"/>
    <b v="1"/>
  </r>
  <r>
    <s v="C"/>
    <s v="A"/>
    <n v="20200101"/>
    <n v="2020"/>
    <n v="52"/>
    <x v="2"/>
    <n v="180"/>
    <s v="COD"/>
    <x v="1"/>
    <s v="M"/>
    <s v="Import"/>
    <n v="682"/>
    <s v="SAU"/>
    <x v="48"/>
    <n v="0"/>
    <s v="W00"/>
    <s v="World"/>
    <s v="H4"/>
    <s v="HS"/>
    <b v="1"/>
    <n v="3102"/>
    <s v="Fertilizers mineral or chemical, nitrogenous"/>
    <s v="N"/>
    <s v="Other N-fertilizers"/>
    <x v="1"/>
    <x v="1"/>
    <b v="0"/>
    <s v="C00"/>
    <s v="TOTAL CPC"/>
    <n v="0"/>
    <n v="0"/>
    <s v="TOTAL MOT"/>
    <n v="8"/>
    <s v="kg"/>
    <n v="45000"/>
    <b v="0"/>
    <n v="8"/>
    <s v="kg"/>
    <n v="45000"/>
    <b v="0"/>
    <n v="45000"/>
    <b v="0"/>
    <n v="0"/>
    <b v="0"/>
    <s v="18995.655"/>
    <n v="0"/>
    <s v="18995.655"/>
    <n v="0"/>
    <b v="0"/>
    <b v="1"/>
  </r>
  <r>
    <s v="C"/>
    <s v="A"/>
    <n v="20200101"/>
    <n v="2020"/>
    <n v="52"/>
    <x v="2"/>
    <n v="180"/>
    <s v="COD"/>
    <x v="1"/>
    <s v="M"/>
    <s v="Import"/>
    <n v="699"/>
    <s v="IND"/>
    <x v="11"/>
    <n v="0"/>
    <s v="W00"/>
    <s v="World"/>
    <s v="H4"/>
    <s v="HS"/>
    <b v="1"/>
    <n v="3102"/>
    <s v="Fertilizers mineral or chemical, nitrogenous"/>
    <s v="N"/>
    <s v="Other N-fertilizers"/>
    <x v="1"/>
    <x v="1"/>
    <b v="0"/>
    <s v="C00"/>
    <s v="TOTAL CPC"/>
    <n v="0"/>
    <n v="0"/>
    <s v="TOTAL MOT"/>
    <n v="8"/>
    <s v="kg"/>
    <n v="266790"/>
    <b v="0"/>
    <n v="8"/>
    <s v="kg"/>
    <n v="266790"/>
    <b v="0"/>
    <n v="266790"/>
    <b v="0"/>
    <n v="0"/>
    <b v="0"/>
    <s v="126985.39"/>
    <n v="0"/>
    <s v="126985.39"/>
    <n v="0"/>
    <b v="0"/>
    <b v="1"/>
  </r>
  <r>
    <s v="C"/>
    <s v="A"/>
    <n v="20200101"/>
    <n v="2020"/>
    <n v="52"/>
    <x v="2"/>
    <n v="180"/>
    <s v="COD"/>
    <x v="1"/>
    <s v="M"/>
    <s v="Import"/>
    <n v="704"/>
    <s v="VNM"/>
    <x v="29"/>
    <n v="0"/>
    <s v="W00"/>
    <s v="World"/>
    <s v="H4"/>
    <s v="HS"/>
    <b v="1"/>
    <n v="3102"/>
    <s v="Fertilizers mineral or chemical, nitrogenous"/>
    <s v="N"/>
    <s v="Other N-fertilizers"/>
    <x v="1"/>
    <x v="1"/>
    <b v="0"/>
    <s v="C00"/>
    <s v="TOTAL CPC"/>
    <n v="0"/>
    <n v="0"/>
    <s v="TOTAL MOT"/>
    <n v="8"/>
    <s v="kg"/>
    <n v="8963120"/>
    <b v="0"/>
    <n v="8"/>
    <s v="kg"/>
    <n v="8963120"/>
    <b v="0"/>
    <n v="8963120"/>
    <b v="0"/>
    <n v="0"/>
    <b v="0"/>
    <s v="6743199.058"/>
    <n v="0"/>
    <s v="6743199.058"/>
    <n v="0"/>
    <b v="0"/>
    <b v="1"/>
  </r>
  <r>
    <s v="C"/>
    <s v="A"/>
    <n v="20200101"/>
    <n v="2020"/>
    <n v="52"/>
    <x v="2"/>
    <n v="180"/>
    <s v="COD"/>
    <x v="1"/>
    <s v="M"/>
    <s v="Import"/>
    <n v="710"/>
    <s v="ZAF"/>
    <x v="30"/>
    <n v="0"/>
    <s v="W00"/>
    <s v="World"/>
    <s v="H4"/>
    <s v="HS"/>
    <b v="1"/>
    <n v="3102"/>
    <s v="Fertilizers mineral or chemical, nitrogenous"/>
    <s v="N"/>
    <s v="Other N-fertilizers"/>
    <x v="1"/>
    <x v="1"/>
    <b v="0"/>
    <s v="C00"/>
    <s v="TOTAL CPC"/>
    <n v="0"/>
    <n v="0"/>
    <s v="TOTAL MOT"/>
    <n v="8"/>
    <s v="kg"/>
    <n v="28941101"/>
    <b v="0"/>
    <n v="8"/>
    <s v="kg"/>
    <n v="28941101"/>
    <b v="0"/>
    <n v="28941101"/>
    <b v="0"/>
    <n v="0"/>
    <b v="0"/>
    <s v="20960019.465"/>
    <n v="0"/>
    <s v="20960019.465"/>
    <n v="0"/>
    <b v="0"/>
    <b v="1"/>
  </r>
  <r>
    <s v="C"/>
    <s v="A"/>
    <n v="20200101"/>
    <n v="2020"/>
    <n v="52"/>
    <x v="2"/>
    <n v="180"/>
    <s v="COD"/>
    <x v="1"/>
    <s v="M"/>
    <s v="Import"/>
    <n v="724"/>
    <s v="ESP"/>
    <x v="12"/>
    <n v="0"/>
    <s v="W00"/>
    <s v="World"/>
    <s v="H4"/>
    <s v="HS"/>
    <b v="1"/>
    <n v="3102"/>
    <s v="Fertilizers mineral or chemical, nitrogenous"/>
    <s v="N"/>
    <s v="Other N-fertilizers"/>
    <x v="1"/>
    <x v="1"/>
    <b v="0"/>
    <s v="C00"/>
    <s v="TOTAL CPC"/>
    <n v="0"/>
    <n v="0"/>
    <s v="TOTAL MOT"/>
    <n v="8"/>
    <s v="kg"/>
    <n v="25000"/>
    <b v="0"/>
    <n v="8"/>
    <s v="kg"/>
    <n v="25000"/>
    <b v="0"/>
    <n v="25000"/>
    <b v="0"/>
    <n v="0"/>
    <b v="0"/>
    <s v="14830.274"/>
    <n v="0"/>
    <s v="14830.274"/>
    <n v="0"/>
    <b v="0"/>
    <b v="1"/>
  </r>
  <r>
    <s v="C"/>
    <s v="A"/>
    <n v="20200101"/>
    <n v="2020"/>
    <n v="52"/>
    <x v="2"/>
    <n v="180"/>
    <s v="COD"/>
    <x v="1"/>
    <s v="M"/>
    <s v="Import"/>
    <n v="752"/>
    <s v="SWE"/>
    <x v="13"/>
    <n v="0"/>
    <s v="W00"/>
    <s v="World"/>
    <s v="H4"/>
    <s v="HS"/>
    <b v="1"/>
    <n v="3102"/>
    <s v="Fertilizers mineral or chemical, nitrogenous"/>
    <s v="N"/>
    <s v="Other N-fertilizers"/>
    <x v="1"/>
    <x v="1"/>
    <b v="0"/>
    <s v="C00"/>
    <s v="TOTAL CPC"/>
    <n v="0"/>
    <n v="0"/>
    <s v="TOTAL MOT"/>
    <n v="8"/>
    <s v="kg"/>
    <n v="44100"/>
    <b v="0"/>
    <n v="8"/>
    <s v="kg"/>
    <n v="44100"/>
    <b v="0"/>
    <n v="44100"/>
    <b v="0"/>
    <n v="0"/>
    <b v="0"/>
    <s v="28012.685"/>
    <n v="0"/>
    <s v="28012.685"/>
    <n v="0"/>
    <b v="0"/>
    <b v="1"/>
  </r>
  <r>
    <s v="C"/>
    <s v="A"/>
    <n v="20200101"/>
    <n v="2020"/>
    <n v="52"/>
    <x v="2"/>
    <n v="180"/>
    <s v="COD"/>
    <x v="1"/>
    <s v="M"/>
    <s v="Import"/>
    <n v="784"/>
    <s v="ARE"/>
    <x v="32"/>
    <n v="0"/>
    <s v="W00"/>
    <s v="World"/>
    <s v="H4"/>
    <s v="HS"/>
    <b v="1"/>
    <n v="3102"/>
    <s v="Fertilizers mineral or chemical, nitrogenous"/>
    <s v="N"/>
    <s v="Other N-fertilizers"/>
    <x v="1"/>
    <x v="1"/>
    <b v="0"/>
    <s v="C00"/>
    <s v="TOTAL CPC"/>
    <n v="0"/>
    <n v="0"/>
    <s v="TOTAL MOT"/>
    <n v="8"/>
    <s v="kg"/>
    <n v="4500"/>
    <b v="0"/>
    <n v="8"/>
    <s v="kg"/>
    <n v="4500"/>
    <b v="0"/>
    <n v="4500"/>
    <b v="0"/>
    <n v="0"/>
    <b v="0"/>
    <s v="1510.029"/>
    <n v="0"/>
    <s v="1510.029"/>
    <n v="0"/>
    <b v="0"/>
    <b v="1"/>
  </r>
  <r>
    <s v="C"/>
    <s v="A"/>
    <n v="20200101"/>
    <n v="2020"/>
    <n v="52"/>
    <x v="2"/>
    <n v="180"/>
    <s v="COD"/>
    <x v="1"/>
    <s v="M"/>
    <s v="Import"/>
    <n v="818"/>
    <s v="EGY"/>
    <x v="36"/>
    <n v="0"/>
    <s v="W00"/>
    <s v="World"/>
    <s v="H4"/>
    <s v="HS"/>
    <b v="1"/>
    <n v="3102"/>
    <s v="Fertilizers mineral or chemical, nitrogenous"/>
    <s v="N"/>
    <s v="Other N-fertilizers"/>
    <x v="1"/>
    <x v="1"/>
    <b v="0"/>
    <s v="C00"/>
    <s v="TOTAL CPC"/>
    <n v="0"/>
    <n v="0"/>
    <s v="TOTAL MOT"/>
    <n v="8"/>
    <s v="kg"/>
    <n v="110500"/>
    <b v="0"/>
    <n v="8"/>
    <s v="kg"/>
    <n v="110500"/>
    <b v="0"/>
    <n v="110500"/>
    <b v="0"/>
    <n v="0"/>
    <b v="0"/>
    <s v="72795.058"/>
    <n v="0"/>
    <s v="72795.058"/>
    <n v="0"/>
    <b v="0"/>
    <b v="1"/>
  </r>
  <r>
    <s v="C"/>
    <s v="A"/>
    <n v="20200101"/>
    <n v="2020"/>
    <n v="52"/>
    <x v="2"/>
    <n v="180"/>
    <s v="COD"/>
    <x v="1"/>
    <s v="M"/>
    <s v="Import"/>
    <n v="834"/>
    <s v="TZA"/>
    <x v="38"/>
    <n v="0"/>
    <s v="W00"/>
    <s v="World"/>
    <s v="H4"/>
    <s v="HS"/>
    <b v="1"/>
    <n v="3102"/>
    <s v="Fertilizers mineral or chemical, nitrogenous"/>
    <s v="N"/>
    <s v="Other N-fertilizers"/>
    <x v="1"/>
    <x v="1"/>
    <b v="0"/>
    <s v="C00"/>
    <s v="TOTAL CPC"/>
    <n v="0"/>
    <n v="0"/>
    <s v="TOTAL MOT"/>
    <n v="8"/>
    <s v="kg"/>
    <n v="112000"/>
    <b v="0"/>
    <n v="8"/>
    <s v="kg"/>
    <n v="112000"/>
    <b v="0"/>
    <n v="112000"/>
    <b v="0"/>
    <n v="0"/>
    <b v="0"/>
    <s v="182410.579"/>
    <n v="0"/>
    <s v="182410.579"/>
    <n v="0"/>
    <b v="0"/>
    <b v="1"/>
  </r>
  <r>
    <s v="C"/>
    <s v="A"/>
    <n v="20200101"/>
    <n v="2020"/>
    <n v="52"/>
    <x v="2"/>
    <n v="180"/>
    <s v="COD"/>
    <x v="1"/>
    <s v="M"/>
    <s v="Import"/>
    <n v="842"/>
    <s v="USA"/>
    <x v="15"/>
    <n v="0"/>
    <s v="W00"/>
    <s v="World"/>
    <s v="H4"/>
    <s v="HS"/>
    <b v="1"/>
    <n v="3102"/>
    <s v="Fertilizers mineral or chemical, nitrogenous"/>
    <s v="N"/>
    <s v="Other N-fertilizers"/>
    <x v="1"/>
    <x v="1"/>
    <b v="0"/>
    <s v="C00"/>
    <s v="TOTAL CPC"/>
    <n v="0"/>
    <n v="0"/>
    <s v="TOTAL MOT"/>
    <n v="8"/>
    <s v="kg"/>
    <n v="16393"/>
    <b v="0"/>
    <n v="8"/>
    <s v="kg"/>
    <n v="16393"/>
    <b v="0"/>
    <n v="16393"/>
    <b v="0"/>
    <n v="0"/>
    <b v="0"/>
    <s v="5590.555"/>
    <n v="0"/>
    <s v="5590.555"/>
    <n v="0"/>
    <b v="0"/>
    <b v="1"/>
  </r>
  <r>
    <s v="C"/>
    <s v="A"/>
    <n v="20200101"/>
    <n v="2020"/>
    <n v="52"/>
    <x v="2"/>
    <n v="180"/>
    <s v="COD"/>
    <x v="1"/>
    <s v="M"/>
    <s v="Import"/>
    <n v="894"/>
    <s v="ZMB"/>
    <x v="39"/>
    <n v="0"/>
    <s v="W00"/>
    <s v="World"/>
    <s v="H4"/>
    <s v="HS"/>
    <b v="1"/>
    <n v="3102"/>
    <s v="Fertilizers mineral or chemical, nitrogenous"/>
    <s v="N"/>
    <s v="Other N-fertilizers"/>
    <x v="1"/>
    <x v="1"/>
    <b v="0"/>
    <s v="C00"/>
    <s v="TOTAL CPC"/>
    <n v="0"/>
    <n v="0"/>
    <s v="TOTAL MOT"/>
    <n v="8"/>
    <s v="kg"/>
    <n v="10252312"/>
    <b v="0"/>
    <n v="8"/>
    <s v="kg"/>
    <n v="10252312"/>
    <b v="0"/>
    <n v="10252312"/>
    <b v="0"/>
    <n v="0"/>
    <b v="0"/>
    <s v="11686989.68"/>
    <n v="0"/>
    <s v="11686989.68"/>
    <n v="0"/>
    <b v="0"/>
    <b v="1"/>
  </r>
  <r>
    <s v="C"/>
    <s v="A"/>
    <n v="20200101"/>
    <n v="2020"/>
    <n v="52"/>
    <x v="2"/>
    <n v="562"/>
    <s v="NER"/>
    <x v="0"/>
    <s v="M"/>
    <s v="Import"/>
    <n v="0"/>
    <s v="W00"/>
    <x v="0"/>
    <n v="0"/>
    <s v="W00"/>
    <s v="World"/>
    <s v="H5"/>
    <s v="HS"/>
    <b v="1"/>
    <n v="3102"/>
    <s v="Fertilizers mineral or chemical, nitrogenous"/>
    <s v="N"/>
    <s v="Other N-fertilizers"/>
    <x v="1"/>
    <x v="1"/>
    <b v="0"/>
    <s v="C00"/>
    <s v="TOTAL CPC"/>
    <n v="0"/>
    <n v="0"/>
    <s v="TOTAL MOT"/>
    <n v="8"/>
    <s v="kg"/>
    <n v="15023232"/>
    <b v="0"/>
    <n v="8"/>
    <s v="kg"/>
    <n v="15023232"/>
    <b v="0"/>
    <n v="15023232"/>
    <b v="0"/>
    <n v="0"/>
    <b v="0"/>
    <s v="6750497.27"/>
    <n v="0"/>
    <s v="6750497.27"/>
    <n v="0"/>
    <b v="0"/>
    <b v="1"/>
  </r>
  <r>
    <s v="C"/>
    <s v="A"/>
    <n v="20200101"/>
    <n v="2020"/>
    <n v="52"/>
    <x v="2"/>
    <n v="562"/>
    <s v="NER"/>
    <x v="0"/>
    <s v="M"/>
    <s v="Import"/>
    <n v="156"/>
    <s v="CHN"/>
    <x v="1"/>
    <n v="0"/>
    <s v="W00"/>
    <s v="World"/>
    <s v="H5"/>
    <s v="HS"/>
    <b v="1"/>
    <n v="3102"/>
    <s v="Fertilizers mineral or chemical, nitrogenous"/>
    <s v="N"/>
    <s v="Other N-fertilizers"/>
    <x v="1"/>
    <x v="1"/>
    <b v="0"/>
    <s v="C00"/>
    <s v="TOTAL CPC"/>
    <n v="0"/>
    <n v="0"/>
    <s v="TOTAL MOT"/>
    <n v="8"/>
    <s v="kg"/>
    <n v="221900"/>
    <b v="0"/>
    <n v="8"/>
    <s v="kg"/>
    <n v="221900"/>
    <b v="0"/>
    <n v="221900"/>
    <b v="0"/>
    <n v="0"/>
    <b v="0"/>
    <s v="116943.196"/>
    <n v="0"/>
    <s v="116943.196"/>
    <n v="0"/>
    <b v="0"/>
    <b v="1"/>
  </r>
  <r>
    <s v="C"/>
    <s v="A"/>
    <n v="20200101"/>
    <n v="2020"/>
    <n v="52"/>
    <x v="2"/>
    <n v="562"/>
    <s v="NER"/>
    <x v="0"/>
    <s v="M"/>
    <s v="Import"/>
    <n v="204"/>
    <s v="BEN"/>
    <x v="2"/>
    <n v="0"/>
    <s v="W00"/>
    <s v="World"/>
    <s v="H5"/>
    <s v="HS"/>
    <b v="1"/>
    <n v="3102"/>
    <s v="Fertilizers mineral or chemical, nitrogenous"/>
    <s v="N"/>
    <s v="Other N-fertilizers"/>
    <x v="1"/>
    <x v="1"/>
    <b v="0"/>
    <s v="C00"/>
    <s v="TOTAL CPC"/>
    <n v="0"/>
    <n v="0"/>
    <s v="TOTAL MOT"/>
    <n v="8"/>
    <s v="kg"/>
    <n v="2922000"/>
    <b v="0"/>
    <n v="8"/>
    <s v="kg"/>
    <n v="2922000"/>
    <b v="0"/>
    <n v="2922000"/>
    <b v="0"/>
    <n v="0"/>
    <b v="0"/>
    <s v="1391649.698"/>
    <n v="0"/>
    <s v="1391649.698"/>
    <n v="0"/>
    <b v="0"/>
    <b v="1"/>
  </r>
  <r>
    <s v="C"/>
    <s v="A"/>
    <n v="20200101"/>
    <n v="2020"/>
    <n v="52"/>
    <x v="2"/>
    <n v="562"/>
    <s v="NER"/>
    <x v="0"/>
    <s v="M"/>
    <s v="Import"/>
    <n v="251"/>
    <s v="FRA"/>
    <x v="3"/>
    <n v="0"/>
    <s v="W00"/>
    <s v="World"/>
    <s v="H5"/>
    <s v="HS"/>
    <b v="1"/>
    <n v="3102"/>
    <s v="Fertilizers mineral or chemical, nitrogenous"/>
    <s v="N"/>
    <s v="Other N-fertilizers"/>
    <x v="1"/>
    <x v="1"/>
    <b v="0"/>
    <s v="C00"/>
    <s v="TOTAL CPC"/>
    <n v="0"/>
    <n v="0"/>
    <s v="TOTAL MOT"/>
    <n v="8"/>
    <s v="kg"/>
    <n v="3405306"/>
    <b v="0"/>
    <n v="8"/>
    <s v="kg"/>
    <n v="3405306"/>
    <b v="0"/>
    <n v="3405306"/>
    <b v="0"/>
    <n v="0"/>
    <b v="0"/>
    <s v="2190885.632"/>
    <n v="0"/>
    <s v="2190885.632"/>
    <n v="0"/>
    <b v="0"/>
    <b v="1"/>
  </r>
  <r>
    <s v="C"/>
    <s v="A"/>
    <n v="20200101"/>
    <n v="2020"/>
    <n v="52"/>
    <x v="2"/>
    <n v="562"/>
    <s v="NER"/>
    <x v="0"/>
    <s v="M"/>
    <s v="Import"/>
    <n v="288"/>
    <s v="GHA"/>
    <x v="5"/>
    <n v="0"/>
    <s v="W00"/>
    <s v="World"/>
    <s v="H5"/>
    <s v="HS"/>
    <b v="1"/>
    <n v="3102"/>
    <s v="Fertilizers mineral or chemical, nitrogenous"/>
    <s v="N"/>
    <s v="Other N-fertilizers"/>
    <x v="1"/>
    <x v="1"/>
    <b v="0"/>
    <s v="C00"/>
    <s v="TOTAL CPC"/>
    <n v="0"/>
    <n v="0"/>
    <s v="TOTAL MOT"/>
    <n v="8"/>
    <s v="kg"/>
    <n v="216600"/>
    <b v="0"/>
    <n v="8"/>
    <s v="kg"/>
    <n v="216600"/>
    <b v="0"/>
    <n v="216600"/>
    <b v="0"/>
    <n v="0"/>
    <b v="0"/>
    <s v="283657.088"/>
    <n v="0"/>
    <s v="283657.088"/>
    <n v="0"/>
    <b v="0"/>
    <b v="1"/>
  </r>
  <r>
    <s v="C"/>
    <s v="A"/>
    <n v="20200101"/>
    <n v="2020"/>
    <n v="52"/>
    <x v="2"/>
    <n v="562"/>
    <s v="NER"/>
    <x v="0"/>
    <s v="M"/>
    <s v="Import"/>
    <n v="384"/>
    <s v="CIV"/>
    <x v="6"/>
    <n v="0"/>
    <s v="W00"/>
    <s v="World"/>
    <s v="H5"/>
    <s v="HS"/>
    <b v="1"/>
    <n v="3102"/>
    <s v="Fertilizers mineral or chemical, nitrogenous"/>
    <s v="N"/>
    <s v="Other N-fertilizers"/>
    <x v="1"/>
    <x v="1"/>
    <b v="0"/>
    <s v="C00"/>
    <s v="TOTAL CPC"/>
    <n v="0"/>
    <n v="0"/>
    <s v="TOTAL MOT"/>
    <n v="8"/>
    <s v="kg"/>
    <n v="75000"/>
    <b v="0"/>
    <n v="8"/>
    <s v="kg"/>
    <n v="75000"/>
    <b v="0"/>
    <n v="75000"/>
    <b v="0"/>
    <n v="0"/>
    <b v="0"/>
    <s v="72401.169"/>
    <n v="0"/>
    <s v="72401.169"/>
    <n v="0"/>
    <b v="0"/>
    <b v="1"/>
  </r>
  <r>
    <s v="C"/>
    <s v="A"/>
    <n v="20200101"/>
    <n v="2020"/>
    <n v="52"/>
    <x v="2"/>
    <n v="562"/>
    <s v="NER"/>
    <x v="0"/>
    <s v="M"/>
    <s v="Import"/>
    <n v="566"/>
    <s v="NGA"/>
    <x v="8"/>
    <n v="0"/>
    <s v="W00"/>
    <s v="World"/>
    <s v="H5"/>
    <s v="HS"/>
    <b v="1"/>
    <n v="3102"/>
    <s v="Fertilizers mineral or chemical, nitrogenous"/>
    <s v="N"/>
    <s v="Other N-fertilizers"/>
    <x v="1"/>
    <x v="1"/>
    <b v="0"/>
    <s v="C00"/>
    <s v="TOTAL CPC"/>
    <n v="0"/>
    <n v="0"/>
    <s v="TOTAL MOT"/>
    <n v="8"/>
    <s v="kg"/>
    <n v="4490990"/>
    <b v="0"/>
    <n v="8"/>
    <s v="kg"/>
    <n v="4490990"/>
    <b v="0"/>
    <n v="4490990"/>
    <b v="0"/>
    <n v="0"/>
    <b v="0"/>
    <s v="873873.613"/>
    <n v="0"/>
    <s v="873873.613"/>
    <n v="0"/>
    <b v="0"/>
    <b v="1"/>
  </r>
  <r>
    <s v="C"/>
    <s v="A"/>
    <n v="20200101"/>
    <n v="2020"/>
    <n v="52"/>
    <x v="2"/>
    <n v="562"/>
    <s v="NER"/>
    <x v="0"/>
    <s v="M"/>
    <s v="Import"/>
    <n v="724"/>
    <s v="ESP"/>
    <x v="12"/>
    <n v="0"/>
    <s v="W00"/>
    <s v="World"/>
    <s v="H5"/>
    <s v="HS"/>
    <b v="1"/>
    <n v="3102"/>
    <s v="Fertilizers mineral or chemical, nitrogenous"/>
    <s v="N"/>
    <s v="Other N-fertilizers"/>
    <x v="1"/>
    <x v="1"/>
    <b v="0"/>
    <s v="C00"/>
    <s v="TOTAL CPC"/>
    <n v="0"/>
    <n v="0"/>
    <s v="TOTAL MOT"/>
    <n v="8"/>
    <s v="kg"/>
    <n v="167160"/>
    <b v="0"/>
    <n v="8"/>
    <s v="kg"/>
    <n v="167160"/>
    <b v="0"/>
    <n v="167160"/>
    <b v="0"/>
    <n v="0"/>
    <b v="0"/>
    <s v="99482.585"/>
    <n v="0"/>
    <s v="99482.585"/>
    <n v="0"/>
    <b v="0"/>
    <b v="1"/>
  </r>
  <r>
    <s v="C"/>
    <s v="A"/>
    <n v="20200101"/>
    <n v="2020"/>
    <n v="52"/>
    <x v="2"/>
    <n v="562"/>
    <s v="NER"/>
    <x v="0"/>
    <s v="M"/>
    <s v="Import"/>
    <n v="752"/>
    <s v="SWE"/>
    <x v="13"/>
    <n v="0"/>
    <s v="W00"/>
    <s v="World"/>
    <s v="H5"/>
    <s v="HS"/>
    <b v="1"/>
    <n v="3102"/>
    <s v="Fertilizers mineral or chemical, nitrogenous"/>
    <s v="N"/>
    <s v="Other N-fertilizers"/>
    <x v="1"/>
    <x v="1"/>
    <b v="0"/>
    <s v="C00"/>
    <s v="TOTAL CPC"/>
    <n v="0"/>
    <n v="0"/>
    <s v="TOTAL MOT"/>
    <n v="8"/>
    <s v="kg"/>
    <n v="44276"/>
    <b v="0"/>
    <n v="8"/>
    <s v="kg"/>
    <n v="44276"/>
    <b v="0"/>
    <n v="44276"/>
    <b v="0"/>
    <n v="0"/>
    <b v="0"/>
    <s v="28328.6"/>
    <n v="0"/>
    <s v="28328.6"/>
    <n v="0"/>
    <b v="0"/>
    <b v="1"/>
  </r>
  <r>
    <s v="C"/>
    <s v="A"/>
    <n v="20200101"/>
    <n v="2020"/>
    <n v="52"/>
    <x v="2"/>
    <n v="562"/>
    <s v="NER"/>
    <x v="0"/>
    <s v="M"/>
    <s v="Import"/>
    <n v="768"/>
    <s v="TGO"/>
    <x v="14"/>
    <n v="0"/>
    <s v="W00"/>
    <s v="World"/>
    <s v="H5"/>
    <s v="HS"/>
    <b v="1"/>
    <n v="3102"/>
    <s v="Fertilizers mineral or chemical, nitrogenous"/>
    <s v="N"/>
    <s v="Other N-fertilizers"/>
    <x v="1"/>
    <x v="1"/>
    <b v="0"/>
    <s v="C00"/>
    <s v="TOTAL CPC"/>
    <n v="0"/>
    <n v="0"/>
    <s v="TOTAL MOT"/>
    <n v="8"/>
    <s v="kg"/>
    <n v="3345000"/>
    <b v="0"/>
    <n v="8"/>
    <s v="kg"/>
    <n v="3345000"/>
    <b v="0"/>
    <n v="3345000"/>
    <b v="0"/>
    <n v="0"/>
    <b v="0"/>
    <s v="1566235.724"/>
    <n v="0"/>
    <s v="1566235.724"/>
    <n v="0"/>
    <b v="0"/>
    <b v="1"/>
  </r>
  <r>
    <s v="C"/>
    <s v="A"/>
    <n v="20200101"/>
    <n v="2020"/>
    <n v="52"/>
    <x v="2"/>
    <n v="562"/>
    <s v="NER"/>
    <x v="0"/>
    <s v="M"/>
    <s v="Import"/>
    <n v="854"/>
    <s v="BFA"/>
    <x v="16"/>
    <n v="0"/>
    <s v="W00"/>
    <s v="World"/>
    <s v="H5"/>
    <s v="HS"/>
    <b v="1"/>
    <n v="3102"/>
    <s v="Fertilizers mineral or chemical, nitrogenous"/>
    <s v="N"/>
    <s v="Other N-fertilizers"/>
    <x v="1"/>
    <x v="1"/>
    <b v="0"/>
    <s v="C00"/>
    <s v="TOTAL CPC"/>
    <n v="0"/>
    <n v="0"/>
    <s v="TOTAL MOT"/>
    <n v="8"/>
    <s v="kg"/>
    <n v="135000"/>
    <b v="0"/>
    <n v="8"/>
    <s v="kg"/>
    <n v="135000"/>
    <b v="0"/>
    <n v="135000"/>
    <b v="0"/>
    <n v="0"/>
    <b v="0"/>
    <s v="127039.964"/>
    <n v="0"/>
    <s v="127039.964"/>
    <n v="0"/>
    <b v="0"/>
    <b v="1"/>
  </r>
  <r>
    <s v="C"/>
    <s v="A"/>
    <n v="20200101"/>
    <n v="2020"/>
    <n v="52"/>
    <x v="2"/>
    <n v="180"/>
    <s v="COD"/>
    <x v="1"/>
    <s v="M"/>
    <s v="Import"/>
    <n v="0"/>
    <s v="W00"/>
    <x v="0"/>
    <n v="0"/>
    <s v="W00"/>
    <s v="World"/>
    <s v="H4"/>
    <s v="HS"/>
    <b v="1"/>
    <n v="310210"/>
    <s v="Fertilizers, mineral or chemical nitrogenous, urea, whether or not in aqueous solution"/>
    <s v="Urea"/>
    <s v="Urea"/>
    <x v="2"/>
    <x v="2"/>
    <b v="1"/>
    <s v="C00"/>
    <s v="TOTAL CPC"/>
    <n v="0"/>
    <n v="0"/>
    <s v="TOTAL MOT"/>
    <n v="-1"/>
    <s v="N/A"/>
    <n v="0"/>
    <b v="1"/>
    <n v="8"/>
    <s v="kg"/>
    <n v="11020829"/>
    <b v="0"/>
    <n v="0"/>
    <b v="1"/>
    <n v="0"/>
    <b v="0"/>
    <s v="6987664.535"/>
    <n v="0"/>
    <s v="6987664.535"/>
    <n v="6"/>
    <b v="0"/>
    <b v="1"/>
  </r>
  <r>
    <s v="C"/>
    <s v="A"/>
    <n v="20200101"/>
    <n v="2020"/>
    <n v="52"/>
    <x v="2"/>
    <n v="180"/>
    <s v="COD"/>
    <x v="1"/>
    <s v="M"/>
    <s v="Import"/>
    <n v="24"/>
    <s v="AGO"/>
    <x v="17"/>
    <n v="0"/>
    <s v="W00"/>
    <s v="World"/>
    <s v="H4"/>
    <s v="HS"/>
    <b v="1"/>
    <n v="310210"/>
    <s v="Fertilizers, mineral or chemical nitrogenous, urea, whether or not in aqueous solution"/>
    <s v="Urea"/>
    <s v="Urea"/>
    <x v="2"/>
    <x v="2"/>
    <b v="1"/>
    <s v="C00"/>
    <s v="TOTAL CPC"/>
    <n v="0"/>
    <n v="0"/>
    <s v="TOTAL MOT"/>
    <n v="8"/>
    <s v="kg"/>
    <n v="490000"/>
    <b v="0"/>
    <n v="8"/>
    <s v="kg"/>
    <n v="490000"/>
    <b v="0"/>
    <n v="490000"/>
    <b v="0"/>
    <n v="0"/>
    <b v="0"/>
    <s v="361165.84"/>
    <n v="0"/>
    <s v="361165.84"/>
    <n v="0"/>
    <b v="0"/>
    <b v="1"/>
  </r>
  <r>
    <s v="C"/>
    <s v="A"/>
    <n v="20200101"/>
    <n v="2020"/>
    <n v="52"/>
    <x v="2"/>
    <n v="180"/>
    <s v="COD"/>
    <x v="1"/>
    <s v="M"/>
    <s v="Import"/>
    <n v="56"/>
    <s v="BEL"/>
    <x v="18"/>
    <n v="0"/>
    <s v="W00"/>
    <s v="World"/>
    <s v="H4"/>
    <s v="HS"/>
    <b v="1"/>
    <n v="310210"/>
    <s v="Fertilizers, mineral or chemical nitrogenous, urea, whether or not in aqueous solution"/>
    <s v="Urea"/>
    <s v="Urea"/>
    <x v="2"/>
    <x v="2"/>
    <b v="1"/>
    <s v="C00"/>
    <s v="TOTAL CPC"/>
    <n v="0"/>
    <n v="0"/>
    <s v="TOTAL MOT"/>
    <n v="8"/>
    <s v="kg"/>
    <n v="500"/>
    <b v="0"/>
    <n v="8"/>
    <s v="kg"/>
    <n v="500"/>
    <b v="0"/>
    <n v="500"/>
    <b v="0"/>
    <n v="0"/>
    <b v="0"/>
    <s v="730.501"/>
    <n v="0"/>
    <s v="730.501"/>
    <n v="0"/>
    <b v="0"/>
    <b v="1"/>
  </r>
  <r>
    <s v="C"/>
    <s v="A"/>
    <n v="20200101"/>
    <n v="2020"/>
    <n v="52"/>
    <x v="2"/>
    <n v="180"/>
    <s v="COD"/>
    <x v="1"/>
    <s v="M"/>
    <s v="Import"/>
    <n v="156"/>
    <s v="CHN"/>
    <x v="1"/>
    <n v="0"/>
    <s v="W00"/>
    <s v="World"/>
    <s v="H4"/>
    <s v="HS"/>
    <b v="1"/>
    <n v="310210"/>
    <s v="Fertilizers, mineral or chemical nitrogenous, urea, whether or not in aqueous solution"/>
    <s v="Urea"/>
    <s v="Urea"/>
    <x v="2"/>
    <x v="2"/>
    <b v="1"/>
    <s v="C00"/>
    <s v="TOTAL CPC"/>
    <n v="0"/>
    <n v="0"/>
    <s v="TOTAL MOT"/>
    <n v="8"/>
    <s v="kg"/>
    <n v="214173"/>
    <b v="0"/>
    <n v="8"/>
    <s v="kg"/>
    <n v="214173"/>
    <b v="0"/>
    <n v="214173"/>
    <b v="0"/>
    <n v="0"/>
    <b v="0"/>
    <s v="69946.134"/>
    <n v="0"/>
    <s v="69946.134"/>
    <n v="0"/>
    <b v="0"/>
    <b v="1"/>
  </r>
  <r>
    <s v="C"/>
    <s v="A"/>
    <n v="20200101"/>
    <n v="2020"/>
    <n v="52"/>
    <x v="2"/>
    <n v="180"/>
    <s v="COD"/>
    <x v="1"/>
    <s v="M"/>
    <s v="Import"/>
    <n v="508"/>
    <s v="MOZ"/>
    <x v="26"/>
    <n v="0"/>
    <s v="W00"/>
    <s v="World"/>
    <s v="H4"/>
    <s v="HS"/>
    <b v="1"/>
    <n v="310210"/>
    <s v="Fertilizers, mineral or chemical nitrogenous, urea, whether or not in aqueous solution"/>
    <s v="Urea"/>
    <s v="Urea"/>
    <x v="2"/>
    <x v="2"/>
    <b v="1"/>
    <s v="C00"/>
    <s v="TOTAL CPC"/>
    <n v="0"/>
    <n v="0"/>
    <s v="TOTAL MOT"/>
    <n v="8"/>
    <s v="kg"/>
    <n v="1584000"/>
    <b v="0"/>
    <n v="8"/>
    <s v="kg"/>
    <n v="1584000"/>
    <b v="0"/>
    <n v="1584000"/>
    <b v="0"/>
    <n v="0"/>
    <b v="0"/>
    <s v="1099173.304"/>
    <n v="0"/>
    <s v="1099173.304"/>
    <n v="0"/>
    <b v="0"/>
    <b v="1"/>
  </r>
  <r>
    <s v="C"/>
    <s v="A"/>
    <n v="20200101"/>
    <n v="2020"/>
    <n v="52"/>
    <x v="2"/>
    <n v="180"/>
    <s v="COD"/>
    <x v="1"/>
    <s v="M"/>
    <s v="Import"/>
    <n v="643"/>
    <s v="RUS"/>
    <x v="9"/>
    <n v="0"/>
    <s v="W00"/>
    <s v="World"/>
    <s v="H4"/>
    <s v="HS"/>
    <b v="1"/>
    <n v="310210"/>
    <s v="Fertilizers, mineral or chemical nitrogenous, urea, whether or not in aqueous solution"/>
    <s v="Urea"/>
    <s v="Urea"/>
    <x v="2"/>
    <x v="2"/>
    <b v="1"/>
    <s v="C00"/>
    <s v="TOTAL CPC"/>
    <n v="0"/>
    <n v="0"/>
    <s v="TOTAL MOT"/>
    <n v="-1"/>
    <s v="N/A"/>
    <n v="0"/>
    <b v="1"/>
    <n v="8"/>
    <s v="kg"/>
    <n v="2870680"/>
    <b v="0"/>
    <n v="0"/>
    <b v="1"/>
    <n v="0"/>
    <b v="0"/>
    <s v="1360448.236"/>
    <n v="0"/>
    <s v="1360448.236"/>
    <n v="6"/>
    <b v="0"/>
    <b v="1"/>
  </r>
  <r>
    <s v="C"/>
    <s v="A"/>
    <n v="20200101"/>
    <n v="2020"/>
    <n v="52"/>
    <x v="2"/>
    <n v="180"/>
    <s v="COD"/>
    <x v="1"/>
    <s v="M"/>
    <s v="Import"/>
    <n v="682"/>
    <s v="SAU"/>
    <x v="48"/>
    <n v="0"/>
    <s v="W00"/>
    <s v="World"/>
    <s v="H4"/>
    <s v="HS"/>
    <b v="1"/>
    <n v="310210"/>
    <s v="Fertilizers, mineral or chemical nitrogenous, urea, whether or not in aqueous solution"/>
    <s v="Urea"/>
    <s v="Urea"/>
    <x v="2"/>
    <x v="2"/>
    <b v="1"/>
    <s v="C00"/>
    <s v="TOTAL CPC"/>
    <n v="0"/>
    <n v="0"/>
    <s v="TOTAL MOT"/>
    <n v="8"/>
    <s v="kg"/>
    <n v="45000"/>
    <b v="0"/>
    <n v="8"/>
    <s v="kg"/>
    <n v="45000"/>
    <b v="0"/>
    <n v="45000"/>
    <b v="0"/>
    <n v="0"/>
    <b v="0"/>
    <s v="18995.655"/>
    <n v="0"/>
    <s v="18995.655"/>
    <n v="0"/>
    <b v="0"/>
    <b v="1"/>
  </r>
  <r>
    <s v="C"/>
    <s v="A"/>
    <n v="20200101"/>
    <n v="2020"/>
    <n v="52"/>
    <x v="2"/>
    <n v="180"/>
    <s v="COD"/>
    <x v="1"/>
    <s v="M"/>
    <s v="Import"/>
    <n v="710"/>
    <s v="ZAF"/>
    <x v="30"/>
    <n v="0"/>
    <s v="W00"/>
    <s v="World"/>
    <s v="H4"/>
    <s v="HS"/>
    <b v="1"/>
    <n v="310210"/>
    <s v="Fertilizers, mineral or chemical nitrogenous, urea, whether or not in aqueous solution"/>
    <s v="Urea"/>
    <s v="Urea"/>
    <x v="2"/>
    <x v="2"/>
    <b v="1"/>
    <s v="C00"/>
    <s v="TOTAL CPC"/>
    <n v="0"/>
    <n v="0"/>
    <s v="TOTAL MOT"/>
    <n v="8"/>
    <s v="kg"/>
    <n v="5729444"/>
    <b v="0"/>
    <n v="8"/>
    <s v="kg"/>
    <n v="5729444"/>
    <b v="0"/>
    <n v="5729444"/>
    <b v="0"/>
    <n v="0"/>
    <b v="0"/>
    <s v="3992095.76"/>
    <n v="0"/>
    <s v="3992095.76"/>
    <n v="0"/>
    <b v="0"/>
    <b v="1"/>
  </r>
  <r>
    <s v="C"/>
    <s v="A"/>
    <n v="20200101"/>
    <n v="2020"/>
    <n v="52"/>
    <x v="2"/>
    <n v="180"/>
    <s v="COD"/>
    <x v="1"/>
    <s v="M"/>
    <s v="Import"/>
    <n v="724"/>
    <s v="ESP"/>
    <x v="12"/>
    <n v="0"/>
    <s v="W00"/>
    <s v="World"/>
    <s v="H4"/>
    <s v="HS"/>
    <b v="1"/>
    <n v="310210"/>
    <s v="Fertilizers, mineral or chemical nitrogenous, urea, whether or not in aqueous solution"/>
    <s v="Urea"/>
    <s v="Urea"/>
    <x v="2"/>
    <x v="2"/>
    <b v="1"/>
    <s v="C00"/>
    <s v="TOTAL CPC"/>
    <n v="0"/>
    <n v="0"/>
    <s v="TOTAL MOT"/>
    <n v="8"/>
    <s v="kg"/>
    <n v="25000"/>
    <b v="0"/>
    <n v="8"/>
    <s v="kg"/>
    <n v="25000"/>
    <b v="0"/>
    <n v="25000"/>
    <b v="0"/>
    <n v="0"/>
    <b v="0"/>
    <s v="14830.274"/>
    <n v="0"/>
    <s v="14830.274"/>
    <n v="0"/>
    <b v="0"/>
    <b v="1"/>
  </r>
  <r>
    <s v="C"/>
    <s v="A"/>
    <n v="20200101"/>
    <n v="2020"/>
    <n v="52"/>
    <x v="2"/>
    <n v="180"/>
    <s v="COD"/>
    <x v="1"/>
    <s v="M"/>
    <s v="Import"/>
    <n v="894"/>
    <s v="ZMB"/>
    <x v="39"/>
    <n v="0"/>
    <s v="W00"/>
    <s v="World"/>
    <s v="H4"/>
    <s v="HS"/>
    <b v="1"/>
    <n v="310210"/>
    <s v="Fertilizers, mineral or chemical nitrogenous, urea, whether or not in aqueous solution"/>
    <s v="Urea"/>
    <s v="Urea"/>
    <x v="2"/>
    <x v="2"/>
    <b v="1"/>
    <s v="C00"/>
    <s v="TOTAL CPC"/>
    <n v="0"/>
    <n v="0"/>
    <s v="TOTAL MOT"/>
    <n v="8"/>
    <s v="kg"/>
    <n v="62032"/>
    <b v="0"/>
    <n v="8"/>
    <s v="kg"/>
    <n v="62032"/>
    <b v="0"/>
    <n v="62032"/>
    <b v="0"/>
    <n v="0"/>
    <b v="0"/>
    <s v="70278.832"/>
    <n v="0"/>
    <s v="70278.832"/>
    <n v="0"/>
    <b v="0"/>
    <b v="1"/>
  </r>
  <r>
    <s v="C"/>
    <s v="A"/>
    <n v="20200101"/>
    <n v="2020"/>
    <n v="52"/>
    <x v="2"/>
    <n v="562"/>
    <s v="NER"/>
    <x v="0"/>
    <s v="M"/>
    <s v="Import"/>
    <n v="0"/>
    <s v="W00"/>
    <x v="0"/>
    <n v="0"/>
    <s v="W00"/>
    <s v="World"/>
    <s v="H5"/>
    <s v="HS"/>
    <b v="1"/>
    <n v="310210"/>
    <s v="Fertilizers, mineral or chemical nitrogenous, urea, whether or not in aqueous solution"/>
    <s v="Urea"/>
    <s v="Urea"/>
    <x v="2"/>
    <x v="2"/>
    <b v="1"/>
    <s v="C00"/>
    <s v="TOTAL CPC"/>
    <n v="0"/>
    <n v="0"/>
    <s v="TOTAL MOT"/>
    <n v="8"/>
    <s v="kg"/>
    <n v="7461595"/>
    <b v="0"/>
    <n v="8"/>
    <s v="kg"/>
    <n v="7461595"/>
    <b v="0"/>
    <n v="7461595"/>
    <b v="0"/>
    <n v="0"/>
    <b v="0"/>
    <s v="3261532.746"/>
    <n v="0"/>
    <s v="3261532.746"/>
    <n v="0"/>
    <b v="0"/>
    <b v="1"/>
  </r>
  <r>
    <s v="C"/>
    <s v="A"/>
    <n v="20200101"/>
    <n v="2020"/>
    <n v="52"/>
    <x v="2"/>
    <n v="562"/>
    <s v="NER"/>
    <x v="0"/>
    <s v="M"/>
    <s v="Import"/>
    <n v="204"/>
    <s v="BEN"/>
    <x v="2"/>
    <n v="0"/>
    <s v="W00"/>
    <s v="World"/>
    <s v="H5"/>
    <s v="HS"/>
    <b v="1"/>
    <n v="310210"/>
    <s v="Fertilizers, mineral or chemical nitrogenous, urea, whether or not in aqueous solution"/>
    <s v="Urea"/>
    <s v="Urea"/>
    <x v="2"/>
    <x v="2"/>
    <b v="1"/>
    <s v="C00"/>
    <s v="TOTAL CPC"/>
    <n v="0"/>
    <n v="0"/>
    <s v="TOTAL MOT"/>
    <n v="8"/>
    <s v="kg"/>
    <n v="2741000"/>
    <b v="0"/>
    <n v="8"/>
    <s v="kg"/>
    <n v="2741000"/>
    <b v="0"/>
    <n v="2741000"/>
    <b v="0"/>
    <n v="0"/>
    <b v="0"/>
    <s v="1344538.082"/>
    <n v="0"/>
    <s v="1344538.082"/>
    <n v="0"/>
    <b v="1"/>
    <b v="0"/>
  </r>
  <r>
    <s v="C"/>
    <s v="A"/>
    <n v="20200101"/>
    <n v="2020"/>
    <n v="52"/>
    <x v="2"/>
    <n v="562"/>
    <s v="NER"/>
    <x v="0"/>
    <s v="M"/>
    <s v="Import"/>
    <n v="566"/>
    <s v="NGA"/>
    <x v="8"/>
    <n v="0"/>
    <s v="W00"/>
    <s v="World"/>
    <s v="H5"/>
    <s v="HS"/>
    <b v="1"/>
    <n v="310210"/>
    <s v="Fertilizers, mineral or chemical nitrogenous, urea, whether or not in aqueous solution"/>
    <s v="Urea"/>
    <s v="Urea"/>
    <x v="2"/>
    <x v="2"/>
    <b v="1"/>
    <s v="C00"/>
    <s v="TOTAL CPC"/>
    <n v="0"/>
    <n v="0"/>
    <s v="TOTAL MOT"/>
    <n v="8"/>
    <s v="kg"/>
    <n v="1455595"/>
    <b v="0"/>
    <n v="8"/>
    <s v="kg"/>
    <n v="1455595"/>
    <b v="0"/>
    <n v="1455595"/>
    <b v="0"/>
    <n v="0"/>
    <b v="0"/>
    <s v="371650.358"/>
    <n v="0"/>
    <s v="371650.358"/>
    <n v="0"/>
    <b v="1"/>
    <b v="0"/>
  </r>
  <r>
    <s v="C"/>
    <s v="A"/>
    <n v="20200101"/>
    <n v="2020"/>
    <n v="52"/>
    <x v="2"/>
    <n v="562"/>
    <s v="NER"/>
    <x v="0"/>
    <s v="M"/>
    <s v="Import"/>
    <n v="768"/>
    <s v="TGO"/>
    <x v="14"/>
    <n v="0"/>
    <s v="W00"/>
    <s v="World"/>
    <s v="H5"/>
    <s v="HS"/>
    <b v="1"/>
    <n v="310210"/>
    <s v="Fertilizers, mineral or chemical nitrogenous, urea, whether or not in aqueous solution"/>
    <s v="Urea"/>
    <s v="Urea"/>
    <x v="2"/>
    <x v="2"/>
    <b v="1"/>
    <s v="C00"/>
    <s v="TOTAL CPC"/>
    <n v="0"/>
    <n v="0"/>
    <s v="TOTAL MOT"/>
    <n v="8"/>
    <s v="kg"/>
    <n v="3265000"/>
    <b v="0"/>
    <n v="8"/>
    <s v="kg"/>
    <n v="3265000"/>
    <b v="0"/>
    <n v="3265000"/>
    <b v="0"/>
    <n v="0"/>
    <b v="0"/>
    <s v="1545344.306"/>
    <n v="0"/>
    <s v="1545344.306"/>
    <n v="0"/>
    <b v="1"/>
    <b v="0"/>
  </r>
  <r>
    <s v="C"/>
    <s v="A"/>
    <n v="20200101"/>
    <n v="2020"/>
    <n v="52"/>
    <x v="2"/>
    <n v="180"/>
    <s v="COD"/>
    <x v="1"/>
    <s v="M"/>
    <s v="Import"/>
    <n v="0"/>
    <s v="W00"/>
    <x v="0"/>
    <n v="0"/>
    <s v="W00"/>
    <s v="World"/>
    <s v="H4"/>
    <s v="HS"/>
    <b v="1"/>
    <n v="310221"/>
    <s v="Fertilizers, mineral or chemical nitrogenous, ammonium sulphate"/>
    <s v="Ammonium Sulfate"/>
    <s v="Other N-fertilizers"/>
    <x v="1"/>
    <x v="2"/>
    <b v="1"/>
    <s v="C00"/>
    <s v="TOTAL CPC"/>
    <n v="0"/>
    <n v="0"/>
    <s v="TOTAL MOT"/>
    <n v="8"/>
    <s v="kg"/>
    <n v="29940"/>
    <b v="0"/>
    <n v="8"/>
    <s v="kg"/>
    <n v="29940"/>
    <b v="0"/>
    <n v="29940"/>
    <b v="0"/>
    <n v="0"/>
    <b v="0"/>
    <s v="18938.943"/>
    <n v="0"/>
    <s v="18938.943"/>
    <n v="0"/>
    <b v="0"/>
    <b v="1"/>
  </r>
  <r>
    <s v="C"/>
    <s v="A"/>
    <n v="20200101"/>
    <n v="2020"/>
    <n v="52"/>
    <x v="2"/>
    <n v="180"/>
    <s v="COD"/>
    <x v="1"/>
    <s v="M"/>
    <s v="Import"/>
    <n v="710"/>
    <s v="ZAF"/>
    <x v="30"/>
    <n v="0"/>
    <s v="W00"/>
    <s v="World"/>
    <s v="H4"/>
    <s v="HS"/>
    <b v="1"/>
    <n v="310221"/>
    <s v="Fertilizers, mineral or chemical nitrogenous, ammonium sulphate"/>
    <s v="Ammonium Sulfate"/>
    <s v="Other N-fertilizers"/>
    <x v="1"/>
    <x v="2"/>
    <b v="1"/>
    <s v="C00"/>
    <s v="TOTAL CPC"/>
    <n v="0"/>
    <n v="0"/>
    <s v="TOTAL MOT"/>
    <n v="8"/>
    <s v="kg"/>
    <n v="29940"/>
    <b v="0"/>
    <n v="8"/>
    <s v="kg"/>
    <n v="29940"/>
    <b v="0"/>
    <n v="29940"/>
    <b v="0"/>
    <n v="0"/>
    <b v="0"/>
    <s v="18938.943"/>
    <n v="0"/>
    <s v="18938.943"/>
    <n v="0"/>
    <b v="0"/>
    <b v="1"/>
  </r>
  <r>
    <s v="C"/>
    <s v="A"/>
    <n v="20200101"/>
    <n v="2020"/>
    <n v="52"/>
    <x v="2"/>
    <n v="562"/>
    <s v="NER"/>
    <x v="0"/>
    <s v="M"/>
    <s v="Import"/>
    <n v="0"/>
    <s v="W00"/>
    <x v="0"/>
    <n v="0"/>
    <s v="W00"/>
    <s v="World"/>
    <s v="H5"/>
    <s v="HS"/>
    <b v="1"/>
    <n v="310221"/>
    <s v="Fertilizers, mineral or chemical nitrogenous, ammonium sulphate"/>
    <s v="Ammonium Sulfate"/>
    <s v="Other N-fertilizers"/>
    <x v="1"/>
    <x v="2"/>
    <b v="1"/>
    <s v="C00"/>
    <s v="TOTAL CPC"/>
    <n v="0"/>
    <n v="0"/>
    <s v="TOTAL MOT"/>
    <n v="8"/>
    <s v="kg"/>
    <n v="200200"/>
    <b v="0"/>
    <n v="8"/>
    <s v="kg"/>
    <n v="200200"/>
    <b v="0"/>
    <n v="200200"/>
    <b v="0"/>
    <n v="0"/>
    <b v="0"/>
    <s v="114902.801"/>
    <n v="0"/>
    <s v="114902.801"/>
    <n v="0"/>
    <b v="0"/>
    <b v="1"/>
  </r>
  <r>
    <s v="C"/>
    <s v="A"/>
    <n v="20200101"/>
    <n v="2020"/>
    <n v="52"/>
    <x v="2"/>
    <n v="562"/>
    <s v="NER"/>
    <x v="0"/>
    <s v="M"/>
    <s v="Import"/>
    <n v="156"/>
    <s v="CHN"/>
    <x v="1"/>
    <n v="0"/>
    <s v="W00"/>
    <s v="World"/>
    <s v="H5"/>
    <s v="HS"/>
    <b v="1"/>
    <n v="310221"/>
    <s v="Fertilizers, mineral or chemical nitrogenous, ammonium sulphate"/>
    <s v="Ammonium Sulfate"/>
    <s v="Other N-fertilizers"/>
    <x v="1"/>
    <x v="2"/>
    <b v="1"/>
    <s v="C00"/>
    <s v="TOTAL CPC"/>
    <n v="0"/>
    <n v="0"/>
    <s v="TOTAL MOT"/>
    <n v="8"/>
    <s v="kg"/>
    <n v="200200"/>
    <b v="0"/>
    <n v="8"/>
    <s v="kg"/>
    <n v="200200"/>
    <b v="0"/>
    <n v="200200"/>
    <b v="0"/>
    <n v="0"/>
    <b v="0"/>
    <s v="114902.801"/>
    <n v="0"/>
    <s v="114902.801"/>
    <n v="0"/>
    <b v="1"/>
    <b v="0"/>
  </r>
  <r>
    <s v="C"/>
    <s v="A"/>
    <n v="20200101"/>
    <n v="2020"/>
    <n v="52"/>
    <x v="2"/>
    <n v="180"/>
    <s v="COD"/>
    <x v="1"/>
    <s v="M"/>
    <s v="Import"/>
    <n v="0"/>
    <s v="W00"/>
    <x v="0"/>
    <n v="0"/>
    <s v="W00"/>
    <s v="World"/>
    <s v="H4"/>
    <s v="HS"/>
    <b v="1"/>
    <n v="310229"/>
    <s v="Fertilizers, mineral or chemical nitrogenous, other than ammonium sulphate"/>
    <s v="Other N"/>
    <s v="Other N-fertilizers"/>
    <x v="1"/>
    <x v="2"/>
    <b v="1"/>
    <s v="C00"/>
    <s v="TOTAL CPC"/>
    <n v="0"/>
    <n v="0"/>
    <s v="TOTAL MOT"/>
    <n v="8"/>
    <s v="kg"/>
    <n v="1637450"/>
    <b v="0"/>
    <n v="8"/>
    <s v="kg"/>
    <n v="1637450"/>
    <b v="0"/>
    <n v="1637450"/>
    <b v="0"/>
    <n v="0"/>
    <b v="0"/>
    <s v="1158513.231"/>
    <n v="0"/>
    <s v="1158513.231"/>
    <n v="0"/>
    <b v="0"/>
    <b v="1"/>
  </r>
  <r>
    <s v="C"/>
    <s v="A"/>
    <n v="20200101"/>
    <n v="2020"/>
    <n v="52"/>
    <x v="2"/>
    <n v="180"/>
    <s v="COD"/>
    <x v="1"/>
    <s v="M"/>
    <s v="Import"/>
    <n v="508"/>
    <s v="MOZ"/>
    <x v="26"/>
    <n v="0"/>
    <s v="W00"/>
    <s v="World"/>
    <s v="H4"/>
    <s v="HS"/>
    <b v="1"/>
    <n v="310229"/>
    <s v="Fertilizers, mineral or chemical nitrogenous, other than ammonium sulphate"/>
    <s v="Other N"/>
    <s v="Other N-fertilizers"/>
    <x v="1"/>
    <x v="2"/>
    <b v="1"/>
    <s v="C00"/>
    <s v="TOTAL CPC"/>
    <n v="0"/>
    <n v="0"/>
    <s v="TOTAL MOT"/>
    <n v="8"/>
    <s v="kg"/>
    <n v="1636000"/>
    <b v="0"/>
    <n v="8"/>
    <s v="kg"/>
    <n v="1636000"/>
    <b v="0"/>
    <n v="1636000"/>
    <b v="0"/>
    <n v="0"/>
    <b v="0"/>
    <s v="1156096.432"/>
    <n v="0"/>
    <s v="1156096.432"/>
    <n v="0"/>
    <b v="0"/>
    <b v="1"/>
  </r>
  <r>
    <s v="C"/>
    <s v="A"/>
    <n v="20200101"/>
    <n v="2020"/>
    <n v="52"/>
    <x v="2"/>
    <n v="180"/>
    <s v="COD"/>
    <x v="1"/>
    <s v="M"/>
    <s v="Import"/>
    <n v="699"/>
    <s v="IND"/>
    <x v="11"/>
    <n v="0"/>
    <s v="W00"/>
    <s v="World"/>
    <s v="H4"/>
    <s v="HS"/>
    <b v="1"/>
    <n v="310229"/>
    <s v="Fertilizers, mineral or chemical nitrogenous, other than ammonium sulphate"/>
    <s v="Other N"/>
    <s v="Other N-fertilizers"/>
    <x v="1"/>
    <x v="2"/>
    <b v="1"/>
    <s v="C00"/>
    <s v="TOTAL CPC"/>
    <n v="0"/>
    <n v="0"/>
    <s v="TOTAL MOT"/>
    <n v="8"/>
    <s v="kg"/>
    <n v="400"/>
    <b v="0"/>
    <n v="8"/>
    <s v="kg"/>
    <n v="400"/>
    <b v="0"/>
    <n v="400"/>
    <b v="0"/>
    <n v="0"/>
    <b v="0"/>
    <s v="309.665"/>
    <n v="0"/>
    <s v="309.665"/>
    <n v="0"/>
    <b v="0"/>
    <b v="1"/>
  </r>
  <r>
    <s v="C"/>
    <s v="A"/>
    <n v="20200101"/>
    <n v="2020"/>
    <n v="52"/>
    <x v="2"/>
    <n v="180"/>
    <s v="COD"/>
    <x v="1"/>
    <s v="M"/>
    <s v="Import"/>
    <n v="710"/>
    <s v="ZAF"/>
    <x v="30"/>
    <n v="0"/>
    <s v="W00"/>
    <s v="World"/>
    <s v="H4"/>
    <s v="HS"/>
    <b v="1"/>
    <n v="310229"/>
    <s v="Fertilizers, mineral or chemical nitrogenous, other than ammonium sulphate"/>
    <s v="Other N"/>
    <s v="Other N-fertilizers"/>
    <x v="1"/>
    <x v="2"/>
    <b v="1"/>
    <s v="C00"/>
    <s v="TOTAL CPC"/>
    <n v="0"/>
    <n v="0"/>
    <s v="TOTAL MOT"/>
    <n v="8"/>
    <s v="kg"/>
    <n v="1050"/>
    <b v="0"/>
    <n v="8"/>
    <s v="kg"/>
    <n v="1050"/>
    <b v="0"/>
    <n v="1050"/>
    <b v="0"/>
    <n v="0"/>
    <b v="0"/>
    <s v="2107.134"/>
    <n v="0"/>
    <s v="2107.134"/>
    <n v="0"/>
    <b v="0"/>
    <b v="1"/>
  </r>
  <r>
    <s v="C"/>
    <s v="A"/>
    <n v="20200101"/>
    <n v="2020"/>
    <n v="52"/>
    <x v="2"/>
    <n v="562"/>
    <s v="NER"/>
    <x v="0"/>
    <s v="M"/>
    <s v="Import"/>
    <n v="0"/>
    <s v="W00"/>
    <x v="0"/>
    <n v="0"/>
    <s v="W00"/>
    <s v="World"/>
    <s v="H5"/>
    <s v="HS"/>
    <b v="1"/>
    <n v="310229"/>
    <s v="Fertilizers, mineral or chemical nitrogenous, other than ammonium sulphate"/>
    <s v="Other N"/>
    <s v="Other N-fertilizers"/>
    <x v="1"/>
    <x v="2"/>
    <b v="1"/>
    <s v="C00"/>
    <s v="TOTAL CPC"/>
    <n v="0"/>
    <n v="0"/>
    <s v="TOTAL MOT"/>
    <n v="8"/>
    <s v="kg"/>
    <n v="276975"/>
    <b v="0"/>
    <n v="8"/>
    <s v="kg"/>
    <n v="276975"/>
    <b v="0"/>
    <n v="276975"/>
    <b v="0"/>
    <n v="0"/>
    <b v="0"/>
    <s v="77577.209"/>
    <n v="0"/>
    <s v="77577.209"/>
    <n v="0"/>
    <b v="0"/>
    <b v="1"/>
  </r>
  <r>
    <s v="C"/>
    <s v="A"/>
    <n v="20200101"/>
    <n v="2020"/>
    <n v="52"/>
    <x v="2"/>
    <n v="562"/>
    <s v="NER"/>
    <x v="0"/>
    <s v="M"/>
    <s v="Import"/>
    <n v="204"/>
    <s v="BEN"/>
    <x v="2"/>
    <n v="0"/>
    <s v="W00"/>
    <s v="World"/>
    <s v="H5"/>
    <s v="HS"/>
    <b v="1"/>
    <n v="310229"/>
    <s v="Fertilizers, mineral or chemical nitrogenous, other than ammonium sulphate"/>
    <s v="Other N"/>
    <s v="Other N-fertilizers"/>
    <x v="1"/>
    <x v="2"/>
    <b v="1"/>
    <s v="C00"/>
    <s v="TOTAL CPC"/>
    <n v="0"/>
    <n v="0"/>
    <s v="TOTAL MOT"/>
    <n v="8"/>
    <s v="kg"/>
    <n v="166000"/>
    <b v="0"/>
    <n v="8"/>
    <s v="kg"/>
    <n v="166000"/>
    <b v="0"/>
    <n v="166000"/>
    <b v="0"/>
    <n v="0"/>
    <b v="0"/>
    <s v="46831.596"/>
    <n v="0"/>
    <s v="46831.596"/>
    <n v="0"/>
    <b v="1"/>
    <b v="0"/>
  </r>
  <r>
    <s v="C"/>
    <s v="A"/>
    <n v="20200101"/>
    <n v="2020"/>
    <n v="52"/>
    <x v="2"/>
    <n v="562"/>
    <s v="NER"/>
    <x v="0"/>
    <s v="M"/>
    <s v="Import"/>
    <n v="566"/>
    <s v="NGA"/>
    <x v="8"/>
    <n v="0"/>
    <s v="W00"/>
    <s v="World"/>
    <s v="H5"/>
    <s v="HS"/>
    <b v="1"/>
    <n v="310229"/>
    <s v="Fertilizers, mineral or chemical nitrogenous, other than ammonium sulphate"/>
    <s v="Other N"/>
    <s v="Other N-fertilizers"/>
    <x v="1"/>
    <x v="2"/>
    <b v="1"/>
    <s v="C00"/>
    <s v="TOTAL CPC"/>
    <n v="0"/>
    <n v="0"/>
    <s v="TOTAL MOT"/>
    <n v="8"/>
    <s v="kg"/>
    <n v="30975"/>
    <b v="0"/>
    <n v="8"/>
    <s v="kg"/>
    <n v="30975"/>
    <b v="0"/>
    <n v="30975"/>
    <b v="0"/>
    <n v="0"/>
    <b v="0"/>
    <s v="9854.195"/>
    <n v="0"/>
    <s v="9854.195"/>
    <n v="0"/>
    <b v="1"/>
    <b v="0"/>
  </r>
  <r>
    <s v="C"/>
    <s v="A"/>
    <n v="20200101"/>
    <n v="2020"/>
    <n v="52"/>
    <x v="2"/>
    <n v="562"/>
    <s v="NER"/>
    <x v="0"/>
    <s v="M"/>
    <s v="Import"/>
    <n v="768"/>
    <s v="TGO"/>
    <x v="14"/>
    <n v="0"/>
    <s v="W00"/>
    <s v="World"/>
    <s v="H5"/>
    <s v="HS"/>
    <b v="1"/>
    <n v="310229"/>
    <s v="Fertilizers, mineral or chemical nitrogenous, other than ammonium sulphate"/>
    <s v="Other N"/>
    <s v="Other N-fertilizers"/>
    <x v="1"/>
    <x v="2"/>
    <b v="1"/>
    <s v="C00"/>
    <s v="TOTAL CPC"/>
    <n v="0"/>
    <n v="0"/>
    <s v="TOTAL MOT"/>
    <n v="8"/>
    <s v="kg"/>
    <n v="80000"/>
    <b v="0"/>
    <n v="8"/>
    <s v="kg"/>
    <n v="80000"/>
    <b v="0"/>
    <n v="80000"/>
    <b v="0"/>
    <n v="0"/>
    <b v="0"/>
    <s v="20891.418"/>
    <n v="0"/>
    <s v="20891.418"/>
    <n v="0"/>
    <b v="1"/>
    <b v="0"/>
  </r>
  <r>
    <s v="C"/>
    <s v="A"/>
    <n v="20200101"/>
    <n v="2020"/>
    <n v="52"/>
    <x v="2"/>
    <n v="180"/>
    <s v="COD"/>
    <x v="1"/>
    <s v="M"/>
    <s v="Import"/>
    <n v="0"/>
    <s v="W00"/>
    <x v="0"/>
    <n v="0"/>
    <s v="W00"/>
    <s v="World"/>
    <s v="H4"/>
    <s v="HS"/>
    <b v="1"/>
    <n v="310230"/>
    <s v="Fertilizers, mineral or chemical nitrogenous, ammonium nitrate, whether or not in aqueous solution"/>
    <s v="Ammonium Nitrate"/>
    <s v="Other N-fertilizers"/>
    <x v="1"/>
    <x v="2"/>
    <b v="1"/>
    <s v="C00"/>
    <s v="TOTAL CPC"/>
    <n v="0"/>
    <n v="0"/>
    <s v="TOTAL MOT"/>
    <n v="8"/>
    <s v="kg"/>
    <n v="47628795"/>
    <b v="0"/>
    <n v="8"/>
    <s v="kg"/>
    <n v="47628795"/>
    <b v="0"/>
    <n v="47628795"/>
    <b v="0"/>
    <n v="0"/>
    <b v="0"/>
    <s v="38255040.737"/>
    <n v="0"/>
    <s v="38255040.737"/>
    <n v="0"/>
    <b v="0"/>
    <b v="1"/>
  </r>
  <r>
    <s v="C"/>
    <s v="A"/>
    <n v="20200101"/>
    <n v="2020"/>
    <n v="52"/>
    <x v="2"/>
    <n v="180"/>
    <s v="COD"/>
    <x v="1"/>
    <s v="M"/>
    <s v="Import"/>
    <n v="156"/>
    <s v="CHN"/>
    <x v="1"/>
    <n v="0"/>
    <s v="W00"/>
    <s v="World"/>
    <s v="H4"/>
    <s v="HS"/>
    <b v="1"/>
    <n v="310230"/>
    <s v="Fertilizers, mineral or chemical nitrogenous, ammonium nitrate, whether or not in aqueous solution"/>
    <s v="Ammonium Nitrate"/>
    <s v="Other N-fertilizers"/>
    <x v="1"/>
    <x v="2"/>
    <b v="1"/>
    <s v="C00"/>
    <s v="TOTAL CPC"/>
    <n v="0"/>
    <n v="0"/>
    <s v="TOTAL MOT"/>
    <n v="8"/>
    <s v="kg"/>
    <n v="3592222"/>
    <b v="0"/>
    <n v="8"/>
    <s v="kg"/>
    <n v="3592222"/>
    <b v="0"/>
    <n v="3592222"/>
    <b v="0"/>
    <n v="0"/>
    <b v="0"/>
    <s v="2825479.57"/>
    <n v="0"/>
    <s v="2825479.57"/>
    <n v="0"/>
    <b v="0"/>
    <b v="1"/>
  </r>
  <r>
    <s v="C"/>
    <s v="A"/>
    <n v="20200101"/>
    <n v="2020"/>
    <n v="52"/>
    <x v="2"/>
    <n v="180"/>
    <s v="COD"/>
    <x v="1"/>
    <s v="M"/>
    <s v="Import"/>
    <n v="440"/>
    <s v="LTU"/>
    <x v="24"/>
    <n v="0"/>
    <s v="W00"/>
    <s v="World"/>
    <s v="H4"/>
    <s v="HS"/>
    <b v="1"/>
    <n v="310230"/>
    <s v="Fertilizers, mineral or chemical nitrogenous, ammonium nitrate, whether or not in aqueous solution"/>
    <s v="Ammonium Nitrate"/>
    <s v="Other N-fertilizers"/>
    <x v="1"/>
    <x v="2"/>
    <b v="1"/>
    <s v="C00"/>
    <s v="TOTAL CPC"/>
    <n v="0"/>
    <n v="0"/>
    <s v="TOTAL MOT"/>
    <n v="8"/>
    <s v="kg"/>
    <n v="1200000"/>
    <b v="0"/>
    <n v="8"/>
    <s v="kg"/>
    <n v="1200000"/>
    <b v="0"/>
    <n v="1200000"/>
    <b v="0"/>
    <n v="0"/>
    <b v="0"/>
    <s v="849648.122"/>
    <n v="0"/>
    <s v="849648.122"/>
    <n v="0"/>
    <b v="0"/>
    <b v="1"/>
  </r>
  <r>
    <s v="C"/>
    <s v="A"/>
    <n v="20200101"/>
    <n v="2020"/>
    <n v="52"/>
    <x v="2"/>
    <n v="180"/>
    <s v="COD"/>
    <x v="1"/>
    <s v="M"/>
    <s v="Import"/>
    <n v="508"/>
    <s v="MOZ"/>
    <x v="26"/>
    <n v="0"/>
    <s v="W00"/>
    <s v="World"/>
    <s v="H4"/>
    <s v="HS"/>
    <b v="1"/>
    <n v="310230"/>
    <s v="Fertilizers, mineral or chemical nitrogenous, ammonium nitrate, whether or not in aqueous solution"/>
    <s v="Ammonium Nitrate"/>
    <s v="Other N-fertilizers"/>
    <x v="1"/>
    <x v="2"/>
    <b v="1"/>
    <s v="C00"/>
    <s v="TOTAL CPC"/>
    <n v="0"/>
    <n v="0"/>
    <s v="TOTAL MOT"/>
    <n v="8"/>
    <s v="kg"/>
    <n v="205750"/>
    <b v="0"/>
    <n v="8"/>
    <s v="kg"/>
    <n v="205750"/>
    <b v="0"/>
    <n v="205750"/>
    <b v="0"/>
    <n v="0"/>
    <b v="0"/>
    <s v="132697.022"/>
    <n v="0"/>
    <s v="132697.022"/>
    <n v="0"/>
    <b v="0"/>
    <b v="1"/>
  </r>
  <r>
    <s v="C"/>
    <s v="A"/>
    <n v="20200101"/>
    <n v="2020"/>
    <n v="52"/>
    <x v="2"/>
    <n v="180"/>
    <s v="COD"/>
    <x v="1"/>
    <s v="M"/>
    <s v="Import"/>
    <n v="643"/>
    <s v="RUS"/>
    <x v="9"/>
    <n v="0"/>
    <s v="W00"/>
    <s v="World"/>
    <s v="H4"/>
    <s v="HS"/>
    <b v="1"/>
    <n v="310230"/>
    <s v="Fertilizers, mineral or chemical nitrogenous, ammonium nitrate, whether or not in aqueous solution"/>
    <s v="Ammonium Nitrate"/>
    <s v="Other N-fertilizers"/>
    <x v="1"/>
    <x v="2"/>
    <b v="1"/>
    <s v="C00"/>
    <s v="TOTAL CPC"/>
    <n v="0"/>
    <n v="0"/>
    <s v="TOTAL MOT"/>
    <n v="8"/>
    <s v="kg"/>
    <n v="10253232"/>
    <b v="0"/>
    <n v="8"/>
    <s v="kg"/>
    <n v="10253232"/>
    <b v="0"/>
    <n v="10253232"/>
    <b v="0"/>
    <n v="0"/>
    <b v="0"/>
    <s v="10515865.838"/>
    <n v="0"/>
    <s v="10515865.838"/>
    <n v="0"/>
    <b v="0"/>
    <b v="1"/>
  </r>
  <r>
    <s v="C"/>
    <s v="A"/>
    <n v="20200101"/>
    <n v="2020"/>
    <n v="52"/>
    <x v="2"/>
    <n v="180"/>
    <s v="COD"/>
    <x v="1"/>
    <s v="M"/>
    <s v="Import"/>
    <n v="704"/>
    <s v="VNM"/>
    <x v="29"/>
    <n v="0"/>
    <s v="W00"/>
    <s v="World"/>
    <s v="H4"/>
    <s v="HS"/>
    <b v="1"/>
    <n v="310230"/>
    <s v="Fertilizers, mineral or chemical nitrogenous, ammonium nitrate, whether or not in aqueous solution"/>
    <s v="Ammonium Nitrate"/>
    <s v="Other N-fertilizers"/>
    <x v="1"/>
    <x v="2"/>
    <b v="1"/>
    <s v="C00"/>
    <s v="TOTAL CPC"/>
    <n v="0"/>
    <n v="0"/>
    <s v="TOTAL MOT"/>
    <n v="8"/>
    <s v="kg"/>
    <n v="8963120"/>
    <b v="0"/>
    <n v="8"/>
    <s v="kg"/>
    <n v="8963120"/>
    <b v="0"/>
    <n v="8963120"/>
    <b v="0"/>
    <n v="0"/>
    <b v="0"/>
    <s v="6743199.058"/>
    <n v="0"/>
    <s v="6743199.058"/>
    <n v="0"/>
    <b v="0"/>
    <b v="1"/>
  </r>
  <r>
    <s v="C"/>
    <s v="A"/>
    <n v="20200101"/>
    <n v="2020"/>
    <n v="52"/>
    <x v="2"/>
    <n v="180"/>
    <s v="COD"/>
    <x v="1"/>
    <s v="M"/>
    <s v="Import"/>
    <n v="710"/>
    <s v="ZAF"/>
    <x v="30"/>
    <n v="0"/>
    <s v="W00"/>
    <s v="World"/>
    <s v="H4"/>
    <s v="HS"/>
    <b v="1"/>
    <n v="310230"/>
    <s v="Fertilizers, mineral or chemical nitrogenous, ammonium nitrate, whether or not in aqueous solution"/>
    <s v="Ammonium Nitrate"/>
    <s v="Other N-fertilizers"/>
    <x v="1"/>
    <x v="2"/>
    <b v="1"/>
    <s v="C00"/>
    <s v="TOTAL CPC"/>
    <n v="0"/>
    <n v="0"/>
    <s v="TOTAL MOT"/>
    <n v="8"/>
    <s v="kg"/>
    <n v="23043471"/>
    <b v="0"/>
    <n v="8"/>
    <s v="kg"/>
    <n v="23043471"/>
    <b v="0"/>
    <n v="23043471"/>
    <b v="0"/>
    <n v="0"/>
    <b v="0"/>
    <s v="16811420.75"/>
    <n v="0"/>
    <s v="16811420.75"/>
    <n v="0"/>
    <b v="0"/>
    <b v="1"/>
  </r>
  <r>
    <s v="C"/>
    <s v="A"/>
    <n v="20200101"/>
    <n v="2020"/>
    <n v="52"/>
    <x v="2"/>
    <n v="180"/>
    <s v="COD"/>
    <x v="1"/>
    <s v="M"/>
    <s v="Import"/>
    <n v="752"/>
    <s v="SWE"/>
    <x v="13"/>
    <n v="0"/>
    <s v="W00"/>
    <s v="World"/>
    <s v="H4"/>
    <s v="HS"/>
    <b v="1"/>
    <n v="310230"/>
    <s v="Fertilizers, mineral or chemical nitrogenous, ammonium nitrate, whether or not in aqueous solution"/>
    <s v="Ammonium Nitrate"/>
    <s v="Other N-fertilizers"/>
    <x v="1"/>
    <x v="2"/>
    <b v="1"/>
    <s v="C00"/>
    <s v="TOTAL CPC"/>
    <n v="0"/>
    <n v="0"/>
    <s v="TOTAL MOT"/>
    <n v="8"/>
    <s v="kg"/>
    <n v="44100"/>
    <b v="0"/>
    <n v="8"/>
    <s v="kg"/>
    <n v="44100"/>
    <b v="0"/>
    <n v="44100"/>
    <b v="0"/>
    <n v="0"/>
    <b v="0"/>
    <s v="28012.685"/>
    <n v="0"/>
    <s v="28012.685"/>
    <n v="0"/>
    <b v="0"/>
    <b v="1"/>
  </r>
  <r>
    <s v="C"/>
    <s v="A"/>
    <n v="20200101"/>
    <n v="2020"/>
    <n v="52"/>
    <x v="2"/>
    <n v="180"/>
    <s v="COD"/>
    <x v="1"/>
    <s v="M"/>
    <s v="Import"/>
    <n v="818"/>
    <s v="EGY"/>
    <x v="36"/>
    <n v="0"/>
    <s v="W00"/>
    <s v="World"/>
    <s v="H4"/>
    <s v="HS"/>
    <b v="1"/>
    <n v="310230"/>
    <s v="Fertilizers, mineral or chemical nitrogenous, ammonium nitrate, whether or not in aqueous solution"/>
    <s v="Ammonium Nitrate"/>
    <s v="Other N-fertilizers"/>
    <x v="1"/>
    <x v="2"/>
    <b v="1"/>
    <s v="C00"/>
    <s v="TOTAL CPC"/>
    <n v="0"/>
    <n v="0"/>
    <s v="TOTAL MOT"/>
    <n v="8"/>
    <s v="kg"/>
    <n v="110500"/>
    <b v="0"/>
    <n v="8"/>
    <s v="kg"/>
    <n v="110500"/>
    <b v="0"/>
    <n v="110500"/>
    <b v="0"/>
    <n v="0"/>
    <b v="0"/>
    <s v="72795.058"/>
    <n v="0"/>
    <s v="72795.058"/>
    <n v="0"/>
    <b v="0"/>
    <b v="1"/>
  </r>
  <r>
    <s v="C"/>
    <s v="A"/>
    <n v="20200101"/>
    <n v="2020"/>
    <n v="52"/>
    <x v="2"/>
    <n v="180"/>
    <s v="COD"/>
    <x v="1"/>
    <s v="M"/>
    <s v="Import"/>
    <n v="834"/>
    <s v="TZA"/>
    <x v="38"/>
    <n v="0"/>
    <s v="W00"/>
    <s v="World"/>
    <s v="H4"/>
    <s v="HS"/>
    <b v="1"/>
    <n v="310230"/>
    <s v="Fertilizers, mineral or chemical nitrogenous, ammonium nitrate, whether or not in aqueous solution"/>
    <s v="Ammonium Nitrate"/>
    <s v="Other N-fertilizers"/>
    <x v="1"/>
    <x v="2"/>
    <b v="1"/>
    <s v="C00"/>
    <s v="TOTAL CPC"/>
    <n v="0"/>
    <n v="0"/>
    <s v="TOTAL MOT"/>
    <n v="8"/>
    <s v="kg"/>
    <n v="112000"/>
    <b v="0"/>
    <n v="8"/>
    <s v="kg"/>
    <n v="112000"/>
    <b v="0"/>
    <n v="112000"/>
    <b v="0"/>
    <n v="0"/>
    <b v="0"/>
    <s v="182410.579"/>
    <n v="0"/>
    <s v="182410.579"/>
    <n v="0"/>
    <b v="0"/>
    <b v="1"/>
  </r>
  <r>
    <s v="C"/>
    <s v="A"/>
    <n v="20200101"/>
    <n v="2020"/>
    <n v="52"/>
    <x v="2"/>
    <n v="180"/>
    <s v="COD"/>
    <x v="1"/>
    <s v="M"/>
    <s v="Import"/>
    <n v="894"/>
    <s v="ZMB"/>
    <x v="39"/>
    <n v="0"/>
    <s v="W00"/>
    <s v="World"/>
    <s v="H4"/>
    <s v="HS"/>
    <b v="1"/>
    <n v="310230"/>
    <s v="Fertilizers, mineral or chemical nitrogenous, ammonium nitrate, whether or not in aqueous solution"/>
    <s v="Ammonium Nitrate"/>
    <s v="Other N-fertilizers"/>
    <x v="1"/>
    <x v="2"/>
    <b v="1"/>
    <s v="C00"/>
    <s v="TOTAL CPC"/>
    <n v="0"/>
    <n v="0"/>
    <s v="TOTAL MOT"/>
    <n v="8"/>
    <s v="kg"/>
    <n v="104400"/>
    <b v="0"/>
    <n v="8"/>
    <s v="kg"/>
    <n v="104400"/>
    <b v="0"/>
    <n v="104400"/>
    <b v="0"/>
    <n v="0"/>
    <b v="0"/>
    <s v="93512.056"/>
    <n v="0"/>
    <s v="93512.056"/>
    <n v="0"/>
    <b v="0"/>
    <b v="1"/>
  </r>
  <r>
    <s v="C"/>
    <s v="A"/>
    <n v="20200101"/>
    <n v="2020"/>
    <n v="52"/>
    <x v="2"/>
    <n v="562"/>
    <s v="NER"/>
    <x v="0"/>
    <s v="M"/>
    <s v="Import"/>
    <n v="0"/>
    <s v="W00"/>
    <x v="0"/>
    <n v="0"/>
    <s v="W00"/>
    <s v="World"/>
    <s v="H5"/>
    <s v="HS"/>
    <b v="1"/>
    <n v="310230"/>
    <s v="Fertilizers, mineral or chemical nitrogenous, ammonium nitrate, whether or not in aqueous solution"/>
    <s v="Ammonium Nitrate"/>
    <s v="Other N-fertilizers"/>
    <x v="1"/>
    <x v="2"/>
    <b v="1"/>
    <s v="C00"/>
    <s v="TOTAL CPC"/>
    <n v="0"/>
    <n v="0"/>
    <s v="TOTAL MOT"/>
    <n v="8"/>
    <s v="kg"/>
    <n v="4003342"/>
    <b v="0"/>
    <n v="8"/>
    <s v="kg"/>
    <n v="4003342"/>
    <b v="0"/>
    <n v="4003342"/>
    <b v="0"/>
    <n v="0"/>
    <b v="0"/>
    <s v="2795701.708"/>
    <n v="0"/>
    <s v="2795701.708"/>
    <n v="0"/>
    <b v="0"/>
    <b v="1"/>
  </r>
  <r>
    <s v="C"/>
    <s v="A"/>
    <n v="20200101"/>
    <n v="2020"/>
    <n v="52"/>
    <x v="2"/>
    <n v="562"/>
    <s v="NER"/>
    <x v="0"/>
    <s v="M"/>
    <s v="Import"/>
    <n v="251"/>
    <s v="FRA"/>
    <x v="3"/>
    <n v="0"/>
    <s v="W00"/>
    <s v="World"/>
    <s v="H5"/>
    <s v="HS"/>
    <b v="1"/>
    <n v="310230"/>
    <s v="Fertilizers, mineral or chemical nitrogenous, ammonium nitrate, whether or not in aqueous solution"/>
    <s v="Ammonium Nitrate"/>
    <s v="Other N-fertilizers"/>
    <x v="1"/>
    <x v="2"/>
    <b v="1"/>
    <s v="C00"/>
    <s v="TOTAL CPC"/>
    <n v="0"/>
    <n v="0"/>
    <s v="TOTAL MOT"/>
    <n v="8"/>
    <s v="kg"/>
    <n v="3405306"/>
    <b v="0"/>
    <n v="8"/>
    <s v="kg"/>
    <n v="3405306"/>
    <b v="0"/>
    <n v="3405306"/>
    <b v="0"/>
    <n v="0"/>
    <b v="0"/>
    <s v="2190885.632"/>
    <n v="0"/>
    <s v="2190885.632"/>
    <n v="0"/>
    <b v="1"/>
    <b v="0"/>
  </r>
  <r>
    <s v="C"/>
    <s v="A"/>
    <n v="20200101"/>
    <n v="2020"/>
    <n v="52"/>
    <x v="2"/>
    <n v="562"/>
    <s v="NER"/>
    <x v="0"/>
    <s v="M"/>
    <s v="Import"/>
    <n v="288"/>
    <s v="GHA"/>
    <x v="5"/>
    <n v="0"/>
    <s v="W00"/>
    <s v="World"/>
    <s v="H5"/>
    <s v="HS"/>
    <b v="1"/>
    <n v="310230"/>
    <s v="Fertilizers, mineral or chemical nitrogenous, ammonium nitrate, whether or not in aqueous solution"/>
    <s v="Ammonium Nitrate"/>
    <s v="Other N-fertilizers"/>
    <x v="1"/>
    <x v="2"/>
    <b v="1"/>
    <s v="C00"/>
    <s v="TOTAL CPC"/>
    <n v="0"/>
    <n v="0"/>
    <s v="TOTAL MOT"/>
    <n v="8"/>
    <s v="kg"/>
    <n v="216600"/>
    <b v="0"/>
    <n v="8"/>
    <s v="kg"/>
    <n v="216600"/>
    <b v="0"/>
    <n v="216600"/>
    <b v="0"/>
    <n v="0"/>
    <b v="0"/>
    <s v="283657.088"/>
    <n v="0"/>
    <s v="283657.088"/>
    <n v="0"/>
    <b v="1"/>
    <b v="0"/>
  </r>
  <r>
    <s v="C"/>
    <s v="A"/>
    <n v="20200101"/>
    <n v="2020"/>
    <n v="52"/>
    <x v="2"/>
    <n v="562"/>
    <s v="NER"/>
    <x v="0"/>
    <s v="M"/>
    <s v="Import"/>
    <n v="384"/>
    <s v="CIV"/>
    <x v="6"/>
    <n v="0"/>
    <s v="W00"/>
    <s v="World"/>
    <s v="H5"/>
    <s v="HS"/>
    <b v="1"/>
    <n v="310230"/>
    <s v="Fertilizers, mineral or chemical nitrogenous, ammonium nitrate, whether or not in aqueous solution"/>
    <s v="Ammonium Nitrate"/>
    <s v="Other N-fertilizers"/>
    <x v="1"/>
    <x v="2"/>
    <b v="1"/>
    <s v="C00"/>
    <s v="TOTAL CPC"/>
    <n v="0"/>
    <n v="0"/>
    <s v="TOTAL MOT"/>
    <n v="8"/>
    <s v="kg"/>
    <n v="75000"/>
    <b v="0"/>
    <n v="8"/>
    <s v="kg"/>
    <n v="75000"/>
    <b v="0"/>
    <n v="75000"/>
    <b v="0"/>
    <n v="0"/>
    <b v="0"/>
    <s v="72401.169"/>
    <n v="0"/>
    <s v="72401.169"/>
    <n v="0"/>
    <b v="1"/>
    <b v="0"/>
  </r>
  <r>
    <s v="C"/>
    <s v="A"/>
    <n v="20200101"/>
    <n v="2020"/>
    <n v="52"/>
    <x v="2"/>
    <n v="562"/>
    <s v="NER"/>
    <x v="0"/>
    <s v="M"/>
    <s v="Import"/>
    <n v="724"/>
    <s v="ESP"/>
    <x v="12"/>
    <n v="0"/>
    <s v="W00"/>
    <s v="World"/>
    <s v="H5"/>
    <s v="HS"/>
    <b v="1"/>
    <n v="310230"/>
    <s v="Fertilizers, mineral or chemical nitrogenous, ammonium nitrate, whether or not in aqueous solution"/>
    <s v="Ammonium Nitrate"/>
    <s v="Other N-fertilizers"/>
    <x v="1"/>
    <x v="2"/>
    <b v="1"/>
    <s v="C00"/>
    <s v="TOTAL CPC"/>
    <n v="0"/>
    <n v="0"/>
    <s v="TOTAL MOT"/>
    <n v="8"/>
    <s v="kg"/>
    <n v="167160"/>
    <b v="0"/>
    <n v="8"/>
    <s v="kg"/>
    <n v="167160"/>
    <b v="0"/>
    <n v="167160"/>
    <b v="0"/>
    <n v="0"/>
    <b v="0"/>
    <s v="99482.585"/>
    <n v="0"/>
    <s v="99482.585"/>
    <n v="0"/>
    <b v="1"/>
    <b v="0"/>
  </r>
  <r>
    <s v="C"/>
    <s v="A"/>
    <n v="20200101"/>
    <n v="2020"/>
    <n v="52"/>
    <x v="2"/>
    <n v="562"/>
    <s v="NER"/>
    <x v="0"/>
    <s v="M"/>
    <s v="Import"/>
    <n v="752"/>
    <s v="SWE"/>
    <x v="13"/>
    <n v="0"/>
    <s v="W00"/>
    <s v="World"/>
    <s v="H5"/>
    <s v="HS"/>
    <b v="1"/>
    <n v="310230"/>
    <s v="Fertilizers, mineral or chemical nitrogenous, ammonium nitrate, whether or not in aqueous solution"/>
    <s v="Ammonium Nitrate"/>
    <s v="Other N-fertilizers"/>
    <x v="1"/>
    <x v="2"/>
    <b v="1"/>
    <s v="C00"/>
    <s v="TOTAL CPC"/>
    <n v="0"/>
    <n v="0"/>
    <s v="TOTAL MOT"/>
    <n v="8"/>
    <s v="kg"/>
    <n v="44276"/>
    <b v="0"/>
    <n v="8"/>
    <s v="kg"/>
    <n v="44276"/>
    <b v="0"/>
    <n v="44276"/>
    <b v="0"/>
    <n v="0"/>
    <b v="0"/>
    <s v="28328.6"/>
    <n v="0"/>
    <s v="28328.6"/>
    <n v="0"/>
    <b v="1"/>
    <b v="0"/>
  </r>
  <r>
    <s v="C"/>
    <s v="A"/>
    <n v="20200101"/>
    <n v="2020"/>
    <n v="52"/>
    <x v="2"/>
    <n v="562"/>
    <s v="NER"/>
    <x v="0"/>
    <s v="M"/>
    <s v="Import"/>
    <n v="854"/>
    <s v="BFA"/>
    <x v="16"/>
    <n v="0"/>
    <s v="W00"/>
    <s v="World"/>
    <s v="H5"/>
    <s v="HS"/>
    <b v="1"/>
    <n v="310230"/>
    <s v="Fertilizers, mineral or chemical nitrogenous, ammonium nitrate, whether or not in aqueous solution"/>
    <s v="Ammonium Nitrate"/>
    <s v="Other N-fertilizers"/>
    <x v="1"/>
    <x v="2"/>
    <b v="1"/>
    <s v="C00"/>
    <s v="TOTAL CPC"/>
    <n v="0"/>
    <n v="0"/>
    <s v="TOTAL MOT"/>
    <n v="8"/>
    <s v="kg"/>
    <n v="95000"/>
    <b v="0"/>
    <n v="8"/>
    <s v="kg"/>
    <n v="95000"/>
    <b v="0"/>
    <n v="95000"/>
    <b v="0"/>
    <n v="0"/>
    <b v="0"/>
    <s v="120946.634"/>
    <n v="0"/>
    <s v="120946.634"/>
    <n v="0"/>
    <b v="1"/>
    <b v="0"/>
  </r>
  <r>
    <s v="C"/>
    <s v="A"/>
    <n v="20200101"/>
    <n v="2020"/>
    <n v="52"/>
    <x v="2"/>
    <n v="180"/>
    <s v="COD"/>
    <x v="1"/>
    <s v="M"/>
    <s v="Import"/>
    <n v="0"/>
    <s v="W00"/>
    <x v="0"/>
    <n v="0"/>
    <s v="W00"/>
    <s v="World"/>
    <s v="H4"/>
    <s v="HS"/>
    <b v="1"/>
    <n v="310240"/>
    <s v="Fertilizers, mineral or chemical ammonium nitrate with calcium carbonate or other inorganic non-fertilizing substances, mixtures thereof"/>
    <s v="Other N "/>
    <s v="Other N-fertilizers"/>
    <x v="1"/>
    <x v="2"/>
    <b v="1"/>
    <s v="C00"/>
    <s v="TOTAL CPC"/>
    <n v="0"/>
    <n v="0"/>
    <s v="TOTAL MOT"/>
    <n v="8"/>
    <s v="kg"/>
    <n v="602160"/>
    <b v="0"/>
    <n v="8"/>
    <s v="kg"/>
    <n v="602160"/>
    <b v="0"/>
    <n v="602160"/>
    <b v="0"/>
    <n v="0"/>
    <b v="0"/>
    <s v="301484.718"/>
    <n v="0"/>
    <s v="301484.718"/>
    <n v="0"/>
    <b v="0"/>
    <b v="1"/>
  </r>
  <r>
    <s v="C"/>
    <s v="A"/>
    <n v="20200101"/>
    <n v="2020"/>
    <n v="52"/>
    <x v="2"/>
    <n v="180"/>
    <s v="COD"/>
    <x v="1"/>
    <s v="M"/>
    <s v="Import"/>
    <n v="894"/>
    <s v="ZMB"/>
    <x v="39"/>
    <n v="0"/>
    <s v="W00"/>
    <s v="World"/>
    <s v="H4"/>
    <s v="HS"/>
    <b v="1"/>
    <n v="310240"/>
    <s v="Fertilizers, mineral or chemical ammonium nitrate with calcium carbonate or other inorganic non-fertilizing substances, mixtures thereof"/>
    <s v="Other N "/>
    <s v="Other N-fertilizers"/>
    <x v="1"/>
    <x v="2"/>
    <b v="1"/>
    <s v="C00"/>
    <s v="TOTAL CPC"/>
    <n v="0"/>
    <n v="0"/>
    <s v="TOTAL MOT"/>
    <n v="8"/>
    <s v="kg"/>
    <n v="602160"/>
    <b v="0"/>
    <n v="8"/>
    <s v="kg"/>
    <n v="602160"/>
    <b v="0"/>
    <n v="602160"/>
    <b v="0"/>
    <n v="0"/>
    <b v="0"/>
    <s v="301484.718"/>
    <n v="0"/>
    <s v="301484.718"/>
    <n v="0"/>
    <b v="0"/>
    <b v="1"/>
  </r>
  <r>
    <s v="C"/>
    <s v="A"/>
    <n v="20200101"/>
    <n v="2020"/>
    <n v="52"/>
    <x v="2"/>
    <n v="180"/>
    <s v="COD"/>
    <x v="1"/>
    <s v="M"/>
    <s v="Import"/>
    <n v="0"/>
    <s v="W00"/>
    <x v="0"/>
    <n v="0"/>
    <s v="W00"/>
    <s v="World"/>
    <s v="H4"/>
    <s v="HS"/>
    <b v="1"/>
    <n v="310250"/>
    <s v="Fertilizers, mineral or chemical nitrogenous, sodium nitrate"/>
    <s v="Other N "/>
    <s v="Other N-fertilizers"/>
    <x v="1"/>
    <x v="2"/>
    <b v="1"/>
    <s v="C00"/>
    <s v="TOTAL CPC"/>
    <n v="0"/>
    <n v="0"/>
    <s v="TOTAL MOT"/>
    <n v="8"/>
    <s v="kg"/>
    <n v="104950"/>
    <b v="0"/>
    <n v="8"/>
    <s v="kg"/>
    <n v="104950"/>
    <b v="0"/>
    <n v="104950"/>
    <b v="0"/>
    <n v="0"/>
    <b v="0"/>
    <s v="118896.012"/>
    <n v="0"/>
    <s v="118896.012"/>
    <n v="0"/>
    <b v="0"/>
    <b v="1"/>
  </r>
  <r>
    <s v="C"/>
    <s v="A"/>
    <n v="20200101"/>
    <n v="2020"/>
    <n v="52"/>
    <x v="2"/>
    <n v="180"/>
    <s v="COD"/>
    <x v="1"/>
    <s v="M"/>
    <s v="Import"/>
    <n v="156"/>
    <s v="CHN"/>
    <x v="1"/>
    <n v="0"/>
    <s v="W00"/>
    <s v="World"/>
    <s v="H4"/>
    <s v="HS"/>
    <b v="1"/>
    <n v="310250"/>
    <s v="Fertilizers, mineral or chemical nitrogenous, sodium nitrate"/>
    <s v="Other N "/>
    <s v="Other N-fertilizers"/>
    <x v="1"/>
    <x v="2"/>
    <b v="1"/>
    <s v="C00"/>
    <s v="TOTAL CPC"/>
    <n v="0"/>
    <n v="0"/>
    <s v="TOTAL MOT"/>
    <n v="8"/>
    <s v="kg"/>
    <n v="75000"/>
    <b v="0"/>
    <n v="8"/>
    <s v="kg"/>
    <n v="75000"/>
    <b v="0"/>
    <n v="75000"/>
    <b v="0"/>
    <n v="0"/>
    <b v="0"/>
    <s v="83650.289"/>
    <n v="0"/>
    <s v="83650.289"/>
    <n v="0"/>
    <b v="0"/>
    <b v="1"/>
  </r>
  <r>
    <s v="C"/>
    <s v="A"/>
    <n v="20200101"/>
    <n v="2020"/>
    <n v="52"/>
    <x v="2"/>
    <n v="180"/>
    <s v="COD"/>
    <x v="1"/>
    <s v="M"/>
    <s v="Import"/>
    <n v="710"/>
    <s v="ZAF"/>
    <x v="30"/>
    <n v="0"/>
    <s v="W00"/>
    <s v="World"/>
    <s v="H4"/>
    <s v="HS"/>
    <b v="1"/>
    <n v="310250"/>
    <s v="Fertilizers, mineral or chemical nitrogenous, sodium nitrate"/>
    <s v="Other N "/>
    <s v="Other N-fertilizers"/>
    <x v="1"/>
    <x v="2"/>
    <b v="1"/>
    <s v="C00"/>
    <s v="TOTAL CPC"/>
    <n v="0"/>
    <n v="0"/>
    <s v="TOTAL MOT"/>
    <n v="8"/>
    <s v="kg"/>
    <n v="29950"/>
    <b v="0"/>
    <n v="8"/>
    <s v="kg"/>
    <n v="29950"/>
    <b v="0"/>
    <n v="29950"/>
    <b v="0"/>
    <n v="0"/>
    <b v="0"/>
    <s v="35245.723"/>
    <n v="0"/>
    <s v="35245.723"/>
    <n v="0"/>
    <b v="0"/>
    <b v="1"/>
  </r>
  <r>
    <s v="C"/>
    <s v="A"/>
    <n v="20200101"/>
    <n v="2020"/>
    <n v="52"/>
    <x v="2"/>
    <n v="180"/>
    <s v="COD"/>
    <x v="1"/>
    <s v="M"/>
    <s v="Import"/>
    <n v="0"/>
    <s v="W00"/>
    <x v="0"/>
    <n v="0"/>
    <s v="W00"/>
    <s v="World"/>
    <s v="H4"/>
    <s v="HS"/>
    <b v="1"/>
    <n v="310260"/>
    <s v="Fertilizers, mineral or chemical nitrogenous, double salts and mixtures of calcium nitrate and ammonium nitrate"/>
    <s v="Other N "/>
    <s v="Other N-fertilizers"/>
    <x v="1"/>
    <x v="2"/>
    <b v="1"/>
    <s v="C00"/>
    <s v="TOTAL CPC"/>
    <n v="0"/>
    <n v="0"/>
    <s v="TOTAL MOT"/>
    <n v="8"/>
    <s v="kg"/>
    <n v="180432"/>
    <b v="0"/>
    <n v="8"/>
    <s v="kg"/>
    <n v="180432"/>
    <b v="0"/>
    <n v="180432"/>
    <b v="0"/>
    <n v="0"/>
    <b v="0"/>
    <s v="178883.932"/>
    <n v="0"/>
    <s v="178883.932"/>
    <n v="0"/>
    <b v="0"/>
    <b v="1"/>
  </r>
  <r>
    <s v="C"/>
    <s v="A"/>
    <n v="20200101"/>
    <n v="2020"/>
    <n v="52"/>
    <x v="2"/>
    <n v="180"/>
    <s v="COD"/>
    <x v="1"/>
    <s v="M"/>
    <s v="Import"/>
    <n v="156"/>
    <s v="CHN"/>
    <x v="1"/>
    <n v="0"/>
    <s v="W00"/>
    <s v="World"/>
    <s v="H4"/>
    <s v="HS"/>
    <b v="1"/>
    <n v="310260"/>
    <s v="Fertilizers, mineral or chemical nitrogenous, double salts and mixtures of calcium nitrate and ammonium nitrate"/>
    <s v="Other N "/>
    <s v="Other N-fertilizers"/>
    <x v="1"/>
    <x v="2"/>
    <b v="1"/>
    <s v="C00"/>
    <s v="TOTAL CPC"/>
    <n v="0"/>
    <n v="0"/>
    <s v="TOTAL MOT"/>
    <n v="8"/>
    <s v="kg"/>
    <n v="21000"/>
    <b v="0"/>
    <n v="8"/>
    <s v="kg"/>
    <n v="21000"/>
    <b v="0"/>
    <n v="21000"/>
    <b v="0"/>
    <n v="0"/>
    <b v="0"/>
    <s v="7212.572"/>
    <n v="0"/>
    <s v="7212.572"/>
    <n v="0"/>
    <b v="0"/>
    <b v="1"/>
  </r>
  <r>
    <s v="C"/>
    <s v="A"/>
    <n v="20200101"/>
    <n v="2020"/>
    <n v="52"/>
    <x v="2"/>
    <n v="180"/>
    <s v="COD"/>
    <x v="1"/>
    <s v="M"/>
    <s v="Import"/>
    <n v="710"/>
    <s v="ZAF"/>
    <x v="30"/>
    <n v="0"/>
    <s v="W00"/>
    <s v="World"/>
    <s v="H4"/>
    <s v="HS"/>
    <b v="1"/>
    <n v="310260"/>
    <s v="Fertilizers, mineral or chemical nitrogenous, double salts and mixtures of calcium nitrate and ammonium nitrate"/>
    <s v="Other N "/>
    <s v="Other N-fertilizers"/>
    <x v="1"/>
    <x v="2"/>
    <b v="1"/>
    <s v="C00"/>
    <s v="TOTAL CPC"/>
    <n v="0"/>
    <n v="0"/>
    <s v="TOTAL MOT"/>
    <n v="8"/>
    <s v="kg"/>
    <n v="82232"/>
    <b v="0"/>
    <n v="8"/>
    <s v="kg"/>
    <n v="82232"/>
    <b v="0"/>
    <n v="82232"/>
    <b v="0"/>
    <n v="0"/>
    <b v="0"/>
    <s v="73025.31"/>
    <n v="0"/>
    <s v="73025.31"/>
    <n v="0"/>
    <b v="0"/>
    <b v="1"/>
  </r>
  <r>
    <s v="C"/>
    <s v="A"/>
    <n v="20200101"/>
    <n v="2020"/>
    <n v="52"/>
    <x v="2"/>
    <n v="180"/>
    <s v="COD"/>
    <x v="1"/>
    <s v="M"/>
    <s v="Import"/>
    <n v="894"/>
    <s v="ZMB"/>
    <x v="39"/>
    <n v="0"/>
    <s v="W00"/>
    <s v="World"/>
    <s v="H4"/>
    <s v="HS"/>
    <b v="1"/>
    <n v="310260"/>
    <s v="Fertilizers, mineral or chemical nitrogenous, double salts and mixtures of calcium nitrate and ammonium nitrate"/>
    <s v="Other N "/>
    <s v="Other N-fertilizers"/>
    <x v="1"/>
    <x v="2"/>
    <b v="1"/>
    <s v="C00"/>
    <s v="TOTAL CPC"/>
    <n v="0"/>
    <n v="0"/>
    <s v="TOTAL MOT"/>
    <n v="8"/>
    <s v="kg"/>
    <n v="77200"/>
    <b v="0"/>
    <n v="8"/>
    <s v="kg"/>
    <n v="77200"/>
    <b v="0"/>
    <n v="77200"/>
    <b v="0"/>
    <n v="0"/>
    <b v="0"/>
    <s v="98646.05"/>
    <n v="0"/>
    <s v="98646.05"/>
    <n v="0"/>
    <b v="0"/>
    <b v="1"/>
  </r>
  <r>
    <s v="C"/>
    <s v="A"/>
    <n v="20200101"/>
    <n v="2020"/>
    <n v="52"/>
    <x v="2"/>
    <n v="180"/>
    <s v="COD"/>
    <x v="1"/>
    <s v="M"/>
    <s v="Import"/>
    <n v="0"/>
    <s v="W00"/>
    <x v="0"/>
    <n v="0"/>
    <s v="W00"/>
    <s v="World"/>
    <s v="H4"/>
    <s v="HS"/>
    <b v="1"/>
    <n v="310280"/>
    <s v="Fertilizers, mineral or chemical nitrogenous, mixtures of urea and ammonium nitrate in aqueous or ammoniacal solution"/>
    <s v="Urea/Ammonium Nitrate"/>
    <s v="Other N-fertilizers"/>
    <x v="1"/>
    <x v="2"/>
    <b v="1"/>
    <s v="C00"/>
    <s v="TOTAL CPC"/>
    <n v="0"/>
    <n v="0"/>
    <s v="TOTAL MOT"/>
    <n v="8"/>
    <s v="kg"/>
    <n v="328680"/>
    <b v="0"/>
    <n v="8"/>
    <s v="kg"/>
    <n v="328680"/>
    <b v="0"/>
    <n v="328680"/>
    <b v="0"/>
    <n v="0"/>
    <b v="0"/>
    <s v="141408.981"/>
    <n v="0"/>
    <s v="141408.981"/>
    <n v="0"/>
    <b v="0"/>
    <b v="1"/>
  </r>
  <r>
    <s v="C"/>
    <s v="A"/>
    <n v="20200101"/>
    <n v="2020"/>
    <n v="52"/>
    <x v="2"/>
    <n v="180"/>
    <s v="COD"/>
    <x v="1"/>
    <s v="M"/>
    <s v="Import"/>
    <n v="156"/>
    <s v="CHN"/>
    <x v="1"/>
    <n v="0"/>
    <s v="W00"/>
    <s v="World"/>
    <s v="H4"/>
    <s v="HS"/>
    <b v="1"/>
    <n v="310280"/>
    <s v="Fertilizers, mineral or chemical nitrogenous, mixtures of urea and ammonium nitrate in aqueous or ammoniacal solution"/>
    <s v="Urea/Ammonium Nitrate"/>
    <s v="Other N-fertilizers"/>
    <x v="1"/>
    <x v="2"/>
    <b v="1"/>
    <s v="C00"/>
    <s v="TOTAL CPC"/>
    <n v="0"/>
    <n v="0"/>
    <s v="TOTAL MOT"/>
    <n v="8"/>
    <s v="kg"/>
    <n v="62290"/>
    <b v="0"/>
    <n v="8"/>
    <s v="kg"/>
    <n v="62290"/>
    <b v="0"/>
    <n v="62290"/>
    <b v="0"/>
    <n v="0"/>
    <b v="0"/>
    <s v="14733.256"/>
    <n v="0"/>
    <s v="14733.256"/>
    <n v="0"/>
    <b v="0"/>
    <b v="1"/>
  </r>
  <r>
    <s v="C"/>
    <s v="A"/>
    <n v="20200101"/>
    <n v="2020"/>
    <n v="52"/>
    <x v="2"/>
    <n v="180"/>
    <s v="COD"/>
    <x v="1"/>
    <s v="M"/>
    <s v="Import"/>
    <n v="699"/>
    <s v="IND"/>
    <x v="11"/>
    <n v="0"/>
    <s v="W00"/>
    <s v="World"/>
    <s v="H4"/>
    <s v="HS"/>
    <b v="1"/>
    <n v="310280"/>
    <s v="Fertilizers, mineral or chemical nitrogenous, mixtures of urea and ammonium nitrate in aqueous or ammoniacal solution"/>
    <s v="Urea/Ammonium Nitrate"/>
    <s v="Other N-fertilizers"/>
    <x v="1"/>
    <x v="2"/>
    <b v="1"/>
    <s v="C00"/>
    <s v="TOTAL CPC"/>
    <n v="0"/>
    <n v="0"/>
    <s v="TOTAL MOT"/>
    <n v="8"/>
    <s v="kg"/>
    <n v="266390"/>
    <b v="0"/>
    <n v="8"/>
    <s v="kg"/>
    <n v="266390"/>
    <b v="0"/>
    <n v="266390"/>
    <b v="0"/>
    <n v="0"/>
    <b v="0"/>
    <s v="126675.725"/>
    <n v="0"/>
    <s v="126675.725"/>
    <n v="0"/>
    <b v="0"/>
    <b v="1"/>
  </r>
  <r>
    <s v="C"/>
    <s v="A"/>
    <n v="20200101"/>
    <n v="2020"/>
    <n v="52"/>
    <x v="2"/>
    <n v="180"/>
    <s v="COD"/>
    <x v="1"/>
    <s v="M"/>
    <s v="Import"/>
    <n v="0"/>
    <s v="W00"/>
    <x v="0"/>
    <n v="0"/>
    <s v="W00"/>
    <s v="World"/>
    <s v="H4"/>
    <s v="HS"/>
    <b v="1"/>
    <n v="310290"/>
    <s v="Fertilizers, mineral or chemical nitrogenous, other kinds including mixtures not specified in the foregoing subheadings"/>
    <s v="Other N "/>
    <s v="Other N-fertilizers"/>
    <x v="1"/>
    <x v="2"/>
    <b v="1"/>
    <s v="C00"/>
    <s v="TOTAL CPC"/>
    <n v="0"/>
    <n v="0"/>
    <s v="TOTAL MOT"/>
    <n v="8"/>
    <s v="kg"/>
    <n v="9453027"/>
    <b v="0"/>
    <n v="8"/>
    <s v="kg"/>
    <n v="9453027"/>
    <b v="0"/>
    <n v="9453027"/>
    <b v="0"/>
    <n v="0"/>
    <b v="0"/>
    <s v="11157628.369"/>
    <n v="0"/>
    <s v="11157628.369"/>
    <n v="0"/>
    <b v="0"/>
    <b v="1"/>
  </r>
  <r>
    <s v="C"/>
    <s v="A"/>
    <n v="20200101"/>
    <n v="2020"/>
    <n v="52"/>
    <x v="2"/>
    <n v="180"/>
    <s v="COD"/>
    <x v="1"/>
    <s v="M"/>
    <s v="Import"/>
    <n v="646"/>
    <s v="RWA"/>
    <x v="28"/>
    <n v="0"/>
    <s v="W00"/>
    <s v="World"/>
    <s v="H4"/>
    <s v="HS"/>
    <b v="1"/>
    <n v="310290"/>
    <s v="Fertilizers, mineral or chemical nitrogenous, other kinds including mixtures not specified in the foregoing subheadings"/>
    <s v="Other N "/>
    <s v="Other N-fertilizers"/>
    <x v="1"/>
    <x v="2"/>
    <b v="1"/>
    <s v="C00"/>
    <s v="TOTAL CPC"/>
    <n v="0"/>
    <n v="0"/>
    <s v="TOTAL MOT"/>
    <n v="8"/>
    <s v="kg"/>
    <n v="600"/>
    <b v="0"/>
    <n v="8"/>
    <s v="kg"/>
    <n v="600"/>
    <b v="0"/>
    <n v="600"/>
    <b v="0"/>
    <n v="0"/>
    <b v="0"/>
    <s v="273.916"/>
    <n v="0"/>
    <s v="273.916"/>
    <n v="0"/>
    <b v="0"/>
    <b v="1"/>
  </r>
  <r>
    <s v="C"/>
    <s v="A"/>
    <n v="20200101"/>
    <n v="2020"/>
    <n v="52"/>
    <x v="2"/>
    <n v="180"/>
    <s v="COD"/>
    <x v="1"/>
    <s v="M"/>
    <s v="Import"/>
    <n v="710"/>
    <s v="ZAF"/>
    <x v="30"/>
    <n v="0"/>
    <s v="W00"/>
    <s v="World"/>
    <s v="H4"/>
    <s v="HS"/>
    <b v="1"/>
    <n v="310290"/>
    <s v="Fertilizers, mineral or chemical nitrogenous, other kinds including mixtures not specified in the foregoing subheadings"/>
    <s v="Other N "/>
    <s v="Other N-fertilizers"/>
    <x v="1"/>
    <x v="2"/>
    <b v="1"/>
    <s v="C00"/>
    <s v="TOTAL CPC"/>
    <n v="0"/>
    <n v="0"/>
    <s v="TOTAL MOT"/>
    <n v="8"/>
    <s v="kg"/>
    <n v="25014"/>
    <b v="0"/>
    <n v="8"/>
    <s v="kg"/>
    <n v="25014"/>
    <b v="0"/>
    <n v="25014"/>
    <b v="0"/>
    <n v="0"/>
    <b v="0"/>
    <s v="27185.846"/>
    <n v="0"/>
    <s v="27185.846"/>
    <n v="0"/>
    <b v="0"/>
    <b v="1"/>
  </r>
  <r>
    <s v="C"/>
    <s v="A"/>
    <n v="20200101"/>
    <n v="2020"/>
    <n v="52"/>
    <x v="2"/>
    <n v="180"/>
    <s v="COD"/>
    <x v="1"/>
    <s v="M"/>
    <s v="Import"/>
    <n v="784"/>
    <s v="ARE"/>
    <x v="32"/>
    <n v="0"/>
    <s v="W00"/>
    <s v="World"/>
    <s v="H4"/>
    <s v="HS"/>
    <b v="1"/>
    <n v="310290"/>
    <s v="Fertilizers, mineral or chemical nitrogenous, other kinds including mixtures not specified in the foregoing subheadings"/>
    <s v="Other N "/>
    <s v="Other N-fertilizers"/>
    <x v="1"/>
    <x v="2"/>
    <b v="1"/>
    <s v="C00"/>
    <s v="TOTAL CPC"/>
    <n v="0"/>
    <n v="0"/>
    <s v="TOTAL MOT"/>
    <n v="8"/>
    <s v="kg"/>
    <n v="4500"/>
    <b v="0"/>
    <n v="8"/>
    <s v="kg"/>
    <n v="4500"/>
    <b v="0"/>
    <n v="4500"/>
    <b v="0"/>
    <n v="0"/>
    <b v="0"/>
    <s v="1510.029"/>
    <n v="0"/>
    <s v="1510.029"/>
    <n v="0"/>
    <b v="0"/>
    <b v="1"/>
  </r>
  <r>
    <s v="C"/>
    <s v="A"/>
    <n v="20200101"/>
    <n v="2020"/>
    <n v="52"/>
    <x v="2"/>
    <n v="180"/>
    <s v="COD"/>
    <x v="1"/>
    <s v="M"/>
    <s v="Import"/>
    <n v="842"/>
    <s v="USA"/>
    <x v="15"/>
    <n v="0"/>
    <s v="W00"/>
    <s v="World"/>
    <s v="H4"/>
    <s v="HS"/>
    <b v="1"/>
    <n v="310290"/>
    <s v="Fertilizers, mineral or chemical nitrogenous, other kinds including mixtures not specified in the foregoing subheadings"/>
    <s v="Other N "/>
    <s v="Other N-fertilizers"/>
    <x v="1"/>
    <x v="2"/>
    <b v="1"/>
    <s v="C00"/>
    <s v="TOTAL CPC"/>
    <n v="0"/>
    <n v="0"/>
    <s v="TOTAL MOT"/>
    <n v="8"/>
    <s v="kg"/>
    <n v="16393"/>
    <b v="0"/>
    <n v="8"/>
    <s v="kg"/>
    <n v="16393"/>
    <b v="0"/>
    <n v="16393"/>
    <b v="0"/>
    <n v="0"/>
    <b v="0"/>
    <s v="5590.555"/>
    <n v="0"/>
    <s v="5590.555"/>
    <n v="0"/>
    <b v="0"/>
    <b v="1"/>
  </r>
  <r>
    <s v="C"/>
    <s v="A"/>
    <n v="20200101"/>
    <n v="2020"/>
    <n v="52"/>
    <x v="2"/>
    <n v="180"/>
    <s v="COD"/>
    <x v="1"/>
    <s v="M"/>
    <s v="Import"/>
    <n v="894"/>
    <s v="ZMB"/>
    <x v="39"/>
    <n v="0"/>
    <s v="W00"/>
    <s v="World"/>
    <s v="H4"/>
    <s v="HS"/>
    <b v="1"/>
    <n v="310290"/>
    <s v="Fertilizers, mineral or chemical nitrogenous, other kinds including mixtures not specified in the foregoing subheadings"/>
    <s v="Other N "/>
    <s v="Other N-fertilizers"/>
    <x v="1"/>
    <x v="2"/>
    <b v="1"/>
    <s v="C00"/>
    <s v="TOTAL CPC"/>
    <n v="0"/>
    <n v="0"/>
    <s v="TOTAL MOT"/>
    <n v="8"/>
    <s v="kg"/>
    <n v="9406520"/>
    <b v="0"/>
    <n v="8"/>
    <s v="kg"/>
    <n v="9406520"/>
    <b v="0"/>
    <n v="9406520"/>
    <b v="0"/>
    <n v="0"/>
    <b v="0"/>
    <s v="11123068.023"/>
    <n v="0"/>
    <s v="11123068.023"/>
    <n v="0"/>
    <b v="0"/>
    <b v="1"/>
  </r>
  <r>
    <s v="C"/>
    <s v="A"/>
    <n v="20200101"/>
    <n v="2020"/>
    <n v="52"/>
    <x v="2"/>
    <n v="562"/>
    <s v="NER"/>
    <x v="0"/>
    <s v="M"/>
    <s v="Import"/>
    <n v="0"/>
    <s v="W00"/>
    <x v="0"/>
    <n v="0"/>
    <s v="W00"/>
    <s v="World"/>
    <s v="H5"/>
    <s v="HS"/>
    <b v="1"/>
    <n v="310290"/>
    <s v="Fertilizers, mineral or chemical nitrogenous, other kinds including mixtures not specified in the foregoing subheadings"/>
    <s v="Other N "/>
    <s v="Other N-fertilizers"/>
    <x v="1"/>
    <x v="2"/>
    <b v="1"/>
    <s v="C00"/>
    <s v="TOTAL CPC"/>
    <n v="0"/>
    <n v="0"/>
    <s v="TOTAL MOT"/>
    <n v="8"/>
    <s v="kg"/>
    <n v="3081120"/>
    <b v="0"/>
    <n v="8"/>
    <s v="kg"/>
    <n v="3081120"/>
    <b v="0"/>
    <n v="3081120"/>
    <b v="0"/>
    <n v="0"/>
    <b v="0"/>
    <s v="500782.805"/>
    <n v="0"/>
    <s v="500782.805"/>
    <n v="0"/>
    <b v="0"/>
    <b v="1"/>
  </r>
  <r>
    <s v="C"/>
    <s v="A"/>
    <n v="20200101"/>
    <n v="2020"/>
    <n v="52"/>
    <x v="2"/>
    <n v="562"/>
    <s v="NER"/>
    <x v="0"/>
    <s v="M"/>
    <s v="Import"/>
    <n v="156"/>
    <s v="CHN"/>
    <x v="1"/>
    <n v="0"/>
    <s v="W00"/>
    <s v="World"/>
    <s v="H5"/>
    <s v="HS"/>
    <b v="1"/>
    <n v="310290"/>
    <s v="Fertilizers, mineral or chemical nitrogenous, other kinds including mixtures not specified in the foregoing subheadings"/>
    <s v="Other N "/>
    <s v="Other N-fertilizers"/>
    <x v="1"/>
    <x v="2"/>
    <b v="1"/>
    <s v="C00"/>
    <s v="TOTAL CPC"/>
    <n v="0"/>
    <n v="0"/>
    <s v="TOTAL MOT"/>
    <n v="8"/>
    <s v="kg"/>
    <n v="21700"/>
    <b v="0"/>
    <n v="8"/>
    <s v="kg"/>
    <n v="21700"/>
    <b v="0"/>
    <n v="21700"/>
    <b v="0"/>
    <n v="0"/>
    <b v="0"/>
    <s v="2040.395"/>
    <n v="0"/>
    <s v="2040.395"/>
    <n v="0"/>
    <b v="1"/>
    <b v="0"/>
  </r>
  <r>
    <s v="C"/>
    <s v="A"/>
    <n v="20200101"/>
    <n v="2020"/>
    <n v="52"/>
    <x v="2"/>
    <n v="562"/>
    <s v="NER"/>
    <x v="0"/>
    <s v="M"/>
    <s v="Import"/>
    <n v="204"/>
    <s v="BEN"/>
    <x v="2"/>
    <n v="0"/>
    <s v="W00"/>
    <s v="World"/>
    <s v="H5"/>
    <s v="HS"/>
    <b v="1"/>
    <n v="310290"/>
    <s v="Fertilizers, mineral or chemical nitrogenous, other kinds including mixtures not specified in the foregoing subheadings"/>
    <s v="Other N "/>
    <s v="Other N-fertilizers"/>
    <x v="1"/>
    <x v="2"/>
    <b v="1"/>
    <s v="C00"/>
    <s v="TOTAL CPC"/>
    <n v="0"/>
    <n v="0"/>
    <s v="TOTAL MOT"/>
    <n v="8"/>
    <s v="kg"/>
    <n v="15000"/>
    <b v="0"/>
    <n v="8"/>
    <s v="kg"/>
    <n v="15000"/>
    <b v="0"/>
    <n v="15000"/>
    <b v="0"/>
    <n v="0"/>
    <b v="0"/>
    <s v="280.02"/>
    <n v="0"/>
    <s v="280.02"/>
    <n v="0"/>
    <b v="1"/>
    <b v="0"/>
  </r>
  <r>
    <s v="C"/>
    <s v="A"/>
    <n v="20200101"/>
    <n v="2020"/>
    <n v="52"/>
    <x v="2"/>
    <n v="562"/>
    <s v="NER"/>
    <x v="0"/>
    <s v="M"/>
    <s v="Import"/>
    <n v="566"/>
    <s v="NGA"/>
    <x v="8"/>
    <n v="0"/>
    <s v="W00"/>
    <s v="World"/>
    <s v="H5"/>
    <s v="HS"/>
    <b v="1"/>
    <n v="310290"/>
    <s v="Fertilizers, mineral or chemical nitrogenous, other kinds including mixtures not specified in the foregoing subheadings"/>
    <s v="Other N "/>
    <s v="Other N-fertilizers"/>
    <x v="1"/>
    <x v="2"/>
    <b v="1"/>
    <s v="C00"/>
    <s v="TOTAL CPC"/>
    <n v="0"/>
    <n v="0"/>
    <s v="TOTAL MOT"/>
    <n v="8"/>
    <s v="kg"/>
    <n v="3004420"/>
    <b v="0"/>
    <n v="8"/>
    <s v="kg"/>
    <n v="3004420"/>
    <b v="0"/>
    <n v="3004420"/>
    <b v="0"/>
    <n v="0"/>
    <b v="0"/>
    <s v="492369.06"/>
    <n v="0"/>
    <s v="492369.06"/>
    <n v="0"/>
    <b v="1"/>
    <b v="0"/>
  </r>
  <r>
    <s v="C"/>
    <s v="A"/>
    <n v="20200101"/>
    <n v="2020"/>
    <n v="52"/>
    <x v="2"/>
    <n v="562"/>
    <s v="NER"/>
    <x v="0"/>
    <s v="M"/>
    <s v="Import"/>
    <n v="854"/>
    <s v="BFA"/>
    <x v="16"/>
    <n v="0"/>
    <s v="W00"/>
    <s v="World"/>
    <s v="H5"/>
    <s v="HS"/>
    <b v="1"/>
    <n v="310290"/>
    <s v="Fertilizers, mineral or chemical nitrogenous, other kinds including mixtures not specified in the foregoing subheadings"/>
    <s v="Other N "/>
    <s v="Other N-fertilizers"/>
    <x v="1"/>
    <x v="2"/>
    <b v="1"/>
    <s v="C00"/>
    <s v="TOTAL CPC"/>
    <n v="0"/>
    <n v="0"/>
    <s v="TOTAL MOT"/>
    <n v="8"/>
    <s v="kg"/>
    <n v="40000"/>
    <b v="0"/>
    <n v="8"/>
    <s v="kg"/>
    <n v="40000"/>
    <b v="0"/>
    <n v="40000"/>
    <b v="0"/>
    <n v="0"/>
    <b v="0"/>
    <s v="6093.33"/>
    <n v="0"/>
    <s v="6093.33"/>
    <n v="0"/>
    <b v="1"/>
    <b v="0"/>
  </r>
  <r>
    <s v="C"/>
    <s v="A"/>
    <n v="20200101"/>
    <n v="2020"/>
    <n v="52"/>
    <x v="2"/>
    <n v="180"/>
    <s v="COD"/>
    <x v="1"/>
    <s v="M"/>
    <s v="Import"/>
    <n v="0"/>
    <s v="W00"/>
    <x v="0"/>
    <n v="0"/>
    <s v="W00"/>
    <s v="World"/>
    <s v="H4"/>
    <s v="HS"/>
    <b v="1"/>
    <n v="3103"/>
    <s v="Fertilizers mineral or chemical, phosphatic"/>
    <s v="P"/>
    <s v="P-fertilizers"/>
    <x v="3"/>
    <x v="1"/>
    <b v="0"/>
    <s v="C00"/>
    <s v="TOTAL CPC"/>
    <n v="0"/>
    <n v="0"/>
    <s v="TOTAL MOT"/>
    <n v="8"/>
    <s v="kg"/>
    <n v="564180"/>
    <b v="0"/>
    <n v="8"/>
    <s v="kg"/>
    <n v="564180"/>
    <b v="0"/>
    <n v="564180"/>
    <b v="0"/>
    <n v="0"/>
    <b v="0"/>
    <s v="278034.482"/>
    <n v="0"/>
    <s v="278034.482"/>
    <n v="0"/>
    <b v="0"/>
    <b v="1"/>
  </r>
  <r>
    <s v="C"/>
    <s v="A"/>
    <n v="20200101"/>
    <n v="2020"/>
    <n v="52"/>
    <x v="2"/>
    <n v="180"/>
    <s v="COD"/>
    <x v="1"/>
    <s v="M"/>
    <s v="Import"/>
    <n v="120"/>
    <s v="CMR"/>
    <x v="46"/>
    <n v="0"/>
    <s v="W00"/>
    <s v="World"/>
    <s v="H4"/>
    <s v="HS"/>
    <b v="1"/>
    <n v="3103"/>
    <s v="Fertilizers mineral or chemical, phosphatic"/>
    <s v="P"/>
    <s v="P-fertilizers"/>
    <x v="3"/>
    <x v="1"/>
    <b v="0"/>
    <s v="C00"/>
    <s v="TOTAL CPC"/>
    <n v="0"/>
    <n v="0"/>
    <s v="TOTAL MOT"/>
    <n v="8"/>
    <s v="kg"/>
    <n v="9"/>
    <b v="0"/>
    <n v="8"/>
    <s v="kg"/>
    <n v="9"/>
    <b v="0"/>
    <n v="9"/>
    <b v="0"/>
    <n v="0"/>
    <b v="0"/>
    <s v="266.408"/>
    <n v="0"/>
    <s v="266.408"/>
    <n v="0"/>
    <b v="0"/>
    <b v="1"/>
  </r>
  <r>
    <s v="C"/>
    <s v="A"/>
    <n v="20200101"/>
    <n v="2020"/>
    <n v="52"/>
    <x v="2"/>
    <n v="180"/>
    <s v="COD"/>
    <x v="1"/>
    <s v="M"/>
    <s v="Import"/>
    <n v="504"/>
    <s v="MAR"/>
    <x v="43"/>
    <n v="0"/>
    <s v="W00"/>
    <s v="World"/>
    <s v="H4"/>
    <s v="HS"/>
    <b v="1"/>
    <n v="3103"/>
    <s v="Fertilizers mineral or chemical, phosphatic"/>
    <s v="P"/>
    <s v="P-fertilizers"/>
    <x v="3"/>
    <x v="1"/>
    <b v="0"/>
    <s v="C00"/>
    <s v="TOTAL CPC"/>
    <n v="0"/>
    <n v="0"/>
    <s v="TOTAL MOT"/>
    <n v="8"/>
    <s v="kg"/>
    <n v="504700"/>
    <b v="0"/>
    <n v="8"/>
    <s v="kg"/>
    <n v="504700"/>
    <b v="0"/>
    <n v="504700"/>
    <b v="0"/>
    <n v="0"/>
    <b v="0"/>
    <s v="247748.327"/>
    <n v="0"/>
    <s v="247748.327"/>
    <n v="0"/>
    <b v="0"/>
    <b v="1"/>
  </r>
  <r>
    <s v="C"/>
    <s v="A"/>
    <n v="20200101"/>
    <n v="2020"/>
    <n v="52"/>
    <x v="2"/>
    <n v="180"/>
    <s v="COD"/>
    <x v="1"/>
    <s v="M"/>
    <s v="Import"/>
    <n v="686"/>
    <s v="SEN"/>
    <x v="10"/>
    <n v="0"/>
    <s v="W00"/>
    <s v="World"/>
    <s v="H4"/>
    <s v="HS"/>
    <b v="1"/>
    <n v="3103"/>
    <s v="Fertilizers mineral or chemical, phosphatic"/>
    <s v="P"/>
    <s v="P-fertilizers"/>
    <x v="3"/>
    <x v="1"/>
    <b v="0"/>
    <s v="C00"/>
    <s v="TOTAL CPC"/>
    <n v="0"/>
    <n v="0"/>
    <s v="TOTAL MOT"/>
    <n v="8"/>
    <s v="kg"/>
    <n v="59471"/>
    <b v="0"/>
    <n v="8"/>
    <s v="kg"/>
    <n v="59471"/>
    <b v="0"/>
    <n v="59471"/>
    <b v="0"/>
    <n v="0"/>
    <b v="0"/>
    <s v="30019.747"/>
    <n v="0"/>
    <s v="30019.747"/>
    <n v="0"/>
    <b v="0"/>
    <b v="1"/>
  </r>
  <r>
    <s v="C"/>
    <s v="A"/>
    <n v="20200101"/>
    <n v="2020"/>
    <n v="52"/>
    <x v="2"/>
    <n v="562"/>
    <s v="NER"/>
    <x v="0"/>
    <s v="M"/>
    <s v="Import"/>
    <n v="0"/>
    <s v="W00"/>
    <x v="0"/>
    <n v="0"/>
    <s v="W00"/>
    <s v="World"/>
    <s v="H5"/>
    <s v="HS"/>
    <b v="1"/>
    <n v="3103"/>
    <s v="Fertilizers mineral or chemical, phosphatic"/>
    <s v="P"/>
    <s v="P-fertilizers"/>
    <x v="3"/>
    <x v="1"/>
    <b v="0"/>
    <s v="C00"/>
    <s v="TOTAL CPC"/>
    <n v="0"/>
    <n v="0"/>
    <s v="TOTAL MOT"/>
    <n v="8"/>
    <s v="kg"/>
    <n v="2500"/>
    <b v="0"/>
    <n v="8"/>
    <s v="kg"/>
    <n v="2500"/>
    <b v="0"/>
    <n v="2500"/>
    <b v="0"/>
    <n v="0"/>
    <b v="0"/>
    <s v="646.508"/>
    <n v="0"/>
    <s v="646.508"/>
    <n v="0"/>
    <b v="0"/>
    <b v="1"/>
  </r>
  <r>
    <s v="C"/>
    <s v="A"/>
    <n v="20200101"/>
    <n v="2020"/>
    <n v="52"/>
    <x v="2"/>
    <n v="562"/>
    <s v="NER"/>
    <x v="0"/>
    <s v="M"/>
    <s v="Import"/>
    <n v="566"/>
    <s v="NGA"/>
    <x v="8"/>
    <n v="0"/>
    <s v="W00"/>
    <s v="World"/>
    <s v="H5"/>
    <s v="HS"/>
    <b v="1"/>
    <n v="3103"/>
    <s v="Fertilizers mineral or chemical, phosphatic"/>
    <s v="P"/>
    <s v="P-fertilizers"/>
    <x v="3"/>
    <x v="1"/>
    <b v="0"/>
    <s v="C00"/>
    <s v="TOTAL CPC"/>
    <n v="0"/>
    <n v="0"/>
    <s v="TOTAL MOT"/>
    <n v="8"/>
    <s v="kg"/>
    <n v="2500"/>
    <b v="0"/>
    <n v="8"/>
    <s v="kg"/>
    <n v="2500"/>
    <b v="0"/>
    <n v="2500"/>
    <b v="0"/>
    <n v="0"/>
    <b v="0"/>
    <s v="646.508"/>
    <n v="0"/>
    <s v="646.508"/>
    <n v="0"/>
    <b v="0"/>
    <b v="1"/>
  </r>
  <r>
    <s v="C"/>
    <s v="A"/>
    <n v="20200101"/>
    <n v="2020"/>
    <n v="52"/>
    <x v="2"/>
    <n v="180"/>
    <s v="COD"/>
    <x v="1"/>
    <s v="M"/>
    <s v="Import"/>
    <n v="0"/>
    <s v="W00"/>
    <x v="0"/>
    <n v="0"/>
    <s v="W00"/>
    <s v="World"/>
    <s v="H4"/>
    <s v="HS"/>
    <b v="1"/>
    <n v="310310"/>
    <s v="Fertilizers, mineral or chemical phosphatic, superphosphates"/>
    <s v="TSP"/>
    <s v="P-fertilizers"/>
    <x v="4"/>
    <x v="2"/>
    <b v="1"/>
    <s v="C00"/>
    <s v="TOTAL CPC"/>
    <n v="0"/>
    <n v="0"/>
    <s v="TOTAL MOT"/>
    <n v="8"/>
    <s v="kg"/>
    <n v="504700"/>
    <b v="0"/>
    <n v="8"/>
    <s v="kg"/>
    <n v="504700"/>
    <b v="0"/>
    <n v="504700"/>
    <b v="0"/>
    <n v="0"/>
    <b v="0"/>
    <s v="247748.327"/>
    <n v="0"/>
    <s v="247748.327"/>
    <n v="0"/>
    <b v="0"/>
    <b v="1"/>
  </r>
  <r>
    <s v="C"/>
    <s v="A"/>
    <n v="20200101"/>
    <n v="2020"/>
    <n v="52"/>
    <x v="2"/>
    <n v="180"/>
    <s v="COD"/>
    <x v="1"/>
    <s v="M"/>
    <s v="Import"/>
    <n v="504"/>
    <s v="MAR"/>
    <x v="43"/>
    <n v="0"/>
    <s v="W00"/>
    <s v="World"/>
    <s v="H4"/>
    <s v="HS"/>
    <b v="1"/>
    <n v="310310"/>
    <s v="Fertilizers, mineral or chemical phosphatic, superphosphates"/>
    <s v="TSP"/>
    <s v="P-fertilizers"/>
    <x v="4"/>
    <x v="2"/>
    <b v="1"/>
    <s v="C00"/>
    <s v="TOTAL CPC"/>
    <n v="0"/>
    <n v="0"/>
    <s v="TOTAL MOT"/>
    <n v="8"/>
    <s v="kg"/>
    <n v="504700"/>
    <b v="0"/>
    <n v="8"/>
    <s v="kg"/>
    <n v="504700"/>
    <b v="0"/>
    <n v="504700"/>
    <b v="0"/>
    <n v="0"/>
    <b v="0"/>
    <s v="247748.327"/>
    <n v="0"/>
    <s v="247748.327"/>
    <n v="0"/>
    <b v="0"/>
    <b v="1"/>
  </r>
  <r>
    <s v="C"/>
    <s v="A"/>
    <n v="20200101"/>
    <n v="2020"/>
    <n v="52"/>
    <x v="2"/>
    <n v="180"/>
    <s v="COD"/>
    <x v="1"/>
    <s v="M"/>
    <s v="Import"/>
    <n v="0"/>
    <s v="W00"/>
    <x v="0"/>
    <n v="0"/>
    <s v="W00"/>
    <s v="World"/>
    <s v="H4"/>
    <s v="HS"/>
    <b v="1"/>
    <n v="310390"/>
    <s v="Fertilizers, mineral or chemical phosphatic, n.e.c. in heading no. 3103"/>
    <s v="Other P"/>
    <s v="P-fertilizers"/>
    <x v="3"/>
    <x v="2"/>
    <b v="1"/>
    <s v="C00"/>
    <s v="TOTAL CPC"/>
    <n v="0"/>
    <n v="0"/>
    <s v="TOTAL MOT"/>
    <n v="8"/>
    <s v="kg"/>
    <n v="59480"/>
    <b v="0"/>
    <n v="8"/>
    <s v="kg"/>
    <n v="59480"/>
    <b v="0"/>
    <n v="59480"/>
    <b v="0"/>
    <n v="0"/>
    <b v="0"/>
    <s v="30286.155"/>
    <n v="0"/>
    <s v="30286.155"/>
    <n v="0"/>
    <b v="0"/>
    <b v="1"/>
  </r>
  <r>
    <s v="C"/>
    <s v="A"/>
    <n v="20200101"/>
    <n v="2020"/>
    <n v="52"/>
    <x v="2"/>
    <n v="180"/>
    <s v="COD"/>
    <x v="1"/>
    <s v="M"/>
    <s v="Import"/>
    <n v="120"/>
    <s v="CMR"/>
    <x v="46"/>
    <n v="0"/>
    <s v="W00"/>
    <s v="World"/>
    <s v="H4"/>
    <s v="HS"/>
    <b v="1"/>
    <n v="310390"/>
    <s v="Fertilizers, mineral or chemical phosphatic, n.e.c. in heading no. 3103"/>
    <s v="Other P"/>
    <s v="P-fertilizers"/>
    <x v="3"/>
    <x v="2"/>
    <b v="1"/>
    <s v="C00"/>
    <s v="TOTAL CPC"/>
    <n v="0"/>
    <n v="0"/>
    <s v="TOTAL MOT"/>
    <n v="8"/>
    <s v="kg"/>
    <n v="9"/>
    <b v="0"/>
    <n v="8"/>
    <s v="kg"/>
    <n v="9"/>
    <b v="0"/>
    <n v="9"/>
    <b v="0"/>
    <n v="0"/>
    <b v="0"/>
    <s v="266.408"/>
    <n v="0"/>
    <s v="266.408"/>
    <n v="0"/>
    <b v="0"/>
    <b v="1"/>
  </r>
  <r>
    <s v="C"/>
    <s v="A"/>
    <n v="20200101"/>
    <n v="2020"/>
    <n v="52"/>
    <x v="2"/>
    <n v="180"/>
    <s v="COD"/>
    <x v="1"/>
    <s v="M"/>
    <s v="Import"/>
    <n v="686"/>
    <s v="SEN"/>
    <x v="10"/>
    <n v="0"/>
    <s v="W00"/>
    <s v="World"/>
    <s v="H4"/>
    <s v="HS"/>
    <b v="1"/>
    <n v="310390"/>
    <s v="Fertilizers, mineral or chemical phosphatic, n.e.c. in heading no. 3103"/>
    <s v="Other P"/>
    <s v="P-fertilizers"/>
    <x v="3"/>
    <x v="2"/>
    <b v="1"/>
    <s v="C00"/>
    <s v="TOTAL CPC"/>
    <n v="0"/>
    <n v="0"/>
    <s v="TOTAL MOT"/>
    <n v="8"/>
    <s v="kg"/>
    <n v="59471"/>
    <b v="0"/>
    <n v="8"/>
    <s v="kg"/>
    <n v="59471"/>
    <b v="0"/>
    <n v="59471"/>
    <b v="0"/>
    <n v="0"/>
    <b v="0"/>
    <s v="30019.747"/>
    <n v="0"/>
    <s v="30019.747"/>
    <n v="0"/>
    <b v="0"/>
    <b v="1"/>
  </r>
  <r>
    <s v="C"/>
    <s v="A"/>
    <n v="20200101"/>
    <n v="2020"/>
    <n v="52"/>
    <x v="2"/>
    <n v="562"/>
    <s v="NER"/>
    <x v="0"/>
    <s v="M"/>
    <s v="Import"/>
    <n v="0"/>
    <s v="W00"/>
    <x v="0"/>
    <n v="0"/>
    <s v="W00"/>
    <s v="World"/>
    <s v="H5"/>
    <s v="HS"/>
    <b v="1"/>
    <n v="310390"/>
    <s v="Fertilizers, mineral or chemical phosphatic, n.e.c. in heading no. 3103"/>
    <s v="Other P"/>
    <s v="P-fertilizers"/>
    <x v="3"/>
    <x v="2"/>
    <b v="1"/>
    <s v="C00"/>
    <s v="TOTAL CPC"/>
    <n v="0"/>
    <n v="0"/>
    <s v="TOTAL MOT"/>
    <n v="8"/>
    <s v="kg"/>
    <n v="2500"/>
    <b v="0"/>
    <n v="8"/>
    <s v="kg"/>
    <n v="2500"/>
    <b v="0"/>
    <n v="2500"/>
    <b v="0"/>
    <n v="0"/>
    <b v="0"/>
    <s v="646.508"/>
    <n v="0"/>
    <s v="646.508"/>
    <n v="0"/>
    <b v="0"/>
    <b v="1"/>
  </r>
  <r>
    <s v="C"/>
    <s v="A"/>
    <n v="20200101"/>
    <n v="2020"/>
    <n v="52"/>
    <x v="2"/>
    <n v="562"/>
    <s v="NER"/>
    <x v="0"/>
    <s v="M"/>
    <s v="Import"/>
    <n v="566"/>
    <s v="NGA"/>
    <x v="8"/>
    <n v="0"/>
    <s v="W00"/>
    <s v="World"/>
    <s v="H5"/>
    <s v="HS"/>
    <b v="1"/>
    <n v="310390"/>
    <s v="Fertilizers, mineral or chemical phosphatic, n.e.c. in heading no. 3103"/>
    <s v="Other P"/>
    <s v="P-fertilizers"/>
    <x v="3"/>
    <x v="2"/>
    <b v="1"/>
    <s v="C00"/>
    <s v="TOTAL CPC"/>
    <n v="0"/>
    <n v="0"/>
    <s v="TOTAL MOT"/>
    <n v="8"/>
    <s v="kg"/>
    <n v="2500"/>
    <b v="0"/>
    <n v="8"/>
    <s v="kg"/>
    <n v="2500"/>
    <b v="0"/>
    <n v="2500"/>
    <b v="0"/>
    <n v="0"/>
    <b v="0"/>
    <s v="646.508"/>
    <n v="0"/>
    <s v="646.508"/>
    <n v="0"/>
    <b v="1"/>
    <b v="0"/>
  </r>
  <r>
    <s v="C"/>
    <s v="A"/>
    <n v="20200101"/>
    <n v="2020"/>
    <n v="52"/>
    <x v="2"/>
    <n v="180"/>
    <s v="COD"/>
    <x v="1"/>
    <s v="M"/>
    <s v="Import"/>
    <n v="0"/>
    <s v="W00"/>
    <x v="0"/>
    <n v="0"/>
    <s v="W00"/>
    <s v="World"/>
    <s v="H4"/>
    <s v="HS"/>
    <b v="1"/>
    <n v="3104"/>
    <s v="Fertilizers mineral or chemical, potassic"/>
    <s v="K"/>
    <s v="K-fertilizers"/>
    <x v="5"/>
    <x v="1"/>
    <b v="0"/>
    <s v="C00"/>
    <s v="TOTAL CPC"/>
    <n v="0"/>
    <n v="0"/>
    <s v="TOTAL MOT"/>
    <n v="-1"/>
    <s v="N/A"/>
    <n v="0"/>
    <b v="1"/>
    <n v="-1"/>
    <s v="N/A"/>
    <n v="0"/>
    <b v="0"/>
    <n v="0"/>
    <b v="1"/>
    <n v="0"/>
    <b v="0"/>
    <s v="1573050.81"/>
    <n v="0"/>
    <s v="1573050.81"/>
    <n v="6"/>
    <b v="0"/>
    <b v="1"/>
  </r>
  <r>
    <s v="C"/>
    <s v="A"/>
    <n v="20200101"/>
    <n v="2020"/>
    <n v="52"/>
    <x v="2"/>
    <n v="180"/>
    <s v="COD"/>
    <x v="1"/>
    <s v="M"/>
    <s v="Import"/>
    <n v="156"/>
    <s v="CHN"/>
    <x v="1"/>
    <n v="0"/>
    <s v="W00"/>
    <s v="World"/>
    <s v="H4"/>
    <s v="HS"/>
    <b v="1"/>
    <n v="3104"/>
    <s v="Fertilizers mineral or chemical, potassic"/>
    <s v="K"/>
    <s v="K-fertilizers"/>
    <x v="5"/>
    <x v="1"/>
    <b v="0"/>
    <s v="C00"/>
    <s v="TOTAL CPC"/>
    <n v="0"/>
    <n v="0"/>
    <s v="TOTAL MOT"/>
    <n v="-1"/>
    <s v="N/A"/>
    <n v="0"/>
    <b v="1"/>
    <n v="-1"/>
    <s v="N/A"/>
    <n v="0"/>
    <b v="0"/>
    <n v="0"/>
    <b v="1"/>
    <n v="0"/>
    <b v="0"/>
    <s v="338709.451"/>
    <n v="0"/>
    <s v="338709.451"/>
    <n v="6"/>
    <b v="0"/>
    <b v="1"/>
  </r>
  <r>
    <s v="C"/>
    <s v="A"/>
    <n v="20200101"/>
    <n v="2020"/>
    <n v="52"/>
    <x v="2"/>
    <n v="180"/>
    <s v="COD"/>
    <x v="1"/>
    <s v="M"/>
    <s v="Import"/>
    <n v="440"/>
    <s v="LTU"/>
    <x v="24"/>
    <n v="0"/>
    <s v="W00"/>
    <s v="World"/>
    <s v="H4"/>
    <s v="HS"/>
    <b v="1"/>
    <n v="3104"/>
    <s v="Fertilizers mineral or chemical, potassic"/>
    <s v="K"/>
    <s v="K-fertilizers"/>
    <x v="5"/>
    <x v="1"/>
    <b v="0"/>
    <s v="C00"/>
    <s v="TOTAL CPC"/>
    <n v="0"/>
    <n v="0"/>
    <s v="TOTAL MOT"/>
    <n v="8"/>
    <s v="kg"/>
    <n v="1218285"/>
    <b v="0"/>
    <n v="8"/>
    <s v="kg"/>
    <n v="1218285"/>
    <b v="0"/>
    <n v="1218285"/>
    <b v="0"/>
    <n v="0"/>
    <b v="0"/>
    <s v="489059.773"/>
    <n v="0"/>
    <s v="489059.773"/>
    <n v="0"/>
    <b v="0"/>
    <b v="1"/>
  </r>
  <r>
    <s v="C"/>
    <s v="A"/>
    <n v="20200101"/>
    <n v="2020"/>
    <n v="52"/>
    <x v="2"/>
    <n v="180"/>
    <s v="COD"/>
    <x v="1"/>
    <s v="M"/>
    <s v="Import"/>
    <n v="528"/>
    <s v="NLD"/>
    <x v="7"/>
    <n v="0"/>
    <s v="W00"/>
    <s v="World"/>
    <s v="H4"/>
    <s v="HS"/>
    <b v="1"/>
    <n v="3104"/>
    <s v="Fertilizers mineral or chemical, potassic"/>
    <s v="K"/>
    <s v="K-fertilizers"/>
    <x v="5"/>
    <x v="1"/>
    <b v="0"/>
    <s v="C00"/>
    <s v="TOTAL CPC"/>
    <n v="0"/>
    <n v="0"/>
    <s v="TOTAL MOT"/>
    <n v="-1"/>
    <s v="N/A"/>
    <n v="0"/>
    <b v="1"/>
    <n v="-1"/>
    <s v="N/A"/>
    <n v="0"/>
    <b v="0"/>
    <n v="0"/>
    <b v="1"/>
    <n v="0"/>
    <b v="0"/>
    <s v="977.058"/>
    <n v="0"/>
    <s v="977.058"/>
    <n v="6"/>
    <b v="0"/>
    <b v="1"/>
  </r>
  <r>
    <s v="C"/>
    <s v="A"/>
    <n v="20200101"/>
    <n v="2020"/>
    <n v="52"/>
    <x v="2"/>
    <n v="180"/>
    <s v="COD"/>
    <x v="1"/>
    <s v="M"/>
    <s v="Import"/>
    <n v="699"/>
    <s v="IND"/>
    <x v="11"/>
    <n v="0"/>
    <s v="W00"/>
    <s v="World"/>
    <s v="H4"/>
    <s v="HS"/>
    <b v="1"/>
    <n v="3104"/>
    <s v="Fertilizers mineral or chemical, potassic"/>
    <s v="K"/>
    <s v="K-fertilizers"/>
    <x v="5"/>
    <x v="1"/>
    <b v="0"/>
    <s v="C00"/>
    <s v="TOTAL CPC"/>
    <n v="0"/>
    <n v="0"/>
    <s v="TOTAL MOT"/>
    <n v="8"/>
    <s v="kg"/>
    <n v="150"/>
    <b v="0"/>
    <n v="8"/>
    <s v="kg"/>
    <n v="150"/>
    <b v="0"/>
    <n v="150"/>
    <b v="0"/>
    <n v="0"/>
    <b v="0"/>
    <s v="90.482"/>
    <n v="0"/>
    <s v="90.482"/>
    <n v="0"/>
    <b v="0"/>
    <b v="1"/>
  </r>
  <r>
    <s v="C"/>
    <s v="A"/>
    <n v="20200101"/>
    <n v="2020"/>
    <n v="52"/>
    <x v="2"/>
    <n v="180"/>
    <s v="COD"/>
    <x v="1"/>
    <s v="M"/>
    <s v="Import"/>
    <n v="704"/>
    <s v="VNM"/>
    <x v="29"/>
    <n v="0"/>
    <s v="W00"/>
    <s v="World"/>
    <s v="H4"/>
    <s v="HS"/>
    <b v="1"/>
    <n v="3104"/>
    <s v="Fertilizers mineral or chemical, potassic"/>
    <s v="K"/>
    <s v="K-fertilizers"/>
    <x v="5"/>
    <x v="1"/>
    <b v="0"/>
    <s v="C00"/>
    <s v="TOTAL CPC"/>
    <n v="0"/>
    <n v="0"/>
    <s v="TOTAL MOT"/>
    <n v="8"/>
    <s v="kg"/>
    <n v="104200"/>
    <b v="0"/>
    <n v="8"/>
    <s v="kg"/>
    <n v="104200"/>
    <b v="0"/>
    <n v="104200"/>
    <b v="0"/>
    <n v="0"/>
    <b v="0"/>
    <s v="42580.796"/>
    <n v="0"/>
    <s v="42580.796"/>
    <n v="0"/>
    <b v="0"/>
    <b v="1"/>
  </r>
  <r>
    <s v="C"/>
    <s v="A"/>
    <n v="20200101"/>
    <n v="2020"/>
    <n v="52"/>
    <x v="2"/>
    <n v="180"/>
    <s v="COD"/>
    <x v="1"/>
    <s v="M"/>
    <s v="Import"/>
    <n v="710"/>
    <s v="ZAF"/>
    <x v="30"/>
    <n v="0"/>
    <s v="W00"/>
    <s v="World"/>
    <s v="H4"/>
    <s v="HS"/>
    <b v="1"/>
    <n v="3104"/>
    <s v="Fertilizers mineral or chemical, potassic"/>
    <s v="K"/>
    <s v="K-fertilizers"/>
    <x v="5"/>
    <x v="1"/>
    <b v="0"/>
    <s v="C00"/>
    <s v="TOTAL CPC"/>
    <n v="0"/>
    <n v="0"/>
    <s v="TOTAL MOT"/>
    <n v="8"/>
    <s v="kg"/>
    <n v="119"/>
    <b v="0"/>
    <n v="8"/>
    <s v="kg"/>
    <n v="119"/>
    <b v="0"/>
    <n v="119"/>
    <b v="0"/>
    <n v="0"/>
    <b v="0"/>
    <s v="4757.971"/>
    <n v="0"/>
    <s v="4757.971"/>
    <n v="0"/>
    <b v="0"/>
    <b v="1"/>
  </r>
  <r>
    <s v="C"/>
    <s v="A"/>
    <n v="20200101"/>
    <n v="2020"/>
    <n v="52"/>
    <x v="2"/>
    <n v="180"/>
    <s v="COD"/>
    <x v="1"/>
    <s v="M"/>
    <s v="Import"/>
    <n v="757"/>
    <s v="CHE"/>
    <x v="31"/>
    <n v="0"/>
    <s v="W00"/>
    <s v="World"/>
    <s v="H4"/>
    <s v="HS"/>
    <b v="1"/>
    <n v="3104"/>
    <s v="Fertilizers mineral or chemical, potassic"/>
    <s v="K"/>
    <s v="K-fertilizers"/>
    <x v="5"/>
    <x v="1"/>
    <b v="0"/>
    <s v="C00"/>
    <s v="TOTAL CPC"/>
    <n v="0"/>
    <n v="0"/>
    <s v="TOTAL MOT"/>
    <n v="8"/>
    <s v="kg"/>
    <n v="1803350"/>
    <b v="0"/>
    <n v="8"/>
    <s v="kg"/>
    <n v="1803350"/>
    <b v="0"/>
    <n v="1803350"/>
    <b v="0"/>
    <n v="0"/>
    <b v="0"/>
    <s v="696875.279"/>
    <n v="0"/>
    <s v="696875.279"/>
    <n v="0"/>
    <b v="0"/>
    <b v="1"/>
  </r>
  <r>
    <s v="C"/>
    <s v="A"/>
    <n v="20200101"/>
    <n v="2020"/>
    <n v="52"/>
    <x v="2"/>
    <n v="562"/>
    <s v="NER"/>
    <x v="0"/>
    <s v="M"/>
    <s v="Import"/>
    <n v="0"/>
    <s v="W00"/>
    <x v="0"/>
    <n v="0"/>
    <s v="W00"/>
    <s v="World"/>
    <s v="H5"/>
    <s v="HS"/>
    <b v="1"/>
    <n v="3104"/>
    <s v="Fertilizers mineral or chemical, potassic"/>
    <s v="K"/>
    <s v="K-fertilizers"/>
    <x v="5"/>
    <x v="1"/>
    <b v="0"/>
    <s v="C00"/>
    <s v="TOTAL CPC"/>
    <n v="0"/>
    <n v="0"/>
    <s v="TOTAL MOT"/>
    <n v="8"/>
    <s v="kg"/>
    <n v="5105880"/>
    <b v="0"/>
    <n v="8"/>
    <s v="kg"/>
    <n v="5105880"/>
    <b v="0"/>
    <n v="5105880"/>
    <b v="0"/>
    <n v="0"/>
    <b v="0"/>
    <s v="6796524.095"/>
    <n v="0"/>
    <s v="6796524.095"/>
    <n v="0"/>
    <b v="0"/>
    <b v="1"/>
  </r>
  <r>
    <s v="C"/>
    <s v="A"/>
    <n v="20200101"/>
    <n v="2020"/>
    <n v="52"/>
    <x v="2"/>
    <n v="562"/>
    <s v="NER"/>
    <x v="0"/>
    <s v="M"/>
    <s v="Import"/>
    <n v="643"/>
    <s v="RUS"/>
    <x v="9"/>
    <n v="0"/>
    <s v="W00"/>
    <s v="World"/>
    <s v="H5"/>
    <s v="HS"/>
    <b v="1"/>
    <n v="3104"/>
    <s v="Fertilizers mineral or chemical, potassic"/>
    <s v="K"/>
    <s v="K-fertilizers"/>
    <x v="5"/>
    <x v="1"/>
    <b v="0"/>
    <s v="C00"/>
    <s v="TOTAL CPC"/>
    <n v="0"/>
    <n v="0"/>
    <s v="TOTAL MOT"/>
    <n v="8"/>
    <s v="kg"/>
    <n v="5105880"/>
    <b v="0"/>
    <n v="8"/>
    <s v="kg"/>
    <n v="5105880"/>
    <b v="0"/>
    <n v="5105880"/>
    <b v="0"/>
    <n v="0"/>
    <b v="0"/>
    <s v="6796524.095"/>
    <n v="0"/>
    <s v="6796524.095"/>
    <n v="0"/>
    <b v="0"/>
    <b v="1"/>
  </r>
  <r>
    <s v="C"/>
    <s v="A"/>
    <n v="20200101"/>
    <n v="2020"/>
    <n v="52"/>
    <x v="2"/>
    <n v="180"/>
    <s v="COD"/>
    <x v="1"/>
    <s v="M"/>
    <s v="Import"/>
    <n v="0"/>
    <s v="W00"/>
    <x v="0"/>
    <n v="0"/>
    <s v="W00"/>
    <s v="World"/>
    <s v="H4"/>
    <s v="HS"/>
    <b v="1"/>
    <n v="310420"/>
    <s v="Fertilizers, mineral or chemical potassic, potassium chloride"/>
    <s v="Potassium Chloride"/>
    <s v="K-fertilizers"/>
    <x v="5"/>
    <x v="2"/>
    <b v="1"/>
    <s v="C00"/>
    <s v="TOTAL CPC"/>
    <n v="0"/>
    <n v="0"/>
    <s v="TOTAL MOT"/>
    <n v="-1"/>
    <s v="N/A"/>
    <n v="0"/>
    <b v="1"/>
    <n v="8"/>
    <s v="kg"/>
    <n v="3095906"/>
    <b v="0"/>
    <n v="0"/>
    <b v="1"/>
    <n v="0"/>
    <b v="0"/>
    <s v="1255572.151"/>
    <n v="0"/>
    <s v="1255572.151"/>
    <n v="6"/>
    <b v="0"/>
    <b v="1"/>
  </r>
  <r>
    <s v="C"/>
    <s v="A"/>
    <n v="20200101"/>
    <n v="2020"/>
    <n v="52"/>
    <x v="2"/>
    <n v="180"/>
    <s v="COD"/>
    <x v="1"/>
    <s v="M"/>
    <s v="Import"/>
    <n v="156"/>
    <s v="CHN"/>
    <x v="1"/>
    <n v="0"/>
    <s v="W00"/>
    <s v="World"/>
    <s v="H4"/>
    <s v="HS"/>
    <b v="1"/>
    <n v="310420"/>
    <s v="Fertilizers, mineral or chemical potassic, potassium chloride"/>
    <s v="Potassium Chloride"/>
    <s v="K-fertilizers"/>
    <x v="5"/>
    <x v="2"/>
    <b v="1"/>
    <s v="C00"/>
    <s v="TOTAL CPC"/>
    <n v="0"/>
    <n v="0"/>
    <s v="TOTAL MOT"/>
    <n v="-1"/>
    <s v="N/A"/>
    <n v="0"/>
    <b v="1"/>
    <n v="8"/>
    <s v="kg"/>
    <n v="754921"/>
    <b v="0"/>
    <n v="0"/>
    <b v="1"/>
    <n v="0"/>
    <b v="0"/>
    <s v="338709.451"/>
    <n v="0"/>
    <s v="338709.451"/>
    <n v="6"/>
    <b v="0"/>
    <b v="1"/>
  </r>
  <r>
    <s v="C"/>
    <s v="A"/>
    <n v="20200101"/>
    <n v="2020"/>
    <n v="52"/>
    <x v="2"/>
    <n v="180"/>
    <s v="COD"/>
    <x v="1"/>
    <s v="M"/>
    <s v="Import"/>
    <n v="440"/>
    <s v="LTU"/>
    <x v="24"/>
    <n v="0"/>
    <s v="W00"/>
    <s v="World"/>
    <s v="H4"/>
    <s v="HS"/>
    <b v="1"/>
    <n v="310420"/>
    <s v="Fertilizers, mineral or chemical potassic, potassium chloride"/>
    <s v="Potassium Chloride"/>
    <s v="K-fertilizers"/>
    <x v="5"/>
    <x v="2"/>
    <b v="1"/>
    <s v="C00"/>
    <s v="TOTAL CPC"/>
    <n v="0"/>
    <n v="0"/>
    <s v="TOTAL MOT"/>
    <n v="8"/>
    <s v="kg"/>
    <n v="433168"/>
    <b v="0"/>
    <n v="8"/>
    <s v="kg"/>
    <n v="433168"/>
    <b v="0"/>
    <n v="433168"/>
    <b v="0"/>
    <n v="0"/>
    <b v="0"/>
    <s v="174636.378"/>
    <n v="0"/>
    <s v="174636.378"/>
    <n v="0"/>
    <b v="0"/>
    <b v="1"/>
  </r>
  <r>
    <s v="C"/>
    <s v="A"/>
    <n v="20200101"/>
    <n v="2020"/>
    <n v="52"/>
    <x v="2"/>
    <n v="180"/>
    <s v="COD"/>
    <x v="1"/>
    <s v="M"/>
    <s v="Import"/>
    <n v="699"/>
    <s v="IND"/>
    <x v="11"/>
    <n v="0"/>
    <s v="W00"/>
    <s v="World"/>
    <s v="H4"/>
    <s v="HS"/>
    <b v="1"/>
    <n v="310420"/>
    <s v="Fertilizers, mineral or chemical potassic, potassium chloride"/>
    <s v="Potassium Chloride"/>
    <s v="K-fertilizers"/>
    <x v="5"/>
    <x v="2"/>
    <b v="1"/>
    <s v="C00"/>
    <s v="TOTAL CPC"/>
    <n v="0"/>
    <n v="0"/>
    <s v="TOTAL MOT"/>
    <n v="8"/>
    <s v="kg"/>
    <n v="150"/>
    <b v="0"/>
    <n v="8"/>
    <s v="kg"/>
    <n v="150"/>
    <b v="0"/>
    <n v="150"/>
    <b v="0"/>
    <n v="0"/>
    <b v="0"/>
    <s v="90.482"/>
    <n v="0"/>
    <s v="90.482"/>
    <n v="0"/>
    <b v="0"/>
    <b v="1"/>
  </r>
  <r>
    <s v="C"/>
    <s v="A"/>
    <n v="20200101"/>
    <n v="2020"/>
    <n v="52"/>
    <x v="2"/>
    <n v="180"/>
    <s v="COD"/>
    <x v="1"/>
    <s v="M"/>
    <s v="Import"/>
    <n v="704"/>
    <s v="VNM"/>
    <x v="29"/>
    <n v="0"/>
    <s v="W00"/>
    <s v="World"/>
    <s v="H4"/>
    <s v="HS"/>
    <b v="1"/>
    <n v="310420"/>
    <s v="Fertilizers, mineral or chemical potassic, potassium chloride"/>
    <s v="Potassium Chloride"/>
    <s v="K-fertilizers"/>
    <x v="5"/>
    <x v="2"/>
    <b v="1"/>
    <s v="C00"/>
    <s v="TOTAL CPC"/>
    <n v="0"/>
    <n v="0"/>
    <s v="TOTAL MOT"/>
    <n v="8"/>
    <s v="kg"/>
    <n v="104200"/>
    <b v="0"/>
    <n v="8"/>
    <s v="kg"/>
    <n v="104200"/>
    <b v="0"/>
    <n v="104200"/>
    <b v="0"/>
    <n v="0"/>
    <b v="0"/>
    <s v="42580.796"/>
    <n v="0"/>
    <s v="42580.796"/>
    <n v="0"/>
    <b v="0"/>
    <b v="1"/>
  </r>
  <r>
    <s v="C"/>
    <s v="A"/>
    <n v="20200101"/>
    <n v="2020"/>
    <n v="52"/>
    <x v="2"/>
    <n v="180"/>
    <s v="COD"/>
    <x v="1"/>
    <s v="M"/>
    <s v="Import"/>
    <n v="710"/>
    <s v="ZAF"/>
    <x v="30"/>
    <n v="0"/>
    <s v="W00"/>
    <s v="World"/>
    <s v="H4"/>
    <s v="HS"/>
    <b v="1"/>
    <n v="310420"/>
    <s v="Fertilizers, mineral or chemical potassic, potassium chloride"/>
    <s v="Potassium Chloride"/>
    <s v="K-fertilizers"/>
    <x v="5"/>
    <x v="2"/>
    <b v="1"/>
    <s v="C00"/>
    <s v="TOTAL CPC"/>
    <n v="0"/>
    <n v="0"/>
    <s v="TOTAL MOT"/>
    <n v="8"/>
    <s v="kg"/>
    <n v="117"/>
    <b v="0"/>
    <n v="8"/>
    <s v="kg"/>
    <n v="117"/>
    <b v="0"/>
    <n v="117"/>
    <b v="0"/>
    <n v="0"/>
    <b v="0"/>
    <s v="2679.765"/>
    <n v="0"/>
    <s v="2679.765"/>
    <n v="0"/>
    <b v="0"/>
    <b v="1"/>
  </r>
  <r>
    <s v="C"/>
    <s v="A"/>
    <n v="20200101"/>
    <n v="2020"/>
    <n v="52"/>
    <x v="2"/>
    <n v="180"/>
    <s v="COD"/>
    <x v="1"/>
    <s v="M"/>
    <s v="Import"/>
    <n v="757"/>
    <s v="CHE"/>
    <x v="31"/>
    <n v="0"/>
    <s v="W00"/>
    <s v="World"/>
    <s v="H4"/>
    <s v="HS"/>
    <b v="1"/>
    <n v="310420"/>
    <s v="Fertilizers, mineral or chemical potassic, potassium chloride"/>
    <s v="Potassium Chloride"/>
    <s v="K-fertilizers"/>
    <x v="5"/>
    <x v="2"/>
    <b v="1"/>
    <s v="C00"/>
    <s v="TOTAL CPC"/>
    <n v="0"/>
    <n v="0"/>
    <s v="TOTAL MOT"/>
    <n v="8"/>
    <s v="kg"/>
    <n v="1803350"/>
    <b v="0"/>
    <n v="8"/>
    <s v="kg"/>
    <n v="1803350"/>
    <b v="0"/>
    <n v="1803350"/>
    <b v="0"/>
    <n v="0"/>
    <b v="0"/>
    <s v="696875.279"/>
    <n v="0"/>
    <s v="696875.279"/>
    <n v="0"/>
    <b v="0"/>
    <b v="1"/>
  </r>
  <r>
    <s v="C"/>
    <s v="A"/>
    <n v="20200101"/>
    <n v="2020"/>
    <n v="52"/>
    <x v="2"/>
    <n v="562"/>
    <s v="NER"/>
    <x v="0"/>
    <s v="M"/>
    <s v="Import"/>
    <n v="0"/>
    <s v="W00"/>
    <x v="0"/>
    <n v="0"/>
    <s v="W00"/>
    <s v="World"/>
    <s v="H5"/>
    <s v="HS"/>
    <b v="1"/>
    <n v="310420"/>
    <s v="Fertilizers, mineral or chemical potassic, potassium chloride"/>
    <s v="Potassium Chloride"/>
    <s v="K-fertilizers"/>
    <x v="5"/>
    <x v="2"/>
    <b v="1"/>
    <s v="C00"/>
    <s v="TOTAL CPC"/>
    <n v="0"/>
    <n v="0"/>
    <s v="TOTAL MOT"/>
    <n v="8"/>
    <s v="kg"/>
    <n v="5105880"/>
    <b v="0"/>
    <n v="8"/>
    <s v="kg"/>
    <n v="5105880"/>
    <b v="0"/>
    <n v="5105880"/>
    <b v="0"/>
    <n v="0"/>
    <b v="0"/>
    <s v="6796524.095"/>
    <n v="0"/>
    <s v="6796524.095"/>
    <n v="0"/>
    <b v="0"/>
    <b v="1"/>
  </r>
  <r>
    <s v="C"/>
    <s v="A"/>
    <n v="20200101"/>
    <n v="2020"/>
    <n v="52"/>
    <x v="2"/>
    <n v="562"/>
    <s v="NER"/>
    <x v="0"/>
    <s v="M"/>
    <s v="Import"/>
    <n v="643"/>
    <s v="RUS"/>
    <x v="9"/>
    <n v="0"/>
    <s v="W00"/>
    <s v="World"/>
    <s v="H5"/>
    <s v="HS"/>
    <b v="1"/>
    <n v="310420"/>
    <s v="Fertilizers, mineral or chemical potassic, potassium chloride"/>
    <s v="Potassium Chloride"/>
    <s v="K-fertilizers"/>
    <x v="5"/>
    <x v="2"/>
    <b v="1"/>
    <s v="C00"/>
    <s v="TOTAL CPC"/>
    <n v="0"/>
    <n v="0"/>
    <s v="TOTAL MOT"/>
    <n v="8"/>
    <s v="kg"/>
    <n v="5105880"/>
    <b v="0"/>
    <n v="8"/>
    <s v="kg"/>
    <n v="5105880"/>
    <b v="0"/>
    <n v="5105880"/>
    <b v="0"/>
    <n v="0"/>
    <b v="0"/>
    <s v="6796524.095"/>
    <n v="0"/>
    <s v="6796524.095"/>
    <n v="0"/>
    <b v="1"/>
    <b v="0"/>
  </r>
  <r>
    <s v="C"/>
    <s v="A"/>
    <n v="20200101"/>
    <n v="2020"/>
    <n v="52"/>
    <x v="2"/>
    <n v="180"/>
    <s v="COD"/>
    <x v="1"/>
    <s v="M"/>
    <s v="Import"/>
    <n v="0"/>
    <s v="W00"/>
    <x v="0"/>
    <n v="0"/>
    <s v="W00"/>
    <s v="World"/>
    <s v="H4"/>
    <s v="HS"/>
    <b v="1"/>
    <n v="310430"/>
    <s v="Fertilizers, mineral or chemical potassic, potassium sulphate"/>
    <s v="SOP"/>
    <s v="K-fertilizers"/>
    <x v="5"/>
    <x v="2"/>
    <b v="1"/>
    <s v="C00"/>
    <s v="TOTAL CPC"/>
    <n v="0"/>
    <n v="0"/>
    <s v="TOTAL MOT"/>
    <n v="-1"/>
    <s v="N/A"/>
    <n v="0"/>
    <b v="1"/>
    <n v="8"/>
    <s v="kg"/>
    <n v="785122"/>
    <b v="0"/>
    <n v="0"/>
    <b v="1"/>
    <n v="0"/>
    <b v="0"/>
    <s v="315400.453"/>
    <n v="0"/>
    <s v="315400.453"/>
    <n v="6"/>
    <b v="0"/>
    <b v="1"/>
  </r>
  <r>
    <s v="C"/>
    <s v="A"/>
    <n v="20200101"/>
    <n v="2020"/>
    <n v="52"/>
    <x v="2"/>
    <n v="180"/>
    <s v="COD"/>
    <x v="1"/>
    <s v="M"/>
    <s v="Import"/>
    <n v="440"/>
    <s v="LTU"/>
    <x v="24"/>
    <n v="0"/>
    <s v="W00"/>
    <s v="World"/>
    <s v="H4"/>
    <s v="HS"/>
    <b v="1"/>
    <n v="310430"/>
    <s v="Fertilizers, mineral or chemical potassic, potassium sulphate"/>
    <s v="SOP"/>
    <s v="K-fertilizers"/>
    <x v="5"/>
    <x v="2"/>
    <b v="1"/>
    <s v="C00"/>
    <s v="TOTAL CPC"/>
    <n v="0"/>
    <n v="0"/>
    <s v="TOTAL MOT"/>
    <n v="8"/>
    <s v="kg"/>
    <n v="785117"/>
    <b v="0"/>
    <n v="8"/>
    <s v="kg"/>
    <n v="785117"/>
    <b v="0"/>
    <n v="785117"/>
    <b v="0"/>
    <n v="0"/>
    <b v="0"/>
    <s v="314423.395"/>
    <n v="0"/>
    <s v="314423.395"/>
    <n v="0"/>
    <b v="0"/>
    <b v="1"/>
  </r>
  <r>
    <s v="C"/>
    <s v="A"/>
    <n v="20200101"/>
    <n v="2020"/>
    <n v="52"/>
    <x v="2"/>
    <n v="180"/>
    <s v="COD"/>
    <x v="1"/>
    <s v="M"/>
    <s v="Import"/>
    <n v="528"/>
    <s v="NLD"/>
    <x v="7"/>
    <n v="0"/>
    <s v="W00"/>
    <s v="World"/>
    <s v="H4"/>
    <s v="HS"/>
    <b v="1"/>
    <n v="310430"/>
    <s v="Fertilizers, mineral or chemical potassic, potassium sulphate"/>
    <s v="SOP"/>
    <s v="K-fertilizers"/>
    <x v="5"/>
    <x v="2"/>
    <b v="1"/>
    <s v="C00"/>
    <s v="TOTAL CPC"/>
    <n v="0"/>
    <n v="0"/>
    <s v="TOTAL MOT"/>
    <n v="-1"/>
    <s v="N/A"/>
    <n v="0"/>
    <b v="1"/>
    <n v="8"/>
    <s v="kg"/>
    <n v="5"/>
    <b v="0"/>
    <n v="0"/>
    <b v="1"/>
    <n v="0"/>
    <b v="0"/>
    <s v="977.058"/>
    <n v="0"/>
    <s v="977.058"/>
    <n v="6"/>
    <b v="0"/>
    <b v="1"/>
  </r>
  <r>
    <s v="C"/>
    <s v="A"/>
    <n v="20200101"/>
    <n v="2020"/>
    <n v="52"/>
    <x v="2"/>
    <n v="180"/>
    <s v="COD"/>
    <x v="1"/>
    <s v="M"/>
    <s v="Import"/>
    <n v="0"/>
    <s v="W00"/>
    <x v="0"/>
    <n v="0"/>
    <s v="W00"/>
    <s v="World"/>
    <s v="H4"/>
    <s v="HS"/>
    <b v="1"/>
    <n v="310490"/>
    <s v="Fertilizers, mineral or chemical potassic, n.e.c. in heading no. 3104"/>
    <s v="Other K "/>
    <s v="K-fertilizers"/>
    <x v="5"/>
    <x v="2"/>
    <b v="1"/>
    <s v="C00"/>
    <s v="TOTAL CPC"/>
    <n v="0"/>
    <n v="0"/>
    <s v="TOTAL MOT"/>
    <n v="8"/>
    <s v="kg"/>
    <n v="2"/>
    <b v="0"/>
    <n v="8"/>
    <s v="kg"/>
    <n v="2"/>
    <b v="0"/>
    <n v="2"/>
    <b v="0"/>
    <n v="0"/>
    <b v="0"/>
    <s v="2078.207"/>
    <n v="0"/>
    <s v="2078.207"/>
    <n v="0"/>
    <b v="0"/>
    <b v="1"/>
  </r>
  <r>
    <s v="C"/>
    <s v="A"/>
    <n v="20200101"/>
    <n v="2020"/>
    <n v="52"/>
    <x v="2"/>
    <n v="180"/>
    <s v="COD"/>
    <x v="1"/>
    <s v="M"/>
    <s v="Import"/>
    <n v="710"/>
    <s v="ZAF"/>
    <x v="30"/>
    <n v="0"/>
    <s v="W00"/>
    <s v="World"/>
    <s v="H4"/>
    <s v="HS"/>
    <b v="1"/>
    <n v="310490"/>
    <s v="Fertilizers, mineral or chemical potassic, n.e.c. in heading no. 3104"/>
    <s v="Other K "/>
    <s v="K-fertilizers"/>
    <x v="5"/>
    <x v="2"/>
    <b v="1"/>
    <s v="C00"/>
    <s v="TOTAL CPC"/>
    <n v="0"/>
    <n v="0"/>
    <s v="TOTAL MOT"/>
    <n v="8"/>
    <s v="kg"/>
    <n v="2"/>
    <b v="0"/>
    <n v="8"/>
    <s v="kg"/>
    <n v="2"/>
    <b v="0"/>
    <n v="2"/>
    <b v="0"/>
    <n v="0"/>
    <b v="0"/>
    <s v="2078.207"/>
    <n v="0"/>
    <s v="2078.207"/>
    <n v="0"/>
    <b v="0"/>
    <b v="1"/>
  </r>
  <r>
    <s v="C"/>
    <s v="A"/>
    <n v="20200101"/>
    <n v="2020"/>
    <n v="52"/>
    <x v="2"/>
    <n v="180"/>
    <s v="COD"/>
    <x v="1"/>
    <s v="M"/>
    <s v="Import"/>
    <n v="0"/>
    <s v="W00"/>
    <x v="0"/>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9514002"/>
    <b v="0"/>
    <n v="8"/>
    <s v="kg"/>
    <n v="9514002"/>
    <b v="0"/>
    <n v="9514002"/>
    <b v="0"/>
    <n v="0"/>
    <b v="0"/>
    <s v="4847383.433"/>
    <n v="0"/>
    <s v="4847383.433"/>
    <n v="0"/>
    <b v="0"/>
    <b v="1"/>
  </r>
  <r>
    <s v="C"/>
    <s v="A"/>
    <n v="20200101"/>
    <n v="2020"/>
    <n v="52"/>
    <x v="2"/>
    <n v="180"/>
    <s v="COD"/>
    <x v="1"/>
    <s v="M"/>
    <s v="Import"/>
    <n v="24"/>
    <s v="AGO"/>
    <x v="17"/>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336100"/>
    <b v="0"/>
    <n v="8"/>
    <s v="kg"/>
    <n v="1336100"/>
    <b v="0"/>
    <n v="1336100"/>
    <b v="0"/>
    <n v="0"/>
    <b v="0"/>
    <s v="157465.926"/>
    <n v="0"/>
    <s v="157465.926"/>
    <n v="0"/>
    <b v="0"/>
    <b v="1"/>
  </r>
  <r>
    <s v="C"/>
    <s v="A"/>
    <n v="20200101"/>
    <n v="2020"/>
    <n v="52"/>
    <x v="2"/>
    <n v="180"/>
    <s v="COD"/>
    <x v="1"/>
    <s v="M"/>
    <s v="Import"/>
    <n v="56"/>
    <s v="BEL"/>
    <x v="18"/>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491861"/>
    <b v="0"/>
    <n v="8"/>
    <s v="kg"/>
    <n v="491861"/>
    <b v="0"/>
    <n v="491861"/>
    <b v="0"/>
    <n v="0"/>
    <b v="0"/>
    <s v="301618.706"/>
    <n v="0"/>
    <s v="301618.706"/>
    <n v="0"/>
    <b v="0"/>
    <b v="1"/>
  </r>
  <r>
    <s v="C"/>
    <s v="A"/>
    <n v="20200101"/>
    <n v="2020"/>
    <n v="52"/>
    <x v="2"/>
    <n v="180"/>
    <s v="COD"/>
    <x v="1"/>
    <s v="M"/>
    <s v="Import"/>
    <n v="124"/>
    <s v="CAN"/>
    <x v="47"/>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10"/>
    <b v="0"/>
    <n v="8"/>
    <s v="kg"/>
    <n v="210"/>
    <b v="0"/>
    <n v="210"/>
    <b v="0"/>
    <n v="0"/>
    <b v="0"/>
    <s v="666.253"/>
    <n v="0"/>
    <s v="666.253"/>
    <n v="0"/>
    <b v="0"/>
    <b v="1"/>
  </r>
  <r>
    <s v="C"/>
    <s v="A"/>
    <n v="20200101"/>
    <n v="2020"/>
    <n v="52"/>
    <x v="2"/>
    <n v="180"/>
    <s v="COD"/>
    <x v="1"/>
    <s v="M"/>
    <s v="Import"/>
    <n v="156"/>
    <s v="CHN"/>
    <x v="1"/>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61805"/>
    <b v="0"/>
    <n v="8"/>
    <s v="kg"/>
    <n v="361805"/>
    <b v="0"/>
    <n v="361805"/>
    <b v="0"/>
    <n v="0"/>
    <b v="0"/>
    <s v="69156.027"/>
    <n v="0"/>
    <s v="69156.027"/>
    <n v="0"/>
    <b v="0"/>
    <b v="1"/>
  </r>
  <r>
    <s v="C"/>
    <s v="A"/>
    <n v="20200101"/>
    <n v="2020"/>
    <n v="52"/>
    <x v="2"/>
    <n v="180"/>
    <s v="COD"/>
    <x v="1"/>
    <s v="M"/>
    <s v="Import"/>
    <n v="276"/>
    <s v="DEU"/>
    <x v="4"/>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749650"/>
    <b v="0"/>
    <n v="8"/>
    <s v="kg"/>
    <n v="749650"/>
    <b v="0"/>
    <n v="749650"/>
    <b v="0"/>
    <n v="0"/>
    <b v="0"/>
    <s v="340867.286"/>
    <n v="0"/>
    <s v="340867.286"/>
    <n v="0"/>
    <b v="0"/>
    <b v="1"/>
  </r>
  <r>
    <s v="C"/>
    <s v="A"/>
    <n v="20200101"/>
    <n v="2020"/>
    <n v="52"/>
    <x v="2"/>
    <n v="180"/>
    <s v="COD"/>
    <x v="1"/>
    <s v="M"/>
    <s v="Import"/>
    <n v="404"/>
    <s v="KEN"/>
    <x v="22"/>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47500"/>
    <b v="0"/>
    <n v="8"/>
    <s v="kg"/>
    <n v="147500"/>
    <b v="0"/>
    <n v="147500"/>
    <b v="0"/>
    <n v="0"/>
    <b v="0"/>
    <s v="95887.545"/>
    <n v="0"/>
    <s v="95887.545"/>
    <n v="0"/>
    <b v="0"/>
    <b v="1"/>
  </r>
  <r>
    <s v="C"/>
    <s v="A"/>
    <n v="20200101"/>
    <n v="2020"/>
    <n v="52"/>
    <x v="2"/>
    <n v="180"/>
    <s v="COD"/>
    <x v="1"/>
    <s v="M"/>
    <s v="Import"/>
    <n v="643"/>
    <s v="RUS"/>
    <x v="9"/>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722421"/>
    <b v="0"/>
    <n v="8"/>
    <s v="kg"/>
    <n v="1722421"/>
    <b v="0"/>
    <n v="1722421"/>
    <b v="0"/>
    <n v="0"/>
    <b v="0"/>
    <s v="802637.507"/>
    <n v="0"/>
    <s v="802637.507"/>
    <n v="0"/>
    <b v="0"/>
    <b v="1"/>
  </r>
  <r>
    <s v="C"/>
    <s v="A"/>
    <n v="20200101"/>
    <n v="2020"/>
    <n v="52"/>
    <x v="2"/>
    <n v="180"/>
    <s v="COD"/>
    <x v="1"/>
    <s v="M"/>
    <s v="Import"/>
    <n v="646"/>
    <s v="RWA"/>
    <x v="28"/>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9976"/>
    <b v="0"/>
    <n v="8"/>
    <s v="kg"/>
    <n v="9976"/>
    <b v="0"/>
    <n v="9976"/>
    <b v="0"/>
    <n v="0"/>
    <b v="0"/>
    <s v="877.632"/>
    <n v="0"/>
    <s v="877.632"/>
    <n v="0"/>
    <b v="0"/>
    <b v="1"/>
  </r>
  <r>
    <s v="C"/>
    <s v="A"/>
    <n v="20200101"/>
    <n v="2020"/>
    <n v="52"/>
    <x v="2"/>
    <n v="180"/>
    <s v="COD"/>
    <x v="1"/>
    <s v="M"/>
    <s v="Import"/>
    <n v="710"/>
    <s v="ZAF"/>
    <x v="30"/>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4280694"/>
    <b v="0"/>
    <n v="8"/>
    <s v="kg"/>
    <n v="4280694"/>
    <b v="0"/>
    <n v="4280694"/>
    <b v="0"/>
    <n v="0"/>
    <b v="0"/>
    <s v="2839099.898"/>
    <n v="0"/>
    <s v="2839099.898"/>
    <n v="0"/>
    <b v="0"/>
    <b v="1"/>
  </r>
  <r>
    <s v="C"/>
    <s v="A"/>
    <n v="20200101"/>
    <n v="2020"/>
    <n v="52"/>
    <x v="2"/>
    <n v="180"/>
    <s v="COD"/>
    <x v="1"/>
    <s v="M"/>
    <s v="Import"/>
    <n v="757"/>
    <s v="CHE"/>
    <x v="31"/>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02250"/>
    <b v="0"/>
    <n v="8"/>
    <s v="kg"/>
    <n v="302250"/>
    <b v="0"/>
    <n v="302250"/>
    <b v="0"/>
    <n v="0"/>
    <b v="0"/>
    <s v="198621.182"/>
    <n v="0"/>
    <s v="198621.182"/>
    <n v="0"/>
    <b v="0"/>
    <b v="1"/>
  </r>
  <r>
    <s v="C"/>
    <s v="A"/>
    <n v="20200101"/>
    <n v="2020"/>
    <n v="52"/>
    <x v="2"/>
    <n v="180"/>
    <s v="COD"/>
    <x v="1"/>
    <s v="M"/>
    <s v="Import"/>
    <n v="800"/>
    <s v="UGA"/>
    <x v="34"/>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500"/>
    <b v="0"/>
    <n v="8"/>
    <s v="kg"/>
    <n v="1500"/>
    <b v="0"/>
    <n v="1500"/>
    <b v="0"/>
    <n v="0"/>
    <b v="0"/>
    <s v="6556.058"/>
    <n v="0"/>
    <s v="6556.058"/>
    <n v="0"/>
    <b v="0"/>
    <b v="1"/>
  </r>
  <r>
    <s v="C"/>
    <s v="A"/>
    <n v="20200101"/>
    <n v="2020"/>
    <n v="52"/>
    <x v="2"/>
    <n v="180"/>
    <s v="COD"/>
    <x v="1"/>
    <s v="M"/>
    <s v="Import"/>
    <n v="842"/>
    <s v="USA"/>
    <x v="15"/>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57000"/>
    <b v="0"/>
    <n v="8"/>
    <s v="kg"/>
    <n v="57000"/>
    <b v="0"/>
    <n v="57000"/>
    <b v="0"/>
    <n v="0"/>
    <b v="0"/>
    <s v="13448.321"/>
    <n v="0"/>
    <s v="13448.321"/>
    <n v="0"/>
    <b v="0"/>
    <b v="1"/>
  </r>
  <r>
    <s v="C"/>
    <s v="A"/>
    <n v="20200101"/>
    <n v="2020"/>
    <n v="52"/>
    <x v="2"/>
    <n v="180"/>
    <s v="COD"/>
    <x v="1"/>
    <s v="M"/>
    <s v="Import"/>
    <n v="894"/>
    <s v="ZMB"/>
    <x v="39"/>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53035"/>
    <b v="0"/>
    <n v="8"/>
    <s v="kg"/>
    <n v="53035"/>
    <b v="0"/>
    <n v="53035"/>
    <b v="0"/>
    <n v="0"/>
    <b v="0"/>
    <s v="20481.092"/>
    <n v="0"/>
    <s v="20481.092"/>
    <n v="0"/>
    <b v="0"/>
    <b v="1"/>
  </r>
  <r>
    <s v="C"/>
    <s v="A"/>
    <n v="20200101"/>
    <n v="2020"/>
    <n v="52"/>
    <x v="2"/>
    <n v="562"/>
    <s v="NER"/>
    <x v="0"/>
    <s v="M"/>
    <s v="Import"/>
    <n v="0"/>
    <s v="W00"/>
    <x v="0"/>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1"/>
    <s v="N/A"/>
    <n v="0"/>
    <b v="1"/>
    <n v="-1"/>
    <s v="N/A"/>
    <n v="0"/>
    <b v="0"/>
    <n v="0"/>
    <b v="1"/>
    <n v="0"/>
    <b v="0"/>
    <s v="1384264.348"/>
    <n v="0"/>
    <s v="1384264.348"/>
    <n v="6"/>
    <b v="0"/>
    <b v="1"/>
  </r>
  <r>
    <s v="C"/>
    <s v="A"/>
    <n v="20200101"/>
    <n v="2020"/>
    <n v="52"/>
    <x v="2"/>
    <n v="562"/>
    <s v="NER"/>
    <x v="0"/>
    <s v="M"/>
    <s v="Import"/>
    <n v="156"/>
    <s v="CHN"/>
    <x v="1"/>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000"/>
    <b v="0"/>
    <n v="8"/>
    <s v="kg"/>
    <n v="3000"/>
    <b v="0"/>
    <n v="3000"/>
    <b v="0"/>
    <n v="0"/>
    <b v="0"/>
    <s v="21341.442"/>
    <n v="0"/>
    <s v="21341.442"/>
    <n v="0"/>
    <b v="0"/>
    <b v="1"/>
  </r>
  <r>
    <s v="C"/>
    <s v="A"/>
    <n v="20200101"/>
    <n v="2020"/>
    <n v="52"/>
    <x v="2"/>
    <n v="562"/>
    <s v="NER"/>
    <x v="0"/>
    <s v="M"/>
    <s v="Import"/>
    <n v="251"/>
    <s v="FRA"/>
    <x v="3"/>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4526"/>
    <b v="0"/>
    <n v="8"/>
    <s v="kg"/>
    <n v="4526"/>
    <b v="0"/>
    <n v="4526"/>
    <b v="0"/>
    <n v="0"/>
    <b v="0"/>
    <s v="3406.067"/>
    <n v="0"/>
    <s v="3406.067"/>
    <n v="0"/>
    <b v="0"/>
    <b v="1"/>
  </r>
  <r>
    <s v="C"/>
    <s v="A"/>
    <n v="20200101"/>
    <n v="2020"/>
    <n v="52"/>
    <x v="2"/>
    <n v="562"/>
    <s v="NER"/>
    <x v="0"/>
    <s v="M"/>
    <s v="Import"/>
    <n v="384"/>
    <s v="CIV"/>
    <x v="6"/>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998000"/>
    <b v="0"/>
    <n v="8"/>
    <s v="kg"/>
    <n v="3998000"/>
    <b v="0"/>
    <n v="3998000"/>
    <b v="0"/>
    <n v="0"/>
    <b v="0"/>
    <s v="1287659.977"/>
    <n v="0"/>
    <s v="1287659.977"/>
    <n v="0"/>
    <b v="0"/>
    <b v="1"/>
  </r>
  <r>
    <s v="C"/>
    <s v="A"/>
    <n v="20200101"/>
    <n v="2020"/>
    <n v="52"/>
    <x v="2"/>
    <n v="562"/>
    <s v="NER"/>
    <x v="0"/>
    <s v="M"/>
    <s v="Import"/>
    <n v="566"/>
    <s v="NGA"/>
    <x v="8"/>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21103"/>
    <b v="0"/>
    <n v="8"/>
    <s v="kg"/>
    <n v="221103"/>
    <b v="0"/>
    <n v="221103"/>
    <b v="0"/>
    <n v="0"/>
    <b v="0"/>
    <s v="57326.881"/>
    <n v="0"/>
    <s v="57326.881"/>
    <n v="0"/>
    <b v="0"/>
    <b v="1"/>
  </r>
  <r>
    <s v="C"/>
    <s v="A"/>
    <n v="20200101"/>
    <n v="2020"/>
    <n v="52"/>
    <x v="2"/>
    <n v="562"/>
    <s v="NER"/>
    <x v="0"/>
    <s v="M"/>
    <s v="Import"/>
    <n v="768"/>
    <s v="TGO"/>
    <x v="14"/>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40000"/>
    <b v="0"/>
    <n v="8"/>
    <s v="kg"/>
    <n v="40000"/>
    <b v="0"/>
    <n v="40000"/>
    <b v="0"/>
    <n v="0"/>
    <b v="0"/>
    <s v="9268.826"/>
    <n v="0"/>
    <s v="9268.826"/>
    <n v="0"/>
    <b v="0"/>
    <b v="1"/>
  </r>
  <r>
    <s v="C"/>
    <s v="A"/>
    <n v="20200101"/>
    <n v="2020"/>
    <n v="52"/>
    <x v="2"/>
    <n v="562"/>
    <s v="NER"/>
    <x v="0"/>
    <s v="M"/>
    <s v="Import"/>
    <n v="842"/>
    <s v="USA"/>
    <x v="15"/>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1"/>
    <s v="N/A"/>
    <n v="0"/>
    <b v="1"/>
    <n v="-1"/>
    <s v="N/A"/>
    <n v="0"/>
    <b v="0"/>
    <n v="0"/>
    <b v="1"/>
    <n v="0"/>
    <b v="0"/>
    <s v="5261.156"/>
    <n v="0"/>
    <s v="5261.156"/>
    <n v="6"/>
    <b v="0"/>
    <b v="1"/>
  </r>
  <r>
    <s v="C"/>
    <s v="A"/>
    <n v="20200101"/>
    <n v="2020"/>
    <n v="52"/>
    <x v="2"/>
    <n v="562"/>
    <s v="NER"/>
    <x v="0"/>
    <s v="M"/>
    <s v="Import"/>
    <n v="0"/>
    <s v="W00"/>
    <x v="0"/>
    <n v="0"/>
    <s v="W00"/>
    <s v="World"/>
    <s v="H5"/>
    <s v="HS"/>
    <b v="1"/>
    <n v="310510"/>
    <s v="Fertilizers, mineral or chemical in tablets or similar forms or in packages of a gross weight not exceeding 10kg"/>
    <s v="Other NPK"/>
    <s v="NPKs"/>
    <x v="6"/>
    <x v="2"/>
    <b v="1"/>
    <s v="C00"/>
    <s v="TOTAL CPC"/>
    <n v="0"/>
    <n v="0"/>
    <s v="TOTAL MOT"/>
    <n v="8"/>
    <s v="kg"/>
    <n v="186633"/>
    <b v="0"/>
    <n v="8"/>
    <s v="kg"/>
    <n v="186633"/>
    <b v="0"/>
    <n v="186633"/>
    <b v="0"/>
    <n v="0"/>
    <b v="0"/>
    <s v="44424.886"/>
    <n v="0"/>
    <s v="44424.886"/>
    <n v="0"/>
    <b v="0"/>
    <b v="1"/>
  </r>
  <r>
    <s v="C"/>
    <s v="A"/>
    <n v="20200101"/>
    <n v="2020"/>
    <n v="52"/>
    <x v="2"/>
    <n v="562"/>
    <s v="NER"/>
    <x v="0"/>
    <s v="M"/>
    <s v="Import"/>
    <n v="566"/>
    <s v="NGA"/>
    <x v="8"/>
    <n v="0"/>
    <s v="W00"/>
    <s v="World"/>
    <s v="H5"/>
    <s v="HS"/>
    <b v="1"/>
    <n v="310510"/>
    <s v="Fertilizers, mineral or chemical in tablets or similar forms or in packages of a gross weight not exceeding 10kg"/>
    <s v="Other NPK"/>
    <s v="NPKs"/>
    <x v="6"/>
    <x v="2"/>
    <b v="1"/>
    <s v="C00"/>
    <s v="TOTAL CPC"/>
    <n v="0"/>
    <n v="0"/>
    <s v="TOTAL MOT"/>
    <n v="8"/>
    <s v="kg"/>
    <n v="186633"/>
    <b v="0"/>
    <n v="8"/>
    <s v="kg"/>
    <n v="186633"/>
    <b v="0"/>
    <n v="186633"/>
    <b v="0"/>
    <n v="0"/>
    <b v="0"/>
    <s v="44424.886"/>
    <n v="0"/>
    <s v="44424.886"/>
    <n v="0"/>
    <b v="1"/>
    <b v="0"/>
  </r>
  <r>
    <s v="C"/>
    <s v="A"/>
    <n v="20200101"/>
    <n v="2020"/>
    <n v="52"/>
    <x v="2"/>
    <n v="180"/>
    <s v="COD"/>
    <x v="1"/>
    <s v="M"/>
    <s v="Import"/>
    <n v="0"/>
    <s v="W00"/>
    <x v="0"/>
    <n v="0"/>
    <s v="W00"/>
    <s v="World"/>
    <s v="H4"/>
    <s v="HS"/>
    <b v="1"/>
    <n v="310520"/>
    <s v="Fertilizers, mineral or chemical containing the three fertilizing elements nitrogen, phosphorus and potassium"/>
    <s v="NPK"/>
    <s v="NPKs"/>
    <x v="6"/>
    <x v="2"/>
    <b v="1"/>
    <s v="C00"/>
    <s v="TOTAL CPC"/>
    <n v="0"/>
    <n v="0"/>
    <s v="TOTAL MOT"/>
    <n v="8"/>
    <s v="kg"/>
    <n v="8921036"/>
    <b v="0"/>
    <n v="8"/>
    <s v="kg"/>
    <n v="8921036"/>
    <b v="0"/>
    <n v="8921036"/>
    <b v="0"/>
    <n v="0"/>
    <b v="0"/>
    <s v="4527472.378"/>
    <n v="0"/>
    <s v="4527472.378"/>
    <n v="0"/>
    <b v="0"/>
    <b v="1"/>
  </r>
  <r>
    <s v="C"/>
    <s v="A"/>
    <n v="20200101"/>
    <n v="2020"/>
    <n v="52"/>
    <x v="2"/>
    <n v="180"/>
    <s v="COD"/>
    <x v="1"/>
    <s v="M"/>
    <s v="Import"/>
    <n v="24"/>
    <s v="AGO"/>
    <x v="17"/>
    <n v="0"/>
    <s v="W00"/>
    <s v="World"/>
    <s v="H4"/>
    <s v="HS"/>
    <b v="1"/>
    <n v="310520"/>
    <s v="Fertilizers, mineral or chemical containing the three fertilizing elements nitrogen, phosphorus and potassium"/>
    <s v="NPK"/>
    <s v="NPKs"/>
    <x v="6"/>
    <x v="2"/>
    <b v="1"/>
    <s v="C00"/>
    <s v="TOTAL CPC"/>
    <n v="0"/>
    <n v="0"/>
    <s v="TOTAL MOT"/>
    <n v="8"/>
    <s v="kg"/>
    <n v="1336100"/>
    <b v="0"/>
    <n v="8"/>
    <s v="kg"/>
    <n v="1336100"/>
    <b v="0"/>
    <n v="1336100"/>
    <b v="0"/>
    <n v="0"/>
    <b v="0"/>
    <s v="157465.926"/>
    <n v="0"/>
    <s v="157465.926"/>
    <n v="0"/>
    <b v="0"/>
    <b v="1"/>
  </r>
  <r>
    <s v="C"/>
    <s v="A"/>
    <n v="20200101"/>
    <n v="2020"/>
    <n v="52"/>
    <x v="2"/>
    <n v="180"/>
    <s v="COD"/>
    <x v="1"/>
    <s v="M"/>
    <s v="Import"/>
    <n v="56"/>
    <s v="BEL"/>
    <x v="18"/>
    <n v="0"/>
    <s v="W00"/>
    <s v="World"/>
    <s v="H4"/>
    <s v="HS"/>
    <b v="1"/>
    <n v="310520"/>
    <s v="Fertilizers, mineral or chemical containing the three fertilizing elements nitrogen, phosphorus and potassium"/>
    <s v="NPK"/>
    <s v="NPKs"/>
    <x v="6"/>
    <x v="2"/>
    <b v="1"/>
    <s v="C00"/>
    <s v="TOTAL CPC"/>
    <n v="0"/>
    <n v="0"/>
    <s v="TOTAL MOT"/>
    <n v="8"/>
    <s v="kg"/>
    <n v="485008"/>
    <b v="0"/>
    <n v="8"/>
    <s v="kg"/>
    <n v="485008"/>
    <b v="0"/>
    <n v="485008"/>
    <b v="0"/>
    <n v="0"/>
    <b v="0"/>
    <s v="284894.601"/>
    <n v="0"/>
    <s v="284894.601"/>
    <n v="0"/>
    <b v="0"/>
    <b v="1"/>
  </r>
  <r>
    <s v="C"/>
    <s v="A"/>
    <n v="20200101"/>
    <n v="2020"/>
    <n v="52"/>
    <x v="2"/>
    <n v="180"/>
    <s v="COD"/>
    <x v="1"/>
    <s v="M"/>
    <s v="Import"/>
    <n v="156"/>
    <s v="CHN"/>
    <x v="1"/>
    <n v="0"/>
    <s v="W00"/>
    <s v="World"/>
    <s v="H4"/>
    <s v="HS"/>
    <b v="1"/>
    <n v="310520"/>
    <s v="Fertilizers, mineral or chemical containing the three fertilizing elements nitrogen, phosphorus and potassium"/>
    <s v="NPK"/>
    <s v="NPKs"/>
    <x v="6"/>
    <x v="2"/>
    <b v="1"/>
    <s v="C00"/>
    <s v="TOTAL CPC"/>
    <n v="0"/>
    <n v="0"/>
    <s v="TOTAL MOT"/>
    <n v="8"/>
    <s v="kg"/>
    <n v="262310"/>
    <b v="0"/>
    <n v="8"/>
    <s v="kg"/>
    <n v="262310"/>
    <b v="0"/>
    <n v="262310"/>
    <b v="0"/>
    <n v="0"/>
    <b v="0"/>
    <s v="46123.645"/>
    <n v="0"/>
    <s v="46123.645"/>
    <n v="0"/>
    <b v="0"/>
    <b v="1"/>
  </r>
  <r>
    <s v="C"/>
    <s v="A"/>
    <n v="20200101"/>
    <n v="2020"/>
    <n v="52"/>
    <x v="2"/>
    <n v="180"/>
    <s v="COD"/>
    <x v="1"/>
    <s v="M"/>
    <s v="Import"/>
    <n v="276"/>
    <s v="DEU"/>
    <x v="4"/>
    <n v="0"/>
    <s v="W00"/>
    <s v="World"/>
    <s v="H4"/>
    <s v="HS"/>
    <b v="1"/>
    <n v="310520"/>
    <s v="Fertilizers, mineral or chemical containing the three fertilizing elements nitrogen, phosphorus and potassium"/>
    <s v="NPK"/>
    <s v="NPKs"/>
    <x v="6"/>
    <x v="2"/>
    <b v="1"/>
    <s v="C00"/>
    <s v="TOTAL CPC"/>
    <n v="0"/>
    <n v="0"/>
    <s v="TOTAL MOT"/>
    <n v="8"/>
    <s v="kg"/>
    <n v="749650"/>
    <b v="0"/>
    <n v="8"/>
    <s v="kg"/>
    <n v="749650"/>
    <b v="0"/>
    <n v="749650"/>
    <b v="0"/>
    <n v="0"/>
    <b v="0"/>
    <s v="340867.286"/>
    <n v="0"/>
    <s v="340867.286"/>
    <n v="0"/>
    <b v="0"/>
    <b v="1"/>
  </r>
  <r>
    <s v="C"/>
    <s v="A"/>
    <n v="20200101"/>
    <n v="2020"/>
    <n v="52"/>
    <x v="2"/>
    <n v="180"/>
    <s v="COD"/>
    <x v="1"/>
    <s v="M"/>
    <s v="Import"/>
    <n v="404"/>
    <s v="KEN"/>
    <x v="22"/>
    <n v="0"/>
    <s v="W00"/>
    <s v="World"/>
    <s v="H4"/>
    <s v="HS"/>
    <b v="1"/>
    <n v="310520"/>
    <s v="Fertilizers, mineral or chemical containing the three fertilizing elements nitrogen, phosphorus and potassium"/>
    <s v="NPK"/>
    <s v="NPKs"/>
    <x v="6"/>
    <x v="2"/>
    <b v="1"/>
    <s v="C00"/>
    <s v="TOTAL CPC"/>
    <n v="0"/>
    <n v="0"/>
    <s v="TOTAL MOT"/>
    <n v="8"/>
    <s v="kg"/>
    <n v="147500"/>
    <b v="0"/>
    <n v="8"/>
    <s v="kg"/>
    <n v="147500"/>
    <b v="0"/>
    <n v="147500"/>
    <b v="0"/>
    <n v="0"/>
    <b v="0"/>
    <s v="95887.545"/>
    <n v="0"/>
    <s v="95887.545"/>
    <n v="0"/>
    <b v="0"/>
    <b v="1"/>
  </r>
  <r>
    <s v="C"/>
    <s v="A"/>
    <n v="20200101"/>
    <n v="2020"/>
    <n v="52"/>
    <x v="2"/>
    <n v="180"/>
    <s v="COD"/>
    <x v="1"/>
    <s v="M"/>
    <s v="Import"/>
    <n v="643"/>
    <s v="RUS"/>
    <x v="9"/>
    <n v="0"/>
    <s v="W00"/>
    <s v="World"/>
    <s v="H4"/>
    <s v="HS"/>
    <b v="1"/>
    <n v="310520"/>
    <s v="Fertilizers, mineral or chemical containing the three fertilizing elements nitrogen, phosphorus and potassium"/>
    <s v="NPK"/>
    <s v="NPKs"/>
    <x v="6"/>
    <x v="2"/>
    <b v="1"/>
    <s v="C00"/>
    <s v="TOTAL CPC"/>
    <n v="0"/>
    <n v="0"/>
    <s v="TOTAL MOT"/>
    <n v="8"/>
    <s v="kg"/>
    <n v="1326421"/>
    <b v="0"/>
    <n v="8"/>
    <s v="kg"/>
    <n v="1326421"/>
    <b v="0"/>
    <n v="1326421"/>
    <b v="0"/>
    <n v="0"/>
    <b v="0"/>
    <s v="597140.97"/>
    <n v="0"/>
    <s v="597140.97"/>
    <n v="0"/>
    <b v="0"/>
    <b v="1"/>
  </r>
  <r>
    <s v="C"/>
    <s v="A"/>
    <n v="20200101"/>
    <n v="2020"/>
    <n v="52"/>
    <x v="2"/>
    <n v="180"/>
    <s v="COD"/>
    <x v="1"/>
    <s v="M"/>
    <s v="Import"/>
    <n v="646"/>
    <s v="RWA"/>
    <x v="28"/>
    <n v="0"/>
    <s v="W00"/>
    <s v="World"/>
    <s v="H4"/>
    <s v="HS"/>
    <b v="1"/>
    <n v="310520"/>
    <s v="Fertilizers, mineral or chemical containing the three fertilizing elements nitrogen, phosphorus and potassium"/>
    <s v="NPK"/>
    <s v="NPKs"/>
    <x v="6"/>
    <x v="2"/>
    <b v="1"/>
    <s v="C00"/>
    <s v="TOTAL CPC"/>
    <n v="0"/>
    <n v="0"/>
    <s v="TOTAL MOT"/>
    <n v="8"/>
    <s v="kg"/>
    <n v="9976"/>
    <b v="0"/>
    <n v="8"/>
    <s v="kg"/>
    <n v="9976"/>
    <b v="0"/>
    <n v="9976"/>
    <b v="0"/>
    <n v="0"/>
    <b v="0"/>
    <s v="877.632"/>
    <n v="0"/>
    <s v="877.632"/>
    <n v="0"/>
    <b v="0"/>
    <b v="1"/>
  </r>
  <r>
    <s v="C"/>
    <s v="A"/>
    <n v="20200101"/>
    <n v="2020"/>
    <n v="52"/>
    <x v="2"/>
    <n v="180"/>
    <s v="COD"/>
    <x v="1"/>
    <s v="M"/>
    <s v="Import"/>
    <n v="710"/>
    <s v="ZAF"/>
    <x v="30"/>
    <n v="0"/>
    <s v="W00"/>
    <s v="World"/>
    <s v="H4"/>
    <s v="HS"/>
    <b v="1"/>
    <n v="310520"/>
    <s v="Fertilizers, mineral or chemical containing the three fertilizing elements nitrogen, phosphorus and potassium"/>
    <s v="NPK"/>
    <s v="NPKs"/>
    <x v="6"/>
    <x v="2"/>
    <b v="1"/>
    <s v="C00"/>
    <s v="TOTAL CPC"/>
    <n v="0"/>
    <n v="0"/>
    <s v="TOTAL MOT"/>
    <n v="8"/>
    <s v="kg"/>
    <n v="4214821"/>
    <b v="0"/>
    <n v="8"/>
    <s v="kg"/>
    <n v="4214821"/>
    <b v="0"/>
    <n v="4214821"/>
    <b v="0"/>
    <n v="0"/>
    <b v="0"/>
    <s v="2782035.343"/>
    <n v="0"/>
    <s v="2782035.343"/>
    <n v="0"/>
    <b v="0"/>
    <b v="1"/>
  </r>
  <r>
    <s v="C"/>
    <s v="A"/>
    <n v="20200101"/>
    <n v="2020"/>
    <n v="52"/>
    <x v="2"/>
    <n v="180"/>
    <s v="COD"/>
    <x v="1"/>
    <s v="M"/>
    <s v="Import"/>
    <n v="757"/>
    <s v="CHE"/>
    <x v="31"/>
    <n v="0"/>
    <s v="W00"/>
    <s v="World"/>
    <s v="H4"/>
    <s v="HS"/>
    <b v="1"/>
    <n v="310520"/>
    <s v="Fertilizers, mineral or chemical containing the three fertilizing elements nitrogen, phosphorus and potassium"/>
    <s v="NPK"/>
    <s v="NPKs"/>
    <x v="6"/>
    <x v="2"/>
    <b v="1"/>
    <s v="C00"/>
    <s v="TOTAL CPC"/>
    <n v="0"/>
    <n v="0"/>
    <s v="TOTAL MOT"/>
    <n v="8"/>
    <s v="kg"/>
    <n v="302250"/>
    <b v="0"/>
    <n v="8"/>
    <s v="kg"/>
    <n v="302250"/>
    <b v="0"/>
    <n v="302250"/>
    <b v="0"/>
    <n v="0"/>
    <b v="0"/>
    <s v="198621.182"/>
    <n v="0"/>
    <s v="198621.182"/>
    <n v="0"/>
    <b v="0"/>
    <b v="1"/>
  </r>
  <r>
    <s v="C"/>
    <s v="A"/>
    <n v="20200101"/>
    <n v="2020"/>
    <n v="52"/>
    <x v="2"/>
    <n v="180"/>
    <s v="COD"/>
    <x v="1"/>
    <s v="M"/>
    <s v="Import"/>
    <n v="842"/>
    <s v="USA"/>
    <x v="15"/>
    <n v="0"/>
    <s v="W00"/>
    <s v="World"/>
    <s v="H4"/>
    <s v="HS"/>
    <b v="1"/>
    <n v="310520"/>
    <s v="Fertilizers, mineral or chemical containing the three fertilizing elements nitrogen, phosphorus and potassium"/>
    <s v="NPK"/>
    <s v="NPKs"/>
    <x v="6"/>
    <x v="2"/>
    <b v="1"/>
    <s v="C00"/>
    <s v="TOTAL CPC"/>
    <n v="0"/>
    <n v="0"/>
    <s v="TOTAL MOT"/>
    <n v="8"/>
    <s v="kg"/>
    <n v="57000"/>
    <b v="0"/>
    <n v="8"/>
    <s v="kg"/>
    <n v="57000"/>
    <b v="0"/>
    <n v="57000"/>
    <b v="0"/>
    <n v="0"/>
    <b v="0"/>
    <s v="13448.321"/>
    <n v="0"/>
    <s v="13448.321"/>
    <n v="0"/>
    <b v="0"/>
    <b v="1"/>
  </r>
  <r>
    <s v="C"/>
    <s v="A"/>
    <n v="20200101"/>
    <n v="2020"/>
    <n v="52"/>
    <x v="2"/>
    <n v="180"/>
    <s v="COD"/>
    <x v="1"/>
    <s v="M"/>
    <s v="Import"/>
    <n v="894"/>
    <s v="ZMB"/>
    <x v="39"/>
    <n v="0"/>
    <s v="W00"/>
    <s v="World"/>
    <s v="H4"/>
    <s v="HS"/>
    <b v="1"/>
    <n v="310520"/>
    <s v="Fertilizers, mineral or chemical containing the three fertilizing elements nitrogen, phosphorus and potassium"/>
    <s v="NPK"/>
    <s v="NPKs"/>
    <x v="6"/>
    <x v="2"/>
    <b v="1"/>
    <s v="C00"/>
    <s v="TOTAL CPC"/>
    <n v="0"/>
    <n v="0"/>
    <s v="TOTAL MOT"/>
    <n v="8"/>
    <s v="kg"/>
    <n v="30000"/>
    <b v="0"/>
    <n v="8"/>
    <s v="kg"/>
    <n v="30000"/>
    <b v="0"/>
    <n v="30000"/>
    <b v="0"/>
    <n v="0"/>
    <b v="0"/>
    <s v="10109.928"/>
    <n v="0"/>
    <s v="10109.928"/>
    <n v="0"/>
    <b v="0"/>
    <b v="1"/>
  </r>
  <r>
    <s v="C"/>
    <s v="A"/>
    <n v="20200101"/>
    <n v="2020"/>
    <n v="52"/>
    <x v="2"/>
    <n v="562"/>
    <s v="NER"/>
    <x v="0"/>
    <s v="M"/>
    <s v="Import"/>
    <n v="0"/>
    <s v="W00"/>
    <x v="0"/>
    <n v="0"/>
    <s v="W00"/>
    <s v="World"/>
    <s v="H5"/>
    <s v="HS"/>
    <b v="1"/>
    <n v="310520"/>
    <s v="Fertilizers, mineral or chemical containing the three fertilizing elements nitrogen, phosphorus and potassium"/>
    <s v="NPK"/>
    <s v="NPKs"/>
    <x v="6"/>
    <x v="2"/>
    <b v="1"/>
    <s v="C00"/>
    <s v="TOTAL CPC"/>
    <n v="0"/>
    <n v="0"/>
    <s v="TOTAL MOT"/>
    <n v="8"/>
    <s v="kg"/>
    <n v="4033000"/>
    <b v="0"/>
    <n v="8"/>
    <s v="kg"/>
    <n v="4033000"/>
    <b v="0"/>
    <n v="4033000"/>
    <b v="0"/>
    <n v="0"/>
    <b v="0"/>
    <s v="1321118.442"/>
    <n v="0"/>
    <s v="1321118.442"/>
    <n v="0"/>
    <b v="0"/>
    <b v="1"/>
  </r>
  <r>
    <s v="C"/>
    <s v="A"/>
    <n v="20200101"/>
    <n v="2020"/>
    <n v="52"/>
    <x v="2"/>
    <n v="562"/>
    <s v="NER"/>
    <x v="0"/>
    <s v="M"/>
    <s v="Import"/>
    <n v="156"/>
    <s v="CHN"/>
    <x v="1"/>
    <n v="0"/>
    <s v="W00"/>
    <s v="World"/>
    <s v="H5"/>
    <s v="HS"/>
    <b v="1"/>
    <n v="310520"/>
    <s v="Fertilizers, mineral or chemical containing the three fertilizing elements nitrogen, phosphorus and potassium"/>
    <s v="NPK"/>
    <s v="NPKs"/>
    <x v="6"/>
    <x v="2"/>
    <b v="1"/>
    <s v="C00"/>
    <s v="TOTAL CPC"/>
    <n v="0"/>
    <n v="0"/>
    <s v="TOTAL MOT"/>
    <n v="8"/>
    <s v="kg"/>
    <n v="3000"/>
    <b v="0"/>
    <n v="8"/>
    <s v="kg"/>
    <n v="3000"/>
    <b v="0"/>
    <n v="3000"/>
    <b v="0"/>
    <n v="0"/>
    <b v="0"/>
    <s v="21341.442"/>
    <n v="0"/>
    <s v="21341.442"/>
    <n v="0"/>
    <b v="1"/>
    <b v="0"/>
  </r>
  <r>
    <s v="C"/>
    <s v="A"/>
    <n v="20200101"/>
    <n v="2020"/>
    <n v="52"/>
    <x v="2"/>
    <n v="562"/>
    <s v="NER"/>
    <x v="0"/>
    <s v="M"/>
    <s v="Import"/>
    <n v="384"/>
    <s v="CIV"/>
    <x v="6"/>
    <n v="0"/>
    <s v="W00"/>
    <s v="World"/>
    <s v="H5"/>
    <s v="HS"/>
    <b v="1"/>
    <n v="310520"/>
    <s v="Fertilizers, mineral or chemical containing the three fertilizing elements nitrogen, phosphorus and potassium"/>
    <s v="NPK"/>
    <s v="NPKs"/>
    <x v="6"/>
    <x v="2"/>
    <b v="1"/>
    <s v="C00"/>
    <s v="TOTAL CPC"/>
    <n v="0"/>
    <n v="0"/>
    <s v="TOTAL MOT"/>
    <n v="8"/>
    <s v="kg"/>
    <n v="3998000"/>
    <b v="0"/>
    <n v="8"/>
    <s v="kg"/>
    <n v="3998000"/>
    <b v="0"/>
    <n v="3998000"/>
    <b v="0"/>
    <n v="0"/>
    <b v="0"/>
    <s v="1287659.977"/>
    <n v="0"/>
    <s v="1287659.977"/>
    <n v="0"/>
    <b v="1"/>
    <b v="0"/>
  </r>
  <r>
    <s v="C"/>
    <s v="A"/>
    <n v="20200101"/>
    <n v="2020"/>
    <n v="52"/>
    <x v="2"/>
    <n v="562"/>
    <s v="NER"/>
    <x v="0"/>
    <s v="M"/>
    <s v="Import"/>
    <n v="566"/>
    <s v="NGA"/>
    <x v="8"/>
    <n v="0"/>
    <s v="W00"/>
    <s v="World"/>
    <s v="H5"/>
    <s v="HS"/>
    <b v="1"/>
    <n v="310520"/>
    <s v="Fertilizers, mineral or chemical containing the three fertilizing elements nitrogen, phosphorus and potassium"/>
    <s v="NPK"/>
    <s v="NPKs"/>
    <x v="6"/>
    <x v="2"/>
    <b v="1"/>
    <s v="C00"/>
    <s v="TOTAL CPC"/>
    <n v="0"/>
    <n v="0"/>
    <s v="TOTAL MOT"/>
    <n v="8"/>
    <s v="kg"/>
    <n v="32000"/>
    <b v="0"/>
    <n v="8"/>
    <s v="kg"/>
    <n v="32000"/>
    <b v="0"/>
    <n v="32000"/>
    <b v="0"/>
    <n v="0"/>
    <b v="0"/>
    <s v="12117.023"/>
    <n v="0"/>
    <s v="12117.023"/>
    <n v="0"/>
    <b v="1"/>
    <b v="0"/>
  </r>
  <r>
    <s v="C"/>
    <s v="A"/>
    <n v="20200101"/>
    <n v="2020"/>
    <n v="52"/>
    <x v="2"/>
    <n v="180"/>
    <s v="COD"/>
    <x v="1"/>
    <s v="M"/>
    <s v="Import"/>
    <n v="0"/>
    <s v="W00"/>
    <x v="0"/>
    <n v="0"/>
    <s v="W00"/>
    <s v="World"/>
    <s v="H4"/>
    <s v="HS"/>
    <b v="1"/>
    <n v="310530"/>
    <s v="Fertilizers, mineral or chemical diammonium hydrogenorthophosphate (diammonium phosphate)"/>
    <s v="DAP"/>
    <s v="P-fertilizers"/>
    <x v="8"/>
    <x v="2"/>
    <b v="1"/>
    <s v="C00"/>
    <s v="TOTAL CPC"/>
    <n v="0"/>
    <n v="0"/>
    <s v="TOTAL MOT"/>
    <n v="8"/>
    <s v="kg"/>
    <n v="400800"/>
    <b v="0"/>
    <n v="8"/>
    <s v="kg"/>
    <n v="400800"/>
    <b v="0"/>
    <n v="400800"/>
    <b v="0"/>
    <n v="0"/>
    <b v="0"/>
    <s v="218684.213"/>
    <n v="0"/>
    <s v="218684.213"/>
    <n v="0"/>
    <b v="0"/>
    <b v="1"/>
  </r>
  <r>
    <s v="C"/>
    <s v="A"/>
    <n v="20200101"/>
    <n v="2020"/>
    <n v="52"/>
    <x v="2"/>
    <n v="180"/>
    <s v="COD"/>
    <x v="1"/>
    <s v="M"/>
    <s v="Import"/>
    <n v="56"/>
    <s v="BEL"/>
    <x v="18"/>
    <n v="0"/>
    <s v="W00"/>
    <s v="World"/>
    <s v="H4"/>
    <s v="HS"/>
    <b v="1"/>
    <n v="310530"/>
    <s v="Fertilizers, mineral or chemical diammonium hydrogenorthophosphate (diammonium phosphate)"/>
    <s v="DAP"/>
    <s v="P-fertilizers"/>
    <x v="8"/>
    <x v="2"/>
    <b v="1"/>
    <s v="C00"/>
    <s v="TOTAL CPC"/>
    <n v="0"/>
    <n v="0"/>
    <s v="TOTAL MOT"/>
    <n v="8"/>
    <s v="kg"/>
    <n v="4800"/>
    <b v="0"/>
    <n v="8"/>
    <s v="kg"/>
    <n v="4800"/>
    <b v="0"/>
    <n v="4800"/>
    <b v="0"/>
    <n v="0"/>
    <b v="0"/>
    <s v="13187.676"/>
    <n v="0"/>
    <s v="13187.676"/>
    <n v="0"/>
    <b v="0"/>
    <b v="1"/>
  </r>
  <r>
    <s v="C"/>
    <s v="A"/>
    <n v="20200101"/>
    <n v="2020"/>
    <n v="52"/>
    <x v="2"/>
    <n v="180"/>
    <s v="COD"/>
    <x v="1"/>
    <s v="M"/>
    <s v="Import"/>
    <n v="643"/>
    <s v="RUS"/>
    <x v="9"/>
    <n v="0"/>
    <s v="W00"/>
    <s v="World"/>
    <s v="H4"/>
    <s v="HS"/>
    <b v="1"/>
    <n v="310530"/>
    <s v="Fertilizers, mineral or chemical diammonium hydrogenorthophosphate (diammonium phosphate)"/>
    <s v="DAP"/>
    <s v="P-fertilizers"/>
    <x v="8"/>
    <x v="2"/>
    <b v="1"/>
    <s v="C00"/>
    <s v="TOTAL CPC"/>
    <n v="0"/>
    <n v="0"/>
    <s v="TOTAL MOT"/>
    <n v="8"/>
    <s v="kg"/>
    <n v="396000"/>
    <b v="0"/>
    <n v="8"/>
    <s v="kg"/>
    <n v="396000"/>
    <b v="0"/>
    <n v="396000"/>
    <b v="0"/>
    <n v="0"/>
    <b v="0"/>
    <s v="205496.538"/>
    <n v="0"/>
    <s v="205496.538"/>
    <n v="0"/>
    <b v="0"/>
    <b v="1"/>
  </r>
  <r>
    <s v="C"/>
    <s v="A"/>
    <n v="20200101"/>
    <n v="2020"/>
    <n v="52"/>
    <x v="2"/>
    <n v="562"/>
    <s v="NER"/>
    <x v="0"/>
    <s v="M"/>
    <s v="Import"/>
    <n v="0"/>
    <s v="W00"/>
    <x v="0"/>
    <n v="0"/>
    <s v="W00"/>
    <s v="World"/>
    <s v="H5"/>
    <s v="HS"/>
    <b v="1"/>
    <n v="310530"/>
    <s v="Fertilizers, mineral or chemical diammonium hydrogenorthophosphate (diammonium phosphate)"/>
    <s v="DAP"/>
    <s v="P-fertilizers"/>
    <x v="8"/>
    <x v="2"/>
    <b v="1"/>
    <s v="C00"/>
    <s v="TOTAL CPC"/>
    <n v="0"/>
    <n v="0"/>
    <s v="TOTAL MOT"/>
    <n v="-1"/>
    <s v="N/A"/>
    <n v="0"/>
    <b v="1"/>
    <n v="8"/>
    <s v="kg"/>
    <n v="20000000"/>
    <b v="0"/>
    <n v="0"/>
    <b v="1"/>
    <n v="0"/>
    <b v="0"/>
    <s v="5261.156"/>
    <n v="0"/>
    <s v="5261.156"/>
    <n v="6"/>
    <b v="0"/>
    <b v="1"/>
  </r>
  <r>
    <s v="C"/>
    <s v="A"/>
    <n v="20200101"/>
    <n v="2020"/>
    <n v="52"/>
    <x v="2"/>
    <n v="562"/>
    <s v="NER"/>
    <x v="0"/>
    <s v="M"/>
    <s v="Import"/>
    <n v="842"/>
    <s v="USA"/>
    <x v="15"/>
    <n v="0"/>
    <s v="W00"/>
    <s v="World"/>
    <s v="H5"/>
    <s v="HS"/>
    <b v="1"/>
    <n v="310530"/>
    <s v="Fertilizers, mineral or chemical diammonium hydrogenorthophosphate (diammonium phosphate)"/>
    <s v="DAP"/>
    <s v="P-fertilizers"/>
    <x v="8"/>
    <x v="2"/>
    <b v="1"/>
    <s v="C00"/>
    <s v="TOTAL CPC"/>
    <n v="0"/>
    <n v="0"/>
    <s v="TOTAL MOT"/>
    <n v="-1"/>
    <s v="N/A"/>
    <n v="0"/>
    <b v="1"/>
    <n v="8"/>
    <s v="kg"/>
    <n v="20000000"/>
    <b v="0"/>
    <n v="0"/>
    <b v="1"/>
    <n v="0"/>
    <b v="0"/>
    <s v="5261.156"/>
    <n v="0"/>
    <s v="5261.156"/>
    <n v="6"/>
    <b v="1"/>
    <b v="0"/>
  </r>
  <r>
    <s v="C"/>
    <s v="A"/>
    <n v="20200101"/>
    <n v="2020"/>
    <n v="52"/>
    <x v="2"/>
    <n v="180"/>
    <s v="COD"/>
    <x v="1"/>
    <s v="M"/>
    <s v="Import"/>
    <n v="0"/>
    <s v="W00"/>
    <x v="0"/>
    <n v="0"/>
    <s v="W00"/>
    <s v="World"/>
    <s v="H4"/>
    <s v="HS"/>
    <b v="1"/>
    <n v="310540"/>
    <s v="Fertilizers, mineral or chemical ammonium dihydrogenorthophosphate (monoammonium phosphate) and mixtures thereof with diammonium hydrogenorthophosphate (diammonium phosphate)"/>
    <s v="MAP"/>
    <s v="P-fertilizers"/>
    <x v="7"/>
    <x v="2"/>
    <b v="1"/>
    <s v="C00"/>
    <s v="TOTAL CPC"/>
    <n v="0"/>
    <n v="0"/>
    <s v="TOTAL MOT"/>
    <n v="8"/>
    <s v="kg"/>
    <n v="35"/>
    <b v="0"/>
    <n v="8"/>
    <s v="kg"/>
    <n v="35"/>
    <b v="0"/>
    <n v="35"/>
    <b v="0"/>
    <n v="0"/>
    <b v="0"/>
    <s v="1185.083"/>
    <n v="0"/>
    <s v="1185.083"/>
    <n v="0"/>
    <b v="0"/>
    <b v="1"/>
  </r>
  <r>
    <s v="C"/>
    <s v="A"/>
    <n v="20200101"/>
    <n v="2020"/>
    <n v="52"/>
    <x v="2"/>
    <n v="180"/>
    <s v="COD"/>
    <x v="1"/>
    <s v="M"/>
    <s v="Import"/>
    <n v="894"/>
    <s v="ZMB"/>
    <x v="39"/>
    <n v="0"/>
    <s v="W00"/>
    <s v="World"/>
    <s v="H4"/>
    <s v="HS"/>
    <b v="1"/>
    <n v="310540"/>
    <s v="Fertilizers, mineral or chemical ammonium dihydrogenorthophosphate (monoammonium phosphate) and mixtures thereof with diammonium hydrogenorthophosphate (diammonium phosphate)"/>
    <s v="MAP"/>
    <s v="P-fertilizers"/>
    <x v="7"/>
    <x v="2"/>
    <b v="1"/>
    <s v="C00"/>
    <s v="TOTAL CPC"/>
    <n v="0"/>
    <n v="0"/>
    <s v="TOTAL MOT"/>
    <n v="8"/>
    <s v="kg"/>
    <n v="35"/>
    <b v="0"/>
    <n v="8"/>
    <s v="kg"/>
    <n v="35"/>
    <b v="0"/>
    <n v="35"/>
    <b v="0"/>
    <n v="0"/>
    <b v="0"/>
    <s v="1185.083"/>
    <n v="0"/>
    <s v="1185.083"/>
    <n v="0"/>
    <b v="0"/>
    <b v="1"/>
  </r>
  <r>
    <s v="C"/>
    <s v="A"/>
    <n v="20200101"/>
    <n v="2020"/>
    <n v="52"/>
    <x v="2"/>
    <n v="562"/>
    <s v="NER"/>
    <x v="0"/>
    <s v="M"/>
    <s v="Import"/>
    <n v="0"/>
    <s v="W00"/>
    <x v="0"/>
    <n v="0"/>
    <s v="W00"/>
    <s v="World"/>
    <s v="H5"/>
    <s v="HS"/>
    <b v="1"/>
    <n v="310551"/>
    <s v="Fertilizers, mineral or chemical containing nitrates and phosphates"/>
    <s v="NP"/>
    <s v="NPKs"/>
    <x v="6"/>
    <x v="2"/>
    <b v="1"/>
    <s v="C00"/>
    <s v="TOTAL CPC"/>
    <n v="0"/>
    <n v="0"/>
    <s v="TOTAL MOT"/>
    <n v="8"/>
    <s v="kg"/>
    <n v="40000"/>
    <b v="0"/>
    <n v="8"/>
    <s v="kg"/>
    <n v="40000"/>
    <b v="0"/>
    <n v="40000"/>
    <b v="0"/>
    <n v="0"/>
    <b v="0"/>
    <s v="9268.826"/>
    <n v="0"/>
    <s v="9268.826"/>
    <n v="0"/>
    <b v="0"/>
    <b v="1"/>
  </r>
  <r>
    <s v="C"/>
    <s v="A"/>
    <n v="20200101"/>
    <n v="2020"/>
    <n v="52"/>
    <x v="2"/>
    <n v="562"/>
    <s v="NER"/>
    <x v="0"/>
    <s v="M"/>
    <s v="Import"/>
    <n v="768"/>
    <s v="TGO"/>
    <x v="14"/>
    <n v="0"/>
    <s v="W00"/>
    <s v="World"/>
    <s v="H5"/>
    <s v="HS"/>
    <b v="1"/>
    <n v="310551"/>
    <s v="Fertilizers, mineral or chemical containing nitrates and phosphates"/>
    <s v="NP"/>
    <s v="NPKs"/>
    <x v="6"/>
    <x v="2"/>
    <b v="1"/>
    <s v="C00"/>
    <s v="TOTAL CPC"/>
    <n v="0"/>
    <n v="0"/>
    <s v="TOTAL MOT"/>
    <n v="8"/>
    <s v="kg"/>
    <n v="40000"/>
    <b v="0"/>
    <n v="8"/>
    <s v="kg"/>
    <n v="40000"/>
    <b v="0"/>
    <n v="40000"/>
    <b v="0"/>
    <n v="0"/>
    <b v="0"/>
    <s v="9268.826"/>
    <n v="0"/>
    <s v="9268.826"/>
    <n v="0"/>
    <b v="1"/>
    <b v="0"/>
  </r>
  <r>
    <s v="C"/>
    <s v="A"/>
    <n v="20200101"/>
    <n v="2020"/>
    <n v="52"/>
    <x v="2"/>
    <n v="180"/>
    <s v="COD"/>
    <x v="1"/>
    <s v="M"/>
    <s v="Import"/>
    <n v="0"/>
    <s v="W00"/>
    <x v="0"/>
    <n v="0"/>
    <s v="W00"/>
    <s v="World"/>
    <s v="H4"/>
    <s v="HS"/>
    <b v="1"/>
    <n v="310559"/>
    <s v="Fertilizers, mineral or chemical containing the two fertilizing elements nitrogen and phosphorus, other than nitrates and phosphates"/>
    <s v="NP"/>
    <s v="NPKs"/>
    <x v="6"/>
    <x v="2"/>
    <b v="1"/>
    <s v="C00"/>
    <s v="TOTAL CPC"/>
    <n v="0"/>
    <n v="0"/>
    <s v="TOTAL MOT"/>
    <n v="8"/>
    <s v="kg"/>
    <n v="23955"/>
    <b v="0"/>
    <n v="8"/>
    <s v="kg"/>
    <n v="23955"/>
    <b v="0"/>
    <n v="23955"/>
    <b v="0"/>
    <n v="0"/>
    <b v="0"/>
    <s v="9469.389"/>
    <n v="0"/>
    <s v="9469.389"/>
    <n v="0"/>
    <b v="0"/>
    <b v="1"/>
  </r>
  <r>
    <s v="C"/>
    <s v="A"/>
    <n v="20200101"/>
    <n v="2020"/>
    <n v="52"/>
    <x v="2"/>
    <n v="180"/>
    <s v="COD"/>
    <x v="1"/>
    <s v="M"/>
    <s v="Import"/>
    <n v="156"/>
    <s v="CHN"/>
    <x v="1"/>
    <n v="0"/>
    <s v="W00"/>
    <s v="World"/>
    <s v="H4"/>
    <s v="HS"/>
    <b v="1"/>
    <n v="310559"/>
    <s v="Fertilizers, mineral or chemical containing the two fertilizing elements nitrogen and phosphorus, other than nitrates and phosphates"/>
    <s v="NP"/>
    <s v="NPKs"/>
    <x v="6"/>
    <x v="2"/>
    <b v="1"/>
    <s v="C00"/>
    <s v="TOTAL CPC"/>
    <n v="0"/>
    <n v="0"/>
    <s v="TOTAL MOT"/>
    <n v="8"/>
    <s v="kg"/>
    <n v="11955"/>
    <b v="0"/>
    <n v="8"/>
    <s v="kg"/>
    <n v="11955"/>
    <b v="0"/>
    <n v="11955"/>
    <b v="0"/>
    <n v="0"/>
    <b v="0"/>
    <s v="2379.622"/>
    <n v="0"/>
    <s v="2379.622"/>
    <n v="0"/>
    <b v="0"/>
    <b v="1"/>
  </r>
  <r>
    <s v="C"/>
    <s v="A"/>
    <n v="20200101"/>
    <n v="2020"/>
    <n v="52"/>
    <x v="2"/>
    <n v="180"/>
    <s v="COD"/>
    <x v="1"/>
    <s v="M"/>
    <s v="Import"/>
    <n v="710"/>
    <s v="ZAF"/>
    <x v="30"/>
    <n v="0"/>
    <s v="W00"/>
    <s v="World"/>
    <s v="H4"/>
    <s v="HS"/>
    <b v="1"/>
    <n v="310559"/>
    <s v="Fertilizers, mineral or chemical containing the two fertilizing elements nitrogen and phosphorus, other than nitrates and phosphates"/>
    <s v="NP"/>
    <s v="NPKs"/>
    <x v="6"/>
    <x v="2"/>
    <b v="1"/>
    <s v="C00"/>
    <s v="TOTAL CPC"/>
    <n v="0"/>
    <n v="0"/>
    <s v="TOTAL MOT"/>
    <n v="8"/>
    <s v="kg"/>
    <n v="12000"/>
    <b v="0"/>
    <n v="8"/>
    <s v="kg"/>
    <n v="12000"/>
    <b v="0"/>
    <n v="12000"/>
    <b v="0"/>
    <n v="0"/>
    <b v="0"/>
    <s v="7089.767"/>
    <n v="0"/>
    <s v="7089.767"/>
    <n v="0"/>
    <b v="0"/>
    <b v="1"/>
  </r>
  <r>
    <s v="C"/>
    <s v="A"/>
    <n v="20200101"/>
    <n v="2020"/>
    <n v="52"/>
    <x v="2"/>
    <n v="180"/>
    <s v="COD"/>
    <x v="1"/>
    <s v="M"/>
    <s v="Import"/>
    <n v="0"/>
    <s v="W00"/>
    <x v="0"/>
    <n v="0"/>
    <s v="W00"/>
    <s v="World"/>
    <s v="H4"/>
    <s v="HS"/>
    <b v="1"/>
    <n v="310560"/>
    <s v="Fertilizers, mineral or chemical containing the two fertilizing elements phosphorus and potassium"/>
    <s v="PK"/>
    <s v="NPKs"/>
    <x v="6"/>
    <x v="2"/>
    <b v="1"/>
    <s v="C00"/>
    <s v="TOTAL CPC"/>
    <n v="0"/>
    <n v="0"/>
    <s v="TOTAL MOT"/>
    <n v="8"/>
    <s v="kg"/>
    <n v="250"/>
    <b v="0"/>
    <n v="8"/>
    <s v="kg"/>
    <n v="250"/>
    <b v="0"/>
    <n v="250"/>
    <b v="0"/>
    <n v="0"/>
    <b v="0"/>
    <s v="1641.582"/>
    <n v="0"/>
    <s v="1641.582"/>
    <n v="0"/>
    <b v="0"/>
    <b v="1"/>
  </r>
  <r>
    <s v="C"/>
    <s v="A"/>
    <n v="20200101"/>
    <n v="2020"/>
    <n v="52"/>
    <x v="2"/>
    <n v="180"/>
    <s v="COD"/>
    <x v="1"/>
    <s v="M"/>
    <s v="Import"/>
    <n v="710"/>
    <s v="ZAF"/>
    <x v="30"/>
    <n v="0"/>
    <s v="W00"/>
    <s v="World"/>
    <s v="H4"/>
    <s v="HS"/>
    <b v="1"/>
    <n v="310560"/>
    <s v="Fertilizers, mineral or chemical containing the two fertilizing elements phosphorus and potassium"/>
    <s v="PK"/>
    <s v="NPKs"/>
    <x v="6"/>
    <x v="2"/>
    <b v="1"/>
    <s v="C00"/>
    <s v="TOTAL CPC"/>
    <n v="0"/>
    <n v="0"/>
    <s v="TOTAL MOT"/>
    <n v="8"/>
    <s v="kg"/>
    <n v="250"/>
    <b v="0"/>
    <n v="8"/>
    <s v="kg"/>
    <n v="250"/>
    <b v="0"/>
    <n v="250"/>
    <b v="0"/>
    <n v="0"/>
    <b v="0"/>
    <s v="1641.582"/>
    <n v="0"/>
    <s v="1641.582"/>
    <n v="0"/>
    <b v="0"/>
    <b v="1"/>
  </r>
  <r>
    <s v="C"/>
    <s v="A"/>
    <n v="20200101"/>
    <n v="2020"/>
    <n v="52"/>
    <x v="2"/>
    <n v="180"/>
    <s v="COD"/>
    <x v="1"/>
    <s v="M"/>
    <s v="Import"/>
    <n v="0"/>
    <s v="W00"/>
    <x v="0"/>
    <n v="0"/>
    <s v="W00"/>
    <s v="World"/>
    <s v="H4"/>
    <s v="HS"/>
    <b v="1"/>
    <n v="310590"/>
    <s v="Fertilizers, mineral or chemical n.e.c. in heading no. 3105"/>
    <s v="Other NPK"/>
    <s v="NPKs"/>
    <x v="6"/>
    <x v="2"/>
    <b v="1"/>
    <s v="C00"/>
    <s v="TOTAL CPC"/>
    <n v="0"/>
    <n v="0"/>
    <s v="TOTAL MOT"/>
    <n v="8"/>
    <s v="kg"/>
    <n v="167926"/>
    <b v="0"/>
    <n v="8"/>
    <s v="kg"/>
    <n v="167926"/>
    <b v="0"/>
    <n v="167926"/>
    <b v="0"/>
    <n v="0"/>
    <b v="0"/>
    <s v="88930.789"/>
    <n v="0"/>
    <s v="88930.789"/>
    <n v="0"/>
    <b v="0"/>
    <b v="1"/>
  </r>
  <r>
    <s v="C"/>
    <s v="A"/>
    <n v="20200101"/>
    <n v="2020"/>
    <n v="52"/>
    <x v="2"/>
    <n v="180"/>
    <s v="COD"/>
    <x v="1"/>
    <s v="M"/>
    <s v="Import"/>
    <n v="56"/>
    <s v="BEL"/>
    <x v="18"/>
    <n v="0"/>
    <s v="W00"/>
    <s v="World"/>
    <s v="H4"/>
    <s v="HS"/>
    <b v="1"/>
    <n v="310590"/>
    <s v="Fertilizers, mineral or chemical n.e.c. in heading no. 3105"/>
    <s v="Other NPK"/>
    <s v="NPKs"/>
    <x v="6"/>
    <x v="2"/>
    <b v="1"/>
    <s v="C00"/>
    <s v="TOTAL CPC"/>
    <n v="0"/>
    <n v="0"/>
    <s v="TOTAL MOT"/>
    <n v="8"/>
    <s v="kg"/>
    <n v="2053"/>
    <b v="0"/>
    <n v="8"/>
    <s v="kg"/>
    <n v="2053"/>
    <b v="0"/>
    <n v="2053"/>
    <b v="0"/>
    <n v="0"/>
    <b v="0"/>
    <s v="3536.429"/>
    <n v="0"/>
    <s v="3536.429"/>
    <n v="0"/>
    <b v="0"/>
    <b v="1"/>
  </r>
  <r>
    <s v="C"/>
    <s v="A"/>
    <n v="20200101"/>
    <n v="2020"/>
    <n v="52"/>
    <x v="2"/>
    <n v="180"/>
    <s v="COD"/>
    <x v="1"/>
    <s v="M"/>
    <s v="Import"/>
    <n v="124"/>
    <s v="CAN"/>
    <x v="47"/>
    <n v="0"/>
    <s v="W00"/>
    <s v="World"/>
    <s v="H4"/>
    <s v="HS"/>
    <b v="1"/>
    <n v="310590"/>
    <s v="Fertilizers, mineral or chemical n.e.c. in heading no. 3105"/>
    <s v="Other NPK"/>
    <s v="NPKs"/>
    <x v="6"/>
    <x v="2"/>
    <b v="1"/>
    <s v="C00"/>
    <s v="TOTAL CPC"/>
    <n v="0"/>
    <n v="0"/>
    <s v="TOTAL MOT"/>
    <n v="8"/>
    <s v="kg"/>
    <n v="210"/>
    <b v="0"/>
    <n v="8"/>
    <s v="kg"/>
    <n v="210"/>
    <b v="0"/>
    <n v="210"/>
    <b v="0"/>
    <n v="0"/>
    <b v="0"/>
    <s v="666.253"/>
    <n v="0"/>
    <s v="666.253"/>
    <n v="0"/>
    <b v="0"/>
    <b v="1"/>
  </r>
  <r>
    <s v="C"/>
    <s v="A"/>
    <n v="20200101"/>
    <n v="2020"/>
    <n v="52"/>
    <x v="2"/>
    <n v="180"/>
    <s v="COD"/>
    <x v="1"/>
    <s v="M"/>
    <s v="Import"/>
    <n v="156"/>
    <s v="CHN"/>
    <x v="1"/>
    <n v="0"/>
    <s v="W00"/>
    <s v="World"/>
    <s v="H4"/>
    <s v="HS"/>
    <b v="1"/>
    <n v="310590"/>
    <s v="Fertilizers, mineral or chemical n.e.c. in heading no. 3105"/>
    <s v="Other NPK"/>
    <s v="NPKs"/>
    <x v="6"/>
    <x v="2"/>
    <b v="1"/>
    <s v="C00"/>
    <s v="TOTAL CPC"/>
    <n v="0"/>
    <n v="0"/>
    <s v="TOTAL MOT"/>
    <n v="8"/>
    <s v="kg"/>
    <n v="87540"/>
    <b v="0"/>
    <n v="8"/>
    <s v="kg"/>
    <n v="87540"/>
    <b v="0"/>
    <n v="87540"/>
    <b v="0"/>
    <n v="0"/>
    <b v="0"/>
    <s v="20652.76"/>
    <n v="0"/>
    <s v="20652.76"/>
    <n v="0"/>
    <b v="0"/>
    <b v="1"/>
  </r>
  <r>
    <s v="C"/>
    <s v="A"/>
    <n v="20200101"/>
    <n v="2020"/>
    <n v="52"/>
    <x v="2"/>
    <n v="180"/>
    <s v="COD"/>
    <x v="1"/>
    <s v="M"/>
    <s v="Import"/>
    <n v="710"/>
    <s v="ZAF"/>
    <x v="30"/>
    <n v="0"/>
    <s v="W00"/>
    <s v="World"/>
    <s v="H4"/>
    <s v="HS"/>
    <b v="1"/>
    <n v="310590"/>
    <s v="Fertilizers, mineral or chemical n.e.c. in heading no. 3105"/>
    <s v="Other NPK"/>
    <s v="NPKs"/>
    <x v="6"/>
    <x v="2"/>
    <b v="1"/>
    <s v="C00"/>
    <s v="TOTAL CPC"/>
    <n v="0"/>
    <n v="0"/>
    <s v="TOTAL MOT"/>
    <n v="8"/>
    <s v="kg"/>
    <n v="53623"/>
    <b v="0"/>
    <n v="8"/>
    <s v="kg"/>
    <n v="53623"/>
    <b v="0"/>
    <n v="53623"/>
    <b v="0"/>
    <n v="0"/>
    <b v="0"/>
    <s v="48333.207"/>
    <n v="0"/>
    <s v="48333.207"/>
    <n v="0"/>
    <b v="0"/>
    <b v="1"/>
  </r>
  <r>
    <s v="C"/>
    <s v="A"/>
    <n v="20200101"/>
    <n v="2020"/>
    <n v="52"/>
    <x v="2"/>
    <n v="180"/>
    <s v="COD"/>
    <x v="1"/>
    <s v="M"/>
    <s v="Import"/>
    <n v="800"/>
    <s v="UGA"/>
    <x v="34"/>
    <n v="0"/>
    <s v="W00"/>
    <s v="World"/>
    <s v="H4"/>
    <s v="HS"/>
    <b v="1"/>
    <n v="310590"/>
    <s v="Fertilizers, mineral or chemical n.e.c. in heading no. 3105"/>
    <s v="Other NPK"/>
    <s v="NPKs"/>
    <x v="6"/>
    <x v="2"/>
    <b v="1"/>
    <s v="C00"/>
    <s v="TOTAL CPC"/>
    <n v="0"/>
    <n v="0"/>
    <s v="TOTAL MOT"/>
    <n v="8"/>
    <s v="kg"/>
    <n v="1500"/>
    <b v="0"/>
    <n v="8"/>
    <s v="kg"/>
    <n v="1500"/>
    <b v="0"/>
    <n v="1500"/>
    <b v="0"/>
    <n v="0"/>
    <b v="0"/>
    <s v="6556.058"/>
    <n v="0"/>
    <s v="6556.058"/>
    <n v="0"/>
    <b v="0"/>
    <b v="1"/>
  </r>
  <r>
    <s v="C"/>
    <s v="A"/>
    <n v="20200101"/>
    <n v="2020"/>
    <n v="52"/>
    <x v="2"/>
    <n v="180"/>
    <s v="COD"/>
    <x v="1"/>
    <s v="M"/>
    <s v="Import"/>
    <n v="894"/>
    <s v="ZMB"/>
    <x v="39"/>
    <n v="0"/>
    <s v="W00"/>
    <s v="World"/>
    <s v="H4"/>
    <s v="HS"/>
    <b v="1"/>
    <n v="310590"/>
    <s v="Fertilizers, mineral or chemical n.e.c. in heading no. 3105"/>
    <s v="Other NPK"/>
    <s v="NPKs"/>
    <x v="6"/>
    <x v="2"/>
    <b v="1"/>
    <s v="C00"/>
    <s v="TOTAL CPC"/>
    <n v="0"/>
    <n v="0"/>
    <s v="TOTAL MOT"/>
    <n v="8"/>
    <s v="kg"/>
    <n v="23000"/>
    <b v="0"/>
    <n v="8"/>
    <s v="kg"/>
    <n v="23000"/>
    <b v="0"/>
    <n v="23000"/>
    <b v="0"/>
    <n v="0"/>
    <b v="0"/>
    <s v="9186.081"/>
    <n v="0"/>
    <s v="9186.081"/>
    <n v="0"/>
    <b v="0"/>
    <b v="1"/>
  </r>
  <r>
    <s v="C"/>
    <s v="A"/>
    <n v="20200101"/>
    <n v="2020"/>
    <n v="52"/>
    <x v="2"/>
    <n v="562"/>
    <s v="NER"/>
    <x v="0"/>
    <s v="M"/>
    <s v="Import"/>
    <n v="0"/>
    <s v="W00"/>
    <x v="0"/>
    <n v="0"/>
    <s v="W00"/>
    <s v="World"/>
    <s v="H5"/>
    <s v="HS"/>
    <b v="1"/>
    <n v="310590"/>
    <s v="Fertilizers, mineral or chemical n.e.c. in heading no. 3105"/>
    <s v="Other NPK"/>
    <s v="NPKs"/>
    <x v="6"/>
    <x v="2"/>
    <b v="1"/>
    <s v="C00"/>
    <s v="TOTAL CPC"/>
    <n v="0"/>
    <n v="0"/>
    <s v="TOTAL MOT"/>
    <n v="8"/>
    <s v="kg"/>
    <n v="6996"/>
    <b v="0"/>
    <n v="8"/>
    <s v="kg"/>
    <n v="6996"/>
    <b v="0"/>
    <n v="6996"/>
    <b v="0"/>
    <n v="0"/>
    <b v="0"/>
    <s v="4191.04"/>
    <n v="0"/>
    <s v="4191.04"/>
    <n v="0"/>
    <b v="0"/>
    <b v="1"/>
  </r>
  <r>
    <s v="C"/>
    <s v="A"/>
    <n v="20200101"/>
    <n v="2020"/>
    <n v="52"/>
    <x v="2"/>
    <n v="562"/>
    <s v="NER"/>
    <x v="0"/>
    <s v="M"/>
    <s v="Import"/>
    <n v="251"/>
    <s v="FRA"/>
    <x v="3"/>
    <n v="0"/>
    <s v="W00"/>
    <s v="World"/>
    <s v="H5"/>
    <s v="HS"/>
    <b v="1"/>
    <n v="310590"/>
    <s v="Fertilizers, mineral or chemical n.e.c. in heading no. 3105"/>
    <s v="Other NPK"/>
    <s v="NPKs"/>
    <x v="6"/>
    <x v="2"/>
    <b v="1"/>
    <s v="C00"/>
    <s v="TOTAL CPC"/>
    <n v="0"/>
    <n v="0"/>
    <s v="TOTAL MOT"/>
    <n v="8"/>
    <s v="kg"/>
    <n v="4526"/>
    <b v="0"/>
    <n v="8"/>
    <s v="kg"/>
    <n v="4526"/>
    <b v="0"/>
    <n v="4526"/>
    <b v="0"/>
    <n v="0"/>
    <b v="0"/>
    <s v="3406.067"/>
    <n v="0"/>
    <s v="3406.067"/>
    <n v="0"/>
    <b v="1"/>
    <b v="0"/>
  </r>
  <r>
    <s v="C"/>
    <s v="A"/>
    <n v="20200101"/>
    <n v="2020"/>
    <n v="52"/>
    <x v="2"/>
    <n v="562"/>
    <s v="NER"/>
    <x v="0"/>
    <s v="M"/>
    <s v="Import"/>
    <n v="566"/>
    <s v="NGA"/>
    <x v="8"/>
    <n v="0"/>
    <s v="W00"/>
    <s v="World"/>
    <s v="H5"/>
    <s v="HS"/>
    <b v="1"/>
    <n v="310590"/>
    <s v="Fertilizers, mineral or chemical n.e.c. in heading no. 3105"/>
    <s v="Other NPK"/>
    <s v="NPKs"/>
    <x v="6"/>
    <x v="2"/>
    <b v="1"/>
    <s v="C00"/>
    <s v="TOTAL CPC"/>
    <n v="0"/>
    <n v="0"/>
    <s v="TOTAL MOT"/>
    <n v="8"/>
    <s v="kg"/>
    <n v="2470"/>
    <b v="0"/>
    <n v="8"/>
    <s v="kg"/>
    <n v="2470"/>
    <b v="0"/>
    <n v="2470"/>
    <b v="0"/>
    <n v="0"/>
    <b v="0"/>
    <s v="784.972"/>
    <n v="0"/>
    <s v="784.972"/>
    <n v="0"/>
    <b v="1"/>
    <b v="0"/>
  </r>
  <r>
    <s v="C"/>
    <s v="A"/>
    <n v="20190101"/>
    <n v="2019"/>
    <n v="52"/>
    <x v="3"/>
    <n v="180"/>
    <s v="COD"/>
    <x v="1"/>
    <s v="M"/>
    <s v="Import"/>
    <n v="0"/>
    <s v="W00"/>
    <x v="0"/>
    <n v="0"/>
    <s v="W00"/>
    <s v="World"/>
    <s v="H4"/>
    <s v="HS"/>
    <b v="1"/>
    <n v="31"/>
    <s v="Fertilizers"/>
    <s v="Fertilizers"/>
    <s v="Others"/>
    <x v="0"/>
    <x v="0"/>
    <b v="0"/>
    <s v="C00"/>
    <s v="TOTAL CPC"/>
    <n v="0"/>
    <n v="0"/>
    <s v="TOTAL MOT"/>
    <n v="-1"/>
    <s v="N/A"/>
    <n v="0"/>
    <b v="0"/>
    <n v="-1"/>
    <s v="N/A"/>
    <n v="0"/>
    <b v="0"/>
    <n v="0"/>
    <b v="1"/>
    <n v="0"/>
    <b v="0"/>
    <s v="83530150.463"/>
    <n v="0"/>
    <s v="83530150.463"/>
    <n v="4"/>
    <b v="0"/>
    <b v="1"/>
  </r>
  <r>
    <s v="C"/>
    <s v="A"/>
    <n v="20190101"/>
    <n v="2019"/>
    <n v="52"/>
    <x v="3"/>
    <n v="180"/>
    <s v="COD"/>
    <x v="1"/>
    <s v="M"/>
    <s v="Import"/>
    <n v="24"/>
    <s v="AGO"/>
    <x v="17"/>
    <n v="0"/>
    <s v="W00"/>
    <s v="World"/>
    <s v="H4"/>
    <s v="HS"/>
    <b v="1"/>
    <n v="31"/>
    <s v="Fertilizers"/>
    <s v="Fertilizers"/>
    <s v="Others"/>
    <x v="0"/>
    <x v="0"/>
    <b v="0"/>
    <s v="C00"/>
    <s v="TOTAL CPC"/>
    <n v="0"/>
    <n v="0"/>
    <s v="TOTAL MOT"/>
    <n v="-1"/>
    <s v="N/A"/>
    <n v="0"/>
    <b v="0"/>
    <n v="-1"/>
    <s v="N/A"/>
    <n v="0"/>
    <b v="0"/>
    <n v="0"/>
    <b v="0"/>
    <n v="0"/>
    <b v="0"/>
    <s v="150384.631"/>
    <n v="0"/>
    <s v="150384.631"/>
    <n v="0"/>
    <b v="0"/>
    <b v="1"/>
  </r>
  <r>
    <s v="C"/>
    <s v="A"/>
    <n v="20190101"/>
    <n v="2019"/>
    <n v="52"/>
    <x v="3"/>
    <n v="180"/>
    <s v="COD"/>
    <x v="1"/>
    <s v="M"/>
    <s v="Import"/>
    <n v="56"/>
    <s v="BEL"/>
    <x v="18"/>
    <n v="0"/>
    <s v="W00"/>
    <s v="World"/>
    <s v="H4"/>
    <s v="HS"/>
    <b v="1"/>
    <n v="31"/>
    <s v="Fertilizers"/>
    <s v="Fertilizers"/>
    <s v="Others"/>
    <x v="0"/>
    <x v="0"/>
    <b v="0"/>
    <s v="C00"/>
    <s v="TOTAL CPC"/>
    <n v="0"/>
    <n v="0"/>
    <s v="TOTAL MOT"/>
    <n v="-1"/>
    <s v="N/A"/>
    <n v="0"/>
    <b v="0"/>
    <n v="-1"/>
    <s v="N/A"/>
    <n v="0"/>
    <b v="0"/>
    <n v="0"/>
    <b v="0"/>
    <n v="0"/>
    <b v="0"/>
    <s v="1272511.675"/>
    <n v="0"/>
    <s v="1272511.675"/>
    <n v="0"/>
    <b v="0"/>
    <b v="1"/>
  </r>
  <r>
    <s v="C"/>
    <s v="A"/>
    <n v="20190101"/>
    <n v="2019"/>
    <n v="52"/>
    <x v="3"/>
    <n v="180"/>
    <s v="COD"/>
    <x v="1"/>
    <s v="M"/>
    <s v="Import"/>
    <n v="112"/>
    <s v="BLR"/>
    <x v="19"/>
    <n v="0"/>
    <s v="W00"/>
    <s v="World"/>
    <s v="H4"/>
    <s v="HS"/>
    <b v="1"/>
    <n v="31"/>
    <s v="Fertilizers"/>
    <s v="Fertilizers"/>
    <s v="Others"/>
    <x v="0"/>
    <x v="0"/>
    <b v="0"/>
    <s v="C00"/>
    <s v="TOTAL CPC"/>
    <n v="0"/>
    <n v="0"/>
    <s v="TOTAL MOT"/>
    <n v="-1"/>
    <s v="N/A"/>
    <n v="0"/>
    <b v="0"/>
    <n v="-1"/>
    <s v="N/A"/>
    <n v="0"/>
    <b v="0"/>
    <n v="0"/>
    <b v="0"/>
    <n v="0"/>
    <b v="0"/>
    <s v="133822.725"/>
    <n v="0"/>
    <s v="133822.725"/>
    <n v="0"/>
    <b v="0"/>
    <b v="1"/>
  </r>
  <r>
    <s v="C"/>
    <s v="A"/>
    <n v="20190101"/>
    <n v="2019"/>
    <n v="52"/>
    <x v="3"/>
    <n v="180"/>
    <s v="COD"/>
    <x v="1"/>
    <s v="M"/>
    <s v="Import"/>
    <n v="124"/>
    <s v="CAN"/>
    <x v="47"/>
    <n v="0"/>
    <s v="W00"/>
    <s v="World"/>
    <s v="H4"/>
    <s v="HS"/>
    <b v="1"/>
    <n v="31"/>
    <s v="Fertilizers"/>
    <s v="Fertilizers"/>
    <s v="Others"/>
    <x v="0"/>
    <x v="0"/>
    <b v="0"/>
    <s v="C00"/>
    <s v="TOTAL CPC"/>
    <n v="0"/>
    <n v="0"/>
    <s v="TOTAL MOT"/>
    <n v="-1"/>
    <s v="N/A"/>
    <n v="0"/>
    <b v="0"/>
    <n v="-1"/>
    <s v="N/A"/>
    <n v="0"/>
    <b v="0"/>
    <n v="0"/>
    <b v="0"/>
    <n v="0"/>
    <b v="0"/>
    <s v="83807.943"/>
    <n v="0"/>
    <s v="83807.943"/>
    <n v="0"/>
    <b v="0"/>
    <b v="1"/>
  </r>
  <r>
    <s v="C"/>
    <s v="A"/>
    <n v="20190101"/>
    <n v="2019"/>
    <n v="52"/>
    <x v="3"/>
    <n v="180"/>
    <s v="COD"/>
    <x v="1"/>
    <s v="M"/>
    <s v="Import"/>
    <n v="156"/>
    <s v="CHN"/>
    <x v="1"/>
    <n v="0"/>
    <s v="W00"/>
    <s v="World"/>
    <s v="H4"/>
    <s v="HS"/>
    <b v="1"/>
    <n v="31"/>
    <s v="Fertilizers"/>
    <s v="Fertilizers"/>
    <s v="Others"/>
    <x v="0"/>
    <x v="0"/>
    <b v="0"/>
    <s v="C00"/>
    <s v="TOTAL CPC"/>
    <n v="0"/>
    <n v="0"/>
    <s v="TOTAL MOT"/>
    <n v="-1"/>
    <s v="N/A"/>
    <n v="0"/>
    <b v="0"/>
    <n v="-1"/>
    <s v="N/A"/>
    <n v="0"/>
    <b v="0"/>
    <n v="0"/>
    <b v="0"/>
    <n v="0"/>
    <b v="0"/>
    <s v="2963559.601"/>
    <n v="0"/>
    <s v="2963559.601"/>
    <n v="0"/>
    <b v="0"/>
    <b v="1"/>
  </r>
  <r>
    <s v="C"/>
    <s v="A"/>
    <n v="20190101"/>
    <n v="2019"/>
    <n v="52"/>
    <x v="3"/>
    <n v="180"/>
    <s v="COD"/>
    <x v="1"/>
    <s v="M"/>
    <s v="Import"/>
    <n v="196"/>
    <s v="CYP"/>
    <x v="49"/>
    <n v="0"/>
    <s v="W00"/>
    <s v="World"/>
    <s v="H4"/>
    <s v="HS"/>
    <b v="1"/>
    <n v="31"/>
    <s v="Fertilizers"/>
    <s v="Fertilizers"/>
    <s v="Others"/>
    <x v="0"/>
    <x v="0"/>
    <b v="0"/>
    <s v="C00"/>
    <s v="TOTAL CPC"/>
    <n v="0"/>
    <n v="0"/>
    <s v="TOTAL MOT"/>
    <n v="-1"/>
    <s v="N/A"/>
    <n v="0"/>
    <b v="0"/>
    <n v="-1"/>
    <s v="N/A"/>
    <n v="0"/>
    <b v="0"/>
    <n v="0"/>
    <b v="0"/>
    <n v="0"/>
    <b v="0"/>
    <s v="3619.4"/>
    <n v="0"/>
    <s v="3619.4"/>
    <n v="0"/>
    <b v="0"/>
    <b v="1"/>
  </r>
  <r>
    <s v="C"/>
    <s v="A"/>
    <n v="20190101"/>
    <n v="2019"/>
    <n v="52"/>
    <x v="3"/>
    <n v="180"/>
    <s v="COD"/>
    <x v="1"/>
    <s v="M"/>
    <s v="Import"/>
    <n v="251"/>
    <s v="FRA"/>
    <x v="3"/>
    <n v="0"/>
    <s v="W00"/>
    <s v="World"/>
    <s v="H4"/>
    <s v="HS"/>
    <b v="1"/>
    <n v="31"/>
    <s v="Fertilizers"/>
    <s v="Fertilizers"/>
    <s v="Others"/>
    <x v="0"/>
    <x v="0"/>
    <b v="0"/>
    <s v="C00"/>
    <s v="TOTAL CPC"/>
    <n v="0"/>
    <n v="0"/>
    <s v="TOTAL MOT"/>
    <n v="-1"/>
    <s v="N/A"/>
    <n v="0"/>
    <b v="0"/>
    <n v="-1"/>
    <s v="N/A"/>
    <n v="0"/>
    <b v="0"/>
    <n v="0"/>
    <b v="1"/>
    <n v="0"/>
    <b v="0"/>
    <s v="2022.123"/>
    <n v="0"/>
    <s v="2022.123"/>
    <n v="4"/>
    <b v="0"/>
    <b v="1"/>
  </r>
  <r>
    <s v="C"/>
    <s v="A"/>
    <n v="20190101"/>
    <n v="2019"/>
    <n v="52"/>
    <x v="3"/>
    <n v="180"/>
    <s v="COD"/>
    <x v="1"/>
    <s v="M"/>
    <s v="Import"/>
    <n v="276"/>
    <s v="DEU"/>
    <x v="4"/>
    <n v="0"/>
    <s v="W00"/>
    <s v="World"/>
    <s v="H4"/>
    <s v="HS"/>
    <b v="1"/>
    <n v="31"/>
    <s v="Fertilizers"/>
    <s v="Fertilizers"/>
    <s v="Others"/>
    <x v="0"/>
    <x v="0"/>
    <b v="0"/>
    <s v="C00"/>
    <s v="TOTAL CPC"/>
    <n v="0"/>
    <n v="0"/>
    <s v="TOTAL MOT"/>
    <n v="-1"/>
    <s v="N/A"/>
    <n v="0"/>
    <b v="0"/>
    <n v="-1"/>
    <s v="N/A"/>
    <n v="0"/>
    <b v="0"/>
    <n v="0"/>
    <b v="0"/>
    <n v="0"/>
    <b v="0"/>
    <s v="136545.677"/>
    <n v="0"/>
    <s v="136545.677"/>
    <n v="0"/>
    <b v="0"/>
    <b v="1"/>
  </r>
  <r>
    <s v="C"/>
    <s v="A"/>
    <n v="20190101"/>
    <n v="2019"/>
    <n v="52"/>
    <x v="3"/>
    <n v="180"/>
    <s v="COD"/>
    <x v="1"/>
    <s v="M"/>
    <s v="Import"/>
    <n v="380"/>
    <s v="ITA"/>
    <x v="20"/>
    <n v="0"/>
    <s v="W00"/>
    <s v="World"/>
    <s v="H4"/>
    <s v="HS"/>
    <b v="1"/>
    <n v="31"/>
    <s v="Fertilizers"/>
    <s v="Fertilizers"/>
    <s v="Others"/>
    <x v="0"/>
    <x v="0"/>
    <b v="0"/>
    <s v="C00"/>
    <s v="TOTAL CPC"/>
    <n v="0"/>
    <n v="0"/>
    <s v="TOTAL MOT"/>
    <n v="-1"/>
    <s v="N/A"/>
    <n v="0"/>
    <b v="0"/>
    <n v="-1"/>
    <s v="N/A"/>
    <n v="0"/>
    <b v="0"/>
    <n v="0"/>
    <b v="0"/>
    <n v="0"/>
    <b v="0"/>
    <s v="2459.663"/>
    <n v="0"/>
    <s v="2459.663"/>
    <n v="0"/>
    <b v="0"/>
    <b v="1"/>
  </r>
  <r>
    <s v="C"/>
    <s v="A"/>
    <n v="20190101"/>
    <n v="2019"/>
    <n v="52"/>
    <x v="3"/>
    <n v="180"/>
    <s v="COD"/>
    <x v="1"/>
    <s v="M"/>
    <s v="Import"/>
    <n v="384"/>
    <s v="CIV"/>
    <x v="6"/>
    <n v="0"/>
    <s v="W00"/>
    <s v="World"/>
    <s v="H4"/>
    <s v="HS"/>
    <b v="1"/>
    <n v="31"/>
    <s v="Fertilizers"/>
    <s v="Fertilizers"/>
    <s v="Others"/>
    <x v="0"/>
    <x v="0"/>
    <b v="0"/>
    <s v="C00"/>
    <s v="TOTAL CPC"/>
    <n v="0"/>
    <n v="0"/>
    <s v="TOTAL MOT"/>
    <n v="-1"/>
    <s v="N/A"/>
    <n v="0"/>
    <b v="0"/>
    <n v="-1"/>
    <s v="N/A"/>
    <n v="0"/>
    <b v="0"/>
    <n v="0"/>
    <b v="0"/>
    <n v="0"/>
    <b v="0"/>
    <s v="56965.737"/>
    <n v="0"/>
    <s v="56965.737"/>
    <n v="0"/>
    <b v="0"/>
    <b v="1"/>
  </r>
  <r>
    <s v="C"/>
    <s v="A"/>
    <n v="20190101"/>
    <n v="2019"/>
    <n v="52"/>
    <x v="3"/>
    <n v="180"/>
    <s v="COD"/>
    <x v="1"/>
    <s v="M"/>
    <s v="Import"/>
    <n v="440"/>
    <s v="LTU"/>
    <x v="24"/>
    <n v="0"/>
    <s v="W00"/>
    <s v="World"/>
    <s v="H4"/>
    <s v="HS"/>
    <b v="1"/>
    <n v="31"/>
    <s v="Fertilizers"/>
    <s v="Fertilizers"/>
    <s v="Others"/>
    <x v="0"/>
    <x v="0"/>
    <b v="0"/>
    <s v="C00"/>
    <s v="TOTAL CPC"/>
    <n v="0"/>
    <n v="0"/>
    <s v="TOTAL MOT"/>
    <n v="-1"/>
    <s v="N/A"/>
    <n v="0"/>
    <b v="0"/>
    <n v="-1"/>
    <s v="N/A"/>
    <n v="0"/>
    <b v="0"/>
    <n v="0"/>
    <b v="0"/>
    <n v="0"/>
    <b v="0"/>
    <s v="860531.776"/>
    <n v="0"/>
    <s v="860531.776"/>
    <n v="0"/>
    <b v="0"/>
    <b v="1"/>
  </r>
  <r>
    <s v="C"/>
    <s v="A"/>
    <n v="20190101"/>
    <n v="2019"/>
    <n v="52"/>
    <x v="3"/>
    <n v="180"/>
    <s v="COD"/>
    <x v="1"/>
    <s v="M"/>
    <s v="Import"/>
    <n v="504"/>
    <s v="MAR"/>
    <x v="43"/>
    <n v="0"/>
    <s v="W00"/>
    <s v="World"/>
    <s v="H4"/>
    <s v="HS"/>
    <b v="1"/>
    <n v="31"/>
    <s v="Fertilizers"/>
    <s v="Fertilizers"/>
    <s v="Others"/>
    <x v="0"/>
    <x v="0"/>
    <b v="0"/>
    <s v="C00"/>
    <s v="TOTAL CPC"/>
    <n v="0"/>
    <n v="0"/>
    <s v="TOTAL MOT"/>
    <n v="-1"/>
    <s v="N/A"/>
    <n v="0"/>
    <b v="0"/>
    <n v="-1"/>
    <s v="N/A"/>
    <n v="0"/>
    <b v="0"/>
    <n v="0"/>
    <b v="0"/>
    <n v="0"/>
    <b v="0"/>
    <s v="1021016.878"/>
    <n v="0"/>
    <s v="1021016.878"/>
    <n v="0"/>
    <b v="0"/>
    <b v="1"/>
  </r>
  <r>
    <s v="C"/>
    <s v="A"/>
    <n v="20190101"/>
    <n v="2019"/>
    <n v="52"/>
    <x v="3"/>
    <n v="180"/>
    <s v="COD"/>
    <x v="1"/>
    <s v="M"/>
    <s v="Import"/>
    <n v="508"/>
    <s v="MOZ"/>
    <x v="26"/>
    <n v="0"/>
    <s v="W00"/>
    <s v="World"/>
    <s v="H4"/>
    <s v="HS"/>
    <b v="1"/>
    <n v="31"/>
    <s v="Fertilizers"/>
    <s v="Fertilizers"/>
    <s v="Others"/>
    <x v="0"/>
    <x v="0"/>
    <b v="0"/>
    <s v="C00"/>
    <s v="TOTAL CPC"/>
    <n v="0"/>
    <n v="0"/>
    <s v="TOTAL MOT"/>
    <n v="-1"/>
    <s v="N/A"/>
    <n v="0"/>
    <b v="0"/>
    <n v="-1"/>
    <s v="N/A"/>
    <n v="0"/>
    <b v="0"/>
    <n v="0"/>
    <b v="0"/>
    <n v="0"/>
    <b v="0"/>
    <s v="524976.666"/>
    <n v="0"/>
    <s v="524976.666"/>
    <n v="0"/>
    <b v="0"/>
    <b v="1"/>
  </r>
  <r>
    <s v="C"/>
    <s v="A"/>
    <n v="20190101"/>
    <n v="2019"/>
    <n v="52"/>
    <x v="3"/>
    <n v="180"/>
    <s v="COD"/>
    <x v="1"/>
    <s v="M"/>
    <s v="Import"/>
    <n v="528"/>
    <s v="NLD"/>
    <x v="7"/>
    <n v="0"/>
    <s v="W00"/>
    <s v="World"/>
    <s v="H4"/>
    <s v="HS"/>
    <b v="1"/>
    <n v="31"/>
    <s v="Fertilizers"/>
    <s v="Fertilizers"/>
    <s v="Others"/>
    <x v="0"/>
    <x v="0"/>
    <b v="0"/>
    <s v="C00"/>
    <s v="TOTAL CPC"/>
    <n v="0"/>
    <n v="0"/>
    <s v="TOTAL MOT"/>
    <n v="-1"/>
    <s v="N/A"/>
    <n v="0"/>
    <b v="0"/>
    <n v="-1"/>
    <s v="N/A"/>
    <n v="0"/>
    <b v="0"/>
    <n v="0"/>
    <b v="0"/>
    <n v="0"/>
    <b v="0"/>
    <s v="784.771"/>
    <n v="0"/>
    <s v="784.771"/>
    <n v="0"/>
    <b v="0"/>
    <b v="1"/>
  </r>
  <r>
    <s v="C"/>
    <s v="A"/>
    <n v="20190101"/>
    <n v="2019"/>
    <n v="52"/>
    <x v="3"/>
    <n v="180"/>
    <s v="COD"/>
    <x v="1"/>
    <s v="M"/>
    <s v="Import"/>
    <n v="579"/>
    <s v="NOR"/>
    <x v="44"/>
    <n v="0"/>
    <s v="W00"/>
    <s v="World"/>
    <s v="H4"/>
    <s v="HS"/>
    <b v="1"/>
    <n v="31"/>
    <s v="Fertilizers"/>
    <s v="Fertilizers"/>
    <s v="Others"/>
    <x v="0"/>
    <x v="0"/>
    <b v="0"/>
    <s v="C00"/>
    <s v="TOTAL CPC"/>
    <n v="0"/>
    <n v="0"/>
    <s v="TOTAL MOT"/>
    <n v="-1"/>
    <s v="N/A"/>
    <n v="0"/>
    <b v="0"/>
    <n v="-1"/>
    <s v="N/A"/>
    <n v="0"/>
    <b v="0"/>
    <n v="0"/>
    <b v="0"/>
    <n v="0"/>
    <b v="0"/>
    <s v="34623.045"/>
    <n v="0"/>
    <s v="34623.045"/>
    <n v="0"/>
    <b v="0"/>
    <b v="1"/>
  </r>
  <r>
    <s v="C"/>
    <s v="A"/>
    <n v="20190101"/>
    <n v="2019"/>
    <n v="52"/>
    <x v="3"/>
    <n v="180"/>
    <s v="COD"/>
    <x v="1"/>
    <s v="M"/>
    <s v="Import"/>
    <n v="643"/>
    <s v="RUS"/>
    <x v="9"/>
    <n v="0"/>
    <s v="W00"/>
    <s v="World"/>
    <s v="H4"/>
    <s v="HS"/>
    <b v="1"/>
    <n v="31"/>
    <s v="Fertilizers"/>
    <s v="Fertilizers"/>
    <s v="Others"/>
    <x v="0"/>
    <x v="0"/>
    <b v="0"/>
    <s v="C00"/>
    <s v="TOTAL CPC"/>
    <n v="0"/>
    <n v="0"/>
    <s v="TOTAL MOT"/>
    <n v="-1"/>
    <s v="N/A"/>
    <n v="0"/>
    <b v="0"/>
    <n v="-1"/>
    <s v="N/A"/>
    <n v="0"/>
    <b v="0"/>
    <n v="0"/>
    <b v="0"/>
    <n v="0"/>
    <b v="0"/>
    <s v="20064100.329"/>
    <n v="0"/>
    <s v="20064100.329"/>
    <n v="0"/>
    <b v="0"/>
    <b v="1"/>
  </r>
  <r>
    <s v="C"/>
    <s v="A"/>
    <n v="20190101"/>
    <n v="2019"/>
    <n v="52"/>
    <x v="3"/>
    <n v="180"/>
    <s v="COD"/>
    <x v="1"/>
    <s v="M"/>
    <s v="Import"/>
    <n v="682"/>
    <s v="SAU"/>
    <x v="48"/>
    <n v="0"/>
    <s v="W00"/>
    <s v="World"/>
    <s v="H4"/>
    <s v="HS"/>
    <b v="1"/>
    <n v="31"/>
    <s v="Fertilizers"/>
    <s v="Fertilizers"/>
    <s v="Others"/>
    <x v="0"/>
    <x v="0"/>
    <b v="0"/>
    <s v="C00"/>
    <s v="TOTAL CPC"/>
    <n v="0"/>
    <n v="0"/>
    <s v="TOTAL MOT"/>
    <n v="-1"/>
    <s v="N/A"/>
    <n v="0"/>
    <b v="0"/>
    <n v="-1"/>
    <s v="N/A"/>
    <n v="0"/>
    <b v="0"/>
    <n v="0"/>
    <b v="0"/>
    <n v="0"/>
    <b v="0"/>
    <s v="250420.283"/>
    <n v="0"/>
    <s v="250420.283"/>
    <n v="0"/>
    <b v="0"/>
    <b v="1"/>
  </r>
  <r>
    <s v="C"/>
    <s v="A"/>
    <n v="20190101"/>
    <n v="2019"/>
    <n v="52"/>
    <x v="3"/>
    <n v="180"/>
    <s v="COD"/>
    <x v="1"/>
    <s v="M"/>
    <s v="Import"/>
    <n v="686"/>
    <s v="SEN"/>
    <x v="10"/>
    <n v="0"/>
    <s v="W00"/>
    <s v="World"/>
    <s v="H4"/>
    <s v="HS"/>
    <b v="1"/>
    <n v="31"/>
    <s v="Fertilizers"/>
    <s v="Fertilizers"/>
    <s v="Others"/>
    <x v="0"/>
    <x v="0"/>
    <b v="0"/>
    <s v="C00"/>
    <s v="TOTAL CPC"/>
    <n v="0"/>
    <n v="0"/>
    <s v="TOTAL MOT"/>
    <n v="-1"/>
    <s v="N/A"/>
    <n v="0"/>
    <b v="0"/>
    <n v="-1"/>
    <s v="N/A"/>
    <n v="0"/>
    <b v="0"/>
    <n v="0"/>
    <b v="0"/>
    <n v="0"/>
    <b v="0"/>
    <s v="5076.718"/>
    <n v="0"/>
    <s v="5076.718"/>
    <n v="0"/>
    <b v="0"/>
    <b v="1"/>
  </r>
  <r>
    <s v="C"/>
    <s v="A"/>
    <n v="20190101"/>
    <n v="2019"/>
    <n v="52"/>
    <x v="3"/>
    <n v="180"/>
    <s v="COD"/>
    <x v="1"/>
    <s v="M"/>
    <s v="Import"/>
    <n v="699"/>
    <s v="IND"/>
    <x v="11"/>
    <n v="0"/>
    <s v="W00"/>
    <s v="World"/>
    <s v="H4"/>
    <s v="HS"/>
    <b v="1"/>
    <n v="31"/>
    <s v="Fertilizers"/>
    <s v="Fertilizers"/>
    <s v="Others"/>
    <x v="0"/>
    <x v="0"/>
    <b v="0"/>
    <s v="C00"/>
    <s v="TOTAL CPC"/>
    <n v="0"/>
    <n v="0"/>
    <s v="TOTAL MOT"/>
    <n v="-1"/>
    <s v="N/A"/>
    <n v="0"/>
    <b v="0"/>
    <n v="-1"/>
    <s v="N/A"/>
    <n v="0"/>
    <b v="0"/>
    <n v="0"/>
    <b v="0"/>
    <n v="0"/>
    <b v="0"/>
    <s v="81241.812"/>
    <n v="0"/>
    <s v="81241.812"/>
    <n v="0"/>
    <b v="0"/>
    <b v="1"/>
  </r>
  <r>
    <s v="C"/>
    <s v="A"/>
    <n v="20190101"/>
    <n v="2019"/>
    <n v="52"/>
    <x v="3"/>
    <n v="180"/>
    <s v="COD"/>
    <x v="1"/>
    <s v="M"/>
    <s v="Import"/>
    <n v="710"/>
    <s v="ZAF"/>
    <x v="30"/>
    <n v="0"/>
    <s v="W00"/>
    <s v="World"/>
    <s v="H4"/>
    <s v="HS"/>
    <b v="1"/>
    <n v="31"/>
    <s v="Fertilizers"/>
    <s v="Fertilizers"/>
    <s v="Others"/>
    <x v="0"/>
    <x v="0"/>
    <b v="0"/>
    <s v="C00"/>
    <s v="TOTAL CPC"/>
    <n v="0"/>
    <n v="0"/>
    <s v="TOTAL MOT"/>
    <n v="-1"/>
    <s v="N/A"/>
    <n v="0"/>
    <b v="0"/>
    <n v="-1"/>
    <s v="N/A"/>
    <n v="0"/>
    <b v="0"/>
    <n v="0"/>
    <b v="0"/>
    <n v="0"/>
    <b v="0"/>
    <s v="26190420.5"/>
    <n v="0"/>
    <s v="26190420.5"/>
    <n v="0"/>
    <b v="0"/>
    <b v="1"/>
  </r>
  <r>
    <s v="C"/>
    <s v="A"/>
    <n v="20190101"/>
    <n v="2019"/>
    <n v="52"/>
    <x v="3"/>
    <n v="180"/>
    <s v="COD"/>
    <x v="1"/>
    <s v="M"/>
    <s v="Import"/>
    <n v="752"/>
    <s v="SWE"/>
    <x v="13"/>
    <n v="0"/>
    <s v="W00"/>
    <s v="World"/>
    <s v="H4"/>
    <s v="HS"/>
    <b v="1"/>
    <n v="31"/>
    <s v="Fertilizers"/>
    <s v="Fertilizers"/>
    <s v="Others"/>
    <x v="0"/>
    <x v="0"/>
    <b v="0"/>
    <s v="C00"/>
    <s v="TOTAL CPC"/>
    <n v="0"/>
    <n v="0"/>
    <s v="TOTAL MOT"/>
    <n v="-1"/>
    <s v="N/A"/>
    <n v="0"/>
    <b v="0"/>
    <n v="-1"/>
    <s v="N/A"/>
    <n v="0"/>
    <b v="0"/>
    <n v="0"/>
    <b v="0"/>
    <n v="0"/>
    <b v="0"/>
    <s v="1243908.853"/>
    <n v="0"/>
    <s v="1243908.853"/>
    <n v="0"/>
    <b v="0"/>
    <b v="1"/>
  </r>
  <r>
    <s v="C"/>
    <s v="A"/>
    <n v="20190101"/>
    <n v="2019"/>
    <n v="52"/>
    <x v="3"/>
    <n v="180"/>
    <s v="COD"/>
    <x v="1"/>
    <s v="M"/>
    <s v="Import"/>
    <n v="757"/>
    <s v="CHE"/>
    <x v="31"/>
    <n v="0"/>
    <s v="W00"/>
    <s v="World"/>
    <s v="H4"/>
    <s v="HS"/>
    <b v="1"/>
    <n v="31"/>
    <s v="Fertilizers"/>
    <s v="Fertilizers"/>
    <s v="Others"/>
    <x v="0"/>
    <x v="0"/>
    <b v="0"/>
    <s v="C00"/>
    <s v="TOTAL CPC"/>
    <n v="0"/>
    <n v="0"/>
    <s v="TOTAL MOT"/>
    <n v="-1"/>
    <s v="N/A"/>
    <n v="0"/>
    <b v="0"/>
    <n v="-1"/>
    <s v="N/A"/>
    <n v="0"/>
    <b v="0"/>
    <n v="0"/>
    <b v="0"/>
    <n v="0"/>
    <b v="0"/>
    <s v="425389.539"/>
    <n v="0"/>
    <s v="425389.539"/>
    <n v="0"/>
    <b v="0"/>
    <b v="1"/>
  </r>
  <r>
    <s v="C"/>
    <s v="A"/>
    <n v="20190101"/>
    <n v="2019"/>
    <n v="52"/>
    <x v="3"/>
    <n v="180"/>
    <s v="COD"/>
    <x v="1"/>
    <s v="M"/>
    <s v="Import"/>
    <n v="764"/>
    <s v="THA"/>
    <x v="50"/>
    <n v="0"/>
    <s v="W00"/>
    <s v="World"/>
    <s v="H4"/>
    <s v="HS"/>
    <b v="1"/>
    <n v="31"/>
    <s v="Fertilizers"/>
    <s v="Fertilizers"/>
    <s v="Others"/>
    <x v="0"/>
    <x v="0"/>
    <b v="0"/>
    <s v="C00"/>
    <s v="TOTAL CPC"/>
    <n v="0"/>
    <n v="0"/>
    <s v="TOTAL MOT"/>
    <n v="-1"/>
    <s v="N/A"/>
    <n v="0"/>
    <b v="0"/>
    <n v="-1"/>
    <s v="N/A"/>
    <n v="0"/>
    <b v="0"/>
    <n v="0"/>
    <b v="0"/>
    <n v="0"/>
    <b v="0"/>
    <s v="2109.071"/>
    <n v="0"/>
    <s v="2109.071"/>
    <n v="0"/>
    <b v="0"/>
    <b v="1"/>
  </r>
  <r>
    <s v="C"/>
    <s v="A"/>
    <n v="20190101"/>
    <n v="2019"/>
    <n v="52"/>
    <x v="3"/>
    <n v="180"/>
    <s v="COD"/>
    <x v="1"/>
    <s v="M"/>
    <s v="Import"/>
    <n v="784"/>
    <s v="ARE"/>
    <x v="32"/>
    <n v="0"/>
    <s v="W00"/>
    <s v="World"/>
    <s v="H4"/>
    <s v="HS"/>
    <b v="1"/>
    <n v="31"/>
    <s v="Fertilizers"/>
    <s v="Fertilizers"/>
    <s v="Others"/>
    <x v="0"/>
    <x v="0"/>
    <b v="0"/>
    <s v="C00"/>
    <s v="TOTAL CPC"/>
    <n v="0"/>
    <n v="0"/>
    <s v="TOTAL MOT"/>
    <n v="-1"/>
    <s v="N/A"/>
    <n v="0"/>
    <b v="0"/>
    <n v="-1"/>
    <s v="N/A"/>
    <n v="0"/>
    <b v="0"/>
    <n v="0"/>
    <b v="0"/>
    <n v="0"/>
    <b v="0"/>
    <s v="35830.546"/>
    <n v="0"/>
    <s v="35830.546"/>
    <n v="0"/>
    <b v="0"/>
    <b v="1"/>
  </r>
  <r>
    <s v="C"/>
    <s v="A"/>
    <n v="20190101"/>
    <n v="2019"/>
    <n v="52"/>
    <x v="3"/>
    <n v="180"/>
    <s v="COD"/>
    <x v="1"/>
    <s v="M"/>
    <s v="Import"/>
    <n v="792"/>
    <s v="TUR"/>
    <x v="33"/>
    <n v="0"/>
    <s v="W00"/>
    <s v="World"/>
    <s v="H4"/>
    <s v="HS"/>
    <b v="1"/>
    <n v="31"/>
    <s v="Fertilizers"/>
    <s v="Fertilizers"/>
    <s v="Others"/>
    <x v="0"/>
    <x v="0"/>
    <b v="0"/>
    <s v="C00"/>
    <s v="TOTAL CPC"/>
    <n v="0"/>
    <n v="0"/>
    <s v="TOTAL MOT"/>
    <n v="-1"/>
    <s v="N/A"/>
    <n v="0"/>
    <b v="0"/>
    <n v="-1"/>
    <s v="N/A"/>
    <n v="0"/>
    <b v="0"/>
    <n v="0"/>
    <b v="0"/>
    <n v="0"/>
    <b v="0"/>
    <s v="68515.657"/>
    <n v="0"/>
    <s v="68515.657"/>
    <n v="0"/>
    <b v="0"/>
    <b v="1"/>
  </r>
  <r>
    <s v="C"/>
    <s v="A"/>
    <n v="20190101"/>
    <n v="2019"/>
    <n v="52"/>
    <x v="3"/>
    <n v="180"/>
    <s v="COD"/>
    <x v="1"/>
    <s v="M"/>
    <s v="Import"/>
    <n v="800"/>
    <s v="UGA"/>
    <x v="34"/>
    <n v="0"/>
    <s v="W00"/>
    <s v="World"/>
    <s v="H4"/>
    <s v="HS"/>
    <b v="1"/>
    <n v="31"/>
    <s v="Fertilizers"/>
    <s v="Fertilizers"/>
    <s v="Others"/>
    <x v="0"/>
    <x v="0"/>
    <b v="0"/>
    <s v="C00"/>
    <s v="TOTAL CPC"/>
    <n v="0"/>
    <n v="0"/>
    <s v="TOTAL MOT"/>
    <n v="-1"/>
    <s v="N/A"/>
    <n v="0"/>
    <b v="0"/>
    <n v="-1"/>
    <s v="N/A"/>
    <n v="0"/>
    <b v="0"/>
    <n v="0"/>
    <b v="0"/>
    <n v="0"/>
    <b v="0"/>
    <s v="36337.733"/>
    <n v="0"/>
    <s v="36337.733"/>
    <n v="0"/>
    <b v="0"/>
    <b v="1"/>
  </r>
  <r>
    <s v="C"/>
    <s v="A"/>
    <n v="20190101"/>
    <n v="2019"/>
    <n v="52"/>
    <x v="3"/>
    <n v="180"/>
    <s v="COD"/>
    <x v="1"/>
    <s v="M"/>
    <s v="Import"/>
    <n v="818"/>
    <s v="EGY"/>
    <x v="36"/>
    <n v="0"/>
    <s v="W00"/>
    <s v="World"/>
    <s v="H4"/>
    <s v="HS"/>
    <b v="1"/>
    <n v="31"/>
    <s v="Fertilizers"/>
    <s v="Fertilizers"/>
    <s v="Others"/>
    <x v="0"/>
    <x v="0"/>
    <b v="0"/>
    <s v="C00"/>
    <s v="TOTAL CPC"/>
    <n v="0"/>
    <n v="0"/>
    <s v="TOTAL MOT"/>
    <n v="-1"/>
    <s v="N/A"/>
    <n v="0"/>
    <b v="0"/>
    <n v="-1"/>
    <s v="N/A"/>
    <n v="0"/>
    <b v="0"/>
    <n v="0"/>
    <b v="0"/>
    <n v="0"/>
    <b v="0"/>
    <s v="74412.742"/>
    <n v="0"/>
    <s v="74412.742"/>
    <n v="0"/>
    <b v="0"/>
    <b v="1"/>
  </r>
  <r>
    <s v="C"/>
    <s v="A"/>
    <n v="20190101"/>
    <n v="2019"/>
    <n v="52"/>
    <x v="3"/>
    <n v="180"/>
    <s v="COD"/>
    <x v="1"/>
    <s v="M"/>
    <s v="Import"/>
    <n v="834"/>
    <s v="TZA"/>
    <x v="38"/>
    <n v="0"/>
    <s v="W00"/>
    <s v="World"/>
    <s v="H4"/>
    <s v="HS"/>
    <b v="1"/>
    <n v="31"/>
    <s v="Fertilizers"/>
    <s v="Fertilizers"/>
    <s v="Others"/>
    <x v="0"/>
    <x v="0"/>
    <b v="0"/>
    <s v="C00"/>
    <s v="TOTAL CPC"/>
    <n v="0"/>
    <n v="0"/>
    <s v="TOTAL MOT"/>
    <n v="-1"/>
    <s v="N/A"/>
    <n v="0"/>
    <b v="0"/>
    <n v="-1"/>
    <s v="N/A"/>
    <n v="0"/>
    <b v="0"/>
    <n v="0"/>
    <b v="0"/>
    <n v="0"/>
    <b v="0"/>
    <s v="3295651.506"/>
    <n v="0"/>
    <s v="3295651.506"/>
    <n v="0"/>
    <b v="0"/>
    <b v="1"/>
  </r>
  <r>
    <s v="C"/>
    <s v="A"/>
    <n v="20190101"/>
    <n v="2019"/>
    <n v="52"/>
    <x v="3"/>
    <n v="180"/>
    <s v="COD"/>
    <x v="1"/>
    <s v="M"/>
    <s v="Import"/>
    <n v="842"/>
    <s v="USA"/>
    <x v="15"/>
    <n v="0"/>
    <s v="W00"/>
    <s v="World"/>
    <s v="H4"/>
    <s v="HS"/>
    <b v="1"/>
    <n v="31"/>
    <s v="Fertilizers"/>
    <s v="Fertilizers"/>
    <s v="Others"/>
    <x v="0"/>
    <x v="0"/>
    <b v="0"/>
    <s v="C00"/>
    <s v="TOTAL CPC"/>
    <n v="0"/>
    <n v="0"/>
    <s v="TOTAL MOT"/>
    <n v="-1"/>
    <s v="N/A"/>
    <n v="0"/>
    <b v="0"/>
    <n v="-1"/>
    <s v="N/A"/>
    <n v="0"/>
    <b v="0"/>
    <n v="0"/>
    <b v="0"/>
    <n v="0"/>
    <b v="0"/>
    <s v="747.793"/>
    <n v="0"/>
    <s v="747.793"/>
    <n v="0"/>
    <b v="0"/>
    <b v="1"/>
  </r>
  <r>
    <s v="C"/>
    <s v="A"/>
    <n v="20190101"/>
    <n v="2019"/>
    <n v="52"/>
    <x v="3"/>
    <n v="180"/>
    <s v="COD"/>
    <x v="1"/>
    <s v="M"/>
    <s v="Import"/>
    <n v="894"/>
    <s v="ZMB"/>
    <x v="39"/>
    <n v="0"/>
    <s v="W00"/>
    <s v="World"/>
    <s v="H4"/>
    <s v="HS"/>
    <b v="1"/>
    <n v="31"/>
    <s v="Fertilizers"/>
    <s v="Fertilizers"/>
    <s v="Others"/>
    <x v="0"/>
    <x v="0"/>
    <b v="0"/>
    <s v="C00"/>
    <s v="TOTAL CPC"/>
    <n v="0"/>
    <n v="0"/>
    <s v="TOTAL MOT"/>
    <n v="-1"/>
    <s v="N/A"/>
    <n v="0"/>
    <b v="0"/>
    <n v="-1"/>
    <s v="N/A"/>
    <n v="0"/>
    <b v="0"/>
    <n v="0"/>
    <b v="0"/>
    <n v="0"/>
    <b v="0"/>
    <s v="24508355.07"/>
    <n v="0"/>
    <s v="24508355.07"/>
    <n v="0"/>
    <b v="0"/>
    <b v="1"/>
  </r>
  <r>
    <s v="C"/>
    <s v="A"/>
    <n v="20190101"/>
    <n v="2019"/>
    <n v="52"/>
    <x v="3"/>
    <n v="562"/>
    <s v="NER"/>
    <x v="0"/>
    <s v="M"/>
    <s v="Import"/>
    <n v="0"/>
    <s v="W00"/>
    <x v="0"/>
    <n v="0"/>
    <s v="W00"/>
    <s v="World"/>
    <s v="H5"/>
    <s v="HS"/>
    <b v="1"/>
    <n v="31"/>
    <s v="Fertilizers"/>
    <s v="Fertilizers"/>
    <s v="Others"/>
    <x v="0"/>
    <x v="0"/>
    <b v="0"/>
    <s v="C00"/>
    <s v="TOTAL CPC"/>
    <n v="0"/>
    <n v="0"/>
    <s v="TOTAL MOT"/>
    <n v="-1"/>
    <s v="N/A"/>
    <n v="0"/>
    <b v="0"/>
    <n v="-1"/>
    <s v="N/A"/>
    <n v="0"/>
    <b v="0"/>
    <n v="0"/>
    <b v="1"/>
    <n v="0"/>
    <b v="0"/>
    <s v="16655856.759"/>
    <n v="0"/>
    <s v="16655856.759"/>
    <n v="4"/>
    <b v="0"/>
    <b v="1"/>
  </r>
  <r>
    <s v="C"/>
    <s v="A"/>
    <n v="20190101"/>
    <n v="2019"/>
    <n v="52"/>
    <x v="3"/>
    <n v="562"/>
    <s v="NER"/>
    <x v="0"/>
    <s v="M"/>
    <s v="Import"/>
    <n v="100"/>
    <s v="BGR"/>
    <x v="51"/>
    <n v="0"/>
    <s v="W00"/>
    <s v="World"/>
    <s v="H5"/>
    <s v="HS"/>
    <b v="1"/>
    <n v="31"/>
    <s v="Fertilizers"/>
    <s v="Fertilizers"/>
    <s v="Others"/>
    <x v="0"/>
    <x v="0"/>
    <b v="0"/>
    <s v="C00"/>
    <s v="TOTAL CPC"/>
    <n v="0"/>
    <n v="0"/>
    <s v="TOTAL MOT"/>
    <n v="-1"/>
    <s v="N/A"/>
    <n v="0"/>
    <b v="0"/>
    <n v="-1"/>
    <s v="N/A"/>
    <n v="0"/>
    <b v="0"/>
    <n v="0"/>
    <b v="1"/>
    <n v="0"/>
    <b v="0"/>
    <s v="14631.614"/>
    <n v="0"/>
    <s v="14631.614"/>
    <n v="4"/>
    <b v="0"/>
    <b v="1"/>
  </r>
  <r>
    <s v="C"/>
    <s v="A"/>
    <n v="20190101"/>
    <n v="2019"/>
    <n v="52"/>
    <x v="3"/>
    <n v="562"/>
    <s v="NER"/>
    <x v="0"/>
    <s v="M"/>
    <s v="Import"/>
    <n v="156"/>
    <s v="CHN"/>
    <x v="1"/>
    <n v="0"/>
    <s v="W00"/>
    <s v="World"/>
    <s v="H5"/>
    <s v="HS"/>
    <b v="1"/>
    <n v="31"/>
    <s v="Fertilizers"/>
    <s v="Fertilizers"/>
    <s v="Others"/>
    <x v="0"/>
    <x v="0"/>
    <b v="0"/>
    <s v="C00"/>
    <s v="TOTAL CPC"/>
    <n v="0"/>
    <n v="0"/>
    <s v="TOTAL MOT"/>
    <n v="-1"/>
    <s v="N/A"/>
    <n v="0"/>
    <b v="0"/>
    <n v="-1"/>
    <s v="N/A"/>
    <n v="0"/>
    <b v="0"/>
    <n v="0"/>
    <b v="1"/>
    <n v="0"/>
    <b v="0"/>
    <s v="918866.369"/>
    <n v="0"/>
    <s v="918866.369"/>
    <n v="4"/>
    <b v="0"/>
    <b v="1"/>
  </r>
  <r>
    <s v="C"/>
    <s v="A"/>
    <n v="20190101"/>
    <n v="2019"/>
    <n v="52"/>
    <x v="3"/>
    <n v="562"/>
    <s v="NER"/>
    <x v="0"/>
    <s v="M"/>
    <s v="Import"/>
    <n v="204"/>
    <s v="BEN"/>
    <x v="2"/>
    <n v="0"/>
    <s v="W00"/>
    <s v="World"/>
    <s v="H5"/>
    <s v="HS"/>
    <b v="1"/>
    <n v="31"/>
    <s v="Fertilizers"/>
    <s v="Fertilizers"/>
    <s v="Others"/>
    <x v="0"/>
    <x v="0"/>
    <b v="0"/>
    <s v="C00"/>
    <s v="TOTAL CPC"/>
    <n v="0"/>
    <n v="0"/>
    <s v="TOTAL MOT"/>
    <n v="-1"/>
    <s v="N/A"/>
    <n v="0"/>
    <b v="0"/>
    <n v="-1"/>
    <s v="N/A"/>
    <n v="0"/>
    <b v="0"/>
    <n v="0"/>
    <b v="1"/>
    <n v="0"/>
    <b v="0"/>
    <s v="622.014"/>
    <n v="0"/>
    <s v="622.014"/>
    <n v="4"/>
    <b v="0"/>
    <b v="1"/>
  </r>
  <r>
    <s v="C"/>
    <s v="A"/>
    <n v="20190101"/>
    <n v="2019"/>
    <n v="52"/>
    <x v="3"/>
    <n v="562"/>
    <s v="NER"/>
    <x v="0"/>
    <s v="M"/>
    <s v="Import"/>
    <n v="251"/>
    <s v="FRA"/>
    <x v="3"/>
    <n v="0"/>
    <s v="W00"/>
    <s v="World"/>
    <s v="H5"/>
    <s v="HS"/>
    <b v="1"/>
    <n v="31"/>
    <s v="Fertilizers"/>
    <s v="Fertilizers"/>
    <s v="Others"/>
    <x v="0"/>
    <x v="0"/>
    <b v="0"/>
    <s v="C00"/>
    <s v="TOTAL CPC"/>
    <n v="0"/>
    <n v="0"/>
    <s v="TOTAL MOT"/>
    <n v="-1"/>
    <s v="N/A"/>
    <n v="0"/>
    <b v="0"/>
    <n v="-1"/>
    <s v="N/A"/>
    <n v="0"/>
    <b v="0"/>
    <n v="0"/>
    <b v="1"/>
    <n v="0"/>
    <b v="0"/>
    <s v="1669175.434"/>
    <n v="0"/>
    <s v="1669175.434"/>
    <n v="4"/>
    <b v="0"/>
    <b v="1"/>
  </r>
  <r>
    <s v="C"/>
    <s v="A"/>
    <n v="20190101"/>
    <n v="2019"/>
    <n v="52"/>
    <x v="3"/>
    <n v="562"/>
    <s v="NER"/>
    <x v="0"/>
    <s v="M"/>
    <s v="Import"/>
    <n v="266"/>
    <s v="GAB"/>
    <x v="40"/>
    <n v="0"/>
    <s v="W00"/>
    <s v="World"/>
    <s v="H5"/>
    <s v="HS"/>
    <b v="1"/>
    <n v="31"/>
    <s v="Fertilizers"/>
    <s v="Fertilizers"/>
    <s v="Others"/>
    <x v="0"/>
    <x v="0"/>
    <b v="0"/>
    <s v="C00"/>
    <s v="TOTAL CPC"/>
    <n v="0"/>
    <n v="0"/>
    <s v="TOTAL MOT"/>
    <n v="-1"/>
    <s v="N/A"/>
    <n v="0"/>
    <b v="0"/>
    <n v="-1"/>
    <s v="N/A"/>
    <n v="0"/>
    <b v="0"/>
    <n v="0"/>
    <b v="1"/>
    <n v="0"/>
    <b v="0"/>
    <s v="383.696"/>
    <n v="0"/>
    <s v="383.696"/>
    <n v="4"/>
    <b v="0"/>
    <b v="1"/>
  </r>
  <r>
    <s v="C"/>
    <s v="A"/>
    <n v="20190101"/>
    <n v="2019"/>
    <n v="52"/>
    <x v="3"/>
    <n v="562"/>
    <s v="NER"/>
    <x v="0"/>
    <s v="M"/>
    <s v="Import"/>
    <n v="384"/>
    <s v="CIV"/>
    <x v="6"/>
    <n v="0"/>
    <s v="W00"/>
    <s v="World"/>
    <s v="H5"/>
    <s v="HS"/>
    <b v="1"/>
    <n v="31"/>
    <s v="Fertilizers"/>
    <s v="Fertilizers"/>
    <s v="Others"/>
    <x v="0"/>
    <x v="0"/>
    <b v="0"/>
    <s v="C00"/>
    <s v="TOTAL CPC"/>
    <n v="0"/>
    <n v="0"/>
    <s v="TOTAL MOT"/>
    <n v="-1"/>
    <s v="N/A"/>
    <n v="0"/>
    <b v="0"/>
    <n v="-1"/>
    <s v="N/A"/>
    <n v="0"/>
    <b v="0"/>
    <n v="0"/>
    <b v="1"/>
    <n v="0"/>
    <b v="0"/>
    <s v="1330744.619"/>
    <n v="0"/>
    <s v="1330744.619"/>
    <n v="4"/>
    <b v="0"/>
    <b v="1"/>
  </r>
  <r>
    <s v="C"/>
    <s v="A"/>
    <n v="20190101"/>
    <n v="2019"/>
    <n v="52"/>
    <x v="3"/>
    <n v="562"/>
    <s v="NER"/>
    <x v="0"/>
    <s v="M"/>
    <s v="Import"/>
    <n v="440"/>
    <s v="LTU"/>
    <x v="24"/>
    <n v="0"/>
    <s v="W00"/>
    <s v="World"/>
    <s v="H5"/>
    <s v="HS"/>
    <b v="1"/>
    <n v="31"/>
    <s v="Fertilizers"/>
    <s v="Fertilizers"/>
    <s v="Others"/>
    <x v="0"/>
    <x v="0"/>
    <b v="0"/>
    <s v="C00"/>
    <s v="TOTAL CPC"/>
    <n v="0"/>
    <n v="0"/>
    <s v="TOTAL MOT"/>
    <n v="-1"/>
    <s v="N/A"/>
    <n v="0"/>
    <b v="0"/>
    <n v="-1"/>
    <s v="N/A"/>
    <n v="0"/>
    <b v="0"/>
    <n v="0"/>
    <b v="1"/>
    <n v="0"/>
    <b v="0"/>
    <s v="807037.16"/>
    <n v="0"/>
    <s v="807037.16"/>
    <n v="4"/>
    <b v="0"/>
    <b v="1"/>
  </r>
  <r>
    <s v="C"/>
    <s v="A"/>
    <n v="20190101"/>
    <n v="2019"/>
    <n v="52"/>
    <x v="3"/>
    <n v="562"/>
    <s v="NER"/>
    <x v="0"/>
    <s v="M"/>
    <s v="Import"/>
    <n v="504"/>
    <s v="MAR"/>
    <x v="43"/>
    <n v="0"/>
    <s v="W00"/>
    <s v="World"/>
    <s v="H5"/>
    <s v="HS"/>
    <b v="1"/>
    <n v="31"/>
    <s v="Fertilizers"/>
    <s v="Fertilizers"/>
    <s v="Others"/>
    <x v="0"/>
    <x v="0"/>
    <b v="0"/>
    <s v="C00"/>
    <s v="TOTAL CPC"/>
    <n v="0"/>
    <n v="0"/>
    <s v="TOTAL MOT"/>
    <n v="-1"/>
    <s v="N/A"/>
    <n v="0"/>
    <b v="0"/>
    <n v="-1"/>
    <s v="N/A"/>
    <n v="0"/>
    <b v="0"/>
    <n v="0"/>
    <b v="1"/>
    <n v="0"/>
    <b v="0"/>
    <s v="10231.898"/>
    <n v="0"/>
    <s v="10231.898"/>
    <n v="4"/>
    <b v="0"/>
    <b v="1"/>
  </r>
  <r>
    <s v="C"/>
    <s v="A"/>
    <n v="20190101"/>
    <n v="2019"/>
    <n v="52"/>
    <x v="3"/>
    <n v="562"/>
    <s v="NER"/>
    <x v="0"/>
    <s v="M"/>
    <s v="Import"/>
    <n v="566"/>
    <s v="NGA"/>
    <x v="8"/>
    <n v="0"/>
    <s v="W00"/>
    <s v="World"/>
    <s v="H5"/>
    <s v="HS"/>
    <b v="1"/>
    <n v="31"/>
    <s v="Fertilizers"/>
    <s v="Fertilizers"/>
    <s v="Others"/>
    <x v="0"/>
    <x v="0"/>
    <b v="0"/>
    <s v="C00"/>
    <s v="TOTAL CPC"/>
    <n v="0"/>
    <n v="0"/>
    <s v="TOTAL MOT"/>
    <n v="-1"/>
    <s v="N/A"/>
    <n v="0"/>
    <b v="0"/>
    <n v="-1"/>
    <s v="N/A"/>
    <n v="0"/>
    <b v="0"/>
    <n v="0"/>
    <b v="1"/>
    <n v="0"/>
    <b v="0"/>
    <s v="4978996.835"/>
    <n v="0"/>
    <s v="4978996.835"/>
    <n v="4"/>
    <b v="0"/>
    <b v="1"/>
  </r>
  <r>
    <s v="C"/>
    <s v="A"/>
    <n v="20190101"/>
    <n v="2019"/>
    <n v="52"/>
    <x v="3"/>
    <n v="562"/>
    <s v="NER"/>
    <x v="0"/>
    <s v="M"/>
    <s v="Import"/>
    <n v="710"/>
    <s v="ZAF"/>
    <x v="30"/>
    <n v="0"/>
    <s v="W00"/>
    <s v="World"/>
    <s v="H5"/>
    <s v="HS"/>
    <b v="1"/>
    <n v="31"/>
    <s v="Fertilizers"/>
    <s v="Fertilizers"/>
    <s v="Others"/>
    <x v="0"/>
    <x v="0"/>
    <b v="0"/>
    <s v="C00"/>
    <s v="TOTAL CPC"/>
    <n v="0"/>
    <n v="0"/>
    <s v="TOTAL MOT"/>
    <n v="-1"/>
    <s v="N/A"/>
    <n v="0"/>
    <b v="0"/>
    <n v="-1"/>
    <s v="N/A"/>
    <n v="0"/>
    <b v="0"/>
    <n v="0"/>
    <b v="1"/>
    <n v="0"/>
    <b v="0"/>
    <s v="55842.31"/>
    <n v="0"/>
    <s v="55842.31"/>
    <n v="4"/>
    <b v="0"/>
    <b v="1"/>
  </r>
  <r>
    <s v="C"/>
    <s v="A"/>
    <n v="20190101"/>
    <n v="2019"/>
    <n v="52"/>
    <x v="3"/>
    <n v="562"/>
    <s v="NER"/>
    <x v="0"/>
    <s v="M"/>
    <s v="Import"/>
    <n v="724"/>
    <s v="ESP"/>
    <x v="12"/>
    <n v="0"/>
    <s v="W00"/>
    <s v="World"/>
    <s v="H5"/>
    <s v="HS"/>
    <b v="1"/>
    <n v="31"/>
    <s v="Fertilizers"/>
    <s v="Fertilizers"/>
    <s v="Others"/>
    <x v="0"/>
    <x v="0"/>
    <b v="0"/>
    <s v="C00"/>
    <s v="TOTAL CPC"/>
    <n v="0"/>
    <n v="0"/>
    <s v="TOTAL MOT"/>
    <n v="-1"/>
    <s v="N/A"/>
    <n v="0"/>
    <b v="0"/>
    <n v="-1"/>
    <s v="N/A"/>
    <n v="0"/>
    <b v="0"/>
    <n v="0"/>
    <b v="1"/>
    <n v="0"/>
    <b v="0"/>
    <s v="44750.791"/>
    <n v="0"/>
    <s v="44750.791"/>
    <n v="4"/>
    <b v="0"/>
    <b v="1"/>
  </r>
  <r>
    <s v="C"/>
    <s v="A"/>
    <n v="20190101"/>
    <n v="2019"/>
    <n v="52"/>
    <x v="3"/>
    <n v="562"/>
    <s v="NER"/>
    <x v="0"/>
    <s v="M"/>
    <s v="Import"/>
    <n v="752"/>
    <s v="SWE"/>
    <x v="13"/>
    <n v="0"/>
    <s v="W00"/>
    <s v="World"/>
    <s v="H5"/>
    <s v="HS"/>
    <b v="1"/>
    <n v="31"/>
    <s v="Fertilizers"/>
    <s v="Fertilizers"/>
    <s v="Others"/>
    <x v="0"/>
    <x v="0"/>
    <b v="0"/>
    <s v="C00"/>
    <s v="TOTAL CPC"/>
    <n v="0"/>
    <n v="0"/>
    <s v="TOTAL MOT"/>
    <n v="-1"/>
    <s v="N/A"/>
    <n v="0"/>
    <b v="0"/>
    <n v="-1"/>
    <s v="N/A"/>
    <n v="0"/>
    <b v="0"/>
    <n v="0"/>
    <b v="1"/>
    <n v="0"/>
    <b v="0"/>
    <s v="94961.442"/>
    <n v="0"/>
    <s v="94961.442"/>
    <n v="4"/>
    <b v="0"/>
    <b v="1"/>
  </r>
  <r>
    <s v="C"/>
    <s v="A"/>
    <n v="20190101"/>
    <n v="2019"/>
    <n v="52"/>
    <x v="3"/>
    <n v="562"/>
    <s v="NER"/>
    <x v="0"/>
    <s v="M"/>
    <s v="Import"/>
    <n v="784"/>
    <s v="ARE"/>
    <x v="32"/>
    <n v="0"/>
    <s v="W00"/>
    <s v="World"/>
    <s v="H5"/>
    <s v="HS"/>
    <b v="1"/>
    <n v="31"/>
    <s v="Fertilizers"/>
    <s v="Fertilizers"/>
    <s v="Others"/>
    <x v="0"/>
    <x v="0"/>
    <b v="0"/>
    <s v="C00"/>
    <s v="TOTAL CPC"/>
    <n v="0"/>
    <n v="0"/>
    <s v="TOTAL MOT"/>
    <n v="-1"/>
    <s v="N/A"/>
    <n v="0"/>
    <b v="0"/>
    <n v="-1"/>
    <s v="N/A"/>
    <n v="0"/>
    <b v="0"/>
    <n v="0"/>
    <b v="1"/>
    <n v="0"/>
    <b v="0"/>
    <s v="417428.719"/>
    <n v="0"/>
    <s v="417428.719"/>
    <n v="4"/>
    <b v="0"/>
    <b v="1"/>
  </r>
  <r>
    <s v="C"/>
    <s v="A"/>
    <n v="20190101"/>
    <n v="2019"/>
    <n v="52"/>
    <x v="3"/>
    <n v="562"/>
    <s v="NER"/>
    <x v="0"/>
    <s v="M"/>
    <s v="Import"/>
    <n v="804"/>
    <s v="UKR"/>
    <x v="35"/>
    <n v="0"/>
    <s v="W00"/>
    <s v="World"/>
    <s v="H5"/>
    <s v="HS"/>
    <b v="1"/>
    <n v="31"/>
    <s v="Fertilizers"/>
    <s v="Fertilizers"/>
    <s v="Others"/>
    <x v="0"/>
    <x v="0"/>
    <b v="0"/>
    <s v="C00"/>
    <s v="TOTAL CPC"/>
    <n v="0"/>
    <n v="0"/>
    <s v="TOTAL MOT"/>
    <n v="-1"/>
    <s v="N/A"/>
    <n v="0"/>
    <b v="0"/>
    <n v="-1"/>
    <s v="N/A"/>
    <n v="0"/>
    <b v="0"/>
    <n v="0"/>
    <b v="1"/>
    <n v="0"/>
    <b v="0"/>
    <s v="455.558"/>
    <n v="0"/>
    <s v="455.558"/>
    <n v="4"/>
    <b v="0"/>
    <b v="1"/>
  </r>
  <r>
    <s v="C"/>
    <s v="A"/>
    <n v="20190101"/>
    <n v="2019"/>
    <n v="52"/>
    <x v="3"/>
    <n v="562"/>
    <s v="NER"/>
    <x v="0"/>
    <s v="M"/>
    <s v="Import"/>
    <n v="842"/>
    <s v="USA"/>
    <x v="15"/>
    <n v="0"/>
    <s v="W00"/>
    <s v="World"/>
    <s v="H5"/>
    <s v="HS"/>
    <b v="1"/>
    <n v="31"/>
    <s v="Fertilizers"/>
    <s v="Fertilizers"/>
    <s v="Others"/>
    <x v="0"/>
    <x v="0"/>
    <b v="0"/>
    <s v="C00"/>
    <s v="TOTAL CPC"/>
    <n v="0"/>
    <n v="0"/>
    <s v="TOTAL MOT"/>
    <n v="-1"/>
    <s v="N/A"/>
    <n v="0"/>
    <b v="0"/>
    <n v="-1"/>
    <s v="N/A"/>
    <n v="0"/>
    <b v="0"/>
    <n v="0"/>
    <b v="1"/>
    <n v="0"/>
    <b v="0"/>
    <s v="6047400.944"/>
    <n v="0"/>
    <s v="6047400.944"/>
    <n v="4"/>
    <b v="0"/>
    <b v="1"/>
  </r>
  <r>
    <s v="C"/>
    <s v="A"/>
    <n v="20190101"/>
    <n v="2019"/>
    <n v="52"/>
    <x v="3"/>
    <n v="562"/>
    <s v="NER"/>
    <x v="0"/>
    <s v="M"/>
    <s v="Import"/>
    <n v="854"/>
    <s v="BFA"/>
    <x v="16"/>
    <n v="0"/>
    <s v="W00"/>
    <s v="World"/>
    <s v="H5"/>
    <s v="HS"/>
    <b v="1"/>
    <n v="31"/>
    <s v="Fertilizers"/>
    <s v="Fertilizers"/>
    <s v="Others"/>
    <x v="0"/>
    <x v="0"/>
    <b v="0"/>
    <s v="C00"/>
    <s v="TOTAL CPC"/>
    <n v="0"/>
    <n v="0"/>
    <s v="TOTAL MOT"/>
    <n v="-1"/>
    <s v="N/A"/>
    <n v="0"/>
    <b v="0"/>
    <n v="-1"/>
    <s v="N/A"/>
    <n v="0"/>
    <b v="0"/>
    <n v="0"/>
    <b v="1"/>
    <n v="0"/>
    <b v="0"/>
    <s v="264327.357"/>
    <n v="0"/>
    <s v="264327.357"/>
    <n v="4"/>
    <b v="0"/>
    <b v="1"/>
  </r>
  <r>
    <s v="C"/>
    <s v="A"/>
    <n v="20190101"/>
    <n v="2019"/>
    <n v="52"/>
    <x v="3"/>
    <n v="180"/>
    <s v="COD"/>
    <x v="1"/>
    <s v="M"/>
    <s v="Import"/>
    <n v="0"/>
    <s v="W00"/>
    <x v="0"/>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13957"/>
    <b v="0"/>
    <n v="8"/>
    <s v="kg"/>
    <n v="13957"/>
    <b v="0"/>
    <n v="13957"/>
    <b v="0"/>
    <n v="0"/>
    <b v="0"/>
    <s v="9186.685"/>
    <n v="0"/>
    <s v="9186.685"/>
    <n v="0"/>
    <b v="0"/>
    <b v="1"/>
  </r>
  <r>
    <s v="C"/>
    <s v="A"/>
    <n v="20190101"/>
    <n v="2019"/>
    <n v="52"/>
    <x v="3"/>
    <n v="180"/>
    <s v="COD"/>
    <x v="1"/>
    <s v="M"/>
    <s v="Import"/>
    <n v="710"/>
    <s v="ZAF"/>
    <x v="30"/>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5957"/>
    <b v="0"/>
    <n v="8"/>
    <s v="kg"/>
    <n v="5957"/>
    <b v="0"/>
    <n v="5957"/>
    <b v="0"/>
    <n v="0"/>
    <b v="0"/>
    <s v="6180.061"/>
    <n v="0"/>
    <s v="6180.061"/>
    <n v="0"/>
    <b v="0"/>
    <b v="1"/>
  </r>
  <r>
    <s v="C"/>
    <s v="A"/>
    <n v="20190101"/>
    <n v="2019"/>
    <n v="52"/>
    <x v="3"/>
    <n v="180"/>
    <s v="COD"/>
    <x v="1"/>
    <s v="M"/>
    <s v="Import"/>
    <n v="800"/>
    <s v="UGA"/>
    <x v="34"/>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8000"/>
    <b v="0"/>
    <n v="8"/>
    <s v="kg"/>
    <n v="8000"/>
    <b v="0"/>
    <n v="8000"/>
    <b v="0"/>
    <n v="0"/>
    <b v="0"/>
    <s v="3006.624"/>
    <n v="0"/>
    <s v="3006.624"/>
    <n v="0"/>
    <b v="0"/>
    <b v="1"/>
  </r>
  <r>
    <s v="C"/>
    <s v="A"/>
    <n v="20190101"/>
    <n v="2019"/>
    <n v="52"/>
    <x v="3"/>
    <n v="562"/>
    <s v="NER"/>
    <x v="0"/>
    <s v="M"/>
    <s v="Import"/>
    <n v="0"/>
    <s v="W00"/>
    <x v="0"/>
    <n v="0"/>
    <s v="W00"/>
    <s v="World"/>
    <s v="H5"/>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s v="1098.041"/>
    <b v="1"/>
    <n v="-1"/>
    <s v="N/A"/>
    <n v="0"/>
    <b v="0"/>
    <n v="0"/>
    <b v="1"/>
    <n v="0"/>
    <b v="0"/>
    <s v="1091.087"/>
    <n v="0"/>
    <s v="1091.087"/>
    <n v="6"/>
    <b v="0"/>
    <b v="1"/>
  </r>
  <r>
    <s v="C"/>
    <s v="A"/>
    <n v="20190101"/>
    <n v="2019"/>
    <n v="52"/>
    <x v="3"/>
    <n v="562"/>
    <s v="NER"/>
    <x v="0"/>
    <s v="M"/>
    <s v="Import"/>
    <n v="204"/>
    <s v="BEN"/>
    <x v="2"/>
    <n v="0"/>
    <s v="W00"/>
    <s v="World"/>
    <s v="H5"/>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s v="625.978"/>
    <b v="1"/>
    <n v="-1"/>
    <s v="N/A"/>
    <n v="0"/>
    <b v="0"/>
    <n v="0"/>
    <b v="1"/>
    <n v="0"/>
    <b v="0"/>
    <s v="622.014"/>
    <n v="0"/>
    <s v="622.014"/>
    <n v="6"/>
    <b v="0"/>
    <b v="1"/>
  </r>
  <r>
    <s v="C"/>
    <s v="A"/>
    <n v="20190101"/>
    <n v="2019"/>
    <n v="52"/>
    <x v="3"/>
    <n v="562"/>
    <s v="NER"/>
    <x v="0"/>
    <s v="M"/>
    <s v="Import"/>
    <n v="251"/>
    <s v="FRA"/>
    <x v="3"/>
    <n v="0"/>
    <s v="W00"/>
    <s v="World"/>
    <s v="H5"/>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s v="472.062"/>
    <b v="1"/>
    <n v="-1"/>
    <s v="N/A"/>
    <n v="0"/>
    <b v="0"/>
    <n v="0"/>
    <b v="1"/>
    <n v="0"/>
    <b v="0"/>
    <s v="469.073"/>
    <n v="0"/>
    <s v="469.073"/>
    <n v="6"/>
    <b v="0"/>
    <b v="1"/>
  </r>
  <r>
    <s v="C"/>
    <s v="A"/>
    <n v="20190101"/>
    <n v="2019"/>
    <n v="52"/>
    <x v="3"/>
    <n v="180"/>
    <s v="COD"/>
    <x v="1"/>
    <s v="M"/>
    <s v="Import"/>
    <n v="0"/>
    <s v="W00"/>
    <x v="0"/>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13957"/>
    <b v="0"/>
    <n v="8"/>
    <s v="kg"/>
    <n v="13957"/>
    <b v="0"/>
    <n v="13957"/>
    <b v="0"/>
    <n v="0"/>
    <b v="0"/>
    <s v="9186.685"/>
    <n v="0"/>
    <s v="9186.685"/>
    <n v="0"/>
    <b v="0"/>
    <b v="1"/>
  </r>
  <r>
    <s v="C"/>
    <s v="A"/>
    <n v="20190101"/>
    <n v="2019"/>
    <n v="52"/>
    <x v="3"/>
    <n v="180"/>
    <s v="COD"/>
    <x v="1"/>
    <s v="M"/>
    <s v="Import"/>
    <n v="710"/>
    <s v="ZAF"/>
    <x v="30"/>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5957"/>
    <b v="0"/>
    <n v="8"/>
    <s v="kg"/>
    <n v="5957"/>
    <b v="0"/>
    <n v="5957"/>
    <b v="0"/>
    <n v="0"/>
    <b v="0"/>
    <s v="6180.061"/>
    <n v="0"/>
    <s v="6180.061"/>
    <n v="0"/>
    <b v="0"/>
    <b v="1"/>
  </r>
  <r>
    <s v="C"/>
    <s v="A"/>
    <n v="20190101"/>
    <n v="2019"/>
    <n v="52"/>
    <x v="3"/>
    <n v="180"/>
    <s v="COD"/>
    <x v="1"/>
    <s v="M"/>
    <s v="Import"/>
    <n v="800"/>
    <s v="UGA"/>
    <x v="34"/>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8000"/>
    <b v="0"/>
    <n v="8"/>
    <s v="kg"/>
    <n v="8000"/>
    <b v="0"/>
    <n v="8000"/>
    <b v="0"/>
    <n v="0"/>
    <b v="0"/>
    <s v="3006.624"/>
    <n v="0"/>
    <s v="3006.624"/>
    <n v="0"/>
    <b v="0"/>
    <b v="1"/>
  </r>
  <r>
    <s v="C"/>
    <s v="A"/>
    <n v="20190101"/>
    <n v="2019"/>
    <n v="52"/>
    <x v="3"/>
    <n v="562"/>
    <s v="NER"/>
    <x v="0"/>
    <s v="M"/>
    <s v="Import"/>
    <n v="0"/>
    <s v="W00"/>
    <x v="0"/>
    <n v="0"/>
    <s v="W00"/>
    <s v="World"/>
    <s v="H5"/>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s v="1098.041"/>
    <b v="1"/>
    <n v="-1"/>
    <s v="N/A"/>
    <n v="0"/>
    <b v="0"/>
    <n v="0"/>
    <b v="1"/>
    <n v="0"/>
    <b v="0"/>
    <s v="1091.087"/>
    <n v="0"/>
    <s v="1091.087"/>
    <n v="6"/>
    <b v="0"/>
    <b v="1"/>
  </r>
  <r>
    <s v="C"/>
    <s v="A"/>
    <n v="20190101"/>
    <n v="2019"/>
    <n v="52"/>
    <x v="3"/>
    <n v="562"/>
    <s v="NER"/>
    <x v="0"/>
    <s v="M"/>
    <s v="Import"/>
    <n v="204"/>
    <s v="BEN"/>
    <x v="2"/>
    <n v="0"/>
    <s v="W00"/>
    <s v="World"/>
    <s v="H5"/>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s v="625.978"/>
    <b v="1"/>
    <n v="-1"/>
    <s v="N/A"/>
    <n v="0"/>
    <b v="0"/>
    <n v="0"/>
    <b v="1"/>
    <n v="0"/>
    <b v="0"/>
    <s v="622.014"/>
    <n v="0"/>
    <s v="622.014"/>
    <n v="6"/>
    <b v="1"/>
    <b v="0"/>
  </r>
  <r>
    <s v="C"/>
    <s v="A"/>
    <n v="20190101"/>
    <n v="2019"/>
    <n v="52"/>
    <x v="3"/>
    <n v="562"/>
    <s v="NER"/>
    <x v="0"/>
    <s v="M"/>
    <s v="Import"/>
    <n v="251"/>
    <s v="FRA"/>
    <x v="3"/>
    <n v="0"/>
    <s v="W00"/>
    <s v="World"/>
    <s v="H5"/>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s v="472.062"/>
    <b v="1"/>
    <n v="-1"/>
    <s v="N/A"/>
    <n v="0"/>
    <b v="0"/>
    <n v="0"/>
    <b v="1"/>
    <n v="0"/>
    <b v="0"/>
    <s v="469.073"/>
    <n v="0"/>
    <s v="469.073"/>
    <n v="6"/>
    <b v="1"/>
    <b v="0"/>
  </r>
  <r>
    <s v="C"/>
    <s v="A"/>
    <n v="20190101"/>
    <n v="2019"/>
    <n v="52"/>
    <x v="3"/>
    <n v="180"/>
    <s v="COD"/>
    <x v="1"/>
    <s v="M"/>
    <s v="Import"/>
    <n v="0"/>
    <s v="W00"/>
    <x v="0"/>
    <n v="0"/>
    <s v="W00"/>
    <s v="World"/>
    <s v="H4"/>
    <s v="HS"/>
    <b v="1"/>
    <n v="3102"/>
    <s v="Fertilizers mineral or chemical, nitrogenous"/>
    <s v="N"/>
    <s v="Other N-fertilizers"/>
    <x v="1"/>
    <x v="1"/>
    <b v="0"/>
    <s v="C00"/>
    <s v="TOTAL CPC"/>
    <n v="0"/>
    <n v="0"/>
    <s v="TOTAL MOT"/>
    <n v="8"/>
    <s v="kg"/>
    <n v="83243103"/>
    <b v="0"/>
    <n v="8"/>
    <s v="kg"/>
    <n v="83243103"/>
    <b v="0"/>
    <n v="83243103"/>
    <b v="0"/>
    <n v="0"/>
    <b v="0"/>
    <s v="76505717.432"/>
    <n v="0"/>
    <s v="76505717.432"/>
    <n v="0"/>
    <b v="0"/>
    <b v="1"/>
  </r>
  <r>
    <s v="C"/>
    <s v="A"/>
    <n v="20190101"/>
    <n v="2019"/>
    <n v="52"/>
    <x v="3"/>
    <n v="180"/>
    <s v="COD"/>
    <x v="1"/>
    <s v="M"/>
    <s v="Import"/>
    <n v="24"/>
    <s v="AGO"/>
    <x v="17"/>
    <n v="0"/>
    <s v="W00"/>
    <s v="World"/>
    <s v="H4"/>
    <s v="HS"/>
    <b v="1"/>
    <n v="3102"/>
    <s v="Fertilizers mineral or chemical, nitrogenous"/>
    <s v="N"/>
    <s v="Other N-fertilizers"/>
    <x v="1"/>
    <x v="1"/>
    <b v="0"/>
    <s v="C00"/>
    <s v="TOTAL CPC"/>
    <n v="0"/>
    <n v="0"/>
    <s v="TOTAL MOT"/>
    <n v="8"/>
    <s v="kg"/>
    <n v="268153"/>
    <b v="0"/>
    <n v="8"/>
    <s v="kg"/>
    <n v="268153"/>
    <b v="0"/>
    <n v="268153"/>
    <b v="0"/>
    <n v="0"/>
    <b v="0"/>
    <s v="32301.527"/>
    <n v="0"/>
    <s v="32301.527"/>
    <n v="0"/>
    <b v="0"/>
    <b v="1"/>
  </r>
  <r>
    <s v="C"/>
    <s v="A"/>
    <n v="20190101"/>
    <n v="2019"/>
    <n v="52"/>
    <x v="3"/>
    <n v="180"/>
    <s v="COD"/>
    <x v="1"/>
    <s v="M"/>
    <s v="Import"/>
    <n v="56"/>
    <s v="BEL"/>
    <x v="18"/>
    <n v="0"/>
    <s v="W00"/>
    <s v="World"/>
    <s v="H4"/>
    <s v="HS"/>
    <b v="1"/>
    <n v="3102"/>
    <s v="Fertilizers mineral or chemical, nitrogenous"/>
    <s v="N"/>
    <s v="Other N-fertilizers"/>
    <x v="1"/>
    <x v="1"/>
    <b v="0"/>
    <s v="C00"/>
    <s v="TOTAL CPC"/>
    <n v="0"/>
    <n v="0"/>
    <s v="TOTAL MOT"/>
    <n v="8"/>
    <s v="kg"/>
    <n v="2950"/>
    <b v="0"/>
    <n v="8"/>
    <s v="kg"/>
    <n v="2950"/>
    <b v="0"/>
    <n v="2950"/>
    <b v="0"/>
    <n v="0"/>
    <b v="0"/>
    <s v="1078.999"/>
    <n v="0"/>
    <s v="1078.999"/>
    <n v="0"/>
    <b v="0"/>
    <b v="1"/>
  </r>
  <r>
    <s v="C"/>
    <s v="A"/>
    <n v="20190101"/>
    <n v="2019"/>
    <n v="52"/>
    <x v="3"/>
    <n v="180"/>
    <s v="COD"/>
    <x v="1"/>
    <s v="M"/>
    <s v="Import"/>
    <n v="156"/>
    <s v="CHN"/>
    <x v="1"/>
    <n v="0"/>
    <s v="W00"/>
    <s v="World"/>
    <s v="H4"/>
    <s v="HS"/>
    <b v="1"/>
    <n v="3102"/>
    <s v="Fertilizers mineral or chemical, nitrogenous"/>
    <s v="N"/>
    <s v="Other N-fertilizers"/>
    <x v="1"/>
    <x v="1"/>
    <b v="0"/>
    <s v="C00"/>
    <s v="TOTAL CPC"/>
    <n v="0"/>
    <n v="0"/>
    <s v="TOTAL MOT"/>
    <n v="8"/>
    <s v="kg"/>
    <n v="3653578"/>
    <b v="0"/>
    <n v="8"/>
    <s v="kg"/>
    <n v="3653578"/>
    <b v="0"/>
    <n v="3653578"/>
    <b v="0"/>
    <n v="0"/>
    <b v="0"/>
    <s v="2856592.895"/>
    <n v="0"/>
    <s v="2856592.895"/>
    <n v="0"/>
    <b v="0"/>
    <b v="1"/>
  </r>
  <r>
    <s v="C"/>
    <s v="A"/>
    <n v="20190101"/>
    <n v="2019"/>
    <n v="52"/>
    <x v="3"/>
    <n v="180"/>
    <s v="COD"/>
    <x v="1"/>
    <s v="M"/>
    <s v="Import"/>
    <n v="196"/>
    <s v="CYP"/>
    <x v="49"/>
    <n v="0"/>
    <s v="W00"/>
    <s v="World"/>
    <s v="H4"/>
    <s v="HS"/>
    <b v="1"/>
    <n v="3102"/>
    <s v="Fertilizers mineral or chemical, nitrogenous"/>
    <s v="N"/>
    <s v="Other N-fertilizers"/>
    <x v="1"/>
    <x v="1"/>
    <b v="0"/>
    <s v="C00"/>
    <s v="TOTAL CPC"/>
    <n v="0"/>
    <n v="0"/>
    <s v="TOTAL MOT"/>
    <n v="8"/>
    <s v="kg"/>
    <n v="14000"/>
    <b v="0"/>
    <n v="8"/>
    <s v="kg"/>
    <n v="14000"/>
    <b v="0"/>
    <n v="14000"/>
    <b v="0"/>
    <n v="0"/>
    <b v="0"/>
    <s v="3619.4"/>
    <n v="0"/>
    <s v="3619.4"/>
    <n v="0"/>
    <b v="0"/>
    <b v="1"/>
  </r>
  <r>
    <s v="C"/>
    <s v="A"/>
    <n v="20190101"/>
    <n v="2019"/>
    <n v="52"/>
    <x v="3"/>
    <n v="180"/>
    <s v="COD"/>
    <x v="1"/>
    <s v="M"/>
    <s v="Import"/>
    <n v="251"/>
    <s v="FRA"/>
    <x v="3"/>
    <n v="0"/>
    <s v="W00"/>
    <s v="World"/>
    <s v="H4"/>
    <s v="HS"/>
    <b v="1"/>
    <n v="3102"/>
    <s v="Fertilizers mineral or chemical, nitrogenous"/>
    <s v="N"/>
    <s v="Other N-fertilizers"/>
    <x v="1"/>
    <x v="1"/>
    <b v="0"/>
    <s v="C00"/>
    <s v="TOTAL CPC"/>
    <n v="0"/>
    <n v="0"/>
    <s v="TOTAL MOT"/>
    <n v="8"/>
    <s v="kg"/>
    <n v="3700"/>
    <b v="0"/>
    <n v="8"/>
    <s v="kg"/>
    <n v="3700"/>
    <b v="0"/>
    <n v="3700"/>
    <b v="0"/>
    <n v="0"/>
    <b v="0"/>
    <s v="1876.75"/>
    <n v="0"/>
    <s v="1876.75"/>
    <n v="0"/>
    <b v="0"/>
    <b v="1"/>
  </r>
  <r>
    <s v="C"/>
    <s v="A"/>
    <n v="20190101"/>
    <n v="2019"/>
    <n v="52"/>
    <x v="3"/>
    <n v="180"/>
    <s v="COD"/>
    <x v="1"/>
    <s v="M"/>
    <s v="Import"/>
    <n v="384"/>
    <s v="CIV"/>
    <x v="6"/>
    <n v="0"/>
    <s v="W00"/>
    <s v="World"/>
    <s v="H4"/>
    <s v="HS"/>
    <b v="1"/>
    <n v="3102"/>
    <s v="Fertilizers mineral or chemical, nitrogenous"/>
    <s v="N"/>
    <s v="Other N-fertilizers"/>
    <x v="1"/>
    <x v="1"/>
    <b v="0"/>
    <s v="C00"/>
    <s v="TOTAL CPC"/>
    <n v="0"/>
    <n v="0"/>
    <s v="TOTAL MOT"/>
    <n v="8"/>
    <s v="kg"/>
    <n v="102575"/>
    <b v="0"/>
    <n v="8"/>
    <s v="kg"/>
    <n v="102575"/>
    <b v="0"/>
    <n v="102575"/>
    <b v="0"/>
    <n v="0"/>
    <b v="0"/>
    <s v="56965.737"/>
    <n v="0"/>
    <s v="56965.737"/>
    <n v="0"/>
    <b v="0"/>
    <b v="1"/>
  </r>
  <r>
    <s v="C"/>
    <s v="A"/>
    <n v="20190101"/>
    <n v="2019"/>
    <n v="52"/>
    <x v="3"/>
    <n v="180"/>
    <s v="COD"/>
    <x v="1"/>
    <s v="M"/>
    <s v="Import"/>
    <n v="440"/>
    <s v="LTU"/>
    <x v="24"/>
    <n v="0"/>
    <s v="W00"/>
    <s v="World"/>
    <s v="H4"/>
    <s v="HS"/>
    <b v="1"/>
    <n v="3102"/>
    <s v="Fertilizers mineral or chemical, nitrogenous"/>
    <s v="N"/>
    <s v="Other N-fertilizers"/>
    <x v="1"/>
    <x v="1"/>
    <b v="0"/>
    <s v="C00"/>
    <s v="TOTAL CPC"/>
    <n v="0"/>
    <n v="0"/>
    <s v="TOTAL MOT"/>
    <n v="8"/>
    <s v="kg"/>
    <n v="1020000"/>
    <b v="0"/>
    <n v="8"/>
    <s v="kg"/>
    <n v="1020000"/>
    <b v="0"/>
    <n v="1020000"/>
    <b v="0"/>
    <n v="0"/>
    <b v="0"/>
    <s v="800618.586"/>
    <n v="0"/>
    <s v="800618.586"/>
    <n v="0"/>
    <b v="0"/>
    <b v="1"/>
  </r>
  <r>
    <s v="C"/>
    <s v="A"/>
    <n v="20190101"/>
    <n v="2019"/>
    <n v="52"/>
    <x v="3"/>
    <n v="180"/>
    <s v="COD"/>
    <x v="1"/>
    <s v="M"/>
    <s v="Import"/>
    <n v="508"/>
    <s v="MOZ"/>
    <x v="26"/>
    <n v="0"/>
    <s v="W00"/>
    <s v="World"/>
    <s v="H4"/>
    <s v="HS"/>
    <b v="1"/>
    <n v="3102"/>
    <s v="Fertilizers mineral or chemical, nitrogenous"/>
    <s v="N"/>
    <s v="Other N-fertilizers"/>
    <x v="1"/>
    <x v="1"/>
    <b v="0"/>
    <s v="C00"/>
    <s v="TOTAL CPC"/>
    <n v="0"/>
    <n v="0"/>
    <s v="TOTAL MOT"/>
    <n v="8"/>
    <s v="kg"/>
    <n v="742000"/>
    <b v="0"/>
    <n v="8"/>
    <s v="kg"/>
    <n v="742000"/>
    <b v="0"/>
    <n v="742000"/>
    <b v="0"/>
    <n v="0"/>
    <b v="0"/>
    <s v="524976.666"/>
    <n v="0"/>
    <s v="524976.666"/>
    <n v="0"/>
    <b v="0"/>
    <b v="1"/>
  </r>
  <r>
    <s v="C"/>
    <s v="A"/>
    <n v="20190101"/>
    <n v="2019"/>
    <n v="52"/>
    <x v="3"/>
    <n v="180"/>
    <s v="COD"/>
    <x v="1"/>
    <s v="M"/>
    <s v="Import"/>
    <n v="579"/>
    <s v="NOR"/>
    <x v="44"/>
    <n v="0"/>
    <s v="W00"/>
    <s v="World"/>
    <s v="H4"/>
    <s v="HS"/>
    <b v="1"/>
    <n v="3102"/>
    <s v="Fertilizers mineral or chemical, nitrogenous"/>
    <s v="N"/>
    <s v="Other N-fertilizers"/>
    <x v="1"/>
    <x v="1"/>
    <b v="0"/>
    <s v="C00"/>
    <s v="TOTAL CPC"/>
    <n v="0"/>
    <n v="0"/>
    <s v="TOTAL MOT"/>
    <n v="8"/>
    <s v="kg"/>
    <n v="28800"/>
    <b v="0"/>
    <n v="8"/>
    <s v="kg"/>
    <n v="28800"/>
    <b v="0"/>
    <n v="28800"/>
    <b v="0"/>
    <n v="0"/>
    <b v="0"/>
    <s v="34623.045"/>
    <n v="0"/>
    <s v="34623.045"/>
    <n v="0"/>
    <b v="0"/>
    <b v="1"/>
  </r>
  <r>
    <s v="C"/>
    <s v="A"/>
    <n v="20190101"/>
    <n v="2019"/>
    <n v="52"/>
    <x v="3"/>
    <n v="180"/>
    <s v="COD"/>
    <x v="1"/>
    <s v="M"/>
    <s v="Import"/>
    <n v="643"/>
    <s v="RUS"/>
    <x v="9"/>
    <n v="0"/>
    <s v="W00"/>
    <s v="World"/>
    <s v="H4"/>
    <s v="HS"/>
    <b v="1"/>
    <n v="3102"/>
    <s v="Fertilizers mineral or chemical, nitrogenous"/>
    <s v="N"/>
    <s v="Other N-fertilizers"/>
    <x v="1"/>
    <x v="1"/>
    <b v="0"/>
    <s v="C00"/>
    <s v="TOTAL CPC"/>
    <n v="0"/>
    <n v="0"/>
    <s v="TOTAL MOT"/>
    <n v="8"/>
    <s v="kg"/>
    <n v="21592254"/>
    <b v="0"/>
    <n v="8"/>
    <s v="kg"/>
    <n v="21592254"/>
    <b v="0"/>
    <n v="21592254"/>
    <b v="0"/>
    <n v="0"/>
    <b v="0"/>
    <s v="19285799.904"/>
    <n v="0"/>
    <s v="19285799.904"/>
    <n v="0"/>
    <b v="0"/>
    <b v="1"/>
  </r>
  <r>
    <s v="C"/>
    <s v="A"/>
    <n v="20190101"/>
    <n v="2019"/>
    <n v="52"/>
    <x v="3"/>
    <n v="180"/>
    <s v="COD"/>
    <x v="1"/>
    <s v="M"/>
    <s v="Import"/>
    <n v="682"/>
    <s v="SAU"/>
    <x v="48"/>
    <n v="0"/>
    <s v="W00"/>
    <s v="World"/>
    <s v="H4"/>
    <s v="HS"/>
    <b v="1"/>
    <n v="3102"/>
    <s v="Fertilizers mineral or chemical, nitrogenous"/>
    <s v="N"/>
    <s v="Other N-fertilizers"/>
    <x v="1"/>
    <x v="1"/>
    <b v="0"/>
    <s v="C00"/>
    <s v="TOTAL CPC"/>
    <n v="0"/>
    <n v="0"/>
    <s v="TOTAL MOT"/>
    <n v="8"/>
    <s v="kg"/>
    <n v="165000"/>
    <b v="0"/>
    <n v="8"/>
    <s v="kg"/>
    <n v="165000"/>
    <b v="0"/>
    <n v="165000"/>
    <b v="0"/>
    <n v="0"/>
    <b v="0"/>
    <s v="82280.642"/>
    <n v="0"/>
    <s v="82280.642"/>
    <n v="0"/>
    <b v="0"/>
    <b v="1"/>
  </r>
  <r>
    <s v="C"/>
    <s v="A"/>
    <n v="20190101"/>
    <n v="2019"/>
    <n v="52"/>
    <x v="3"/>
    <n v="180"/>
    <s v="COD"/>
    <x v="1"/>
    <s v="M"/>
    <s v="Import"/>
    <n v="686"/>
    <s v="SEN"/>
    <x v="10"/>
    <n v="0"/>
    <s v="W00"/>
    <s v="World"/>
    <s v="H4"/>
    <s v="HS"/>
    <b v="1"/>
    <n v="3102"/>
    <s v="Fertilizers mineral or chemical, nitrogenous"/>
    <s v="N"/>
    <s v="Other N-fertilizers"/>
    <x v="1"/>
    <x v="1"/>
    <b v="0"/>
    <s v="C00"/>
    <s v="TOTAL CPC"/>
    <n v="0"/>
    <n v="0"/>
    <s v="TOTAL MOT"/>
    <n v="8"/>
    <s v="kg"/>
    <n v="6770"/>
    <b v="0"/>
    <n v="8"/>
    <s v="kg"/>
    <n v="6770"/>
    <b v="0"/>
    <n v="6770"/>
    <b v="0"/>
    <n v="0"/>
    <b v="0"/>
    <s v="5076.718"/>
    <n v="0"/>
    <s v="5076.718"/>
    <n v="0"/>
    <b v="0"/>
    <b v="1"/>
  </r>
  <r>
    <s v="C"/>
    <s v="A"/>
    <n v="20190101"/>
    <n v="2019"/>
    <n v="52"/>
    <x v="3"/>
    <n v="180"/>
    <s v="COD"/>
    <x v="1"/>
    <s v="M"/>
    <s v="Import"/>
    <n v="699"/>
    <s v="IND"/>
    <x v="11"/>
    <n v="0"/>
    <s v="W00"/>
    <s v="World"/>
    <s v="H4"/>
    <s v="HS"/>
    <b v="1"/>
    <n v="3102"/>
    <s v="Fertilizers mineral or chemical, nitrogenous"/>
    <s v="N"/>
    <s v="Other N-fertilizers"/>
    <x v="1"/>
    <x v="1"/>
    <b v="0"/>
    <s v="C00"/>
    <s v="TOTAL CPC"/>
    <n v="0"/>
    <n v="0"/>
    <s v="TOTAL MOT"/>
    <n v="8"/>
    <s v="kg"/>
    <n v="155118"/>
    <b v="0"/>
    <n v="8"/>
    <s v="kg"/>
    <n v="155118"/>
    <b v="0"/>
    <n v="155118"/>
    <b v="0"/>
    <n v="0"/>
    <b v="0"/>
    <s v="81208.305"/>
    <n v="0"/>
    <s v="81208.305"/>
    <n v="0"/>
    <b v="0"/>
    <b v="1"/>
  </r>
  <r>
    <s v="C"/>
    <s v="A"/>
    <n v="20190101"/>
    <n v="2019"/>
    <n v="52"/>
    <x v="3"/>
    <n v="180"/>
    <s v="COD"/>
    <x v="1"/>
    <s v="M"/>
    <s v="Import"/>
    <n v="710"/>
    <s v="ZAF"/>
    <x v="30"/>
    <n v="0"/>
    <s v="W00"/>
    <s v="World"/>
    <s v="H4"/>
    <s v="HS"/>
    <b v="1"/>
    <n v="3102"/>
    <s v="Fertilizers mineral or chemical, nitrogenous"/>
    <s v="N"/>
    <s v="Other N-fertilizers"/>
    <x v="1"/>
    <x v="1"/>
    <b v="0"/>
    <s v="C00"/>
    <s v="TOTAL CPC"/>
    <n v="0"/>
    <n v="0"/>
    <s v="TOTAL MOT"/>
    <n v="8"/>
    <s v="kg"/>
    <n v="30315903"/>
    <b v="0"/>
    <n v="8"/>
    <s v="kg"/>
    <n v="30315903"/>
    <b v="0"/>
    <n v="30315903"/>
    <b v="0"/>
    <n v="0"/>
    <b v="0"/>
    <s v="24020280.374"/>
    <n v="0"/>
    <s v="24020280.374"/>
    <n v="0"/>
    <b v="0"/>
    <b v="1"/>
  </r>
  <r>
    <s v="C"/>
    <s v="A"/>
    <n v="20190101"/>
    <n v="2019"/>
    <n v="52"/>
    <x v="3"/>
    <n v="180"/>
    <s v="COD"/>
    <x v="1"/>
    <s v="M"/>
    <s v="Import"/>
    <n v="752"/>
    <s v="SWE"/>
    <x v="13"/>
    <n v="0"/>
    <s v="W00"/>
    <s v="World"/>
    <s v="H4"/>
    <s v="HS"/>
    <b v="1"/>
    <n v="3102"/>
    <s v="Fertilizers mineral or chemical, nitrogenous"/>
    <s v="N"/>
    <s v="Other N-fertilizers"/>
    <x v="1"/>
    <x v="1"/>
    <b v="0"/>
    <s v="C00"/>
    <s v="TOTAL CPC"/>
    <n v="0"/>
    <n v="0"/>
    <s v="TOTAL MOT"/>
    <n v="8"/>
    <s v="kg"/>
    <n v="1266750"/>
    <b v="0"/>
    <n v="8"/>
    <s v="kg"/>
    <n v="1266750"/>
    <b v="0"/>
    <n v="1266750"/>
    <b v="0"/>
    <n v="0"/>
    <b v="0"/>
    <s v="1243908.853"/>
    <n v="0"/>
    <s v="1243908.853"/>
    <n v="0"/>
    <b v="0"/>
    <b v="1"/>
  </r>
  <r>
    <s v="C"/>
    <s v="A"/>
    <n v="20190101"/>
    <n v="2019"/>
    <n v="52"/>
    <x v="3"/>
    <n v="180"/>
    <s v="COD"/>
    <x v="1"/>
    <s v="M"/>
    <s v="Import"/>
    <n v="764"/>
    <s v="THA"/>
    <x v="50"/>
    <n v="0"/>
    <s v="W00"/>
    <s v="World"/>
    <s v="H4"/>
    <s v="HS"/>
    <b v="1"/>
    <n v="3102"/>
    <s v="Fertilizers mineral or chemical, nitrogenous"/>
    <s v="N"/>
    <s v="Other N-fertilizers"/>
    <x v="1"/>
    <x v="1"/>
    <b v="0"/>
    <s v="C00"/>
    <s v="TOTAL CPC"/>
    <n v="0"/>
    <n v="0"/>
    <s v="TOTAL MOT"/>
    <n v="8"/>
    <s v="kg"/>
    <n v="5220"/>
    <b v="0"/>
    <n v="8"/>
    <s v="kg"/>
    <n v="5220"/>
    <b v="0"/>
    <n v="5220"/>
    <b v="0"/>
    <n v="0"/>
    <b v="0"/>
    <s v="2109.071"/>
    <n v="0"/>
    <s v="2109.071"/>
    <n v="0"/>
    <b v="0"/>
    <b v="1"/>
  </r>
  <r>
    <s v="C"/>
    <s v="A"/>
    <n v="20190101"/>
    <n v="2019"/>
    <n v="52"/>
    <x v="3"/>
    <n v="180"/>
    <s v="COD"/>
    <x v="1"/>
    <s v="M"/>
    <s v="Import"/>
    <n v="784"/>
    <s v="ARE"/>
    <x v="32"/>
    <n v="0"/>
    <s v="W00"/>
    <s v="World"/>
    <s v="H4"/>
    <s v="HS"/>
    <b v="1"/>
    <n v="3102"/>
    <s v="Fertilizers mineral or chemical, nitrogenous"/>
    <s v="N"/>
    <s v="Other N-fertilizers"/>
    <x v="1"/>
    <x v="1"/>
    <b v="0"/>
    <s v="C00"/>
    <s v="TOTAL CPC"/>
    <n v="0"/>
    <n v="0"/>
    <s v="TOTAL MOT"/>
    <n v="8"/>
    <s v="kg"/>
    <n v="61452"/>
    <b v="0"/>
    <n v="8"/>
    <s v="kg"/>
    <n v="61452"/>
    <b v="0"/>
    <n v="61452"/>
    <b v="0"/>
    <n v="0"/>
    <b v="0"/>
    <s v="35830.546"/>
    <n v="0"/>
    <s v="35830.546"/>
    <n v="0"/>
    <b v="0"/>
    <b v="1"/>
  </r>
  <r>
    <s v="C"/>
    <s v="A"/>
    <n v="20190101"/>
    <n v="2019"/>
    <n v="52"/>
    <x v="3"/>
    <n v="180"/>
    <s v="COD"/>
    <x v="1"/>
    <s v="M"/>
    <s v="Import"/>
    <n v="818"/>
    <s v="EGY"/>
    <x v="36"/>
    <n v="0"/>
    <s v="W00"/>
    <s v="World"/>
    <s v="H4"/>
    <s v="HS"/>
    <b v="1"/>
    <n v="3102"/>
    <s v="Fertilizers mineral or chemical, nitrogenous"/>
    <s v="N"/>
    <s v="Other N-fertilizers"/>
    <x v="1"/>
    <x v="1"/>
    <b v="0"/>
    <s v="C00"/>
    <s v="TOTAL CPC"/>
    <n v="0"/>
    <n v="0"/>
    <s v="TOTAL MOT"/>
    <n v="8"/>
    <s v="kg"/>
    <n v="110000"/>
    <b v="0"/>
    <n v="8"/>
    <s v="kg"/>
    <n v="110000"/>
    <b v="0"/>
    <n v="110000"/>
    <b v="0"/>
    <n v="0"/>
    <b v="0"/>
    <s v="74412.742"/>
    <n v="0"/>
    <s v="74412.742"/>
    <n v="0"/>
    <b v="0"/>
    <b v="1"/>
  </r>
  <r>
    <s v="C"/>
    <s v="A"/>
    <n v="20190101"/>
    <n v="2019"/>
    <n v="52"/>
    <x v="3"/>
    <n v="180"/>
    <s v="COD"/>
    <x v="1"/>
    <s v="M"/>
    <s v="Import"/>
    <n v="834"/>
    <s v="TZA"/>
    <x v="38"/>
    <n v="0"/>
    <s v="W00"/>
    <s v="World"/>
    <s v="H4"/>
    <s v="HS"/>
    <b v="1"/>
    <n v="3102"/>
    <s v="Fertilizers mineral or chemical, nitrogenous"/>
    <s v="N"/>
    <s v="Other N-fertilizers"/>
    <x v="1"/>
    <x v="1"/>
    <b v="0"/>
    <s v="C00"/>
    <s v="TOTAL CPC"/>
    <n v="0"/>
    <n v="0"/>
    <s v="TOTAL MOT"/>
    <n v="8"/>
    <s v="kg"/>
    <n v="2770790"/>
    <b v="0"/>
    <n v="8"/>
    <s v="kg"/>
    <n v="2770790"/>
    <b v="0"/>
    <n v="2770790"/>
    <b v="0"/>
    <n v="0"/>
    <b v="0"/>
    <s v="3295651.506"/>
    <n v="0"/>
    <s v="3295651.506"/>
    <n v="0"/>
    <b v="0"/>
    <b v="1"/>
  </r>
  <r>
    <s v="C"/>
    <s v="A"/>
    <n v="20190101"/>
    <n v="2019"/>
    <n v="52"/>
    <x v="3"/>
    <n v="180"/>
    <s v="COD"/>
    <x v="1"/>
    <s v="M"/>
    <s v="Import"/>
    <n v="894"/>
    <s v="ZMB"/>
    <x v="39"/>
    <n v="0"/>
    <s v="W00"/>
    <s v="World"/>
    <s v="H4"/>
    <s v="HS"/>
    <b v="1"/>
    <n v="3102"/>
    <s v="Fertilizers mineral or chemical, nitrogenous"/>
    <s v="N"/>
    <s v="Other N-fertilizers"/>
    <x v="1"/>
    <x v="1"/>
    <b v="0"/>
    <s v="C00"/>
    <s v="TOTAL CPC"/>
    <n v="0"/>
    <n v="0"/>
    <s v="TOTAL MOT"/>
    <n v="8"/>
    <s v="kg"/>
    <n v="20958090"/>
    <b v="0"/>
    <n v="8"/>
    <s v="kg"/>
    <n v="20958090"/>
    <b v="0"/>
    <n v="20958090"/>
    <b v="0"/>
    <n v="0"/>
    <b v="0"/>
    <s v="24066505.166"/>
    <n v="0"/>
    <s v="24066505.166"/>
    <n v="0"/>
    <b v="0"/>
    <b v="1"/>
  </r>
  <r>
    <s v="C"/>
    <s v="A"/>
    <n v="20190101"/>
    <n v="2019"/>
    <n v="52"/>
    <x v="3"/>
    <n v="562"/>
    <s v="NER"/>
    <x v="0"/>
    <s v="M"/>
    <s v="Import"/>
    <n v="0"/>
    <s v="W00"/>
    <x v="0"/>
    <n v="0"/>
    <s v="W00"/>
    <s v="World"/>
    <s v="H5"/>
    <s v="HS"/>
    <b v="1"/>
    <n v="3102"/>
    <s v="Fertilizers mineral or chemical, nitrogenous"/>
    <s v="N"/>
    <s v="Other N-fertilizers"/>
    <x v="1"/>
    <x v="1"/>
    <b v="0"/>
    <s v="C00"/>
    <s v="TOTAL CPC"/>
    <n v="0"/>
    <n v="0"/>
    <s v="TOTAL MOT"/>
    <n v="8"/>
    <s v="kg"/>
    <s v="23581228.924"/>
    <b v="1"/>
    <n v="-1"/>
    <s v="N/A"/>
    <n v="0"/>
    <b v="0"/>
    <s v="23581228.924"/>
    <b v="1"/>
    <n v="0"/>
    <b v="0"/>
    <s v="7320501.649"/>
    <n v="0"/>
    <s v="7320501.649"/>
    <n v="6"/>
    <b v="0"/>
    <b v="1"/>
  </r>
  <r>
    <s v="C"/>
    <s v="A"/>
    <n v="20190101"/>
    <n v="2019"/>
    <n v="52"/>
    <x v="3"/>
    <n v="562"/>
    <s v="NER"/>
    <x v="0"/>
    <s v="M"/>
    <s v="Import"/>
    <n v="100"/>
    <s v="BGR"/>
    <x v="51"/>
    <n v="0"/>
    <s v="W00"/>
    <s v="World"/>
    <s v="H5"/>
    <s v="HS"/>
    <b v="1"/>
    <n v="3102"/>
    <s v="Fertilizers mineral or chemical, nitrogenous"/>
    <s v="N"/>
    <s v="Other N-fertilizers"/>
    <x v="1"/>
    <x v="1"/>
    <b v="0"/>
    <s v="C00"/>
    <s v="TOTAL CPC"/>
    <n v="0"/>
    <n v="0"/>
    <s v="TOTAL MOT"/>
    <n v="8"/>
    <s v="kg"/>
    <s v="82787.46"/>
    <b v="1"/>
    <n v="-1"/>
    <s v="N/A"/>
    <n v="0"/>
    <b v="0"/>
    <s v="82787.46"/>
    <b v="1"/>
    <n v="0"/>
    <b v="0"/>
    <s v="14631.614"/>
    <n v="0"/>
    <s v="14631.614"/>
    <n v="6"/>
    <b v="0"/>
    <b v="1"/>
  </r>
  <r>
    <s v="C"/>
    <s v="A"/>
    <n v="20190101"/>
    <n v="2019"/>
    <n v="52"/>
    <x v="3"/>
    <n v="562"/>
    <s v="NER"/>
    <x v="0"/>
    <s v="M"/>
    <s v="Import"/>
    <n v="156"/>
    <s v="CHN"/>
    <x v="1"/>
    <n v="0"/>
    <s v="W00"/>
    <s v="World"/>
    <s v="H5"/>
    <s v="HS"/>
    <b v="1"/>
    <n v="3102"/>
    <s v="Fertilizers mineral or chemical, nitrogenous"/>
    <s v="N"/>
    <s v="Other N-fertilizers"/>
    <x v="1"/>
    <x v="1"/>
    <b v="0"/>
    <s v="C00"/>
    <s v="TOTAL CPC"/>
    <n v="0"/>
    <n v="0"/>
    <s v="TOTAL MOT"/>
    <n v="8"/>
    <s v="kg"/>
    <s v="976955.177"/>
    <b v="1"/>
    <n v="-1"/>
    <s v="N/A"/>
    <n v="0"/>
    <b v="0"/>
    <s v="976955.177"/>
    <b v="1"/>
    <n v="0"/>
    <b v="0"/>
    <s v="319125.817"/>
    <n v="0"/>
    <s v="319125.817"/>
    <n v="6"/>
    <b v="0"/>
    <b v="1"/>
  </r>
  <r>
    <s v="C"/>
    <s v="A"/>
    <n v="20190101"/>
    <n v="2019"/>
    <n v="52"/>
    <x v="3"/>
    <n v="562"/>
    <s v="NER"/>
    <x v="0"/>
    <s v="M"/>
    <s v="Import"/>
    <n v="251"/>
    <s v="FRA"/>
    <x v="3"/>
    <n v="0"/>
    <s v="W00"/>
    <s v="World"/>
    <s v="H5"/>
    <s v="HS"/>
    <b v="1"/>
    <n v="3102"/>
    <s v="Fertilizers mineral or chemical, nitrogenous"/>
    <s v="N"/>
    <s v="Other N-fertilizers"/>
    <x v="1"/>
    <x v="1"/>
    <b v="0"/>
    <s v="C00"/>
    <s v="TOTAL CPC"/>
    <n v="0"/>
    <n v="0"/>
    <s v="TOTAL MOT"/>
    <n v="8"/>
    <s v="kg"/>
    <s v="5491789.526"/>
    <b v="1"/>
    <n v="-1"/>
    <s v="N/A"/>
    <n v="0"/>
    <b v="0"/>
    <s v="5491789.526"/>
    <b v="1"/>
    <n v="0"/>
    <b v="0"/>
    <s v="1667412.829"/>
    <n v="0"/>
    <s v="1667412.829"/>
    <n v="6"/>
    <b v="0"/>
    <b v="1"/>
  </r>
  <r>
    <s v="C"/>
    <s v="A"/>
    <n v="20190101"/>
    <n v="2019"/>
    <n v="52"/>
    <x v="3"/>
    <n v="562"/>
    <s v="NER"/>
    <x v="0"/>
    <s v="M"/>
    <s v="Import"/>
    <n v="384"/>
    <s v="CIV"/>
    <x v="6"/>
    <n v="0"/>
    <s v="W00"/>
    <s v="World"/>
    <s v="H5"/>
    <s v="HS"/>
    <b v="1"/>
    <n v="3102"/>
    <s v="Fertilizers mineral or chemical, nitrogenous"/>
    <s v="N"/>
    <s v="Other N-fertilizers"/>
    <x v="1"/>
    <x v="1"/>
    <b v="0"/>
    <s v="C00"/>
    <s v="TOTAL CPC"/>
    <n v="0"/>
    <n v="0"/>
    <s v="TOTAL MOT"/>
    <n v="8"/>
    <s v="kg"/>
    <s v="458710.87"/>
    <b v="1"/>
    <n v="-1"/>
    <s v="N/A"/>
    <n v="0"/>
    <b v="0"/>
    <s v="458710.87"/>
    <b v="1"/>
    <n v="0"/>
    <b v="0"/>
    <s v="146351.251"/>
    <n v="0"/>
    <s v="146351.251"/>
    <n v="6"/>
    <b v="0"/>
    <b v="1"/>
  </r>
  <r>
    <s v="C"/>
    <s v="A"/>
    <n v="20190101"/>
    <n v="2019"/>
    <n v="52"/>
    <x v="3"/>
    <n v="562"/>
    <s v="NER"/>
    <x v="0"/>
    <s v="M"/>
    <s v="Import"/>
    <n v="566"/>
    <s v="NGA"/>
    <x v="8"/>
    <n v="0"/>
    <s v="W00"/>
    <s v="World"/>
    <s v="H5"/>
    <s v="HS"/>
    <b v="1"/>
    <n v="3102"/>
    <s v="Fertilizers mineral or chemical, nitrogenous"/>
    <s v="N"/>
    <s v="Other N-fertilizers"/>
    <x v="1"/>
    <x v="1"/>
    <b v="0"/>
    <s v="C00"/>
    <s v="TOTAL CPC"/>
    <n v="0"/>
    <n v="0"/>
    <s v="TOTAL MOT"/>
    <n v="8"/>
    <s v="kg"/>
    <s v="15283300.948"/>
    <b v="1"/>
    <n v="-1"/>
    <s v="N/A"/>
    <n v="0"/>
    <b v="0"/>
    <s v="15283300.948"/>
    <b v="1"/>
    <n v="0"/>
    <b v="0"/>
    <s v="4763241.827"/>
    <n v="0"/>
    <s v="4763241.827"/>
    <n v="6"/>
    <b v="0"/>
    <b v="1"/>
  </r>
  <r>
    <s v="C"/>
    <s v="A"/>
    <n v="20190101"/>
    <n v="2019"/>
    <n v="52"/>
    <x v="3"/>
    <n v="562"/>
    <s v="NER"/>
    <x v="0"/>
    <s v="M"/>
    <s v="Import"/>
    <n v="710"/>
    <s v="ZAF"/>
    <x v="30"/>
    <n v="0"/>
    <s v="W00"/>
    <s v="World"/>
    <s v="H5"/>
    <s v="HS"/>
    <b v="1"/>
    <n v="3102"/>
    <s v="Fertilizers mineral or chemical, nitrogenous"/>
    <s v="N"/>
    <s v="Other N-fertilizers"/>
    <x v="1"/>
    <x v="1"/>
    <b v="0"/>
    <s v="C00"/>
    <s v="TOTAL CPC"/>
    <n v="0"/>
    <n v="0"/>
    <s v="TOTAL MOT"/>
    <n v="8"/>
    <s v="kg"/>
    <s v="175027.37"/>
    <b v="1"/>
    <n v="-1"/>
    <s v="N/A"/>
    <n v="0"/>
    <b v="0"/>
    <s v="175027.37"/>
    <b v="1"/>
    <n v="0"/>
    <b v="0"/>
    <s v="55842.31"/>
    <n v="0"/>
    <s v="55842.31"/>
    <n v="6"/>
    <b v="0"/>
    <b v="1"/>
  </r>
  <r>
    <s v="C"/>
    <s v="A"/>
    <n v="20190101"/>
    <n v="2019"/>
    <n v="52"/>
    <x v="3"/>
    <n v="562"/>
    <s v="NER"/>
    <x v="0"/>
    <s v="M"/>
    <s v="Import"/>
    <n v="752"/>
    <s v="SWE"/>
    <x v="13"/>
    <n v="0"/>
    <s v="W00"/>
    <s v="World"/>
    <s v="H5"/>
    <s v="HS"/>
    <b v="1"/>
    <n v="3102"/>
    <s v="Fertilizers mineral or chemical, nitrogenous"/>
    <s v="N"/>
    <s v="Other N-fertilizers"/>
    <x v="1"/>
    <x v="1"/>
    <b v="0"/>
    <s v="C00"/>
    <s v="TOTAL CPC"/>
    <n v="0"/>
    <n v="0"/>
    <s v="TOTAL MOT"/>
    <n v="8"/>
    <s v="kg"/>
    <s v="297639.039"/>
    <b v="1"/>
    <n v="-1"/>
    <s v="N/A"/>
    <n v="0"/>
    <b v="0"/>
    <s v="297639.039"/>
    <b v="1"/>
    <n v="0"/>
    <b v="0"/>
    <s v="94961.442"/>
    <n v="0"/>
    <s v="94961.442"/>
    <n v="6"/>
    <b v="0"/>
    <b v="1"/>
  </r>
  <r>
    <s v="C"/>
    <s v="A"/>
    <n v="20190101"/>
    <n v="2019"/>
    <n v="52"/>
    <x v="3"/>
    <n v="562"/>
    <s v="NER"/>
    <x v="0"/>
    <s v="M"/>
    <s v="Import"/>
    <n v="804"/>
    <s v="UKR"/>
    <x v="35"/>
    <n v="0"/>
    <s v="W00"/>
    <s v="World"/>
    <s v="H5"/>
    <s v="HS"/>
    <b v="1"/>
    <n v="3102"/>
    <s v="Fertilizers mineral or chemical, nitrogenous"/>
    <s v="N"/>
    <s v="Other N-fertilizers"/>
    <x v="1"/>
    <x v="1"/>
    <b v="0"/>
    <s v="C00"/>
    <s v="TOTAL CPC"/>
    <n v="0"/>
    <n v="0"/>
    <s v="TOTAL MOT"/>
    <n v="8"/>
    <s v="kg"/>
    <s v="1503.55"/>
    <b v="1"/>
    <n v="-1"/>
    <s v="N/A"/>
    <n v="0"/>
    <b v="0"/>
    <s v="1503.55"/>
    <b v="1"/>
    <n v="0"/>
    <b v="0"/>
    <s v="455.558"/>
    <n v="0"/>
    <s v="455.558"/>
    <n v="6"/>
    <b v="0"/>
    <b v="1"/>
  </r>
  <r>
    <s v="C"/>
    <s v="A"/>
    <n v="20190101"/>
    <n v="2019"/>
    <n v="52"/>
    <x v="3"/>
    <n v="562"/>
    <s v="NER"/>
    <x v="0"/>
    <s v="M"/>
    <s v="Import"/>
    <n v="854"/>
    <s v="BFA"/>
    <x v="16"/>
    <n v="0"/>
    <s v="W00"/>
    <s v="World"/>
    <s v="H5"/>
    <s v="HS"/>
    <b v="1"/>
    <n v="3102"/>
    <s v="Fertilizers mineral or chemical, nitrogenous"/>
    <s v="N"/>
    <s v="Other N-fertilizers"/>
    <x v="1"/>
    <x v="1"/>
    <b v="0"/>
    <s v="C00"/>
    <s v="TOTAL CPC"/>
    <n v="0"/>
    <n v="0"/>
    <s v="TOTAL MOT"/>
    <n v="8"/>
    <s v="kg"/>
    <s v="813514.984"/>
    <b v="1"/>
    <n v="-1"/>
    <s v="N/A"/>
    <n v="0"/>
    <b v="0"/>
    <s v="813514.984"/>
    <b v="1"/>
    <n v="0"/>
    <b v="0"/>
    <s v="258479.002"/>
    <n v="0"/>
    <s v="258479.002"/>
    <n v="6"/>
    <b v="0"/>
    <b v="1"/>
  </r>
  <r>
    <s v="C"/>
    <s v="A"/>
    <n v="20190101"/>
    <n v="2019"/>
    <n v="52"/>
    <x v="3"/>
    <n v="180"/>
    <s v="COD"/>
    <x v="1"/>
    <s v="M"/>
    <s v="Import"/>
    <n v="0"/>
    <s v="W00"/>
    <x v="0"/>
    <n v="0"/>
    <s v="W00"/>
    <s v="World"/>
    <s v="H4"/>
    <s v="HS"/>
    <b v="1"/>
    <n v="310210"/>
    <s v="Fertilizers, mineral or chemical nitrogenous, urea, whether or not in aqueous solution"/>
    <s v="Urea"/>
    <s v="Urea"/>
    <x v="2"/>
    <x v="2"/>
    <b v="1"/>
    <s v="C00"/>
    <s v="TOTAL CPC"/>
    <n v="0"/>
    <n v="0"/>
    <s v="TOTAL MOT"/>
    <n v="8"/>
    <s v="kg"/>
    <n v="7683060"/>
    <b v="0"/>
    <n v="8"/>
    <s v="kg"/>
    <n v="7683060"/>
    <b v="0"/>
    <n v="7683060"/>
    <b v="0"/>
    <n v="0"/>
    <b v="0"/>
    <s v="4125943.293"/>
    <n v="0"/>
    <s v="4125943.293"/>
    <n v="0"/>
    <b v="0"/>
    <b v="1"/>
  </r>
  <r>
    <s v="C"/>
    <s v="A"/>
    <n v="20190101"/>
    <n v="2019"/>
    <n v="52"/>
    <x v="3"/>
    <n v="180"/>
    <s v="COD"/>
    <x v="1"/>
    <s v="M"/>
    <s v="Import"/>
    <n v="24"/>
    <s v="AGO"/>
    <x v="17"/>
    <n v="0"/>
    <s v="W00"/>
    <s v="World"/>
    <s v="H4"/>
    <s v="HS"/>
    <b v="1"/>
    <n v="310210"/>
    <s v="Fertilizers, mineral or chemical nitrogenous, urea, whether or not in aqueous solution"/>
    <s v="Urea"/>
    <s v="Urea"/>
    <x v="2"/>
    <x v="2"/>
    <b v="1"/>
    <s v="C00"/>
    <s v="TOTAL CPC"/>
    <n v="0"/>
    <n v="0"/>
    <s v="TOTAL MOT"/>
    <n v="8"/>
    <s v="kg"/>
    <n v="268153"/>
    <b v="0"/>
    <n v="8"/>
    <s v="kg"/>
    <n v="268153"/>
    <b v="0"/>
    <n v="268153"/>
    <b v="0"/>
    <n v="0"/>
    <b v="0"/>
    <s v="32301.527"/>
    <n v="0"/>
    <s v="32301.527"/>
    <n v="0"/>
    <b v="0"/>
    <b v="1"/>
  </r>
  <r>
    <s v="C"/>
    <s v="A"/>
    <n v="20190101"/>
    <n v="2019"/>
    <n v="52"/>
    <x v="3"/>
    <n v="180"/>
    <s v="COD"/>
    <x v="1"/>
    <s v="M"/>
    <s v="Import"/>
    <n v="56"/>
    <s v="BEL"/>
    <x v="18"/>
    <n v="0"/>
    <s v="W00"/>
    <s v="World"/>
    <s v="H4"/>
    <s v="HS"/>
    <b v="1"/>
    <n v="310210"/>
    <s v="Fertilizers, mineral or chemical nitrogenous, urea, whether or not in aqueous solution"/>
    <s v="Urea"/>
    <s v="Urea"/>
    <x v="2"/>
    <x v="2"/>
    <b v="1"/>
    <s v="C00"/>
    <s v="TOTAL CPC"/>
    <n v="0"/>
    <n v="0"/>
    <s v="TOTAL MOT"/>
    <n v="8"/>
    <s v="kg"/>
    <n v="2950"/>
    <b v="0"/>
    <n v="8"/>
    <s v="kg"/>
    <n v="2950"/>
    <b v="0"/>
    <n v="2950"/>
    <b v="0"/>
    <n v="0"/>
    <b v="0"/>
    <s v="1078.999"/>
    <n v="0"/>
    <s v="1078.999"/>
    <n v="0"/>
    <b v="0"/>
    <b v="1"/>
  </r>
  <r>
    <s v="C"/>
    <s v="A"/>
    <n v="20190101"/>
    <n v="2019"/>
    <n v="52"/>
    <x v="3"/>
    <n v="180"/>
    <s v="COD"/>
    <x v="1"/>
    <s v="M"/>
    <s v="Import"/>
    <n v="156"/>
    <s v="CHN"/>
    <x v="1"/>
    <n v="0"/>
    <s v="W00"/>
    <s v="World"/>
    <s v="H4"/>
    <s v="HS"/>
    <b v="1"/>
    <n v="310210"/>
    <s v="Fertilizers, mineral or chemical nitrogenous, urea, whether or not in aqueous solution"/>
    <s v="Urea"/>
    <s v="Urea"/>
    <x v="2"/>
    <x v="2"/>
    <b v="1"/>
    <s v="C00"/>
    <s v="TOTAL CPC"/>
    <n v="0"/>
    <n v="0"/>
    <s v="TOTAL MOT"/>
    <n v="8"/>
    <s v="kg"/>
    <n v="355850"/>
    <b v="0"/>
    <n v="8"/>
    <s v="kg"/>
    <n v="355850"/>
    <b v="0"/>
    <n v="355850"/>
    <b v="0"/>
    <n v="0"/>
    <b v="0"/>
    <s v="91687.477"/>
    <n v="0"/>
    <s v="91687.477"/>
    <n v="0"/>
    <b v="0"/>
    <b v="1"/>
  </r>
  <r>
    <s v="C"/>
    <s v="A"/>
    <n v="20190101"/>
    <n v="2019"/>
    <n v="52"/>
    <x v="3"/>
    <n v="180"/>
    <s v="COD"/>
    <x v="1"/>
    <s v="M"/>
    <s v="Import"/>
    <n v="196"/>
    <s v="CYP"/>
    <x v="49"/>
    <n v="0"/>
    <s v="W00"/>
    <s v="World"/>
    <s v="H4"/>
    <s v="HS"/>
    <b v="1"/>
    <n v="310210"/>
    <s v="Fertilizers, mineral or chemical nitrogenous, urea, whether or not in aqueous solution"/>
    <s v="Urea"/>
    <s v="Urea"/>
    <x v="2"/>
    <x v="2"/>
    <b v="1"/>
    <s v="C00"/>
    <s v="TOTAL CPC"/>
    <n v="0"/>
    <n v="0"/>
    <s v="TOTAL MOT"/>
    <n v="8"/>
    <s v="kg"/>
    <n v="14000"/>
    <b v="0"/>
    <n v="8"/>
    <s v="kg"/>
    <n v="14000"/>
    <b v="0"/>
    <n v="14000"/>
    <b v="0"/>
    <n v="0"/>
    <b v="0"/>
    <s v="3619.4"/>
    <n v="0"/>
    <s v="3619.4"/>
    <n v="0"/>
    <b v="0"/>
    <b v="1"/>
  </r>
  <r>
    <s v="C"/>
    <s v="A"/>
    <n v="20190101"/>
    <n v="2019"/>
    <n v="52"/>
    <x v="3"/>
    <n v="180"/>
    <s v="COD"/>
    <x v="1"/>
    <s v="M"/>
    <s v="Import"/>
    <n v="251"/>
    <s v="FRA"/>
    <x v="3"/>
    <n v="0"/>
    <s v="W00"/>
    <s v="World"/>
    <s v="H4"/>
    <s v="HS"/>
    <b v="1"/>
    <n v="310210"/>
    <s v="Fertilizers, mineral or chemical nitrogenous, urea, whether or not in aqueous solution"/>
    <s v="Urea"/>
    <s v="Urea"/>
    <x v="2"/>
    <x v="2"/>
    <b v="1"/>
    <s v="C00"/>
    <s v="TOTAL CPC"/>
    <n v="0"/>
    <n v="0"/>
    <s v="TOTAL MOT"/>
    <n v="8"/>
    <s v="kg"/>
    <n v="3700"/>
    <b v="0"/>
    <n v="8"/>
    <s v="kg"/>
    <n v="3700"/>
    <b v="0"/>
    <n v="3700"/>
    <b v="0"/>
    <n v="0"/>
    <b v="0"/>
    <s v="1876.75"/>
    <n v="0"/>
    <s v="1876.75"/>
    <n v="0"/>
    <b v="0"/>
    <b v="1"/>
  </r>
  <r>
    <s v="C"/>
    <s v="A"/>
    <n v="20190101"/>
    <n v="2019"/>
    <n v="52"/>
    <x v="3"/>
    <n v="180"/>
    <s v="COD"/>
    <x v="1"/>
    <s v="M"/>
    <s v="Import"/>
    <n v="384"/>
    <s v="CIV"/>
    <x v="6"/>
    <n v="0"/>
    <s v="W00"/>
    <s v="World"/>
    <s v="H4"/>
    <s v="HS"/>
    <b v="1"/>
    <n v="310210"/>
    <s v="Fertilizers, mineral or chemical nitrogenous, urea, whether or not in aqueous solution"/>
    <s v="Urea"/>
    <s v="Urea"/>
    <x v="2"/>
    <x v="2"/>
    <b v="1"/>
    <s v="C00"/>
    <s v="TOTAL CPC"/>
    <n v="0"/>
    <n v="0"/>
    <s v="TOTAL MOT"/>
    <n v="8"/>
    <s v="kg"/>
    <n v="102575"/>
    <b v="0"/>
    <n v="8"/>
    <s v="kg"/>
    <n v="102575"/>
    <b v="0"/>
    <n v="102575"/>
    <b v="0"/>
    <n v="0"/>
    <b v="0"/>
    <s v="56965.737"/>
    <n v="0"/>
    <s v="56965.737"/>
    <n v="0"/>
    <b v="0"/>
    <b v="1"/>
  </r>
  <r>
    <s v="C"/>
    <s v="A"/>
    <n v="20190101"/>
    <n v="2019"/>
    <n v="52"/>
    <x v="3"/>
    <n v="180"/>
    <s v="COD"/>
    <x v="1"/>
    <s v="M"/>
    <s v="Import"/>
    <n v="508"/>
    <s v="MOZ"/>
    <x v="26"/>
    <n v="0"/>
    <s v="W00"/>
    <s v="World"/>
    <s v="H4"/>
    <s v="HS"/>
    <b v="1"/>
    <n v="310210"/>
    <s v="Fertilizers, mineral or chemical nitrogenous, urea, whether or not in aqueous solution"/>
    <s v="Urea"/>
    <s v="Urea"/>
    <x v="2"/>
    <x v="2"/>
    <b v="1"/>
    <s v="C00"/>
    <s v="TOTAL CPC"/>
    <n v="0"/>
    <n v="0"/>
    <s v="TOTAL MOT"/>
    <n v="8"/>
    <s v="kg"/>
    <n v="52000"/>
    <b v="0"/>
    <n v="8"/>
    <s v="kg"/>
    <n v="52000"/>
    <b v="0"/>
    <n v="52000"/>
    <b v="0"/>
    <n v="0"/>
    <b v="0"/>
    <s v="56105.915"/>
    <n v="0"/>
    <s v="56105.915"/>
    <n v="0"/>
    <b v="0"/>
    <b v="1"/>
  </r>
  <r>
    <s v="C"/>
    <s v="A"/>
    <n v="20190101"/>
    <n v="2019"/>
    <n v="52"/>
    <x v="3"/>
    <n v="180"/>
    <s v="COD"/>
    <x v="1"/>
    <s v="M"/>
    <s v="Import"/>
    <n v="643"/>
    <s v="RUS"/>
    <x v="9"/>
    <n v="0"/>
    <s v="W00"/>
    <s v="World"/>
    <s v="H4"/>
    <s v="HS"/>
    <b v="1"/>
    <n v="310210"/>
    <s v="Fertilizers, mineral or chemical nitrogenous, urea, whether or not in aqueous solution"/>
    <s v="Urea"/>
    <s v="Urea"/>
    <x v="2"/>
    <x v="2"/>
    <b v="1"/>
    <s v="C00"/>
    <s v="TOTAL CPC"/>
    <n v="0"/>
    <n v="0"/>
    <s v="TOTAL MOT"/>
    <n v="8"/>
    <s v="kg"/>
    <n v="3911614"/>
    <b v="0"/>
    <n v="8"/>
    <s v="kg"/>
    <n v="3911614"/>
    <b v="0"/>
    <n v="3911614"/>
    <b v="0"/>
    <n v="0"/>
    <b v="0"/>
    <s v="1885778.135"/>
    <n v="0"/>
    <s v="1885778.135"/>
    <n v="0"/>
    <b v="0"/>
    <b v="1"/>
  </r>
  <r>
    <s v="C"/>
    <s v="A"/>
    <n v="20190101"/>
    <n v="2019"/>
    <n v="52"/>
    <x v="3"/>
    <n v="180"/>
    <s v="COD"/>
    <x v="1"/>
    <s v="M"/>
    <s v="Import"/>
    <n v="682"/>
    <s v="SAU"/>
    <x v="48"/>
    <n v="0"/>
    <s v="W00"/>
    <s v="World"/>
    <s v="H4"/>
    <s v="HS"/>
    <b v="1"/>
    <n v="310210"/>
    <s v="Fertilizers, mineral or chemical nitrogenous, urea, whether or not in aqueous solution"/>
    <s v="Urea"/>
    <s v="Urea"/>
    <x v="2"/>
    <x v="2"/>
    <b v="1"/>
    <s v="C00"/>
    <s v="TOTAL CPC"/>
    <n v="0"/>
    <n v="0"/>
    <s v="TOTAL MOT"/>
    <n v="8"/>
    <s v="kg"/>
    <n v="165000"/>
    <b v="0"/>
    <n v="8"/>
    <s v="kg"/>
    <n v="165000"/>
    <b v="0"/>
    <n v="165000"/>
    <b v="0"/>
    <n v="0"/>
    <b v="0"/>
    <s v="82280.642"/>
    <n v="0"/>
    <s v="82280.642"/>
    <n v="0"/>
    <b v="0"/>
    <b v="1"/>
  </r>
  <r>
    <s v="C"/>
    <s v="A"/>
    <n v="20190101"/>
    <n v="2019"/>
    <n v="52"/>
    <x v="3"/>
    <n v="180"/>
    <s v="COD"/>
    <x v="1"/>
    <s v="M"/>
    <s v="Import"/>
    <n v="686"/>
    <s v="SEN"/>
    <x v="10"/>
    <n v="0"/>
    <s v="W00"/>
    <s v="World"/>
    <s v="H4"/>
    <s v="HS"/>
    <b v="1"/>
    <n v="310210"/>
    <s v="Fertilizers, mineral or chemical nitrogenous, urea, whether or not in aqueous solution"/>
    <s v="Urea"/>
    <s v="Urea"/>
    <x v="2"/>
    <x v="2"/>
    <b v="1"/>
    <s v="C00"/>
    <s v="TOTAL CPC"/>
    <n v="0"/>
    <n v="0"/>
    <s v="TOTAL MOT"/>
    <n v="8"/>
    <s v="kg"/>
    <n v="6770"/>
    <b v="0"/>
    <n v="8"/>
    <s v="kg"/>
    <n v="6770"/>
    <b v="0"/>
    <n v="6770"/>
    <b v="0"/>
    <n v="0"/>
    <b v="0"/>
    <s v="5076.718"/>
    <n v="0"/>
    <s v="5076.718"/>
    <n v="0"/>
    <b v="0"/>
    <b v="1"/>
  </r>
  <r>
    <s v="C"/>
    <s v="A"/>
    <n v="20190101"/>
    <n v="2019"/>
    <n v="52"/>
    <x v="3"/>
    <n v="180"/>
    <s v="COD"/>
    <x v="1"/>
    <s v="M"/>
    <s v="Import"/>
    <n v="699"/>
    <s v="IND"/>
    <x v="11"/>
    <n v="0"/>
    <s v="W00"/>
    <s v="World"/>
    <s v="H4"/>
    <s v="HS"/>
    <b v="1"/>
    <n v="310210"/>
    <s v="Fertilizers, mineral or chemical nitrogenous, urea, whether or not in aqueous solution"/>
    <s v="Urea"/>
    <s v="Urea"/>
    <x v="2"/>
    <x v="2"/>
    <b v="1"/>
    <s v="C00"/>
    <s v="TOTAL CPC"/>
    <n v="0"/>
    <n v="0"/>
    <s v="TOTAL MOT"/>
    <n v="8"/>
    <s v="kg"/>
    <n v="118798"/>
    <b v="0"/>
    <n v="8"/>
    <s v="kg"/>
    <n v="118798"/>
    <b v="0"/>
    <n v="118798"/>
    <b v="0"/>
    <n v="0"/>
    <b v="0"/>
    <s v="63346.893"/>
    <n v="0"/>
    <s v="63346.893"/>
    <n v="0"/>
    <b v="0"/>
    <b v="1"/>
  </r>
  <r>
    <s v="C"/>
    <s v="A"/>
    <n v="20190101"/>
    <n v="2019"/>
    <n v="52"/>
    <x v="3"/>
    <n v="180"/>
    <s v="COD"/>
    <x v="1"/>
    <s v="M"/>
    <s v="Import"/>
    <n v="710"/>
    <s v="ZAF"/>
    <x v="30"/>
    <n v="0"/>
    <s v="W00"/>
    <s v="World"/>
    <s v="H4"/>
    <s v="HS"/>
    <b v="1"/>
    <n v="310210"/>
    <s v="Fertilizers, mineral or chemical nitrogenous, urea, whether or not in aqueous solution"/>
    <s v="Urea"/>
    <s v="Urea"/>
    <x v="2"/>
    <x v="2"/>
    <b v="1"/>
    <s v="C00"/>
    <s v="TOTAL CPC"/>
    <n v="0"/>
    <n v="0"/>
    <s v="TOTAL MOT"/>
    <n v="8"/>
    <s v="kg"/>
    <n v="2463698"/>
    <b v="0"/>
    <n v="8"/>
    <s v="kg"/>
    <n v="2463698"/>
    <b v="0"/>
    <n v="2463698"/>
    <b v="0"/>
    <n v="0"/>
    <b v="0"/>
    <s v="1706894.44"/>
    <n v="0"/>
    <s v="1706894.44"/>
    <n v="0"/>
    <b v="0"/>
    <b v="1"/>
  </r>
  <r>
    <s v="C"/>
    <s v="A"/>
    <n v="20190101"/>
    <n v="2019"/>
    <n v="52"/>
    <x v="3"/>
    <n v="180"/>
    <s v="COD"/>
    <x v="1"/>
    <s v="M"/>
    <s v="Import"/>
    <n v="784"/>
    <s v="ARE"/>
    <x v="32"/>
    <n v="0"/>
    <s v="W00"/>
    <s v="World"/>
    <s v="H4"/>
    <s v="HS"/>
    <b v="1"/>
    <n v="310210"/>
    <s v="Fertilizers, mineral or chemical nitrogenous, urea, whether or not in aqueous solution"/>
    <s v="Urea"/>
    <s v="Urea"/>
    <x v="2"/>
    <x v="2"/>
    <b v="1"/>
    <s v="C00"/>
    <s v="TOTAL CPC"/>
    <n v="0"/>
    <n v="0"/>
    <s v="TOTAL MOT"/>
    <n v="8"/>
    <s v="kg"/>
    <n v="61452"/>
    <b v="0"/>
    <n v="8"/>
    <s v="kg"/>
    <n v="61452"/>
    <b v="0"/>
    <n v="61452"/>
    <b v="0"/>
    <n v="0"/>
    <b v="0"/>
    <s v="35830.546"/>
    <n v="0"/>
    <s v="35830.546"/>
    <n v="0"/>
    <b v="0"/>
    <b v="1"/>
  </r>
  <r>
    <s v="C"/>
    <s v="A"/>
    <n v="20190101"/>
    <n v="2019"/>
    <n v="52"/>
    <x v="3"/>
    <n v="180"/>
    <s v="COD"/>
    <x v="1"/>
    <s v="M"/>
    <s v="Import"/>
    <n v="894"/>
    <s v="ZMB"/>
    <x v="39"/>
    <n v="0"/>
    <s v="W00"/>
    <s v="World"/>
    <s v="H4"/>
    <s v="HS"/>
    <b v="1"/>
    <n v="310210"/>
    <s v="Fertilizers, mineral or chemical nitrogenous, urea, whether or not in aqueous solution"/>
    <s v="Urea"/>
    <s v="Urea"/>
    <x v="2"/>
    <x v="2"/>
    <b v="1"/>
    <s v="C00"/>
    <s v="TOTAL CPC"/>
    <n v="0"/>
    <n v="0"/>
    <s v="TOTAL MOT"/>
    <n v="8"/>
    <s v="kg"/>
    <n v="156500"/>
    <b v="0"/>
    <n v="8"/>
    <s v="kg"/>
    <n v="156500"/>
    <b v="0"/>
    <n v="156500"/>
    <b v="0"/>
    <n v="0"/>
    <b v="0"/>
    <s v="103100.116"/>
    <n v="0"/>
    <s v="103100.116"/>
    <n v="0"/>
    <b v="0"/>
    <b v="1"/>
  </r>
  <r>
    <s v="C"/>
    <s v="A"/>
    <n v="20190101"/>
    <n v="2019"/>
    <n v="52"/>
    <x v="3"/>
    <n v="562"/>
    <s v="NER"/>
    <x v="0"/>
    <s v="M"/>
    <s v="Import"/>
    <n v="0"/>
    <s v="W00"/>
    <x v="0"/>
    <n v="0"/>
    <s v="W00"/>
    <s v="World"/>
    <s v="H5"/>
    <s v="HS"/>
    <b v="1"/>
    <n v="310210"/>
    <s v="Fertilizers, mineral or chemical nitrogenous, urea, whether or not in aqueous solution"/>
    <s v="Urea"/>
    <s v="Urea"/>
    <x v="2"/>
    <x v="2"/>
    <b v="1"/>
    <s v="C00"/>
    <s v="TOTAL CPC"/>
    <n v="0"/>
    <n v="0"/>
    <s v="TOTAL MOT"/>
    <n v="8"/>
    <s v="kg"/>
    <s v="14733435.612"/>
    <b v="1"/>
    <n v="-1"/>
    <s v="N/A"/>
    <n v="0"/>
    <b v="0"/>
    <s v="14733435.612"/>
    <b v="1"/>
    <n v="0"/>
    <b v="0"/>
    <s v="4464059.553"/>
    <n v="0"/>
    <s v="4464059.553"/>
    <n v="6"/>
    <b v="0"/>
    <b v="1"/>
  </r>
  <r>
    <s v="C"/>
    <s v="A"/>
    <n v="20190101"/>
    <n v="2019"/>
    <n v="52"/>
    <x v="3"/>
    <n v="562"/>
    <s v="NER"/>
    <x v="0"/>
    <s v="M"/>
    <s v="Import"/>
    <n v="566"/>
    <s v="NGA"/>
    <x v="8"/>
    <n v="0"/>
    <s v="W00"/>
    <s v="World"/>
    <s v="H5"/>
    <s v="HS"/>
    <b v="1"/>
    <n v="310210"/>
    <s v="Fertilizers, mineral or chemical nitrogenous, urea, whether or not in aqueous solution"/>
    <s v="Urea"/>
    <s v="Urea"/>
    <x v="2"/>
    <x v="2"/>
    <b v="1"/>
    <s v="C00"/>
    <s v="TOTAL CPC"/>
    <n v="0"/>
    <n v="0"/>
    <s v="TOTAL MOT"/>
    <n v="8"/>
    <s v="kg"/>
    <s v="14665175.65"/>
    <b v="1"/>
    <n v="-1"/>
    <s v="N/A"/>
    <n v="0"/>
    <b v="0"/>
    <s v="14665175.65"/>
    <b v="1"/>
    <n v="0"/>
    <b v="0"/>
    <s v="4443377.579"/>
    <n v="0"/>
    <s v="4443377.579"/>
    <n v="6"/>
    <b v="1"/>
    <b v="0"/>
  </r>
  <r>
    <s v="C"/>
    <s v="A"/>
    <n v="20190101"/>
    <n v="2019"/>
    <n v="52"/>
    <x v="3"/>
    <n v="562"/>
    <s v="NER"/>
    <x v="0"/>
    <s v="M"/>
    <s v="Import"/>
    <n v="804"/>
    <s v="UKR"/>
    <x v="35"/>
    <n v="0"/>
    <s v="W00"/>
    <s v="World"/>
    <s v="H5"/>
    <s v="HS"/>
    <b v="1"/>
    <n v="310210"/>
    <s v="Fertilizers, mineral or chemical nitrogenous, urea, whether or not in aqueous solution"/>
    <s v="Urea"/>
    <s v="Urea"/>
    <x v="2"/>
    <x v="2"/>
    <b v="1"/>
    <s v="C00"/>
    <s v="TOTAL CPC"/>
    <n v="0"/>
    <n v="0"/>
    <s v="TOTAL MOT"/>
    <n v="8"/>
    <s v="kg"/>
    <s v="1503.55"/>
    <b v="1"/>
    <n v="-1"/>
    <s v="N/A"/>
    <n v="0"/>
    <b v="0"/>
    <s v="1503.55"/>
    <b v="1"/>
    <n v="0"/>
    <b v="0"/>
    <s v="455.558"/>
    <n v="0"/>
    <s v="455.558"/>
    <n v="6"/>
    <b v="1"/>
    <b v="0"/>
  </r>
  <r>
    <s v="C"/>
    <s v="A"/>
    <n v="20190101"/>
    <n v="2019"/>
    <n v="52"/>
    <x v="3"/>
    <n v="562"/>
    <s v="NER"/>
    <x v="0"/>
    <s v="M"/>
    <s v="Import"/>
    <n v="854"/>
    <s v="BFA"/>
    <x v="16"/>
    <n v="0"/>
    <s v="W00"/>
    <s v="World"/>
    <s v="H5"/>
    <s v="HS"/>
    <b v="1"/>
    <n v="310210"/>
    <s v="Fertilizers, mineral or chemical nitrogenous, urea, whether or not in aqueous solution"/>
    <s v="Urea"/>
    <s v="Urea"/>
    <x v="2"/>
    <x v="2"/>
    <b v="1"/>
    <s v="C00"/>
    <s v="TOTAL CPC"/>
    <n v="0"/>
    <n v="0"/>
    <s v="TOTAL MOT"/>
    <n v="8"/>
    <s v="kg"/>
    <s v="66756.413"/>
    <b v="1"/>
    <n v="-1"/>
    <s v="N/A"/>
    <n v="0"/>
    <b v="0"/>
    <s v="66756.413"/>
    <b v="1"/>
    <n v="0"/>
    <b v="0"/>
    <s v="20226.416"/>
    <n v="0"/>
    <s v="20226.416"/>
    <n v="6"/>
    <b v="1"/>
    <b v="0"/>
  </r>
  <r>
    <s v="C"/>
    <s v="A"/>
    <n v="20190101"/>
    <n v="2019"/>
    <n v="52"/>
    <x v="3"/>
    <n v="180"/>
    <s v="COD"/>
    <x v="1"/>
    <s v="M"/>
    <s v="Import"/>
    <n v="0"/>
    <s v="W00"/>
    <x v="0"/>
    <n v="0"/>
    <s v="W00"/>
    <s v="World"/>
    <s v="H4"/>
    <s v="HS"/>
    <b v="1"/>
    <n v="310221"/>
    <s v="Fertilizers, mineral or chemical nitrogenous, ammonium sulphate"/>
    <s v="Ammonium Sulfate"/>
    <s v="Other N-fertilizers"/>
    <x v="1"/>
    <x v="2"/>
    <b v="1"/>
    <s v="C00"/>
    <s v="TOTAL CPC"/>
    <n v="0"/>
    <n v="0"/>
    <s v="TOTAL MOT"/>
    <n v="8"/>
    <s v="kg"/>
    <n v="269541"/>
    <b v="0"/>
    <n v="8"/>
    <s v="kg"/>
    <n v="269541"/>
    <b v="0"/>
    <n v="269541"/>
    <b v="0"/>
    <n v="0"/>
    <b v="0"/>
    <s v="101115.692"/>
    <n v="0"/>
    <s v="101115.692"/>
    <n v="0"/>
    <b v="0"/>
    <b v="1"/>
  </r>
  <r>
    <s v="C"/>
    <s v="A"/>
    <n v="20190101"/>
    <n v="2019"/>
    <n v="52"/>
    <x v="3"/>
    <n v="180"/>
    <s v="COD"/>
    <x v="1"/>
    <s v="M"/>
    <s v="Import"/>
    <n v="156"/>
    <s v="CHN"/>
    <x v="1"/>
    <n v="0"/>
    <s v="W00"/>
    <s v="World"/>
    <s v="H4"/>
    <s v="HS"/>
    <b v="1"/>
    <n v="310221"/>
    <s v="Fertilizers, mineral or chemical nitrogenous, ammonium sulphate"/>
    <s v="Ammonium Sulfate"/>
    <s v="Other N-fertilizers"/>
    <x v="1"/>
    <x v="2"/>
    <b v="1"/>
    <s v="C00"/>
    <s v="TOTAL CPC"/>
    <n v="0"/>
    <n v="0"/>
    <s v="TOTAL MOT"/>
    <n v="8"/>
    <s v="kg"/>
    <n v="264000"/>
    <b v="0"/>
    <n v="8"/>
    <s v="kg"/>
    <n v="264000"/>
    <b v="0"/>
    <n v="264000"/>
    <b v="0"/>
    <n v="0"/>
    <b v="0"/>
    <s v="98224.431"/>
    <n v="0"/>
    <s v="98224.431"/>
    <n v="0"/>
    <b v="0"/>
    <b v="1"/>
  </r>
  <r>
    <s v="C"/>
    <s v="A"/>
    <n v="20190101"/>
    <n v="2019"/>
    <n v="52"/>
    <x v="3"/>
    <n v="180"/>
    <s v="COD"/>
    <x v="1"/>
    <s v="M"/>
    <s v="Import"/>
    <n v="710"/>
    <s v="ZAF"/>
    <x v="30"/>
    <n v="0"/>
    <s v="W00"/>
    <s v="World"/>
    <s v="H4"/>
    <s v="HS"/>
    <b v="1"/>
    <n v="310221"/>
    <s v="Fertilizers, mineral or chemical nitrogenous, ammonium sulphate"/>
    <s v="Ammonium Sulfate"/>
    <s v="Other N-fertilizers"/>
    <x v="1"/>
    <x v="2"/>
    <b v="1"/>
    <s v="C00"/>
    <s v="TOTAL CPC"/>
    <n v="0"/>
    <n v="0"/>
    <s v="TOTAL MOT"/>
    <n v="8"/>
    <s v="kg"/>
    <n v="3541"/>
    <b v="0"/>
    <n v="8"/>
    <s v="kg"/>
    <n v="3541"/>
    <b v="0"/>
    <n v="3541"/>
    <b v="0"/>
    <n v="0"/>
    <b v="0"/>
    <s v="2240.935"/>
    <n v="0"/>
    <s v="2240.935"/>
    <n v="0"/>
    <b v="0"/>
    <b v="1"/>
  </r>
  <r>
    <s v="C"/>
    <s v="A"/>
    <n v="20190101"/>
    <n v="2019"/>
    <n v="52"/>
    <x v="3"/>
    <n v="180"/>
    <s v="COD"/>
    <x v="1"/>
    <s v="M"/>
    <s v="Import"/>
    <n v="894"/>
    <s v="ZMB"/>
    <x v="39"/>
    <n v="0"/>
    <s v="W00"/>
    <s v="World"/>
    <s v="H4"/>
    <s v="HS"/>
    <b v="1"/>
    <n v="310221"/>
    <s v="Fertilizers, mineral or chemical nitrogenous, ammonium sulphate"/>
    <s v="Ammonium Sulfate"/>
    <s v="Other N-fertilizers"/>
    <x v="1"/>
    <x v="2"/>
    <b v="1"/>
    <s v="C00"/>
    <s v="TOTAL CPC"/>
    <n v="0"/>
    <n v="0"/>
    <s v="TOTAL MOT"/>
    <n v="8"/>
    <s v="kg"/>
    <n v="2000"/>
    <b v="0"/>
    <n v="8"/>
    <s v="kg"/>
    <n v="2000"/>
    <b v="0"/>
    <n v="2000"/>
    <b v="0"/>
    <n v="0"/>
    <b v="0"/>
    <s v="650.326"/>
    <n v="0"/>
    <s v="650.326"/>
    <n v="0"/>
    <b v="0"/>
    <b v="1"/>
  </r>
  <r>
    <s v="C"/>
    <s v="A"/>
    <n v="20190101"/>
    <n v="2019"/>
    <n v="52"/>
    <x v="3"/>
    <n v="562"/>
    <s v="NER"/>
    <x v="0"/>
    <s v="M"/>
    <s v="Import"/>
    <n v="0"/>
    <s v="W00"/>
    <x v="0"/>
    <n v="0"/>
    <s v="W00"/>
    <s v="World"/>
    <s v="H5"/>
    <s v="HS"/>
    <b v="1"/>
    <n v="310221"/>
    <s v="Fertilizers, mineral or chemical nitrogenous, ammonium sulphate"/>
    <s v="Ammonium Sulfate"/>
    <s v="Other N-fertilizers"/>
    <x v="1"/>
    <x v="2"/>
    <b v="1"/>
    <s v="C00"/>
    <s v="TOTAL CPC"/>
    <n v="0"/>
    <n v="0"/>
    <s v="TOTAL MOT"/>
    <n v="8"/>
    <s v="kg"/>
    <s v="678220.343"/>
    <b v="1"/>
    <n v="-1"/>
    <s v="N/A"/>
    <n v="0"/>
    <b v="0"/>
    <s v="678220.343"/>
    <b v="1"/>
    <n v="0"/>
    <b v="0"/>
    <s v="119866.687"/>
    <n v="0"/>
    <s v="119866.687"/>
    <n v="6"/>
    <b v="0"/>
    <b v="1"/>
  </r>
  <r>
    <s v="C"/>
    <s v="A"/>
    <n v="20190101"/>
    <n v="2019"/>
    <n v="52"/>
    <x v="3"/>
    <n v="562"/>
    <s v="NER"/>
    <x v="0"/>
    <s v="M"/>
    <s v="Import"/>
    <n v="100"/>
    <s v="BGR"/>
    <x v="51"/>
    <n v="0"/>
    <s v="W00"/>
    <s v="World"/>
    <s v="H5"/>
    <s v="HS"/>
    <b v="1"/>
    <n v="310221"/>
    <s v="Fertilizers, mineral or chemical nitrogenous, ammonium sulphate"/>
    <s v="Ammonium Sulfate"/>
    <s v="Other N-fertilizers"/>
    <x v="1"/>
    <x v="2"/>
    <b v="1"/>
    <s v="C00"/>
    <s v="TOTAL CPC"/>
    <n v="0"/>
    <n v="0"/>
    <s v="TOTAL MOT"/>
    <n v="8"/>
    <s v="kg"/>
    <s v="82787.46"/>
    <b v="1"/>
    <n v="-1"/>
    <s v="N/A"/>
    <n v="0"/>
    <b v="0"/>
    <s v="82787.46"/>
    <b v="1"/>
    <n v="0"/>
    <b v="0"/>
    <s v="14631.614"/>
    <n v="0"/>
    <s v="14631.614"/>
    <n v="6"/>
    <b v="1"/>
    <b v="0"/>
  </r>
  <r>
    <s v="C"/>
    <s v="A"/>
    <n v="20190101"/>
    <n v="2019"/>
    <n v="52"/>
    <x v="3"/>
    <n v="562"/>
    <s v="NER"/>
    <x v="0"/>
    <s v="M"/>
    <s v="Import"/>
    <n v="251"/>
    <s v="FRA"/>
    <x v="3"/>
    <n v="0"/>
    <s v="W00"/>
    <s v="World"/>
    <s v="H5"/>
    <s v="HS"/>
    <b v="1"/>
    <n v="310221"/>
    <s v="Fertilizers, mineral or chemical nitrogenous, ammonium sulphate"/>
    <s v="Ammonium Sulfate"/>
    <s v="Other N-fertilizers"/>
    <x v="1"/>
    <x v="2"/>
    <b v="1"/>
    <s v="C00"/>
    <s v="TOTAL CPC"/>
    <n v="0"/>
    <n v="0"/>
    <s v="TOTAL MOT"/>
    <n v="8"/>
    <s v="kg"/>
    <s v="595432.884"/>
    <b v="1"/>
    <n v="-1"/>
    <s v="N/A"/>
    <n v="0"/>
    <b v="0"/>
    <s v="595432.884"/>
    <b v="1"/>
    <n v="0"/>
    <b v="0"/>
    <s v="105235.072"/>
    <n v="0"/>
    <s v="105235.072"/>
    <n v="6"/>
    <b v="1"/>
    <b v="0"/>
  </r>
  <r>
    <s v="C"/>
    <s v="A"/>
    <n v="20190101"/>
    <n v="2019"/>
    <n v="52"/>
    <x v="3"/>
    <n v="180"/>
    <s v="COD"/>
    <x v="1"/>
    <s v="M"/>
    <s v="Import"/>
    <n v="0"/>
    <s v="W00"/>
    <x v="0"/>
    <n v="0"/>
    <s v="W00"/>
    <s v="World"/>
    <s v="H4"/>
    <s v="HS"/>
    <b v="1"/>
    <n v="310229"/>
    <s v="Fertilizers, mineral or chemical nitrogenous, other than ammonium sulphate"/>
    <s v="Other N"/>
    <s v="Other N-fertilizers"/>
    <x v="1"/>
    <x v="2"/>
    <b v="1"/>
    <s v="C00"/>
    <s v="TOTAL CPC"/>
    <n v="0"/>
    <n v="0"/>
    <s v="TOTAL MOT"/>
    <n v="8"/>
    <s v="kg"/>
    <n v="2752420"/>
    <b v="0"/>
    <n v="8"/>
    <s v="kg"/>
    <n v="2752420"/>
    <b v="0"/>
    <n v="2752420"/>
    <b v="0"/>
    <n v="0"/>
    <b v="0"/>
    <s v="2047817.51"/>
    <n v="0"/>
    <s v="2047817.51"/>
    <n v="0"/>
    <b v="0"/>
    <b v="1"/>
  </r>
  <r>
    <s v="C"/>
    <s v="A"/>
    <n v="20190101"/>
    <n v="2019"/>
    <n v="52"/>
    <x v="3"/>
    <n v="180"/>
    <s v="COD"/>
    <x v="1"/>
    <s v="M"/>
    <s v="Import"/>
    <n v="156"/>
    <s v="CHN"/>
    <x v="1"/>
    <n v="0"/>
    <s v="W00"/>
    <s v="World"/>
    <s v="H4"/>
    <s v="HS"/>
    <b v="1"/>
    <n v="310229"/>
    <s v="Fertilizers, mineral or chemical nitrogenous, other than ammonium sulphate"/>
    <s v="Other N"/>
    <s v="Other N-fertilizers"/>
    <x v="1"/>
    <x v="2"/>
    <b v="1"/>
    <s v="C00"/>
    <s v="TOTAL CPC"/>
    <n v="0"/>
    <n v="0"/>
    <s v="TOTAL MOT"/>
    <n v="8"/>
    <s v="kg"/>
    <n v="10000"/>
    <b v="0"/>
    <n v="8"/>
    <s v="kg"/>
    <n v="10000"/>
    <b v="0"/>
    <n v="10000"/>
    <b v="0"/>
    <n v="0"/>
    <b v="0"/>
    <s v="1744.32"/>
    <n v="0"/>
    <s v="1744.32"/>
    <n v="0"/>
    <b v="0"/>
    <b v="1"/>
  </r>
  <r>
    <s v="C"/>
    <s v="A"/>
    <n v="20190101"/>
    <n v="2019"/>
    <n v="52"/>
    <x v="3"/>
    <n v="180"/>
    <s v="COD"/>
    <x v="1"/>
    <s v="M"/>
    <s v="Import"/>
    <n v="508"/>
    <s v="MOZ"/>
    <x v="26"/>
    <n v="0"/>
    <s v="W00"/>
    <s v="World"/>
    <s v="H4"/>
    <s v="HS"/>
    <b v="1"/>
    <n v="310229"/>
    <s v="Fertilizers, mineral or chemical nitrogenous, other than ammonium sulphate"/>
    <s v="Other N"/>
    <s v="Other N-fertilizers"/>
    <x v="1"/>
    <x v="2"/>
    <b v="1"/>
    <s v="C00"/>
    <s v="TOTAL CPC"/>
    <n v="0"/>
    <n v="0"/>
    <s v="TOTAL MOT"/>
    <n v="8"/>
    <s v="kg"/>
    <n v="690000"/>
    <b v="0"/>
    <n v="8"/>
    <s v="kg"/>
    <n v="690000"/>
    <b v="0"/>
    <n v="690000"/>
    <b v="0"/>
    <n v="0"/>
    <b v="0"/>
    <s v="468870.751"/>
    <n v="0"/>
    <s v="468870.751"/>
    <n v="0"/>
    <b v="0"/>
    <b v="1"/>
  </r>
  <r>
    <s v="C"/>
    <s v="A"/>
    <n v="20190101"/>
    <n v="2019"/>
    <n v="52"/>
    <x v="3"/>
    <n v="180"/>
    <s v="COD"/>
    <x v="1"/>
    <s v="M"/>
    <s v="Import"/>
    <n v="710"/>
    <s v="ZAF"/>
    <x v="30"/>
    <n v="0"/>
    <s v="W00"/>
    <s v="World"/>
    <s v="H4"/>
    <s v="HS"/>
    <b v="1"/>
    <n v="310229"/>
    <s v="Fertilizers, mineral or chemical nitrogenous, other than ammonium sulphate"/>
    <s v="Other N"/>
    <s v="Other N-fertilizers"/>
    <x v="1"/>
    <x v="2"/>
    <b v="1"/>
    <s v="C00"/>
    <s v="TOTAL CPC"/>
    <n v="0"/>
    <n v="0"/>
    <s v="TOTAL MOT"/>
    <n v="8"/>
    <s v="kg"/>
    <n v="1981200"/>
    <b v="0"/>
    <n v="8"/>
    <s v="kg"/>
    <n v="1981200"/>
    <b v="0"/>
    <n v="1981200"/>
    <b v="0"/>
    <n v="0"/>
    <b v="0"/>
    <s v="1523594.097"/>
    <n v="0"/>
    <s v="1523594.097"/>
    <n v="0"/>
    <b v="0"/>
    <b v="1"/>
  </r>
  <r>
    <s v="C"/>
    <s v="A"/>
    <n v="20190101"/>
    <n v="2019"/>
    <n v="52"/>
    <x v="3"/>
    <n v="180"/>
    <s v="COD"/>
    <x v="1"/>
    <s v="M"/>
    <s v="Import"/>
    <n v="764"/>
    <s v="THA"/>
    <x v="50"/>
    <n v="0"/>
    <s v="W00"/>
    <s v="World"/>
    <s v="H4"/>
    <s v="HS"/>
    <b v="1"/>
    <n v="310229"/>
    <s v="Fertilizers, mineral or chemical nitrogenous, other than ammonium sulphate"/>
    <s v="Other N"/>
    <s v="Other N-fertilizers"/>
    <x v="1"/>
    <x v="2"/>
    <b v="1"/>
    <s v="C00"/>
    <s v="TOTAL CPC"/>
    <n v="0"/>
    <n v="0"/>
    <s v="TOTAL MOT"/>
    <n v="8"/>
    <s v="kg"/>
    <n v="5220"/>
    <b v="0"/>
    <n v="8"/>
    <s v="kg"/>
    <n v="5220"/>
    <b v="0"/>
    <n v="5220"/>
    <b v="0"/>
    <n v="0"/>
    <b v="0"/>
    <s v="2109.071"/>
    <n v="0"/>
    <s v="2109.071"/>
    <n v="0"/>
    <b v="0"/>
    <b v="1"/>
  </r>
  <r>
    <s v="C"/>
    <s v="A"/>
    <n v="20190101"/>
    <n v="2019"/>
    <n v="52"/>
    <x v="3"/>
    <n v="180"/>
    <s v="COD"/>
    <x v="1"/>
    <s v="M"/>
    <s v="Import"/>
    <n v="894"/>
    <s v="ZMB"/>
    <x v="39"/>
    <n v="0"/>
    <s v="W00"/>
    <s v="World"/>
    <s v="H4"/>
    <s v="HS"/>
    <b v="1"/>
    <n v="310229"/>
    <s v="Fertilizers, mineral or chemical nitrogenous, other than ammonium sulphate"/>
    <s v="Other N"/>
    <s v="Other N-fertilizers"/>
    <x v="1"/>
    <x v="2"/>
    <b v="1"/>
    <s v="C00"/>
    <s v="TOTAL CPC"/>
    <n v="0"/>
    <n v="0"/>
    <s v="TOTAL MOT"/>
    <n v="8"/>
    <s v="kg"/>
    <n v="66000"/>
    <b v="0"/>
    <n v="8"/>
    <s v="kg"/>
    <n v="66000"/>
    <b v="0"/>
    <n v="66000"/>
    <b v="0"/>
    <n v="0"/>
    <b v="0"/>
    <s v="51499.271"/>
    <n v="0"/>
    <s v="51499.271"/>
    <n v="0"/>
    <b v="0"/>
    <b v="1"/>
  </r>
  <r>
    <s v="C"/>
    <s v="A"/>
    <n v="20190101"/>
    <n v="2019"/>
    <n v="52"/>
    <x v="3"/>
    <n v="562"/>
    <s v="NER"/>
    <x v="0"/>
    <s v="M"/>
    <s v="Import"/>
    <n v="0"/>
    <s v="W00"/>
    <x v="0"/>
    <n v="0"/>
    <s v="W00"/>
    <s v="World"/>
    <s v="H5"/>
    <s v="HS"/>
    <b v="1"/>
    <n v="310229"/>
    <s v="Fertilizers, mineral or chemical nitrogenous, other than ammonium sulphate"/>
    <s v="Other N"/>
    <s v="Other N-fertilizers"/>
    <x v="1"/>
    <x v="2"/>
    <b v="1"/>
    <s v="C00"/>
    <s v="TOTAL CPC"/>
    <n v="0"/>
    <n v="0"/>
    <s v="TOTAL MOT"/>
    <n v="8"/>
    <s v="kg"/>
    <s v="1178.068"/>
    <b v="1"/>
    <n v="-1"/>
    <s v="N/A"/>
    <n v="0"/>
    <b v="0"/>
    <s v="1178.068"/>
    <b v="1"/>
    <n v="0"/>
    <b v="0"/>
    <s v="286.493"/>
    <n v="0"/>
    <s v="286.493"/>
    <n v="6"/>
    <b v="0"/>
    <b v="1"/>
  </r>
  <r>
    <s v="C"/>
    <s v="A"/>
    <n v="20190101"/>
    <n v="2019"/>
    <n v="52"/>
    <x v="3"/>
    <n v="562"/>
    <s v="NER"/>
    <x v="0"/>
    <s v="M"/>
    <s v="Import"/>
    <n v="566"/>
    <s v="NGA"/>
    <x v="8"/>
    <n v="0"/>
    <s v="W00"/>
    <s v="World"/>
    <s v="H5"/>
    <s v="HS"/>
    <b v="1"/>
    <n v="310229"/>
    <s v="Fertilizers, mineral or chemical nitrogenous, other than ammonium sulphate"/>
    <s v="Other N"/>
    <s v="Other N-fertilizers"/>
    <x v="1"/>
    <x v="2"/>
    <b v="1"/>
    <s v="C00"/>
    <s v="TOTAL CPC"/>
    <n v="0"/>
    <n v="0"/>
    <s v="TOTAL MOT"/>
    <n v="8"/>
    <s v="kg"/>
    <s v="1178.068"/>
    <b v="1"/>
    <n v="-1"/>
    <s v="N/A"/>
    <n v="0"/>
    <b v="0"/>
    <s v="1178.068"/>
    <b v="1"/>
    <n v="0"/>
    <b v="0"/>
    <s v="286.493"/>
    <n v="0"/>
    <s v="286.493"/>
    <n v="6"/>
    <b v="1"/>
    <b v="0"/>
  </r>
  <r>
    <s v="C"/>
    <s v="A"/>
    <n v="20190101"/>
    <n v="2019"/>
    <n v="52"/>
    <x v="3"/>
    <n v="180"/>
    <s v="COD"/>
    <x v="1"/>
    <s v="M"/>
    <s v="Import"/>
    <n v="0"/>
    <s v="W00"/>
    <x v="0"/>
    <n v="0"/>
    <s v="W00"/>
    <s v="World"/>
    <s v="H4"/>
    <s v="HS"/>
    <b v="1"/>
    <n v="310230"/>
    <s v="Fertilizers, mineral or chemical nitrogenous, ammonium nitrate, whether or not in aqueous solution"/>
    <s v="Ammonium Nitrate"/>
    <s v="Other N-fertilizers"/>
    <x v="1"/>
    <x v="2"/>
    <b v="1"/>
    <s v="C00"/>
    <s v="TOTAL CPC"/>
    <n v="0"/>
    <n v="0"/>
    <s v="TOTAL MOT"/>
    <n v="8"/>
    <s v="kg"/>
    <n v="56219312"/>
    <b v="0"/>
    <n v="8"/>
    <s v="kg"/>
    <n v="56219312"/>
    <b v="0"/>
    <n v="56219312"/>
    <b v="0"/>
    <n v="0"/>
    <b v="0"/>
    <s v="52620406.378"/>
    <n v="0"/>
    <s v="52620406.378"/>
    <n v="0"/>
    <b v="0"/>
    <b v="1"/>
  </r>
  <r>
    <s v="C"/>
    <s v="A"/>
    <n v="20190101"/>
    <n v="2019"/>
    <n v="52"/>
    <x v="3"/>
    <n v="180"/>
    <s v="COD"/>
    <x v="1"/>
    <s v="M"/>
    <s v="Import"/>
    <n v="156"/>
    <s v="CHN"/>
    <x v="1"/>
    <n v="0"/>
    <s v="W00"/>
    <s v="World"/>
    <s v="H4"/>
    <s v="HS"/>
    <b v="1"/>
    <n v="310230"/>
    <s v="Fertilizers, mineral or chemical nitrogenous, ammonium nitrate, whether or not in aqueous solution"/>
    <s v="Ammonium Nitrate"/>
    <s v="Other N-fertilizers"/>
    <x v="1"/>
    <x v="2"/>
    <b v="1"/>
    <s v="C00"/>
    <s v="TOTAL CPC"/>
    <n v="0"/>
    <n v="0"/>
    <s v="TOTAL MOT"/>
    <n v="8"/>
    <s v="kg"/>
    <n v="2948716"/>
    <b v="0"/>
    <n v="8"/>
    <s v="kg"/>
    <n v="2948716"/>
    <b v="0"/>
    <n v="2948716"/>
    <b v="0"/>
    <n v="0"/>
    <b v="0"/>
    <s v="2575902.159"/>
    <n v="0"/>
    <s v="2575902.159"/>
    <n v="0"/>
    <b v="0"/>
    <b v="1"/>
  </r>
  <r>
    <s v="C"/>
    <s v="A"/>
    <n v="20190101"/>
    <n v="2019"/>
    <n v="52"/>
    <x v="3"/>
    <n v="180"/>
    <s v="COD"/>
    <x v="1"/>
    <s v="M"/>
    <s v="Import"/>
    <n v="440"/>
    <s v="LTU"/>
    <x v="24"/>
    <n v="0"/>
    <s v="W00"/>
    <s v="World"/>
    <s v="H4"/>
    <s v="HS"/>
    <b v="1"/>
    <n v="310230"/>
    <s v="Fertilizers, mineral or chemical nitrogenous, ammonium nitrate, whether or not in aqueous solution"/>
    <s v="Ammonium Nitrate"/>
    <s v="Other N-fertilizers"/>
    <x v="1"/>
    <x v="2"/>
    <b v="1"/>
    <s v="C00"/>
    <s v="TOTAL CPC"/>
    <n v="0"/>
    <n v="0"/>
    <s v="TOTAL MOT"/>
    <n v="8"/>
    <s v="kg"/>
    <n v="1020000"/>
    <b v="0"/>
    <n v="8"/>
    <s v="kg"/>
    <n v="1020000"/>
    <b v="0"/>
    <n v="1020000"/>
    <b v="0"/>
    <n v="0"/>
    <b v="0"/>
    <s v="800618.586"/>
    <n v="0"/>
    <s v="800618.586"/>
    <n v="0"/>
    <b v="0"/>
    <b v="1"/>
  </r>
  <r>
    <s v="C"/>
    <s v="A"/>
    <n v="20190101"/>
    <n v="2019"/>
    <n v="52"/>
    <x v="3"/>
    <n v="180"/>
    <s v="COD"/>
    <x v="1"/>
    <s v="M"/>
    <s v="Import"/>
    <n v="643"/>
    <s v="RUS"/>
    <x v="9"/>
    <n v="0"/>
    <s v="W00"/>
    <s v="World"/>
    <s v="H4"/>
    <s v="HS"/>
    <b v="1"/>
    <n v="310230"/>
    <s v="Fertilizers, mineral or chemical nitrogenous, ammonium nitrate, whether or not in aqueous solution"/>
    <s v="Ammonium Nitrate"/>
    <s v="Other N-fertilizers"/>
    <x v="1"/>
    <x v="2"/>
    <b v="1"/>
    <s v="C00"/>
    <s v="TOTAL CPC"/>
    <n v="0"/>
    <n v="0"/>
    <s v="TOTAL MOT"/>
    <n v="8"/>
    <s v="kg"/>
    <n v="16405900"/>
    <b v="0"/>
    <n v="8"/>
    <s v="kg"/>
    <n v="16405900"/>
    <b v="0"/>
    <n v="16405900"/>
    <b v="0"/>
    <n v="0"/>
    <b v="0"/>
    <s v="16305854.403"/>
    <n v="0"/>
    <s v="16305854.403"/>
    <n v="0"/>
    <b v="0"/>
    <b v="1"/>
  </r>
  <r>
    <s v="C"/>
    <s v="A"/>
    <n v="20190101"/>
    <n v="2019"/>
    <n v="52"/>
    <x v="3"/>
    <n v="180"/>
    <s v="COD"/>
    <x v="1"/>
    <s v="M"/>
    <s v="Import"/>
    <n v="710"/>
    <s v="ZAF"/>
    <x v="30"/>
    <n v="0"/>
    <s v="W00"/>
    <s v="World"/>
    <s v="H4"/>
    <s v="HS"/>
    <b v="1"/>
    <n v="310230"/>
    <s v="Fertilizers, mineral or chemical nitrogenous, ammonium nitrate, whether or not in aqueous solution"/>
    <s v="Ammonium Nitrate"/>
    <s v="Other N-fertilizers"/>
    <x v="1"/>
    <x v="2"/>
    <b v="1"/>
    <s v="C00"/>
    <s v="TOTAL CPC"/>
    <n v="0"/>
    <n v="0"/>
    <s v="TOTAL MOT"/>
    <n v="8"/>
    <s v="kg"/>
    <n v="25391486"/>
    <b v="0"/>
    <n v="8"/>
    <s v="kg"/>
    <n v="25391486"/>
    <b v="0"/>
    <n v="25391486"/>
    <b v="0"/>
    <n v="0"/>
    <b v="0"/>
    <s v="20375350.369"/>
    <n v="0"/>
    <s v="20375350.369"/>
    <n v="0"/>
    <b v="0"/>
    <b v="1"/>
  </r>
  <r>
    <s v="C"/>
    <s v="A"/>
    <n v="20190101"/>
    <n v="2019"/>
    <n v="52"/>
    <x v="3"/>
    <n v="180"/>
    <s v="COD"/>
    <x v="1"/>
    <s v="M"/>
    <s v="Import"/>
    <n v="752"/>
    <s v="SWE"/>
    <x v="13"/>
    <n v="0"/>
    <s v="W00"/>
    <s v="World"/>
    <s v="H4"/>
    <s v="HS"/>
    <b v="1"/>
    <n v="310230"/>
    <s v="Fertilizers, mineral or chemical nitrogenous, ammonium nitrate, whether or not in aqueous solution"/>
    <s v="Ammonium Nitrate"/>
    <s v="Other N-fertilizers"/>
    <x v="1"/>
    <x v="2"/>
    <b v="1"/>
    <s v="C00"/>
    <s v="TOTAL CPC"/>
    <n v="0"/>
    <n v="0"/>
    <s v="TOTAL MOT"/>
    <n v="8"/>
    <s v="kg"/>
    <n v="1266750"/>
    <b v="0"/>
    <n v="8"/>
    <s v="kg"/>
    <n v="1266750"/>
    <b v="0"/>
    <n v="1266750"/>
    <b v="0"/>
    <n v="0"/>
    <b v="0"/>
    <s v="1243908.853"/>
    <n v="0"/>
    <s v="1243908.853"/>
    <n v="0"/>
    <b v="0"/>
    <b v="1"/>
  </r>
  <r>
    <s v="C"/>
    <s v="A"/>
    <n v="20190101"/>
    <n v="2019"/>
    <n v="52"/>
    <x v="3"/>
    <n v="180"/>
    <s v="COD"/>
    <x v="1"/>
    <s v="M"/>
    <s v="Import"/>
    <n v="818"/>
    <s v="EGY"/>
    <x v="36"/>
    <n v="0"/>
    <s v="W00"/>
    <s v="World"/>
    <s v="H4"/>
    <s v="HS"/>
    <b v="1"/>
    <n v="310230"/>
    <s v="Fertilizers, mineral or chemical nitrogenous, ammonium nitrate, whether or not in aqueous solution"/>
    <s v="Ammonium Nitrate"/>
    <s v="Other N-fertilizers"/>
    <x v="1"/>
    <x v="2"/>
    <b v="1"/>
    <s v="C00"/>
    <s v="TOTAL CPC"/>
    <n v="0"/>
    <n v="0"/>
    <s v="TOTAL MOT"/>
    <n v="8"/>
    <s v="kg"/>
    <n v="110000"/>
    <b v="0"/>
    <n v="8"/>
    <s v="kg"/>
    <n v="110000"/>
    <b v="0"/>
    <n v="110000"/>
    <b v="0"/>
    <n v="0"/>
    <b v="0"/>
    <s v="74412.742"/>
    <n v="0"/>
    <s v="74412.742"/>
    <n v="0"/>
    <b v="0"/>
    <b v="1"/>
  </r>
  <r>
    <s v="C"/>
    <s v="A"/>
    <n v="20190101"/>
    <n v="2019"/>
    <n v="52"/>
    <x v="3"/>
    <n v="180"/>
    <s v="COD"/>
    <x v="1"/>
    <s v="M"/>
    <s v="Import"/>
    <n v="834"/>
    <s v="TZA"/>
    <x v="38"/>
    <n v="0"/>
    <s v="W00"/>
    <s v="World"/>
    <s v="H4"/>
    <s v="HS"/>
    <b v="1"/>
    <n v="310230"/>
    <s v="Fertilizers, mineral or chemical nitrogenous, ammonium nitrate, whether or not in aqueous solution"/>
    <s v="Ammonium Nitrate"/>
    <s v="Other N-fertilizers"/>
    <x v="1"/>
    <x v="2"/>
    <b v="1"/>
    <s v="C00"/>
    <s v="TOTAL CPC"/>
    <n v="0"/>
    <n v="0"/>
    <s v="TOTAL MOT"/>
    <n v="8"/>
    <s v="kg"/>
    <n v="2555790"/>
    <b v="0"/>
    <n v="8"/>
    <s v="kg"/>
    <n v="2555790"/>
    <b v="0"/>
    <n v="2555790"/>
    <b v="0"/>
    <n v="0"/>
    <b v="0"/>
    <s v="3106557.174"/>
    <n v="0"/>
    <s v="3106557.174"/>
    <n v="0"/>
    <b v="0"/>
    <b v="1"/>
  </r>
  <r>
    <s v="C"/>
    <s v="A"/>
    <n v="20190101"/>
    <n v="2019"/>
    <n v="52"/>
    <x v="3"/>
    <n v="180"/>
    <s v="COD"/>
    <x v="1"/>
    <s v="M"/>
    <s v="Import"/>
    <n v="894"/>
    <s v="ZMB"/>
    <x v="39"/>
    <n v="0"/>
    <s v="W00"/>
    <s v="World"/>
    <s v="H4"/>
    <s v="HS"/>
    <b v="1"/>
    <n v="310230"/>
    <s v="Fertilizers, mineral or chemical nitrogenous, ammonium nitrate, whether or not in aqueous solution"/>
    <s v="Ammonium Nitrate"/>
    <s v="Other N-fertilizers"/>
    <x v="1"/>
    <x v="2"/>
    <b v="1"/>
    <s v="C00"/>
    <s v="TOTAL CPC"/>
    <n v="0"/>
    <n v="0"/>
    <s v="TOTAL MOT"/>
    <n v="8"/>
    <s v="kg"/>
    <n v="6520670"/>
    <b v="0"/>
    <n v="8"/>
    <s v="kg"/>
    <n v="6520670"/>
    <b v="0"/>
    <n v="6520670"/>
    <b v="0"/>
    <n v="0"/>
    <b v="0"/>
    <s v="8137802.092"/>
    <n v="0"/>
    <s v="8137802.092"/>
    <n v="0"/>
    <b v="0"/>
    <b v="1"/>
  </r>
  <r>
    <s v="C"/>
    <s v="A"/>
    <n v="20190101"/>
    <n v="2019"/>
    <n v="52"/>
    <x v="3"/>
    <n v="562"/>
    <s v="NER"/>
    <x v="0"/>
    <s v="M"/>
    <s v="Import"/>
    <n v="0"/>
    <s v="W00"/>
    <x v="0"/>
    <n v="0"/>
    <s v="W00"/>
    <s v="World"/>
    <s v="H5"/>
    <s v="HS"/>
    <b v="1"/>
    <n v="310230"/>
    <s v="Fertilizers, mineral or chemical nitrogenous, ammonium nitrate, whether or not in aqueous solution"/>
    <s v="Ammonium Nitrate"/>
    <s v="Other N-fertilizers"/>
    <x v="1"/>
    <x v="2"/>
    <b v="1"/>
    <s v="C00"/>
    <s v="TOTAL CPC"/>
    <n v="0"/>
    <n v="0"/>
    <s v="TOTAL MOT"/>
    <n v="8"/>
    <s v="kg"/>
    <s v="7528263.406"/>
    <b v="1"/>
    <n v="-1"/>
    <s v="N/A"/>
    <n v="0"/>
    <b v="0"/>
    <s v="7528263.406"/>
    <b v="1"/>
    <n v="0"/>
    <b v="0"/>
    <s v="2401885.013"/>
    <n v="0"/>
    <s v="2401885.013"/>
    <n v="6"/>
    <b v="0"/>
    <b v="1"/>
  </r>
  <r>
    <s v="C"/>
    <s v="A"/>
    <n v="20190101"/>
    <n v="2019"/>
    <n v="52"/>
    <x v="3"/>
    <n v="562"/>
    <s v="NER"/>
    <x v="0"/>
    <s v="M"/>
    <s v="Import"/>
    <n v="156"/>
    <s v="CHN"/>
    <x v="1"/>
    <n v="0"/>
    <s v="W00"/>
    <s v="World"/>
    <s v="H5"/>
    <s v="HS"/>
    <b v="1"/>
    <n v="310230"/>
    <s v="Fertilizers, mineral or chemical nitrogenous, ammonium nitrate, whether or not in aqueous solution"/>
    <s v="Ammonium Nitrate"/>
    <s v="Other N-fertilizers"/>
    <x v="1"/>
    <x v="2"/>
    <b v="1"/>
    <s v="C00"/>
    <s v="TOTAL CPC"/>
    <n v="0"/>
    <n v="0"/>
    <s v="TOTAL MOT"/>
    <n v="8"/>
    <s v="kg"/>
    <s v="941327.57"/>
    <b v="1"/>
    <n v="-1"/>
    <s v="N/A"/>
    <n v="0"/>
    <b v="0"/>
    <s v="941327.57"/>
    <b v="1"/>
    <n v="0"/>
    <b v="0"/>
    <s v="300329.633"/>
    <n v="0"/>
    <s v="300329.633"/>
    <n v="6"/>
    <b v="1"/>
    <b v="0"/>
  </r>
  <r>
    <s v="C"/>
    <s v="A"/>
    <n v="20190101"/>
    <n v="2019"/>
    <n v="52"/>
    <x v="3"/>
    <n v="562"/>
    <s v="NER"/>
    <x v="0"/>
    <s v="M"/>
    <s v="Import"/>
    <n v="251"/>
    <s v="FRA"/>
    <x v="3"/>
    <n v="0"/>
    <s v="W00"/>
    <s v="World"/>
    <s v="H5"/>
    <s v="HS"/>
    <b v="1"/>
    <n v="310230"/>
    <s v="Fertilizers, mineral or chemical nitrogenous, ammonium nitrate, whether or not in aqueous solution"/>
    <s v="Ammonium Nitrate"/>
    <s v="Other N-fertilizers"/>
    <x v="1"/>
    <x v="2"/>
    <b v="1"/>
    <s v="C00"/>
    <s v="TOTAL CPC"/>
    <n v="0"/>
    <n v="0"/>
    <s v="TOTAL MOT"/>
    <n v="8"/>
    <s v="kg"/>
    <s v="4896356.642"/>
    <b v="1"/>
    <n v="-1"/>
    <s v="N/A"/>
    <n v="0"/>
    <b v="0"/>
    <s v="4896356.642"/>
    <b v="1"/>
    <n v="0"/>
    <b v="0"/>
    <s v="1562177.757"/>
    <n v="0"/>
    <s v="1562177.757"/>
    <n v="6"/>
    <b v="1"/>
    <b v="0"/>
  </r>
  <r>
    <s v="C"/>
    <s v="A"/>
    <n v="20190101"/>
    <n v="2019"/>
    <n v="52"/>
    <x v="3"/>
    <n v="562"/>
    <s v="NER"/>
    <x v="0"/>
    <s v="M"/>
    <s v="Import"/>
    <n v="384"/>
    <s v="CIV"/>
    <x v="6"/>
    <n v="0"/>
    <s v="W00"/>
    <s v="World"/>
    <s v="H5"/>
    <s v="HS"/>
    <b v="1"/>
    <n v="310230"/>
    <s v="Fertilizers, mineral or chemical nitrogenous, ammonium nitrate, whether or not in aqueous solution"/>
    <s v="Ammonium Nitrate"/>
    <s v="Other N-fertilizers"/>
    <x v="1"/>
    <x v="2"/>
    <b v="1"/>
    <s v="C00"/>
    <s v="TOTAL CPC"/>
    <n v="0"/>
    <n v="0"/>
    <s v="TOTAL MOT"/>
    <n v="8"/>
    <s v="kg"/>
    <s v="458710.87"/>
    <b v="1"/>
    <n v="-1"/>
    <s v="N/A"/>
    <n v="0"/>
    <b v="0"/>
    <s v="458710.87"/>
    <b v="1"/>
    <n v="0"/>
    <b v="0"/>
    <s v="146351.251"/>
    <n v="0"/>
    <s v="146351.251"/>
    <n v="6"/>
    <b v="1"/>
    <b v="0"/>
  </r>
  <r>
    <s v="C"/>
    <s v="A"/>
    <n v="20190101"/>
    <n v="2019"/>
    <n v="52"/>
    <x v="3"/>
    <n v="562"/>
    <s v="NER"/>
    <x v="0"/>
    <s v="M"/>
    <s v="Import"/>
    <n v="566"/>
    <s v="NGA"/>
    <x v="8"/>
    <n v="0"/>
    <s v="W00"/>
    <s v="World"/>
    <s v="H5"/>
    <s v="HS"/>
    <b v="1"/>
    <n v="310230"/>
    <s v="Fertilizers, mineral or chemical nitrogenous, ammonium nitrate, whether or not in aqueous solution"/>
    <s v="Ammonium Nitrate"/>
    <s v="Other N-fertilizers"/>
    <x v="1"/>
    <x v="2"/>
    <b v="1"/>
    <s v="C00"/>
    <s v="TOTAL CPC"/>
    <n v="0"/>
    <n v="0"/>
    <s v="TOTAL MOT"/>
    <n v="8"/>
    <s v="kg"/>
    <s v="12443.343"/>
    <b v="1"/>
    <n v="-1"/>
    <s v="N/A"/>
    <n v="0"/>
    <b v="0"/>
    <s v="12443.343"/>
    <b v="1"/>
    <n v="0"/>
    <b v="0"/>
    <s v="3970.036"/>
    <n v="0"/>
    <s v="3970.036"/>
    <n v="6"/>
    <b v="1"/>
    <b v="0"/>
  </r>
  <r>
    <s v="C"/>
    <s v="A"/>
    <n v="20190101"/>
    <n v="2019"/>
    <n v="52"/>
    <x v="3"/>
    <n v="562"/>
    <s v="NER"/>
    <x v="0"/>
    <s v="M"/>
    <s v="Import"/>
    <n v="710"/>
    <s v="ZAF"/>
    <x v="30"/>
    <n v="0"/>
    <s v="W00"/>
    <s v="World"/>
    <s v="H5"/>
    <s v="HS"/>
    <b v="1"/>
    <n v="310230"/>
    <s v="Fertilizers, mineral or chemical nitrogenous, ammonium nitrate, whether or not in aqueous solution"/>
    <s v="Ammonium Nitrate"/>
    <s v="Other N-fertilizers"/>
    <x v="1"/>
    <x v="2"/>
    <b v="1"/>
    <s v="C00"/>
    <s v="TOTAL CPC"/>
    <n v="0"/>
    <n v="0"/>
    <s v="TOTAL MOT"/>
    <n v="8"/>
    <s v="kg"/>
    <s v="175027.37"/>
    <b v="1"/>
    <n v="-1"/>
    <s v="N/A"/>
    <n v="0"/>
    <b v="0"/>
    <s v="175027.37"/>
    <b v="1"/>
    <n v="0"/>
    <b v="0"/>
    <s v="55842.31"/>
    <n v="0"/>
    <s v="55842.31"/>
    <n v="6"/>
    <b v="1"/>
    <b v="0"/>
  </r>
  <r>
    <s v="C"/>
    <s v="A"/>
    <n v="20190101"/>
    <n v="2019"/>
    <n v="52"/>
    <x v="3"/>
    <n v="562"/>
    <s v="NER"/>
    <x v="0"/>
    <s v="M"/>
    <s v="Import"/>
    <n v="752"/>
    <s v="SWE"/>
    <x v="13"/>
    <n v="0"/>
    <s v="W00"/>
    <s v="World"/>
    <s v="H5"/>
    <s v="HS"/>
    <b v="1"/>
    <n v="310230"/>
    <s v="Fertilizers, mineral or chemical nitrogenous, ammonium nitrate, whether or not in aqueous solution"/>
    <s v="Ammonium Nitrate"/>
    <s v="Other N-fertilizers"/>
    <x v="1"/>
    <x v="2"/>
    <b v="1"/>
    <s v="C00"/>
    <s v="TOTAL CPC"/>
    <n v="0"/>
    <n v="0"/>
    <s v="TOTAL MOT"/>
    <n v="8"/>
    <s v="kg"/>
    <s v="297639.039"/>
    <b v="1"/>
    <n v="-1"/>
    <s v="N/A"/>
    <n v="0"/>
    <b v="0"/>
    <s v="297639.039"/>
    <b v="1"/>
    <n v="0"/>
    <b v="0"/>
    <s v="94961.442"/>
    <n v="0"/>
    <s v="94961.442"/>
    <n v="6"/>
    <b v="1"/>
    <b v="0"/>
  </r>
  <r>
    <s v="C"/>
    <s v="A"/>
    <n v="20190101"/>
    <n v="2019"/>
    <n v="52"/>
    <x v="3"/>
    <n v="562"/>
    <s v="NER"/>
    <x v="0"/>
    <s v="M"/>
    <s v="Import"/>
    <n v="854"/>
    <s v="BFA"/>
    <x v="16"/>
    <n v="0"/>
    <s v="W00"/>
    <s v="World"/>
    <s v="H5"/>
    <s v="HS"/>
    <b v="1"/>
    <n v="310230"/>
    <s v="Fertilizers, mineral or chemical nitrogenous, ammonium nitrate, whether or not in aqueous solution"/>
    <s v="Ammonium Nitrate"/>
    <s v="Other N-fertilizers"/>
    <x v="1"/>
    <x v="2"/>
    <b v="1"/>
    <s v="C00"/>
    <s v="TOTAL CPC"/>
    <n v="0"/>
    <n v="0"/>
    <s v="TOTAL MOT"/>
    <n v="8"/>
    <s v="kg"/>
    <s v="746758.572"/>
    <b v="1"/>
    <n v="-1"/>
    <s v="N/A"/>
    <n v="0"/>
    <b v="0"/>
    <s v="746758.572"/>
    <b v="1"/>
    <n v="0"/>
    <b v="0"/>
    <s v="238252.586"/>
    <n v="0"/>
    <s v="238252.586"/>
    <n v="6"/>
    <b v="1"/>
    <b v="0"/>
  </r>
  <r>
    <s v="C"/>
    <s v="A"/>
    <n v="20190101"/>
    <n v="2019"/>
    <n v="52"/>
    <x v="3"/>
    <n v="180"/>
    <s v="COD"/>
    <x v="1"/>
    <s v="M"/>
    <s v="Import"/>
    <n v="0"/>
    <s v="W00"/>
    <x v="0"/>
    <n v="0"/>
    <s v="W00"/>
    <s v="World"/>
    <s v="H4"/>
    <s v="HS"/>
    <b v="1"/>
    <n v="310240"/>
    <s v="Fertilizers, mineral or chemical ammonium nitrate with calcium carbonate or other inorganic non-fertilizing substances, mixtures thereof"/>
    <s v="Other N "/>
    <s v="Other N-fertilizers"/>
    <x v="1"/>
    <x v="2"/>
    <b v="1"/>
    <s v="C00"/>
    <s v="TOTAL CPC"/>
    <n v="0"/>
    <n v="0"/>
    <s v="TOTAL MOT"/>
    <n v="8"/>
    <s v="kg"/>
    <n v="120"/>
    <b v="0"/>
    <n v="8"/>
    <s v="kg"/>
    <n v="120"/>
    <b v="0"/>
    <n v="120"/>
    <b v="0"/>
    <n v="0"/>
    <b v="0"/>
    <s v="2133.544"/>
    <n v="0"/>
    <s v="2133.544"/>
    <n v="0"/>
    <b v="0"/>
    <b v="1"/>
  </r>
  <r>
    <s v="C"/>
    <s v="A"/>
    <n v="20190101"/>
    <n v="2019"/>
    <n v="52"/>
    <x v="3"/>
    <n v="180"/>
    <s v="COD"/>
    <x v="1"/>
    <s v="M"/>
    <s v="Import"/>
    <n v="699"/>
    <s v="IND"/>
    <x v="11"/>
    <n v="0"/>
    <s v="W00"/>
    <s v="World"/>
    <s v="H4"/>
    <s v="HS"/>
    <b v="1"/>
    <n v="310240"/>
    <s v="Fertilizers, mineral or chemical ammonium nitrate with calcium carbonate or other inorganic non-fertilizing substances, mixtures thereof"/>
    <s v="Other N "/>
    <s v="Other N-fertilizers"/>
    <x v="1"/>
    <x v="2"/>
    <b v="1"/>
    <s v="C00"/>
    <s v="TOTAL CPC"/>
    <n v="0"/>
    <n v="0"/>
    <s v="TOTAL MOT"/>
    <n v="8"/>
    <s v="kg"/>
    <n v="120"/>
    <b v="0"/>
    <n v="8"/>
    <s v="kg"/>
    <n v="120"/>
    <b v="0"/>
    <n v="120"/>
    <b v="0"/>
    <n v="0"/>
    <b v="0"/>
    <s v="2133.544"/>
    <n v="0"/>
    <s v="2133.544"/>
    <n v="0"/>
    <b v="0"/>
    <b v="1"/>
  </r>
  <r>
    <s v="C"/>
    <s v="A"/>
    <n v="20190101"/>
    <n v="2019"/>
    <n v="52"/>
    <x v="3"/>
    <n v="180"/>
    <s v="COD"/>
    <x v="1"/>
    <s v="M"/>
    <s v="Import"/>
    <n v="0"/>
    <s v="W00"/>
    <x v="0"/>
    <n v="0"/>
    <s v="W00"/>
    <s v="World"/>
    <s v="H4"/>
    <s v="HS"/>
    <b v="1"/>
    <n v="310250"/>
    <s v="Fertilizers, mineral or chemical nitrogenous, sodium nitrate"/>
    <s v="Other N "/>
    <s v="Other N-fertilizers"/>
    <x v="1"/>
    <x v="2"/>
    <b v="1"/>
    <s v="C00"/>
    <s v="TOTAL CPC"/>
    <n v="0"/>
    <n v="0"/>
    <s v="TOTAL MOT"/>
    <n v="8"/>
    <s v="kg"/>
    <n v="122335"/>
    <b v="0"/>
    <n v="8"/>
    <s v="kg"/>
    <n v="122335"/>
    <b v="0"/>
    <n v="122335"/>
    <b v="0"/>
    <n v="0"/>
    <b v="0"/>
    <s v="133549.131"/>
    <n v="0"/>
    <s v="133549.131"/>
    <n v="0"/>
    <b v="0"/>
    <b v="1"/>
  </r>
  <r>
    <s v="C"/>
    <s v="A"/>
    <n v="20190101"/>
    <n v="2019"/>
    <n v="52"/>
    <x v="3"/>
    <n v="180"/>
    <s v="COD"/>
    <x v="1"/>
    <s v="M"/>
    <s v="Import"/>
    <n v="156"/>
    <s v="CHN"/>
    <x v="1"/>
    <n v="0"/>
    <s v="W00"/>
    <s v="World"/>
    <s v="H4"/>
    <s v="HS"/>
    <b v="1"/>
    <n v="310250"/>
    <s v="Fertilizers, mineral or chemical nitrogenous, sodium nitrate"/>
    <s v="Other N "/>
    <s v="Other N-fertilizers"/>
    <x v="1"/>
    <x v="2"/>
    <b v="1"/>
    <s v="C00"/>
    <s v="TOTAL CPC"/>
    <n v="0"/>
    <n v="0"/>
    <s v="TOTAL MOT"/>
    <n v="8"/>
    <s v="kg"/>
    <n v="75000"/>
    <b v="0"/>
    <n v="8"/>
    <s v="kg"/>
    <n v="75000"/>
    <b v="0"/>
    <n v="75000"/>
    <b v="0"/>
    <n v="0"/>
    <b v="0"/>
    <s v="88995.576"/>
    <n v="0"/>
    <s v="88995.576"/>
    <n v="0"/>
    <b v="0"/>
    <b v="1"/>
  </r>
  <r>
    <s v="C"/>
    <s v="A"/>
    <n v="20190101"/>
    <n v="2019"/>
    <n v="52"/>
    <x v="3"/>
    <n v="180"/>
    <s v="COD"/>
    <x v="1"/>
    <s v="M"/>
    <s v="Import"/>
    <n v="710"/>
    <s v="ZAF"/>
    <x v="30"/>
    <n v="0"/>
    <s v="W00"/>
    <s v="World"/>
    <s v="H4"/>
    <s v="HS"/>
    <b v="1"/>
    <n v="310250"/>
    <s v="Fertilizers, mineral or chemical nitrogenous, sodium nitrate"/>
    <s v="Other N "/>
    <s v="Other N-fertilizers"/>
    <x v="1"/>
    <x v="2"/>
    <b v="1"/>
    <s v="C00"/>
    <s v="TOTAL CPC"/>
    <n v="0"/>
    <n v="0"/>
    <s v="TOTAL MOT"/>
    <n v="8"/>
    <s v="kg"/>
    <n v="47335"/>
    <b v="0"/>
    <n v="8"/>
    <s v="kg"/>
    <n v="47335"/>
    <b v="0"/>
    <n v="47335"/>
    <b v="0"/>
    <n v="0"/>
    <b v="0"/>
    <s v="44553.555"/>
    <n v="0"/>
    <s v="44553.555"/>
    <n v="0"/>
    <b v="0"/>
    <b v="1"/>
  </r>
  <r>
    <s v="C"/>
    <s v="A"/>
    <n v="20190101"/>
    <n v="2019"/>
    <n v="52"/>
    <x v="3"/>
    <n v="180"/>
    <s v="COD"/>
    <x v="1"/>
    <s v="M"/>
    <s v="Import"/>
    <n v="0"/>
    <s v="W00"/>
    <x v="0"/>
    <n v="0"/>
    <s v="W00"/>
    <s v="World"/>
    <s v="H4"/>
    <s v="HS"/>
    <b v="1"/>
    <n v="310260"/>
    <s v="Fertilizers, mineral or chemical nitrogenous, double salts and mixtures of calcium nitrate and ammonium nitrate"/>
    <s v="Other N "/>
    <s v="Other N-fertilizers"/>
    <x v="1"/>
    <x v="2"/>
    <b v="1"/>
    <s v="C00"/>
    <s v="TOTAL CPC"/>
    <n v="0"/>
    <n v="0"/>
    <s v="TOTAL MOT"/>
    <n v="8"/>
    <s v="kg"/>
    <n v="115075"/>
    <b v="0"/>
    <n v="8"/>
    <s v="kg"/>
    <n v="115075"/>
    <b v="0"/>
    <n v="115075"/>
    <b v="0"/>
    <n v="0"/>
    <b v="0"/>
    <s v="131359.286"/>
    <n v="0"/>
    <s v="131359.286"/>
    <n v="0"/>
    <b v="0"/>
    <b v="1"/>
  </r>
  <r>
    <s v="C"/>
    <s v="A"/>
    <n v="20190101"/>
    <n v="2019"/>
    <n v="52"/>
    <x v="3"/>
    <n v="180"/>
    <s v="COD"/>
    <x v="1"/>
    <s v="M"/>
    <s v="Import"/>
    <n v="579"/>
    <s v="NOR"/>
    <x v="44"/>
    <n v="0"/>
    <s v="W00"/>
    <s v="World"/>
    <s v="H4"/>
    <s v="HS"/>
    <b v="1"/>
    <n v="310260"/>
    <s v="Fertilizers, mineral or chemical nitrogenous, double salts and mixtures of calcium nitrate and ammonium nitrate"/>
    <s v="Other N "/>
    <s v="Other N-fertilizers"/>
    <x v="1"/>
    <x v="2"/>
    <b v="1"/>
    <s v="C00"/>
    <s v="TOTAL CPC"/>
    <n v="0"/>
    <n v="0"/>
    <s v="TOTAL MOT"/>
    <n v="8"/>
    <s v="kg"/>
    <n v="28800"/>
    <b v="0"/>
    <n v="8"/>
    <s v="kg"/>
    <n v="28800"/>
    <b v="0"/>
    <n v="28800"/>
    <b v="0"/>
    <n v="0"/>
    <b v="0"/>
    <s v="34623.045"/>
    <n v="0"/>
    <s v="34623.045"/>
    <n v="0"/>
    <b v="0"/>
    <b v="1"/>
  </r>
  <r>
    <s v="C"/>
    <s v="A"/>
    <n v="20190101"/>
    <n v="2019"/>
    <n v="52"/>
    <x v="3"/>
    <n v="180"/>
    <s v="COD"/>
    <x v="1"/>
    <s v="M"/>
    <s v="Import"/>
    <n v="710"/>
    <s v="ZAF"/>
    <x v="30"/>
    <n v="0"/>
    <s v="W00"/>
    <s v="World"/>
    <s v="H4"/>
    <s v="HS"/>
    <b v="1"/>
    <n v="310260"/>
    <s v="Fertilizers, mineral or chemical nitrogenous, double salts and mixtures of calcium nitrate and ammonium nitrate"/>
    <s v="Other N "/>
    <s v="Other N-fertilizers"/>
    <x v="1"/>
    <x v="2"/>
    <b v="1"/>
    <s v="C00"/>
    <s v="TOTAL CPC"/>
    <n v="0"/>
    <n v="0"/>
    <s v="TOTAL MOT"/>
    <n v="8"/>
    <s v="kg"/>
    <n v="57475"/>
    <b v="0"/>
    <n v="8"/>
    <s v="kg"/>
    <n v="57475"/>
    <b v="0"/>
    <n v="57475"/>
    <b v="0"/>
    <n v="0"/>
    <b v="0"/>
    <s v="61216.849"/>
    <n v="0"/>
    <s v="61216.849"/>
    <n v="0"/>
    <b v="0"/>
    <b v="1"/>
  </r>
  <r>
    <s v="C"/>
    <s v="A"/>
    <n v="20190101"/>
    <n v="2019"/>
    <n v="52"/>
    <x v="3"/>
    <n v="180"/>
    <s v="COD"/>
    <x v="1"/>
    <s v="M"/>
    <s v="Import"/>
    <n v="894"/>
    <s v="ZMB"/>
    <x v="39"/>
    <n v="0"/>
    <s v="W00"/>
    <s v="World"/>
    <s v="H4"/>
    <s v="HS"/>
    <b v="1"/>
    <n v="310260"/>
    <s v="Fertilizers, mineral or chemical nitrogenous, double salts and mixtures of calcium nitrate and ammonium nitrate"/>
    <s v="Other N "/>
    <s v="Other N-fertilizers"/>
    <x v="1"/>
    <x v="2"/>
    <b v="1"/>
    <s v="C00"/>
    <s v="TOTAL CPC"/>
    <n v="0"/>
    <n v="0"/>
    <s v="TOTAL MOT"/>
    <n v="8"/>
    <s v="kg"/>
    <n v="28800"/>
    <b v="0"/>
    <n v="8"/>
    <s v="kg"/>
    <n v="28800"/>
    <b v="0"/>
    <n v="28800"/>
    <b v="0"/>
    <n v="0"/>
    <b v="0"/>
    <s v="35519.392"/>
    <n v="0"/>
    <s v="35519.392"/>
    <n v="0"/>
    <b v="0"/>
    <b v="1"/>
  </r>
  <r>
    <s v="C"/>
    <s v="A"/>
    <n v="20190101"/>
    <n v="2019"/>
    <n v="52"/>
    <x v="3"/>
    <n v="180"/>
    <s v="COD"/>
    <x v="1"/>
    <s v="M"/>
    <s v="Import"/>
    <n v="0"/>
    <s v="W00"/>
    <x v="0"/>
    <n v="0"/>
    <s v="W00"/>
    <s v="World"/>
    <s v="H4"/>
    <s v="HS"/>
    <b v="1"/>
    <n v="310280"/>
    <s v="Fertilizers, mineral or chemical nitrogenous, mixtures of urea and ammonium nitrate in aqueous or ammoniacal solution"/>
    <s v="Urea/Ammonium Nitrate"/>
    <s v="Other N-fertilizers"/>
    <x v="1"/>
    <x v="2"/>
    <b v="1"/>
    <s v="C00"/>
    <s v="TOTAL CPC"/>
    <n v="0"/>
    <n v="0"/>
    <s v="TOTAL MOT"/>
    <n v="8"/>
    <s v="kg"/>
    <n v="36200"/>
    <b v="0"/>
    <n v="8"/>
    <s v="kg"/>
    <n v="36200"/>
    <b v="0"/>
    <n v="36200"/>
    <b v="0"/>
    <n v="0"/>
    <b v="0"/>
    <s v="15727.869"/>
    <n v="0"/>
    <s v="15727.869"/>
    <n v="0"/>
    <b v="0"/>
    <b v="1"/>
  </r>
  <r>
    <s v="C"/>
    <s v="A"/>
    <n v="20190101"/>
    <n v="2019"/>
    <n v="52"/>
    <x v="3"/>
    <n v="180"/>
    <s v="COD"/>
    <x v="1"/>
    <s v="M"/>
    <s v="Import"/>
    <n v="699"/>
    <s v="IND"/>
    <x v="11"/>
    <n v="0"/>
    <s v="W00"/>
    <s v="World"/>
    <s v="H4"/>
    <s v="HS"/>
    <b v="1"/>
    <n v="310280"/>
    <s v="Fertilizers, mineral or chemical nitrogenous, mixtures of urea and ammonium nitrate in aqueous or ammoniacal solution"/>
    <s v="Urea/Ammonium Nitrate"/>
    <s v="Other N-fertilizers"/>
    <x v="1"/>
    <x v="2"/>
    <b v="1"/>
    <s v="C00"/>
    <s v="TOTAL CPC"/>
    <n v="0"/>
    <n v="0"/>
    <s v="TOTAL MOT"/>
    <n v="8"/>
    <s v="kg"/>
    <n v="36200"/>
    <b v="0"/>
    <n v="8"/>
    <s v="kg"/>
    <n v="36200"/>
    <b v="0"/>
    <n v="36200"/>
    <b v="0"/>
    <n v="0"/>
    <b v="0"/>
    <s v="15727.869"/>
    <n v="0"/>
    <s v="15727.869"/>
    <n v="0"/>
    <b v="0"/>
    <b v="1"/>
  </r>
  <r>
    <s v="C"/>
    <s v="A"/>
    <n v="20190101"/>
    <n v="2019"/>
    <n v="52"/>
    <x v="3"/>
    <n v="562"/>
    <s v="NER"/>
    <x v="0"/>
    <s v="M"/>
    <s v="Import"/>
    <n v="0"/>
    <s v="W00"/>
    <x v="0"/>
    <n v="0"/>
    <s v="W00"/>
    <s v="World"/>
    <s v="H5"/>
    <s v="HS"/>
    <b v="1"/>
    <n v="310280"/>
    <s v="Fertilizers, mineral or chemical nitrogenous, mixtures of urea and ammonium nitrate in aqueous or ammoniacal solution"/>
    <s v="Urea/Ammonium Nitrate"/>
    <s v="Other N-fertilizers"/>
    <x v="1"/>
    <x v="2"/>
    <b v="1"/>
    <s v="C00"/>
    <s v="TOTAL CPC"/>
    <n v="0"/>
    <n v="0"/>
    <s v="TOTAL MOT"/>
    <n v="8"/>
    <s v="kg"/>
    <s v="9900.959"/>
    <b v="1"/>
    <n v="-1"/>
    <s v="N/A"/>
    <n v="0"/>
    <b v="0"/>
    <s v="9900.959"/>
    <b v="1"/>
    <n v="0"/>
    <b v="0"/>
    <s v="1910.918"/>
    <n v="0"/>
    <s v="1910.918"/>
    <n v="6"/>
    <b v="0"/>
    <b v="1"/>
  </r>
  <r>
    <s v="C"/>
    <s v="A"/>
    <n v="20190101"/>
    <n v="2019"/>
    <n v="52"/>
    <x v="3"/>
    <n v="562"/>
    <s v="NER"/>
    <x v="0"/>
    <s v="M"/>
    <s v="Import"/>
    <n v="566"/>
    <s v="NGA"/>
    <x v="8"/>
    <n v="0"/>
    <s v="W00"/>
    <s v="World"/>
    <s v="H5"/>
    <s v="HS"/>
    <b v="1"/>
    <n v="310280"/>
    <s v="Fertilizers, mineral or chemical nitrogenous, mixtures of urea and ammonium nitrate in aqueous or ammoniacal solution"/>
    <s v="Urea/Ammonium Nitrate"/>
    <s v="Other N-fertilizers"/>
    <x v="1"/>
    <x v="2"/>
    <b v="1"/>
    <s v="C00"/>
    <s v="TOTAL CPC"/>
    <n v="0"/>
    <n v="0"/>
    <s v="TOTAL MOT"/>
    <n v="8"/>
    <s v="kg"/>
    <s v="9900.959"/>
    <b v="1"/>
    <n v="-1"/>
    <s v="N/A"/>
    <n v="0"/>
    <b v="0"/>
    <s v="9900.959"/>
    <b v="1"/>
    <n v="0"/>
    <b v="0"/>
    <s v="1910.918"/>
    <n v="0"/>
    <s v="1910.918"/>
    <n v="6"/>
    <b v="1"/>
    <b v="0"/>
  </r>
  <r>
    <s v="C"/>
    <s v="A"/>
    <n v="20190101"/>
    <n v="2019"/>
    <n v="52"/>
    <x v="3"/>
    <n v="180"/>
    <s v="COD"/>
    <x v="1"/>
    <s v="M"/>
    <s v="Import"/>
    <n v="0"/>
    <s v="W00"/>
    <x v="0"/>
    <n v="0"/>
    <s v="W00"/>
    <s v="World"/>
    <s v="H4"/>
    <s v="HS"/>
    <b v="1"/>
    <n v="310290"/>
    <s v="Fertilizers, mineral or chemical nitrogenous, other kinds including mixtures not specified in the foregoing subheadings"/>
    <s v="Other N "/>
    <s v="Other N-fertilizers"/>
    <x v="1"/>
    <x v="2"/>
    <b v="1"/>
    <s v="C00"/>
    <s v="TOTAL CPC"/>
    <n v="0"/>
    <n v="0"/>
    <s v="TOTAL MOT"/>
    <n v="8"/>
    <s v="kg"/>
    <n v="16045040"/>
    <b v="0"/>
    <n v="8"/>
    <s v="kg"/>
    <n v="16045040"/>
    <b v="0"/>
    <n v="16045040"/>
    <b v="0"/>
    <n v="0"/>
    <b v="0"/>
    <s v="17327664.728"/>
    <n v="0"/>
    <s v="17327664.728"/>
    <n v="0"/>
    <b v="0"/>
    <b v="1"/>
  </r>
  <r>
    <s v="C"/>
    <s v="A"/>
    <n v="20190101"/>
    <n v="2019"/>
    <n v="52"/>
    <x v="3"/>
    <n v="180"/>
    <s v="COD"/>
    <x v="1"/>
    <s v="M"/>
    <s v="Import"/>
    <n v="156"/>
    <s v="CHN"/>
    <x v="1"/>
    <n v="0"/>
    <s v="W00"/>
    <s v="World"/>
    <s v="H4"/>
    <s v="HS"/>
    <b v="1"/>
    <n v="310290"/>
    <s v="Fertilizers, mineral or chemical nitrogenous, other kinds including mixtures not specified in the foregoing subheadings"/>
    <s v="Other N "/>
    <s v="Other N-fertilizers"/>
    <x v="1"/>
    <x v="2"/>
    <b v="1"/>
    <s v="C00"/>
    <s v="TOTAL CPC"/>
    <n v="0"/>
    <n v="0"/>
    <s v="TOTAL MOT"/>
    <n v="8"/>
    <s v="kg"/>
    <n v="12"/>
    <b v="0"/>
    <n v="8"/>
    <s v="kg"/>
    <n v="12"/>
    <b v="0"/>
    <n v="12"/>
    <b v="0"/>
    <n v="0"/>
    <b v="0"/>
    <s v="38.933"/>
    <n v="0"/>
    <s v="38.933"/>
    <n v="0"/>
    <b v="0"/>
    <b v="1"/>
  </r>
  <r>
    <s v="C"/>
    <s v="A"/>
    <n v="20190101"/>
    <n v="2019"/>
    <n v="52"/>
    <x v="3"/>
    <n v="180"/>
    <s v="COD"/>
    <x v="1"/>
    <s v="M"/>
    <s v="Import"/>
    <n v="643"/>
    <s v="RUS"/>
    <x v="9"/>
    <n v="0"/>
    <s v="W00"/>
    <s v="World"/>
    <s v="H4"/>
    <s v="HS"/>
    <b v="1"/>
    <n v="310290"/>
    <s v="Fertilizers, mineral or chemical nitrogenous, other kinds including mixtures not specified in the foregoing subheadings"/>
    <s v="Other N "/>
    <s v="Other N-fertilizers"/>
    <x v="1"/>
    <x v="2"/>
    <b v="1"/>
    <s v="C00"/>
    <s v="TOTAL CPC"/>
    <n v="0"/>
    <n v="0"/>
    <s v="TOTAL MOT"/>
    <n v="8"/>
    <s v="kg"/>
    <n v="1274740"/>
    <b v="0"/>
    <n v="8"/>
    <s v="kg"/>
    <n v="1274740"/>
    <b v="0"/>
    <n v="1274740"/>
    <b v="0"/>
    <n v="0"/>
    <b v="0"/>
    <s v="1094167.365"/>
    <n v="0"/>
    <s v="1094167.365"/>
    <n v="0"/>
    <b v="0"/>
    <b v="1"/>
  </r>
  <r>
    <s v="C"/>
    <s v="A"/>
    <n v="20190101"/>
    <n v="2019"/>
    <n v="52"/>
    <x v="3"/>
    <n v="180"/>
    <s v="COD"/>
    <x v="1"/>
    <s v="M"/>
    <s v="Import"/>
    <n v="710"/>
    <s v="ZAF"/>
    <x v="30"/>
    <n v="0"/>
    <s v="W00"/>
    <s v="World"/>
    <s v="H4"/>
    <s v="HS"/>
    <b v="1"/>
    <n v="310290"/>
    <s v="Fertilizers, mineral or chemical nitrogenous, other kinds including mixtures not specified in the foregoing subheadings"/>
    <s v="Other N "/>
    <s v="Other N-fertilizers"/>
    <x v="1"/>
    <x v="2"/>
    <b v="1"/>
    <s v="C00"/>
    <s v="TOTAL CPC"/>
    <n v="0"/>
    <n v="0"/>
    <s v="TOTAL MOT"/>
    <n v="8"/>
    <s v="kg"/>
    <n v="371168"/>
    <b v="0"/>
    <n v="8"/>
    <s v="kg"/>
    <n v="371168"/>
    <b v="0"/>
    <n v="371168"/>
    <b v="0"/>
    <n v="0"/>
    <b v="0"/>
    <s v="306430.128"/>
    <n v="0"/>
    <s v="306430.128"/>
    <n v="0"/>
    <b v="0"/>
    <b v="1"/>
  </r>
  <r>
    <s v="C"/>
    <s v="A"/>
    <n v="20190101"/>
    <n v="2019"/>
    <n v="52"/>
    <x v="3"/>
    <n v="180"/>
    <s v="COD"/>
    <x v="1"/>
    <s v="M"/>
    <s v="Import"/>
    <n v="834"/>
    <s v="TZA"/>
    <x v="38"/>
    <n v="0"/>
    <s v="W00"/>
    <s v="World"/>
    <s v="H4"/>
    <s v="HS"/>
    <b v="1"/>
    <n v="310290"/>
    <s v="Fertilizers, mineral or chemical nitrogenous, other kinds including mixtures not specified in the foregoing subheadings"/>
    <s v="Other N "/>
    <s v="Other N-fertilizers"/>
    <x v="1"/>
    <x v="2"/>
    <b v="1"/>
    <s v="C00"/>
    <s v="TOTAL CPC"/>
    <n v="0"/>
    <n v="0"/>
    <s v="TOTAL MOT"/>
    <n v="8"/>
    <s v="kg"/>
    <n v="215000"/>
    <b v="0"/>
    <n v="8"/>
    <s v="kg"/>
    <n v="215000"/>
    <b v="0"/>
    <n v="215000"/>
    <b v="0"/>
    <n v="0"/>
    <b v="0"/>
    <s v="189094.332"/>
    <n v="0"/>
    <s v="189094.332"/>
    <n v="0"/>
    <b v="0"/>
    <b v="1"/>
  </r>
  <r>
    <s v="C"/>
    <s v="A"/>
    <n v="20190101"/>
    <n v="2019"/>
    <n v="52"/>
    <x v="3"/>
    <n v="180"/>
    <s v="COD"/>
    <x v="1"/>
    <s v="M"/>
    <s v="Import"/>
    <n v="894"/>
    <s v="ZMB"/>
    <x v="39"/>
    <n v="0"/>
    <s v="W00"/>
    <s v="World"/>
    <s v="H4"/>
    <s v="HS"/>
    <b v="1"/>
    <n v="310290"/>
    <s v="Fertilizers, mineral or chemical nitrogenous, other kinds including mixtures not specified in the foregoing subheadings"/>
    <s v="Other N "/>
    <s v="Other N-fertilizers"/>
    <x v="1"/>
    <x v="2"/>
    <b v="1"/>
    <s v="C00"/>
    <s v="TOTAL CPC"/>
    <n v="0"/>
    <n v="0"/>
    <s v="TOTAL MOT"/>
    <n v="8"/>
    <s v="kg"/>
    <n v="14184120"/>
    <b v="0"/>
    <n v="8"/>
    <s v="kg"/>
    <n v="14184120"/>
    <b v="0"/>
    <n v="14184120"/>
    <b v="0"/>
    <n v="0"/>
    <b v="0"/>
    <s v="15737933.97"/>
    <n v="0"/>
    <s v="15737933.97"/>
    <n v="0"/>
    <b v="0"/>
    <b v="1"/>
  </r>
  <r>
    <s v="C"/>
    <s v="A"/>
    <n v="20190101"/>
    <n v="2019"/>
    <n v="52"/>
    <x v="3"/>
    <n v="562"/>
    <s v="NER"/>
    <x v="0"/>
    <s v="M"/>
    <s v="Import"/>
    <n v="0"/>
    <s v="W00"/>
    <x v="0"/>
    <n v="0"/>
    <s v="W00"/>
    <s v="World"/>
    <s v="H5"/>
    <s v="HS"/>
    <b v="1"/>
    <n v="310290"/>
    <s v="Fertilizers, mineral or chemical nitrogenous, other kinds including mixtures not specified in the foregoing subheadings"/>
    <s v="Other N "/>
    <s v="Other N-fertilizers"/>
    <x v="1"/>
    <x v="2"/>
    <b v="1"/>
    <s v="C00"/>
    <s v="TOTAL CPC"/>
    <n v="0"/>
    <n v="0"/>
    <s v="TOTAL MOT"/>
    <n v="8"/>
    <s v="kg"/>
    <s v="630230.536"/>
    <b v="1"/>
    <n v="-1"/>
    <s v="N/A"/>
    <n v="0"/>
    <b v="0"/>
    <s v="630230.536"/>
    <b v="1"/>
    <n v="0"/>
    <b v="0"/>
    <s v="332492.985"/>
    <n v="0"/>
    <s v="332492.985"/>
    <n v="6"/>
    <b v="0"/>
    <b v="1"/>
  </r>
  <r>
    <s v="C"/>
    <s v="A"/>
    <n v="20190101"/>
    <n v="2019"/>
    <n v="52"/>
    <x v="3"/>
    <n v="562"/>
    <s v="NER"/>
    <x v="0"/>
    <s v="M"/>
    <s v="Import"/>
    <n v="156"/>
    <s v="CHN"/>
    <x v="1"/>
    <n v="0"/>
    <s v="W00"/>
    <s v="World"/>
    <s v="H5"/>
    <s v="HS"/>
    <b v="1"/>
    <n v="310290"/>
    <s v="Fertilizers, mineral or chemical nitrogenous, other kinds including mixtures not specified in the foregoing subheadings"/>
    <s v="Other N "/>
    <s v="Other N-fertilizers"/>
    <x v="1"/>
    <x v="2"/>
    <b v="1"/>
    <s v="C00"/>
    <s v="TOTAL CPC"/>
    <n v="0"/>
    <n v="0"/>
    <s v="TOTAL MOT"/>
    <n v="8"/>
    <s v="kg"/>
    <s v="35627.607"/>
    <b v="1"/>
    <n v="-1"/>
    <s v="N/A"/>
    <n v="0"/>
    <b v="0"/>
    <s v="35627.607"/>
    <b v="1"/>
    <n v="0"/>
    <b v="0"/>
    <s v="18796.184"/>
    <n v="0"/>
    <s v="18796.184"/>
    <n v="6"/>
    <b v="1"/>
    <b v="0"/>
  </r>
  <r>
    <s v="C"/>
    <s v="A"/>
    <n v="20190101"/>
    <n v="2019"/>
    <n v="52"/>
    <x v="3"/>
    <n v="562"/>
    <s v="NER"/>
    <x v="0"/>
    <s v="M"/>
    <s v="Import"/>
    <n v="566"/>
    <s v="NGA"/>
    <x v="8"/>
    <n v="0"/>
    <s v="W00"/>
    <s v="World"/>
    <s v="H5"/>
    <s v="HS"/>
    <b v="1"/>
    <n v="310290"/>
    <s v="Fertilizers, mineral or chemical nitrogenous, other kinds including mixtures not specified in the foregoing subheadings"/>
    <s v="Other N "/>
    <s v="Other N-fertilizers"/>
    <x v="1"/>
    <x v="2"/>
    <b v="1"/>
    <s v="C00"/>
    <s v="TOTAL CPC"/>
    <n v="0"/>
    <n v="0"/>
    <s v="TOTAL MOT"/>
    <n v="8"/>
    <s v="kg"/>
    <s v="594602.929"/>
    <b v="1"/>
    <n v="-1"/>
    <s v="N/A"/>
    <n v="0"/>
    <b v="0"/>
    <s v="594602.929"/>
    <b v="1"/>
    <n v="0"/>
    <b v="0"/>
    <s v="313696.801"/>
    <n v="0"/>
    <s v="313696.801"/>
    <n v="6"/>
    <b v="1"/>
    <b v="0"/>
  </r>
  <r>
    <s v="C"/>
    <s v="A"/>
    <n v="20190101"/>
    <n v="2019"/>
    <n v="52"/>
    <x v="3"/>
    <n v="180"/>
    <s v="COD"/>
    <x v="1"/>
    <s v="M"/>
    <s v="Import"/>
    <n v="0"/>
    <s v="W00"/>
    <x v="0"/>
    <n v="0"/>
    <s v="W00"/>
    <s v="World"/>
    <s v="H4"/>
    <s v="HS"/>
    <b v="1"/>
    <n v="3103"/>
    <s v="Fertilizers mineral or chemical, phosphatic"/>
    <s v="P"/>
    <s v="P-fertilizers"/>
    <x v="3"/>
    <x v="1"/>
    <b v="0"/>
    <s v="C00"/>
    <s v="TOTAL CPC"/>
    <n v="0"/>
    <n v="0"/>
    <s v="TOTAL MOT"/>
    <n v="8"/>
    <s v="kg"/>
    <n v="358450"/>
    <b v="0"/>
    <n v="8"/>
    <s v="kg"/>
    <n v="358450"/>
    <b v="0"/>
    <n v="358450"/>
    <b v="0"/>
    <n v="0"/>
    <b v="0"/>
    <s v="192675.406"/>
    <n v="0"/>
    <s v="192675.406"/>
    <n v="0"/>
    <b v="0"/>
    <b v="1"/>
  </r>
  <r>
    <s v="C"/>
    <s v="A"/>
    <n v="20190101"/>
    <n v="2019"/>
    <n v="52"/>
    <x v="3"/>
    <n v="180"/>
    <s v="COD"/>
    <x v="1"/>
    <s v="M"/>
    <s v="Import"/>
    <n v="56"/>
    <s v="BEL"/>
    <x v="18"/>
    <n v="0"/>
    <s v="W00"/>
    <s v="World"/>
    <s v="H4"/>
    <s v="HS"/>
    <b v="1"/>
    <n v="3103"/>
    <s v="Fertilizers mineral or chemical, phosphatic"/>
    <s v="P"/>
    <s v="P-fertilizers"/>
    <x v="3"/>
    <x v="1"/>
    <b v="0"/>
    <s v="C00"/>
    <s v="TOTAL CPC"/>
    <n v="0"/>
    <n v="0"/>
    <s v="TOTAL MOT"/>
    <n v="8"/>
    <s v="kg"/>
    <n v="228450"/>
    <b v="0"/>
    <n v="8"/>
    <s v="kg"/>
    <n v="228450"/>
    <b v="0"/>
    <n v="228450"/>
    <b v="0"/>
    <n v="0"/>
    <b v="0"/>
    <s v="131170.925"/>
    <n v="0"/>
    <s v="131170.925"/>
    <n v="0"/>
    <b v="0"/>
    <b v="1"/>
  </r>
  <r>
    <s v="C"/>
    <s v="A"/>
    <n v="20190101"/>
    <n v="2019"/>
    <n v="52"/>
    <x v="3"/>
    <n v="180"/>
    <s v="COD"/>
    <x v="1"/>
    <s v="M"/>
    <s v="Import"/>
    <n v="156"/>
    <s v="CHN"/>
    <x v="1"/>
    <n v="0"/>
    <s v="W00"/>
    <s v="World"/>
    <s v="H4"/>
    <s v="HS"/>
    <b v="1"/>
    <n v="3103"/>
    <s v="Fertilizers mineral or chemical, phosphatic"/>
    <s v="P"/>
    <s v="P-fertilizers"/>
    <x v="3"/>
    <x v="1"/>
    <b v="0"/>
    <s v="C00"/>
    <s v="TOTAL CPC"/>
    <n v="0"/>
    <n v="0"/>
    <s v="TOTAL MOT"/>
    <n v="8"/>
    <s v="kg"/>
    <n v="3000"/>
    <b v="0"/>
    <n v="8"/>
    <s v="kg"/>
    <n v="3000"/>
    <b v="0"/>
    <n v="3000"/>
    <b v="0"/>
    <n v="0"/>
    <b v="0"/>
    <s v="334.6"/>
    <n v="0"/>
    <s v="334.6"/>
    <n v="0"/>
    <b v="0"/>
    <b v="1"/>
  </r>
  <r>
    <s v="C"/>
    <s v="A"/>
    <n v="20190101"/>
    <n v="2019"/>
    <n v="52"/>
    <x v="3"/>
    <n v="180"/>
    <s v="COD"/>
    <x v="1"/>
    <s v="M"/>
    <s v="Import"/>
    <n v="440"/>
    <s v="LTU"/>
    <x v="24"/>
    <n v="0"/>
    <s v="W00"/>
    <s v="World"/>
    <s v="H4"/>
    <s v="HS"/>
    <b v="1"/>
    <n v="3103"/>
    <s v="Fertilizers mineral or chemical, phosphatic"/>
    <s v="P"/>
    <s v="P-fertilizers"/>
    <x v="3"/>
    <x v="1"/>
    <b v="0"/>
    <s v="C00"/>
    <s v="TOTAL CPC"/>
    <n v="0"/>
    <n v="0"/>
    <s v="TOTAL MOT"/>
    <n v="8"/>
    <s v="kg"/>
    <n v="125000"/>
    <b v="0"/>
    <n v="8"/>
    <s v="kg"/>
    <n v="125000"/>
    <b v="0"/>
    <n v="125000"/>
    <b v="0"/>
    <n v="0"/>
    <b v="0"/>
    <s v="59913.19"/>
    <n v="0"/>
    <s v="59913.19"/>
    <n v="0"/>
    <b v="0"/>
    <b v="1"/>
  </r>
  <r>
    <s v="C"/>
    <s v="A"/>
    <n v="20190101"/>
    <n v="2019"/>
    <n v="52"/>
    <x v="3"/>
    <n v="180"/>
    <s v="COD"/>
    <x v="1"/>
    <s v="M"/>
    <s v="Import"/>
    <n v="894"/>
    <s v="ZMB"/>
    <x v="39"/>
    <n v="0"/>
    <s v="W00"/>
    <s v="World"/>
    <s v="H4"/>
    <s v="HS"/>
    <b v="1"/>
    <n v="3103"/>
    <s v="Fertilizers mineral or chemical, phosphatic"/>
    <s v="P"/>
    <s v="P-fertilizers"/>
    <x v="3"/>
    <x v="1"/>
    <b v="0"/>
    <s v="C00"/>
    <s v="TOTAL CPC"/>
    <n v="0"/>
    <n v="0"/>
    <s v="TOTAL MOT"/>
    <n v="8"/>
    <s v="kg"/>
    <n v="2000"/>
    <b v="0"/>
    <n v="8"/>
    <s v="kg"/>
    <n v="2000"/>
    <b v="0"/>
    <n v="2000"/>
    <b v="0"/>
    <n v="0"/>
    <b v="0"/>
    <s v="1256.691"/>
    <n v="0"/>
    <s v="1256.691"/>
    <n v="0"/>
    <b v="0"/>
    <b v="1"/>
  </r>
  <r>
    <s v="C"/>
    <s v="A"/>
    <n v="20190101"/>
    <n v="2019"/>
    <n v="52"/>
    <x v="3"/>
    <n v="180"/>
    <s v="COD"/>
    <x v="1"/>
    <s v="M"/>
    <s v="Import"/>
    <n v="0"/>
    <s v="W00"/>
    <x v="0"/>
    <n v="0"/>
    <s v="W00"/>
    <s v="World"/>
    <s v="H4"/>
    <s v="HS"/>
    <b v="1"/>
    <n v="310310"/>
    <s v="Fertilizers, mineral or chemical phosphatic, superphosphates"/>
    <s v="TSP"/>
    <s v="P-fertilizers"/>
    <x v="4"/>
    <x v="2"/>
    <b v="1"/>
    <s v="C00"/>
    <s v="TOTAL CPC"/>
    <n v="0"/>
    <n v="0"/>
    <s v="TOTAL MOT"/>
    <n v="8"/>
    <s v="kg"/>
    <n v="228200"/>
    <b v="0"/>
    <n v="8"/>
    <s v="kg"/>
    <n v="228200"/>
    <b v="0"/>
    <n v="228200"/>
    <b v="0"/>
    <n v="0"/>
    <b v="0"/>
    <s v="129930.614"/>
    <n v="0"/>
    <s v="129930.614"/>
    <n v="0"/>
    <b v="0"/>
    <b v="1"/>
  </r>
  <r>
    <s v="C"/>
    <s v="A"/>
    <n v="20190101"/>
    <n v="2019"/>
    <n v="52"/>
    <x v="3"/>
    <n v="180"/>
    <s v="COD"/>
    <x v="1"/>
    <s v="M"/>
    <s v="Import"/>
    <n v="56"/>
    <s v="BEL"/>
    <x v="18"/>
    <n v="0"/>
    <s v="W00"/>
    <s v="World"/>
    <s v="H4"/>
    <s v="HS"/>
    <b v="1"/>
    <n v="310310"/>
    <s v="Fertilizers, mineral or chemical phosphatic, superphosphates"/>
    <s v="TSP"/>
    <s v="P-fertilizers"/>
    <x v="4"/>
    <x v="2"/>
    <b v="1"/>
    <s v="C00"/>
    <s v="TOTAL CPC"/>
    <n v="0"/>
    <n v="0"/>
    <s v="TOTAL MOT"/>
    <n v="8"/>
    <s v="kg"/>
    <n v="225200"/>
    <b v="0"/>
    <n v="8"/>
    <s v="kg"/>
    <n v="225200"/>
    <b v="0"/>
    <n v="225200"/>
    <b v="0"/>
    <n v="0"/>
    <b v="0"/>
    <s v="129596.015"/>
    <n v="0"/>
    <s v="129596.015"/>
    <n v="0"/>
    <b v="0"/>
    <b v="1"/>
  </r>
  <r>
    <s v="C"/>
    <s v="A"/>
    <n v="20190101"/>
    <n v="2019"/>
    <n v="52"/>
    <x v="3"/>
    <n v="180"/>
    <s v="COD"/>
    <x v="1"/>
    <s v="M"/>
    <s v="Import"/>
    <n v="156"/>
    <s v="CHN"/>
    <x v="1"/>
    <n v="0"/>
    <s v="W00"/>
    <s v="World"/>
    <s v="H4"/>
    <s v="HS"/>
    <b v="1"/>
    <n v="310310"/>
    <s v="Fertilizers, mineral or chemical phosphatic, superphosphates"/>
    <s v="TSP"/>
    <s v="P-fertilizers"/>
    <x v="4"/>
    <x v="2"/>
    <b v="1"/>
    <s v="C00"/>
    <s v="TOTAL CPC"/>
    <n v="0"/>
    <n v="0"/>
    <s v="TOTAL MOT"/>
    <n v="8"/>
    <s v="kg"/>
    <n v="3000"/>
    <b v="0"/>
    <n v="8"/>
    <s v="kg"/>
    <n v="3000"/>
    <b v="0"/>
    <n v="3000"/>
    <b v="0"/>
    <n v="0"/>
    <b v="0"/>
    <s v="334.6"/>
    <n v="0"/>
    <s v="334.6"/>
    <n v="0"/>
    <b v="0"/>
    <b v="1"/>
  </r>
  <r>
    <s v="C"/>
    <s v="A"/>
    <n v="20190101"/>
    <n v="2019"/>
    <n v="52"/>
    <x v="3"/>
    <n v="180"/>
    <s v="COD"/>
    <x v="1"/>
    <s v="M"/>
    <s v="Import"/>
    <n v="0"/>
    <s v="W00"/>
    <x v="0"/>
    <n v="0"/>
    <s v="W00"/>
    <s v="World"/>
    <s v="H4"/>
    <s v="HS"/>
    <b v="1"/>
    <n v="310390"/>
    <s v="Fertilizers, mineral or chemical phosphatic, n.e.c. in heading no. 3103"/>
    <s v="Other P"/>
    <s v="P-fertilizers"/>
    <x v="3"/>
    <x v="2"/>
    <b v="1"/>
    <s v="C00"/>
    <s v="TOTAL CPC"/>
    <n v="0"/>
    <n v="0"/>
    <s v="TOTAL MOT"/>
    <n v="8"/>
    <s v="kg"/>
    <n v="130250"/>
    <b v="0"/>
    <n v="8"/>
    <s v="kg"/>
    <n v="130250"/>
    <b v="0"/>
    <n v="130250"/>
    <b v="0"/>
    <n v="0"/>
    <b v="0"/>
    <s v="62744.792"/>
    <n v="0"/>
    <s v="62744.792"/>
    <n v="0"/>
    <b v="0"/>
    <b v="1"/>
  </r>
  <r>
    <s v="C"/>
    <s v="A"/>
    <n v="20190101"/>
    <n v="2019"/>
    <n v="52"/>
    <x v="3"/>
    <n v="180"/>
    <s v="COD"/>
    <x v="1"/>
    <s v="M"/>
    <s v="Import"/>
    <n v="56"/>
    <s v="BEL"/>
    <x v="18"/>
    <n v="0"/>
    <s v="W00"/>
    <s v="World"/>
    <s v="H4"/>
    <s v="HS"/>
    <b v="1"/>
    <n v="310390"/>
    <s v="Fertilizers, mineral or chemical phosphatic, n.e.c. in heading no. 3103"/>
    <s v="Other P"/>
    <s v="P-fertilizers"/>
    <x v="3"/>
    <x v="2"/>
    <b v="1"/>
    <s v="C00"/>
    <s v="TOTAL CPC"/>
    <n v="0"/>
    <n v="0"/>
    <s v="TOTAL MOT"/>
    <n v="8"/>
    <s v="kg"/>
    <n v="3250"/>
    <b v="0"/>
    <n v="8"/>
    <s v="kg"/>
    <n v="3250"/>
    <b v="0"/>
    <n v="3250"/>
    <b v="0"/>
    <n v="0"/>
    <b v="0"/>
    <s v="1574.911"/>
    <n v="0"/>
    <s v="1574.911"/>
    <n v="0"/>
    <b v="0"/>
    <b v="1"/>
  </r>
  <r>
    <s v="C"/>
    <s v="A"/>
    <n v="20190101"/>
    <n v="2019"/>
    <n v="52"/>
    <x v="3"/>
    <n v="180"/>
    <s v="COD"/>
    <x v="1"/>
    <s v="M"/>
    <s v="Import"/>
    <n v="440"/>
    <s v="LTU"/>
    <x v="24"/>
    <n v="0"/>
    <s v="W00"/>
    <s v="World"/>
    <s v="H4"/>
    <s v="HS"/>
    <b v="1"/>
    <n v="310390"/>
    <s v="Fertilizers, mineral or chemical phosphatic, n.e.c. in heading no. 3103"/>
    <s v="Other P"/>
    <s v="P-fertilizers"/>
    <x v="3"/>
    <x v="2"/>
    <b v="1"/>
    <s v="C00"/>
    <s v="TOTAL CPC"/>
    <n v="0"/>
    <n v="0"/>
    <s v="TOTAL MOT"/>
    <n v="8"/>
    <s v="kg"/>
    <n v="125000"/>
    <b v="0"/>
    <n v="8"/>
    <s v="kg"/>
    <n v="125000"/>
    <b v="0"/>
    <n v="125000"/>
    <b v="0"/>
    <n v="0"/>
    <b v="0"/>
    <s v="59913.19"/>
    <n v="0"/>
    <s v="59913.19"/>
    <n v="0"/>
    <b v="0"/>
    <b v="1"/>
  </r>
  <r>
    <s v="C"/>
    <s v="A"/>
    <n v="20190101"/>
    <n v="2019"/>
    <n v="52"/>
    <x v="3"/>
    <n v="180"/>
    <s v="COD"/>
    <x v="1"/>
    <s v="M"/>
    <s v="Import"/>
    <n v="894"/>
    <s v="ZMB"/>
    <x v="39"/>
    <n v="0"/>
    <s v="W00"/>
    <s v="World"/>
    <s v="H4"/>
    <s v="HS"/>
    <b v="1"/>
    <n v="310390"/>
    <s v="Fertilizers, mineral or chemical phosphatic, n.e.c. in heading no. 3103"/>
    <s v="Other P"/>
    <s v="P-fertilizers"/>
    <x v="3"/>
    <x v="2"/>
    <b v="1"/>
    <s v="C00"/>
    <s v="TOTAL CPC"/>
    <n v="0"/>
    <n v="0"/>
    <s v="TOTAL MOT"/>
    <n v="8"/>
    <s v="kg"/>
    <n v="2000"/>
    <b v="0"/>
    <n v="8"/>
    <s v="kg"/>
    <n v="2000"/>
    <b v="0"/>
    <n v="2000"/>
    <b v="0"/>
    <n v="0"/>
    <b v="0"/>
    <s v="1256.691"/>
    <n v="0"/>
    <s v="1256.691"/>
    <n v="0"/>
    <b v="0"/>
    <b v="1"/>
  </r>
  <r>
    <s v="C"/>
    <s v="A"/>
    <n v="20190101"/>
    <n v="2019"/>
    <n v="52"/>
    <x v="3"/>
    <n v="180"/>
    <s v="COD"/>
    <x v="1"/>
    <s v="M"/>
    <s v="Import"/>
    <n v="0"/>
    <s v="W00"/>
    <x v="0"/>
    <n v="0"/>
    <s v="W00"/>
    <s v="World"/>
    <s v="H4"/>
    <s v="HS"/>
    <b v="1"/>
    <n v="3104"/>
    <s v="Fertilizers mineral or chemical, potassic"/>
    <s v="K"/>
    <s v="K-fertilizers"/>
    <x v="5"/>
    <x v="1"/>
    <b v="0"/>
    <s v="C00"/>
    <s v="TOTAL CPC"/>
    <n v="0"/>
    <n v="0"/>
    <s v="TOTAL MOT"/>
    <n v="-1"/>
    <s v="N/A"/>
    <n v="0"/>
    <b v="1"/>
    <n v="-1"/>
    <s v="N/A"/>
    <n v="0"/>
    <b v="0"/>
    <n v="0"/>
    <b v="1"/>
    <n v="0"/>
    <b v="0"/>
    <s v="2457393.622"/>
    <n v="0"/>
    <s v="2457393.622"/>
    <n v="6"/>
    <b v="0"/>
    <b v="1"/>
  </r>
  <r>
    <s v="C"/>
    <s v="A"/>
    <n v="20190101"/>
    <n v="2019"/>
    <n v="52"/>
    <x v="3"/>
    <n v="180"/>
    <s v="COD"/>
    <x v="1"/>
    <s v="M"/>
    <s v="Import"/>
    <n v="56"/>
    <s v="BEL"/>
    <x v="18"/>
    <n v="0"/>
    <s v="W00"/>
    <s v="World"/>
    <s v="H4"/>
    <s v="HS"/>
    <b v="1"/>
    <n v="3104"/>
    <s v="Fertilizers mineral or chemical, potassic"/>
    <s v="K"/>
    <s v="K-fertilizers"/>
    <x v="5"/>
    <x v="1"/>
    <b v="0"/>
    <s v="C00"/>
    <s v="TOTAL CPC"/>
    <n v="0"/>
    <n v="0"/>
    <s v="TOTAL MOT"/>
    <n v="8"/>
    <s v="kg"/>
    <n v="1846000"/>
    <b v="0"/>
    <n v="8"/>
    <s v="kg"/>
    <n v="1846000"/>
    <b v="0"/>
    <n v="1846000"/>
    <b v="0"/>
    <n v="0"/>
    <b v="0"/>
    <s v="923398.436"/>
    <n v="0"/>
    <s v="923398.436"/>
    <n v="0"/>
    <b v="0"/>
    <b v="1"/>
  </r>
  <r>
    <s v="C"/>
    <s v="A"/>
    <n v="20190101"/>
    <n v="2019"/>
    <n v="52"/>
    <x v="3"/>
    <n v="180"/>
    <s v="COD"/>
    <x v="1"/>
    <s v="M"/>
    <s v="Import"/>
    <n v="112"/>
    <s v="BLR"/>
    <x v="19"/>
    <n v="0"/>
    <s v="W00"/>
    <s v="World"/>
    <s v="H4"/>
    <s v="HS"/>
    <b v="1"/>
    <n v="3104"/>
    <s v="Fertilizers mineral or chemical, potassic"/>
    <s v="K"/>
    <s v="K-fertilizers"/>
    <x v="5"/>
    <x v="1"/>
    <b v="0"/>
    <s v="C00"/>
    <s v="TOTAL CPC"/>
    <n v="0"/>
    <n v="0"/>
    <s v="TOTAL MOT"/>
    <n v="8"/>
    <s v="kg"/>
    <n v="264000"/>
    <b v="0"/>
    <n v="8"/>
    <s v="kg"/>
    <n v="264000"/>
    <b v="0"/>
    <n v="264000"/>
    <b v="0"/>
    <n v="0"/>
    <b v="0"/>
    <s v="133822.725"/>
    <n v="0"/>
    <s v="133822.725"/>
    <n v="0"/>
    <b v="0"/>
    <b v="1"/>
  </r>
  <r>
    <s v="C"/>
    <s v="A"/>
    <n v="20190101"/>
    <n v="2019"/>
    <n v="52"/>
    <x v="3"/>
    <n v="180"/>
    <s v="COD"/>
    <x v="1"/>
    <s v="M"/>
    <s v="Import"/>
    <n v="124"/>
    <s v="CAN"/>
    <x v="47"/>
    <n v="0"/>
    <s v="W00"/>
    <s v="World"/>
    <s v="H4"/>
    <s v="HS"/>
    <b v="1"/>
    <n v="3104"/>
    <s v="Fertilizers mineral or chemical, potassic"/>
    <s v="K"/>
    <s v="K-fertilizers"/>
    <x v="5"/>
    <x v="1"/>
    <b v="0"/>
    <s v="C00"/>
    <s v="TOTAL CPC"/>
    <n v="0"/>
    <n v="0"/>
    <s v="TOTAL MOT"/>
    <n v="8"/>
    <s v="kg"/>
    <n v="125450"/>
    <b v="0"/>
    <n v="8"/>
    <s v="kg"/>
    <n v="125450"/>
    <b v="0"/>
    <n v="125450"/>
    <b v="0"/>
    <n v="0"/>
    <b v="0"/>
    <s v="83807.943"/>
    <n v="0"/>
    <s v="83807.943"/>
    <n v="0"/>
    <b v="0"/>
    <b v="1"/>
  </r>
  <r>
    <s v="C"/>
    <s v="A"/>
    <n v="20190101"/>
    <n v="2019"/>
    <n v="52"/>
    <x v="3"/>
    <n v="180"/>
    <s v="COD"/>
    <x v="1"/>
    <s v="M"/>
    <s v="Import"/>
    <n v="251"/>
    <s v="FRA"/>
    <x v="3"/>
    <n v="0"/>
    <s v="W00"/>
    <s v="World"/>
    <s v="H4"/>
    <s v="HS"/>
    <b v="1"/>
    <n v="3104"/>
    <s v="Fertilizers mineral or chemical, potassic"/>
    <s v="K"/>
    <s v="K-fertilizers"/>
    <x v="5"/>
    <x v="1"/>
    <b v="0"/>
    <s v="C00"/>
    <s v="TOTAL CPC"/>
    <n v="0"/>
    <n v="0"/>
    <s v="TOTAL MOT"/>
    <n v="-1"/>
    <s v="N/A"/>
    <n v="0"/>
    <b v="1"/>
    <n v="-1"/>
    <s v="N/A"/>
    <n v="0"/>
    <b v="0"/>
    <n v="0"/>
    <b v="1"/>
    <n v="0"/>
    <b v="0"/>
    <s v="145.373"/>
    <n v="0"/>
    <s v="145.373"/>
    <n v="6"/>
    <b v="0"/>
    <b v="1"/>
  </r>
  <r>
    <s v="C"/>
    <s v="A"/>
    <n v="20190101"/>
    <n v="2019"/>
    <n v="52"/>
    <x v="3"/>
    <n v="180"/>
    <s v="COD"/>
    <x v="1"/>
    <s v="M"/>
    <s v="Import"/>
    <n v="276"/>
    <s v="DEU"/>
    <x v="4"/>
    <n v="0"/>
    <s v="W00"/>
    <s v="World"/>
    <s v="H4"/>
    <s v="HS"/>
    <b v="1"/>
    <n v="3104"/>
    <s v="Fertilizers mineral or chemical, potassic"/>
    <s v="K"/>
    <s v="K-fertilizers"/>
    <x v="5"/>
    <x v="1"/>
    <b v="0"/>
    <s v="C00"/>
    <s v="TOTAL CPC"/>
    <n v="0"/>
    <n v="0"/>
    <s v="TOTAL MOT"/>
    <n v="8"/>
    <s v="kg"/>
    <n v="234747"/>
    <b v="0"/>
    <n v="8"/>
    <s v="kg"/>
    <n v="234747"/>
    <b v="0"/>
    <n v="234747"/>
    <b v="0"/>
    <n v="0"/>
    <b v="0"/>
    <s v="109292.095"/>
    <n v="0"/>
    <s v="109292.095"/>
    <n v="0"/>
    <b v="0"/>
    <b v="1"/>
  </r>
  <r>
    <s v="C"/>
    <s v="A"/>
    <n v="20190101"/>
    <n v="2019"/>
    <n v="52"/>
    <x v="3"/>
    <n v="180"/>
    <s v="COD"/>
    <x v="1"/>
    <s v="M"/>
    <s v="Import"/>
    <n v="504"/>
    <s v="MAR"/>
    <x v="43"/>
    <n v="0"/>
    <s v="W00"/>
    <s v="World"/>
    <s v="H4"/>
    <s v="HS"/>
    <b v="1"/>
    <n v="3104"/>
    <s v="Fertilizers mineral or chemical, potassic"/>
    <s v="K"/>
    <s v="K-fertilizers"/>
    <x v="5"/>
    <x v="1"/>
    <b v="0"/>
    <s v="C00"/>
    <s v="TOTAL CPC"/>
    <n v="0"/>
    <n v="0"/>
    <s v="TOTAL MOT"/>
    <n v="8"/>
    <s v="kg"/>
    <n v="1103400"/>
    <b v="0"/>
    <n v="8"/>
    <s v="kg"/>
    <n v="1103400"/>
    <b v="0"/>
    <n v="1103400"/>
    <b v="0"/>
    <n v="0"/>
    <b v="0"/>
    <s v="496746.525"/>
    <n v="0"/>
    <s v="496746.525"/>
    <n v="0"/>
    <b v="0"/>
    <b v="1"/>
  </r>
  <r>
    <s v="C"/>
    <s v="A"/>
    <n v="20190101"/>
    <n v="2019"/>
    <n v="52"/>
    <x v="3"/>
    <n v="180"/>
    <s v="COD"/>
    <x v="1"/>
    <s v="M"/>
    <s v="Import"/>
    <n v="643"/>
    <s v="RUS"/>
    <x v="9"/>
    <n v="0"/>
    <s v="W00"/>
    <s v="World"/>
    <s v="H4"/>
    <s v="HS"/>
    <b v="1"/>
    <n v="3104"/>
    <s v="Fertilizers mineral or chemical, potassic"/>
    <s v="K"/>
    <s v="K-fertilizers"/>
    <x v="5"/>
    <x v="1"/>
    <b v="0"/>
    <s v="C00"/>
    <s v="TOTAL CPC"/>
    <n v="0"/>
    <n v="0"/>
    <s v="TOTAL MOT"/>
    <n v="8"/>
    <s v="kg"/>
    <n v="506000"/>
    <b v="0"/>
    <n v="8"/>
    <s v="kg"/>
    <n v="506000"/>
    <b v="0"/>
    <n v="506000"/>
    <b v="0"/>
    <n v="0"/>
    <b v="0"/>
    <s v="231937.219"/>
    <n v="0"/>
    <s v="231937.219"/>
    <n v="0"/>
    <b v="0"/>
    <b v="1"/>
  </r>
  <r>
    <s v="C"/>
    <s v="A"/>
    <n v="20190101"/>
    <n v="2019"/>
    <n v="52"/>
    <x v="3"/>
    <n v="180"/>
    <s v="COD"/>
    <x v="1"/>
    <s v="M"/>
    <s v="Import"/>
    <n v="699"/>
    <s v="IND"/>
    <x v="11"/>
    <n v="0"/>
    <s v="W00"/>
    <s v="World"/>
    <s v="H4"/>
    <s v="HS"/>
    <b v="1"/>
    <n v="3104"/>
    <s v="Fertilizers mineral or chemical, potassic"/>
    <s v="K"/>
    <s v="K-fertilizers"/>
    <x v="5"/>
    <x v="1"/>
    <b v="0"/>
    <s v="C00"/>
    <s v="TOTAL CPC"/>
    <n v="0"/>
    <n v="0"/>
    <s v="TOTAL MOT"/>
    <n v="8"/>
    <s v="kg"/>
    <n v="100"/>
    <b v="0"/>
    <n v="8"/>
    <s v="kg"/>
    <n v="100"/>
    <b v="0"/>
    <n v="100"/>
    <b v="0"/>
    <n v="0"/>
    <b v="0"/>
    <s v="33.507"/>
    <n v="0"/>
    <s v="33.507"/>
    <n v="0"/>
    <b v="0"/>
    <b v="1"/>
  </r>
  <r>
    <s v="C"/>
    <s v="A"/>
    <n v="20190101"/>
    <n v="2019"/>
    <n v="52"/>
    <x v="3"/>
    <n v="180"/>
    <s v="COD"/>
    <x v="1"/>
    <s v="M"/>
    <s v="Import"/>
    <n v="710"/>
    <s v="ZAF"/>
    <x v="30"/>
    <n v="0"/>
    <s v="W00"/>
    <s v="World"/>
    <s v="H4"/>
    <s v="HS"/>
    <b v="1"/>
    <n v="3104"/>
    <s v="Fertilizers mineral or chemical, potassic"/>
    <s v="K"/>
    <s v="K-fertilizers"/>
    <x v="5"/>
    <x v="1"/>
    <b v="0"/>
    <s v="C00"/>
    <s v="TOTAL CPC"/>
    <n v="0"/>
    <n v="0"/>
    <s v="TOTAL MOT"/>
    <n v="8"/>
    <s v="kg"/>
    <n v="73515"/>
    <b v="0"/>
    <n v="8"/>
    <s v="kg"/>
    <n v="73515"/>
    <b v="0"/>
    <n v="73515"/>
    <b v="0"/>
    <n v="0"/>
    <b v="0"/>
    <s v="52820.26"/>
    <n v="0"/>
    <s v="52820.26"/>
    <n v="0"/>
    <b v="0"/>
    <b v="1"/>
  </r>
  <r>
    <s v="C"/>
    <s v="A"/>
    <n v="20190101"/>
    <n v="2019"/>
    <n v="52"/>
    <x v="3"/>
    <n v="180"/>
    <s v="COD"/>
    <x v="1"/>
    <s v="M"/>
    <s v="Import"/>
    <n v="757"/>
    <s v="CHE"/>
    <x v="31"/>
    <n v="0"/>
    <s v="W00"/>
    <s v="World"/>
    <s v="H4"/>
    <s v="HS"/>
    <b v="1"/>
    <n v="3104"/>
    <s v="Fertilizers mineral or chemical, potassic"/>
    <s v="K"/>
    <s v="K-fertilizers"/>
    <x v="5"/>
    <x v="1"/>
    <b v="0"/>
    <s v="C00"/>
    <s v="TOTAL CPC"/>
    <n v="0"/>
    <n v="0"/>
    <s v="TOTAL MOT"/>
    <n v="8"/>
    <s v="kg"/>
    <n v="1001700"/>
    <b v="0"/>
    <n v="8"/>
    <s v="kg"/>
    <n v="1001700"/>
    <b v="0"/>
    <n v="1001700"/>
    <b v="0"/>
    <n v="0"/>
    <b v="0"/>
    <s v="425389.539"/>
    <n v="0"/>
    <s v="425389.539"/>
    <n v="0"/>
    <b v="0"/>
    <b v="1"/>
  </r>
  <r>
    <s v="C"/>
    <s v="A"/>
    <n v="20190101"/>
    <n v="2019"/>
    <n v="52"/>
    <x v="3"/>
    <n v="562"/>
    <s v="NER"/>
    <x v="0"/>
    <s v="M"/>
    <s v="Import"/>
    <n v="0"/>
    <s v="W00"/>
    <x v="0"/>
    <n v="0"/>
    <s v="W00"/>
    <s v="World"/>
    <s v="H5"/>
    <s v="HS"/>
    <b v="1"/>
    <n v="3104"/>
    <s v="Fertilizers mineral or chemical, potassic"/>
    <s v="K"/>
    <s v="K-fertilizers"/>
    <x v="5"/>
    <x v="1"/>
    <b v="0"/>
    <s v="C00"/>
    <s v="TOTAL CPC"/>
    <n v="0"/>
    <n v="0"/>
    <s v="TOTAL MOT"/>
    <n v="8"/>
    <s v="kg"/>
    <s v="5478047.706"/>
    <b v="1"/>
    <n v="-1"/>
    <s v="N/A"/>
    <n v="0"/>
    <b v="0"/>
    <s v="5478047.706"/>
    <b v="1"/>
    <n v="0"/>
    <b v="0"/>
    <s v="1781061.078"/>
    <n v="0"/>
    <s v="1781061.078"/>
    <n v="6"/>
    <b v="0"/>
    <b v="1"/>
  </r>
  <r>
    <s v="C"/>
    <s v="A"/>
    <n v="20190101"/>
    <n v="2019"/>
    <n v="52"/>
    <x v="3"/>
    <n v="562"/>
    <s v="NER"/>
    <x v="0"/>
    <s v="M"/>
    <s v="Import"/>
    <n v="156"/>
    <s v="CHN"/>
    <x v="1"/>
    <n v="0"/>
    <s v="W00"/>
    <s v="World"/>
    <s v="H5"/>
    <s v="HS"/>
    <b v="1"/>
    <n v="3104"/>
    <s v="Fertilizers mineral or chemical, potassic"/>
    <s v="K"/>
    <s v="K-fertilizers"/>
    <x v="5"/>
    <x v="1"/>
    <b v="0"/>
    <s v="C00"/>
    <s v="TOTAL CPC"/>
    <n v="0"/>
    <n v="0"/>
    <s v="TOTAL MOT"/>
    <n v="8"/>
    <s v="kg"/>
    <s v="1711931.774"/>
    <b v="1"/>
    <n v="-1"/>
    <s v="N/A"/>
    <n v="0"/>
    <b v="0"/>
    <s v="1711931.774"/>
    <b v="1"/>
    <n v="0"/>
    <b v="0"/>
    <s v="556595.199"/>
    <n v="0"/>
    <s v="556595.199"/>
    <n v="6"/>
    <b v="0"/>
    <b v="1"/>
  </r>
  <r>
    <s v="C"/>
    <s v="A"/>
    <n v="20190101"/>
    <n v="2019"/>
    <n v="52"/>
    <x v="3"/>
    <n v="562"/>
    <s v="NER"/>
    <x v="0"/>
    <s v="M"/>
    <s v="Import"/>
    <n v="440"/>
    <s v="LTU"/>
    <x v="24"/>
    <n v="0"/>
    <s v="W00"/>
    <s v="World"/>
    <s v="H5"/>
    <s v="HS"/>
    <b v="1"/>
    <n v="3104"/>
    <s v="Fertilizers mineral or chemical, potassic"/>
    <s v="K"/>
    <s v="K-fertilizers"/>
    <x v="5"/>
    <x v="1"/>
    <b v="0"/>
    <s v="C00"/>
    <s v="TOTAL CPC"/>
    <n v="0"/>
    <n v="0"/>
    <s v="TOTAL MOT"/>
    <n v="8"/>
    <s v="kg"/>
    <s v="2482221.48"/>
    <b v="1"/>
    <n v="-1"/>
    <s v="N/A"/>
    <n v="0"/>
    <b v="0"/>
    <s v="2482221.48"/>
    <b v="1"/>
    <n v="0"/>
    <b v="0"/>
    <s v="807037.16"/>
    <n v="0"/>
    <s v="807037.16"/>
    <n v="6"/>
    <b v="0"/>
    <b v="1"/>
  </r>
  <r>
    <s v="C"/>
    <s v="A"/>
    <n v="20190101"/>
    <n v="2019"/>
    <n v="52"/>
    <x v="3"/>
    <n v="562"/>
    <s v="NER"/>
    <x v="0"/>
    <s v="M"/>
    <s v="Import"/>
    <n v="784"/>
    <s v="ARE"/>
    <x v="32"/>
    <n v="0"/>
    <s v="W00"/>
    <s v="World"/>
    <s v="H5"/>
    <s v="HS"/>
    <b v="1"/>
    <n v="3104"/>
    <s v="Fertilizers mineral or chemical, potassic"/>
    <s v="K"/>
    <s v="K-fertilizers"/>
    <x v="5"/>
    <x v="1"/>
    <b v="0"/>
    <s v="C00"/>
    <s v="TOTAL CPC"/>
    <n v="0"/>
    <n v="0"/>
    <s v="TOTAL MOT"/>
    <n v="8"/>
    <s v="kg"/>
    <s v="1283894.451"/>
    <b v="1"/>
    <n v="-1"/>
    <s v="N/A"/>
    <n v="0"/>
    <b v="0"/>
    <s v="1283894.451"/>
    <b v="1"/>
    <n v="0"/>
    <b v="0"/>
    <s v="417428.719"/>
    <n v="0"/>
    <s v="417428.719"/>
    <n v="6"/>
    <b v="0"/>
    <b v="1"/>
  </r>
  <r>
    <s v="C"/>
    <s v="A"/>
    <n v="20190101"/>
    <n v="2019"/>
    <n v="52"/>
    <x v="3"/>
    <n v="180"/>
    <s v="COD"/>
    <x v="1"/>
    <s v="M"/>
    <s v="Import"/>
    <n v="0"/>
    <s v="W00"/>
    <x v="0"/>
    <n v="0"/>
    <s v="W00"/>
    <s v="World"/>
    <s v="H4"/>
    <s v="HS"/>
    <b v="1"/>
    <n v="310420"/>
    <s v="Fertilizers, mineral or chemical potassic, potassium chloride"/>
    <s v="Potassium Chloride"/>
    <s v="K-fertilizers"/>
    <x v="5"/>
    <x v="2"/>
    <b v="1"/>
    <s v="C00"/>
    <s v="TOTAL CPC"/>
    <n v="0"/>
    <n v="0"/>
    <s v="TOTAL MOT"/>
    <n v="8"/>
    <s v="kg"/>
    <n v="5154902"/>
    <b v="0"/>
    <n v="8"/>
    <s v="kg"/>
    <n v="5154902"/>
    <b v="0"/>
    <n v="5154902"/>
    <b v="0"/>
    <n v="0"/>
    <b v="0"/>
    <s v="2457194.324"/>
    <n v="0"/>
    <s v="2457194.324"/>
    <n v="0"/>
    <b v="0"/>
    <b v="1"/>
  </r>
  <r>
    <s v="C"/>
    <s v="A"/>
    <n v="20190101"/>
    <n v="2019"/>
    <n v="52"/>
    <x v="3"/>
    <n v="180"/>
    <s v="COD"/>
    <x v="1"/>
    <s v="M"/>
    <s v="Import"/>
    <n v="56"/>
    <s v="BEL"/>
    <x v="18"/>
    <n v="0"/>
    <s v="W00"/>
    <s v="World"/>
    <s v="H4"/>
    <s v="HS"/>
    <b v="1"/>
    <n v="310420"/>
    <s v="Fertilizers, mineral or chemical potassic, potassium chloride"/>
    <s v="Potassium Chloride"/>
    <s v="K-fertilizers"/>
    <x v="5"/>
    <x v="2"/>
    <b v="1"/>
    <s v="C00"/>
    <s v="TOTAL CPC"/>
    <n v="0"/>
    <n v="0"/>
    <s v="TOTAL MOT"/>
    <n v="8"/>
    <s v="kg"/>
    <n v="1846000"/>
    <b v="0"/>
    <n v="8"/>
    <s v="kg"/>
    <n v="1846000"/>
    <b v="0"/>
    <n v="1846000"/>
    <b v="0"/>
    <n v="0"/>
    <b v="0"/>
    <s v="923398.436"/>
    <n v="0"/>
    <s v="923398.436"/>
    <n v="0"/>
    <b v="0"/>
    <b v="1"/>
  </r>
  <r>
    <s v="C"/>
    <s v="A"/>
    <n v="20190101"/>
    <n v="2019"/>
    <n v="52"/>
    <x v="3"/>
    <n v="180"/>
    <s v="COD"/>
    <x v="1"/>
    <s v="M"/>
    <s v="Import"/>
    <n v="112"/>
    <s v="BLR"/>
    <x v="19"/>
    <n v="0"/>
    <s v="W00"/>
    <s v="World"/>
    <s v="H4"/>
    <s v="HS"/>
    <b v="1"/>
    <n v="310420"/>
    <s v="Fertilizers, mineral or chemical potassic, potassium chloride"/>
    <s v="Potassium Chloride"/>
    <s v="K-fertilizers"/>
    <x v="5"/>
    <x v="2"/>
    <b v="1"/>
    <s v="C00"/>
    <s v="TOTAL CPC"/>
    <n v="0"/>
    <n v="0"/>
    <s v="TOTAL MOT"/>
    <n v="8"/>
    <s v="kg"/>
    <n v="264000"/>
    <b v="0"/>
    <n v="8"/>
    <s v="kg"/>
    <n v="264000"/>
    <b v="0"/>
    <n v="264000"/>
    <b v="0"/>
    <n v="0"/>
    <b v="0"/>
    <s v="133822.725"/>
    <n v="0"/>
    <s v="133822.725"/>
    <n v="0"/>
    <b v="0"/>
    <b v="1"/>
  </r>
  <r>
    <s v="C"/>
    <s v="A"/>
    <n v="20190101"/>
    <n v="2019"/>
    <n v="52"/>
    <x v="3"/>
    <n v="180"/>
    <s v="COD"/>
    <x v="1"/>
    <s v="M"/>
    <s v="Import"/>
    <n v="124"/>
    <s v="CAN"/>
    <x v="47"/>
    <n v="0"/>
    <s v="W00"/>
    <s v="World"/>
    <s v="H4"/>
    <s v="HS"/>
    <b v="1"/>
    <n v="310420"/>
    <s v="Fertilizers, mineral or chemical potassic, potassium chloride"/>
    <s v="Potassium Chloride"/>
    <s v="K-fertilizers"/>
    <x v="5"/>
    <x v="2"/>
    <b v="1"/>
    <s v="C00"/>
    <s v="TOTAL CPC"/>
    <n v="0"/>
    <n v="0"/>
    <s v="TOTAL MOT"/>
    <n v="8"/>
    <s v="kg"/>
    <n v="125450"/>
    <b v="0"/>
    <n v="8"/>
    <s v="kg"/>
    <n v="125450"/>
    <b v="0"/>
    <n v="125450"/>
    <b v="0"/>
    <n v="0"/>
    <b v="0"/>
    <s v="83807.943"/>
    <n v="0"/>
    <s v="83807.943"/>
    <n v="0"/>
    <b v="0"/>
    <b v="1"/>
  </r>
  <r>
    <s v="C"/>
    <s v="A"/>
    <n v="20190101"/>
    <n v="2019"/>
    <n v="52"/>
    <x v="3"/>
    <n v="180"/>
    <s v="COD"/>
    <x v="1"/>
    <s v="M"/>
    <s v="Import"/>
    <n v="276"/>
    <s v="DEU"/>
    <x v="4"/>
    <n v="0"/>
    <s v="W00"/>
    <s v="World"/>
    <s v="H4"/>
    <s v="HS"/>
    <b v="1"/>
    <n v="310420"/>
    <s v="Fertilizers, mineral or chemical potassic, potassium chloride"/>
    <s v="Potassium Chloride"/>
    <s v="K-fertilizers"/>
    <x v="5"/>
    <x v="2"/>
    <b v="1"/>
    <s v="C00"/>
    <s v="TOTAL CPC"/>
    <n v="0"/>
    <n v="0"/>
    <s v="TOTAL MOT"/>
    <n v="8"/>
    <s v="kg"/>
    <n v="234747"/>
    <b v="0"/>
    <n v="8"/>
    <s v="kg"/>
    <n v="234747"/>
    <b v="0"/>
    <n v="234747"/>
    <b v="0"/>
    <n v="0"/>
    <b v="0"/>
    <s v="109292.095"/>
    <n v="0"/>
    <s v="109292.095"/>
    <n v="0"/>
    <b v="0"/>
    <b v="1"/>
  </r>
  <r>
    <s v="C"/>
    <s v="A"/>
    <n v="20190101"/>
    <n v="2019"/>
    <n v="52"/>
    <x v="3"/>
    <n v="180"/>
    <s v="COD"/>
    <x v="1"/>
    <s v="M"/>
    <s v="Import"/>
    <n v="504"/>
    <s v="MAR"/>
    <x v="43"/>
    <n v="0"/>
    <s v="W00"/>
    <s v="World"/>
    <s v="H4"/>
    <s v="HS"/>
    <b v="1"/>
    <n v="310420"/>
    <s v="Fertilizers, mineral or chemical potassic, potassium chloride"/>
    <s v="Potassium Chloride"/>
    <s v="K-fertilizers"/>
    <x v="5"/>
    <x v="2"/>
    <b v="1"/>
    <s v="C00"/>
    <s v="TOTAL CPC"/>
    <n v="0"/>
    <n v="0"/>
    <s v="TOTAL MOT"/>
    <n v="8"/>
    <s v="kg"/>
    <n v="1103400"/>
    <b v="0"/>
    <n v="8"/>
    <s v="kg"/>
    <n v="1103400"/>
    <b v="0"/>
    <n v="1103400"/>
    <b v="0"/>
    <n v="0"/>
    <b v="0"/>
    <s v="496746.525"/>
    <n v="0"/>
    <s v="496746.525"/>
    <n v="0"/>
    <b v="0"/>
    <b v="1"/>
  </r>
  <r>
    <s v="C"/>
    <s v="A"/>
    <n v="20190101"/>
    <n v="2019"/>
    <n v="52"/>
    <x v="3"/>
    <n v="180"/>
    <s v="COD"/>
    <x v="1"/>
    <s v="M"/>
    <s v="Import"/>
    <n v="643"/>
    <s v="RUS"/>
    <x v="9"/>
    <n v="0"/>
    <s v="W00"/>
    <s v="World"/>
    <s v="H4"/>
    <s v="HS"/>
    <b v="1"/>
    <n v="310420"/>
    <s v="Fertilizers, mineral or chemical potassic, potassium chloride"/>
    <s v="Potassium Chloride"/>
    <s v="K-fertilizers"/>
    <x v="5"/>
    <x v="2"/>
    <b v="1"/>
    <s v="C00"/>
    <s v="TOTAL CPC"/>
    <n v="0"/>
    <n v="0"/>
    <s v="TOTAL MOT"/>
    <n v="8"/>
    <s v="kg"/>
    <n v="506000"/>
    <b v="0"/>
    <n v="8"/>
    <s v="kg"/>
    <n v="506000"/>
    <b v="0"/>
    <n v="506000"/>
    <b v="0"/>
    <n v="0"/>
    <b v="0"/>
    <s v="231937.219"/>
    <n v="0"/>
    <s v="231937.219"/>
    <n v="0"/>
    <b v="0"/>
    <b v="1"/>
  </r>
  <r>
    <s v="C"/>
    <s v="A"/>
    <n v="20190101"/>
    <n v="2019"/>
    <n v="52"/>
    <x v="3"/>
    <n v="180"/>
    <s v="COD"/>
    <x v="1"/>
    <s v="M"/>
    <s v="Import"/>
    <n v="699"/>
    <s v="IND"/>
    <x v="11"/>
    <n v="0"/>
    <s v="W00"/>
    <s v="World"/>
    <s v="H4"/>
    <s v="HS"/>
    <b v="1"/>
    <n v="310420"/>
    <s v="Fertilizers, mineral or chemical potassic, potassium chloride"/>
    <s v="Potassium Chloride"/>
    <s v="K-fertilizers"/>
    <x v="5"/>
    <x v="2"/>
    <b v="1"/>
    <s v="C00"/>
    <s v="TOTAL CPC"/>
    <n v="0"/>
    <n v="0"/>
    <s v="TOTAL MOT"/>
    <n v="8"/>
    <s v="kg"/>
    <n v="100"/>
    <b v="0"/>
    <n v="8"/>
    <s v="kg"/>
    <n v="100"/>
    <b v="0"/>
    <n v="100"/>
    <b v="0"/>
    <n v="0"/>
    <b v="0"/>
    <s v="33.507"/>
    <n v="0"/>
    <s v="33.507"/>
    <n v="0"/>
    <b v="0"/>
    <b v="1"/>
  </r>
  <r>
    <s v="C"/>
    <s v="A"/>
    <n v="20190101"/>
    <n v="2019"/>
    <n v="52"/>
    <x v="3"/>
    <n v="180"/>
    <s v="COD"/>
    <x v="1"/>
    <s v="M"/>
    <s v="Import"/>
    <n v="710"/>
    <s v="ZAF"/>
    <x v="30"/>
    <n v="0"/>
    <s v="W00"/>
    <s v="World"/>
    <s v="H4"/>
    <s v="HS"/>
    <b v="1"/>
    <n v="310420"/>
    <s v="Fertilizers, mineral or chemical potassic, potassium chloride"/>
    <s v="Potassium Chloride"/>
    <s v="K-fertilizers"/>
    <x v="5"/>
    <x v="2"/>
    <b v="1"/>
    <s v="C00"/>
    <s v="TOTAL CPC"/>
    <n v="0"/>
    <n v="0"/>
    <s v="TOTAL MOT"/>
    <n v="8"/>
    <s v="kg"/>
    <n v="73505"/>
    <b v="0"/>
    <n v="8"/>
    <s v="kg"/>
    <n v="73505"/>
    <b v="0"/>
    <n v="73505"/>
    <b v="0"/>
    <n v="0"/>
    <b v="0"/>
    <s v="52766.335"/>
    <n v="0"/>
    <s v="52766.335"/>
    <n v="0"/>
    <b v="0"/>
    <b v="1"/>
  </r>
  <r>
    <s v="C"/>
    <s v="A"/>
    <n v="20190101"/>
    <n v="2019"/>
    <n v="52"/>
    <x v="3"/>
    <n v="180"/>
    <s v="COD"/>
    <x v="1"/>
    <s v="M"/>
    <s v="Import"/>
    <n v="757"/>
    <s v="CHE"/>
    <x v="31"/>
    <n v="0"/>
    <s v="W00"/>
    <s v="World"/>
    <s v="H4"/>
    <s v="HS"/>
    <b v="1"/>
    <n v="310420"/>
    <s v="Fertilizers, mineral or chemical potassic, potassium chloride"/>
    <s v="Potassium Chloride"/>
    <s v="K-fertilizers"/>
    <x v="5"/>
    <x v="2"/>
    <b v="1"/>
    <s v="C00"/>
    <s v="TOTAL CPC"/>
    <n v="0"/>
    <n v="0"/>
    <s v="TOTAL MOT"/>
    <n v="8"/>
    <s v="kg"/>
    <n v="1001700"/>
    <b v="0"/>
    <n v="8"/>
    <s v="kg"/>
    <n v="1001700"/>
    <b v="0"/>
    <n v="1001700"/>
    <b v="0"/>
    <n v="0"/>
    <b v="0"/>
    <s v="425389.539"/>
    <n v="0"/>
    <s v="425389.539"/>
    <n v="0"/>
    <b v="0"/>
    <b v="1"/>
  </r>
  <r>
    <s v="C"/>
    <s v="A"/>
    <n v="20190101"/>
    <n v="2019"/>
    <n v="52"/>
    <x v="3"/>
    <n v="562"/>
    <s v="NER"/>
    <x v="0"/>
    <s v="M"/>
    <s v="Import"/>
    <n v="0"/>
    <s v="W00"/>
    <x v="0"/>
    <n v="0"/>
    <s v="W00"/>
    <s v="World"/>
    <s v="H5"/>
    <s v="HS"/>
    <b v="1"/>
    <n v="310420"/>
    <s v="Fertilizers, mineral or chemical potassic, potassium chloride"/>
    <s v="Potassium Chloride"/>
    <s v="K-fertilizers"/>
    <x v="5"/>
    <x v="2"/>
    <b v="1"/>
    <s v="C00"/>
    <s v="TOTAL CPC"/>
    <n v="0"/>
    <n v="0"/>
    <s v="TOTAL MOT"/>
    <n v="8"/>
    <s v="kg"/>
    <s v="5478047.706"/>
    <b v="1"/>
    <n v="-1"/>
    <s v="N/A"/>
    <n v="0"/>
    <b v="0"/>
    <s v="5478047.706"/>
    <b v="1"/>
    <n v="0"/>
    <b v="0"/>
    <s v="1781061.078"/>
    <n v="0"/>
    <s v="1781061.078"/>
    <n v="6"/>
    <b v="0"/>
    <b v="1"/>
  </r>
  <r>
    <s v="C"/>
    <s v="A"/>
    <n v="20190101"/>
    <n v="2019"/>
    <n v="52"/>
    <x v="3"/>
    <n v="562"/>
    <s v="NER"/>
    <x v="0"/>
    <s v="M"/>
    <s v="Import"/>
    <n v="156"/>
    <s v="CHN"/>
    <x v="1"/>
    <n v="0"/>
    <s v="W00"/>
    <s v="World"/>
    <s v="H5"/>
    <s v="HS"/>
    <b v="1"/>
    <n v="310420"/>
    <s v="Fertilizers, mineral or chemical potassic, potassium chloride"/>
    <s v="Potassium Chloride"/>
    <s v="K-fertilizers"/>
    <x v="5"/>
    <x v="2"/>
    <b v="1"/>
    <s v="C00"/>
    <s v="TOTAL CPC"/>
    <n v="0"/>
    <n v="0"/>
    <s v="TOTAL MOT"/>
    <n v="8"/>
    <s v="kg"/>
    <s v="1711931.774"/>
    <b v="1"/>
    <n v="-1"/>
    <s v="N/A"/>
    <n v="0"/>
    <b v="0"/>
    <s v="1711931.774"/>
    <b v="1"/>
    <n v="0"/>
    <b v="0"/>
    <s v="556595.199"/>
    <n v="0"/>
    <s v="556595.199"/>
    <n v="6"/>
    <b v="1"/>
    <b v="0"/>
  </r>
  <r>
    <s v="C"/>
    <s v="A"/>
    <n v="20190101"/>
    <n v="2019"/>
    <n v="52"/>
    <x v="3"/>
    <n v="562"/>
    <s v="NER"/>
    <x v="0"/>
    <s v="M"/>
    <s v="Import"/>
    <n v="440"/>
    <s v="LTU"/>
    <x v="24"/>
    <n v="0"/>
    <s v="W00"/>
    <s v="World"/>
    <s v="H5"/>
    <s v="HS"/>
    <b v="1"/>
    <n v="310420"/>
    <s v="Fertilizers, mineral or chemical potassic, potassium chloride"/>
    <s v="Potassium Chloride"/>
    <s v="K-fertilizers"/>
    <x v="5"/>
    <x v="2"/>
    <b v="1"/>
    <s v="C00"/>
    <s v="TOTAL CPC"/>
    <n v="0"/>
    <n v="0"/>
    <s v="TOTAL MOT"/>
    <n v="8"/>
    <s v="kg"/>
    <s v="2482221.48"/>
    <b v="1"/>
    <n v="-1"/>
    <s v="N/A"/>
    <n v="0"/>
    <b v="0"/>
    <s v="2482221.48"/>
    <b v="1"/>
    <n v="0"/>
    <b v="0"/>
    <s v="807037.16"/>
    <n v="0"/>
    <s v="807037.16"/>
    <n v="6"/>
    <b v="1"/>
    <b v="0"/>
  </r>
  <r>
    <s v="C"/>
    <s v="A"/>
    <n v="20190101"/>
    <n v="2019"/>
    <n v="52"/>
    <x v="3"/>
    <n v="562"/>
    <s v="NER"/>
    <x v="0"/>
    <s v="M"/>
    <s v="Import"/>
    <n v="784"/>
    <s v="ARE"/>
    <x v="32"/>
    <n v="0"/>
    <s v="W00"/>
    <s v="World"/>
    <s v="H5"/>
    <s v="HS"/>
    <b v="1"/>
    <n v="310420"/>
    <s v="Fertilizers, mineral or chemical potassic, potassium chloride"/>
    <s v="Potassium Chloride"/>
    <s v="K-fertilizers"/>
    <x v="5"/>
    <x v="2"/>
    <b v="1"/>
    <s v="C00"/>
    <s v="TOTAL CPC"/>
    <n v="0"/>
    <n v="0"/>
    <s v="TOTAL MOT"/>
    <n v="8"/>
    <s v="kg"/>
    <s v="1283894.451"/>
    <b v="1"/>
    <n v="-1"/>
    <s v="N/A"/>
    <n v="0"/>
    <b v="0"/>
    <s v="1283894.451"/>
    <b v="1"/>
    <n v="0"/>
    <b v="0"/>
    <s v="417428.719"/>
    <n v="0"/>
    <s v="417428.719"/>
    <n v="6"/>
    <b v="1"/>
    <b v="0"/>
  </r>
  <r>
    <s v="C"/>
    <s v="A"/>
    <n v="20190101"/>
    <n v="2019"/>
    <n v="52"/>
    <x v="3"/>
    <n v="180"/>
    <s v="COD"/>
    <x v="1"/>
    <s v="M"/>
    <s v="Import"/>
    <n v="0"/>
    <s v="W00"/>
    <x v="0"/>
    <n v="0"/>
    <s v="W00"/>
    <s v="World"/>
    <s v="H4"/>
    <s v="HS"/>
    <b v="1"/>
    <n v="310430"/>
    <s v="Fertilizers, mineral or chemical potassic, potassium sulphate"/>
    <s v="SOP"/>
    <s v="K-fertilizers"/>
    <x v="5"/>
    <x v="2"/>
    <b v="1"/>
    <s v="C00"/>
    <s v="TOTAL CPC"/>
    <n v="0"/>
    <n v="0"/>
    <s v="TOTAL MOT"/>
    <n v="-1"/>
    <s v="N/A"/>
    <n v="0"/>
    <b v="1"/>
    <n v="8"/>
    <s v="kg"/>
    <n v="11"/>
    <b v="0"/>
    <n v="0"/>
    <b v="1"/>
    <n v="0"/>
    <b v="0"/>
    <s v="199.298"/>
    <n v="0"/>
    <s v="199.298"/>
    <n v="6"/>
    <b v="0"/>
    <b v="1"/>
  </r>
  <r>
    <s v="C"/>
    <s v="A"/>
    <n v="20190101"/>
    <n v="2019"/>
    <n v="52"/>
    <x v="3"/>
    <n v="180"/>
    <s v="COD"/>
    <x v="1"/>
    <s v="M"/>
    <s v="Import"/>
    <n v="251"/>
    <s v="FRA"/>
    <x v="3"/>
    <n v="0"/>
    <s v="W00"/>
    <s v="World"/>
    <s v="H4"/>
    <s v="HS"/>
    <b v="1"/>
    <n v="310430"/>
    <s v="Fertilizers, mineral or chemical potassic, potassium sulphate"/>
    <s v="SOP"/>
    <s v="K-fertilizers"/>
    <x v="5"/>
    <x v="2"/>
    <b v="1"/>
    <s v="C00"/>
    <s v="TOTAL CPC"/>
    <n v="0"/>
    <n v="0"/>
    <s v="TOTAL MOT"/>
    <n v="-1"/>
    <s v="N/A"/>
    <n v="0"/>
    <b v="1"/>
    <n v="8"/>
    <s v="kg"/>
    <n v="1"/>
    <b v="0"/>
    <n v="0"/>
    <b v="1"/>
    <n v="0"/>
    <b v="0"/>
    <s v="145.373"/>
    <n v="0"/>
    <s v="145.373"/>
    <n v="6"/>
    <b v="0"/>
    <b v="1"/>
  </r>
  <r>
    <s v="C"/>
    <s v="A"/>
    <n v="20190101"/>
    <n v="2019"/>
    <n v="52"/>
    <x v="3"/>
    <n v="180"/>
    <s v="COD"/>
    <x v="1"/>
    <s v="M"/>
    <s v="Import"/>
    <n v="710"/>
    <s v="ZAF"/>
    <x v="30"/>
    <n v="0"/>
    <s v="W00"/>
    <s v="World"/>
    <s v="H4"/>
    <s v="HS"/>
    <b v="1"/>
    <n v="310430"/>
    <s v="Fertilizers, mineral or chemical potassic, potassium sulphate"/>
    <s v="SOP"/>
    <s v="K-fertilizers"/>
    <x v="5"/>
    <x v="2"/>
    <b v="1"/>
    <s v="C00"/>
    <s v="TOTAL CPC"/>
    <n v="0"/>
    <n v="0"/>
    <s v="TOTAL MOT"/>
    <n v="8"/>
    <s v="kg"/>
    <n v="10"/>
    <b v="0"/>
    <n v="8"/>
    <s v="kg"/>
    <n v="10"/>
    <b v="0"/>
    <n v="10"/>
    <b v="0"/>
    <n v="0"/>
    <b v="0"/>
    <s v="53.925"/>
    <n v="0"/>
    <s v="53.925"/>
    <n v="0"/>
    <b v="0"/>
    <b v="1"/>
  </r>
  <r>
    <s v="C"/>
    <s v="A"/>
    <n v="20190101"/>
    <n v="2019"/>
    <n v="52"/>
    <x v="3"/>
    <n v="180"/>
    <s v="COD"/>
    <x v="1"/>
    <s v="M"/>
    <s v="Import"/>
    <n v="0"/>
    <s v="W00"/>
    <x v="0"/>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7731558"/>
    <b v="0"/>
    <n v="8"/>
    <s v="kg"/>
    <n v="7731558"/>
    <b v="0"/>
    <n v="7731558"/>
    <b v="0"/>
    <n v="0"/>
    <b v="0"/>
    <s v="4365177.318"/>
    <n v="0"/>
    <s v="4365177.318"/>
    <n v="0"/>
    <b v="0"/>
    <b v="1"/>
  </r>
  <r>
    <s v="C"/>
    <s v="A"/>
    <n v="20190101"/>
    <n v="2019"/>
    <n v="52"/>
    <x v="3"/>
    <n v="180"/>
    <s v="COD"/>
    <x v="1"/>
    <s v="M"/>
    <s v="Import"/>
    <n v="24"/>
    <s v="AGO"/>
    <x v="17"/>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045725"/>
    <b v="0"/>
    <n v="8"/>
    <s v="kg"/>
    <n v="1045725"/>
    <b v="0"/>
    <n v="1045725"/>
    <b v="0"/>
    <n v="0"/>
    <b v="0"/>
    <s v="118083.104"/>
    <n v="0"/>
    <s v="118083.104"/>
    <n v="0"/>
    <b v="0"/>
    <b v="1"/>
  </r>
  <r>
    <s v="C"/>
    <s v="A"/>
    <n v="20190101"/>
    <n v="2019"/>
    <n v="52"/>
    <x v="3"/>
    <n v="180"/>
    <s v="COD"/>
    <x v="1"/>
    <s v="M"/>
    <s v="Import"/>
    <n v="56"/>
    <s v="BEL"/>
    <x v="18"/>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40760"/>
    <b v="0"/>
    <n v="8"/>
    <s v="kg"/>
    <n v="340760"/>
    <b v="0"/>
    <n v="340760"/>
    <b v="0"/>
    <n v="0"/>
    <b v="0"/>
    <s v="216863.315"/>
    <n v="0"/>
    <s v="216863.315"/>
    <n v="0"/>
    <b v="0"/>
    <b v="1"/>
  </r>
  <r>
    <s v="C"/>
    <s v="A"/>
    <n v="20190101"/>
    <n v="2019"/>
    <n v="52"/>
    <x v="3"/>
    <n v="180"/>
    <s v="COD"/>
    <x v="1"/>
    <s v="M"/>
    <s v="Import"/>
    <n v="156"/>
    <s v="CHN"/>
    <x v="1"/>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52509"/>
    <b v="0"/>
    <n v="8"/>
    <s v="kg"/>
    <n v="352509"/>
    <b v="0"/>
    <n v="352509"/>
    <b v="0"/>
    <n v="0"/>
    <b v="0"/>
    <s v="106632.106"/>
    <n v="0"/>
    <s v="106632.106"/>
    <n v="0"/>
    <b v="0"/>
    <b v="1"/>
  </r>
  <r>
    <s v="C"/>
    <s v="A"/>
    <n v="20190101"/>
    <n v="2019"/>
    <n v="52"/>
    <x v="3"/>
    <n v="180"/>
    <s v="COD"/>
    <x v="1"/>
    <s v="M"/>
    <s v="Import"/>
    <n v="276"/>
    <s v="DEU"/>
    <x v="4"/>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0500"/>
    <b v="0"/>
    <n v="8"/>
    <s v="kg"/>
    <n v="10500"/>
    <b v="0"/>
    <n v="10500"/>
    <b v="0"/>
    <n v="0"/>
    <b v="0"/>
    <s v="27253.582"/>
    <n v="0"/>
    <s v="27253.582"/>
    <n v="0"/>
    <b v="0"/>
    <b v="1"/>
  </r>
  <r>
    <s v="C"/>
    <s v="A"/>
    <n v="20190101"/>
    <n v="2019"/>
    <n v="52"/>
    <x v="3"/>
    <n v="180"/>
    <s v="COD"/>
    <x v="1"/>
    <s v="M"/>
    <s v="Import"/>
    <n v="380"/>
    <s v="ITA"/>
    <x v="20"/>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4195"/>
    <b v="0"/>
    <n v="8"/>
    <s v="kg"/>
    <n v="4195"/>
    <b v="0"/>
    <n v="4195"/>
    <b v="0"/>
    <n v="0"/>
    <b v="0"/>
    <s v="2459.663"/>
    <n v="0"/>
    <s v="2459.663"/>
    <n v="0"/>
    <b v="0"/>
    <b v="1"/>
  </r>
  <r>
    <s v="C"/>
    <s v="A"/>
    <n v="20190101"/>
    <n v="2019"/>
    <n v="52"/>
    <x v="3"/>
    <n v="180"/>
    <s v="COD"/>
    <x v="1"/>
    <s v="M"/>
    <s v="Import"/>
    <n v="504"/>
    <s v="MAR"/>
    <x v="43"/>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002640"/>
    <b v="0"/>
    <n v="8"/>
    <s v="kg"/>
    <n v="1002640"/>
    <b v="0"/>
    <n v="1002640"/>
    <b v="0"/>
    <n v="0"/>
    <b v="0"/>
    <s v="524270.353"/>
    <n v="0"/>
    <s v="524270.353"/>
    <n v="0"/>
    <b v="0"/>
    <b v="1"/>
  </r>
  <r>
    <s v="C"/>
    <s v="A"/>
    <n v="20190101"/>
    <n v="2019"/>
    <n v="52"/>
    <x v="3"/>
    <n v="180"/>
    <s v="COD"/>
    <x v="1"/>
    <s v="M"/>
    <s v="Import"/>
    <n v="528"/>
    <s v="NLD"/>
    <x v="7"/>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475"/>
    <b v="0"/>
    <n v="8"/>
    <s v="kg"/>
    <n v="1475"/>
    <b v="0"/>
    <n v="1475"/>
    <b v="0"/>
    <n v="0"/>
    <b v="0"/>
    <s v="784.771"/>
    <n v="0"/>
    <s v="784.771"/>
    <n v="0"/>
    <b v="0"/>
    <b v="1"/>
  </r>
  <r>
    <s v="C"/>
    <s v="A"/>
    <n v="20190101"/>
    <n v="2019"/>
    <n v="52"/>
    <x v="3"/>
    <n v="180"/>
    <s v="COD"/>
    <x v="1"/>
    <s v="M"/>
    <s v="Import"/>
    <n v="643"/>
    <s v="RUS"/>
    <x v="9"/>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777288"/>
    <b v="0"/>
    <n v="8"/>
    <s v="kg"/>
    <n v="777288"/>
    <b v="0"/>
    <n v="777288"/>
    <b v="0"/>
    <n v="0"/>
    <b v="0"/>
    <s v="546363.206"/>
    <n v="0"/>
    <s v="546363.206"/>
    <n v="0"/>
    <b v="0"/>
    <b v="1"/>
  </r>
  <r>
    <s v="C"/>
    <s v="A"/>
    <n v="20190101"/>
    <n v="2019"/>
    <n v="52"/>
    <x v="3"/>
    <n v="180"/>
    <s v="COD"/>
    <x v="1"/>
    <s v="M"/>
    <s v="Import"/>
    <n v="682"/>
    <s v="SAU"/>
    <x v="48"/>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97000"/>
    <b v="0"/>
    <n v="8"/>
    <s v="kg"/>
    <n v="297000"/>
    <b v="0"/>
    <n v="297000"/>
    <b v="0"/>
    <n v="0"/>
    <b v="0"/>
    <s v="168139.642"/>
    <n v="0"/>
    <s v="168139.642"/>
    <n v="0"/>
    <b v="0"/>
    <b v="1"/>
  </r>
  <r>
    <s v="C"/>
    <s v="A"/>
    <n v="20190101"/>
    <n v="2019"/>
    <n v="52"/>
    <x v="3"/>
    <n v="180"/>
    <s v="COD"/>
    <x v="1"/>
    <s v="M"/>
    <s v="Import"/>
    <n v="710"/>
    <s v="ZAF"/>
    <x v="30"/>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095403"/>
    <b v="0"/>
    <n v="8"/>
    <s v="kg"/>
    <n v="3095403"/>
    <b v="0"/>
    <n v="3095403"/>
    <b v="0"/>
    <n v="0"/>
    <b v="0"/>
    <s v="2111139.806"/>
    <n v="0"/>
    <s v="2111139.806"/>
    <n v="0"/>
    <b v="0"/>
    <b v="1"/>
  </r>
  <r>
    <s v="C"/>
    <s v="A"/>
    <n v="20190101"/>
    <n v="2019"/>
    <n v="52"/>
    <x v="3"/>
    <n v="180"/>
    <s v="COD"/>
    <x v="1"/>
    <s v="M"/>
    <s v="Import"/>
    <n v="792"/>
    <s v="TUR"/>
    <x v="33"/>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96000"/>
    <b v="0"/>
    <n v="8"/>
    <s v="kg"/>
    <n v="96000"/>
    <b v="0"/>
    <n v="96000"/>
    <b v="0"/>
    <n v="0"/>
    <b v="0"/>
    <s v="68515.657"/>
    <n v="0"/>
    <s v="68515.657"/>
    <n v="0"/>
    <b v="0"/>
    <b v="1"/>
  </r>
  <r>
    <s v="C"/>
    <s v="A"/>
    <n v="20190101"/>
    <n v="2019"/>
    <n v="52"/>
    <x v="3"/>
    <n v="180"/>
    <s v="COD"/>
    <x v="1"/>
    <s v="M"/>
    <s v="Import"/>
    <n v="800"/>
    <s v="UGA"/>
    <x v="34"/>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50000"/>
    <b v="0"/>
    <n v="8"/>
    <s v="kg"/>
    <n v="50000"/>
    <b v="0"/>
    <n v="50000"/>
    <b v="0"/>
    <n v="0"/>
    <b v="0"/>
    <s v="33331.109"/>
    <n v="0"/>
    <s v="33331.109"/>
    <n v="0"/>
    <b v="0"/>
    <b v="1"/>
  </r>
  <r>
    <s v="C"/>
    <s v="A"/>
    <n v="20190101"/>
    <n v="2019"/>
    <n v="52"/>
    <x v="3"/>
    <n v="180"/>
    <s v="COD"/>
    <x v="1"/>
    <s v="M"/>
    <s v="Import"/>
    <n v="842"/>
    <s v="USA"/>
    <x v="15"/>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563"/>
    <b v="0"/>
    <n v="8"/>
    <s v="kg"/>
    <n v="1563"/>
    <b v="0"/>
    <n v="1563"/>
    <b v="0"/>
    <n v="0"/>
    <b v="0"/>
    <s v="747.793"/>
    <n v="0"/>
    <s v="747.793"/>
    <n v="0"/>
    <b v="0"/>
    <b v="1"/>
  </r>
  <r>
    <s v="C"/>
    <s v="A"/>
    <n v="20190101"/>
    <n v="2019"/>
    <n v="52"/>
    <x v="3"/>
    <n v="180"/>
    <s v="COD"/>
    <x v="1"/>
    <s v="M"/>
    <s v="Import"/>
    <n v="894"/>
    <s v="ZMB"/>
    <x v="39"/>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656500"/>
    <b v="0"/>
    <n v="8"/>
    <s v="kg"/>
    <n v="656500"/>
    <b v="0"/>
    <n v="656500"/>
    <b v="0"/>
    <n v="0"/>
    <b v="0"/>
    <s v="440593.212"/>
    <n v="0"/>
    <s v="440593.212"/>
    <n v="0"/>
    <b v="0"/>
    <b v="1"/>
  </r>
  <r>
    <s v="C"/>
    <s v="A"/>
    <n v="20190101"/>
    <n v="2019"/>
    <n v="52"/>
    <x v="3"/>
    <n v="562"/>
    <s v="NER"/>
    <x v="0"/>
    <s v="M"/>
    <s v="Import"/>
    <n v="0"/>
    <s v="W00"/>
    <x v="0"/>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s v="17168564.534"/>
    <b v="1"/>
    <n v="-1"/>
    <s v="N/A"/>
    <n v="0"/>
    <b v="0"/>
    <s v="17168564.534"/>
    <b v="1"/>
    <n v="0"/>
    <b v="0"/>
    <s v="7553202.946"/>
    <n v="0"/>
    <s v="7553202.946"/>
    <n v="6"/>
    <b v="0"/>
    <b v="1"/>
  </r>
  <r>
    <s v="C"/>
    <s v="A"/>
    <n v="20190101"/>
    <n v="2019"/>
    <n v="52"/>
    <x v="3"/>
    <n v="562"/>
    <s v="NER"/>
    <x v="0"/>
    <s v="M"/>
    <s v="Import"/>
    <n v="156"/>
    <s v="CHN"/>
    <x v="1"/>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s v="80092.405"/>
    <b v="1"/>
    <n v="-1"/>
    <s v="N/A"/>
    <n v="0"/>
    <b v="0"/>
    <s v="80092.405"/>
    <b v="1"/>
    <n v="0"/>
    <b v="0"/>
    <s v="43145.353"/>
    <n v="0"/>
    <s v="43145.353"/>
    <n v="6"/>
    <b v="0"/>
    <b v="1"/>
  </r>
  <r>
    <s v="C"/>
    <s v="A"/>
    <n v="20190101"/>
    <n v="2019"/>
    <n v="52"/>
    <x v="3"/>
    <n v="562"/>
    <s v="NER"/>
    <x v="0"/>
    <s v="M"/>
    <s v="Import"/>
    <n v="251"/>
    <s v="FRA"/>
    <x v="3"/>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s v="825.417"/>
    <b v="1"/>
    <n v="-1"/>
    <s v="N/A"/>
    <n v="0"/>
    <b v="0"/>
    <s v="825.417"/>
    <b v="1"/>
    <n v="0"/>
    <b v="0"/>
    <s v="1293.532"/>
    <n v="0"/>
    <s v="1293.532"/>
    <n v="6"/>
    <b v="0"/>
    <b v="1"/>
  </r>
  <r>
    <s v="C"/>
    <s v="A"/>
    <n v="20190101"/>
    <n v="2019"/>
    <n v="52"/>
    <x v="3"/>
    <n v="562"/>
    <s v="NER"/>
    <x v="0"/>
    <s v="M"/>
    <s v="Import"/>
    <n v="266"/>
    <s v="GAB"/>
    <x v="40"/>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s v="127.05"/>
    <b v="1"/>
    <n v="-1"/>
    <s v="N/A"/>
    <n v="0"/>
    <b v="0"/>
    <s v="127.05"/>
    <b v="1"/>
    <n v="0"/>
    <b v="0"/>
    <s v="383.696"/>
    <n v="0"/>
    <s v="383.696"/>
    <n v="6"/>
    <b v="0"/>
    <b v="1"/>
  </r>
  <r>
    <s v="C"/>
    <s v="A"/>
    <n v="20190101"/>
    <n v="2019"/>
    <n v="52"/>
    <x v="3"/>
    <n v="562"/>
    <s v="NER"/>
    <x v="0"/>
    <s v="M"/>
    <s v="Import"/>
    <n v="384"/>
    <s v="CIV"/>
    <x v="6"/>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s v="2198635.709"/>
    <b v="1"/>
    <n v="-1"/>
    <s v="N/A"/>
    <n v="0"/>
    <b v="0"/>
    <s v="2198635.709"/>
    <b v="1"/>
    <n v="0"/>
    <b v="0"/>
    <s v="1184393.368"/>
    <n v="0"/>
    <s v="1184393.368"/>
    <n v="6"/>
    <b v="0"/>
    <b v="1"/>
  </r>
  <r>
    <s v="C"/>
    <s v="A"/>
    <n v="20190101"/>
    <n v="2019"/>
    <n v="52"/>
    <x v="3"/>
    <n v="562"/>
    <s v="NER"/>
    <x v="0"/>
    <s v="M"/>
    <s v="Import"/>
    <n v="504"/>
    <s v="MAR"/>
    <x v="43"/>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s v="18993.872"/>
    <b v="1"/>
    <n v="-1"/>
    <s v="N/A"/>
    <n v="0"/>
    <b v="0"/>
    <s v="18993.872"/>
    <b v="1"/>
    <n v="0"/>
    <b v="0"/>
    <s v="10231.898"/>
    <n v="0"/>
    <s v="10231.898"/>
    <n v="6"/>
    <b v="0"/>
    <b v="1"/>
  </r>
  <r>
    <s v="C"/>
    <s v="A"/>
    <n v="20190101"/>
    <n v="2019"/>
    <n v="52"/>
    <x v="3"/>
    <n v="562"/>
    <s v="NER"/>
    <x v="0"/>
    <s v="M"/>
    <s v="Import"/>
    <n v="566"/>
    <s v="NGA"/>
    <x v="8"/>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s v="85497.802"/>
    <b v="1"/>
    <n v="-1"/>
    <s v="N/A"/>
    <n v="0"/>
    <b v="0"/>
    <s v="85497.802"/>
    <b v="1"/>
    <n v="0"/>
    <b v="0"/>
    <s v="215755.009"/>
    <n v="0"/>
    <s v="215755.009"/>
    <n v="6"/>
    <b v="0"/>
    <b v="1"/>
  </r>
  <r>
    <s v="C"/>
    <s v="A"/>
    <n v="20190101"/>
    <n v="2019"/>
    <n v="52"/>
    <x v="3"/>
    <n v="562"/>
    <s v="NER"/>
    <x v="0"/>
    <s v="M"/>
    <s v="Import"/>
    <n v="724"/>
    <s v="ESP"/>
    <x v="12"/>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s v="83072.642"/>
    <b v="1"/>
    <n v="-1"/>
    <s v="N/A"/>
    <n v="0"/>
    <b v="0"/>
    <s v="83072.642"/>
    <b v="1"/>
    <n v="0"/>
    <b v="0"/>
    <s v="44750.791"/>
    <n v="0"/>
    <s v="44750.791"/>
    <n v="6"/>
    <b v="0"/>
    <b v="1"/>
  </r>
  <r>
    <s v="C"/>
    <s v="A"/>
    <n v="20190101"/>
    <n v="2019"/>
    <n v="52"/>
    <x v="3"/>
    <n v="562"/>
    <s v="NER"/>
    <x v="0"/>
    <s v="M"/>
    <s v="Import"/>
    <n v="842"/>
    <s v="USA"/>
    <x v="15"/>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s v="14690463.105"/>
    <b v="1"/>
    <n v="-1"/>
    <s v="N/A"/>
    <n v="0"/>
    <b v="0"/>
    <s v="14690463.105"/>
    <b v="1"/>
    <n v="0"/>
    <b v="0"/>
    <s v="6047400.944"/>
    <n v="0"/>
    <s v="6047400.944"/>
    <n v="6"/>
    <b v="0"/>
    <b v="1"/>
  </r>
  <r>
    <s v="C"/>
    <s v="A"/>
    <n v="20190101"/>
    <n v="2019"/>
    <n v="52"/>
    <x v="3"/>
    <n v="562"/>
    <s v="NER"/>
    <x v="0"/>
    <s v="M"/>
    <s v="Import"/>
    <n v="854"/>
    <s v="BFA"/>
    <x v="16"/>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s v="10856.53"/>
    <b v="1"/>
    <n v="-1"/>
    <s v="N/A"/>
    <n v="0"/>
    <b v="0"/>
    <s v="10856.53"/>
    <b v="1"/>
    <n v="0"/>
    <b v="0"/>
    <s v="5848.355"/>
    <n v="0"/>
    <s v="5848.355"/>
    <n v="6"/>
    <b v="0"/>
    <b v="1"/>
  </r>
  <r>
    <s v="C"/>
    <s v="A"/>
    <n v="20190101"/>
    <n v="2019"/>
    <n v="52"/>
    <x v="3"/>
    <n v="562"/>
    <s v="NER"/>
    <x v="0"/>
    <s v="M"/>
    <s v="Import"/>
    <n v="0"/>
    <s v="W00"/>
    <x v="0"/>
    <n v="0"/>
    <s v="W00"/>
    <s v="World"/>
    <s v="H5"/>
    <s v="HS"/>
    <b v="1"/>
    <n v="310510"/>
    <s v="Fertilizers, mineral or chemical in tablets or similar forms or in packages of a gross weight not exceeding 10kg"/>
    <s v="Other NPK"/>
    <s v="NPKs"/>
    <x v="6"/>
    <x v="2"/>
    <b v="1"/>
    <s v="C00"/>
    <s v="TOTAL CPC"/>
    <n v="0"/>
    <n v="0"/>
    <s v="TOTAL MOT"/>
    <n v="8"/>
    <s v="kg"/>
    <s v="66994.564"/>
    <b v="1"/>
    <n v="-1"/>
    <s v="N/A"/>
    <n v="0"/>
    <b v="0"/>
    <s v="66994.564"/>
    <b v="1"/>
    <n v="0"/>
    <b v="0"/>
    <s v="202325.642"/>
    <n v="0"/>
    <s v="202325.642"/>
    <n v="6"/>
    <b v="0"/>
    <b v="1"/>
  </r>
  <r>
    <s v="C"/>
    <s v="A"/>
    <n v="20190101"/>
    <n v="2019"/>
    <n v="52"/>
    <x v="3"/>
    <n v="562"/>
    <s v="NER"/>
    <x v="0"/>
    <s v="M"/>
    <s v="Import"/>
    <n v="266"/>
    <s v="GAB"/>
    <x v="40"/>
    <n v="0"/>
    <s v="W00"/>
    <s v="World"/>
    <s v="H5"/>
    <s v="HS"/>
    <b v="1"/>
    <n v="310510"/>
    <s v="Fertilizers, mineral or chemical in tablets or similar forms or in packages of a gross weight not exceeding 10kg"/>
    <s v="Other NPK"/>
    <s v="NPKs"/>
    <x v="6"/>
    <x v="2"/>
    <b v="1"/>
    <s v="C00"/>
    <s v="TOTAL CPC"/>
    <n v="0"/>
    <n v="0"/>
    <s v="TOTAL MOT"/>
    <n v="8"/>
    <s v="kg"/>
    <s v="127.05"/>
    <b v="1"/>
    <n v="-1"/>
    <s v="N/A"/>
    <n v="0"/>
    <b v="0"/>
    <s v="127.05"/>
    <b v="1"/>
    <n v="0"/>
    <b v="0"/>
    <s v="383.696"/>
    <n v="0"/>
    <s v="383.696"/>
    <n v="6"/>
    <b v="1"/>
    <b v="0"/>
  </r>
  <r>
    <s v="C"/>
    <s v="A"/>
    <n v="20190101"/>
    <n v="2019"/>
    <n v="52"/>
    <x v="3"/>
    <n v="562"/>
    <s v="NER"/>
    <x v="0"/>
    <s v="M"/>
    <s v="Import"/>
    <n v="566"/>
    <s v="NGA"/>
    <x v="8"/>
    <n v="0"/>
    <s v="W00"/>
    <s v="World"/>
    <s v="H5"/>
    <s v="HS"/>
    <b v="1"/>
    <n v="310510"/>
    <s v="Fertilizers, mineral or chemical in tablets or similar forms or in packages of a gross weight not exceeding 10kg"/>
    <s v="Other NPK"/>
    <s v="NPKs"/>
    <x v="6"/>
    <x v="2"/>
    <b v="1"/>
    <s v="C00"/>
    <s v="TOTAL CPC"/>
    <n v="0"/>
    <n v="0"/>
    <s v="TOTAL MOT"/>
    <n v="8"/>
    <s v="kg"/>
    <s v="66867.514"/>
    <b v="1"/>
    <n v="-1"/>
    <s v="N/A"/>
    <n v="0"/>
    <b v="0"/>
    <s v="66867.514"/>
    <b v="1"/>
    <n v="0"/>
    <b v="0"/>
    <s v="201941.946"/>
    <n v="0"/>
    <s v="201941.946"/>
    <n v="6"/>
    <b v="1"/>
    <b v="0"/>
  </r>
  <r>
    <s v="C"/>
    <s v="A"/>
    <n v="20190101"/>
    <n v="2019"/>
    <n v="52"/>
    <x v="3"/>
    <n v="180"/>
    <s v="COD"/>
    <x v="1"/>
    <s v="M"/>
    <s v="Import"/>
    <n v="0"/>
    <s v="W00"/>
    <x v="0"/>
    <n v="0"/>
    <s v="W00"/>
    <s v="World"/>
    <s v="H4"/>
    <s v="HS"/>
    <b v="1"/>
    <n v="310520"/>
    <s v="Fertilizers, mineral or chemical containing the three fertilizing elements nitrogen, phosphorus and potassium"/>
    <s v="NPK"/>
    <s v="NPKs"/>
    <x v="6"/>
    <x v="2"/>
    <b v="1"/>
    <s v="C00"/>
    <s v="TOTAL CPC"/>
    <n v="0"/>
    <n v="0"/>
    <s v="TOTAL MOT"/>
    <n v="8"/>
    <s v="kg"/>
    <n v="6268953"/>
    <b v="0"/>
    <n v="8"/>
    <s v="kg"/>
    <n v="6268953"/>
    <b v="0"/>
    <n v="6268953"/>
    <b v="0"/>
    <n v="0"/>
    <b v="0"/>
    <s v="3498325.739"/>
    <n v="0"/>
    <s v="3498325.739"/>
    <n v="0"/>
    <b v="0"/>
    <b v="1"/>
  </r>
  <r>
    <s v="C"/>
    <s v="A"/>
    <n v="20190101"/>
    <n v="2019"/>
    <n v="52"/>
    <x v="3"/>
    <n v="180"/>
    <s v="COD"/>
    <x v="1"/>
    <s v="M"/>
    <s v="Import"/>
    <n v="24"/>
    <s v="AGO"/>
    <x v="17"/>
    <n v="0"/>
    <s v="W00"/>
    <s v="World"/>
    <s v="H4"/>
    <s v="HS"/>
    <b v="1"/>
    <n v="310520"/>
    <s v="Fertilizers, mineral or chemical containing the three fertilizing elements nitrogen, phosphorus and potassium"/>
    <s v="NPK"/>
    <s v="NPKs"/>
    <x v="6"/>
    <x v="2"/>
    <b v="1"/>
    <s v="C00"/>
    <s v="TOTAL CPC"/>
    <n v="0"/>
    <n v="0"/>
    <s v="TOTAL MOT"/>
    <n v="8"/>
    <s v="kg"/>
    <n v="1045725"/>
    <b v="0"/>
    <n v="8"/>
    <s v="kg"/>
    <n v="1045725"/>
    <b v="0"/>
    <n v="1045725"/>
    <b v="0"/>
    <n v="0"/>
    <b v="0"/>
    <s v="118083.104"/>
    <n v="0"/>
    <s v="118083.104"/>
    <n v="0"/>
    <b v="0"/>
    <b v="1"/>
  </r>
  <r>
    <s v="C"/>
    <s v="A"/>
    <n v="20190101"/>
    <n v="2019"/>
    <n v="52"/>
    <x v="3"/>
    <n v="180"/>
    <s v="COD"/>
    <x v="1"/>
    <s v="M"/>
    <s v="Import"/>
    <n v="56"/>
    <s v="BEL"/>
    <x v="18"/>
    <n v="0"/>
    <s v="W00"/>
    <s v="World"/>
    <s v="H4"/>
    <s v="HS"/>
    <b v="1"/>
    <n v="310520"/>
    <s v="Fertilizers, mineral or chemical containing the three fertilizing elements nitrogen, phosphorus and potassium"/>
    <s v="NPK"/>
    <s v="NPKs"/>
    <x v="6"/>
    <x v="2"/>
    <b v="1"/>
    <s v="C00"/>
    <s v="TOTAL CPC"/>
    <n v="0"/>
    <n v="0"/>
    <s v="TOTAL MOT"/>
    <n v="8"/>
    <s v="kg"/>
    <n v="331000"/>
    <b v="0"/>
    <n v="8"/>
    <s v="kg"/>
    <n v="331000"/>
    <b v="0"/>
    <n v="331000"/>
    <b v="0"/>
    <n v="0"/>
    <b v="0"/>
    <s v="196387.871"/>
    <n v="0"/>
    <s v="196387.871"/>
    <n v="0"/>
    <b v="0"/>
    <b v="1"/>
  </r>
  <r>
    <s v="C"/>
    <s v="A"/>
    <n v="20190101"/>
    <n v="2019"/>
    <n v="52"/>
    <x v="3"/>
    <n v="180"/>
    <s v="COD"/>
    <x v="1"/>
    <s v="M"/>
    <s v="Import"/>
    <n v="156"/>
    <s v="CHN"/>
    <x v="1"/>
    <n v="0"/>
    <s v="W00"/>
    <s v="World"/>
    <s v="H4"/>
    <s v="HS"/>
    <b v="1"/>
    <n v="310520"/>
    <s v="Fertilizers, mineral or chemical containing the three fertilizing elements nitrogen, phosphorus and potassium"/>
    <s v="NPK"/>
    <s v="NPKs"/>
    <x v="6"/>
    <x v="2"/>
    <b v="1"/>
    <s v="C00"/>
    <s v="TOTAL CPC"/>
    <n v="0"/>
    <n v="0"/>
    <s v="TOTAL MOT"/>
    <n v="8"/>
    <s v="kg"/>
    <n v="352509"/>
    <b v="0"/>
    <n v="8"/>
    <s v="kg"/>
    <n v="352509"/>
    <b v="0"/>
    <n v="352509"/>
    <b v="0"/>
    <n v="0"/>
    <b v="0"/>
    <s v="106632.106"/>
    <n v="0"/>
    <s v="106632.106"/>
    <n v="0"/>
    <b v="0"/>
    <b v="1"/>
  </r>
  <r>
    <s v="C"/>
    <s v="A"/>
    <n v="20190101"/>
    <n v="2019"/>
    <n v="52"/>
    <x v="3"/>
    <n v="180"/>
    <s v="COD"/>
    <x v="1"/>
    <s v="M"/>
    <s v="Import"/>
    <n v="276"/>
    <s v="DEU"/>
    <x v="4"/>
    <n v="0"/>
    <s v="W00"/>
    <s v="World"/>
    <s v="H4"/>
    <s v="HS"/>
    <b v="1"/>
    <n v="310520"/>
    <s v="Fertilizers, mineral or chemical containing the three fertilizing elements nitrogen, phosphorus and potassium"/>
    <s v="NPK"/>
    <s v="NPKs"/>
    <x v="6"/>
    <x v="2"/>
    <b v="1"/>
    <s v="C00"/>
    <s v="TOTAL CPC"/>
    <n v="0"/>
    <n v="0"/>
    <s v="TOTAL MOT"/>
    <n v="8"/>
    <s v="kg"/>
    <n v="10500"/>
    <b v="0"/>
    <n v="8"/>
    <s v="kg"/>
    <n v="10500"/>
    <b v="0"/>
    <n v="10500"/>
    <b v="0"/>
    <n v="0"/>
    <b v="0"/>
    <s v="27253.582"/>
    <n v="0"/>
    <s v="27253.582"/>
    <n v="0"/>
    <b v="0"/>
    <b v="1"/>
  </r>
  <r>
    <s v="C"/>
    <s v="A"/>
    <n v="20190101"/>
    <n v="2019"/>
    <n v="52"/>
    <x v="3"/>
    <n v="180"/>
    <s v="COD"/>
    <x v="1"/>
    <s v="M"/>
    <s v="Import"/>
    <n v="528"/>
    <s v="NLD"/>
    <x v="7"/>
    <n v="0"/>
    <s v="W00"/>
    <s v="World"/>
    <s v="H4"/>
    <s v="HS"/>
    <b v="1"/>
    <n v="310520"/>
    <s v="Fertilizers, mineral or chemical containing the three fertilizing elements nitrogen, phosphorus and potassium"/>
    <s v="NPK"/>
    <s v="NPKs"/>
    <x v="6"/>
    <x v="2"/>
    <b v="1"/>
    <s v="C00"/>
    <s v="TOTAL CPC"/>
    <n v="0"/>
    <n v="0"/>
    <s v="TOTAL MOT"/>
    <n v="8"/>
    <s v="kg"/>
    <n v="1475"/>
    <b v="0"/>
    <n v="8"/>
    <s v="kg"/>
    <n v="1475"/>
    <b v="0"/>
    <n v="1475"/>
    <b v="0"/>
    <n v="0"/>
    <b v="0"/>
    <s v="784.771"/>
    <n v="0"/>
    <s v="784.771"/>
    <n v="0"/>
    <b v="0"/>
    <b v="1"/>
  </r>
  <r>
    <s v="C"/>
    <s v="A"/>
    <n v="20190101"/>
    <n v="2019"/>
    <n v="52"/>
    <x v="3"/>
    <n v="180"/>
    <s v="COD"/>
    <x v="1"/>
    <s v="M"/>
    <s v="Import"/>
    <n v="643"/>
    <s v="RUS"/>
    <x v="9"/>
    <n v="0"/>
    <s v="W00"/>
    <s v="World"/>
    <s v="H4"/>
    <s v="HS"/>
    <b v="1"/>
    <n v="310520"/>
    <s v="Fertilizers, mineral or chemical containing the three fertilizing elements nitrogen, phosphorus and potassium"/>
    <s v="NPK"/>
    <s v="NPKs"/>
    <x v="6"/>
    <x v="2"/>
    <b v="1"/>
    <s v="C00"/>
    <s v="TOTAL CPC"/>
    <n v="0"/>
    <n v="0"/>
    <s v="TOTAL MOT"/>
    <n v="8"/>
    <s v="kg"/>
    <n v="777288"/>
    <b v="0"/>
    <n v="8"/>
    <s v="kg"/>
    <n v="777288"/>
    <b v="0"/>
    <n v="777288"/>
    <b v="0"/>
    <n v="0"/>
    <b v="0"/>
    <s v="546363.206"/>
    <n v="0"/>
    <s v="546363.206"/>
    <n v="0"/>
    <b v="0"/>
    <b v="1"/>
  </r>
  <r>
    <s v="C"/>
    <s v="A"/>
    <n v="20190101"/>
    <n v="2019"/>
    <n v="52"/>
    <x v="3"/>
    <n v="180"/>
    <s v="COD"/>
    <x v="1"/>
    <s v="M"/>
    <s v="Import"/>
    <n v="710"/>
    <s v="ZAF"/>
    <x v="30"/>
    <n v="0"/>
    <s v="W00"/>
    <s v="World"/>
    <s v="H4"/>
    <s v="HS"/>
    <b v="1"/>
    <n v="310520"/>
    <s v="Fertilizers, mineral or chemical containing the three fertilizing elements nitrogen, phosphorus and potassium"/>
    <s v="NPK"/>
    <s v="NPKs"/>
    <x v="6"/>
    <x v="2"/>
    <b v="1"/>
    <s v="C00"/>
    <s v="TOTAL CPC"/>
    <n v="0"/>
    <n v="0"/>
    <s v="TOTAL MOT"/>
    <n v="8"/>
    <s v="kg"/>
    <n v="2997956"/>
    <b v="0"/>
    <n v="8"/>
    <s v="kg"/>
    <n v="2997956"/>
    <b v="0"/>
    <n v="2997956"/>
    <b v="0"/>
    <n v="0"/>
    <b v="0"/>
    <s v="1993712.23"/>
    <n v="0"/>
    <s v="1993712.23"/>
    <n v="0"/>
    <b v="0"/>
    <b v="1"/>
  </r>
  <r>
    <s v="C"/>
    <s v="A"/>
    <n v="20190101"/>
    <n v="2019"/>
    <n v="52"/>
    <x v="3"/>
    <n v="180"/>
    <s v="COD"/>
    <x v="1"/>
    <s v="M"/>
    <s v="Import"/>
    <n v="792"/>
    <s v="TUR"/>
    <x v="33"/>
    <n v="0"/>
    <s v="W00"/>
    <s v="World"/>
    <s v="H4"/>
    <s v="HS"/>
    <b v="1"/>
    <n v="310520"/>
    <s v="Fertilizers, mineral or chemical containing the three fertilizing elements nitrogen, phosphorus and potassium"/>
    <s v="NPK"/>
    <s v="NPKs"/>
    <x v="6"/>
    <x v="2"/>
    <b v="1"/>
    <s v="C00"/>
    <s v="TOTAL CPC"/>
    <n v="0"/>
    <n v="0"/>
    <s v="TOTAL MOT"/>
    <n v="8"/>
    <s v="kg"/>
    <n v="96000"/>
    <b v="0"/>
    <n v="8"/>
    <s v="kg"/>
    <n v="96000"/>
    <b v="0"/>
    <n v="96000"/>
    <b v="0"/>
    <n v="0"/>
    <b v="0"/>
    <s v="68515.657"/>
    <n v="0"/>
    <s v="68515.657"/>
    <n v="0"/>
    <b v="0"/>
    <b v="1"/>
  </r>
  <r>
    <s v="C"/>
    <s v="A"/>
    <n v="20190101"/>
    <n v="2019"/>
    <n v="52"/>
    <x v="3"/>
    <n v="180"/>
    <s v="COD"/>
    <x v="1"/>
    <s v="M"/>
    <s v="Import"/>
    <n v="894"/>
    <s v="ZMB"/>
    <x v="39"/>
    <n v="0"/>
    <s v="W00"/>
    <s v="World"/>
    <s v="H4"/>
    <s v="HS"/>
    <b v="1"/>
    <n v="310520"/>
    <s v="Fertilizers, mineral or chemical containing the three fertilizing elements nitrogen, phosphorus and potassium"/>
    <s v="NPK"/>
    <s v="NPKs"/>
    <x v="6"/>
    <x v="2"/>
    <b v="1"/>
    <s v="C00"/>
    <s v="TOTAL CPC"/>
    <n v="0"/>
    <n v="0"/>
    <s v="TOTAL MOT"/>
    <n v="8"/>
    <s v="kg"/>
    <n v="656500"/>
    <b v="0"/>
    <n v="8"/>
    <s v="kg"/>
    <n v="656500"/>
    <b v="0"/>
    <n v="656500"/>
    <b v="0"/>
    <n v="0"/>
    <b v="0"/>
    <s v="440593.212"/>
    <n v="0"/>
    <s v="440593.212"/>
    <n v="0"/>
    <b v="0"/>
    <b v="1"/>
  </r>
  <r>
    <s v="C"/>
    <s v="A"/>
    <n v="20190101"/>
    <n v="2019"/>
    <n v="52"/>
    <x v="3"/>
    <n v="562"/>
    <s v="NER"/>
    <x v="0"/>
    <s v="M"/>
    <s v="Import"/>
    <n v="0"/>
    <s v="W00"/>
    <x v="0"/>
    <n v="0"/>
    <s v="W00"/>
    <s v="World"/>
    <s v="H5"/>
    <s v="HS"/>
    <b v="1"/>
    <n v="310520"/>
    <s v="Fertilizers, mineral or chemical containing the three fertilizing elements nitrogen, phosphorus and potassium"/>
    <s v="NPK"/>
    <s v="NPKs"/>
    <x v="6"/>
    <x v="2"/>
    <b v="1"/>
    <s v="C00"/>
    <s v="TOTAL CPC"/>
    <n v="0"/>
    <n v="0"/>
    <s v="TOTAL MOT"/>
    <n v="8"/>
    <s v="kg"/>
    <s v="2425602.706"/>
    <b v="1"/>
    <n v="-1"/>
    <s v="N/A"/>
    <n v="0"/>
    <b v="0"/>
    <s v="2425602.706"/>
    <b v="1"/>
    <n v="0"/>
    <b v="0"/>
    <s v="1306659.283"/>
    <n v="0"/>
    <s v="1306659.283"/>
    <n v="6"/>
    <b v="0"/>
    <b v="1"/>
  </r>
  <r>
    <s v="C"/>
    <s v="A"/>
    <n v="20190101"/>
    <n v="2019"/>
    <n v="52"/>
    <x v="3"/>
    <n v="562"/>
    <s v="NER"/>
    <x v="0"/>
    <s v="M"/>
    <s v="Import"/>
    <n v="156"/>
    <s v="CHN"/>
    <x v="1"/>
    <n v="0"/>
    <s v="W00"/>
    <s v="World"/>
    <s v="H5"/>
    <s v="HS"/>
    <b v="1"/>
    <n v="310520"/>
    <s v="Fertilizers, mineral or chemical containing the three fertilizing elements nitrogen, phosphorus and potassium"/>
    <s v="NPK"/>
    <s v="NPKs"/>
    <x v="6"/>
    <x v="2"/>
    <b v="1"/>
    <s v="C00"/>
    <s v="TOTAL CPC"/>
    <n v="0"/>
    <n v="0"/>
    <s v="TOTAL MOT"/>
    <n v="8"/>
    <s v="kg"/>
    <s v="80092.405"/>
    <b v="1"/>
    <n v="-1"/>
    <s v="N/A"/>
    <n v="0"/>
    <b v="0"/>
    <s v="80092.405"/>
    <b v="1"/>
    <n v="0"/>
    <b v="0"/>
    <s v="43145.353"/>
    <n v="0"/>
    <s v="43145.353"/>
    <n v="6"/>
    <b v="1"/>
    <b v="0"/>
  </r>
  <r>
    <s v="C"/>
    <s v="A"/>
    <n v="20190101"/>
    <n v="2019"/>
    <n v="52"/>
    <x v="3"/>
    <n v="562"/>
    <s v="NER"/>
    <x v="0"/>
    <s v="M"/>
    <s v="Import"/>
    <n v="384"/>
    <s v="CIV"/>
    <x v="6"/>
    <n v="0"/>
    <s v="W00"/>
    <s v="World"/>
    <s v="H5"/>
    <s v="HS"/>
    <b v="1"/>
    <n v="310520"/>
    <s v="Fertilizers, mineral or chemical containing the three fertilizing elements nitrogen, phosphorus and potassium"/>
    <s v="NPK"/>
    <s v="NPKs"/>
    <x v="6"/>
    <x v="2"/>
    <b v="1"/>
    <s v="C00"/>
    <s v="TOTAL CPC"/>
    <n v="0"/>
    <n v="0"/>
    <s v="TOTAL MOT"/>
    <n v="8"/>
    <s v="kg"/>
    <s v="2198635.709"/>
    <b v="1"/>
    <n v="-1"/>
    <s v="N/A"/>
    <n v="0"/>
    <b v="0"/>
    <s v="2198635.709"/>
    <b v="1"/>
    <n v="0"/>
    <b v="0"/>
    <s v="1184393.368"/>
    <n v="0"/>
    <s v="1184393.368"/>
    <n v="6"/>
    <b v="1"/>
    <b v="0"/>
  </r>
  <r>
    <s v="C"/>
    <s v="A"/>
    <n v="20190101"/>
    <n v="2019"/>
    <n v="52"/>
    <x v="3"/>
    <n v="562"/>
    <s v="NER"/>
    <x v="0"/>
    <s v="M"/>
    <s v="Import"/>
    <n v="504"/>
    <s v="MAR"/>
    <x v="43"/>
    <n v="0"/>
    <s v="W00"/>
    <s v="World"/>
    <s v="H5"/>
    <s v="HS"/>
    <b v="1"/>
    <n v="310520"/>
    <s v="Fertilizers, mineral or chemical containing the three fertilizing elements nitrogen, phosphorus and potassium"/>
    <s v="NPK"/>
    <s v="NPKs"/>
    <x v="6"/>
    <x v="2"/>
    <b v="1"/>
    <s v="C00"/>
    <s v="TOTAL CPC"/>
    <n v="0"/>
    <n v="0"/>
    <s v="TOTAL MOT"/>
    <n v="8"/>
    <s v="kg"/>
    <s v="18993.872"/>
    <b v="1"/>
    <n v="-1"/>
    <s v="N/A"/>
    <n v="0"/>
    <b v="0"/>
    <s v="18993.872"/>
    <b v="1"/>
    <n v="0"/>
    <b v="0"/>
    <s v="10231.898"/>
    <n v="0"/>
    <s v="10231.898"/>
    <n v="6"/>
    <b v="1"/>
    <b v="0"/>
  </r>
  <r>
    <s v="C"/>
    <s v="A"/>
    <n v="20190101"/>
    <n v="2019"/>
    <n v="52"/>
    <x v="3"/>
    <n v="562"/>
    <s v="NER"/>
    <x v="0"/>
    <s v="M"/>
    <s v="Import"/>
    <n v="566"/>
    <s v="NGA"/>
    <x v="8"/>
    <n v="0"/>
    <s v="W00"/>
    <s v="World"/>
    <s v="H5"/>
    <s v="HS"/>
    <b v="1"/>
    <n v="310520"/>
    <s v="Fertilizers, mineral or chemical containing the three fertilizing elements nitrogen, phosphorus and potassium"/>
    <s v="NPK"/>
    <s v="NPKs"/>
    <x v="6"/>
    <x v="2"/>
    <b v="1"/>
    <s v="C00"/>
    <s v="TOTAL CPC"/>
    <n v="0"/>
    <n v="0"/>
    <s v="TOTAL MOT"/>
    <n v="8"/>
    <s v="kg"/>
    <s v="14957.675"/>
    <b v="1"/>
    <n v="-1"/>
    <s v="N/A"/>
    <n v="0"/>
    <b v="0"/>
    <s v="14957.675"/>
    <b v="1"/>
    <n v="0"/>
    <b v="0"/>
    <s v="8057.62"/>
    <n v="0"/>
    <s v="8057.62"/>
    <n v="6"/>
    <b v="1"/>
    <b v="0"/>
  </r>
  <r>
    <s v="C"/>
    <s v="A"/>
    <n v="20190101"/>
    <n v="2019"/>
    <n v="52"/>
    <x v="3"/>
    <n v="562"/>
    <s v="NER"/>
    <x v="0"/>
    <s v="M"/>
    <s v="Import"/>
    <n v="724"/>
    <s v="ESP"/>
    <x v="12"/>
    <n v="0"/>
    <s v="W00"/>
    <s v="World"/>
    <s v="H5"/>
    <s v="HS"/>
    <b v="1"/>
    <n v="310520"/>
    <s v="Fertilizers, mineral or chemical containing the three fertilizing elements nitrogen, phosphorus and potassium"/>
    <s v="NPK"/>
    <s v="NPKs"/>
    <x v="6"/>
    <x v="2"/>
    <b v="1"/>
    <s v="C00"/>
    <s v="TOTAL CPC"/>
    <n v="0"/>
    <n v="0"/>
    <s v="TOTAL MOT"/>
    <n v="8"/>
    <s v="kg"/>
    <s v="83072.642"/>
    <b v="1"/>
    <n v="-1"/>
    <s v="N/A"/>
    <n v="0"/>
    <b v="0"/>
    <s v="83072.642"/>
    <b v="1"/>
    <n v="0"/>
    <b v="0"/>
    <s v="44750.791"/>
    <n v="0"/>
    <s v="44750.791"/>
    <n v="6"/>
    <b v="1"/>
    <b v="0"/>
  </r>
  <r>
    <s v="C"/>
    <s v="A"/>
    <n v="20190101"/>
    <n v="2019"/>
    <n v="52"/>
    <x v="3"/>
    <n v="562"/>
    <s v="NER"/>
    <x v="0"/>
    <s v="M"/>
    <s v="Import"/>
    <n v="842"/>
    <s v="USA"/>
    <x v="15"/>
    <n v="0"/>
    <s v="W00"/>
    <s v="World"/>
    <s v="H5"/>
    <s v="HS"/>
    <b v="1"/>
    <n v="310520"/>
    <s v="Fertilizers, mineral or chemical containing the three fertilizing elements nitrogen, phosphorus and potassium"/>
    <s v="NPK"/>
    <s v="NPKs"/>
    <x v="6"/>
    <x v="2"/>
    <b v="1"/>
    <s v="C00"/>
    <s v="TOTAL CPC"/>
    <n v="0"/>
    <n v="0"/>
    <s v="TOTAL MOT"/>
    <n v="8"/>
    <s v="kg"/>
    <s v="18993.872"/>
    <b v="1"/>
    <n v="-1"/>
    <s v="N/A"/>
    <n v="0"/>
    <b v="0"/>
    <s v="18993.872"/>
    <b v="1"/>
    <n v="0"/>
    <b v="0"/>
    <s v="10231.898"/>
    <n v="0"/>
    <s v="10231.898"/>
    <n v="6"/>
    <b v="1"/>
    <b v="0"/>
  </r>
  <r>
    <s v="C"/>
    <s v="A"/>
    <n v="20190101"/>
    <n v="2019"/>
    <n v="52"/>
    <x v="3"/>
    <n v="562"/>
    <s v="NER"/>
    <x v="0"/>
    <s v="M"/>
    <s v="Import"/>
    <n v="854"/>
    <s v="BFA"/>
    <x v="16"/>
    <n v="0"/>
    <s v="W00"/>
    <s v="World"/>
    <s v="H5"/>
    <s v="HS"/>
    <b v="1"/>
    <n v="310520"/>
    <s v="Fertilizers, mineral or chemical containing the three fertilizing elements nitrogen, phosphorus and potassium"/>
    <s v="NPK"/>
    <s v="NPKs"/>
    <x v="6"/>
    <x v="2"/>
    <b v="1"/>
    <s v="C00"/>
    <s v="TOTAL CPC"/>
    <n v="0"/>
    <n v="0"/>
    <s v="TOTAL MOT"/>
    <n v="8"/>
    <s v="kg"/>
    <s v="10856.53"/>
    <b v="1"/>
    <n v="-1"/>
    <s v="N/A"/>
    <n v="0"/>
    <b v="0"/>
    <s v="10856.53"/>
    <b v="1"/>
    <n v="0"/>
    <b v="0"/>
    <s v="5848.355"/>
    <n v="0"/>
    <s v="5848.355"/>
    <n v="6"/>
    <b v="1"/>
    <b v="0"/>
  </r>
  <r>
    <s v="C"/>
    <s v="A"/>
    <n v="20190101"/>
    <n v="2019"/>
    <n v="52"/>
    <x v="3"/>
    <n v="180"/>
    <s v="COD"/>
    <x v="1"/>
    <s v="M"/>
    <s v="Import"/>
    <n v="0"/>
    <s v="W00"/>
    <x v="0"/>
    <n v="0"/>
    <s v="W00"/>
    <s v="World"/>
    <s v="H4"/>
    <s v="HS"/>
    <b v="1"/>
    <n v="310530"/>
    <s v="Fertilizers, mineral or chemical diammonium hydrogenorthophosphate (diammonium phosphate)"/>
    <s v="DAP"/>
    <s v="P-fertilizers"/>
    <x v="8"/>
    <x v="2"/>
    <b v="1"/>
    <s v="C00"/>
    <s v="TOTAL CPC"/>
    <n v="0"/>
    <n v="0"/>
    <s v="TOTAL MOT"/>
    <n v="8"/>
    <s v="kg"/>
    <n v="1012400"/>
    <b v="0"/>
    <n v="8"/>
    <s v="kg"/>
    <n v="1012400"/>
    <b v="0"/>
    <n v="1012400"/>
    <b v="0"/>
    <n v="0"/>
    <b v="0"/>
    <s v="544745.797"/>
    <n v="0"/>
    <s v="544745.797"/>
    <n v="0"/>
    <b v="0"/>
    <b v="1"/>
  </r>
  <r>
    <s v="C"/>
    <s v="A"/>
    <n v="20190101"/>
    <n v="2019"/>
    <n v="52"/>
    <x v="3"/>
    <n v="180"/>
    <s v="COD"/>
    <x v="1"/>
    <s v="M"/>
    <s v="Import"/>
    <n v="56"/>
    <s v="BEL"/>
    <x v="18"/>
    <n v="0"/>
    <s v="W00"/>
    <s v="World"/>
    <s v="H4"/>
    <s v="HS"/>
    <b v="1"/>
    <n v="310530"/>
    <s v="Fertilizers, mineral or chemical diammonium hydrogenorthophosphate (diammonium phosphate)"/>
    <s v="DAP"/>
    <s v="P-fertilizers"/>
    <x v="8"/>
    <x v="2"/>
    <b v="1"/>
    <s v="C00"/>
    <s v="TOTAL CPC"/>
    <n v="0"/>
    <n v="0"/>
    <s v="TOTAL MOT"/>
    <n v="8"/>
    <s v="kg"/>
    <n v="9760"/>
    <b v="0"/>
    <n v="8"/>
    <s v="kg"/>
    <n v="9760"/>
    <b v="0"/>
    <n v="9760"/>
    <b v="0"/>
    <n v="0"/>
    <b v="0"/>
    <s v="20475.444"/>
    <n v="0"/>
    <s v="20475.444"/>
    <n v="0"/>
    <b v="0"/>
    <b v="1"/>
  </r>
  <r>
    <s v="C"/>
    <s v="A"/>
    <n v="20190101"/>
    <n v="2019"/>
    <n v="52"/>
    <x v="3"/>
    <n v="180"/>
    <s v="COD"/>
    <x v="1"/>
    <s v="M"/>
    <s v="Import"/>
    <n v="504"/>
    <s v="MAR"/>
    <x v="43"/>
    <n v="0"/>
    <s v="W00"/>
    <s v="World"/>
    <s v="H4"/>
    <s v="HS"/>
    <b v="1"/>
    <n v="310530"/>
    <s v="Fertilizers, mineral or chemical diammonium hydrogenorthophosphate (diammonium phosphate)"/>
    <s v="DAP"/>
    <s v="P-fertilizers"/>
    <x v="8"/>
    <x v="2"/>
    <b v="1"/>
    <s v="C00"/>
    <s v="TOTAL CPC"/>
    <n v="0"/>
    <n v="0"/>
    <s v="TOTAL MOT"/>
    <n v="8"/>
    <s v="kg"/>
    <n v="1002640"/>
    <b v="0"/>
    <n v="8"/>
    <s v="kg"/>
    <n v="1002640"/>
    <b v="0"/>
    <n v="1002640"/>
    <b v="0"/>
    <n v="0"/>
    <b v="0"/>
    <s v="524270.353"/>
    <n v="0"/>
    <s v="524270.353"/>
    <n v="0"/>
    <b v="0"/>
    <b v="1"/>
  </r>
  <r>
    <s v="C"/>
    <s v="A"/>
    <n v="20190101"/>
    <n v="2019"/>
    <n v="52"/>
    <x v="3"/>
    <n v="562"/>
    <s v="NER"/>
    <x v="0"/>
    <s v="M"/>
    <s v="Import"/>
    <n v="0"/>
    <s v="W00"/>
    <x v="0"/>
    <n v="0"/>
    <s v="W00"/>
    <s v="World"/>
    <s v="H5"/>
    <s v="HS"/>
    <b v="1"/>
    <n v="310530"/>
    <s v="Fertilizers, mineral or chemical diammonium hydrogenorthophosphate (diammonium phosphate)"/>
    <s v="DAP"/>
    <s v="P-fertilizers"/>
    <x v="8"/>
    <x v="2"/>
    <b v="1"/>
    <s v="C00"/>
    <s v="TOTAL CPC"/>
    <n v="0"/>
    <n v="0"/>
    <s v="TOTAL MOT"/>
    <n v="8"/>
    <s v="kg"/>
    <s v="14671469.233"/>
    <b v="1"/>
    <n v="-1"/>
    <s v="N/A"/>
    <n v="0"/>
    <b v="0"/>
    <s v="14671469.233"/>
    <b v="1"/>
    <n v="0"/>
    <b v="0"/>
    <s v="6037169.046"/>
    <n v="0"/>
    <s v="6037169.046"/>
    <n v="6"/>
    <b v="0"/>
    <b v="1"/>
  </r>
  <r>
    <s v="C"/>
    <s v="A"/>
    <n v="20190101"/>
    <n v="2019"/>
    <n v="52"/>
    <x v="3"/>
    <n v="562"/>
    <s v="NER"/>
    <x v="0"/>
    <s v="M"/>
    <s v="Import"/>
    <n v="842"/>
    <s v="USA"/>
    <x v="15"/>
    <n v="0"/>
    <s v="W00"/>
    <s v="World"/>
    <s v="H5"/>
    <s v="HS"/>
    <b v="1"/>
    <n v="310530"/>
    <s v="Fertilizers, mineral or chemical diammonium hydrogenorthophosphate (diammonium phosphate)"/>
    <s v="DAP"/>
    <s v="P-fertilizers"/>
    <x v="8"/>
    <x v="2"/>
    <b v="1"/>
    <s v="C00"/>
    <s v="TOTAL CPC"/>
    <n v="0"/>
    <n v="0"/>
    <s v="TOTAL MOT"/>
    <n v="8"/>
    <s v="kg"/>
    <s v="14671469.233"/>
    <b v="1"/>
    <n v="-1"/>
    <s v="N/A"/>
    <n v="0"/>
    <b v="0"/>
    <s v="14671469.233"/>
    <b v="1"/>
    <n v="0"/>
    <b v="0"/>
    <s v="6037169.046"/>
    <n v="0"/>
    <s v="6037169.046"/>
    <n v="6"/>
    <b v="1"/>
    <b v="0"/>
  </r>
  <r>
    <s v="C"/>
    <s v="A"/>
    <n v="20190101"/>
    <n v="2019"/>
    <n v="52"/>
    <x v="3"/>
    <n v="180"/>
    <s v="COD"/>
    <x v="1"/>
    <s v="M"/>
    <s v="Import"/>
    <n v="0"/>
    <s v="W00"/>
    <x v="0"/>
    <n v="0"/>
    <s v="W00"/>
    <s v="World"/>
    <s v="H4"/>
    <s v="HS"/>
    <b v="1"/>
    <n v="310559"/>
    <s v="Fertilizers, mineral or chemical containing the two fertilizing elements nitrogen and phosphorus, other than nitrates and phosphates"/>
    <s v="NP"/>
    <s v="NPKs"/>
    <x v="6"/>
    <x v="2"/>
    <b v="1"/>
    <s v="C00"/>
    <s v="TOTAL CPC"/>
    <n v="0"/>
    <n v="0"/>
    <s v="TOTAL MOT"/>
    <n v="8"/>
    <s v="kg"/>
    <n v="500"/>
    <b v="0"/>
    <n v="8"/>
    <s v="kg"/>
    <n v="500"/>
    <b v="0"/>
    <n v="500"/>
    <b v="0"/>
    <n v="0"/>
    <b v="0"/>
    <s v="571.792"/>
    <n v="0"/>
    <s v="571.792"/>
    <n v="0"/>
    <b v="0"/>
    <b v="1"/>
  </r>
  <r>
    <s v="C"/>
    <s v="A"/>
    <n v="20190101"/>
    <n v="2019"/>
    <n v="52"/>
    <x v="3"/>
    <n v="180"/>
    <s v="COD"/>
    <x v="1"/>
    <s v="M"/>
    <s v="Import"/>
    <n v="710"/>
    <s v="ZAF"/>
    <x v="30"/>
    <n v="0"/>
    <s v="W00"/>
    <s v="World"/>
    <s v="H4"/>
    <s v="HS"/>
    <b v="1"/>
    <n v="310559"/>
    <s v="Fertilizers, mineral or chemical containing the two fertilizing elements nitrogen and phosphorus, other than nitrates and phosphates"/>
    <s v="NP"/>
    <s v="NPKs"/>
    <x v="6"/>
    <x v="2"/>
    <b v="1"/>
    <s v="C00"/>
    <s v="TOTAL CPC"/>
    <n v="0"/>
    <n v="0"/>
    <s v="TOTAL MOT"/>
    <n v="8"/>
    <s v="kg"/>
    <n v="500"/>
    <b v="0"/>
    <n v="8"/>
    <s v="kg"/>
    <n v="500"/>
    <b v="0"/>
    <n v="500"/>
    <b v="0"/>
    <n v="0"/>
    <b v="0"/>
    <s v="571.792"/>
    <n v="0"/>
    <s v="571.792"/>
    <n v="0"/>
    <b v="0"/>
    <b v="1"/>
  </r>
  <r>
    <s v="C"/>
    <s v="A"/>
    <n v="20190101"/>
    <n v="2019"/>
    <n v="52"/>
    <x v="3"/>
    <n v="180"/>
    <s v="COD"/>
    <x v="1"/>
    <s v="M"/>
    <s v="Import"/>
    <n v="0"/>
    <s v="W00"/>
    <x v="0"/>
    <n v="0"/>
    <s v="W00"/>
    <s v="World"/>
    <s v="H4"/>
    <s v="HS"/>
    <b v="1"/>
    <n v="310560"/>
    <s v="Fertilizers, mineral or chemical containing the two fertilizing elements phosphorus and potassium"/>
    <s v="PK"/>
    <s v="NPKs"/>
    <x v="6"/>
    <x v="2"/>
    <b v="1"/>
    <s v="C00"/>
    <s v="TOTAL CPC"/>
    <n v="0"/>
    <n v="0"/>
    <s v="TOTAL MOT"/>
    <n v="8"/>
    <s v="kg"/>
    <n v="6820"/>
    <b v="0"/>
    <n v="8"/>
    <s v="kg"/>
    <n v="6820"/>
    <b v="0"/>
    <n v="6820"/>
    <b v="0"/>
    <n v="0"/>
    <b v="0"/>
    <s v="5180.47"/>
    <n v="0"/>
    <s v="5180.47"/>
    <n v="0"/>
    <b v="0"/>
    <b v="1"/>
  </r>
  <r>
    <s v="C"/>
    <s v="A"/>
    <n v="20190101"/>
    <n v="2019"/>
    <n v="52"/>
    <x v="3"/>
    <n v="180"/>
    <s v="COD"/>
    <x v="1"/>
    <s v="M"/>
    <s v="Import"/>
    <n v="380"/>
    <s v="ITA"/>
    <x v="20"/>
    <n v="0"/>
    <s v="W00"/>
    <s v="World"/>
    <s v="H4"/>
    <s v="HS"/>
    <b v="1"/>
    <n v="310560"/>
    <s v="Fertilizers, mineral or chemical containing the two fertilizing elements phosphorus and potassium"/>
    <s v="PK"/>
    <s v="NPKs"/>
    <x v="6"/>
    <x v="2"/>
    <b v="1"/>
    <s v="C00"/>
    <s v="TOTAL CPC"/>
    <n v="0"/>
    <n v="0"/>
    <s v="TOTAL MOT"/>
    <n v="8"/>
    <s v="kg"/>
    <n v="4195"/>
    <b v="0"/>
    <n v="8"/>
    <s v="kg"/>
    <n v="4195"/>
    <b v="0"/>
    <n v="4195"/>
    <b v="0"/>
    <n v="0"/>
    <b v="0"/>
    <s v="2459.663"/>
    <n v="0"/>
    <s v="2459.663"/>
    <n v="0"/>
    <b v="0"/>
    <b v="1"/>
  </r>
  <r>
    <s v="C"/>
    <s v="A"/>
    <n v="20190101"/>
    <n v="2019"/>
    <n v="52"/>
    <x v="3"/>
    <n v="180"/>
    <s v="COD"/>
    <x v="1"/>
    <s v="M"/>
    <s v="Import"/>
    <n v="710"/>
    <s v="ZAF"/>
    <x v="30"/>
    <n v="0"/>
    <s v="W00"/>
    <s v="World"/>
    <s v="H4"/>
    <s v="HS"/>
    <b v="1"/>
    <n v="310560"/>
    <s v="Fertilizers, mineral or chemical containing the two fertilizing elements phosphorus and potassium"/>
    <s v="PK"/>
    <s v="NPKs"/>
    <x v="6"/>
    <x v="2"/>
    <b v="1"/>
    <s v="C00"/>
    <s v="TOTAL CPC"/>
    <n v="0"/>
    <n v="0"/>
    <s v="TOTAL MOT"/>
    <n v="8"/>
    <s v="kg"/>
    <n v="2625"/>
    <b v="0"/>
    <n v="8"/>
    <s v="kg"/>
    <n v="2625"/>
    <b v="0"/>
    <n v="2625"/>
    <b v="0"/>
    <n v="0"/>
    <b v="0"/>
    <s v="2720.807"/>
    <n v="0"/>
    <s v="2720.807"/>
    <n v="0"/>
    <b v="0"/>
    <b v="1"/>
  </r>
  <r>
    <s v="C"/>
    <s v="A"/>
    <n v="20190101"/>
    <n v="2019"/>
    <n v="52"/>
    <x v="3"/>
    <n v="180"/>
    <s v="COD"/>
    <x v="1"/>
    <s v="M"/>
    <s v="Import"/>
    <n v="0"/>
    <s v="W00"/>
    <x v="0"/>
    <n v="0"/>
    <s v="W00"/>
    <s v="World"/>
    <s v="H4"/>
    <s v="HS"/>
    <b v="1"/>
    <n v="310590"/>
    <s v="Fertilizers, mineral or chemical n.e.c. in heading no. 3105"/>
    <s v="Other NPK"/>
    <s v="NPKs"/>
    <x v="6"/>
    <x v="2"/>
    <b v="1"/>
    <s v="C00"/>
    <s v="TOTAL CPC"/>
    <n v="0"/>
    <n v="0"/>
    <s v="TOTAL MOT"/>
    <n v="8"/>
    <s v="kg"/>
    <n v="442885"/>
    <b v="0"/>
    <n v="8"/>
    <s v="kg"/>
    <n v="442885"/>
    <b v="0"/>
    <n v="442885"/>
    <b v="0"/>
    <n v="0"/>
    <b v="0"/>
    <s v="316353.52"/>
    <n v="0"/>
    <s v="316353.52"/>
    <n v="0"/>
    <b v="0"/>
    <b v="1"/>
  </r>
  <r>
    <s v="C"/>
    <s v="A"/>
    <n v="20190101"/>
    <n v="2019"/>
    <n v="52"/>
    <x v="3"/>
    <n v="180"/>
    <s v="COD"/>
    <x v="1"/>
    <s v="M"/>
    <s v="Import"/>
    <n v="682"/>
    <s v="SAU"/>
    <x v="48"/>
    <n v="0"/>
    <s v="W00"/>
    <s v="World"/>
    <s v="H4"/>
    <s v="HS"/>
    <b v="1"/>
    <n v="310590"/>
    <s v="Fertilizers, mineral or chemical n.e.c. in heading no. 3105"/>
    <s v="Other NPK"/>
    <s v="NPKs"/>
    <x v="6"/>
    <x v="2"/>
    <b v="1"/>
    <s v="C00"/>
    <s v="TOTAL CPC"/>
    <n v="0"/>
    <n v="0"/>
    <s v="TOTAL MOT"/>
    <n v="8"/>
    <s v="kg"/>
    <n v="297000"/>
    <b v="0"/>
    <n v="8"/>
    <s v="kg"/>
    <n v="297000"/>
    <b v="0"/>
    <n v="297000"/>
    <b v="0"/>
    <n v="0"/>
    <b v="0"/>
    <s v="168139.642"/>
    <n v="0"/>
    <s v="168139.642"/>
    <n v="0"/>
    <b v="0"/>
    <b v="1"/>
  </r>
  <r>
    <s v="C"/>
    <s v="A"/>
    <n v="20190101"/>
    <n v="2019"/>
    <n v="52"/>
    <x v="3"/>
    <n v="180"/>
    <s v="COD"/>
    <x v="1"/>
    <s v="M"/>
    <s v="Import"/>
    <n v="710"/>
    <s v="ZAF"/>
    <x v="30"/>
    <n v="0"/>
    <s v="W00"/>
    <s v="World"/>
    <s v="H4"/>
    <s v="HS"/>
    <b v="1"/>
    <n v="310590"/>
    <s v="Fertilizers, mineral or chemical n.e.c. in heading no. 3105"/>
    <s v="Other NPK"/>
    <s v="NPKs"/>
    <x v="6"/>
    <x v="2"/>
    <b v="1"/>
    <s v="C00"/>
    <s v="TOTAL CPC"/>
    <n v="0"/>
    <n v="0"/>
    <s v="TOTAL MOT"/>
    <n v="8"/>
    <s v="kg"/>
    <n v="94322"/>
    <b v="0"/>
    <n v="8"/>
    <s v="kg"/>
    <n v="94322"/>
    <b v="0"/>
    <n v="94322"/>
    <b v="0"/>
    <n v="0"/>
    <b v="0"/>
    <s v="114134.977"/>
    <n v="0"/>
    <s v="114134.977"/>
    <n v="0"/>
    <b v="0"/>
    <b v="1"/>
  </r>
  <r>
    <s v="C"/>
    <s v="A"/>
    <n v="20190101"/>
    <n v="2019"/>
    <n v="52"/>
    <x v="3"/>
    <n v="180"/>
    <s v="COD"/>
    <x v="1"/>
    <s v="M"/>
    <s v="Import"/>
    <n v="800"/>
    <s v="UGA"/>
    <x v="34"/>
    <n v="0"/>
    <s v="W00"/>
    <s v="World"/>
    <s v="H4"/>
    <s v="HS"/>
    <b v="1"/>
    <n v="310590"/>
    <s v="Fertilizers, mineral or chemical n.e.c. in heading no. 3105"/>
    <s v="Other NPK"/>
    <s v="NPKs"/>
    <x v="6"/>
    <x v="2"/>
    <b v="1"/>
    <s v="C00"/>
    <s v="TOTAL CPC"/>
    <n v="0"/>
    <n v="0"/>
    <s v="TOTAL MOT"/>
    <n v="8"/>
    <s v="kg"/>
    <n v="50000"/>
    <b v="0"/>
    <n v="8"/>
    <s v="kg"/>
    <n v="50000"/>
    <b v="0"/>
    <n v="50000"/>
    <b v="0"/>
    <n v="0"/>
    <b v="0"/>
    <s v="33331.109"/>
    <n v="0"/>
    <s v="33331.109"/>
    <n v="0"/>
    <b v="0"/>
    <b v="1"/>
  </r>
  <r>
    <s v="C"/>
    <s v="A"/>
    <n v="20190101"/>
    <n v="2019"/>
    <n v="52"/>
    <x v="3"/>
    <n v="180"/>
    <s v="COD"/>
    <x v="1"/>
    <s v="M"/>
    <s v="Import"/>
    <n v="842"/>
    <s v="USA"/>
    <x v="15"/>
    <n v="0"/>
    <s v="W00"/>
    <s v="World"/>
    <s v="H4"/>
    <s v="HS"/>
    <b v="1"/>
    <n v="310590"/>
    <s v="Fertilizers, mineral or chemical n.e.c. in heading no. 3105"/>
    <s v="Other NPK"/>
    <s v="NPKs"/>
    <x v="6"/>
    <x v="2"/>
    <b v="1"/>
    <s v="C00"/>
    <s v="TOTAL CPC"/>
    <n v="0"/>
    <n v="0"/>
    <s v="TOTAL MOT"/>
    <n v="8"/>
    <s v="kg"/>
    <n v="1563"/>
    <b v="0"/>
    <n v="8"/>
    <s v="kg"/>
    <n v="1563"/>
    <b v="0"/>
    <n v="1563"/>
    <b v="0"/>
    <n v="0"/>
    <b v="0"/>
    <s v="747.793"/>
    <n v="0"/>
    <s v="747.793"/>
    <n v="0"/>
    <b v="0"/>
    <b v="1"/>
  </r>
  <r>
    <s v="C"/>
    <s v="A"/>
    <n v="20190101"/>
    <n v="2019"/>
    <n v="52"/>
    <x v="3"/>
    <n v="562"/>
    <s v="NER"/>
    <x v="0"/>
    <s v="M"/>
    <s v="Import"/>
    <n v="0"/>
    <s v="W00"/>
    <x v="0"/>
    <n v="0"/>
    <s v="W00"/>
    <s v="World"/>
    <s v="H5"/>
    <s v="HS"/>
    <b v="1"/>
    <n v="310590"/>
    <s v="Fertilizers, mineral or chemical n.e.c. in heading no. 3105"/>
    <s v="Other NPK"/>
    <s v="NPKs"/>
    <x v="6"/>
    <x v="2"/>
    <b v="1"/>
    <s v="C00"/>
    <s v="TOTAL CPC"/>
    <n v="0"/>
    <n v="0"/>
    <s v="TOTAL MOT"/>
    <n v="8"/>
    <s v="kg"/>
    <s v="4498.031"/>
    <b v="1"/>
    <n v="-1"/>
    <s v="N/A"/>
    <n v="0"/>
    <b v="0"/>
    <s v="4498.031"/>
    <b v="1"/>
    <n v="0"/>
    <b v="0"/>
    <s v="7048.975"/>
    <n v="0"/>
    <s v="7048.975"/>
    <n v="6"/>
    <b v="0"/>
    <b v="1"/>
  </r>
  <r>
    <s v="C"/>
    <s v="A"/>
    <n v="20190101"/>
    <n v="2019"/>
    <n v="52"/>
    <x v="3"/>
    <n v="562"/>
    <s v="NER"/>
    <x v="0"/>
    <s v="M"/>
    <s v="Import"/>
    <n v="251"/>
    <s v="FRA"/>
    <x v="3"/>
    <n v="0"/>
    <s v="W00"/>
    <s v="World"/>
    <s v="H5"/>
    <s v="HS"/>
    <b v="1"/>
    <n v="310590"/>
    <s v="Fertilizers, mineral or chemical n.e.c. in heading no. 3105"/>
    <s v="Other NPK"/>
    <s v="NPKs"/>
    <x v="6"/>
    <x v="2"/>
    <b v="1"/>
    <s v="C00"/>
    <s v="TOTAL CPC"/>
    <n v="0"/>
    <n v="0"/>
    <s v="TOTAL MOT"/>
    <n v="8"/>
    <s v="kg"/>
    <s v="825.417"/>
    <b v="1"/>
    <n v="-1"/>
    <s v="N/A"/>
    <n v="0"/>
    <b v="0"/>
    <s v="825.417"/>
    <b v="1"/>
    <n v="0"/>
    <b v="0"/>
    <s v="1293.532"/>
    <n v="0"/>
    <s v="1293.532"/>
    <n v="6"/>
    <b v="1"/>
    <b v="0"/>
  </r>
  <r>
    <s v="C"/>
    <s v="A"/>
    <n v="20190101"/>
    <n v="2019"/>
    <n v="52"/>
    <x v="3"/>
    <n v="562"/>
    <s v="NER"/>
    <x v="0"/>
    <s v="M"/>
    <s v="Import"/>
    <n v="566"/>
    <s v="NGA"/>
    <x v="8"/>
    <n v="0"/>
    <s v="W00"/>
    <s v="World"/>
    <s v="H5"/>
    <s v="HS"/>
    <b v="1"/>
    <n v="310590"/>
    <s v="Fertilizers, mineral or chemical n.e.c. in heading no. 3105"/>
    <s v="Other NPK"/>
    <s v="NPKs"/>
    <x v="6"/>
    <x v="2"/>
    <b v="1"/>
    <s v="C00"/>
    <s v="TOTAL CPC"/>
    <n v="0"/>
    <n v="0"/>
    <s v="TOTAL MOT"/>
    <n v="8"/>
    <s v="kg"/>
    <s v="3672.613"/>
    <b v="1"/>
    <n v="-1"/>
    <s v="N/A"/>
    <n v="0"/>
    <b v="0"/>
    <s v="3672.613"/>
    <b v="1"/>
    <n v="0"/>
    <b v="0"/>
    <s v="5755.443"/>
    <n v="0"/>
    <s v="5755.443"/>
    <n v="6"/>
    <b v="1"/>
    <b v="0"/>
  </r>
  <r>
    <s v="C"/>
    <s v="A"/>
    <n v="20180101"/>
    <n v="2018"/>
    <n v="52"/>
    <x v="4"/>
    <n v="180"/>
    <s v="COD"/>
    <x v="1"/>
    <s v="M"/>
    <s v="Import"/>
    <n v="0"/>
    <s v="W00"/>
    <x v="0"/>
    <n v="0"/>
    <s v="W00"/>
    <s v="World"/>
    <s v="H4"/>
    <s v="HS"/>
    <b v="1"/>
    <n v="31"/>
    <s v="Fertilizers"/>
    <s v="Fertilizers"/>
    <s v="Others"/>
    <x v="0"/>
    <x v="0"/>
    <b v="0"/>
    <s v="C00"/>
    <s v="TOTAL CPC"/>
    <n v="0"/>
    <n v="0"/>
    <s v="TOTAL MOT"/>
    <n v="-1"/>
    <s v="N/A"/>
    <n v="0"/>
    <b v="0"/>
    <n v="-1"/>
    <s v="N/A"/>
    <n v="0"/>
    <b v="0"/>
    <n v="0"/>
    <b v="1"/>
    <n v="0"/>
    <b v="0"/>
    <s v="57507654.605"/>
    <n v="0"/>
    <s v="57507654.605"/>
    <n v="4"/>
    <b v="0"/>
    <b v="1"/>
  </r>
  <r>
    <s v="C"/>
    <s v="A"/>
    <n v="20180101"/>
    <n v="2018"/>
    <n v="52"/>
    <x v="4"/>
    <n v="180"/>
    <s v="COD"/>
    <x v="1"/>
    <s v="M"/>
    <s v="Import"/>
    <n v="24"/>
    <s v="AGO"/>
    <x v="17"/>
    <n v="0"/>
    <s v="W00"/>
    <s v="World"/>
    <s v="H4"/>
    <s v="HS"/>
    <b v="1"/>
    <n v="31"/>
    <s v="Fertilizers"/>
    <s v="Fertilizers"/>
    <s v="Others"/>
    <x v="0"/>
    <x v="0"/>
    <b v="0"/>
    <s v="C00"/>
    <s v="TOTAL CPC"/>
    <n v="0"/>
    <n v="0"/>
    <s v="TOTAL MOT"/>
    <n v="-1"/>
    <s v="N/A"/>
    <n v="0"/>
    <b v="0"/>
    <n v="-1"/>
    <s v="N/A"/>
    <n v="0"/>
    <b v="0"/>
    <n v="0"/>
    <b v="0"/>
    <n v="0"/>
    <b v="0"/>
    <s v="351204.03"/>
    <n v="0"/>
    <s v="351204.03"/>
    <n v="0"/>
    <b v="0"/>
    <b v="1"/>
  </r>
  <r>
    <s v="C"/>
    <s v="A"/>
    <n v="20180101"/>
    <n v="2018"/>
    <n v="52"/>
    <x v="4"/>
    <n v="180"/>
    <s v="COD"/>
    <x v="1"/>
    <s v="M"/>
    <s v="Import"/>
    <n v="56"/>
    <s v="BEL"/>
    <x v="18"/>
    <n v="0"/>
    <s v="W00"/>
    <s v="World"/>
    <s v="H4"/>
    <s v="HS"/>
    <b v="1"/>
    <n v="31"/>
    <s v="Fertilizers"/>
    <s v="Fertilizers"/>
    <s v="Others"/>
    <x v="0"/>
    <x v="0"/>
    <b v="0"/>
    <s v="C00"/>
    <s v="TOTAL CPC"/>
    <n v="0"/>
    <n v="0"/>
    <s v="TOTAL MOT"/>
    <n v="-1"/>
    <s v="N/A"/>
    <n v="0"/>
    <b v="0"/>
    <n v="-1"/>
    <s v="N/A"/>
    <n v="0"/>
    <b v="0"/>
    <n v="0"/>
    <b v="0"/>
    <n v="0"/>
    <b v="0"/>
    <s v="517671.484"/>
    <n v="0"/>
    <s v="517671.484"/>
    <n v="0"/>
    <b v="0"/>
    <b v="1"/>
  </r>
  <r>
    <s v="C"/>
    <s v="A"/>
    <n v="20180101"/>
    <n v="2018"/>
    <n v="52"/>
    <x v="4"/>
    <n v="180"/>
    <s v="COD"/>
    <x v="1"/>
    <s v="M"/>
    <s v="Import"/>
    <n v="112"/>
    <s v="BLR"/>
    <x v="19"/>
    <n v="0"/>
    <s v="W00"/>
    <s v="World"/>
    <s v="H4"/>
    <s v="HS"/>
    <b v="1"/>
    <n v="31"/>
    <s v="Fertilizers"/>
    <s v="Fertilizers"/>
    <s v="Others"/>
    <x v="0"/>
    <x v="0"/>
    <b v="0"/>
    <s v="C00"/>
    <s v="TOTAL CPC"/>
    <n v="0"/>
    <n v="0"/>
    <s v="TOTAL MOT"/>
    <n v="-1"/>
    <s v="N/A"/>
    <n v="0"/>
    <b v="0"/>
    <n v="-1"/>
    <s v="N/A"/>
    <n v="0"/>
    <b v="0"/>
    <n v="0"/>
    <b v="0"/>
    <n v="0"/>
    <b v="0"/>
    <s v="987069.653"/>
    <n v="0"/>
    <s v="987069.653"/>
    <n v="0"/>
    <b v="0"/>
    <b v="1"/>
  </r>
  <r>
    <s v="C"/>
    <s v="A"/>
    <n v="20180101"/>
    <n v="2018"/>
    <n v="52"/>
    <x v="4"/>
    <n v="180"/>
    <s v="COD"/>
    <x v="1"/>
    <s v="M"/>
    <s v="Import"/>
    <n v="156"/>
    <s v="CHN"/>
    <x v="1"/>
    <n v="0"/>
    <s v="W00"/>
    <s v="World"/>
    <s v="H4"/>
    <s v="HS"/>
    <b v="1"/>
    <n v="31"/>
    <s v="Fertilizers"/>
    <s v="Fertilizers"/>
    <s v="Others"/>
    <x v="0"/>
    <x v="0"/>
    <b v="0"/>
    <s v="C00"/>
    <s v="TOTAL CPC"/>
    <n v="0"/>
    <n v="0"/>
    <s v="TOTAL MOT"/>
    <n v="-1"/>
    <s v="N/A"/>
    <n v="0"/>
    <b v="0"/>
    <n v="-1"/>
    <s v="N/A"/>
    <n v="0"/>
    <b v="0"/>
    <n v="0"/>
    <b v="0"/>
    <n v="0"/>
    <b v="0"/>
    <s v="5111170.405"/>
    <n v="0"/>
    <s v="5111170.405"/>
    <n v="0"/>
    <b v="0"/>
    <b v="1"/>
  </r>
  <r>
    <s v="C"/>
    <s v="A"/>
    <n v="20180101"/>
    <n v="2018"/>
    <n v="52"/>
    <x v="4"/>
    <n v="180"/>
    <s v="COD"/>
    <x v="1"/>
    <s v="M"/>
    <s v="Import"/>
    <n v="251"/>
    <s v="FRA"/>
    <x v="3"/>
    <n v="0"/>
    <s v="W00"/>
    <s v="World"/>
    <s v="H4"/>
    <s v="HS"/>
    <b v="1"/>
    <n v="31"/>
    <s v="Fertilizers"/>
    <s v="Fertilizers"/>
    <s v="Others"/>
    <x v="0"/>
    <x v="0"/>
    <b v="0"/>
    <s v="C00"/>
    <s v="TOTAL CPC"/>
    <n v="0"/>
    <n v="0"/>
    <s v="TOTAL MOT"/>
    <n v="-1"/>
    <s v="N/A"/>
    <n v="0"/>
    <b v="0"/>
    <n v="-1"/>
    <s v="N/A"/>
    <n v="0"/>
    <b v="0"/>
    <n v="0"/>
    <b v="0"/>
    <n v="0"/>
    <b v="0"/>
    <s v="36413.032"/>
    <n v="0"/>
    <s v="36413.032"/>
    <n v="0"/>
    <b v="0"/>
    <b v="1"/>
  </r>
  <r>
    <s v="C"/>
    <s v="A"/>
    <n v="20180101"/>
    <n v="2018"/>
    <n v="52"/>
    <x v="4"/>
    <n v="180"/>
    <s v="COD"/>
    <x v="1"/>
    <s v="M"/>
    <s v="Import"/>
    <n v="276"/>
    <s v="DEU"/>
    <x v="4"/>
    <n v="0"/>
    <s v="W00"/>
    <s v="World"/>
    <s v="H4"/>
    <s v="HS"/>
    <b v="1"/>
    <n v="31"/>
    <s v="Fertilizers"/>
    <s v="Fertilizers"/>
    <s v="Others"/>
    <x v="0"/>
    <x v="0"/>
    <b v="0"/>
    <s v="C00"/>
    <s v="TOTAL CPC"/>
    <n v="0"/>
    <n v="0"/>
    <s v="TOTAL MOT"/>
    <n v="-1"/>
    <s v="N/A"/>
    <n v="0"/>
    <b v="0"/>
    <n v="-1"/>
    <s v="N/A"/>
    <n v="0"/>
    <b v="0"/>
    <n v="0"/>
    <b v="1"/>
    <n v="0"/>
    <b v="0"/>
    <s v="814200.576"/>
    <n v="0"/>
    <s v="814200.576"/>
    <n v="4"/>
    <b v="0"/>
    <b v="1"/>
  </r>
  <r>
    <s v="C"/>
    <s v="A"/>
    <n v="20180101"/>
    <n v="2018"/>
    <n v="52"/>
    <x v="4"/>
    <n v="180"/>
    <s v="COD"/>
    <x v="1"/>
    <s v="M"/>
    <s v="Import"/>
    <n v="440"/>
    <s v="LTU"/>
    <x v="24"/>
    <n v="0"/>
    <s v="W00"/>
    <s v="World"/>
    <s v="H4"/>
    <s v="HS"/>
    <b v="1"/>
    <n v="31"/>
    <s v="Fertilizers"/>
    <s v="Fertilizers"/>
    <s v="Others"/>
    <x v="0"/>
    <x v="0"/>
    <b v="0"/>
    <s v="C00"/>
    <s v="TOTAL CPC"/>
    <n v="0"/>
    <n v="0"/>
    <s v="TOTAL MOT"/>
    <n v="-1"/>
    <s v="N/A"/>
    <n v="0"/>
    <b v="0"/>
    <n v="-1"/>
    <s v="N/A"/>
    <n v="0"/>
    <b v="0"/>
    <n v="0"/>
    <b v="0"/>
    <n v="0"/>
    <b v="0"/>
    <s v="317963.227"/>
    <n v="0"/>
    <s v="317963.227"/>
    <n v="0"/>
    <b v="0"/>
    <b v="1"/>
  </r>
  <r>
    <s v="C"/>
    <s v="A"/>
    <n v="20180101"/>
    <n v="2018"/>
    <n v="52"/>
    <x v="4"/>
    <n v="180"/>
    <s v="COD"/>
    <x v="1"/>
    <s v="M"/>
    <s v="Import"/>
    <n v="458"/>
    <s v="MYS"/>
    <x v="52"/>
    <n v="0"/>
    <s v="W00"/>
    <s v="World"/>
    <s v="H4"/>
    <s v="HS"/>
    <b v="1"/>
    <n v="31"/>
    <s v="Fertilizers"/>
    <s v="Fertilizers"/>
    <s v="Others"/>
    <x v="0"/>
    <x v="0"/>
    <b v="0"/>
    <s v="C00"/>
    <s v="TOTAL CPC"/>
    <n v="0"/>
    <n v="0"/>
    <s v="TOTAL MOT"/>
    <n v="-1"/>
    <s v="N/A"/>
    <n v="0"/>
    <b v="0"/>
    <n v="-1"/>
    <s v="N/A"/>
    <n v="0"/>
    <b v="0"/>
    <n v="0"/>
    <b v="0"/>
    <n v="0"/>
    <b v="0"/>
    <s v="42377.731"/>
    <n v="0"/>
    <s v="42377.731"/>
    <n v="0"/>
    <b v="0"/>
    <b v="1"/>
  </r>
  <r>
    <s v="C"/>
    <s v="A"/>
    <n v="20180101"/>
    <n v="2018"/>
    <n v="52"/>
    <x v="4"/>
    <n v="180"/>
    <s v="COD"/>
    <x v="1"/>
    <s v="M"/>
    <s v="Import"/>
    <n v="478"/>
    <s v="MRT"/>
    <x v="53"/>
    <n v="0"/>
    <s v="W00"/>
    <s v="World"/>
    <s v="H4"/>
    <s v="HS"/>
    <b v="1"/>
    <n v="31"/>
    <s v="Fertilizers"/>
    <s v="Fertilizers"/>
    <s v="Others"/>
    <x v="0"/>
    <x v="0"/>
    <b v="0"/>
    <s v="C00"/>
    <s v="TOTAL CPC"/>
    <n v="0"/>
    <n v="0"/>
    <s v="TOTAL MOT"/>
    <n v="-1"/>
    <s v="N/A"/>
    <n v="0"/>
    <b v="0"/>
    <n v="-1"/>
    <s v="N/A"/>
    <n v="0"/>
    <b v="0"/>
    <n v="0"/>
    <b v="0"/>
    <n v="0"/>
    <b v="0"/>
    <s v="1537.928"/>
    <n v="0"/>
    <s v="1537.928"/>
    <n v="0"/>
    <b v="0"/>
    <b v="1"/>
  </r>
  <r>
    <s v="C"/>
    <s v="A"/>
    <n v="20180101"/>
    <n v="2018"/>
    <n v="52"/>
    <x v="4"/>
    <n v="180"/>
    <s v="COD"/>
    <x v="1"/>
    <s v="M"/>
    <s v="Import"/>
    <n v="504"/>
    <s v="MAR"/>
    <x v="43"/>
    <n v="0"/>
    <s v="W00"/>
    <s v="World"/>
    <s v="H4"/>
    <s v="HS"/>
    <b v="1"/>
    <n v="31"/>
    <s v="Fertilizers"/>
    <s v="Fertilizers"/>
    <s v="Others"/>
    <x v="0"/>
    <x v="0"/>
    <b v="0"/>
    <s v="C00"/>
    <s v="TOTAL CPC"/>
    <n v="0"/>
    <n v="0"/>
    <s v="TOTAL MOT"/>
    <n v="-1"/>
    <s v="N/A"/>
    <n v="0"/>
    <b v="0"/>
    <n v="-1"/>
    <s v="N/A"/>
    <n v="0"/>
    <b v="0"/>
    <n v="0"/>
    <b v="0"/>
    <n v="0"/>
    <b v="0"/>
    <s v="290868.629"/>
    <n v="0"/>
    <s v="290868.629"/>
    <n v="0"/>
    <b v="0"/>
    <b v="1"/>
  </r>
  <r>
    <s v="C"/>
    <s v="A"/>
    <n v="20180101"/>
    <n v="2018"/>
    <n v="52"/>
    <x v="4"/>
    <n v="180"/>
    <s v="COD"/>
    <x v="1"/>
    <s v="M"/>
    <s v="Import"/>
    <n v="508"/>
    <s v="MOZ"/>
    <x v="26"/>
    <n v="0"/>
    <s v="W00"/>
    <s v="World"/>
    <s v="H4"/>
    <s v="HS"/>
    <b v="1"/>
    <n v="31"/>
    <s v="Fertilizers"/>
    <s v="Fertilizers"/>
    <s v="Others"/>
    <x v="0"/>
    <x v="0"/>
    <b v="0"/>
    <s v="C00"/>
    <s v="TOTAL CPC"/>
    <n v="0"/>
    <n v="0"/>
    <s v="TOTAL MOT"/>
    <n v="-1"/>
    <s v="N/A"/>
    <n v="0"/>
    <b v="0"/>
    <n v="-1"/>
    <s v="N/A"/>
    <n v="0"/>
    <b v="0"/>
    <n v="0"/>
    <b v="0"/>
    <n v="0"/>
    <b v="0"/>
    <s v="665169.161"/>
    <n v="0"/>
    <s v="665169.161"/>
    <n v="0"/>
    <b v="0"/>
    <b v="1"/>
  </r>
  <r>
    <s v="C"/>
    <s v="A"/>
    <n v="20180101"/>
    <n v="2018"/>
    <n v="52"/>
    <x v="4"/>
    <n v="180"/>
    <s v="COD"/>
    <x v="1"/>
    <s v="M"/>
    <s v="Import"/>
    <n v="528"/>
    <s v="NLD"/>
    <x v="7"/>
    <n v="0"/>
    <s v="W00"/>
    <s v="World"/>
    <s v="H4"/>
    <s v="HS"/>
    <b v="1"/>
    <n v="31"/>
    <s v="Fertilizers"/>
    <s v="Fertilizers"/>
    <s v="Others"/>
    <x v="0"/>
    <x v="0"/>
    <b v="0"/>
    <s v="C00"/>
    <s v="TOTAL CPC"/>
    <n v="0"/>
    <n v="0"/>
    <s v="TOTAL MOT"/>
    <n v="-1"/>
    <s v="N/A"/>
    <n v="0"/>
    <b v="0"/>
    <n v="-1"/>
    <s v="N/A"/>
    <n v="0"/>
    <b v="0"/>
    <n v="0"/>
    <b v="0"/>
    <n v="0"/>
    <b v="0"/>
    <s v="16161.043"/>
    <n v="0"/>
    <s v="16161.043"/>
    <n v="0"/>
    <b v="0"/>
    <b v="1"/>
  </r>
  <r>
    <s v="C"/>
    <s v="A"/>
    <n v="20180101"/>
    <n v="2018"/>
    <n v="52"/>
    <x v="4"/>
    <n v="180"/>
    <s v="COD"/>
    <x v="1"/>
    <s v="M"/>
    <s v="Import"/>
    <n v="579"/>
    <s v="NOR"/>
    <x v="44"/>
    <n v="0"/>
    <s v="W00"/>
    <s v="World"/>
    <s v="H4"/>
    <s v="HS"/>
    <b v="1"/>
    <n v="31"/>
    <s v="Fertilizers"/>
    <s v="Fertilizers"/>
    <s v="Others"/>
    <x v="0"/>
    <x v="0"/>
    <b v="0"/>
    <s v="C00"/>
    <s v="TOTAL CPC"/>
    <n v="0"/>
    <n v="0"/>
    <s v="TOTAL MOT"/>
    <n v="-1"/>
    <s v="N/A"/>
    <n v="0"/>
    <b v="0"/>
    <n v="-1"/>
    <s v="N/A"/>
    <n v="0"/>
    <b v="0"/>
    <n v="0"/>
    <b v="0"/>
    <n v="0"/>
    <b v="0"/>
    <s v="34517.158"/>
    <n v="0"/>
    <s v="34517.158"/>
    <n v="0"/>
    <b v="0"/>
    <b v="1"/>
  </r>
  <r>
    <s v="C"/>
    <s v="A"/>
    <n v="20180101"/>
    <n v="2018"/>
    <n v="52"/>
    <x v="4"/>
    <n v="180"/>
    <s v="COD"/>
    <x v="1"/>
    <s v="M"/>
    <s v="Import"/>
    <n v="643"/>
    <s v="RUS"/>
    <x v="9"/>
    <n v="0"/>
    <s v="W00"/>
    <s v="World"/>
    <s v="H4"/>
    <s v="HS"/>
    <b v="1"/>
    <n v="31"/>
    <s v="Fertilizers"/>
    <s v="Fertilizers"/>
    <s v="Others"/>
    <x v="0"/>
    <x v="0"/>
    <b v="0"/>
    <s v="C00"/>
    <s v="TOTAL CPC"/>
    <n v="0"/>
    <n v="0"/>
    <s v="TOTAL MOT"/>
    <n v="-1"/>
    <s v="N/A"/>
    <n v="0"/>
    <b v="0"/>
    <n v="-1"/>
    <s v="N/A"/>
    <n v="0"/>
    <b v="0"/>
    <n v="0"/>
    <b v="0"/>
    <n v="0"/>
    <b v="0"/>
    <s v="23140183.398"/>
    <n v="0"/>
    <s v="23140183.398"/>
    <n v="0"/>
    <b v="0"/>
    <b v="1"/>
  </r>
  <r>
    <s v="C"/>
    <s v="A"/>
    <n v="20180101"/>
    <n v="2018"/>
    <n v="52"/>
    <x v="4"/>
    <n v="180"/>
    <s v="COD"/>
    <x v="1"/>
    <s v="M"/>
    <s v="Import"/>
    <n v="646"/>
    <s v="RWA"/>
    <x v="28"/>
    <n v="0"/>
    <s v="W00"/>
    <s v="World"/>
    <s v="H4"/>
    <s v="HS"/>
    <b v="1"/>
    <n v="31"/>
    <s v="Fertilizers"/>
    <s v="Fertilizers"/>
    <s v="Others"/>
    <x v="0"/>
    <x v="0"/>
    <b v="0"/>
    <s v="C00"/>
    <s v="TOTAL CPC"/>
    <n v="0"/>
    <n v="0"/>
    <s v="TOTAL MOT"/>
    <n v="-1"/>
    <s v="N/A"/>
    <n v="0"/>
    <b v="0"/>
    <n v="-1"/>
    <s v="N/A"/>
    <n v="0"/>
    <b v="0"/>
    <n v="0"/>
    <b v="0"/>
    <n v="0"/>
    <b v="0"/>
    <s v="294.256"/>
    <n v="0"/>
    <s v="294.256"/>
    <n v="0"/>
    <b v="0"/>
    <b v="1"/>
  </r>
  <r>
    <s v="C"/>
    <s v="A"/>
    <n v="20180101"/>
    <n v="2018"/>
    <n v="52"/>
    <x v="4"/>
    <n v="180"/>
    <s v="COD"/>
    <x v="1"/>
    <s v="M"/>
    <s v="Import"/>
    <n v="682"/>
    <s v="SAU"/>
    <x v="48"/>
    <n v="0"/>
    <s v="W00"/>
    <s v="World"/>
    <s v="H4"/>
    <s v="HS"/>
    <b v="1"/>
    <n v="31"/>
    <s v="Fertilizers"/>
    <s v="Fertilizers"/>
    <s v="Others"/>
    <x v="0"/>
    <x v="0"/>
    <b v="0"/>
    <s v="C00"/>
    <s v="TOTAL CPC"/>
    <n v="0"/>
    <n v="0"/>
    <s v="TOTAL MOT"/>
    <n v="-1"/>
    <s v="N/A"/>
    <n v="0"/>
    <b v="0"/>
    <n v="-1"/>
    <s v="N/A"/>
    <n v="0"/>
    <b v="0"/>
    <n v="0"/>
    <b v="0"/>
    <n v="0"/>
    <b v="0"/>
    <s v="464989.8"/>
    <n v="0"/>
    <s v="464989.8"/>
    <n v="0"/>
    <b v="0"/>
    <b v="1"/>
  </r>
  <r>
    <s v="C"/>
    <s v="A"/>
    <n v="20180101"/>
    <n v="2018"/>
    <n v="52"/>
    <x v="4"/>
    <n v="180"/>
    <s v="COD"/>
    <x v="1"/>
    <s v="M"/>
    <s v="Import"/>
    <n v="699"/>
    <s v="IND"/>
    <x v="11"/>
    <n v="0"/>
    <s v="W00"/>
    <s v="World"/>
    <s v="H4"/>
    <s v="HS"/>
    <b v="1"/>
    <n v="31"/>
    <s v="Fertilizers"/>
    <s v="Fertilizers"/>
    <s v="Others"/>
    <x v="0"/>
    <x v="0"/>
    <b v="0"/>
    <s v="C00"/>
    <s v="TOTAL CPC"/>
    <n v="0"/>
    <n v="0"/>
    <s v="TOTAL MOT"/>
    <n v="-1"/>
    <s v="N/A"/>
    <n v="0"/>
    <b v="0"/>
    <n v="-1"/>
    <s v="N/A"/>
    <n v="0"/>
    <b v="0"/>
    <n v="0"/>
    <b v="0"/>
    <n v="0"/>
    <b v="0"/>
    <s v="238564.791"/>
    <n v="0"/>
    <s v="238564.791"/>
    <n v="0"/>
    <b v="0"/>
    <b v="1"/>
  </r>
  <r>
    <s v="C"/>
    <s v="A"/>
    <n v="20180101"/>
    <n v="2018"/>
    <n v="52"/>
    <x v="4"/>
    <n v="180"/>
    <s v="COD"/>
    <x v="1"/>
    <s v="M"/>
    <s v="Import"/>
    <n v="704"/>
    <s v="VNM"/>
    <x v="29"/>
    <n v="0"/>
    <s v="W00"/>
    <s v="World"/>
    <s v="H4"/>
    <s v="HS"/>
    <b v="1"/>
    <n v="31"/>
    <s v="Fertilizers"/>
    <s v="Fertilizers"/>
    <s v="Others"/>
    <x v="0"/>
    <x v="0"/>
    <b v="0"/>
    <s v="C00"/>
    <s v="TOTAL CPC"/>
    <n v="0"/>
    <n v="0"/>
    <s v="TOTAL MOT"/>
    <n v="-1"/>
    <s v="N/A"/>
    <n v="0"/>
    <b v="0"/>
    <n v="-1"/>
    <s v="N/A"/>
    <n v="0"/>
    <b v="0"/>
    <n v="0"/>
    <b v="0"/>
    <n v="0"/>
    <b v="0"/>
    <s v="27410.382"/>
    <n v="0"/>
    <s v="27410.382"/>
    <n v="0"/>
    <b v="0"/>
    <b v="1"/>
  </r>
  <r>
    <s v="C"/>
    <s v="A"/>
    <n v="20180101"/>
    <n v="2018"/>
    <n v="52"/>
    <x v="4"/>
    <n v="180"/>
    <s v="COD"/>
    <x v="1"/>
    <s v="M"/>
    <s v="Import"/>
    <n v="710"/>
    <s v="ZAF"/>
    <x v="30"/>
    <n v="0"/>
    <s v="W00"/>
    <s v="World"/>
    <s v="H4"/>
    <s v="HS"/>
    <b v="1"/>
    <n v="31"/>
    <s v="Fertilizers"/>
    <s v="Fertilizers"/>
    <s v="Others"/>
    <x v="0"/>
    <x v="0"/>
    <b v="0"/>
    <s v="C00"/>
    <s v="TOTAL CPC"/>
    <n v="0"/>
    <n v="0"/>
    <s v="TOTAL MOT"/>
    <n v="-1"/>
    <s v="N/A"/>
    <n v="0"/>
    <b v="0"/>
    <n v="-1"/>
    <s v="N/A"/>
    <n v="0"/>
    <b v="0"/>
    <n v="0"/>
    <b v="1"/>
    <n v="0"/>
    <b v="0"/>
    <s v="17438635.381"/>
    <n v="0"/>
    <s v="17438635.381"/>
    <n v="4"/>
    <b v="0"/>
    <b v="1"/>
  </r>
  <r>
    <s v="C"/>
    <s v="A"/>
    <n v="20180101"/>
    <n v="2018"/>
    <n v="52"/>
    <x v="4"/>
    <n v="180"/>
    <s v="COD"/>
    <x v="1"/>
    <s v="M"/>
    <s v="Import"/>
    <n v="716"/>
    <s v="ZWE"/>
    <x v="54"/>
    <n v="0"/>
    <s v="W00"/>
    <s v="World"/>
    <s v="H4"/>
    <s v="HS"/>
    <b v="1"/>
    <n v="31"/>
    <s v="Fertilizers"/>
    <s v="Fertilizers"/>
    <s v="Others"/>
    <x v="0"/>
    <x v="0"/>
    <b v="0"/>
    <s v="C00"/>
    <s v="TOTAL CPC"/>
    <n v="0"/>
    <n v="0"/>
    <s v="TOTAL MOT"/>
    <n v="-1"/>
    <s v="N/A"/>
    <n v="0"/>
    <b v="0"/>
    <n v="-1"/>
    <s v="N/A"/>
    <n v="0"/>
    <b v="0"/>
    <n v="0"/>
    <b v="0"/>
    <n v="0"/>
    <b v="0"/>
    <s v="96367.224"/>
    <n v="0"/>
    <s v="96367.224"/>
    <n v="0"/>
    <b v="0"/>
    <b v="1"/>
  </r>
  <r>
    <s v="C"/>
    <s v="A"/>
    <n v="20180101"/>
    <n v="2018"/>
    <n v="52"/>
    <x v="4"/>
    <n v="180"/>
    <s v="COD"/>
    <x v="1"/>
    <s v="M"/>
    <s v="Import"/>
    <n v="757"/>
    <s v="CHE"/>
    <x v="31"/>
    <n v="0"/>
    <s v="W00"/>
    <s v="World"/>
    <s v="H4"/>
    <s v="HS"/>
    <b v="1"/>
    <n v="31"/>
    <s v="Fertilizers"/>
    <s v="Fertilizers"/>
    <s v="Others"/>
    <x v="0"/>
    <x v="0"/>
    <b v="0"/>
    <s v="C00"/>
    <s v="TOTAL CPC"/>
    <n v="0"/>
    <n v="0"/>
    <s v="TOTAL MOT"/>
    <n v="-1"/>
    <s v="N/A"/>
    <n v="0"/>
    <b v="0"/>
    <n v="-1"/>
    <s v="N/A"/>
    <n v="0"/>
    <b v="0"/>
    <n v="0"/>
    <b v="0"/>
    <n v="0"/>
    <b v="0"/>
    <s v="428450.877"/>
    <n v="0"/>
    <s v="428450.877"/>
    <n v="0"/>
    <b v="0"/>
    <b v="1"/>
  </r>
  <r>
    <s v="C"/>
    <s v="A"/>
    <n v="20180101"/>
    <n v="2018"/>
    <n v="52"/>
    <x v="4"/>
    <n v="180"/>
    <s v="COD"/>
    <x v="1"/>
    <s v="M"/>
    <s v="Import"/>
    <n v="784"/>
    <s v="ARE"/>
    <x v="32"/>
    <n v="0"/>
    <s v="W00"/>
    <s v="World"/>
    <s v="H4"/>
    <s v="HS"/>
    <b v="1"/>
    <n v="31"/>
    <s v="Fertilizers"/>
    <s v="Fertilizers"/>
    <s v="Others"/>
    <x v="0"/>
    <x v="0"/>
    <b v="0"/>
    <s v="C00"/>
    <s v="TOTAL CPC"/>
    <n v="0"/>
    <n v="0"/>
    <s v="TOTAL MOT"/>
    <n v="-1"/>
    <s v="N/A"/>
    <n v="0"/>
    <b v="0"/>
    <n v="-1"/>
    <s v="N/A"/>
    <n v="0"/>
    <b v="0"/>
    <n v="0"/>
    <b v="0"/>
    <n v="0"/>
    <b v="0"/>
    <s v="362710.242"/>
    <n v="0"/>
    <s v="362710.242"/>
    <n v="0"/>
    <b v="0"/>
    <b v="1"/>
  </r>
  <r>
    <s v="C"/>
    <s v="A"/>
    <n v="20180101"/>
    <n v="2018"/>
    <n v="52"/>
    <x v="4"/>
    <n v="180"/>
    <s v="COD"/>
    <x v="1"/>
    <s v="M"/>
    <s v="Import"/>
    <n v="788"/>
    <s v="TUN"/>
    <x v="45"/>
    <n v="0"/>
    <s v="W00"/>
    <s v="World"/>
    <s v="H4"/>
    <s v="HS"/>
    <b v="1"/>
    <n v="31"/>
    <s v="Fertilizers"/>
    <s v="Fertilizers"/>
    <s v="Others"/>
    <x v="0"/>
    <x v="0"/>
    <b v="0"/>
    <s v="C00"/>
    <s v="TOTAL CPC"/>
    <n v="0"/>
    <n v="0"/>
    <s v="TOTAL MOT"/>
    <n v="-1"/>
    <s v="N/A"/>
    <n v="0"/>
    <b v="0"/>
    <n v="-1"/>
    <s v="N/A"/>
    <n v="0"/>
    <b v="0"/>
    <n v="0"/>
    <b v="0"/>
    <n v="0"/>
    <b v="0"/>
    <s v="167.901"/>
    <n v="0"/>
    <s v="167.901"/>
    <n v="0"/>
    <b v="0"/>
    <b v="1"/>
  </r>
  <r>
    <s v="C"/>
    <s v="A"/>
    <n v="20180101"/>
    <n v="2018"/>
    <n v="52"/>
    <x v="4"/>
    <n v="180"/>
    <s v="COD"/>
    <x v="1"/>
    <s v="M"/>
    <s v="Import"/>
    <n v="792"/>
    <s v="TUR"/>
    <x v="33"/>
    <n v="0"/>
    <s v="W00"/>
    <s v="World"/>
    <s v="H4"/>
    <s v="HS"/>
    <b v="1"/>
    <n v="31"/>
    <s v="Fertilizers"/>
    <s v="Fertilizers"/>
    <s v="Others"/>
    <x v="0"/>
    <x v="0"/>
    <b v="0"/>
    <s v="C00"/>
    <s v="TOTAL CPC"/>
    <n v="0"/>
    <n v="0"/>
    <s v="TOTAL MOT"/>
    <n v="-1"/>
    <s v="N/A"/>
    <n v="0"/>
    <b v="0"/>
    <n v="-1"/>
    <s v="N/A"/>
    <n v="0"/>
    <b v="0"/>
    <n v="0"/>
    <b v="0"/>
    <n v="0"/>
    <b v="0"/>
    <s v="143978.306"/>
    <n v="0"/>
    <s v="143978.306"/>
    <n v="0"/>
    <b v="0"/>
    <b v="1"/>
  </r>
  <r>
    <s v="C"/>
    <s v="A"/>
    <n v="20180101"/>
    <n v="2018"/>
    <n v="52"/>
    <x v="4"/>
    <n v="180"/>
    <s v="COD"/>
    <x v="1"/>
    <s v="M"/>
    <s v="Import"/>
    <n v="800"/>
    <s v="UGA"/>
    <x v="34"/>
    <n v="0"/>
    <s v="W00"/>
    <s v="World"/>
    <s v="H4"/>
    <s v="HS"/>
    <b v="1"/>
    <n v="31"/>
    <s v="Fertilizers"/>
    <s v="Fertilizers"/>
    <s v="Others"/>
    <x v="0"/>
    <x v="0"/>
    <b v="0"/>
    <s v="C00"/>
    <s v="TOTAL CPC"/>
    <n v="0"/>
    <n v="0"/>
    <s v="TOTAL MOT"/>
    <n v="-1"/>
    <s v="N/A"/>
    <n v="0"/>
    <b v="0"/>
    <n v="-1"/>
    <s v="N/A"/>
    <n v="0"/>
    <b v="0"/>
    <n v="0"/>
    <b v="0"/>
    <n v="0"/>
    <b v="0"/>
    <s v="32012.207"/>
    <n v="0"/>
    <s v="32012.207"/>
    <n v="0"/>
    <b v="0"/>
    <b v="1"/>
  </r>
  <r>
    <s v="C"/>
    <s v="A"/>
    <n v="20180101"/>
    <n v="2018"/>
    <n v="52"/>
    <x v="4"/>
    <n v="180"/>
    <s v="COD"/>
    <x v="1"/>
    <s v="M"/>
    <s v="Import"/>
    <n v="834"/>
    <s v="TZA"/>
    <x v="38"/>
    <n v="0"/>
    <s v="W00"/>
    <s v="World"/>
    <s v="H4"/>
    <s v="HS"/>
    <b v="1"/>
    <n v="31"/>
    <s v="Fertilizers"/>
    <s v="Fertilizers"/>
    <s v="Others"/>
    <x v="0"/>
    <x v="0"/>
    <b v="0"/>
    <s v="C00"/>
    <s v="TOTAL CPC"/>
    <n v="0"/>
    <n v="0"/>
    <s v="TOTAL MOT"/>
    <n v="-1"/>
    <s v="N/A"/>
    <n v="0"/>
    <b v="0"/>
    <n v="-1"/>
    <s v="N/A"/>
    <n v="0"/>
    <b v="0"/>
    <n v="0"/>
    <b v="0"/>
    <n v="0"/>
    <b v="0"/>
    <s v="1166845.712"/>
    <n v="0"/>
    <s v="1166845.712"/>
    <n v="0"/>
    <b v="0"/>
    <b v="1"/>
  </r>
  <r>
    <s v="C"/>
    <s v="A"/>
    <n v="20180101"/>
    <n v="2018"/>
    <n v="52"/>
    <x v="4"/>
    <n v="180"/>
    <s v="COD"/>
    <x v="1"/>
    <s v="M"/>
    <s v="Import"/>
    <n v="842"/>
    <s v="USA"/>
    <x v="15"/>
    <n v="0"/>
    <s v="W00"/>
    <s v="World"/>
    <s v="H4"/>
    <s v="HS"/>
    <b v="1"/>
    <n v="31"/>
    <s v="Fertilizers"/>
    <s v="Fertilizers"/>
    <s v="Others"/>
    <x v="0"/>
    <x v="0"/>
    <b v="0"/>
    <s v="C00"/>
    <s v="TOTAL CPC"/>
    <n v="0"/>
    <n v="0"/>
    <s v="TOTAL MOT"/>
    <n v="-1"/>
    <s v="N/A"/>
    <n v="0"/>
    <b v="0"/>
    <n v="-1"/>
    <s v="N/A"/>
    <n v="0"/>
    <b v="0"/>
    <n v="0"/>
    <b v="0"/>
    <n v="0"/>
    <b v="0"/>
    <s v="8271.865"/>
    <n v="0"/>
    <s v="8271.865"/>
    <n v="0"/>
    <b v="0"/>
    <b v="1"/>
  </r>
  <r>
    <s v="C"/>
    <s v="A"/>
    <n v="20180101"/>
    <n v="2018"/>
    <n v="52"/>
    <x v="4"/>
    <n v="180"/>
    <s v="COD"/>
    <x v="1"/>
    <s v="M"/>
    <s v="Import"/>
    <n v="894"/>
    <s v="ZMB"/>
    <x v="39"/>
    <n v="0"/>
    <s v="W00"/>
    <s v="World"/>
    <s v="H4"/>
    <s v="HS"/>
    <b v="1"/>
    <n v="31"/>
    <s v="Fertilizers"/>
    <s v="Fertilizers"/>
    <s v="Others"/>
    <x v="0"/>
    <x v="0"/>
    <b v="0"/>
    <s v="C00"/>
    <s v="TOTAL CPC"/>
    <n v="0"/>
    <n v="0"/>
    <s v="TOTAL MOT"/>
    <n v="-1"/>
    <s v="N/A"/>
    <n v="0"/>
    <b v="0"/>
    <n v="-1"/>
    <s v="N/A"/>
    <n v="0"/>
    <b v="0"/>
    <n v="0"/>
    <b v="0"/>
    <n v="0"/>
    <b v="0"/>
    <s v="4772448.206"/>
    <n v="0"/>
    <s v="4772448.206"/>
    <n v="0"/>
    <b v="0"/>
    <b v="1"/>
  </r>
  <r>
    <s v="C"/>
    <s v="A"/>
    <n v="20180101"/>
    <n v="2018"/>
    <n v="52"/>
    <x v="4"/>
    <n v="562"/>
    <s v="NER"/>
    <x v="0"/>
    <s v="M"/>
    <s v="Import"/>
    <n v="0"/>
    <s v="W00"/>
    <x v="0"/>
    <n v="0"/>
    <s v="W00"/>
    <s v="World"/>
    <s v="H5"/>
    <s v="HS"/>
    <b v="1"/>
    <n v="31"/>
    <s v="Fertilizers"/>
    <s v="Fertilizers"/>
    <s v="Others"/>
    <x v="0"/>
    <x v="0"/>
    <b v="0"/>
    <s v="C00"/>
    <s v="TOTAL CPC"/>
    <n v="0"/>
    <n v="0"/>
    <s v="TOTAL MOT"/>
    <n v="-1"/>
    <s v="N/A"/>
    <n v="0"/>
    <b v="0"/>
    <n v="-1"/>
    <s v="N/A"/>
    <n v="0"/>
    <b v="0"/>
    <n v="0"/>
    <b v="0"/>
    <n v="0"/>
    <b v="0"/>
    <s v="12111466.44"/>
    <m/>
    <s v="12111466.44"/>
    <n v="0"/>
    <b v="0"/>
    <b v="1"/>
  </r>
  <r>
    <s v="C"/>
    <s v="A"/>
    <n v="20180101"/>
    <n v="2018"/>
    <n v="52"/>
    <x v="4"/>
    <n v="562"/>
    <s v="NER"/>
    <x v="0"/>
    <s v="M"/>
    <s v="Import"/>
    <n v="56"/>
    <s v="BEL"/>
    <x v="18"/>
    <n v="0"/>
    <s v="W00"/>
    <s v="World"/>
    <s v="H5"/>
    <s v="HS"/>
    <b v="1"/>
    <n v="31"/>
    <s v="Fertilizers"/>
    <s v="Fertilizers"/>
    <s v="Others"/>
    <x v="0"/>
    <x v="0"/>
    <b v="0"/>
    <s v="C00"/>
    <s v="TOTAL CPC"/>
    <n v="0"/>
    <n v="0"/>
    <s v="TOTAL MOT"/>
    <n v="-1"/>
    <s v="N/A"/>
    <n v="0"/>
    <b v="0"/>
    <n v="-1"/>
    <s v="N/A"/>
    <n v="0"/>
    <b v="0"/>
    <n v="0"/>
    <b v="0"/>
    <n v="0"/>
    <b v="0"/>
    <s v="134859.35"/>
    <m/>
    <s v="134859.35"/>
    <n v="0"/>
    <b v="0"/>
    <b v="1"/>
  </r>
  <r>
    <s v="C"/>
    <s v="A"/>
    <n v="20180101"/>
    <n v="2018"/>
    <n v="52"/>
    <x v="4"/>
    <n v="562"/>
    <s v="NER"/>
    <x v="0"/>
    <s v="M"/>
    <s v="Import"/>
    <n v="156"/>
    <s v="CHN"/>
    <x v="1"/>
    <n v="0"/>
    <s v="W00"/>
    <s v="World"/>
    <s v="H5"/>
    <s v="HS"/>
    <b v="1"/>
    <n v="31"/>
    <s v="Fertilizers"/>
    <s v="Fertilizers"/>
    <s v="Others"/>
    <x v="0"/>
    <x v="0"/>
    <b v="0"/>
    <s v="C00"/>
    <s v="TOTAL CPC"/>
    <n v="0"/>
    <n v="0"/>
    <s v="TOTAL MOT"/>
    <n v="-1"/>
    <s v="N/A"/>
    <n v="0"/>
    <b v="0"/>
    <n v="-1"/>
    <s v="N/A"/>
    <n v="0"/>
    <b v="0"/>
    <n v="0"/>
    <b v="0"/>
    <n v="0"/>
    <b v="0"/>
    <s v="1354.49"/>
    <m/>
    <s v="1354.49"/>
    <n v="0"/>
    <b v="0"/>
    <b v="1"/>
  </r>
  <r>
    <s v="C"/>
    <s v="A"/>
    <n v="20180101"/>
    <n v="2018"/>
    <n v="52"/>
    <x v="4"/>
    <n v="562"/>
    <s v="NER"/>
    <x v="0"/>
    <s v="M"/>
    <s v="Import"/>
    <n v="204"/>
    <s v="BEN"/>
    <x v="2"/>
    <n v="0"/>
    <s v="W00"/>
    <s v="World"/>
    <s v="H5"/>
    <s v="HS"/>
    <b v="1"/>
    <n v="31"/>
    <s v="Fertilizers"/>
    <s v="Fertilizers"/>
    <s v="Others"/>
    <x v="0"/>
    <x v="0"/>
    <b v="0"/>
    <s v="C00"/>
    <s v="TOTAL CPC"/>
    <n v="0"/>
    <n v="0"/>
    <s v="TOTAL MOT"/>
    <n v="-1"/>
    <s v="N/A"/>
    <n v="0"/>
    <b v="0"/>
    <n v="-1"/>
    <s v="N/A"/>
    <n v="0"/>
    <b v="0"/>
    <n v="0"/>
    <b v="0"/>
    <n v="0"/>
    <b v="0"/>
    <s v="12949.62"/>
    <m/>
    <s v="12949.62"/>
    <n v="0"/>
    <b v="0"/>
    <b v="1"/>
  </r>
  <r>
    <s v="C"/>
    <s v="A"/>
    <n v="20180101"/>
    <n v="2018"/>
    <n v="52"/>
    <x v="4"/>
    <n v="562"/>
    <s v="NER"/>
    <x v="0"/>
    <s v="M"/>
    <s v="Import"/>
    <n v="251"/>
    <s v="FRA"/>
    <x v="3"/>
    <n v="0"/>
    <s v="W00"/>
    <s v="World"/>
    <s v="H5"/>
    <s v="HS"/>
    <b v="1"/>
    <n v="31"/>
    <s v="Fertilizers"/>
    <s v="Fertilizers"/>
    <s v="Others"/>
    <x v="0"/>
    <x v="0"/>
    <b v="0"/>
    <s v="C00"/>
    <s v="TOTAL CPC"/>
    <n v="0"/>
    <n v="0"/>
    <s v="TOTAL MOT"/>
    <n v="-1"/>
    <s v="N/A"/>
    <n v="0"/>
    <b v="0"/>
    <n v="-1"/>
    <s v="N/A"/>
    <n v="0"/>
    <b v="0"/>
    <n v="0"/>
    <b v="0"/>
    <n v="0"/>
    <b v="0"/>
    <s v="3271307.81"/>
    <m/>
    <s v="3271307.81"/>
    <n v="0"/>
    <b v="0"/>
    <b v="1"/>
  </r>
  <r>
    <s v="C"/>
    <s v="A"/>
    <n v="20180101"/>
    <n v="2018"/>
    <n v="52"/>
    <x v="4"/>
    <n v="562"/>
    <s v="NER"/>
    <x v="0"/>
    <s v="M"/>
    <s v="Import"/>
    <n v="384"/>
    <s v="CIV"/>
    <x v="6"/>
    <n v="0"/>
    <s v="W00"/>
    <s v="World"/>
    <s v="H5"/>
    <s v="HS"/>
    <b v="1"/>
    <n v="31"/>
    <s v="Fertilizers"/>
    <s v="Fertilizers"/>
    <s v="Others"/>
    <x v="0"/>
    <x v="0"/>
    <b v="0"/>
    <s v="C00"/>
    <s v="TOTAL CPC"/>
    <n v="0"/>
    <n v="0"/>
    <s v="TOTAL MOT"/>
    <n v="-1"/>
    <s v="N/A"/>
    <n v="0"/>
    <b v="0"/>
    <n v="-1"/>
    <s v="N/A"/>
    <n v="0"/>
    <b v="0"/>
    <n v="0"/>
    <b v="0"/>
    <n v="0"/>
    <b v="0"/>
    <s v="326866.96"/>
    <m/>
    <s v="326866.96"/>
    <n v="0"/>
    <b v="0"/>
    <b v="1"/>
  </r>
  <r>
    <s v="C"/>
    <s v="A"/>
    <n v="20180101"/>
    <n v="2018"/>
    <n v="52"/>
    <x v="4"/>
    <n v="562"/>
    <s v="NER"/>
    <x v="0"/>
    <s v="M"/>
    <s v="Import"/>
    <n v="504"/>
    <s v="MAR"/>
    <x v="43"/>
    <n v="0"/>
    <s v="W00"/>
    <s v="World"/>
    <s v="H5"/>
    <s v="HS"/>
    <b v="1"/>
    <n v="31"/>
    <s v="Fertilizers"/>
    <s v="Fertilizers"/>
    <s v="Others"/>
    <x v="0"/>
    <x v="0"/>
    <b v="0"/>
    <s v="C00"/>
    <s v="TOTAL CPC"/>
    <n v="0"/>
    <n v="0"/>
    <s v="TOTAL MOT"/>
    <n v="-1"/>
    <s v="N/A"/>
    <n v="0"/>
    <b v="0"/>
    <n v="-1"/>
    <s v="N/A"/>
    <n v="0"/>
    <b v="0"/>
    <n v="0"/>
    <b v="0"/>
    <n v="0"/>
    <b v="0"/>
    <s v="63161.36"/>
    <m/>
    <s v="63161.36"/>
    <n v="0"/>
    <b v="0"/>
    <b v="1"/>
  </r>
  <r>
    <s v="C"/>
    <s v="A"/>
    <n v="20180101"/>
    <n v="2018"/>
    <n v="52"/>
    <x v="4"/>
    <n v="562"/>
    <s v="NER"/>
    <x v="0"/>
    <s v="M"/>
    <s v="Import"/>
    <n v="566"/>
    <s v="NGA"/>
    <x v="8"/>
    <n v="0"/>
    <s v="W00"/>
    <s v="World"/>
    <s v="H5"/>
    <s v="HS"/>
    <b v="1"/>
    <n v="31"/>
    <s v="Fertilizers"/>
    <s v="Fertilizers"/>
    <s v="Others"/>
    <x v="0"/>
    <x v="0"/>
    <b v="0"/>
    <s v="C00"/>
    <s v="TOTAL CPC"/>
    <n v="0"/>
    <n v="0"/>
    <s v="TOTAL MOT"/>
    <n v="-1"/>
    <s v="N/A"/>
    <n v="0"/>
    <b v="0"/>
    <n v="-1"/>
    <s v="N/A"/>
    <n v="0"/>
    <b v="0"/>
    <n v="0"/>
    <b v="0"/>
    <n v="0"/>
    <b v="0"/>
    <s v="4837854.29"/>
    <m/>
    <s v="4837854.29"/>
    <n v="0"/>
    <b v="0"/>
    <b v="1"/>
  </r>
  <r>
    <s v="C"/>
    <s v="A"/>
    <n v="20180101"/>
    <n v="2018"/>
    <n v="52"/>
    <x v="4"/>
    <n v="562"/>
    <s v="NER"/>
    <x v="0"/>
    <s v="M"/>
    <s v="Import"/>
    <n v="586"/>
    <s v="PAK"/>
    <x v="55"/>
    <n v="0"/>
    <s v="W00"/>
    <s v="World"/>
    <s v="H5"/>
    <s v="HS"/>
    <b v="1"/>
    <n v="31"/>
    <s v="Fertilizers"/>
    <s v="Fertilizers"/>
    <s v="Others"/>
    <x v="0"/>
    <x v="0"/>
    <b v="0"/>
    <s v="C00"/>
    <s v="TOTAL CPC"/>
    <n v="0"/>
    <n v="0"/>
    <s v="TOTAL MOT"/>
    <n v="-1"/>
    <s v="N/A"/>
    <n v="0"/>
    <b v="0"/>
    <n v="-1"/>
    <s v="N/A"/>
    <n v="0"/>
    <b v="0"/>
    <n v="0"/>
    <b v="0"/>
    <n v="0"/>
    <b v="0"/>
    <s v="2856812.75"/>
    <m/>
    <s v="2856812.75"/>
    <n v="0"/>
    <b v="0"/>
    <b v="1"/>
  </r>
  <r>
    <s v="C"/>
    <s v="A"/>
    <n v="20180101"/>
    <n v="2018"/>
    <n v="52"/>
    <x v="4"/>
    <n v="562"/>
    <s v="NER"/>
    <x v="0"/>
    <s v="M"/>
    <s v="Import"/>
    <n v="699"/>
    <s v="IND"/>
    <x v="11"/>
    <n v="0"/>
    <s v="W00"/>
    <s v="World"/>
    <s v="H5"/>
    <s v="HS"/>
    <b v="1"/>
    <n v="31"/>
    <s v="Fertilizers"/>
    <s v="Fertilizers"/>
    <s v="Others"/>
    <x v="0"/>
    <x v="0"/>
    <b v="0"/>
    <s v="C00"/>
    <s v="TOTAL CPC"/>
    <n v="0"/>
    <n v="0"/>
    <s v="TOTAL MOT"/>
    <n v="-1"/>
    <s v="N/A"/>
    <n v="0"/>
    <b v="0"/>
    <n v="-1"/>
    <s v="N/A"/>
    <n v="0"/>
    <b v="0"/>
    <n v="0"/>
    <b v="0"/>
    <n v="0"/>
    <b v="0"/>
    <s v="72.23"/>
    <m/>
    <s v="72.23"/>
    <n v="0"/>
    <b v="0"/>
    <b v="1"/>
  </r>
  <r>
    <s v="C"/>
    <s v="A"/>
    <n v="20180101"/>
    <n v="2018"/>
    <n v="52"/>
    <x v="4"/>
    <n v="562"/>
    <s v="NER"/>
    <x v="0"/>
    <s v="M"/>
    <s v="Import"/>
    <n v="768"/>
    <s v="TGO"/>
    <x v="14"/>
    <n v="0"/>
    <s v="W00"/>
    <s v="World"/>
    <s v="H5"/>
    <s v="HS"/>
    <b v="1"/>
    <n v="31"/>
    <s v="Fertilizers"/>
    <s v="Fertilizers"/>
    <s v="Others"/>
    <x v="0"/>
    <x v="0"/>
    <b v="0"/>
    <s v="C00"/>
    <s v="TOTAL CPC"/>
    <n v="0"/>
    <n v="0"/>
    <s v="TOTAL MOT"/>
    <n v="-1"/>
    <s v="N/A"/>
    <n v="0"/>
    <b v="0"/>
    <n v="-1"/>
    <s v="N/A"/>
    <n v="0"/>
    <b v="0"/>
    <n v="0"/>
    <b v="0"/>
    <n v="0"/>
    <b v="0"/>
    <s v="302565.9"/>
    <m/>
    <s v="302565.9"/>
    <n v="0"/>
    <b v="0"/>
    <b v="1"/>
  </r>
  <r>
    <s v="C"/>
    <s v="A"/>
    <n v="20180101"/>
    <n v="2018"/>
    <n v="52"/>
    <x v="4"/>
    <n v="562"/>
    <s v="NER"/>
    <x v="0"/>
    <s v="M"/>
    <s v="Import"/>
    <n v="792"/>
    <s v="TUR"/>
    <x v="33"/>
    <n v="0"/>
    <s v="W00"/>
    <s v="World"/>
    <s v="H5"/>
    <s v="HS"/>
    <b v="1"/>
    <n v="31"/>
    <s v="Fertilizers"/>
    <s v="Fertilizers"/>
    <s v="Others"/>
    <x v="0"/>
    <x v="0"/>
    <b v="0"/>
    <s v="C00"/>
    <s v="TOTAL CPC"/>
    <n v="0"/>
    <n v="0"/>
    <s v="TOTAL MOT"/>
    <n v="-1"/>
    <s v="N/A"/>
    <n v="0"/>
    <b v="0"/>
    <n v="-1"/>
    <s v="N/A"/>
    <n v="0"/>
    <b v="0"/>
    <n v="0"/>
    <b v="0"/>
    <n v="0"/>
    <b v="0"/>
    <s v="11428.67"/>
    <m/>
    <s v="11428.67"/>
    <n v="0"/>
    <b v="0"/>
    <b v="1"/>
  </r>
  <r>
    <s v="C"/>
    <s v="A"/>
    <n v="20180101"/>
    <n v="2018"/>
    <n v="52"/>
    <x v="4"/>
    <n v="562"/>
    <s v="NER"/>
    <x v="0"/>
    <s v="M"/>
    <s v="Import"/>
    <n v="804"/>
    <s v="UKR"/>
    <x v="35"/>
    <n v="0"/>
    <s v="W00"/>
    <s v="World"/>
    <s v="H5"/>
    <s v="HS"/>
    <b v="1"/>
    <n v="31"/>
    <s v="Fertilizers"/>
    <s v="Fertilizers"/>
    <s v="Others"/>
    <x v="0"/>
    <x v="0"/>
    <b v="0"/>
    <s v="C00"/>
    <s v="TOTAL CPC"/>
    <n v="0"/>
    <n v="0"/>
    <s v="TOTAL MOT"/>
    <n v="-1"/>
    <s v="N/A"/>
    <n v="0"/>
    <b v="0"/>
    <n v="-1"/>
    <s v="N/A"/>
    <n v="0"/>
    <b v="0"/>
    <n v="0"/>
    <b v="0"/>
    <n v="0"/>
    <b v="0"/>
    <s v="15130.26"/>
    <m/>
    <s v="15130.26"/>
    <n v="0"/>
    <b v="0"/>
    <b v="1"/>
  </r>
  <r>
    <s v="C"/>
    <s v="A"/>
    <n v="20180101"/>
    <n v="2018"/>
    <n v="52"/>
    <x v="4"/>
    <n v="562"/>
    <s v="NER"/>
    <x v="0"/>
    <s v="M"/>
    <s v="Import"/>
    <n v="854"/>
    <s v="BFA"/>
    <x v="16"/>
    <n v="0"/>
    <s v="W00"/>
    <s v="World"/>
    <s v="H5"/>
    <s v="HS"/>
    <b v="1"/>
    <n v="31"/>
    <s v="Fertilizers"/>
    <s v="Fertilizers"/>
    <s v="Others"/>
    <x v="0"/>
    <x v="0"/>
    <b v="0"/>
    <s v="C00"/>
    <s v="TOTAL CPC"/>
    <n v="0"/>
    <n v="0"/>
    <s v="TOTAL MOT"/>
    <n v="-1"/>
    <s v="N/A"/>
    <n v="0"/>
    <b v="0"/>
    <n v="-1"/>
    <s v="N/A"/>
    <n v="0"/>
    <b v="0"/>
    <n v="0"/>
    <b v="0"/>
    <n v="0"/>
    <b v="0"/>
    <s v="277102.75"/>
    <m/>
    <s v="277102.75"/>
    <n v="0"/>
    <b v="0"/>
    <b v="1"/>
  </r>
  <r>
    <s v="C"/>
    <s v="A"/>
    <n v="20180101"/>
    <n v="2018"/>
    <n v="52"/>
    <x v="4"/>
    <n v="180"/>
    <s v="COD"/>
    <x v="1"/>
    <s v="M"/>
    <s v="Import"/>
    <n v="0"/>
    <s v="W00"/>
    <x v="0"/>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33270"/>
    <b v="0"/>
    <n v="8"/>
    <s v="kg"/>
    <n v="33270"/>
    <b v="0"/>
    <n v="33270"/>
    <b v="0"/>
    <n v="0"/>
    <b v="0"/>
    <s v="11094.137"/>
    <n v="0"/>
    <s v="11094.137"/>
    <n v="0"/>
    <b v="0"/>
    <b v="1"/>
  </r>
  <r>
    <s v="C"/>
    <s v="A"/>
    <n v="20180101"/>
    <n v="2018"/>
    <n v="52"/>
    <x v="4"/>
    <n v="180"/>
    <s v="COD"/>
    <x v="1"/>
    <s v="M"/>
    <s v="Import"/>
    <n v="699"/>
    <s v="IND"/>
    <x v="11"/>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250"/>
    <b v="0"/>
    <n v="8"/>
    <s v="kg"/>
    <n v="250"/>
    <b v="0"/>
    <n v="250"/>
    <b v="0"/>
    <n v="0"/>
    <b v="0"/>
    <s v="932.858"/>
    <n v="0"/>
    <s v="932.858"/>
    <n v="0"/>
    <b v="0"/>
    <b v="1"/>
  </r>
  <r>
    <s v="C"/>
    <s v="A"/>
    <n v="20180101"/>
    <n v="2018"/>
    <n v="52"/>
    <x v="4"/>
    <n v="180"/>
    <s v="COD"/>
    <x v="1"/>
    <s v="M"/>
    <s v="Import"/>
    <n v="710"/>
    <s v="ZAF"/>
    <x v="30"/>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33000"/>
    <b v="0"/>
    <n v="8"/>
    <s v="kg"/>
    <n v="33000"/>
    <b v="0"/>
    <n v="33000"/>
    <b v="0"/>
    <n v="0"/>
    <b v="0"/>
    <s v="10138.248"/>
    <n v="0"/>
    <s v="10138.248"/>
    <n v="0"/>
    <b v="0"/>
    <b v="1"/>
  </r>
  <r>
    <s v="C"/>
    <s v="A"/>
    <n v="20180101"/>
    <n v="2018"/>
    <n v="52"/>
    <x v="4"/>
    <n v="180"/>
    <s v="COD"/>
    <x v="1"/>
    <s v="M"/>
    <s v="Import"/>
    <n v="800"/>
    <s v="UGA"/>
    <x v="34"/>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20"/>
    <b v="0"/>
    <n v="8"/>
    <s v="kg"/>
    <n v="20"/>
    <b v="0"/>
    <n v="20"/>
    <b v="0"/>
    <n v="0"/>
    <b v="0"/>
    <s v="23.031"/>
    <n v="0"/>
    <s v="23.031"/>
    <n v="0"/>
    <b v="0"/>
    <b v="1"/>
  </r>
  <r>
    <s v="C"/>
    <s v="A"/>
    <n v="20180101"/>
    <n v="2018"/>
    <n v="52"/>
    <x v="4"/>
    <n v="562"/>
    <s v="NER"/>
    <x v="0"/>
    <s v="M"/>
    <s v="Import"/>
    <n v="0"/>
    <s v="W00"/>
    <x v="0"/>
    <n v="0"/>
    <s v="W00"/>
    <s v="World"/>
    <s v="H5"/>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1306"/>
    <b v="0"/>
    <n v="8"/>
    <s v="kg"/>
    <n v="1306"/>
    <b v="0"/>
    <n v="1306"/>
    <b v="0"/>
    <n v="0"/>
    <b v="0"/>
    <s v="6569.15"/>
    <m/>
    <s v="6569.15"/>
    <n v="0"/>
    <b v="0"/>
    <b v="1"/>
  </r>
  <r>
    <s v="C"/>
    <s v="A"/>
    <n v="20180101"/>
    <n v="2018"/>
    <n v="52"/>
    <x v="4"/>
    <n v="562"/>
    <s v="NER"/>
    <x v="0"/>
    <s v="M"/>
    <s v="Import"/>
    <n v="251"/>
    <s v="FRA"/>
    <x v="3"/>
    <n v="0"/>
    <s v="W00"/>
    <s v="World"/>
    <s v="H5"/>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66"/>
    <b v="0"/>
    <n v="8"/>
    <s v="kg"/>
    <n v="66"/>
    <b v="0"/>
    <n v="66"/>
    <b v="0"/>
    <n v="0"/>
    <b v="0"/>
    <s v="407.76"/>
    <m/>
    <s v="407.76"/>
    <n v="0"/>
    <b v="0"/>
    <b v="1"/>
  </r>
  <r>
    <s v="C"/>
    <s v="A"/>
    <n v="20180101"/>
    <n v="2018"/>
    <n v="52"/>
    <x v="4"/>
    <n v="562"/>
    <s v="NER"/>
    <x v="0"/>
    <s v="M"/>
    <s v="Import"/>
    <n v="566"/>
    <s v="NGA"/>
    <x v="8"/>
    <n v="0"/>
    <s v="W00"/>
    <s v="World"/>
    <s v="H5"/>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1200"/>
    <b v="0"/>
    <n v="8"/>
    <s v="kg"/>
    <n v="1200"/>
    <b v="0"/>
    <n v="1200"/>
    <b v="0"/>
    <n v="0"/>
    <b v="0"/>
    <s v="353.97"/>
    <m/>
    <s v="353.97"/>
    <n v="0"/>
    <b v="0"/>
    <b v="1"/>
  </r>
  <r>
    <s v="C"/>
    <s v="A"/>
    <n v="20180101"/>
    <n v="2018"/>
    <n v="52"/>
    <x v="4"/>
    <n v="562"/>
    <s v="NER"/>
    <x v="0"/>
    <s v="M"/>
    <s v="Import"/>
    <n v="792"/>
    <s v="TUR"/>
    <x v="33"/>
    <n v="0"/>
    <s v="W00"/>
    <s v="World"/>
    <s v="H5"/>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40"/>
    <b v="0"/>
    <n v="8"/>
    <s v="kg"/>
    <n v="40"/>
    <b v="0"/>
    <n v="40"/>
    <b v="0"/>
    <n v="0"/>
    <b v="0"/>
    <s v="5807.42"/>
    <m/>
    <s v="5807.42"/>
    <n v="0"/>
    <b v="0"/>
    <b v="1"/>
  </r>
  <r>
    <s v="C"/>
    <s v="A"/>
    <n v="20180101"/>
    <n v="2018"/>
    <n v="52"/>
    <x v="4"/>
    <n v="180"/>
    <s v="COD"/>
    <x v="1"/>
    <s v="M"/>
    <s v="Import"/>
    <n v="0"/>
    <s v="W00"/>
    <x v="0"/>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33270"/>
    <b v="0"/>
    <n v="8"/>
    <s v="kg"/>
    <n v="33270"/>
    <b v="0"/>
    <n v="33270"/>
    <b v="0"/>
    <n v="0"/>
    <b v="0"/>
    <s v="11094.137"/>
    <n v="0"/>
    <s v="11094.137"/>
    <n v="0"/>
    <b v="0"/>
    <b v="1"/>
  </r>
  <r>
    <s v="C"/>
    <s v="A"/>
    <n v="20180101"/>
    <n v="2018"/>
    <n v="52"/>
    <x v="4"/>
    <n v="180"/>
    <s v="COD"/>
    <x v="1"/>
    <s v="M"/>
    <s v="Import"/>
    <n v="699"/>
    <s v="IND"/>
    <x v="11"/>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250"/>
    <b v="0"/>
    <n v="8"/>
    <s v="kg"/>
    <n v="250"/>
    <b v="0"/>
    <n v="250"/>
    <b v="0"/>
    <n v="0"/>
    <b v="0"/>
    <s v="932.858"/>
    <n v="0"/>
    <s v="932.858"/>
    <n v="0"/>
    <b v="0"/>
    <b v="1"/>
  </r>
  <r>
    <s v="C"/>
    <s v="A"/>
    <n v="20180101"/>
    <n v="2018"/>
    <n v="52"/>
    <x v="4"/>
    <n v="180"/>
    <s v="COD"/>
    <x v="1"/>
    <s v="M"/>
    <s v="Import"/>
    <n v="710"/>
    <s v="ZAF"/>
    <x v="30"/>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33000"/>
    <b v="0"/>
    <n v="8"/>
    <s v="kg"/>
    <n v="33000"/>
    <b v="0"/>
    <n v="33000"/>
    <b v="0"/>
    <n v="0"/>
    <b v="0"/>
    <s v="10138.248"/>
    <n v="0"/>
    <s v="10138.248"/>
    <n v="0"/>
    <b v="0"/>
    <b v="1"/>
  </r>
  <r>
    <s v="C"/>
    <s v="A"/>
    <n v="20180101"/>
    <n v="2018"/>
    <n v="52"/>
    <x v="4"/>
    <n v="180"/>
    <s v="COD"/>
    <x v="1"/>
    <s v="M"/>
    <s v="Import"/>
    <n v="800"/>
    <s v="UGA"/>
    <x v="34"/>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20"/>
    <b v="0"/>
    <n v="8"/>
    <s v="kg"/>
    <n v="20"/>
    <b v="0"/>
    <n v="20"/>
    <b v="0"/>
    <n v="0"/>
    <b v="0"/>
    <s v="23.031"/>
    <n v="0"/>
    <s v="23.031"/>
    <n v="0"/>
    <b v="0"/>
    <b v="1"/>
  </r>
  <r>
    <s v="C"/>
    <s v="A"/>
    <n v="20180101"/>
    <n v="2018"/>
    <n v="52"/>
    <x v="4"/>
    <n v="562"/>
    <s v="NER"/>
    <x v="0"/>
    <s v="M"/>
    <s v="Import"/>
    <n v="0"/>
    <s v="W00"/>
    <x v="0"/>
    <n v="0"/>
    <s v="W00"/>
    <s v="World"/>
    <s v="H5"/>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1306"/>
    <b v="0"/>
    <n v="8"/>
    <s v="kg"/>
    <n v="1306"/>
    <b v="0"/>
    <n v="1306"/>
    <b v="0"/>
    <n v="0"/>
    <b v="0"/>
    <s v="6569.15"/>
    <m/>
    <s v="6569.15"/>
    <n v="0"/>
    <b v="0"/>
    <b v="1"/>
  </r>
  <r>
    <s v="C"/>
    <s v="A"/>
    <n v="20180101"/>
    <n v="2018"/>
    <n v="52"/>
    <x v="4"/>
    <n v="562"/>
    <s v="NER"/>
    <x v="0"/>
    <s v="M"/>
    <s v="Import"/>
    <n v="251"/>
    <s v="FRA"/>
    <x v="3"/>
    <n v="0"/>
    <s v="W00"/>
    <s v="World"/>
    <s v="H5"/>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66"/>
    <b v="0"/>
    <n v="8"/>
    <s v="kg"/>
    <n v="66"/>
    <b v="0"/>
    <n v="66"/>
    <b v="0"/>
    <n v="0"/>
    <b v="0"/>
    <s v="407.76"/>
    <m/>
    <s v="407.76"/>
    <n v="0"/>
    <b v="1"/>
    <b v="0"/>
  </r>
  <r>
    <s v="C"/>
    <s v="A"/>
    <n v="20180101"/>
    <n v="2018"/>
    <n v="52"/>
    <x v="4"/>
    <n v="562"/>
    <s v="NER"/>
    <x v="0"/>
    <s v="M"/>
    <s v="Import"/>
    <n v="566"/>
    <s v="NGA"/>
    <x v="8"/>
    <n v="0"/>
    <s v="W00"/>
    <s v="World"/>
    <s v="H5"/>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1200"/>
    <b v="0"/>
    <n v="8"/>
    <s v="kg"/>
    <n v="1200"/>
    <b v="0"/>
    <n v="1200"/>
    <b v="0"/>
    <n v="0"/>
    <b v="0"/>
    <s v="353.97"/>
    <m/>
    <s v="353.97"/>
    <n v="0"/>
    <b v="1"/>
    <b v="0"/>
  </r>
  <r>
    <s v="C"/>
    <s v="A"/>
    <n v="20180101"/>
    <n v="2018"/>
    <n v="52"/>
    <x v="4"/>
    <n v="562"/>
    <s v="NER"/>
    <x v="0"/>
    <s v="M"/>
    <s v="Import"/>
    <n v="792"/>
    <s v="TUR"/>
    <x v="33"/>
    <n v="0"/>
    <s v="W00"/>
    <s v="World"/>
    <s v="H5"/>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40"/>
    <b v="0"/>
    <n v="8"/>
    <s v="kg"/>
    <n v="40"/>
    <b v="0"/>
    <n v="40"/>
    <b v="0"/>
    <n v="0"/>
    <b v="0"/>
    <s v="5807.42"/>
    <m/>
    <s v="5807.42"/>
    <n v="0"/>
    <b v="1"/>
    <b v="0"/>
  </r>
  <r>
    <s v="C"/>
    <s v="A"/>
    <n v="20180101"/>
    <n v="2018"/>
    <n v="52"/>
    <x v="4"/>
    <n v="180"/>
    <s v="COD"/>
    <x v="1"/>
    <s v="M"/>
    <s v="Import"/>
    <n v="0"/>
    <s v="W00"/>
    <x v="0"/>
    <n v="0"/>
    <s v="W00"/>
    <s v="World"/>
    <s v="H4"/>
    <s v="HS"/>
    <b v="1"/>
    <n v="3102"/>
    <s v="Fertilizers mineral or chemical, nitrogenous"/>
    <s v="N"/>
    <s v="Other N-fertilizers"/>
    <x v="1"/>
    <x v="1"/>
    <b v="0"/>
    <s v="C00"/>
    <s v="TOTAL CPC"/>
    <n v="0"/>
    <n v="0"/>
    <s v="TOTAL MOT"/>
    <n v="-1"/>
    <s v="N/A"/>
    <n v="0"/>
    <b v="1"/>
    <n v="-1"/>
    <s v="N/A"/>
    <n v="0"/>
    <b v="0"/>
    <n v="0"/>
    <b v="1"/>
    <n v="0"/>
    <b v="0"/>
    <s v="50097218.378"/>
    <n v="0"/>
    <s v="50097218.378"/>
    <n v="6"/>
    <b v="0"/>
    <b v="1"/>
  </r>
  <r>
    <s v="C"/>
    <s v="A"/>
    <n v="20180101"/>
    <n v="2018"/>
    <n v="52"/>
    <x v="4"/>
    <n v="180"/>
    <s v="COD"/>
    <x v="1"/>
    <s v="M"/>
    <s v="Import"/>
    <n v="24"/>
    <s v="AGO"/>
    <x v="17"/>
    <n v="0"/>
    <s v="W00"/>
    <s v="World"/>
    <s v="H4"/>
    <s v="HS"/>
    <b v="1"/>
    <n v="3102"/>
    <s v="Fertilizers mineral or chemical, nitrogenous"/>
    <s v="N"/>
    <s v="Other N-fertilizers"/>
    <x v="1"/>
    <x v="1"/>
    <b v="0"/>
    <s v="C00"/>
    <s v="TOTAL CPC"/>
    <n v="0"/>
    <n v="0"/>
    <s v="TOTAL MOT"/>
    <n v="8"/>
    <s v="kg"/>
    <n v="408950"/>
    <b v="0"/>
    <n v="8"/>
    <s v="kg"/>
    <n v="408950"/>
    <b v="0"/>
    <n v="408950"/>
    <b v="0"/>
    <n v="0"/>
    <b v="0"/>
    <s v="135124.45"/>
    <n v="0"/>
    <s v="135124.45"/>
    <n v="0"/>
    <b v="0"/>
    <b v="1"/>
  </r>
  <r>
    <s v="C"/>
    <s v="A"/>
    <n v="20180101"/>
    <n v="2018"/>
    <n v="52"/>
    <x v="4"/>
    <n v="180"/>
    <s v="COD"/>
    <x v="1"/>
    <s v="M"/>
    <s v="Import"/>
    <n v="56"/>
    <s v="BEL"/>
    <x v="18"/>
    <n v="0"/>
    <s v="W00"/>
    <s v="World"/>
    <s v="H4"/>
    <s v="HS"/>
    <b v="1"/>
    <n v="3102"/>
    <s v="Fertilizers mineral or chemical, nitrogenous"/>
    <s v="N"/>
    <s v="Other N-fertilizers"/>
    <x v="1"/>
    <x v="1"/>
    <b v="0"/>
    <s v="C00"/>
    <s v="TOTAL CPC"/>
    <n v="0"/>
    <n v="0"/>
    <s v="TOTAL MOT"/>
    <n v="8"/>
    <s v="kg"/>
    <n v="25"/>
    <b v="0"/>
    <n v="8"/>
    <s v="kg"/>
    <n v="25"/>
    <b v="0"/>
    <n v="25"/>
    <b v="0"/>
    <n v="0"/>
    <b v="0"/>
    <s v="27.448"/>
    <n v="0"/>
    <s v="27.448"/>
    <n v="0"/>
    <b v="0"/>
    <b v="1"/>
  </r>
  <r>
    <s v="C"/>
    <s v="A"/>
    <n v="20180101"/>
    <n v="2018"/>
    <n v="52"/>
    <x v="4"/>
    <n v="180"/>
    <s v="COD"/>
    <x v="1"/>
    <s v="M"/>
    <s v="Import"/>
    <n v="156"/>
    <s v="CHN"/>
    <x v="1"/>
    <n v="0"/>
    <s v="W00"/>
    <s v="World"/>
    <s v="H4"/>
    <s v="HS"/>
    <b v="1"/>
    <n v="3102"/>
    <s v="Fertilizers mineral or chemical, nitrogenous"/>
    <s v="N"/>
    <s v="Other N-fertilizers"/>
    <x v="1"/>
    <x v="1"/>
    <b v="0"/>
    <s v="C00"/>
    <s v="TOTAL CPC"/>
    <n v="0"/>
    <n v="0"/>
    <s v="TOTAL MOT"/>
    <n v="8"/>
    <s v="kg"/>
    <n v="4299861"/>
    <b v="0"/>
    <n v="8"/>
    <s v="kg"/>
    <n v="4299861"/>
    <b v="0"/>
    <n v="4299861"/>
    <b v="0"/>
    <n v="0"/>
    <b v="0"/>
    <s v="4682957.849"/>
    <n v="0"/>
    <s v="4682957.849"/>
    <n v="0"/>
    <b v="0"/>
    <b v="1"/>
  </r>
  <r>
    <s v="C"/>
    <s v="A"/>
    <n v="20180101"/>
    <n v="2018"/>
    <n v="52"/>
    <x v="4"/>
    <n v="180"/>
    <s v="COD"/>
    <x v="1"/>
    <s v="M"/>
    <s v="Import"/>
    <n v="251"/>
    <s v="FRA"/>
    <x v="3"/>
    <n v="0"/>
    <s v="W00"/>
    <s v="World"/>
    <s v="H4"/>
    <s v="HS"/>
    <b v="1"/>
    <n v="3102"/>
    <s v="Fertilizers mineral or chemical, nitrogenous"/>
    <s v="N"/>
    <s v="Other N-fertilizers"/>
    <x v="1"/>
    <x v="1"/>
    <b v="0"/>
    <s v="C00"/>
    <s v="TOTAL CPC"/>
    <n v="0"/>
    <n v="0"/>
    <s v="TOTAL MOT"/>
    <n v="8"/>
    <s v="kg"/>
    <n v="40000"/>
    <b v="0"/>
    <n v="8"/>
    <s v="kg"/>
    <n v="40000"/>
    <b v="0"/>
    <n v="40000"/>
    <b v="0"/>
    <n v="0"/>
    <b v="0"/>
    <s v="32018.463"/>
    <n v="0"/>
    <s v="32018.463"/>
    <n v="0"/>
    <b v="0"/>
    <b v="1"/>
  </r>
  <r>
    <s v="C"/>
    <s v="A"/>
    <n v="20180101"/>
    <n v="2018"/>
    <n v="52"/>
    <x v="4"/>
    <n v="180"/>
    <s v="COD"/>
    <x v="1"/>
    <s v="M"/>
    <s v="Import"/>
    <n v="276"/>
    <s v="DEU"/>
    <x v="4"/>
    <n v="0"/>
    <s v="W00"/>
    <s v="World"/>
    <s v="H4"/>
    <s v="HS"/>
    <b v="1"/>
    <n v="3102"/>
    <s v="Fertilizers mineral or chemical, nitrogenous"/>
    <s v="N"/>
    <s v="Other N-fertilizers"/>
    <x v="1"/>
    <x v="1"/>
    <b v="0"/>
    <s v="C00"/>
    <s v="TOTAL CPC"/>
    <n v="0"/>
    <n v="0"/>
    <s v="TOTAL MOT"/>
    <n v="-1"/>
    <s v="N/A"/>
    <n v="0"/>
    <b v="1"/>
    <n v="-1"/>
    <s v="N/A"/>
    <n v="0"/>
    <b v="0"/>
    <n v="0"/>
    <b v="1"/>
    <n v="0"/>
    <b v="0"/>
    <s v="11205.414"/>
    <n v="0"/>
    <s v="11205.414"/>
    <n v="6"/>
    <b v="0"/>
    <b v="1"/>
  </r>
  <r>
    <s v="C"/>
    <s v="A"/>
    <n v="20180101"/>
    <n v="2018"/>
    <n v="52"/>
    <x v="4"/>
    <n v="180"/>
    <s v="COD"/>
    <x v="1"/>
    <s v="M"/>
    <s v="Import"/>
    <n v="440"/>
    <s v="LTU"/>
    <x v="24"/>
    <n v="0"/>
    <s v="W00"/>
    <s v="World"/>
    <s v="H4"/>
    <s v="HS"/>
    <b v="1"/>
    <n v="3102"/>
    <s v="Fertilizers mineral or chemical, nitrogenous"/>
    <s v="N"/>
    <s v="Other N-fertilizers"/>
    <x v="1"/>
    <x v="1"/>
    <b v="0"/>
    <s v="C00"/>
    <s v="TOTAL CPC"/>
    <n v="0"/>
    <n v="0"/>
    <s v="TOTAL MOT"/>
    <n v="8"/>
    <s v="kg"/>
    <n v="132000"/>
    <b v="0"/>
    <n v="8"/>
    <s v="kg"/>
    <n v="132000"/>
    <b v="0"/>
    <n v="132000"/>
    <b v="0"/>
    <n v="0"/>
    <b v="0"/>
    <s v="75846.456"/>
    <n v="0"/>
    <s v="75846.456"/>
    <n v="0"/>
    <b v="0"/>
    <b v="1"/>
  </r>
  <r>
    <s v="C"/>
    <s v="A"/>
    <n v="20180101"/>
    <n v="2018"/>
    <n v="52"/>
    <x v="4"/>
    <n v="180"/>
    <s v="COD"/>
    <x v="1"/>
    <s v="M"/>
    <s v="Import"/>
    <n v="458"/>
    <s v="MYS"/>
    <x v="52"/>
    <n v="0"/>
    <s v="W00"/>
    <s v="World"/>
    <s v="H4"/>
    <s v="HS"/>
    <b v="1"/>
    <n v="3102"/>
    <s v="Fertilizers mineral or chemical, nitrogenous"/>
    <s v="N"/>
    <s v="Other N-fertilizers"/>
    <x v="1"/>
    <x v="1"/>
    <b v="0"/>
    <s v="C00"/>
    <s v="TOTAL CPC"/>
    <n v="0"/>
    <n v="0"/>
    <s v="TOTAL MOT"/>
    <n v="8"/>
    <s v="kg"/>
    <n v="44000"/>
    <b v="0"/>
    <n v="8"/>
    <s v="kg"/>
    <n v="44000"/>
    <b v="0"/>
    <n v="44000"/>
    <b v="0"/>
    <n v="0"/>
    <b v="0"/>
    <s v="42377.731"/>
    <n v="0"/>
    <s v="42377.731"/>
    <n v="0"/>
    <b v="0"/>
    <b v="1"/>
  </r>
  <r>
    <s v="C"/>
    <s v="A"/>
    <n v="20180101"/>
    <n v="2018"/>
    <n v="52"/>
    <x v="4"/>
    <n v="180"/>
    <s v="COD"/>
    <x v="1"/>
    <s v="M"/>
    <s v="Import"/>
    <n v="508"/>
    <s v="MOZ"/>
    <x v="26"/>
    <n v="0"/>
    <s v="W00"/>
    <s v="World"/>
    <s v="H4"/>
    <s v="HS"/>
    <b v="1"/>
    <n v="3102"/>
    <s v="Fertilizers mineral or chemical, nitrogenous"/>
    <s v="N"/>
    <s v="Other N-fertilizers"/>
    <x v="1"/>
    <x v="1"/>
    <b v="0"/>
    <s v="C00"/>
    <s v="TOTAL CPC"/>
    <n v="0"/>
    <n v="0"/>
    <s v="TOTAL MOT"/>
    <n v="8"/>
    <s v="kg"/>
    <n v="366100"/>
    <b v="0"/>
    <n v="8"/>
    <s v="kg"/>
    <n v="366100"/>
    <b v="0"/>
    <n v="366100"/>
    <b v="0"/>
    <n v="0"/>
    <b v="0"/>
    <s v="261777.082"/>
    <n v="0"/>
    <s v="261777.082"/>
    <n v="0"/>
    <b v="0"/>
    <b v="1"/>
  </r>
  <r>
    <s v="C"/>
    <s v="A"/>
    <n v="20180101"/>
    <n v="2018"/>
    <n v="52"/>
    <x v="4"/>
    <n v="180"/>
    <s v="COD"/>
    <x v="1"/>
    <s v="M"/>
    <s v="Import"/>
    <n v="528"/>
    <s v="NLD"/>
    <x v="7"/>
    <n v="0"/>
    <s v="W00"/>
    <s v="World"/>
    <s v="H4"/>
    <s v="HS"/>
    <b v="1"/>
    <n v="3102"/>
    <s v="Fertilizers mineral or chemical, nitrogenous"/>
    <s v="N"/>
    <s v="Other N-fertilizers"/>
    <x v="1"/>
    <x v="1"/>
    <b v="0"/>
    <s v="C00"/>
    <s v="TOTAL CPC"/>
    <n v="0"/>
    <n v="0"/>
    <s v="TOTAL MOT"/>
    <n v="8"/>
    <s v="kg"/>
    <n v="289"/>
    <b v="0"/>
    <n v="8"/>
    <s v="kg"/>
    <n v="289"/>
    <b v="0"/>
    <n v="289"/>
    <b v="0"/>
    <n v="0"/>
    <b v="0"/>
    <s v="382.974"/>
    <n v="0"/>
    <s v="382.974"/>
    <n v="0"/>
    <b v="0"/>
    <b v="1"/>
  </r>
  <r>
    <s v="C"/>
    <s v="A"/>
    <n v="20180101"/>
    <n v="2018"/>
    <n v="52"/>
    <x v="4"/>
    <n v="180"/>
    <s v="COD"/>
    <x v="1"/>
    <s v="M"/>
    <s v="Import"/>
    <n v="579"/>
    <s v="NOR"/>
    <x v="44"/>
    <n v="0"/>
    <s v="W00"/>
    <s v="World"/>
    <s v="H4"/>
    <s v="HS"/>
    <b v="1"/>
    <n v="3102"/>
    <s v="Fertilizers mineral or chemical, nitrogenous"/>
    <s v="N"/>
    <s v="Other N-fertilizers"/>
    <x v="1"/>
    <x v="1"/>
    <b v="0"/>
    <s v="C00"/>
    <s v="TOTAL CPC"/>
    <n v="0"/>
    <n v="0"/>
    <s v="TOTAL MOT"/>
    <n v="8"/>
    <s v="kg"/>
    <n v="28800"/>
    <b v="0"/>
    <n v="8"/>
    <s v="kg"/>
    <n v="28800"/>
    <b v="0"/>
    <n v="28800"/>
    <b v="0"/>
    <n v="0"/>
    <b v="0"/>
    <s v="34517.158"/>
    <n v="0"/>
    <s v="34517.158"/>
    <n v="0"/>
    <b v="0"/>
    <b v="1"/>
  </r>
  <r>
    <s v="C"/>
    <s v="A"/>
    <n v="20180101"/>
    <n v="2018"/>
    <n v="52"/>
    <x v="4"/>
    <n v="180"/>
    <s v="COD"/>
    <x v="1"/>
    <s v="M"/>
    <s v="Import"/>
    <n v="643"/>
    <s v="RUS"/>
    <x v="9"/>
    <n v="0"/>
    <s v="W00"/>
    <s v="World"/>
    <s v="H4"/>
    <s v="HS"/>
    <b v="1"/>
    <n v="3102"/>
    <s v="Fertilizers mineral or chemical, nitrogenous"/>
    <s v="N"/>
    <s v="Other N-fertilizers"/>
    <x v="1"/>
    <x v="1"/>
    <b v="0"/>
    <s v="C00"/>
    <s v="TOTAL CPC"/>
    <n v="0"/>
    <n v="0"/>
    <s v="TOTAL MOT"/>
    <n v="8"/>
    <s v="kg"/>
    <n v="24595478"/>
    <b v="0"/>
    <n v="8"/>
    <s v="kg"/>
    <n v="24595478"/>
    <b v="0"/>
    <n v="24595478"/>
    <b v="0"/>
    <n v="0"/>
    <b v="0"/>
    <s v="22238674.521"/>
    <n v="0"/>
    <s v="22238674.521"/>
    <n v="0"/>
    <b v="0"/>
    <b v="1"/>
  </r>
  <r>
    <s v="C"/>
    <s v="A"/>
    <n v="20180101"/>
    <n v="2018"/>
    <n v="52"/>
    <x v="4"/>
    <n v="180"/>
    <s v="COD"/>
    <x v="1"/>
    <s v="M"/>
    <s v="Import"/>
    <n v="682"/>
    <s v="SAU"/>
    <x v="48"/>
    <n v="0"/>
    <s v="W00"/>
    <s v="World"/>
    <s v="H4"/>
    <s v="HS"/>
    <b v="1"/>
    <n v="3102"/>
    <s v="Fertilizers mineral or chemical, nitrogenous"/>
    <s v="N"/>
    <s v="Other N-fertilizers"/>
    <x v="1"/>
    <x v="1"/>
    <b v="0"/>
    <s v="C00"/>
    <s v="TOTAL CPC"/>
    <n v="0"/>
    <n v="0"/>
    <s v="TOTAL MOT"/>
    <n v="8"/>
    <s v="kg"/>
    <n v="690000"/>
    <b v="0"/>
    <n v="8"/>
    <s v="kg"/>
    <n v="690000"/>
    <b v="0"/>
    <n v="690000"/>
    <b v="0"/>
    <n v="0"/>
    <b v="0"/>
    <s v="464989.8"/>
    <n v="0"/>
    <s v="464989.8"/>
    <n v="0"/>
    <b v="0"/>
    <b v="1"/>
  </r>
  <r>
    <s v="C"/>
    <s v="A"/>
    <n v="20180101"/>
    <n v="2018"/>
    <n v="52"/>
    <x v="4"/>
    <n v="180"/>
    <s v="COD"/>
    <x v="1"/>
    <s v="M"/>
    <s v="Import"/>
    <n v="699"/>
    <s v="IND"/>
    <x v="11"/>
    <n v="0"/>
    <s v="W00"/>
    <s v="World"/>
    <s v="H4"/>
    <s v="HS"/>
    <b v="1"/>
    <n v="3102"/>
    <s v="Fertilizers mineral or chemical, nitrogenous"/>
    <s v="N"/>
    <s v="Other N-fertilizers"/>
    <x v="1"/>
    <x v="1"/>
    <b v="0"/>
    <s v="C00"/>
    <s v="TOTAL CPC"/>
    <n v="0"/>
    <n v="0"/>
    <s v="TOTAL MOT"/>
    <n v="8"/>
    <s v="kg"/>
    <n v="500"/>
    <b v="0"/>
    <n v="8"/>
    <s v="kg"/>
    <n v="500"/>
    <b v="0"/>
    <n v="500"/>
    <b v="0"/>
    <n v="0"/>
    <b v="0"/>
    <s v="705.126"/>
    <n v="0"/>
    <s v="705.126"/>
    <n v="0"/>
    <b v="0"/>
    <b v="1"/>
  </r>
  <r>
    <s v="C"/>
    <s v="A"/>
    <n v="20180101"/>
    <n v="2018"/>
    <n v="52"/>
    <x v="4"/>
    <n v="180"/>
    <s v="COD"/>
    <x v="1"/>
    <s v="M"/>
    <s v="Import"/>
    <n v="710"/>
    <s v="ZAF"/>
    <x v="30"/>
    <n v="0"/>
    <s v="W00"/>
    <s v="World"/>
    <s v="H4"/>
    <s v="HS"/>
    <b v="1"/>
    <n v="3102"/>
    <s v="Fertilizers mineral or chemical, nitrogenous"/>
    <s v="N"/>
    <s v="Other N-fertilizers"/>
    <x v="1"/>
    <x v="1"/>
    <b v="0"/>
    <s v="C00"/>
    <s v="TOTAL CPC"/>
    <n v="0"/>
    <n v="0"/>
    <s v="TOTAL MOT"/>
    <n v="8"/>
    <s v="kg"/>
    <s v="19273596.664"/>
    <b v="1"/>
    <n v="-1"/>
    <s v="N/A"/>
    <n v="0"/>
    <b v="0"/>
    <s v="19273596.664"/>
    <b v="1"/>
    <n v="0"/>
    <b v="0"/>
    <s v="15829060.232"/>
    <n v="0"/>
    <s v="15829060.232"/>
    <n v="6"/>
    <b v="0"/>
    <b v="1"/>
  </r>
  <r>
    <s v="C"/>
    <s v="A"/>
    <n v="20180101"/>
    <n v="2018"/>
    <n v="52"/>
    <x v="4"/>
    <n v="180"/>
    <s v="COD"/>
    <x v="1"/>
    <s v="M"/>
    <s v="Import"/>
    <n v="716"/>
    <s v="ZWE"/>
    <x v="54"/>
    <n v="0"/>
    <s v="W00"/>
    <s v="World"/>
    <s v="H4"/>
    <s v="HS"/>
    <b v="1"/>
    <n v="3102"/>
    <s v="Fertilizers mineral or chemical, nitrogenous"/>
    <s v="N"/>
    <s v="Other N-fertilizers"/>
    <x v="1"/>
    <x v="1"/>
    <b v="0"/>
    <s v="C00"/>
    <s v="TOTAL CPC"/>
    <n v="0"/>
    <n v="0"/>
    <s v="TOTAL MOT"/>
    <n v="8"/>
    <s v="kg"/>
    <n v="154000"/>
    <b v="0"/>
    <n v="8"/>
    <s v="kg"/>
    <n v="154000"/>
    <b v="0"/>
    <n v="154000"/>
    <b v="0"/>
    <n v="0"/>
    <b v="0"/>
    <s v="96367.224"/>
    <n v="0"/>
    <s v="96367.224"/>
    <n v="0"/>
    <b v="0"/>
    <b v="1"/>
  </r>
  <r>
    <s v="C"/>
    <s v="A"/>
    <n v="20180101"/>
    <n v="2018"/>
    <n v="52"/>
    <x v="4"/>
    <n v="180"/>
    <s v="COD"/>
    <x v="1"/>
    <s v="M"/>
    <s v="Import"/>
    <n v="784"/>
    <s v="ARE"/>
    <x v="32"/>
    <n v="0"/>
    <s v="W00"/>
    <s v="World"/>
    <s v="H4"/>
    <s v="HS"/>
    <b v="1"/>
    <n v="3102"/>
    <s v="Fertilizers mineral or chemical, nitrogenous"/>
    <s v="N"/>
    <s v="Other N-fertilizers"/>
    <x v="1"/>
    <x v="1"/>
    <b v="0"/>
    <s v="C00"/>
    <s v="TOTAL CPC"/>
    <n v="0"/>
    <n v="0"/>
    <s v="TOTAL MOT"/>
    <n v="8"/>
    <s v="kg"/>
    <n v="549710"/>
    <b v="0"/>
    <n v="8"/>
    <s v="kg"/>
    <n v="549710"/>
    <b v="0"/>
    <n v="549710"/>
    <b v="0"/>
    <n v="0"/>
    <b v="0"/>
    <s v="362710.242"/>
    <n v="0"/>
    <s v="362710.242"/>
    <n v="0"/>
    <b v="0"/>
    <b v="1"/>
  </r>
  <r>
    <s v="C"/>
    <s v="A"/>
    <n v="20180101"/>
    <n v="2018"/>
    <n v="52"/>
    <x v="4"/>
    <n v="180"/>
    <s v="COD"/>
    <x v="1"/>
    <s v="M"/>
    <s v="Import"/>
    <n v="792"/>
    <s v="TUR"/>
    <x v="33"/>
    <n v="0"/>
    <s v="W00"/>
    <s v="World"/>
    <s v="H4"/>
    <s v="HS"/>
    <b v="1"/>
    <n v="3102"/>
    <s v="Fertilizers mineral or chemical, nitrogenous"/>
    <s v="N"/>
    <s v="Other N-fertilizers"/>
    <x v="1"/>
    <x v="1"/>
    <b v="0"/>
    <s v="C00"/>
    <s v="TOTAL CPC"/>
    <n v="0"/>
    <n v="0"/>
    <s v="TOTAL MOT"/>
    <n v="8"/>
    <s v="kg"/>
    <n v="144000"/>
    <b v="0"/>
    <n v="8"/>
    <s v="kg"/>
    <n v="144000"/>
    <b v="0"/>
    <n v="144000"/>
    <b v="0"/>
    <n v="0"/>
    <b v="0"/>
    <s v="87522.544"/>
    <n v="0"/>
    <s v="87522.544"/>
    <n v="0"/>
    <b v="0"/>
    <b v="1"/>
  </r>
  <r>
    <s v="C"/>
    <s v="A"/>
    <n v="20180101"/>
    <n v="2018"/>
    <n v="52"/>
    <x v="4"/>
    <n v="180"/>
    <s v="COD"/>
    <x v="1"/>
    <s v="M"/>
    <s v="Import"/>
    <n v="800"/>
    <s v="UGA"/>
    <x v="34"/>
    <n v="0"/>
    <s v="W00"/>
    <s v="World"/>
    <s v="H4"/>
    <s v="HS"/>
    <b v="1"/>
    <n v="3102"/>
    <s v="Fertilizers mineral or chemical, nitrogenous"/>
    <s v="N"/>
    <s v="Other N-fertilizers"/>
    <x v="1"/>
    <x v="1"/>
    <b v="0"/>
    <s v="C00"/>
    <s v="TOTAL CPC"/>
    <n v="0"/>
    <n v="0"/>
    <s v="TOTAL MOT"/>
    <n v="8"/>
    <s v="kg"/>
    <n v="40800"/>
    <b v="0"/>
    <n v="8"/>
    <s v="kg"/>
    <n v="40800"/>
    <b v="0"/>
    <n v="40800"/>
    <b v="0"/>
    <n v="0"/>
    <b v="0"/>
    <s v="26914.469"/>
    <n v="0"/>
    <s v="26914.469"/>
    <n v="0"/>
    <b v="0"/>
    <b v="1"/>
  </r>
  <r>
    <s v="C"/>
    <s v="A"/>
    <n v="20180101"/>
    <n v="2018"/>
    <n v="52"/>
    <x v="4"/>
    <n v="180"/>
    <s v="COD"/>
    <x v="1"/>
    <s v="M"/>
    <s v="Import"/>
    <n v="834"/>
    <s v="TZA"/>
    <x v="38"/>
    <n v="0"/>
    <s v="W00"/>
    <s v="World"/>
    <s v="H4"/>
    <s v="HS"/>
    <b v="1"/>
    <n v="3102"/>
    <s v="Fertilizers mineral or chemical, nitrogenous"/>
    <s v="N"/>
    <s v="Other N-fertilizers"/>
    <x v="1"/>
    <x v="1"/>
    <b v="0"/>
    <s v="C00"/>
    <s v="TOTAL CPC"/>
    <n v="0"/>
    <n v="0"/>
    <s v="TOTAL MOT"/>
    <n v="8"/>
    <s v="kg"/>
    <n v="857000"/>
    <b v="0"/>
    <n v="8"/>
    <s v="kg"/>
    <n v="857000"/>
    <b v="0"/>
    <n v="857000"/>
    <b v="0"/>
    <n v="0"/>
    <b v="0"/>
    <s v="1166845.712"/>
    <n v="0"/>
    <s v="1166845.712"/>
    <n v="0"/>
    <b v="0"/>
    <b v="1"/>
  </r>
  <r>
    <s v="C"/>
    <s v="A"/>
    <n v="20180101"/>
    <n v="2018"/>
    <n v="52"/>
    <x v="4"/>
    <n v="180"/>
    <s v="COD"/>
    <x v="1"/>
    <s v="M"/>
    <s v="Import"/>
    <n v="842"/>
    <s v="USA"/>
    <x v="15"/>
    <n v="0"/>
    <s v="W00"/>
    <s v="World"/>
    <s v="H4"/>
    <s v="HS"/>
    <b v="1"/>
    <n v="3102"/>
    <s v="Fertilizers mineral or chemical, nitrogenous"/>
    <s v="N"/>
    <s v="Other N-fertilizers"/>
    <x v="1"/>
    <x v="1"/>
    <b v="0"/>
    <s v="C00"/>
    <s v="TOTAL CPC"/>
    <n v="0"/>
    <n v="0"/>
    <s v="TOTAL MOT"/>
    <n v="8"/>
    <s v="kg"/>
    <n v="56"/>
    <b v="0"/>
    <n v="8"/>
    <s v="kg"/>
    <n v="56"/>
    <b v="0"/>
    <n v="56"/>
    <b v="0"/>
    <n v="0"/>
    <b v="0"/>
    <s v="69.179"/>
    <n v="0"/>
    <s v="69.179"/>
    <n v="0"/>
    <b v="0"/>
    <b v="1"/>
  </r>
  <r>
    <s v="C"/>
    <s v="A"/>
    <n v="20180101"/>
    <n v="2018"/>
    <n v="52"/>
    <x v="4"/>
    <n v="180"/>
    <s v="COD"/>
    <x v="1"/>
    <s v="M"/>
    <s v="Import"/>
    <n v="894"/>
    <s v="ZMB"/>
    <x v="39"/>
    <n v="0"/>
    <s v="W00"/>
    <s v="World"/>
    <s v="H4"/>
    <s v="HS"/>
    <b v="1"/>
    <n v="3102"/>
    <s v="Fertilizers mineral or chemical, nitrogenous"/>
    <s v="N"/>
    <s v="Other N-fertilizers"/>
    <x v="1"/>
    <x v="1"/>
    <b v="0"/>
    <s v="C00"/>
    <s v="TOTAL CPC"/>
    <n v="0"/>
    <n v="0"/>
    <s v="TOTAL MOT"/>
    <n v="8"/>
    <s v="kg"/>
    <n v="3655985"/>
    <b v="0"/>
    <n v="8"/>
    <s v="kg"/>
    <n v="3655985"/>
    <b v="0"/>
    <n v="3655985"/>
    <b v="0"/>
    <n v="0"/>
    <b v="0"/>
    <s v="4547124.307"/>
    <n v="0"/>
    <s v="4547124.307"/>
    <n v="0"/>
    <b v="0"/>
    <b v="1"/>
  </r>
  <r>
    <s v="C"/>
    <s v="A"/>
    <n v="20180101"/>
    <n v="2018"/>
    <n v="52"/>
    <x v="4"/>
    <n v="562"/>
    <s v="NER"/>
    <x v="0"/>
    <s v="M"/>
    <s v="Import"/>
    <n v="0"/>
    <s v="W00"/>
    <x v="0"/>
    <n v="0"/>
    <s v="W00"/>
    <s v="World"/>
    <s v="H5"/>
    <s v="HS"/>
    <b v="1"/>
    <n v="3102"/>
    <s v="Fertilizers mineral or chemical, nitrogenous"/>
    <s v="N"/>
    <s v="Other N-fertilizers"/>
    <x v="1"/>
    <x v="1"/>
    <b v="0"/>
    <s v="C00"/>
    <s v="TOTAL CPC"/>
    <n v="0"/>
    <n v="0"/>
    <s v="TOTAL MOT"/>
    <n v="8"/>
    <s v="kg"/>
    <n v="25986250"/>
    <b v="0"/>
    <n v="8"/>
    <s v="kg"/>
    <n v="25986250"/>
    <b v="0"/>
    <n v="25986250"/>
    <b v="0"/>
    <n v="0"/>
    <b v="0"/>
    <s v="10300008.77"/>
    <m/>
    <s v="10300008.77"/>
    <n v="0"/>
    <b v="0"/>
    <b v="1"/>
  </r>
  <r>
    <s v="C"/>
    <s v="A"/>
    <n v="20180101"/>
    <n v="2018"/>
    <n v="52"/>
    <x v="4"/>
    <n v="562"/>
    <s v="NER"/>
    <x v="0"/>
    <s v="M"/>
    <s v="Import"/>
    <n v="56"/>
    <s v="BEL"/>
    <x v="18"/>
    <n v="0"/>
    <s v="W00"/>
    <s v="World"/>
    <s v="H5"/>
    <s v="HS"/>
    <b v="1"/>
    <n v="3102"/>
    <s v="Fertilizers mineral or chemical, nitrogenous"/>
    <s v="N"/>
    <s v="Other N-fertilizers"/>
    <x v="1"/>
    <x v="1"/>
    <b v="0"/>
    <s v="C00"/>
    <s v="TOTAL CPC"/>
    <n v="0"/>
    <n v="0"/>
    <s v="TOTAL MOT"/>
    <n v="8"/>
    <s v="kg"/>
    <n v="383040"/>
    <b v="0"/>
    <n v="8"/>
    <s v="kg"/>
    <n v="383040"/>
    <b v="0"/>
    <n v="383040"/>
    <b v="0"/>
    <n v="0"/>
    <b v="0"/>
    <s v="134859.35"/>
    <m/>
    <s v="134859.35"/>
    <n v="0"/>
    <b v="0"/>
    <b v="1"/>
  </r>
  <r>
    <s v="C"/>
    <s v="A"/>
    <n v="20180101"/>
    <n v="2018"/>
    <n v="52"/>
    <x v="4"/>
    <n v="562"/>
    <s v="NER"/>
    <x v="0"/>
    <s v="M"/>
    <s v="Import"/>
    <n v="156"/>
    <s v="CHN"/>
    <x v="1"/>
    <n v="0"/>
    <s v="W00"/>
    <s v="World"/>
    <s v="H5"/>
    <s v="HS"/>
    <b v="1"/>
    <n v="3102"/>
    <s v="Fertilizers mineral or chemical, nitrogenous"/>
    <s v="N"/>
    <s v="Other N-fertilizers"/>
    <x v="1"/>
    <x v="1"/>
    <b v="0"/>
    <s v="C00"/>
    <s v="TOTAL CPC"/>
    <n v="0"/>
    <n v="0"/>
    <s v="TOTAL MOT"/>
    <n v="8"/>
    <s v="kg"/>
    <n v="5000"/>
    <b v="0"/>
    <n v="8"/>
    <s v="kg"/>
    <n v="5000"/>
    <b v="0"/>
    <n v="5000"/>
    <b v="0"/>
    <n v="0"/>
    <b v="0"/>
    <s v="1354.49"/>
    <m/>
    <s v="1354.49"/>
    <n v="0"/>
    <b v="0"/>
    <b v="1"/>
  </r>
  <r>
    <s v="C"/>
    <s v="A"/>
    <n v="20180101"/>
    <n v="2018"/>
    <n v="52"/>
    <x v="4"/>
    <n v="562"/>
    <s v="NER"/>
    <x v="0"/>
    <s v="M"/>
    <s v="Import"/>
    <n v="204"/>
    <s v="BEN"/>
    <x v="2"/>
    <n v="0"/>
    <s v="W00"/>
    <s v="World"/>
    <s v="H5"/>
    <s v="HS"/>
    <b v="1"/>
    <n v="3102"/>
    <s v="Fertilizers mineral or chemical, nitrogenous"/>
    <s v="N"/>
    <s v="Other N-fertilizers"/>
    <x v="1"/>
    <x v="1"/>
    <b v="0"/>
    <s v="C00"/>
    <s v="TOTAL CPC"/>
    <n v="0"/>
    <n v="0"/>
    <s v="TOTAL MOT"/>
    <n v="8"/>
    <s v="kg"/>
    <n v="42000"/>
    <b v="0"/>
    <n v="8"/>
    <s v="kg"/>
    <n v="42000"/>
    <b v="0"/>
    <n v="42000"/>
    <b v="0"/>
    <n v="0"/>
    <b v="0"/>
    <s v="11377.69"/>
    <m/>
    <s v="11377.69"/>
    <n v="0"/>
    <b v="0"/>
    <b v="1"/>
  </r>
  <r>
    <s v="C"/>
    <s v="A"/>
    <n v="20180101"/>
    <n v="2018"/>
    <n v="52"/>
    <x v="4"/>
    <n v="562"/>
    <s v="NER"/>
    <x v="0"/>
    <s v="M"/>
    <s v="Import"/>
    <n v="251"/>
    <s v="FRA"/>
    <x v="3"/>
    <n v="0"/>
    <s v="W00"/>
    <s v="World"/>
    <s v="H5"/>
    <s v="HS"/>
    <b v="1"/>
    <n v="3102"/>
    <s v="Fertilizers mineral or chemical, nitrogenous"/>
    <s v="N"/>
    <s v="Other N-fertilizers"/>
    <x v="1"/>
    <x v="1"/>
    <b v="0"/>
    <s v="C00"/>
    <s v="TOTAL CPC"/>
    <n v="0"/>
    <n v="0"/>
    <s v="TOTAL MOT"/>
    <n v="8"/>
    <s v="kg"/>
    <n v="5741224"/>
    <b v="0"/>
    <n v="8"/>
    <s v="kg"/>
    <n v="5741224"/>
    <b v="0"/>
    <n v="5741224"/>
    <b v="0"/>
    <n v="0"/>
    <b v="0"/>
    <s v="3270885.51"/>
    <m/>
    <s v="3270885.51"/>
    <n v="0"/>
    <b v="0"/>
    <b v="1"/>
  </r>
  <r>
    <s v="C"/>
    <s v="A"/>
    <n v="20180101"/>
    <n v="2018"/>
    <n v="52"/>
    <x v="4"/>
    <n v="562"/>
    <s v="NER"/>
    <x v="0"/>
    <s v="M"/>
    <s v="Import"/>
    <n v="384"/>
    <s v="CIV"/>
    <x v="6"/>
    <n v="0"/>
    <s v="W00"/>
    <s v="World"/>
    <s v="H5"/>
    <s v="HS"/>
    <b v="1"/>
    <n v="3102"/>
    <s v="Fertilizers mineral or chemical, nitrogenous"/>
    <s v="N"/>
    <s v="Other N-fertilizers"/>
    <x v="1"/>
    <x v="1"/>
    <b v="0"/>
    <s v="C00"/>
    <s v="TOTAL CPC"/>
    <n v="0"/>
    <n v="0"/>
    <s v="TOTAL MOT"/>
    <n v="8"/>
    <s v="kg"/>
    <n v="309960"/>
    <b v="0"/>
    <n v="8"/>
    <s v="kg"/>
    <n v="309960"/>
    <b v="0"/>
    <n v="309960"/>
    <b v="0"/>
    <n v="0"/>
    <b v="0"/>
    <s v="326866.96"/>
    <m/>
    <s v="326866.96"/>
    <n v="0"/>
    <b v="0"/>
    <b v="1"/>
  </r>
  <r>
    <s v="C"/>
    <s v="A"/>
    <n v="20180101"/>
    <n v="2018"/>
    <n v="52"/>
    <x v="4"/>
    <n v="562"/>
    <s v="NER"/>
    <x v="0"/>
    <s v="M"/>
    <s v="Import"/>
    <n v="566"/>
    <s v="NGA"/>
    <x v="8"/>
    <n v="0"/>
    <s v="W00"/>
    <s v="World"/>
    <s v="H5"/>
    <s v="HS"/>
    <b v="1"/>
    <n v="3102"/>
    <s v="Fertilizers mineral or chemical, nitrogenous"/>
    <s v="N"/>
    <s v="Other N-fertilizers"/>
    <x v="1"/>
    <x v="1"/>
    <b v="0"/>
    <s v="C00"/>
    <s v="TOTAL CPC"/>
    <n v="0"/>
    <n v="0"/>
    <s v="TOTAL MOT"/>
    <n v="8"/>
    <s v="kg"/>
    <n v="11808920"/>
    <b v="0"/>
    <n v="8"/>
    <s v="kg"/>
    <n v="11808920"/>
    <b v="0"/>
    <n v="11808920"/>
    <b v="0"/>
    <n v="0"/>
    <b v="0"/>
    <s v="3115374.78"/>
    <m/>
    <s v="3115374.78"/>
    <n v="0"/>
    <b v="0"/>
    <b v="1"/>
  </r>
  <r>
    <s v="C"/>
    <s v="A"/>
    <n v="20180101"/>
    <n v="2018"/>
    <n v="52"/>
    <x v="4"/>
    <n v="562"/>
    <s v="NER"/>
    <x v="0"/>
    <s v="M"/>
    <s v="Import"/>
    <n v="586"/>
    <s v="PAK"/>
    <x v="55"/>
    <n v="0"/>
    <s v="W00"/>
    <s v="World"/>
    <s v="H5"/>
    <s v="HS"/>
    <b v="1"/>
    <n v="3102"/>
    <s v="Fertilizers mineral or chemical, nitrogenous"/>
    <s v="N"/>
    <s v="Other N-fertilizers"/>
    <x v="1"/>
    <x v="1"/>
    <b v="0"/>
    <s v="C00"/>
    <s v="TOTAL CPC"/>
    <n v="0"/>
    <n v="0"/>
    <s v="TOTAL MOT"/>
    <n v="8"/>
    <s v="kg"/>
    <n v="6502290"/>
    <b v="0"/>
    <n v="8"/>
    <s v="kg"/>
    <n v="6502290"/>
    <b v="0"/>
    <n v="6502290"/>
    <b v="0"/>
    <n v="0"/>
    <b v="0"/>
    <s v="2856812.75"/>
    <m/>
    <s v="2856812.75"/>
    <n v="0"/>
    <b v="0"/>
    <b v="1"/>
  </r>
  <r>
    <s v="C"/>
    <s v="A"/>
    <n v="20180101"/>
    <n v="2018"/>
    <n v="52"/>
    <x v="4"/>
    <n v="562"/>
    <s v="NER"/>
    <x v="0"/>
    <s v="M"/>
    <s v="Import"/>
    <n v="768"/>
    <s v="TGO"/>
    <x v="14"/>
    <n v="0"/>
    <s v="W00"/>
    <s v="World"/>
    <s v="H5"/>
    <s v="HS"/>
    <b v="1"/>
    <n v="3102"/>
    <s v="Fertilizers mineral or chemical, nitrogenous"/>
    <s v="N"/>
    <s v="Other N-fertilizers"/>
    <x v="1"/>
    <x v="1"/>
    <b v="0"/>
    <s v="C00"/>
    <s v="TOTAL CPC"/>
    <n v="0"/>
    <n v="0"/>
    <s v="TOTAL MOT"/>
    <n v="8"/>
    <s v="kg"/>
    <n v="690877"/>
    <b v="0"/>
    <n v="8"/>
    <s v="kg"/>
    <n v="690877"/>
    <b v="0"/>
    <n v="690877"/>
    <b v="0"/>
    <n v="0"/>
    <b v="0"/>
    <s v="302565.9"/>
    <m/>
    <s v="302565.9"/>
    <n v="0"/>
    <b v="0"/>
    <b v="1"/>
  </r>
  <r>
    <s v="C"/>
    <s v="A"/>
    <n v="20180101"/>
    <n v="2018"/>
    <n v="52"/>
    <x v="4"/>
    <n v="562"/>
    <s v="NER"/>
    <x v="0"/>
    <s v="M"/>
    <s v="Import"/>
    <n v="804"/>
    <s v="UKR"/>
    <x v="35"/>
    <n v="0"/>
    <s v="W00"/>
    <s v="World"/>
    <s v="H5"/>
    <s v="HS"/>
    <b v="1"/>
    <n v="3102"/>
    <s v="Fertilizers mineral or chemical, nitrogenous"/>
    <s v="N"/>
    <s v="Other N-fertilizers"/>
    <x v="1"/>
    <x v="1"/>
    <b v="0"/>
    <s v="C00"/>
    <s v="TOTAL CPC"/>
    <n v="0"/>
    <n v="0"/>
    <s v="TOTAL MOT"/>
    <n v="8"/>
    <s v="kg"/>
    <n v="29239"/>
    <b v="0"/>
    <n v="8"/>
    <s v="kg"/>
    <n v="29239"/>
    <b v="0"/>
    <n v="29239"/>
    <b v="0"/>
    <n v="0"/>
    <b v="0"/>
    <s v="15130.26"/>
    <m/>
    <s v="15130.26"/>
    <n v="0"/>
    <b v="0"/>
    <b v="1"/>
  </r>
  <r>
    <s v="C"/>
    <s v="A"/>
    <n v="20180101"/>
    <n v="2018"/>
    <n v="52"/>
    <x v="4"/>
    <n v="562"/>
    <s v="NER"/>
    <x v="0"/>
    <s v="M"/>
    <s v="Import"/>
    <n v="854"/>
    <s v="BFA"/>
    <x v="16"/>
    <n v="0"/>
    <s v="W00"/>
    <s v="World"/>
    <s v="H5"/>
    <s v="HS"/>
    <b v="1"/>
    <n v="3102"/>
    <s v="Fertilizers mineral or chemical, nitrogenous"/>
    <s v="N"/>
    <s v="Other N-fertilizers"/>
    <x v="1"/>
    <x v="1"/>
    <b v="0"/>
    <s v="C00"/>
    <s v="TOTAL CPC"/>
    <n v="0"/>
    <n v="0"/>
    <s v="TOTAL MOT"/>
    <n v="8"/>
    <s v="kg"/>
    <n v="473700"/>
    <b v="0"/>
    <n v="8"/>
    <s v="kg"/>
    <n v="473700"/>
    <b v="0"/>
    <n v="473700"/>
    <b v="0"/>
    <n v="0"/>
    <b v="0"/>
    <s v="264781.08"/>
    <m/>
    <s v="264781.08"/>
    <n v="0"/>
    <b v="0"/>
    <b v="1"/>
  </r>
  <r>
    <s v="C"/>
    <s v="A"/>
    <n v="20180101"/>
    <n v="2018"/>
    <n v="52"/>
    <x v="4"/>
    <n v="180"/>
    <s v="COD"/>
    <x v="1"/>
    <s v="M"/>
    <s v="Import"/>
    <n v="0"/>
    <s v="W00"/>
    <x v="0"/>
    <n v="0"/>
    <s v="W00"/>
    <s v="World"/>
    <s v="H4"/>
    <s v="HS"/>
    <b v="1"/>
    <n v="310210"/>
    <s v="Fertilizers, mineral or chemical nitrogenous, urea, whether or not in aqueous solution"/>
    <s v="Urea"/>
    <s v="Urea"/>
    <x v="2"/>
    <x v="2"/>
    <b v="1"/>
    <s v="C00"/>
    <s v="TOTAL CPC"/>
    <n v="0"/>
    <n v="0"/>
    <s v="TOTAL MOT"/>
    <n v="-1"/>
    <s v="N/A"/>
    <n v="0"/>
    <b v="1"/>
    <n v="8"/>
    <s v="kg"/>
    <n v="7911336"/>
    <b v="0"/>
    <n v="0"/>
    <b v="1"/>
    <n v="0"/>
    <b v="0"/>
    <s v="3999549.016"/>
    <n v="0"/>
    <s v="3999549.016"/>
    <n v="6"/>
    <b v="0"/>
    <b v="1"/>
  </r>
  <r>
    <s v="C"/>
    <s v="A"/>
    <n v="20180101"/>
    <n v="2018"/>
    <n v="52"/>
    <x v="4"/>
    <n v="180"/>
    <s v="COD"/>
    <x v="1"/>
    <s v="M"/>
    <s v="Import"/>
    <n v="24"/>
    <s v="AGO"/>
    <x v="17"/>
    <n v="0"/>
    <s v="W00"/>
    <s v="World"/>
    <s v="H4"/>
    <s v="HS"/>
    <b v="1"/>
    <n v="310210"/>
    <s v="Fertilizers, mineral or chemical nitrogenous, urea, whether or not in aqueous solution"/>
    <s v="Urea"/>
    <s v="Urea"/>
    <x v="2"/>
    <x v="2"/>
    <b v="1"/>
    <s v="C00"/>
    <s v="TOTAL CPC"/>
    <n v="0"/>
    <n v="0"/>
    <s v="TOTAL MOT"/>
    <n v="8"/>
    <s v="kg"/>
    <n v="408950"/>
    <b v="0"/>
    <n v="8"/>
    <s v="kg"/>
    <n v="408950"/>
    <b v="0"/>
    <n v="408950"/>
    <b v="0"/>
    <n v="0"/>
    <b v="0"/>
    <s v="135124.45"/>
    <n v="0"/>
    <s v="135124.45"/>
    <n v="0"/>
    <b v="0"/>
    <b v="1"/>
  </r>
  <r>
    <s v="C"/>
    <s v="A"/>
    <n v="20180101"/>
    <n v="2018"/>
    <n v="52"/>
    <x v="4"/>
    <n v="180"/>
    <s v="COD"/>
    <x v="1"/>
    <s v="M"/>
    <s v="Import"/>
    <n v="156"/>
    <s v="CHN"/>
    <x v="1"/>
    <n v="0"/>
    <s v="W00"/>
    <s v="World"/>
    <s v="H4"/>
    <s v="HS"/>
    <b v="1"/>
    <n v="310210"/>
    <s v="Fertilizers, mineral or chemical nitrogenous, urea, whether or not in aqueous solution"/>
    <s v="Urea"/>
    <s v="Urea"/>
    <x v="2"/>
    <x v="2"/>
    <b v="1"/>
    <s v="C00"/>
    <s v="TOTAL CPC"/>
    <n v="0"/>
    <n v="0"/>
    <s v="TOTAL MOT"/>
    <n v="8"/>
    <s v="kg"/>
    <n v="702928"/>
    <b v="0"/>
    <n v="8"/>
    <s v="kg"/>
    <n v="702928"/>
    <b v="0"/>
    <n v="702928"/>
    <b v="0"/>
    <n v="0"/>
    <b v="0"/>
    <s v="309225.386"/>
    <n v="0"/>
    <s v="309225.386"/>
    <n v="0"/>
    <b v="0"/>
    <b v="1"/>
  </r>
  <r>
    <s v="C"/>
    <s v="A"/>
    <n v="20180101"/>
    <n v="2018"/>
    <n v="52"/>
    <x v="4"/>
    <n v="180"/>
    <s v="COD"/>
    <x v="1"/>
    <s v="M"/>
    <s v="Import"/>
    <n v="276"/>
    <s v="DEU"/>
    <x v="4"/>
    <n v="0"/>
    <s v="W00"/>
    <s v="World"/>
    <s v="H4"/>
    <s v="HS"/>
    <b v="1"/>
    <n v="310210"/>
    <s v="Fertilizers, mineral or chemical nitrogenous, urea, whether or not in aqueous solution"/>
    <s v="Urea"/>
    <s v="Urea"/>
    <x v="2"/>
    <x v="2"/>
    <b v="1"/>
    <s v="C00"/>
    <s v="TOTAL CPC"/>
    <n v="0"/>
    <n v="0"/>
    <s v="TOTAL MOT"/>
    <n v="8"/>
    <s v="kg"/>
    <n v="125"/>
    <b v="0"/>
    <n v="8"/>
    <s v="kg"/>
    <n v="125"/>
    <b v="0"/>
    <n v="125"/>
    <b v="0"/>
    <n v="0"/>
    <b v="0"/>
    <s v="9810.978"/>
    <n v="0"/>
    <s v="9810.978"/>
    <n v="0"/>
    <b v="0"/>
    <b v="1"/>
  </r>
  <r>
    <s v="C"/>
    <s v="A"/>
    <n v="20180101"/>
    <n v="2018"/>
    <n v="52"/>
    <x v="4"/>
    <n v="180"/>
    <s v="COD"/>
    <x v="1"/>
    <s v="M"/>
    <s v="Import"/>
    <n v="440"/>
    <s v="LTU"/>
    <x v="24"/>
    <n v="0"/>
    <s v="W00"/>
    <s v="World"/>
    <s v="H4"/>
    <s v="HS"/>
    <b v="1"/>
    <n v="310210"/>
    <s v="Fertilizers, mineral or chemical nitrogenous, urea, whether or not in aqueous solution"/>
    <s v="Urea"/>
    <s v="Urea"/>
    <x v="2"/>
    <x v="2"/>
    <b v="1"/>
    <s v="C00"/>
    <s v="TOTAL CPC"/>
    <n v="0"/>
    <n v="0"/>
    <s v="TOTAL MOT"/>
    <n v="8"/>
    <s v="kg"/>
    <n v="132000"/>
    <b v="0"/>
    <n v="8"/>
    <s v="kg"/>
    <n v="132000"/>
    <b v="0"/>
    <n v="132000"/>
    <b v="0"/>
    <n v="0"/>
    <b v="0"/>
    <s v="75846.456"/>
    <n v="0"/>
    <s v="75846.456"/>
    <n v="0"/>
    <b v="0"/>
    <b v="1"/>
  </r>
  <r>
    <s v="C"/>
    <s v="A"/>
    <n v="20180101"/>
    <n v="2018"/>
    <n v="52"/>
    <x v="4"/>
    <n v="180"/>
    <s v="COD"/>
    <x v="1"/>
    <s v="M"/>
    <s v="Import"/>
    <n v="508"/>
    <s v="MOZ"/>
    <x v="26"/>
    <n v="0"/>
    <s v="W00"/>
    <s v="World"/>
    <s v="H4"/>
    <s v="HS"/>
    <b v="1"/>
    <n v="310210"/>
    <s v="Fertilizers, mineral or chemical nitrogenous, urea, whether or not in aqueous solution"/>
    <s v="Urea"/>
    <s v="Urea"/>
    <x v="2"/>
    <x v="2"/>
    <b v="1"/>
    <s v="C00"/>
    <s v="TOTAL CPC"/>
    <n v="0"/>
    <n v="0"/>
    <s v="TOTAL MOT"/>
    <n v="8"/>
    <s v="kg"/>
    <n v="306100"/>
    <b v="0"/>
    <n v="8"/>
    <s v="kg"/>
    <n v="306100"/>
    <b v="0"/>
    <n v="306100"/>
    <b v="0"/>
    <n v="0"/>
    <b v="0"/>
    <s v="225576.777"/>
    <n v="0"/>
    <s v="225576.777"/>
    <n v="0"/>
    <b v="0"/>
    <b v="1"/>
  </r>
  <r>
    <s v="C"/>
    <s v="A"/>
    <n v="20180101"/>
    <n v="2018"/>
    <n v="52"/>
    <x v="4"/>
    <n v="180"/>
    <s v="COD"/>
    <x v="1"/>
    <s v="M"/>
    <s v="Import"/>
    <n v="528"/>
    <s v="NLD"/>
    <x v="7"/>
    <n v="0"/>
    <s v="W00"/>
    <s v="World"/>
    <s v="H4"/>
    <s v="HS"/>
    <b v="1"/>
    <n v="310210"/>
    <s v="Fertilizers, mineral or chemical nitrogenous, urea, whether or not in aqueous solution"/>
    <s v="Urea"/>
    <s v="Urea"/>
    <x v="2"/>
    <x v="2"/>
    <b v="1"/>
    <s v="C00"/>
    <s v="TOTAL CPC"/>
    <n v="0"/>
    <n v="0"/>
    <s v="TOTAL MOT"/>
    <n v="8"/>
    <s v="kg"/>
    <n v="289"/>
    <b v="0"/>
    <n v="8"/>
    <s v="kg"/>
    <n v="289"/>
    <b v="0"/>
    <n v="289"/>
    <b v="0"/>
    <n v="0"/>
    <b v="0"/>
    <s v="382.974"/>
    <n v="0"/>
    <s v="382.974"/>
    <n v="0"/>
    <b v="0"/>
    <b v="1"/>
  </r>
  <r>
    <s v="C"/>
    <s v="A"/>
    <n v="20180101"/>
    <n v="2018"/>
    <n v="52"/>
    <x v="4"/>
    <n v="180"/>
    <s v="COD"/>
    <x v="1"/>
    <s v="M"/>
    <s v="Import"/>
    <n v="643"/>
    <s v="RUS"/>
    <x v="9"/>
    <n v="0"/>
    <s v="W00"/>
    <s v="World"/>
    <s v="H4"/>
    <s v="HS"/>
    <b v="1"/>
    <n v="310210"/>
    <s v="Fertilizers, mineral or chemical nitrogenous, urea, whether or not in aqueous solution"/>
    <s v="Urea"/>
    <s v="Urea"/>
    <x v="2"/>
    <x v="2"/>
    <b v="1"/>
    <s v="C00"/>
    <s v="TOTAL CPC"/>
    <n v="0"/>
    <n v="0"/>
    <s v="TOTAL MOT"/>
    <n v="8"/>
    <s v="kg"/>
    <n v="3888078"/>
    <b v="0"/>
    <n v="8"/>
    <s v="kg"/>
    <n v="3888078"/>
    <b v="0"/>
    <n v="3888078"/>
    <b v="0"/>
    <n v="0"/>
    <b v="0"/>
    <s v="1697823.599"/>
    <n v="0"/>
    <s v="1697823.599"/>
    <n v="0"/>
    <b v="0"/>
    <b v="1"/>
  </r>
  <r>
    <s v="C"/>
    <s v="A"/>
    <n v="20180101"/>
    <n v="2018"/>
    <n v="52"/>
    <x v="4"/>
    <n v="180"/>
    <s v="COD"/>
    <x v="1"/>
    <s v="M"/>
    <s v="Import"/>
    <n v="682"/>
    <s v="SAU"/>
    <x v="48"/>
    <n v="0"/>
    <s v="W00"/>
    <s v="World"/>
    <s v="H4"/>
    <s v="HS"/>
    <b v="1"/>
    <n v="310210"/>
    <s v="Fertilizers, mineral or chemical nitrogenous, urea, whether or not in aqueous solution"/>
    <s v="Urea"/>
    <s v="Urea"/>
    <x v="2"/>
    <x v="2"/>
    <b v="1"/>
    <s v="C00"/>
    <s v="TOTAL CPC"/>
    <n v="0"/>
    <n v="0"/>
    <s v="TOTAL MOT"/>
    <n v="8"/>
    <s v="kg"/>
    <n v="690000"/>
    <b v="0"/>
    <n v="8"/>
    <s v="kg"/>
    <n v="690000"/>
    <b v="0"/>
    <n v="690000"/>
    <b v="0"/>
    <n v="0"/>
    <b v="0"/>
    <s v="464989.8"/>
    <n v="0"/>
    <s v="464989.8"/>
    <n v="0"/>
    <b v="0"/>
    <b v="1"/>
  </r>
  <r>
    <s v="C"/>
    <s v="A"/>
    <n v="20180101"/>
    <n v="2018"/>
    <n v="52"/>
    <x v="4"/>
    <n v="180"/>
    <s v="COD"/>
    <x v="1"/>
    <s v="M"/>
    <s v="Import"/>
    <n v="699"/>
    <s v="IND"/>
    <x v="11"/>
    <n v="0"/>
    <s v="W00"/>
    <s v="World"/>
    <s v="H4"/>
    <s v="HS"/>
    <b v="1"/>
    <n v="310210"/>
    <s v="Fertilizers, mineral or chemical nitrogenous, urea, whether or not in aqueous solution"/>
    <s v="Urea"/>
    <s v="Urea"/>
    <x v="2"/>
    <x v="2"/>
    <b v="1"/>
    <s v="C00"/>
    <s v="TOTAL CPC"/>
    <n v="0"/>
    <n v="0"/>
    <s v="TOTAL MOT"/>
    <n v="8"/>
    <s v="kg"/>
    <n v="500"/>
    <b v="0"/>
    <n v="8"/>
    <s v="kg"/>
    <n v="500"/>
    <b v="0"/>
    <n v="500"/>
    <b v="0"/>
    <n v="0"/>
    <b v="0"/>
    <s v="705.126"/>
    <n v="0"/>
    <s v="705.126"/>
    <n v="0"/>
    <b v="0"/>
    <b v="1"/>
  </r>
  <r>
    <s v="C"/>
    <s v="A"/>
    <n v="20180101"/>
    <n v="2018"/>
    <n v="52"/>
    <x v="4"/>
    <n v="180"/>
    <s v="COD"/>
    <x v="1"/>
    <s v="M"/>
    <s v="Import"/>
    <n v="710"/>
    <s v="ZAF"/>
    <x v="30"/>
    <n v="0"/>
    <s v="W00"/>
    <s v="World"/>
    <s v="H4"/>
    <s v="HS"/>
    <b v="1"/>
    <n v="310210"/>
    <s v="Fertilizers, mineral or chemical nitrogenous, urea, whether or not in aqueous solution"/>
    <s v="Urea"/>
    <s v="Urea"/>
    <x v="2"/>
    <x v="2"/>
    <b v="1"/>
    <s v="C00"/>
    <s v="TOTAL CPC"/>
    <n v="0"/>
    <n v="0"/>
    <s v="TOTAL MOT"/>
    <n v="-1"/>
    <s v="N/A"/>
    <n v="0"/>
    <b v="1"/>
    <n v="8"/>
    <s v="kg"/>
    <n v="966356"/>
    <b v="0"/>
    <n v="0"/>
    <b v="1"/>
    <n v="0"/>
    <b v="0"/>
    <s v="559696.086"/>
    <n v="0"/>
    <s v="559696.086"/>
    <n v="6"/>
    <b v="0"/>
    <b v="1"/>
  </r>
  <r>
    <s v="C"/>
    <s v="A"/>
    <n v="20180101"/>
    <n v="2018"/>
    <n v="52"/>
    <x v="4"/>
    <n v="180"/>
    <s v="COD"/>
    <x v="1"/>
    <s v="M"/>
    <s v="Import"/>
    <n v="716"/>
    <s v="ZWE"/>
    <x v="54"/>
    <n v="0"/>
    <s v="W00"/>
    <s v="World"/>
    <s v="H4"/>
    <s v="HS"/>
    <b v="1"/>
    <n v="310210"/>
    <s v="Fertilizers, mineral or chemical nitrogenous, urea, whether or not in aqueous solution"/>
    <s v="Urea"/>
    <s v="Urea"/>
    <x v="2"/>
    <x v="2"/>
    <b v="1"/>
    <s v="C00"/>
    <s v="TOTAL CPC"/>
    <n v="0"/>
    <n v="0"/>
    <s v="TOTAL MOT"/>
    <n v="8"/>
    <s v="kg"/>
    <n v="94000"/>
    <b v="0"/>
    <n v="8"/>
    <s v="kg"/>
    <n v="94000"/>
    <b v="0"/>
    <n v="94000"/>
    <b v="0"/>
    <n v="0"/>
    <b v="0"/>
    <s v="45123.876"/>
    <n v="0"/>
    <s v="45123.876"/>
    <n v="0"/>
    <b v="0"/>
    <b v="1"/>
  </r>
  <r>
    <s v="C"/>
    <s v="A"/>
    <n v="20180101"/>
    <n v="2018"/>
    <n v="52"/>
    <x v="4"/>
    <n v="180"/>
    <s v="COD"/>
    <x v="1"/>
    <s v="M"/>
    <s v="Import"/>
    <n v="784"/>
    <s v="ARE"/>
    <x v="32"/>
    <n v="0"/>
    <s v="W00"/>
    <s v="World"/>
    <s v="H4"/>
    <s v="HS"/>
    <b v="1"/>
    <n v="310210"/>
    <s v="Fertilizers, mineral or chemical nitrogenous, urea, whether or not in aqueous solution"/>
    <s v="Urea"/>
    <s v="Urea"/>
    <x v="2"/>
    <x v="2"/>
    <b v="1"/>
    <s v="C00"/>
    <s v="TOTAL CPC"/>
    <n v="0"/>
    <n v="0"/>
    <s v="TOTAL MOT"/>
    <n v="8"/>
    <s v="kg"/>
    <n v="534710"/>
    <b v="0"/>
    <n v="8"/>
    <s v="kg"/>
    <n v="534710"/>
    <b v="0"/>
    <n v="534710"/>
    <b v="0"/>
    <n v="0"/>
    <b v="0"/>
    <s v="360042.081"/>
    <n v="0"/>
    <s v="360042.081"/>
    <n v="0"/>
    <b v="0"/>
    <b v="1"/>
  </r>
  <r>
    <s v="C"/>
    <s v="A"/>
    <n v="20180101"/>
    <n v="2018"/>
    <n v="52"/>
    <x v="4"/>
    <n v="180"/>
    <s v="COD"/>
    <x v="1"/>
    <s v="M"/>
    <s v="Import"/>
    <n v="792"/>
    <s v="TUR"/>
    <x v="33"/>
    <n v="0"/>
    <s v="W00"/>
    <s v="World"/>
    <s v="H4"/>
    <s v="HS"/>
    <b v="1"/>
    <n v="310210"/>
    <s v="Fertilizers, mineral or chemical nitrogenous, urea, whether or not in aqueous solution"/>
    <s v="Urea"/>
    <s v="Urea"/>
    <x v="2"/>
    <x v="2"/>
    <b v="1"/>
    <s v="C00"/>
    <s v="TOTAL CPC"/>
    <n v="0"/>
    <n v="0"/>
    <s v="TOTAL MOT"/>
    <n v="8"/>
    <s v="kg"/>
    <n v="144000"/>
    <b v="0"/>
    <n v="8"/>
    <s v="kg"/>
    <n v="144000"/>
    <b v="0"/>
    <n v="144000"/>
    <b v="0"/>
    <n v="0"/>
    <b v="0"/>
    <s v="87522.544"/>
    <n v="0"/>
    <s v="87522.544"/>
    <n v="0"/>
    <b v="0"/>
    <b v="1"/>
  </r>
  <r>
    <s v="C"/>
    <s v="A"/>
    <n v="20180101"/>
    <n v="2018"/>
    <n v="52"/>
    <x v="4"/>
    <n v="180"/>
    <s v="COD"/>
    <x v="1"/>
    <s v="M"/>
    <s v="Import"/>
    <n v="800"/>
    <s v="UGA"/>
    <x v="34"/>
    <n v="0"/>
    <s v="W00"/>
    <s v="World"/>
    <s v="H4"/>
    <s v="HS"/>
    <b v="1"/>
    <n v="310210"/>
    <s v="Fertilizers, mineral or chemical nitrogenous, urea, whether or not in aqueous solution"/>
    <s v="Urea"/>
    <s v="Urea"/>
    <x v="2"/>
    <x v="2"/>
    <b v="1"/>
    <s v="C00"/>
    <s v="TOTAL CPC"/>
    <n v="0"/>
    <n v="0"/>
    <s v="TOTAL MOT"/>
    <n v="8"/>
    <s v="kg"/>
    <n v="40800"/>
    <b v="0"/>
    <n v="8"/>
    <s v="kg"/>
    <n v="40800"/>
    <b v="0"/>
    <n v="40800"/>
    <b v="0"/>
    <n v="0"/>
    <b v="0"/>
    <s v="26914.469"/>
    <n v="0"/>
    <s v="26914.469"/>
    <n v="0"/>
    <b v="0"/>
    <b v="1"/>
  </r>
  <r>
    <s v="C"/>
    <s v="A"/>
    <n v="20180101"/>
    <n v="2018"/>
    <n v="52"/>
    <x v="4"/>
    <n v="180"/>
    <s v="COD"/>
    <x v="1"/>
    <s v="M"/>
    <s v="Import"/>
    <n v="894"/>
    <s v="ZMB"/>
    <x v="39"/>
    <n v="0"/>
    <s v="W00"/>
    <s v="World"/>
    <s v="H4"/>
    <s v="HS"/>
    <b v="1"/>
    <n v="310210"/>
    <s v="Fertilizers, mineral or chemical nitrogenous, urea, whether or not in aqueous solution"/>
    <s v="Urea"/>
    <s v="Urea"/>
    <x v="2"/>
    <x v="2"/>
    <b v="1"/>
    <s v="C00"/>
    <s v="TOTAL CPC"/>
    <n v="0"/>
    <n v="0"/>
    <s v="TOTAL MOT"/>
    <n v="8"/>
    <s v="kg"/>
    <n v="2500"/>
    <b v="0"/>
    <n v="8"/>
    <s v="kg"/>
    <n v="2500"/>
    <b v="0"/>
    <n v="2500"/>
    <b v="0"/>
    <n v="0"/>
    <b v="0"/>
    <s v="764.414"/>
    <n v="0"/>
    <s v="764.414"/>
    <n v="0"/>
    <b v="0"/>
    <b v="1"/>
  </r>
  <r>
    <s v="C"/>
    <s v="A"/>
    <n v="20180101"/>
    <n v="2018"/>
    <n v="52"/>
    <x v="4"/>
    <n v="562"/>
    <s v="NER"/>
    <x v="0"/>
    <s v="M"/>
    <s v="Import"/>
    <n v="0"/>
    <s v="W00"/>
    <x v="0"/>
    <n v="0"/>
    <s v="W00"/>
    <s v="World"/>
    <s v="H5"/>
    <s v="HS"/>
    <b v="1"/>
    <n v="310210"/>
    <s v="Fertilizers, mineral or chemical nitrogenous, urea, whether or not in aqueous solution"/>
    <s v="Urea"/>
    <s v="Urea"/>
    <x v="2"/>
    <x v="2"/>
    <b v="1"/>
    <s v="C00"/>
    <s v="TOTAL CPC"/>
    <n v="0"/>
    <n v="0"/>
    <s v="TOTAL MOT"/>
    <n v="8"/>
    <s v="kg"/>
    <n v="16643635"/>
    <b v="0"/>
    <n v="8"/>
    <s v="kg"/>
    <n v="16643635"/>
    <b v="0"/>
    <n v="16643635"/>
    <b v="0"/>
    <n v="0"/>
    <b v="0"/>
    <s v="5660684.36"/>
    <m/>
    <s v="5660684.36"/>
    <n v="0"/>
    <b v="0"/>
    <b v="1"/>
  </r>
  <r>
    <s v="C"/>
    <s v="A"/>
    <n v="20180101"/>
    <n v="2018"/>
    <n v="52"/>
    <x v="4"/>
    <n v="562"/>
    <s v="NER"/>
    <x v="0"/>
    <s v="M"/>
    <s v="Import"/>
    <n v="566"/>
    <s v="NGA"/>
    <x v="8"/>
    <n v="0"/>
    <s v="W00"/>
    <s v="World"/>
    <s v="H5"/>
    <s v="HS"/>
    <b v="1"/>
    <n v="310210"/>
    <s v="Fertilizers, mineral or chemical nitrogenous, urea, whether or not in aqueous solution"/>
    <s v="Urea"/>
    <s v="Urea"/>
    <x v="2"/>
    <x v="2"/>
    <b v="1"/>
    <s v="C00"/>
    <s v="TOTAL CPC"/>
    <n v="0"/>
    <n v="0"/>
    <s v="TOTAL MOT"/>
    <n v="8"/>
    <s v="kg"/>
    <n v="9822645"/>
    <b v="0"/>
    <n v="8"/>
    <s v="kg"/>
    <n v="9822645"/>
    <b v="0"/>
    <n v="9822645"/>
    <b v="0"/>
    <n v="0"/>
    <b v="0"/>
    <s v="2732887.22"/>
    <m/>
    <s v="2732887.22"/>
    <n v="0"/>
    <b v="1"/>
    <b v="0"/>
  </r>
  <r>
    <s v="C"/>
    <s v="A"/>
    <n v="20180101"/>
    <n v="2018"/>
    <n v="52"/>
    <x v="4"/>
    <n v="562"/>
    <s v="NER"/>
    <x v="0"/>
    <s v="M"/>
    <s v="Import"/>
    <n v="586"/>
    <s v="PAK"/>
    <x v="55"/>
    <n v="0"/>
    <s v="W00"/>
    <s v="World"/>
    <s v="H5"/>
    <s v="HS"/>
    <b v="1"/>
    <n v="310210"/>
    <s v="Fertilizers, mineral or chemical nitrogenous, urea, whether or not in aqueous solution"/>
    <s v="Urea"/>
    <s v="Urea"/>
    <x v="2"/>
    <x v="2"/>
    <b v="1"/>
    <s v="C00"/>
    <s v="TOTAL CPC"/>
    <n v="0"/>
    <n v="0"/>
    <s v="TOTAL MOT"/>
    <n v="8"/>
    <s v="kg"/>
    <n v="6502290"/>
    <b v="0"/>
    <n v="8"/>
    <s v="kg"/>
    <n v="6502290"/>
    <b v="0"/>
    <n v="6502290"/>
    <b v="0"/>
    <n v="0"/>
    <b v="0"/>
    <s v="2856812.75"/>
    <m/>
    <s v="2856812.75"/>
    <n v="0"/>
    <b v="1"/>
    <b v="0"/>
  </r>
  <r>
    <s v="C"/>
    <s v="A"/>
    <n v="20180101"/>
    <n v="2018"/>
    <n v="52"/>
    <x v="4"/>
    <n v="562"/>
    <s v="NER"/>
    <x v="0"/>
    <s v="M"/>
    <s v="Import"/>
    <n v="854"/>
    <s v="BFA"/>
    <x v="16"/>
    <n v="0"/>
    <s v="W00"/>
    <s v="World"/>
    <s v="H5"/>
    <s v="HS"/>
    <b v="1"/>
    <n v="310210"/>
    <s v="Fertilizers, mineral or chemical nitrogenous, urea, whether or not in aqueous solution"/>
    <s v="Urea"/>
    <s v="Urea"/>
    <x v="2"/>
    <x v="2"/>
    <b v="1"/>
    <s v="C00"/>
    <s v="TOTAL CPC"/>
    <n v="0"/>
    <n v="0"/>
    <s v="TOTAL MOT"/>
    <n v="8"/>
    <s v="kg"/>
    <n v="318700"/>
    <b v="0"/>
    <n v="8"/>
    <s v="kg"/>
    <n v="318700"/>
    <b v="0"/>
    <n v="318700"/>
    <b v="0"/>
    <n v="0"/>
    <b v="0"/>
    <s v="70984.39"/>
    <m/>
    <s v="70984.39"/>
    <n v="0"/>
    <b v="1"/>
    <b v="0"/>
  </r>
  <r>
    <s v="C"/>
    <s v="A"/>
    <n v="20180101"/>
    <n v="2018"/>
    <n v="52"/>
    <x v="4"/>
    <n v="180"/>
    <s v="COD"/>
    <x v="1"/>
    <s v="M"/>
    <s v="Import"/>
    <n v="0"/>
    <s v="W00"/>
    <x v="0"/>
    <n v="0"/>
    <s v="W00"/>
    <s v="World"/>
    <s v="H4"/>
    <s v="HS"/>
    <b v="1"/>
    <n v="310221"/>
    <s v="Fertilizers, mineral or chemical nitrogenous, ammonium sulphate"/>
    <s v="Ammonium Sulfate"/>
    <s v="Other N-fertilizers"/>
    <x v="1"/>
    <x v="2"/>
    <b v="1"/>
    <s v="C00"/>
    <s v="TOTAL CPC"/>
    <n v="0"/>
    <n v="0"/>
    <s v="TOTAL MOT"/>
    <n v="8"/>
    <s v="kg"/>
    <s v="49663.499"/>
    <b v="1"/>
    <n v="8"/>
    <s v="kg"/>
    <n v="45114"/>
    <b v="0"/>
    <s v="49663.499"/>
    <b v="1"/>
    <n v="0"/>
    <b v="0"/>
    <s v="20180.202"/>
    <n v="0"/>
    <s v="20180.202"/>
    <n v="6"/>
    <b v="0"/>
    <b v="1"/>
  </r>
  <r>
    <s v="C"/>
    <s v="A"/>
    <n v="20180101"/>
    <n v="2018"/>
    <n v="52"/>
    <x v="4"/>
    <n v="180"/>
    <s v="COD"/>
    <x v="1"/>
    <s v="M"/>
    <s v="Import"/>
    <n v="710"/>
    <s v="ZAF"/>
    <x v="30"/>
    <n v="0"/>
    <s v="W00"/>
    <s v="World"/>
    <s v="H4"/>
    <s v="HS"/>
    <b v="1"/>
    <n v="310221"/>
    <s v="Fertilizers, mineral or chemical nitrogenous, ammonium sulphate"/>
    <s v="Ammonium Sulfate"/>
    <s v="Other N-fertilizers"/>
    <x v="1"/>
    <x v="2"/>
    <b v="1"/>
    <s v="C00"/>
    <s v="TOTAL CPC"/>
    <n v="0"/>
    <n v="0"/>
    <s v="TOTAL MOT"/>
    <n v="8"/>
    <s v="kg"/>
    <s v="44663.499"/>
    <b v="1"/>
    <n v="8"/>
    <s v="kg"/>
    <n v="40114"/>
    <b v="0"/>
    <s v="44663.499"/>
    <b v="1"/>
    <n v="0"/>
    <b v="0"/>
    <s v="18353.841"/>
    <n v="0"/>
    <s v="18353.841"/>
    <n v="6"/>
    <b v="0"/>
    <b v="1"/>
  </r>
  <r>
    <s v="C"/>
    <s v="A"/>
    <n v="20180101"/>
    <n v="2018"/>
    <n v="52"/>
    <x v="4"/>
    <n v="180"/>
    <s v="COD"/>
    <x v="1"/>
    <s v="M"/>
    <s v="Import"/>
    <n v="894"/>
    <s v="ZMB"/>
    <x v="39"/>
    <n v="0"/>
    <s v="W00"/>
    <s v="World"/>
    <s v="H4"/>
    <s v="HS"/>
    <b v="1"/>
    <n v="310221"/>
    <s v="Fertilizers, mineral or chemical nitrogenous, ammonium sulphate"/>
    <s v="Ammonium Sulfate"/>
    <s v="Other N-fertilizers"/>
    <x v="1"/>
    <x v="2"/>
    <b v="1"/>
    <s v="C00"/>
    <s v="TOTAL CPC"/>
    <n v="0"/>
    <n v="0"/>
    <s v="TOTAL MOT"/>
    <n v="8"/>
    <s v="kg"/>
    <n v="5000"/>
    <b v="0"/>
    <n v="8"/>
    <s v="kg"/>
    <n v="5000"/>
    <b v="0"/>
    <n v="5000"/>
    <b v="0"/>
    <n v="0"/>
    <b v="0"/>
    <s v="1826.36"/>
    <n v="0"/>
    <s v="1826.36"/>
    <n v="0"/>
    <b v="0"/>
    <b v="1"/>
  </r>
  <r>
    <s v="C"/>
    <s v="A"/>
    <n v="20180101"/>
    <n v="2018"/>
    <n v="52"/>
    <x v="4"/>
    <n v="180"/>
    <s v="COD"/>
    <x v="1"/>
    <s v="M"/>
    <s v="Import"/>
    <n v="0"/>
    <s v="W00"/>
    <x v="0"/>
    <n v="0"/>
    <s v="W00"/>
    <s v="World"/>
    <s v="H4"/>
    <s v="HS"/>
    <b v="1"/>
    <n v="310229"/>
    <s v="Fertilizers, mineral or chemical nitrogenous, other than ammonium sulphate"/>
    <s v="Other N"/>
    <s v="Other N-fertilizers"/>
    <x v="1"/>
    <x v="2"/>
    <b v="1"/>
    <s v="C00"/>
    <s v="TOTAL CPC"/>
    <n v="0"/>
    <n v="0"/>
    <s v="TOTAL MOT"/>
    <n v="8"/>
    <s v="kg"/>
    <n v="951056"/>
    <b v="0"/>
    <n v="8"/>
    <s v="kg"/>
    <n v="951056"/>
    <b v="0"/>
    <n v="951056"/>
    <b v="0"/>
    <n v="0"/>
    <b v="0"/>
    <s v="771371.536"/>
    <n v="0"/>
    <s v="771371.536"/>
    <n v="0"/>
    <b v="0"/>
    <b v="1"/>
  </r>
  <r>
    <s v="C"/>
    <s v="A"/>
    <n v="20180101"/>
    <n v="2018"/>
    <n v="52"/>
    <x v="4"/>
    <n v="180"/>
    <s v="COD"/>
    <x v="1"/>
    <s v="M"/>
    <s v="Import"/>
    <n v="710"/>
    <s v="ZAF"/>
    <x v="30"/>
    <n v="0"/>
    <s v="W00"/>
    <s v="World"/>
    <s v="H4"/>
    <s v="HS"/>
    <b v="1"/>
    <n v="310229"/>
    <s v="Fertilizers, mineral or chemical nitrogenous, other than ammonium sulphate"/>
    <s v="Other N"/>
    <s v="Other N-fertilizers"/>
    <x v="1"/>
    <x v="2"/>
    <b v="1"/>
    <s v="C00"/>
    <s v="TOTAL CPC"/>
    <n v="0"/>
    <n v="0"/>
    <s v="TOTAL MOT"/>
    <n v="8"/>
    <s v="kg"/>
    <n v="951000"/>
    <b v="0"/>
    <n v="8"/>
    <s v="kg"/>
    <n v="951000"/>
    <b v="0"/>
    <n v="951000"/>
    <b v="0"/>
    <n v="0"/>
    <b v="0"/>
    <s v="771302.357"/>
    <n v="0"/>
    <s v="771302.357"/>
    <n v="0"/>
    <b v="0"/>
    <b v="1"/>
  </r>
  <r>
    <s v="C"/>
    <s v="A"/>
    <n v="20180101"/>
    <n v="2018"/>
    <n v="52"/>
    <x v="4"/>
    <n v="180"/>
    <s v="COD"/>
    <x v="1"/>
    <s v="M"/>
    <s v="Import"/>
    <n v="842"/>
    <s v="USA"/>
    <x v="15"/>
    <n v="0"/>
    <s v="W00"/>
    <s v="World"/>
    <s v="H4"/>
    <s v="HS"/>
    <b v="1"/>
    <n v="310229"/>
    <s v="Fertilizers, mineral or chemical nitrogenous, other than ammonium sulphate"/>
    <s v="Other N"/>
    <s v="Other N-fertilizers"/>
    <x v="1"/>
    <x v="2"/>
    <b v="1"/>
    <s v="C00"/>
    <s v="TOTAL CPC"/>
    <n v="0"/>
    <n v="0"/>
    <s v="TOTAL MOT"/>
    <n v="8"/>
    <s v="kg"/>
    <n v="56"/>
    <b v="0"/>
    <n v="8"/>
    <s v="kg"/>
    <n v="56"/>
    <b v="0"/>
    <n v="56"/>
    <b v="0"/>
    <n v="0"/>
    <b v="0"/>
    <s v="69.179"/>
    <n v="0"/>
    <s v="69.179"/>
    <n v="0"/>
    <b v="0"/>
    <b v="1"/>
  </r>
  <r>
    <s v="C"/>
    <s v="A"/>
    <n v="20180101"/>
    <n v="2018"/>
    <n v="52"/>
    <x v="4"/>
    <n v="562"/>
    <s v="NER"/>
    <x v="0"/>
    <s v="M"/>
    <s v="Import"/>
    <n v="0"/>
    <s v="W00"/>
    <x v="0"/>
    <n v="0"/>
    <s v="W00"/>
    <s v="World"/>
    <s v="H5"/>
    <s v="HS"/>
    <b v="1"/>
    <n v="310229"/>
    <s v="Fertilizers, mineral or chemical nitrogenous, other than ammonium sulphate"/>
    <s v="Other N"/>
    <s v="Other N-fertilizers"/>
    <x v="1"/>
    <x v="2"/>
    <b v="1"/>
    <s v="C00"/>
    <s v="TOTAL CPC"/>
    <n v="0"/>
    <n v="0"/>
    <s v="TOTAL MOT"/>
    <n v="8"/>
    <s v="kg"/>
    <n v="69350"/>
    <b v="0"/>
    <n v="8"/>
    <s v="kg"/>
    <n v="69350"/>
    <b v="0"/>
    <n v="69350"/>
    <b v="0"/>
    <n v="0"/>
    <b v="0"/>
    <s v="14391.41"/>
    <m/>
    <s v="14391.41"/>
    <n v="0"/>
    <b v="0"/>
    <b v="1"/>
  </r>
  <r>
    <s v="C"/>
    <s v="A"/>
    <n v="20180101"/>
    <n v="2018"/>
    <n v="52"/>
    <x v="4"/>
    <n v="562"/>
    <s v="NER"/>
    <x v="0"/>
    <s v="M"/>
    <s v="Import"/>
    <n v="204"/>
    <s v="BEN"/>
    <x v="2"/>
    <n v="0"/>
    <s v="W00"/>
    <s v="World"/>
    <s v="H5"/>
    <s v="HS"/>
    <b v="1"/>
    <n v="310229"/>
    <s v="Fertilizers, mineral or chemical nitrogenous, other than ammonium sulphate"/>
    <s v="Other N"/>
    <s v="Other N-fertilizers"/>
    <x v="1"/>
    <x v="2"/>
    <b v="1"/>
    <s v="C00"/>
    <s v="TOTAL CPC"/>
    <n v="0"/>
    <n v="0"/>
    <s v="TOTAL MOT"/>
    <n v="8"/>
    <s v="kg"/>
    <n v="42000"/>
    <b v="0"/>
    <n v="8"/>
    <s v="kg"/>
    <n v="42000"/>
    <b v="0"/>
    <n v="42000"/>
    <b v="0"/>
    <n v="0"/>
    <b v="0"/>
    <s v="11377.69"/>
    <m/>
    <s v="11377.69"/>
    <n v="0"/>
    <b v="1"/>
    <b v="0"/>
  </r>
  <r>
    <s v="C"/>
    <s v="A"/>
    <n v="20180101"/>
    <n v="2018"/>
    <n v="52"/>
    <x v="4"/>
    <n v="562"/>
    <s v="NER"/>
    <x v="0"/>
    <s v="M"/>
    <s v="Import"/>
    <n v="566"/>
    <s v="NGA"/>
    <x v="8"/>
    <n v="0"/>
    <s v="W00"/>
    <s v="World"/>
    <s v="H5"/>
    <s v="HS"/>
    <b v="1"/>
    <n v="310229"/>
    <s v="Fertilizers, mineral or chemical nitrogenous, other than ammonium sulphate"/>
    <s v="Other N"/>
    <s v="Other N-fertilizers"/>
    <x v="1"/>
    <x v="2"/>
    <b v="1"/>
    <s v="C00"/>
    <s v="TOTAL CPC"/>
    <n v="0"/>
    <n v="0"/>
    <s v="TOTAL MOT"/>
    <n v="8"/>
    <s v="kg"/>
    <n v="27350"/>
    <b v="0"/>
    <n v="8"/>
    <s v="kg"/>
    <n v="27350"/>
    <b v="0"/>
    <n v="27350"/>
    <b v="0"/>
    <n v="0"/>
    <b v="0"/>
    <s v="3013.72"/>
    <m/>
    <s v="3013.72"/>
    <n v="0"/>
    <b v="1"/>
    <b v="0"/>
  </r>
  <r>
    <s v="C"/>
    <s v="A"/>
    <n v="20180101"/>
    <n v="2018"/>
    <n v="52"/>
    <x v="4"/>
    <n v="180"/>
    <s v="COD"/>
    <x v="1"/>
    <s v="M"/>
    <s v="Import"/>
    <n v="0"/>
    <s v="W00"/>
    <x v="0"/>
    <n v="0"/>
    <s v="W00"/>
    <s v="World"/>
    <s v="H4"/>
    <s v="HS"/>
    <b v="1"/>
    <n v="310230"/>
    <s v="Fertilizers, mineral or chemical nitrogenous, ammonium nitrate, whether or not in aqueous solution"/>
    <s v="Ammonium Nitrate"/>
    <s v="Other N-fertilizers"/>
    <x v="1"/>
    <x v="2"/>
    <b v="1"/>
    <s v="C00"/>
    <s v="TOTAL CPC"/>
    <n v="0"/>
    <n v="0"/>
    <s v="TOTAL MOT"/>
    <n v="8"/>
    <s v="kg"/>
    <n v="43684742"/>
    <b v="0"/>
    <n v="8"/>
    <s v="kg"/>
    <n v="43684742"/>
    <b v="0"/>
    <n v="43684742"/>
    <b v="0"/>
    <n v="0"/>
    <b v="0"/>
    <s v="42160892.649"/>
    <n v="0"/>
    <s v="42160892.649"/>
    <n v="0"/>
    <b v="0"/>
    <b v="1"/>
  </r>
  <r>
    <s v="C"/>
    <s v="A"/>
    <n v="20180101"/>
    <n v="2018"/>
    <n v="52"/>
    <x v="4"/>
    <n v="180"/>
    <s v="COD"/>
    <x v="1"/>
    <s v="M"/>
    <s v="Import"/>
    <n v="156"/>
    <s v="CHN"/>
    <x v="1"/>
    <n v="0"/>
    <s v="W00"/>
    <s v="World"/>
    <s v="H4"/>
    <s v="HS"/>
    <b v="1"/>
    <n v="310230"/>
    <s v="Fertilizers, mineral or chemical nitrogenous, ammonium nitrate, whether or not in aqueous solution"/>
    <s v="Ammonium Nitrate"/>
    <s v="Other N-fertilizers"/>
    <x v="1"/>
    <x v="2"/>
    <b v="1"/>
    <s v="C00"/>
    <s v="TOTAL CPC"/>
    <n v="0"/>
    <n v="0"/>
    <s v="TOTAL MOT"/>
    <n v="8"/>
    <s v="kg"/>
    <n v="3521933"/>
    <b v="0"/>
    <n v="8"/>
    <s v="kg"/>
    <n v="3521933"/>
    <b v="0"/>
    <n v="3521933"/>
    <b v="0"/>
    <n v="0"/>
    <b v="0"/>
    <s v="4297339.65"/>
    <n v="0"/>
    <s v="4297339.65"/>
    <n v="0"/>
    <b v="0"/>
    <b v="1"/>
  </r>
  <r>
    <s v="C"/>
    <s v="A"/>
    <n v="20180101"/>
    <n v="2018"/>
    <n v="52"/>
    <x v="4"/>
    <n v="180"/>
    <s v="COD"/>
    <x v="1"/>
    <s v="M"/>
    <s v="Import"/>
    <n v="251"/>
    <s v="FRA"/>
    <x v="3"/>
    <n v="0"/>
    <s v="W00"/>
    <s v="World"/>
    <s v="H4"/>
    <s v="HS"/>
    <b v="1"/>
    <n v="310230"/>
    <s v="Fertilizers, mineral or chemical nitrogenous, ammonium nitrate, whether or not in aqueous solution"/>
    <s v="Ammonium Nitrate"/>
    <s v="Other N-fertilizers"/>
    <x v="1"/>
    <x v="2"/>
    <b v="1"/>
    <s v="C00"/>
    <s v="TOTAL CPC"/>
    <n v="0"/>
    <n v="0"/>
    <s v="TOTAL MOT"/>
    <n v="8"/>
    <s v="kg"/>
    <n v="40000"/>
    <b v="0"/>
    <n v="8"/>
    <s v="kg"/>
    <n v="40000"/>
    <b v="0"/>
    <n v="40000"/>
    <b v="0"/>
    <n v="0"/>
    <b v="0"/>
    <s v="32018.463"/>
    <n v="0"/>
    <s v="32018.463"/>
    <n v="0"/>
    <b v="0"/>
    <b v="1"/>
  </r>
  <r>
    <s v="C"/>
    <s v="A"/>
    <n v="20180101"/>
    <n v="2018"/>
    <n v="52"/>
    <x v="4"/>
    <n v="180"/>
    <s v="COD"/>
    <x v="1"/>
    <s v="M"/>
    <s v="Import"/>
    <n v="458"/>
    <s v="MYS"/>
    <x v="52"/>
    <n v="0"/>
    <s v="W00"/>
    <s v="World"/>
    <s v="H4"/>
    <s v="HS"/>
    <b v="1"/>
    <n v="310230"/>
    <s v="Fertilizers, mineral or chemical nitrogenous, ammonium nitrate, whether or not in aqueous solution"/>
    <s v="Ammonium Nitrate"/>
    <s v="Other N-fertilizers"/>
    <x v="1"/>
    <x v="2"/>
    <b v="1"/>
    <s v="C00"/>
    <s v="TOTAL CPC"/>
    <n v="0"/>
    <n v="0"/>
    <s v="TOTAL MOT"/>
    <n v="8"/>
    <s v="kg"/>
    <n v="44000"/>
    <b v="0"/>
    <n v="8"/>
    <s v="kg"/>
    <n v="44000"/>
    <b v="0"/>
    <n v="44000"/>
    <b v="0"/>
    <n v="0"/>
    <b v="0"/>
    <s v="42377.731"/>
    <n v="0"/>
    <s v="42377.731"/>
    <n v="0"/>
    <b v="0"/>
    <b v="1"/>
  </r>
  <r>
    <s v="C"/>
    <s v="A"/>
    <n v="20180101"/>
    <n v="2018"/>
    <n v="52"/>
    <x v="4"/>
    <n v="180"/>
    <s v="COD"/>
    <x v="1"/>
    <s v="M"/>
    <s v="Import"/>
    <n v="508"/>
    <s v="MOZ"/>
    <x v="26"/>
    <n v="0"/>
    <s v="W00"/>
    <s v="World"/>
    <s v="H4"/>
    <s v="HS"/>
    <b v="1"/>
    <n v="310230"/>
    <s v="Fertilizers, mineral or chemical nitrogenous, ammonium nitrate, whether or not in aqueous solution"/>
    <s v="Ammonium Nitrate"/>
    <s v="Other N-fertilizers"/>
    <x v="1"/>
    <x v="2"/>
    <b v="1"/>
    <s v="C00"/>
    <s v="TOTAL CPC"/>
    <n v="0"/>
    <n v="0"/>
    <s v="TOTAL MOT"/>
    <n v="8"/>
    <s v="kg"/>
    <n v="60000"/>
    <b v="0"/>
    <n v="8"/>
    <s v="kg"/>
    <n v="60000"/>
    <b v="0"/>
    <n v="60000"/>
    <b v="0"/>
    <n v="0"/>
    <b v="0"/>
    <s v="36200.305"/>
    <n v="0"/>
    <s v="36200.305"/>
    <n v="0"/>
    <b v="0"/>
    <b v="1"/>
  </r>
  <r>
    <s v="C"/>
    <s v="A"/>
    <n v="20180101"/>
    <n v="2018"/>
    <n v="52"/>
    <x v="4"/>
    <n v="180"/>
    <s v="COD"/>
    <x v="1"/>
    <s v="M"/>
    <s v="Import"/>
    <n v="579"/>
    <s v="NOR"/>
    <x v="44"/>
    <n v="0"/>
    <s v="W00"/>
    <s v="World"/>
    <s v="H4"/>
    <s v="HS"/>
    <b v="1"/>
    <n v="310230"/>
    <s v="Fertilizers, mineral or chemical nitrogenous, ammonium nitrate, whether or not in aqueous solution"/>
    <s v="Ammonium Nitrate"/>
    <s v="Other N-fertilizers"/>
    <x v="1"/>
    <x v="2"/>
    <b v="1"/>
    <s v="C00"/>
    <s v="TOTAL CPC"/>
    <n v="0"/>
    <n v="0"/>
    <s v="TOTAL MOT"/>
    <n v="8"/>
    <s v="kg"/>
    <n v="28800"/>
    <b v="0"/>
    <n v="8"/>
    <s v="kg"/>
    <n v="28800"/>
    <b v="0"/>
    <n v="28800"/>
    <b v="0"/>
    <n v="0"/>
    <b v="0"/>
    <s v="34517.158"/>
    <n v="0"/>
    <s v="34517.158"/>
    <n v="0"/>
    <b v="0"/>
    <b v="1"/>
  </r>
  <r>
    <s v="C"/>
    <s v="A"/>
    <n v="20180101"/>
    <n v="2018"/>
    <n v="52"/>
    <x v="4"/>
    <n v="180"/>
    <s v="COD"/>
    <x v="1"/>
    <s v="M"/>
    <s v="Import"/>
    <n v="643"/>
    <s v="RUS"/>
    <x v="9"/>
    <n v="0"/>
    <s v="W00"/>
    <s v="World"/>
    <s v="H4"/>
    <s v="HS"/>
    <b v="1"/>
    <n v="310230"/>
    <s v="Fertilizers, mineral or chemical nitrogenous, ammonium nitrate, whether or not in aqueous solution"/>
    <s v="Ammonium Nitrate"/>
    <s v="Other N-fertilizers"/>
    <x v="1"/>
    <x v="2"/>
    <b v="1"/>
    <s v="C00"/>
    <s v="TOTAL CPC"/>
    <n v="0"/>
    <n v="0"/>
    <s v="TOTAL MOT"/>
    <n v="8"/>
    <s v="kg"/>
    <n v="20707400"/>
    <b v="0"/>
    <n v="8"/>
    <s v="kg"/>
    <n v="20707400"/>
    <b v="0"/>
    <n v="20707400"/>
    <b v="0"/>
    <n v="0"/>
    <b v="0"/>
    <s v="20540850.921"/>
    <n v="0"/>
    <s v="20540850.921"/>
    <n v="0"/>
    <b v="0"/>
    <b v="1"/>
  </r>
  <r>
    <s v="C"/>
    <s v="A"/>
    <n v="20180101"/>
    <n v="2018"/>
    <n v="52"/>
    <x v="4"/>
    <n v="180"/>
    <s v="COD"/>
    <x v="1"/>
    <s v="M"/>
    <s v="Import"/>
    <n v="710"/>
    <s v="ZAF"/>
    <x v="30"/>
    <n v="0"/>
    <s v="W00"/>
    <s v="World"/>
    <s v="H4"/>
    <s v="HS"/>
    <b v="1"/>
    <n v="310230"/>
    <s v="Fertilizers, mineral or chemical nitrogenous, ammonium nitrate, whether or not in aqueous solution"/>
    <s v="Ammonium Nitrate"/>
    <s v="Other N-fertilizers"/>
    <x v="1"/>
    <x v="2"/>
    <b v="1"/>
    <s v="C00"/>
    <s v="TOTAL CPC"/>
    <n v="0"/>
    <n v="0"/>
    <s v="TOTAL MOT"/>
    <n v="8"/>
    <s v="kg"/>
    <n v="17277224"/>
    <b v="0"/>
    <n v="8"/>
    <s v="kg"/>
    <n v="17277224"/>
    <b v="0"/>
    <n v="17277224"/>
    <b v="0"/>
    <n v="0"/>
    <b v="0"/>
    <s v="14466172.156"/>
    <n v="0"/>
    <s v="14466172.156"/>
    <n v="0"/>
    <b v="0"/>
    <b v="1"/>
  </r>
  <r>
    <s v="C"/>
    <s v="A"/>
    <n v="20180101"/>
    <n v="2018"/>
    <n v="52"/>
    <x v="4"/>
    <n v="180"/>
    <s v="COD"/>
    <x v="1"/>
    <s v="M"/>
    <s v="Import"/>
    <n v="716"/>
    <s v="ZWE"/>
    <x v="54"/>
    <n v="0"/>
    <s v="W00"/>
    <s v="World"/>
    <s v="H4"/>
    <s v="HS"/>
    <b v="1"/>
    <n v="310230"/>
    <s v="Fertilizers, mineral or chemical nitrogenous, ammonium nitrate, whether or not in aqueous solution"/>
    <s v="Ammonium Nitrate"/>
    <s v="Other N-fertilizers"/>
    <x v="1"/>
    <x v="2"/>
    <b v="1"/>
    <s v="C00"/>
    <s v="TOTAL CPC"/>
    <n v="0"/>
    <n v="0"/>
    <s v="TOTAL MOT"/>
    <n v="8"/>
    <s v="kg"/>
    <n v="60000"/>
    <b v="0"/>
    <n v="8"/>
    <s v="kg"/>
    <n v="60000"/>
    <b v="0"/>
    <n v="60000"/>
    <b v="0"/>
    <n v="0"/>
    <b v="0"/>
    <s v="51243.348"/>
    <n v="0"/>
    <s v="51243.348"/>
    <n v="0"/>
    <b v="0"/>
    <b v="1"/>
  </r>
  <r>
    <s v="C"/>
    <s v="A"/>
    <n v="20180101"/>
    <n v="2018"/>
    <n v="52"/>
    <x v="4"/>
    <n v="180"/>
    <s v="COD"/>
    <x v="1"/>
    <s v="M"/>
    <s v="Import"/>
    <n v="834"/>
    <s v="TZA"/>
    <x v="38"/>
    <n v="0"/>
    <s v="W00"/>
    <s v="World"/>
    <s v="H4"/>
    <s v="HS"/>
    <b v="1"/>
    <n v="310230"/>
    <s v="Fertilizers, mineral or chemical nitrogenous, ammonium nitrate, whether or not in aqueous solution"/>
    <s v="Ammonium Nitrate"/>
    <s v="Other N-fertilizers"/>
    <x v="1"/>
    <x v="2"/>
    <b v="1"/>
    <s v="C00"/>
    <s v="TOTAL CPC"/>
    <n v="0"/>
    <n v="0"/>
    <s v="TOTAL MOT"/>
    <n v="8"/>
    <s v="kg"/>
    <n v="857000"/>
    <b v="0"/>
    <n v="8"/>
    <s v="kg"/>
    <n v="857000"/>
    <b v="0"/>
    <n v="857000"/>
    <b v="0"/>
    <n v="0"/>
    <b v="0"/>
    <s v="1166845.712"/>
    <n v="0"/>
    <s v="1166845.712"/>
    <n v="0"/>
    <b v="0"/>
    <b v="1"/>
  </r>
  <r>
    <s v="C"/>
    <s v="A"/>
    <n v="20180101"/>
    <n v="2018"/>
    <n v="52"/>
    <x v="4"/>
    <n v="180"/>
    <s v="COD"/>
    <x v="1"/>
    <s v="M"/>
    <s v="Import"/>
    <n v="894"/>
    <s v="ZMB"/>
    <x v="39"/>
    <n v="0"/>
    <s v="W00"/>
    <s v="World"/>
    <s v="H4"/>
    <s v="HS"/>
    <b v="1"/>
    <n v="310230"/>
    <s v="Fertilizers, mineral or chemical nitrogenous, ammonium nitrate, whether or not in aqueous solution"/>
    <s v="Ammonium Nitrate"/>
    <s v="Other N-fertilizers"/>
    <x v="1"/>
    <x v="2"/>
    <b v="1"/>
    <s v="C00"/>
    <s v="TOTAL CPC"/>
    <n v="0"/>
    <n v="0"/>
    <s v="TOTAL MOT"/>
    <n v="8"/>
    <s v="kg"/>
    <n v="1088385"/>
    <b v="0"/>
    <n v="8"/>
    <s v="kg"/>
    <n v="1088385"/>
    <b v="0"/>
    <n v="1088385"/>
    <b v="0"/>
    <n v="0"/>
    <b v="0"/>
    <s v="1493327.205"/>
    <n v="0"/>
    <s v="1493327.205"/>
    <n v="0"/>
    <b v="0"/>
    <b v="1"/>
  </r>
  <r>
    <s v="C"/>
    <s v="A"/>
    <n v="20180101"/>
    <n v="2018"/>
    <n v="52"/>
    <x v="4"/>
    <n v="562"/>
    <s v="NER"/>
    <x v="0"/>
    <s v="M"/>
    <s v="Import"/>
    <n v="0"/>
    <s v="W00"/>
    <x v="0"/>
    <n v="0"/>
    <s v="W00"/>
    <s v="World"/>
    <s v="H5"/>
    <s v="HS"/>
    <b v="1"/>
    <n v="310230"/>
    <s v="Fertilizers, mineral or chemical nitrogenous, ammonium nitrate, whether or not in aqueous solution"/>
    <s v="Ammonium Nitrate"/>
    <s v="Other N-fertilizers"/>
    <x v="1"/>
    <x v="2"/>
    <b v="1"/>
    <s v="C00"/>
    <s v="TOTAL CPC"/>
    <n v="0"/>
    <n v="0"/>
    <s v="TOTAL MOT"/>
    <n v="8"/>
    <s v="kg"/>
    <n v="7885740"/>
    <b v="0"/>
    <n v="8"/>
    <s v="kg"/>
    <n v="7885740"/>
    <b v="0"/>
    <n v="7885740"/>
    <b v="0"/>
    <n v="0"/>
    <b v="0"/>
    <s v="4258191.38"/>
    <m/>
    <s v="4258191.38"/>
    <n v="0"/>
    <b v="0"/>
    <b v="1"/>
  </r>
  <r>
    <s v="C"/>
    <s v="A"/>
    <n v="20180101"/>
    <n v="2018"/>
    <n v="52"/>
    <x v="4"/>
    <n v="562"/>
    <s v="NER"/>
    <x v="0"/>
    <s v="M"/>
    <s v="Import"/>
    <n v="56"/>
    <s v="BEL"/>
    <x v="18"/>
    <n v="0"/>
    <s v="W00"/>
    <s v="World"/>
    <s v="H5"/>
    <s v="HS"/>
    <b v="1"/>
    <n v="310230"/>
    <s v="Fertilizers, mineral or chemical nitrogenous, ammonium nitrate, whether or not in aqueous solution"/>
    <s v="Ammonium Nitrate"/>
    <s v="Other N-fertilizers"/>
    <x v="1"/>
    <x v="2"/>
    <b v="1"/>
    <s v="C00"/>
    <s v="TOTAL CPC"/>
    <n v="0"/>
    <n v="0"/>
    <s v="TOTAL MOT"/>
    <n v="8"/>
    <s v="kg"/>
    <n v="383040"/>
    <b v="0"/>
    <n v="8"/>
    <s v="kg"/>
    <n v="383040"/>
    <b v="0"/>
    <n v="383040"/>
    <b v="0"/>
    <n v="0"/>
    <b v="0"/>
    <s v="134859.35"/>
    <m/>
    <s v="134859.35"/>
    <n v="0"/>
    <b v="1"/>
    <b v="0"/>
  </r>
  <r>
    <s v="C"/>
    <s v="A"/>
    <n v="20180101"/>
    <n v="2018"/>
    <n v="52"/>
    <x v="4"/>
    <n v="562"/>
    <s v="NER"/>
    <x v="0"/>
    <s v="M"/>
    <s v="Import"/>
    <n v="251"/>
    <s v="FRA"/>
    <x v="3"/>
    <n v="0"/>
    <s v="W00"/>
    <s v="World"/>
    <s v="H5"/>
    <s v="HS"/>
    <b v="1"/>
    <n v="310230"/>
    <s v="Fertilizers, mineral or chemical nitrogenous, ammonium nitrate, whether or not in aqueous solution"/>
    <s v="Ammonium Nitrate"/>
    <s v="Other N-fertilizers"/>
    <x v="1"/>
    <x v="2"/>
    <b v="1"/>
    <s v="C00"/>
    <s v="TOTAL CPC"/>
    <n v="0"/>
    <n v="0"/>
    <s v="TOTAL MOT"/>
    <n v="8"/>
    <s v="kg"/>
    <n v="5741224"/>
    <b v="0"/>
    <n v="8"/>
    <s v="kg"/>
    <n v="5741224"/>
    <b v="0"/>
    <n v="5741224"/>
    <b v="0"/>
    <n v="0"/>
    <b v="0"/>
    <s v="3270885.51"/>
    <m/>
    <s v="3270885.51"/>
    <n v="0"/>
    <b v="1"/>
    <b v="0"/>
  </r>
  <r>
    <s v="C"/>
    <s v="A"/>
    <n v="20180101"/>
    <n v="2018"/>
    <n v="52"/>
    <x v="4"/>
    <n v="562"/>
    <s v="NER"/>
    <x v="0"/>
    <s v="M"/>
    <s v="Import"/>
    <n v="384"/>
    <s v="CIV"/>
    <x v="6"/>
    <n v="0"/>
    <s v="W00"/>
    <s v="World"/>
    <s v="H5"/>
    <s v="HS"/>
    <b v="1"/>
    <n v="310230"/>
    <s v="Fertilizers, mineral or chemical nitrogenous, ammonium nitrate, whether or not in aqueous solution"/>
    <s v="Ammonium Nitrate"/>
    <s v="Other N-fertilizers"/>
    <x v="1"/>
    <x v="2"/>
    <b v="1"/>
    <s v="C00"/>
    <s v="TOTAL CPC"/>
    <n v="0"/>
    <n v="0"/>
    <s v="TOTAL MOT"/>
    <n v="8"/>
    <s v="kg"/>
    <n v="309960"/>
    <b v="0"/>
    <n v="8"/>
    <s v="kg"/>
    <n v="309960"/>
    <b v="0"/>
    <n v="309960"/>
    <b v="0"/>
    <n v="0"/>
    <b v="0"/>
    <s v="326866.96"/>
    <m/>
    <s v="326866.96"/>
    <n v="0"/>
    <b v="1"/>
    <b v="0"/>
  </r>
  <r>
    <s v="C"/>
    <s v="A"/>
    <n v="20180101"/>
    <n v="2018"/>
    <n v="52"/>
    <x v="4"/>
    <n v="562"/>
    <s v="NER"/>
    <x v="0"/>
    <s v="M"/>
    <s v="Import"/>
    <n v="566"/>
    <s v="NGA"/>
    <x v="8"/>
    <n v="0"/>
    <s v="W00"/>
    <s v="World"/>
    <s v="H5"/>
    <s v="HS"/>
    <b v="1"/>
    <n v="310230"/>
    <s v="Fertilizers, mineral or chemical nitrogenous, ammonium nitrate, whether or not in aqueous solution"/>
    <s v="Ammonium Nitrate"/>
    <s v="Other N-fertilizers"/>
    <x v="1"/>
    <x v="2"/>
    <b v="1"/>
    <s v="C00"/>
    <s v="TOTAL CPC"/>
    <n v="0"/>
    <n v="0"/>
    <s v="TOTAL MOT"/>
    <n v="8"/>
    <s v="kg"/>
    <n v="576400"/>
    <b v="0"/>
    <n v="8"/>
    <s v="kg"/>
    <n v="576400"/>
    <b v="0"/>
    <n v="576400"/>
    <b v="0"/>
    <n v="0"/>
    <b v="0"/>
    <s v="14086.71"/>
    <m/>
    <s v="14086.71"/>
    <n v="0"/>
    <b v="1"/>
    <b v="0"/>
  </r>
  <r>
    <s v="C"/>
    <s v="A"/>
    <n v="20180101"/>
    <n v="2018"/>
    <n v="52"/>
    <x v="4"/>
    <n v="562"/>
    <s v="NER"/>
    <x v="0"/>
    <s v="M"/>
    <s v="Import"/>
    <n v="768"/>
    <s v="TGO"/>
    <x v="14"/>
    <n v="0"/>
    <s v="W00"/>
    <s v="World"/>
    <s v="H5"/>
    <s v="HS"/>
    <b v="1"/>
    <n v="310230"/>
    <s v="Fertilizers, mineral or chemical nitrogenous, ammonium nitrate, whether or not in aqueous solution"/>
    <s v="Ammonium Nitrate"/>
    <s v="Other N-fertilizers"/>
    <x v="1"/>
    <x v="2"/>
    <b v="1"/>
    <s v="C00"/>
    <s v="TOTAL CPC"/>
    <n v="0"/>
    <n v="0"/>
    <s v="TOTAL MOT"/>
    <n v="8"/>
    <s v="kg"/>
    <n v="690877"/>
    <b v="0"/>
    <n v="8"/>
    <s v="kg"/>
    <n v="690877"/>
    <b v="0"/>
    <n v="690877"/>
    <b v="0"/>
    <n v="0"/>
    <b v="0"/>
    <s v="302565.9"/>
    <m/>
    <s v="302565.9"/>
    <n v="0"/>
    <b v="1"/>
    <b v="0"/>
  </r>
  <r>
    <s v="C"/>
    <s v="A"/>
    <n v="20180101"/>
    <n v="2018"/>
    <n v="52"/>
    <x v="4"/>
    <n v="562"/>
    <s v="NER"/>
    <x v="0"/>
    <s v="M"/>
    <s v="Import"/>
    <n v="804"/>
    <s v="UKR"/>
    <x v="35"/>
    <n v="0"/>
    <s v="W00"/>
    <s v="World"/>
    <s v="H5"/>
    <s v="HS"/>
    <b v="1"/>
    <n v="310230"/>
    <s v="Fertilizers, mineral or chemical nitrogenous, ammonium nitrate, whether or not in aqueous solution"/>
    <s v="Ammonium Nitrate"/>
    <s v="Other N-fertilizers"/>
    <x v="1"/>
    <x v="2"/>
    <b v="1"/>
    <s v="C00"/>
    <s v="TOTAL CPC"/>
    <n v="0"/>
    <n v="0"/>
    <s v="TOTAL MOT"/>
    <n v="8"/>
    <s v="kg"/>
    <n v="29239"/>
    <b v="0"/>
    <n v="8"/>
    <s v="kg"/>
    <n v="29239"/>
    <b v="0"/>
    <n v="29239"/>
    <b v="0"/>
    <n v="0"/>
    <b v="0"/>
    <s v="15130.26"/>
    <m/>
    <s v="15130.26"/>
    <n v="0"/>
    <b v="1"/>
    <b v="0"/>
  </r>
  <r>
    <s v="C"/>
    <s v="A"/>
    <n v="20180101"/>
    <n v="2018"/>
    <n v="52"/>
    <x v="4"/>
    <n v="562"/>
    <s v="NER"/>
    <x v="0"/>
    <s v="M"/>
    <s v="Import"/>
    <n v="854"/>
    <s v="BFA"/>
    <x v="16"/>
    <n v="0"/>
    <s v="W00"/>
    <s v="World"/>
    <s v="H5"/>
    <s v="HS"/>
    <b v="1"/>
    <n v="310230"/>
    <s v="Fertilizers, mineral or chemical nitrogenous, ammonium nitrate, whether or not in aqueous solution"/>
    <s v="Ammonium Nitrate"/>
    <s v="Other N-fertilizers"/>
    <x v="1"/>
    <x v="2"/>
    <b v="1"/>
    <s v="C00"/>
    <s v="TOTAL CPC"/>
    <n v="0"/>
    <n v="0"/>
    <s v="TOTAL MOT"/>
    <n v="8"/>
    <s v="kg"/>
    <n v="155000"/>
    <b v="0"/>
    <n v="8"/>
    <s v="kg"/>
    <n v="155000"/>
    <b v="0"/>
    <n v="155000"/>
    <b v="0"/>
    <n v="0"/>
    <b v="0"/>
    <s v="193796.69"/>
    <m/>
    <s v="193796.69"/>
    <n v="0"/>
    <b v="1"/>
    <b v="0"/>
  </r>
  <r>
    <s v="C"/>
    <s v="A"/>
    <n v="20180101"/>
    <n v="2018"/>
    <n v="52"/>
    <x v="4"/>
    <n v="180"/>
    <s v="COD"/>
    <x v="1"/>
    <s v="M"/>
    <s v="Import"/>
    <n v="0"/>
    <s v="W00"/>
    <x v="0"/>
    <n v="0"/>
    <s v="W00"/>
    <s v="World"/>
    <s v="H4"/>
    <s v="HS"/>
    <b v="1"/>
    <n v="310240"/>
    <s v="Fertilizers, mineral or chemical ammonium nitrate with calcium carbonate or other inorganic non-fertilizing substances, mixtures thereof"/>
    <s v="Other N "/>
    <s v="Other N-fertilizers"/>
    <x v="1"/>
    <x v="2"/>
    <b v="1"/>
    <s v="C00"/>
    <s v="TOTAL CPC"/>
    <n v="0"/>
    <n v="0"/>
    <s v="TOTAL MOT"/>
    <n v="8"/>
    <s v="kg"/>
    <n v="15000"/>
    <b v="0"/>
    <n v="8"/>
    <s v="kg"/>
    <n v="15000"/>
    <b v="0"/>
    <n v="15000"/>
    <b v="0"/>
    <n v="0"/>
    <b v="0"/>
    <s v="2668.161"/>
    <n v="0"/>
    <s v="2668.161"/>
    <n v="0"/>
    <b v="0"/>
    <b v="1"/>
  </r>
  <r>
    <s v="C"/>
    <s v="A"/>
    <n v="20180101"/>
    <n v="2018"/>
    <n v="52"/>
    <x v="4"/>
    <n v="180"/>
    <s v="COD"/>
    <x v="1"/>
    <s v="M"/>
    <s v="Import"/>
    <n v="784"/>
    <s v="ARE"/>
    <x v="32"/>
    <n v="0"/>
    <s v="W00"/>
    <s v="World"/>
    <s v="H4"/>
    <s v="HS"/>
    <b v="1"/>
    <n v="310240"/>
    <s v="Fertilizers, mineral or chemical ammonium nitrate with calcium carbonate or other inorganic non-fertilizing substances, mixtures thereof"/>
    <s v="Other N "/>
    <s v="Other N-fertilizers"/>
    <x v="1"/>
    <x v="2"/>
    <b v="1"/>
    <s v="C00"/>
    <s v="TOTAL CPC"/>
    <n v="0"/>
    <n v="0"/>
    <s v="TOTAL MOT"/>
    <n v="8"/>
    <s v="kg"/>
    <n v="15000"/>
    <b v="0"/>
    <n v="8"/>
    <s v="kg"/>
    <n v="15000"/>
    <b v="0"/>
    <n v="15000"/>
    <b v="0"/>
    <n v="0"/>
    <b v="0"/>
    <s v="2668.161"/>
    <n v="0"/>
    <s v="2668.161"/>
    <n v="0"/>
    <b v="0"/>
    <b v="1"/>
  </r>
  <r>
    <s v="C"/>
    <s v="A"/>
    <n v="20180101"/>
    <n v="2018"/>
    <n v="52"/>
    <x v="4"/>
    <n v="562"/>
    <s v="NER"/>
    <x v="0"/>
    <s v="M"/>
    <s v="Import"/>
    <n v="0"/>
    <s v="W00"/>
    <x v="0"/>
    <n v="0"/>
    <s v="W00"/>
    <s v="World"/>
    <s v="H5"/>
    <s v="HS"/>
    <b v="1"/>
    <n v="310240"/>
    <s v="Fertilizers, mineral or chemical ammonium nitrate with calcium carbonate or other inorganic non-fertilizing substances, mixtures thereof"/>
    <s v="Other N "/>
    <s v="Other N-fertilizers"/>
    <x v="1"/>
    <x v="2"/>
    <b v="1"/>
    <s v="C00"/>
    <s v="TOTAL CPC"/>
    <n v="0"/>
    <n v="0"/>
    <s v="TOTAL MOT"/>
    <n v="8"/>
    <s v="kg"/>
    <n v="3000"/>
    <b v="0"/>
    <n v="8"/>
    <s v="kg"/>
    <n v="3000"/>
    <b v="0"/>
    <n v="3000"/>
    <b v="0"/>
    <n v="0"/>
    <b v="0"/>
    <s v="406.34"/>
    <m/>
    <s v="406.34"/>
    <n v="0"/>
    <b v="0"/>
    <b v="1"/>
  </r>
  <r>
    <s v="C"/>
    <s v="A"/>
    <n v="20180101"/>
    <n v="2018"/>
    <n v="52"/>
    <x v="4"/>
    <n v="562"/>
    <s v="NER"/>
    <x v="0"/>
    <s v="M"/>
    <s v="Import"/>
    <n v="566"/>
    <s v="NGA"/>
    <x v="8"/>
    <n v="0"/>
    <s v="W00"/>
    <s v="World"/>
    <s v="H5"/>
    <s v="HS"/>
    <b v="1"/>
    <n v="310240"/>
    <s v="Fertilizers, mineral or chemical ammonium nitrate with calcium carbonate or other inorganic non-fertilizing substances, mixtures thereof"/>
    <s v="Other N "/>
    <s v="Other N-fertilizers"/>
    <x v="1"/>
    <x v="2"/>
    <b v="1"/>
    <s v="C00"/>
    <s v="TOTAL CPC"/>
    <n v="0"/>
    <n v="0"/>
    <s v="TOTAL MOT"/>
    <n v="8"/>
    <s v="kg"/>
    <n v="3000"/>
    <b v="0"/>
    <n v="8"/>
    <s v="kg"/>
    <n v="3000"/>
    <b v="0"/>
    <n v="3000"/>
    <b v="0"/>
    <n v="0"/>
    <b v="0"/>
    <s v="406.34"/>
    <m/>
    <s v="406.34"/>
    <n v="0"/>
    <b v="1"/>
    <b v="0"/>
  </r>
  <r>
    <s v="C"/>
    <s v="A"/>
    <n v="20180101"/>
    <n v="2018"/>
    <n v="52"/>
    <x v="4"/>
    <n v="180"/>
    <s v="COD"/>
    <x v="1"/>
    <s v="M"/>
    <s v="Import"/>
    <n v="0"/>
    <s v="W00"/>
    <x v="0"/>
    <n v="0"/>
    <s v="W00"/>
    <s v="World"/>
    <s v="H4"/>
    <s v="HS"/>
    <b v="1"/>
    <n v="310250"/>
    <s v="Fertilizers, mineral or chemical nitrogenous, sodium nitrate"/>
    <s v="Other N "/>
    <s v="Other N-fertilizers"/>
    <x v="1"/>
    <x v="2"/>
    <b v="1"/>
    <s v="C00"/>
    <s v="TOTAL CPC"/>
    <n v="0"/>
    <n v="0"/>
    <s v="TOTAL MOT"/>
    <n v="8"/>
    <s v="kg"/>
    <n v="75025"/>
    <b v="0"/>
    <n v="8"/>
    <s v="kg"/>
    <n v="75025"/>
    <b v="0"/>
    <n v="75025"/>
    <b v="0"/>
    <n v="0"/>
    <b v="0"/>
    <s v="76420.261"/>
    <n v="0"/>
    <s v="76420.261"/>
    <n v="0"/>
    <b v="0"/>
    <b v="1"/>
  </r>
  <r>
    <s v="C"/>
    <s v="A"/>
    <n v="20180101"/>
    <n v="2018"/>
    <n v="52"/>
    <x v="4"/>
    <n v="180"/>
    <s v="COD"/>
    <x v="1"/>
    <s v="M"/>
    <s v="Import"/>
    <n v="56"/>
    <s v="BEL"/>
    <x v="18"/>
    <n v="0"/>
    <s v="W00"/>
    <s v="World"/>
    <s v="H4"/>
    <s v="HS"/>
    <b v="1"/>
    <n v="310250"/>
    <s v="Fertilizers, mineral or chemical nitrogenous, sodium nitrate"/>
    <s v="Other N "/>
    <s v="Other N-fertilizers"/>
    <x v="1"/>
    <x v="2"/>
    <b v="1"/>
    <s v="C00"/>
    <s v="TOTAL CPC"/>
    <n v="0"/>
    <n v="0"/>
    <s v="TOTAL MOT"/>
    <n v="8"/>
    <s v="kg"/>
    <n v="25"/>
    <b v="0"/>
    <n v="8"/>
    <s v="kg"/>
    <n v="25"/>
    <b v="0"/>
    <n v="25"/>
    <b v="0"/>
    <n v="0"/>
    <b v="0"/>
    <s v="27.448"/>
    <n v="0"/>
    <s v="27.448"/>
    <n v="0"/>
    <b v="0"/>
    <b v="1"/>
  </r>
  <r>
    <s v="C"/>
    <s v="A"/>
    <n v="20180101"/>
    <n v="2018"/>
    <n v="52"/>
    <x v="4"/>
    <n v="180"/>
    <s v="COD"/>
    <x v="1"/>
    <s v="M"/>
    <s v="Import"/>
    <n v="156"/>
    <s v="CHN"/>
    <x v="1"/>
    <n v="0"/>
    <s v="W00"/>
    <s v="World"/>
    <s v="H4"/>
    <s v="HS"/>
    <b v="1"/>
    <n v="310250"/>
    <s v="Fertilizers, mineral or chemical nitrogenous, sodium nitrate"/>
    <s v="Other N "/>
    <s v="Other N-fertilizers"/>
    <x v="1"/>
    <x v="2"/>
    <b v="1"/>
    <s v="C00"/>
    <s v="TOTAL CPC"/>
    <n v="0"/>
    <n v="0"/>
    <s v="TOTAL MOT"/>
    <n v="8"/>
    <s v="kg"/>
    <n v="75000"/>
    <b v="0"/>
    <n v="8"/>
    <s v="kg"/>
    <n v="75000"/>
    <b v="0"/>
    <n v="75000"/>
    <b v="0"/>
    <n v="0"/>
    <b v="0"/>
    <s v="76392.813"/>
    <n v="0"/>
    <s v="76392.813"/>
    <n v="0"/>
    <b v="0"/>
    <b v="1"/>
  </r>
  <r>
    <s v="C"/>
    <s v="A"/>
    <n v="20180101"/>
    <n v="2018"/>
    <n v="52"/>
    <x v="4"/>
    <n v="180"/>
    <s v="COD"/>
    <x v="1"/>
    <s v="M"/>
    <s v="Import"/>
    <n v="0"/>
    <s v="W00"/>
    <x v="0"/>
    <n v="0"/>
    <s v="W00"/>
    <s v="World"/>
    <s v="H4"/>
    <s v="HS"/>
    <b v="1"/>
    <n v="310280"/>
    <s v="Fertilizers, mineral or chemical nitrogenous, mixtures of urea and ammonium nitrate in aqueous or ammoniacal solution"/>
    <s v="Urea/Ammonium Nitrate"/>
    <s v="Other N-fertilizers"/>
    <x v="1"/>
    <x v="2"/>
    <b v="1"/>
    <s v="C00"/>
    <s v="TOTAL CPC"/>
    <n v="0"/>
    <n v="0"/>
    <s v="TOTAL MOT"/>
    <n v="-1"/>
    <s v="N/A"/>
    <n v="0"/>
    <b v="1"/>
    <n v="8"/>
    <s v="kg"/>
    <n v="37"/>
    <b v="0"/>
    <n v="0"/>
    <b v="1"/>
    <n v="0"/>
    <b v="0"/>
    <s v="1394.436"/>
    <n v="0"/>
    <s v="1394.436"/>
    <n v="6"/>
    <b v="0"/>
    <b v="1"/>
  </r>
  <r>
    <s v="C"/>
    <s v="A"/>
    <n v="20180101"/>
    <n v="2018"/>
    <n v="52"/>
    <x v="4"/>
    <n v="180"/>
    <s v="COD"/>
    <x v="1"/>
    <s v="M"/>
    <s v="Import"/>
    <n v="276"/>
    <s v="DEU"/>
    <x v="4"/>
    <n v="0"/>
    <s v="W00"/>
    <s v="World"/>
    <s v="H4"/>
    <s v="HS"/>
    <b v="1"/>
    <n v="310280"/>
    <s v="Fertilizers, mineral or chemical nitrogenous, mixtures of urea and ammonium nitrate in aqueous or ammoniacal solution"/>
    <s v="Urea/Ammonium Nitrate"/>
    <s v="Other N-fertilizers"/>
    <x v="1"/>
    <x v="2"/>
    <b v="1"/>
    <s v="C00"/>
    <s v="TOTAL CPC"/>
    <n v="0"/>
    <n v="0"/>
    <s v="TOTAL MOT"/>
    <n v="-1"/>
    <s v="N/A"/>
    <n v="0"/>
    <b v="1"/>
    <n v="8"/>
    <s v="kg"/>
    <n v="37"/>
    <b v="0"/>
    <n v="0"/>
    <b v="1"/>
    <n v="0"/>
    <b v="0"/>
    <s v="1394.436"/>
    <n v="0"/>
    <s v="1394.436"/>
    <n v="6"/>
    <b v="0"/>
    <b v="1"/>
  </r>
  <r>
    <s v="C"/>
    <s v="A"/>
    <n v="20180101"/>
    <n v="2018"/>
    <n v="52"/>
    <x v="4"/>
    <n v="562"/>
    <s v="NER"/>
    <x v="0"/>
    <s v="M"/>
    <s v="Import"/>
    <n v="0"/>
    <s v="W00"/>
    <x v="0"/>
    <n v="0"/>
    <s v="W00"/>
    <s v="World"/>
    <s v="H5"/>
    <s v="HS"/>
    <b v="1"/>
    <n v="310280"/>
    <s v="Fertilizers, mineral or chemical nitrogenous, mixtures of urea and ammonium nitrate in aqueous or ammoniacal solution"/>
    <s v="Urea/Ammonium Nitrate"/>
    <s v="Other N-fertilizers"/>
    <x v="1"/>
    <x v="2"/>
    <b v="1"/>
    <s v="C00"/>
    <s v="TOTAL CPC"/>
    <n v="0"/>
    <n v="0"/>
    <s v="TOTAL MOT"/>
    <n v="8"/>
    <s v="kg"/>
    <n v="2500"/>
    <b v="0"/>
    <n v="8"/>
    <s v="kg"/>
    <n v="2500"/>
    <b v="0"/>
    <n v="2500"/>
    <b v="0"/>
    <n v="0"/>
    <b v="0"/>
    <s v="751.52"/>
    <m/>
    <s v="751.52"/>
    <n v="0"/>
    <b v="0"/>
    <b v="1"/>
  </r>
  <r>
    <s v="C"/>
    <s v="A"/>
    <n v="20180101"/>
    <n v="2018"/>
    <n v="52"/>
    <x v="4"/>
    <n v="562"/>
    <s v="NER"/>
    <x v="0"/>
    <s v="M"/>
    <s v="Import"/>
    <n v="566"/>
    <s v="NGA"/>
    <x v="8"/>
    <n v="0"/>
    <s v="W00"/>
    <s v="World"/>
    <s v="H5"/>
    <s v="HS"/>
    <b v="1"/>
    <n v="310280"/>
    <s v="Fertilizers, mineral or chemical nitrogenous, mixtures of urea and ammonium nitrate in aqueous or ammoniacal solution"/>
    <s v="Urea/Ammonium Nitrate"/>
    <s v="Other N-fertilizers"/>
    <x v="1"/>
    <x v="2"/>
    <b v="1"/>
    <s v="C00"/>
    <s v="TOTAL CPC"/>
    <n v="0"/>
    <n v="0"/>
    <s v="TOTAL MOT"/>
    <n v="8"/>
    <s v="kg"/>
    <n v="2500"/>
    <b v="0"/>
    <n v="8"/>
    <s v="kg"/>
    <n v="2500"/>
    <b v="0"/>
    <n v="2500"/>
    <b v="0"/>
    <n v="0"/>
    <b v="0"/>
    <s v="751.52"/>
    <m/>
    <s v="751.52"/>
    <n v="0"/>
    <b v="1"/>
    <b v="0"/>
  </r>
  <r>
    <s v="C"/>
    <s v="A"/>
    <n v="20180101"/>
    <n v="2018"/>
    <n v="52"/>
    <x v="4"/>
    <n v="180"/>
    <s v="COD"/>
    <x v="1"/>
    <s v="M"/>
    <s v="Import"/>
    <n v="0"/>
    <s v="W00"/>
    <x v="0"/>
    <n v="0"/>
    <s v="W00"/>
    <s v="World"/>
    <s v="H4"/>
    <s v="HS"/>
    <b v="1"/>
    <n v="310290"/>
    <s v="Fertilizers, mineral or chemical nitrogenous, other kinds including mixtures not specified in the foregoing subheadings"/>
    <s v="Other N "/>
    <s v="Other N-fertilizers"/>
    <x v="1"/>
    <x v="2"/>
    <b v="1"/>
    <s v="C00"/>
    <s v="TOTAL CPC"/>
    <n v="0"/>
    <n v="0"/>
    <s v="TOTAL MOT"/>
    <n v="8"/>
    <s v="kg"/>
    <n v="2572844"/>
    <b v="0"/>
    <n v="8"/>
    <s v="kg"/>
    <n v="2572844"/>
    <b v="0"/>
    <n v="2572844"/>
    <b v="0"/>
    <n v="0"/>
    <b v="0"/>
    <s v="3064742.118"/>
    <n v="0"/>
    <s v="3064742.118"/>
    <n v="0"/>
    <b v="0"/>
    <b v="1"/>
  </r>
  <r>
    <s v="C"/>
    <s v="A"/>
    <n v="20180101"/>
    <n v="2018"/>
    <n v="52"/>
    <x v="4"/>
    <n v="180"/>
    <s v="COD"/>
    <x v="1"/>
    <s v="M"/>
    <s v="Import"/>
    <n v="710"/>
    <s v="ZAF"/>
    <x v="30"/>
    <n v="0"/>
    <s v="W00"/>
    <s v="World"/>
    <s v="H4"/>
    <s v="HS"/>
    <b v="1"/>
    <n v="310290"/>
    <s v="Fertilizers, mineral or chemical nitrogenous, other kinds including mixtures not specified in the foregoing subheadings"/>
    <s v="Other N "/>
    <s v="Other N-fertilizers"/>
    <x v="1"/>
    <x v="2"/>
    <b v="1"/>
    <s v="C00"/>
    <s v="TOTAL CPC"/>
    <n v="0"/>
    <n v="0"/>
    <s v="TOTAL MOT"/>
    <n v="8"/>
    <s v="kg"/>
    <n v="12744"/>
    <b v="0"/>
    <n v="8"/>
    <s v="kg"/>
    <n v="12744"/>
    <b v="0"/>
    <n v="12744"/>
    <b v="0"/>
    <n v="0"/>
    <b v="0"/>
    <s v="13535.791"/>
    <n v="0"/>
    <s v="13535.791"/>
    <n v="0"/>
    <b v="0"/>
    <b v="1"/>
  </r>
  <r>
    <s v="C"/>
    <s v="A"/>
    <n v="20180101"/>
    <n v="2018"/>
    <n v="52"/>
    <x v="4"/>
    <n v="180"/>
    <s v="COD"/>
    <x v="1"/>
    <s v="M"/>
    <s v="Import"/>
    <n v="894"/>
    <s v="ZMB"/>
    <x v="39"/>
    <n v="0"/>
    <s v="W00"/>
    <s v="World"/>
    <s v="H4"/>
    <s v="HS"/>
    <b v="1"/>
    <n v="310290"/>
    <s v="Fertilizers, mineral or chemical nitrogenous, other kinds including mixtures not specified in the foregoing subheadings"/>
    <s v="Other N "/>
    <s v="Other N-fertilizers"/>
    <x v="1"/>
    <x v="2"/>
    <b v="1"/>
    <s v="C00"/>
    <s v="TOTAL CPC"/>
    <n v="0"/>
    <n v="0"/>
    <s v="TOTAL MOT"/>
    <n v="8"/>
    <s v="kg"/>
    <n v="2560100"/>
    <b v="0"/>
    <n v="8"/>
    <s v="kg"/>
    <n v="2560100"/>
    <b v="0"/>
    <n v="2560100"/>
    <b v="0"/>
    <n v="0"/>
    <b v="0"/>
    <s v="3051206.328"/>
    <n v="0"/>
    <s v="3051206.328"/>
    <n v="0"/>
    <b v="0"/>
    <b v="1"/>
  </r>
  <r>
    <s v="C"/>
    <s v="A"/>
    <n v="20180101"/>
    <n v="2018"/>
    <n v="52"/>
    <x v="4"/>
    <n v="562"/>
    <s v="NER"/>
    <x v="0"/>
    <s v="M"/>
    <s v="Import"/>
    <n v="0"/>
    <s v="W00"/>
    <x v="0"/>
    <n v="0"/>
    <s v="W00"/>
    <s v="World"/>
    <s v="H5"/>
    <s v="HS"/>
    <b v="1"/>
    <n v="310290"/>
    <s v="Fertilizers, mineral or chemical nitrogenous, other kinds including mixtures not specified in the foregoing subheadings"/>
    <s v="Other N "/>
    <s v="Other N-fertilizers"/>
    <x v="1"/>
    <x v="2"/>
    <b v="1"/>
    <s v="C00"/>
    <s v="TOTAL CPC"/>
    <n v="0"/>
    <n v="0"/>
    <s v="TOTAL MOT"/>
    <n v="8"/>
    <s v="kg"/>
    <n v="1382025"/>
    <b v="0"/>
    <n v="8"/>
    <s v="kg"/>
    <n v="1382025"/>
    <b v="0"/>
    <n v="1382025"/>
    <b v="0"/>
    <n v="0"/>
    <b v="0"/>
    <s v="365583.76"/>
    <m/>
    <s v="365583.76"/>
    <n v="0"/>
    <b v="0"/>
    <b v="1"/>
  </r>
  <r>
    <s v="C"/>
    <s v="A"/>
    <n v="20180101"/>
    <n v="2018"/>
    <n v="52"/>
    <x v="4"/>
    <n v="562"/>
    <s v="NER"/>
    <x v="0"/>
    <s v="M"/>
    <s v="Import"/>
    <n v="156"/>
    <s v="CHN"/>
    <x v="1"/>
    <n v="0"/>
    <s v="W00"/>
    <s v="World"/>
    <s v="H5"/>
    <s v="HS"/>
    <b v="1"/>
    <n v="310290"/>
    <s v="Fertilizers, mineral or chemical nitrogenous, other kinds including mixtures not specified in the foregoing subheadings"/>
    <s v="Other N "/>
    <s v="Other N-fertilizers"/>
    <x v="1"/>
    <x v="2"/>
    <b v="1"/>
    <s v="C00"/>
    <s v="TOTAL CPC"/>
    <n v="0"/>
    <n v="0"/>
    <s v="TOTAL MOT"/>
    <n v="8"/>
    <s v="kg"/>
    <n v="5000"/>
    <b v="0"/>
    <n v="8"/>
    <s v="kg"/>
    <n v="5000"/>
    <b v="0"/>
    <n v="5000"/>
    <b v="0"/>
    <n v="0"/>
    <b v="0"/>
    <s v="1354.49"/>
    <m/>
    <s v="1354.49"/>
    <n v="0"/>
    <b v="1"/>
    <b v="0"/>
  </r>
  <r>
    <s v="C"/>
    <s v="A"/>
    <n v="20180101"/>
    <n v="2018"/>
    <n v="52"/>
    <x v="4"/>
    <n v="562"/>
    <s v="NER"/>
    <x v="0"/>
    <s v="M"/>
    <s v="Import"/>
    <n v="566"/>
    <s v="NGA"/>
    <x v="8"/>
    <n v="0"/>
    <s v="W00"/>
    <s v="World"/>
    <s v="H5"/>
    <s v="HS"/>
    <b v="1"/>
    <n v="310290"/>
    <s v="Fertilizers, mineral or chemical nitrogenous, other kinds including mixtures not specified in the foregoing subheadings"/>
    <s v="Other N "/>
    <s v="Other N-fertilizers"/>
    <x v="1"/>
    <x v="2"/>
    <b v="1"/>
    <s v="C00"/>
    <s v="TOTAL CPC"/>
    <n v="0"/>
    <n v="0"/>
    <s v="TOTAL MOT"/>
    <n v="8"/>
    <s v="kg"/>
    <n v="1377025"/>
    <b v="0"/>
    <n v="8"/>
    <s v="kg"/>
    <n v="1377025"/>
    <b v="0"/>
    <n v="1377025"/>
    <b v="0"/>
    <n v="0"/>
    <b v="0"/>
    <s v="364229.27"/>
    <m/>
    <s v="364229.27"/>
    <n v="0"/>
    <b v="1"/>
    <b v="0"/>
  </r>
  <r>
    <s v="C"/>
    <s v="A"/>
    <n v="20180101"/>
    <n v="2018"/>
    <n v="52"/>
    <x v="4"/>
    <n v="180"/>
    <s v="COD"/>
    <x v="1"/>
    <s v="M"/>
    <s v="Import"/>
    <n v="0"/>
    <s v="W00"/>
    <x v="0"/>
    <n v="0"/>
    <s v="W00"/>
    <s v="World"/>
    <s v="H4"/>
    <s v="HS"/>
    <b v="1"/>
    <n v="3103"/>
    <s v="Fertilizers mineral or chemical, phosphatic"/>
    <s v="P"/>
    <s v="P-fertilizers"/>
    <x v="3"/>
    <x v="1"/>
    <b v="0"/>
    <s v="C00"/>
    <s v="TOTAL CPC"/>
    <n v="0"/>
    <n v="0"/>
    <s v="TOTAL MOT"/>
    <n v="8"/>
    <s v="kg"/>
    <n v="1513180"/>
    <b v="0"/>
    <n v="8"/>
    <s v="kg"/>
    <n v="1513180"/>
    <b v="0"/>
    <n v="1513180"/>
    <b v="0"/>
    <n v="0"/>
    <b v="0"/>
    <s v="539677.945"/>
    <n v="0"/>
    <s v="539677.945"/>
    <n v="0"/>
    <b v="0"/>
    <b v="1"/>
  </r>
  <r>
    <s v="C"/>
    <s v="A"/>
    <n v="20180101"/>
    <n v="2018"/>
    <n v="52"/>
    <x v="4"/>
    <n v="180"/>
    <s v="COD"/>
    <x v="1"/>
    <s v="M"/>
    <s v="Import"/>
    <n v="24"/>
    <s v="AGO"/>
    <x v="17"/>
    <n v="0"/>
    <s v="W00"/>
    <s v="World"/>
    <s v="H4"/>
    <s v="HS"/>
    <b v="1"/>
    <n v="3103"/>
    <s v="Fertilizers mineral or chemical, phosphatic"/>
    <s v="P"/>
    <s v="P-fertilizers"/>
    <x v="3"/>
    <x v="1"/>
    <b v="0"/>
    <s v="C00"/>
    <s v="TOTAL CPC"/>
    <n v="0"/>
    <n v="0"/>
    <s v="TOTAL MOT"/>
    <n v="8"/>
    <s v="kg"/>
    <n v="47500"/>
    <b v="0"/>
    <n v="8"/>
    <s v="kg"/>
    <n v="47500"/>
    <b v="0"/>
    <n v="47500"/>
    <b v="0"/>
    <n v="0"/>
    <b v="0"/>
    <s v="12700.948"/>
    <n v="0"/>
    <s v="12700.948"/>
    <n v="0"/>
    <b v="0"/>
    <b v="1"/>
  </r>
  <r>
    <s v="C"/>
    <s v="A"/>
    <n v="20180101"/>
    <n v="2018"/>
    <n v="52"/>
    <x v="4"/>
    <n v="180"/>
    <s v="COD"/>
    <x v="1"/>
    <s v="M"/>
    <s v="Import"/>
    <n v="156"/>
    <s v="CHN"/>
    <x v="1"/>
    <n v="0"/>
    <s v="W00"/>
    <s v="World"/>
    <s v="H4"/>
    <s v="HS"/>
    <b v="1"/>
    <n v="3103"/>
    <s v="Fertilizers mineral or chemical, phosphatic"/>
    <s v="P"/>
    <s v="P-fertilizers"/>
    <x v="3"/>
    <x v="1"/>
    <b v="0"/>
    <s v="C00"/>
    <s v="TOTAL CPC"/>
    <n v="0"/>
    <n v="0"/>
    <s v="TOTAL MOT"/>
    <n v="8"/>
    <s v="kg"/>
    <n v="753200"/>
    <b v="0"/>
    <n v="8"/>
    <s v="kg"/>
    <n v="753200"/>
    <b v="0"/>
    <n v="753200"/>
    <b v="0"/>
    <n v="0"/>
    <b v="0"/>
    <s v="178309.137"/>
    <n v="0"/>
    <s v="178309.137"/>
    <n v="0"/>
    <b v="0"/>
    <b v="1"/>
  </r>
  <r>
    <s v="C"/>
    <s v="A"/>
    <n v="20180101"/>
    <n v="2018"/>
    <n v="52"/>
    <x v="4"/>
    <n v="180"/>
    <s v="COD"/>
    <x v="1"/>
    <s v="M"/>
    <s v="Import"/>
    <n v="504"/>
    <s v="MAR"/>
    <x v="43"/>
    <n v="0"/>
    <s v="W00"/>
    <s v="World"/>
    <s v="H4"/>
    <s v="HS"/>
    <b v="1"/>
    <n v="3103"/>
    <s v="Fertilizers mineral or chemical, phosphatic"/>
    <s v="P"/>
    <s v="P-fertilizers"/>
    <x v="3"/>
    <x v="1"/>
    <b v="0"/>
    <s v="C00"/>
    <s v="TOTAL CPC"/>
    <n v="0"/>
    <n v="0"/>
    <s v="TOTAL MOT"/>
    <n v="8"/>
    <s v="kg"/>
    <n v="199480"/>
    <b v="0"/>
    <n v="8"/>
    <s v="kg"/>
    <n v="199480"/>
    <b v="0"/>
    <n v="199480"/>
    <b v="0"/>
    <n v="0"/>
    <b v="0"/>
    <s v="118295.576"/>
    <n v="0"/>
    <s v="118295.576"/>
    <n v="0"/>
    <b v="0"/>
    <b v="1"/>
  </r>
  <r>
    <s v="C"/>
    <s v="A"/>
    <n v="20180101"/>
    <n v="2018"/>
    <n v="52"/>
    <x v="4"/>
    <n v="180"/>
    <s v="COD"/>
    <x v="1"/>
    <s v="M"/>
    <s v="Import"/>
    <n v="699"/>
    <s v="IND"/>
    <x v="11"/>
    <n v="0"/>
    <s v="W00"/>
    <s v="World"/>
    <s v="H4"/>
    <s v="HS"/>
    <b v="1"/>
    <n v="3103"/>
    <s v="Fertilizers mineral or chemical, phosphatic"/>
    <s v="P"/>
    <s v="P-fertilizers"/>
    <x v="3"/>
    <x v="1"/>
    <b v="0"/>
    <s v="C00"/>
    <s v="TOTAL CPC"/>
    <n v="0"/>
    <n v="0"/>
    <s v="TOTAL MOT"/>
    <n v="8"/>
    <s v="kg"/>
    <n v="513000"/>
    <b v="0"/>
    <n v="8"/>
    <s v="kg"/>
    <n v="513000"/>
    <b v="0"/>
    <n v="513000"/>
    <b v="0"/>
    <n v="0"/>
    <b v="0"/>
    <s v="230372.284"/>
    <n v="0"/>
    <s v="230372.284"/>
    <n v="0"/>
    <b v="0"/>
    <b v="1"/>
  </r>
  <r>
    <s v="C"/>
    <s v="A"/>
    <n v="20180101"/>
    <n v="2018"/>
    <n v="52"/>
    <x v="4"/>
    <n v="180"/>
    <s v="COD"/>
    <x v="1"/>
    <s v="M"/>
    <s v="Import"/>
    <n v="0"/>
    <s v="W00"/>
    <x v="0"/>
    <n v="0"/>
    <s v="W00"/>
    <s v="World"/>
    <s v="H4"/>
    <s v="HS"/>
    <b v="1"/>
    <n v="310310"/>
    <s v="Fertilizers, mineral or chemical phosphatic, superphosphates"/>
    <s v="TSP"/>
    <s v="P-fertilizers"/>
    <x v="4"/>
    <x v="2"/>
    <b v="1"/>
    <s v="C00"/>
    <s v="TOTAL CPC"/>
    <n v="0"/>
    <n v="0"/>
    <s v="TOTAL MOT"/>
    <n v="8"/>
    <s v="kg"/>
    <n v="763180"/>
    <b v="0"/>
    <n v="8"/>
    <s v="kg"/>
    <n v="763180"/>
    <b v="0"/>
    <n v="763180"/>
    <b v="0"/>
    <n v="0"/>
    <b v="0"/>
    <s v="361781.498"/>
    <n v="0"/>
    <s v="361781.498"/>
    <n v="0"/>
    <b v="0"/>
    <b v="1"/>
  </r>
  <r>
    <s v="C"/>
    <s v="A"/>
    <n v="20180101"/>
    <n v="2018"/>
    <n v="52"/>
    <x v="4"/>
    <n v="180"/>
    <s v="COD"/>
    <x v="1"/>
    <s v="M"/>
    <s v="Import"/>
    <n v="24"/>
    <s v="AGO"/>
    <x v="17"/>
    <n v="0"/>
    <s v="W00"/>
    <s v="World"/>
    <s v="H4"/>
    <s v="HS"/>
    <b v="1"/>
    <n v="310310"/>
    <s v="Fertilizers, mineral or chemical phosphatic, superphosphates"/>
    <s v="TSP"/>
    <s v="P-fertilizers"/>
    <x v="4"/>
    <x v="2"/>
    <b v="1"/>
    <s v="C00"/>
    <s v="TOTAL CPC"/>
    <n v="0"/>
    <n v="0"/>
    <s v="TOTAL MOT"/>
    <n v="8"/>
    <s v="kg"/>
    <n v="47500"/>
    <b v="0"/>
    <n v="8"/>
    <s v="kg"/>
    <n v="47500"/>
    <b v="0"/>
    <n v="47500"/>
    <b v="0"/>
    <n v="0"/>
    <b v="0"/>
    <s v="12700.948"/>
    <n v="0"/>
    <s v="12700.948"/>
    <n v="0"/>
    <b v="0"/>
    <b v="1"/>
  </r>
  <r>
    <s v="C"/>
    <s v="A"/>
    <n v="20180101"/>
    <n v="2018"/>
    <n v="52"/>
    <x v="4"/>
    <n v="180"/>
    <s v="COD"/>
    <x v="1"/>
    <s v="M"/>
    <s v="Import"/>
    <n v="156"/>
    <s v="CHN"/>
    <x v="1"/>
    <n v="0"/>
    <s v="W00"/>
    <s v="World"/>
    <s v="H4"/>
    <s v="HS"/>
    <b v="1"/>
    <n v="310310"/>
    <s v="Fertilizers, mineral or chemical phosphatic, superphosphates"/>
    <s v="TSP"/>
    <s v="P-fertilizers"/>
    <x v="4"/>
    <x v="2"/>
    <b v="1"/>
    <s v="C00"/>
    <s v="TOTAL CPC"/>
    <n v="0"/>
    <n v="0"/>
    <s v="TOTAL MOT"/>
    <n v="8"/>
    <s v="kg"/>
    <n v="3200"/>
    <b v="0"/>
    <n v="8"/>
    <s v="kg"/>
    <n v="3200"/>
    <b v="0"/>
    <n v="3200"/>
    <b v="0"/>
    <n v="0"/>
    <b v="0"/>
    <s v="412.69"/>
    <n v="0"/>
    <s v="412.69"/>
    <n v="0"/>
    <b v="0"/>
    <b v="1"/>
  </r>
  <r>
    <s v="C"/>
    <s v="A"/>
    <n v="20180101"/>
    <n v="2018"/>
    <n v="52"/>
    <x v="4"/>
    <n v="180"/>
    <s v="COD"/>
    <x v="1"/>
    <s v="M"/>
    <s v="Import"/>
    <n v="504"/>
    <s v="MAR"/>
    <x v="43"/>
    <n v="0"/>
    <s v="W00"/>
    <s v="World"/>
    <s v="H4"/>
    <s v="HS"/>
    <b v="1"/>
    <n v="310310"/>
    <s v="Fertilizers, mineral or chemical phosphatic, superphosphates"/>
    <s v="TSP"/>
    <s v="P-fertilizers"/>
    <x v="4"/>
    <x v="2"/>
    <b v="1"/>
    <s v="C00"/>
    <s v="TOTAL CPC"/>
    <n v="0"/>
    <n v="0"/>
    <s v="TOTAL MOT"/>
    <n v="8"/>
    <s v="kg"/>
    <n v="199480"/>
    <b v="0"/>
    <n v="8"/>
    <s v="kg"/>
    <n v="199480"/>
    <b v="0"/>
    <n v="199480"/>
    <b v="0"/>
    <n v="0"/>
    <b v="0"/>
    <s v="118295.576"/>
    <n v="0"/>
    <s v="118295.576"/>
    <n v="0"/>
    <b v="0"/>
    <b v="1"/>
  </r>
  <r>
    <s v="C"/>
    <s v="A"/>
    <n v="20180101"/>
    <n v="2018"/>
    <n v="52"/>
    <x v="4"/>
    <n v="180"/>
    <s v="COD"/>
    <x v="1"/>
    <s v="M"/>
    <s v="Import"/>
    <n v="699"/>
    <s v="IND"/>
    <x v="11"/>
    <n v="0"/>
    <s v="W00"/>
    <s v="World"/>
    <s v="H4"/>
    <s v="HS"/>
    <b v="1"/>
    <n v="310310"/>
    <s v="Fertilizers, mineral or chemical phosphatic, superphosphates"/>
    <s v="TSP"/>
    <s v="P-fertilizers"/>
    <x v="4"/>
    <x v="2"/>
    <b v="1"/>
    <s v="C00"/>
    <s v="TOTAL CPC"/>
    <n v="0"/>
    <n v="0"/>
    <s v="TOTAL MOT"/>
    <n v="8"/>
    <s v="kg"/>
    <n v="513000"/>
    <b v="0"/>
    <n v="8"/>
    <s v="kg"/>
    <n v="513000"/>
    <b v="0"/>
    <n v="513000"/>
    <b v="0"/>
    <n v="0"/>
    <b v="0"/>
    <s v="230372.284"/>
    <n v="0"/>
    <s v="230372.284"/>
    <n v="0"/>
    <b v="0"/>
    <b v="1"/>
  </r>
  <r>
    <s v="C"/>
    <s v="A"/>
    <n v="20180101"/>
    <n v="2018"/>
    <n v="52"/>
    <x v="4"/>
    <n v="180"/>
    <s v="COD"/>
    <x v="1"/>
    <s v="M"/>
    <s v="Import"/>
    <n v="0"/>
    <s v="W00"/>
    <x v="0"/>
    <n v="0"/>
    <s v="W00"/>
    <s v="World"/>
    <s v="H4"/>
    <s v="HS"/>
    <b v="1"/>
    <n v="310390"/>
    <s v="Fertilizers, mineral or chemical phosphatic, n.e.c. in heading no. 3103"/>
    <s v="Other P"/>
    <s v="P-fertilizers"/>
    <x v="3"/>
    <x v="2"/>
    <b v="1"/>
    <s v="C00"/>
    <s v="TOTAL CPC"/>
    <n v="0"/>
    <n v="0"/>
    <s v="TOTAL MOT"/>
    <n v="8"/>
    <s v="kg"/>
    <n v="750000"/>
    <b v="0"/>
    <n v="8"/>
    <s v="kg"/>
    <n v="750000"/>
    <b v="0"/>
    <n v="750000"/>
    <b v="0"/>
    <n v="0"/>
    <b v="0"/>
    <s v="177896.447"/>
    <n v="0"/>
    <s v="177896.447"/>
    <n v="0"/>
    <b v="0"/>
    <b v="1"/>
  </r>
  <r>
    <s v="C"/>
    <s v="A"/>
    <n v="20180101"/>
    <n v="2018"/>
    <n v="52"/>
    <x v="4"/>
    <n v="180"/>
    <s v="COD"/>
    <x v="1"/>
    <s v="M"/>
    <s v="Import"/>
    <n v="156"/>
    <s v="CHN"/>
    <x v="1"/>
    <n v="0"/>
    <s v="W00"/>
    <s v="World"/>
    <s v="H4"/>
    <s v="HS"/>
    <b v="1"/>
    <n v="310390"/>
    <s v="Fertilizers, mineral or chemical phosphatic, n.e.c. in heading no. 3103"/>
    <s v="Other P"/>
    <s v="P-fertilizers"/>
    <x v="3"/>
    <x v="2"/>
    <b v="1"/>
    <s v="C00"/>
    <s v="TOTAL CPC"/>
    <n v="0"/>
    <n v="0"/>
    <s v="TOTAL MOT"/>
    <n v="8"/>
    <s v="kg"/>
    <n v="750000"/>
    <b v="0"/>
    <n v="8"/>
    <s v="kg"/>
    <n v="750000"/>
    <b v="0"/>
    <n v="750000"/>
    <b v="0"/>
    <n v="0"/>
    <b v="0"/>
    <s v="177896.447"/>
    <n v="0"/>
    <s v="177896.447"/>
    <n v="0"/>
    <b v="0"/>
    <b v="1"/>
  </r>
  <r>
    <s v="C"/>
    <s v="A"/>
    <n v="20180101"/>
    <n v="2018"/>
    <n v="52"/>
    <x v="4"/>
    <n v="180"/>
    <s v="COD"/>
    <x v="1"/>
    <s v="M"/>
    <s v="Import"/>
    <n v="0"/>
    <s v="W00"/>
    <x v="0"/>
    <n v="0"/>
    <s v="W00"/>
    <s v="World"/>
    <s v="H4"/>
    <s v="HS"/>
    <b v="1"/>
    <n v="3104"/>
    <s v="Fertilizers mineral or chemical, potassic"/>
    <s v="K"/>
    <s v="K-fertilizers"/>
    <x v="5"/>
    <x v="1"/>
    <b v="0"/>
    <s v="C00"/>
    <s v="TOTAL CPC"/>
    <n v="0"/>
    <n v="0"/>
    <s v="TOTAL MOT"/>
    <n v="8"/>
    <s v="kg"/>
    <n v="6074137"/>
    <b v="0"/>
    <n v="8"/>
    <s v="kg"/>
    <n v="6074137"/>
    <b v="0"/>
    <n v="6074137"/>
    <b v="0"/>
    <n v="0"/>
    <b v="0"/>
    <s v="2617901.704"/>
    <n v="0"/>
    <s v="2617901.704"/>
    <n v="0"/>
    <b v="0"/>
    <b v="1"/>
  </r>
  <r>
    <s v="C"/>
    <s v="A"/>
    <n v="20180101"/>
    <n v="2018"/>
    <n v="52"/>
    <x v="4"/>
    <n v="180"/>
    <s v="COD"/>
    <x v="1"/>
    <s v="M"/>
    <s v="Import"/>
    <n v="56"/>
    <s v="BEL"/>
    <x v="18"/>
    <n v="0"/>
    <s v="W00"/>
    <s v="World"/>
    <s v="H4"/>
    <s v="HS"/>
    <b v="1"/>
    <n v="3104"/>
    <s v="Fertilizers mineral or chemical, potassic"/>
    <s v="K"/>
    <s v="K-fertilizers"/>
    <x v="5"/>
    <x v="1"/>
    <b v="0"/>
    <s v="C00"/>
    <s v="TOTAL CPC"/>
    <n v="0"/>
    <n v="0"/>
    <s v="TOTAL MOT"/>
    <n v="8"/>
    <s v="kg"/>
    <n v="546021"/>
    <b v="0"/>
    <n v="8"/>
    <s v="kg"/>
    <n v="546021"/>
    <b v="0"/>
    <n v="546021"/>
    <b v="0"/>
    <n v="0"/>
    <b v="0"/>
    <s v="256244.844"/>
    <n v="0"/>
    <s v="256244.844"/>
    <n v="0"/>
    <b v="0"/>
    <b v="1"/>
  </r>
  <r>
    <s v="C"/>
    <s v="A"/>
    <n v="20180101"/>
    <n v="2018"/>
    <n v="52"/>
    <x v="4"/>
    <n v="180"/>
    <s v="COD"/>
    <x v="1"/>
    <s v="M"/>
    <s v="Import"/>
    <n v="112"/>
    <s v="BLR"/>
    <x v="19"/>
    <n v="0"/>
    <s v="W00"/>
    <s v="World"/>
    <s v="H4"/>
    <s v="HS"/>
    <b v="1"/>
    <n v="3104"/>
    <s v="Fertilizers mineral or chemical, potassic"/>
    <s v="K"/>
    <s v="K-fertilizers"/>
    <x v="5"/>
    <x v="1"/>
    <b v="0"/>
    <s v="C00"/>
    <s v="TOTAL CPC"/>
    <n v="0"/>
    <n v="0"/>
    <s v="TOTAL MOT"/>
    <n v="8"/>
    <s v="kg"/>
    <n v="2429720"/>
    <b v="0"/>
    <n v="8"/>
    <s v="kg"/>
    <n v="2429720"/>
    <b v="0"/>
    <n v="2429720"/>
    <b v="0"/>
    <n v="0"/>
    <b v="0"/>
    <s v="987069.653"/>
    <n v="0"/>
    <s v="987069.653"/>
    <n v="0"/>
    <b v="0"/>
    <b v="1"/>
  </r>
  <r>
    <s v="C"/>
    <s v="A"/>
    <n v="20180101"/>
    <n v="2018"/>
    <n v="52"/>
    <x v="4"/>
    <n v="180"/>
    <s v="COD"/>
    <x v="1"/>
    <s v="M"/>
    <s v="Import"/>
    <n v="156"/>
    <s v="CHN"/>
    <x v="1"/>
    <n v="0"/>
    <s v="W00"/>
    <s v="World"/>
    <s v="H4"/>
    <s v="HS"/>
    <b v="1"/>
    <n v="3104"/>
    <s v="Fertilizers mineral or chemical, potassic"/>
    <s v="K"/>
    <s v="K-fertilizers"/>
    <x v="5"/>
    <x v="1"/>
    <b v="0"/>
    <s v="C00"/>
    <s v="TOTAL CPC"/>
    <n v="0"/>
    <n v="0"/>
    <s v="TOTAL MOT"/>
    <n v="8"/>
    <s v="kg"/>
    <n v="16315"/>
    <b v="0"/>
    <n v="8"/>
    <s v="kg"/>
    <n v="16315"/>
    <b v="0"/>
    <n v="16315"/>
    <b v="0"/>
    <n v="0"/>
    <b v="0"/>
    <s v="1495.664"/>
    <n v="0"/>
    <s v="1495.664"/>
    <n v="0"/>
    <b v="0"/>
    <b v="1"/>
  </r>
  <r>
    <s v="C"/>
    <s v="A"/>
    <n v="20180101"/>
    <n v="2018"/>
    <n v="52"/>
    <x v="4"/>
    <n v="180"/>
    <s v="COD"/>
    <x v="1"/>
    <s v="M"/>
    <s v="Import"/>
    <n v="276"/>
    <s v="DEU"/>
    <x v="4"/>
    <n v="0"/>
    <s v="W00"/>
    <s v="World"/>
    <s v="H4"/>
    <s v="HS"/>
    <b v="1"/>
    <n v="3104"/>
    <s v="Fertilizers mineral or chemical, potassic"/>
    <s v="K"/>
    <s v="K-fertilizers"/>
    <x v="5"/>
    <x v="1"/>
    <b v="0"/>
    <s v="C00"/>
    <s v="TOTAL CPC"/>
    <n v="0"/>
    <n v="0"/>
    <s v="TOTAL MOT"/>
    <n v="8"/>
    <s v="kg"/>
    <n v="1716072"/>
    <b v="0"/>
    <n v="8"/>
    <s v="kg"/>
    <n v="1716072"/>
    <b v="0"/>
    <n v="1716072"/>
    <b v="0"/>
    <n v="0"/>
    <b v="0"/>
    <s v="802950.493"/>
    <n v="0"/>
    <s v="802950.493"/>
    <n v="0"/>
    <b v="0"/>
    <b v="1"/>
  </r>
  <r>
    <s v="C"/>
    <s v="A"/>
    <n v="20180101"/>
    <n v="2018"/>
    <n v="52"/>
    <x v="4"/>
    <n v="180"/>
    <s v="COD"/>
    <x v="1"/>
    <s v="M"/>
    <s v="Import"/>
    <n v="440"/>
    <s v="LTU"/>
    <x v="24"/>
    <n v="0"/>
    <s v="W00"/>
    <s v="World"/>
    <s v="H4"/>
    <s v="HS"/>
    <b v="1"/>
    <n v="3104"/>
    <s v="Fertilizers mineral or chemical, potassic"/>
    <s v="K"/>
    <s v="K-fertilizers"/>
    <x v="5"/>
    <x v="1"/>
    <b v="0"/>
    <s v="C00"/>
    <s v="TOTAL CPC"/>
    <n v="0"/>
    <n v="0"/>
    <s v="TOTAL MOT"/>
    <n v="8"/>
    <s v="kg"/>
    <n v="242649"/>
    <b v="0"/>
    <n v="8"/>
    <s v="kg"/>
    <n v="242649"/>
    <b v="0"/>
    <n v="242649"/>
    <b v="0"/>
    <n v="0"/>
    <b v="0"/>
    <s v="116850.183"/>
    <n v="0"/>
    <s v="116850.183"/>
    <n v="0"/>
    <b v="0"/>
    <b v="1"/>
  </r>
  <r>
    <s v="C"/>
    <s v="A"/>
    <n v="20180101"/>
    <n v="2018"/>
    <n v="52"/>
    <x v="4"/>
    <n v="180"/>
    <s v="COD"/>
    <x v="1"/>
    <s v="M"/>
    <s v="Import"/>
    <n v="699"/>
    <s v="IND"/>
    <x v="11"/>
    <n v="0"/>
    <s v="W00"/>
    <s v="World"/>
    <s v="H4"/>
    <s v="HS"/>
    <b v="1"/>
    <n v="3104"/>
    <s v="Fertilizers mineral or chemical, potassic"/>
    <s v="K"/>
    <s v="K-fertilizers"/>
    <x v="5"/>
    <x v="1"/>
    <b v="0"/>
    <s v="C00"/>
    <s v="TOTAL CPC"/>
    <n v="0"/>
    <n v="0"/>
    <s v="TOTAL MOT"/>
    <n v="8"/>
    <s v="kg"/>
    <n v="450"/>
    <b v="0"/>
    <n v="8"/>
    <s v="kg"/>
    <n v="450"/>
    <b v="0"/>
    <n v="450"/>
    <b v="0"/>
    <n v="0"/>
    <b v="0"/>
    <s v="747.077"/>
    <n v="0"/>
    <s v="747.077"/>
    <n v="0"/>
    <b v="0"/>
    <b v="1"/>
  </r>
  <r>
    <s v="C"/>
    <s v="A"/>
    <n v="20180101"/>
    <n v="2018"/>
    <n v="52"/>
    <x v="4"/>
    <n v="180"/>
    <s v="COD"/>
    <x v="1"/>
    <s v="M"/>
    <s v="Import"/>
    <n v="710"/>
    <s v="ZAF"/>
    <x v="30"/>
    <n v="0"/>
    <s v="W00"/>
    <s v="World"/>
    <s v="H4"/>
    <s v="HS"/>
    <b v="1"/>
    <n v="3104"/>
    <s v="Fertilizers mineral or chemical, potassic"/>
    <s v="K"/>
    <s v="K-fertilizers"/>
    <x v="5"/>
    <x v="1"/>
    <b v="0"/>
    <s v="C00"/>
    <s v="TOTAL CPC"/>
    <n v="0"/>
    <n v="0"/>
    <s v="TOTAL MOT"/>
    <n v="8"/>
    <s v="kg"/>
    <n v="39840"/>
    <b v="0"/>
    <n v="8"/>
    <s v="kg"/>
    <n v="39840"/>
    <b v="0"/>
    <n v="39840"/>
    <b v="0"/>
    <n v="0"/>
    <b v="0"/>
    <s v="22236.164"/>
    <n v="0"/>
    <s v="22236.164"/>
    <n v="0"/>
    <b v="0"/>
    <b v="1"/>
  </r>
  <r>
    <s v="C"/>
    <s v="A"/>
    <n v="20180101"/>
    <n v="2018"/>
    <n v="52"/>
    <x v="4"/>
    <n v="180"/>
    <s v="COD"/>
    <x v="1"/>
    <s v="M"/>
    <s v="Import"/>
    <n v="757"/>
    <s v="CHE"/>
    <x v="31"/>
    <n v="0"/>
    <s v="W00"/>
    <s v="World"/>
    <s v="H4"/>
    <s v="HS"/>
    <b v="1"/>
    <n v="3104"/>
    <s v="Fertilizers mineral or chemical, potassic"/>
    <s v="K"/>
    <s v="K-fertilizers"/>
    <x v="5"/>
    <x v="1"/>
    <b v="0"/>
    <s v="C00"/>
    <s v="TOTAL CPC"/>
    <n v="0"/>
    <n v="0"/>
    <s v="TOTAL MOT"/>
    <n v="8"/>
    <s v="kg"/>
    <n v="1082920"/>
    <b v="0"/>
    <n v="8"/>
    <s v="kg"/>
    <n v="1082920"/>
    <b v="0"/>
    <n v="1082920"/>
    <b v="0"/>
    <n v="0"/>
    <b v="0"/>
    <s v="428450.877"/>
    <n v="0"/>
    <s v="428450.877"/>
    <n v="0"/>
    <b v="0"/>
    <b v="1"/>
  </r>
  <r>
    <s v="C"/>
    <s v="A"/>
    <n v="20180101"/>
    <n v="2018"/>
    <n v="52"/>
    <x v="4"/>
    <n v="180"/>
    <s v="COD"/>
    <x v="1"/>
    <s v="M"/>
    <s v="Import"/>
    <n v="842"/>
    <s v="USA"/>
    <x v="15"/>
    <n v="0"/>
    <s v="W00"/>
    <s v="World"/>
    <s v="H4"/>
    <s v="HS"/>
    <b v="1"/>
    <n v="3104"/>
    <s v="Fertilizers mineral or chemical, potassic"/>
    <s v="K"/>
    <s v="K-fertilizers"/>
    <x v="5"/>
    <x v="1"/>
    <b v="0"/>
    <s v="C00"/>
    <s v="TOTAL CPC"/>
    <n v="0"/>
    <n v="0"/>
    <s v="TOTAL MOT"/>
    <n v="8"/>
    <s v="kg"/>
    <n v="150"/>
    <b v="0"/>
    <n v="8"/>
    <s v="kg"/>
    <n v="150"/>
    <b v="0"/>
    <n v="150"/>
    <b v="0"/>
    <n v="0"/>
    <b v="0"/>
    <s v="1856.748"/>
    <n v="0"/>
    <s v="1856.748"/>
    <n v="0"/>
    <b v="0"/>
    <b v="1"/>
  </r>
  <r>
    <s v="C"/>
    <s v="A"/>
    <n v="20180101"/>
    <n v="2018"/>
    <n v="52"/>
    <x v="4"/>
    <n v="562"/>
    <s v="NER"/>
    <x v="0"/>
    <s v="M"/>
    <s v="Import"/>
    <n v="0"/>
    <s v="W00"/>
    <x v="0"/>
    <n v="0"/>
    <s v="W00"/>
    <s v="World"/>
    <s v="H5"/>
    <s v="HS"/>
    <b v="1"/>
    <n v="3104"/>
    <s v="Fertilizers mineral or chemical, potassic"/>
    <s v="K"/>
    <s v="K-fertilizers"/>
    <x v="5"/>
    <x v="1"/>
    <b v="0"/>
    <s v="C00"/>
    <s v="TOTAL CPC"/>
    <n v="0"/>
    <n v="0"/>
    <s v="TOTAL MOT"/>
    <n v="8"/>
    <s v="kg"/>
    <n v="1"/>
    <b v="0"/>
    <n v="8"/>
    <s v="kg"/>
    <n v="1"/>
    <b v="0"/>
    <n v="1"/>
    <b v="0"/>
    <n v="0"/>
    <b v="0"/>
    <s v="14.54"/>
    <m/>
    <s v="14.54"/>
    <n v="0"/>
    <b v="0"/>
    <b v="1"/>
  </r>
  <r>
    <s v="C"/>
    <s v="A"/>
    <n v="20180101"/>
    <n v="2018"/>
    <n v="52"/>
    <x v="4"/>
    <n v="562"/>
    <s v="NER"/>
    <x v="0"/>
    <s v="M"/>
    <s v="Import"/>
    <n v="251"/>
    <s v="FRA"/>
    <x v="3"/>
    <n v="0"/>
    <s v="W00"/>
    <s v="World"/>
    <s v="H5"/>
    <s v="HS"/>
    <b v="1"/>
    <n v="3104"/>
    <s v="Fertilizers mineral or chemical, potassic"/>
    <s v="K"/>
    <s v="K-fertilizers"/>
    <x v="5"/>
    <x v="1"/>
    <b v="0"/>
    <s v="C00"/>
    <s v="TOTAL CPC"/>
    <n v="0"/>
    <n v="0"/>
    <s v="TOTAL MOT"/>
    <n v="8"/>
    <s v="kg"/>
    <n v="1"/>
    <b v="0"/>
    <n v="8"/>
    <s v="kg"/>
    <n v="1"/>
    <b v="0"/>
    <n v="1"/>
    <b v="0"/>
    <n v="0"/>
    <b v="0"/>
    <s v="14.54"/>
    <m/>
    <s v="14.54"/>
    <n v="0"/>
    <b v="0"/>
    <b v="1"/>
  </r>
  <r>
    <s v="C"/>
    <s v="A"/>
    <n v="20180101"/>
    <n v="2018"/>
    <n v="52"/>
    <x v="4"/>
    <n v="180"/>
    <s v="COD"/>
    <x v="1"/>
    <s v="M"/>
    <s v="Import"/>
    <n v="0"/>
    <s v="W00"/>
    <x v="0"/>
    <n v="0"/>
    <s v="W00"/>
    <s v="World"/>
    <s v="H4"/>
    <s v="HS"/>
    <b v="1"/>
    <n v="310420"/>
    <s v="Fertilizers, mineral or chemical potassic, potassium chloride"/>
    <s v="Potassium Chloride"/>
    <s v="K-fertilizers"/>
    <x v="5"/>
    <x v="2"/>
    <b v="1"/>
    <s v="C00"/>
    <s v="TOTAL CPC"/>
    <n v="0"/>
    <n v="0"/>
    <s v="TOTAL MOT"/>
    <n v="8"/>
    <s v="kg"/>
    <n v="2800018"/>
    <b v="0"/>
    <n v="8"/>
    <s v="kg"/>
    <n v="2800018"/>
    <b v="0"/>
    <n v="2800018"/>
    <b v="0"/>
    <n v="0"/>
    <b v="0"/>
    <s v="1314301.737"/>
    <n v="0"/>
    <s v="1314301.737"/>
    <n v="0"/>
    <b v="0"/>
    <b v="1"/>
  </r>
  <r>
    <s v="C"/>
    <s v="A"/>
    <n v="20180101"/>
    <n v="2018"/>
    <n v="52"/>
    <x v="4"/>
    <n v="180"/>
    <s v="COD"/>
    <x v="1"/>
    <s v="M"/>
    <s v="Import"/>
    <n v="56"/>
    <s v="BEL"/>
    <x v="18"/>
    <n v="0"/>
    <s v="W00"/>
    <s v="World"/>
    <s v="H4"/>
    <s v="HS"/>
    <b v="1"/>
    <n v="310420"/>
    <s v="Fertilizers, mineral or chemical potassic, potassium chloride"/>
    <s v="Potassium Chloride"/>
    <s v="K-fertilizers"/>
    <x v="5"/>
    <x v="2"/>
    <b v="1"/>
    <s v="C00"/>
    <s v="TOTAL CPC"/>
    <n v="0"/>
    <n v="0"/>
    <s v="TOTAL MOT"/>
    <n v="8"/>
    <s v="kg"/>
    <n v="546021"/>
    <b v="0"/>
    <n v="8"/>
    <s v="kg"/>
    <n v="546021"/>
    <b v="0"/>
    <n v="546021"/>
    <b v="0"/>
    <n v="0"/>
    <b v="0"/>
    <s v="256244.844"/>
    <n v="0"/>
    <s v="256244.844"/>
    <n v="0"/>
    <b v="0"/>
    <b v="1"/>
  </r>
  <r>
    <s v="C"/>
    <s v="A"/>
    <n v="20180101"/>
    <n v="2018"/>
    <n v="52"/>
    <x v="4"/>
    <n v="180"/>
    <s v="COD"/>
    <x v="1"/>
    <s v="M"/>
    <s v="Import"/>
    <n v="112"/>
    <s v="BLR"/>
    <x v="19"/>
    <n v="0"/>
    <s v="W00"/>
    <s v="World"/>
    <s v="H4"/>
    <s v="HS"/>
    <b v="1"/>
    <n v="310420"/>
    <s v="Fertilizers, mineral or chemical potassic, potassium chloride"/>
    <s v="Potassium Chloride"/>
    <s v="K-fertilizers"/>
    <x v="5"/>
    <x v="2"/>
    <b v="1"/>
    <s v="C00"/>
    <s v="TOTAL CPC"/>
    <n v="0"/>
    <n v="0"/>
    <s v="TOTAL MOT"/>
    <n v="8"/>
    <s v="kg"/>
    <n v="242000"/>
    <b v="0"/>
    <n v="8"/>
    <s v="kg"/>
    <n v="242000"/>
    <b v="0"/>
    <n v="242000"/>
    <b v="0"/>
    <n v="0"/>
    <b v="0"/>
    <s v="116515.585"/>
    <n v="0"/>
    <s v="116515.585"/>
    <n v="0"/>
    <b v="0"/>
    <b v="1"/>
  </r>
  <r>
    <s v="C"/>
    <s v="A"/>
    <n v="20180101"/>
    <n v="2018"/>
    <n v="52"/>
    <x v="4"/>
    <n v="180"/>
    <s v="COD"/>
    <x v="1"/>
    <s v="M"/>
    <s v="Import"/>
    <n v="156"/>
    <s v="CHN"/>
    <x v="1"/>
    <n v="0"/>
    <s v="W00"/>
    <s v="World"/>
    <s v="H4"/>
    <s v="HS"/>
    <b v="1"/>
    <n v="310420"/>
    <s v="Fertilizers, mineral or chemical potassic, potassium chloride"/>
    <s v="Potassium Chloride"/>
    <s v="K-fertilizers"/>
    <x v="5"/>
    <x v="2"/>
    <b v="1"/>
    <s v="C00"/>
    <s v="TOTAL CPC"/>
    <n v="0"/>
    <n v="0"/>
    <s v="TOTAL MOT"/>
    <n v="8"/>
    <s v="kg"/>
    <n v="16315"/>
    <b v="0"/>
    <n v="8"/>
    <s v="kg"/>
    <n v="16315"/>
    <b v="0"/>
    <n v="16315"/>
    <b v="0"/>
    <n v="0"/>
    <b v="0"/>
    <s v="1495.664"/>
    <n v="0"/>
    <s v="1495.664"/>
    <n v="0"/>
    <b v="0"/>
    <b v="1"/>
  </r>
  <r>
    <s v="C"/>
    <s v="A"/>
    <n v="20180101"/>
    <n v="2018"/>
    <n v="52"/>
    <x v="4"/>
    <n v="180"/>
    <s v="COD"/>
    <x v="1"/>
    <s v="M"/>
    <s v="Import"/>
    <n v="276"/>
    <s v="DEU"/>
    <x v="4"/>
    <n v="0"/>
    <s v="W00"/>
    <s v="World"/>
    <s v="H4"/>
    <s v="HS"/>
    <b v="1"/>
    <n v="310420"/>
    <s v="Fertilizers, mineral or chemical potassic, potassium chloride"/>
    <s v="Potassium Chloride"/>
    <s v="K-fertilizers"/>
    <x v="5"/>
    <x v="2"/>
    <b v="1"/>
    <s v="C00"/>
    <s v="TOTAL CPC"/>
    <n v="0"/>
    <n v="0"/>
    <s v="TOTAL MOT"/>
    <n v="8"/>
    <s v="kg"/>
    <n v="1716072"/>
    <b v="0"/>
    <n v="8"/>
    <s v="kg"/>
    <n v="1716072"/>
    <b v="0"/>
    <n v="1716072"/>
    <b v="0"/>
    <n v="0"/>
    <b v="0"/>
    <s v="802950.493"/>
    <n v="0"/>
    <s v="802950.493"/>
    <n v="0"/>
    <b v="0"/>
    <b v="1"/>
  </r>
  <r>
    <s v="C"/>
    <s v="A"/>
    <n v="20180101"/>
    <n v="2018"/>
    <n v="52"/>
    <x v="4"/>
    <n v="180"/>
    <s v="COD"/>
    <x v="1"/>
    <s v="M"/>
    <s v="Import"/>
    <n v="440"/>
    <s v="LTU"/>
    <x v="24"/>
    <n v="0"/>
    <s v="W00"/>
    <s v="World"/>
    <s v="H4"/>
    <s v="HS"/>
    <b v="1"/>
    <n v="310420"/>
    <s v="Fertilizers, mineral or chemical potassic, potassium chloride"/>
    <s v="Potassium Chloride"/>
    <s v="K-fertilizers"/>
    <x v="5"/>
    <x v="2"/>
    <b v="1"/>
    <s v="C00"/>
    <s v="TOTAL CPC"/>
    <n v="0"/>
    <n v="0"/>
    <s v="TOTAL MOT"/>
    <n v="8"/>
    <s v="kg"/>
    <n v="242649"/>
    <b v="0"/>
    <n v="8"/>
    <s v="kg"/>
    <n v="242649"/>
    <b v="0"/>
    <n v="242649"/>
    <b v="0"/>
    <n v="0"/>
    <b v="0"/>
    <s v="116850.183"/>
    <n v="0"/>
    <s v="116850.183"/>
    <n v="0"/>
    <b v="0"/>
    <b v="1"/>
  </r>
  <r>
    <s v="C"/>
    <s v="A"/>
    <n v="20180101"/>
    <n v="2018"/>
    <n v="52"/>
    <x v="4"/>
    <n v="180"/>
    <s v="COD"/>
    <x v="1"/>
    <s v="M"/>
    <s v="Import"/>
    <n v="699"/>
    <s v="IND"/>
    <x v="11"/>
    <n v="0"/>
    <s v="W00"/>
    <s v="World"/>
    <s v="H4"/>
    <s v="HS"/>
    <b v="1"/>
    <n v="310420"/>
    <s v="Fertilizers, mineral or chemical potassic, potassium chloride"/>
    <s v="Potassium Chloride"/>
    <s v="K-fertilizers"/>
    <x v="5"/>
    <x v="2"/>
    <b v="1"/>
    <s v="C00"/>
    <s v="TOTAL CPC"/>
    <n v="0"/>
    <n v="0"/>
    <s v="TOTAL MOT"/>
    <n v="8"/>
    <s v="kg"/>
    <n v="450"/>
    <b v="0"/>
    <n v="8"/>
    <s v="kg"/>
    <n v="450"/>
    <b v="0"/>
    <n v="450"/>
    <b v="0"/>
    <n v="0"/>
    <b v="0"/>
    <s v="747.077"/>
    <n v="0"/>
    <s v="747.077"/>
    <n v="0"/>
    <b v="0"/>
    <b v="1"/>
  </r>
  <r>
    <s v="C"/>
    <s v="A"/>
    <n v="20180101"/>
    <n v="2018"/>
    <n v="52"/>
    <x v="4"/>
    <n v="180"/>
    <s v="COD"/>
    <x v="1"/>
    <s v="M"/>
    <s v="Import"/>
    <n v="710"/>
    <s v="ZAF"/>
    <x v="30"/>
    <n v="0"/>
    <s v="W00"/>
    <s v="World"/>
    <s v="H4"/>
    <s v="HS"/>
    <b v="1"/>
    <n v="310420"/>
    <s v="Fertilizers, mineral or chemical potassic, potassium chloride"/>
    <s v="Potassium Chloride"/>
    <s v="K-fertilizers"/>
    <x v="5"/>
    <x v="2"/>
    <b v="1"/>
    <s v="C00"/>
    <s v="TOTAL CPC"/>
    <n v="0"/>
    <n v="0"/>
    <s v="TOTAL MOT"/>
    <n v="8"/>
    <s v="kg"/>
    <n v="36511"/>
    <b v="0"/>
    <n v="8"/>
    <s v="kg"/>
    <n v="36511"/>
    <b v="0"/>
    <n v="36511"/>
    <b v="0"/>
    <n v="0"/>
    <b v="0"/>
    <s v="19497.891"/>
    <n v="0"/>
    <s v="19497.891"/>
    <n v="0"/>
    <b v="0"/>
    <b v="1"/>
  </r>
  <r>
    <s v="C"/>
    <s v="A"/>
    <n v="20180101"/>
    <n v="2018"/>
    <n v="52"/>
    <x v="4"/>
    <n v="562"/>
    <s v="NER"/>
    <x v="0"/>
    <s v="M"/>
    <s v="Import"/>
    <n v="0"/>
    <s v="W00"/>
    <x v="0"/>
    <n v="0"/>
    <s v="W00"/>
    <s v="World"/>
    <s v="H5"/>
    <s v="HS"/>
    <b v="1"/>
    <n v="310420"/>
    <s v="Fertilizers, mineral or chemical potassic, potassium chloride"/>
    <s v="Potassium Chloride"/>
    <s v="K-fertilizers"/>
    <x v="5"/>
    <x v="2"/>
    <b v="1"/>
    <s v="C00"/>
    <s v="TOTAL CPC"/>
    <n v="0"/>
    <n v="0"/>
    <s v="TOTAL MOT"/>
    <n v="8"/>
    <s v="kg"/>
    <n v="1"/>
    <b v="0"/>
    <n v="8"/>
    <s v="kg"/>
    <n v="1"/>
    <b v="0"/>
    <n v="1"/>
    <b v="0"/>
    <n v="0"/>
    <b v="0"/>
    <s v="14.54"/>
    <m/>
    <s v="14.54"/>
    <n v="0"/>
    <b v="0"/>
    <b v="1"/>
  </r>
  <r>
    <s v="C"/>
    <s v="A"/>
    <n v="20180101"/>
    <n v="2018"/>
    <n v="52"/>
    <x v="4"/>
    <n v="562"/>
    <s v="NER"/>
    <x v="0"/>
    <s v="M"/>
    <s v="Import"/>
    <n v="251"/>
    <s v="FRA"/>
    <x v="3"/>
    <n v="0"/>
    <s v="W00"/>
    <s v="World"/>
    <s v="H5"/>
    <s v="HS"/>
    <b v="1"/>
    <n v="310420"/>
    <s v="Fertilizers, mineral or chemical potassic, potassium chloride"/>
    <s v="Potassium Chloride"/>
    <s v="K-fertilizers"/>
    <x v="5"/>
    <x v="2"/>
    <b v="1"/>
    <s v="C00"/>
    <s v="TOTAL CPC"/>
    <n v="0"/>
    <n v="0"/>
    <s v="TOTAL MOT"/>
    <n v="8"/>
    <s v="kg"/>
    <n v="1"/>
    <b v="0"/>
    <n v="8"/>
    <s v="kg"/>
    <n v="1"/>
    <b v="0"/>
    <n v="1"/>
    <b v="0"/>
    <n v="0"/>
    <b v="0"/>
    <s v="14.54"/>
    <m/>
    <s v="14.54"/>
    <n v="0"/>
    <b v="1"/>
    <b v="0"/>
  </r>
  <r>
    <s v="C"/>
    <s v="A"/>
    <n v="20180101"/>
    <n v="2018"/>
    <n v="52"/>
    <x v="4"/>
    <n v="180"/>
    <s v="COD"/>
    <x v="1"/>
    <s v="M"/>
    <s v="Import"/>
    <n v="0"/>
    <s v="W00"/>
    <x v="0"/>
    <n v="0"/>
    <s v="W00"/>
    <s v="World"/>
    <s v="H4"/>
    <s v="HS"/>
    <b v="1"/>
    <n v="310430"/>
    <s v="Fertilizers, mineral or chemical potassic, potassium sulphate"/>
    <s v="SOP"/>
    <s v="K-fertilizers"/>
    <x v="5"/>
    <x v="2"/>
    <b v="1"/>
    <s v="C00"/>
    <s v="TOTAL CPC"/>
    <n v="0"/>
    <n v="0"/>
    <s v="TOTAL MOT"/>
    <n v="8"/>
    <s v="kg"/>
    <n v="3270640"/>
    <b v="0"/>
    <n v="8"/>
    <s v="kg"/>
    <n v="3270640"/>
    <b v="0"/>
    <n v="3270640"/>
    <b v="0"/>
    <n v="0"/>
    <b v="0"/>
    <s v="1299004.946"/>
    <n v="0"/>
    <s v="1299004.946"/>
    <n v="0"/>
    <b v="0"/>
    <b v="1"/>
  </r>
  <r>
    <s v="C"/>
    <s v="A"/>
    <n v="20180101"/>
    <n v="2018"/>
    <n v="52"/>
    <x v="4"/>
    <n v="180"/>
    <s v="COD"/>
    <x v="1"/>
    <s v="M"/>
    <s v="Import"/>
    <n v="112"/>
    <s v="BLR"/>
    <x v="19"/>
    <n v="0"/>
    <s v="W00"/>
    <s v="World"/>
    <s v="H4"/>
    <s v="HS"/>
    <b v="1"/>
    <n v="310430"/>
    <s v="Fertilizers, mineral or chemical potassic, potassium sulphate"/>
    <s v="SOP"/>
    <s v="K-fertilizers"/>
    <x v="5"/>
    <x v="2"/>
    <b v="1"/>
    <s v="C00"/>
    <s v="TOTAL CPC"/>
    <n v="0"/>
    <n v="0"/>
    <s v="TOTAL MOT"/>
    <n v="8"/>
    <s v="kg"/>
    <n v="2187720"/>
    <b v="0"/>
    <n v="8"/>
    <s v="kg"/>
    <n v="2187720"/>
    <b v="0"/>
    <n v="2187720"/>
    <b v="0"/>
    <n v="0"/>
    <b v="0"/>
    <s v="870554.068"/>
    <n v="0"/>
    <s v="870554.068"/>
    <n v="0"/>
    <b v="0"/>
    <b v="1"/>
  </r>
  <r>
    <s v="C"/>
    <s v="A"/>
    <n v="20180101"/>
    <n v="2018"/>
    <n v="52"/>
    <x v="4"/>
    <n v="180"/>
    <s v="COD"/>
    <x v="1"/>
    <s v="M"/>
    <s v="Import"/>
    <n v="757"/>
    <s v="CHE"/>
    <x v="31"/>
    <n v="0"/>
    <s v="W00"/>
    <s v="World"/>
    <s v="H4"/>
    <s v="HS"/>
    <b v="1"/>
    <n v="310430"/>
    <s v="Fertilizers, mineral or chemical potassic, potassium sulphate"/>
    <s v="SOP"/>
    <s v="K-fertilizers"/>
    <x v="5"/>
    <x v="2"/>
    <b v="1"/>
    <s v="C00"/>
    <s v="TOTAL CPC"/>
    <n v="0"/>
    <n v="0"/>
    <s v="TOTAL MOT"/>
    <n v="8"/>
    <s v="kg"/>
    <n v="1082920"/>
    <b v="0"/>
    <n v="8"/>
    <s v="kg"/>
    <n v="1082920"/>
    <b v="0"/>
    <n v="1082920"/>
    <b v="0"/>
    <n v="0"/>
    <b v="0"/>
    <s v="428450.877"/>
    <n v="0"/>
    <s v="428450.877"/>
    <n v="0"/>
    <b v="0"/>
    <b v="1"/>
  </r>
  <r>
    <s v="C"/>
    <s v="A"/>
    <n v="20180101"/>
    <n v="2018"/>
    <n v="52"/>
    <x v="4"/>
    <n v="180"/>
    <s v="COD"/>
    <x v="1"/>
    <s v="M"/>
    <s v="Import"/>
    <n v="0"/>
    <s v="W00"/>
    <x v="0"/>
    <n v="0"/>
    <s v="W00"/>
    <s v="World"/>
    <s v="H4"/>
    <s v="HS"/>
    <b v="1"/>
    <n v="310490"/>
    <s v="Fertilizers, mineral or chemical potassic, n.e.c. in heading no. 3104"/>
    <s v="Other K "/>
    <s v="K-fertilizers"/>
    <x v="5"/>
    <x v="2"/>
    <b v="1"/>
    <s v="C00"/>
    <s v="TOTAL CPC"/>
    <n v="0"/>
    <n v="0"/>
    <s v="TOTAL MOT"/>
    <n v="8"/>
    <s v="kg"/>
    <n v="3479"/>
    <b v="0"/>
    <n v="8"/>
    <s v="kg"/>
    <n v="3479"/>
    <b v="0"/>
    <n v="3479"/>
    <b v="0"/>
    <n v="0"/>
    <b v="0"/>
    <s v="4595.021"/>
    <n v="0"/>
    <s v="4595.021"/>
    <n v="0"/>
    <b v="0"/>
    <b v="1"/>
  </r>
  <r>
    <s v="C"/>
    <s v="A"/>
    <n v="20180101"/>
    <n v="2018"/>
    <n v="52"/>
    <x v="4"/>
    <n v="180"/>
    <s v="COD"/>
    <x v="1"/>
    <s v="M"/>
    <s v="Import"/>
    <n v="710"/>
    <s v="ZAF"/>
    <x v="30"/>
    <n v="0"/>
    <s v="W00"/>
    <s v="World"/>
    <s v="H4"/>
    <s v="HS"/>
    <b v="1"/>
    <n v="310490"/>
    <s v="Fertilizers, mineral or chemical potassic, n.e.c. in heading no. 3104"/>
    <s v="Other K "/>
    <s v="K-fertilizers"/>
    <x v="5"/>
    <x v="2"/>
    <b v="1"/>
    <s v="C00"/>
    <s v="TOTAL CPC"/>
    <n v="0"/>
    <n v="0"/>
    <s v="TOTAL MOT"/>
    <n v="8"/>
    <s v="kg"/>
    <n v="3329"/>
    <b v="0"/>
    <n v="8"/>
    <s v="kg"/>
    <n v="3329"/>
    <b v="0"/>
    <n v="3329"/>
    <b v="0"/>
    <n v="0"/>
    <b v="0"/>
    <s v="2738.273"/>
    <n v="0"/>
    <s v="2738.273"/>
    <n v="0"/>
    <b v="0"/>
    <b v="1"/>
  </r>
  <r>
    <s v="C"/>
    <s v="A"/>
    <n v="20180101"/>
    <n v="2018"/>
    <n v="52"/>
    <x v="4"/>
    <n v="180"/>
    <s v="COD"/>
    <x v="1"/>
    <s v="M"/>
    <s v="Import"/>
    <n v="842"/>
    <s v="USA"/>
    <x v="15"/>
    <n v="0"/>
    <s v="W00"/>
    <s v="World"/>
    <s v="H4"/>
    <s v="HS"/>
    <b v="1"/>
    <n v="310490"/>
    <s v="Fertilizers, mineral or chemical potassic, n.e.c. in heading no. 3104"/>
    <s v="Other K "/>
    <s v="K-fertilizers"/>
    <x v="5"/>
    <x v="2"/>
    <b v="1"/>
    <s v="C00"/>
    <s v="TOTAL CPC"/>
    <n v="0"/>
    <n v="0"/>
    <s v="TOTAL MOT"/>
    <n v="8"/>
    <s v="kg"/>
    <n v="150"/>
    <b v="0"/>
    <n v="8"/>
    <s v="kg"/>
    <n v="150"/>
    <b v="0"/>
    <n v="150"/>
    <b v="0"/>
    <n v="0"/>
    <b v="0"/>
    <s v="1856.748"/>
    <n v="0"/>
    <s v="1856.748"/>
    <n v="0"/>
    <b v="0"/>
    <b v="1"/>
  </r>
  <r>
    <s v="C"/>
    <s v="A"/>
    <n v="20180101"/>
    <n v="2018"/>
    <n v="52"/>
    <x v="4"/>
    <n v="180"/>
    <s v="COD"/>
    <x v="1"/>
    <s v="M"/>
    <s v="Import"/>
    <n v="0"/>
    <s v="W00"/>
    <x v="0"/>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7651900"/>
    <b v="0"/>
    <n v="8"/>
    <s v="kg"/>
    <n v="7651900"/>
    <b v="0"/>
    <n v="7651900"/>
    <b v="0"/>
    <n v="0"/>
    <b v="0"/>
    <s v="4241762.441"/>
    <n v="0"/>
    <s v="4241762.441"/>
    <n v="0"/>
    <b v="0"/>
    <b v="1"/>
  </r>
  <r>
    <s v="C"/>
    <s v="A"/>
    <n v="20180101"/>
    <n v="2018"/>
    <n v="52"/>
    <x v="4"/>
    <n v="180"/>
    <s v="COD"/>
    <x v="1"/>
    <s v="M"/>
    <s v="Import"/>
    <n v="24"/>
    <s v="AGO"/>
    <x v="17"/>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846570"/>
    <b v="0"/>
    <n v="8"/>
    <s v="kg"/>
    <n v="846570"/>
    <b v="0"/>
    <n v="846570"/>
    <b v="0"/>
    <n v="0"/>
    <b v="0"/>
    <s v="203378.632"/>
    <n v="0"/>
    <s v="203378.632"/>
    <n v="0"/>
    <b v="0"/>
    <b v="1"/>
  </r>
  <r>
    <s v="C"/>
    <s v="A"/>
    <n v="20180101"/>
    <n v="2018"/>
    <n v="52"/>
    <x v="4"/>
    <n v="180"/>
    <s v="COD"/>
    <x v="1"/>
    <s v="M"/>
    <s v="Import"/>
    <n v="56"/>
    <s v="BEL"/>
    <x v="18"/>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433620"/>
    <b v="0"/>
    <n v="8"/>
    <s v="kg"/>
    <n v="433620"/>
    <b v="0"/>
    <n v="433620"/>
    <b v="0"/>
    <n v="0"/>
    <b v="0"/>
    <s v="261399.193"/>
    <n v="0"/>
    <s v="261399.193"/>
    <n v="0"/>
    <b v="0"/>
    <b v="1"/>
  </r>
  <r>
    <s v="C"/>
    <s v="A"/>
    <n v="20180101"/>
    <n v="2018"/>
    <n v="52"/>
    <x v="4"/>
    <n v="180"/>
    <s v="COD"/>
    <x v="1"/>
    <s v="M"/>
    <s v="Import"/>
    <n v="156"/>
    <s v="CHN"/>
    <x v="1"/>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644558"/>
    <b v="0"/>
    <n v="8"/>
    <s v="kg"/>
    <n v="644558"/>
    <b v="0"/>
    <n v="644558"/>
    <b v="0"/>
    <n v="0"/>
    <b v="0"/>
    <s v="248407.755"/>
    <n v="0"/>
    <s v="248407.755"/>
    <n v="0"/>
    <b v="0"/>
    <b v="1"/>
  </r>
  <r>
    <s v="C"/>
    <s v="A"/>
    <n v="20180101"/>
    <n v="2018"/>
    <n v="52"/>
    <x v="4"/>
    <n v="180"/>
    <s v="COD"/>
    <x v="1"/>
    <s v="M"/>
    <s v="Import"/>
    <n v="251"/>
    <s v="FRA"/>
    <x v="3"/>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9000"/>
    <b v="0"/>
    <n v="8"/>
    <s v="kg"/>
    <n v="9000"/>
    <b v="0"/>
    <n v="9000"/>
    <b v="0"/>
    <n v="0"/>
    <b v="0"/>
    <s v="4394.569"/>
    <n v="0"/>
    <s v="4394.569"/>
    <n v="0"/>
    <b v="0"/>
    <b v="1"/>
  </r>
  <r>
    <s v="C"/>
    <s v="A"/>
    <n v="20180101"/>
    <n v="2018"/>
    <n v="52"/>
    <x v="4"/>
    <n v="180"/>
    <s v="COD"/>
    <x v="1"/>
    <s v="M"/>
    <s v="Import"/>
    <n v="276"/>
    <s v="DEU"/>
    <x v="4"/>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5"/>
    <b v="0"/>
    <n v="8"/>
    <s v="kg"/>
    <n v="5"/>
    <b v="0"/>
    <n v="5"/>
    <b v="0"/>
    <n v="0"/>
    <b v="0"/>
    <s v="44.669"/>
    <n v="0"/>
    <s v="44.669"/>
    <n v="0"/>
    <b v="0"/>
    <b v="1"/>
  </r>
  <r>
    <s v="C"/>
    <s v="A"/>
    <n v="20180101"/>
    <n v="2018"/>
    <n v="52"/>
    <x v="4"/>
    <n v="180"/>
    <s v="COD"/>
    <x v="1"/>
    <s v="M"/>
    <s v="Import"/>
    <n v="440"/>
    <s v="LTU"/>
    <x v="24"/>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97000"/>
    <b v="0"/>
    <n v="8"/>
    <s v="kg"/>
    <n v="297000"/>
    <b v="0"/>
    <n v="297000"/>
    <b v="0"/>
    <n v="0"/>
    <b v="0"/>
    <s v="125266.588"/>
    <n v="0"/>
    <s v="125266.588"/>
    <n v="0"/>
    <b v="0"/>
    <b v="1"/>
  </r>
  <r>
    <s v="C"/>
    <s v="A"/>
    <n v="20180101"/>
    <n v="2018"/>
    <n v="52"/>
    <x v="4"/>
    <n v="180"/>
    <s v="COD"/>
    <x v="1"/>
    <s v="M"/>
    <s v="Import"/>
    <n v="478"/>
    <s v="MRT"/>
    <x v="53"/>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7840"/>
    <b v="0"/>
    <n v="8"/>
    <s v="kg"/>
    <n v="7840"/>
    <b v="0"/>
    <n v="7840"/>
    <b v="0"/>
    <n v="0"/>
    <b v="0"/>
    <s v="1537.928"/>
    <n v="0"/>
    <s v="1537.928"/>
    <n v="0"/>
    <b v="0"/>
    <b v="1"/>
  </r>
  <r>
    <s v="C"/>
    <s v="A"/>
    <n v="20180101"/>
    <n v="2018"/>
    <n v="52"/>
    <x v="4"/>
    <n v="180"/>
    <s v="COD"/>
    <x v="1"/>
    <s v="M"/>
    <s v="Import"/>
    <n v="504"/>
    <s v="MAR"/>
    <x v="43"/>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73206"/>
    <b v="0"/>
    <n v="8"/>
    <s v="kg"/>
    <n v="273206"/>
    <b v="0"/>
    <n v="273206"/>
    <b v="0"/>
    <n v="0"/>
    <b v="0"/>
    <s v="172573.053"/>
    <n v="0"/>
    <s v="172573.053"/>
    <n v="0"/>
    <b v="0"/>
    <b v="1"/>
  </r>
  <r>
    <s v="C"/>
    <s v="A"/>
    <n v="20180101"/>
    <n v="2018"/>
    <n v="52"/>
    <x v="4"/>
    <n v="180"/>
    <s v="COD"/>
    <x v="1"/>
    <s v="M"/>
    <s v="Import"/>
    <n v="508"/>
    <s v="MOZ"/>
    <x v="26"/>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532000"/>
    <b v="0"/>
    <n v="8"/>
    <s v="kg"/>
    <n v="532000"/>
    <b v="0"/>
    <n v="532000"/>
    <b v="0"/>
    <n v="0"/>
    <b v="0"/>
    <s v="403392.079"/>
    <n v="0"/>
    <s v="403392.079"/>
    <n v="0"/>
    <b v="0"/>
    <b v="1"/>
  </r>
  <r>
    <s v="C"/>
    <s v="A"/>
    <n v="20180101"/>
    <n v="2018"/>
    <n v="52"/>
    <x v="4"/>
    <n v="180"/>
    <s v="COD"/>
    <x v="1"/>
    <s v="M"/>
    <s v="Import"/>
    <n v="528"/>
    <s v="NLD"/>
    <x v="7"/>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559"/>
    <b v="0"/>
    <n v="8"/>
    <s v="kg"/>
    <n v="3559"/>
    <b v="0"/>
    <n v="3559"/>
    <b v="0"/>
    <n v="0"/>
    <b v="0"/>
    <s v="15778.069"/>
    <n v="0"/>
    <s v="15778.069"/>
    <n v="0"/>
    <b v="0"/>
    <b v="1"/>
  </r>
  <r>
    <s v="C"/>
    <s v="A"/>
    <n v="20180101"/>
    <n v="2018"/>
    <n v="52"/>
    <x v="4"/>
    <n v="180"/>
    <s v="COD"/>
    <x v="1"/>
    <s v="M"/>
    <s v="Import"/>
    <n v="643"/>
    <s v="RUS"/>
    <x v="9"/>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958711"/>
    <b v="0"/>
    <n v="8"/>
    <s v="kg"/>
    <n v="1958711"/>
    <b v="0"/>
    <n v="1958711"/>
    <b v="0"/>
    <n v="0"/>
    <b v="0"/>
    <s v="901508.878"/>
    <n v="0"/>
    <s v="901508.878"/>
    <n v="0"/>
    <b v="0"/>
    <b v="1"/>
  </r>
  <r>
    <s v="C"/>
    <s v="A"/>
    <n v="20180101"/>
    <n v="2018"/>
    <n v="52"/>
    <x v="4"/>
    <n v="180"/>
    <s v="COD"/>
    <x v="1"/>
    <s v="M"/>
    <s v="Import"/>
    <n v="646"/>
    <s v="RWA"/>
    <x v="28"/>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59"/>
    <b v="0"/>
    <n v="8"/>
    <s v="kg"/>
    <n v="259"/>
    <b v="0"/>
    <n v="259"/>
    <b v="0"/>
    <n v="0"/>
    <b v="0"/>
    <s v="294.256"/>
    <n v="0"/>
    <s v="294.256"/>
    <n v="0"/>
    <b v="0"/>
    <b v="1"/>
  </r>
  <r>
    <s v="C"/>
    <s v="A"/>
    <n v="20180101"/>
    <n v="2018"/>
    <n v="52"/>
    <x v="4"/>
    <n v="180"/>
    <s v="COD"/>
    <x v="1"/>
    <s v="M"/>
    <s v="Import"/>
    <n v="699"/>
    <s v="IND"/>
    <x v="11"/>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020"/>
    <b v="0"/>
    <n v="8"/>
    <s v="kg"/>
    <n v="2020"/>
    <b v="0"/>
    <n v="2020"/>
    <b v="0"/>
    <n v="0"/>
    <b v="0"/>
    <s v="5807.447"/>
    <n v="0"/>
    <s v="5807.447"/>
    <n v="0"/>
    <b v="0"/>
    <b v="1"/>
  </r>
  <r>
    <s v="C"/>
    <s v="A"/>
    <n v="20180101"/>
    <n v="2018"/>
    <n v="52"/>
    <x v="4"/>
    <n v="180"/>
    <s v="COD"/>
    <x v="1"/>
    <s v="M"/>
    <s v="Import"/>
    <n v="704"/>
    <s v="VNM"/>
    <x v="29"/>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47000"/>
    <b v="0"/>
    <n v="8"/>
    <s v="kg"/>
    <n v="47000"/>
    <b v="0"/>
    <n v="47000"/>
    <b v="0"/>
    <n v="0"/>
    <b v="0"/>
    <s v="27410.382"/>
    <n v="0"/>
    <s v="27410.382"/>
    <n v="0"/>
    <b v="0"/>
    <b v="1"/>
  </r>
  <r>
    <s v="C"/>
    <s v="A"/>
    <n v="20180101"/>
    <n v="2018"/>
    <n v="52"/>
    <x v="4"/>
    <n v="180"/>
    <s v="COD"/>
    <x v="1"/>
    <s v="M"/>
    <s v="Import"/>
    <n v="710"/>
    <s v="ZAF"/>
    <x v="30"/>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103378"/>
    <b v="0"/>
    <n v="8"/>
    <s v="kg"/>
    <n v="2103378"/>
    <b v="0"/>
    <n v="2103378"/>
    <b v="0"/>
    <n v="0"/>
    <b v="0"/>
    <s v="1577200.737"/>
    <n v="0"/>
    <s v="1577200.737"/>
    <n v="0"/>
    <b v="0"/>
    <b v="1"/>
  </r>
  <r>
    <s v="C"/>
    <s v="A"/>
    <n v="20180101"/>
    <n v="2018"/>
    <n v="52"/>
    <x v="4"/>
    <n v="180"/>
    <s v="COD"/>
    <x v="1"/>
    <s v="M"/>
    <s v="Import"/>
    <n v="788"/>
    <s v="TUN"/>
    <x v="45"/>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60"/>
    <b v="0"/>
    <n v="8"/>
    <s v="kg"/>
    <n v="60"/>
    <b v="0"/>
    <n v="60"/>
    <b v="0"/>
    <n v="0"/>
    <b v="0"/>
    <s v="167.901"/>
    <n v="0"/>
    <s v="167.901"/>
    <n v="0"/>
    <b v="0"/>
    <b v="1"/>
  </r>
  <r>
    <s v="C"/>
    <s v="A"/>
    <n v="20180101"/>
    <n v="2018"/>
    <n v="52"/>
    <x v="4"/>
    <n v="180"/>
    <s v="COD"/>
    <x v="1"/>
    <s v="M"/>
    <s v="Import"/>
    <n v="792"/>
    <s v="TUR"/>
    <x v="33"/>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84000"/>
    <b v="0"/>
    <n v="8"/>
    <s v="kg"/>
    <n v="84000"/>
    <b v="0"/>
    <n v="84000"/>
    <b v="0"/>
    <n v="0"/>
    <b v="0"/>
    <s v="56455.761"/>
    <n v="0"/>
    <s v="56455.761"/>
    <n v="0"/>
    <b v="0"/>
    <b v="1"/>
  </r>
  <r>
    <s v="C"/>
    <s v="A"/>
    <n v="20180101"/>
    <n v="2018"/>
    <n v="52"/>
    <x v="4"/>
    <n v="180"/>
    <s v="COD"/>
    <x v="1"/>
    <s v="M"/>
    <s v="Import"/>
    <n v="800"/>
    <s v="UGA"/>
    <x v="34"/>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689"/>
    <b v="0"/>
    <n v="8"/>
    <s v="kg"/>
    <n v="1689"/>
    <b v="0"/>
    <n v="1689"/>
    <b v="0"/>
    <n v="0"/>
    <b v="0"/>
    <s v="5074.707"/>
    <n v="0"/>
    <s v="5074.707"/>
    <n v="0"/>
    <b v="0"/>
    <b v="1"/>
  </r>
  <r>
    <s v="C"/>
    <s v="A"/>
    <n v="20180101"/>
    <n v="2018"/>
    <n v="52"/>
    <x v="4"/>
    <n v="180"/>
    <s v="COD"/>
    <x v="1"/>
    <s v="M"/>
    <s v="Import"/>
    <n v="842"/>
    <s v="USA"/>
    <x v="15"/>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0425"/>
    <b v="0"/>
    <n v="8"/>
    <s v="kg"/>
    <n v="10425"/>
    <b v="0"/>
    <n v="10425"/>
    <b v="0"/>
    <n v="0"/>
    <b v="0"/>
    <s v="6345.938"/>
    <n v="0"/>
    <s v="6345.938"/>
    <n v="0"/>
    <b v="0"/>
    <b v="1"/>
  </r>
  <r>
    <s v="C"/>
    <s v="A"/>
    <n v="20180101"/>
    <n v="2018"/>
    <n v="52"/>
    <x v="4"/>
    <n v="180"/>
    <s v="COD"/>
    <x v="1"/>
    <s v="M"/>
    <s v="Import"/>
    <n v="894"/>
    <s v="ZMB"/>
    <x v="39"/>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97000"/>
    <b v="0"/>
    <n v="8"/>
    <s v="kg"/>
    <n v="397000"/>
    <b v="0"/>
    <n v="397000"/>
    <b v="0"/>
    <n v="0"/>
    <b v="0"/>
    <s v="225323.899"/>
    <n v="0"/>
    <s v="225323.899"/>
    <n v="0"/>
    <b v="0"/>
    <b v="1"/>
  </r>
  <r>
    <s v="C"/>
    <s v="A"/>
    <n v="20180101"/>
    <n v="2018"/>
    <n v="52"/>
    <x v="4"/>
    <n v="562"/>
    <s v="NER"/>
    <x v="0"/>
    <s v="M"/>
    <s v="Import"/>
    <n v="0"/>
    <s v="W00"/>
    <x v="0"/>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6517041"/>
    <b v="0"/>
    <n v="8"/>
    <s v="kg"/>
    <n v="6517041"/>
    <b v="0"/>
    <n v="6517041"/>
    <b v="0"/>
    <n v="0"/>
    <b v="0"/>
    <s v="1804873.98"/>
    <m/>
    <s v="1804873.98"/>
    <n v="0"/>
    <b v="0"/>
    <b v="1"/>
  </r>
  <r>
    <s v="C"/>
    <s v="A"/>
    <n v="20180101"/>
    <n v="2018"/>
    <n v="52"/>
    <x v="4"/>
    <n v="562"/>
    <s v="NER"/>
    <x v="0"/>
    <s v="M"/>
    <s v="Import"/>
    <n v="204"/>
    <s v="BEN"/>
    <x v="2"/>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9000"/>
    <b v="0"/>
    <n v="8"/>
    <s v="kg"/>
    <n v="19000"/>
    <b v="0"/>
    <n v="19000"/>
    <b v="0"/>
    <n v="0"/>
    <b v="0"/>
    <s v="1571.93"/>
    <m/>
    <s v="1571.93"/>
    <n v="0"/>
    <b v="0"/>
    <b v="1"/>
  </r>
  <r>
    <s v="C"/>
    <s v="A"/>
    <n v="20180101"/>
    <n v="2018"/>
    <n v="52"/>
    <x v="4"/>
    <n v="562"/>
    <s v="NER"/>
    <x v="0"/>
    <s v="M"/>
    <s v="Import"/>
    <n v="504"/>
    <s v="MAR"/>
    <x v="43"/>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14000"/>
    <b v="0"/>
    <n v="8"/>
    <s v="kg"/>
    <n v="114000"/>
    <b v="0"/>
    <n v="114000"/>
    <b v="0"/>
    <n v="0"/>
    <b v="0"/>
    <s v="63161.36"/>
    <m/>
    <s v="63161.36"/>
    <n v="0"/>
    <b v="0"/>
    <b v="1"/>
  </r>
  <r>
    <s v="C"/>
    <s v="A"/>
    <n v="20180101"/>
    <n v="2018"/>
    <n v="52"/>
    <x v="4"/>
    <n v="562"/>
    <s v="NER"/>
    <x v="0"/>
    <s v="M"/>
    <s v="Import"/>
    <n v="566"/>
    <s v="NGA"/>
    <x v="8"/>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6378750"/>
    <b v="0"/>
    <n v="8"/>
    <s v="kg"/>
    <n v="6378750"/>
    <b v="0"/>
    <n v="6378750"/>
    <b v="0"/>
    <n v="0"/>
    <b v="0"/>
    <s v="1722125.54"/>
    <m/>
    <s v="1722125.54"/>
    <n v="0"/>
    <b v="0"/>
    <b v="1"/>
  </r>
  <r>
    <s v="C"/>
    <s v="A"/>
    <n v="20180101"/>
    <n v="2018"/>
    <n v="52"/>
    <x v="4"/>
    <n v="562"/>
    <s v="NER"/>
    <x v="0"/>
    <s v="M"/>
    <s v="Import"/>
    <n v="699"/>
    <s v="IND"/>
    <x v="11"/>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50"/>
    <b v="0"/>
    <n v="8"/>
    <s v="kg"/>
    <n v="50"/>
    <b v="0"/>
    <n v="50"/>
    <b v="0"/>
    <n v="0"/>
    <b v="0"/>
    <s v="72.23"/>
    <m/>
    <s v="72.23"/>
    <n v="0"/>
    <b v="0"/>
    <b v="1"/>
  </r>
  <r>
    <s v="C"/>
    <s v="A"/>
    <n v="20180101"/>
    <n v="2018"/>
    <n v="52"/>
    <x v="4"/>
    <n v="562"/>
    <s v="NER"/>
    <x v="0"/>
    <s v="M"/>
    <s v="Import"/>
    <n v="792"/>
    <s v="TUR"/>
    <x v="33"/>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8"/>
    <b v="0"/>
    <n v="8"/>
    <s v="kg"/>
    <n v="18"/>
    <b v="0"/>
    <n v="18"/>
    <b v="0"/>
    <n v="0"/>
    <b v="0"/>
    <s v="5621.25"/>
    <m/>
    <s v="5621.25"/>
    <n v="0"/>
    <b v="0"/>
    <b v="1"/>
  </r>
  <r>
    <s v="C"/>
    <s v="A"/>
    <n v="20180101"/>
    <n v="2018"/>
    <n v="52"/>
    <x v="4"/>
    <n v="562"/>
    <s v="NER"/>
    <x v="0"/>
    <s v="M"/>
    <s v="Import"/>
    <n v="854"/>
    <s v="BFA"/>
    <x v="16"/>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5223"/>
    <b v="0"/>
    <n v="8"/>
    <s v="kg"/>
    <n v="5223"/>
    <b v="0"/>
    <n v="5223"/>
    <b v="0"/>
    <n v="0"/>
    <b v="0"/>
    <s v="12321.67"/>
    <m/>
    <s v="12321.67"/>
    <n v="0"/>
    <b v="0"/>
    <b v="1"/>
  </r>
  <r>
    <s v="C"/>
    <s v="A"/>
    <n v="20180101"/>
    <n v="2018"/>
    <n v="52"/>
    <x v="4"/>
    <n v="180"/>
    <s v="COD"/>
    <x v="1"/>
    <s v="M"/>
    <s v="Import"/>
    <n v="0"/>
    <s v="W00"/>
    <x v="0"/>
    <n v="0"/>
    <s v="W00"/>
    <s v="World"/>
    <s v="H4"/>
    <s v="HS"/>
    <b v="1"/>
    <n v="310510"/>
    <s v="Fertilizers, mineral or chemical in tablets or similar forms or in packages of a gross weight not exceeding 10kg"/>
    <s v="Other NPK"/>
    <s v="NPKs"/>
    <x v="6"/>
    <x v="2"/>
    <b v="1"/>
    <s v="C00"/>
    <s v="TOTAL CPC"/>
    <n v="0"/>
    <n v="0"/>
    <s v="TOTAL MOT"/>
    <n v="8"/>
    <s v="kg"/>
    <n v="29"/>
    <b v="0"/>
    <n v="8"/>
    <s v="kg"/>
    <n v="29"/>
    <b v="0"/>
    <n v="29"/>
    <b v="0"/>
    <n v="0"/>
    <b v="0"/>
    <s v="1126.376"/>
    <n v="0"/>
    <s v="1126.376"/>
    <n v="0"/>
    <b v="0"/>
    <b v="1"/>
  </r>
  <r>
    <s v="C"/>
    <s v="A"/>
    <n v="20180101"/>
    <n v="2018"/>
    <n v="52"/>
    <x v="4"/>
    <n v="180"/>
    <s v="COD"/>
    <x v="1"/>
    <s v="M"/>
    <s v="Import"/>
    <n v="710"/>
    <s v="ZAF"/>
    <x v="30"/>
    <n v="0"/>
    <s v="W00"/>
    <s v="World"/>
    <s v="H4"/>
    <s v="HS"/>
    <b v="1"/>
    <n v="310510"/>
    <s v="Fertilizers, mineral or chemical in tablets or similar forms or in packages of a gross weight not exceeding 10kg"/>
    <s v="Other NPK"/>
    <s v="NPKs"/>
    <x v="6"/>
    <x v="2"/>
    <b v="1"/>
    <s v="C00"/>
    <s v="TOTAL CPC"/>
    <n v="0"/>
    <n v="0"/>
    <s v="TOTAL MOT"/>
    <n v="8"/>
    <s v="kg"/>
    <n v="29"/>
    <b v="0"/>
    <n v="8"/>
    <s v="kg"/>
    <n v="29"/>
    <b v="0"/>
    <n v="29"/>
    <b v="0"/>
    <n v="0"/>
    <b v="0"/>
    <s v="1126.376"/>
    <n v="0"/>
    <s v="1126.376"/>
    <n v="0"/>
    <b v="0"/>
    <b v="1"/>
  </r>
  <r>
    <s v="C"/>
    <s v="A"/>
    <n v="20180101"/>
    <n v="2018"/>
    <n v="52"/>
    <x v="4"/>
    <n v="562"/>
    <s v="NER"/>
    <x v="0"/>
    <s v="M"/>
    <s v="Import"/>
    <n v="0"/>
    <s v="W00"/>
    <x v="0"/>
    <n v="0"/>
    <s v="W00"/>
    <s v="World"/>
    <s v="H5"/>
    <s v="HS"/>
    <b v="1"/>
    <n v="310510"/>
    <s v="Fertilizers, mineral or chemical in tablets or similar forms or in packages of a gross weight not exceeding 10kg"/>
    <s v="Other NPK"/>
    <s v="NPKs"/>
    <x v="6"/>
    <x v="2"/>
    <b v="1"/>
    <s v="C00"/>
    <s v="TOTAL CPC"/>
    <n v="0"/>
    <n v="0"/>
    <s v="TOTAL MOT"/>
    <n v="8"/>
    <s v="kg"/>
    <n v="252300"/>
    <b v="0"/>
    <n v="8"/>
    <s v="kg"/>
    <n v="252300"/>
    <b v="0"/>
    <n v="252300"/>
    <b v="0"/>
    <n v="0"/>
    <b v="0"/>
    <s v="64164.03"/>
    <m/>
    <s v="64164.03"/>
    <n v="0"/>
    <b v="0"/>
    <b v="1"/>
  </r>
  <r>
    <s v="C"/>
    <s v="A"/>
    <n v="20180101"/>
    <n v="2018"/>
    <n v="52"/>
    <x v="4"/>
    <n v="562"/>
    <s v="NER"/>
    <x v="0"/>
    <s v="M"/>
    <s v="Import"/>
    <n v="566"/>
    <s v="NGA"/>
    <x v="8"/>
    <n v="0"/>
    <s v="W00"/>
    <s v="World"/>
    <s v="H5"/>
    <s v="HS"/>
    <b v="1"/>
    <n v="310510"/>
    <s v="Fertilizers, mineral or chemical in tablets or similar forms or in packages of a gross weight not exceeding 10kg"/>
    <s v="Other NPK"/>
    <s v="NPKs"/>
    <x v="6"/>
    <x v="2"/>
    <b v="1"/>
    <s v="C00"/>
    <s v="TOTAL CPC"/>
    <n v="0"/>
    <n v="0"/>
    <s v="TOTAL MOT"/>
    <n v="8"/>
    <s v="kg"/>
    <n v="252250"/>
    <b v="0"/>
    <n v="8"/>
    <s v="kg"/>
    <n v="252250"/>
    <b v="0"/>
    <n v="252250"/>
    <b v="0"/>
    <n v="0"/>
    <b v="0"/>
    <s v="64091.8"/>
    <m/>
    <s v="64091.8"/>
    <n v="0"/>
    <b v="1"/>
    <b v="0"/>
  </r>
  <r>
    <s v="C"/>
    <s v="A"/>
    <n v="20180101"/>
    <n v="2018"/>
    <n v="52"/>
    <x v="4"/>
    <n v="562"/>
    <s v="NER"/>
    <x v="0"/>
    <s v="M"/>
    <s v="Import"/>
    <n v="699"/>
    <s v="IND"/>
    <x v="11"/>
    <n v="0"/>
    <s v="W00"/>
    <s v="World"/>
    <s v="H5"/>
    <s v="HS"/>
    <b v="1"/>
    <n v="310510"/>
    <s v="Fertilizers, mineral or chemical in tablets or similar forms or in packages of a gross weight not exceeding 10kg"/>
    <s v="Other NPK"/>
    <s v="NPKs"/>
    <x v="6"/>
    <x v="2"/>
    <b v="1"/>
    <s v="C00"/>
    <s v="TOTAL CPC"/>
    <n v="0"/>
    <n v="0"/>
    <s v="TOTAL MOT"/>
    <n v="8"/>
    <s v="kg"/>
    <n v="50"/>
    <b v="0"/>
    <n v="8"/>
    <s v="kg"/>
    <n v="50"/>
    <b v="0"/>
    <n v="50"/>
    <b v="0"/>
    <n v="0"/>
    <b v="0"/>
    <s v="72.23"/>
    <m/>
    <s v="72.23"/>
    <n v="0"/>
    <b v="1"/>
    <b v="0"/>
  </r>
  <r>
    <s v="C"/>
    <s v="A"/>
    <n v="20180101"/>
    <n v="2018"/>
    <n v="52"/>
    <x v="4"/>
    <n v="180"/>
    <s v="COD"/>
    <x v="1"/>
    <s v="M"/>
    <s v="Import"/>
    <n v="0"/>
    <s v="W00"/>
    <x v="0"/>
    <n v="0"/>
    <s v="W00"/>
    <s v="World"/>
    <s v="H4"/>
    <s v="HS"/>
    <b v="1"/>
    <n v="310520"/>
    <s v="Fertilizers, mineral or chemical containing the three fertilizing elements nitrogen, phosphorus and potassium"/>
    <s v="NPK"/>
    <s v="NPKs"/>
    <x v="6"/>
    <x v="2"/>
    <b v="1"/>
    <s v="C00"/>
    <s v="TOTAL CPC"/>
    <n v="0"/>
    <n v="0"/>
    <s v="TOTAL MOT"/>
    <n v="8"/>
    <s v="kg"/>
    <n v="6931011"/>
    <b v="0"/>
    <n v="8"/>
    <s v="kg"/>
    <n v="6931011"/>
    <b v="0"/>
    <n v="6931011"/>
    <b v="0"/>
    <n v="0"/>
    <b v="0"/>
    <s v="3791368.574"/>
    <n v="0"/>
    <s v="3791368.574"/>
    <n v="0"/>
    <b v="0"/>
    <b v="1"/>
  </r>
  <r>
    <s v="C"/>
    <s v="A"/>
    <n v="20180101"/>
    <n v="2018"/>
    <n v="52"/>
    <x v="4"/>
    <n v="180"/>
    <s v="COD"/>
    <x v="1"/>
    <s v="M"/>
    <s v="Import"/>
    <n v="24"/>
    <s v="AGO"/>
    <x v="17"/>
    <n v="0"/>
    <s v="W00"/>
    <s v="World"/>
    <s v="H4"/>
    <s v="HS"/>
    <b v="1"/>
    <n v="310520"/>
    <s v="Fertilizers, mineral or chemical containing the three fertilizing elements nitrogen, phosphorus and potassium"/>
    <s v="NPK"/>
    <s v="NPKs"/>
    <x v="6"/>
    <x v="2"/>
    <b v="1"/>
    <s v="C00"/>
    <s v="TOTAL CPC"/>
    <n v="0"/>
    <n v="0"/>
    <s v="TOTAL MOT"/>
    <n v="8"/>
    <s v="kg"/>
    <n v="731186"/>
    <b v="0"/>
    <n v="8"/>
    <s v="kg"/>
    <n v="731186"/>
    <b v="0"/>
    <n v="731186"/>
    <b v="0"/>
    <n v="0"/>
    <b v="0"/>
    <s v="183067.942"/>
    <n v="0"/>
    <s v="183067.942"/>
    <n v="0"/>
    <b v="0"/>
    <b v="1"/>
  </r>
  <r>
    <s v="C"/>
    <s v="A"/>
    <n v="20180101"/>
    <n v="2018"/>
    <n v="52"/>
    <x v="4"/>
    <n v="180"/>
    <s v="COD"/>
    <x v="1"/>
    <s v="M"/>
    <s v="Import"/>
    <n v="56"/>
    <s v="BEL"/>
    <x v="18"/>
    <n v="0"/>
    <s v="W00"/>
    <s v="World"/>
    <s v="H4"/>
    <s v="HS"/>
    <b v="1"/>
    <n v="310520"/>
    <s v="Fertilizers, mineral or chemical containing the three fertilizing elements nitrogen, phosphorus and potassium"/>
    <s v="NPK"/>
    <s v="NPKs"/>
    <x v="6"/>
    <x v="2"/>
    <b v="1"/>
    <s v="C00"/>
    <s v="TOTAL CPC"/>
    <n v="0"/>
    <n v="0"/>
    <s v="TOTAL MOT"/>
    <n v="8"/>
    <s v="kg"/>
    <n v="433620"/>
    <b v="0"/>
    <n v="8"/>
    <s v="kg"/>
    <n v="433620"/>
    <b v="0"/>
    <n v="433620"/>
    <b v="0"/>
    <n v="0"/>
    <b v="0"/>
    <s v="261399.193"/>
    <n v="0"/>
    <s v="261399.193"/>
    <n v="0"/>
    <b v="0"/>
    <b v="1"/>
  </r>
  <r>
    <s v="C"/>
    <s v="A"/>
    <n v="20180101"/>
    <n v="2018"/>
    <n v="52"/>
    <x v="4"/>
    <n v="180"/>
    <s v="COD"/>
    <x v="1"/>
    <s v="M"/>
    <s v="Import"/>
    <n v="156"/>
    <s v="CHN"/>
    <x v="1"/>
    <n v="0"/>
    <s v="W00"/>
    <s v="World"/>
    <s v="H4"/>
    <s v="HS"/>
    <b v="1"/>
    <n v="310520"/>
    <s v="Fertilizers, mineral or chemical containing the three fertilizing elements nitrogen, phosphorus and potassium"/>
    <s v="NPK"/>
    <s v="NPKs"/>
    <x v="6"/>
    <x v="2"/>
    <b v="1"/>
    <s v="C00"/>
    <s v="TOTAL CPC"/>
    <n v="0"/>
    <n v="0"/>
    <s v="TOTAL MOT"/>
    <n v="8"/>
    <s v="kg"/>
    <n v="644438"/>
    <b v="0"/>
    <n v="8"/>
    <s v="kg"/>
    <n v="644438"/>
    <b v="0"/>
    <n v="644438"/>
    <b v="0"/>
    <n v="0"/>
    <b v="0"/>
    <s v="248308.666"/>
    <n v="0"/>
    <s v="248308.666"/>
    <n v="0"/>
    <b v="0"/>
    <b v="1"/>
  </r>
  <r>
    <s v="C"/>
    <s v="A"/>
    <n v="20180101"/>
    <n v="2018"/>
    <n v="52"/>
    <x v="4"/>
    <n v="180"/>
    <s v="COD"/>
    <x v="1"/>
    <s v="M"/>
    <s v="Import"/>
    <n v="440"/>
    <s v="LTU"/>
    <x v="24"/>
    <n v="0"/>
    <s v="W00"/>
    <s v="World"/>
    <s v="H4"/>
    <s v="HS"/>
    <b v="1"/>
    <n v="310520"/>
    <s v="Fertilizers, mineral or chemical containing the three fertilizing elements nitrogen, phosphorus and potassium"/>
    <s v="NPK"/>
    <s v="NPKs"/>
    <x v="6"/>
    <x v="2"/>
    <b v="1"/>
    <s v="C00"/>
    <s v="TOTAL CPC"/>
    <n v="0"/>
    <n v="0"/>
    <s v="TOTAL MOT"/>
    <n v="8"/>
    <s v="kg"/>
    <n v="297000"/>
    <b v="0"/>
    <n v="8"/>
    <s v="kg"/>
    <n v="297000"/>
    <b v="0"/>
    <n v="297000"/>
    <b v="0"/>
    <n v="0"/>
    <b v="0"/>
    <s v="125266.588"/>
    <n v="0"/>
    <s v="125266.588"/>
    <n v="0"/>
    <b v="0"/>
    <b v="1"/>
  </r>
  <r>
    <s v="C"/>
    <s v="A"/>
    <n v="20180101"/>
    <n v="2018"/>
    <n v="52"/>
    <x v="4"/>
    <n v="180"/>
    <s v="COD"/>
    <x v="1"/>
    <s v="M"/>
    <s v="Import"/>
    <n v="478"/>
    <s v="MRT"/>
    <x v="53"/>
    <n v="0"/>
    <s v="W00"/>
    <s v="World"/>
    <s v="H4"/>
    <s v="HS"/>
    <b v="1"/>
    <n v="310520"/>
    <s v="Fertilizers, mineral or chemical containing the three fertilizing elements nitrogen, phosphorus and potassium"/>
    <s v="NPK"/>
    <s v="NPKs"/>
    <x v="6"/>
    <x v="2"/>
    <b v="1"/>
    <s v="C00"/>
    <s v="TOTAL CPC"/>
    <n v="0"/>
    <n v="0"/>
    <s v="TOTAL MOT"/>
    <n v="8"/>
    <s v="kg"/>
    <n v="7840"/>
    <b v="0"/>
    <n v="8"/>
    <s v="kg"/>
    <n v="7840"/>
    <b v="0"/>
    <n v="7840"/>
    <b v="0"/>
    <n v="0"/>
    <b v="0"/>
    <s v="1537.928"/>
    <n v="0"/>
    <s v="1537.928"/>
    <n v="0"/>
    <b v="0"/>
    <b v="1"/>
  </r>
  <r>
    <s v="C"/>
    <s v="A"/>
    <n v="20180101"/>
    <n v="2018"/>
    <n v="52"/>
    <x v="4"/>
    <n v="180"/>
    <s v="COD"/>
    <x v="1"/>
    <s v="M"/>
    <s v="Import"/>
    <n v="508"/>
    <s v="MOZ"/>
    <x v="26"/>
    <n v="0"/>
    <s v="W00"/>
    <s v="World"/>
    <s v="H4"/>
    <s v="HS"/>
    <b v="1"/>
    <n v="310520"/>
    <s v="Fertilizers, mineral or chemical containing the three fertilizing elements nitrogen, phosphorus and potassium"/>
    <s v="NPK"/>
    <s v="NPKs"/>
    <x v="6"/>
    <x v="2"/>
    <b v="1"/>
    <s v="C00"/>
    <s v="TOTAL CPC"/>
    <n v="0"/>
    <n v="0"/>
    <s v="TOTAL MOT"/>
    <n v="8"/>
    <s v="kg"/>
    <n v="532000"/>
    <b v="0"/>
    <n v="8"/>
    <s v="kg"/>
    <n v="532000"/>
    <b v="0"/>
    <n v="532000"/>
    <b v="0"/>
    <n v="0"/>
    <b v="0"/>
    <s v="403392.079"/>
    <n v="0"/>
    <s v="403392.079"/>
    <n v="0"/>
    <b v="0"/>
    <b v="1"/>
  </r>
  <r>
    <s v="C"/>
    <s v="A"/>
    <n v="20180101"/>
    <n v="2018"/>
    <n v="52"/>
    <x v="4"/>
    <n v="180"/>
    <s v="COD"/>
    <x v="1"/>
    <s v="M"/>
    <s v="Import"/>
    <n v="528"/>
    <s v="NLD"/>
    <x v="7"/>
    <n v="0"/>
    <s v="W00"/>
    <s v="World"/>
    <s v="H4"/>
    <s v="HS"/>
    <b v="1"/>
    <n v="310520"/>
    <s v="Fertilizers, mineral or chemical containing the three fertilizing elements nitrogen, phosphorus and potassium"/>
    <s v="NPK"/>
    <s v="NPKs"/>
    <x v="6"/>
    <x v="2"/>
    <b v="1"/>
    <s v="C00"/>
    <s v="TOTAL CPC"/>
    <n v="0"/>
    <n v="0"/>
    <s v="TOTAL MOT"/>
    <n v="8"/>
    <s v="kg"/>
    <n v="1475"/>
    <b v="0"/>
    <n v="8"/>
    <s v="kg"/>
    <n v="1475"/>
    <b v="0"/>
    <n v="1475"/>
    <b v="0"/>
    <n v="0"/>
    <b v="0"/>
    <s v="8259.723"/>
    <n v="0"/>
    <s v="8259.723"/>
    <n v="0"/>
    <b v="0"/>
    <b v="1"/>
  </r>
  <r>
    <s v="C"/>
    <s v="A"/>
    <n v="20180101"/>
    <n v="2018"/>
    <n v="52"/>
    <x v="4"/>
    <n v="180"/>
    <s v="COD"/>
    <x v="1"/>
    <s v="M"/>
    <s v="Import"/>
    <n v="643"/>
    <s v="RUS"/>
    <x v="9"/>
    <n v="0"/>
    <s v="W00"/>
    <s v="World"/>
    <s v="H4"/>
    <s v="HS"/>
    <b v="1"/>
    <n v="310520"/>
    <s v="Fertilizers, mineral or chemical containing the three fertilizing elements nitrogen, phosphorus and potassium"/>
    <s v="NPK"/>
    <s v="NPKs"/>
    <x v="6"/>
    <x v="2"/>
    <b v="1"/>
    <s v="C00"/>
    <s v="TOTAL CPC"/>
    <n v="0"/>
    <n v="0"/>
    <s v="TOTAL MOT"/>
    <n v="8"/>
    <s v="kg"/>
    <n v="1908852"/>
    <b v="0"/>
    <n v="8"/>
    <s v="kg"/>
    <n v="1908852"/>
    <b v="0"/>
    <n v="1908852"/>
    <b v="0"/>
    <n v="0"/>
    <b v="0"/>
    <s v="871511.755"/>
    <n v="0"/>
    <s v="871511.755"/>
    <n v="0"/>
    <b v="0"/>
    <b v="1"/>
  </r>
  <r>
    <s v="C"/>
    <s v="A"/>
    <n v="20180101"/>
    <n v="2018"/>
    <n v="52"/>
    <x v="4"/>
    <n v="180"/>
    <s v="COD"/>
    <x v="1"/>
    <s v="M"/>
    <s v="Import"/>
    <n v="699"/>
    <s v="IND"/>
    <x v="11"/>
    <n v="0"/>
    <s v="W00"/>
    <s v="World"/>
    <s v="H4"/>
    <s v="HS"/>
    <b v="1"/>
    <n v="310520"/>
    <s v="Fertilizers, mineral or chemical containing the three fertilizing elements nitrogen, phosphorus and potassium"/>
    <s v="NPK"/>
    <s v="NPKs"/>
    <x v="6"/>
    <x v="2"/>
    <b v="1"/>
    <s v="C00"/>
    <s v="TOTAL CPC"/>
    <n v="0"/>
    <n v="0"/>
    <s v="TOTAL MOT"/>
    <n v="8"/>
    <s v="kg"/>
    <n v="2020"/>
    <b v="0"/>
    <n v="8"/>
    <s v="kg"/>
    <n v="2020"/>
    <b v="0"/>
    <n v="2020"/>
    <b v="0"/>
    <n v="0"/>
    <b v="0"/>
    <s v="5807.447"/>
    <n v="0"/>
    <s v="5807.447"/>
    <n v="0"/>
    <b v="0"/>
    <b v="1"/>
  </r>
  <r>
    <s v="C"/>
    <s v="A"/>
    <n v="20180101"/>
    <n v="2018"/>
    <n v="52"/>
    <x v="4"/>
    <n v="180"/>
    <s v="COD"/>
    <x v="1"/>
    <s v="M"/>
    <s v="Import"/>
    <n v="704"/>
    <s v="VNM"/>
    <x v="29"/>
    <n v="0"/>
    <s v="W00"/>
    <s v="World"/>
    <s v="H4"/>
    <s v="HS"/>
    <b v="1"/>
    <n v="310520"/>
    <s v="Fertilizers, mineral or chemical containing the three fertilizing elements nitrogen, phosphorus and potassium"/>
    <s v="NPK"/>
    <s v="NPKs"/>
    <x v="6"/>
    <x v="2"/>
    <b v="1"/>
    <s v="C00"/>
    <s v="TOTAL CPC"/>
    <n v="0"/>
    <n v="0"/>
    <s v="TOTAL MOT"/>
    <n v="8"/>
    <s v="kg"/>
    <n v="47000"/>
    <b v="0"/>
    <n v="8"/>
    <s v="kg"/>
    <n v="47000"/>
    <b v="0"/>
    <n v="47000"/>
    <b v="0"/>
    <n v="0"/>
    <b v="0"/>
    <s v="27410.382"/>
    <n v="0"/>
    <s v="27410.382"/>
    <n v="0"/>
    <b v="0"/>
    <b v="1"/>
  </r>
  <r>
    <s v="C"/>
    <s v="A"/>
    <n v="20180101"/>
    <n v="2018"/>
    <n v="52"/>
    <x v="4"/>
    <n v="180"/>
    <s v="COD"/>
    <x v="1"/>
    <s v="M"/>
    <s v="Import"/>
    <n v="710"/>
    <s v="ZAF"/>
    <x v="30"/>
    <n v="0"/>
    <s v="W00"/>
    <s v="World"/>
    <s v="H4"/>
    <s v="HS"/>
    <b v="1"/>
    <n v="310520"/>
    <s v="Fertilizers, mineral or chemical containing the three fertilizing elements nitrogen, phosphorus and potassium"/>
    <s v="NPK"/>
    <s v="NPKs"/>
    <x v="6"/>
    <x v="2"/>
    <b v="1"/>
    <s v="C00"/>
    <s v="TOTAL CPC"/>
    <n v="0"/>
    <n v="0"/>
    <s v="TOTAL MOT"/>
    <n v="8"/>
    <s v="kg"/>
    <n v="1961215"/>
    <b v="0"/>
    <n v="8"/>
    <s v="kg"/>
    <n v="1961215"/>
    <b v="0"/>
    <n v="1961215"/>
    <b v="0"/>
    <n v="0"/>
    <b v="0"/>
    <s v="1468575.818"/>
    <n v="0"/>
    <s v="1468575.818"/>
    <n v="0"/>
    <b v="0"/>
    <b v="1"/>
  </r>
  <r>
    <s v="C"/>
    <s v="A"/>
    <n v="20180101"/>
    <n v="2018"/>
    <n v="52"/>
    <x v="4"/>
    <n v="180"/>
    <s v="COD"/>
    <x v="1"/>
    <s v="M"/>
    <s v="Import"/>
    <n v="792"/>
    <s v="TUR"/>
    <x v="33"/>
    <n v="0"/>
    <s v="W00"/>
    <s v="World"/>
    <s v="H4"/>
    <s v="HS"/>
    <b v="1"/>
    <n v="310520"/>
    <s v="Fertilizers, mineral or chemical containing the three fertilizing elements nitrogen, phosphorus and potassium"/>
    <s v="NPK"/>
    <s v="NPKs"/>
    <x v="6"/>
    <x v="2"/>
    <b v="1"/>
    <s v="C00"/>
    <s v="TOTAL CPC"/>
    <n v="0"/>
    <n v="0"/>
    <s v="TOTAL MOT"/>
    <n v="8"/>
    <s v="kg"/>
    <n v="84000"/>
    <b v="0"/>
    <n v="8"/>
    <s v="kg"/>
    <n v="84000"/>
    <b v="0"/>
    <n v="84000"/>
    <b v="0"/>
    <n v="0"/>
    <b v="0"/>
    <s v="56455.761"/>
    <n v="0"/>
    <s v="56455.761"/>
    <n v="0"/>
    <b v="0"/>
    <b v="1"/>
  </r>
  <r>
    <s v="C"/>
    <s v="A"/>
    <n v="20180101"/>
    <n v="2018"/>
    <n v="52"/>
    <x v="4"/>
    <n v="180"/>
    <s v="COD"/>
    <x v="1"/>
    <s v="M"/>
    <s v="Import"/>
    <n v="842"/>
    <s v="USA"/>
    <x v="15"/>
    <n v="0"/>
    <s v="W00"/>
    <s v="World"/>
    <s v="H4"/>
    <s v="HS"/>
    <b v="1"/>
    <n v="310520"/>
    <s v="Fertilizers, mineral or chemical containing the three fertilizing elements nitrogen, phosphorus and potassium"/>
    <s v="NPK"/>
    <s v="NPKs"/>
    <x v="6"/>
    <x v="2"/>
    <b v="1"/>
    <s v="C00"/>
    <s v="TOTAL CPC"/>
    <n v="0"/>
    <n v="0"/>
    <s v="TOTAL MOT"/>
    <n v="8"/>
    <s v="kg"/>
    <n v="10365"/>
    <b v="0"/>
    <n v="8"/>
    <s v="kg"/>
    <n v="10365"/>
    <b v="0"/>
    <n v="10365"/>
    <b v="0"/>
    <n v="0"/>
    <b v="0"/>
    <s v="5874.604"/>
    <n v="0"/>
    <s v="5874.604"/>
    <n v="0"/>
    <b v="0"/>
    <b v="1"/>
  </r>
  <r>
    <s v="C"/>
    <s v="A"/>
    <n v="20180101"/>
    <n v="2018"/>
    <n v="52"/>
    <x v="4"/>
    <n v="180"/>
    <s v="COD"/>
    <x v="1"/>
    <s v="M"/>
    <s v="Import"/>
    <n v="894"/>
    <s v="ZMB"/>
    <x v="39"/>
    <n v="0"/>
    <s v="W00"/>
    <s v="World"/>
    <s v="H4"/>
    <s v="HS"/>
    <b v="1"/>
    <n v="310520"/>
    <s v="Fertilizers, mineral or chemical containing the three fertilizing elements nitrogen, phosphorus and potassium"/>
    <s v="NPK"/>
    <s v="NPKs"/>
    <x v="6"/>
    <x v="2"/>
    <b v="1"/>
    <s v="C00"/>
    <s v="TOTAL CPC"/>
    <n v="0"/>
    <n v="0"/>
    <s v="TOTAL MOT"/>
    <n v="8"/>
    <s v="kg"/>
    <n v="270000"/>
    <b v="0"/>
    <n v="8"/>
    <s v="kg"/>
    <n v="270000"/>
    <b v="0"/>
    <n v="270000"/>
    <b v="0"/>
    <n v="0"/>
    <b v="0"/>
    <s v="124500.688"/>
    <n v="0"/>
    <s v="124500.688"/>
    <n v="0"/>
    <b v="0"/>
    <b v="1"/>
  </r>
  <r>
    <s v="C"/>
    <s v="A"/>
    <n v="20180101"/>
    <n v="2018"/>
    <n v="52"/>
    <x v="4"/>
    <n v="562"/>
    <s v="NER"/>
    <x v="0"/>
    <s v="M"/>
    <s v="Import"/>
    <n v="0"/>
    <s v="W00"/>
    <x v="0"/>
    <n v="0"/>
    <s v="W00"/>
    <s v="World"/>
    <s v="H5"/>
    <s v="HS"/>
    <b v="1"/>
    <n v="310520"/>
    <s v="Fertilizers, mineral or chemical containing the three fertilizing elements nitrogen, phosphorus and potassium"/>
    <s v="NPK"/>
    <s v="NPKs"/>
    <x v="6"/>
    <x v="2"/>
    <b v="1"/>
    <s v="C00"/>
    <s v="TOTAL CPC"/>
    <n v="0"/>
    <n v="0"/>
    <s v="TOTAL MOT"/>
    <n v="8"/>
    <s v="kg"/>
    <n v="4406800"/>
    <b v="0"/>
    <n v="8"/>
    <s v="kg"/>
    <n v="4406800"/>
    <b v="0"/>
    <n v="4406800"/>
    <b v="0"/>
    <n v="0"/>
    <b v="0"/>
    <s v="1192317.84"/>
    <m/>
    <s v="1192317.84"/>
    <n v="0"/>
    <b v="0"/>
    <b v="1"/>
  </r>
  <r>
    <s v="C"/>
    <s v="A"/>
    <n v="20180101"/>
    <n v="2018"/>
    <n v="52"/>
    <x v="4"/>
    <n v="562"/>
    <s v="NER"/>
    <x v="0"/>
    <s v="M"/>
    <s v="Import"/>
    <n v="204"/>
    <s v="BEN"/>
    <x v="2"/>
    <n v="0"/>
    <s v="W00"/>
    <s v="World"/>
    <s v="H5"/>
    <s v="HS"/>
    <b v="1"/>
    <n v="310520"/>
    <s v="Fertilizers, mineral or chemical containing the three fertilizing elements nitrogen, phosphorus and potassium"/>
    <s v="NPK"/>
    <s v="NPKs"/>
    <x v="6"/>
    <x v="2"/>
    <b v="1"/>
    <s v="C00"/>
    <s v="TOTAL CPC"/>
    <n v="0"/>
    <n v="0"/>
    <s v="TOTAL MOT"/>
    <n v="8"/>
    <s v="kg"/>
    <n v="4000"/>
    <b v="0"/>
    <n v="8"/>
    <s v="kg"/>
    <n v="4000"/>
    <b v="0"/>
    <n v="4000"/>
    <b v="0"/>
    <n v="0"/>
    <b v="0"/>
    <s v="283.54"/>
    <m/>
    <s v="283.54"/>
    <n v="0"/>
    <b v="1"/>
    <b v="0"/>
  </r>
  <r>
    <s v="C"/>
    <s v="A"/>
    <n v="20180101"/>
    <n v="2018"/>
    <n v="52"/>
    <x v="4"/>
    <n v="562"/>
    <s v="NER"/>
    <x v="0"/>
    <s v="M"/>
    <s v="Import"/>
    <n v="566"/>
    <s v="NGA"/>
    <x v="8"/>
    <n v="0"/>
    <s v="W00"/>
    <s v="World"/>
    <s v="H5"/>
    <s v="HS"/>
    <b v="1"/>
    <n v="310520"/>
    <s v="Fertilizers, mineral or chemical containing the three fertilizing elements nitrogen, phosphorus and potassium"/>
    <s v="NPK"/>
    <s v="NPKs"/>
    <x v="6"/>
    <x v="2"/>
    <b v="1"/>
    <s v="C00"/>
    <s v="TOTAL CPC"/>
    <n v="0"/>
    <n v="0"/>
    <s v="TOTAL MOT"/>
    <n v="8"/>
    <s v="kg"/>
    <n v="4402800"/>
    <b v="0"/>
    <n v="8"/>
    <s v="kg"/>
    <n v="4402800"/>
    <b v="0"/>
    <n v="4402800"/>
    <b v="0"/>
    <n v="0"/>
    <b v="0"/>
    <s v="1192034.3"/>
    <m/>
    <s v="1192034.3"/>
    <n v="0"/>
    <b v="1"/>
    <b v="0"/>
  </r>
  <r>
    <s v="C"/>
    <s v="A"/>
    <n v="20180101"/>
    <n v="2018"/>
    <n v="52"/>
    <x v="4"/>
    <n v="180"/>
    <s v="COD"/>
    <x v="1"/>
    <s v="M"/>
    <s v="Import"/>
    <n v="0"/>
    <s v="W00"/>
    <x v="0"/>
    <n v="0"/>
    <s v="W00"/>
    <s v="World"/>
    <s v="H4"/>
    <s v="HS"/>
    <b v="1"/>
    <n v="310530"/>
    <s v="Fertilizers, mineral or chemical diammonium hydrogenorthophosphate (diammonium phosphate)"/>
    <s v="DAP"/>
    <s v="P-fertilizers"/>
    <x v="8"/>
    <x v="2"/>
    <b v="1"/>
    <s v="C00"/>
    <s v="TOTAL CPC"/>
    <n v="0"/>
    <n v="0"/>
    <s v="TOTAL MOT"/>
    <n v="8"/>
    <s v="kg"/>
    <n v="323065"/>
    <b v="0"/>
    <n v="8"/>
    <s v="kg"/>
    <n v="323065"/>
    <b v="0"/>
    <n v="323065"/>
    <b v="0"/>
    <n v="0"/>
    <b v="0"/>
    <s v="202570.176"/>
    <n v="0"/>
    <s v="202570.176"/>
    <n v="0"/>
    <b v="0"/>
    <b v="1"/>
  </r>
  <r>
    <s v="C"/>
    <s v="A"/>
    <n v="20180101"/>
    <n v="2018"/>
    <n v="52"/>
    <x v="4"/>
    <n v="180"/>
    <s v="COD"/>
    <x v="1"/>
    <s v="M"/>
    <s v="Import"/>
    <n v="504"/>
    <s v="MAR"/>
    <x v="43"/>
    <n v="0"/>
    <s v="W00"/>
    <s v="World"/>
    <s v="H4"/>
    <s v="HS"/>
    <b v="1"/>
    <n v="310530"/>
    <s v="Fertilizers, mineral or chemical diammonium hydrogenorthophosphate (diammonium phosphate)"/>
    <s v="DAP"/>
    <s v="P-fertilizers"/>
    <x v="8"/>
    <x v="2"/>
    <b v="1"/>
    <s v="C00"/>
    <s v="TOTAL CPC"/>
    <n v="0"/>
    <n v="0"/>
    <s v="TOTAL MOT"/>
    <n v="8"/>
    <s v="kg"/>
    <n v="273206"/>
    <b v="0"/>
    <n v="8"/>
    <s v="kg"/>
    <n v="273206"/>
    <b v="0"/>
    <n v="273206"/>
    <b v="0"/>
    <n v="0"/>
    <b v="0"/>
    <s v="172573.053"/>
    <n v="0"/>
    <s v="172573.053"/>
    <n v="0"/>
    <b v="0"/>
    <b v="1"/>
  </r>
  <r>
    <s v="C"/>
    <s v="A"/>
    <n v="20180101"/>
    <n v="2018"/>
    <n v="52"/>
    <x v="4"/>
    <n v="180"/>
    <s v="COD"/>
    <x v="1"/>
    <s v="M"/>
    <s v="Import"/>
    <n v="643"/>
    <s v="RUS"/>
    <x v="9"/>
    <n v="0"/>
    <s v="W00"/>
    <s v="World"/>
    <s v="H4"/>
    <s v="HS"/>
    <b v="1"/>
    <n v="310530"/>
    <s v="Fertilizers, mineral or chemical diammonium hydrogenorthophosphate (diammonium phosphate)"/>
    <s v="DAP"/>
    <s v="P-fertilizers"/>
    <x v="8"/>
    <x v="2"/>
    <b v="1"/>
    <s v="C00"/>
    <s v="TOTAL CPC"/>
    <n v="0"/>
    <n v="0"/>
    <s v="TOTAL MOT"/>
    <n v="8"/>
    <s v="kg"/>
    <n v="49859"/>
    <b v="0"/>
    <n v="8"/>
    <s v="kg"/>
    <n v="49859"/>
    <b v="0"/>
    <n v="49859"/>
    <b v="0"/>
    <n v="0"/>
    <b v="0"/>
    <s v="29997.123"/>
    <n v="0"/>
    <s v="29997.123"/>
    <n v="0"/>
    <b v="0"/>
    <b v="1"/>
  </r>
  <r>
    <s v="C"/>
    <s v="A"/>
    <n v="20180101"/>
    <n v="2018"/>
    <n v="52"/>
    <x v="4"/>
    <n v="562"/>
    <s v="NER"/>
    <x v="0"/>
    <s v="M"/>
    <s v="Import"/>
    <n v="0"/>
    <s v="W00"/>
    <x v="0"/>
    <n v="0"/>
    <s v="W00"/>
    <s v="World"/>
    <s v="H5"/>
    <s v="HS"/>
    <b v="1"/>
    <n v="310530"/>
    <s v="Fertilizers, mineral or chemical diammonium hydrogenorthophosphate (diammonium phosphate)"/>
    <s v="DAP"/>
    <s v="P-fertilizers"/>
    <x v="8"/>
    <x v="2"/>
    <b v="1"/>
    <s v="C00"/>
    <s v="TOTAL CPC"/>
    <n v="0"/>
    <n v="0"/>
    <s v="TOTAL MOT"/>
    <n v="8"/>
    <s v="kg"/>
    <n v="15000"/>
    <b v="0"/>
    <n v="8"/>
    <s v="kg"/>
    <n v="15000"/>
    <b v="0"/>
    <n v="15000"/>
    <b v="0"/>
    <n v="0"/>
    <b v="0"/>
    <s v="1288.39"/>
    <m/>
    <s v="1288.39"/>
    <n v="0"/>
    <b v="0"/>
    <b v="1"/>
  </r>
  <r>
    <s v="C"/>
    <s v="A"/>
    <n v="20180101"/>
    <n v="2018"/>
    <n v="52"/>
    <x v="4"/>
    <n v="562"/>
    <s v="NER"/>
    <x v="0"/>
    <s v="M"/>
    <s v="Import"/>
    <n v="204"/>
    <s v="BEN"/>
    <x v="2"/>
    <n v="0"/>
    <s v="W00"/>
    <s v="World"/>
    <s v="H5"/>
    <s v="HS"/>
    <b v="1"/>
    <n v="310530"/>
    <s v="Fertilizers, mineral or chemical diammonium hydrogenorthophosphate (diammonium phosphate)"/>
    <s v="DAP"/>
    <s v="P-fertilizers"/>
    <x v="8"/>
    <x v="2"/>
    <b v="1"/>
    <s v="C00"/>
    <s v="TOTAL CPC"/>
    <n v="0"/>
    <n v="0"/>
    <s v="TOTAL MOT"/>
    <n v="8"/>
    <s v="kg"/>
    <n v="15000"/>
    <b v="0"/>
    <n v="8"/>
    <s v="kg"/>
    <n v="15000"/>
    <b v="0"/>
    <n v="15000"/>
    <b v="0"/>
    <n v="0"/>
    <b v="0"/>
    <s v="1288.39"/>
    <m/>
    <s v="1288.39"/>
    <n v="0"/>
    <b v="1"/>
    <b v="0"/>
  </r>
  <r>
    <s v="C"/>
    <s v="A"/>
    <n v="20180101"/>
    <n v="2018"/>
    <n v="52"/>
    <x v="4"/>
    <n v="180"/>
    <s v="COD"/>
    <x v="1"/>
    <s v="M"/>
    <s v="Import"/>
    <n v="0"/>
    <s v="W00"/>
    <x v="0"/>
    <n v="0"/>
    <s v="W00"/>
    <s v="World"/>
    <s v="H4"/>
    <s v="HS"/>
    <b v="1"/>
    <n v="310540"/>
    <s v="Fertilizers, mineral or chemical ammonium dihydrogenorthophosphate (monoammonium phosphate) and mixtures thereof with diammonium hydrogenorthophosphate (diammonium phosphate)"/>
    <s v="MAP"/>
    <s v="P-fertilizers"/>
    <x v="7"/>
    <x v="2"/>
    <b v="1"/>
    <s v="C00"/>
    <s v="TOTAL CPC"/>
    <n v="0"/>
    <n v="0"/>
    <s v="TOTAL MOT"/>
    <n v="8"/>
    <s v="kg"/>
    <n v="102939"/>
    <b v="0"/>
    <n v="8"/>
    <s v="kg"/>
    <n v="102939"/>
    <b v="0"/>
    <n v="102939"/>
    <b v="0"/>
    <n v="0"/>
    <b v="0"/>
    <s v="79417.486"/>
    <n v="0"/>
    <s v="79417.486"/>
    <n v="0"/>
    <b v="0"/>
    <b v="1"/>
  </r>
  <r>
    <s v="C"/>
    <s v="A"/>
    <n v="20180101"/>
    <n v="2018"/>
    <n v="52"/>
    <x v="4"/>
    <n v="180"/>
    <s v="COD"/>
    <x v="1"/>
    <s v="M"/>
    <s v="Import"/>
    <n v="710"/>
    <s v="ZAF"/>
    <x v="30"/>
    <n v="0"/>
    <s v="W00"/>
    <s v="World"/>
    <s v="H4"/>
    <s v="HS"/>
    <b v="1"/>
    <n v="310540"/>
    <s v="Fertilizers, mineral or chemical ammonium dihydrogenorthophosphate (monoammonium phosphate) and mixtures thereof with diammonium hydrogenorthophosphate (diammonium phosphate)"/>
    <s v="MAP"/>
    <s v="P-fertilizers"/>
    <x v="7"/>
    <x v="2"/>
    <b v="1"/>
    <s v="C00"/>
    <s v="TOTAL CPC"/>
    <n v="0"/>
    <n v="0"/>
    <s v="TOTAL MOT"/>
    <n v="8"/>
    <s v="kg"/>
    <n v="101250"/>
    <b v="0"/>
    <n v="8"/>
    <s v="kg"/>
    <n v="101250"/>
    <b v="0"/>
    <n v="101250"/>
    <b v="0"/>
    <n v="0"/>
    <b v="0"/>
    <s v="74342.78"/>
    <n v="0"/>
    <s v="74342.78"/>
    <n v="0"/>
    <b v="0"/>
    <b v="1"/>
  </r>
  <r>
    <s v="C"/>
    <s v="A"/>
    <n v="20180101"/>
    <n v="2018"/>
    <n v="52"/>
    <x v="4"/>
    <n v="180"/>
    <s v="COD"/>
    <x v="1"/>
    <s v="M"/>
    <s v="Import"/>
    <n v="800"/>
    <s v="UGA"/>
    <x v="34"/>
    <n v="0"/>
    <s v="W00"/>
    <s v="World"/>
    <s v="H4"/>
    <s v="HS"/>
    <b v="1"/>
    <n v="310540"/>
    <s v="Fertilizers, mineral or chemical ammonium dihydrogenorthophosphate (monoammonium phosphate) and mixtures thereof with diammonium hydrogenorthophosphate (diammonium phosphate)"/>
    <s v="MAP"/>
    <s v="P-fertilizers"/>
    <x v="7"/>
    <x v="2"/>
    <b v="1"/>
    <s v="C00"/>
    <s v="TOTAL CPC"/>
    <n v="0"/>
    <n v="0"/>
    <s v="TOTAL MOT"/>
    <n v="8"/>
    <s v="kg"/>
    <n v="1689"/>
    <b v="0"/>
    <n v="8"/>
    <s v="kg"/>
    <n v="1689"/>
    <b v="0"/>
    <n v="1689"/>
    <b v="0"/>
    <n v="0"/>
    <b v="0"/>
    <s v="5074.707"/>
    <n v="0"/>
    <s v="5074.707"/>
    <n v="0"/>
    <b v="0"/>
    <b v="1"/>
  </r>
  <r>
    <s v="C"/>
    <s v="A"/>
    <n v="20180101"/>
    <n v="2018"/>
    <n v="52"/>
    <x v="4"/>
    <n v="180"/>
    <s v="COD"/>
    <x v="1"/>
    <s v="M"/>
    <s v="Import"/>
    <n v="0"/>
    <s v="W00"/>
    <x v="0"/>
    <n v="0"/>
    <s v="W00"/>
    <s v="World"/>
    <s v="H4"/>
    <s v="HS"/>
    <b v="1"/>
    <n v="310559"/>
    <s v="Fertilizers, mineral or chemical containing the two fertilizing elements nitrogen and phosphorus, other than nitrates and phosphates"/>
    <s v="NP"/>
    <s v="NPKs"/>
    <x v="6"/>
    <x v="2"/>
    <b v="1"/>
    <s v="C00"/>
    <s v="TOTAL CPC"/>
    <n v="0"/>
    <n v="0"/>
    <s v="TOTAL MOT"/>
    <n v="8"/>
    <s v="kg"/>
    <n v="32939"/>
    <b v="0"/>
    <n v="8"/>
    <s v="kg"/>
    <n v="32939"/>
    <b v="0"/>
    <n v="32939"/>
    <b v="0"/>
    <n v="0"/>
    <b v="0"/>
    <s v="23315.654"/>
    <n v="0"/>
    <s v="23315.654"/>
    <n v="0"/>
    <b v="0"/>
    <b v="1"/>
  </r>
  <r>
    <s v="C"/>
    <s v="A"/>
    <n v="20180101"/>
    <n v="2018"/>
    <n v="52"/>
    <x v="4"/>
    <n v="180"/>
    <s v="COD"/>
    <x v="1"/>
    <s v="M"/>
    <s v="Import"/>
    <n v="646"/>
    <s v="RWA"/>
    <x v="28"/>
    <n v="0"/>
    <s v="W00"/>
    <s v="World"/>
    <s v="H4"/>
    <s v="HS"/>
    <b v="1"/>
    <n v="310559"/>
    <s v="Fertilizers, mineral or chemical containing the two fertilizing elements nitrogen and phosphorus, other than nitrates and phosphates"/>
    <s v="NP"/>
    <s v="NPKs"/>
    <x v="6"/>
    <x v="2"/>
    <b v="1"/>
    <s v="C00"/>
    <s v="TOTAL CPC"/>
    <n v="0"/>
    <n v="0"/>
    <s v="TOTAL MOT"/>
    <n v="8"/>
    <s v="kg"/>
    <n v="259"/>
    <b v="0"/>
    <n v="8"/>
    <s v="kg"/>
    <n v="259"/>
    <b v="0"/>
    <n v="259"/>
    <b v="0"/>
    <n v="0"/>
    <b v="0"/>
    <s v="294.256"/>
    <n v="0"/>
    <s v="294.256"/>
    <n v="0"/>
    <b v="0"/>
    <b v="1"/>
  </r>
  <r>
    <s v="C"/>
    <s v="A"/>
    <n v="20180101"/>
    <n v="2018"/>
    <n v="52"/>
    <x v="4"/>
    <n v="180"/>
    <s v="COD"/>
    <x v="1"/>
    <s v="M"/>
    <s v="Import"/>
    <n v="710"/>
    <s v="ZAF"/>
    <x v="30"/>
    <n v="0"/>
    <s v="W00"/>
    <s v="World"/>
    <s v="H4"/>
    <s v="HS"/>
    <b v="1"/>
    <n v="310559"/>
    <s v="Fertilizers, mineral or chemical containing the two fertilizing elements nitrogen and phosphorus, other than nitrates and phosphates"/>
    <s v="NP"/>
    <s v="NPKs"/>
    <x v="6"/>
    <x v="2"/>
    <b v="1"/>
    <s v="C00"/>
    <s v="TOTAL CPC"/>
    <n v="0"/>
    <n v="0"/>
    <s v="TOTAL MOT"/>
    <n v="8"/>
    <s v="kg"/>
    <n v="32620"/>
    <b v="0"/>
    <n v="8"/>
    <s v="kg"/>
    <n v="32620"/>
    <b v="0"/>
    <n v="32620"/>
    <b v="0"/>
    <n v="0"/>
    <b v="0"/>
    <s v="22550.063"/>
    <n v="0"/>
    <s v="22550.063"/>
    <n v="0"/>
    <b v="0"/>
    <b v="1"/>
  </r>
  <r>
    <s v="C"/>
    <s v="A"/>
    <n v="20180101"/>
    <n v="2018"/>
    <n v="52"/>
    <x v="4"/>
    <n v="180"/>
    <s v="COD"/>
    <x v="1"/>
    <s v="M"/>
    <s v="Import"/>
    <n v="842"/>
    <s v="USA"/>
    <x v="15"/>
    <n v="0"/>
    <s v="W00"/>
    <s v="World"/>
    <s v="H4"/>
    <s v="HS"/>
    <b v="1"/>
    <n v="310559"/>
    <s v="Fertilizers, mineral or chemical containing the two fertilizing elements nitrogen and phosphorus, other than nitrates and phosphates"/>
    <s v="NP"/>
    <s v="NPKs"/>
    <x v="6"/>
    <x v="2"/>
    <b v="1"/>
    <s v="C00"/>
    <s v="TOTAL CPC"/>
    <n v="0"/>
    <n v="0"/>
    <s v="TOTAL MOT"/>
    <n v="8"/>
    <s v="kg"/>
    <n v="60"/>
    <b v="0"/>
    <n v="8"/>
    <s v="kg"/>
    <n v="60"/>
    <b v="0"/>
    <n v="60"/>
    <b v="0"/>
    <n v="0"/>
    <b v="0"/>
    <s v="471.334"/>
    <n v="0"/>
    <s v="471.334"/>
    <n v="0"/>
    <b v="0"/>
    <b v="1"/>
  </r>
  <r>
    <s v="C"/>
    <s v="A"/>
    <n v="20180101"/>
    <n v="2018"/>
    <n v="52"/>
    <x v="4"/>
    <n v="562"/>
    <s v="NER"/>
    <x v="0"/>
    <s v="M"/>
    <s v="Import"/>
    <n v="0"/>
    <s v="W00"/>
    <x v="0"/>
    <n v="0"/>
    <s v="W00"/>
    <s v="World"/>
    <s v="H5"/>
    <s v="HS"/>
    <b v="1"/>
    <n v="310559"/>
    <s v="Fertilizers, mineral or chemical containing the two fertilizing elements nitrogen and phosphorus, other than nitrates and phosphates"/>
    <s v="NP"/>
    <s v="NPKs"/>
    <x v="6"/>
    <x v="2"/>
    <b v="1"/>
    <s v="C00"/>
    <s v="TOTAL CPC"/>
    <n v="0"/>
    <n v="0"/>
    <s v="TOTAL MOT"/>
    <n v="8"/>
    <s v="kg"/>
    <n v="114000"/>
    <b v="0"/>
    <n v="8"/>
    <s v="kg"/>
    <n v="114000"/>
    <b v="0"/>
    <n v="114000"/>
    <b v="0"/>
    <n v="0"/>
    <b v="0"/>
    <s v="63161.36"/>
    <m/>
    <s v="63161.36"/>
    <n v="0"/>
    <b v="0"/>
    <b v="1"/>
  </r>
  <r>
    <s v="C"/>
    <s v="A"/>
    <n v="20180101"/>
    <n v="2018"/>
    <n v="52"/>
    <x v="4"/>
    <n v="562"/>
    <s v="NER"/>
    <x v="0"/>
    <s v="M"/>
    <s v="Import"/>
    <n v="504"/>
    <s v="MAR"/>
    <x v="43"/>
    <n v="0"/>
    <s v="W00"/>
    <s v="World"/>
    <s v="H5"/>
    <s v="HS"/>
    <b v="1"/>
    <n v="310559"/>
    <s v="Fertilizers, mineral or chemical containing the two fertilizing elements nitrogen and phosphorus, other than nitrates and phosphates"/>
    <s v="NP"/>
    <s v="NPKs"/>
    <x v="6"/>
    <x v="2"/>
    <b v="1"/>
    <s v="C00"/>
    <s v="TOTAL CPC"/>
    <n v="0"/>
    <n v="0"/>
    <s v="TOTAL MOT"/>
    <n v="8"/>
    <s v="kg"/>
    <n v="114000"/>
    <b v="0"/>
    <n v="8"/>
    <s v="kg"/>
    <n v="114000"/>
    <b v="0"/>
    <n v="114000"/>
    <b v="0"/>
    <n v="0"/>
    <b v="0"/>
    <s v="63161.36"/>
    <m/>
    <s v="63161.36"/>
    <n v="0"/>
    <b v="1"/>
    <b v="0"/>
  </r>
  <r>
    <s v="C"/>
    <s v="A"/>
    <n v="20180101"/>
    <n v="2018"/>
    <n v="52"/>
    <x v="4"/>
    <n v="562"/>
    <s v="NER"/>
    <x v="0"/>
    <s v="M"/>
    <s v="Import"/>
    <n v="0"/>
    <s v="W00"/>
    <x v="0"/>
    <n v="0"/>
    <s v="W00"/>
    <s v="World"/>
    <s v="H5"/>
    <s v="HS"/>
    <b v="1"/>
    <n v="310560"/>
    <s v="Fertilizers, mineral or chemical containing the two fertilizing elements phosphorus and potassium"/>
    <s v="PK"/>
    <s v="NPKs"/>
    <x v="6"/>
    <x v="2"/>
    <b v="1"/>
    <s v="C00"/>
    <s v="TOTAL CPC"/>
    <n v="0"/>
    <n v="0"/>
    <s v="TOTAL MOT"/>
    <n v="8"/>
    <s v="kg"/>
    <n v="39000"/>
    <b v="0"/>
    <n v="8"/>
    <s v="kg"/>
    <n v="39000"/>
    <b v="0"/>
    <n v="39000"/>
    <b v="0"/>
    <n v="0"/>
    <b v="0"/>
    <s v="10835.93"/>
    <m/>
    <s v="10835.93"/>
    <n v="0"/>
    <b v="0"/>
    <b v="1"/>
  </r>
  <r>
    <s v="C"/>
    <s v="A"/>
    <n v="20180101"/>
    <n v="2018"/>
    <n v="52"/>
    <x v="4"/>
    <n v="562"/>
    <s v="NER"/>
    <x v="0"/>
    <s v="M"/>
    <s v="Import"/>
    <n v="566"/>
    <s v="NGA"/>
    <x v="8"/>
    <n v="0"/>
    <s v="W00"/>
    <s v="World"/>
    <s v="H5"/>
    <s v="HS"/>
    <b v="1"/>
    <n v="310560"/>
    <s v="Fertilizers, mineral or chemical containing the two fertilizing elements phosphorus and potassium"/>
    <s v="PK"/>
    <s v="NPKs"/>
    <x v="6"/>
    <x v="2"/>
    <b v="1"/>
    <s v="C00"/>
    <s v="TOTAL CPC"/>
    <n v="0"/>
    <n v="0"/>
    <s v="TOTAL MOT"/>
    <n v="8"/>
    <s v="kg"/>
    <n v="39000"/>
    <b v="0"/>
    <n v="8"/>
    <s v="kg"/>
    <n v="39000"/>
    <b v="0"/>
    <n v="39000"/>
    <b v="0"/>
    <n v="0"/>
    <b v="0"/>
    <s v="10835.93"/>
    <m/>
    <s v="10835.93"/>
    <n v="0"/>
    <b v="1"/>
    <b v="0"/>
  </r>
  <r>
    <s v="C"/>
    <s v="A"/>
    <n v="20180101"/>
    <n v="2018"/>
    <n v="52"/>
    <x v="4"/>
    <n v="180"/>
    <s v="COD"/>
    <x v="1"/>
    <s v="M"/>
    <s v="Import"/>
    <n v="0"/>
    <s v="W00"/>
    <x v="0"/>
    <n v="0"/>
    <s v="W00"/>
    <s v="World"/>
    <s v="H4"/>
    <s v="HS"/>
    <b v="1"/>
    <n v="310590"/>
    <s v="Fertilizers, mineral or chemical n.e.c. in heading no. 3105"/>
    <s v="Other NPK"/>
    <s v="NPKs"/>
    <x v="6"/>
    <x v="2"/>
    <b v="1"/>
    <s v="C00"/>
    <s v="TOTAL CPC"/>
    <n v="0"/>
    <n v="0"/>
    <s v="TOTAL MOT"/>
    <n v="8"/>
    <s v="kg"/>
    <n v="261917"/>
    <b v="0"/>
    <n v="8"/>
    <s v="kg"/>
    <n v="261917"/>
    <b v="0"/>
    <n v="261917"/>
    <b v="0"/>
    <n v="0"/>
    <b v="0"/>
    <s v="143964.175"/>
    <n v="0"/>
    <s v="143964.175"/>
    <n v="0"/>
    <b v="0"/>
    <b v="1"/>
  </r>
  <r>
    <s v="C"/>
    <s v="A"/>
    <n v="20180101"/>
    <n v="2018"/>
    <n v="52"/>
    <x v="4"/>
    <n v="180"/>
    <s v="COD"/>
    <x v="1"/>
    <s v="M"/>
    <s v="Import"/>
    <n v="24"/>
    <s v="AGO"/>
    <x v="17"/>
    <n v="0"/>
    <s v="W00"/>
    <s v="World"/>
    <s v="H4"/>
    <s v="HS"/>
    <b v="1"/>
    <n v="310590"/>
    <s v="Fertilizers, mineral or chemical n.e.c. in heading no. 3105"/>
    <s v="Other NPK"/>
    <s v="NPKs"/>
    <x v="6"/>
    <x v="2"/>
    <b v="1"/>
    <s v="C00"/>
    <s v="TOTAL CPC"/>
    <n v="0"/>
    <n v="0"/>
    <s v="TOTAL MOT"/>
    <n v="8"/>
    <s v="kg"/>
    <n v="115384"/>
    <b v="0"/>
    <n v="8"/>
    <s v="kg"/>
    <n v="115384"/>
    <b v="0"/>
    <n v="115384"/>
    <b v="0"/>
    <n v="0"/>
    <b v="0"/>
    <s v="20310.69"/>
    <n v="0"/>
    <s v="20310.69"/>
    <n v="0"/>
    <b v="0"/>
    <b v="1"/>
  </r>
  <r>
    <s v="C"/>
    <s v="A"/>
    <n v="20180101"/>
    <n v="2018"/>
    <n v="52"/>
    <x v="4"/>
    <n v="180"/>
    <s v="COD"/>
    <x v="1"/>
    <s v="M"/>
    <s v="Import"/>
    <n v="156"/>
    <s v="CHN"/>
    <x v="1"/>
    <n v="0"/>
    <s v="W00"/>
    <s v="World"/>
    <s v="H4"/>
    <s v="HS"/>
    <b v="1"/>
    <n v="310590"/>
    <s v="Fertilizers, mineral or chemical n.e.c. in heading no. 3105"/>
    <s v="Other NPK"/>
    <s v="NPKs"/>
    <x v="6"/>
    <x v="2"/>
    <b v="1"/>
    <s v="C00"/>
    <s v="TOTAL CPC"/>
    <n v="0"/>
    <n v="0"/>
    <s v="TOTAL MOT"/>
    <n v="8"/>
    <s v="kg"/>
    <n v="120"/>
    <b v="0"/>
    <n v="8"/>
    <s v="kg"/>
    <n v="120"/>
    <b v="0"/>
    <n v="120"/>
    <b v="0"/>
    <n v="0"/>
    <b v="0"/>
    <s v="99.089"/>
    <n v="0"/>
    <s v="99.089"/>
    <n v="0"/>
    <b v="0"/>
    <b v="1"/>
  </r>
  <r>
    <s v="C"/>
    <s v="A"/>
    <n v="20180101"/>
    <n v="2018"/>
    <n v="52"/>
    <x v="4"/>
    <n v="180"/>
    <s v="COD"/>
    <x v="1"/>
    <s v="M"/>
    <s v="Import"/>
    <n v="251"/>
    <s v="FRA"/>
    <x v="3"/>
    <n v="0"/>
    <s v="W00"/>
    <s v="World"/>
    <s v="H4"/>
    <s v="HS"/>
    <b v="1"/>
    <n v="310590"/>
    <s v="Fertilizers, mineral or chemical n.e.c. in heading no. 3105"/>
    <s v="Other NPK"/>
    <s v="NPKs"/>
    <x v="6"/>
    <x v="2"/>
    <b v="1"/>
    <s v="C00"/>
    <s v="TOTAL CPC"/>
    <n v="0"/>
    <n v="0"/>
    <s v="TOTAL MOT"/>
    <n v="8"/>
    <s v="kg"/>
    <n v="9000"/>
    <b v="0"/>
    <n v="8"/>
    <s v="kg"/>
    <n v="9000"/>
    <b v="0"/>
    <n v="9000"/>
    <b v="0"/>
    <n v="0"/>
    <b v="0"/>
    <s v="4394.569"/>
    <n v="0"/>
    <s v="4394.569"/>
    <n v="0"/>
    <b v="0"/>
    <b v="1"/>
  </r>
  <r>
    <s v="C"/>
    <s v="A"/>
    <n v="20180101"/>
    <n v="2018"/>
    <n v="52"/>
    <x v="4"/>
    <n v="180"/>
    <s v="COD"/>
    <x v="1"/>
    <s v="M"/>
    <s v="Import"/>
    <n v="276"/>
    <s v="DEU"/>
    <x v="4"/>
    <n v="0"/>
    <s v="W00"/>
    <s v="World"/>
    <s v="H4"/>
    <s v="HS"/>
    <b v="1"/>
    <n v="310590"/>
    <s v="Fertilizers, mineral or chemical n.e.c. in heading no. 3105"/>
    <s v="Other NPK"/>
    <s v="NPKs"/>
    <x v="6"/>
    <x v="2"/>
    <b v="1"/>
    <s v="C00"/>
    <s v="TOTAL CPC"/>
    <n v="0"/>
    <n v="0"/>
    <s v="TOTAL MOT"/>
    <n v="8"/>
    <s v="kg"/>
    <n v="5"/>
    <b v="0"/>
    <n v="8"/>
    <s v="kg"/>
    <n v="5"/>
    <b v="0"/>
    <n v="5"/>
    <b v="0"/>
    <n v="0"/>
    <b v="0"/>
    <s v="44.669"/>
    <n v="0"/>
    <s v="44.669"/>
    <n v="0"/>
    <b v="0"/>
    <b v="1"/>
  </r>
  <r>
    <s v="C"/>
    <s v="A"/>
    <n v="20180101"/>
    <n v="2018"/>
    <n v="52"/>
    <x v="4"/>
    <n v="180"/>
    <s v="COD"/>
    <x v="1"/>
    <s v="M"/>
    <s v="Import"/>
    <n v="528"/>
    <s v="NLD"/>
    <x v="7"/>
    <n v="0"/>
    <s v="W00"/>
    <s v="World"/>
    <s v="H4"/>
    <s v="HS"/>
    <b v="1"/>
    <n v="310590"/>
    <s v="Fertilizers, mineral or chemical n.e.c. in heading no. 3105"/>
    <s v="Other NPK"/>
    <s v="NPKs"/>
    <x v="6"/>
    <x v="2"/>
    <b v="1"/>
    <s v="C00"/>
    <s v="TOTAL CPC"/>
    <n v="0"/>
    <n v="0"/>
    <s v="TOTAL MOT"/>
    <n v="8"/>
    <s v="kg"/>
    <n v="2084"/>
    <b v="0"/>
    <n v="8"/>
    <s v="kg"/>
    <n v="2084"/>
    <b v="0"/>
    <n v="2084"/>
    <b v="0"/>
    <n v="0"/>
    <b v="0"/>
    <s v="7518.345"/>
    <n v="0"/>
    <s v="7518.345"/>
    <n v="0"/>
    <b v="0"/>
    <b v="1"/>
  </r>
  <r>
    <s v="C"/>
    <s v="A"/>
    <n v="20180101"/>
    <n v="2018"/>
    <n v="52"/>
    <x v="4"/>
    <n v="180"/>
    <s v="COD"/>
    <x v="1"/>
    <s v="M"/>
    <s v="Import"/>
    <n v="710"/>
    <s v="ZAF"/>
    <x v="30"/>
    <n v="0"/>
    <s v="W00"/>
    <s v="World"/>
    <s v="H4"/>
    <s v="HS"/>
    <b v="1"/>
    <n v="310590"/>
    <s v="Fertilizers, mineral or chemical n.e.c. in heading no. 3105"/>
    <s v="Other NPK"/>
    <s v="NPKs"/>
    <x v="6"/>
    <x v="2"/>
    <b v="1"/>
    <s v="C00"/>
    <s v="TOTAL CPC"/>
    <n v="0"/>
    <n v="0"/>
    <s v="TOTAL MOT"/>
    <n v="8"/>
    <s v="kg"/>
    <n v="8264"/>
    <b v="0"/>
    <n v="8"/>
    <s v="kg"/>
    <n v="8264"/>
    <b v="0"/>
    <n v="8264"/>
    <b v="0"/>
    <n v="0"/>
    <b v="0"/>
    <s v="10605.7"/>
    <n v="0"/>
    <s v="10605.7"/>
    <n v="0"/>
    <b v="0"/>
    <b v="1"/>
  </r>
  <r>
    <s v="C"/>
    <s v="A"/>
    <n v="20180101"/>
    <n v="2018"/>
    <n v="52"/>
    <x v="4"/>
    <n v="180"/>
    <s v="COD"/>
    <x v="1"/>
    <s v="M"/>
    <s v="Import"/>
    <n v="788"/>
    <s v="TUN"/>
    <x v="45"/>
    <n v="0"/>
    <s v="W00"/>
    <s v="World"/>
    <s v="H4"/>
    <s v="HS"/>
    <b v="1"/>
    <n v="310590"/>
    <s v="Fertilizers, mineral or chemical n.e.c. in heading no. 3105"/>
    <s v="Other NPK"/>
    <s v="NPKs"/>
    <x v="6"/>
    <x v="2"/>
    <b v="1"/>
    <s v="C00"/>
    <s v="TOTAL CPC"/>
    <n v="0"/>
    <n v="0"/>
    <s v="TOTAL MOT"/>
    <n v="8"/>
    <s v="kg"/>
    <n v="60"/>
    <b v="0"/>
    <n v="8"/>
    <s v="kg"/>
    <n v="60"/>
    <b v="0"/>
    <n v="60"/>
    <b v="0"/>
    <n v="0"/>
    <b v="0"/>
    <s v="167.901"/>
    <n v="0"/>
    <s v="167.901"/>
    <n v="0"/>
    <b v="0"/>
    <b v="1"/>
  </r>
  <r>
    <s v="C"/>
    <s v="A"/>
    <n v="20180101"/>
    <n v="2018"/>
    <n v="52"/>
    <x v="4"/>
    <n v="180"/>
    <s v="COD"/>
    <x v="1"/>
    <s v="M"/>
    <s v="Import"/>
    <n v="894"/>
    <s v="ZMB"/>
    <x v="39"/>
    <n v="0"/>
    <s v="W00"/>
    <s v="World"/>
    <s v="H4"/>
    <s v="HS"/>
    <b v="1"/>
    <n v="310590"/>
    <s v="Fertilizers, mineral or chemical n.e.c. in heading no. 3105"/>
    <s v="Other NPK"/>
    <s v="NPKs"/>
    <x v="6"/>
    <x v="2"/>
    <b v="1"/>
    <s v="C00"/>
    <s v="TOTAL CPC"/>
    <n v="0"/>
    <n v="0"/>
    <s v="TOTAL MOT"/>
    <n v="8"/>
    <s v="kg"/>
    <n v="127000"/>
    <b v="0"/>
    <n v="8"/>
    <s v="kg"/>
    <n v="127000"/>
    <b v="0"/>
    <n v="127000"/>
    <b v="0"/>
    <n v="0"/>
    <b v="0"/>
    <s v="100823.211"/>
    <n v="0"/>
    <s v="100823.211"/>
    <n v="0"/>
    <b v="0"/>
    <b v="1"/>
  </r>
  <r>
    <s v="C"/>
    <s v="A"/>
    <n v="20180101"/>
    <n v="2018"/>
    <n v="52"/>
    <x v="4"/>
    <n v="562"/>
    <s v="NER"/>
    <x v="0"/>
    <s v="M"/>
    <s v="Import"/>
    <n v="0"/>
    <s v="W00"/>
    <x v="0"/>
    <n v="0"/>
    <s v="W00"/>
    <s v="World"/>
    <s v="H5"/>
    <s v="HS"/>
    <b v="1"/>
    <n v="310590"/>
    <s v="Fertilizers, mineral or chemical n.e.c. in heading no. 3105"/>
    <s v="Other NPK"/>
    <s v="NPKs"/>
    <x v="6"/>
    <x v="2"/>
    <b v="1"/>
    <s v="C00"/>
    <s v="TOTAL CPC"/>
    <n v="0"/>
    <n v="0"/>
    <s v="TOTAL MOT"/>
    <n v="8"/>
    <s v="kg"/>
    <n v="1689941"/>
    <b v="0"/>
    <n v="8"/>
    <s v="kg"/>
    <n v="1689941"/>
    <b v="0"/>
    <n v="1689941"/>
    <b v="0"/>
    <n v="0"/>
    <b v="0"/>
    <s v="473106.43"/>
    <m/>
    <s v="473106.43"/>
    <n v="0"/>
    <b v="0"/>
    <b v="1"/>
  </r>
  <r>
    <s v="C"/>
    <s v="A"/>
    <n v="20180101"/>
    <n v="2018"/>
    <n v="52"/>
    <x v="4"/>
    <n v="562"/>
    <s v="NER"/>
    <x v="0"/>
    <s v="M"/>
    <s v="Import"/>
    <n v="566"/>
    <s v="NGA"/>
    <x v="8"/>
    <n v="0"/>
    <s v="W00"/>
    <s v="World"/>
    <s v="H5"/>
    <s v="HS"/>
    <b v="1"/>
    <n v="310590"/>
    <s v="Fertilizers, mineral or chemical n.e.c. in heading no. 3105"/>
    <s v="Other NPK"/>
    <s v="NPKs"/>
    <x v="6"/>
    <x v="2"/>
    <b v="1"/>
    <s v="C00"/>
    <s v="TOTAL CPC"/>
    <n v="0"/>
    <n v="0"/>
    <s v="TOTAL MOT"/>
    <n v="8"/>
    <s v="kg"/>
    <n v="1684700"/>
    <b v="0"/>
    <n v="8"/>
    <s v="kg"/>
    <n v="1684700"/>
    <b v="0"/>
    <n v="1684700"/>
    <b v="0"/>
    <n v="0"/>
    <b v="0"/>
    <s v="455163.51"/>
    <m/>
    <s v="455163.51"/>
    <n v="0"/>
    <b v="1"/>
    <b v="0"/>
  </r>
  <r>
    <s v="C"/>
    <s v="A"/>
    <n v="20180101"/>
    <n v="2018"/>
    <n v="52"/>
    <x v="4"/>
    <n v="562"/>
    <s v="NER"/>
    <x v="0"/>
    <s v="M"/>
    <s v="Import"/>
    <n v="792"/>
    <s v="TUR"/>
    <x v="33"/>
    <n v="0"/>
    <s v="W00"/>
    <s v="World"/>
    <s v="H5"/>
    <s v="HS"/>
    <b v="1"/>
    <n v="310590"/>
    <s v="Fertilizers, mineral or chemical n.e.c. in heading no. 3105"/>
    <s v="Other NPK"/>
    <s v="NPKs"/>
    <x v="6"/>
    <x v="2"/>
    <b v="1"/>
    <s v="C00"/>
    <s v="TOTAL CPC"/>
    <n v="0"/>
    <n v="0"/>
    <s v="TOTAL MOT"/>
    <n v="8"/>
    <s v="kg"/>
    <n v="18"/>
    <b v="0"/>
    <n v="8"/>
    <s v="kg"/>
    <n v="18"/>
    <b v="0"/>
    <n v="18"/>
    <b v="0"/>
    <n v="0"/>
    <b v="0"/>
    <s v="5621.25"/>
    <m/>
    <s v="5621.25"/>
    <n v="0"/>
    <b v="1"/>
    <b v="0"/>
  </r>
  <r>
    <s v="C"/>
    <s v="A"/>
    <n v="20180101"/>
    <n v="2018"/>
    <n v="52"/>
    <x v="4"/>
    <n v="562"/>
    <s v="NER"/>
    <x v="0"/>
    <s v="M"/>
    <s v="Import"/>
    <n v="854"/>
    <s v="BFA"/>
    <x v="16"/>
    <n v="0"/>
    <s v="W00"/>
    <s v="World"/>
    <s v="H5"/>
    <s v="HS"/>
    <b v="1"/>
    <n v="310590"/>
    <s v="Fertilizers, mineral or chemical n.e.c. in heading no. 3105"/>
    <s v="Other NPK"/>
    <s v="NPKs"/>
    <x v="6"/>
    <x v="2"/>
    <b v="1"/>
    <s v="C00"/>
    <s v="TOTAL CPC"/>
    <n v="0"/>
    <n v="0"/>
    <s v="TOTAL MOT"/>
    <n v="8"/>
    <s v="kg"/>
    <n v="5223"/>
    <b v="0"/>
    <n v="8"/>
    <s v="kg"/>
    <n v="5223"/>
    <b v="0"/>
    <n v="5223"/>
    <b v="0"/>
    <n v="0"/>
    <b v="0"/>
    <s v="12321.67"/>
    <m/>
    <s v="12321.67"/>
    <n v="0"/>
    <b v="1"/>
    <b v="0"/>
  </r>
  <r>
    <s v="C"/>
    <s v="A"/>
    <n v="20170101"/>
    <n v="2017"/>
    <n v="52"/>
    <x v="5"/>
    <n v="180"/>
    <s v="COD"/>
    <x v="1"/>
    <s v="M"/>
    <s v="Import"/>
    <n v="0"/>
    <s v="W00"/>
    <x v="0"/>
    <n v="0"/>
    <s v="W00"/>
    <s v="World"/>
    <s v="H4"/>
    <s v="HS"/>
    <b v="1"/>
    <n v="31"/>
    <s v="Fertilizers"/>
    <s v="Fertilizers"/>
    <s v="Others"/>
    <x v="0"/>
    <x v="0"/>
    <b v="0"/>
    <s v="C00"/>
    <s v="TOTAL CPC"/>
    <n v="0"/>
    <n v="0"/>
    <s v="TOTAL MOT"/>
    <n v="-1"/>
    <s v="N/A"/>
    <n v="0"/>
    <b v="0"/>
    <n v="-1"/>
    <s v="N/A"/>
    <n v="0"/>
    <b v="0"/>
    <n v="0"/>
    <b v="1"/>
    <n v="0"/>
    <b v="0"/>
    <s v="45801127.047"/>
    <n v="0"/>
    <s v="45801127.047"/>
    <n v="4"/>
    <b v="0"/>
    <b v="1"/>
  </r>
  <r>
    <s v="C"/>
    <s v="A"/>
    <n v="20170101"/>
    <n v="2017"/>
    <n v="52"/>
    <x v="5"/>
    <n v="180"/>
    <s v="COD"/>
    <x v="1"/>
    <s v="M"/>
    <s v="Import"/>
    <n v="20"/>
    <s v="AND"/>
    <x v="56"/>
    <n v="0"/>
    <s v="W00"/>
    <s v="World"/>
    <s v="H4"/>
    <s v="HS"/>
    <b v="1"/>
    <n v="31"/>
    <s v="Fertilizers"/>
    <s v="Fertilizers"/>
    <s v="Others"/>
    <x v="0"/>
    <x v="0"/>
    <b v="0"/>
    <s v="C00"/>
    <s v="TOTAL CPC"/>
    <n v="0"/>
    <n v="0"/>
    <s v="TOTAL MOT"/>
    <n v="-1"/>
    <s v="N/A"/>
    <n v="0"/>
    <b v="0"/>
    <n v="-1"/>
    <s v="N/A"/>
    <n v="0"/>
    <b v="0"/>
    <n v="0"/>
    <b v="0"/>
    <n v="0"/>
    <b v="0"/>
    <s v="787.187"/>
    <n v="0"/>
    <s v="787.187"/>
    <n v="0"/>
    <b v="0"/>
    <b v="1"/>
  </r>
  <r>
    <s v="C"/>
    <s v="A"/>
    <n v="20170101"/>
    <n v="2017"/>
    <n v="52"/>
    <x v="5"/>
    <n v="180"/>
    <s v="COD"/>
    <x v="1"/>
    <s v="M"/>
    <s v="Import"/>
    <n v="24"/>
    <s v="AGO"/>
    <x v="17"/>
    <n v="0"/>
    <s v="W00"/>
    <s v="World"/>
    <s v="H4"/>
    <s v="HS"/>
    <b v="1"/>
    <n v="31"/>
    <s v="Fertilizers"/>
    <s v="Fertilizers"/>
    <s v="Others"/>
    <x v="0"/>
    <x v="0"/>
    <b v="0"/>
    <s v="C00"/>
    <s v="TOTAL CPC"/>
    <n v="0"/>
    <n v="0"/>
    <s v="TOTAL MOT"/>
    <n v="-1"/>
    <s v="N/A"/>
    <n v="0"/>
    <b v="0"/>
    <n v="-1"/>
    <s v="N/A"/>
    <n v="0"/>
    <b v="0"/>
    <n v="0"/>
    <b v="0"/>
    <n v="0"/>
    <b v="0"/>
    <s v="88072.671"/>
    <n v="0"/>
    <s v="88072.671"/>
    <n v="0"/>
    <b v="0"/>
    <b v="1"/>
  </r>
  <r>
    <s v="C"/>
    <s v="A"/>
    <n v="20170101"/>
    <n v="2017"/>
    <n v="52"/>
    <x v="5"/>
    <n v="180"/>
    <s v="COD"/>
    <x v="1"/>
    <s v="M"/>
    <s v="Import"/>
    <n v="56"/>
    <s v="BEL"/>
    <x v="18"/>
    <n v="0"/>
    <s v="W00"/>
    <s v="World"/>
    <s v="H4"/>
    <s v="HS"/>
    <b v="1"/>
    <n v="31"/>
    <s v="Fertilizers"/>
    <s v="Fertilizers"/>
    <s v="Others"/>
    <x v="0"/>
    <x v="0"/>
    <b v="0"/>
    <s v="C00"/>
    <s v="TOTAL CPC"/>
    <n v="0"/>
    <n v="0"/>
    <s v="TOTAL MOT"/>
    <n v="-1"/>
    <s v="N/A"/>
    <n v="0"/>
    <b v="0"/>
    <n v="-1"/>
    <s v="N/A"/>
    <n v="0"/>
    <b v="0"/>
    <n v="0"/>
    <b v="0"/>
    <n v="0"/>
    <b v="0"/>
    <s v="779628.653"/>
    <n v="0"/>
    <s v="779628.653"/>
    <n v="0"/>
    <b v="0"/>
    <b v="1"/>
  </r>
  <r>
    <s v="C"/>
    <s v="A"/>
    <n v="20170101"/>
    <n v="2017"/>
    <n v="52"/>
    <x v="5"/>
    <n v="180"/>
    <s v="COD"/>
    <x v="1"/>
    <s v="M"/>
    <s v="Import"/>
    <n v="112"/>
    <s v="BLR"/>
    <x v="19"/>
    <n v="0"/>
    <s v="W00"/>
    <s v="World"/>
    <s v="H4"/>
    <s v="HS"/>
    <b v="1"/>
    <n v="31"/>
    <s v="Fertilizers"/>
    <s v="Fertilizers"/>
    <s v="Others"/>
    <x v="0"/>
    <x v="0"/>
    <b v="0"/>
    <s v="C00"/>
    <s v="TOTAL CPC"/>
    <n v="0"/>
    <n v="0"/>
    <s v="TOTAL MOT"/>
    <n v="-1"/>
    <s v="N/A"/>
    <n v="0"/>
    <b v="0"/>
    <n v="-1"/>
    <s v="N/A"/>
    <n v="0"/>
    <b v="0"/>
    <n v="0"/>
    <b v="0"/>
    <n v="0"/>
    <b v="0"/>
    <s v="121788.686"/>
    <n v="0"/>
    <s v="121788.686"/>
    <n v="0"/>
    <b v="0"/>
    <b v="1"/>
  </r>
  <r>
    <s v="C"/>
    <s v="A"/>
    <n v="20170101"/>
    <n v="2017"/>
    <n v="52"/>
    <x v="5"/>
    <n v="180"/>
    <s v="COD"/>
    <x v="1"/>
    <s v="M"/>
    <s v="Import"/>
    <n v="156"/>
    <s v="CHN"/>
    <x v="1"/>
    <n v="0"/>
    <s v="W00"/>
    <s v="World"/>
    <s v="H4"/>
    <s v="HS"/>
    <b v="1"/>
    <n v="31"/>
    <s v="Fertilizers"/>
    <s v="Fertilizers"/>
    <s v="Others"/>
    <x v="0"/>
    <x v="0"/>
    <b v="0"/>
    <s v="C00"/>
    <s v="TOTAL CPC"/>
    <n v="0"/>
    <n v="0"/>
    <s v="TOTAL MOT"/>
    <n v="-1"/>
    <s v="N/A"/>
    <n v="0"/>
    <b v="0"/>
    <n v="-1"/>
    <s v="N/A"/>
    <n v="0"/>
    <b v="0"/>
    <n v="0"/>
    <b v="0"/>
    <n v="0"/>
    <b v="0"/>
    <s v="3679707.323"/>
    <n v="0"/>
    <s v="3679707.323"/>
    <n v="0"/>
    <b v="0"/>
    <b v="1"/>
  </r>
  <r>
    <s v="C"/>
    <s v="A"/>
    <n v="20170101"/>
    <n v="2017"/>
    <n v="52"/>
    <x v="5"/>
    <n v="180"/>
    <s v="COD"/>
    <x v="1"/>
    <s v="M"/>
    <s v="Import"/>
    <n v="246"/>
    <s v="FIN"/>
    <x v="57"/>
    <n v="0"/>
    <s v="W00"/>
    <s v="World"/>
    <s v="H4"/>
    <s v="HS"/>
    <b v="1"/>
    <n v="31"/>
    <s v="Fertilizers"/>
    <s v="Fertilizers"/>
    <s v="Others"/>
    <x v="0"/>
    <x v="0"/>
    <b v="0"/>
    <s v="C00"/>
    <s v="TOTAL CPC"/>
    <n v="0"/>
    <n v="0"/>
    <s v="TOTAL MOT"/>
    <n v="-1"/>
    <s v="N/A"/>
    <n v="0"/>
    <b v="0"/>
    <n v="-1"/>
    <s v="N/A"/>
    <n v="0"/>
    <b v="0"/>
    <n v="0"/>
    <b v="0"/>
    <n v="0"/>
    <b v="0"/>
    <s v="1973.19"/>
    <n v="0"/>
    <s v="1973.19"/>
    <n v="0"/>
    <b v="0"/>
    <b v="1"/>
  </r>
  <r>
    <s v="C"/>
    <s v="A"/>
    <n v="20170101"/>
    <n v="2017"/>
    <n v="52"/>
    <x v="5"/>
    <n v="180"/>
    <s v="COD"/>
    <x v="1"/>
    <s v="M"/>
    <s v="Import"/>
    <n v="251"/>
    <s v="FRA"/>
    <x v="3"/>
    <n v="0"/>
    <s v="W00"/>
    <s v="World"/>
    <s v="H4"/>
    <s v="HS"/>
    <b v="1"/>
    <n v="31"/>
    <s v="Fertilizers"/>
    <s v="Fertilizers"/>
    <s v="Others"/>
    <x v="0"/>
    <x v="0"/>
    <b v="0"/>
    <s v="C00"/>
    <s v="TOTAL CPC"/>
    <n v="0"/>
    <n v="0"/>
    <s v="TOTAL MOT"/>
    <n v="-1"/>
    <s v="N/A"/>
    <n v="0"/>
    <b v="0"/>
    <n v="-1"/>
    <s v="N/A"/>
    <n v="0"/>
    <b v="0"/>
    <n v="0"/>
    <b v="0"/>
    <n v="0"/>
    <b v="0"/>
    <s v="445450.502"/>
    <n v="0"/>
    <s v="445450.502"/>
    <n v="0"/>
    <b v="0"/>
    <b v="1"/>
  </r>
  <r>
    <s v="C"/>
    <s v="A"/>
    <n v="20170101"/>
    <n v="2017"/>
    <n v="52"/>
    <x v="5"/>
    <n v="180"/>
    <s v="COD"/>
    <x v="1"/>
    <s v="M"/>
    <s v="Import"/>
    <n v="276"/>
    <s v="DEU"/>
    <x v="4"/>
    <n v="0"/>
    <s v="W00"/>
    <s v="World"/>
    <s v="H4"/>
    <s v="HS"/>
    <b v="1"/>
    <n v="31"/>
    <s v="Fertilizers"/>
    <s v="Fertilizers"/>
    <s v="Others"/>
    <x v="0"/>
    <x v="0"/>
    <b v="0"/>
    <s v="C00"/>
    <s v="TOTAL CPC"/>
    <n v="0"/>
    <n v="0"/>
    <s v="TOTAL MOT"/>
    <n v="-1"/>
    <s v="N/A"/>
    <n v="0"/>
    <b v="0"/>
    <n v="-1"/>
    <s v="N/A"/>
    <n v="0"/>
    <b v="0"/>
    <n v="0"/>
    <b v="0"/>
    <n v="0"/>
    <b v="0"/>
    <s v="762430.4"/>
    <n v="0"/>
    <s v="762430.4"/>
    <n v="0"/>
    <b v="0"/>
    <b v="1"/>
  </r>
  <r>
    <s v="C"/>
    <s v="A"/>
    <n v="20170101"/>
    <n v="2017"/>
    <n v="52"/>
    <x v="5"/>
    <n v="180"/>
    <s v="COD"/>
    <x v="1"/>
    <s v="M"/>
    <s v="Import"/>
    <n v="404"/>
    <s v="KEN"/>
    <x v="22"/>
    <n v="0"/>
    <s v="W00"/>
    <s v="World"/>
    <s v="H4"/>
    <s v="HS"/>
    <b v="1"/>
    <n v="31"/>
    <s v="Fertilizers"/>
    <s v="Fertilizers"/>
    <s v="Others"/>
    <x v="0"/>
    <x v="0"/>
    <b v="0"/>
    <s v="C00"/>
    <s v="TOTAL CPC"/>
    <n v="0"/>
    <n v="0"/>
    <s v="TOTAL MOT"/>
    <n v="-1"/>
    <s v="N/A"/>
    <n v="0"/>
    <b v="0"/>
    <n v="-1"/>
    <s v="N/A"/>
    <n v="0"/>
    <b v="0"/>
    <n v="0"/>
    <b v="0"/>
    <n v="0"/>
    <b v="0"/>
    <s v="1794.826"/>
    <n v="0"/>
    <s v="1794.826"/>
    <n v="0"/>
    <b v="0"/>
    <b v="1"/>
  </r>
  <r>
    <s v="C"/>
    <s v="A"/>
    <n v="20170101"/>
    <n v="2017"/>
    <n v="52"/>
    <x v="5"/>
    <n v="180"/>
    <s v="COD"/>
    <x v="1"/>
    <s v="M"/>
    <s v="Import"/>
    <n v="440"/>
    <s v="LTU"/>
    <x v="24"/>
    <n v="0"/>
    <s v="W00"/>
    <s v="World"/>
    <s v="H4"/>
    <s v="HS"/>
    <b v="1"/>
    <n v="31"/>
    <s v="Fertilizers"/>
    <s v="Fertilizers"/>
    <s v="Others"/>
    <x v="0"/>
    <x v="0"/>
    <b v="0"/>
    <s v="C00"/>
    <s v="TOTAL CPC"/>
    <n v="0"/>
    <n v="0"/>
    <s v="TOTAL MOT"/>
    <n v="-1"/>
    <s v="N/A"/>
    <n v="0"/>
    <b v="0"/>
    <n v="-1"/>
    <s v="N/A"/>
    <n v="0"/>
    <b v="0"/>
    <n v="0"/>
    <b v="0"/>
    <n v="0"/>
    <b v="0"/>
    <s v="1470445.722"/>
    <n v="0"/>
    <s v="1470445.722"/>
    <n v="0"/>
    <b v="0"/>
    <b v="1"/>
  </r>
  <r>
    <s v="C"/>
    <s v="A"/>
    <n v="20170101"/>
    <n v="2017"/>
    <n v="52"/>
    <x v="5"/>
    <n v="180"/>
    <s v="COD"/>
    <x v="1"/>
    <s v="M"/>
    <s v="Import"/>
    <n v="504"/>
    <s v="MAR"/>
    <x v="43"/>
    <n v="0"/>
    <s v="W00"/>
    <s v="World"/>
    <s v="H4"/>
    <s v="HS"/>
    <b v="1"/>
    <n v="31"/>
    <s v="Fertilizers"/>
    <s v="Fertilizers"/>
    <s v="Others"/>
    <x v="0"/>
    <x v="0"/>
    <b v="0"/>
    <s v="C00"/>
    <s v="TOTAL CPC"/>
    <n v="0"/>
    <n v="0"/>
    <s v="TOTAL MOT"/>
    <n v="-1"/>
    <s v="N/A"/>
    <n v="0"/>
    <b v="0"/>
    <n v="-1"/>
    <s v="N/A"/>
    <n v="0"/>
    <b v="0"/>
    <n v="0"/>
    <b v="0"/>
    <n v="0"/>
    <b v="0"/>
    <s v="133777.171"/>
    <n v="0"/>
    <s v="133777.171"/>
    <n v="0"/>
    <b v="0"/>
    <b v="1"/>
  </r>
  <r>
    <s v="C"/>
    <s v="A"/>
    <n v="20170101"/>
    <n v="2017"/>
    <n v="52"/>
    <x v="5"/>
    <n v="180"/>
    <s v="COD"/>
    <x v="1"/>
    <s v="M"/>
    <s v="Import"/>
    <n v="508"/>
    <s v="MOZ"/>
    <x v="26"/>
    <n v="0"/>
    <s v="W00"/>
    <s v="World"/>
    <s v="H4"/>
    <s v="HS"/>
    <b v="1"/>
    <n v="31"/>
    <s v="Fertilizers"/>
    <s v="Fertilizers"/>
    <s v="Others"/>
    <x v="0"/>
    <x v="0"/>
    <b v="0"/>
    <s v="C00"/>
    <s v="TOTAL CPC"/>
    <n v="0"/>
    <n v="0"/>
    <s v="TOTAL MOT"/>
    <n v="-1"/>
    <s v="N/A"/>
    <n v="0"/>
    <b v="0"/>
    <n v="-1"/>
    <s v="N/A"/>
    <n v="0"/>
    <b v="0"/>
    <n v="0"/>
    <b v="0"/>
    <n v="0"/>
    <b v="0"/>
    <s v="1106197.73"/>
    <n v="0"/>
    <s v="1106197.73"/>
    <n v="0"/>
    <b v="0"/>
    <b v="1"/>
  </r>
  <r>
    <s v="C"/>
    <s v="A"/>
    <n v="20170101"/>
    <n v="2017"/>
    <n v="52"/>
    <x v="5"/>
    <n v="180"/>
    <s v="COD"/>
    <x v="1"/>
    <s v="M"/>
    <s v="Import"/>
    <n v="512"/>
    <s v="OMN"/>
    <x v="58"/>
    <n v="0"/>
    <s v="W00"/>
    <s v="World"/>
    <s v="H4"/>
    <s v="HS"/>
    <b v="1"/>
    <n v="31"/>
    <s v="Fertilizers"/>
    <s v="Fertilizers"/>
    <s v="Others"/>
    <x v="0"/>
    <x v="0"/>
    <b v="0"/>
    <s v="C00"/>
    <s v="TOTAL CPC"/>
    <n v="0"/>
    <n v="0"/>
    <s v="TOTAL MOT"/>
    <n v="-1"/>
    <s v="N/A"/>
    <n v="0"/>
    <b v="0"/>
    <n v="-1"/>
    <s v="N/A"/>
    <n v="0"/>
    <b v="0"/>
    <n v="0"/>
    <b v="0"/>
    <n v="0"/>
    <b v="0"/>
    <s v="160.648"/>
    <n v="0"/>
    <s v="160.648"/>
    <n v="0"/>
    <b v="0"/>
    <b v="1"/>
  </r>
  <r>
    <s v="C"/>
    <s v="A"/>
    <n v="20170101"/>
    <n v="2017"/>
    <n v="52"/>
    <x v="5"/>
    <n v="180"/>
    <s v="COD"/>
    <x v="1"/>
    <s v="M"/>
    <s v="Import"/>
    <n v="528"/>
    <s v="NLD"/>
    <x v="7"/>
    <n v="0"/>
    <s v="W00"/>
    <s v="World"/>
    <s v="H4"/>
    <s v="HS"/>
    <b v="1"/>
    <n v="31"/>
    <s v="Fertilizers"/>
    <s v="Fertilizers"/>
    <s v="Others"/>
    <x v="0"/>
    <x v="0"/>
    <b v="0"/>
    <s v="C00"/>
    <s v="TOTAL CPC"/>
    <n v="0"/>
    <n v="0"/>
    <s v="TOTAL MOT"/>
    <n v="-1"/>
    <s v="N/A"/>
    <n v="0"/>
    <b v="0"/>
    <n v="-1"/>
    <s v="N/A"/>
    <n v="0"/>
    <b v="0"/>
    <n v="0"/>
    <b v="0"/>
    <n v="0"/>
    <b v="0"/>
    <s v="20270.291"/>
    <n v="0"/>
    <s v="20270.291"/>
    <n v="0"/>
    <b v="0"/>
    <b v="1"/>
  </r>
  <r>
    <s v="C"/>
    <s v="A"/>
    <n v="20170101"/>
    <n v="2017"/>
    <n v="52"/>
    <x v="5"/>
    <n v="180"/>
    <s v="COD"/>
    <x v="1"/>
    <s v="M"/>
    <s v="Import"/>
    <n v="554"/>
    <s v="NZL"/>
    <x v="59"/>
    <n v="0"/>
    <s v="W00"/>
    <s v="World"/>
    <s v="H4"/>
    <s v="HS"/>
    <b v="1"/>
    <n v="31"/>
    <s v="Fertilizers"/>
    <s v="Fertilizers"/>
    <s v="Others"/>
    <x v="0"/>
    <x v="0"/>
    <b v="0"/>
    <s v="C00"/>
    <s v="TOTAL CPC"/>
    <n v="0"/>
    <n v="0"/>
    <s v="TOTAL MOT"/>
    <n v="-1"/>
    <s v="N/A"/>
    <n v="0"/>
    <b v="0"/>
    <n v="-1"/>
    <s v="N/A"/>
    <n v="0"/>
    <b v="0"/>
    <n v="0"/>
    <b v="0"/>
    <n v="0"/>
    <b v="0"/>
    <s v="2993.55"/>
    <n v="0"/>
    <s v="2993.55"/>
    <n v="0"/>
    <b v="0"/>
    <b v="1"/>
  </r>
  <r>
    <s v="C"/>
    <s v="A"/>
    <n v="20170101"/>
    <n v="2017"/>
    <n v="52"/>
    <x v="5"/>
    <n v="180"/>
    <s v="COD"/>
    <x v="1"/>
    <s v="M"/>
    <s v="Import"/>
    <n v="620"/>
    <s v="PRT"/>
    <x v="60"/>
    <n v="0"/>
    <s v="W00"/>
    <s v="World"/>
    <s v="H4"/>
    <s v="HS"/>
    <b v="1"/>
    <n v="31"/>
    <s v="Fertilizers"/>
    <s v="Fertilizers"/>
    <s v="Others"/>
    <x v="0"/>
    <x v="0"/>
    <b v="0"/>
    <s v="C00"/>
    <s v="TOTAL CPC"/>
    <n v="0"/>
    <n v="0"/>
    <s v="TOTAL MOT"/>
    <n v="-1"/>
    <s v="N/A"/>
    <n v="0"/>
    <b v="0"/>
    <n v="-1"/>
    <s v="N/A"/>
    <n v="0"/>
    <b v="0"/>
    <n v="0"/>
    <b v="0"/>
    <n v="0"/>
    <b v="0"/>
    <s v="1211.842"/>
    <n v="0"/>
    <s v="1211.842"/>
    <n v="0"/>
    <b v="0"/>
    <b v="1"/>
  </r>
  <r>
    <s v="C"/>
    <s v="A"/>
    <n v="20170101"/>
    <n v="2017"/>
    <n v="52"/>
    <x v="5"/>
    <n v="180"/>
    <s v="COD"/>
    <x v="1"/>
    <s v="M"/>
    <s v="Import"/>
    <n v="643"/>
    <s v="RUS"/>
    <x v="9"/>
    <n v="0"/>
    <s v="W00"/>
    <s v="World"/>
    <s v="H4"/>
    <s v="HS"/>
    <b v="1"/>
    <n v="31"/>
    <s v="Fertilizers"/>
    <s v="Fertilizers"/>
    <s v="Others"/>
    <x v="0"/>
    <x v="0"/>
    <b v="0"/>
    <s v="C00"/>
    <s v="TOTAL CPC"/>
    <n v="0"/>
    <n v="0"/>
    <s v="TOTAL MOT"/>
    <n v="-1"/>
    <s v="N/A"/>
    <n v="0"/>
    <b v="0"/>
    <n v="-1"/>
    <s v="N/A"/>
    <n v="0"/>
    <b v="0"/>
    <n v="0"/>
    <b v="0"/>
    <n v="0"/>
    <b v="0"/>
    <s v="11306235.767"/>
    <n v="0"/>
    <s v="11306235.767"/>
    <n v="0"/>
    <b v="0"/>
    <b v="1"/>
  </r>
  <r>
    <s v="C"/>
    <s v="A"/>
    <n v="20170101"/>
    <n v="2017"/>
    <n v="52"/>
    <x v="5"/>
    <n v="180"/>
    <s v="COD"/>
    <x v="1"/>
    <s v="M"/>
    <s v="Import"/>
    <n v="646"/>
    <s v="RWA"/>
    <x v="28"/>
    <n v="0"/>
    <s v="W00"/>
    <s v="World"/>
    <s v="H4"/>
    <s v="HS"/>
    <b v="1"/>
    <n v="31"/>
    <s v="Fertilizers"/>
    <s v="Fertilizers"/>
    <s v="Others"/>
    <x v="0"/>
    <x v="0"/>
    <b v="0"/>
    <s v="C00"/>
    <s v="TOTAL CPC"/>
    <n v="0"/>
    <n v="0"/>
    <s v="TOTAL MOT"/>
    <n v="-1"/>
    <s v="N/A"/>
    <n v="0"/>
    <b v="0"/>
    <n v="-1"/>
    <s v="N/A"/>
    <n v="0"/>
    <b v="0"/>
    <n v="0"/>
    <b v="0"/>
    <n v="0"/>
    <b v="0"/>
    <s v="341.795"/>
    <n v="0"/>
    <s v="341.795"/>
    <n v="0"/>
    <b v="0"/>
    <b v="1"/>
  </r>
  <r>
    <s v="C"/>
    <s v="A"/>
    <n v="20170101"/>
    <n v="2017"/>
    <n v="52"/>
    <x v="5"/>
    <n v="180"/>
    <s v="COD"/>
    <x v="1"/>
    <s v="M"/>
    <s v="Import"/>
    <n v="699"/>
    <s v="IND"/>
    <x v="11"/>
    <n v="0"/>
    <s v="W00"/>
    <s v="World"/>
    <s v="H4"/>
    <s v="HS"/>
    <b v="1"/>
    <n v="31"/>
    <s v="Fertilizers"/>
    <s v="Fertilizers"/>
    <s v="Others"/>
    <x v="0"/>
    <x v="0"/>
    <b v="0"/>
    <s v="C00"/>
    <s v="TOTAL CPC"/>
    <n v="0"/>
    <n v="0"/>
    <s v="TOTAL MOT"/>
    <n v="-1"/>
    <s v="N/A"/>
    <n v="0"/>
    <b v="0"/>
    <n v="-1"/>
    <s v="N/A"/>
    <n v="0"/>
    <b v="0"/>
    <n v="0"/>
    <b v="0"/>
    <n v="0"/>
    <b v="0"/>
    <s v="97173.929"/>
    <n v="0"/>
    <s v="97173.929"/>
    <n v="0"/>
    <b v="0"/>
    <b v="1"/>
  </r>
  <r>
    <s v="C"/>
    <s v="A"/>
    <n v="20170101"/>
    <n v="2017"/>
    <n v="52"/>
    <x v="5"/>
    <n v="180"/>
    <s v="COD"/>
    <x v="1"/>
    <s v="M"/>
    <s v="Import"/>
    <n v="704"/>
    <s v="VNM"/>
    <x v="29"/>
    <n v="0"/>
    <s v="W00"/>
    <s v="World"/>
    <s v="H4"/>
    <s v="HS"/>
    <b v="1"/>
    <n v="31"/>
    <s v="Fertilizers"/>
    <s v="Fertilizers"/>
    <s v="Others"/>
    <x v="0"/>
    <x v="0"/>
    <b v="0"/>
    <s v="C00"/>
    <s v="TOTAL CPC"/>
    <n v="0"/>
    <n v="0"/>
    <s v="TOTAL MOT"/>
    <n v="-1"/>
    <s v="N/A"/>
    <n v="0"/>
    <b v="0"/>
    <n v="-1"/>
    <s v="N/A"/>
    <n v="0"/>
    <b v="0"/>
    <n v="0"/>
    <b v="0"/>
    <n v="0"/>
    <b v="0"/>
    <s v="50490.018"/>
    <n v="0"/>
    <s v="50490.018"/>
    <n v="0"/>
    <b v="0"/>
    <b v="1"/>
  </r>
  <r>
    <s v="C"/>
    <s v="A"/>
    <n v="20170101"/>
    <n v="2017"/>
    <n v="52"/>
    <x v="5"/>
    <n v="180"/>
    <s v="COD"/>
    <x v="1"/>
    <s v="M"/>
    <s v="Import"/>
    <n v="710"/>
    <s v="ZAF"/>
    <x v="30"/>
    <n v="0"/>
    <s v="W00"/>
    <s v="World"/>
    <s v="H4"/>
    <s v="HS"/>
    <b v="1"/>
    <n v="31"/>
    <s v="Fertilizers"/>
    <s v="Fertilizers"/>
    <s v="Others"/>
    <x v="0"/>
    <x v="0"/>
    <b v="0"/>
    <s v="C00"/>
    <s v="TOTAL CPC"/>
    <n v="0"/>
    <n v="0"/>
    <s v="TOTAL MOT"/>
    <n v="-1"/>
    <s v="N/A"/>
    <n v="0"/>
    <b v="0"/>
    <n v="-1"/>
    <s v="N/A"/>
    <n v="0"/>
    <b v="0"/>
    <n v="0"/>
    <b v="1"/>
    <n v="0"/>
    <b v="0"/>
    <s v="21972977.436"/>
    <n v="0"/>
    <s v="21972977.436"/>
    <n v="4"/>
    <b v="0"/>
    <b v="1"/>
  </r>
  <r>
    <s v="C"/>
    <s v="A"/>
    <n v="20170101"/>
    <n v="2017"/>
    <n v="52"/>
    <x v="5"/>
    <n v="180"/>
    <s v="COD"/>
    <x v="1"/>
    <s v="M"/>
    <s v="Import"/>
    <n v="752"/>
    <s v="SWE"/>
    <x v="13"/>
    <n v="0"/>
    <s v="W00"/>
    <s v="World"/>
    <s v="H4"/>
    <s v="HS"/>
    <b v="1"/>
    <n v="31"/>
    <s v="Fertilizers"/>
    <s v="Fertilizers"/>
    <s v="Others"/>
    <x v="0"/>
    <x v="0"/>
    <b v="0"/>
    <s v="C00"/>
    <s v="TOTAL CPC"/>
    <n v="0"/>
    <n v="0"/>
    <s v="TOTAL MOT"/>
    <n v="-1"/>
    <s v="N/A"/>
    <n v="0"/>
    <b v="0"/>
    <n v="-1"/>
    <s v="N/A"/>
    <n v="0"/>
    <b v="0"/>
    <n v="0"/>
    <b v="0"/>
    <n v="0"/>
    <b v="0"/>
    <s v="579337.273"/>
    <n v="0"/>
    <s v="579337.273"/>
    <n v="0"/>
    <b v="0"/>
    <b v="1"/>
  </r>
  <r>
    <s v="C"/>
    <s v="A"/>
    <n v="20170101"/>
    <n v="2017"/>
    <n v="52"/>
    <x v="5"/>
    <n v="180"/>
    <s v="COD"/>
    <x v="1"/>
    <s v="M"/>
    <s v="Import"/>
    <n v="757"/>
    <s v="CHE"/>
    <x v="31"/>
    <n v="0"/>
    <s v="W00"/>
    <s v="World"/>
    <s v="H4"/>
    <s v="HS"/>
    <b v="1"/>
    <n v="31"/>
    <s v="Fertilizers"/>
    <s v="Fertilizers"/>
    <s v="Others"/>
    <x v="0"/>
    <x v="0"/>
    <b v="0"/>
    <s v="C00"/>
    <s v="TOTAL CPC"/>
    <n v="0"/>
    <n v="0"/>
    <s v="TOTAL MOT"/>
    <n v="-1"/>
    <s v="N/A"/>
    <n v="0"/>
    <b v="0"/>
    <n v="-1"/>
    <s v="N/A"/>
    <n v="0"/>
    <b v="0"/>
    <n v="0"/>
    <b v="0"/>
    <n v="0"/>
    <b v="0"/>
    <s v="5575.976"/>
    <n v="0"/>
    <s v="5575.976"/>
    <n v="0"/>
    <b v="0"/>
    <b v="1"/>
  </r>
  <r>
    <s v="C"/>
    <s v="A"/>
    <n v="20170101"/>
    <n v="2017"/>
    <n v="52"/>
    <x v="5"/>
    <n v="180"/>
    <s v="COD"/>
    <x v="1"/>
    <s v="M"/>
    <s v="Import"/>
    <n v="784"/>
    <s v="ARE"/>
    <x v="32"/>
    <n v="0"/>
    <s v="W00"/>
    <s v="World"/>
    <s v="H4"/>
    <s v="HS"/>
    <b v="1"/>
    <n v="31"/>
    <s v="Fertilizers"/>
    <s v="Fertilizers"/>
    <s v="Others"/>
    <x v="0"/>
    <x v="0"/>
    <b v="0"/>
    <s v="C00"/>
    <s v="TOTAL CPC"/>
    <n v="0"/>
    <n v="0"/>
    <s v="TOTAL MOT"/>
    <n v="-1"/>
    <s v="N/A"/>
    <n v="0"/>
    <b v="0"/>
    <n v="-1"/>
    <s v="N/A"/>
    <n v="0"/>
    <b v="0"/>
    <n v="0"/>
    <b v="0"/>
    <n v="0"/>
    <b v="0"/>
    <s v="12984.455"/>
    <n v="0"/>
    <s v="12984.455"/>
    <n v="0"/>
    <b v="0"/>
    <b v="1"/>
  </r>
  <r>
    <s v="C"/>
    <s v="A"/>
    <n v="20170101"/>
    <n v="2017"/>
    <n v="52"/>
    <x v="5"/>
    <n v="180"/>
    <s v="COD"/>
    <x v="1"/>
    <s v="M"/>
    <s v="Import"/>
    <n v="800"/>
    <s v="UGA"/>
    <x v="34"/>
    <n v="0"/>
    <s v="W00"/>
    <s v="World"/>
    <s v="H4"/>
    <s v="HS"/>
    <b v="1"/>
    <n v="31"/>
    <s v="Fertilizers"/>
    <s v="Fertilizers"/>
    <s v="Others"/>
    <x v="0"/>
    <x v="0"/>
    <b v="0"/>
    <s v="C00"/>
    <s v="TOTAL CPC"/>
    <n v="0"/>
    <n v="0"/>
    <s v="TOTAL MOT"/>
    <n v="-1"/>
    <s v="N/A"/>
    <n v="0"/>
    <b v="0"/>
    <n v="-1"/>
    <s v="N/A"/>
    <n v="0"/>
    <b v="0"/>
    <n v="0"/>
    <b v="0"/>
    <n v="0"/>
    <b v="0"/>
    <s v="17686.252"/>
    <n v="0"/>
    <s v="17686.252"/>
    <n v="0"/>
    <b v="0"/>
    <b v="1"/>
  </r>
  <r>
    <s v="C"/>
    <s v="A"/>
    <n v="20170101"/>
    <n v="2017"/>
    <n v="52"/>
    <x v="5"/>
    <n v="180"/>
    <s v="COD"/>
    <x v="1"/>
    <s v="M"/>
    <s v="Import"/>
    <n v="826"/>
    <s v="GBR"/>
    <x v="37"/>
    <n v="0"/>
    <s v="W00"/>
    <s v="World"/>
    <s v="H4"/>
    <s v="HS"/>
    <b v="1"/>
    <n v="31"/>
    <s v="Fertilizers"/>
    <s v="Fertilizers"/>
    <s v="Others"/>
    <x v="0"/>
    <x v="0"/>
    <b v="0"/>
    <s v="C00"/>
    <s v="TOTAL CPC"/>
    <n v="0"/>
    <n v="0"/>
    <s v="TOTAL MOT"/>
    <n v="-1"/>
    <s v="N/A"/>
    <n v="0"/>
    <b v="0"/>
    <n v="-1"/>
    <s v="N/A"/>
    <n v="0"/>
    <b v="0"/>
    <n v="0"/>
    <b v="0"/>
    <n v="0"/>
    <b v="0"/>
    <s v="24124.413"/>
    <n v="0"/>
    <s v="24124.413"/>
    <n v="0"/>
    <b v="0"/>
    <b v="1"/>
  </r>
  <r>
    <s v="C"/>
    <s v="A"/>
    <n v="20170101"/>
    <n v="2017"/>
    <n v="52"/>
    <x v="5"/>
    <n v="180"/>
    <s v="COD"/>
    <x v="1"/>
    <s v="M"/>
    <s v="Import"/>
    <n v="834"/>
    <s v="TZA"/>
    <x v="38"/>
    <n v="0"/>
    <s v="W00"/>
    <s v="World"/>
    <s v="H4"/>
    <s v="HS"/>
    <b v="1"/>
    <n v="31"/>
    <s v="Fertilizers"/>
    <s v="Fertilizers"/>
    <s v="Others"/>
    <x v="0"/>
    <x v="0"/>
    <b v="0"/>
    <s v="C00"/>
    <s v="TOTAL CPC"/>
    <n v="0"/>
    <n v="0"/>
    <s v="TOTAL MOT"/>
    <n v="-1"/>
    <s v="N/A"/>
    <n v="0"/>
    <b v="0"/>
    <n v="-1"/>
    <s v="N/A"/>
    <n v="0"/>
    <b v="0"/>
    <n v="0"/>
    <b v="0"/>
    <n v="0"/>
    <b v="0"/>
    <s v="591001.673"/>
    <n v="0"/>
    <s v="591001.673"/>
    <n v="0"/>
    <b v="0"/>
    <b v="1"/>
  </r>
  <r>
    <s v="C"/>
    <s v="A"/>
    <n v="20170101"/>
    <n v="2017"/>
    <n v="52"/>
    <x v="5"/>
    <n v="180"/>
    <s v="COD"/>
    <x v="1"/>
    <s v="M"/>
    <s v="Import"/>
    <n v="842"/>
    <s v="USA"/>
    <x v="15"/>
    <n v="0"/>
    <s v="W00"/>
    <s v="World"/>
    <s v="H4"/>
    <s v="HS"/>
    <b v="1"/>
    <n v="31"/>
    <s v="Fertilizers"/>
    <s v="Fertilizers"/>
    <s v="Others"/>
    <x v="0"/>
    <x v="0"/>
    <b v="0"/>
    <s v="C00"/>
    <s v="TOTAL CPC"/>
    <n v="0"/>
    <n v="0"/>
    <s v="TOTAL MOT"/>
    <n v="-1"/>
    <s v="N/A"/>
    <n v="0"/>
    <b v="0"/>
    <n v="-1"/>
    <s v="N/A"/>
    <n v="0"/>
    <b v="0"/>
    <n v="0"/>
    <b v="0"/>
    <n v="0"/>
    <b v="0"/>
    <s v="11411.588"/>
    <n v="0"/>
    <s v="11411.588"/>
    <n v="0"/>
    <b v="0"/>
    <b v="1"/>
  </r>
  <r>
    <s v="C"/>
    <s v="A"/>
    <n v="20170101"/>
    <n v="2017"/>
    <n v="52"/>
    <x v="5"/>
    <n v="180"/>
    <s v="COD"/>
    <x v="1"/>
    <s v="M"/>
    <s v="Import"/>
    <n v="894"/>
    <s v="ZMB"/>
    <x v="39"/>
    <n v="0"/>
    <s v="W00"/>
    <s v="World"/>
    <s v="H4"/>
    <s v="HS"/>
    <b v="1"/>
    <n v="31"/>
    <s v="Fertilizers"/>
    <s v="Fertilizers"/>
    <s v="Others"/>
    <x v="0"/>
    <x v="0"/>
    <b v="0"/>
    <s v="C00"/>
    <s v="TOTAL CPC"/>
    <n v="0"/>
    <n v="0"/>
    <s v="TOTAL MOT"/>
    <n v="-1"/>
    <s v="N/A"/>
    <n v="0"/>
    <b v="0"/>
    <n v="-1"/>
    <s v="N/A"/>
    <n v="0"/>
    <b v="0"/>
    <n v="0"/>
    <b v="0"/>
    <n v="0"/>
    <b v="0"/>
    <s v="2515096.08"/>
    <n v="0"/>
    <s v="2515096.08"/>
    <n v="0"/>
    <b v="0"/>
    <b v="1"/>
  </r>
  <r>
    <s v="C"/>
    <s v="A"/>
    <n v="20170101"/>
    <n v="2017"/>
    <n v="52"/>
    <x v="5"/>
    <n v="562"/>
    <s v="NER"/>
    <x v="0"/>
    <s v="M"/>
    <s v="Import"/>
    <n v="0"/>
    <s v="W00"/>
    <x v="0"/>
    <n v="0"/>
    <s v="W00"/>
    <s v="World"/>
    <s v="H4"/>
    <s v="HS"/>
    <b v="1"/>
    <n v="31"/>
    <s v="Fertilizers"/>
    <s v="Fertilizers"/>
    <s v="Others"/>
    <x v="0"/>
    <x v="0"/>
    <b v="0"/>
    <s v="C00"/>
    <s v="TOTAL CPC"/>
    <n v="0"/>
    <n v="0"/>
    <s v="TOTAL MOT"/>
    <n v="-1"/>
    <s v="N/A"/>
    <n v="0"/>
    <b v="0"/>
    <n v="-1"/>
    <s v="N/A"/>
    <n v="0"/>
    <b v="0"/>
    <n v="0"/>
    <b v="0"/>
    <n v="0"/>
    <b v="0"/>
    <s v="13983606.69"/>
    <m/>
    <s v="13983606.69"/>
    <n v="0"/>
    <b v="0"/>
    <b v="1"/>
  </r>
  <r>
    <s v="C"/>
    <s v="A"/>
    <n v="20170101"/>
    <n v="2017"/>
    <n v="52"/>
    <x v="5"/>
    <n v="562"/>
    <s v="NER"/>
    <x v="0"/>
    <s v="M"/>
    <s v="Import"/>
    <n v="20"/>
    <s v="AND"/>
    <x v="56"/>
    <n v="0"/>
    <s v="W00"/>
    <s v="World"/>
    <s v="H4"/>
    <s v="HS"/>
    <b v="1"/>
    <n v="31"/>
    <s v="Fertilizers"/>
    <s v="Fertilizers"/>
    <s v="Others"/>
    <x v="0"/>
    <x v="0"/>
    <b v="0"/>
    <s v="C00"/>
    <s v="TOTAL CPC"/>
    <n v="0"/>
    <n v="0"/>
    <s v="TOTAL MOT"/>
    <n v="-1"/>
    <s v="N/A"/>
    <n v="0"/>
    <b v="0"/>
    <n v="-1"/>
    <s v="N/A"/>
    <n v="0"/>
    <b v="0"/>
    <n v="0"/>
    <b v="0"/>
    <n v="0"/>
    <b v="0"/>
    <s v="85260.5"/>
    <m/>
    <s v="85260.5"/>
    <n v="0"/>
    <b v="0"/>
    <b v="1"/>
  </r>
  <r>
    <s v="C"/>
    <s v="A"/>
    <n v="20170101"/>
    <n v="2017"/>
    <n v="52"/>
    <x v="5"/>
    <n v="562"/>
    <s v="NER"/>
    <x v="0"/>
    <s v="M"/>
    <s v="Import"/>
    <n v="56"/>
    <s v="BEL"/>
    <x v="18"/>
    <n v="0"/>
    <s v="W00"/>
    <s v="World"/>
    <s v="H4"/>
    <s v="HS"/>
    <b v="1"/>
    <n v="31"/>
    <s v="Fertilizers"/>
    <s v="Fertilizers"/>
    <s v="Others"/>
    <x v="0"/>
    <x v="0"/>
    <b v="0"/>
    <s v="C00"/>
    <s v="TOTAL CPC"/>
    <n v="0"/>
    <n v="0"/>
    <s v="TOTAL MOT"/>
    <n v="-1"/>
    <s v="N/A"/>
    <n v="0"/>
    <b v="0"/>
    <n v="-1"/>
    <s v="N/A"/>
    <n v="0"/>
    <b v="0"/>
    <n v="0"/>
    <b v="0"/>
    <n v="0"/>
    <b v="0"/>
    <s v="176.36"/>
    <m/>
    <s v="176.36"/>
    <n v="0"/>
    <b v="0"/>
    <b v="1"/>
  </r>
  <r>
    <s v="C"/>
    <s v="A"/>
    <n v="20170101"/>
    <n v="2017"/>
    <n v="52"/>
    <x v="5"/>
    <n v="562"/>
    <s v="NER"/>
    <x v="0"/>
    <s v="M"/>
    <s v="Import"/>
    <n v="156"/>
    <s v="CHN"/>
    <x v="1"/>
    <n v="0"/>
    <s v="W00"/>
    <s v="World"/>
    <s v="H4"/>
    <s v="HS"/>
    <b v="1"/>
    <n v="31"/>
    <s v="Fertilizers"/>
    <s v="Fertilizers"/>
    <s v="Others"/>
    <x v="0"/>
    <x v="0"/>
    <b v="0"/>
    <s v="C00"/>
    <s v="TOTAL CPC"/>
    <n v="0"/>
    <n v="0"/>
    <s v="TOTAL MOT"/>
    <n v="-1"/>
    <s v="N/A"/>
    <n v="0"/>
    <b v="0"/>
    <n v="-1"/>
    <s v="N/A"/>
    <n v="0"/>
    <b v="0"/>
    <n v="0"/>
    <b v="0"/>
    <n v="0"/>
    <b v="0"/>
    <s v="112887.59"/>
    <m/>
    <s v="112887.59"/>
    <n v="0"/>
    <b v="0"/>
    <b v="1"/>
  </r>
  <r>
    <s v="C"/>
    <s v="A"/>
    <n v="20170101"/>
    <n v="2017"/>
    <n v="52"/>
    <x v="5"/>
    <n v="562"/>
    <s v="NER"/>
    <x v="0"/>
    <s v="M"/>
    <s v="Import"/>
    <n v="204"/>
    <s v="BEN"/>
    <x v="2"/>
    <n v="0"/>
    <s v="W00"/>
    <s v="World"/>
    <s v="H4"/>
    <s v="HS"/>
    <b v="1"/>
    <n v="31"/>
    <s v="Fertilizers"/>
    <s v="Fertilizers"/>
    <s v="Others"/>
    <x v="0"/>
    <x v="0"/>
    <b v="0"/>
    <s v="C00"/>
    <s v="TOTAL CPC"/>
    <n v="0"/>
    <n v="0"/>
    <s v="TOTAL MOT"/>
    <n v="-1"/>
    <s v="N/A"/>
    <n v="0"/>
    <b v="0"/>
    <n v="-1"/>
    <s v="N/A"/>
    <n v="0"/>
    <b v="0"/>
    <n v="0"/>
    <b v="0"/>
    <n v="0"/>
    <b v="0"/>
    <s v="2122436.42"/>
    <m/>
    <s v="2122436.42"/>
    <n v="0"/>
    <b v="0"/>
    <b v="1"/>
  </r>
  <r>
    <s v="C"/>
    <s v="A"/>
    <n v="20170101"/>
    <n v="2017"/>
    <n v="52"/>
    <x v="5"/>
    <n v="562"/>
    <s v="NER"/>
    <x v="0"/>
    <s v="M"/>
    <s v="Import"/>
    <n v="251"/>
    <s v="FRA"/>
    <x v="3"/>
    <n v="0"/>
    <s v="W00"/>
    <s v="World"/>
    <s v="H4"/>
    <s v="HS"/>
    <b v="1"/>
    <n v="31"/>
    <s v="Fertilizers"/>
    <s v="Fertilizers"/>
    <s v="Others"/>
    <x v="0"/>
    <x v="0"/>
    <b v="0"/>
    <s v="C00"/>
    <s v="TOTAL CPC"/>
    <n v="0"/>
    <n v="0"/>
    <s v="TOTAL MOT"/>
    <n v="-1"/>
    <s v="N/A"/>
    <n v="0"/>
    <b v="0"/>
    <n v="-1"/>
    <s v="N/A"/>
    <n v="0"/>
    <b v="0"/>
    <n v="0"/>
    <b v="0"/>
    <n v="0"/>
    <b v="0"/>
    <s v="1743845.94"/>
    <m/>
    <s v="1743845.94"/>
    <n v="0"/>
    <b v="0"/>
    <b v="1"/>
  </r>
  <r>
    <s v="C"/>
    <s v="A"/>
    <n v="20170101"/>
    <n v="2017"/>
    <n v="52"/>
    <x v="5"/>
    <n v="562"/>
    <s v="NER"/>
    <x v="0"/>
    <s v="M"/>
    <s v="Import"/>
    <n v="288"/>
    <s v="GHA"/>
    <x v="5"/>
    <n v="0"/>
    <s v="W00"/>
    <s v="World"/>
    <s v="H4"/>
    <s v="HS"/>
    <b v="1"/>
    <n v="31"/>
    <s v="Fertilizers"/>
    <s v="Fertilizers"/>
    <s v="Others"/>
    <x v="0"/>
    <x v="0"/>
    <b v="0"/>
    <s v="C00"/>
    <s v="TOTAL CPC"/>
    <n v="0"/>
    <n v="0"/>
    <s v="TOTAL MOT"/>
    <n v="-1"/>
    <s v="N/A"/>
    <n v="0"/>
    <b v="0"/>
    <n v="-1"/>
    <s v="N/A"/>
    <n v="0"/>
    <b v="0"/>
    <n v="0"/>
    <b v="0"/>
    <n v="0"/>
    <b v="0"/>
    <s v="169243.61"/>
    <m/>
    <s v="169243.61"/>
    <n v="0"/>
    <b v="0"/>
    <b v="1"/>
  </r>
  <r>
    <s v="C"/>
    <s v="A"/>
    <n v="20170101"/>
    <n v="2017"/>
    <n v="52"/>
    <x v="5"/>
    <n v="562"/>
    <s v="NER"/>
    <x v="0"/>
    <s v="M"/>
    <s v="Import"/>
    <n v="384"/>
    <s v="CIV"/>
    <x v="6"/>
    <n v="0"/>
    <s v="W00"/>
    <s v="World"/>
    <s v="H4"/>
    <s v="HS"/>
    <b v="1"/>
    <n v="31"/>
    <s v="Fertilizers"/>
    <s v="Fertilizers"/>
    <s v="Others"/>
    <x v="0"/>
    <x v="0"/>
    <b v="0"/>
    <s v="C00"/>
    <s v="TOTAL CPC"/>
    <n v="0"/>
    <n v="0"/>
    <s v="TOTAL MOT"/>
    <n v="-1"/>
    <s v="N/A"/>
    <n v="0"/>
    <b v="0"/>
    <n v="-1"/>
    <s v="N/A"/>
    <n v="0"/>
    <b v="0"/>
    <n v="0"/>
    <b v="0"/>
    <n v="0"/>
    <b v="0"/>
    <s v="421865.42"/>
    <m/>
    <s v="421865.42"/>
    <n v="0"/>
    <b v="0"/>
    <b v="1"/>
  </r>
  <r>
    <s v="C"/>
    <s v="A"/>
    <n v="20170101"/>
    <n v="2017"/>
    <n v="52"/>
    <x v="5"/>
    <n v="562"/>
    <s v="NER"/>
    <x v="0"/>
    <s v="M"/>
    <s v="Import"/>
    <n v="398"/>
    <s v="KAZ"/>
    <x v="61"/>
    <n v="0"/>
    <s v="W00"/>
    <s v="World"/>
    <s v="H4"/>
    <s v="HS"/>
    <b v="1"/>
    <n v="31"/>
    <s v="Fertilizers"/>
    <s v="Fertilizers"/>
    <s v="Others"/>
    <x v="0"/>
    <x v="0"/>
    <b v="0"/>
    <s v="C00"/>
    <s v="TOTAL CPC"/>
    <n v="0"/>
    <n v="0"/>
    <s v="TOTAL MOT"/>
    <n v="-1"/>
    <s v="N/A"/>
    <n v="0"/>
    <b v="0"/>
    <n v="-1"/>
    <s v="N/A"/>
    <n v="0"/>
    <b v="0"/>
    <n v="0"/>
    <b v="0"/>
    <n v="0"/>
    <b v="0"/>
    <s v="104778.5"/>
    <m/>
    <s v="104778.5"/>
    <n v="0"/>
    <b v="0"/>
    <b v="1"/>
  </r>
  <r>
    <s v="C"/>
    <s v="A"/>
    <n v="20170101"/>
    <n v="2017"/>
    <n v="52"/>
    <x v="5"/>
    <n v="562"/>
    <s v="NER"/>
    <x v="0"/>
    <s v="M"/>
    <s v="Import"/>
    <n v="434"/>
    <s v="LBY"/>
    <x v="42"/>
    <n v="0"/>
    <s v="W00"/>
    <s v="World"/>
    <s v="H4"/>
    <s v="HS"/>
    <b v="1"/>
    <n v="31"/>
    <s v="Fertilizers"/>
    <s v="Fertilizers"/>
    <s v="Others"/>
    <x v="0"/>
    <x v="0"/>
    <b v="0"/>
    <s v="C00"/>
    <s v="TOTAL CPC"/>
    <n v="0"/>
    <n v="0"/>
    <s v="TOTAL MOT"/>
    <n v="-1"/>
    <s v="N/A"/>
    <n v="0"/>
    <b v="0"/>
    <n v="-1"/>
    <s v="N/A"/>
    <n v="0"/>
    <b v="0"/>
    <n v="0"/>
    <b v="0"/>
    <n v="0"/>
    <b v="0"/>
    <s v="82953.82"/>
    <m/>
    <s v="82953.82"/>
    <n v="0"/>
    <b v="0"/>
    <b v="1"/>
  </r>
  <r>
    <s v="C"/>
    <s v="A"/>
    <n v="20170101"/>
    <n v="2017"/>
    <n v="52"/>
    <x v="5"/>
    <n v="562"/>
    <s v="NER"/>
    <x v="0"/>
    <s v="M"/>
    <s v="Import"/>
    <n v="466"/>
    <s v="MLI"/>
    <x v="62"/>
    <n v="0"/>
    <s v="W00"/>
    <s v="World"/>
    <s v="H4"/>
    <s v="HS"/>
    <b v="1"/>
    <n v="31"/>
    <s v="Fertilizers"/>
    <s v="Fertilizers"/>
    <s v="Others"/>
    <x v="0"/>
    <x v="0"/>
    <b v="0"/>
    <s v="C00"/>
    <s v="TOTAL CPC"/>
    <n v="0"/>
    <n v="0"/>
    <s v="TOTAL MOT"/>
    <n v="-1"/>
    <s v="N/A"/>
    <n v="0"/>
    <b v="0"/>
    <n v="-1"/>
    <s v="N/A"/>
    <n v="0"/>
    <b v="0"/>
    <n v="0"/>
    <b v="0"/>
    <n v="0"/>
    <b v="0"/>
    <s v="141770.98"/>
    <m/>
    <s v="141770.98"/>
    <n v="0"/>
    <b v="0"/>
    <b v="1"/>
  </r>
  <r>
    <s v="C"/>
    <s v="A"/>
    <n v="20170101"/>
    <n v="2017"/>
    <n v="52"/>
    <x v="5"/>
    <n v="562"/>
    <s v="NER"/>
    <x v="0"/>
    <s v="M"/>
    <s v="Import"/>
    <n v="504"/>
    <s v="MAR"/>
    <x v="43"/>
    <n v="0"/>
    <s v="W00"/>
    <s v="World"/>
    <s v="H4"/>
    <s v="HS"/>
    <b v="1"/>
    <n v="31"/>
    <s v="Fertilizers"/>
    <s v="Fertilizers"/>
    <s v="Others"/>
    <x v="0"/>
    <x v="0"/>
    <b v="0"/>
    <s v="C00"/>
    <s v="TOTAL CPC"/>
    <n v="0"/>
    <n v="0"/>
    <s v="TOTAL MOT"/>
    <n v="-1"/>
    <s v="N/A"/>
    <n v="0"/>
    <b v="0"/>
    <n v="-1"/>
    <s v="N/A"/>
    <n v="0"/>
    <b v="0"/>
    <n v="0"/>
    <b v="0"/>
    <n v="0"/>
    <b v="0"/>
    <s v="3514343.18"/>
    <m/>
    <s v="3514343.18"/>
    <n v="0"/>
    <b v="0"/>
    <b v="1"/>
  </r>
  <r>
    <s v="C"/>
    <s v="A"/>
    <n v="20170101"/>
    <n v="2017"/>
    <n v="52"/>
    <x v="5"/>
    <n v="562"/>
    <s v="NER"/>
    <x v="0"/>
    <s v="M"/>
    <s v="Import"/>
    <n v="566"/>
    <s v="NGA"/>
    <x v="8"/>
    <n v="0"/>
    <s v="W00"/>
    <s v="World"/>
    <s v="H4"/>
    <s v="HS"/>
    <b v="1"/>
    <n v="31"/>
    <s v="Fertilizers"/>
    <s v="Fertilizers"/>
    <s v="Others"/>
    <x v="0"/>
    <x v="0"/>
    <b v="0"/>
    <s v="C00"/>
    <s v="TOTAL CPC"/>
    <n v="0"/>
    <n v="0"/>
    <s v="TOTAL MOT"/>
    <n v="-1"/>
    <s v="N/A"/>
    <n v="0"/>
    <b v="0"/>
    <n v="-1"/>
    <s v="N/A"/>
    <n v="0"/>
    <b v="0"/>
    <n v="0"/>
    <b v="0"/>
    <n v="0"/>
    <b v="0"/>
    <s v="3475921.86"/>
    <m/>
    <s v="3475921.86"/>
    <n v="0"/>
    <b v="0"/>
    <b v="1"/>
  </r>
  <r>
    <s v="C"/>
    <s v="A"/>
    <n v="20170101"/>
    <n v="2017"/>
    <n v="52"/>
    <x v="5"/>
    <n v="562"/>
    <s v="NER"/>
    <x v="0"/>
    <s v="M"/>
    <s v="Import"/>
    <n v="586"/>
    <s v="PAK"/>
    <x v="55"/>
    <n v="0"/>
    <s v="W00"/>
    <s v="World"/>
    <s v="H4"/>
    <s v="HS"/>
    <b v="1"/>
    <n v="31"/>
    <s v="Fertilizers"/>
    <s v="Fertilizers"/>
    <s v="Others"/>
    <x v="0"/>
    <x v="0"/>
    <b v="0"/>
    <s v="C00"/>
    <s v="TOTAL CPC"/>
    <n v="0"/>
    <n v="0"/>
    <s v="TOTAL MOT"/>
    <n v="-1"/>
    <s v="N/A"/>
    <n v="0"/>
    <b v="0"/>
    <n v="-1"/>
    <s v="N/A"/>
    <n v="0"/>
    <b v="0"/>
    <n v="0"/>
    <b v="0"/>
    <n v="0"/>
    <b v="0"/>
    <s v="654170.37"/>
    <m/>
    <s v="654170.37"/>
    <n v="0"/>
    <b v="0"/>
    <b v="1"/>
  </r>
  <r>
    <s v="C"/>
    <s v="A"/>
    <n v="20170101"/>
    <n v="2017"/>
    <n v="52"/>
    <x v="5"/>
    <n v="562"/>
    <s v="NER"/>
    <x v="0"/>
    <s v="M"/>
    <s v="Import"/>
    <n v="686"/>
    <s v="SEN"/>
    <x v="10"/>
    <n v="0"/>
    <s v="W00"/>
    <s v="World"/>
    <s v="H4"/>
    <s v="HS"/>
    <b v="1"/>
    <n v="31"/>
    <s v="Fertilizers"/>
    <s v="Fertilizers"/>
    <s v="Others"/>
    <x v="0"/>
    <x v="0"/>
    <b v="0"/>
    <s v="C00"/>
    <s v="TOTAL CPC"/>
    <n v="0"/>
    <n v="0"/>
    <s v="TOTAL MOT"/>
    <n v="-1"/>
    <s v="N/A"/>
    <n v="0"/>
    <b v="0"/>
    <n v="-1"/>
    <s v="N/A"/>
    <n v="0"/>
    <b v="0"/>
    <n v="0"/>
    <b v="0"/>
    <n v="0"/>
    <b v="0"/>
    <s v="98278.06"/>
    <m/>
    <s v="98278.06"/>
    <n v="0"/>
    <b v="0"/>
    <b v="1"/>
  </r>
  <r>
    <s v="C"/>
    <s v="A"/>
    <n v="20170101"/>
    <n v="2017"/>
    <n v="52"/>
    <x v="5"/>
    <n v="562"/>
    <s v="NER"/>
    <x v="0"/>
    <s v="M"/>
    <s v="Import"/>
    <n v="699"/>
    <s v="IND"/>
    <x v="11"/>
    <n v="0"/>
    <s v="W00"/>
    <s v="World"/>
    <s v="H4"/>
    <s v="HS"/>
    <b v="1"/>
    <n v="31"/>
    <s v="Fertilizers"/>
    <s v="Fertilizers"/>
    <s v="Others"/>
    <x v="0"/>
    <x v="0"/>
    <b v="0"/>
    <s v="C00"/>
    <s v="TOTAL CPC"/>
    <n v="0"/>
    <n v="0"/>
    <s v="TOTAL MOT"/>
    <n v="-1"/>
    <s v="N/A"/>
    <n v="0"/>
    <b v="0"/>
    <n v="-1"/>
    <s v="N/A"/>
    <n v="0"/>
    <b v="0"/>
    <n v="0"/>
    <b v="0"/>
    <n v="0"/>
    <b v="0"/>
    <s v="1218.1"/>
    <m/>
    <s v="1218.1"/>
    <n v="0"/>
    <b v="0"/>
    <b v="1"/>
  </r>
  <r>
    <s v="C"/>
    <s v="A"/>
    <n v="20170101"/>
    <n v="2017"/>
    <n v="52"/>
    <x v="5"/>
    <n v="562"/>
    <s v="NER"/>
    <x v="0"/>
    <s v="M"/>
    <s v="Import"/>
    <n v="768"/>
    <s v="TGO"/>
    <x v="14"/>
    <n v="0"/>
    <s v="W00"/>
    <s v="World"/>
    <s v="H4"/>
    <s v="HS"/>
    <b v="1"/>
    <n v="31"/>
    <s v="Fertilizers"/>
    <s v="Fertilizers"/>
    <s v="Others"/>
    <x v="0"/>
    <x v="0"/>
    <b v="0"/>
    <s v="C00"/>
    <s v="TOTAL CPC"/>
    <n v="0"/>
    <n v="0"/>
    <s v="TOTAL MOT"/>
    <n v="-1"/>
    <s v="N/A"/>
    <n v="0"/>
    <b v="0"/>
    <n v="-1"/>
    <s v="N/A"/>
    <n v="0"/>
    <b v="0"/>
    <n v="0"/>
    <b v="0"/>
    <n v="0"/>
    <b v="0"/>
    <s v="14551.15"/>
    <m/>
    <s v="14551.15"/>
    <n v="0"/>
    <b v="0"/>
    <b v="1"/>
  </r>
  <r>
    <s v="C"/>
    <s v="A"/>
    <n v="20170101"/>
    <n v="2017"/>
    <n v="52"/>
    <x v="5"/>
    <n v="562"/>
    <s v="NER"/>
    <x v="0"/>
    <s v="M"/>
    <s v="Import"/>
    <n v="784"/>
    <s v="ARE"/>
    <x v="32"/>
    <n v="0"/>
    <s v="W00"/>
    <s v="World"/>
    <s v="H4"/>
    <s v="HS"/>
    <b v="1"/>
    <n v="31"/>
    <s v="Fertilizers"/>
    <s v="Fertilizers"/>
    <s v="Others"/>
    <x v="0"/>
    <x v="0"/>
    <b v="0"/>
    <s v="C00"/>
    <s v="TOTAL CPC"/>
    <n v="0"/>
    <n v="0"/>
    <s v="TOTAL MOT"/>
    <n v="-1"/>
    <s v="N/A"/>
    <n v="0"/>
    <b v="0"/>
    <n v="-1"/>
    <s v="N/A"/>
    <n v="0"/>
    <b v="0"/>
    <n v="0"/>
    <b v="0"/>
    <n v="0"/>
    <b v="0"/>
    <s v="1123143.21"/>
    <m/>
    <s v="1123143.21"/>
    <n v="0"/>
    <b v="0"/>
    <b v="1"/>
  </r>
  <r>
    <s v="C"/>
    <s v="A"/>
    <n v="20170101"/>
    <n v="2017"/>
    <n v="52"/>
    <x v="5"/>
    <n v="562"/>
    <s v="NER"/>
    <x v="0"/>
    <s v="M"/>
    <s v="Import"/>
    <n v="788"/>
    <s v="TUN"/>
    <x v="45"/>
    <n v="0"/>
    <s v="W00"/>
    <s v="World"/>
    <s v="H4"/>
    <s v="HS"/>
    <b v="1"/>
    <n v="31"/>
    <s v="Fertilizers"/>
    <s v="Fertilizers"/>
    <s v="Others"/>
    <x v="0"/>
    <x v="0"/>
    <b v="0"/>
    <s v="C00"/>
    <s v="TOTAL CPC"/>
    <n v="0"/>
    <n v="0"/>
    <s v="TOTAL MOT"/>
    <n v="-1"/>
    <s v="N/A"/>
    <n v="0"/>
    <b v="0"/>
    <n v="-1"/>
    <s v="N/A"/>
    <n v="0"/>
    <b v="0"/>
    <n v="0"/>
    <b v="0"/>
    <n v="0"/>
    <b v="0"/>
    <s v="1213.61"/>
    <m/>
    <s v="1213.61"/>
    <n v="0"/>
    <b v="0"/>
    <b v="1"/>
  </r>
  <r>
    <s v="C"/>
    <s v="A"/>
    <n v="20170101"/>
    <n v="2017"/>
    <n v="52"/>
    <x v="5"/>
    <n v="562"/>
    <s v="NER"/>
    <x v="0"/>
    <s v="M"/>
    <s v="Import"/>
    <n v="854"/>
    <s v="BFA"/>
    <x v="16"/>
    <n v="0"/>
    <s v="W00"/>
    <s v="World"/>
    <s v="H4"/>
    <s v="HS"/>
    <b v="1"/>
    <n v="31"/>
    <s v="Fertilizers"/>
    <s v="Fertilizers"/>
    <s v="Others"/>
    <x v="0"/>
    <x v="0"/>
    <b v="0"/>
    <s v="C00"/>
    <s v="TOTAL CPC"/>
    <n v="0"/>
    <n v="0"/>
    <s v="TOTAL MOT"/>
    <n v="-1"/>
    <s v="N/A"/>
    <n v="0"/>
    <b v="0"/>
    <n v="-1"/>
    <s v="N/A"/>
    <n v="0"/>
    <b v="0"/>
    <n v="0"/>
    <b v="0"/>
    <n v="0"/>
    <b v="0"/>
    <s v="115548.01"/>
    <m/>
    <s v="115548.01"/>
    <n v="0"/>
    <b v="0"/>
    <b v="1"/>
  </r>
  <r>
    <s v="C"/>
    <s v="A"/>
    <n v="20170101"/>
    <n v="2017"/>
    <n v="52"/>
    <x v="5"/>
    <n v="180"/>
    <s v="COD"/>
    <x v="1"/>
    <s v="M"/>
    <s v="Import"/>
    <n v="0"/>
    <s v="W00"/>
    <x v="0"/>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8357"/>
    <b v="0"/>
    <n v="8"/>
    <s v="kg"/>
    <n v="8357"/>
    <b v="0"/>
    <n v="8357"/>
    <b v="0"/>
    <n v="0"/>
    <b v="0"/>
    <s v="5788.528"/>
    <n v="0"/>
    <s v="5788.528"/>
    <n v="0"/>
    <b v="0"/>
    <b v="1"/>
  </r>
  <r>
    <s v="C"/>
    <s v="A"/>
    <n v="20170101"/>
    <n v="2017"/>
    <n v="52"/>
    <x v="5"/>
    <n v="180"/>
    <s v="COD"/>
    <x v="1"/>
    <s v="M"/>
    <s v="Import"/>
    <n v="24"/>
    <s v="AGO"/>
    <x v="17"/>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287"/>
    <b v="0"/>
    <n v="8"/>
    <s v="kg"/>
    <n v="287"/>
    <b v="0"/>
    <n v="287"/>
    <b v="0"/>
    <n v="0"/>
    <b v="0"/>
    <s v="484.122"/>
    <n v="0"/>
    <s v="484.122"/>
    <n v="0"/>
    <b v="0"/>
    <b v="1"/>
  </r>
  <r>
    <s v="C"/>
    <s v="A"/>
    <n v="20170101"/>
    <n v="2017"/>
    <n v="52"/>
    <x v="5"/>
    <n v="180"/>
    <s v="COD"/>
    <x v="1"/>
    <s v="M"/>
    <s v="Import"/>
    <n v="710"/>
    <s v="ZAF"/>
    <x v="30"/>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450"/>
    <b v="0"/>
    <n v="8"/>
    <s v="kg"/>
    <n v="450"/>
    <b v="0"/>
    <n v="450"/>
    <b v="0"/>
    <n v="0"/>
    <b v="0"/>
    <s v="551.493"/>
    <n v="0"/>
    <s v="551.493"/>
    <n v="0"/>
    <b v="0"/>
    <b v="1"/>
  </r>
  <r>
    <s v="C"/>
    <s v="A"/>
    <n v="20170101"/>
    <n v="2017"/>
    <n v="52"/>
    <x v="5"/>
    <n v="180"/>
    <s v="COD"/>
    <x v="1"/>
    <s v="M"/>
    <s v="Import"/>
    <n v="800"/>
    <s v="UGA"/>
    <x v="34"/>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45"/>
    <b v="0"/>
    <n v="8"/>
    <s v="kg"/>
    <n v="45"/>
    <b v="0"/>
    <n v="45"/>
    <b v="0"/>
    <n v="0"/>
    <b v="0"/>
    <s v="59.418"/>
    <n v="0"/>
    <s v="59.418"/>
    <n v="0"/>
    <b v="0"/>
    <b v="1"/>
  </r>
  <r>
    <s v="C"/>
    <s v="A"/>
    <n v="20170101"/>
    <n v="2017"/>
    <n v="52"/>
    <x v="5"/>
    <n v="180"/>
    <s v="COD"/>
    <x v="1"/>
    <s v="M"/>
    <s v="Import"/>
    <n v="894"/>
    <s v="ZMB"/>
    <x v="39"/>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7575"/>
    <b v="0"/>
    <n v="8"/>
    <s v="kg"/>
    <n v="7575"/>
    <b v="0"/>
    <n v="7575"/>
    <b v="0"/>
    <n v="0"/>
    <b v="0"/>
    <s v="4693.493"/>
    <n v="0"/>
    <s v="4693.493"/>
    <n v="0"/>
    <b v="0"/>
    <b v="1"/>
  </r>
  <r>
    <s v="C"/>
    <s v="A"/>
    <n v="20170101"/>
    <n v="2017"/>
    <n v="52"/>
    <x v="5"/>
    <n v="180"/>
    <s v="COD"/>
    <x v="1"/>
    <s v="M"/>
    <s v="Import"/>
    <n v="0"/>
    <s v="W00"/>
    <x v="0"/>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8357"/>
    <b v="0"/>
    <n v="8"/>
    <s v="kg"/>
    <n v="8357"/>
    <b v="0"/>
    <n v="8357"/>
    <b v="0"/>
    <n v="0"/>
    <b v="0"/>
    <s v="5788.528"/>
    <n v="0"/>
    <s v="5788.528"/>
    <n v="0"/>
    <b v="0"/>
    <b v="1"/>
  </r>
  <r>
    <s v="C"/>
    <s v="A"/>
    <n v="20170101"/>
    <n v="2017"/>
    <n v="52"/>
    <x v="5"/>
    <n v="180"/>
    <s v="COD"/>
    <x v="1"/>
    <s v="M"/>
    <s v="Import"/>
    <n v="24"/>
    <s v="AGO"/>
    <x v="17"/>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287"/>
    <b v="0"/>
    <n v="8"/>
    <s v="kg"/>
    <n v="287"/>
    <b v="0"/>
    <n v="287"/>
    <b v="0"/>
    <n v="0"/>
    <b v="0"/>
    <s v="484.122"/>
    <n v="0"/>
    <s v="484.122"/>
    <n v="0"/>
    <b v="0"/>
    <b v="1"/>
  </r>
  <r>
    <s v="C"/>
    <s v="A"/>
    <n v="20170101"/>
    <n v="2017"/>
    <n v="52"/>
    <x v="5"/>
    <n v="180"/>
    <s v="COD"/>
    <x v="1"/>
    <s v="M"/>
    <s v="Import"/>
    <n v="710"/>
    <s v="ZAF"/>
    <x v="30"/>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450"/>
    <b v="0"/>
    <n v="8"/>
    <s v="kg"/>
    <n v="450"/>
    <b v="0"/>
    <n v="450"/>
    <b v="0"/>
    <n v="0"/>
    <b v="0"/>
    <s v="551.493"/>
    <n v="0"/>
    <s v="551.493"/>
    <n v="0"/>
    <b v="0"/>
    <b v="1"/>
  </r>
  <r>
    <s v="C"/>
    <s v="A"/>
    <n v="20170101"/>
    <n v="2017"/>
    <n v="52"/>
    <x v="5"/>
    <n v="180"/>
    <s v="COD"/>
    <x v="1"/>
    <s v="M"/>
    <s v="Import"/>
    <n v="800"/>
    <s v="UGA"/>
    <x v="34"/>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45"/>
    <b v="0"/>
    <n v="8"/>
    <s v="kg"/>
    <n v="45"/>
    <b v="0"/>
    <n v="45"/>
    <b v="0"/>
    <n v="0"/>
    <b v="0"/>
    <s v="59.418"/>
    <n v="0"/>
    <s v="59.418"/>
    <n v="0"/>
    <b v="0"/>
    <b v="1"/>
  </r>
  <r>
    <s v="C"/>
    <s v="A"/>
    <n v="20170101"/>
    <n v="2017"/>
    <n v="52"/>
    <x v="5"/>
    <n v="180"/>
    <s v="COD"/>
    <x v="1"/>
    <s v="M"/>
    <s v="Import"/>
    <n v="894"/>
    <s v="ZMB"/>
    <x v="39"/>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7575"/>
    <b v="0"/>
    <n v="8"/>
    <s v="kg"/>
    <n v="7575"/>
    <b v="0"/>
    <n v="7575"/>
    <b v="0"/>
    <n v="0"/>
    <b v="0"/>
    <s v="4693.493"/>
    <n v="0"/>
    <s v="4693.493"/>
    <n v="0"/>
    <b v="0"/>
    <b v="1"/>
  </r>
  <r>
    <s v="C"/>
    <s v="A"/>
    <n v="20170101"/>
    <n v="2017"/>
    <n v="52"/>
    <x v="5"/>
    <n v="180"/>
    <s v="COD"/>
    <x v="1"/>
    <s v="M"/>
    <s v="Import"/>
    <n v="0"/>
    <s v="W00"/>
    <x v="0"/>
    <n v="0"/>
    <s v="W00"/>
    <s v="World"/>
    <s v="H4"/>
    <s v="HS"/>
    <b v="1"/>
    <n v="3102"/>
    <s v="Fertilizers mineral or chemical, nitrogenous"/>
    <s v="N"/>
    <s v="Other N-fertilizers"/>
    <x v="1"/>
    <x v="1"/>
    <b v="0"/>
    <s v="C00"/>
    <s v="TOTAL CPC"/>
    <n v="0"/>
    <n v="0"/>
    <s v="TOTAL MOT"/>
    <n v="8"/>
    <s v="kg"/>
    <n v="45319931"/>
    <b v="0"/>
    <n v="8"/>
    <s v="kg"/>
    <n v="45319931"/>
    <b v="0"/>
    <n v="45319931"/>
    <b v="0"/>
    <n v="0"/>
    <b v="0"/>
    <s v="38155520.83"/>
    <n v="0"/>
    <s v="38155520.83"/>
    <n v="0"/>
    <b v="0"/>
    <b v="1"/>
  </r>
  <r>
    <s v="C"/>
    <s v="A"/>
    <n v="20170101"/>
    <n v="2017"/>
    <n v="52"/>
    <x v="5"/>
    <n v="180"/>
    <s v="COD"/>
    <x v="1"/>
    <s v="M"/>
    <s v="Import"/>
    <n v="20"/>
    <s v="AND"/>
    <x v="56"/>
    <n v="0"/>
    <s v="W00"/>
    <s v="World"/>
    <s v="H4"/>
    <s v="HS"/>
    <b v="1"/>
    <n v="3102"/>
    <s v="Fertilizers mineral or chemical, nitrogenous"/>
    <s v="N"/>
    <s v="Other N-fertilizers"/>
    <x v="1"/>
    <x v="1"/>
    <b v="0"/>
    <s v="C00"/>
    <s v="TOTAL CPC"/>
    <n v="0"/>
    <n v="0"/>
    <s v="TOTAL MOT"/>
    <n v="8"/>
    <s v="kg"/>
    <n v="240"/>
    <b v="0"/>
    <n v="8"/>
    <s v="kg"/>
    <n v="240"/>
    <b v="0"/>
    <n v="240"/>
    <b v="0"/>
    <n v="0"/>
    <b v="0"/>
    <s v="787.187"/>
    <n v="0"/>
    <s v="787.187"/>
    <n v="0"/>
    <b v="0"/>
    <b v="1"/>
  </r>
  <r>
    <s v="C"/>
    <s v="A"/>
    <n v="20170101"/>
    <n v="2017"/>
    <n v="52"/>
    <x v="5"/>
    <n v="180"/>
    <s v="COD"/>
    <x v="1"/>
    <s v="M"/>
    <s v="Import"/>
    <n v="24"/>
    <s v="AGO"/>
    <x v="17"/>
    <n v="0"/>
    <s v="W00"/>
    <s v="World"/>
    <s v="H4"/>
    <s v="HS"/>
    <b v="1"/>
    <n v="3102"/>
    <s v="Fertilizers mineral or chemical, nitrogenous"/>
    <s v="N"/>
    <s v="Other N-fertilizers"/>
    <x v="1"/>
    <x v="1"/>
    <b v="0"/>
    <s v="C00"/>
    <s v="TOTAL CPC"/>
    <n v="0"/>
    <n v="0"/>
    <s v="TOTAL MOT"/>
    <n v="8"/>
    <s v="kg"/>
    <n v="57242"/>
    <b v="0"/>
    <n v="8"/>
    <s v="kg"/>
    <n v="57242"/>
    <b v="0"/>
    <n v="57242"/>
    <b v="0"/>
    <n v="0"/>
    <b v="0"/>
    <s v="26351.171"/>
    <n v="0"/>
    <s v="26351.171"/>
    <n v="0"/>
    <b v="0"/>
    <b v="1"/>
  </r>
  <r>
    <s v="C"/>
    <s v="A"/>
    <n v="20170101"/>
    <n v="2017"/>
    <n v="52"/>
    <x v="5"/>
    <n v="180"/>
    <s v="COD"/>
    <x v="1"/>
    <s v="M"/>
    <s v="Import"/>
    <n v="56"/>
    <s v="BEL"/>
    <x v="18"/>
    <n v="0"/>
    <s v="W00"/>
    <s v="World"/>
    <s v="H4"/>
    <s v="HS"/>
    <b v="1"/>
    <n v="3102"/>
    <s v="Fertilizers mineral or chemical, nitrogenous"/>
    <s v="N"/>
    <s v="Other N-fertilizers"/>
    <x v="1"/>
    <x v="1"/>
    <b v="0"/>
    <s v="C00"/>
    <s v="TOTAL CPC"/>
    <n v="0"/>
    <n v="0"/>
    <s v="TOTAL MOT"/>
    <n v="8"/>
    <s v="kg"/>
    <n v="192378"/>
    <b v="0"/>
    <n v="8"/>
    <s v="kg"/>
    <n v="192378"/>
    <b v="0"/>
    <n v="192378"/>
    <b v="0"/>
    <n v="0"/>
    <b v="0"/>
    <s v="136591.858"/>
    <n v="0"/>
    <s v="136591.858"/>
    <n v="0"/>
    <b v="0"/>
    <b v="1"/>
  </r>
  <r>
    <s v="C"/>
    <s v="A"/>
    <n v="20170101"/>
    <n v="2017"/>
    <n v="52"/>
    <x v="5"/>
    <n v="180"/>
    <s v="COD"/>
    <x v="1"/>
    <s v="M"/>
    <s v="Import"/>
    <n v="156"/>
    <s v="CHN"/>
    <x v="1"/>
    <n v="0"/>
    <s v="W00"/>
    <s v="World"/>
    <s v="H4"/>
    <s v="HS"/>
    <b v="1"/>
    <n v="3102"/>
    <s v="Fertilizers mineral or chemical, nitrogenous"/>
    <s v="N"/>
    <s v="Other N-fertilizers"/>
    <x v="1"/>
    <x v="1"/>
    <b v="0"/>
    <s v="C00"/>
    <s v="TOTAL CPC"/>
    <n v="0"/>
    <n v="0"/>
    <s v="TOTAL MOT"/>
    <n v="8"/>
    <s v="kg"/>
    <n v="4356166"/>
    <b v="0"/>
    <n v="8"/>
    <s v="kg"/>
    <n v="4356166"/>
    <b v="0"/>
    <n v="4356166"/>
    <b v="0"/>
    <n v="0"/>
    <b v="0"/>
    <s v="3387636.333"/>
    <n v="0"/>
    <s v="3387636.333"/>
    <n v="0"/>
    <b v="0"/>
    <b v="1"/>
  </r>
  <r>
    <s v="C"/>
    <s v="A"/>
    <n v="20170101"/>
    <n v="2017"/>
    <n v="52"/>
    <x v="5"/>
    <n v="180"/>
    <s v="COD"/>
    <x v="1"/>
    <s v="M"/>
    <s v="Import"/>
    <n v="251"/>
    <s v="FRA"/>
    <x v="3"/>
    <n v="0"/>
    <s v="W00"/>
    <s v="World"/>
    <s v="H4"/>
    <s v="HS"/>
    <b v="1"/>
    <n v="3102"/>
    <s v="Fertilizers mineral or chemical, nitrogenous"/>
    <s v="N"/>
    <s v="Other N-fertilizers"/>
    <x v="1"/>
    <x v="1"/>
    <b v="0"/>
    <s v="C00"/>
    <s v="TOTAL CPC"/>
    <n v="0"/>
    <n v="0"/>
    <s v="TOTAL MOT"/>
    <n v="8"/>
    <s v="kg"/>
    <n v="200"/>
    <b v="0"/>
    <n v="8"/>
    <s v="kg"/>
    <n v="200"/>
    <b v="0"/>
    <n v="200"/>
    <b v="0"/>
    <n v="0"/>
    <b v="0"/>
    <s v="195.878"/>
    <n v="0"/>
    <s v="195.878"/>
    <n v="0"/>
    <b v="0"/>
    <b v="1"/>
  </r>
  <r>
    <s v="C"/>
    <s v="A"/>
    <n v="20170101"/>
    <n v="2017"/>
    <n v="52"/>
    <x v="5"/>
    <n v="180"/>
    <s v="COD"/>
    <x v="1"/>
    <s v="M"/>
    <s v="Import"/>
    <n v="276"/>
    <s v="DEU"/>
    <x v="4"/>
    <n v="0"/>
    <s v="W00"/>
    <s v="World"/>
    <s v="H4"/>
    <s v="HS"/>
    <b v="1"/>
    <n v="3102"/>
    <s v="Fertilizers mineral or chemical, nitrogenous"/>
    <s v="N"/>
    <s v="Other N-fertilizers"/>
    <x v="1"/>
    <x v="1"/>
    <b v="0"/>
    <s v="C00"/>
    <s v="TOTAL CPC"/>
    <n v="0"/>
    <n v="0"/>
    <s v="TOTAL MOT"/>
    <n v="8"/>
    <s v="kg"/>
    <n v="1374"/>
    <b v="0"/>
    <n v="8"/>
    <s v="kg"/>
    <n v="1374"/>
    <b v="0"/>
    <n v="1374"/>
    <b v="0"/>
    <n v="0"/>
    <b v="0"/>
    <s v="6985.174"/>
    <n v="0"/>
    <s v="6985.174"/>
    <n v="0"/>
    <b v="0"/>
    <b v="1"/>
  </r>
  <r>
    <s v="C"/>
    <s v="A"/>
    <n v="20170101"/>
    <n v="2017"/>
    <n v="52"/>
    <x v="5"/>
    <n v="180"/>
    <s v="COD"/>
    <x v="1"/>
    <s v="M"/>
    <s v="Import"/>
    <n v="508"/>
    <s v="MOZ"/>
    <x v="26"/>
    <n v="0"/>
    <s v="W00"/>
    <s v="World"/>
    <s v="H4"/>
    <s v="HS"/>
    <b v="1"/>
    <n v="3102"/>
    <s v="Fertilizers mineral or chemical, nitrogenous"/>
    <s v="N"/>
    <s v="Other N-fertilizers"/>
    <x v="1"/>
    <x v="1"/>
    <b v="0"/>
    <s v="C00"/>
    <s v="TOTAL CPC"/>
    <n v="0"/>
    <n v="0"/>
    <s v="TOTAL MOT"/>
    <n v="8"/>
    <s v="kg"/>
    <n v="1386000"/>
    <b v="0"/>
    <n v="8"/>
    <s v="kg"/>
    <n v="1386000"/>
    <b v="0"/>
    <n v="1386000"/>
    <b v="0"/>
    <n v="0"/>
    <b v="0"/>
    <s v="746528.186"/>
    <n v="0"/>
    <s v="746528.186"/>
    <n v="0"/>
    <b v="0"/>
    <b v="1"/>
  </r>
  <r>
    <s v="C"/>
    <s v="A"/>
    <n v="20170101"/>
    <n v="2017"/>
    <n v="52"/>
    <x v="5"/>
    <n v="180"/>
    <s v="COD"/>
    <x v="1"/>
    <s v="M"/>
    <s v="Import"/>
    <n v="528"/>
    <s v="NLD"/>
    <x v="7"/>
    <n v="0"/>
    <s v="W00"/>
    <s v="World"/>
    <s v="H4"/>
    <s v="HS"/>
    <b v="1"/>
    <n v="3102"/>
    <s v="Fertilizers mineral or chemical, nitrogenous"/>
    <s v="N"/>
    <s v="Other N-fertilizers"/>
    <x v="1"/>
    <x v="1"/>
    <b v="0"/>
    <s v="C00"/>
    <s v="TOTAL CPC"/>
    <n v="0"/>
    <n v="0"/>
    <s v="TOTAL MOT"/>
    <n v="8"/>
    <s v="kg"/>
    <n v="26000"/>
    <b v="0"/>
    <n v="8"/>
    <s v="kg"/>
    <n v="26000"/>
    <b v="0"/>
    <n v="26000"/>
    <b v="0"/>
    <n v="0"/>
    <b v="0"/>
    <s v="7653.064"/>
    <n v="0"/>
    <s v="7653.064"/>
    <n v="0"/>
    <b v="0"/>
    <b v="1"/>
  </r>
  <r>
    <s v="C"/>
    <s v="A"/>
    <n v="20170101"/>
    <n v="2017"/>
    <n v="52"/>
    <x v="5"/>
    <n v="180"/>
    <s v="COD"/>
    <x v="1"/>
    <s v="M"/>
    <s v="Import"/>
    <n v="620"/>
    <s v="PRT"/>
    <x v="60"/>
    <n v="0"/>
    <s v="W00"/>
    <s v="World"/>
    <s v="H4"/>
    <s v="HS"/>
    <b v="1"/>
    <n v="3102"/>
    <s v="Fertilizers mineral or chemical, nitrogenous"/>
    <s v="N"/>
    <s v="Other N-fertilizers"/>
    <x v="1"/>
    <x v="1"/>
    <b v="0"/>
    <s v="C00"/>
    <s v="TOTAL CPC"/>
    <n v="0"/>
    <n v="0"/>
    <s v="TOTAL MOT"/>
    <n v="8"/>
    <s v="kg"/>
    <n v="2000"/>
    <b v="0"/>
    <n v="8"/>
    <s v="kg"/>
    <n v="2000"/>
    <b v="0"/>
    <n v="2000"/>
    <b v="0"/>
    <n v="0"/>
    <b v="0"/>
    <s v="1211.842"/>
    <n v="0"/>
    <s v="1211.842"/>
    <n v="0"/>
    <b v="0"/>
    <b v="1"/>
  </r>
  <r>
    <s v="C"/>
    <s v="A"/>
    <n v="20170101"/>
    <n v="2017"/>
    <n v="52"/>
    <x v="5"/>
    <n v="180"/>
    <s v="COD"/>
    <x v="1"/>
    <s v="M"/>
    <s v="Import"/>
    <n v="643"/>
    <s v="RUS"/>
    <x v="9"/>
    <n v="0"/>
    <s v="W00"/>
    <s v="World"/>
    <s v="H4"/>
    <s v="HS"/>
    <b v="1"/>
    <n v="3102"/>
    <s v="Fertilizers mineral or chemical, nitrogenous"/>
    <s v="N"/>
    <s v="Other N-fertilizers"/>
    <x v="1"/>
    <x v="1"/>
    <b v="0"/>
    <s v="C00"/>
    <s v="TOTAL CPC"/>
    <n v="0"/>
    <n v="0"/>
    <s v="TOTAL MOT"/>
    <n v="8"/>
    <s v="kg"/>
    <n v="11986934"/>
    <b v="0"/>
    <n v="8"/>
    <s v="kg"/>
    <n v="11986934"/>
    <b v="0"/>
    <n v="11986934"/>
    <b v="0"/>
    <n v="0"/>
    <b v="0"/>
    <s v="11299752.806"/>
    <n v="0"/>
    <s v="11299752.806"/>
    <n v="0"/>
    <b v="0"/>
    <b v="1"/>
  </r>
  <r>
    <s v="C"/>
    <s v="A"/>
    <n v="20170101"/>
    <n v="2017"/>
    <n v="52"/>
    <x v="5"/>
    <n v="180"/>
    <s v="COD"/>
    <x v="1"/>
    <s v="M"/>
    <s v="Import"/>
    <n v="699"/>
    <s v="IND"/>
    <x v="11"/>
    <n v="0"/>
    <s v="W00"/>
    <s v="World"/>
    <s v="H4"/>
    <s v="HS"/>
    <b v="1"/>
    <n v="3102"/>
    <s v="Fertilizers mineral or chemical, nitrogenous"/>
    <s v="N"/>
    <s v="Other N-fertilizers"/>
    <x v="1"/>
    <x v="1"/>
    <b v="0"/>
    <s v="C00"/>
    <s v="TOTAL CPC"/>
    <n v="0"/>
    <n v="0"/>
    <s v="TOTAL MOT"/>
    <n v="8"/>
    <s v="kg"/>
    <n v="47157"/>
    <b v="0"/>
    <n v="8"/>
    <s v="kg"/>
    <n v="47157"/>
    <b v="0"/>
    <n v="47157"/>
    <b v="0"/>
    <n v="0"/>
    <b v="0"/>
    <s v="93383.772"/>
    <n v="0"/>
    <s v="93383.772"/>
    <n v="0"/>
    <b v="0"/>
    <b v="1"/>
  </r>
  <r>
    <s v="C"/>
    <s v="A"/>
    <n v="20170101"/>
    <n v="2017"/>
    <n v="52"/>
    <x v="5"/>
    <n v="180"/>
    <s v="COD"/>
    <x v="1"/>
    <s v="M"/>
    <s v="Import"/>
    <n v="704"/>
    <s v="VNM"/>
    <x v="29"/>
    <n v="0"/>
    <s v="W00"/>
    <s v="World"/>
    <s v="H4"/>
    <s v="HS"/>
    <b v="1"/>
    <n v="3102"/>
    <s v="Fertilizers mineral or chemical, nitrogenous"/>
    <s v="N"/>
    <s v="Other N-fertilizers"/>
    <x v="1"/>
    <x v="1"/>
    <b v="0"/>
    <s v="C00"/>
    <s v="TOTAL CPC"/>
    <n v="0"/>
    <n v="0"/>
    <s v="TOTAL MOT"/>
    <n v="8"/>
    <s v="kg"/>
    <n v="63152"/>
    <b v="0"/>
    <n v="8"/>
    <s v="kg"/>
    <n v="63152"/>
    <b v="0"/>
    <n v="63152"/>
    <b v="0"/>
    <n v="0"/>
    <b v="0"/>
    <s v="29801.765"/>
    <n v="0"/>
    <s v="29801.765"/>
    <n v="0"/>
    <b v="0"/>
    <b v="1"/>
  </r>
  <r>
    <s v="C"/>
    <s v="A"/>
    <n v="20170101"/>
    <n v="2017"/>
    <n v="52"/>
    <x v="5"/>
    <n v="180"/>
    <s v="COD"/>
    <x v="1"/>
    <s v="M"/>
    <s v="Import"/>
    <n v="710"/>
    <s v="ZAF"/>
    <x v="30"/>
    <n v="0"/>
    <s v="W00"/>
    <s v="World"/>
    <s v="H4"/>
    <s v="HS"/>
    <b v="1"/>
    <n v="3102"/>
    <s v="Fertilizers mineral or chemical, nitrogenous"/>
    <s v="N"/>
    <s v="Other N-fertilizers"/>
    <x v="1"/>
    <x v="1"/>
    <b v="0"/>
    <s v="C00"/>
    <s v="TOTAL CPC"/>
    <n v="0"/>
    <n v="0"/>
    <s v="TOTAL MOT"/>
    <n v="8"/>
    <s v="kg"/>
    <n v="24897149"/>
    <b v="0"/>
    <n v="8"/>
    <s v="kg"/>
    <n v="24897149"/>
    <b v="0"/>
    <n v="24897149"/>
    <b v="0"/>
    <n v="0"/>
    <b v="0"/>
    <s v="19427546.619"/>
    <n v="0"/>
    <s v="19427546.619"/>
    <n v="0"/>
    <b v="0"/>
    <b v="1"/>
  </r>
  <r>
    <s v="C"/>
    <s v="A"/>
    <n v="20170101"/>
    <n v="2017"/>
    <n v="52"/>
    <x v="5"/>
    <n v="180"/>
    <s v="COD"/>
    <x v="1"/>
    <s v="M"/>
    <s v="Import"/>
    <n v="752"/>
    <s v="SWE"/>
    <x v="13"/>
    <n v="0"/>
    <s v="W00"/>
    <s v="World"/>
    <s v="H4"/>
    <s v="HS"/>
    <b v="1"/>
    <n v="3102"/>
    <s v="Fertilizers mineral or chemical, nitrogenous"/>
    <s v="N"/>
    <s v="Other N-fertilizers"/>
    <x v="1"/>
    <x v="1"/>
    <b v="0"/>
    <s v="C00"/>
    <s v="TOTAL CPC"/>
    <n v="0"/>
    <n v="0"/>
    <s v="TOTAL MOT"/>
    <n v="8"/>
    <s v="kg"/>
    <n v="480000"/>
    <b v="0"/>
    <n v="8"/>
    <s v="kg"/>
    <n v="480000"/>
    <b v="0"/>
    <n v="480000"/>
    <b v="0"/>
    <n v="0"/>
    <b v="0"/>
    <s v="579337.273"/>
    <n v="0"/>
    <s v="579337.273"/>
    <n v="0"/>
    <b v="0"/>
    <b v="1"/>
  </r>
  <r>
    <s v="C"/>
    <s v="A"/>
    <n v="20170101"/>
    <n v="2017"/>
    <n v="52"/>
    <x v="5"/>
    <n v="180"/>
    <s v="COD"/>
    <x v="1"/>
    <s v="M"/>
    <s v="Import"/>
    <n v="757"/>
    <s v="CHE"/>
    <x v="31"/>
    <n v="0"/>
    <s v="W00"/>
    <s v="World"/>
    <s v="H4"/>
    <s v="HS"/>
    <b v="1"/>
    <n v="3102"/>
    <s v="Fertilizers mineral or chemical, nitrogenous"/>
    <s v="N"/>
    <s v="Other N-fertilizers"/>
    <x v="1"/>
    <x v="1"/>
    <b v="0"/>
    <s v="C00"/>
    <s v="TOTAL CPC"/>
    <n v="0"/>
    <n v="0"/>
    <s v="TOTAL MOT"/>
    <n v="8"/>
    <s v="kg"/>
    <n v="7200"/>
    <b v="0"/>
    <n v="8"/>
    <s v="kg"/>
    <n v="7200"/>
    <b v="0"/>
    <n v="7200"/>
    <b v="0"/>
    <n v="0"/>
    <b v="0"/>
    <s v="5575.976"/>
    <n v="0"/>
    <s v="5575.976"/>
    <n v="0"/>
    <b v="0"/>
    <b v="1"/>
  </r>
  <r>
    <s v="C"/>
    <s v="A"/>
    <n v="20170101"/>
    <n v="2017"/>
    <n v="52"/>
    <x v="5"/>
    <n v="180"/>
    <s v="COD"/>
    <x v="1"/>
    <s v="M"/>
    <s v="Import"/>
    <n v="784"/>
    <s v="ARE"/>
    <x v="32"/>
    <n v="0"/>
    <s v="W00"/>
    <s v="World"/>
    <s v="H4"/>
    <s v="HS"/>
    <b v="1"/>
    <n v="3102"/>
    <s v="Fertilizers mineral or chemical, nitrogenous"/>
    <s v="N"/>
    <s v="Other N-fertilizers"/>
    <x v="1"/>
    <x v="1"/>
    <b v="0"/>
    <s v="C00"/>
    <s v="TOTAL CPC"/>
    <n v="0"/>
    <n v="0"/>
    <s v="TOTAL MOT"/>
    <n v="8"/>
    <s v="kg"/>
    <n v="5688"/>
    <b v="0"/>
    <n v="8"/>
    <s v="kg"/>
    <n v="5688"/>
    <b v="0"/>
    <n v="5688"/>
    <b v="0"/>
    <n v="0"/>
    <b v="0"/>
    <s v="12984.455"/>
    <n v="0"/>
    <s v="12984.455"/>
    <n v="0"/>
    <b v="0"/>
    <b v="1"/>
  </r>
  <r>
    <s v="C"/>
    <s v="A"/>
    <n v="20170101"/>
    <n v="2017"/>
    <n v="52"/>
    <x v="5"/>
    <n v="180"/>
    <s v="COD"/>
    <x v="1"/>
    <s v="M"/>
    <s v="Import"/>
    <n v="800"/>
    <s v="UGA"/>
    <x v="34"/>
    <n v="0"/>
    <s v="W00"/>
    <s v="World"/>
    <s v="H4"/>
    <s v="HS"/>
    <b v="1"/>
    <n v="3102"/>
    <s v="Fertilizers mineral or chemical, nitrogenous"/>
    <s v="N"/>
    <s v="Other N-fertilizers"/>
    <x v="1"/>
    <x v="1"/>
    <b v="0"/>
    <s v="C00"/>
    <s v="TOTAL CPC"/>
    <n v="0"/>
    <n v="0"/>
    <s v="TOTAL MOT"/>
    <n v="8"/>
    <s v="kg"/>
    <n v="18000"/>
    <b v="0"/>
    <n v="8"/>
    <s v="kg"/>
    <n v="18000"/>
    <b v="0"/>
    <n v="18000"/>
    <b v="0"/>
    <n v="0"/>
    <b v="0"/>
    <s v="15232.743"/>
    <n v="0"/>
    <s v="15232.743"/>
    <n v="0"/>
    <b v="0"/>
    <b v="1"/>
  </r>
  <r>
    <s v="C"/>
    <s v="A"/>
    <n v="20170101"/>
    <n v="2017"/>
    <n v="52"/>
    <x v="5"/>
    <n v="180"/>
    <s v="COD"/>
    <x v="1"/>
    <s v="M"/>
    <s v="Import"/>
    <n v="826"/>
    <s v="GBR"/>
    <x v="37"/>
    <n v="0"/>
    <s v="W00"/>
    <s v="World"/>
    <s v="H4"/>
    <s v="HS"/>
    <b v="1"/>
    <n v="3102"/>
    <s v="Fertilizers mineral or chemical, nitrogenous"/>
    <s v="N"/>
    <s v="Other N-fertilizers"/>
    <x v="1"/>
    <x v="1"/>
    <b v="0"/>
    <s v="C00"/>
    <s v="TOTAL CPC"/>
    <n v="0"/>
    <n v="0"/>
    <s v="TOTAL MOT"/>
    <n v="8"/>
    <s v="kg"/>
    <n v="18752"/>
    <b v="0"/>
    <n v="8"/>
    <s v="kg"/>
    <n v="18752"/>
    <b v="0"/>
    <n v="18752"/>
    <b v="0"/>
    <n v="0"/>
    <b v="0"/>
    <s v="17174.729"/>
    <n v="0"/>
    <s v="17174.729"/>
    <n v="0"/>
    <b v="0"/>
    <b v="1"/>
  </r>
  <r>
    <s v="C"/>
    <s v="A"/>
    <n v="20170101"/>
    <n v="2017"/>
    <n v="52"/>
    <x v="5"/>
    <n v="180"/>
    <s v="COD"/>
    <x v="1"/>
    <s v="M"/>
    <s v="Import"/>
    <n v="834"/>
    <s v="TZA"/>
    <x v="38"/>
    <n v="0"/>
    <s v="W00"/>
    <s v="World"/>
    <s v="H4"/>
    <s v="HS"/>
    <b v="1"/>
    <n v="3102"/>
    <s v="Fertilizers mineral or chemical, nitrogenous"/>
    <s v="N"/>
    <s v="Other N-fertilizers"/>
    <x v="1"/>
    <x v="1"/>
    <b v="0"/>
    <s v="C00"/>
    <s v="TOTAL CPC"/>
    <n v="0"/>
    <n v="0"/>
    <s v="TOTAL MOT"/>
    <n v="8"/>
    <s v="kg"/>
    <n v="475000"/>
    <b v="0"/>
    <n v="8"/>
    <s v="kg"/>
    <n v="475000"/>
    <b v="0"/>
    <n v="475000"/>
    <b v="0"/>
    <n v="0"/>
    <b v="0"/>
    <s v="591001.673"/>
    <n v="0"/>
    <s v="591001.673"/>
    <n v="0"/>
    <b v="0"/>
    <b v="1"/>
  </r>
  <r>
    <s v="C"/>
    <s v="A"/>
    <n v="20170101"/>
    <n v="2017"/>
    <n v="52"/>
    <x v="5"/>
    <n v="180"/>
    <s v="COD"/>
    <x v="1"/>
    <s v="M"/>
    <s v="Import"/>
    <n v="842"/>
    <s v="USA"/>
    <x v="15"/>
    <n v="0"/>
    <s v="W00"/>
    <s v="World"/>
    <s v="H4"/>
    <s v="HS"/>
    <b v="1"/>
    <n v="3102"/>
    <s v="Fertilizers mineral or chemical, nitrogenous"/>
    <s v="N"/>
    <s v="Other N-fertilizers"/>
    <x v="1"/>
    <x v="1"/>
    <b v="0"/>
    <s v="C00"/>
    <s v="TOTAL CPC"/>
    <n v="0"/>
    <n v="0"/>
    <s v="TOTAL MOT"/>
    <n v="8"/>
    <s v="kg"/>
    <n v="279"/>
    <b v="0"/>
    <n v="8"/>
    <s v="kg"/>
    <n v="279"/>
    <b v="0"/>
    <n v="279"/>
    <b v="0"/>
    <n v="0"/>
    <b v="0"/>
    <s v="1718.572"/>
    <n v="0"/>
    <s v="1718.572"/>
    <n v="0"/>
    <b v="0"/>
    <b v="1"/>
  </r>
  <r>
    <s v="C"/>
    <s v="A"/>
    <n v="20170101"/>
    <n v="2017"/>
    <n v="52"/>
    <x v="5"/>
    <n v="180"/>
    <s v="COD"/>
    <x v="1"/>
    <s v="M"/>
    <s v="Import"/>
    <n v="894"/>
    <s v="ZMB"/>
    <x v="39"/>
    <n v="0"/>
    <s v="W00"/>
    <s v="World"/>
    <s v="H4"/>
    <s v="HS"/>
    <b v="1"/>
    <n v="3102"/>
    <s v="Fertilizers mineral or chemical, nitrogenous"/>
    <s v="N"/>
    <s v="Other N-fertilizers"/>
    <x v="1"/>
    <x v="1"/>
    <b v="0"/>
    <s v="C00"/>
    <s v="TOTAL CPC"/>
    <n v="0"/>
    <n v="0"/>
    <s v="TOTAL MOT"/>
    <n v="8"/>
    <s v="kg"/>
    <n v="1299020"/>
    <b v="0"/>
    <n v="8"/>
    <s v="kg"/>
    <n v="1299020"/>
    <b v="0"/>
    <n v="1299020"/>
    <b v="0"/>
    <n v="0"/>
    <b v="0"/>
    <s v="1768069.754"/>
    <n v="0"/>
    <s v="1768069.754"/>
    <n v="0"/>
    <b v="0"/>
    <b v="1"/>
  </r>
  <r>
    <s v="C"/>
    <s v="A"/>
    <n v="20170101"/>
    <n v="2017"/>
    <n v="52"/>
    <x v="5"/>
    <n v="562"/>
    <s v="NER"/>
    <x v="0"/>
    <s v="M"/>
    <s v="Import"/>
    <n v="0"/>
    <s v="W00"/>
    <x v="0"/>
    <n v="0"/>
    <s v="W00"/>
    <s v="World"/>
    <s v="H4"/>
    <s v="HS"/>
    <b v="1"/>
    <n v="3102"/>
    <s v="Fertilizers mineral or chemical, nitrogenous"/>
    <s v="N"/>
    <s v="Other N-fertilizers"/>
    <x v="1"/>
    <x v="1"/>
    <b v="0"/>
    <s v="C00"/>
    <s v="TOTAL CPC"/>
    <n v="0"/>
    <n v="0"/>
    <s v="TOTAL MOT"/>
    <n v="8"/>
    <s v="kg"/>
    <n v="16808015"/>
    <b v="0"/>
    <n v="8"/>
    <s v="kg"/>
    <n v="16808015"/>
    <b v="0"/>
    <n v="16808015"/>
    <b v="0"/>
    <n v="0"/>
    <b v="0"/>
    <s v="6498404.74"/>
    <m/>
    <s v="6498404.74"/>
    <n v="0"/>
    <b v="0"/>
    <b v="1"/>
  </r>
  <r>
    <s v="C"/>
    <s v="A"/>
    <n v="20170101"/>
    <n v="2017"/>
    <n v="52"/>
    <x v="5"/>
    <n v="562"/>
    <s v="NER"/>
    <x v="0"/>
    <s v="M"/>
    <s v="Import"/>
    <n v="56"/>
    <s v="BEL"/>
    <x v="18"/>
    <n v="0"/>
    <s v="W00"/>
    <s v="World"/>
    <s v="H4"/>
    <s v="HS"/>
    <b v="1"/>
    <n v="3102"/>
    <s v="Fertilizers mineral or chemical, nitrogenous"/>
    <s v="N"/>
    <s v="Other N-fertilizers"/>
    <x v="1"/>
    <x v="1"/>
    <b v="0"/>
    <s v="C00"/>
    <s v="TOTAL CPC"/>
    <n v="0"/>
    <n v="0"/>
    <s v="TOTAL MOT"/>
    <n v="8"/>
    <s v="kg"/>
    <n v="2"/>
    <b v="0"/>
    <n v="8"/>
    <s v="kg"/>
    <n v="2"/>
    <b v="0"/>
    <n v="2"/>
    <b v="0"/>
    <n v="0"/>
    <b v="0"/>
    <s v="176.36"/>
    <m/>
    <s v="176.36"/>
    <n v="0"/>
    <b v="0"/>
    <b v="1"/>
  </r>
  <r>
    <s v="C"/>
    <s v="A"/>
    <n v="20170101"/>
    <n v="2017"/>
    <n v="52"/>
    <x v="5"/>
    <n v="562"/>
    <s v="NER"/>
    <x v="0"/>
    <s v="M"/>
    <s v="Import"/>
    <n v="156"/>
    <s v="CHN"/>
    <x v="1"/>
    <n v="0"/>
    <s v="W00"/>
    <s v="World"/>
    <s v="H4"/>
    <s v="HS"/>
    <b v="1"/>
    <n v="3102"/>
    <s v="Fertilizers mineral or chemical, nitrogenous"/>
    <s v="N"/>
    <s v="Other N-fertilizers"/>
    <x v="1"/>
    <x v="1"/>
    <b v="0"/>
    <s v="C00"/>
    <s v="TOTAL CPC"/>
    <n v="0"/>
    <n v="0"/>
    <s v="TOTAL MOT"/>
    <n v="8"/>
    <s v="kg"/>
    <n v="23000"/>
    <b v="0"/>
    <n v="8"/>
    <s v="kg"/>
    <n v="23000"/>
    <b v="0"/>
    <n v="23000"/>
    <b v="0"/>
    <n v="0"/>
    <b v="0"/>
    <s v="5923.58"/>
    <m/>
    <s v="5923.58"/>
    <n v="0"/>
    <b v="0"/>
    <b v="1"/>
  </r>
  <r>
    <s v="C"/>
    <s v="A"/>
    <n v="20170101"/>
    <n v="2017"/>
    <n v="52"/>
    <x v="5"/>
    <n v="562"/>
    <s v="NER"/>
    <x v="0"/>
    <s v="M"/>
    <s v="Import"/>
    <n v="251"/>
    <s v="FRA"/>
    <x v="3"/>
    <n v="0"/>
    <s v="W00"/>
    <s v="World"/>
    <s v="H4"/>
    <s v="HS"/>
    <b v="1"/>
    <n v="3102"/>
    <s v="Fertilizers mineral or chemical, nitrogenous"/>
    <s v="N"/>
    <s v="Other N-fertilizers"/>
    <x v="1"/>
    <x v="1"/>
    <b v="0"/>
    <s v="C00"/>
    <s v="TOTAL CPC"/>
    <n v="0"/>
    <n v="0"/>
    <s v="TOTAL MOT"/>
    <n v="8"/>
    <s v="kg"/>
    <n v="1333737"/>
    <b v="0"/>
    <n v="8"/>
    <s v="kg"/>
    <n v="1333737"/>
    <b v="0"/>
    <n v="1333737"/>
    <b v="0"/>
    <n v="0"/>
    <b v="0"/>
    <s v="1743446.34"/>
    <m/>
    <s v="1743446.34"/>
    <n v="0"/>
    <b v="0"/>
    <b v="1"/>
  </r>
  <r>
    <s v="C"/>
    <s v="A"/>
    <n v="20170101"/>
    <n v="2017"/>
    <n v="52"/>
    <x v="5"/>
    <n v="562"/>
    <s v="NER"/>
    <x v="0"/>
    <s v="M"/>
    <s v="Import"/>
    <n v="288"/>
    <s v="GHA"/>
    <x v="5"/>
    <n v="0"/>
    <s v="W00"/>
    <s v="World"/>
    <s v="H4"/>
    <s v="HS"/>
    <b v="1"/>
    <n v="3102"/>
    <s v="Fertilizers mineral or chemical, nitrogenous"/>
    <s v="N"/>
    <s v="Other N-fertilizers"/>
    <x v="1"/>
    <x v="1"/>
    <b v="0"/>
    <s v="C00"/>
    <s v="TOTAL CPC"/>
    <n v="0"/>
    <n v="0"/>
    <s v="TOTAL MOT"/>
    <n v="8"/>
    <s v="kg"/>
    <n v="200000"/>
    <b v="0"/>
    <n v="8"/>
    <s v="kg"/>
    <n v="200000"/>
    <b v="0"/>
    <n v="200000"/>
    <b v="0"/>
    <n v="0"/>
    <b v="0"/>
    <s v="169243.61"/>
    <m/>
    <s v="169243.61"/>
    <n v="0"/>
    <b v="0"/>
    <b v="1"/>
  </r>
  <r>
    <s v="C"/>
    <s v="A"/>
    <n v="20170101"/>
    <n v="2017"/>
    <n v="52"/>
    <x v="5"/>
    <n v="562"/>
    <s v="NER"/>
    <x v="0"/>
    <s v="M"/>
    <s v="Import"/>
    <n v="384"/>
    <s v="CIV"/>
    <x v="6"/>
    <n v="0"/>
    <s v="W00"/>
    <s v="World"/>
    <s v="H4"/>
    <s v="HS"/>
    <b v="1"/>
    <n v="3102"/>
    <s v="Fertilizers mineral or chemical, nitrogenous"/>
    <s v="N"/>
    <s v="Other N-fertilizers"/>
    <x v="1"/>
    <x v="1"/>
    <b v="0"/>
    <s v="C00"/>
    <s v="TOTAL CPC"/>
    <n v="0"/>
    <n v="0"/>
    <s v="TOTAL MOT"/>
    <n v="8"/>
    <s v="kg"/>
    <n v="75360"/>
    <b v="0"/>
    <n v="8"/>
    <s v="kg"/>
    <n v="75360"/>
    <b v="0"/>
    <n v="75360"/>
    <b v="0"/>
    <n v="0"/>
    <b v="0"/>
    <s v="69678.49"/>
    <m/>
    <s v="69678.49"/>
    <n v="0"/>
    <b v="0"/>
    <b v="1"/>
  </r>
  <r>
    <s v="C"/>
    <s v="A"/>
    <n v="20170101"/>
    <n v="2017"/>
    <n v="52"/>
    <x v="5"/>
    <n v="562"/>
    <s v="NER"/>
    <x v="0"/>
    <s v="M"/>
    <s v="Import"/>
    <n v="398"/>
    <s v="KAZ"/>
    <x v="61"/>
    <n v="0"/>
    <s v="W00"/>
    <s v="World"/>
    <s v="H4"/>
    <s v="HS"/>
    <b v="1"/>
    <n v="3102"/>
    <s v="Fertilizers mineral or chemical, nitrogenous"/>
    <s v="N"/>
    <s v="Other N-fertilizers"/>
    <x v="1"/>
    <x v="1"/>
    <b v="0"/>
    <s v="C00"/>
    <s v="TOTAL CPC"/>
    <n v="0"/>
    <n v="0"/>
    <s v="TOTAL MOT"/>
    <n v="8"/>
    <s v="kg"/>
    <n v="27633"/>
    <b v="0"/>
    <n v="8"/>
    <s v="kg"/>
    <n v="27633"/>
    <b v="0"/>
    <n v="27633"/>
    <b v="0"/>
    <n v="0"/>
    <b v="0"/>
    <s v="104778.5"/>
    <m/>
    <s v="104778.5"/>
    <n v="0"/>
    <b v="0"/>
    <b v="1"/>
  </r>
  <r>
    <s v="C"/>
    <s v="A"/>
    <n v="20170101"/>
    <n v="2017"/>
    <n v="52"/>
    <x v="5"/>
    <n v="562"/>
    <s v="NER"/>
    <x v="0"/>
    <s v="M"/>
    <s v="Import"/>
    <n v="434"/>
    <s v="LBY"/>
    <x v="42"/>
    <n v="0"/>
    <s v="W00"/>
    <s v="World"/>
    <s v="H4"/>
    <s v="HS"/>
    <b v="1"/>
    <n v="3102"/>
    <s v="Fertilizers mineral or chemical, nitrogenous"/>
    <s v="N"/>
    <s v="Other N-fertilizers"/>
    <x v="1"/>
    <x v="1"/>
    <b v="0"/>
    <s v="C00"/>
    <s v="TOTAL CPC"/>
    <n v="0"/>
    <n v="0"/>
    <s v="TOTAL MOT"/>
    <n v="8"/>
    <s v="kg"/>
    <n v="160000"/>
    <b v="0"/>
    <n v="8"/>
    <s v="kg"/>
    <n v="160000"/>
    <b v="0"/>
    <n v="160000"/>
    <b v="0"/>
    <n v="0"/>
    <b v="0"/>
    <s v="82953.82"/>
    <m/>
    <s v="82953.82"/>
    <n v="0"/>
    <b v="0"/>
    <b v="1"/>
  </r>
  <r>
    <s v="C"/>
    <s v="A"/>
    <n v="20170101"/>
    <n v="2017"/>
    <n v="52"/>
    <x v="5"/>
    <n v="562"/>
    <s v="NER"/>
    <x v="0"/>
    <s v="M"/>
    <s v="Import"/>
    <n v="466"/>
    <s v="MLI"/>
    <x v="62"/>
    <n v="0"/>
    <s v="W00"/>
    <s v="World"/>
    <s v="H4"/>
    <s v="HS"/>
    <b v="1"/>
    <n v="3102"/>
    <s v="Fertilizers mineral or chemical, nitrogenous"/>
    <s v="N"/>
    <s v="Other N-fertilizers"/>
    <x v="1"/>
    <x v="1"/>
    <b v="0"/>
    <s v="C00"/>
    <s v="TOTAL CPC"/>
    <n v="0"/>
    <n v="0"/>
    <s v="TOTAL MOT"/>
    <n v="8"/>
    <s v="kg"/>
    <n v="112530"/>
    <b v="0"/>
    <n v="8"/>
    <s v="kg"/>
    <n v="112530"/>
    <b v="0"/>
    <n v="112530"/>
    <b v="0"/>
    <n v="0"/>
    <b v="0"/>
    <s v="141770.98"/>
    <m/>
    <s v="141770.98"/>
    <n v="0"/>
    <b v="0"/>
    <b v="1"/>
  </r>
  <r>
    <s v="C"/>
    <s v="A"/>
    <n v="20170101"/>
    <n v="2017"/>
    <n v="52"/>
    <x v="5"/>
    <n v="562"/>
    <s v="NER"/>
    <x v="0"/>
    <s v="M"/>
    <s v="Import"/>
    <n v="566"/>
    <s v="NGA"/>
    <x v="8"/>
    <n v="0"/>
    <s v="W00"/>
    <s v="World"/>
    <s v="H4"/>
    <s v="HS"/>
    <b v="1"/>
    <n v="3102"/>
    <s v="Fertilizers mineral or chemical, nitrogenous"/>
    <s v="N"/>
    <s v="Other N-fertilizers"/>
    <x v="1"/>
    <x v="1"/>
    <b v="0"/>
    <s v="C00"/>
    <s v="TOTAL CPC"/>
    <n v="0"/>
    <n v="0"/>
    <s v="TOTAL MOT"/>
    <n v="8"/>
    <s v="kg"/>
    <n v="12998895"/>
    <b v="0"/>
    <n v="8"/>
    <s v="kg"/>
    <n v="12998895"/>
    <b v="0"/>
    <n v="12998895"/>
    <b v="0"/>
    <n v="0"/>
    <b v="0"/>
    <s v="3336996.43"/>
    <m/>
    <s v="3336996.43"/>
    <n v="0"/>
    <b v="0"/>
    <b v="1"/>
  </r>
  <r>
    <s v="C"/>
    <s v="A"/>
    <n v="20170101"/>
    <n v="2017"/>
    <n v="52"/>
    <x v="5"/>
    <n v="562"/>
    <s v="NER"/>
    <x v="0"/>
    <s v="M"/>
    <s v="Import"/>
    <n v="586"/>
    <s v="PAK"/>
    <x v="55"/>
    <n v="0"/>
    <s v="W00"/>
    <s v="World"/>
    <s v="H4"/>
    <s v="HS"/>
    <b v="1"/>
    <n v="3102"/>
    <s v="Fertilizers mineral or chemical, nitrogenous"/>
    <s v="N"/>
    <s v="Other N-fertilizers"/>
    <x v="1"/>
    <x v="1"/>
    <b v="0"/>
    <s v="C00"/>
    <s v="TOTAL CPC"/>
    <n v="0"/>
    <n v="0"/>
    <s v="TOTAL MOT"/>
    <n v="8"/>
    <s v="kg"/>
    <n v="1500000"/>
    <b v="0"/>
    <n v="8"/>
    <s v="kg"/>
    <n v="1500000"/>
    <b v="0"/>
    <n v="1500000"/>
    <b v="0"/>
    <n v="0"/>
    <b v="0"/>
    <s v="613845.8"/>
    <m/>
    <s v="613845.8"/>
    <n v="0"/>
    <b v="0"/>
    <b v="1"/>
  </r>
  <r>
    <s v="C"/>
    <s v="A"/>
    <n v="20170101"/>
    <n v="2017"/>
    <n v="52"/>
    <x v="5"/>
    <n v="562"/>
    <s v="NER"/>
    <x v="0"/>
    <s v="M"/>
    <s v="Import"/>
    <n v="686"/>
    <s v="SEN"/>
    <x v="10"/>
    <n v="0"/>
    <s v="W00"/>
    <s v="World"/>
    <s v="H4"/>
    <s v="HS"/>
    <b v="1"/>
    <n v="3102"/>
    <s v="Fertilizers mineral or chemical, nitrogenous"/>
    <s v="N"/>
    <s v="Other N-fertilizers"/>
    <x v="1"/>
    <x v="1"/>
    <b v="0"/>
    <s v="C00"/>
    <s v="TOTAL CPC"/>
    <n v="0"/>
    <n v="0"/>
    <s v="TOTAL MOT"/>
    <n v="8"/>
    <s v="kg"/>
    <n v="74600"/>
    <b v="0"/>
    <n v="8"/>
    <s v="kg"/>
    <n v="74600"/>
    <b v="0"/>
    <n v="74600"/>
    <b v="0"/>
    <n v="0"/>
    <b v="0"/>
    <s v="98278.06"/>
    <m/>
    <s v="98278.06"/>
    <n v="0"/>
    <b v="0"/>
    <b v="1"/>
  </r>
  <r>
    <s v="C"/>
    <s v="A"/>
    <n v="20170101"/>
    <n v="2017"/>
    <n v="52"/>
    <x v="5"/>
    <n v="562"/>
    <s v="NER"/>
    <x v="0"/>
    <s v="M"/>
    <s v="Import"/>
    <n v="768"/>
    <s v="TGO"/>
    <x v="14"/>
    <n v="0"/>
    <s v="W00"/>
    <s v="World"/>
    <s v="H4"/>
    <s v="HS"/>
    <b v="1"/>
    <n v="3102"/>
    <s v="Fertilizers mineral or chemical, nitrogenous"/>
    <s v="N"/>
    <s v="Other N-fertilizers"/>
    <x v="1"/>
    <x v="1"/>
    <b v="0"/>
    <s v="C00"/>
    <s v="TOTAL CPC"/>
    <n v="0"/>
    <n v="0"/>
    <s v="TOTAL MOT"/>
    <n v="8"/>
    <s v="kg"/>
    <n v="29354"/>
    <b v="0"/>
    <n v="8"/>
    <s v="kg"/>
    <n v="29354"/>
    <b v="0"/>
    <n v="29354"/>
    <b v="0"/>
    <n v="0"/>
    <b v="0"/>
    <s v="14551.15"/>
    <m/>
    <s v="14551.15"/>
    <n v="0"/>
    <b v="0"/>
    <b v="1"/>
  </r>
  <r>
    <s v="C"/>
    <s v="A"/>
    <n v="20170101"/>
    <n v="2017"/>
    <n v="52"/>
    <x v="5"/>
    <n v="562"/>
    <s v="NER"/>
    <x v="0"/>
    <s v="M"/>
    <s v="Import"/>
    <n v="788"/>
    <s v="TUN"/>
    <x v="45"/>
    <n v="0"/>
    <s v="W00"/>
    <s v="World"/>
    <s v="H4"/>
    <s v="HS"/>
    <b v="1"/>
    <n v="3102"/>
    <s v="Fertilizers mineral or chemical, nitrogenous"/>
    <s v="N"/>
    <s v="Other N-fertilizers"/>
    <x v="1"/>
    <x v="1"/>
    <b v="0"/>
    <s v="C00"/>
    <s v="TOTAL CPC"/>
    <n v="0"/>
    <n v="0"/>
    <s v="TOTAL MOT"/>
    <n v="8"/>
    <s v="kg"/>
    <n v="404"/>
    <b v="0"/>
    <n v="8"/>
    <s v="kg"/>
    <n v="404"/>
    <b v="0"/>
    <n v="404"/>
    <b v="0"/>
    <n v="0"/>
    <b v="0"/>
    <s v="1213.61"/>
    <m/>
    <s v="1213.61"/>
    <n v="0"/>
    <b v="0"/>
    <b v="1"/>
  </r>
  <r>
    <s v="C"/>
    <s v="A"/>
    <n v="20170101"/>
    <n v="2017"/>
    <n v="52"/>
    <x v="5"/>
    <n v="562"/>
    <s v="NER"/>
    <x v="0"/>
    <s v="M"/>
    <s v="Import"/>
    <n v="854"/>
    <s v="BFA"/>
    <x v="16"/>
    <n v="0"/>
    <s v="W00"/>
    <s v="World"/>
    <s v="H4"/>
    <s v="HS"/>
    <b v="1"/>
    <n v="3102"/>
    <s v="Fertilizers mineral or chemical, nitrogenous"/>
    <s v="N"/>
    <s v="Other N-fertilizers"/>
    <x v="1"/>
    <x v="1"/>
    <b v="0"/>
    <s v="C00"/>
    <s v="TOTAL CPC"/>
    <n v="0"/>
    <n v="0"/>
    <s v="TOTAL MOT"/>
    <n v="8"/>
    <s v="kg"/>
    <n v="272500"/>
    <b v="0"/>
    <n v="8"/>
    <s v="kg"/>
    <n v="272500"/>
    <b v="0"/>
    <n v="272500"/>
    <b v="0"/>
    <n v="0"/>
    <b v="0"/>
    <s v="115548.01"/>
    <m/>
    <s v="115548.01"/>
    <n v="0"/>
    <b v="0"/>
    <b v="1"/>
  </r>
  <r>
    <s v="C"/>
    <s v="A"/>
    <n v="20170101"/>
    <n v="2017"/>
    <n v="52"/>
    <x v="5"/>
    <n v="180"/>
    <s v="COD"/>
    <x v="1"/>
    <s v="M"/>
    <s v="Import"/>
    <n v="0"/>
    <s v="W00"/>
    <x v="0"/>
    <n v="0"/>
    <s v="W00"/>
    <s v="World"/>
    <s v="H4"/>
    <s v="HS"/>
    <b v="1"/>
    <n v="310210"/>
    <s v="Fertilizers, mineral or chemical nitrogenous, urea, whether or not in aqueous solution"/>
    <s v="Urea"/>
    <s v="Urea"/>
    <x v="2"/>
    <x v="2"/>
    <b v="1"/>
    <s v="C00"/>
    <s v="TOTAL CPC"/>
    <n v="0"/>
    <n v="0"/>
    <s v="TOTAL MOT"/>
    <n v="8"/>
    <s v="kg"/>
    <n v="8818874"/>
    <b v="0"/>
    <n v="8"/>
    <s v="kg"/>
    <n v="8818874"/>
    <b v="0"/>
    <n v="8818874"/>
    <b v="0"/>
    <n v="0"/>
    <b v="0"/>
    <s v="4375429.403"/>
    <n v="0"/>
    <s v="4375429.403"/>
    <n v="0"/>
    <b v="0"/>
    <b v="1"/>
  </r>
  <r>
    <s v="C"/>
    <s v="A"/>
    <n v="20170101"/>
    <n v="2017"/>
    <n v="52"/>
    <x v="5"/>
    <n v="180"/>
    <s v="COD"/>
    <x v="1"/>
    <s v="M"/>
    <s v="Import"/>
    <n v="20"/>
    <s v="AND"/>
    <x v="56"/>
    <n v="0"/>
    <s v="W00"/>
    <s v="World"/>
    <s v="H4"/>
    <s v="HS"/>
    <b v="1"/>
    <n v="310210"/>
    <s v="Fertilizers, mineral or chemical nitrogenous, urea, whether or not in aqueous solution"/>
    <s v="Urea"/>
    <s v="Urea"/>
    <x v="2"/>
    <x v="2"/>
    <b v="1"/>
    <s v="C00"/>
    <s v="TOTAL CPC"/>
    <n v="0"/>
    <n v="0"/>
    <s v="TOTAL MOT"/>
    <n v="8"/>
    <s v="kg"/>
    <n v="240"/>
    <b v="0"/>
    <n v="8"/>
    <s v="kg"/>
    <n v="240"/>
    <b v="0"/>
    <n v="240"/>
    <b v="0"/>
    <n v="0"/>
    <b v="0"/>
    <s v="787.187"/>
    <n v="0"/>
    <s v="787.187"/>
    <n v="0"/>
    <b v="0"/>
    <b v="1"/>
  </r>
  <r>
    <s v="C"/>
    <s v="A"/>
    <n v="20170101"/>
    <n v="2017"/>
    <n v="52"/>
    <x v="5"/>
    <n v="180"/>
    <s v="COD"/>
    <x v="1"/>
    <s v="M"/>
    <s v="Import"/>
    <n v="24"/>
    <s v="AGO"/>
    <x v="17"/>
    <n v="0"/>
    <s v="W00"/>
    <s v="World"/>
    <s v="H4"/>
    <s v="HS"/>
    <b v="1"/>
    <n v="310210"/>
    <s v="Fertilizers, mineral or chemical nitrogenous, urea, whether or not in aqueous solution"/>
    <s v="Urea"/>
    <s v="Urea"/>
    <x v="2"/>
    <x v="2"/>
    <b v="1"/>
    <s v="C00"/>
    <s v="TOTAL CPC"/>
    <n v="0"/>
    <n v="0"/>
    <s v="TOTAL MOT"/>
    <n v="8"/>
    <s v="kg"/>
    <n v="56642"/>
    <b v="0"/>
    <n v="8"/>
    <s v="kg"/>
    <n v="56642"/>
    <b v="0"/>
    <n v="56642"/>
    <b v="0"/>
    <n v="0"/>
    <b v="0"/>
    <s v="26139.866"/>
    <n v="0"/>
    <s v="26139.866"/>
    <n v="0"/>
    <b v="0"/>
    <b v="1"/>
  </r>
  <r>
    <s v="C"/>
    <s v="A"/>
    <n v="20170101"/>
    <n v="2017"/>
    <n v="52"/>
    <x v="5"/>
    <n v="180"/>
    <s v="COD"/>
    <x v="1"/>
    <s v="M"/>
    <s v="Import"/>
    <n v="56"/>
    <s v="BEL"/>
    <x v="18"/>
    <n v="0"/>
    <s v="W00"/>
    <s v="World"/>
    <s v="H4"/>
    <s v="HS"/>
    <b v="1"/>
    <n v="310210"/>
    <s v="Fertilizers, mineral or chemical nitrogenous, urea, whether or not in aqueous solution"/>
    <s v="Urea"/>
    <s v="Urea"/>
    <x v="2"/>
    <x v="2"/>
    <b v="1"/>
    <s v="C00"/>
    <s v="TOTAL CPC"/>
    <n v="0"/>
    <n v="0"/>
    <s v="TOTAL MOT"/>
    <n v="8"/>
    <s v="kg"/>
    <n v="192378"/>
    <b v="0"/>
    <n v="8"/>
    <s v="kg"/>
    <n v="192378"/>
    <b v="0"/>
    <n v="192378"/>
    <b v="0"/>
    <n v="0"/>
    <b v="0"/>
    <s v="136591.858"/>
    <n v="0"/>
    <s v="136591.858"/>
    <n v="0"/>
    <b v="0"/>
    <b v="1"/>
  </r>
  <r>
    <s v="C"/>
    <s v="A"/>
    <n v="20170101"/>
    <n v="2017"/>
    <n v="52"/>
    <x v="5"/>
    <n v="180"/>
    <s v="COD"/>
    <x v="1"/>
    <s v="M"/>
    <s v="Import"/>
    <n v="156"/>
    <s v="CHN"/>
    <x v="1"/>
    <n v="0"/>
    <s v="W00"/>
    <s v="World"/>
    <s v="H4"/>
    <s v="HS"/>
    <b v="1"/>
    <n v="310210"/>
    <s v="Fertilizers, mineral or chemical nitrogenous, urea, whether or not in aqueous solution"/>
    <s v="Urea"/>
    <s v="Urea"/>
    <x v="2"/>
    <x v="2"/>
    <b v="1"/>
    <s v="C00"/>
    <s v="TOTAL CPC"/>
    <n v="0"/>
    <n v="0"/>
    <s v="TOTAL MOT"/>
    <n v="8"/>
    <s v="kg"/>
    <n v="2271856"/>
    <b v="0"/>
    <n v="8"/>
    <s v="kg"/>
    <n v="2271856"/>
    <b v="0"/>
    <n v="2271856"/>
    <b v="0"/>
    <n v="0"/>
    <b v="0"/>
    <s v="1077613.056"/>
    <n v="0"/>
    <s v="1077613.056"/>
    <n v="0"/>
    <b v="0"/>
    <b v="1"/>
  </r>
  <r>
    <s v="C"/>
    <s v="A"/>
    <n v="20170101"/>
    <n v="2017"/>
    <n v="52"/>
    <x v="5"/>
    <n v="180"/>
    <s v="COD"/>
    <x v="1"/>
    <s v="M"/>
    <s v="Import"/>
    <n v="276"/>
    <s v="DEU"/>
    <x v="4"/>
    <n v="0"/>
    <s v="W00"/>
    <s v="World"/>
    <s v="H4"/>
    <s v="HS"/>
    <b v="1"/>
    <n v="310210"/>
    <s v="Fertilizers, mineral or chemical nitrogenous, urea, whether or not in aqueous solution"/>
    <s v="Urea"/>
    <s v="Urea"/>
    <x v="2"/>
    <x v="2"/>
    <b v="1"/>
    <s v="C00"/>
    <s v="TOTAL CPC"/>
    <n v="0"/>
    <n v="0"/>
    <s v="TOTAL MOT"/>
    <n v="8"/>
    <s v="kg"/>
    <n v="1374"/>
    <b v="0"/>
    <n v="8"/>
    <s v="kg"/>
    <n v="1374"/>
    <b v="0"/>
    <n v="1374"/>
    <b v="0"/>
    <n v="0"/>
    <b v="0"/>
    <s v="6985.174"/>
    <n v="0"/>
    <s v="6985.174"/>
    <n v="0"/>
    <b v="0"/>
    <b v="1"/>
  </r>
  <r>
    <s v="C"/>
    <s v="A"/>
    <n v="20170101"/>
    <n v="2017"/>
    <n v="52"/>
    <x v="5"/>
    <n v="180"/>
    <s v="COD"/>
    <x v="1"/>
    <s v="M"/>
    <s v="Import"/>
    <n v="508"/>
    <s v="MOZ"/>
    <x v="26"/>
    <n v="0"/>
    <s v="W00"/>
    <s v="World"/>
    <s v="H4"/>
    <s v="HS"/>
    <b v="1"/>
    <n v="310210"/>
    <s v="Fertilizers, mineral or chemical nitrogenous, urea, whether or not in aqueous solution"/>
    <s v="Urea"/>
    <s v="Urea"/>
    <x v="2"/>
    <x v="2"/>
    <b v="1"/>
    <s v="C00"/>
    <s v="TOTAL CPC"/>
    <n v="0"/>
    <n v="0"/>
    <s v="TOTAL MOT"/>
    <n v="8"/>
    <s v="kg"/>
    <n v="1386000"/>
    <b v="0"/>
    <n v="8"/>
    <s v="kg"/>
    <n v="1386000"/>
    <b v="0"/>
    <n v="1386000"/>
    <b v="0"/>
    <n v="0"/>
    <b v="0"/>
    <s v="746528.186"/>
    <n v="0"/>
    <s v="746528.186"/>
    <n v="0"/>
    <b v="0"/>
    <b v="1"/>
  </r>
  <r>
    <s v="C"/>
    <s v="A"/>
    <n v="20170101"/>
    <n v="2017"/>
    <n v="52"/>
    <x v="5"/>
    <n v="180"/>
    <s v="COD"/>
    <x v="1"/>
    <s v="M"/>
    <s v="Import"/>
    <n v="620"/>
    <s v="PRT"/>
    <x v="60"/>
    <n v="0"/>
    <s v="W00"/>
    <s v="World"/>
    <s v="H4"/>
    <s v="HS"/>
    <b v="1"/>
    <n v="310210"/>
    <s v="Fertilizers, mineral or chemical nitrogenous, urea, whether or not in aqueous solution"/>
    <s v="Urea"/>
    <s v="Urea"/>
    <x v="2"/>
    <x v="2"/>
    <b v="1"/>
    <s v="C00"/>
    <s v="TOTAL CPC"/>
    <n v="0"/>
    <n v="0"/>
    <s v="TOTAL MOT"/>
    <n v="8"/>
    <s v="kg"/>
    <n v="2000"/>
    <b v="0"/>
    <n v="8"/>
    <s v="kg"/>
    <n v="2000"/>
    <b v="0"/>
    <n v="2000"/>
    <b v="0"/>
    <n v="0"/>
    <b v="0"/>
    <s v="1211.842"/>
    <n v="0"/>
    <s v="1211.842"/>
    <n v="0"/>
    <b v="0"/>
    <b v="1"/>
  </r>
  <r>
    <s v="C"/>
    <s v="A"/>
    <n v="20170101"/>
    <n v="2017"/>
    <n v="52"/>
    <x v="5"/>
    <n v="180"/>
    <s v="COD"/>
    <x v="1"/>
    <s v="M"/>
    <s v="Import"/>
    <n v="643"/>
    <s v="RUS"/>
    <x v="9"/>
    <n v="0"/>
    <s v="W00"/>
    <s v="World"/>
    <s v="H4"/>
    <s v="HS"/>
    <b v="1"/>
    <n v="310210"/>
    <s v="Fertilizers, mineral or chemical nitrogenous, urea, whether or not in aqueous solution"/>
    <s v="Urea"/>
    <s v="Urea"/>
    <x v="2"/>
    <x v="2"/>
    <b v="1"/>
    <s v="C00"/>
    <s v="TOTAL CPC"/>
    <n v="0"/>
    <n v="0"/>
    <s v="TOTAL MOT"/>
    <n v="8"/>
    <s v="kg"/>
    <n v="2328934"/>
    <b v="0"/>
    <n v="8"/>
    <s v="kg"/>
    <n v="2328934"/>
    <b v="0"/>
    <n v="2328934"/>
    <b v="0"/>
    <n v="0"/>
    <b v="0"/>
    <s v="946968.78"/>
    <n v="0"/>
    <s v="946968.78"/>
    <n v="0"/>
    <b v="0"/>
    <b v="1"/>
  </r>
  <r>
    <s v="C"/>
    <s v="A"/>
    <n v="20170101"/>
    <n v="2017"/>
    <n v="52"/>
    <x v="5"/>
    <n v="180"/>
    <s v="COD"/>
    <x v="1"/>
    <s v="M"/>
    <s v="Import"/>
    <n v="699"/>
    <s v="IND"/>
    <x v="11"/>
    <n v="0"/>
    <s v="W00"/>
    <s v="World"/>
    <s v="H4"/>
    <s v="HS"/>
    <b v="1"/>
    <n v="310210"/>
    <s v="Fertilizers, mineral or chemical nitrogenous, urea, whether or not in aqueous solution"/>
    <s v="Urea"/>
    <s v="Urea"/>
    <x v="2"/>
    <x v="2"/>
    <b v="1"/>
    <s v="C00"/>
    <s v="TOTAL CPC"/>
    <n v="0"/>
    <n v="0"/>
    <s v="TOTAL MOT"/>
    <n v="8"/>
    <s v="kg"/>
    <n v="25157"/>
    <b v="0"/>
    <n v="8"/>
    <s v="kg"/>
    <n v="25157"/>
    <b v="0"/>
    <n v="25157"/>
    <b v="0"/>
    <n v="0"/>
    <b v="0"/>
    <s v="74169.675"/>
    <n v="0"/>
    <s v="74169.675"/>
    <n v="0"/>
    <b v="0"/>
    <b v="1"/>
  </r>
  <r>
    <s v="C"/>
    <s v="A"/>
    <n v="20170101"/>
    <n v="2017"/>
    <n v="52"/>
    <x v="5"/>
    <n v="180"/>
    <s v="COD"/>
    <x v="1"/>
    <s v="M"/>
    <s v="Import"/>
    <n v="704"/>
    <s v="VNM"/>
    <x v="29"/>
    <n v="0"/>
    <s v="W00"/>
    <s v="World"/>
    <s v="H4"/>
    <s v="HS"/>
    <b v="1"/>
    <n v="310210"/>
    <s v="Fertilizers, mineral or chemical nitrogenous, urea, whether or not in aqueous solution"/>
    <s v="Urea"/>
    <s v="Urea"/>
    <x v="2"/>
    <x v="2"/>
    <b v="1"/>
    <s v="C00"/>
    <s v="TOTAL CPC"/>
    <n v="0"/>
    <n v="0"/>
    <s v="TOTAL MOT"/>
    <n v="8"/>
    <s v="kg"/>
    <n v="63152"/>
    <b v="0"/>
    <n v="8"/>
    <s v="kg"/>
    <n v="63152"/>
    <b v="0"/>
    <n v="63152"/>
    <b v="0"/>
    <n v="0"/>
    <b v="0"/>
    <s v="29801.765"/>
    <n v="0"/>
    <s v="29801.765"/>
    <n v="0"/>
    <b v="0"/>
    <b v="1"/>
  </r>
  <r>
    <s v="C"/>
    <s v="A"/>
    <n v="20170101"/>
    <n v="2017"/>
    <n v="52"/>
    <x v="5"/>
    <n v="180"/>
    <s v="COD"/>
    <x v="1"/>
    <s v="M"/>
    <s v="Import"/>
    <n v="710"/>
    <s v="ZAF"/>
    <x v="30"/>
    <n v="0"/>
    <s v="W00"/>
    <s v="World"/>
    <s v="H4"/>
    <s v="HS"/>
    <b v="1"/>
    <n v="310210"/>
    <s v="Fertilizers, mineral or chemical nitrogenous, urea, whether or not in aqueous solution"/>
    <s v="Urea"/>
    <s v="Urea"/>
    <x v="2"/>
    <x v="2"/>
    <b v="1"/>
    <s v="C00"/>
    <s v="TOTAL CPC"/>
    <n v="0"/>
    <n v="0"/>
    <s v="TOTAL MOT"/>
    <n v="8"/>
    <s v="kg"/>
    <n v="2212222"/>
    <b v="0"/>
    <n v="8"/>
    <s v="kg"/>
    <n v="2212222"/>
    <b v="0"/>
    <n v="2212222"/>
    <b v="0"/>
    <n v="0"/>
    <b v="0"/>
    <s v="1147820.486"/>
    <n v="0"/>
    <s v="1147820.486"/>
    <n v="0"/>
    <b v="0"/>
    <b v="1"/>
  </r>
  <r>
    <s v="C"/>
    <s v="A"/>
    <n v="20170101"/>
    <n v="2017"/>
    <n v="52"/>
    <x v="5"/>
    <n v="180"/>
    <s v="COD"/>
    <x v="1"/>
    <s v="M"/>
    <s v="Import"/>
    <n v="757"/>
    <s v="CHE"/>
    <x v="31"/>
    <n v="0"/>
    <s v="W00"/>
    <s v="World"/>
    <s v="H4"/>
    <s v="HS"/>
    <b v="1"/>
    <n v="310210"/>
    <s v="Fertilizers, mineral or chemical nitrogenous, urea, whether or not in aqueous solution"/>
    <s v="Urea"/>
    <s v="Urea"/>
    <x v="2"/>
    <x v="2"/>
    <b v="1"/>
    <s v="C00"/>
    <s v="TOTAL CPC"/>
    <n v="0"/>
    <n v="0"/>
    <s v="TOTAL MOT"/>
    <n v="8"/>
    <s v="kg"/>
    <n v="7200"/>
    <b v="0"/>
    <n v="8"/>
    <s v="kg"/>
    <n v="7200"/>
    <b v="0"/>
    <n v="7200"/>
    <b v="0"/>
    <n v="0"/>
    <b v="0"/>
    <s v="5575.976"/>
    <n v="0"/>
    <s v="5575.976"/>
    <n v="0"/>
    <b v="0"/>
    <b v="1"/>
  </r>
  <r>
    <s v="C"/>
    <s v="A"/>
    <n v="20170101"/>
    <n v="2017"/>
    <n v="52"/>
    <x v="5"/>
    <n v="180"/>
    <s v="COD"/>
    <x v="1"/>
    <s v="M"/>
    <s v="Import"/>
    <n v="784"/>
    <s v="ARE"/>
    <x v="32"/>
    <n v="0"/>
    <s v="W00"/>
    <s v="World"/>
    <s v="H4"/>
    <s v="HS"/>
    <b v="1"/>
    <n v="310210"/>
    <s v="Fertilizers, mineral or chemical nitrogenous, urea, whether or not in aqueous solution"/>
    <s v="Urea"/>
    <s v="Urea"/>
    <x v="2"/>
    <x v="2"/>
    <b v="1"/>
    <s v="C00"/>
    <s v="TOTAL CPC"/>
    <n v="0"/>
    <n v="0"/>
    <s v="TOTAL MOT"/>
    <n v="8"/>
    <s v="kg"/>
    <n v="5688"/>
    <b v="0"/>
    <n v="8"/>
    <s v="kg"/>
    <n v="5688"/>
    <b v="0"/>
    <n v="5688"/>
    <b v="0"/>
    <n v="0"/>
    <b v="0"/>
    <s v="12984.455"/>
    <n v="0"/>
    <s v="12984.455"/>
    <n v="0"/>
    <b v="0"/>
    <b v="1"/>
  </r>
  <r>
    <s v="C"/>
    <s v="A"/>
    <n v="20170101"/>
    <n v="2017"/>
    <n v="52"/>
    <x v="5"/>
    <n v="180"/>
    <s v="COD"/>
    <x v="1"/>
    <s v="M"/>
    <s v="Import"/>
    <n v="800"/>
    <s v="UGA"/>
    <x v="34"/>
    <n v="0"/>
    <s v="W00"/>
    <s v="World"/>
    <s v="H4"/>
    <s v="HS"/>
    <b v="1"/>
    <n v="310210"/>
    <s v="Fertilizers, mineral or chemical nitrogenous, urea, whether or not in aqueous solution"/>
    <s v="Urea"/>
    <s v="Urea"/>
    <x v="2"/>
    <x v="2"/>
    <b v="1"/>
    <s v="C00"/>
    <s v="TOTAL CPC"/>
    <n v="0"/>
    <n v="0"/>
    <s v="TOTAL MOT"/>
    <n v="8"/>
    <s v="kg"/>
    <n v="18000"/>
    <b v="0"/>
    <n v="8"/>
    <s v="kg"/>
    <n v="18000"/>
    <b v="0"/>
    <n v="18000"/>
    <b v="0"/>
    <n v="0"/>
    <b v="0"/>
    <s v="15232.743"/>
    <n v="0"/>
    <s v="15232.743"/>
    <n v="0"/>
    <b v="0"/>
    <b v="1"/>
  </r>
  <r>
    <s v="C"/>
    <s v="A"/>
    <n v="20170101"/>
    <n v="2017"/>
    <n v="52"/>
    <x v="5"/>
    <n v="180"/>
    <s v="COD"/>
    <x v="1"/>
    <s v="M"/>
    <s v="Import"/>
    <n v="826"/>
    <s v="GBR"/>
    <x v="37"/>
    <n v="0"/>
    <s v="W00"/>
    <s v="World"/>
    <s v="H4"/>
    <s v="HS"/>
    <b v="1"/>
    <n v="310210"/>
    <s v="Fertilizers, mineral or chemical nitrogenous, urea, whether or not in aqueous solution"/>
    <s v="Urea"/>
    <s v="Urea"/>
    <x v="2"/>
    <x v="2"/>
    <b v="1"/>
    <s v="C00"/>
    <s v="TOTAL CPC"/>
    <n v="0"/>
    <n v="0"/>
    <s v="TOTAL MOT"/>
    <n v="8"/>
    <s v="kg"/>
    <n v="18752"/>
    <b v="0"/>
    <n v="8"/>
    <s v="kg"/>
    <n v="18752"/>
    <b v="0"/>
    <n v="18752"/>
    <b v="0"/>
    <n v="0"/>
    <b v="0"/>
    <s v="17174.729"/>
    <n v="0"/>
    <s v="17174.729"/>
    <n v="0"/>
    <b v="0"/>
    <b v="1"/>
  </r>
  <r>
    <s v="C"/>
    <s v="A"/>
    <n v="20170101"/>
    <n v="2017"/>
    <n v="52"/>
    <x v="5"/>
    <n v="180"/>
    <s v="COD"/>
    <x v="1"/>
    <s v="M"/>
    <s v="Import"/>
    <n v="834"/>
    <s v="TZA"/>
    <x v="38"/>
    <n v="0"/>
    <s v="W00"/>
    <s v="World"/>
    <s v="H4"/>
    <s v="HS"/>
    <b v="1"/>
    <n v="310210"/>
    <s v="Fertilizers, mineral or chemical nitrogenous, urea, whether or not in aqueous solution"/>
    <s v="Urea"/>
    <s v="Urea"/>
    <x v="2"/>
    <x v="2"/>
    <b v="1"/>
    <s v="C00"/>
    <s v="TOTAL CPC"/>
    <n v="0"/>
    <n v="0"/>
    <s v="TOTAL MOT"/>
    <n v="8"/>
    <s v="kg"/>
    <n v="60000"/>
    <b v="0"/>
    <n v="8"/>
    <s v="kg"/>
    <n v="60000"/>
    <b v="0"/>
    <n v="60000"/>
    <b v="0"/>
    <n v="0"/>
    <b v="0"/>
    <s v="12011.727"/>
    <n v="0"/>
    <s v="12011.727"/>
    <n v="0"/>
    <b v="0"/>
    <b v="1"/>
  </r>
  <r>
    <s v="C"/>
    <s v="A"/>
    <n v="20170101"/>
    <n v="2017"/>
    <n v="52"/>
    <x v="5"/>
    <n v="180"/>
    <s v="COD"/>
    <x v="1"/>
    <s v="M"/>
    <s v="Import"/>
    <n v="842"/>
    <s v="USA"/>
    <x v="15"/>
    <n v="0"/>
    <s v="W00"/>
    <s v="World"/>
    <s v="H4"/>
    <s v="HS"/>
    <b v="1"/>
    <n v="310210"/>
    <s v="Fertilizers, mineral or chemical nitrogenous, urea, whether or not in aqueous solution"/>
    <s v="Urea"/>
    <s v="Urea"/>
    <x v="2"/>
    <x v="2"/>
    <b v="1"/>
    <s v="C00"/>
    <s v="TOTAL CPC"/>
    <n v="0"/>
    <n v="0"/>
    <s v="TOTAL MOT"/>
    <n v="8"/>
    <s v="kg"/>
    <n v="279"/>
    <b v="0"/>
    <n v="8"/>
    <s v="kg"/>
    <n v="279"/>
    <b v="0"/>
    <n v="279"/>
    <b v="0"/>
    <n v="0"/>
    <b v="0"/>
    <s v="1718.572"/>
    <n v="0"/>
    <s v="1718.572"/>
    <n v="0"/>
    <b v="0"/>
    <b v="1"/>
  </r>
  <r>
    <s v="C"/>
    <s v="A"/>
    <n v="20170101"/>
    <n v="2017"/>
    <n v="52"/>
    <x v="5"/>
    <n v="180"/>
    <s v="COD"/>
    <x v="1"/>
    <s v="M"/>
    <s v="Import"/>
    <n v="894"/>
    <s v="ZMB"/>
    <x v="39"/>
    <n v="0"/>
    <s v="W00"/>
    <s v="World"/>
    <s v="H4"/>
    <s v="HS"/>
    <b v="1"/>
    <n v="310210"/>
    <s v="Fertilizers, mineral or chemical nitrogenous, urea, whether or not in aqueous solution"/>
    <s v="Urea"/>
    <s v="Urea"/>
    <x v="2"/>
    <x v="2"/>
    <b v="1"/>
    <s v="C00"/>
    <s v="TOTAL CPC"/>
    <n v="0"/>
    <n v="0"/>
    <s v="TOTAL MOT"/>
    <n v="8"/>
    <s v="kg"/>
    <n v="169000"/>
    <b v="0"/>
    <n v="8"/>
    <s v="kg"/>
    <n v="169000"/>
    <b v="0"/>
    <n v="169000"/>
    <b v="0"/>
    <n v="0"/>
    <b v="0"/>
    <s v="116113.327"/>
    <n v="0"/>
    <s v="116113.327"/>
    <n v="0"/>
    <b v="0"/>
    <b v="1"/>
  </r>
  <r>
    <s v="C"/>
    <s v="A"/>
    <n v="20170101"/>
    <n v="2017"/>
    <n v="52"/>
    <x v="5"/>
    <n v="562"/>
    <s v="NER"/>
    <x v="0"/>
    <s v="M"/>
    <s v="Import"/>
    <n v="0"/>
    <s v="W00"/>
    <x v="0"/>
    <n v="0"/>
    <s v="W00"/>
    <s v="World"/>
    <s v="H4"/>
    <s v="HS"/>
    <b v="1"/>
    <n v="310210"/>
    <s v="Fertilizers, mineral or chemical nitrogenous, urea, whether or not in aqueous solution"/>
    <s v="Urea"/>
    <s v="Urea"/>
    <x v="2"/>
    <x v="2"/>
    <b v="1"/>
    <s v="C00"/>
    <s v="TOTAL CPC"/>
    <n v="0"/>
    <n v="0"/>
    <s v="TOTAL MOT"/>
    <n v="8"/>
    <s v="kg"/>
    <n v="14702695"/>
    <b v="0"/>
    <n v="8"/>
    <s v="kg"/>
    <n v="14702695"/>
    <b v="0"/>
    <n v="14702695"/>
    <b v="0"/>
    <n v="0"/>
    <b v="0"/>
    <s v="4052460.8"/>
    <m/>
    <s v="4052460.8"/>
    <n v="0"/>
    <b v="0"/>
    <b v="1"/>
  </r>
  <r>
    <s v="C"/>
    <s v="A"/>
    <n v="20170101"/>
    <n v="2017"/>
    <n v="52"/>
    <x v="5"/>
    <n v="562"/>
    <s v="NER"/>
    <x v="0"/>
    <s v="M"/>
    <s v="Import"/>
    <n v="156"/>
    <s v="CHN"/>
    <x v="1"/>
    <n v="0"/>
    <s v="W00"/>
    <s v="World"/>
    <s v="H4"/>
    <s v="HS"/>
    <b v="1"/>
    <n v="310210"/>
    <s v="Fertilizers, mineral or chemical nitrogenous, urea, whether or not in aqueous solution"/>
    <s v="Urea"/>
    <s v="Urea"/>
    <x v="2"/>
    <x v="2"/>
    <b v="1"/>
    <s v="C00"/>
    <s v="TOTAL CPC"/>
    <n v="0"/>
    <n v="0"/>
    <s v="TOTAL MOT"/>
    <n v="8"/>
    <s v="kg"/>
    <n v="23000"/>
    <b v="0"/>
    <n v="8"/>
    <s v="kg"/>
    <n v="23000"/>
    <b v="0"/>
    <n v="23000"/>
    <b v="0"/>
    <n v="0"/>
    <b v="0"/>
    <s v="5923.58"/>
    <m/>
    <s v="5923.58"/>
    <n v="0"/>
    <b v="1"/>
    <b v="0"/>
  </r>
  <r>
    <s v="C"/>
    <s v="A"/>
    <n v="20170101"/>
    <n v="2017"/>
    <n v="52"/>
    <x v="5"/>
    <n v="562"/>
    <s v="NER"/>
    <x v="0"/>
    <s v="M"/>
    <s v="Import"/>
    <n v="434"/>
    <s v="LBY"/>
    <x v="42"/>
    <n v="0"/>
    <s v="W00"/>
    <s v="World"/>
    <s v="H4"/>
    <s v="HS"/>
    <b v="1"/>
    <n v="310210"/>
    <s v="Fertilizers, mineral or chemical nitrogenous, urea, whether or not in aqueous solution"/>
    <s v="Urea"/>
    <s v="Urea"/>
    <x v="2"/>
    <x v="2"/>
    <b v="1"/>
    <s v="C00"/>
    <s v="TOTAL CPC"/>
    <n v="0"/>
    <n v="0"/>
    <s v="TOTAL MOT"/>
    <n v="8"/>
    <s v="kg"/>
    <n v="160000"/>
    <b v="0"/>
    <n v="8"/>
    <s v="kg"/>
    <n v="160000"/>
    <b v="0"/>
    <n v="160000"/>
    <b v="0"/>
    <n v="0"/>
    <b v="0"/>
    <s v="82953.82"/>
    <m/>
    <s v="82953.82"/>
    <n v="0"/>
    <b v="1"/>
    <b v="0"/>
  </r>
  <r>
    <s v="C"/>
    <s v="A"/>
    <n v="20170101"/>
    <n v="2017"/>
    <n v="52"/>
    <x v="5"/>
    <n v="562"/>
    <s v="NER"/>
    <x v="0"/>
    <s v="M"/>
    <s v="Import"/>
    <n v="566"/>
    <s v="NGA"/>
    <x v="8"/>
    <n v="0"/>
    <s v="W00"/>
    <s v="World"/>
    <s v="H4"/>
    <s v="HS"/>
    <b v="1"/>
    <n v="310210"/>
    <s v="Fertilizers, mineral or chemical nitrogenous, urea, whether or not in aqueous solution"/>
    <s v="Urea"/>
    <s v="Urea"/>
    <x v="2"/>
    <x v="2"/>
    <b v="1"/>
    <s v="C00"/>
    <s v="TOTAL CPC"/>
    <n v="0"/>
    <n v="0"/>
    <s v="TOTAL MOT"/>
    <n v="8"/>
    <s v="kg"/>
    <n v="12829695"/>
    <b v="0"/>
    <n v="8"/>
    <s v="kg"/>
    <n v="12829695"/>
    <b v="0"/>
    <n v="12829695"/>
    <b v="0"/>
    <n v="0"/>
    <b v="0"/>
    <s v="3329604.49"/>
    <m/>
    <s v="3329604.49"/>
    <n v="0"/>
    <b v="1"/>
    <b v="0"/>
  </r>
  <r>
    <s v="C"/>
    <s v="A"/>
    <n v="20170101"/>
    <n v="2017"/>
    <n v="52"/>
    <x v="5"/>
    <n v="562"/>
    <s v="NER"/>
    <x v="0"/>
    <s v="M"/>
    <s v="Import"/>
    <n v="586"/>
    <s v="PAK"/>
    <x v="55"/>
    <n v="0"/>
    <s v="W00"/>
    <s v="World"/>
    <s v="H4"/>
    <s v="HS"/>
    <b v="1"/>
    <n v="310210"/>
    <s v="Fertilizers, mineral or chemical nitrogenous, urea, whether or not in aqueous solution"/>
    <s v="Urea"/>
    <s v="Urea"/>
    <x v="2"/>
    <x v="2"/>
    <b v="1"/>
    <s v="C00"/>
    <s v="TOTAL CPC"/>
    <n v="0"/>
    <n v="0"/>
    <s v="TOTAL MOT"/>
    <n v="8"/>
    <s v="kg"/>
    <n v="1500000"/>
    <b v="0"/>
    <n v="8"/>
    <s v="kg"/>
    <n v="1500000"/>
    <b v="0"/>
    <n v="1500000"/>
    <b v="0"/>
    <n v="0"/>
    <b v="0"/>
    <s v="613845.8"/>
    <m/>
    <s v="613845.8"/>
    <n v="0"/>
    <b v="1"/>
    <b v="0"/>
  </r>
  <r>
    <s v="C"/>
    <s v="A"/>
    <n v="20170101"/>
    <n v="2017"/>
    <n v="52"/>
    <x v="5"/>
    <n v="562"/>
    <s v="NER"/>
    <x v="0"/>
    <s v="M"/>
    <s v="Import"/>
    <n v="854"/>
    <s v="BFA"/>
    <x v="16"/>
    <n v="0"/>
    <s v="W00"/>
    <s v="World"/>
    <s v="H4"/>
    <s v="HS"/>
    <b v="1"/>
    <n v="310210"/>
    <s v="Fertilizers, mineral or chemical nitrogenous, urea, whether or not in aqueous solution"/>
    <s v="Urea"/>
    <s v="Urea"/>
    <x v="2"/>
    <x v="2"/>
    <b v="1"/>
    <s v="C00"/>
    <s v="TOTAL CPC"/>
    <n v="0"/>
    <n v="0"/>
    <s v="TOTAL MOT"/>
    <n v="8"/>
    <s v="kg"/>
    <n v="190000"/>
    <b v="0"/>
    <n v="8"/>
    <s v="kg"/>
    <n v="190000"/>
    <b v="0"/>
    <n v="190000"/>
    <b v="0"/>
    <n v="0"/>
    <b v="0"/>
    <s v="20133.11"/>
    <m/>
    <s v="20133.11"/>
    <n v="0"/>
    <b v="1"/>
    <b v="0"/>
  </r>
  <r>
    <s v="C"/>
    <s v="A"/>
    <n v="20170101"/>
    <n v="2017"/>
    <n v="52"/>
    <x v="5"/>
    <n v="180"/>
    <s v="COD"/>
    <x v="1"/>
    <s v="M"/>
    <s v="Import"/>
    <n v="0"/>
    <s v="W00"/>
    <x v="0"/>
    <n v="0"/>
    <s v="W00"/>
    <s v="World"/>
    <s v="H4"/>
    <s v="HS"/>
    <b v="1"/>
    <n v="310221"/>
    <s v="Fertilizers, mineral or chemical nitrogenous, ammonium sulphate"/>
    <s v="Ammonium Sulfate"/>
    <s v="Other N-fertilizers"/>
    <x v="1"/>
    <x v="2"/>
    <b v="1"/>
    <s v="C00"/>
    <s v="TOTAL CPC"/>
    <n v="0"/>
    <n v="0"/>
    <s v="TOTAL MOT"/>
    <n v="8"/>
    <s v="kg"/>
    <n v="265695"/>
    <b v="0"/>
    <n v="8"/>
    <s v="kg"/>
    <n v="265695"/>
    <b v="0"/>
    <n v="265695"/>
    <b v="0"/>
    <n v="0"/>
    <b v="0"/>
    <s v="118672.641"/>
    <n v="0"/>
    <s v="118672.641"/>
    <n v="0"/>
    <b v="0"/>
    <b v="1"/>
  </r>
  <r>
    <s v="C"/>
    <s v="A"/>
    <n v="20170101"/>
    <n v="2017"/>
    <n v="52"/>
    <x v="5"/>
    <n v="180"/>
    <s v="COD"/>
    <x v="1"/>
    <s v="M"/>
    <s v="Import"/>
    <n v="156"/>
    <s v="CHN"/>
    <x v="1"/>
    <n v="0"/>
    <s v="W00"/>
    <s v="World"/>
    <s v="H4"/>
    <s v="HS"/>
    <b v="1"/>
    <n v="310221"/>
    <s v="Fertilizers, mineral or chemical nitrogenous, ammonium sulphate"/>
    <s v="Ammonium Sulfate"/>
    <s v="Other N-fertilizers"/>
    <x v="1"/>
    <x v="2"/>
    <b v="1"/>
    <s v="C00"/>
    <s v="TOTAL CPC"/>
    <n v="0"/>
    <n v="0"/>
    <s v="TOTAL MOT"/>
    <n v="8"/>
    <s v="kg"/>
    <n v="231550"/>
    <b v="0"/>
    <n v="8"/>
    <s v="kg"/>
    <n v="231550"/>
    <b v="0"/>
    <n v="231550"/>
    <b v="0"/>
    <n v="0"/>
    <b v="0"/>
    <s v="105221.009"/>
    <n v="0"/>
    <s v="105221.009"/>
    <n v="0"/>
    <b v="0"/>
    <b v="1"/>
  </r>
  <r>
    <s v="C"/>
    <s v="A"/>
    <n v="20170101"/>
    <n v="2017"/>
    <n v="52"/>
    <x v="5"/>
    <n v="180"/>
    <s v="COD"/>
    <x v="1"/>
    <s v="M"/>
    <s v="Import"/>
    <n v="528"/>
    <s v="NLD"/>
    <x v="7"/>
    <n v="0"/>
    <s v="W00"/>
    <s v="World"/>
    <s v="H4"/>
    <s v="HS"/>
    <b v="1"/>
    <n v="310221"/>
    <s v="Fertilizers, mineral or chemical nitrogenous, ammonium sulphate"/>
    <s v="Ammonium Sulfate"/>
    <s v="Other N-fertilizers"/>
    <x v="1"/>
    <x v="2"/>
    <b v="1"/>
    <s v="C00"/>
    <s v="TOTAL CPC"/>
    <n v="0"/>
    <n v="0"/>
    <s v="TOTAL MOT"/>
    <n v="8"/>
    <s v="kg"/>
    <n v="26000"/>
    <b v="0"/>
    <n v="8"/>
    <s v="kg"/>
    <n v="26000"/>
    <b v="0"/>
    <n v="26000"/>
    <b v="0"/>
    <n v="0"/>
    <b v="0"/>
    <s v="7653.064"/>
    <n v="0"/>
    <s v="7653.064"/>
    <n v="0"/>
    <b v="0"/>
    <b v="1"/>
  </r>
  <r>
    <s v="C"/>
    <s v="A"/>
    <n v="20170101"/>
    <n v="2017"/>
    <n v="52"/>
    <x v="5"/>
    <n v="180"/>
    <s v="COD"/>
    <x v="1"/>
    <s v="M"/>
    <s v="Import"/>
    <n v="710"/>
    <s v="ZAF"/>
    <x v="30"/>
    <n v="0"/>
    <s v="W00"/>
    <s v="World"/>
    <s v="H4"/>
    <s v="HS"/>
    <b v="1"/>
    <n v="310221"/>
    <s v="Fertilizers, mineral or chemical nitrogenous, ammonium sulphate"/>
    <s v="Ammonium Sulfate"/>
    <s v="Other N-fertilizers"/>
    <x v="1"/>
    <x v="2"/>
    <b v="1"/>
    <s v="C00"/>
    <s v="TOTAL CPC"/>
    <n v="0"/>
    <n v="0"/>
    <s v="TOTAL MOT"/>
    <n v="8"/>
    <s v="kg"/>
    <n v="8145"/>
    <b v="0"/>
    <n v="8"/>
    <s v="kg"/>
    <n v="8145"/>
    <b v="0"/>
    <n v="8145"/>
    <b v="0"/>
    <n v="0"/>
    <b v="0"/>
    <s v="5798.568"/>
    <n v="0"/>
    <s v="5798.568"/>
    <n v="0"/>
    <b v="0"/>
    <b v="1"/>
  </r>
  <r>
    <s v="C"/>
    <s v="A"/>
    <n v="20170101"/>
    <n v="2017"/>
    <n v="52"/>
    <x v="5"/>
    <n v="180"/>
    <s v="COD"/>
    <x v="1"/>
    <s v="M"/>
    <s v="Import"/>
    <n v="0"/>
    <s v="W00"/>
    <x v="0"/>
    <n v="0"/>
    <s v="W00"/>
    <s v="World"/>
    <s v="H4"/>
    <s v="HS"/>
    <b v="1"/>
    <n v="310229"/>
    <s v="Fertilizers, mineral or chemical nitrogenous, other than ammonium sulphate"/>
    <s v="Other N"/>
    <s v="Other N-fertilizers"/>
    <x v="1"/>
    <x v="2"/>
    <b v="1"/>
    <s v="C00"/>
    <s v="TOTAL CPC"/>
    <n v="0"/>
    <n v="0"/>
    <s v="TOTAL MOT"/>
    <n v="8"/>
    <s v="kg"/>
    <n v="4200"/>
    <b v="0"/>
    <n v="8"/>
    <s v="kg"/>
    <n v="4200"/>
    <b v="0"/>
    <n v="4200"/>
    <b v="0"/>
    <n v="0"/>
    <b v="0"/>
    <s v="5028.408"/>
    <n v="0"/>
    <s v="5028.408"/>
    <n v="0"/>
    <b v="0"/>
    <b v="1"/>
  </r>
  <r>
    <s v="C"/>
    <s v="A"/>
    <n v="20170101"/>
    <n v="2017"/>
    <n v="52"/>
    <x v="5"/>
    <n v="180"/>
    <s v="COD"/>
    <x v="1"/>
    <s v="M"/>
    <s v="Import"/>
    <n v="251"/>
    <s v="FRA"/>
    <x v="3"/>
    <n v="0"/>
    <s v="W00"/>
    <s v="World"/>
    <s v="H4"/>
    <s v="HS"/>
    <b v="1"/>
    <n v="310229"/>
    <s v="Fertilizers, mineral or chemical nitrogenous, other than ammonium sulphate"/>
    <s v="Other N"/>
    <s v="Other N-fertilizers"/>
    <x v="1"/>
    <x v="2"/>
    <b v="1"/>
    <s v="C00"/>
    <s v="TOTAL CPC"/>
    <n v="0"/>
    <n v="0"/>
    <s v="TOTAL MOT"/>
    <n v="8"/>
    <s v="kg"/>
    <n v="200"/>
    <b v="0"/>
    <n v="8"/>
    <s v="kg"/>
    <n v="200"/>
    <b v="0"/>
    <n v="200"/>
    <b v="0"/>
    <n v="0"/>
    <b v="0"/>
    <s v="195.878"/>
    <n v="0"/>
    <s v="195.878"/>
    <n v="0"/>
    <b v="0"/>
    <b v="1"/>
  </r>
  <r>
    <s v="C"/>
    <s v="A"/>
    <n v="20170101"/>
    <n v="2017"/>
    <n v="52"/>
    <x v="5"/>
    <n v="180"/>
    <s v="COD"/>
    <x v="1"/>
    <s v="M"/>
    <s v="Import"/>
    <n v="710"/>
    <s v="ZAF"/>
    <x v="30"/>
    <n v="0"/>
    <s v="W00"/>
    <s v="World"/>
    <s v="H4"/>
    <s v="HS"/>
    <b v="1"/>
    <n v="310229"/>
    <s v="Fertilizers, mineral or chemical nitrogenous, other than ammonium sulphate"/>
    <s v="Other N"/>
    <s v="Other N-fertilizers"/>
    <x v="1"/>
    <x v="2"/>
    <b v="1"/>
    <s v="C00"/>
    <s v="TOTAL CPC"/>
    <n v="0"/>
    <n v="0"/>
    <s v="TOTAL MOT"/>
    <n v="8"/>
    <s v="kg"/>
    <n v="4000"/>
    <b v="0"/>
    <n v="8"/>
    <s v="kg"/>
    <n v="4000"/>
    <b v="0"/>
    <n v="4000"/>
    <b v="0"/>
    <n v="0"/>
    <b v="0"/>
    <s v="4832.53"/>
    <n v="0"/>
    <s v="4832.53"/>
    <n v="0"/>
    <b v="0"/>
    <b v="1"/>
  </r>
  <r>
    <s v="C"/>
    <s v="A"/>
    <n v="20170101"/>
    <n v="2017"/>
    <n v="52"/>
    <x v="5"/>
    <n v="562"/>
    <s v="NER"/>
    <x v="0"/>
    <s v="M"/>
    <s v="Import"/>
    <n v="0"/>
    <s v="W00"/>
    <x v="0"/>
    <n v="0"/>
    <s v="W00"/>
    <s v="World"/>
    <s v="H4"/>
    <s v="HS"/>
    <b v="1"/>
    <n v="310229"/>
    <s v="Fertilizers, mineral or chemical nitrogenous, other than ammonium sulphate"/>
    <s v="Other N"/>
    <s v="Other N-fertilizers"/>
    <x v="1"/>
    <x v="2"/>
    <b v="1"/>
    <s v="C00"/>
    <s v="TOTAL CPC"/>
    <n v="0"/>
    <n v="0"/>
    <s v="TOTAL MOT"/>
    <n v="8"/>
    <s v="kg"/>
    <n v="156200"/>
    <b v="0"/>
    <n v="8"/>
    <s v="kg"/>
    <n v="156200"/>
    <b v="0"/>
    <n v="156200"/>
    <b v="0"/>
    <n v="0"/>
    <b v="0"/>
    <s v="3656.19"/>
    <m/>
    <s v="3656.19"/>
    <n v="0"/>
    <b v="0"/>
    <b v="1"/>
  </r>
  <r>
    <s v="C"/>
    <s v="A"/>
    <n v="20170101"/>
    <n v="2017"/>
    <n v="52"/>
    <x v="5"/>
    <n v="562"/>
    <s v="NER"/>
    <x v="0"/>
    <s v="M"/>
    <s v="Import"/>
    <n v="566"/>
    <s v="NGA"/>
    <x v="8"/>
    <n v="0"/>
    <s v="W00"/>
    <s v="World"/>
    <s v="H4"/>
    <s v="HS"/>
    <b v="1"/>
    <n v="310229"/>
    <s v="Fertilizers, mineral or chemical nitrogenous, other than ammonium sulphate"/>
    <s v="Other N"/>
    <s v="Other N-fertilizers"/>
    <x v="1"/>
    <x v="2"/>
    <b v="1"/>
    <s v="C00"/>
    <s v="TOTAL CPC"/>
    <n v="0"/>
    <n v="0"/>
    <s v="TOTAL MOT"/>
    <n v="8"/>
    <s v="kg"/>
    <n v="156200"/>
    <b v="0"/>
    <n v="8"/>
    <s v="kg"/>
    <n v="156200"/>
    <b v="0"/>
    <n v="156200"/>
    <b v="0"/>
    <n v="0"/>
    <b v="0"/>
    <s v="3656.19"/>
    <m/>
    <s v="3656.19"/>
    <n v="0"/>
    <b v="1"/>
    <b v="0"/>
  </r>
  <r>
    <s v="C"/>
    <s v="A"/>
    <n v="20170101"/>
    <n v="2017"/>
    <n v="52"/>
    <x v="5"/>
    <n v="180"/>
    <s v="COD"/>
    <x v="1"/>
    <s v="M"/>
    <s v="Import"/>
    <n v="0"/>
    <s v="W00"/>
    <x v="0"/>
    <n v="0"/>
    <s v="W00"/>
    <s v="World"/>
    <s v="H4"/>
    <s v="HS"/>
    <b v="1"/>
    <n v="310230"/>
    <s v="Fertilizers, mineral or chemical nitrogenous, ammonium nitrate, whether or not in aqueous solution"/>
    <s v="Ammonium Nitrate"/>
    <s v="Other N-fertilizers"/>
    <x v="1"/>
    <x v="2"/>
    <b v="1"/>
    <s v="C00"/>
    <s v="TOTAL CPC"/>
    <n v="0"/>
    <n v="0"/>
    <s v="TOTAL MOT"/>
    <n v="8"/>
    <s v="kg"/>
    <n v="34389980"/>
    <b v="0"/>
    <n v="8"/>
    <s v="kg"/>
    <n v="34389980"/>
    <b v="0"/>
    <n v="34389980"/>
    <b v="0"/>
    <n v="0"/>
    <b v="0"/>
    <s v="32215299.573"/>
    <n v="0"/>
    <s v="32215299.573"/>
    <n v="0"/>
    <b v="0"/>
    <b v="1"/>
  </r>
  <r>
    <s v="C"/>
    <s v="A"/>
    <n v="20170101"/>
    <n v="2017"/>
    <n v="52"/>
    <x v="5"/>
    <n v="180"/>
    <s v="COD"/>
    <x v="1"/>
    <s v="M"/>
    <s v="Import"/>
    <n v="156"/>
    <s v="CHN"/>
    <x v="1"/>
    <n v="0"/>
    <s v="W00"/>
    <s v="World"/>
    <s v="H4"/>
    <s v="HS"/>
    <b v="1"/>
    <n v="310230"/>
    <s v="Fertilizers, mineral or chemical nitrogenous, ammonium nitrate, whether or not in aqueous solution"/>
    <s v="Ammonium Nitrate"/>
    <s v="Other N-fertilizers"/>
    <x v="1"/>
    <x v="2"/>
    <b v="1"/>
    <s v="C00"/>
    <s v="TOTAL CPC"/>
    <n v="0"/>
    <n v="0"/>
    <s v="TOTAL MOT"/>
    <n v="8"/>
    <s v="kg"/>
    <n v="1845760"/>
    <b v="0"/>
    <n v="8"/>
    <s v="kg"/>
    <n v="1845760"/>
    <b v="0"/>
    <n v="1845760"/>
    <b v="0"/>
    <n v="0"/>
    <b v="0"/>
    <s v="2161304.545"/>
    <n v="0"/>
    <s v="2161304.545"/>
    <n v="0"/>
    <b v="0"/>
    <b v="1"/>
  </r>
  <r>
    <s v="C"/>
    <s v="A"/>
    <n v="20170101"/>
    <n v="2017"/>
    <n v="52"/>
    <x v="5"/>
    <n v="180"/>
    <s v="COD"/>
    <x v="1"/>
    <s v="M"/>
    <s v="Import"/>
    <n v="643"/>
    <s v="RUS"/>
    <x v="9"/>
    <n v="0"/>
    <s v="W00"/>
    <s v="World"/>
    <s v="H4"/>
    <s v="HS"/>
    <b v="1"/>
    <n v="310230"/>
    <s v="Fertilizers, mineral or chemical nitrogenous, ammonium nitrate, whether or not in aqueous solution"/>
    <s v="Ammonium Nitrate"/>
    <s v="Other N-fertilizers"/>
    <x v="1"/>
    <x v="2"/>
    <b v="1"/>
    <s v="C00"/>
    <s v="TOTAL CPC"/>
    <n v="0"/>
    <n v="0"/>
    <s v="TOTAL MOT"/>
    <n v="8"/>
    <s v="kg"/>
    <n v="9658000"/>
    <b v="0"/>
    <n v="8"/>
    <s v="kg"/>
    <n v="9658000"/>
    <b v="0"/>
    <n v="9658000"/>
    <b v="0"/>
    <n v="0"/>
    <b v="0"/>
    <s v="10352784.026"/>
    <n v="0"/>
    <s v="10352784.026"/>
    <n v="0"/>
    <b v="0"/>
    <b v="1"/>
  </r>
  <r>
    <s v="C"/>
    <s v="A"/>
    <n v="20170101"/>
    <n v="2017"/>
    <n v="52"/>
    <x v="5"/>
    <n v="180"/>
    <s v="COD"/>
    <x v="1"/>
    <s v="M"/>
    <s v="Import"/>
    <n v="699"/>
    <s v="IND"/>
    <x v="11"/>
    <n v="0"/>
    <s v="W00"/>
    <s v="World"/>
    <s v="H4"/>
    <s v="HS"/>
    <b v="1"/>
    <n v="310230"/>
    <s v="Fertilizers, mineral or chemical nitrogenous, ammonium nitrate, whether or not in aqueous solution"/>
    <s v="Ammonium Nitrate"/>
    <s v="Other N-fertilizers"/>
    <x v="1"/>
    <x v="2"/>
    <b v="1"/>
    <s v="C00"/>
    <s v="TOTAL CPC"/>
    <n v="0"/>
    <n v="0"/>
    <s v="TOTAL MOT"/>
    <n v="8"/>
    <s v="kg"/>
    <n v="22000"/>
    <b v="0"/>
    <n v="8"/>
    <s v="kg"/>
    <n v="22000"/>
    <b v="0"/>
    <n v="22000"/>
    <b v="0"/>
    <n v="0"/>
    <b v="0"/>
    <s v="19214.098"/>
    <n v="0"/>
    <s v="19214.098"/>
    <n v="0"/>
    <b v="0"/>
    <b v="1"/>
  </r>
  <r>
    <s v="C"/>
    <s v="A"/>
    <n v="20170101"/>
    <n v="2017"/>
    <n v="52"/>
    <x v="5"/>
    <n v="180"/>
    <s v="COD"/>
    <x v="1"/>
    <s v="M"/>
    <s v="Import"/>
    <n v="710"/>
    <s v="ZAF"/>
    <x v="30"/>
    <n v="0"/>
    <s v="W00"/>
    <s v="World"/>
    <s v="H4"/>
    <s v="HS"/>
    <b v="1"/>
    <n v="310230"/>
    <s v="Fertilizers, mineral or chemical nitrogenous, ammonium nitrate, whether or not in aqueous solution"/>
    <s v="Ammonium Nitrate"/>
    <s v="Other N-fertilizers"/>
    <x v="1"/>
    <x v="2"/>
    <b v="1"/>
    <s v="C00"/>
    <s v="TOTAL CPC"/>
    <n v="0"/>
    <n v="0"/>
    <s v="TOTAL MOT"/>
    <n v="8"/>
    <s v="kg"/>
    <n v="20857700"/>
    <b v="0"/>
    <n v="8"/>
    <s v="kg"/>
    <n v="20857700"/>
    <b v="0"/>
    <n v="20857700"/>
    <b v="0"/>
    <n v="0"/>
    <b v="0"/>
    <s v="16940984.705"/>
    <n v="0"/>
    <s v="16940984.705"/>
    <n v="0"/>
    <b v="0"/>
    <b v="1"/>
  </r>
  <r>
    <s v="C"/>
    <s v="A"/>
    <n v="20170101"/>
    <n v="2017"/>
    <n v="52"/>
    <x v="5"/>
    <n v="180"/>
    <s v="COD"/>
    <x v="1"/>
    <s v="M"/>
    <s v="Import"/>
    <n v="752"/>
    <s v="SWE"/>
    <x v="13"/>
    <n v="0"/>
    <s v="W00"/>
    <s v="World"/>
    <s v="H4"/>
    <s v="HS"/>
    <b v="1"/>
    <n v="310230"/>
    <s v="Fertilizers, mineral or chemical nitrogenous, ammonium nitrate, whether or not in aqueous solution"/>
    <s v="Ammonium Nitrate"/>
    <s v="Other N-fertilizers"/>
    <x v="1"/>
    <x v="2"/>
    <b v="1"/>
    <s v="C00"/>
    <s v="TOTAL CPC"/>
    <n v="0"/>
    <n v="0"/>
    <s v="TOTAL MOT"/>
    <n v="8"/>
    <s v="kg"/>
    <n v="480000"/>
    <b v="0"/>
    <n v="8"/>
    <s v="kg"/>
    <n v="480000"/>
    <b v="0"/>
    <n v="480000"/>
    <b v="0"/>
    <n v="0"/>
    <b v="0"/>
    <s v="579337.273"/>
    <n v="0"/>
    <s v="579337.273"/>
    <n v="0"/>
    <b v="0"/>
    <b v="1"/>
  </r>
  <r>
    <s v="C"/>
    <s v="A"/>
    <n v="20170101"/>
    <n v="2017"/>
    <n v="52"/>
    <x v="5"/>
    <n v="180"/>
    <s v="COD"/>
    <x v="1"/>
    <s v="M"/>
    <s v="Import"/>
    <n v="834"/>
    <s v="TZA"/>
    <x v="38"/>
    <n v="0"/>
    <s v="W00"/>
    <s v="World"/>
    <s v="H4"/>
    <s v="HS"/>
    <b v="1"/>
    <n v="310230"/>
    <s v="Fertilizers, mineral or chemical nitrogenous, ammonium nitrate, whether or not in aqueous solution"/>
    <s v="Ammonium Nitrate"/>
    <s v="Other N-fertilizers"/>
    <x v="1"/>
    <x v="2"/>
    <b v="1"/>
    <s v="C00"/>
    <s v="TOTAL CPC"/>
    <n v="0"/>
    <n v="0"/>
    <s v="TOTAL MOT"/>
    <n v="8"/>
    <s v="kg"/>
    <n v="408000"/>
    <b v="0"/>
    <n v="8"/>
    <s v="kg"/>
    <n v="408000"/>
    <b v="0"/>
    <n v="408000"/>
    <b v="0"/>
    <n v="0"/>
    <b v="0"/>
    <s v="534271.124"/>
    <n v="0"/>
    <s v="534271.124"/>
    <n v="0"/>
    <b v="0"/>
    <b v="1"/>
  </r>
  <r>
    <s v="C"/>
    <s v="A"/>
    <n v="20170101"/>
    <n v="2017"/>
    <n v="52"/>
    <x v="5"/>
    <n v="180"/>
    <s v="COD"/>
    <x v="1"/>
    <s v="M"/>
    <s v="Import"/>
    <n v="894"/>
    <s v="ZMB"/>
    <x v="39"/>
    <n v="0"/>
    <s v="W00"/>
    <s v="World"/>
    <s v="H4"/>
    <s v="HS"/>
    <b v="1"/>
    <n v="310230"/>
    <s v="Fertilizers, mineral or chemical nitrogenous, ammonium nitrate, whether or not in aqueous solution"/>
    <s v="Ammonium Nitrate"/>
    <s v="Other N-fertilizers"/>
    <x v="1"/>
    <x v="2"/>
    <b v="1"/>
    <s v="C00"/>
    <s v="TOTAL CPC"/>
    <n v="0"/>
    <n v="0"/>
    <s v="TOTAL MOT"/>
    <n v="8"/>
    <s v="kg"/>
    <n v="1118520"/>
    <b v="0"/>
    <n v="8"/>
    <s v="kg"/>
    <n v="1118520"/>
    <b v="0"/>
    <n v="1118520"/>
    <b v="0"/>
    <n v="0"/>
    <b v="0"/>
    <s v="1627403.802"/>
    <n v="0"/>
    <s v="1627403.802"/>
    <n v="0"/>
    <b v="0"/>
    <b v="1"/>
  </r>
  <r>
    <s v="C"/>
    <s v="A"/>
    <n v="20170101"/>
    <n v="2017"/>
    <n v="52"/>
    <x v="5"/>
    <n v="562"/>
    <s v="NER"/>
    <x v="0"/>
    <s v="M"/>
    <s v="Import"/>
    <n v="0"/>
    <s v="W00"/>
    <x v="0"/>
    <n v="0"/>
    <s v="W00"/>
    <s v="World"/>
    <s v="H4"/>
    <s v="HS"/>
    <b v="1"/>
    <n v="310230"/>
    <s v="Fertilizers, mineral or chemical nitrogenous, ammonium nitrate, whether or not in aqueous solution"/>
    <s v="Ammonium Nitrate"/>
    <s v="Other N-fertilizers"/>
    <x v="1"/>
    <x v="2"/>
    <b v="1"/>
    <s v="C00"/>
    <s v="TOTAL CPC"/>
    <n v="0"/>
    <n v="0"/>
    <s v="TOTAL MOT"/>
    <n v="8"/>
    <s v="kg"/>
    <n v="1948716"/>
    <b v="0"/>
    <n v="8"/>
    <s v="kg"/>
    <n v="1948716"/>
    <b v="0"/>
    <n v="1948716"/>
    <b v="0"/>
    <n v="0"/>
    <b v="0"/>
    <s v="2441074.14"/>
    <m/>
    <s v="2441074.14"/>
    <n v="0"/>
    <b v="0"/>
    <b v="1"/>
  </r>
  <r>
    <s v="C"/>
    <s v="A"/>
    <n v="20170101"/>
    <n v="2017"/>
    <n v="52"/>
    <x v="5"/>
    <n v="562"/>
    <s v="NER"/>
    <x v="0"/>
    <s v="M"/>
    <s v="Import"/>
    <n v="56"/>
    <s v="BEL"/>
    <x v="18"/>
    <n v="0"/>
    <s v="W00"/>
    <s v="World"/>
    <s v="H4"/>
    <s v="HS"/>
    <b v="1"/>
    <n v="310230"/>
    <s v="Fertilizers, mineral or chemical nitrogenous, ammonium nitrate, whether or not in aqueous solution"/>
    <s v="Ammonium Nitrate"/>
    <s v="Other N-fertilizers"/>
    <x v="1"/>
    <x v="2"/>
    <b v="1"/>
    <s v="C00"/>
    <s v="TOTAL CPC"/>
    <n v="0"/>
    <n v="0"/>
    <s v="TOTAL MOT"/>
    <n v="8"/>
    <s v="kg"/>
    <n v="2"/>
    <b v="0"/>
    <n v="8"/>
    <s v="kg"/>
    <n v="2"/>
    <b v="0"/>
    <n v="2"/>
    <b v="0"/>
    <n v="0"/>
    <b v="0"/>
    <s v="176.36"/>
    <m/>
    <s v="176.36"/>
    <n v="0"/>
    <b v="1"/>
    <b v="0"/>
  </r>
  <r>
    <s v="C"/>
    <s v="A"/>
    <n v="20170101"/>
    <n v="2017"/>
    <n v="52"/>
    <x v="5"/>
    <n v="562"/>
    <s v="NER"/>
    <x v="0"/>
    <s v="M"/>
    <s v="Import"/>
    <n v="251"/>
    <s v="FRA"/>
    <x v="3"/>
    <n v="0"/>
    <s v="W00"/>
    <s v="World"/>
    <s v="H4"/>
    <s v="HS"/>
    <b v="1"/>
    <n v="310230"/>
    <s v="Fertilizers, mineral or chemical nitrogenous, ammonium nitrate, whether or not in aqueous solution"/>
    <s v="Ammonium Nitrate"/>
    <s v="Other N-fertilizers"/>
    <x v="1"/>
    <x v="2"/>
    <b v="1"/>
    <s v="C00"/>
    <s v="TOTAL CPC"/>
    <n v="0"/>
    <n v="0"/>
    <s v="TOTAL MOT"/>
    <n v="8"/>
    <s v="kg"/>
    <n v="1333737"/>
    <b v="0"/>
    <n v="8"/>
    <s v="kg"/>
    <n v="1333737"/>
    <b v="0"/>
    <n v="1333737"/>
    <b v="0"/>
    <n v="0"/>
    <b v="0"/>
    <s v="1743446.34"/>
    <m/>
    <s v="1743446.34"/>
    <n v="0"/>
    <b v="1"/>
    <b v="0"/>
  </r>
  <r>
    <s v="C"/>
    <s v="A"/>
    <n v="20170101"/>
    <n v="2017"/>
    <n v="52"/>
    <x v="5"/>
    <n v="562"/>
    <s v="NER"/>
    <x v="0"/>
    <s v="M"/>
    <s v="Import"/>
    <n v="288"/>
    <s v="GHA"/>
    <x v="5"/>
    <n v="0"/>
    <s v="W00"/>
    <s v="World"/>
    <s v="H4"/>
    <s v="HS"/>
    <b v="1"/>
    <n v="310230"/>
    <s v="Fertilizers, mineral or chemical nitrogenous, ammonium nitrate, whether or not in aqueous solution"/>
    <s v="Ammonium Nitrate"/>
    <s v="Other N-fertilizers"/>
    <x v="1"/>
    <x v="2"/>
    <b v="1"/>
    <s v="C00"/>
    <s v="TOTAL CPC"/>
    <n v="0"/>
    <n v="0"/>
    <s v="TOTAL MOT"/>
    <n v="8"/>
    <s v="kg"/>
    <n v="200000"/>
    <b v="0"/>
    <n v="8"/>
    <s v="kg"/>
    <n v="200000"/>
    <b v="0"/>
    <n v="200000"/>
    <b v="0"/>
    <n v="0"/>
    <b v="0"/>
    <s v="169243.61"/>
    <m/>
    <s v="169243.61"/>
    <n v="0"/>
    <b v="1"/>
    <b v="0"/>
  </r>
  <r>
    <s v="C"/>
    <s v="A"/>
    <n v="20170101"/>
    <n v="2017"/>
    <n v="52"/>
    <x v="5"/>
    <n v="562"/>
    <s v="NER"/>
    <x v="0"/>
    <s v="M"/>
    <s v="Import"/>
    <n v="384"/>
    <s v="CIV"/>
    <x v="6"/>
    <n v="0"/>
    <s v="W00"/>
    <s v="World"/>
    <s v="H4"/>
    <s v="HS"/>
    <b v="1"/>
    <n v="310230"/>
    <s v="Fertilizers, mineral or chemical nitrogenous, ammonium nitrate, whether or not in aqueous solution"/>
    <s v="Ammonium Nitrate"/>
    <s v="Other N-fertilizers"/>
    <x v="1"/>
    <x v="2"/>
    <b v="1"/>
    <s v="C00"/>
    <s v="TOTAL CPC"/>
    <n v="0"/>
    <n v="0"/>
    <s v="TOTAL MOT"/>
    <n v="8"/>
    <s v="kg"/>
    <n v="75360"/>
    <b v="0"/>
    <n v="8"/>
    <s v="kg"/>
    <n v="75360"/>
    <b v="0"/>
    <n v="75360"/>
    <b v="0"/>
    <n v="0"/>
    <b v="0"/>
    <s v="69678.49"/>
    <m/>
    <s v="69678.49"/>
    <n v="0"/>
    <b v="1"/>
    <b v="0"/>
  </r>
  <r>
    <s v="C"/>
    <s v="A"/>
    <n v="20170101"/>
    <n v="2017"/>
    <n v="52"/>
    <x v="5"/>
    <n v="562"/>
    <s v="NER"/>
    <x v="0"/>
    <s v="M"/>
    <s v="Import"/>
    <n v="398"/>
    <s v="KAZ"/>
    <x v="61"/>
    <n v="0"/>
    <s v="W00"/>
    <s v="World"/>
    <s v="H4"/>
    <s v="HS"/>
    <b v="1"/>
    <n v="310230"/>
    <s v="Fertilizers, mineral or chemical nitrogenous, ammonium nitrate, whether or not in aqueous solution"/>
    <s v="Ammonium Nitrate"/>
    <s v="Other N-fertilizers"/>
    <x v="1"/>
    <x v="2"/>
    <b v="1"/>
    <s v="C00"/>
    <s v="TOTAL CPC"/>
    <n v="0"/>
    <n v="0"/>
    <s v="TOTAL MOT"/>
    <n v="8"/>
    <s v="kg"/>
    <n v="27633"/>
    <b v="0"/>
    <n v="8"/>
    <s v="kg"/>
    <n v="27633"/>
    <b v="0"/>
    <n v="27633"/>
    <b v="0"/>
    <n v="0"/>
    <b v="0"/>
    <s v="104778.5"/>
    <m/>
    <s v="104778.5"/>
    <n v="0"/>
    <b v="1"/>
    <b v="0"/>
  </r>
  <r>
    <s v="C"/>
    <s v="A"/>
    <n v="20170101"/>
    <n v="2017"/>
    <n v="52"/>
    <x v="5"/>
    <n v="562"/>
    <s v="NER"/>
    <x v="0"/>
    <s v="M"/>
    <s v="Import"/>
    <n v="466"/>
    <s v="MLI"/>
    <x v="62"/>
    <n v="0"/>
    <s v="W00"/>
    <s v="World"/>
    <s v="H4"/>
    <s v="HS"/>
    <b v="1"/>
    <n v="310230"/>
    <s v="Fertilizers, mineral or chemical nitrogenous, ammonium nitrate, whether or not in aqueous solution"/>
    <s v="Ammonium Nitrate"/>
    <s v="Other N-fertilizers"/>
    <x v="1"/>
    <x v="2"/>
    <b v="1"/>
    <s v="C00"/>
    <s v="TOTAL CPC"/>
    <n v="0"/>
    <n v="0"/>
    <s v="TOTAL MOT"/>
    <n v="8"/>
    <s v="kg"/>
    <n v="112530"/>
    <b v="0"/>
    <n v="8"/>
    <s v="kg"/>
    <n v="112530"/>
    <b v="0"/>
    <n v="112530"/>
    <b v="0"/>
    <n v="0"/>
    <b v="0"/>
    <s v="141770.98"/>
    <m/>
    <s v="141770.98"/>
    <n v="0"/>
    <b v="1"/>
    <b v="0"/>
  </r>
  <r>
    <s v="C"/>
    <s v="A"/>
    <n v="20170101"/>
    <n v="2017"/>
    <n v="52"/>
    <x v="5"/>
    <n v="562"/>
    <s v="NER"/>
    <x v="0"/>
    <s v="M"/>
    <s v="Import"/>
    <n v="566"/>
    <s v="NGA"/>
    <x v="8"/>
    <n v="0"/>
    <s v="W00"/>
    <s v="World"/>
    <s v="H4"/>
    <s v="HS"/>
    <b v="1"/>
    <n v="310230"/>
    <s v="Fertilizers, mineral or chemical nitrogenous, ammonium nitrate, whether or not in aqueous solution"/>
    <s v="Ammonium Nitrate"/>
    <s v="Other N-fertilizers"/>
    <x v="1"/>
    <x v="2"/>
    <b v="1"/>
    <s v="C00"/>
    <s v="TOTAL CPC"/>
    <n v="0"/>
    <n v="0"/>
    <s v="TOTAL MOT"/>
    <n v="8"/>
    <s v="kg"/>
    <n v="13000"/>
    <b v="0"/>
    <n v="8"/>
    <s v="kg"/>
    <n v="13000"/>
    <b v="0"/>
    <n v="13000"/>
    <b v="0"/>
    <n v="0"/>
    <b v="0"/>
    <s v="3735.75"/>
    <m/>
    <s v="3735.75"/>
    <n v="0"/>
    <b v="1"/>
    <b v="0"/>
  </r>
  <r>
    <s v="C"/>
    <s v="A"/>
    <n v="20170101"/>
    <n v="2017"/>
    <n v="52"/>
    <x v="5"/>
    <n v="562"/>
    <s v="NER"/>
    <x v="0"/>
    <s v="M"/>
    <s v="Import"/>
    <n v="686"/>
    <s v="SEN"/>
    <x v="10"/>
    <n v="0"/>
    <s v="W00"/>
    <s v="World"/>
    <s v="H4"/>
    <s v="HS"/>
    <b v="1"/>
    <n v="310230"/>
    <s v="Fertilizers, mineral or chemical nitrogenous, ammonium nitrate, whether or not in aqueous solution"/>
    <s v="Ammonium Nitrate"/>
    <s v="Other N-fertilizers"/>
    <x v="1"/>
    <x v="2"/>
    <b v="1"/>
    <s v="C00"/>
    <s v="TOTAL CPC"/>
    <n v="0"/>
    <n v="0"/>
    <s v="TOTAL MOT"/>
    <n v="8"/>
    <s v="kg"/>
    <n v="74600"/>
    <b v="0"/>
    <n v="8"/>
    <s v="kg"/>
    <n v="74600"/>
    <b v="0"/>
    <n v="74600"/>
    <b v="0"/>
    <n v="0"/>
    <b v="0"/>
    <s v="98278.06"/>
    <m/>
    <s v="98278.06"/>
    <n v="0"/>
    <b v="1"/>
    <b v="0"/>
  </r>
  <r>
    <s v="C"/>
    <s v="A"/>
    <n v="20170101"/>
    <n v="2017"/>
    <n v="52"/>
    <x v="5"/>
    <n v="562"/>
    <s v="NER"/>
    <x v="0"/>
    <s v="M"/>
    <s v="Import"/>
    <n v="768"/>
    <s v="TGO"/>
    <x v="14"/>
    <n v="0"/>
    <s v="W00"/>
    <s v="World"/>
    <s v="H4"/>
    <s v="HS"/>
    <b v="1"/>
    <n v="310230"/>
    <s v="Fertilizers, mineral or chemical nitrogenous, ammonium nitrate, whether or not in aqueous solution"/>
    <s v="Ammonium Nitrate"/>
    <s v="Other N-fertilizers"/>
    <x v="1"/>
    <x v="2"/>
    <b v="1"/>
    <s v="C00"/>
    <s v="TOTAL CPC"/>
    <n v="0"/>
    <n v="0"/>
    <s v="TOTAL MOT"/>
    <n v="8"/>
    <s v="kg"/>
    <n v="29354"/>
    <b v="0"/>
    <n v="8"/>
    <s v="kg"/>
    <n v="29354"/>
    <b v="0"/>
    <n v="29354"/>
    <b v="0"/>
    <n v="0"/>
    <b v="0"/>
    <s v="14551.15"/>
    <m/>
    <s v="14551.15"/>
    <n v="0"/>
    <b v="1"/>
    <b v="0"/>
  </r>
  <r>
    <s v="C"/>
    <s v="A"/>
    <n v="20170101"/>
    <n v="2017"/>
    <n v="52"/>
    <x v="5"/>
    <n v="562"/>
    <s v="NER"/>
    <x v="0"/>
    <s v="M"/>
    <s v="Import"/>
    <n v="854"/>
    <s v="BFA"/>
    <x v="16"/>
    <n v="0"/>
    <s v="W00"/>
    <s v="World"/>
    <s v="H4"/>
    <s v="HS"/>
    <b v="1"/>
    <n v="310230"/>
    <s v="Fertilizers, mineral or chemical nitrogenous, ammonium nitrate, whether or not in aqueous solution"/>
    <s v="Ammonium Nitrate"/>
    <s v="Other N-fertilizers"/>
    <x v="1"/>
    <x v="2"/>
    <b v="1"/>
    <s v="C00"/>
    <s v="TOTAL CPC"/>
    <n v="0"/>
    <n v="0"/>
    <s v="TOTAL MOT"/>
    <n v="8"/>
    <s v="kg"/>
    <n v="82500"/>
    <b v="0"/>
    <n v="8"/>
    <s v="kg"/>
    <n v="82500"/>
    <b v="0"/>
    <n v="82500"/>
    <b v="0"/>
    <n v="0"/>
    <b v="0"/>
    <s v="95414.9"/>
    <m/>
    <s v="95414.9"/>
    <n v="0"/>
    <b v="1"/>
    <b v="0"/>
  </r>
  <r>
    <s v="C"/>
    <s v="A"/>
    <n v="20170101"/>
    <n v="2017"/>
    <n v="52"/>
    <x v="5"/>
    <n v="562"/>
    <s v="NER"/>
    <x v="0"/>
    <s v="M"/>
    <s v="Import"/>
    <n v="0"/>
    <s v="W00"/>
    <x v="0"/>
    <n v="0"/>
    <s v="W00"/>
    <s v="World"/>
    <s v="H4"/>
    <s v="HS"/>
    <b v="1"/>
    <n v="310240"/>
    <s v="Fertilizers, mineral or chemical ammonium nitrate with calcium carbonate or other inorganic non-fertilizing substances, mixtures thereof"/>
    <s v="Other N "/>
    <s v="Other N-fertilizers"/>
    <x v="1"/>
    <x v="2"/>
    <b v="1"/>
    <s v="C00"/>
    <s v="TOTAL CPC"/>
    <n v="0"/>
    <n v="0"/>
    <s v="TOTAL MOT"/>
    <n v="8"/>
    <s v="kg"/>
    <n v="404"/>
    <b v="0"/>
    <n v="8"/>
    <s v="kg"/>
    <n v="404"/>
    <b v="0"/>
    <n v="404"/>
    <b v="0"/>
    <n v="0"/>
    <b v="0"/>
    <s v="1213.61"/>
    <m/>
    <s v="1213.61"/>
    <n v="0"/>
    <b v="0"/>
    <b v="1"/>
  </r>
  <r>
    <s v="C"/>
    <s v="A"/>
    <n v="20170101"/>
    <n v="2017"/>
    <n v="52"/>
    <x v="5"/>
    <n v="562"/>
    <s v="NER"/>
    <x v="0"/>
    <s v="M"/>
    <s v="Import"/>
    <n v="788"/>
    <s v="TUN"/>
    <x v="45"/>
    <n v="0"/>
    <s v="W00"/>
    <s v="World"/>
    <s v="H4"/>
    <s v="HS"/>
    <b v="1"/>
    <n v="310240"/>
    <s v="Fertilizers, mineral or chemical ammonium nitrate with calcium carbonate or other inorganic non-fertilizing substances, mixtures thereof"/>
    <s v="Other N "/>
    <s v="Other N-fertilizers"/>
    <x v="1"/>
    <x v="2"/>
    <b v="1"/>
    <s v="C00"/>
    <s v="TOTAL CPC"/>
    <n v="0"/>
    <n v="0"/>
    <s v="TOTAL MOT"/>
    <n v="8"/>
    <s v="kg"/>
    <n v="404"/>
    <b v="0"/>
    <n v="8"/>
    <s v="kg"/>
    <n v="404"/>
    <b v="0"/>
    <n v="404"/>
    <b v="0"/>
    <n v="0"/>
    <b v="0"/>
    <s v="1213.61"/>
    <m/>
    <s v="1213.61"/>
    <n v="0"/>
    <b v="1"/>
    <b v="0"/>
  </r>
  <r>
    <s v="C"/>
    <s v="A"/>
    <n v="20170101"/>
    <n v="2017"/>
    <n v="52"/>
    <x v="5"/>
    <n v="180"/>
    <s v="COD"/>
    <x v="1"/>
    <s v="M"/>
    <s v="Import"/>
    <n v="0"/>
    <s v="W00"/>
    <x v="0"/>
    <n v="0"/>
    <s v="W00"/>
    <s v="World"/>
    <s v="H4"/>
    <s v="HS"/>
    <b v="1"/>
    <n v="310250"/>
    <s v="Fertilizers, mineral or chemical nitrogenous, sodium nitrate"/>
    <s v="Other N "/>
    <s v="Other N-fertilizers"/>
    <x v="1"/>
    <x v="2"/>
    <b v="1"/>
    <s v="C00"/>
    <s v="TOTAL CPC"/>
    <n v="0"/>
    <n v="0"/>
    <s v="TOTAL MOT"/>
    <n v="8"/>
    <s v="kg"/>
    <n v="25500"/>
    <b v="0"/>
    <n v="8"/>
    <s v="kg"/>
    <n v="25500"/>
    <b v="0"/>
    <n v="25500"/>
    <b v="0"/>
    <n v="0"/>
    <b v="0"/>
    <s v="112769.17"/>
    <n v="0"/>
    <s v="112769.17"/>
    <n v="0"/>
    <b v="0"/>
    <b v="1"/>
  </r>
  <r>
    <s v="C"/>
    <s v="A"/>
    <n v="20170101"/>
    <n v="2017"/>
    <n v="52"/>
    <x v="5"/>
    <n v="180"/>
    <s v="COD"/>
    <x v="1"/>
    <s v="M"/>
    <s v="Import"/>
    <n v="156"/>
    <s v="CHN"/>
    <x v="1"/>
    <n v="0"/>
    <s v="W00"/>
    <s v="World"/>
    <s v="H4"/>
    <s v="HS"/>
    <b v="1"/>
    <n v="310250"/>
    <s v="Fertilizers, mineral or chemical nitrogenous, sodium nitrate"/>
    <s v="Other N "/>
    <s v="Other N-fertilizers"/>
    <x v="1"/>
    <x v="2"/>
    <b v="1"/>
    <s v="C00"/>
    <s v="TOTAL CPC"/>
    <n v="0"/>
    <n v="0"/>
    <s v="TOTAL MOT"/>
    <n v="8"/>
    <s v="kg"/>
    <n v="7000"/>
    <b v="0"/>
    <n v="8"/>
    <s v="kg"/>
    <n v="7000"/>
    <b v="0"/>
    <n v="7000"/>
    <b v="0"/>
    <n v="0"/>
    <b v="0"/>
    <s v="43497.723"/>
    <n v="0"/>
    <s v="43497.723"/>
    <n v="0"/>
    <b v="0"/>
    <b v="1"/>
  </r>
  <r>
    <s v="C"/>
    <s v="A"/>
    <n v="20170101"/>
    <n v="2017"/>
    <n v="52"/>
    <x v="5"/>
    <n v="180"/>
    <s v="COD"/>
    <x v="1"/>
    <s v="M"/>
    <s v="Import"/>
    <n v="834"/>
    <s v="TZA"/>
    <x v="38"/>
    <n v="0"/>
    <s v="W00"/>
    <s v="World"/>
    <s v="H4"/>
    <s v="HS"/>
    <b v="1"/>
    <n v="310250"/>
    <s v="Fertilizers, mineral or chemical nitrogenous, sodium nitrate"/>
    <s v="Other N "/>
    <s v="Other N-fertilizers"/>
    <x v="1"/>
    <x v="2"/>
    <b v="1"/>
    <s v="C00"/>
    <s v="TOTAL CPC"/>
    <n v="0"/>
    <n v="0"/>
    <s v="TOTAL MOT"/>
    <n v="8"/>
    <s v="kg"/>
    <n v="7000"/>
    <b v="0"/>
    <n v="8"/>
    <s v="kg"/>
    <n v="7000"/>
    <b v="0"/>
    <n v="7000"/>
    <b v="0"/>
    <n v="0"/>
    <b v="0"/>
    <s v="44718.822"/>
    <n v="0"/>
    <s v="44718.822"/>
    <n v="0"/>
    <b v="0"/>
    <b v="1"/>
  </r>
  <r>
    <s v="C"/>
    <s v="A"/>
    <n v="20170101"/>
    <n v="2017"/>
    <n v="52"/>
    <x v="5"/>
    <n v="180"/>
    <s v="COD"/>
    <x v="1"/>
    <s v="M"/>
    <s v="Import"/>
    <n v="894"/>
    <s v="ZMB"/>
    <x v="39"/>
    <n v="0"/>
    <s v="W00"/>
    <s v="World"/>
    <s v="H4"/>
    <s v="HS"/>
    <b v="1"/>
    <n v="310250"/>
    <s v="Fertilizers, mineral or chemical nitrogenous, sodium nitrate"/>
    <s v="Other N "/>
    <s v="Other N-fertilizers"/>
    <x v="1"/>
    <x v="2"/>
    <b v="1"/>
    <s v="C00"/>
    <s v="TOTAL CPC"/>
    <n v="0"/>
    <n v="0"/>
    <s v="TOTAL MOT"/>
    <n v="8"/>
    <s v="kg"/>
    <n v="11500"/>
    <b v="0"/>
    <n v="8"/>
    <s v="kg"/>
    <n v="11500"/>
    <b v="0"/>
    <n v="11500"/>
    <b v="0"/>
    <n v="0"/>
    <b v="0"/>
    <s v="24552.625"/>
    <n v="0"/>
    <s v="24552.625"/>
    <n v="0"/>
    <b v="0"/>
    <b v="1"/>
  </r>
  <r>
    <s v="C"/>
    <s v="A"/>
    <n v="20170101"/>
    <n v="2017"/>
    <n v="52"/>
    <x v="5"/>
    <n v="180"/>
    <s v="COD"/>
    <x v="1"/>
    <s v="M"/>
    <s v="Import"/>
    <n v="0"/>
    <s v="W00"/>
    <x v="0"/>
    <n v="0"/>
    <s v="W00"/>
    <s v="World"/>
    <s v="H4"/>
    <s v="HS"/>
    <b v="1"/>
    <n v="310260"/>
    <s v="Fertilizers, mineral or chemical nitrogenous, double salts and mixtures of calcium nitrate and ammonium nitrate"/>
    <s v="Other N "/>
    <s v="Other N-fertilizers"/>
    <x v="1"/>
    <x v="2"/>
    <b v="1"/>
    <s v="C00"/>
    <s v="TOTAL CPC"/>
    <n v="0"/>
    <n v="0"/>
    <s v="TOTAL MOT"/>
    <n v="8"/>
    <s v="kg"/>
    <n v="21600"/>
    <b v="0"/>
    <n v="8"/>
    <s v="kg"/>
    <n v="21600"/>
    <b v="0"/>
    <n v="21600"/>
    <b v="0"/>
    <n v="0"/>
    <b v="0"/>
    <s v="11472.241"/>
    <n v="0"/>
    <s v="11472.241"/>
    <n v="0"/>
    <b v="0"/>
    <b v="1"/>
  </r>
  <r>
    <s v="C"/>
    <s v="A"/>
    <n v="20170101"/>
    <n v="2017"/>
    <n v="52"/>
    <x v="5"/>
    <n v="180"/>
    <s v="COD"/>
    <x v="1"/>
    <s v="M"/>
    <s v="Import"/>
    <n v="24"/>
    <s v="AGO"/>
    <x v="17"/>
    <n v="0"/>
    <s v="W00"/>
    <s v="World"/>
    <s v="H4"/>
    <s v="HS"/>
    <b v="1"/>
    <n v="310260"/>
    <s v="Fertilizers, mineral or chemical nitrogenous, double salts and mixtures of calcium nitrate and ammonium nitrate"/>
    <s v="Other N "/>
    <s v="Other N-fertilizers"/>
    <x v="1"/>
    <x v="2"/>
    <b v="1"/>
    <s v="C00"/>
    <s v="TOTAL CPC"/>
    <n v="0"/>
    <n v="0"/>
    <s v="TOTAL MOT"/>
    <n v="8"/>
    <s v="kg"/>
    <n v="600"/>
    <b v="0"/>
    <n v="8"/>
    <s v="kg"/>
    <n v="600"/>
    <b v="0"/>
    <n v="600"/>
    <b v="0"/>
    <n v="0"/>
    <b v="0"/>
    <s v="211.305"/>
    <n v="0"/>
    <s v="211.305"/>
    <n v="0"/>
    <b v="0"/>
    <b v="1"/>
  </r>
  <r>
    <s v="C"/>
    <s v="A"/>
    <n v="20170101"/>
    <n v="2017"/>
    <n v="52"/>
    <x v="5"/>
    <n v="180"/>
    <s v="COD"/>
    <x v="1"/>
    <s v="M"/>
    <s v="Import"/>
    <n v="710"/>
    <s v="ZAF"/>
    <x v="30"/>
    <n v="0"/>
    <s v="W00"/>
    <s v="World"/>
    <s v="H4"/>
    <s v="HS"/>
    <b v="1"/>
    <n v="310260"/>
    <s v="Fertilizers, mineral or chemical nitrogenous, double salts and mixtures of calcium nitrate and ammonium nitrate"/>
    <s v="Other N "/>
    <s v="Other N-fertilizers"/>
    <x v="1"/>
    <x v="2"/>
    <b v="1"/>
    <s v="C00"/>
    <s v="TOTAL CPC"/>
    <n v="0"/>
    <n v="0"/>
    <s v="TOTAL MOT"/>
    <n v="8"/>
    <s v="kg"/>
    <n v="21000"/>
    <b v="0"/>
    <n v="8"/>
    <s v="kg"/>
    <n v="21000"/>
    <b v="0"/>
    <n v="21000"/>
    <b v="0"/>
    <n v="0"/>
    <b v="0"/>
    <s v="11260.936"/>
    <n v="0"/>
    <s v="11260.936"/>
    <n v="0"/>
    <b v="0"/>
    <b v="1"/>
  </r>
  <r>
    <s v="C"/>
    <s v="A"/>
    <n v="20170101"/>
    <n v="2017"/>
    <n v="52"/>
    <x v="5"/>
    <n v="180"/>
    <s v="COD"/>
    <x v="1"/>
    <s v="M"/>
    <s v="Import"/>
    <n v="0"/>
    <s v="W00"/>
    <x v="0"/>
    <n v="0"/>
    <s v="W00"/>
    <s v="World"/>
    <s v="H4"/>
    <s v="HS"/>
    <b v="1"/>
    <n v="310290"/>
    <s v="Fertilizers, mineral or chemical nitrogenous, other kinds including mixtures not specified in the foregoing subheadings"/>
    <s v="Other N "/>
    <s v="Other N-fertilizers"/>
    <x v="1"/>
    <x v="2"/>
    <b v="1"/>
    <s v="C00"/>
    <s v="TOTAL CPC"/>
    <n v="0"/>
    <n v="0"/>
    <s v="TOTAL MOT"/>
    <n v="8"/>
    <s v="kg"/>
    <n v="1794082"/>
    <b v="0"/>
    <n v="8"/>
    <s v="kg"/>
    <n v="1794082"/>
    <b v="0"/>
    <n v="1794082"/>
    <b v="0"/>
    <n v="0"/>
    <b v="0"/>
    <s v="1316849.395"/>
    <n v="0"/>
    <s v="1316849.395"/>
    <n v="0"/>
    <b v="0"/>
    <b v="1"/>
  </r>
  <r>
    <s v="C"/>
    <s v="A"/>
    <n v="20170101"/>
    <n v="2017"/>
    <n v="52"/>
    <x v="5"/>
    <n v="180"/>
    <s v="COD"/>
    <x v="1"/>
    <s v="M"/>
    <s v="Import"/>
    <n v="710"/>
    <s v="ZAF"/>
    <x v="30"/>
    <n v="0"/>
    <s v="W00"/>
    <s v="World"/>
    <s v="H4"/>
    <s v="HS"/>
    <b v="1"/>
    <n v="310290"/>
    <s v="Fertilizers, mineral or chemical nitrogenous, other kinds including mixtures not specified in the foregoing subheadings"/>
    <s v="Other N "/>
    <s v="Other N-fertilizers"/>
    <x v="1"/>
    <x v="2"/>
    <b v="1"/>
    <s v="C00"/>
    <s v="TOTAL CPC"/>
    <n v="0"/>
    <n v="0"/>
    <s v="TOTAL MOT"/>
    <n v="8"/>
    <s v="kg"/>
    <n v="1794082"/>
    <b v="0"/>
    <n v="8"/>
    <s v="kg"/>
    <n v="1794082"/>
    <b v="0"/>
    <n v="1794082"/>
    <b v="0"/>
    <n v="0"/>
    <b v="0"/>
    <s v="1316849.395"/>
    <n v="0"/>
    <s v="1316849.395"/>
    <n v="0"/>
    <b v="0"/>
    <b v="1"/>
  </r>
  <r>
    <s v="C"/>
    <s v="A"/>
    <n v="20170101"/>
    <n v="2017"/>
    <n v="52"/>
    <x v="5"/>
    <n v="180"/>
    <s v="COD"/>
    <x v="1"/>
    <s v="M"/>
    <s v="Import"/>
    <n v="0"/>
    <s v="W00"/>
    <x v="0"/>
    <n v="0"/>
    <s v="W00"/>
    <s v="World"/>
    <s v="H4"/>
    <s v="HS"/>
    <b v="1"/>
    <n v="3103"/>
    <s v="Fertilizers mineral or chemical, phosphatic"/>
    <s v="P"/>
    <s v="P-fertilizers"/>
    <x v="3"/>
    <x v="1"/>
    <b v="0"/>
    <s v="C00"/>
    <s v="TOTAL CPC"/>
    <n v="0"/>
    <n v="0"/>
    <s v="TOTAL MOT"/>
    <n v="8"/>
    <s v="kg"/>
    <n v="1162815"/>
    <b v="0"/>
    <n v="8"/>
    <s v="kg"/>
    <n v="1162815"/>
    <b v="0"/>
    <n v="1162815"/>
    <b v="0"/>
    <n v="0"/>
    <b v="0"/>
    <s v="505302.176"/>
    <n v="0"/>
    <s v="505302.176"/>
    <n v="0"/>
    <b v="0"/>
    <b v="1"/>
  </r>
  <r>
    <s v="C"/>
    <s v="A"/>
    <n v="20170101"/>
    <n v="2017"/>
    <n v="52"/>
    <x v="5"/>
    <n v="180"/>
    <s v="COD"/>
    <x v="1"/>
    <s v="M"/>
    <s v="Import"/>
    <n v="56"/>
    <s v="BEL"/>
    <x v="18"/>
    <n v="0"/>
    <s v="W00"/>
    <s v="World"/>
    <s v="H4"/>
    <s v="HS"/>
    <b v="1"/>
    <n v="3103"/>
    <s v="Fertilizers mineral or chemical, phosphatic"/>
    <s v="P"/>
    <s v="P-fertilizers"/>
    <x v="3"/>
    <x v="1"/>
    <b v="0"/>
    <s v="C00"/>
    <s v="TOTAL CPC"/>
    <n v="0"/>
    <n v="0"/>
    <s v="TOTAL MOT"/>
    <n v="8"/>
    <s v="kg"/>
    <n v="110000"/>
    <b v="0"/>
    <n v="8"/>
    <s v="kg"/>
    <n v="110000"/>
    <b v="0"/>
    <n v="110000"/>
    <b v="0"/>
    <n v="0"/>
    <b v="0"/>
    <s v="69713.106"/>
    <n v="0"/>
    <s v="69713.106"/>
    <n v="0"/>
    <b v="0"/>
    <b v="1"/>
  </r>
  <r>
    <s v="C"/>
    <s v="A"/>
    <n v="20170101"/>
    <n v="2017"/>
    <n v="52"/>
    <x v="5"/>
    <n v="180"/>
    <s v="COD"/>
    <x v="1"/>
    <s v="M"/>
    <s v="Import"/>
    <n v="112"/>
    <s v="BLR"/>
    <x v="19"/>
    <n v="0"/>
    <s v="W00"/>
    <s v="World"/>
    <s v="H4"/>
    <s v="HS"/>
    <b v="1"/>
    <n v="3103"/>
    <s v="Fertilizers mineral or chemical, phosphatic"/>
    <s v="P"/>
    <s v="P-fertilizers"/>
    <x v="3"/>
    <x v="1"/>
    <b v="0"/>
    <s v="C00"/>
    <s v="TOTAL CPC"/>
    <n v="0"/>
    <n v="0"/>
    <s v="TOTAL MOT"/>
    <n v="8"/>
    <s v="kg"/>
    <n v="288000"/>
    <b v="0"/>
    <n v="8"/>
    <s v="kg"/>
    <n v="288000"/>
    <b v="0"/>
    <n v="288000"/>
    <b v="0"/>
    <n v="0"/>
    <b v="0"/>
    <s v="121788.686"/>
    <n v="0"/>
    <s v="121788.686"/>
    <n v="0"/>
    <b v="0"/>
    <b v="1"/>
  </r>
  <r>
    <s v="C"/>
    <s v="A"/>
    <n v="20170101"/>
    <n v="2017"/>
    <n v="52"/>
    <x v="5"/>
    <n v="180"/>
    <s v="COD"/>
    <x v="1"/>
    <s v="M"/>
    <s v="Import"/>
    <n v="156"/>
    <s v="CHN"/>
    <x v="1"/>
    <n v="0"/>
    <s v="W00"/>
    <s v="World"/>
    <s v="H4"/>
    <s v="HS"/>
    <b v="1"/>
    <n v="3103"/>
    <s v="Fertilizers mineral or chemical, phosphatic"/>
    <s v="P"/>
    <s v="P-fertilizers"/>
    <x v="3"/>
    <x v="1"/>
    <b v="0"/>
    <s v="C00"/>
    <s v="TOTAL CPC"/>
    <n v="0"/>
    <n v="0"/>
    <s v="TOTAL MOT"/>
    <n v="8"/>
    <s v="kg"/>
    <n v="142070"/>
    <b v="0"/>
    <n v="8"/>
    <s v="kg"/>
    <n v="142070"/>
    <b v="0"/>
    <n v="142070"/>
    <b v="0"/>
    <n v="0"/>
    <b v="0"/>
    <s v="44956.546"/>
    <n v="0"/>
    <s v="44956.546"/>
    <n v="0"/>
    <b v="0"/>
    <b v="1"/>
  </r>
  <r>
    <s v="C"/>
    <s v="A"/>
    <n v="20170101"/>
    <n v="2017"/>
    <n v="52"/>
    <x v="5"/>
    <n v="180"/>
    <s v="COD"/>
    <x v="1"/>
    <s v="M"/>
    <s v="Import"/>
    <n v="440"/>
    <s v="LTU"/>
    <x v="24"/>
    <n v="0"/>
    <s v="W00"/>
    <s v="World"/>
    <s v="H4"/>
    <s v="HS"/>
    <b v="1"/>
    <n v="3103"/>
    <s v="Fertilizers mineral or chemical, phosphatic"/>
    <s v="P"/>
    <s v="P-fertilizers"/>
    <x v="3"/>
    <x v="1"/>
    <b v="0"/>
    <s v="C00"/>
    <s v="TOTAL CPC"/>
    <n v="0"/>
    <n v="0"/>
    <s v="TOTAL MOT"/>
    <n v="8"/>
    <s v="kg"/>
    <n v="288000"/>
    <b v="0"/>
    <n v="8"/>
    <s v="kg"/>
    <n v="288000"/>
    <b v="0"/>
    <n v="288000"/>
    <b v="0"/>
    <n v="0"/>
    <b v="0"/>
    <s v="121788.686"/>
    <n v="0"/>
    <s v="121788.686"/>
    <n v="0"/>
    <b v="0"/>
    <b v="1"/>
  </r>
  <r>
    <s v="C"/>
    <s v="A"/>
    <n v="20170101"/>
    <n v="2017"/>
    <n v="52"/>
    <x v="5"/>
    <n v="180"/>
    <s v="COD"/>
    <x v="1"/>
    <s v="M"/>
    <s v="Import"/>
    <n v="504"/>
    <s v="MAR"/>
    <x v="43"/>
    <n v="0"/>
    <s v="W00"/>
    <s v="World"/>
    <s v="H4"/>
    <s v="HS"/>
    <b v="1"/>
    <n v="3103"/>
    <s v="Fertilizers mineral or chemical, phosphatic"/>
    <s v="P"/>
    <s v="P-fertilizers"/>
    <x v="3"/>
    <x v="1"/>
    <b v="0"/>
    <s v="C00"/>
    <s v="TOTAL CPC"/>
    <n v="0"/>
    <n v="0"/>
    <s v="TOTAL MOT"/>
    <n v="8"/>
    <s v="kg"/>
    <n v="308000"/>
    <b v="0"/>
    <n v="8"/>
    <s v="kg"/>
    <n v="308000"/>
    <b v="0"/>
    <n v="308000"/>
    <b v="0"/>
    <n v="0"/>
    <b v="0"/>
    <s v="133777.171"/>
    <n v="0"/>
    <s v="133777.171"/>
    <n v="0"/>
    <b v="0"/>
    <b v="1"/>
  </r>
  <r>
    <s v="C"/>
    <s v="A"/>
    <n v="20170101"/>
    <n v="2017"/>
    <n v="52"/>
    <x v="5"/>
    <n v="180"/>
    <s v="COD"/>
    <x v="1"/>
    <s v="M"/>
    <s v="Import"/>
    <n v="528"/>
    <s v="NLD"/>
    <x v="7"/>
    <n v="0"/>
    <s v="W00"/>
    <s v="World"/>
    <s v="H4"/>
    <s v="HS"/>
    <b v="1"/>
    <n v="3103"/>
    <s v="Fertilizers mineral or chemical, phosphatic"/>
    <s v="P"/>
    <s v="P-fertilizers"/>
    <x v="3"/>
    <x v="1"/>
    <b v="0"/>
    <s v="C00"/>
    <s v="TOTAL CPC"/>
    <n v="0"/>
    <n v="0"/>
    <s v="TOTAL MOT"/>
    <n v="8"/>
    <s v="kg"/>
    <n v="25800"/>
    <b v="0"/>
    <n v="8"/>
    <s v="kg"/>
    <n v="25800"/>
    <b v="0"/>
    <n v="25800"/>
    <b v="0"/>
    <n v="0"/>
    <b v="0"/>
    <s v="10644.611"/>
    <n v="0"/>
    <s v="10644.611"/>
    <n v="0"/>
    <b v="0"/>
    <b v="1"/>
  </r>
  <r>
    <s v="C"/>
    <s v="A"/>
    <n v="20170101"/>
    <n v="2017"/>
    <n v="52"/>
    <x v="5"/>
    <n v="180"/>
    <s v="COD"/>
    <x v="1"/>
    <s v="M"/>
    <s v="Import"/>
    <n v="646"/>
    <s v="RWA"/>
    <x v="28"/>
    <n v="0"/>
    <s v="W00"/>
    <s v="World"/>
    <s v="H4"/>
    <s v="HS"/>
    <b v="1"/>
    <n v="3103"/>
    <s v="Fertilizers mineral or chemical, phosphatic"/>
    <s v="P"/>
    <s v="P-fertilizers"/>
    <x v="3"/>
    <x v="1"/>
    <b v="0"/>
    <s v="C00"/>
    <s v="TOTAL CPC"/>
    <n v="0"/>
    <n v="0"/>
    <s v="TOTAL MOT"/>
    <n v="8"/>
    <s v="kg"/>
    <n v="620"/>
    <b v="0"/>
    <n v="8"/>
    <s v="kg"/>
    <n v="620"/>
    <b v="0"/>
    <n v="620"/>
    <b v="0"/>
    <n v="0"/>
    <b v="0"/>
    <s v="341.795"/>
    <n v="0"/>
    <s v="341.795"/>
    <n v="0"/>
    <b v="0"/>
    <b v="1"/>
  </r>
  <r>
    <s v="C"/>
    <s v="A"/>
    <n v="20170101"/>
    <n v="2017"/>
    <n v="52"/>
    <x v="5"/>
    <n v="180"/>
    <s v="COD"/>
    <x v="1"/>
    <s v="M"/>
    <s v="Import"/>
    <n v="710"/>
    <s v="ZAF"/>
    <x v="30"/>
    <n v="0"/>
    <s v="W00"/>
    <s v="World"/>
    <s v="H4"/>
    <s v="HS"/>
    <b v="1"/>
    <n v="3103"/>
    <s v="Fertilizers mineral or chemical, phosphatic"/>
    <s v="P"/>
    <s v="P-fertilizers"/>
    <x v="3"/>
    <x v="1"/>
    <b v="0"/>
    <s v="C00"/>
    <s v="TOTAL CPC"/>
    <n v="0"/>
    <n v="0"/>
    <s v="TOTAL MOT"/>
    <n v="8"/>
    <s v="kg"/>
    <n v="290"/>
    <b v="0"/>
    <n v="8"/>
    <s v="kg"/>
    <n v="290"/>
    <b v="0"/>
    <n v="290"/>
    <b v="0"/>
    <n v="0"/>
    <b v="0"/>
    <s v="2254.46"/>
    <n v="0"/>
    <s v="2254.46"/>
    <n v="0"/>
    <b v="0"/>
    <b v="1"/>
  </r>
  <r>
    <s v="C"/>
    <s v="A"/>
    <n v="20170101"/>
    <n v="2017"/>
    <n v="52"/>
    <x v="5"/>
    <n v="180"/>
    <s v="COD"/>
    <x v="1"/>
    <s v="M"/>
    <s v="Import"/>
    <n v="800"/>
    <s v="UGA"/>
    <x v="34"/>
    <n v="0"/>
    <s v="W00"/>
    <s v="World"/>
    <s v="H4"/>
    <s v="HS"/>
    <b v="1"/>
    <n v="3103"/>
    <s v="Fertilizers mineral or chemical, phosphatic"/>
    <s v="P"/>
    <s v="P-fertilizers"/>
    <x v="3"/>
    <x v="1"/>
    <b v="0"/>
    <s v="C00"/>
    <s v="TOTAL CPC"/>
    <n v="0"/>
    <n v="0"/>
    <s v="TOTAL MOT"/>
    <n v="8"/>
    <s v="kg"/>
    <n v="35"/>
    <b v="0"/>
    <n v="8"/>
    <s v="kg"/>
    <n v="35"/>
    <b v="0"/>
    <n v="35"/>
    <b v="0"/>
    <n v="0"/>
    <b v="0"/>
    <s v="37.115"/>
    <n v="0"/>
    <s v="37.115"/>
    <n v="0"/>
    <b v="0"/>
    <b v="1"/>
  </r>
  <r>
    <s v="C"/>
    <s v="A"/>
    <n v="20170101"/>
    <n v="2017"/>
    <n v="52"/>
    <x v="5"/>
    <n v="180"/>
    <s v="COD"/>
    <x v="1"/>
    <s v="M"/>
    <s v="Import"/>
    <n v="0"/>
    <s v="W00"/>
    <x v="0"/>
    <n v="0"/>
    <s v="W00"/>
    <s v="World"/>
    <s v="H4"/>
    <s v="HS"/>
    <b v="1"/>
    <n v="310310"/>
    <s v="Fertilizers, mineral or chemical phosphatic, superphosphates"/>
    <s v="TSP"/>
    <s v="P-fertilizers"/>
    <x v="4"/>
    <x v="2"/>
    <b v="1"/>
    <s v="C00"/>
    <s v="TOTAL CPC"/>
    <n v="0"/>
    <n v="0"/>
    <s v="TOTAL MOT"/>
    <n v="8"/>
    <s v="kg"/>
    <n v="569300"/>
    <b v="0"/>
    <n v="8"/>
    <s v="kg"/>
    <n v="569300"/>
    <b v="0"/>
    <n v="569300"/>
    <b v="0"/>
    <n v="0"/>
    <b v="0"/>
    <s v="257332.234"/>
    <n v="0"/>
    <s v="257332.234"/>
    <n v="0"/>
    <b v="0"/>
    <b v="1"/>
  </r>
  <r>
    <s v="C"/>
    <s v="A"/>
    <n v="20170101"/>
    <n v="2017"/>
    <n v="52"/>
    <x v="5"/>
    <n v="180"/>
    <s v="COD"/>
    <x v="1"/>
    <s v="M"/>
    <s v="Import"/>
    <n v="56"/>
    <s v="BEL"/>
    <x v="18"/>
    <n v="0"/>
    <s v="W00"/>
    <s v="World"/>
    <s v="H4"/>
    <s v="HS"/>
    <b v="1"/>
    <n v="310310"/>
    <s v="Fertilizers, mineral or chemical phosphatic, superphosphates"/>
    <s v="TSP"/>
    <s v="P-fertilizers"/>
    <x v="4"/>
    <x v="2"/>
    <b v="1"/>
    <s v="C00"/>
    <s v="TOTAL CPC"/>
    <n v="0"/>
    <n v="0"/>
    <s v="TOTAL MOT"/>
    <n v="8"/>
    <s v="kg"/>
    <n v="110000"/>
    <b v="0"/>
    <n v="8"/>
    <s v="kg"/>
    <n v="110000"/>
    <b v="0"/>
    <n v="110000"/>
    <b v="0"/>
    <n v="0"/>
    <b v="0"/>
    <s v="69713.106"/>
    <n v="0"/>
    <s v="69713.106"/>
    <n v="0"/>
    <b v="0"/>
    <b v="1"/>
  </r>
  <r>
    <s v="C"/>
    <s v="A"/>
    <n v="20170101"/>
    <n v="2017"/>
    <n v="52"/>
    <x v="5"/>
    <n v="180"/>
    <s v="COD"/>
    <x v="1"/>
    <s v="M"/>
    <s v="Import"/>
    <n v="156"/>
    <s v="CHN"/>
    <x v="1"/>
    <n v="0"/>
    <s v="W00"/>
    <s v="World"/>
    <s v="H4"/>
    <s v="HS"/>
    <b v="1"/>
    <n v="310310"/>
    <s v="Fertilizers, mineral or chemical phosphatic, superphosphates"/>
    <s v="TSP"/>
    <s v="P-fertilizers"/>
    <x v="4"/>
    <x v="2"/>
    <b v="1"/>
    <s v="C00"/>
    <s v="TOTAL CPC"/>
    <n v="0"/>
    <n v="0"/>
    <s v="TOTAL MOT"/>
    <n v="8"/>
    <s v="kg"/>
    <n v="125500"/>
    <b v="0"/>
    <n v="8"/>
    <s v="kg"/>
    <n v="125500"/>
    <b v="0"/>
    <n v="125500"/>
    <b v="0"/>
    <n v="0"/>
    <b v="0"/>
    <s v="43197.346"/>
    <n v="0"/>
    <s v="43197.346"/>
    <n v="0"/>
    <b v="0"/>
    <b v="1"/>
  </r>
  <r>
    <s v="C"/>
    <s v="A"/>
    <n v="20170101"/>
    <n v="2017"/>
    <n v="52"/>
    <x v="5"/>
    <n v="180"/>
    <s v="COD"/>
    <x v="1"/>
    <s v="M"/>
    <s v="Import"/>
    <n v="504"/>
    <s v="MAR"/>
    <x v="43"/>
    <n v="0"/>
    <s v="W00"/>
    <s v="World"/>
    <s v="H4"/>
    <s v="HS"/>
    <b v="1"/>
    <n v="310310"/>
    <s v="Fertilizers, mineral or chemical phosphatic, superphosphates"/>
    <s v="TSP"/>
    <s v="P-fertilizers"/>
    <x v="4"/>
    <x v="2"/>
    <b v="1"/>
    <s v="C00"/>
    <s v="TOTAL CPC"/>
    <n v="0"/>
    <n v="0"/>
    <s v="TOTAL MOT"/>
    <n v="8"/>
    <s v="kg"/>
    <n v="308000"/>
    <b v="0"/>
    <n v="8"/>
    <s v="kg"/>
    <n v="308000"/>
    <b v="0"/>
    <n v="308000"/>
    <b v="0"/>
    <n v="0"/>
    <b v="0"/>
    <s v="133777.171"/>
    <n v="0"/>
    <s v="133777.171"/>
    <n v="0"/>
    <b v="0"/>
    <b v="1"/>
  </r>
  <r>
    <s v="C"/>
    <s v="A"/>
    <n v="20170101"/>
    <n v="2017"/>
    <n v="52"/>
    <x v="5"/>
    <n v="180"/>
    <s v="COD"/>
    <x v="1"/>
    <s v="M"/>
    <s v="Import"/>
    <n v="528"/>
    <s v="NLD"/>
    <x v="7"/>
    <n v="0"/>
    <s v="W00"/>
    <s v="World"/>
    <s v="H4"/>
    <s v="HS"/>
    <b v="1"/>
    <n v="310310"/>
    <s v="Fertilizers, mineral or chemical phosphatic, superphosphates"/>
    <s v="TSP"/>
    <s v="P-fertilizers"/>
    <x v="4"/>
    <x v="2"/>
    <b v="1"/>
    <s v="C00"/>
    <s v="TOTAL CPC"/>
    <n v="0"/>
    <n v="0"/>
    <s v="TOTAL MOT"/>
    <n v="8"/>
    <s v="kg"/>
    <n v="25800"/>
    <b v="0"/>
    <n v="8"/>
    <s v="kg"/>
    <n v="25800"/>
    <b v="0"/>
    <n v="25800"/>
    <b v="0"/>
    <n v="0"/>
    <b v="0"/>
    <s v="10644.611"/>
    <n v="0"/>
    <s v="10644.611"/>
    <n v="0"/>
    <b v="0"/>
    <b v="1"/>
  </r>
  <r>
    <s v="C"/>
    <s v="A"/>
    <n v="20170101"/>
    <n v="2017"/>
    <n v="52"/>
    <x v="5"/>
    <n v="180"/>
    <s v="COD"/>
    <x v="1"/>
    <s v="M"/>
    <s v="Import"/>
    <n v="0"/>
    <s v="W00"/>
    <x v="0"/>
    <n v="0"/>
    <s v="W00"/>
    <s v="World"/>
    <s v="H4"/>
    <s v="HS"/>
    <b v="1"/>
    <n v="310390"/>
    <s v="Fertilizers, mineral or chemical phosphatic, n.e.c. in heading no. 3103"/>
    <s v="Other P"/>
    <s v="P-fertilizers"/>
    <x v="3"/>
    <x v="2"/>
    <b v="1"/>
    <s v="C00"/>
    <s v="TOTAL CPC"/>
    <n v="0"/>
    <n v="0"/>
    <s v="TOTAL MOT"/>
    <n v="8"/>
    <s v="kg"/>
    <n v="593515"/>
    <b v="0"/>
    <n v="8"/>
    <s v="kg"/>
    <n v="593515"/>
    <b v="0"/>
    <n v="593515"/>
    <b v="0"/>
    <n v="0"/>
    <b v="0"/>
    <s v="247969.942"/>
    <n v="0"/>
    <s v="247969.942"/>
    <n v="0"/>
    <b v="0"/>
    <b v="1"/>
  </r>
  <r>
    <s v="C"/>
    <s v="A"/>
    <n v="20170101"/>
    <n v="2017"/>
    <n v="52"/>
    <x v="5"/>
    <n v="180"/>
    <s v="COD"/>
    <x v="1"/>
    <s v="M"/>
    <s v="Import"/>
    <n v="112"/>
    <s v="BLR"/>
    <x v="19"/>
    <n v="0"/>
    <s v="W00"/>
    <s v="World"/>
    <s v="H4"/>
    <s v="HS"/>
    <b v="1"/>
    <n v="310390"/>
    <s v="Fertilizers, mineral or chemical phosphatic, n.e.c. in heading no. 3103"/>
    <s v="Other P"/>
    <s v="P-fertilizers"/>
    <x v="3"/>
    <x v="2"/>
    <b v="1"/>
    <s v="C00"/>
    <s v="TOTAL CPC"/>
    <n v="0"/>
    <n v="0"/>
    <s v="TOTAL MOT"/>
    <n v="8"/>
    <s v="kg"/>
    <n v="288000"/>
    <b v="0"/>
    <n v="8"/>
    <s v="kg"/>
    <n v="288000"/>
    <b v="0"/>
    <n v="288000"/>
    <b v="0"/>
    <n v="0"/>
    <b v="0"/>
    <s v="121788.686"/>
    <n v="0"/>
    <s v="121788.686"/>
    <n v="0"/>
    <b v="0"/>
    <b v="1"/>
  </r>
  <r>
    <s v="C"/>
    <s v="A"/>
    <n v="20170101"/>
    <n v="2017"/>
    <n v="52"/>
    <x v="5"/>
    <n v="180"/>
    <s v="COD"/>
    <x v="1"/>
    <s v="M"/>
    <s v="Import"/>
    <n v="156"/>
    <s v="CHN"/>
    <x v="1"/>
    <n v="0"/>
    <s v="W00"/>
    <s v="World"/>
    <s v="H4"/>
    <s v="HS"/>
    <b v="1"/>
    <n v="310390"/>
    <s v="Fertilizers, mineral or chemical phosphatic, n.e.c. in heading no. 3103"/>
    <s v="Other P"/>
    <s v="P-fertilizers"/>
    <x v="3"/>
    <x v="2"/>
    <b v="1"/>
    <s v="C00"/>
    <s v="TOTAL CPC"/>
    <n v="0"/>
    <n v="0"/>
    <s v="TOTAL MOT"/>
    <n v="8"/>
    <s v="kg"/>
    <n v="16570"/>
    <b v="0"/>
    <n v="8"/>
    <s v="kg"/>
    <n v="16570"/>
    <b v="0"/>
    <n v="16570"/>
    <b v="0"/>
    <n v="0"/>
    <b v="0"/>
    <s v="1759.2"/>
    <n v="0"/>
    <s v="1759.2"/>
    <n v="0"/>
    <b v="0"/>
    <b v="1"/>
  </r>
  <r>
    <s v="C"/>
    <s v="A"/>
    <n v="20170101"/>
    <n v="2017"/>
    <n v="52"/>
    <x v="5"/>
    <n v="180"/>
    <s v="COD"/>
    <x v="1"/>
    <s v="M"/>
    <s v="Import"/>
    <n v="440"/>
    <s v="LTU"/>
    <x v="24"/>
    <n v="0"/>
    <s v="W00"/>
    <s v="World"/>
    <s v="H4"/>
    <s v="HS"/>
    <b v="1"/>
    <n v="310390"/>
    <s v="Fertilizers, mineral or chemical phosphatic, n.e.c. in heading no. 3103"/>
    <s v="Other P"/>
    <s v="P-fertilizers"/>
    <x v="3"/>
    <x v="2"/>
    <b v="1"/>
    <s v="C00"/>
    <s v="TOTAL CPC"/>
    <n v="0"/>
    <n v="0"/>
    <s v="TOTAL MOT"/>
    <n v="8"/>
    <s v="kg"/>
    <n v="288000"/>
    <b v="0"/>
    <n v="8"/>
    <s v="kg"/>
    <n v="288000"/>
    <b v="0"/>
    <n v="288000"/>
    <b v="0"/>
    <n v="0"/>
    <b v="0"/>
    <s v="121788.686"/>
    <n v="0"/>
    <s v="121788.686"/>
    <n v="0"/>
    <b v="0"/>
    <b v="1"/>
  </r>
  <r>
    <s v="C"/>
    <s v="A"/>
    <n v="20170101"/>
    <n v="2017"/>
    <n v="52"/>
    <x v="5"/>
    <n v="180"/>
    <s v="COD"/>
    <x v="1"/>
    <s v="M"/>
    <s v="Import"/>
    <n v="646"/>
    <s v="RWA"/>
    <x v="28"/>
    <n v="0"/>
    <s v="W00"/>
    <s v="World"/>
    <s v="H4"/>
    <s v="HS"/>
    <b v="1"/>
    <n v="310390"/>
    <s v="Fertilizers, mineral or chemical phosphatic, n.e.c. in heading no. 3103"/>
    <s v="Other P"/>
    <s v="P-fertilizers"/>
    <x v="3"/>
    <x v="2"/>
    <b v="1"/>
    <s v="C00"/>
    <s v="TOTAL CPC"/>
    <n v="0"/>
    <n v="0"/>
    <s v="TOTAL MOT"/>
    <n v="8"/>
    <s v="kg"/>
    <n v="620"/>
    <b v="0"/>
    <n v="8"/>
    <s v="kg"/>
    <n v="620"/>
    <b v="0"/>
    <n v="620"/>
    <b v="0"/>
    <n v="0"/>
    <b v="0"/>
    <s v="341.795"/>
    <n v="0"/>
    <s v="341.795"/>
    <n v="0"/>
    <b v="0"/>
    <b v="1"/>
  </r>
  <r>
    <s v="C"/>
    <s v="A"/>
    <n v="20170101"/>
    <n v="2017"/>
    <n v="52"/>
    <x v="5"/>
    <n v="180"/>
    <s v="COD"/>
    <x v="1"/>
    <s v="M"/>
    <s v="Import"/>
    <n v="710"/>
    <s v="ZAF"/>
    <x v="30"/>
    <n v="0"/>
    <s v="W00"/>
    <s v="World"/>
    <s v="H4"/>
    <s v="HS"/>
    <b v="1"/>
    <n v="310390"/>
    <s v="Fertilizers, mineral or chemical phosphatic, n.e.c. in heading no. 3103"/>
    <s v="Other P"/>
    <s v="P-fertilizers"/>
    <x v="3"/>
    <x v="2"/>
    <b v="1"/>
    <s v="C00"/>
    <s v="TOTAL CPC"/>
    <n v="0"/>
    <n v="0"/>
    <s v="TOTAL MOT"/>
    <n v="8"/>
    <s v="kg"/>
    <n v="290"/>
    <b v="0"/>
    <n v="8"/>
    <s v="kg"/>
    <n v="290"/>
    <b v="0"/>
    <n v="290"/>
    <b v="0"/>
    <n v="0"/>
    <b v="0"/>
    <s v="2254.46"/>
    <n v="0"/>
    <s v="2254.46"/>
    <n v="0"/>
    <b v="0"/>
    <b v="1"/>
  </r>
  <r>
    <s v="C"/>
    <s v="A"/>
    <n v="20170101"/>
    <n v="2017"/>
    <n v="52"/>
    <x v="5"/>
    <n v="180"/>
    <s v="COD"/>
    <x v="1"/>
    <s v="M"/>
    <s v="Import"/>
    <n v="800"/>
    <s v="UGA"/>
    <x v="34"/>
    <n v="0"/>
    <s v="W00"/>
    <s v="World"/>
    <s v="H4"/>
    <s v="HS"/>
    <b v="1"/>
    <n v="310390"/>
    <s v="Fertilizers, mineral or chemical phosphatic, n.e.c. in heading no. 3103"/>
    <s v="Other P"/>
    <s v="P-fertilizers"/>
    <x v="3"/>
    <x v="2"/>
    <b v="1"/>
    <s v="C00"/>
    <s v="TOTAL CPC"/>
    <n v="0"/>
    <n v="0"/>
    <s v="TOTAL MOT"/>
    <n v="8"/>
    <s v="kg"/>
    <n v="35"/>
    <b v="0"/>
    <n v="8"/>
    <s v="kg"/>
    <n v="35"/>
    <b v="0"/>
    <n v="35"/>
    <b v="0"/>
    <n v="0"/>
    <b v="0"/>
    <s v="37.115"/>
    <n v="0"/>
    <s v="37.115"/>
    <n v="0"/>
    <b v="0"/>
    <b v="1"/>
  </r>
  <r>
    <s v="C"/>
    <s v="A"/>
    <n v="20170101"/>
    <n v="2017"/>
    <n v="52"/>
    <x v="5"/>
    <n v="180"/>
    <s v="COD"/>
    <x v="1"/>
    <s v="M"/>
    <s v="Import"/>
    <n v="0"/>
    <s v="W00"/>
    <x v="0"/>
    <n v="0"/>
    <s v="W00"/>
    <s v="World"/>
    <s v="H4"/>
    <s v="HS"/>
    <b v="1"/>
    <n v="3104"/>
    <s v="Fertilizers mineral or chemical, potassic"/>
    <s v="K"/>
    <s v="K-fertilizers"/>
    <x v="5"/>
    <x v="1"/>
    <b v="0"/>
    <s v="C00"/>
    <s v="TOTAL CPC"/>
    <n v="0"/>
    <n v="0"/>
    <s v="TOTAL MOT"/>
    <n v="8"/>
    <s v="kg"/>
    <s v="2238649.24"/>
    <b v="1"/>
    <n v="-1"/>
    <s v="N/A"/>
    <n v="0"/>
    <b v="0"/>
    <s v="2238649.24"/>
    <b v="1"/>
    <n v="0"/>
    <b v="0"/>
    <s v="1139689.722"/>
    <n v="0"/>
    <s v="1139689.722"/>
    <n v="6"/>
    <b v="0"/>
    <b v="1"/>
  </r>
  <r>
    <s v="C"/>
    <s v="A"/>
    <n v="20170101"/>
    <n v="2017"/>
    <n v="52"/>
    <x v="5"/>
    <n v="180"/>
    <s v="COD"/>
    <x v="1"/>
    <s v="M"/>
    <s v="Import"/>
    <n v="56"/>
    <s v="BEL"/>
    <x v="18"/>
    <n v="0"/>
    <s v="W00"/>
    <s v="World"/>
    <s v="H4"/>
    <s v="HS"/>
    <b v="1"/>
    <n v="3104"/>
    <s v="Fertilizers mineral or chemical, potassic"/>
    <s v="K"/>
    <s v="K-fertilizers"/>
    <x v="5"/>
    <x v="1"/>
    <b v="0"/>
    <s v="C00"/>
    <s v="TOTAL CPC"/>
    <n v="0"/>
    <n v="0"/>
    <s v="TOTAL MOT"/>
    <n v="8"/>
    <s v="kg"/>
    <n v="1"/>
    <b v="0"/>
    <n v="8"/>
    <s v="kg"/>
    <n v="1"/>
    <b v="0"/>
    <n v="1"/>
    <b v="0"/>
    <n v="0"/>
    <b v="0"/>
    <s v="34.25"/>
    <n v="0"/>
    <s v="34.25"/>
    <n v="0"/>
    <b v="0"/>
    <b v="1"/>
  </r>
  <r>
    <s v="C"/>
    <s v="A"/>
    <n v="20170101"/>
    <n v="2017"/>
    <n v="52"/>
    <x v="5"/>
    <n v="180"/>
    <s v="COD"/>
    <x v="1"/>
    <s v="M"/>
    <s v="Import"/>
    <n v="156"/>
    <s v="CHN"/>
    <x v="1"/>
    <n v="0"/>
    <s v="W00"/>
    <s v="World"/>
    <s v="H4"/>
    <s v="HS"/>
    <b v="1"/>
    <n v="3104"/>
    <s v="Fertilizers mineral or chemical, potassic"/>
    <s v="K"/>
    <s v="K-fertilizers"/>
    <x v="5"/>
    <x v="1"/>
    <b v="0"/>
    <s v="C00"/>
    <s v="TOTAL CPC"/>
    <n v="0"/>
    <n v="0"/>
    <s v="TOTAL MOT"/>
    <n v="8"/>
    <s v="kg"/>
    <n v="1600"/>
    <b v="0"/>
    <n v="8"/>
    <s v="kg"/>
    <n v="1600"/>
    <b v="0"/>
    <n v="1600"/>
    <b v="0"/>
    <n v="0"/>
    <b v="0"/>
    <s v="877.364"/>
    <n v="0"/>
    <s v="877.364"/>
    <n v="0"/>
    <b v="0"/>
    <b v="1"/>
  </r>
  <r>
    <s v="C"/>
    <s v="A"/>
    <n v="20170101"/>
    <n v="2017"/>
    <n v="52"/>
    <x v="5"/>
    <n v="180"/>
    <s v="COD"/>
    <x v="1"/>
    <s v="M"/>
    <s v="Import"/>
    <n v="246"/>
    <s v="FIN"/>
    <x v="57"/>
    <n v="0"/>
    <s v="W00"/>
    <s v="World"/>
    <s v="H4"/>
    <s v="HS"/>
    <b v="1"/>
    <n v="3104"/>
    <s v="Fertilizers mineral or chemical, potassic"/>
    <s v="K"/>
    <s v="K-fertilizers"/>
    <x v="5"/>
    <x v="1"/>
    <b v="0"/>
    <s v="C00"/>
    <s v="TOTAL CPC"/>
    <n v="0"/>
    <n v="0"/>
    <s v="TOTAL MOT"/>
    <n v="8"/>
    <s v="kg"/>
    <n v="255"/>
    <b v="0"/>
    <n v="8"/>
    <s v="kg"/>
    <n v="255"/>
    <b v="0"/>
    <n v="255"/>
    <b v="0"/>
    <n v="0"/>
    <b v="0"/>
    <s v="1973.19"/>
    <n v="0"/>
    <s v="1973.19"/>
    <n v="0"/>
    <b v="0"/>
    <b v="1"/>
  </r>
  <r>
    <s v="C"/>
    <s v="A"/>
    <n v="20170101"/>
    <n v="2017"/>
    <n v="52"/>
    <x v="5"/>
    <n v="180"/>
    <s v="COD"/>
    <x v="1"/>
    <s v="M"/>
    <s v="Import"/>
    <n v="251"/>
    <s v="FRA"/>
    <x v="3"/>
    <n v="0"/>
    <s v="W00"/>
    <s v="World"/>
    <s v="H4"/>
    <s v="HS"/>
    <b v="1"/>
    <n v="3104"/>
    <s v="Fertilizers mineral or chemical, potassic"/>
    <s v="K"/>
    <s v="K-fertilizers"/>
    <x v="5"/>
    <x v="1"/>
    <b v="0"/>
    <s v="C00"/>
    <s v="TOTAL CPC"/>
    <n v="0"/>
    <n v="0"/>
    <s v="TOTAL MOT"/>
    <n v="8"/>
    <s v="kg"/>
    <n v="67"/>
    <b v="0"/>
    <n v="8"/>
    <s v="kg"/>
    <n v="67"/>
    <b v="0"/>
    <n v="67"/>
    <b v="0"/>
    <n v="0"/>
    <b v="0"/>
    <s v="860.238"/>
    <n v="0"/>
    <s v="860.238"/>
    <n v="0"/>
    <b v="0"/>
    <b v="1"/>
  </r>
  <r>
    <s v="C"/>
    <s v="A"/>
    <n v="20170101"/>
    <n v="2017"/>
    <n v="52"/>
    <x v="5"/>
    <n v="180"/>
    <s v="COD"/>
    <x v="1"/>
    <s v="M"/>
    <s v="Import"/>
    <n v="276"/>
    <s v="DEU"/>
    <x v="4"/>
    <n v="0"/>
    <s v="W00"/>
    <s v="World"/>
    <s v="H4"/>
    <s v="HS"/>
    <b v="1"/>
    <n v="3104"/>
    <s v="Fertilizers mineral or chemical, potassic"/>
    <s v="K"/>
    <s v="K-fertilizers"/>
    <x v="5"/>
    <x v="1"/>
    <b v="0"/>
    <s v="C00"/>
    <s v="TOTAL CPC"/>
    <n v="0"/>
    <n v="0"/>
    <s v="TOTAL MOT"/>
    <n v="8"/>
    <s v="kg"/>
    <n v="1432905"/>
    <b v="0"/>
    <n v="8"/>
    <s v="kg"/>
    <n v="1432905"/>
    <b v="0"/>
    <n v="1432905"/>
    <b v="0"/>
    <n v="0"/>
    <b v="0"/>
    <s v="748597.682"/>
    <n v="0"/>
    <s v="748597.682"/>
    <n v="0"/>
    <b v="0"/>
    <b v="1"/>
  </r>
  <r>
    <s v="C"/>
    <s v="A"/>
    <n v="20170101"/>
    <n v="2017"/>
    <n v="52"/>
    <x v="5"/>
    <n v="180"/>
    <s v="COD"/>
    <x v="1"/>
    <s v="M"/>
    <s v="Import"/>
    <n v="404"/>
    <s v="KEN"/>
    <x v="22"/>
    <n v="0"/>
    <s v="W00"/>
    <s v="World"/>
    <s v="H4"/>
    <s v="HS"/>
    <b v="1"/>
    <n v="3104"/>
    <s v="Fertilizers mineral or chemical, potassic"/>
    <s v="K"/>
    <s v="K-fertilizers"/>
    <x v="5"/>
    <x v="1"/>
    <b v="0"/>
    <s v="C00"/>
    <s v="TOTAL CPC"/>
    <n v="0"/>
    <n v="0"/>
    <s v="TOTAL MOT"/>
    <n v="8"/>
    <s v="kg"/>
    <n v="10000"/>
    <b v="0"/>
    <n v="8"/>
    <s v="kg"/>
    <n v="10000"/>
    <b v="0"/>
    <n v="10000"/>
    <b v="0"/>
    <n v="0"/>
    <b v="0"/>
    <s v="1794.826"/>
    <n v="0"/>
    <s v="1794.826"/>
    <n v="0"/>
    <b v="0"/>
    <b v="1"/>
  </r>
  <r>
    <s v="C"/>
    <s v="A"/>
    <n v="20170101"/>
    <n v="2017"/>
    <n v="52"/>
    <x v="5"/>
    <n v="180"/>
    <s v="COD"/>
    <x v="1"/>
    <s v="M"/>
    <s v="Import"/>
    <n v="440"/>
    <s v="LTU"/>
    <x v="24"/>
    <n v="0"/>
    <s v="W00"/>
    <s v="World"/>
    <s v="H4"/>
    <s v="HS"/>
    <b v="1"/>
    <n v="3104"/>
    <s v="Fertilizers mineral or chemical, potassic"/>
    <s v="K"/>
    <s v="K-fertilizers"/>
    <x v="5"/>
    <x v="1"/>
    <b v="0"/>
    <s v="C00"/>
    <s v="TOTAL CPC"/>
    <n v="0"/>
    <n v="0"/>
    <s v="TOTAL MOT"/>
    <n v="8"/>
    <s v="kg"/>
    <n v="705000"/>
    <b v="0"/>
    <n v="8"/>
    <s v="kg"/>
    <n v="705000"/>
    <b v="0"/>
    <n v="705000"/>
    <b v="0"/>
    <n v="0"/>
    <b v="0"/>
    <s v="308596.818"/>
    <n v="0"/>
    <s v="308596.818"/>
    <n v="0"/>
    <b v="0"/>
    <b v="1"/>
  </r>
  <r>
    <s v="C"/>
    <s v="A"/>
    <n v="20170101"/>
    <n v="2017"/>
    <n v="52"/>
    <x v="5"/>
    <n v="180"/>
    <s v="COD"/>
    <x v="1"/>
    <s v="M"/>
    <s v="Import"/>
    <n v="699"/>
    <s v="IND"/>
    <x v="11"/>
    <n v="0"/>
    <s v="W00"/>
    <s v="World"/>
    <s v="H4"/>
    <s v="HS"/>
    <b v="1"/>
    <n v="3104"/>
    <s v="Fertilizers mineral or chemical, potassic"/>
    <s v="K"/>
    <s v="K-fertilizers"/>
    <x v="5"/>
    <x v="1"/>
    <b v="0"/>
    <s v="C00"/>
    <s v="TOTAL CPC"/>
    <n v="0"/>
    <n v="0"/>
    <s v="TOTAL MOT"/>
    <n v="8"/>
    <s v="kg"/>
    <n v="1825"/>
    <b v="0"/>
    <n v="8"/>
    <s v="kg"/>
    <n v="1825"/>
    <b v="0"/>
    <n v="1825"/>
    <b v="0"/>
    <n v="0"/>
    <b v="0"/>
    <s v="1555.99"/>
    <n v="0"/>
    <s v="1555.99"/>
    <n v="0"/>
    <b v="0"/>
    <b v="1"/>
  </r>
  <r>
    <s v="C"/>
    <s v="A"/>
    <n v="20170101"/>
    <n v="2017"/>
    <n v="52"/>
    <x v="5"/>
    <n v="180"/>
    <s v="COD"/>
    <x v="1"/>
    <s v="M"/>
    <s v="Import"/>
    <n v="710"/>
    <s v="ZAF"/>
    <x v="30"/>
    <n v="0"/>
    <s v="W00"/>
    <s v="World"/>
    <s v="H4"/>
    <s v="HS"/>
    <b v="1"/>
    <n v="3104"/>
    <s v="Fertilizers mineral or chemical, potassic"/>
    <s v="K"/>
    <s v="K-fertilizers"/>
    <x v="5"/>
    <x v="1"/>
    <b v="0"/>
    <s v="C00"/>
    <s v="TOTAL CPC"/>
    <n v="0"/>
    <n v="0"/>
    <s v="TOTAL MOT"/>
    <n v="8"/>
    <s v="kg"/>
    <s v="86996.24"/>
    <b v="1"/>
    <n v="-1"/>
    <s v="N/A"/>
    <n v="0"/>
    <b v="0"/>
    <s v="86996.24"/>
    <b v="1"/>
    <n v="0"/>
    <b v="0"/>
    <s v="75399.363"/>
    <n v="0"/>
    <s v="75399.363"/>
    <n v="6"/>
    <b v="0"/>
    <b v="1"/>
  </r>
  <r>
    <s v="C"/>
    <s v="A"/>
    <n v="20170101"/>
    <n v="2017"/>
    <n v="52"/>
    <x v="5"/>
    <n v="562"/>
    <s v="NER"/>
    <x v="0"/>
    <s v="M"/>
    <s v="Import"/>
    <n v="0"/>
    <s v="W00"/>
    <x v="0"/>
    <n v="0"/>
    <s v="W00"/>
    <s v="World"/>
    <s v="H4"/>
    <s v="HS"/>
    <b v="1"/>
    <n v="3104"/>
    <s v="Fertilizers mineral or chemical, potassic"/>
    <s v="K"/>
    <s v="K-fertilizers"/>
    <x v="5"/>
    <x v="1"/>
    <b v="0"/>
    <s v="C00"/>
    <s v="TOTAL CPC"/>
    <n v="0"/>
    <n v="0"/>
    <s v="TOTAL MOT"/>
    <n v="8"/>
    <s v="kg"/>
    <n v="99001"/>
    <b v="0"/>
    <n v="8"/>
    <s v="kg"/>
    <n v="99001"/>
    <b v="0"/>
    <n v="99001"/>
    <b v="0"/>
    <n v="0"/>
    <b v="0"/>
    <s v="117117.24"/>
    <m/>
    <s v="117117.24"/>
    <n v="0"/>
    <b v="0"/>
    <b v="1"/>
  </r>
  <r>
    <s v="C"/>
    <s v="A"/>
    <n v="20170101"/>
    <n v="2017"/>
    <n v="52"/>
    <x v="5"/>
    <n v="562"/>
    <s v="NER"/>
    <x v="0"/>
    <s v="M"/>
    <s v="Import"/>
    <n v="156"/>
    <s v="CHN"/>
    <x v="1"/>
    <n v="0"/>
    <s v="W00"/>
    <s v="World"/>
    <s v="H4"/>
    <s v="HS"/>
    <b v="1"/>
    <n v="3104"/>
    <s v="Fertilizers mineral or chemical, potassic"/>
    <s v="K"/>
    <s v="K-fertilizers"/>
    <x v="5"/>
    <x v="1"/>
    <b v="0"/>
    <s v="C00"/>
    <s v="TOTAL CPC"/>
    <n v="0"/>
    <n v="0"/>
    <s v="TOTAL MOT"/>
    <n v="8"/>
    <s v="kg"/>
    <n v="87000"/>
    <b v="0"/>
    <n v="8"/>
    <s v="kg"/>
    <n v="87000"/>
    <b v="0"/>
    <n v="87000"/>
    <b v="0"/>
    <n v="0"/>
    <b v="0"/>
    <s v="105977.17"/>
    <m/>
    <s v="105977.17"/>
    <n v="0"/>
    <b v="0"/>
    <b v="1"/>
  </r>
  <r>
    <s v="C"/>
    <s v="A"/>
    <n v="20170101"/>
    <n v="2017"/>
    <n v="52"/>
    <x v="5"/>
    <n v="562"/>
    <s v="NER"/>
    <x v="0"/>
    <s v="M"/>
    <s v="Import"/>
    <n v="251"/>
    <s v="FRA"/>
    <x v="3"/>
    <n v="0"/>
    <s v="W00"/>
    <s v="World"/>
    <s v="H4"/>
    <s v="HS"/>
    <b v="1"/>
    <n v="3104"/>
    <s v="Fertilizers mineral or chemical, potassic"/>
    <s v="K"/>
    <s v="K-fertilizers"/>
    <x v="5"/>
    <x v="1"/>
    <b v="0"/>
    <s v="C00"/>
    <s v="TOTAL CPC"/>
    <n v="0"/>
    <n v="0"/>
    <s v="TOTAL MOT"/>
    <n v="8"/>
    <s v="kg"/>
    <n v="1"/>
    <b v="0"/>
    <n v="8"/>
    <s v="kg"/>
    <n v="1"/>
    <b v="0"/>
    <n v="1"/>
    <b v="0"/>
    <n v="0"/>
    <b v="0"/>
    <s v="22.23"/>
    <m/>
    <s v="22.23"/>
    <n v="0"/>
    <b v="0"/>
    <b v="1"/>
  </r>
  <r>
    <s v="C"/>
    <s v="A"/>
    <n v="20170101"/>
    <n v="2017"/>
    <n v="52"/>
    <x v="5"/>
    <n v="562"/>
    <s v="NER"/>
    <x v="0"/>
    <s v="M"/>
    <s v="Import"/>
    <n v="699"/>
    <s v="IND"/>
    <x v="11"/>
    <n v="0"/>
    <s v="W00"/>
    <s v="World"/>
    <s v="H4"/>
    <s v="HS"/>
    <b v="1"/>
    <n v="3104"/>
    <s v="Fertilizers mineral or chemical, potassic"/>
    <s v="K"/>
    <s v="K-fertilizers"/>
    <x v="5"/>
    <x v="1"/>
    <b v="0"/>
    <s v="C00"/>
    <s v="TOTAL CPC"/>
    <n v="0"/>
    <n v="0"/>
    <s v="TOTAL MOT"/>
    <n v="8"/>
    <s v="kg"/>
    <n v="1000"/>
    <b v="0"/>
    <n v="8"/>
    <s v="kg"/>
    <n v="1000"/>
    <b v="0"/>
    <n v="1000"/>
    <b v="0"/>
    <n v="0"/>
    <b v="0"/>
    <s v="1218.1"/>
    <m/>
    <s v="1218.1"/>
    <n v="0"/>
    <b v="0"/>
    <b v="1"/>
  </r>
  <r>
    <s v="C"/>
    <s v="A"/>
    <n v="20170101"/>
    <n v="2017"/>
    <n v="52"/>
    <x v="5"/>
    <n v="562"/>
    <s v="NER"/>
    <x v="0"/>
    <s v="M"/>
    <s v="Import"/>
    <n v="784"/>
    <s v="ARE"/>
    <x v="32"/>
    <n v="0"/>
    <s v="W00"/>
    <s v="World"/>
    <s v="H4"/>
    <s v="HS"/>
    <b v="1"/>
    <n v="3104"/>
    <s v="Fertilizers mineral or chemical, potassic"/>
    <s v="K"/>
    <s v="K-fertilizers"/>
    <x v="5"/>
    <x v="1"/>
    <b v="0"/>
    <s v="C00"/>
    <s v="TOTAL CPC"/>
    <n v="0"/>
    <n v="0"/>
    <s v="TOTAL MOT"/>
    <n v="8"/>
    <s v="kg"/>
    <n v="11000"/>
    <b v="0"/>
    <n v="8"/>
    <s v="kg"/>
    <n v="11000"/>
    <b v="0"/>
    <n v="11000"/>
    <b v="0"/>
    <n v="0"/>
    <b v="0"/>
    <s v="9899.74"/>
    <m/>
    <s v="9899.74"/>
    <n v="0"/>
    <b v="0"/>
    <b v="1"/>
  </r>
  <r>
    <s v="C"/>
    <s v="A"/>
    <n v="20170101"/>
    <n v="2017"/>
    <n v="52"/>
    <x v="5"/>
    <n v="180"/>
    <s v="COD"/>
    <x v="1"/>
    <s v="M"/>
    <s v="Import"/>
    <n v="0"/>
    <s v="W00"/>
    <x v="0"/>
    <n v="0"/>
    <s v="W00"/>
    <s v="World"/>
    <s v="H4"/>
    <s v="HS"/>
    <b v="1"/>
    <n v="310420"/>
    <s v="Fertilizers, mineral or chemical potassic, potassium chloride"/>
    <s v="Potassium Chloride"/>
    <s v="K-fertilizers"/>
    <x v="5"/>
    <x v="2"/>
    <b v="1"/>
    <s v="C00"/>
    <s v="TOTAL CPC"/>
    <n v="0"/>
    <n v="0"/>
    <s v="TOTAL MOT"/>
    <n v="8"/>
    <s v="kg"/>
    <n v="2226531"/>
    <b v="0"/>
    <n v="8"/>
    <s v="kg"/>
    <n v="2226531"/>
    <b v="0"/>
    <n v="2226531"/>
    <b v="0"/>
    <n v="0"/>
    <b v="0"/>
    <s v="1135237.091"/>
    <n v="0"/>
    <s v="1135237.091"/>
    <n v="0"/>
    <b v="0"/>
    <b v="1"/>
  </r>
  <r>
    <s v="C"/>
    <s v="A"/>
    <n v="20170101"/>
    <n v="2017"/>
    <n v="52"/>
    <x v="5"/>
    <n v="180"/>
    <s v="COD"/>
    <x v="1"/>
    <s v="M"/>
    <s v="Import"/>
    <n v="56"/>
    <s v="BEL"/>
    <x v="18"/>
    <n v="0"/>
    <s v="W00"/>
    <s v="World"/>
    <s v="H4"/>
    <s v="HS"/>
    <b v="1"/>
    <n v="310420"/>
    <s v="Fertilizers, mineral or chemical potassic, potassium chloride"/>
    <s v="Potassium Chloride"/>
    <s v="K-fertilizers"/>
    <x v="5"/>
    <x v="2"/>
    <b v="1"/>
    <s v="C00"/>
    <s v="TOTAL CPC"/>
    <n v="0"/>
    <n v="0"/>
    <s v="TOTAL MOT"/>
    <n v="8"/>
    <s v="kg"/>
    <n v="1"/>
    <b v="0"/>
    <n v="8"/>
    <s v="kg"/>
    <n v="1"/>
    <b v="0"/>
    <n v="1"/>
    <b v="0"/>
    <n v="0"/>
    <b v="0"/>
    <s v="34.25"/>
    <n v="0"/>
    <s v="34.25"/>
    <n v="0"/>
    <b v="0"/>
    <b v="1"/>
  </r>
  <r>
    <s v="C"/>
    <s v="A"/>
    <n v="20170101"/>
    <n v="2017"/>
    <n v="52"/>
    <x v="5"/>
    <n v="180"/>
    <s v="COD"/>
    <x v="1"/>
    <s v="M"/>
    <s v="Import"/>
    <n v="156"/>
    <s v="CHN"/>
    <x v="1"/>
    <n v="0"/>
    <s v="W00"/>
    <s v="World"/>
    <s v="H4"/>
    <s v="HS"/>
    <b v="1"/>
    <n v="310420"/>
    <s v="Fertilizers, mineral or chemical potassic, potassium chloride"/>
    <s v="Potassium Chloride"/>
    <s v="K-fertilizers"/>
    <x v="5"/>
    <x v="2"/>
    <b v="1"/>
    <s v="C00"/>
    <s v="TOTAL CPC"/>
    <n v="0"/>
    <n v="0"/>
    <s v="TOTAL MOT"/>
    <n v="8"/>
    <s v="kg"/>
    <n v="1600"/>
    <b v="0"/>
    <n v="8"/>
    <s v="kg"/>
    <n v="1600"/>
    <b v="0"/>
    <n v="1600"/>
    <b v="0"/>
    <n v="0"/>
    <b v="0"/>
    <s v="877.364"/>
    <n v="0"/>
    <s v="877.364"/>
    <n v="0"/>
    <b v="0"/>
    <b v="1"/>
  </r>
  <r>
    <s v="C"/>
    <s v="A"/>
    <n v="20170101"/>
    <n v="2017"/>
    <n v="52"/>
    <x v="5"/>
    <n v="180"/>
    <s v="COD"/>
    <x v="1"/>
    <s v="M"/>
    <s v="Import"/>
    <n v="251"/>
    <s v="FRA"/>
    <x v="3"/>
    <n v="0"/>
    <s v="W00"/>
    <s v="World"/>
    <s v="H4"/>
    <s v="HS"/>
    <b v="1"/>
    <n v="310420"/>
    <s v="Fertilizers, mineral or chemical potassic, potassium chloride"/>
    <s v="Potassium Chloride"/>
    <s v="K-fertilizers"/>
    <x v="5"/>
    <x v="2"/>
    <b v="1"/>
    <s v="C00"/>
    <s v="TOTAL CPC"/>
    <n v="0"/>
    <n v="0"/>
    <s v="TOTAL MOT"/>
    <n v="8"/>
    <s v="kg"/>
    <n v="67"/>
    <b v="0"/>
    <n v="8"/>
    <s v="kg"/>
    <n v="67"/>
    <b v="0"/>
    <n v="67"/>
    <b v="0"/>
    <n v="0"/>
    <b v="0"/>
    <s v="860.238"/>
    <n v="0"/>
    <s v="860.238"/>
    <n v="0"/>
    <b v="0"/>
    <b v="1"/>
  </r>
  <r>
    <s v="C"/>
    <s v="A"/>
    <n v="20170101"/>
    <n v="2017"/>
    <n v="52"/>
    <x v="5"/>
    <n v="180"/>
    <s v="COD"/>
    <x v="1"/>
    <s v="M"/>
    <s v="Import"/>
    <n v="276"/>
    <s v="DEU"/>
    <x v="4"/>
    <n v="0"/>
    <s v="W00"/>
    <s v="World"/>
    <s v="H4"/>
    <s v="HS"/>
    <b v="1"/>
    <n v="310420"/>
    <s v="Fertilizers, mineral or chemical potassic, potassium chloride"/>
    <s v="Potassium Chloride"/>
    <s v="K-fertilizers"/>
    <x v="5"/>
    <x v="2"/>
    <b v="1"/>
    <s v="C00"/>
    <s v="TOTAL CPC"/>
    <n v="0"/>
    <n v="0"/>
    <s v="TOTAL MOT"/>
    <n v="8"/>
    <s v="kg"/>
    <n v="1432905"/>
    <b v="0"/>
    <n v="8"/>
    <s v="kg"/>
    <n v="1432905"/>
    <b v="0"/>
    <n v="1432905"/>
    <b v="0"/>
    <n v="0"/>
    <b v="0"/>
    <s v="748597.682"/>
    <n v="0"/>
    <s v="748597.682"/>
    <n v="0"/>
    <b v="0"/>
    <b v="1"/>
  </r>
  <r>
    <s v="C"/>
    <s v="A"/>
    <n v="20170101"/>
    <n v="2017"/>
    <n v="52"/>
    <x v="5"/>
    <n v="180"/>
    <s v="COD"/>
    <x v="1"/>
    <s v="M"/>
    <s v="Import"/>
    <n v="440"/>
    <s v="LTU"/>
    <x v="24"/>
    <n v="0"/>
    <s v="W00"/>
    <s v="World"/>
    <s v="H4"/>
    <s v="HS"/>
    <b v="1"/>
    <n v="310420"/>
    <s v="Fertilizers, mineral or chemical potassic, potassium chloride"/>
    <s v="Potassium Chloride"/>
    <s v="K-fertilizers"/>
    <x v="5"/>
    <x v="2"/>
    <b v="1"/>
    <s v="C00"/>
    <s v="TOTAL CPC"/>
    <n v="0"/>
    <n v="0"/>
    <s v="TOTAL MOT"/>
    <n v="8"/>
    <s v="kg"/>
    <n v="705000"/>
    <b v="0"/>
    <n v="8"/>
    <s v="kg"/>
    <n v="705000"/>
    <b v="0"/>
    <n v="705000"/>
    <b v="0"/>
    <n v="0"/>
    <b v="0"/>
    <s v="308596.818"/>
    <n v="0"/>
    <s v="308596.818"/>
    <n v="0"/>
    <b v="0"/>
    <b v="1"/>
  </r>
  <r>
    <s v="C"/>
    <s v="A"/>
    <n v="20170101"/>
    <n v="2017"/>
    <n v="52"/>
    <x v="5"/>
    <n v="180"/>
    <s v="COD"/>
    <x v="1"/>
    <s v="M"/>
    <s v="Import"/>
    <n v="699"/>
    <s v="IND"/>
    <x v="11"/>
    <n v="0"/>
    <s v="W00"/>
    <s v="World"/>
    <s v="H4"/>
    <s v="HS"/>
    <b v="1"/>
    <n v="310420"/>
    <s v="Fertilizers, mineral or chemical potassic, potassium chloride"/>
    <s v="Potassium Chloride"/>
    <s v="K-fertilizers"/>
    <x v="5"/>
    <x v="2"/>
    <b v="1"/>
    <s v="C00"/>
    <s v="TOTAL CPC"/>
    <n v="0"/>
    <n v="0"/>
    <s v="TOTAL MOT"/>
    <n v="8"/>
    <s v="kg"/>
    <n v="1825"/>
    <b v="0"/>
    <n v="8"/>
    <s v="kg"/>
    <n v="1825"/>
    <b v="0"/>
    <n v="1825"/>
    <b v="0"/>
    <n v="0"/>
    <b v="0"/>
    <s v="1555.99"/>
    <n v="0"/>
    <s v="1555.99"/>
    <n v="0"/>
    <b v="0"/>
    <b v="1"/>
  </r>
  <r>
    <s v="C"/>
    <s v="A"/>
    <n v="20170101"/>
    <n v="2017"/>
    <n v="52"/>
    <x v="5"/>
    <n v="180"/>
    <s v="COD"/>
    <x v="1"/>
    <s v="M"/>
    <s v="Import"/>
    <n v="710"/>
    <s v="ZAF"/>
    <x v="30"/>
    <n v="0"/>
    <s v="W00"/>
    <s v="World"/>
    <s v="H4"/>
    <s v="HS"/>
    <b v="1"/>
    <n v="310420"/>
    <s v="Fertilizers, mineral or chemical potassic, potassium chloride"/>
    <s v="Potassium Chloride"/>
    <s v="K-fertilizers"/>
    <x v="5"/>
    <x v="2"/>
    <b v="1"/>
    <s v="C00"/>
    <s v="TOTAL CPC"/>
    <n v="0"/>
    <n v="0"/>
    <s v="TOTAL MOT"/>
    <n v="8"/>
    <s v="kg"/>
    <n v="85133"/>
    <b v="0"/>
    <n v="8"/>
    <s v="kg"/>
    <n v="85133"/>
    <b v="0"/>
    <n v="85133"/>
    <b v="0"/>
    <n v="0"/>
    <b v="0"/>
    <s v="74714.749"/>
    <n v="0"/>
    <s v="74714.749"/>
    <n v="0"/>
    <b v="0"/>
    <b v="1"/>
  </r>
  <r>
    <s v="C"/>
    <s v="A"/>
    <n v="20170101"/>
    <n v="2017"/>
    <n v="52"/>
    <x v="5"/>
    <n v="562"/>
    <s v="NER"/>
    <x v="0"/>
    <s v="M"/>
    <s v="Import"/>
    <n v="0"/>
    <s v="W00"/>
    <x v="0"/>
    <n v="0"/>
    <s v="W00"/>
    <s v="World"/>
    <s v="H4"/>
    <s v="HS"/>
    <b v="1"/>
    <n v="310420"/>
    <s v="Fertilizers, mineral or chemical potassic, potassium chloride"/>
    <s v="Potassium Chloride"/>
    <s v="K-fertilizers"/>
    <x v="5"/>
    <x v="2"/>
    <b v="1"/>
    <s v="C00"/>
    <s v="TOTAL CPC"/>
    <n v="0"/>
    <n v="0"/>
    <s v="TOTAL MOT"/>
    <n v="8"/>
    <s v="kg"/>
    <n v="99001"/>
    <b v="0"/>
    <n v="8"/>
    <s v="kg"/>
    <n v="99001"/>
    <b v="0"/>
    <n v="99001"/>
    <b v="0"/>
    <n v="0"/>
    <b v="0"/>
    <s v="117117.24"/>
    <m/>
    <s v="117117.24"/>
    <n v="0"/>
    <b v="0"/>
    <b v="1"/>
  </r>
  <r>
    <s v="C"/>
    <s v="A"/>
    <n v="20170101"/>
    <n v="2017"/>
    <n v="52"/>
    <x v="5"/>
    <n v="562"/>
    <s v="NER"/>
    <x v="0"/>
    <s v="M"/>
    <s v="Import"/>
    <n v="156"/>
    <s v="CHN"/>
    <x v="1"/>
    <n v="0"/>
    <s v="W00"/>
    <s v="World"/>
    <s v="H4"/>
    <s v="HS"/>
    <b v="1"/>
    <n v="310420"/>
    <s v="Fertilizers, mineral or chemical potassic, potassium chloride"/>
    <s v="Potassium Chloride"/>
    <s v="K-fertilizers"/>
    <x v="5"/>
    <x v="2"/>
    <b v="1"/>
    <s v="C00"/>
    <s v="TOTAL CPC"/>
    <n v="0"/>
    <n v="0"/>
    <s v="TOTAL MOT"/>
    <n v="8"/>
    <s v="kg"/>
    <n v="87000"/>
    <b v="0"/>
    <n v="8"/>
    <s v="kg"/>
    <n v="87000"/>
    <b v="0"/>
    <n v="87000"/>
    <b v="0"/>
    <n v="0"/>
    <b v="0"/>
    <s v="105977.17"/>
    <m/>
    <s v="105977.17"/>
    <n v="0"/>
    <b v="1"/>
    <b v="0"/>
  </r>
  <r>
    <s v="C"/>
    <s v="A"/>
    <n v="20170101"/>
    <n v="2017"/>
    <n v="52"/>
    <x v="5"/>
    <n v="562"/>
    <s v="NER"/>
    <x v="0"/>
    <s v="M"/>
    <s v="Import"/>
    <n v="251"/>
    <s v="FRA"/>
    <x v="3"/>
    <n v="0"/>
    <s v="W00"/>
    <s v="World"/>
    <s v="H4"/>
    <s v="HS"/>
    <b v="1"/>
    <n v="310420"/>
    <s v="Fertilizers, mineral or chemical potassic, potassium chloride"/>
    <s v="Potassium Chloride"/>
    <s v="K-fertilizers"/>
    <x v="5"/>
    <x v="2"/>
    <b v="1"/>
    <s v="C00"/>
    <s v="TOTAL CPC"/>
    <n v="0"/>
    <n v="0"/>
    <s v="TOTAL MOT"/>
    <n v="8"/>
    <s v="kg"/>
    <n v="1"/>
    <b v="0"/>
    <n v="8"/>
    <s v="kg"/>
    <n v="1"/>
    <b v="0"/>
    <n v="1"/>
    <b v="0"/>
    <n v="0"/>
    <b v="0"/>
    <s v="22.23"/>
    <m/>
    <s v="22.23"/>
    <n v="0"/>
    <b v="1"/>
    <b v="0"/>
  </r>
  <r>
    <s v="C"/>
    <s v="A"/>
    <n v="20170101"/>
    <n v="2017"/>
    <n v="52"/>
    <x v="5"/>
    <n v="562"/>
    <s v="NER"/>
    <x v="0"/>
    <s v="M"/>
    <s v="Import"/>
    <n v="699"/>
    <s v="IND"/>
    <x v="11"/>
    <n v="0"/>
    <s v="W00"/>
    <s v="World"/>
    <s v="H4"/>
    <s v="HS"/>
    <b v="1"/>
    <n v="310420"/>
    <s v="Fertilizers, mineral or chemical potassic, potassium chloride"/>
    <s v="Potassium Chloride"/>
    <s v="K-fertilizers"/>
    <x v="5"/>
    <x v="2"/>
    <b v="1"/>
    <s v="C00"/>
    <s v="TOTAL CPC"/>
    <n v="0"/>
    <n v="0"/>
    <s v="TOTAL MOT"/>
    <n v="8"/>
    <s v="kg"/>
    <n v="1000"/>
    <b v="0"/>
    <n v="8"/>
    <s v="kg"/>
    <n v="1000"/>
    <b v="0"/>
    <n v="1000"/>
    <b v="0"/>
    <n v="0"/>
    <b v="0"/>
    <s v="1218.1"/>
    <m/>
    <s v="1218.1"/>
    <n v="0"/>
    <b v="1"/>
    <b v="0"/>
  </r>
  <r>
    <s v="C"/>
    <s v="A"/>
    <n v="20170101"/>
    <n v="2017"/>
    <n v="52"/>
    <x v="5"/>
    <n v="562"/>
    <s v="NER"/>
    <x v="0"/>
    <s v="M"/>
    <s v="Import"/>
    <n v="784"/>
    <s v="ARE"/>
    <x v="32"/>
    <n v="0"/>
    <s v="W00"/>
    <s v="World"/>
    <s v="H4"/>
    <s v="HS"/>
    <b v="1"/>
    <n v="310420"/>
    <s v="Fertilizers, mineral or chemical potassic, potassium chloride"/>
    <s v="Potassium Chloride"/>
    <s v="K-fertilizers"/>
    <x v="5"/>
    <x v="2"/>
    <b v="1"/>
    <s v="C00"/>
    <s v="TOTAL CPC"/>
    <n v="0"/>
    <n v="0"/>
    <s v="TOTAL MOT"/>
    <n v="8"/>
    <s v="kg"/>
    <n v="11000"/>
    <b v="0"/>
    <n v="8"/>
    <s v="kg"/>
    <n v="11000"/>
    <b v="0"/>
    <n v="11000"/>
    <b v="0"/>
    <n v="0"/>
    <b v="0"/>
    <s v="9899.74"/>
    <m/>
    <s v="9899.74"/>
    <n v="0"/>
    <b v="1"/>
    <b v="0"/>
  </r>
  <r>
    <s v="C"/>
    <s v="A"/>
    <n v="20170101"/>
    <n v="2017"/>
    <n v="52"/>
    <x v="5"/>
    <n v="180"/>
    <s v="COD"/>
    <x v="1"/>
    <s v="M"/>
    <s v="Import"/>
    <n v="0"/>
    <s v="W00"/>
    <x v="0"/>
    <n v="0"/>
    <s v="W00"/>
    <s v="World"/>
    <s v="H4"/>
    <s v="HS"/>
    <b v="1"/>
    <n v="310430"/>
    <s v="Fertilizers, mineral or chemical potassic, potassium sulphate"/>
    <s v="SOP"/>
    <s v="K-fertilizers"/>
    <x v="5"/>
    <x v="2"/>
    <b v="1"/>
    <s v="C00"/>
    <s v="TOTAL CPC"/>
    <n v="0"/>
    <n v="0"/>
    <s v="TOTAL MOT"/>
    <n v="-1"/>
    <s v="N/A"/>
    <n v="0"/>
    <b v="1"/>
    <n v="8"/>
    <s v="kg"/>
    <n v="10263"/>
    <b v="0"/>
    <n v="0"/>
    <b v="1"/>
    <n v="0"/>
    <b v="0"/>
    <s v="4452.63"/>
    <n v="0"/>
    <s v="4452.63"/>
    <n v="6"/>
    <b v="0"/>
    <b v="1"/>
  </r>
  <r>
    <s v="C"/>
    <s v="A"/>
    <n v="20170101"/>
    <n v="2017"/>
    <n v="52"/>
    <x v="5"/>
    <n v="180"/>
    <s v="COD"/>
    <x v="1"/>
    <s v="M"/>
    <s v="Import"/>
    <n v="246"/>
    <s v="FIN"/>
    <x v="57"/>
    <n v="0"/>
    <s v="W00"/>
    <s v="World"/>
    <s v="H4"/>
    <s v="HS"/>
    <b v="1"/>
    <n v="310430"/>
    <s v="Fertilizers, mineral or chemical potassic, potassium sulphate"/>
    <s v="SOP"/>
    <s v="K-fertilizers"/>
    <x v="5"/>
    <x v="2"/>
    <b v="1"/>
    <s v="C00"/>
    <s v="TOTAL CPC"/>
    <n v="0"/>
    <n v="0"/>
    <s v="TOTAL MOT"/>
    <n v="8"/>
    <s v="kg"/>
    <n v="255"/>
    <b v="0"/>
    <n v="8"/>
    <s v="kg"/>
    <n v="255"/>
    <b v="0"/>
    <n v="255"/>
    <b v="0"/>
    <n v="0"/>
    <b v="0"/>
    <s v="1973.19"/>
    <n v="0"/>
    <s v="1973.19"/>
    <n v="0"/>
    <b v="0"/>
    <b v="1"/>
  </r>
  <r>
    <s v="C"/>
    <s v="A"/>
    <n v="20170101"/>
    <n v="2017"/>
    <n v="52"/>
    <x v="5"/>
    <n v="180"/>
    <s v="COD"/>
    <x v="1"/>
    <s v="M"/>
    <s v="Import"/>
    <n v="404"/>
    <s v="KEN"/>
    <x v="22"/>
    <n v="0"/>
    <s v="W00"/>
    <s v="World"/>
    <s v="H4"/>
    <s v="HS"/>
    <b v="1"/>
    <n v="310430"/>
    <s v="Fertilizers, mineral or chemical potassic, potassium sulphate"/>
    <s v="SOP"/>
    <s v="K-fertilizers"/>
    <x v="5"/>
    <x v="2"/>
    <b v="1"/>
    <s v="C00"/>
    <s v="TOTAL CPC"/>
    <n v="0"/>
    <n v="0"/>
    <s v="TOTAL MOT"/>
    <n v="8"/>
    <s v="kg"/>
    <n v="10000"/>
    <b v="0"/>
    <n v="8"/>
    <s v="kg"/>
    <n v="10000"/>
    <b v="0"/>
    <n v="10000"/>
    <b v="0"/>
    <n v="0"/>
    <b v="0"/>
    <s v="1794.826"/>
    <n v="0"/>
    <s v="1794.826"/>
    <n v="0"/>
    <b v="0"/>
    <b v="1"/>
  </r>
  <r>
    <s v="C"/>
    <s v="A"/>
    <n v="20170101"/>
    <n v="2017"/>
    <n v="52"/>
    <x v="5"/>
    <n v="180"/>
    <s v="COD"/>
    <x v="1"/>
    <s v="M"/>
    <s v="Import"/>
    <n v="710"/>
    <s v="ZAF"/>
    <x v="30"/>
    <n v="0"/>
    <s v="W00"/>
    <s v="World"/>
    <s v="H4"/>
    <s v="HS"/>
    <b v="1"/>
    <n v="310430"/>
    <s v="Fertilizers, mineral or chemical potassic, potassium sulphate"/>
    <s v="SOP"/>
    <s v="K-fertilizers"/>
    <x v="5"/>
    <x v="2"/>
    <b v="1"/>
    <s v="C00"/>
    <s v="TOTAL CPC"/>
    <n v="0"/>
    <n v="0"/>
    <s v="TOTAL MOT"/>
    <n v="-1"/>
    <s v="N/A"/>
    <n v="0"/>
    <b v="1"/>
    <n v="8"/>
    <s v="kg"/>
    <n v="8"/>
    <b v="0"/>
    <n v="0"/>
    <b v="1"/>
    <n v="0"/>
    <b v="0"/>
    <s v="684.614"/>
    <n v="0"/>
    <s v="684.614"/>
    <n v="6"/>
    <b v="0"/>
    <b v="1"/>
  </r>
  <r>
    <s v="C"/>
    <s v="A"/>
    <n v="20170101"/>
    <n v="2017"/>
    <n v="52"/>
    <x v="5"/>
    <n v="180"/>
    <s v="COD"/>
    <x v="1"/>
    <s v="M"/>
    <s v="Import"/>
    <n v="0"/>
    <s v="W00"/>
    <x v="0"/>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0559607"/>
    <b v="0"/>
    <n v="8"/>
    <s v="kg"/>
    <n v="10559607"/>
    <b v="0"/>
    <n v="10559607"/>
    <b v="0"/>
    <n v="0"/>
    <b v="0"/>
    <s v="5994825.791"/>
    <n v="0"/>
    <s v="5994825.791"/>
    <n v="0"/>
    <b v="0"/>
    <b v="1"/>
  </r>
  <r>
    <s v="C"/>
    <s v="A"/>
    <n v="20170101"/>
    <n v="2017"/>
    <n v="52"/>
    <x v="5"/>
    <n v="180"/>
    <s v="COD"/>
    <x v="1"/>
    <s v="M"/>
    <s v="Import"/>
    <n v="24"/>
    <s v="AGO"/>
    <x v="17"/>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48976"/>
    <b v="0"/>
    <n v="8"/>
    <s v="kg"/>
    <n v="248976"/>
    <b v="0"/>
    <n v="248976"/>
    <b v="0"/>
    <n v="0"/>
    <b v="0"/>
    <s v="61237.378"/>
    <n v="0"/>
    <s v="61237.378"/>
    <n v="0"/>
    <b v="0"/>
    <b v="1"/>
  </r>
  <r>
    <s v="C"/>
    <s v="A"/>
    <n v="20170101"/>
    <n v="2017"/>
    <n v="52"/>
    <x v="5"/>
    <n v="180"/>
    <s v="COD"/>
    <x v="1"/>
    <s v="M"/>
    <s v="Import"/>
    <n v="56"/>
    <s v="BEL"/>
    <x v="18"/>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975595"/>
    <b v="0"/>
    <n v="8"/>
    <s v="kg"/>
    <n v="975595"/>
    <b v="0"/>
    <n v="975595"/>
    <b v="0"/>
    <n v="0"/>
    <b v="0"/>
    <s v="573289.438"/>
    <n v="0"/>
    <s v="573289.438"/>
    <n v="0"/>
    <b v="0"/>
    <b v="1"/>
  </r>
  <r>
    <s v="C"/>
    <s v="A"/>
    <n v="20170101"/>
    <n v="2017"/>
    <n v="52"/>
    <x v="5"/>
    <n v="180"/>
    <s v="COD"/>
    <x v="1"/>
    <s v="M"/>
    <s v="Import"/>
    <n v="156"/>
    <s v="CHN"/>
    <x v="1"/>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601057"/>
    <b v="0"/>
    <n v="8"/>
    <s v="kg"/>
    <n v="601057"/>
    <b v="0"/>
    <n v="601057"/>
    <b v="0"/>
    <n v="0"/>
    <b v="0"/>
    <s v="246237.08"/>
    <n v="0"/>
    <s v="246237.08"/>
    <n v="0"/>
    <b v="0"/>
    <b v="1"/>
  </r>
  <r>
    <s v="C"/>
    <s v="A"/>
    <n v="20170101"/>
    <n v="2017"/>
    <n v="52"/>
    <x v="5"/>
    <n v="180"/>
    <s v="COD"/>
    <x v="1"/>
    <s v="M"/>
    <s v="Import"/>
    <n v="251"/>
    <s v="FRA"/>
    <x v="3"/>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990423"/>
    <b v="0"/>
    <n v="8"/>
    <s v="kg"/>
    <n v="990423"/>
    <b v="0"/>
    <n v="990423"/>
    <b v="0"/>
    <n v="0"/>
    <b v="0"/>
    <s v="444394.385"/>
    <n v="0"/>
    <s v="444394.385"/>
    <n v="0"/>
    <b v="0"/>
    <b v="1"/>
  </r>
  <r>
    <s v="C"/>
    <s v="A"/>
    <n v="20170101"/>
    <n v="2017"/>
    <n v="52"/>
    <x v="5"/>
    <n v="180"/>
    <s v="COD"/>
    <x v="1"/>
    <s v="M"/>
    <s v="Import"/>
    <n v="276"/>
    <s v="DEU"/>
    <x v="4"/>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189"/>
    <b v="0"/>
    <n v="8"/>
    <s v="kg"/>
    <n v="2189"/>
    <b v="0"/>
    <n v="2189"/>
    <b v="0"/>
    <n v="0"/>
    <b v="0"/>
    <s v="6847.544"/>
    <n v="0"/>
    <s v="6847.544"/>
    <n v="0"/>
    <b v="0"/>
    <b v="1"/>
  </r>
  <r>
    <s v="C"/>
    <s v="A"/>
    <n v="20170101"/>
    <n v="2017"/>
    <n v="52"/>
    <x v="5"/>
    <n v="180"/>
    <s v="COD"/>
    <x v="1"/>
    <s v="M"/>
    <s v="Import"/>
    <n v="440"/>
    <s v="LTU"/>
    <x v="24"/>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206450"/>
    <b v="0"/>
    <n v="8"/>
    <s v="kg"/>
    <n v="2206450"/>
    <b v="0"/>
    <n v="2206450"/>
    <b v="0"/>
    <n v="0"/>
    <b v="0"/>
    <s v="1040060.218"/>
    <n v="0"/>
    <s v="1040060.218"/>
    <n v="0"/>
    <b v="0"/>
    <b v="1"/>
  </r>
  <r>
    <s v="C"/>
    <s v="A"/>
    <n v="20170101"/>
    <n v="2017"/>
    <n v="52"/>
    <x v="5"/>
    <n v="180"/>
    <s v="COD"/>
    <x v="1"/>
    <s v="M"/>
    <s v="Import"/>
    <n v="508"/>
    <s v="MOZ"/>
    <x v="26"/>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504000"/>
    <b v="0"/>
    <n v="8"/>
    <s v="kg"/>
    <n v="504000"/>
    <b v="0"/>
    <n v="504000"/>
    <b v="0"/>
    <n v="0"/>
    <b v="0"/>
    <s v="359669.544"/>
    <n v="0"/>
    <s v="359669.544"/>
    <n v="0"/>
    <b v="0"/>
    <b v="1"/>
  </r>
  <r>
    <s v="C"/>
    <s v="A"/>
    <n v="20170101"/>
    <n v="2017"/>
    <n v="52"/>
    <x v="5"/>
    <n v="180"/>
    <s v="COD"/>
    <x v="1"/>
    <s v="M"/>
    <s v="Import"/>
    <n v="512"/>
    <s v="OMN"/>
    <x v="58"/>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618"/>
    <b v="0"/>
    <n v="8"/>
    <s v="kg"/>
    <n v="618"/>
    <b v="0"/>
    <n v="618"/>
    <b v="0"/>
    <n v="0"/>
    <b v="0"/>
    <s v="160.648"/>
    <n v="0"/>
    <s v="160.648"/>
    <n v="0"/>
    <b v="0"/>
    <b v="1"/>
  </r>
  <r>
    <s v="C"/>
    <s v="A"/>
    <n v="20170101"/>
    <n v="2017"/>
    <n v="52"/>
    <x v="5"/>
    <n v="180"/>
    <s v="COD"/>
    <x v="1"/>
    <s v="M"/>
    <s v="Import"/>
    <n v="528"/>
    <s v="NLD"/>
    <x v="7"/>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050"/>
    <b v="0"/>
    <n v="8"/>
    <s v="kg"/>
    <n v="1050"/>
    <b v="0"/>
    <n v="1050"/>
    <b v="0"/>
    <n v="0"/>
    <b v="0"/>
    <s v="1972.616"/>
    <n v="0"/>
    <s v="1972.616"/>
    <n v="0"/>
    <b v="0"/>
    <b v="1"/>
  </r>
  <r>
    <s v="C"/>
    <s v="A"/>
    <n v="20170101"/>
    <n v="2017"/>
    <n v="52"/>
    <x v="5"/>
    <n v="180"/>
    <s v="COD"/>
    <x v="1"/>
    <s v="M"/>
    <s v="Import"/>
    <n v="554"/>
    <s v="NZL"/>
    <x v="59"/>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20"/>
    <b v="0"/>
    <n v="8"/>
    <s v="kg"/>
    <n v="320"/>
    <b v="0"/>
    <n v="320"/>
    <b v="0"/>
    <n v="0"/>
    <b v="0"/>
    <s v="2993.55"/>
    <n v="0"/>
    <s v="2993.55"/>
    <n v="0"/>
    <b v="0"/>
    <b v="1"/>
  </r>
  <r>
    <s v="C"/>
    <s v="A"/>
    <n v="20170101"/>
    <n v="2017"/>
    <n v="52"/>
    <x v="5"/>
    <n v="180"/>
    <s v="COD"/>
    <x v="1"/>
    <s v="M"/>
    <s v="Import"/>
    <n v="643"/>
    <s v="RUS"/>
    <x v="9"/>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4200"/>
    <b v="0"/>
    <n v="8"/>
    <s v="kg"/>
    <n v="4200"/>
    <b v="0"/>
    <n v="4200"/>
    <b v="0"/>
    <n v="0"/>
    <b v="0"/>
    <s v="6482.962"/>
    <n v="0"/>
    <s v="6482.962"/>
    <n v="0"/>
    <b v="0"/>
    <b v="1"/>
  </r>
  <r>
    <s v="C"/>
    <s v="A"/>
    <n v="20170101"/>
    <n v="2017"/>
    <n v="52"/>
    <x v="5"/>
    <n v="180"/>
    <s v="COD"/>
    <x v="1"/>
    <s v="M"/>
    <s v="Import"/>
    <n v="699"/>
    <s v="IND"/>
    <x v="11"/>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09"/>
    <b v="0"/>
    <n v="8"/>
    <s v="kg"/>
    <n v="309"/>
    <b v="0"/>
    <n v="309"/>
    <b v="0"/>
    <n v="0"/>
    <b v="0"/>
    <s v="2234.166"/>
    <n v="0"/>
    <s v="2234.166"/>
    <n v="0"/>
    <b v="0"/>
    <b v="1"/>
  </r>
  <r>
    <s v="C"/>
    <s v="A"/>
    <n v="20170101"/>
    <n v="2017"/>
    <n v="52"/>
    <x v="5"/>
    <n v="180"/>
    <s v="COD"/>
    <x v="1"/>
    <s v="M"/>
    <s v="Import"/>
    <n v="704"/>
    <s v="VNM"/>
    <x v="29"/>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48800"/>
    <b v="0"/>
    <n v="8"/>
    <s v="kg"/>
    <n v="48800"/>
    <b v="0"/>
    <n v="48800"/>
    <b v="0"/>
    <n v="0"/>
    <b v="0"/>
    <s v="20688.253"/>
    <n v="0"/>
    <s v="20688.253"/>
    <n v="0"/>
    <b v="0"/>
    <b v="1"/>
  </r>
  <r>
    <s v="C"/>
    <s v="A"/>
    <n v="20170101"/>
    <n v="2017"/>
    <n v="52"/>
    <x v="5"/>
    <n v="180"/>
    <s v="COD"/>
    <x v="1"/>
    <s v="M"/>
    <s v="Import"/>
    <n v="710"/>
    <s v="ZAF"/>
    <x v="30"/>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446453"/>
    <b v="0"/>
    <n v="8"/>
    <s v="kg"/>
    <n v="3446453"/>
    <b v="0"/>
    <n v="3446453"/>
    <b v="0"/>
    <n v="0"/>
    <b v="0"/>
    <s v="2467225.501"/>
    <n v="0"/>
    <s v="2467225.501"/>
    <n v="0"/>
    <b v="0"/>
    <b v="1"/>
  </r>
  <r>
    <s v="C"/>
    <s v="A"/>
    <n v="20170101"/>
    <n v="2017"/>
    <n v="52"/>
    <x v="5"/>
    <n v="180"/>
    <s v="COD"/>
    <x v="1"/>
    <s v="M"/>
    <s v="Import"/>
    <n v="800"/>
    <s v="UGA"/>
    <x v="34"/>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248"/>
    <b v="0"/>
    <n v="8"/>
    <s v="kg"/>
    <n v="1248"/>
    <b v="0"/>
    <n v="1248"/>
    <b v="0"/>
    <n v="0"/>
    <b v="0"/>
    <s v="2356.975"/>
    <n v="0"/>
    <s v="2356.975"/>
    <n v="0"/>
    <b v="0"/>
    <b v="1"/>
  </r>
  <r>
    <s v="C"/>
    <s v="A"/>
    <n v="20170101"/>
    <n v="2017"/>
    <n v="52"/>
    <x v="5"/>
    <n v="180"/>
    <s v="COD"/>
    <x v="1"/>
    <s v="M"/>
    <s v="Import"/>
    <n v="826"/>
    <s v="GBR"/>
    <x v="37"/>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079"/>
    <b v="0"/>
    <n v="8"/>
    <s v="kg"/>
    <n v="2079"/>
    <b v="0"/>
    <n v="2079"/>
    <b v="0"/>
    <n v="0"/>
    <b v="0"/>
    <s v="6949.683"/>
    <n v="0"/>
    <s v="6949.683"/>
    <n v="0"/>
    <b v="0"/>
    <b v="1"/>
  </r>
  <r>
    <s v="C"/>
    <s v="A"/>
    <n v="20170101"/>
    <n v="2017"/>
    <n v="52"/>
    <x v="5"/>
    <n v="180"/>
    <s v="COD"/>
    <x v="1"/>
    <s v="M"/>
    <s v="Import"/>
    <n v="842"/>
    <s v="USA"/>
    <x v="15"/>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840"/>
    <b v="0"/>
    <n v="8"/>
    <s v="kg"/>
    <n v="2840"/>
    <b v="0"/>
    <n v="2840"/>
    <b v="0"/>
    <n v="0"/>
    <b v="0"/>
    <s v="9693.017"/>
    <n v="0"/>
    <s v="9693.017"/>
    <n v="0"/>
    <b v="0"/>
    <b v="1"/>
  </r>
  <r>
    <s v="C"/>
    <s v="A"/>
    <n v="20170101"/>
    <n v="2017"/>
    <n v="52"/>
    <x v="5"/>
    <n v="180"/>
    <s v="COD"/>
    <x v="1"/>
    <s v="M"/>
    <s v="Import"/>
    <n v="894"/>
    <s v="ZMB"/>
    <x v="39"/>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523000"/>
    <b v="0"/>
    <n v="8"/>
    <s v="kg"/>
    <n v="1523000"/>
    <b v="0"/>
    <n v="1523000"/>
    <b v="0"/>
    <n v="0"/>
    <b v="0"/>
    <s v="742332.832"/>
    <n v="0"/>
    <s v="742332.832"/>
    <n v="0"/>
    <b v="0"/>
    <b v="1"/>
  </r>
  <r>
    <s v="C"/>
    <s v="A"/>
    <n v="20170101"/>
    <n v="2017"/>
    <n v="52"/>
    <x v="5"/>
    <n v="562"/>
    <s v="NER"/>
    <x v="0"/>
    <s v="M"/>
    <s v="Import"/>
    <n v="0"/>
    <s v="W00"/>
    <x v="0"/>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4116935"/>
    <b v="0"/>
    <n v="8"/>
    <s v="kg"/>
    <n v="14116935"/>
    <b v="0"/>
    <n v="14116935"/>
    <b v="0"/>
    <n v="0"/>
    <b v="0"/>
    <s v="7368084.71"/>
    <m/>
    <s v="7368084.71"/>
    <n v="0"/>
    <b v="0"/>
    <b v="1"/>
  </r>
  <r>
    <s v="C"/>
    <s v="A"/>
    <n v="20170101"/>
    <n v="2017"/>
    <n v="52"/>
    <x v="5"/>
    <n v="562"/>
    <s v="NER"/>
    <x v="0"/>
    <s v="M"/>
    <s v="Import"/>
    <n v="20"/>
    <s v="AND"/>
    <x v="56"/>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05000"/>
    <b v="0"/>
    <n v="8"/>
    <s v="kg"/>
    <n v="105000"/>
    <b v="0"/>
    <n v="105000"/>
    <b v="0"/>
    <n v="0"/>
    <b v="0"/>
    <s v="85260.5"/>
    <m/>
    <s v="85260.5"/>
    <n v="0"/>
    <b v="0"/>
    <b v="1"/>
  </r>
  <r>
    <s v="C"/>
    <s v="A"/>
    <n v="20170101"/>
    <n v="2017"/>
    <n v="52"/>
    <x v="5"/>
    <n v="562"/>
    <s v="NER"/>
    <x v="0"/>
    <s v="M"/>
    <s v="Import"/>
    <n v="156"/>
    <s v="CHN"/>
    <x v="1"/>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688"/>
    <b v="0"/>
    <n v="8"/>
    <s v="kg"/>
    <n v="1688"/>
    <b v="0"/>
    <n v="1688"/>
    <b v="0"/>
    <n v="0"/>
    <b v="0"/>
    <s v="986.84"/>
    <m/>
    <s v="986.84"/>
    <n v="0"/>
    <b v="0"/>
    <b v="1"/>
  </r>
  <r>
    <s v="C"/>
    <s v="A"/>
    <n v="20170101"/>
    <n v="2017"/>
    <n v="52"/>
    <x v="5"/>
    <n v="562"/>
    <s v="NER"/>
    <x v="0"/>
    <s v="M"/>
    <s v="Import"/>
    <n v="204"/>
    <s v="BEN"/>
    <x v="2"/>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4139850"/>
    <b v="0"/>
    <n v="8"/>
    <s v="kg"/>
    <n v="4139850"/>
    <b v="0"/>
    <n v="4139850"/>
    <b v="0"/>
    <n v="0"/>
    <b v="0"/>
    <s v="2122436.42"/>
    <m/>
    <s v="2122436.42"/>
    <n v="0"/>
    <b v="0"/>
    <b v="1"/>
  </r>
  <r>
    <s v="C"/>
    <s v="A"/>
    <n v="20170101"/>
    <n v="2017"/>
    <n v="52"/>
    <x v="5"/>
    <n v="562"/>
    <s v="NER"/>
    <x v="0"/>
    <s v="M"/>
    <s v="Import"/>
    <n v="251"/>
    <s v="FRA"/>
    <x v="3"/>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1"/>
    <b v="0"/>
    <n v="8"/>
    <s v="kg"/>
    <n v="11"/>
    <b v="0"/>
    <n v="11"/>
    <b v="0"/>
    <n v="0"/>
    <b v="0"/>
    <s v="377.37"/>
    <m/>
    <s v="377.37"/>
    <n v="0"/>
    <b v="0"/>
    <b v="1"/>
  </r>
  <r>
    <s v="C"/>
    <s v="A"/>
    <n v="20170101"/>
    <n v="2017"/>
    <n v="52"/>
    <x v="5"/>
    <n v="562"/>
    <s v="NER"/>
    <x v="0"/>
    <s v="M"/>
    <s v="Import"/>
    <n v="384"/>
    <s v="CIV"/>
    <x v="6"/>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593520"/>
    <b v="0"/>
    <n v="8"/>
    <s v="kg"/>
    <n v="593520"/>
    <b v="0"/>
    <n v="593520"/>
    <b v="0"/>
    <n v="0"/>
    <b v="0"/>
    <s v="352186.93"/>
    <m/>
    <s v="352186.93"/>
    <n v="0"/>
    <b v="0"/>
    <b v="1"/>
  </r>
  <r>
    <s v="C"/>
    <s v="A"/>
    <n v="20170101"/>
    <n v="2017"/>
    <n v="52"/>
    <x v="5"/>
    <n v="562"/>
    <s v="NER"/>
    <x v="0"/>
    <s v="M"/>
    <s v="Import"/>
    <n v="504"/>
    <s v="MAR"/>
    <x v="43"/>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7209800"/>
    <b v="0"/>
    <n v="8"/>
    <s v="kg"/>
    <n v="7209800"/>
    <b v="0"/>
    <n v="7209800"/>
    <b v="0"/>
    <n v="0"/>
    <b v="0"/>
    <s v="3514343.18"/>
    <m/>
    <s v="3514343.18"/>
    <n v="0"/>
    <b v="0"/>
    <b v="1"/>
  </r>
  <r>
    <s v="C"/>
    <s v="A"/>
    <n v="20170101"/>
    <n v="2017"/>
    <n v="52"/>
    <x v="5"/>
    <n v="562"/>
    <s v="NER"/>
    <x v="0"/>
    <s v="M"/>
    <s v="Import"/>
    <n v="566"/>
    <s v="NGA"/>
    <x v="8"/>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604916"/>
    <b v="0"/>
    <n v="8"/>
    <s v="kg"/>
    <n v="604916"/>
    <b v="0"/>
    <n v="604916"/>
    <b v="0"/>
    <n v="0"/>
    <b v="0"/>
    <s v="138925.43"/>
    <m/>
    <s v="138925.43"/>
    <n v="0"/>
    <b v="0"/>
    <b v="1"/>
  </r>
  <r>
    <s v="C"/>
    <s v="A"/>
    <n v="20170101"/>
    <n v="2017"/>
    <n v="52"/>
    <x v="5"/>
    <n v="562"/>
    <s v="NER"/>
    <x v="0"/>
    <s v="M"/>
    <s v="Import"/>
    <n v="586"/>
    <s v="PAK"/>
    <x v="55"/>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76000"/>
    <b v="0"/>
    <n v="8"/>
    <s v="kg"/>
    <n v="76000"/>
    <b v="0"/>
    <n v="76000"/>
    <b v="0"/>
    <n v="0"/>
    <b v="0"/>
    <s v="40324.57"/>
    <m/>
    <s v="40324.57"/>
    <n v="0"/>
    <b v="0"/>
    <b v="1"/>
  </r>
  <r>
    <s v="C"/>
    <s v="A"/>
    <n v="20170101"/>
    <n v="2017"/>
    <n v="52"/>
    <x v="5"/>
    <n v="562"/>
    <s v="NER"/>
    <x v="0"/>
    <s v="M"/>
    <s v="Import"/>
    <n v="784"/>
    <s v="ARE"/>
    <x v="32"/>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386150"/>
    <b v="0"/>
    <n v="8"/>
    <s v="kg"/>
    <n v="1386150"/>
    <b v="0"/>
    <n v="1386150"/>
    <b v="0"/>
    <n v="0"/>
    <b v="0"/>
    <s v="1113243.47"/>
    <m/>
    <s v="1113243.47"/>
    <n v="0"/>
    <b v="0"/>
    <b v="1"/>
  </r>
  <r>
    <s v="C"/>
    <s v="A"/>
    <n v="20170101"/>
    <n v="2017"/>
    <n v="52"/>
    <x v="5"/>
    <n v="180"/>
    <s v="COD"/>
    <x v="1"/>
    <s v="M"/>
    <s v="Import"/>
    <n v="0"/>
    <s v="W00"/>
    <x v="0"/>
    <n v="0"/>
    <s v="W00"/>
    <s v="World"/>
    <s v="H4"/>
    <s v="HS"/>
    <b v="1"/>
    <n v="310510"/>
    <s v="Fertilizers, mineral or chemical in tablets or similar forms or in packages of a gross weight not exceeding 10kg"/>
    <s v="Other NPK"/>
    <s v="NPKs"/>
    <x v="6"/>
    <x v="2"/>
    <b v="1"/>
    <s v="C00"/>
    <s v="TOTAL CPC"/>
    <n v="0"/>
    <n v="0"/>
    <s v="TOTAL MOT"/>
    <n v="8"/>
    <s v="kg"/>
    <n v="5437"/>
    <b v="0"/>
    <n v="8"/>
    <s v="kg"/>
    <n v="5437"/>
    <b v="0"/>
    <n v="5437"/>
    <b v="0"/>
    <n v="0"/>
    <b v="0"/>
    <s v="2717.748"/>
    <n v="0"/>
    <s v="2717.748"/>
    <n v="0"/>
    <b v="0"/>
    <b v="1"/>
  </r>
  <r>
    <s v="C"/>
    <s v="A"/>
    <n v="20170101"/>
    <n v="2017"/>
    <n v="52"/>
    <x v="5"/>
    <n v="180"/>
    <s v="COD"/>
    <x v="1"/>
    <s v="M"/>
    <s v="Import"/>
    <n v="156"/>
    <s v="CHN"/>
    <x v="1"/>
    <n v="0"/>
    <s v="W00"/>
    <s v="World"/>
    <s v="H4"/>
    <s v="HS"/>
    <b v="1"/>
    <n v="310510"/>
    <s v="Fertilizers, mineral or chemical in tablets or similar forms or in packages of a gross weight not exceeding 10kg"/>
    <s v="Other NPK"/>
    <s v="NPKs"/>
    <x v="6"/>
    <x v="2"/>
    <b v="1"/>
    <s v="C00"/>
    <s v="TOTAL CPC"/>
    <n v="0"/>
    <n v="0"/>
    <s v="TOTAL MOT"/>
    <n v="8"/>
    <s v="kg"/>
    <n v="4750"/>
    <b v="0"/>
    <n v="8"/>
    <s v="kg"/>
    <n v="4750"/>
    <b v="0"/>
    <n v="4750"/>
    <b v="0"/>
    <n v="0"/>
    <b v="0"/>
    <s v="1773.465"/>
    <n v="0"/>
    <s v="1773.465"/>
    <n v="0"/>
    <b v="0"/>
    <b v="1"/>
  </r>
  <r>
    <s v="C"/>
    <s v="A"/>
    <n v="20170101"/>
    <n v="2017"/>
    <n v="52"/>
    <x v="5"/>
    <n v="180"/>
    <s v="COD"/>
    <x v="1"/>
    <s v="M"/>
    <s v="Import"/>
    <n v="276"/>
    <s v="DEU"/>
    <x v="4"/>
    <n v="0"/>
    <s v="W00"/>
    <s v="World"/>
    <s v="H4"/>
    <s v="HS"/>
    <b v="1"/>
    <n v="310510"/>
    <s v="Fertilizers, mineral or chemical in tablets or similar forms or in packages of a gross weight not exceeding 10kg"/>
    <s v="Other NPK"/>
    <s v="NPKs"/>
    <x v="6"/>
    <x v="2"/>
    <b v="1"/>
    <s v="C00"/>
    <s v="TOTAL CPC"/>
    <n v="0"/>
    <n v="0"/>
    <s v="TOTAL MOT"/>
    <n v="8"/>
    <s v="kg"/>
    <n v="50"/>
    <b v="0"/>
    <n v="8"/>
    <s v="kg"/>
    <n v="50"/>
    <b v="0"/>
    <n v="50"/>
    <b v="0"/>
    <n v="0"/>
    <b v="0"/>
    <s v="303.741"/>
    <n v="0"/>
    <s v="303.741"/>
    <n v="0"/>
    <b v="0"/>
    <b v="1"/>
  </r>
  <r>
    <s v="C"/>
    <s v="A"/>
    <n v="20170101"/>
    <n v="2017"/>
    <n v="52"/>
    <x v="5"/>
    <n v="180"/>
    <s v="COD"/>
    <x v="1"/>
    <s v="M"/>
    <s v="Import"/>
    <n v="699"/>
    <s v="IND"/>
    <x v="11"/>
    <n v="0"/>
    <s v="W00"/>
    <s v="World"/>
    <s v="H4"/>
    <s v="HS"/>
    <b v="1"/>
    <n v="310510"/>
    <s v="Fertilizers, mineral or chemical in tablets or similar forms or in packages of a gross weight not exceeding 10kg"/>
    <s v="Other NPK"/>
    <s v="NPKs"/>
    <x v="6"/>
    <x v="2"/>
    <b v="1"/>
    <s v="C00"/>
    <s v="TOTAL CPC"/>
    <n v="0"/>
    <n v="0"/>
    <s v="TOTAL MOT"/>
    <n v="8"/>
    <s v="kg"/>
    <n v="25"/>
    <b v="0"/>
    <n v="8"/>
    <s v="kg"/>
    <n v="25"/>
    <b v="0"/>
    <n v="25"/>
    <b v="0"/>
    <n v="0"/>
    <b v="0"/>
    <s v="6.425"/>
    <n v="0"/>
    <s v="6.425"/>
    <n v="0"/>
    <b v="0"/>
    <b v="1"/>
  </r>
  <r>
    <s v="C"/>
    <s v="A"/>
    <n v="20170101"/>
    <n v="2017"/>
    <n v="52"/>
    <x v="5"/>
    <n v="180"/>
    <s v="COD"/>
    <x v="1"/>
    <s v="M"/>
    <s v="Import"/>
    <n v="710"/>
    <s v="ZAF"/>
    <x v="30"/>
    <n v="0"/>
    <s v="W00"/>
    <s v="World"/>
    <s v="H4"/>
    <s v="HS"/>
    <b v="1"/>
    <n v="310510"/>
    <s v="Fertilizers, mineral or chemical in tablets or similar forms or in packages of a gross weight not exceeding 10kg"/>
    <s v="Other NPK"/>
    <s v="NPKs"/>
    <x v="6"/>
    <x v="2"/>
    <b v="1"/>
    <s v="C00"/>
    <s v="TOTAL CPC"/>
    <n v="0"/>
    <n v="0"/>
    <s v="TOTAL MOT"/>
    <n v="8"/>
    <s v="kg"/>
    <n v="17"/>
    <b v="0"/>
    <n v="8"/>
    <s v="kg"/>
    <n v="17"/>
    <b v="0"/>
    <n v="17"/>
    <b v="0"/>
    <n v="0"/>
    <b v="0"/>
    <s v="234.097"/>
    <n v="0"/>
    <s v="234.097"/>
    <n v="0"/>
    <b v="0"/>
    <b v="1"/>
  </r>
  <r>
    <s v="C"/>
    <s v="A"/>
    <n v="20170101"/>
    <n v="2017"/>
    <n v="52"/>
    <x v="5"/>
    <n v="180"/>
    <s v="COD"/>
    <x v="1"/>
    <s v="M"/>
    <s v="Import"/>
    <n v="800"/>
    <s v="UGA"/>
    <x v="34"/>
    <n v="0"/>
    <s v="W00"/>
    <s v="World"/>
    <s v="H4"/>
    <s v="HS"/>
    <b v="1"/>
    <n v="310510"/>
    <s v="Fertilizers, mineral or chemical in tablets or similar forms or in packages of a gross weight not exceeding 10kg"/>
    <s v="Other NPK"/>
    <s v="NPKs"/>
    <x v="6"/>
    <x v="2"/>
    <b v="1"/>
    <s v="C00"/>
    <s v="TOTAL CPC"/>
    <n v="0"/>
    <n v="0"/>
    <s v="TOTAL MOT"/>
    <n v="8"/>
    <s v="kg"/>
    <n v="595"/>
    <b v="0"/>
    <n v="8"/>
    <s v="kg"/>
    <n v="595"/>
    <b v="0"/>
    <n v="595"/>
    <b v="0"/>
    <n v="0"/>
    <b v="0"/>
    <s v="400.02"/>
    <n v="0"/>
    <s v="400.02"/>
    <n v="0"/>
    <b v="0"/>
    <b v="1"/>
  </r>
  <r>
    <s v="C"/>
    <s v="A"/>
    <n v="20170101"/>
    <n v="2017"/>
    <n v="52"/>
    <x v="5"/>
    <n v="562"/>
    <s v="NER"/>
    <x v="0"/>
    <s v="M"/>
    <s v="Import"/>
    <n v="0"/>
    <s v="W00"/>
    <x v="0"/>
    <n v="0"/>
    <s v="W00"/>
    <s v="World"/>
    <s v="H4"/>
    <s v="HS"/>
    <b v="1"/>
    <n v="310510"/>
    <s v="Fertilizers, mineral or chemical in tablets or similar forms or in packages of a gross weight not exceeding 10kg"/>
    <s v="Other NPK"/>
    <s v="NPKs"/>
    <x v="6"/>
    <x v="2"/>
    <b v="1"/>
    <s v="C00"/>
    <s v="TOTAL CPC"/>
    <n v="0"/>
    <n v="0"/>
    <s v="TOTAL MOT"/>
    <n v="8"/>
    <s v="kg"/>
    <n v="11"/>
    <b v="0"/>
    <n v="8"/>
    <s v="kg"/>
    <n v="11"/>
    <b v="0"/>
    <n v="11"/>
    <b v="0"/>
    <n v="0"/>
    <b v="0"/>
    <s v="377.37"/>
    <m/>
    <s v="377.37"/>
    <n v="0"/>
    <b v="0"/>
    <b v="1"/>
  </r>
  <r>
    <s v="C"/>
    <s v="A"/>
    <n v="20170101"/>
    <n v="2017"/>
    <n v="52"/>
    <x v="5"/>
    <n v="562"/>
    <s v="NER"/>
    <x v="0"/>
    <s v="M"/>
    <s v="Import"/>
    <n v="251"/>
    <s v="FRA"/>
    <x v="3"/>
    <n v="0"/>
    <s v="W00"/>
    <s v="World"/>
    <s v="H4"/>
    <s v="HS"/>
    <b v="1"/>
    <n v="310510"/>
    <s v="Fertilizers, mineral or chemical in tablets or similar forms or in packages of a gross weight not exceeding 10kg"/>
    <s v="Other NPK"/>
    <s v="NPKs"/>
    <x v="6"/>
    <x v="2"/>
    <b v="1"/>
    <s v="C00"/>
    <s v="TOTAL CPC"/>
    <n v="0"/>
    <n v="0"/>
    <s v="TOTAL MOT"/>
    <n v="8"/>
    <s v="kg"/>
    <n v="11"/>
    <b v="0"/>
    <n v="8"/>
    <s v="kg"/>
    <n v="11"/>
    <b v="0"/>
    <n v="11"/>
    <b v="0"/>
    <n v="0"/>
    <b v="0"/>
    <s v="377.37"/>
    <m/>
    <s v="377.37"/>
    <n v="0"/>
    <b v="1"/>
    <b v="0"/>
  </r>
  <r>
    <s v="C"/>
    <s v="A"/>
    <n v="20170101"/>
    <n v="2017"/>
    <n v="52"/>
    <x v="5"/>
    <n v="180"/>
    <s v="COD"/>
    <x v="1"/>
    <s v="M"/>
    <s v="Import"/>
    <n v="0"/>
    <s v="W00"/>
    <x v="0"/>
    <n v="0"/>
    <s v="W00"/>
    <s v="World"/>
    <s v="H4"/>
    <s v="HS"/>
    <b v="1"/>
    <n v="310520"/>
    <s v="Fertilizers, mineral or chemical containing the three fertilizing elements nitrogen, phosphorus and potassium"/>
    <s v="NPK"/>
    <s v="NPKs"/>
    <x v="6"/>
    <x v="2"/>
    <b v="1"/>
    <s v="C00"/>
    <s v="TOTAL CPC"/>
    <n v="0"/>
    <n v="0"/>
    <s v="TOTAL MOT"/>
    <n v="8"/>
    <s v="kg"/>
    <n v="10199543"/>
    <b v="0"/>
    <n v="8"/>
    <s v="kg"/>
    <n v="10199543"/>
    <b v="0"/>
    <n v="10199543"/>
    <b v="0"/>
    <n v="0"/>
    <b v="0"/>
    <s v="5665845.771"/>
    <n v="0"/>
    <s v="5665845.771"/>
    <n v="0"/>
    <b v="0"/>
    <b v="1"/>
  </r>
  <r>
    <s v="C"/>
    <s v="A"/>
    <n v="20170101"/>
    <n v="2017"/>
    <n v="52"/>
    <x v="5"/>
    <n v="180"/>
    <s v="COD"/>
    <x v="1"/>
    <s v="M"/>
    <s v="Import"/>
    <n v="24"/>
    <s v="AGO"/>
    <x v="17"/>
    <n v="0"/>
    <s v="W00"/>
    <s v="World"/>
    <s v="H4"/>
    <s v="HS"/>
    <b v="1"/>
    <n v="310520"/>
    <s v="Fertilizers, mineral or chemical containing the three fertilizing elements nitrogen, phosphorus and potassium"/>
    <s v="NPK"/>
    <s v="NPKs"/>
    <x v="6"/>
    <x v="2"/>
    <b v="1"/>
    <s v="C00"/>
    <s v="TOTAL CPC"/>
    <n v="0"/>
    <n v="0"/>
    <s v="TOTAL MOT"/>
    <n v="8"/>
    <s v="kg"/>
    <n v="245081"/>
    <b v="0"/>
    <n v="8"/>
    <s v="kg"/>
    <n v="245081"/>
    <b v="0"/>
    <n v="245081"/>
    <b v="0"/>
    <n v="0"/>
    <b v="0"/>
    <s v="60587.253"/>
    <n v="0"/>
    <s v="60587.253"/>
    <n v="0"/>
    <b v="0"/>
    <b v="1"/>
  </r>
  <r>
    <s v="C"/>
    <s v="A"/>
    <n v="20170101"/>
    <n v="2017"/>
    <n v="52"/>
    <x v="5"/>
    <n v="180"/>
    <s v="COD"/>
    <x v="1"/>
    <s v="M"/>
    <s v="Import"/>
    <n v="56"/>
    <s v="BEL"/>
    <x v="18"/>
    <n v="0"/>
    <s v="W00"/>
    <s v="World"/>
    <s v="H4"/>
    <s v="HS"/>
    <b v="1"/>
    <n v="310520"/>
    <s v="Fertilizers, mineral or chemical containing the three fertilizing elements nitrogen, phosphorus and potassium"/>
    <s v="NPK"/>
    <s v="NPKs"/>
    <x v="6"/>
    <x v="2"/>
    <b v="1"/>
    <s v="C00"/>
    <s v="TOTAL CPC"/>
    <n v="0"/>
    <n v="0"/>
    <s v="TOTAL MOT"/>
    <n v="8"/>
    <s v="kg"/>
    <n v="968275"/>
    <b v="0"/>
    <n v="8"/>
    <s v="kg"/>
    <n v="968275"/>
    <b v="0"/>
    <n v="968275"/>
    <b v="0"/>
    <n v="0"/>
    <b v="0"/>
    <s v="553634.452"/>
    <n v="0"/>
    <s v="553634.452"/>
    <n v="0"/>
    <b v="0"/>
    <b v="1"/>
  </r>
  <r>
    <s v="C"/>
    <s v="A"/>
    <n v="20170101"/>
    <n v="2017"/>
    <n v="52"/>
    <x v="5"/>
    <n v="180"/>
    <s v="COD"/>
    <x v="1"/>
    <s v="M"/>
    <s v="Import"/>
    <n v="156"/>
    <s v="CHN"/>
    <x v="1"/>
    <n v="0"/>
    <s v="W00"/>
    <s v="World"/>
    <s v="H4"/>
    <s v="HS"/>
    <b v="1"/>
    <n v="310520"/>
    <s v="Fertilizers, mineral or chemical containing the three fertilizing elements nitrogen, phosphorus and potassium"/>
    <s v="NPK"/>
    <s v="NPKs"/>
    <x v="6"/>
    <x v="2"/>
    <b v="1"/>
    <s v="C00"/>
    <s v="TOTAL CPC"/>
    <n v="0"/>
    <n v="0"/>
    <s v="TOTAL MOT"/>
    <n v="8"/>
    <s v="kg"/>
    <n v="494402"/>
    <b v="0"/>
    <n v="8"/>
    <s v="kg"/>
    <n v="494402"/>
    <b v="0"/>
    <n v="494402"/>
    <b v="0"/>
    <n v="0"/>
    <b v="0"/>
    <s v="205588.398"/>
    <n v="0"/>
    <s v="205588.398"/>
    <n v="0"/>
    <b v="0"/>
    <b v="1"/>
  </r>
  <r>
    <s v="C"/>
    <s v="A"/>
    <n v="20170101"/>
    <n v="2017"/>
    <n v="52"/>
    <x v="5"/>
    <n v="180"/>
    <s v="COD"/>
    <x v="1"/>
    <s v="M"/>
    <s v="Import"/>
    <n v="251"/>
    <s v="FRA"/>
    <x v="3"/>
    <n v="0"/>
    <s v="W00"/>
    <s v="World"/>
    <s v="H4"/>
    <s v="HS"/>
    <b v="1"/>
    <n v="310520"/>
    <s v="Fertilizers, mineral or chemical containing the three fertilizing elements nitrogen, phosphorus and potassium"/>
    <s v="NPK"/>
    <s v="NPKs"/>
    <x v="6"/>
    <x v="2"/>
    <b v="1"/>
    <s v="C00"/>
    <s v="TOTAL CPC"/>
    <n v="0"/>
    <n v="0"/>
    <s v="TOTAL MOT"/>
    <n v="8"/>
    <s v="kg"/>
    <n v="990420"/>
    <b v="0"/>
    <n v="8"/>
    <s v="kg"/>
    <n v="990420"/>
    <b v="0"/>
    <n v="990420"/>
    <b v="0"/>
    <n v="0"/>
    <b v="0"/>
    <s v="444141.738"/>
    <n v="0"/>
    <s v="444141.738"/>
    <n v="0"/>
    <b v="0"/>
    <b v="1"/>
  </r>
  <r>
    <s v="C"/>
    <s v="A"/>
    <n v="20170101"/>
    <n v="2017"/>
    <n v="52"/>
    <x v="5"/>
    <n v="180"/>
    <s v="COD"/>
    <x v="1"/>
    <s v="M"/>
    <s v="Import"/>
    <n v="276"/>
    <s v="DEU"/>
    <x v="4"/>
    <n v="0"/>
    <s v="W00"/>
    <s v="World"/>
    <s v="H4"/>
    <s v="HS"/>
    <b v="1"/>
    <n v="310520"/>
    <s v="Fertilizers, mineral or chemical containing the three fertilizing elements nitrogen, phosphorus and potassium"/>
    <s v="NPK"/>
    <s v="NPKs"/>
    <x v="6"/>
    <x v="2"/>
    <b v="1"/>
    <s v="C00"/>
    <s v="TOTAL CPC"/>
    <n v="0"/>
    <n v="0"/>
    <s v="TOTAL MOT"/>
    <n v="8"/>
    <s v="kg"/>
    <n v="2139"/>
    <b v="0"/>
    <n v="8"/>
    <s v="kg"/>
    <n v="2139"/>
    <b v="0"/>
    <n v="2139"/>
    <b v="0"/>
    <n v="0"/>
    <b v="0"/>
    <s v="6543.803"/>
    <n v="0"/>
    <s v="6543.803"/>
    <n v="0"/>
    <b v="0"/>
    <b v="1"/>
  </r>
  <r>
    <s v="C"/>
    <s v="A"/>
    <n v="20170101"/>
    <n v="2017"/>
    <n v="52"/>
    <x v="5"/>
    <n v="180"/>
    <s v="COD"/>
    <x v="1"/>
    <s v="M"/>
    <s v="Import"/>
    <n v="440"/>
    <s v="LTU"/>
    <x v="24"/>
    <n v="0"/>
    <s v="W00"/>
    <s v="World"/>
    <s v="H4"/>
    <s v="HS"/>
    <b v="1"/>
    <n v="310520"/>
    <s v="Fertilizers, mineral or chemical containing the three fertilizing elements nitrogen, phosphorus and potassium"/>
    <s v="NPK"/>
    <s v="NPKs"/>
    <x v="6"/>
    <x v="2"/>
    <b v="1"/>
    <s v="C00"/>
    <s v="TOTAL CPC"/>
    <n v="0"/>
    <n v="0"/>
    <s v="TOTAL MOT"/>
    <n v="8"/>
    <s v="kg"/>
    <n v="2206450"/>
    <b v="0"/>
    <n v="8"/>
    <s v="kg"/>
    <n v="2206450"/>
    <b v="0"/>
    <n v="2206450"/>
    <b v="0"/>
    <n v="0"/>
    <b v="0"/>
    <s v="1040060.218"/>
    <n v="0"/>
    <s v="1040060.218"/>
    <n v="0"/>
    <b v="0"/>
    <b v="1"/>
  </r>
  <r>
    <s v="C"/>
    <s v="A"/>
    <n v="20170101"/>
    <n v="2017"/>
    <n v="52"/>
    <x v="5"/>
    <n v="180"/>
    <s v="COD"/>
    <x v="1"/>
    <s v="M"/>
    <s v="Import"/>
    <n v="508"/>
    <s v="MOZ"/>
    <x v="26"/>
    <n v="0"/>
    <s v="W00"/>
    <s v="World"/>
    <s v="H4"/>
    <s v="HS"/>
    <b v="1"/>
    <n v="310520"/>
    <s v="Fertilizers, mineral or chemical containing the three fertilizing elements nitrogen, phosphorus and potassium"/>
    <s v="NPK"/>
    <s v="NPKs"/>
    <x v="6"/>
    <x v="2"/>
    <b v="1"/>
    <s v="C00"/>
    <s v="TOTAL CPC"/>
    <n v="0"/>
    <n v="0"/>
    <s v="TOTAL MOT"/>
    <n v="8"/>
    <s v="kg"/>
    <n v="504000"/>
    <b v="0"/>
    <n v="8"/>
    <s v="kg"/>
    <n v="504000"/>
    <b v="0"/>
    <n v="504000"/>
    <b v="0"/>
    <n v="0"/>
    <b v="0"/>
    <s v="359669.544"/>
    <n v="0"/>
    <s v="359669.544"/>
    <n v="0"/>
    <b v="0"/>
    <b v="1"/>
  </r>
  <r>
    <s v="C"/>
    <s v="A"/>
    <n v="20170101"/>
    <n v="2017"/>
    <n v="52"/>
    <x v="5"/>
    <n v="180"/>
    <s v="COD"/>
    <x v="1"/>
    <s v="M"/>
    <s v="Import"/>
    <n v="512"/>
    <s v="OMN"/>
    <x v="58"/>
    <n v="0"/>
    <s v="W00"/>
    <s v="World"/>
    <s v="H4"/>
    <s v="HS"/>
    <b v="1"/>
    <n v="310520"/>
    <s v="Fertilizers, mineral or chemical containing the three fertilizing elements nitrogen, phosphorus and potassium"/>
    <s v="NPK"/>
    <s v="NPKs"/>
    <x v="6"/>
    <x v="2"/>
    <b v="1"/>
    <s v="C00"/>
    <s v="TOTAL CPC"/>
    <n v="0"/>
    <n v="0"/>
    <s v="TOTAL MOT"/>
    <n v="8"/>
    <s v="kg"/>
    <n v="618"/>
    <b v="0"/>
    <n v="8"/>
    <s v="kg"/>
    <n v="618"/>
    <b v="0"/>
    <n v="618"/>
    <b v="0"/>
    <n v="0"/>
    <b v="0"/>
    <s v="160.648"/>
    <n v="0"/>
    <s v="160.648"/>
    <n v="0"/>
    <b v="0"/>
    <b v="1"/>
  </r>
  <r>
    <s v="C"/>
    <s v="A"/>
    <n v="20170101"/>
    <n v="2017"/>
    <n v="52"/>
    <x v="5"/>
    <n v="180"/>
    <s v="COD"/>
    <x v="1"/>
    <s v="M"/>
    <s v="Import"/>
    <n v="528"/>
    <s v="NLD"/>
    <x v="7"/>
    <n v="0"/>
    <s v="W00"/>
    <s v="World"/>
    <s v="H4"/>
    <s v="HS"/>
    <b v="1"/>
    <n v="310520"/>
    <s v="Fertilizers, mineral or chemical containing the three fertilizing elements nitrogen, phosphorus and potassium"/>
    <s v="NPK"/>
    <s v="NPKs"/>
    <x v="6"/>
    <x v="2"/>
    <b v="1"/>
    <s v="C00"/>
    <s v="TOTAL CPC"/>
    <n v="0"/>
    <n v="0"/>
    <s v="TOTAL MOT"/>
    <n v="8"/>
    <s v="kg"/>
    <n v="1050"/>
    <b v="0"/>
    <n v="8"/>
    <s v="kg"/>
    <n v="1050"/>
    <b v="0"/>
    <n v="1050"/>
    <b v="0"/>
    <n v="0"/>
    <b v="0"/>
    <s v="1972.616"/>
    <n v="0"/>
    <s v="1972.616"/>
    <n v="0"/>
    <b v="0"/>
    <b v="1"/>
  </r>
  <r>
    <s v="C"/>
    <s v="A"/>
    <n v="20170101"/>
    <n v="2017"/>
    <n v="52"/>
    <x v="5"/>
    <n v="180"/>
    <s v="COD"/>
    <x v="1"/>
    <s v="M"/>
    <s v="Import"/>
    <n v="554"/>
    <s v="NZL"/>
    <x v="59"/>
    <n v="0"/>
    <s v="W00"/>
    <s v="World"/>
    <s v="H4"/>
    <s v="HS"/>
    <b v="1"/>
    <n v="310520"/>
    <s v="Fertilizers, mineral or chemical containing the three fertilizing elements nitrogen, phosphorus and potassium"/>
    <s v="NPK"/>
    <s v="NPKs"/>
    <x v="6"/>
    <x v="2"/>
    <b v="1"/>
    <s v="C00"/>
    <s v="TOTAL CPC"/>
    <n v="0"/>
    <n v="0"/>
    <s v="TOTAL MOT"/>
    <n v="8"/>
    <s v="kg"/>
    <n v="200"/>
    <b v="0"/>
    <n v="8"/>
    <s v="kg"/>
    <n v="200"/>
    <b v="0"/>
    <n v="200"/>
    <b v="0"/>
    <n v="0"/>
    <b v="0"/>
    <s v="1566.494"/>
    <n v="0"/>
    <s v="1566.494"/>
    <n v="0"/>
    <b v="0"/>
    <b v="1"/>
  </r>
  <r>
    <s v="C"/>
    <s v="A"/>
    <n v="20170101"/>
    <n v="2017"/>
    <n v="52"/>
    <x v="5"/>
    <n v="180"/>
    <s v="COD"/>
    <x v="1"/>
    <s v="M"/>
    <s v="Import"/>
    <n v="704"/>
    <s v="VNM"/>
    <x v="29"/>
    <n v="0"/>
    <s v="W00"/>
    <s v="World"/>
    <s v="H4"/>
    <s v="HS"/>
    <b v="1"/>
    <n v="310520"/>
    <s v="Fertilizers, mineral or chemical containing the three fertilizing elements nitrogen, phosphorus and potassium"/>
    <s v="NPK"/>
    <s v="NPKs"/>
    <x v="6"/>
    <x v="2"/>
    <b v="1"/>
    <s v="C00"/>
    <s v="TOTAL CPC"/>
    <n v="0"/>
    <n v="0"/>
    <s v="TOTAL MOT"/>
    <n v="8"/>
    <s v="kg"/>
    <n v="48800"/>
    <b v="0"/>
    <n v="8"/>
    <s v="kg"/>
    <n v="48800"/>
    <b v="0"/>
    <n v="48800"/>
    <b v="0"/>
    <n v="0"/>
    <b v="0"/>
    <s v="20688.253"/>
    <n v="0"/>
    <s v="20688.253"/>
    <n v="0"/>
    <b v="0"/>
    <b v="1"/>
  </r>
  <r>
    <s v="C"/>
    <s v="A"/>
    <n v="20170101"/>
    <n v="2017"/>
    <n v="52"/>
    <x v="5"/>
    <n v="180"/>
    <s v="COD"/>
    <x v="1"/>
    <s v="M"/>
    <s v="Import"/>
    <n v="710"/>
    <s v="ZAF"/>
    <x v="30"/>
    <n v="0"/>
    <s v="W00"/>
    <s v="World"/>
    <s v="H4"/>
    <s v="HS"/>
    <b v="1"/>
    <n v="310520"/>
    <s v="Fertilizers, mineral or chemical containing the three fertilizing elements nitrogen, phosphorus and potassium"/>
    <s v="NPK"/>
    <s v="NPKs"/>
    <x v="6"/>
    <x v="2"/>
    <b v="1"/>
    <s v="C00"/>
    <s v="TOTAL CPC"/>
    <n v="0"/>
    <n v="0"/>
    <s v="TOTAL MOT"/>
    <n v="8"/>
    <s v="kg"/>
    <n v="3245039"/>
    <b v="0"/>
    <n v="8"/>
    <s v="kg"/>
    <n v="3245039"/>
    <b v="0"/>
    <n v="3245039"/>
    <b v="0"/>
    <n v="0"/>
    <b v="0"/>
    <s v="2250195.96"/>
    <n v="0"/>
    <s v="2250195.96"/>
    <n v="0"/>
    <b v="0"/>
    <b v="1"/>
  </r>
  <r>
    <s v="C"/>
    <s v="A"/>
    <n v="20170101"/>
    <n v="2017"/>
    <n v="52"/>
    <x v="5"/>
    <n v="180"/>
    <s v="COD"/>
    <x v="1"/>
    <s v="M"/>
    <s v="Import"/>
    <n v="800"/>
    <s v="UGA"/>
    <x v="34"/>
    <n v="0"/>
    <s v="W00"/>
    <s v="World"/>
    <s v="H4"/>
    <s v="HS"/>
    <b v="1"/>
    <n v="310520"/>
    <s v="Fertilizers, mineral or chemical containing the three fertilizing elements nitrogen, phosphorus and potassium"/>
    <s v="NPK"/>
    <s v="NPKs"/>
    <x v="6"/>
    <x v="2"/>
    <b v="1"/>
    <s v="C00"/>
    <s v="TOTAL CPC"/>
    <n v="0"/>
    <n v="0"/>
    <s v="TOTAL MOT"/>
    <n v="8"/>
    <s v="kg"/>
    <n v="69"/>
    <b v="0"/>
    <n v="8"/>
    <s v="kg"/>
    <n v="69"/>
    <b v="0"/>
    <n v="69"/>
    <b v="0"/>
    <n v="0"/>
    <b v="0"/>
    <s v="48.781"/>
    <n v="0"/>
    <s v="48.781"/>
    <n v="0"/>
    <b v="0"/>
    <b v="1"/>
  </r>
  <r>
    <s v="C"/>
    <s v="A"/>
    <n v="20170101"/>
    <n v="2017"/>
    <n v="52"/>
    <x v="5"/>
    <n v="180"/>
    <s v="COD"/>
    <x v="1"/>
    <s v="M"/>
    <s v="Import"/>
    <n v="894"/>
    <s v="ZMB"/>
    <x v="39"/>
    <n v="0"/>
    <s v="W00"/>
    <s v="World"/>
    <s v="H4"/>
    <s v="HS"/>
    <b v="1"/>
    <n v="310520"/>
    <s v="Fertilizers, mineral or chemical containing the three fertilizing elements nitrogen, phosphorus and potassium"/>
    <s v="NPK"/>
    <s v="NPKs"/>
    <x v="6"/>
    <x v="2"/>
    <b v="1"/>
    <s v="C00"/>
    <s v="TOTAL CPC"/>
    <n v="0"/>
    <n v="0"/>
    <s v="TOTAL MOT"/>
    <n v="8"/>
    <s v="kg"/>
    <n v="1493000"/>
    <b v="0"/>
    <n v="8"/>
    <s v="kg"/>
    <n v="1493000"/>
    <b v="0"/>
    <n v="1493000"/>
    <b v="0"/>
    <n v="0"/>
    <b v="0"/>
    <s v="720987.611"/>
    <n v="0"/>
    <s v="720987.611"/>
    <n v="0"/>
    <b v="0"/>
    <b v="1"/>
  </r>
  <r>
    <s v="C"/>
    <s v="A"/>
    <n v="20170101"/>
    <n v="2017"/>
    <n v="52"/>
    <x v="5"/>
    <n v="562"/>
    <s v="NER"/>
    <x v="0"/>
    <s v="M"/>
    <s v="Import"/>
    <n v="0"/>
    <s v="W00"/>
    <x v="0"/>
    <n v="0"/>
    <s v="W00"/>
    <s v="World"/>
    <s v="H4"/>
    <s v="HS"/>
    <b v="1"/>
    <n v="310520"/>
    <s v="Fertilizers, mineral or chemical containing the three fertilizing elements nitrogen, phosphorus and potassium"/>
    <s v="NPK"/>
    <s v="NPKs"/>
    <x v="6"/>
    <x v="2"/>
    <b v="1"/>
    <s v="C00"/>
    <s v="TOTAL CPC"/>
    <n v="0"/>
    <n v="0"/>
    <s v="TOTAL MOT"/>
    <n v="8"/>
    <s v="kg"/>
    <n v="1039520"/>
    <b v="0"/>
    <n v="8"/>
    <s v="kg"/>
    <n v="1039520"/>
    <b v="0"/>
    <n v="1039520"/>
    <b v="0"/>
    <n v="0"/>
    <b v="0"/>
    <s v="470485.88"/>
    <m/>
    <s v="470485.88"/>
    <n v="0"/>
    <b v="0"/>
    <b v="1"/>
  </r>
  <r>
    <s v="C"/>
    <s v="A"/>
    <n v="20170101"/>
    <n v="2017"/>
    <n v="52"/>
    <x v="5"/>
    <n v="562"/>
    <s v="NER"/>
    <x v="0"/>
    <s v="M"/>
    <s v="Import"/>
    <n v="384"/>
    <s v="CIV"/>
    <x v="6"/>
    <n v="0"/>
    <s v="W00"/>
    <s v="World"/>
    <s v="H4"/>
    <s v="HS"/>
    <b v="1"/>
    <n v="310520"/>
    <s v="Fertilizers, mineral or chemical containing the three fertilizing elements nitrogen, phosphorus and potassium"/>
    <s v="NPK"/>
    <s v="NPKs"/>
    <x v="6"/>
    <x v="2"/>
    <b v="1"/>
    <s v="C00"/>
    <s v="TOTAL CPC"/>
    <n v="0"/>
    <n v="0"/>
    <s v="TOTAL MOT"/>
    <n v="8"/>
    <s v="kg"/>
    <n v="593520"/>
    <b v="0"/>
    <n v="8"/>
    <s v="kg"/>
    <n v="593520"/>
    <b v="0"/>
    <n v="593520"/>
    <b v="0"/>
    <n v="0"/>
    <b v="0"/>
    <s v="352186.93"/>
    <m/>
    <s v="352186.93"/>
    <n v="0"/>
    <b v="1"/>
    <b v="0"/>
  </r>
  <r>
    <s v="C"/>
    <s v="A"/>
    <n v="20170101"/>
    <n v="2017"/>
    <n v="52"/>
    <x v="5"/>
    <n v="562"/>
    <s v="NER"/>
    <x v="0"/>
    <s v="M"/>
    <s v="Import"/>
    <n v="566"/>
    <s v="NGA"/>
    <x v="8"/>
    <n v="0"/>
    <s v="W00"/>
    <s v="World"/>
    <s v="H4"/>
    <s v="HS"/>
    <b v="1"/>
    <n v="310520"/>
    <s v="Fertilizers, mineral or chemical containing the three fertilizing elements nitrogen, phosphorus and potassium"/>
    <s v="NPK"/>
    <s v="NPKs"/>
    <x v="6"/>
    <x v="2"/>
    <b v="1"/>
    <s v="C00"/>
    <s v="TOTAL CPC"/>
    <n v="0"/>
    <n v="0"/>
    <s v="TOTAL MOT"/>
    <n v="8"/>
    <s v="kg"/>
    <n v="446000"/>
    <b v="0"/>
    <n v="8"/>
    <s v="kg"/>
    <n v="446000"/>
    <b v="0"/>
    <n v="446000"/>
    <b v="0"/>
    <n v="0"/>
    <b v="0"/>
    <s v="118298.95"/>
    <m/>
    <s v="118298.95"/>
    <n v="0"/>
    <b v="1"/>
    <b v="0"/>
  </r>
  <r>
    <s v="C"/>
    <s v="A"/>
    <n v="20170101"/>
    <n v="2017"/>
    <n v="52"/>
    <x v="5"/>
    <n v="180"/>
    <s v="COD"/>
    <x v="1"/>
    <s v="M"/>
    <s v="Import"/>
    <n v="0"/>
    <s v="W00"/>
    <x v="0"/>
    <n v="0"/>
    <s v="W00"/>
    <s v="World"/>
    <s v="H4"/>
    <s v="HS"/>
    <b v="1"/>
    <n v="310530"/>
    <s v="Fertilizers, mineral or chemical diammonium hydrogenorthophosphate (diammonium phosphate)"/>
    <s v="DAP"/>
    <s v="P-fertilizers"/>
    <x v="8"/>
    <x v="2"/>
    <b v="1"/>
    <s v="C00"/>
    <s v="TOTAL CPC"/>
    <n v="0"/>
    <n v="0"/>
    <s v="TOTAL MOT"/>
    <n v="8"/>
    <s v="kg"/>
    <n v="107320"/>
    <b v="0"/>
    <n v="8"/>
    <s v="kg"/>
    <n v="107320"/>
    <b v="0"/>
    <n v="107320"/>
    <b v="0"/>
    <n v="0"/>
    <b v="0"/>
    <s v="55306.261"/>
    <n v="0"/>
    <s v="55306.261"/>
    <n v="0"/>
    <b v="0"/>
    <b v="1"/>
  </r>
  <r>
    <s v="C"/>
    <s v="A"/>
    <n v="20170101"/>
    <n v="2017"/>
    <n v="52"/>
    <x v="5"/>
    <n v="180"/>
    <s v="COD"/>
    <x v="1"/>
    <s v="M"/>
    <s v="Import"/>
    <n v="56"/>
    <s v="BEL"/>
    <x v="18"/>
    <n v="0"/>
    <s v="W00"/>
    <s v="World"/>
    <s v="H4"/>
    <s v="HS"/>
    <b v="1"/>
    <n v="310530"/>
    <s v="Fertilizers, mineral or chemical diammonium hydrogenorthophosphate (diammonium phosphate)"/>
    <s v="DAP"/>
    <s v="P-fertilizers"/>
    <x v="8"/>
    <x v="2"/>
    <b v="1"/>
    <s v="C00"/>
    <s v="TOTAL CPC"/>
    <n v="0"/>
    <n v="0"/>
    <s v="TOTAL MOT"/>
    <n v="8"/>
    <s v="kg"/>
    <n v="7320"/>
    <b v="0"/>
    <n v="8"/>
    <s v="kg"/>
    <n v="7320"/>
    <b v="0"/>
    <n v="7320"/>
    <b v="0"/>
    <n v="0"/>
    <b v="0"/>
    <s v="19654.986"/>
    <n v="0"/>
    <s v="19654.986"/>
    <n v="0"/>
    <b v="0"/>
    <b v="1"/>
  </r>
  <r>
    <s v="C"/>
    <s v="A"/>
    <n v="20170101"/>
    <n v="2017"/>
    <n v="52"/>
    <x v="5"/>
    <n v="180"/>
    <s v="COD"/>
    <x v="1"/>
    <s v="M"/>
    <s v="Import"/>
    <n v="156"/>
    <s v="CHN"/>
    <x v="1"/>
    <n v="0"/>
    <s v="W00"/>
    <s v="World"/>
    <s v="H4"/>
    <s v="HS"/>
    <b v="1"/>
    <n v="310530"/>
    <s v="Fertilizers, mineral or chemical diammonium hydrogenorthophosphate (diammonium phosphate)"/>
    <s v="DAP"/>
    <s v="P-fertilizers"/>
    <x v="8"/>
    <x v="2"/>
    <b v="1"/>
    <s v="C00"/>
    <s v="TOTAL CPC"/>
    <n v="0"/>
    <n v="0"/>
    <s v="TOTAL MOT"/>
    <n v="8"/>
    <s v="kg"/>
    <n v="100000"/>
    <b v="0"/>
    <n v="8"/>
    <s v="kg"/>
    <n v="100000"/>
    <b v="0"/>
    <n v="100000"/>
    <b v="0"/>
    <n v="0"/>
    <b v="0"/>
    <s v="35651.275"/>
    <n v="0"/>
    <s v="35651.275"/>
    <n v="0"/>
    <b v="0"/>
    <b v="1"/>
  </r>
  <r>
    <s v="C"/>
    <s v="A"/>
    <n v="20170101"/>
    <n v="2017"/>
    <n v="52"/>
    <x v="5"/>
    <n v="180"/>
    <s v="COD"/>
    <x v="1"/>
    <s v="M"/>
    <s v="Import"/>
    <n v="0"/>
    <s v="W00"/>
    <x v="0"/>
    <n v="0"/>
    <s v="W00"/>
    <s v="World"/>
    <s v="H4"/>
    <s v="HS"/>
    <b v="1"/>
    <n v="310540"/>
    <s v="Fertilizers, mineral or chemical ammonium dihydrogenorthophosphate (monoammonium phosphate) and mixtures thereof with diammonium hydrogenorthophosphate (diammonium phosphate)"/>
    <s v="MAP"/>
    <s v="P-fertilizers"/>
    <x v="7"/>
    <x v="2"/>
    <b v="1"/>
    <s v="C00"/>
    <s v="TOTAL CPC"/>
    <n v="0"/>
    <n v="0"/>
    <s v="TOTAL MOT"/>
    <n v="8"/>
    <s v="kg"/>
    <n v="125684"/>
    <b v="0"/>
    <n v="8"/>
    <s v="kg"/>
    <n v="125684"/>
    <b v="0"/>
    <n v="125684"/>
    <b v="0"/>
    <n v="0"/>
    <b v="0"/>
    <s v="91433.876"/>
    <n v="0"/>
    <s v="91433.876"/>
    <n v="0"/>
    <b v="0"/>
    <b v="1"/>
  </r>
  <r>
    <s v="C"/>
    <s v="A"/>
    <n v="20170101"/>
    <n v="2017"/>
    <n v="52"/>
    <x v="5"/>
    <n v="180"/>
    <s v="COD"/>
    <x v="1"/>
    <s v="M"/>
    <s v="Import"/>
    <n v="710"/>
    <s v="ZAF"/>
    <x v="30"/>
    <n v="0"/>
    <s v="W00"/>
    <s v="World"/>
    <s v="H4"/>
    <s v="HS"/>
    <b v="1"/>
    <n v="310540"/>
    <s v="Fertilizers, mineral or chemical ammonium dihydrogenorthophosphate (monoammonium phosphate) and mixtures thereof with diammonium hydrogenorthophosphate (diammonium phosphate)"/>
    <s v="MAP"/>
    <s v="P-fertilizers"/>
    <x v="7"/>
    <x v="2"/>
    <b v="1"/>
    <s v="C00"/>
    <s v="TOTAL CPC"/>
    <n v="0"/>
    <n v="0"/>
    <s v="TOTAL MOT"/>
    <n v="8"/>
    <s v="kg"/>
    <n v="125100"/>
    <b v="0"/>
    <n v="8"/>
    <s v="kg"/>
    <n v="125100"/>
    <b v="0"/>
    <n v="125100"/>
    <b v="0"/>
    <n v="0"/>
    <b v="0"/>
    <s v="89525.702"/>
    <n v="0"/>
    <s v="89525.702"/>
    <n v="0"/>
    <b v="0"/>
    <b v="1"/>
  </r>
  <r>
    <s v="C"/>
    <s v="A"/>
    <n v="20170101"/>
    <n v="2017"/>
    <n v="52"/>
    <x v="5"/>
    <n v="180"/>
    <s v="COD"/>
    <x v="1"/>
    <s v="M"/>
    <s v="Import"/>
    <n v="800"/>
    <s v="UGA"/>
    <x v="34"/>
    <n v="0"/>
    <s v="W00"/>
    <s v="World"/>
    <s v="H4"/>
    <s v="HS"/>
    <b v="1"/>
    <n v="310540"/>
    <s v="Fertilizers, mineral or chemical ammonium dihydrogenorthophosphate (monoammonium phosphate) and mixtures thereof with diammonium hydrogenorthophosphate (diammonium phosphate)"/>
    <s v="MAP"/>
    <s v="P-fertilizers"/>
    <x v="7"/>
    <x v="2"/>
    <b v="1"/>
    <s v="C00"/>
    <s v="TOTAL CPC"/>
    <n v="0"/>
    <n v="0"/>
    <s v="TOTAL MOT"/>
    <n v="8"/>
    <s v="kg"/>
    <n v="584"/>
    <b v="0"/>
    <n v="8"/>
    <s v="kg"/>
    <n v="584"/>
    <b v="0"/>
    <n v="584"/>
    <b v="0"/>
    <n v="0"/>
    <b v="0"/>
    <s v="1908.174"/>
    <n v="0"/>
    <s v="1908.174"/>
    <n v="0"/>
    <b v="0"/>
    <b v="1"/>
  </r>
  <r>
    <s v="C"/>
    <s v="A"/>
    <n v="20170101"/>
    <n v="2017"/>
    <n v="52"/>
    <x v="5"/>
    <n v="562"/>
    <s v="NER"/>
    <x v="0"/>
    <s v="M"/>
    <s v="Import"/>
    <n v="0"/>
    <s v="W00"/>
    <x v="0"/>
    <n v="0"/>
    <s v="W00"/>
    <s v="World"/>
    <s v="H4"/>
    <s v="HS"/>
    <b v="1"/>
    <n v="310540"/>
    <s v="Fertilizers, mineral or chemical ammonium dihydrogenorthophosphate (monoammonium phosphate) and mixtures thereof with diammonium hydrogenorthophosphate (diammonium phosphate)"/>
    <s v="MAP"/>
    <s v="P-fertilizers"/>
    <x v="7"/>
    <x v="2"/>
    <b v="1"/>
    <s v="C00"/>
    <s v="TOTAL CPC"/>
    <n v="0"/>
    <n v="0"/>
    <s v="TOTAL MOT"/>
    <n v="8"/>
    <s v="kg"/>
    <n v="1688"/>
    <b v="0"/>
    <n v="8"/>
    <s v="kg"/>
    <n v="1688"/>
    <b v="0"/>
    <n v="1688"/>
    <b v="0"/>
    <n v="0"/>
    <b v="0"/>
    <s v="986.84"/>
    <m/>
    <s v="986.84"/>
    <n v="0"/>
    <b v="0"/>
    <b v="1"/>
  </r>
  <r>
    <s v="C"/>
    <s v="A"/>
    <n v="20170101"/>
    <n v="2017"/>
    <n v="52"/>
    <x v="5"/>
    <n v="562"/>
    <s v="NER"/>
    <x v="0"/>
    <s v="M"/>
    <s v="Import"/>
    <n v="156"/>
    <s v="CHN"/>
    <x v="1"/>
    <n v="0"/>
    <s v="W00"/>
    <s v="World"/>
    <s v="H4"/>
    <s v="HS"/>
    <b v="1"/>
    <n v="310540"/>
    <s v="Fertilizers, mineral or chemical ammonium dihydrogenorthophosphate (monoammonium phosphate) and mixtures thereof with diammonium hydrogenorthophosphate (diammonium phosphate)"/>
    <s v="MAP"/>
    <s v="P-fertilizers"/>
    <x v="7"/>
    <x v="2"/>
    <b v="1"/>
    <s v="C00"/>
    <s v="TOTAL CPC"/>
    <n v="0"/>
    <n v="0"/>
    <s v="TOTAL MOT"/>
    <n v="8"/>
    <s v="kg"/>
    <n v="1688"/>
    <b v="0"/>
    <n v="8"/>
    <s v="kg"/>
    <n v="1688"/>
    <b v="0"/>
    <n v="1688"/>
    <b v="0"/>
    <n v="0"/>
    <b v="0"/>
    <s v="986.84"/>
    <m/>
    <s v="986.84"/>
    <n v="0"/>
    <b v="1"/>
    <b v="0"/>
  </r>
  <r>
    <s v="C"/>
    <s v="A"/>
    <n v="20170101"/>
    <n v="2017"/>
    <n v="52"/>
    <x v="5"/>
    <n v="180"/>
    <s v="COD"/>
    <x v="1"/>
    <s v="M"/>
    <s v="Import"/>
    <n v="0"/>
    <s v="W00"/>
    <x v="0"/>
    <n v="0"/>
    <s v="W00"/>
    <s v="World"/>
    <s v="H4"/>
    <s v="HS"/>
    <b v="1"/>
    <n v="310559"/>
    <s v="Fertilizers, mineral or chemical containing the two fertilizing elements nitrogen and phosphorus, other than nitrates and phosphates"/>
    <s v="NP"/>
    <s v="NPKs"/>
    <x v="6"/>
    <x v="2"/>
    <b v="1"/>
    <s v="C00"/>
    <s v="TOTAL CPC"/>
    <n v="0"/>
    <n v="0"/>
    <s v="TOTAL MOT"/>
    <n v="8"/>
    <s v="kg"/>
    <n v="33120"/>
    <b v="0"/>
    <n v="8"/>
    <s v="kg"/>
    <n v="33120"/>
    <b v="0"/>
    <n v="33120"/>
    <b v="0"/>
    <n v="0"/>
    <b v="0"/>
    <s v="46955.297"/>
    <n v="0"/>
    <s v="46955.297"/>
    <n v="0"/>
    <b v="0"/>
    <b v="1"/>
  </r>
  <r>
    <s v="C"/>
    <s v="A"/>
    <n v="20170101"/>
    <n v="2017"/>
    <n v="52"/>
    <x v="5"/>
    <n v="180"/>
    <s v="COD"/>
    <x v="1"/>
    <s v="M"/>
    <s v="Import"/>
    <n v="643"/>
    <s v="RUS"/>
    <x v="9"/>
    <n v="0"/>
    <s v="W00"/>
    <s v="World"/>
    <s v="H4"/>
    <s v="HS"/>
    <b v="1"/>
    <n v="310559"/>
    <s v="Fertilizers, mineral or chemical containing the two fertilizing elements nitrogen and phosphorus, other than nitrates and phosphates"/>
    <s v="NP"/>
    <s v="NPKs"/>
    <x v="6"/>
    <x v="2"/>
    <b v="1"/>
    <s v="C00"/>
    <s v="TOTAL CPC"/>
    <n v="0"/>
    <n v="0"/>
    <s v="TOTAL MOT"/>
    <n v="8"/>
    <s v="kg"/>
    <n v="4200"/>
    <b v="0"/>
    <n v="8"/>
    <s v="kg"/>
    <n v="4200"/>
    <b v="0"/>
    <n v="4200"/>
    <b v="0"/>
    <n v="0"/>
    <b v="0"/>
    <s v="6482.962"/>
    <n v="0"/>
    <s v="6482.962"/>
    <n v="0"/>
    <b v="0"/>
    <b v="1"/>
  </r>
  <r>
    <s v="C"/>
    <s v="A"/>
    <n v="20170101"/>
    <n v="2017"/>
    <n v="52"/>
    <x v="5"/>
    <n v="180"/>
    <s v="COD"/>
    <x v="1"/>
    <s v="M"/>
    <s v="Import"/>
    <n v="710"/>
    <s v="ZAF"/>
    <x v="30"/>
    <n v="0"/>
    <s v="W00"/>
    <s v="World"/>
    <s v="H4"/>
    <s v="HS"/>
    <b v="1"/>
    <n v="310559"/>
    <s v="Fertilizers, mineral or chemical containing the two fertilizing elements nitrogen and phosphorus, other than nitrates and phosphates"/>
    <s v="NP"/>
    <s v="NPKs"/>
    <x v="6"/>
    <x v="2"/>
    <b v="1"/>
    <s v="C00"/>
    <s v="TOTAL CPC"/>
    <n v="0"/>
    <n v="0"/>
    <s v="TOTAL MOT"/>
    <n v="8"/>
    <s v="kg"/>
    <n v="28600"/>
    <b v="0"/>
    <n v="8"/>
    <s v="kg"/>
    <n v="28600"/>
    <b v="0"/>
    <n v="28600"/>
    <b v="0"/>
    <n v="0"/>
    <b v="0"/>
    <s v="38629.366"/>
    <n v="0"/>
    <s v="38629.366"/>
    <n v="0"/>
    <b v="0"/>
    <b v="1"/>
  </r>
  <r>
    <s v="C"/>
    <s v="A"/>
    <n v="20170101"/>
    <n v="2017"/>
    <n v="52"/>
    <x v="5"/>
    <n v="180"/>
    <s v="COD"/>
    <x v="1"/>
    <s v="M"/>
    <s v="Import"/>
    <n v="842"/>
    <s v="USA"/>
    <x v="15"/>
    <n v="0"/>
    <s v="W00"/>
    <s v="World"/>
    <s v="H4"/>
    <s v="HS"/>
    <b v="1"/>
    <n v="310559"/>
    <s v="Fertilizers, mineral or chemical containing the two fertilizing elements nitrogen and phosphorus, other than nitrates and phosphates"/>
    <s v="NP"/>
    <s v="NPKs"/>
    <x v="6"/>
    <x v="2"/>
    <b v="1"/>
    <s v="C00"/>
    <s v="TOTAL CPC"/>
    <n v="0"/>
    <n v="0"/>
    <s v="TOTAL MOT"/>
    <n v="8"/>
    <s v="kg"/>
    <n v="320"/>
    <b v="0"/>
    <n v="8"/>
    <s v="kg"/>
    <n v="320"/>
    <b v="0"/>
    <n v="320"/>
    <b v="0"/>
    <n v="0"/>
    <b v="0"/>
    <s v="1842.969"/>
    <n v="0"/>
    <s v="1842.969"/>
    <n v="0"/>
    <b v="0"/>
    <b v="1"/>
  </r>
  <r>
    <s v="C"/>
    <s v="A"/>
    <n v="20170101"/>
    <n v="2017"/>
    <n v="52"/>
    <x v="5"/>
    <n v="562"/>
    <s v="NER"/>
    <x v="0"/>
    <s v="M"/>
    <s v="Import"/>
    <n v="0"/>
    <s v="W00"/>
    <x v="0"/>
    <n v="0"/>
    <s v="W00"/>
    <s v="World"/>
    <s v="H4"/>
    <s v="HS"/>
    <b v="1"/>
    <n v="310559"/>
    <s v="Fertilizers, mineral or chemical containing the two fertilizing elements nitrogen and phosphorus, other than nitrates and phosphates"/>
    <s v="NP"/>
    <s v="NPKs"/>
    <x v="6"/>
    <x v="2"/>
    <b v="1"/>
    <s v="C00"/>
    <s v="TOTAL CPC"/>
    <n v="0"/>
    <n v="0"/>
    <s v="TOTAL MOT"/>
    <n v="8"/>
    <s v="kg"/>
    <n v="12916800"/>
    <b v="0"/>
    <n v="8"/>
    <s v="kg"/>
    <n v="12916800"/>
    <b v="0"/>
    <n v="12916800"/>
    <b v="0"/>
    <n v="0"/>
    <b v="0"/>
    <s v="6875608.14"/>
    <m/>
    <s v="6875608.14"/>
    <n v="0"/>
    <b v="0"/>
    <b v="1"/>
  </r>
  <r>
    <s v="C"/>
    <s v="A"/>
    <n v="20170101"/>
    <n v="2017"/>
    <n v="52"/>
    <x v="5"/>
    <n v="562"/>
    <s v="NER"/>
    <x v="0"/>
    <s v="M"/>
    <s v="Import"/>
    <n v="20"/>
    <s v="AND"/>
    <x v="56"/>
    <n v="0"/>
    <s v="W00"/>
    <s v="World"/>
    <s v="H4"/>
    <s v="HS"/>
    <b v="1"/>
    <n v="310559"/>
    <s v="Fertilizers, mineral or chemical containing the two fertilizing elements nitrogen and phosphorus, other than nitrates and phosphates"/>
    <s v="NP"/>
    <s v="NPKs"/>
    <x v="6"/>
    <x v="2"/>
    <b v="1"/>
    <s v="C00"/>
    <s v="TOTAL CPC"/>
    <n v="0"/>
    <n v="0"/>
    <s v="TOTAL MOT"/>
    <n v="8"/>
    <s v="kg"/>
    <n v="105000"/>
    <b v="0"/>
    <n v="8"/>
    <s v="kg"/>
    <n v="105000"/>
    <b v="0"/>
    <n v="105000"/>
    <b v="0"/>
    <n v="0"/>
    <b v="0"/>
    <s v="85260.5"/>
    <m/>
    <s v="85260.5"/>
    <n v="0"/>
    <b v="1"/>
    <b v="0"/>
  </r>
  <r>
    <s v="C"/>
    <s v="A"/>
    <n v="20170101"/>
    <n v="2017"/>
    <n v="52"/>
    <x v="5"/>
    <n v="562"/>
    <s v="NER"/>
    <x v="0"/>
    <s v="M"/>
    <s v="Import"/>
    <n v="204"/>
    <s v="BEN"/>
    <x v="2"/>
    <n v="0"/>
    <s v="W00"/>
    <s v="World"/>
    <s v="H4"/>
    <s v="HS"/>
    <b v="1"/>
    <n v="310559"/>
    <s v="Fertilizers, mineral or chemical containing the two fertilizing elements nitrogen and phosphorus, other than nitrates and phosphates"/>
    <s v="NP"/>
    <s v="NPKs"/>
    <x v="6"/>
    <x v="2"/>
    <b v="1"/>
    <s v="C00"/>
    <s v="TOTAL CPC"/>
    <n v="0"/>
    <n v="0"/>
    <s v="TOTAL MOT"/>
    <n v="8"/>
    <s v="kg"/>
    <n v="4139850"/>
    <b v="0"/>
    <n v="8"/>
    <s v="kg"/>
    <n v="4139850"/>
    <b v="0"/>
    <n v="4139850"/>
    <b v="0"/>
    <n v="0"/>
    <b v="0"/>
    <s v="2122436.42"/>
    <m/>
    <s v="2122436.42"/>
    <n v="0"/>
    <b v="1"/>
    <b v="0"/>
  </r>
  <r>
    <s v="C"/>
    <s v="A"/>
    <n v="20170101"/>
    <n v="2017"/>
    <n v="52"/>
    <x v="5"/>
    <n v="562"/>
    <s v="NER"/>
    <x v="0"/>
    <s v="M"/>
    <s v="Import"/>
    <n v="504"/>
    <s v="MAR"/>
    <x v="43"/>
    <n v="0"/>
    <s v="W00"/>
    <s v="World"/>
    <s v="H4"/>
    <s v="HS"/>
    <b v="1"/>
    <n v="310559"/>
    <s v="Fertilizers, mineral or chemical containing the two fertilizing elements nitrogen and phosphorus, other than nitrates and phosphates"/>
    <s v="NP"/>
    <s v="NPKs"/>
    <x v="6"/>
    <x v="2"/>
    <b v="1"/>
    <s v="C00"/>
    <s v="TOTAL CPC"/>
    <n v="0"/>
    <n v="0"/>
    <s v="TOTAL MOT"/>
    <n v="8"/>
    <s v="kg"/>
    <n v="7209800"/>
    <b v="0"/>
    <n v="8"/>
    <s v="kg"/>
    <n v="7209800"/>
    <b v="0"/>
    <n v="7209800"/>
    <b v="0"/>
    <n v="0"/>
    <b v="0"/>
    <s v="3514343.18"/>
    <m/>
    <s v="3514343.18"/>
    <n v="0"/>
    <b v="1"/>
    <b v="0"/>
  </r>
  <r>
    <s v="C"/>
    <s v="A"/>
    <n v="20170101"/>
    <n v="2017"/>
    <n v="52"/>
    <x v="5"/>
    <n v="562"/>
    <s v="NER"/>
    <x v="0"/>
    <s v="M"/>
    <s v="Import"/>
    <n v="586"/>
    <s v="PAK"/>
    <x v="55"/>
    <n v="0"/>
    <s v="W00"/>
    <s v="World"/>
    <s v="H4"/>
    <s v="HS"/>
    <b v="1"/>
    <n v="310559"/>
    <s v="Fertilizers, mineral or chemical containing the two fertilizing elements nitrogen and phosphorus, other than nitrates and phosphates"/>
    <s v="NP"/>
    <s v="NPKs"/>
    <x v="6"/>
    <x v="2"/>
    <b v="1"/>
    <s v="C00"/>
    <s v="TOTAL CPC"/>
    <n v="0"/>
    <n v="0"/>
    <s v="TOTAL MOT"/>
    <n v="8"/>
    <s v="kg"/>
    <n v="76000"/>
    <b v="0"/>
    <n v="8"/>
    <s v="kg"/>
    <n v="76000"/>
    <b v="0"/>
    <n v="76000"/>
    <b v="0"/>
    <n v="0"/>
    <b v="0"/>
    <s v="40324.57"/>
    <m/>
    <s v="40324.57"/>
    <n v="0"/>
    <b v="1"/>
    <b v="0"/>
  </r>
  <r>
    <s v="C"/>
    <s v="A"/>
    <n v="20170101"/>
    <n v="2017"/>
    <n v="52"/>
    <x v="5"/>
    <n v="562"/>
    <s v="NER"/>
    <x v="0"/>
    <s v="M"/>
    <s v="Import"/>
    <n v="784"/>
    <s v="ARE"/>
    <x v="32"/>
    <n v="0"/>
    <s v="W00"/>
    <s v="World"/>
    <s v="H4"/>
    <s v="HS"/>
    <b v="1"/>
    <n v="310559"/>
    <s v="Fertilizers, mineral or chemical containing the two fertilizing elements nitrogen and phosphorus, other than nitrates and phosphates"/>
    <s v="NP"/>
    <s v="NPKs"/>
    <x v="6"/>
    <x v="2"/>
    <b v="1"/>
    <s v="C00"/>
    <s v="TOTAL CPC"/>
    <n v="0"/>
    <n v="0"/>
    <s v="TOTAL MOT"/>
    <n v="8"/>
    <s v="kg"/>
    <n v="1386150"/>
    <b v="0"/>
    <n v="8"/>
    <s v="kg"/>
    <n v="1386150"/>
    <b v="0"/>
    <n v="1386150"/>
    <b v="0"/>
    <n v="0"/>
    <b v="0"/>
    <s v="1113243.47"/>
    <m/>
    <s v="1113243.47"/>
    <n v="0"/>
    <b v="1"/>
    <b v="0"/>
  </r>
  <r>
    <s v="C"/>
    <s v="A"/>
    <n v="20170101"/>
    <n v="2017"/>
    <n v="52"/>
    <x v="5"/>
    <n v="180"/>
    <s v="COD"/>
    <x v="1"/>
    <s v="M"/>
    <s v="Import"/>
    <n v="0"/>
    <s v="W00"/>
    <x v="0"/>
    <n v="0"/>
    <s v="W00"/>
    <s v="World"/>
    <s v="H4"/>
    <s v="HS"/>
    <b v="1"/>
    <n v="310590"/>
    <s v="Fertilizers, mineral or chemical n.e.c. in heading no. 3105"/>
    <s v="Other NPK"/>
    <s v="NPKs"/>
    <x v="6"/>
    <x v="2"/>
    <b v="1"/>
    <s v="C00"/>
    <s v="TOTAL CPC"/>
    <n v="0"/>
    <n v="0"/>
    <s v="TOTAL MOT"/>
    <n v="8"/>
    <s v="kg"/>
    <n v="88503"/>
    <b v="0"/>
    <n v="8"/>
    <s v="kg"/>
    <n v="88503"/>
    <b v="0"/>
    <n v="88503"/>
    <b v="0"/>
    <n v="0"/>
    <b v="0"/>
    <s v="132566.838"/>
    <n v="0"/>
    <s v="132566.838"/>
    <n v="0"/>
    <b v="0"/>
    <b v="1"/>
  </r>
  <r>
    <s v="C"/>
    <s v="A"/>
    <n v="20170101"/>
    <n v="2017"/>
    <n v="52"/>
    <x v="5"/>
    <n v="180"/>
    <s v="COD"/>
    <x v="1"/>
    <s v="M"/>
    <s v="Import"/>
    <n v="24"/>
    <s v="AGO"/>
    <x v="17"/>
    <n v="0"/>
    <s v="W00"/>
    <s v="World"/>
    <s v="H4"/>
    <s v="HS"/>
    <b v="1"/>
    <n v="310590"/>
    <s v="Fertilizers, mineral or chemical n.e.c. in heading no. 3105"/>
    <s v="Other NPK"/>
    <s v="NPKs"/>
    <x v="6"/>
    <x v="2"/>
    <b v="1"/>
    <s v="C00"/>
    <s v="TOTAL CPC"/>
    <n v="0"/>
    <n v="0"/>
    <s v="TOTAL MOT"/>
    <n v="8"/>
    <s v="kg"/>
    <n v="3895"/>
    <b v="0"/>
    <n v="8"/>
    <s v="kg"/>
    <n v="3895"/>
    <b v="0"/>
    <n v="3895"/>
    <b v="0"/>
    <n v="0"/>
    <b v="0"/>
    <s v="650.124"/>
    <n v="0"/>
    <s v="650.124"/>
    <n v="0"/>
    <b v="0"/>
    <b v="1"/>
  </r>
  <r>
    <s v="C"/>
    <s v="A"/>
    <n v="20170101"/>
    <n v="2017"/>
    <n v="52"/>
    <x v="5"/>
    <n v="180"/>
    <s v="COD"/>
    <x v="1"/>
    <s v="M"/>
    <s v="Import"/>
    <n v="156"/>
    <s v="CHN"/>
    <x v="1"/>
    <n v="0"/>
    <s v="W00"/>
    <s v="World"/>
    <s v="H4"/>
    <s v="HS"/>
    <b v="1"/>
    <n v="310590"/>
    <s v="Fertilizers, mineral or chemical n.e.c. in heading no. 3105"/>
    <s v="Other NPK"/>
    <s v="NPKs"/>
    <x v="6"/>
    <x v="2"/>
    <b v="1"/>
    <s v="C00"/>
    <s v="TOTAL CPC"/>
    <n v="0"/>
    <n v="0"/>
    <s v="TOTAL MOT"/>
    <n v="8"/>
    <s v="kg"/>
    <n v="1905"/>
    <b v="0"/>
    <n v="8"/>
    <s v="kg"/>
    <n v="1905"/>
    <b v="0"/>
    <n v="1905"/>
    <b v="0"/>
    <n v="0"/>
    <b v="0"/>
    <s v="3223.942"/>
    <n v="0"/>
    <s v="3223.942"/>
    <n v="0"/>
    <b v="0"/>
    <b v="1"/>
  </r>
  <r>
    <s v="C"/>
    <s v="A"/>
    <n v="20170101"/>
    <n v="2017"/>
    <n v="52"/>
    <x v="5"/>
    <n v="180"/>
    <s v="COD"/>
    <x v="1"/>
    <s v="M"/>
    <s v="Import"/>
    <n v="251"/>
    <s v="FRA"/>
    <x v="3"/>
    <n v="0"/>
    <s v="W00"/>
    <s v="World"/>
    <s v="H4"/>
    <s v="HS"/>
    <b v="1"/>
    <n v="310590"/>
    <s v="Fertilizers, mineral or chemical n.e.c. in heading no. 3105"/>
    <s v="Other NPK"/>
    <s v="NPKs"/>
    <x v="6"/>
    <x v="2"/>
    <b v="1"/>
    <s v="C00"/>
    <s v="TOTAL CPC"/>
    <n v="0"/>
    <n v="0"/>
    <s v="TOTAL MOT"/>
    <n v="8"/>
    <s v="kg"/>
    <n v="3"/>
    <b v="0"/>
    <n v="8"/>
    <s v="kg"/>
    <n v="3"/>
    <b v="0"/>
    <n v="3"/>
    <b v="0"/>
    <n v="0"/>
    <b v="0"/>
    <s v="252.647"/>
    <n v="0"/>
    <s v="252.647"/>
    <n v="0"/>
    <b v="0"/>
    <b v="1"/>
  </r>
  <r>
    <s v="C"/>
    <s v="A"/>
    <n v="20170101"/>
    <n v="2017"/>
    <n v="52"/>
    <x v="5"/>
    <n v="180"/>
    <s v="COD"/>
    <x v="1"/>
    <s v="M"/>
    <s v="Import"/>
    <n v="554"/>
    <s v="NZL"/>
    <x v="59"/>
    <n v="0"/>
    <s v="W00"/>
    <s v="World"/>
    <s v="H4"/>
    <s v="HS"/>
    <b v="1"/>
    <n v="310590"/>
    <s v="Fertilizers, mineral or chemical n.e.c. in heading no. 3105"/>
    <s v="Other NPK"/>
    <s v="NPKs"/>
    <x v="6"/>
    <x v="2"/>
    <b v="1"/>
    <s v="C00"/>
    <s v="TOTAL CPC"/>
    <n v="0"/>
    <n v="0"/>
    <s v="TOTAL MOT"/>
    <n v="8"/>
    <s v="kg"/>
    <n v="120"/>
    <b v="0"/>
    <n v="8"/>
    <s v="kg"/>
    <n v="120"/>
    <b v="0"/>
    <n v="120"/>
    <b v="0"/>
    <n v="0"/>
    <b v="0"/>
    <s v="1427.055"/>
    <n v="0"/>
    <s v="1427.055"/>
    <n v="0"/>
    <b v="0"/>
    <b v="1"/>
  </r>
  <r>
    <s v="C"/>
    <s v="A"/>
    <n v="20170101"/>
    <n v="2017"/>
    <n v="52"/>
    <x v="5"/>
    <n v="180"/>
    <s v="COD"/>
    <x v="1"/>
    <s v="M"/>
    <s v="Import"/>
    <n v="699"/>
    <s v="IND"/>
    <x v="11"/>
    <n v="0"/>
    <s v="W00"/>
    <s v="World"/>
    <s v="H4"/>
    <s v="HS"/>
    <b v="1"/>
    <n v="310590"/>
    <s v="Fertilizers, mineral or chemical n.e.c. in heading no. 3105"/>
    <s v="Other NPK"/>
    <s v="NPKs"/>
    <x v="6"/>
    <x v="2"/>
    <b v="1"/>
    <s v="C00"/>
    <s v="TOTAL CPC"/>
    <n v="0"/>
    <n v="0"/>
    <s v="TOTAL MOT"/>
    <n v="8"/>
    <s v="kg"/>
    <n v="284"/>
    <b v="0"/>
    <n v="8"/>
    <s v="kg"/>
    <n v="284"/>
    <b v="0"/>
    <n v="284"/>
    <b v="0"/>
    <n v="0"/>
    <b v="0"/>
    <s v="2227.741"/>
    <n v="0"/>
    <s v="2227.741"/>
    <n v="0"/>
    <b v="0"/>
    <b v="1"/>
  </r>
  <r>
    <s v="C"/>
    <s v="A"/>
    <n v="20170101"/>
    <n v="2017"/>
    <n v="52"/>
    <x v="5"/>
    <n v="180"/>
    <s v="COD"/>
    <x v="1"/>
    <s v="M"/>
    <s v="Import"/>
    <n v="710"/>
    <s v="ZAF"/>
    <x v="30"/>
    <n v="0"/>
    <s v="W00"/>
    <s v="World"/>
    <s v="H4"/>
    <s v="HS"/>
    <b v="1"/>
    <n v="310590"/>
    <s v="Fertilizers, mineral or chemical n.e.c. in heading no. 3105"/>
    <s v="Other NPK"/>
    <s v="NPKs"/>
    <x v="6"/>
    <x v="2"/>
    <b v="1"/>
    <s v="C00"/>
    <s v="TOTAL CPC"/>
    <n v="0"/>
    <n v="0"/>
    <s v="TOTAL MOT"/>
    <n v="8"/>
    <s v="kg"/>
    <n v="47697"/>
    <b v="0"/>
    <n v="8"/>
    <s v="kg"/>
    <n v="47697"/>
    <b v="0"/>
    <n v="47697"/>
    <b v="0"/>
    <n v="0"/>
    <b v="0"/>
    <s v="88640.376"/>
    <n v="0"/>
    <s v="88640.376"/>
    <n v="0"/>
    <b v="0"/>
    <b v="1"/>
  </r>
  <r>
    <s v="C"/>
    <s v="A"/>
    <n v="20170101"/>
    <n v="2017"/>
    <n v="52"/>
    <x v="5"/>
    <n v="180"/>
    <s v="COD"/>
    <x v="1"/>
    <s v="M"/>
    <s v="Import"/>
    <n v="826"/>
    <s v="GBR"/>
    <x v="37"/>
    <n v="0"/>
    <s v="W00"/>
    <s v="World"/>
    <s v="H4"/>
    <s v="HS"/>
    <b v="1"/>
    <n v="310590"/>
    <s v="Fertilizers, mineral or chemical n.e.c. in heading no. 3105"/>
    <s v="Other NPK"/>
    <s v="NPKs"/>
    <x v="6"/>
    <x v="2"/>
    <b v="1"/>
    <s v="C00"/>
    <s v="TOTAL CPC"/>
    <n v="0"/>
    <n v="0"/>
    <s v="TOTAL MOT"/>
    <n v="8"/>
    <s v="kg"/>
    <n v="2079"/>
    <b v="0"/>
    <n v="8"/>
    <s v="kg"/>
    <n v="2079"/>
    <b v="0"/>
    <n v="2079"/>
    <b v="0"/>
    <n v="0"/>
    <b v="0"/>
    <s v="6949.683"/>
    <n v="0"/>
    <s v="6949.683"/>
    <n v="0"/>
    <b v="0"/>
    <b v="1"/>
  </r>
  <r>
    <s v="C"/>
    <s v="A"/>
    <n v="20170101"/>
    <n v="2017"/>
    <n v="52"/>
    <x v="5"/>
    <n v="180"/>
    <s v="COD"/>
    <x v="1"/>
    <s v="M"/>
    <s v="Import"/>
    <n v="842"/>
    <s v="USA"/>
    <x v="15"/>
    <n v="0"/>
    <s v="W00"/>
    <s v="World"/>
    <s v="H4"/>
    <s v="HS"/>
    <b v="1"/>
    <n v="310590"/>
    <s v="Fertilizers, mineral or chemical n.e.c. in heading no. 3105"/>
    <s v="Other NPK"/>
    <s v="NPKs"/>
    <x v="6"/>
    <x v="2"/>
    <b v="1"/>
    <s v="C00"/>
    <s v="TOTAL CPC"/>
    <n v="0"/>
    <n v="0"/>
    <s v="TOTAL MOT"/>
    <n v="8"/>
    <s v="kg"/>
    <n v="2520"/>
    <b v="0"/>
    <n v="8"/>
    <s v="kg"/>
    <n v="2520"/>
    <b v="0"/>
    <n v="2520"/>
    <b v="0"/>
    <n v="0"/>
    <b v="0"/>
    <s v="7850.047"/>
    <n v="0"/>
    <s v="7850.047"/>
    <n v="0"/>
    <b v="0"/>
    <b v="1"/>
  </r>
  <r>
    <s v="C"/>
    <s v="A"/>
    <n v="20170101"/>
    <n v="2017"/>
    <n v="52"/>
    <x v="5"/>
    <n v="180"/>
    <s v="COD"/>
    <x v="1"/>
    <s v="M"/>
    <s v="Import"/>
    <n v="894"/>
    <s v="ZMB"/>
    <x v="39"/>
    <n v="0"/>
    <s v="W00"/>
    <s v="World"/>
    <s v="H4"/>
    <s v="HS"/>
    <b v="1"/>
    <n v="310590"/>
    <s v="Fertilizers, mineral or chemical n.e.c. in heading no. 3105"/>
    <s v="Other NPK"/>
    <s v="NPKs"/>
    <x v="6"/>
    <x v="2"/>
    <b v="1"/>
    <s v="C00"/>
    <s v="TOTAL CPC"/>
    <n v="0"/>
    <n v="0"/>
    <s v="TOTAL MOT"/>
    <n v="8"/>
    <s v="kg"/>
    <n v="30000"/>
    <b v="0"/>
    <n v="8"/>
    <s v="kg"/>
    <n v="30000"/>
    <b v="0"/>
    <n v="30000"/>
    <b v="0"/>
    <n v="0"/>
    <b v="0"/>
    <s v="21345.221"/>
    <n v="0"/>
    <s v="21345.221"/>
    <n v="0"/>
    <b v="0"/>
    <b v="1"/>
  </r>
  <r>
    <s v="C"/>
    <s v="A"/>
    <n v="20170101"/>
    <n v="2017"/>
    <n v="52"/>
    <x v="5"/>
    <n v="562"/>
    <s v="NER"/>
    <x v="0"/>
    <s v="M"/>
    <s v="Import"/>
    <n v="0"/>
    <s v="W00"/>
    <x v="0"/>
    <n v="0"/>
    <s v="W00"/>
    <s v="World"/>
    <s v="H4"/>
    <s v="HS"/>
    <b v="1"/>
    <n v="310590"/>
    <s v="Fertilizers, mineral or chemical n.e.c. in heading no. 3105"/>
    <s v="Other NPK"/>
    <s v="NPKs"/>
    <x v="6"/>
    <x v="2"/>
    <b v="1"/>
    <s v="C00"/>
    <s v="TOTAL CPC"/>
    <n v="0"/>
    <n v="0"/>
    <s v="TOTAL MOT"/>
    <n v="8"/>
    <s v="kg"/>
    <n v="158916"/>
    <b v="0"/>
    <n v="8"/>
    <s v="kg"/>
    <n v="158916"/>
    <b v="0"/>
    <n v="158916"/>
    <b v="0"/>
    <n v="0"/>
    <b v="0"/>
    <s v="20626.48"/>
    <m/>
    <s v="20626.48"/>
    <n v="0"/>
    <b v="0"/>
    <b v="1"/>
  </r>
  <r>
    <s v="C"/>
    <s v="A"/>
    <n v="20170101"/>
    <n v="2017"/>
    <n v="52"/>
    <x v="5"/>
    <n v="562"/>
    <s v="NER"/>
    <x v="0"/>
    <s v="M"/>
    <s v="Import"/>
    <n v="566"/>
    <s v="NGA"/>
    <x v="8"/>
    <n v="0"/>
    <s v="W00"/>
    <s v="World"/>
    <s v="H4"/>
    <s v="HS"/>
    <b v="1"/>
    <n v="310590"/>
    <s v="Fertilizers, mineral or chemical n.e.c. in heading no. 3105"/>
    <s v="Other NPK"/>
    <s v="NPKs"/>
    <x v="6"/>
    <x v="2"/>
    <b v="1"/>
    <s v="C00"/>
    <s v="TOTAL CPC"/>
    <n v="0"/>
    <n v="0"/>
    <s v="TOTAL MOT"/>
    <n v="8"/>
    <s v="kg"/>
    <n v="158916"/>
    <b v="0"/>
    <n v="8"/>
    <s v="kg"/>
    <n v="158916"/>
    <b v="0"/>
    <n v="158916"/>
    <b v="0"/>
    <n v="0"/>
    <b v="0"/>
    <s v="20626.48"/>
    <m/>
    <s v="20626.48"/>
    <n v="0"/>
    <b v="1"/>
    <b v="0"/>
  </r>
  <r>
    <s v="C"/>
    <s v="A"/>
    <n v="20160101"/>
    <n v="2016"/>
    <n v="52"/>
    <x v="6"/>
    <n v="180"/>
    <s v="COD"/>
    <x v="1"/>
    <s v="M"/>
    <s v="Import"/>
    <n v="0"/>
    <s v="W00"/>
    <x v="0"/>
    <n v="0"/>
    <s v="W00"/>
    <s v="World"/>
    <s v="H4"/>
    <s v="HS"/>
    <b v="1"/>
    <n v="31"/>
    <s v="Fertilizers"/>
    <s v="Fertilizers"/>
    <s v="Others"/>
    <x v="0"/>
    <x v="0"/>
    <b v="0"/>
    <s v="C00"/>
    <s v="TOTAL CPC"/>
    <n v="0"/>
    <n v="0"/>
    <s v="TOTAL MOT"/>
    <n v="-1"/>
    <s v="N/A"/>
    <n v="0"/>
    <b v="0"/>
    <n v="-1"/>
    <s v="N/A"/>
    <n v="0"/>
    <b v="0"/>
    <n v="0"/>
    <b v="1"/>
    <n v="0"/>
    <b v="0"/>
    <s v="35809096.661"/>
    <n v="0"/>
    <s v="35809096.661"/>
    <n v="4"/>
    <b v="0"/>
    <b v="1"/>
  </r>
  <r>
    <s v="C"/>
    <s v="A"/>
    <n v="20160101"/>
    <n v="2016"/>
    <n v="52"/>
    <x v="6"/>
    <n v="180"/>
    <s v="COD"/>
    <x v="1"/>
    <s v="M"/>
    <s v="Import"/>
    <n v="24"/>
    <s v="AGO"/>
    <x v="17"/>
    <n v="0"/>
    <s v="W00"/>
    <s v="World"/>
    <s v="H4"/>
    <s v="HS"/>
    <b v="1"/>
    <n v="31"/>
    <s v="Fertilizers"/>
    <s v="Fertilizers"/>
    <s v="Others"/>
    <x v="0"/>
    <x v="0"/>
    <b v="0"/>
    <s v="C00"/>
    <s v="TOTAL CPC"/>
    <n v="0"/>
    <n v="0"/>
    <s v="TOTAL MOT"/>
    <n v="-1"/>
    <s v="N/A"/>
    <n v="0"/>
    <b v="0"/>
    <n v="-1"/>
    <s v="N/A"/>
    <n v="0"/>
    <b v="0"/>
    <n v="0"/>
    <b v="0"/>
    <n v="0"/>
    <b v="0"/>
    <s v="480.597"/>
    <n v="0"/>
    <s v="480.597"/>
    <n v="0"/>
    <b v="0"/>
    <b v="1"/>
  </r>
  <r>
    <s v="C"/>
    <s v="A"/>
    <n v="20160101"/>
    <n v="2016"/>
    <n v="52"/>
    <x v="6"/>
    <n v="180"/>
    <s v="COD"/>
    <x v="1"/>
    <s v="M"/>
    <s v="Import"/>
    <n v="36"/>
    <s v="AUS"/>
    <x v="63"/>
    <n v="0"/>
    <s v="W00"/>
    <s v="World"/>
    <s v="H4"/>
    <s v="HS"/>
    <b v="1"/>
    <n v="31"/>
    <s v="Fertilizers"/>
    <s v="Fertilizers"/>
    <s v="Others"/>
    <x v="0"/>
    <x v="0"/>
    <b v="0"/>
    <s v="C00"/>
    <s v="TOTAL CPC"/>
    <n v="0"/>
    <n v="0"/>
    <s v="TOTAL MOT"/>
    <n v="-1"/>
    <s v="N/A"/>
    <n v="0"/>
    <b v="0"/>
    <n v="-1"/>
    <s v="N/A"/>
    <n v="0"/>
    <b v="0"/>
    <n v="0"/>
    <b v="0"/>
    <n v="0"/>
    <b v="0"/>
    <s v="236.022"/>
    <n v="0"/>
    <s v="236.022"/>
    <n v="0"/>
    <b v="0"/>
    <b v="1"/>
  </r>
  <r>
    <s v="C"/>
    <s v="A"/>
    <n v="20160101"/>
    <n v="2016"/>
    <n v="52"/>
    <x v="6"/>
    <n v="180"/>
    <s v="COD"/>
    <x v="1"/>
    <s v="M"/>
    <s v="Import"/>
    <n v="56"/>
    <s v="BEL"/>
    <x v="18"/>
    <n v="0"/>
    <s v="W00"/>
    <s v="World"/>
    <s v="H4"/>
    <s v="HS"/>
    <b v="1"/>
    <n v="31"/>
    <s v="Fertilizers"/>
    <s v="Fertilizers"/>
    <s v="Others"/>
    <x v="0"/>
    <x v="0"/>
    <b v="0"/>
    <s v="C00"/>
    <s v="TOTAL CPC"/>
    <n v="0"/>
    <n v="0"/>
    <s v="TOTAL MOT"/>
    <n v="-1"/>
    <s v="N/A"/>
    <n v="0"/>
    <b v="0"/>
    <n v="-1"/>
    <s v="N/A"/>
    <n v="0"/>
    <b v="0"/>
    <n v="0"/>
    <b v="0"/>
    <n v="0"/>
    <b v="0"/>
    <s v="1348257.291"/>
    <n v="0"/>
    <s v="1348257.291"/>
    <n v="0"/>
    <b v="0"/>
    <b v="1"/>
  </r>
  <r>
    <s v="C"/>
    <s v="A"/>
    <n v="20160101"/>
    <n v="2016"/>
    <n v="52"/>
    <x v="6"/>
    <n v="180"/>
    <s v="COD"/>
    <x v="1"/>
    <s v="M"/>
    <s v="Import"/>
    <n v="112"/>
    <s v="BLR"/>
    <x v="19"/>
    <n v="0"/>
    <s v="W00"/>
    <s v="World"/>
    <s v="H4"/>
    <s v="HS"/>
    <b v="1"/>
    <n v="31"/>
    <s v="Fertilizers"/>
    <s v="Fertilizers"/>
    <s v="Others"/>
    <x v="0"/>
    <x v="0"/>
    <b v="0"/>
    <s v="C00"/>
    <s v="TOTAL CPC"/>
    <n v="0"/>
    <n v="0"/>
    <s v="TOTAL MOT"/>
    <n v="-1"/>
    <s v="N/A"/>
    <n v="0"/>
    <b v="0"/>
    <n v="-1"/>
    <s v="N/A"/>
    <n v="0"/>
    <b v="0"/>
    <n v="0"/>
    <b v="0"/>
    <n v="0"/>
    <b v="0"/>
    <s v="474788.509"/>
    <n v="0"/>
    <s v="474788.509"/>
    <n v="0"/>
    <b v="0"/>
    <b v="1"/>
  </r>
  <r>
    <s v="C"/>
    <s v="A"/>
    <n v="20160101"/>
    <n v="2016"/>
    <n v="52"/>
    <x v="6"/>
    <n v="180"/>
    <s v="COD"/>
    <x v="1"/>
    <s v="M"/>
    <s v="Import"/>
    <n v="124"/>
    <s v="CAN"/>
    <x v="47"/>
    <n v="0"/>
    <s v="W00"/>
    <s v="World"/>
    <s v="H4"/>
    <s v="HS"/>
    <b v="1"/>
    <n v="31"/>
    <s v="Fertilizers"/>
    <s v="Fertilizers"/>
    <s v="Others"/>
    <x v="0"/>
    <x v="0"/>
    <b v="0"/>
    <s v="C00"/>
    <s v="TOTAL CPC"/>
    <n v="0"/>
    <n v="0"/>
    <s v="TOTAL MOT"/>
    <n v="-1"/>
    <s v="N/A"/>
    <n v="0"/>
    <b v="0"/>
    <n v="-1"/>
    <s v="N/A"/>
    <n v="0"/>
    <b v="0"/>
    <n v="0"/>
    <b v="0"/>
    <n v="0"/>
    <b v="0"/>
    <s v="846.902"/>
    <n v="0"/>
    <s v="846.902"/>
    <n v="0"/>
    <b v="0"/>
    <b v="1"/>
  </r>
  <r>
    <s v="C"/>
    <s v="A"/>
    <n v="20160101"/>
    <n v="2016"/>
    <n v="52"/>
    <x v="6"/>
    <n v="180"/>
    <s v="COD"/>
    <x v="1"/>
    <s v="M"/>
    <s v="Import"/>
    <n v="152"/>
    <s v="CHL"/>
    <x v="64"/>
    <n v="0"/>
    <s v="W00"/>
    <s v="World"/>
    <s v="H4"/>
    <s v="HS"/>
    <b v="1"/>
    <n v="31"/>
    <s v="Fertilizers"/>
    <s v="Fertilizers"/>
    <s v="Others"/>
    <x v="0"/>
    <x v="0"/>
    <b v="0"/>
    <s v="C00"/>
    <s v="TOTAL CPC"/>
    <n v="0"/>
    <n v="0"/>
    <s v="TOTAL MOT"/>
    <n v="-1"/>
    <s v="N/A"/>
    <n v="0"/>
    <b v="0"/>
    <n v="-1"/>
    <s v="N/A"/>
    <n v="0"/>
    <b v="0"/>
    <n v="0"/>
    <b v="0"/>
    <n v="0"/>
    <b v="0"/>
    <s v="6449.203"/>
    <n v="0"/>
    <s v="6449.203"/>
    <n v="0"/>
    <b v="0"/>
    <b v="1"/>
  </r>
  <r>
    <s v="C"/>
    <s v="A"/>
    <n v="20160101"/>
    <n v="2016"/>
    <n v="52"/>
    <x v="6"/>
    <n v="180"/>
    <s v="COD"/>
    <x v="1"/>
    <s v="M"/>
    <s v="Import"/>
    <n v="156"/>
    <s v="CHN"/>
    <x v="1"/>
    <n v="0"/>
    <s v="W00"/>
    <s v="World"/>
    <s v="H4"/>
    <s v="HS"/>
    <b v="1"/>
    <n v="31"/>
    <s v="Fertilizers"/>
    <s v="Fertilizers"/>
    <s v="Others"/>
    <x v="0"/>
    <x v="0"/>
    <b v="0"/>
    <s v="C00"/>
    <s v="TOTAL CPC"/>
    <n v="0"/>
    <n v="0"/>
    <s v="TOTAL MOT"/>
    <n v="-1"/>
    <s v="N/A"/>
    <n v="0"/>
    <b v="0"/>
    <n v="-1"/>
    <s v="N/A"/>
    <n v="0"/>
    <b v="0"/>
    <n v="0"/>
    <b v="0"/>
    <n v="0"/>
    <b v="0"/>
    <s v="2125601.589"/>
    <n v="0"/>
    <s v="2125601.589"/>
    <n v="0"/>
    <b v="0"/>
    <b v="1"/>
  </r>
  <r>
    <s v="C"/>
    <s v="A"/>
    <n v="20160101"/>
    <n v="2016"/>
    <n v="52"/>
    <x v="6"/>
    <n v="180"/>
    <s v="COD"/>
    <x v="1"/>
    <s v="M"/>
    <s v="Import"/>
    <n v="251"/>
    <s v="FRA"/>
    <x v="3"/>
    <n v="0"/>
    <s v="W00"/>
    <s v="World"/>
    <s v="H4"/>
    <s v="HS"/>
    <b v="1"/>
    <n v="31"/>
    <s v="Fertilizers"/>
    <s v="Fertilizers"/>
    <s v="Others"/>
    <x v="0"/>
    <x v="0"/>
    <b v="0"/>
    <s v="C00"/>
    <s v="TOTAL CPC"/>
    <n v="0"/>
    <n v="0"/>
    <s v="TOTAL MOT"/>
    <n v="-1"/>
    <s v="N/A"/>
    <n v="0"/>
    <b v="0"/>
    <n v="-1"/>
    <s v="N/A"/>
    <n v="0"/>
    <b v="0"/>
    <n v="0"/>
    <b v="0"/>
    <n v="0"/>
    <b v="0"/>
    <s v="186989.492"/>
    <n v="0"/>
    <s v="186989.492"/>
    <n v="0"/>
    <b v="0"/>
    <b v="1"/>
  </r>
  <r>
    <s v="C"/>
    <s v="A"/>
    <n v="20160101"/>
    <n v="2016"/>
    <n v="52"/>
    <x v="6"/>
    <n v="180"/>
    <s v="COD"/>
    <x v="1"/>
    <s v="M"/>
    <s v="Import"/>
    <n v="276"/>
    <s v="DEU"/>
    <x v="4"/>
    <n v="0"/>
    <s v="W00"/>
    <s v="World"/>
    <s v="H4"/>
    <s v="HS"/>
    <b v="1"/>
    <n v="31"/>
    <s v="Fertilizers"/>
    <s v="Fertilizers"/>
    <s v="Others"/>
    <x v="0"/>
    <x v="0"/>
    <b v="0"/>
    <s v="C00"/>
    <s v="TOTAL CPC"/>
    <n v="0"/>
    <n v="0"/>
    <s v="TOTAL MOT"/>
    <n v="-1"/>
    <s v="N/A"/>
    <n v="0"/>
    <b v="0"/>
    <n v="-1"/>
    <s v="N/A"/>
    <n v="0"/>
    <b v="0"/>
    <n v="0"/>
    <b v="0"/>
    <n v="0"/>
    <b v="0"/>
    <s v="41835.731"/>
    <n v="0"/>
    <s v="41835.731"/>
    <n v="0"/>
    <b v="0"/>
    <b v="1"/>
  </r>
  <r>
    <s v="C"/>
    <s v="A"/>
    <n v="20160101"/>
    <n v="2016"/>
    <n v="52"/>
    <x v="6"/>
    <n v="180"/>
    <s v="COD"/>
    <x v="1"/>
    <s v="M"/>
    <s v="Import"/>
    <n v="376"/>
    <s v="ISR"/>
    <x v="65"/>
    <n v="0"/>
    <s v="W00"/>
    <s v="World"/>
    <s v="H4"/>
    <s v="HS"/>
    <b v="1"/>
    <n v="31"/>
    <s v="Fertilizers"/>
    <s v="Fertilizers"/>
    <s v="Others"/>
    <x v="0"/>
    <x v="0"/>
    <b v="0"/>
    <s v="C00"/>
    <s v="TOTAL CPC"/>
    <n v="0"/>
    <n v="0"/>
    <s v="TOTAL MOT"/>
    <n v="-1"/>
    <s v="N/A"/>
    <n v="0"/>
    <b v="0"/>
    <n v="-1"/>
    <s v="N/A"/>
    <n v="0"/>
    <b v="0"/>
    <n v="0"/>
    <b v="0"/>
    <n v="0"/>
    <b v="0"/>
    <s v="491.256"/>
    <n v="0"/>
    <s v="491.256"/>
    <n v="0"/>
    <b v="0"/>
    <b v="1"/>
  </r>
  <r>
    <s v="C"/>
    <s v="A"/>
    <n v="20160101"/>
    <n v="2016"/>
    <n v="52"/>
    <x v="6"/>
    <n v="180"/>
    <s v="COD"/>
    <x v="1"/>
    <s v="M"/>
    <s v="Import"/>
    <n v="404"/>
    <s v="KEN"/>
    <x v="22"/>
    <n v="0"/>
    <s v="W00"/>
    <s v="World"/>
    <s v="H4"/>
    <s v="HS"/>
    <b v="1"/>
    <n v="31"/>
    <s v="Fertilizers"/>
    <s v="Fertilizers"/>
    <s v="Others"/>
    <x v="0"/>
    <x v="0"/>
    <b v="0"/>
    <s v="C00"/>
    <s v="TOTAL CPC"/>
    <n v="0"/>
    <n v="0"/>
    <s v="TOTAL MOT"/>
    <n v="-1"/>
    <s v="N/A"/>
    <n v="0"/>
    <b v="0"/>
    <n v="-1"/>
    <s v="N/A"/>
    <n v="0"/>
    <b v="0"/>
    <n v="0"/>
    <b v="1"/>
    <n v="0"/>
    <b v="0"/>
    <s v="30501.465"/>
    <n v="0"/>
    <s v="30501.465"/>
    <n v="4"/>
    <b v="0"/>
    <b v="1"/>
  </r>
  <r>
    <s v="C"/>
    <s v="A"/>
    <n v="20160101"/>
    <n v="2016"/>
    <n v="52"/>
    <x v="6"/>
    <n v="180"/>
    <s v="COD"/>
    <x v="1"/>
    <s v="M"/>
    <s v="Import"/>
    <n v="410"/>
    <s v="KOR"/>
    <x v="66"/>
    <n v="0"/>
    <s v="W00"/>
    <s v="World"/>
    <s v="H4"/>
    <s v="HS"/>
    <b v="1"/>
    <n v="31"/>
    <s v="Fertilizers"/>
    <s v="Fertilizers"/>
    <s v="Others"/>
    <x v="0"/>
    <x v="0"/>
    <b v="0"/>
    <s v="C00"/>
    <s v="TOTAL CPC"/>
    <n v="0"/>
    <n v="0"/>
    <s v="TOTAL MOT"/>
    <n v="-1"/>
    <s v="N/A"/>
    <n v="0"/>
    <b v="0"/>
    <n v="-1"/>
    <s v="N/A"/>
    <n v="0"/>
    <b v="0"/>
    <n v="0"/>
    <b v="0"/>
    <n v="0"/>
    <b v="0"/>
    <s v="3957.051"/>
    <n v="0"/>
    <s v="3957.051"/>
    <n v="0"/>
    <b v="0"/>
    <b v="1"/>
  </r>
  <r>
    <s v="C"/>
    <s v="A"/>
    <n v="20160101"/>
    <n v="2016"/>
    <n v="52"/>
    <x v="6"/>
    <n v="180"/>
    <s v="COD"/>
    <x v="1"/>
    <s v="M"/>
    <s v="Import"/>
    <n v="458"/>
    <s v="MYS"/>
    <x v="52"/>
    <n v="0"/>
    <s v="W00"/>
    <s v="World"/>
    <s v="H4"/>
    <s v="HS"/>
    <b v="1"/>
    <n v="31"/>
    <s v="Fertilizers"/>
    <s v="Fertilizers"/>
    <s v="Others"/>
    <x v="0"/>
    <x v="0"/>
    <b v="0"/>
    <s v="C00"/>
    <s v="TOTAL CPC"/>
    <n v="0"/>
    <n v="0"/>
    <s v="TOTAL MOT"/>
    <n v="-1"/>
    <s v="N/A"/>
    <n v="0"/>
    <b v="0"/>
    <n v="-1"/>
    <s v="N/A"/>
    <n v="0"/>
    <b v="0"/>
    <n v="0"/>
    <b v="0"/>
    <n v="0"/>
    <b v="0"/>
    <s v="21949.48"/>
    <n v="0"/>
    <s v="21949.48"/>
    <n v="0"/>
    <b v="0"/>
    <b v="1"/>
  </r>
  <r>
    <s v="C"/>
    <s v="A"/>
    <n v="20160101"/>
    <n v="2016"/>
    <n v="52"/>
    <x v="6"/>
    <n v="180"/>
    <s v="COD"/>
    <x v="1"/>
    <s v="M"/>
    <s v="Import"/>
    <n v="554"/>
    <s v="NZL"/>
    <x v="59"/>
    <n v="0"/>
    <s v="W00"/>
    <s v="World"/>
    <s v="H4"/>
    <s v="HS"/>
    <b v="1"/>
    <n v="31"/>
    <s v="Fertilizers"/>
    <s v="Fertilizers"/>
    <s v="Others"/>
    <x v="0"/>
    <x v="0"/>
    <b v="0"/>
    <s v="C00"/>
    <s v="TOTAL CPC"/>
    <n v="0"/>
    <n v="0"/>
    <s v="TOTAL MOT"/>
    <n v="-1"/>
    <s v="N/A"/>
    <n v="0"/>
    <b v="0"/>
    <n v="-1"/>
    <s v="N/A"/>
    <n v="0"/>
    <b v="0"/>
    <n v="0"/>
    <b v="0"/>
    <n v="0"/>
    <b v="0"/>
    <s v="129.295"/>
    <n v="0"/>
    <s v="129.295"/>
    <n v="0"/>
    <b v="0"/>
    <b v="1"/>
  </r>
  <r>
    <s v="C"/>
    <s v="A"/>
    <n v="20160101"/>
    <n v="2016"/>
    <n v="52"/>
    <x v="6"/>
    <n v="180"/>
    <s v="COD"/>
    <x v="1"/>
    <s v="M"/>
    <s v="Import"/>
    <n v="643"/>
    <s v="RUS"/>
    <x v="9"/>
    <n v="0"/>
    <s v="W00"/>
    <s v="World"/>
    <s v="H4"/>
    <s v="HS"/>
    <b v="1"/>
    <n v="31"/>
    <s v="Fertilizers"/>
    <s v="Fertilizers"/>
    <s v="Others"/>
    <x v="0"/>
    <x v="0"/>
    <b v="0"/>
    <s v="C00"/>
    <s v="TOTAL CPC"/>
    <n v="0"/>
    <n v="0"/>
    <s v="TOTAL MOT"/>
    <n v="-1"/>
    <s v="N/A"/>
    <n v="0"/>
    <b v="0"/>
    <n v="-1"/>
    <s v="N/A"/>
    <n v="0"/>
    <b v="0"/>
    <n v="0"/>
    <b v="0"/>
    <n v="0"/>
    <b v="0"/>
    <s v="6848000.871"/>
    <n v="0"/>
    <s v="6848000.871"/>
    <n v="0"/>
    <b v="0"/>
    <b v="1"/>
  </r>
  <r>
    <s v="C"/>
    <s v="A"/>
    <n v="20160101"/>
    <n v="2016"/>
    <n v="52"/>
    <x v="6"/>
    <n v="180"/>
    <s v="COD"/>
    <x v="1"/>
    <s v="M"/>
    <s v="Import"/>
    <n v="646"/>
    <s v="RWA"/>
    <x v="28"/>
    <n v="0"/>
    <s v="W00"/>
    <s v="World"/>
    <s v="H4"/>
    <s v="HS"/>
    <b v="1"/>
    <n v="31"/>
    <s v="Fertilizers"/>
    <s v="Fertilizers"/>
    <s v="Others"/>
    <x v="0"/>
    <x v="0"/>
    <b v="0"/>
    <s v="C00"/>
    <s v="TOTAL CPC"/>
    <n v="0"/>
    <n v="0"/>
    <s v="TOTAL MOT"/>
    <n v="-1"/>
    <s v="N/A"/>
    <n v="0"/>
    <b v="0"/>
    <n v="-1"/>
    <s v="N/A"/>
    <n v="0"/>
    <b v="0"/>
    <n v="0"/>
    <b v="0"/>
    <n v="0"/>
    <b v="0"/>
    <s v="136.189"/>
    <n v="0"/>
    <s v="136.189"/>
    <n v="0"/>
    <b v="0"/>
    <b v="1"/>
  </r>
  <r>
    <s v="C"/>
    <s v="A"/>
    <n v="20160101"/>
    <n v="2016"/>
    <n v="52"/>
    <x v="6"/>
    <n v="180"/>
    <s v="COD"/>
    <x v="1"/>
    <s v="M"/>
    <s v="Import"/>
    <n v="682"/>
    <s v="SAU"/>
    <x v="48"/>
    <n v="0"/>
    <s v="W00"/>
    <s v="World"/>
    <s v="H4"/>
    <s v="HS"/>
    <b v="1"/>
    <n v="31"/>
    <s v="Fertilizers"/>
    <s v="Fertilizers"/>
    <s v="Others"/>
    <x v="0"/>
    <x v="0"/>
    <b v="0"/>
    <s v="C00"/>
    <s v="TOTAL CPC"/>
    <n v="0"/>
    <n v="0"/>
    <s v="TOTAL MOT"/>
    <n v="-1"/>
    <s v="N/A"/>
    <n v="0"/>
    <b v="0"/>
    <n v="-1"/>
    <s v="N/A"/>
    <n v="0"/>
    <b v="0"/>
    <n v="0"/>
    <b v="0"/>
    <n v="0"/>
    <b v="0"/>
    <s v="46588.999"/>
    <n v="0"/>
    <s v="46588.999"/>
    <n v="0"/>
    <b v="0"/>
    <b v="1"/>
  </r>
  <r>
    <s v="C"/>
    <s v="A"/>
    <n v="20160101"/>
    <n v="2016"/>
    <n v="52"/>
    <x v="6"/>
    <n v="180"/>
    <s v="COD"/>
    <x v="1"/>
    <s v="M"/>
    <s v="Import"/>
    <n v="699"/>
    <s v="IND"/>
    <x v="11"/>
    <n v="0"/>
    <s v="W00"/>
    <s v="World"/>
    <s v="H4"/>
    <s v="HS"/>
    <b v="1"/>
    <n v="31"/>
    <s v="Fertilizers"/>
    <s v="Fertilizers"/>
    <s v="Others"/>
    <x v="0"/>
    <x v="0"/>
    <b v="0"/>
    <s v="C00"/>
    <s v="TOTAL CPC"/>
    <n v="0"/>
    <n v="0"/>
    <s v="TOTAL MOT"/>
    <n v="-1"/>
    <s v="N/A"/>
    <n v="0"/>
    <b v="0"/>
    <n v="-1"/>
    <s v="N/A"/>
    <n v="0"/>
    <b v="0"/>
    <n v="0"/>
    <b v="0"/>
    <n v="0"/>
    <b v="0"/>
    <s v="100245.806"/>
    <n v="0"/>
    <s v="100245.806"/>
    <n v="0"/>
    <b v="0"/>
    <b v="1"/>
  </r>
  <r>
    <s v="C"/>
    <s v="A"/>
    <n v="20160101"/>
    <n v="2016"/>
    <n v="52"/>
    <x v="6"/>
    <n v="180"/>
    <s v="COD"/>
    <x v="1"/>
    <s v="M"/>
    <s v="Import"/>
    <n v="710"/>
    <s v="ZAF"/>
    <x v="30"/>
    <n v="0"/>
    <s v="W00"/>
    <s v="World"/>
    <s v="H4"/>
    <s v="HS"/>
    <b v="1"/>
    <n v="31"/>
    <s v="Fertilizers"/>
    <s v="Fertilizers"/>
    <s v="Others"/>
    <x v="0"/>
    <x v="0"/>
    <b v="0"/>
    <s v="C00"/>
    <s v="TOTAL CPC"/>
    <n v="0"/>
    <n v="0"/>
    <s v="TOTAL MOT"/>
    <n v="-1"/>
    <s v="N/A"/>
    <n v="0"/>
    <b v="0"/>
    <n v="-1"/>
    <s v="N/A"/>
    <n v="0"/>
    <b v="0"/>
    <n v="0"/>
    <b v="1"/>
    <n v="0"/>
    <b v="0"/>
    <s v="20088780.29"/>
    <n v="0"/>
    <s v="20088780.29"/>
    <n v="4"/>
    <b v="0"/>
    <b v="1"/>
  </r>
  <r>
    <s v="C"/>
    <s v="A"/>
    <n v="20160101"/>
    <n v="2016"/>
    <n v="52"/>
    <x v="6"/>
    <n v="180"/>
    <s v="COD"/>
    <x v="1"/>
    <s v="M"/>
    <s v="Import"/>
    <n v="752"/>
    <s v="SWE"/>
    <x v="13"/>
    <n v="0"/>
    <s v="W00"/>
    <s v="World"/>
    <s v="H4"/>
    <s v="HS"/>
    <b v="1"/>
    <n v="31"/>
    <s v="Fertilizers"/>
    <s v="Fertilizers"/>
    <s v="Others"/>
    <x v="0"/>
    <x v="0"/>
    <b v="0"/>
    <s v="C00"/>
    <s v="TOTAL CPC"/>
    <n v="0"/>
    <n v="0"/>
    <s v="TOTAL MOT"/>
    <n v="-1"/>
    <s v="N/A"/>
    <n v="0"/>
    <b v="0"/>
    <n v="-1"/>
    <s v="N/A"/>
    <n v="0"/>
    <b v="0"/>
    <n v="0"/>
    <b v="0"/>
    <n v="0"/>
    <b v="0"/>
    <s v="2174201.286"/>
    <n v="0"/>
    <s v="2174201.286"/>
    <n v="0"/>
    <b v="0"/>
    <b v="1"/>
  </r>
  <r>
    <s v="C"/>
    <s v="A"/>
    <n v="20160101"/>
    <n v="2016"/>
    <n v="52"/>
    <x v="6"/>
    <n v="180"/>
    <s v="COD"/>
    <x v="1"/>
    <s v="M"/>
    <s v="Import"/>
    <n v="757"/>
    <s v="CHE"/>
    <x v="31"/>
    <n v="0"/>
    <s v="W00"/>
    <s v="World"/>
    <s v="H4"/>
    <s v="HS"/>
    <b v="1"/>
    <n v="31"/>
    <s v="Fertilizers"/>
    <s v="Fertilizers"/>
    <s v="Others"/>
    <x v="0"/>
    <x v="0"/>
    <b v="0"/>
    <s v="C00"/>
    <s v="TOTAL CPC"/>
    <n v="0"/>
    <n v="0"/>
    <s v="TOTAL MOT"/>
    <n v="-1"/>
    <s v="N/A"/>
    <n v="0"/>
    <b v="0"/>
    <n v="-1"/>
    <s v="N/A"/>
    <n v="0"/>
    <b v="0"/>
    <n v="0"/>
    <b v="0"/>
    <n v="0"/>
    <b v="0"/>
    <s v="677409.199"/>
    <n v="0"/>
    <s v="677409.199"/>
    <n v="0"/>
    <b v="0"/>
    <b v="1"/>
  </r>
  <r>
    <s v="C"/>
    <s v="A"/>
    <n v="20160101"/>
    <n v="2016"/>
    <n v="52"/>
    <x v="6"/>
    <n v="180"/>
    <s v="COD"/>
    <x v="1"/>
    <s v="M"/>
    <s v="Import"/>
    <n v="784"/>
    <s v="ARE"/>
    <x v="32"/>
    <n v="0"/>
    <s v="W00"/>
    <s v="World"/>
    <s v="H4"/>
    <s v="HS"/>
    <b v="1"/>
    <n v="31"/>
    <s v="Fertilizers"/>
    <s v="Fertilizers"/>
    <s v="Others"/>
    <x v="0"/>
    <x v="0"/>
    <b v="0"/>
    <s v="C00"/>
    <s v="TOTAL CPC"/>
    <n v="0"/>
    <n v="0"/>
    <s v="TOTAL MOT"/>
    <n v="-1"/>
    <s v="N/A"/>
    <n v="0"/>
    <b v="0"/>
    <n v="-1"/>
    <s v="N/A"/>
    <n v="0"/>
    <b v="0"/>
    <n v="0"/>
    <b v="0"/>
    <n v="0"/>
    <b v="0"/>
    <s v="4826.927"/>
    <n v="0"/>
    <s v="4826.927"/>
    <n v="0"/>
    <b v="0"/>
    <b v="1"/>
  </r>
  <r>
    <s v="C"/>
    <s v="A"/>
    <n v="20160101"/>
    <n v="2016"/>
    <n v="52"/>
    <x v="6"/>
    <n v="180"/>
    <s v="COD"/>
    <x v="1"/>
    <s v="M"/>
    <s v="Import"/>
    <n v="800"/>
    <s v="UGA"/>
    <x v="34"/>
    <n v="0"/>
    <s v="W00"/>
    <s v="World"/>
    <s v="H4"/>
    <s v="HS"/>
    <b v="1"/>
    <n v="31"/>
    <s v="Fertilizers"/>
    <s v="Fertilizers"/>
    <s v="Others"/>
    <x v="0"/>
    <x v="0"/>
    <b v="0"/>
    <s v="C00"/>
    <s v="TOTAL CPC"/>
    <n v="0"/>
    <n v="0"/>
    <s v="TOTAL MOT"/>
    <n v="-1"/>
    <s v="N/A"/>
    <n v="0"/>
    <b v="0"/>
    <n v="-1"/>
    <s v="N/A"/>
    <n v="0"/>
    <b v="0"/>
    <n v="0"/>
    <b v="0"/>
    <n v="0"/>
    <b v="0"/>
    <s v="16275.741"/>
    <n v="0"/>
    <s v="16275.741"/>
    <n v="0"/>
    <b v="0"/>
    <b v="1"/>
  </r>
  <r>
    <s v="C"/>
    <s v="A"/>
    <n v="20160101"/>
    <n v="2016"/>
    <n v="52"/>
    <x v="6"/>
    <n v="180"/>
    <s v="COD"/>
    <x v="1"/>
    <s v="M"/>
    <s v="Import"/>
    <n v="804"/>
    <s v="UKR"/>
    <x v="35"/>
    <n v="0"/>
    <s v="W00"/>
    <s v="World"/>
    <s v="H4"/>
    <s v="HS"/>
    <b v="1"/>
    <n v="31"/>
    <s v="Fertilizers"/>
    <s v="Fertilizers"/>
    <s v="Others"/>
    <x v="0"/>
    <x v="0"/>
    <b v="0"/>
    <s v="C00"/>
    <s v="TOTAL CPC"/>
    <n v="0"/>
    <n v="0"/>
    <s v="TOTAL MOT"/>
    <n v="-1"/>
    <s v="N/A"/>
    <n v="0"/>
    <b v="0"/>
    <n v="-1"/>
    <s v="N/A"/>
    <n v="0"/>
    <b v="0"/>
    <n v="0"/>
    <b v="0"/>
    <n v="0"/>
    <b v="0"/>
    <s v="22626.889"/>
    <n v="0"/>
    <s v="22626.889"/>
    <n v="0"/>
    <b v="0"/>
    <b v="1"/>
  </r>
  <r>
    <s v="C"/>
    <s v="A"/>
    <n v="20160101"/>
    <n v="2016"/>
    <n v="52"/>
    <x v="6"/>
    <n v="180"/>
    <s v="COD"/>
    <x v="1"/>
    <s v="M"/>
    <s v="Import"/>
    <n v="826"/>
    <s v="GBR"/>
    <x v="37"/>
    <n v="0"/>
    <s v="W00"/>
    <s v="World"/>
    <s v="H4"/>
    <s v="HS"/>
    <b v="1"/>
    <n v="31"/>
    <s v="Fertilizers"/>
    <s v="Fertilizers"/>
    <s v="Others"/>
    <x v="0"/>
    <x v="0"/>
    <b v="0"/>
    <s v="C00"/>
    <s v="TOTAL CPC"/>
    <n v="0"/>
    <n v="0"/>
    <s v="TOTAL MOT"/>
    <n v="-1"/>
    <s v="N/A"/>
    <n v="0"/>
    <b v="0"/>
    <n v="-1"/>
    <s v="N/A"/>
    <n v="0"/>
    <b v="0"/>
    <n v="0"/>
    <b v="0"/>
    <n v="0"/>
    <b v="0"/>
    <s v="2324.444"/>
    <n v="0"/>
    <s v="2324.444"/>
    <n v="0"/>
    <b v="0"/>
    <b v="1"/>
  </r>
  <r>
    <s v="C"/>
    <s v="A"/>
    <n v="20160101"/>
    <n v="2016"/>
    <n v="52"/>
    <x v="6"/>
    <n v="180"/>
    <s v="COD"/>
    <x v="1"/>
    <s v="M"/>
    <s v="Import"/>
    <n v="834"/>
    <s v="TZA"/>
    <x v="38"/>
    <n v="0"/>
    <s v="W00"/>
    <s v="World"/>
    <s v="H4"/>
    <s v="HS"/>
    <b v="1"/>
    <n v="31"/>
    <s v="Fertilizers"/>
    <s v="Fertilizers"/>
    <s v="Others"/>
    <x v="0"/>
    <x v="0"/>
    <b v="0"/>
    <s v="C00"/>
    <s v="TOTAL CPC"/>
    <n v="0"/>
    <n v="0"/>
    <s v="TOTAL MOT"/>
    <n v="-1"/>
    <s v="N/A"/>
    <n v="0"/>
    <b v="0"/>
    <n v="-1"/>
    <s v="N/A"/>
    <n v="0"/>
    <b v="0"/>
    <n v="0"/>
    <b v="0"/>
    <n v="0"/>
    <b v="0"/>
    <s v="39634.999"/>
    <n v="0"/>
    <s v="39634.999"/>
    <n v="0"/>
    <b v="0"/>
    <b v="1"/>
  </r>
  <r>
    <s v="C"/>
    <s v="A"/>
    <n v="20160101"/>
    <n v="2016"/>
    <n v="52"/>
    <x v="6"/>
    <n v="180"/>
    <s v="COD"/>
    <x v="1"/>
    <s v="M"/>
    <s v="Import"/>
    <n v="842"/>
    <s v="USA"/>
    <x v="15"/>
    <n v="0"/>
    <s v="W00"/>
    <s v="World"/>
    <s v="H4"/>
    <s v="HS"/>
    <b v="1"/>
    <n v="31"/>
    <s v="Fertilizers"/>
    <s v="Fertilizers"/>
    <s v="Others"/>
    <x v="0"/>
    <x v="0"/>
    <b v="0"/>
    <s v="C00"/>
    <s v="TOTAL CPC"/>
    <n v="0"/>
    <n v="0"/>
    <s v="TOTAL MOT"/>
    <n v="-1"/>
    <s v="N/A"/>
    <n v="0"/>
    <b v="0"/>
    <n v="-1"/>
    <s v="N/A"/>
    <n v="0"/>
    <b v="0"/>
    <n v="0"/>
    <b v="0"/>
    <n v="0"/>
    <b v="0"/>
    <s v="1891.316"/>
    <n v="0"/>
    <s v="1891.316"/>
    <n v="0"/>
    <b v="0"/>
    <b v="1"/>
  </r>
  <r>
    <s v="C"/>
    <s v="A"/>
    <n v="20160101"/>
    <n v="2016"/>
    <n v="52"/>
    <x v="6"/>
    <n v="180"/>
    <s v="COD"/>
    <x v="1"/>
    <s v="M"/>
    <s v="Import"/>
    <n v="894"/>
    <s v="ZMB"/>
    <x v="39"/>
    <n v="0"/>
    <s v="W00"/>
    <s v="World"/>
    <s v="H4"/>
    <s v="HS"/>
    <b v="1"/>
    <n v="31"/>
    <s v="Fertilizers"/>
    <s v="Fertilizers"/>
    <s v="Others"/>
    <x v="0"/>
    <x v="0"/>
    <b v="0"/>
    <s v="C00"/>
    <s v="TOTAL CPC"/>
    <n v="0"/>
    <n v="0"/>
    <s v="TOTAL MOT"/>
    <n v="-1"/>
    <s v="N/A"/>
    <n v="0"/>
    <b v="0"/>
    <n v="-1"/>
    <s v="N/A"/>
    <n v="0"/>
    <b v="0"/>
    <n v="0"/>
    <b v="0"/>
    <n v="0"/>
    <b v="0"/>
    <s v="1543639.822"/>
    <n v="0"/>
    <s v="1543639.822"/>
    <n v="0"/>
    <b v="0"/>
    <b v="1"/>
  </r>
  <r>
    <s v="C"/>
    <s v="A"/>
    <n v="20160101"/>
    <n v="2016"/>
    <n v="52"/>
    <x v="6"/>
    <n v="562"/>
    <s v="NER"/>
    <x v="0"/>
    <s v="M"/>
    <s v="Import"/>
    <n v="0"/>
    <s v="W00"/>
    <x v="0"/>
    <n v="0"/>
    <s v="W00"/>
    <s v="World"/>
    <s v="H4"/>
    <s v="HS"/>
    <b v="1"/>
    <n v="31"/>
    <s v="Fertilizers"/>
    <s v="Fertilizers"/>
    <s v="Others"/>
    <x v="0"/>
    <x v="0"/>
    <b v="0"/>
    <s v="C00"/>
    <s v="TOTAL CPC"/>
    <n v="0"/>
    <n v="0"/>
    <s v="TOTAL MOT"/>
    <n v="-1"/>
    <s v="N/A"/>
    <n v="0"/>
    <b v="0"/>
    <n v="-1"/>
    <s v="N/A"/>
    <n v="0"/>
    <b v="0"/>
    <n v="0"/>
    <b v="1"/>
    <n v="0"/>
    <b v="0"/>
    <s v="10688517.77"/>
    <m/>
    <s v="10688517.77"/>
    <n v="0"/>
    <b v="0"/>
    <b v="1"/>
  </r>
  <r>
    <s v="C"/>
    <s v="A"/>
    <n v="20160101"/>
    <n v="2016"/>
    <n v="52"/>
    <x v="6"/>
    <n v="562"/>
    <s v="NER"/>
    <x v="0"/>
    <s v="M"/>
    <s v="Import"/>
    <n v="12"/>
    <s v="DZA"/>
    <x v="67"/>
    <n v="0"/>
    <s v="W00"/>
    <s v="World"/>
    <s v="H4"/>
    <s v="HS"/>
    <b v="1"/>
    <n v="31"/>
    <s v="Fertilizers"/>
    <s v="Fertilizers"/>
    <s v="Others"/>
    <x v="0"/>
    <x v="0"/>
    <b v="0"/>
    <s v="C00"/>
    <s v="TOTAL CPC"/>
    <n v="0"/>
    <n v="0"/>
    <s v="TOTAL MOT"/>
    <n v="-1"/>
    <s v="N/A"/>
    <n v="0"/>
    <b v="0"/>
    <n v="-1"/>
    <s v="N/A"/>
    <n v="0"/>
    <b v="0"/>
    <n v="0"/>
    <b v="0"/>
    <n v="0"/>
    <b v="0"/>
    <s v="283483.43"/>
    <m/>
    <s v="283483.43"/>
    <n v="0"/>
    <b v="0"/>
    <b v="1"/>
  </r>
  <r>
    <s v="C"/>
    <s v="A"/>
    <n v="20160101"/>
    <n v="2016"/>
    <n v="52"/>
    <x v="6"/>
    <n v="562"/>
    <s v="NER"/>
    <x v="0"/>
    <s v="M"/>
    <s v="Import"/>
    <n v="156"/>
    <s v="CHN"/>
    <x v="1"/>
    <n v="0"/>
    <s v="W00"/>
    <s v="World"/>
    <s v="H4"/>
    <s v="HS"/>
    <b v="1"/>
    <n v="31"/>
    <s v="Fertilizers"/>
    <s v="Fertilizers"/>
    <s v="Others"/>
    <x v="0"/>
    <x v="0"/>
    <b v="0"/>
    <s v="C00"/>
    <s v="TOTAL CPC"/>
    <n v="0"/>
    <n v="0"/>
    <s v="TOTAL MOT"/>
    <n v="-1"/>
    <s v="N/A"/>
    <n v="0"/>
    <b v="0"/>
    <n v="-1"/>
    <s v="N/A"/>
    <n v="0"/>
    <b v="0"/>
    <n v="0"/>
    <b v="0"/>
    <n v="0"/>
    <b v="0"/>
    <s v="14.48"/>
    <m/>
    <s v="14.48"/>
    <n v="0"/>
    <b v="0"/>
    <b v="1"/>
  </r>
  <r>
    <s v="C"/>
    <s v="A"/>
    <n v="20160101"/>
    <n v="2016"/>
    <n v="52"/>
    <x v="6"/>
    <n v="562"/>
    <s v="NER"/>
    <x v="0"/>
    <s v="M"/>
    <s v="Import"/>
    <n v="204"/>
    <s v="BEN"/>
    <x v="2"/>
    <n v="0"/>
    <s v="W00"/>
    <s v="World"/>
    <s v="H4"/>
    <s v="HS"/>
    <b v="1"/>
    <n v="31"/>
    <s v="Fertilizers"/>
    <s v="Fertilizers"/>
    <s v="Others"/>
    <x v="0"/>
    <x v="0"/>
    <b v="0"/>
    <s v="C00"/>
    <s v="TOTAL CPC"/>
    <n v="0"/>
    <n v="0"/>
    <s v="TOTAL MOT"/>
    <n v="-1"/>
    <s v="N/A"/>
    <n v="0"/>
    <b v="0"/>
    <n v="-1"/>
    <s v="N/A"/>
    <n v="0"/>
    <b v="0"/>
    <n v="0"/>
    <b v="0"/>
    <n v="0"/>
    <b v="0"/>
    <s v="412.27"/>
    <m/>
    <s v="412.27"/>
    <n v="0"/>
    <b v="0"/>
    <b v="1"/>
  </r>
  <r>
    <s v="C"/>
    <s v="A"/>
    <n v="20160101"/>
    <n v="2016"/>
    <n v="52"/>
    <x v="6"/>
    <n v="562"/>
    <s v="NER"/>
    <x v="0"/>
    <s v="M"/>
    <s v="Import"/>
    <n v="251"/>
    <s v="FRA"/>
    <x v="3"/>
    <n v="0"/>
    <s v="W00"/>
    <s v="World"/>
    <s v="H4"/>
    <s v="HS"/>
    <b v="1"/>
    <n v="31"/>
    <s v="Fertilizers"/>
    <s v="Fertilizers"/>
    <s v="Others"/>
    <x v="0"/>
    <x v="0"/>
    <b v="0"/>
    <s v="C00"/>
    <s v="TOTAL CPC"/>
    <n v="0"/>
    <n v="0"/>
    <s v="TOTAL MOT"/>
    <n v="-1"/>
    <s v="N/A"/>
    <n v="0"/>
    <b v="0"/>
    <n v="-1"/>
    <s v="N/A"/>
    <n v="0"/>
    <b v="0"/>
    <n v="0"/>
    <b v="0"/>
    <n v="0"/>
    <b v="0"/>
    <s v="4295684.34"/>
    <m/>
    <s v="4295684.34"/>
    <n v="0"/>
    <b v="0"/>
    <b v="1"/>
  </r>
  <r>
    <s v="C"/>
    <s v="A"/>
    <n v="20160101"/>
    <n v="2016"/>
    <n v="52"/>
    <x v="6"/>
    <n v="562"/>
    <s v="NER"/>
    <x v="0"/>
    <s v="M"/>
    <s v="Import"/>
    <n v="276"/>
    <s v="DEU"/>
    <x v="4"/>
    <n v="0"/>
    <s v="W00"/>
    <s v="World"/>
    <s v="H4"/>
    <s v="HS"/>
    <b v="1"/>
    <n v="31"/>
    <s v="Fertilizers"/>
    <s v="Fertilizers"/>
    <s v="Others"/>
    <x v="0"/>
    <x v="0"/>
    <b v="0"/>
    <s v="C00"/>
    <s v="TOTAL CPC"/>
    <n v="0"/>
    <n v="0"/>
    <s v="TOTAL MOT"/>
    <n v="-1"/>
    <s v="N/A"/>
    <n v="0"/>
    <b v="0"/>
    <n v="-1"/>
    <s v="N/A"/>
    <n v="0"/>
    <b v="0"/>
    <n v="0"/>
    <b v="0"/>
    <n v="0"/>
    <b v="0"/>
    <s v="643.74"/>
    <m/>
    <s v="643.74"/>
    <n v="0"/>
    <b v="0"/>
    <b v="1"/>
  </r>
  <r>
    <s v="C"/>
    <s v="A"/>
    <n v="20160101"/>
    <n v="2016"/>
    <n v="52"/>
    <x v="6"/>
    <n v="562"/>
    <s v="NER"/>
    <x v="0"/>
    <s v="M"/>
    <s v="Import"/>
    <n v="384"/>
    <s v="CIV"/>
    <x v="6"/>
    <n v="0"/>
    <s v="W00"/>
    <s v="World"/>
    <s v="H4"/>
    <s v="HS"/>
    <b v="1"/>
    <n v="31"/>
    <s v="Fertilizers"/>
    <s v="Fertilizers"/>
    <s v="Others"/>
    <x v="0"/>
    <x v="0"/>
    <b v="0"/>
    <s v="C00"/>
    <s v="TOTAL CPC"/>
    <n v="0"/>
    <n v="0"/>
    <s v="TOTAL MOT"/>
    <n v="-1"/>
    <s v="N/A"/>
    <n v="0"/>
    <b v="0"/>
    <n v="-1"/>
    <s v="N/A"/>
    <n v="0"/>
    <b v="0"/>
    <n v="0"/>
    <b v="1"/>
    <n v="0"/>
    <b v="0"/>
    <s v="131.96"/>
    <m/>
    <s v="131.96"/>
    <n v="0"/>
    <b v="0"/>
    <b v="1"/>
  </r>
  <r>
    <s v="C"/>
    <s v="A"/>
    <n v="20160101"/>
    <n v="2016"/>
    <n v="52"/>
    <x v="6"/>
    <n v="562"/>
    <s v="NER"/>
    <x v="0"/>
    <s v="M"/>
    <s v="Import"/>
    <n v="434"/>
    <s v="LBY"/>
    <x v="42"/>
    <n v="0"/>
    <s v="W00"/>
    <s v="World"/>
    <s v="H4"/>
    <s v="HS"/>
    <b v="1"/>
    <n v="31"/>
    <s v="Fertilizers"/>
    <s v="Fertilizers"/>
    <s v="Others"/>
    <x v="0"/>
    <x v="0"/>
    <b v="0"/>
    <s v="C00"/>
    <s v="TOTAL CPC"/>
    <n v="0"/>
    <n v="0"/>
    <s v="TOTAL MOT"/>
    <n v="-1"/>
    <s v="N/A"/>
    <n v="0"/>
    <b v="0"/>
    <n v="-1"/>
    <s v="N/A"/>
    <n v="0"/>
    <b v="0"/>
    <n v="0"/>
    <b v="0"/>
    <n v="0"/>
    <b v="0"/>
    <s v="379034.98"/>
    <m/>
    <s v="379034.98"/>
    <n v="0"/>
    <b v="0"/>
    <b v="1"/>
  </r>
  <r>
    <s v="C"/>
    <s v="A"/>
    <n v="20160101"/>
    <n v="2016"/>
    <n v="52"/>
    <x v="6"/>
    <n v="562"/>
    <s v="NER"/>
    <x v="0"/>
    <s v="M"/>
    <s v="Import"/>
    <n v="566"/>
    <s v="NGA"/>
    <x v="8"/>
    <n v="0"/>
    <s v="W00"/>
    <s v="World"/>
    <s v="H4"/>
    <s v="HS"/>
    <b v="1"/>
    <n v="31"/>
    <s v="Fertilizers"/>
    <s v="Fertilizers"/>
    <s v="Others"/>
    <x v="0"/>
    <x v="0"/>
    <b v="0"/>
    <s v="C00"/>
    <s v="TOTAL CPC"/>
    <n v="0"/>
    <n v="0"/>
    <s v="TOTAL MOT"/>
    <n v="-1"/>
    <s v="N/A"/>
    <n v="0"/>
    <b v="0"/>
    <n v="-1"/>
    <s v="N/A"/>
    <n v="0"/>
    <b v="0"/>
    <n v="0"/>
    <b v="0"/>
    <n v="0"/>
    <b v="0"/>
    <s v="4382903.55"/>
    <m/>
    <s v="4382903.55"/>
    <n v="0"/>
    <b v="0"/>
    <b v="1"/>
  </r>
  <r>
    <s v="C"/>
    <s v="A"/>
    <n v="20160101"/>
    <n v="2016"/>
    <n v="52"/>
    <x v="6"/>
    <n v="562"/>
    <s v="NER"/>
    <x v="0"/>
    <s v="M"/>
    <s v="Import"/>
    <n v="703"/>
    <s v="SVK"/>
    <x v="68"/>
    <n v="0"/>
    <s v="W00"/>
    <s v="World"/>
    <s v="H4"/>
    <s v="HS"/>
    <b v="1"/>
    <n v="31"/>
    <s v="Fertilizers"/>
    <s v="Fertilizers"/>
    <s v="Others"/>
    <x v="0"/>
    <x v="0"/>
    <b v="0"/>
    <s v="C00"/>
    <s v="TOTAL CPC"/>
    <n v="0"/>
    <n v="0"/>
    <s v="TOTAL MOT"/>
    <n v="-1"/>
    <s v="N/A"/>
    <n v="0"/>
    <b v="0"/>
    <n v="-1"/>
    <s v="N/A"/>
    <n v="0"/>
    <b v="0"/>
    <n v="0"/>
    <b v="0"/>
    <n v="0"/>
    <b v="0"/>
    <s v="68067.2"/>
    <m/>
    <s v="68067.2"/>
    <n v="0"/>
    <b v="0"/>
    <b v="1"/>
  </r>
  <r>
    <s v="C"/>
    <s v="A"/>
    <n v="20160101"/>
    <n v="2016"/>
    <n v="52"/>
    <x v="6"/>
    <n v="562"/>
    <s v="NER"/>
    <x v="0"/>
    <s v="M"/>
    <s v="Import"/>
    <n v="788"/>
    <s v="TUN"/>
    <x v="45"/>
    <n v="0"/>
    <s v="W00"/>
    <s v="World"/>
    <s v="H4"/>
    <s v="HS"/>
    <b v="1"/>
    <n v="31"/>
    <s v="Fertilizers"/>
    <s v="Fertilizers"/>
    <s v="Others"/>
    <x v="0"/>
    <x v="0"/>
    <b v="0"/>
    <s v="C00"/>
    <s v="TOTAL CPC"/>
    <n v="0"/>
    <n v="0"/>
    <s v="TOTAL MOT"/>
    <n v="-1"/>
    <s v="N/A"/>
    <n v="0"/>
    <b v="0"/>
    <n v="-1"/>
    <s v="N/A"/>
    <n v="0"/>
    <b v="0"/>
    <n v="0"/>
    <b v="0"/>
    <n v="0"/>
    <b v="0"/>
    <s v="1664.32"/>
    <m/>
    <s v="1664.32"/>
    <n v="0"/>
    <b v="0"/>
    <b v="1"/>
  </r>
  <r>
    <s v="C"/>
    <s v="A"/>
    <n v="20160101"/>
    <n v="2016"/>
    <n v="52"/>
    <x v="6"/>
    <n v="562"/>
    <s v="NER"/>
    <x v="0"/>
    <s v="M"/>
    <s v="Import"/>
    <n v="826"/>
    <s v="GBR"/>
    <x v="37"/>
    <n v="0"/>
    <s v="W00"/>
    <s v="World"/>
    <s v="H4"/>
    <s v="HS"/>
    <b v="1"/>
    <n v="31"/>
    <s v="Fertilizers"/>
    <s v="Fertilizers"/>
    <s v="Others"/>
    <x v="0"/>
    <x v="0"/>
    <b v="0"/>
    <s v="C00"/>
    <s v="TOTAL CPC"/>
    <n v="0"/>
    <n v="0"/>
    <s v="TOTAL MOT"/>
    <n v="-1"/>
    <s v="N/A"/>
    <n v="0"/>
    <b v="0"/>
    <n v="-1"/>
    <s v="N/A"/>
    <n v="0"/>
    <b v="0"/>
    <n v="0"/>
    <b v="0"/>
    <n v="0"/>
    <b v="0"/>
    <s v="19.52"/>
    <m/>
    <s v="19.52"/>
    <n v="0"/>
    <b v="0"/>
    <b v="1"/>
  </r>
  <r>
    <s v="C"/>
    <s v="A"/>
    <n v="20160101"/>
    <n v="2016"/>
    <n v="52"/>
    <x v="6"/>
    <n v="562"/>
    <s v="NER"/>
    <x v="0"/>
    <s v="M"/>
    <s v="Import"/>
    <n v="854"/>
    <s v="BFA"/>
    <x v="16"/>
    <n v="0"/>
    <s v="W00"/>
    <s v="World"/>
    <s v="H4"/>
    <s v="HS"/>
    <b v="1"/>
    <n v="31"/>
    <s v="Fertilizers"/>
    <s v="Fertilizers"/>
    <s v="Others"/>
    <x v="0"/>
    <x v="0"/>
    <b v="0"/>
    <s v="C00"/>
    <s v="TOTAL CPC"/>
    <n v="0"/>
    <n v="0"/>
    <s v="TOTAL MOT"/>
    <n v="-1"/>
    <s v="N/A"/>
    <n v="0"/>
    <b v="0"/>
    <n v="-1"/>
    <s v="N/A"/>
    <n v="0"/>
    <b v="0"/>
    <n v="0"/>
    <b v="0"/>
    <n v="0"/>
    <b v="0"/>
    <s v="1276457.98"/>
    <m/>
    <s v="1276457.98"/>
    <n v="0"/>
    <b v="0"/>
    <b v="1"/>
  </r>
  <r>
    <s v="C"/>
    <s v="A"/>
    <n v="20160101"/>
    <n v="2016"/>
    <n v="52"/>
    <x v="6"/>
    <n v="180"/>
    <s v="COD"/>
    <x v="1"/>
    <s v="M"/>
    <s v="Import"/>
    <n v="0"/>
    <s v="W00"/>
    <x v="0"/>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14609"/>
    <b v="0"/>
    <n v="8"/>
    <s v="kg"/>
    <n v="14609"/>
    <b v="0"/>
    <n v="14609"/>
    <b v="0"/>
    <n v="0"/>
    <b v="0"/>
    <s v="4986.153"/>
    <n v="0"/>
    <s v="4986.153"/>
    <n v="0"/>
    <b v="0"/>
    <b v="1"/>
  </r>
  <r>
    <s v="C"/>
    <s v="A"/>
    <n v="20160101"/>
    <n v="2016"/>
    <n v="52"/>
    <x v="6"/>
    <n v="180"/>
    <s v="COD"/>
    <x v="1"/>
    <s v="M"/>
    <s v="Import"/>
    <n v="124"/>
    <s v="CAN"/>
    <x v="47"/>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30"/>
    <b v="0"/>
    <n v="8"/>
    <s v="kg"/>
    <n v="30"/>
    <b v="0"/>
    <n v="30"/>
    <b v="0"/>
    <n v="0"/>
    <b v="0"/>
    <s v="846.902"/>
    <n v="0"/>
    <s v="846.902"/>
    <n v="0"/>
    <b v="0"/>
    <b v="1"/>
  </r>
  <r>
    <s v="C"/>
    <s v="A"/>
    <n v="20160101"/>
    <n v="2016"/>
    <n v="52"/>
    <x v="6"/>
    <n v="180"/>
    <s v="COD"/>
    <x v="1"/>
    <s v="M"/>
    <s v="Import"/>
    <n v="156"/>
    <s v="CHN"/>
    <x v="1"/>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2230"/>
    <b v="0"/>
    <n v="8"/>
    <s v="kg"/>
    <n v="2230"/>
    <b v="0"/>
    <n v="2230"/>
    <b v="0"/>
    <n v="0"/>
    <b v="0"/>
    <s v="957.027"/>
    <n v="0"/>
    <s v="957.027"/>
    <n v="0"/>
    <b v="0"/>
    <b v="1"/>
  </r>
  <r>
    <s v="C"/>
    <s v="A"/>
    <n v="20160101"/>
    <n v="2016"/>
    <n v="52"/>
    <x v="6"/>
    <n v="180"/>
    <s v="COD"/>
    <x v="1"/>
    <s v="M"/>
    <s v="Import"/>
    <n v="404"/>
    <s v="KEN"/>
    <x v="22"/>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525"/>
    <b v="0"/>
    <n v="8"/>
    <s v="kg"/>
    <n v="525"/>
    <b v="0"/>
    <n v="525"/>
    <b v="0"/>
    <n v="0"/>
    <b v="0"/>
    <s v="207.067"/>
    <n v="0"/>
    <s v="207.067"/>
    <n v="0"/>
    <b v="0"/>
    <b v="1"/>
  </r>
  <r>
    <s v="C"/>
    <s v="A"/>
    <n v="20160101"/>
    <n v="2016"/>
    <n v="52"/>
    <x v="6"/>
    <n v="180"/>
    <s v="COD"/>
    <x v="1"/>
    <s v="M"/>
    <s v="Import"/>
    <n v="646"/>
    <s v="RWA"/>
    <x v="28"/>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60"/>
    <b v="0"/>
    <n v="8"/>
    <s v="kg"/>
    <n v="60"/>
    <b v="0"/>
    <n v="60"/>
    <b v="0"/>
    <n v="0"/>
    <b v="0"/>
    <s v="31.448"/>
    <n v="0"/>
    <s v="31.448"/>
    <n v="0"/>
    <b v="0"/>
    <b v="1"/>
  </r>
  <r>
    <s v="C"/>
    <s v="A"/>
    <n v="20160101"/>
    <n v="2016"/>
    <n v="52"/>
    <x v="6"/>
    <n v="180"/>
    <s v="COD"/>
    <x v="1"/>
    <s v="M"/>
    <s v="Import"/>
    <n v="710"/>
    <s v="ZAF"/>
    <x v="30"/>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11000"/>
    <b v="0"/>
    <n v="8"/>
    <s v="kg"/>
    <n v="11000"/>
    <b v="0"/>
    <n v="11000"/>
    <b v="0"/>
    <n v="0"/>
    <b v="0"/>
    <s v="2735.076"/>
    <n v="0"/>
    <s v="2735.076"/>
    <n v="0"/>
    <b v="0"/>
    <b v="1"/>
  </r>
  <r>
    <s v="C"/>
    <s v="A"/>
    <n v="20160101"/>
    <n v="2016"/>
    <n v="52"/>
    <x v="6"/>
    <n v="180"/>
    <s v="COD"/>
    <x v="1"/>
    <s v="M"/>
    <s v="Import"/>
    <n v="800"/>
    <s v="UGA"/>
    <x v="34"/>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764"/>
    <b v="0"/>
    <n v="8"/>
    <s v="kg"/>
    <n v="764"/>
    <b v="0"/>
    <n v="764"/>
    <b v="0"/>
    <n v="0"/>
    <b v="0"/>
    <s v="208.634"/>
    <n v="0"/>
    <s v="208.634"/>
    <n v="0"/>
    <b v="0"/>
    <b v="1"/>
  </r>
  <r>
    <s v="C"/>
    <s v="A"/>
    <n v="20160101"/>
    <n v="2016"/>
    <n v="52"/>
    <x v="6"/>
    <n v="562"/>
    <s v="NER"/>
    <x v="0"/>
    <s v="M"/>
    <s v="Import"/>
    <n v="0"/>
    <s v="W00"/>
    <x v="0"/>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4001"/>
    <b v="0"/>
    <n v="8"/>
    <s v="kg"/>
    <n v="4001"/>
    <b v="0"/>
    <n v="4001"/>
    <b v="0"/>
    <n v="0"/>
    <b v="0"/>
    <s v="1023.73"/>
    <m/>
    <s v="1023.73"/>
    <n v="0"/>
    <b v="0"/>
    <b v="1"/>
  </r>
  <r>
    <s v="C"/>
    <s v="A"/>
    <n v="20160101"/>
    <n v="2016"/>
    <n v="52"/>
    <x v="6"/>
    <n v="562"/>
    <s v="NER"/>
    <x v="0"/>
    <s v="M"/>
    <s v="Import"/>
    <n v="156"/>
    <s v="CHN"/>
    <x v="1"/>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1"/>
    <b v="0"/>
    <n v="8"/>
    <s v="kg"/>
    <n v="1"/>
    <b v="0"/>
    <n v="1"/>
    <b v="0"/>
    <n v="0"/>
    <b v="0"/>
    <s v="14.48"/>
    <m/>
    <s v="14.48"/>
    <n v="0"/>
    <b v="0"/>
    <b v="1"/>
  </r>
  <r>
    <s v="C"/>
    <s v="A"/>
    <n v="20160101"/>
    <n v="2016"/>
    <n v="52"/>
    <x v="6"/>
    <n v="562"/>
    <s v="NER"/>
    <x v="0"/>
    <s v="M"/>
    <s v="Import"/>
    <n v="566"/>
    <s v="NGA"/>
    <x v="8"/>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4000"/>
    <b v="0"/>
    <n v="8"/>
    <s v="kg"/>
    <n v="4000"/>
    <b v="0"/>
    <n v="4000"/>
    <b v="0"/>
    <n v="0"/>
    <b v="0"/>
    <s v="1009.25"/>
    <m/>
    <s v="1009.25"/>
    <n v="0"/>
    <b v="0"/>
    <b v="1"/>
  </r>
  <r>
    <s v="C"/>
    <s v="A"/>
    <n v="20160101"/>
    <n v="2016"/>
    <n v="52"/>
    <x v="6"/>
    <n v="180"/>
    <s v="COD"/>
    <x v="1"/>
    <s v="M"/>
    <s v="Import"/>
    <n v="0"/>
    <s v="W00"/>
    <x v="0"/>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14609"/>
    <b v="0"/>
    <n v="8"/>
    <s v="kg"/>
    <n v="14609"/>
    <b v="0"/>
    <n v="14609"/>
    <b v="0"/>
    <n v="0"/>
    <b v="0"/>
    <s v="4986.153"/>
    <n v="0"/>
    <s v="4986.153"/>
    <n v="0"/>
    <b v="0"/>
    <b v="1"/>
  </r>
  <r>
    <s v="C"/>
    <s v="A"/>
    <n v="20160101"/>
    <n v="2016"/>
    <n v="52"/>
    <x v="6"/>
    <n v="180"/>
    <s v="COD"/>
    <x v="1"/>
    <s v="M"/>
    <s v="Import"/>
    <n v="124"/>
    <s v="CAN"/>
    <x v="47"/>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30"/>
    <b v="0"/>
    <n v="8"/>
    <s v="kg"/>
    <n v="30"/>
    <b v="0"/>
    <n v="30"/>
    <b v="0"/>
    <n v="0"/>
    <b v="0"/>
    <s v="846.902"/>
    <n v="0"/>
    <s v="846.902"/>
    <n v="0"/>
    <b v="0"/>
    <b v="1"/>
  </r>
  <r>
    <s v="C"/>
    <s v="A"/>
    <n v="20160101"/>
    <n v="2016"/>
    <n v="52"/>
    <x v="6"/>
    <n v="180"/>
    <s v="COD"/>
    <x v="1"/>
    <s v="M"/>
    <s v="Import"/>
    <n v="156"/>
    <s v="CHN"/>
    <x v="1"/>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2230"/>
    <b v="0"/>
    <n v="8"/>
    <s v="kg"/>
    <n v="2230"/>
    <b v="0"/>
    <n v="2230"/>
    <b v="0"/>
    <n v="0"/>
    <b v="0"/>
    <s v="957.027"/>
    <n v="0"/>
    <s v="957.027"/>
    <n v="0"/>
    <b v="0"/>
    <b v="1"/>
  </r>
  <r>
    <s v="C"/>
    <s v="A"/>
    <n v="20160101"/>
    <n v="2016"/>
    <n v="52"/>
    <x v="6"/>
    <n v="180"/>
    <s v="COD"/>
    <x v="1"/>
    <s v="M"/>
    <s v="Import"/>
    <n v="404"/>
    <s v="KEN"/>
    <x v="22"/>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525"/>
    <b v="0"/>
    <n v="8"/>
    <s v="kg"/>
    <n v="525"/>
    <b v="0"/>
    <n v="525"/>
    <b v="0"/>
    <n v="0"/>
    <b v="0"/>
    <s v="207.067"/>
    <n v="0"/>
    <s v="207.067"/>
    <n v="0"/>
    <b v="0"/>
    <b v="1"/>
  </r>
  <r>
    <s v="C"/>
    <s v="A"/>
    <n v="20160101"/>
    <n v="2016"/>
    <n v="52"/>
    <x v="6"/>
    <n v="180"/>
    <s v="COD"/>
    <x v="1"/>
    <s v="M"/>
    <s v="Import"/>
    <n v="646"/>
    <s v="RWA"/>
    <x v="28"/>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60"/>
    <b v="0"/>
    <n v="8"/>
    <s v="kg"/>
    <n v="60"/>
    <b v="0"/>
    <n v="60"/>
    <b v="0"/>
    <n v="0"/>
    <b v="0"/>
    <s v="31.448"/>
    <n v="0"/>
    <s v="31.448"/>
    <n v="0"/>
    <b v="0"/>
    <b v="1"/>
  </r>
  <r>
    <s v="C"/>
    <s v="A"/>
    <n v="20160101"/>
    <n v="2016"/>
    <n v="52"/>
    <x v="6"/>
    <n v="180"/>
    <s v="COD"/>
    <x v="1"/>
    <s v="M"/>
    <s v="Import"/>
    <n v="710"/>
    <s v="ZAF"/>
    <x v="30"/>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11000"/>
    <b v="0"/>
    <n v="8"/>
    <s v="kg"/>
    <n v="11000"/>
    <b v="0"/>
    <n v="11000"/>
    <b v="0"/>
    <n v="0"/>
    <b v="0"/>
    <s v="2735.076"/>
    <n v="0"/>
    <s v="2735.076"/>
    <n v="0"/>
    <b v="0"/>
    <b v="1"/>
  </r>
  <r>
    <s v="C"/>
    <s v="A"/>
    <n v="20160101"/>
    <n v="2016"/>
    <n v="52"/>
    <x v="6"/>
    <n v="180"/>
    <s v="COD"/>
    <x v="1"/>
    <s v="M"/>
    <s v="Import"/>
    <n v="800"/>
    <s v="UGA"/>
    <x v="34"/>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764"/>
    <b v="0"/>
    <n v="8"/>
    <s v="kg"/>
    <n v="764"/>
    <b v="0"/>
    <n v="764"/>
    <b v="0"/>
    <n v="0"/>
    <b v="0"/>
    <s v="208.634"/>
    <n v="0"/>
    <s v="208.634"/>
    <n v="0"/>
    <b v="0"/>
    <b v="1"/>
  </r>
  <r>
    <s v="C"/>
    <s v="A"/>
    <n v="20160101"/>
    <n v="2016"/>
    <n v="52"/>
    <x v="6"/>
    <n v="562"/>
    <s v="NER"/>
    <x v="0"/>
    <s v="M"/>
    <s v="Import"/>
    <n v="0"/>
    <s v="W00"/>
    <x v="0"/>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4001"/>
    <b v="0"/>
    <n v="8"/>
    <s v="kg"/>
    <n v="4001"/>
    <b v="0"/>
    <n v="4001"/>
    <b v="0"/>
    <n v="0"/>
    <b v="0"/>
    <s v="1023.73"/>
    <m/>
    <s v="1023.73"/>
    <n v="0"/>
    <b v="0"/>
    <b v="1"/>
  </r>
  <r>
    <s v="C"/>
    <s v="A"/>
    <n v="20160101"/>
    <n v="2016"/>
    <n v="52"/>
    <x v="6"/>
    <n v="562"/>
    <s v="NER"/>
    <x v="0"/>
    <s v="M"/>
    <s v="Import"/>
    <n v="156"/>
    <s v="CHN"/>
    <x v="1"/>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1"/>
    <b v="0"/>
    <n v="8"/>
    <s v="kg"/>
    <n v="1"/>
    <b v="0"/>
    <n v="1"/>
    <b v="0"/>
    <n v="0"/>
    <b v="0"/>
    <s v="14.48"/>
    <m/>
    <s v="14.48"/>
    <n v="0"/>
    <b v="1"/>
    <b v="0"/>
  </r>
  <r>
    <s v="C"/>
    <s v="A"/>
    <n v="20160101"/>
    <n v="2016"/>
    <n v="52"/>
    <x v="6"/>
    <n v="562"/>
    <s v="NER"/>
    <x v="0"/>
    <s v="M"/>
    <s v="Import"/>
    <n v="566"/>
    <s v="NGA"/>
    <x v="8"/>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4000"/>
    <b v="0"/>
    <n v="8"/>
    <s v="kg"/>
    <n v="4000"/>
    <b v="0"/>
    <n v="4000"/>
    <b v="0"/>
    <n v="0"/>
    <b v="0"/>
    <s v="1009.25"/>
    <m/>
    <s v="1009.25"/>
    <n v="0"/>
    <b v="1"/>
    <b v="0"/>
  </r>
  <r>
    <s v="C"/>
    <s v="A"/>
    <n v="20160101"/>
    <n v="2016"/>
    <n v="52"/>
    <x v="6"/>
    <n v="180"/>
    <s v="COD"/>
    <x v="1"/>
    <s v="M"/>
    <s v="Import"/>
    <n v="0"/>
    <s v="W00"/>
    <x v="0"/>
    <n v="0"/>
    <s v="W00"/>
    <s v="World"/>
    <s v="H4"/>
    <s v="HS"/>
    <b v="1"/>
    <n v="3102"/>
    <s v="Fertilizers mineral or chemical, nitrogenous"/>
    <s v="N"/>
    <s v="Other N-fertilizers"/>
    <x v="1"/>
    <x v="1"/>
    <b v="0"/>
    <s v="C00"/>
    <s v="TOTAL CPC"/>
    <n v="0"/>
    <n v="0"/>
    <s v="TOTAL MOT"/>
    <n v="8"/>
    <s v="kg"/>
    <n v="32756636"/>
    <b v="0"/>
    <n v="8"/>
    <s v="kg"/>
    <n v="32756636"/>
    <b v="0"/>
    <n v="32756636"/>
    <b v="0"/>
    <n v="0"/>
    <b v="0"/>
    <s v="25381984.77"/>
    <n v="0"/>
    <s v="25381984.77"/>
    <n v="0"/>
    <b v="0"/>
    <b v="1"/>
  </r>
  <r>
    <s v="C"/>
    <s v="A"/>
    <n v="20160101"/>
    <n v="2016"/>
    <n v="52"/>
    <x v="6"/>
    <n v="180"/>
    <s v="COD"/>
    <x v="1"/>
    <s v="M"/>
    <s v="Import"/>
    <n v="24"/>
    <s v="AGO"/>
    <x v="17"/>
    <n v="0"/>
    <s v="W00"/>
    <s v="World"/>
    <s v="H4"/>
    <s v="HS"/>
    <b v="1"/>
    <n v="3102"/>
    <s v="Fertilizers mineral or chemical, nitrogenous"/>
    <s v="N"/>
    <s v="Other N-fertilizers"/>
    <x v="1"/>
    <x v="1"/>
    <b v="0"/>
    <s v="C00"/>
    <s v="TOTAL CPC"/>
    <n v="0"/>
    <n v="0"/>
    <s v="TOTAL MOT"/>
    <n v="8"/>
    <s v="kg"/>
    <n v="1000"/>
    <b v="0"/>
    <n v="8"/>
    <s v="kg"/>
    <n v="1000"/>
    <b v="0"/>
    <n v="1000"/>
    <b v="0"/>
    <n v="0"/>
    <b v="0"/>
    <s v="480.597"/>
    <n v="0"/>
    <s v="480.597"/>
    <n v="0"/>
    <b v="0"/>
    <b v="1"/>
  </r>
  <r>
    <s v="C"/>
    <s v="A"/>
    <n v="20160101"/>
    <n v="2016"/>
    <n v="52"/>
    <x v="6"/>
    <n v="180"/>
    <s v="COD"/>
    <x v="1"/>
    <s v="M"/>
    <s v="Import"/>
    <n v="56"/>
    <s v="BEL"/>
    <x v="18"/>
    <n v="0"/>
    <s v="W00"/>
    <s v="World"/>
    <s v="H4"/>
    <s v="HS"/>
    <b v="1"/>
    <n v="3102"/>
    <s v="Fertilizers mineral or chemical, nitrogenous"/>
    <s v="N"/>
    <s v="Other N-fertilizers"/>
    <x v="1"/>
    <x v="1"/>
    <b v="0"/>
    <s v="C00"/>
    <s v="TOTAL CPC"/>
    <n v="0"/>
    <n v="0"/>
    <s v="TOTAL MOT"/>
    <n v="8"/>
    <s v="kg"/>
    <n v="35113"/>
    <b v="0"/>
    <n v="8"/>
    <s v="kg"/>
    <n v="35113"/>
    <b v="0"/>
    <n v="35113"/>
    <b v="0"/>
    <n v="0"/>
    <b v="0"/>
    <s v="35463.508"/>
    <n v="0"/>
    <s v="35463.508"/>
    <n v="0"/>
    <b v="0"/>
    <b v="1"/>
  </r>
  <r>
    <s v="C"/>
    <s v="A"/>
    <n v="20160101"/>
    <n v="2016"/>
    <n v="52"/>
    <x v="6"/>
    <n v="180"/>
    <s v="COD"/>
    <x v="1"/>
    <s v="M"/>
    <s v="Import"/>
    <n v="112"/>
    <s v="BLR"/>
    <x v="19"/>
    <n v="0"/>
    <s v="W00"/>
    <s v="World"/>
    <s v="H4"/>
    <s v="HS"/>
    <b v="1"/>
    <n v="3102"/>
    <s v="Fertilizers mineral or chemical, nitrogenous"/>
    <s v="N"/>
    <s v="Other N-fertilizers"/>
    <x v="1"/>
    <x v="1"/>
    <b v="0"/>
    <s v="C00"/>
    <s v="TOTAL CPC"/>
    <n v="0"/>
    <n v="0"/>
    <s v="TOTAL MOT"/>
    <n v="8"/>
    <s v="kg"/>
    <n v="421000"/>
    <b v="0"/>
    <n v="8"/>
    <s v="kg"/>
    <n v="421000"/>
    <b v="0"/>
    <n v="421000"/>
    <b v="0"/>
    <n v="0"/>
    <b v="0"/>
    <s v="158829.579"/>
    <n v="0"/>
    <s v="158829.579"/>
    <n v="0"/>
    <b v="0"/>
    <b v="1"/>
  </r>
  <r>
    <s v="C"/>
    <s v="A"/>
    <n v="20160101"/>
    <n v="2016"/>
    <n v="52"/>
    <x v="6"/>
    <n v="180"/>
    <s v="COD"/>
    <x v="1"/>
    <s v="M"/>
    <s v="Import"/>
    <n v="156"/>
    <s v="CHN"/>
    <x v="1"/>
    <n v="0"/>
    <s v="W00"/>
    <s v="World"/>
    <s v="H4"/>
    <s v="HS"/>
    <b v="1"/>
    <n v="3102"/>
    <s v="Fertilizers mineral or chemical, nitrogenous"/>
    <s v="N"/>
    <s v="Other N-fertilizers"/>
    <x v="1"/>
    <x v="1"/>
    <b v="0"/>
    <s v="C00"/>
    <s v="TOTAL CPC"/>
    <n v="0"/>
    <n v="0"/>
    <s v="TOTAL MOT"/>
    <n v="8"/>
    <s v="kg"/>
    <n v="2611555"/>
    <b v="0"/>
    <n v="8"/>
    <s v="kg"/>
    <n v="2611555"/>
    <b v="0"/>
    <n v="2611555"/>
    <b v="0"/>
    <n v="0"/>
    <b v="0"/>
    <s v="1264961.94"/>
    <n v="0"/>
    <s v="1264961.94"/>
    <n v="0"/>
    <b v="0"/>
    <b v="1"/>
  </r>
  <r>
    <s v="C"/>
    <s v="A"/>
    <n v="20160101"/>
    <n v="2016"/>
    <n v="52"/>
    <x v="6"/>
    <n v="180"/>
    <s v="COD"/>
    <x v="1"/>
    <s v="M"/>
    <s v="Import"/>
    <n v="251"/>
    <s v="FRA"/>
    <x v="3"/>
    <n v="0"/>
    <s v="W00"/>
    <s v="World"/>
    <s v="H4"/>
    <s v="HS"/>
    <b v="1"/>
    <n v="3102"/>
    <s v="Fertilizers mineral or chemical, nitrogenous"/>
    <s v="N"/>
    <s v="Other N-fertilizers"/>
    <x v="1"/>
    <x v="1"/>
    <b v="0"/>
    <s v="C00"/>
    <s v="TOTAL CPC"/>
    <n v="0"/>
    <n v="0"/>
    <s v="TOTAL MOT"/>
    <n v="8"/>
    <s v="kg"/>
    <n v="182882"/>
    <b v="0"/>
    <n v="8"/>
    <s v="kg"/>
    <n v="182882"/>
    <b v="0"/>
    <n v="182882"/>
    <b v="0"/>
    <n v="0"/>
    <b v="0"/>
    <s v="146812.749"/>
    <n v="0"/>
    <s v="146812.749"/>
    <n v="0"/>
    <b v="0"/>
    <b v="1"/>
  </r>
  <r>
    <s v="C"/>
    <s v="A"/>
    <n v="20160101"/>
    <n v="2016"/>
    <n v="52"/>
    <x v="6"/>
    <n v="180"/>
    <s v="COD"/>
    <x v="1"/>
    <s v="M"/>
    <s v="Import"/>
    <n v="276"/>
    <s v="DEU"/>
    <x v="4"/>
    <n v="0"/>
    <s v="W00"/>
    <s v="World"/>
    <s v="H4"/>
    <s v="HS"/>
    <b v="1"/>
    <n v="3102"/>
    <s v="Fertilizers mineral or chemical, nitrogenous"/>
    <s v="N"/>
    <s v="Other N-fertilizers"/>
    <x v="1"/>
    <x v="1"/>
    <b v="0"/>
    <s v="C00"/>
    <s v="TOTAL CPC"/>
    <n v="0"/>
    <n v="0"/>
    <s v="TOTAL MOT"/>
    <n v="8"/>
    <s v="kg"/>
    <n v="5501"/>
    <b v="0"/>
    <n v="8"/>
    <s v="kg"/>
    <n v="5501"/>
    <b v="0"/>
    <n v="5501"/>
    <b v="0"/>
    <n v="0"/>
    <b v="0"/>
    <s v="11463.406"/>
    <n v="0"/>
    <s v="11463.406"/>
    <n v="0"/>
    <b v="0"/>
    <b v="1"/>
  </r>
  <r>
    <s v="C"/>
    <s v="A"/>
    <n v="20160101"/>
    <n v="2016"/>
    <n v="52"/>
    <x v="6"/>
    <n v="180"/>
    <s v="COD"/>
    <x v="1"/>
    <s v="M"/>
    <s v="Import"/>
    <n v="404"/>
    <s v="KEN"/>
    <x v="22"/>
    <n v="0"/>
    <s v="W00"/>
    <s v="World"/>
    <s v="H4"/>
    <s v="HS"/>
    <b v="1"/>
    <n v="3102"/>
    <s v="Fertilizers mineral or chemical, nitrogenous"/>
    <s v="N"/>
    <s v="Other N-fertilizers"/>
    <x v="1"/>
    <x v="1"/>
    <b v="0"/>
    <s v="C00"/>
    <s v="TOTAL CPC"/>
    <n v="0"/>
    <n v="0"/>
    <s v="TOTAL MOT"/>
    <n v="8"/>
    <s v="kg"/>
    <n v="500"/>
    <b v="0"/>
    <n v="8"/>
    <s v="kg"/>
    <n v="500"/>
    <b v="0"/>
    <n v="500"/>
    <b v="0"/>
    <n v="0"/>
    <b v="0"/>
    <s v="682.78"/>
    <n v="0"/>
    <s v="682.78"/>
    <n v="0"/>
    <b v="0"/>
    <b v="1"/>
  </r>
  <r>
    <s v="C"/>
    <s v="A"/>
    <n v="20160101"/>
    <n v="2016"/>
    <n v="52"/>
    <x v="6"/>
    <n v="180"/>
    <s v="COD"/>
    <x v="1"/>
    <s v="M"/>
    <s v="Import"/>
    <n v="410"/>
    <s v="KOR"/>
    <x v="66"/>
    <n v="0"/>
    <s v="W00"/>
    <s v="World"/>
    <s v="H4"/>
    <s v="HS"/>
    <b v="1"/>
    <n v="3102"/>
    <s v="Fertilizers mineral or chemical, nitrogenous"/>
    <s v="N"/>
    <s v="Other N-fertilizers"/>
    <x v="1"/>
    <x v="1"/>
    <b v="0"/>
    <s v="C00"/>
    <s v="TOTAL CPC"/>
    <n v="0"/>
    <n v="0"/>
    <s v="TOTAL MOT"/>
    <n v="8"/>
    <s v="kg"/>
    <n v="560"/>
    <b v="0"/>
    <n v="8"/>
    <s v="kg"/>
    <n v="560"/>
    <b v="0"/>
    <n v="560"/>
    <b v="0"/>
    <n v="0"/>
    <b v="0"/>
    <s v="3957.051"/>
    <n v="0"/>
    <s v="3957.051"/>
    <n v="0"/>
    <b v="0"/>
    <b v="1"/>
  </r>
  <r>
    <s v="C"/>
    <s v="A"/>
    <n v="20160101"/>
    <n v="2016"/>
    <n v="52"/>
    <x v="6"/>
    <n v="180"/>
    <s v="COD"/>
    <x v="1"/>
    <s v="M"/>
    <s v="Import"/>
    <n v="554"/>
    <s v="NZL"/>
    <x v="59"/>
    <n v="0"/>
    <s v="W00"/>
    <s v="World"/>
    <s v="H4"/>
    <s v="HS"/>
    <b v="1"/>
    <n v="3102"/>
    <s v="Fertilizers mineral or chemical, nitrogenous"/>
    <s v="N"/>
    <s v="Other N-fertilizers"/>
    <x v="1"/>
    <x v="1"/>
    <b v="0"/>
    <s v="C00"/>
    <s v="TOTAL CPC"/>
    <n v="0"/>
    <n v="0"/>
    <s v="TOTAL MOT"/>
    <n v="8"/>
    <s v="kg"/>
    <n v="39"/>
    <b v="0"/>
    <n v="8"/>
    <s v="kg"/>
    <n v="39"/>
    <b v="0"/>
    <n v="39"/>
    <b v="0"/>
    <n v="0"/>
    <b v="0"/>
    <s v="129.295"/>
    <n v="0"/>
    <s v="129.295"/>
    <n v="0"/>
    <b v="0"/>
    <b v="1"/>
  </r>
  <r>
    <s v="C"/>
    <s v="A"/>
    <n v="20160101"/>
    <n v="2016"/>
    <n v="52"/>
    <x v="6"/>
    <n v="180"/>
    <s v="COD"/>
    <x v="1"/>
    <s v="M"/>
    <s v="Import"/>
    <n v="643"/>
    <s v="RUS"/>
    <x v="9"/>
    <n v="0"/>
    <s v="W00"/>
    <s v="World"/>
    <s v="H4"/>
    <s v="HS"/>
    <b v="1"/>
    <n v="3102"/>
    <s v="Fertilizers mineral or chemical, nitrogenous"/>
    <s v="N"/>
    <s v="Other N-fertilizers"/>
    <x v="1"/>
    <x v="1"/>
    <b v="0"/>
    <s v="C00"/>
    <s v="TOTAL CPC"/>
    <n v="0"/>
    <n v="0"/>
    <s v="TOTAL MOT"/>
    <n v="8"/>
    <s v="kg"/>
    <n v="4029008"/>
    <b v="0"/>
    <n v="8"/>
    <s v="kg"/>
    <n v="4029008"/>
    <b v="0"/>
    <n v="4029008"/>
    <b v="0"/>
    <n v="0"/>
    <b v="0"/>
    <s v="4564886.865"/>
    <n v="0"/>
    <s v="4564886.865"/>
    <n v="0"/>
    <b v="0"/>
    <b v="1"/>
  </r>
  <r>
    <s v="C"/>
    <s v="A"/>
    <n v="20160101"/>
    <n v="2016"/>
    <n v="52"/>
    <x v="6"/>
    <n v="180"/>
    <s v="COD"/>
    <x v="1"/>
    <s v="M"/>
    <s v="Import"/>
    <n v="682"/>
    <s v="SAU"/>
    <x v="48"/>
    <n v="0"/>
    <s v="W00"/>
    <s v="World"/>
    <s v="H4"/>
    <s v="HS"/>
    <b v="1"/>
    <n v="3102"/>
    <s v="Fertilizers mineral or chemical, nitrogenous"/>
    <s v="N"/>
    <s v="Other N-fertilizers"/>
    <x v="1"/>
    <x v="1"/>
    <b v="0"/>
    <s v="C00"/>
    <s v="TOTAL CPC"/>
    <n v="0"/>
    <n v="0"/>
    <s v="TOTAL MOT"/>
    <n v="8"/>
    <s v="kg"/>
    <n v="86500"/>
    <b v="0"/>
    <n v="8"/>
    <s v="kg"/>
    <n v="86500"/>
    <b v="0"/>
    <n v="86500"/>
    <b v="0"/>
    <n v="0"/>
    <b v="0"/>
    <s v="46588.999"/>
    <n v="0"/>
    <s v="46588.999"/>
    <n v="0"/>
    <b v="0"/>
    <b v="1"/>
  </r>
  <r>
    <s v="C"/>
    <s v="A"/>
    <n v="20160101"/>
    <n v="2016"/>
    <n v="52"/>
    <x v="6"/>
    <n v="180"/>
    <s v="COD"/>
    <x v="1"/>
    <s v="M"/>
    <s v="Import"/>
    <n v="699"/>
    <s v="IND"/>
    <x v="11"/>
    <n v="0"/>
    <s v="W00"/>
    <s v="World"/>
    <s v="H4"/>
    <s v="HS"/>
    <b v="1"/>
    <n v="3102"/>
    <s v="Fertilizers mineral or chemical, nitrogenous"/>
    <s v="N"/>
    <s v="Other N-fertilizers"/>
    <x v="1"/>
    <x v="1"/>
    <b v="0"/>
    <s v="C00"/>
    <s v="TOTAL CPC"/>
    <n v="0"/>
    <n v="0"/>
    <s v="TOTAL MOT"/>
    <n v="8"/>
    <s v="kg"/>
    <n v="106272"/>
    <b v="0"/>
    <n v="8"/>
    <s v="kg"/>
    <n v="106272"/>
    <b v="0"/>
    <n v="106272"/>
    <b v="0"/>
    <n v="0"/>
    <b v="0"/>
    <s v="99844.152"/>
    <n v="0"/>
    <s v="99844.152"/>
    <n v="0"/>
    <b v="0"/>
    <b v="1"/>
  </r>
  <r>
    <s v="C"/>
    <s v="A"/>
    <n v="20160101"/>
    <n v="2016"/>
    <n v="52"/>
    <x v="6"/>
    <n v="180"/>
    <s v="COD"/>
    <x v="1"/>
    <s v="M"/>
    <s v="Import"/>
    <n v="710"/>
    <s v="ZAF"/>
    <x v="30"/>
    <n v="0"/>
    <s v="W00"/>
    <s v="World"/>
    <s v="H4"/>
    <s v="HS"/>
    <b v="1"/>
    <n v="3102"/>
    <s v="Fertilizers mineral or chemical, nitrogenous"/>
    <s v="N"/>
    <s v="Other N-fertilizers"/>
    <x v="1"/>
    <x v="1"/>
    <b v="0"/>
    <s v="C00"/>
    <s v="TOTAL CPC"/>
    <n v="0"/>
    <n v="0"/>
    <s v="TOTAL MOT"/>
    <n v="8"/>
    <s v="kg"/>
    <n v="22252929"/>
    <b v="0"/>
    <n v="8"/>
    <s v="kg"/>
    <n v="22252929"/>
    <b v="0"/>
    <n v="22252929"/>
    <b v="0"/>
    <n v="0"/>
    <b v="0"/>
    <s v="15533601.758"/>
    <n v="0"/>
    <s v="15533601.758"/>
    <n v="0"/>
    <b v="0"/>
    <b v="1"/>
  </r>
  <r>
    <s v="C"/>
    <s v="A"/>
    <n v="20160101"/>
    <n v="2016"/>
    <n v="52"/>
    <x v="6"/>
    <n v="180"/>
    <s v="COD"/>
    <x v="1"/>
    <s v="M"/>
    <s v="Import"/>
    <n v="752"/>
    <s v="SWE"/>
    <x v="13"/>
    <n v="0"/>
    <s v="W00"/>
    <s v="World"/>
    <s v="H4"/>
    <s v="HS"/>
    <b v="1"/>
    <n v="3102"/>
    <s v="Fertilizers mineral or chemical, nitrogenous"/>
    <s v="N"/>
    <s v="Other N-fertilizers"/>
    <x v="1"/>
    <x v="1"/>
    <b v="0"/>
    <s v="C00"/>
    <s v="TOTAL CPC"/>
    <n v="0"/>
    <n v="0"/>
    <s v="TOTAL MOT"/>
    <n v="8"/>
    <s v="kg"/>
    <n v="1450500"/>
    <b v="0"/>
    <n v="8"/>
    <s v="kg"/>
    <n v="1450500"/>
    <b v="0"/>
    <n v="1450500"/>
    <b v="0"/>
    <n v="0"/>
    <b v="0"/>
    <s v="2174201.286"/>
    <n v="0"/>
    <s v="2174201.286"/>
    <n v="0"/>
    <b v="0"/>
    <b v="1"/>
  </r>
  <r>
    <s v="C"/>
    <s v="A"/>
    <n v="20160101"/>
    <n v="2016"/>
    <n v="52"/>
    <x v="6"/>
    <n v="180"/>
    <s v="COD"/>
    <x v="1"/>
    <s v="M"/>
    <s v="Import"/>
    <n v="757"/>
    <s v="CHE"/>
    <x v="31"/>
    <n v="0"/>
    <s v="W00"/>
    <s v="World"/>
    <s v="H4"/>
    <s v="HS"/>
    <b v="1"/>
    <n v="3102"/>
    <s v="Fertilizers mineral or chemical, nitrogenous"/>
    <s v="N"/>
    <s v="Other N-fertilizers"/>
    <x v="1"/>
    <x v="1"/>
    <b v="0"/>
    <s v="C00"/>
    <s v="TOTAL CPC"/>
    <n v="0"/>
    <n v="0"/>
    <s v="TOTAL MOT"/>
    <n v="8"/>
    <s v="kg"/>
    <n v="9000"/>
    <b v="0"/>
    <n v="8"/>
    <s v="kg"/>
    <n v="9000"/>
    <b v="0"/>
    <n v="9000"/>
    <b v="0"/>
    <n v="0"/>
    <b v="0"/>
    <s v="5443.447"/>
    <n v="0"/>
    <s v="5443.447"/>
    <n v="0"/>
    <b v="0"/>
    <b v="1"/>
  </r>
  <r>
    <s v="C"/>
    <s v="A"/>
    <n v="20160101"/>
    <n v="2016"/>
    <n v="52"/>
    <x v="6"/>
    <n v="180"/>
    <s v="COD"/>
    <x v="1"/>
    <s v="M"/>
    <s v="Import"/>
    <n v="784"/>
    <s v="ARE"/>
    <x v="32"/>
    <n v="0"/>
    <s v="W00"/>
    <s v="World"/>
    <s v="H4"/>
    <s v="HS"/>
    <b v="1"/>
    <n v="3102"/>
    <s v="Fertilizers mineral or chemical, nitrogenous"/>
    <s v="N"/>
    <s v="Other N-fertilizers"/>
    <x v="1"/>
    <x v="1"/>
    <b v="0"/>
    <s v="C00"/>
    <s v="TOTAL CPC"/>
    <n v="0"/>
    <n v="0"/>
    <s v="TOTAL MOT"/>
    <n v="8"/>
    <s v="kg"/>
    <n v="300"/>
    <b v="0"/>
    <n v="8"/>
    <s v="kg"/>
    <n v="300"/>
    <b v="0"/>
    <n v="300"/>
    <b v="0"/>
    <n v="0"/>
    <b v="0"/>
    <s v="4764.802"/>
    <n v="0"/>
    <s v="4764.802"/>
    <n v="0"/>
    <b v="0"/>
    <b v="1"/>
  </r>
  <r>
    <s v="C"/>
    <s v="A"/>
    <n v="20160101"/>
    <n v="2016"/>
    <n v="52"/>
    <x v="6"/>
    <n v="180"/>
    <s v="COD"/>
    <x v="1"/>
    <s v="M"/>
    <s v="Import"/>
    <n v="800"/>
    <s v="UGA"/>
    <x v="34"/>
    <n v="0"/>
    <s v="W00"/>
    <s v="World"/>
    <s v="H4"/>
    <s v="HS"/>
    <b v="1"/>
    <n v="3102"/>
    <s v="Fertilizers mineral or chemical, nitrogenous"/>
    <s v="N"/>
    <s v="Other N-fertilizers"/>
    <x v="1"/>
    <x v="1"/>
    <b v="0"/>
    <s v="C00"/>
    <s v="TOTAL CPC"/>
    <n v="0"/>
    <n v="0"/>
    <s v="TOTAL MOT"/>
    <n v="8"/>
    <s v="kg"/>
    <n v="13740"/>
    <b v="0"/>
    <n v="8"/>
    <s v="kg"/>
    <n v="13740"/>
    <b v="0"/>
    <n v="13740"/>
    <b v="0"/>
    <n v="0"/>
    <b v="0"/>
    <s v="15907.062"/>
    <n v="0"/>
    <s v="15907.062"/>
    <n v="0"/>
    <b v="0"/>
    <b v="1"/>
  </r>
  <r>
    <s v="C"/>
    <s v="A"/>
    <n v="20160101"/>
    <n v="2016"/>
    <n v="52"/>
    <x v="6"/>
    <n v="180"/>
    <s v="COD"/>
    <x v="1"/>
    <s v="M"/>
    <s v="Import"/>
    <n v="804"/>
    <s v="UKR"/>
    <x v="35"/>
    <n v="0"/>
    <s v="W00"/>
    <s v="World"/>
    <s v="H4"/>
    <s v="HS"/>
    <b v="1"/>
    <n v="3102"/>
    <s v="Fertilizers mineral or chemical, nitrogenous"/>
    <s v="N"/>
    <s v="Other N-fertilizers"/>
    <x v="1"/>
    <x v="1"/>
    <b v="0"/>
    <s v="C00"/>
    <s v="TOTAL CPC"/>
    <n v="0"/>
    <n v="0"/>
    <s v="TOTAL MOT"/>
    <n v="8"/>
    <s v="kg"/>
    <n v="30000"/>
    <b v="0"/>
    <n v="8"/>
    <s v="kg"/>
    <n v="30000"/>
    <b v="0"/>
    <n v="30000"/>
    <b v="0"/>
    <n v="0"/>
    <b v="0"/>
    <s v="22626.889"/>
    <n v="0"/>
    <s v="22626.889"/>
    <n v="0"/>
    <b v="0"/>
    <b v="1"/>
  </r>
  <r>
    <s v="C"/>
    <s v="A"/>
    <n v="20160101"/>
    <n v="2016"/>
    <n v="52"/>
    <x v="6"/>
    <n v="180"/>
    <s v="COD"/>
    <x v="1"/>
    <s v="M"/>
    <s v="Import"/>
    <n v="826"/>
    <s v="GBR"/>
    <x v="37"/>
    <n v="0"/>
    <s v="W00"/>
    <s v="World"/>
    <s v="H4"/>
    <s v="HS"/>
    <b v="1"/>
    <n v="3102"/>
    <s v="Fertilizers mineral or chemical, nitrogenous"/>
    <s v="N"/>
    <s v="Other N-fertilizers"/>
    <x v="1"/>
    <x v="1"/>
    <b v="0"/>
    <s v="C00"/>
    <s v="TOTAL CPC"/>
    <n v="0"/>
    <n v="0"/>
    <s v="TOTAL MOT"/>
    <n v="8"/>
    <s v="kg"/>
    <n v="1042"/>
    <b v="0"/>
    <n v="8"/>
    <s v="kg"/>
    <n v="1042"/>
    <b v="0"/>
    <n v="1042"/>
    <b v="0"/>
    <n v="0"/>
    <b v="0"/>
    <s v="2324.444"/>
    <n v="0"/>
    <s v="2324.444"/>
    <n v="0"/>
    <b v="0"/>
    <b v="1"/>
  </r>
  <r>
    <s v="C"/>
    <s v="A"/>
    <n v="20160101"/>
    <n v="2016"/>
    <n v="52"/>
    <x v="6"/>
    <n v="180"/>
    <s v="COD"/>
    <x v="1"/>
    <s v="M"/>
    <s v="Import"/>
    <n v="834"/>
    <s v="TZA"/>
    <x v="38"/>
    <n v="0"/>
    <s v="W00"/>
    <s v="World"/>
    <s v="H4"/>
    <s v="HS"/>
    <b v="1"/>
    <n v="3102"/>
    <s v="Fertilizers mineral or chemical, nitrogenous"/>
    <s v="N"/>
    <s v="Other N-fertilizers"/>
    <x v="1"/>
    <x v="1"/>
    <b v="0"/>
    <s v="C00"/>
    <s v="TOTAL CPC"/>
    <n v="0"/>
    <n v="0"/>
    <s v="TOTAL MOT"/>
    <n v="8"/>
    <s v="kg"/>
    <n v="10125"/>
    <b v="0"/>
    <n v="8"/>
    <s v="kg"/>
    <n v="10125"/>
    <b v="0"/>
    <n v="10125"/>
    <b v="0"/>
    <n v="0"/>
    <b v="0"/>
    <s v="39634.999"/>
    <n v="0"/>
    <s v="39634.999"/>
    <n v="0"/>
    <b v="0"/>
    <b v="1"/>
  </r>
  <r>
    <s v="C"/>
    <s v="A"/>
    <n v="20160101"/>
    <n v="2016"/>
    <n v="52"/>
    <x v="6"/>
    <n v="180"/>
    <s v="COD"/>
    <x v="1"/>
    <s v="M"/>
    <s v="Import"/>
    <n v="842"/>
    <s v="USA"/>
    <x v="15"/>
    <n v="0"/>
    <s v="W00"/>
    <s v="World"/>
    <s v="H4"/>
    <s v="HS"/>
    <b v="1"/>
    <n v="3102"/>
    <s v="Fertilizers mineral or chemical, nitrogenous"/>
    <s v="N"/>
    <s v="Other N-fertilizers"/>
    <x v="1"/>
    <x v="1"/>
    <b v="0"/>
    <s v="C00"/>
    <s v="TOTAL CPC"/>
    <n v="0"/>
    <n v="0"/>
    <s v="TOTAL MOT"/>
    <n v="8"/>
    <s v="kg"/>
    <n v="530"/>
    <b v="0"/>
    <n v="8"/>
    <s v="kg"/>
    <n v="530"/>
    <b v="0"/>
    <n v="530"/>
    <b v="0"/>
    <n v="0"/>
    <b v="0"/>
    <s v="1891.316"/>
    <n v="0"/>
    <s v="1891.316"/>
    <n v="0"/>
    <b v="0"/>
    <b v="1"/>
  </r>
  <r>
    <s v="C"/>
    <s v="A"/>
    <n v="20160101"/>
    <n v="2016"/>
    <n v="52"/>
    <x v="6"/>
    <n v="180"/>
    <s v="COD"/>
    <x v="1"/>
    <s v="M"/>
    <s v="Import"/>
    <n v="894"/>
    <s v="ZMB"/>
    <x v="39"/>
    <n v="0"/>
    <s v="W00"/>
    <s v="World"/>
    <s v="H4"/>
    <s v="HS"/>
    <b v="1"/>
    <n v="3102"/>
    <s v="Fertilizers mineral or chemical, nitrogenous"/>
    <s v="N"/>
    <s v="Other N-fertilizers"/>
    <x v="1"/>
    <x v="1"/>
    <b v="0"/>
    <s v="C00"/>
    <s v="TOTAL CPC"/>
    <n v="0"/>
    <n v="0"/>
    <s v="TOTAL MOT"/>
    <n v="8"/>
    <s v="kg"/>
    <n v="1508540"/>
    <b v="0"/>
    <n v="8"/>
    <s v="kg"/>
    <n v="1508540"/>
    <b v="0"/>
    <n v="1508540"/>
    <b v="0"/>
    <n v="0"/>
    <b v="0"/>
    <s v="1247487.845"/>
    <n v="0"/>
    <s v="1247487.845"/>
    <n v="0"/>
    <b v="0"/>
    <b v="1"/>
  </r>
  <r>
    <s v="C"/>
    <s v="A"/>
    <n v="20160101"/>
    <n v="2016"/>
    <n v="52"/>
    <x v="6"/>
    <n v="562"/>
    <s v="NER"/>
    <x v="0"/>
    <s v="M"/>
    <s v="Import"/>
    <n v="0"/>
    <s v="W00"/>
    <x v="0"/>
    <n v="0"/>
    <s v="W00"/>
    <s v="World"/>
    <s v="H4"/>
    <s v="HS"/>
    <b v="1"/>
    <n v="3102"/>
    <s v="Fertilizers mineral or chemical, nitrogenous"/>
    <s v="N"/>
    <s v="Other N-fertilizers"/>
    <x v="1"/>
    <x v="1"/>
    <b v="0"/>
    <s v="C00"/>
    <s v="TOTAL CPC"/>
    <n v="0"/>
    <n v="0"/>
    <s v="TOTAL MOT"/>
    <n v="-1"/>
    <s v="N/A"/>
    <n v="0"/>
    <b v="1"/>
    <n v="-1"/>
    <s v="N/A"/>
    <n v="0"/>
    <b v="0"/>
    <s v="14282300.228"/>
    <b v="1"/>
    <n v="0"/>
    <b v="0"/>
    <s v="9907026.2"/>
    <m/>
    <s v="9907026.2"/>
    <n v="0"/>
    <b v="0"/>
    <b v="1"/>
  </r>
  <r>
    <s v="C"/>
    <s v="A"/>
    <n v="20160101"/>
    <n v="2016"/>
    <n v="52"/>
    <x v="6"/>
    <n v="562"/>
    <s v="NER"/>
    <x v="0"/>
    <s v="M"/>
    <s v="Import"/>
    <n v="12"/>
    <s v="DZA"/>
    <x v="67"/>
    <n v="0"/>
    <s v="W00"/>
    <s v="World"/>
    <s v="H4"/>
    <s v="HS"/>
    <b v="1"/>
    <n v="3102"/>
    <s v="Fertilizers mineral or chemical, nitrogenous"/>
    <s v="N"/>
    <s v="Other N-fertilizers"/>
    <x v="1"/>
    <x v="1"/>
    <b v="0"/>
    <s v="C00"/>
    <s v="TOTAL CPC"/>
    <n v="0"/>
    <n v="0"/>
    <s v="TOTAL MOT"/>
    <n v="8"/>
    <s v="kg"/>
    <n v="38580"/>
    <b v="0"/>
    <n v="8"/>
    <s v="kg"/>
    <n v="38580"/>
    <b v="0"/>
    <n v="38580"/>
    <b v="0"/>
    <n v="0"/>
    <b v="0"/>
    <s v="283483.43"/>
    <m/>
    <s v="283483.43"/>
    <n v="0"/>
    <b v="0"/>
    <b v="1"/>
  </r>
  <r>
    <s v="C"/>
    <s v="A"/>
    <n v="20160101"/>
    <n v="2016"/>
    <n v="52"/>
    <x v="6"/>
    <n v="562"/>
    <s v="NER"/>
    <x v="0"/>
    <s v="M"/>
    <s v="Import"/>
    <n v="251"/>
    <s v="FRA"/>
    <x v="3"/>
    <n v="0"/>
    <s v="W00"/>
    <s v="World"/>
    <s v="H4"/>
    <s v="HS"/>
    <b v="1"/>
    <n v="3102"/>
    <s v="Fertilizers mineral or chemical, nitrogenous"/>
    <s v="N"/>
    <s v="Other N-fertilizers"/>
    <x v="1"/>
    <x v="1"/>
    <b v="0"/>
    <s v="C00"/>
    <s v="TOTAL CPC"/>
    <n v="0"/>
    <n v="0"/>
    <s v="TOTAL MOT"/>
    <n v="8"/>
    <s v="kg"/>
    <n v="772746"/>
    <b v="0"/>
    <n v="8"/>
    <s v="kg"/>
    <n v="772746"/>
    <b v="0"/>
    <n v="772746"/>
    <b v="0"/>
    <n v="0"/>
    <b v="0"/>
    <s v="4295577.56"/>
    <m/>
    <s v="4295577.56"/>
    <n v="0"/>
    <b v="0"/>
    <b v="1"/>
  </r>
  <r>
    <s v="C"/>
    <s v="A"/>
    <n v="20160101"/>
    <n v="2016"/>
    <n v="52"/>
    <x v="6"/>
    <n v="562"/>
    <s v="NER"/>
    <x v="0"/>
    <s v="M"/>
    <s v="Import"/>
    <n v="276"/>
    <s v="DEU"/>
    <x v="4"/>
    <n v="0"/>
    <s v="W00"/>
    <s v="World"/>
    <s v="H4"/>
    <s v="HS"/>
    <b v="1"/>
    <n v="3102"/>
    <s v="Fertilizers mineral or chemical, nitrogenous"/>
    <s v="N"/>
    <s v="Other N-fertilizers"/>
    <x v="1"/>
    <x v="1"/>
    <b v="0"/>
    <s v="C00"/>
    <s v="TOTAL CPC"/>
    <n v="0"/>
    <n v="0"/>
    <s v="TOTAL MOT"/>
    <n v="8"/>
    <s v="kg"/>
    <n v="1"/>
    <b v="0"/>
    <n v="8"/>
    <s v="kg"/>
    <n v="1"/>
    <b v="0"/>
    <n v="1"/>
    <b v="0"/>
    <n v="0"/>
    <b v="0"/>
    <s v="643.74"/>
    <m/>
    <s v="643.74"/>
    <n v="0"/>
    <b v="0"/>
    <b v="1"/>
  </r>
  <r>
    <s v="C"/>
    <s v="A"/>
    <n v="20160101"/>
    <n v="2016"/>
    <n v="52"/>
    <x v="6"/>
    <n v="562"/>
    <s v="NER"/>
    <x v="0"/>
    <s v="M"/>
    <s v="Import"/>
    <n v="384"/>
    <s v="CIV"/>
    <x v="6"/>
    <n v="0"/>
    <s v="W00"/>
    <s v="World"/>
    <s v="H4"/>
    <s v="HS"/>
    <b v="1"/>
    <n v="3102"/>
    <s v="Fertilizers mineral or chemical, nitrogenous"/>
    <s v="N"/>
    <s v="Other N-fertilizers"/>
    <x v="1"/>
    <x v="1"/>
    <b v="0"/>
    <s v="C00"/>
    <s v="TOTAL CPC"/>
    <n v="0"/>
    <n v="0"/>
    <s v="TOTAL MOT"/>
    <n v="-1"/>
    <s v="N/A"/>
    <n v="0"/>
    <b v="1"/>
    <n v="-1"/>
    <s v="N/A"/>
    <n v="0"/>
    <b v="0"/>
    <s v="334.228"/>
    <b v="1"/>
    <n v="0"/>
    <b v="0"/>
    <s v="131.96"/>
    <m/>
    <s v="131.96"/>
    <n v="0"/>
    <b v="0"/>
    <b v="1"/>
  </r>
  <r>
    <s v="C"/>
    <s v="A"/>
    <n v="20160101"/>
    <n v="2016"/>
    <n v="52"/>
    <x v="6"/>
    <n v="562"/>
    <s v="NER"/>
    <x v="0"/>
    <s v="M"/>
    <s v="Import"/>
    <n v="434"/>
    <s v="LBY"/>
    <x v="42"/>
    <n v="0"/>
    <s v="W00"/>
    <s v="World"/>
    <s v="H4"/>
    <s v="HS"/>
    <b v="1"/>
    <n v="3102"/>
    <s v="Fertilizers mineral or chemical, nitrogenous"/>
    <s v="N"/>
    <s v="Other N-fertilizers"/>
    <x v="1"/>
    <x v="1"/>
    <b v="0"/>
    <s v="C00"/>
    <s v="TOTAL CPC"/>
    <n v="0"/>
    <n v="0"/>
    <s v="TOTAL MOT"/>
    <n v="8"/>
    <s v="kg"/>
    <n v="838000"/>
    <b v="0"/>
    <n v="8"/>
    <s v="kg"/>
    <n v="838000"/>
    <b v="0"/>
    <n v="838000"/>
    <b v="0"/>
    <n v="0"/>
    <b v="0"/>
    <s v="379034.98"/>
    <m/>
    <s v="379034.98"/>
    <n v="0"/>
    <b v="0"/>
    <b v="1"/>
  </r>
  <r>
    <s v="C"/>
    <s v="A"/>
    <n v="20160101"/>
    <n v="2016"/>
    <n v="52"/>
    <x v="6"/>
    <n v="562"/>
    <s v="NER"/>
    <x v="0"/>
    <s v="M"/>
    <s v="Import"/>
    <n v="566"/>
    <s v="NGA"/>
    <x v="8"/>
    <n v="0"/>
    <s v="W00"/>
    <s v="World"/>
    <s v="H4"/>
    <s v="HS"/>
    <b v="1"/>
    <n v="3102"/>
    <s v="Fertilizers mineral or chemical, nitrogenous"/>
    <s v="N"/>
    <s v="Other N-fertilizers"/>
    <x v="1"/>
    <x v="1"/>
    <b v="0"/>
    <s v="C00"/>
    <s v="TOTAL CPC"/>
    <n v="0"/>
    <n v="0"/>
    <s v="TOTAL MOT"/>
    <n v="8"/>
    <s v="kg"/>
    <n v="10535357"/>
    <b v="0"/>
    <n v="8"/>
    <s v="kg"/>
    <n v="10535357"/>
    <b v="0"/>
    <n v="10535357"/>
    <b v="0"/>
    <n v="0"/>
    <b v="0"/>
    <s v="3673258.98"/>
    <m/>
    <s v="3673258.98"/>
    <n v="0"/>
    <b v="0"/>
    <b v="1"/>
  </r>
  <r>
    <s v="C"/>
    <s v="A"/>
    <n v="20160101"/>
    <n v="2016"/>
    <n v="52"/>
    <x v="6"/>
    <n v="562"/>
    <s v="NER"/>
    <x v="0"/>
    <s v="M"/>
    <s v="Import"/>
    <n v="788"/>
    <s v="TUN"/>
    <x v="45"/>
    <n v="0"/>
    <s v="W00"/>
    <s v="World"/>
    <s v="H4"/>
    <s v="HS"/>
    <b v="1"/>
    <n v="3102"/>
    <s v="Fertilizers mineral or chemical, nitrogenous"/>
    <s v="N"/>
    <s v="Other N-fertilizers"/>
    <x v="1"/>
    <x v="1"/>
    <b v="0"/>
    <s v="C00"/>
    <s v="TOTAL CPC"/>
    <n v="0"/>
    <n v="0"/>
    <s v="TOTAL MOT"/>
    <n v="8"/>
    <s v="kg"/>
    <n v="281"/>
    <b v="0"/>
    <n v="8"/>
    <s v="kg"/>
    <n v="281"/>
    <b v="0"/>
    <n v="281"/>
    <b v="0"/>
    <n v="0"/>
    <b v="0"/>
    <s v="1664.32"/>
    <m/>
    <s v="1664.32"/>
    <n v="0"/>
    <b v="0"/>
    <b v="1"/>
  </r>
  <r>
    <s v="C"/>
    <s v="A"/>
    <n v="20160101"/>
    <n v="2016"/>
    <n v="52"/>
    <x v="6"/>
    <n v="562"/>
    <s v="NER"/>
    <x v="0"/>
    <s v="M"/>
    <s v="Import"/>
    <n v="826"/>
    <s v="GBR"/>
    <x v="37"/>
    <n v="0"/>
    <s v="W00"/>
    <s v="World"/>
    <s v="H4"/>
    <s v="HS"/>
    <b v="1"/>
    <n v="3102"/>
    <s v="Fertilizers mineral or chemical, nitrogenous"/>
    <s v="N"/>
    <s v="Other N-fertilizers"/>
    <x v="1"/>
    <x v="1"/>
    <b v="0"/>
    <s v="C00"/>
    <s v="TOTAL CPC"/>
    <n v="0"/>
    <n v="0"/>
    <s v="TOTAL MOT"/>
    <n v="8"/>
    <s v="kg"/>
    <n v="1"/>
    <b v="0"/>
    <n v="8"/>
    <s v="kg"/>
    <n v="1"/>
    <b v="0"/>
    <n v="1"/>
    <b v="0"/>
    <n v="0"/>
    <b v="0"/>
    <s v="19.52"/>
    <m/>
    <s v="19.52"/>
    <n v="0"/>
    <b v="0"/>
    <b v="1"/>
  </r>
  <r>
    <s v="C"/>
    <s v="A"/>
    <n v="20160101"/>
    <n v="2016"/>
    <n v="52"/>
    <x v="6"/>
    <n v="562"/>
    <s v="NER"/>
    <x v="0"/>
    <s v="M"/>
    <s v="Import"/>
    <n v="854"/>
    <s v="BFA"/>
    <x v="16"/>
    <n v="0"/>
    <s v="W00"/>
    <s v="World"/>
    <s v="H4"/>
    <s v="HS"/>
    <b v="1"/>
    <n v="3102"/>
    <s v="Fertilizers mineral or chemical, nitrogenous"/>
    <s v="N"/>
    <s v="Other N-fertilizers"/>
    <x v="1"/>
    <x v="1"/>
    <b v="0"/>
    <s v="C00"/>
    <s v="TOTAL CPC"/>
    <n v="0"/>
    <n v="0"/>
    <s v="TOTAL MOT"/>
    <n v="8"/>
    <s v="kg"/>
    <n v="2097000"/>
    <b v="0"/>
    <n v="8"/>
    <s v="kg"/>
    <n v="2097000"/>
    <b v="0"/>
    <n v="2097000"/>
    <b v="0"/>
    <n v="0"/>
    <b v="0"/>
    <s v="1273211.71"/>
    <m/>
    <s v="1273211.71"/>
    <n v="0"/>
    <b v="0"/>
    <b v="1"/>
  </r>
  <r>
    <s v="C"/>
    <s v="A"/>
    <n v="20160101"/>
    <n v="2016"/>
    <n v="52"/>
    <x v="6"/>
    <n v="180"/>
    <s v="COD"/>
    <x v="1"/>
    <s v="M"/>
    <s v="Import"/>
    <n v="0"/>
    <s v="W00"/>
    <x v="0"/>
    <n v="0"/>
    <s v="W00"/>
    <s v="World"/>
    <s v="H4"/>
    <s v="HS"/>
    <b v="1"/>
    <n v="310210"/>
    <s v="Fertilizers, mineral or chemical nitrogenous, urea, whether or not in aqueous solution"/>
    <s v="Urea"/>
    <s v="Urea"/>
    <x v="2"/>
    <x v="2"/>
    <b v="1"/>
    <s v="C00"/>
    <s v="TOTAL CPC"/>
    <n v="0"/>
    <n v="0"/>
    <s v="TOTAL MOT"/>
    <n v="8"/>
    <s v="kg"/>
    <n v="9063802"/>
    <b v="0"/>
    <n v="8"/>
    <s v="kg"/>
    <n v="9063802"/>
    <b v="0"/>
    <n v="9063802"/>
    <b v="0"/>
    <n v="0"/>
    <b v="0"/>
    <s v="5003875.429"/>
    <n v="0"/>
    <s v="5003875.429"/>
    <n v="0"/>
    <b v="0"/>
    <b v="1"/>
  </r>
  <r>
    <s v="C"/>
    <s v="A"/>
    <n v="20160101"/>
    <n v="2016"/>
    <n v="52"/>
    <x v="6"/>
    <n v="180"/>
    <s v="COD"/>
    <x v="1"/>
    <s v="M"/>
    <s v="Import"/>
    <n v="56"/>
    <s v="BEL"/>
    <x v="18"/>
    <n v="0"/>
    <s v="W00"/>
    <s v="World"/>
    <s v="H4"/>
    <s v="HS"/>
    <b v="1"/>
    <n v="310210"/>
    <s v="Fertilizers, mineral or chemical nitrogenous, urea, whether or not in aqueous solution"/>
    <s v="Urea"/>
    <s v="Urea"/>
    <x v="2"/>
    <x v="2"/>
    <b v="1"/>
    <s v="C00"/>
    <s v="TOTAL CPC"/>
    <n v="0"/>
    <n v="0"/>
    <s v="TOTAL MOT"/>
    <n v="8"/>
    <s v="kg"/>
    <n v="15025"/>
    <b v="0"/>
    <n v="8"/>
    <s v="kg"/>
    <n v="15025"/>
    <b v="0"/>
    <n v="15025"/>
    <b v="0"/>
    <n v="0"/>
    <b v="0"/>
    <s v="7939.455"/>
    <n v="0"/>
    <s v="7939.455"/>
    <n v="0"/>
    <b v="0"/>
    <b v="1"/>
  </r>
  <r>
    <s v="C"/>
    <s v="A"/>
    <n v="20160101"/>
    <n v="2016"/>
    <n v="52"/>
    <x v="6"/>
    <n v="180"/>
    <s v="COD"/>
    <x v="1"/>
    <s v="M"/>
    <s v="Import"/>
    <n v="112"/>
    <s v="BLR"/>
    <x v="19"/>
    <n v="0"/>
    <s v="W00"/>
    <s v="World"/>
    <s v="H4"/>
    <s v="HS"/>
    <b v="1"/>
    <n v="310210"/>
    <s v="Fertilizers, mineral or chemical nitrogenous, urea, whether or not in aqueous solution"/>
    <s v="Urea"/>
    <s v="Urea"/>
    <x v="2"/>
    <x v="2"/>
    <b v="1"/>
    <s v="C00"/>
    <s v="TOTAL CPC"/>
    <n v="0"/>
    <n v="0"/>
    <s v="TOTAL MOT"/>
    <n v="8"/>
    <s v="kg"/>
    <n v="421000"/>
    <b v="0"/>
    <n v="8"/>
    <s v="kg"/>
    <n v="421000"/>
    <b v="0"/>
    <n v="421000"/>
    <b v="0"/>
    <n v="0"/>
    <b v="0"/>
    <s v="158829.579"/>
    <n v="0"/>
    <s v="158829.579"/>
    <n v="0"/>
    <b v="0"/>
    <b v="1"/>
  </r>
  <r>
    <s v="C"/>
    <s v="A"/>
    <n v="20160101"/>
    <n v="2016"/>
    <n v="52"/>
    <x v="6"/>
    <n v="180"/>
    <s v="COD"/>
    <x v="1"/>
    <s v="M"/>
    <s v="Import"/>
    <n v="156"/>
    <s v="CHN"/>
    <x v="1"/>
    <n v="0"/>
    <s v="W00"/>
    <s v="World"/>
    <s v="H4"/>
    <s v="HS"/>
    <b v="1"/>
    <n v="310210"/>
    <s v="Fertilizers, mineral or chemical nitrogenous, urea, whether or not in aqueous solution"/>
    <s v="Urea"/>
    <s v="Urea"/>
    <x v="2"/>
    <x v="2"/>
    <b v="1"/>
    <s v="C00"/>
    <s v="TOTAL CPC"/>
    <n v="0"/>
    <n v="0"/>
    <s v="TOTAL MOT"/>
    <n v="8"/>
    <s v="kg"/>
    <n v="2422231"/>
    <b v="0"/>
    <n v="8"/>
    <s v="kg"/>
    <n v="2422231"/>
    <b v="0"/>
    <n v="2422231"/>
    <b v="0"/>
    <n v="0"/>
    <b v="0"/>
    <s v="1192089.86"/>
    <n v="0"/>
    <s v="1192089.86"/>
    <n v="0"/>
    <b v="0"/>
    <b v="1"/>
  </r>
  <r>
    <s v="C"/>
    <s v="A"/>
    <n v="20160101"/>
    <n v="2016"/>
    <n v="52"/>
    <x v="6"/>
    <n v="180"/>
    <s v="COD"/>
    <x v="1"/>
    <s v="M"/>
    <s v="Import"/>
    <n v="251"/>
    <s v="FRA"/>
    <x v="3"/>
    <n v="0"/>
    <s v="W00"/>
    <s v="World"/>
    <s v="H4"/>
    <s v="HS"/>
    <b v="1"/>
    <n v="310210"/>
    <s v="Fertilizers, mineral or chemical nitrogenous, urea, whether or not in aqueous solution"/>
    <s v="Urea"/>
    <s v="Urea"/>
    <x v="2"/>
    <x v="2"/>
    <b v="1"/>
    <s v="C00"/>
    <s v="TOTAL CPC"/>
    <n v="0"/>
    <n v="0"/>
    <s v="TOTAL MOT"/>
    <n v="8"/>
    <s v="kg"/>
    <n v="64482"/>
    <b v="0"/>
    <n v="8"/>
    <s v="kg"/>
    <n v="64482"/>
    <b v="0"/>
    <n v="64482"/>
    <b v="0"/>
    <n v="0"/>
    <b v="0"/>
    <s v="48493.486"/>
    <n v="0"/>
    <s v="48493.486"/>
    <n v="0"/>
    <b v="0"/>
    <b v="1"/>
  </r>
  <r>
    <s v="C"/>
    <s v="A"/>
    <n v="20160101"/>
    <n v="2016"/>
    <n v="52"/>
    <x v="6"/>
    <n v="180"/>
    <s v="COD"/>
    <x v="1"/>
    <s v="M"/>
    <s v="Import"/>
    <n v="276"/>
    <s v="DEU"/>
    <x v="4"/>
    <n v="0"/>
    <s v="W00"/>
    <s v="World"/>
    <s v="H4"/>
    <s v="HS"/>
    <b v="1"/>
    <n v="310210"/>
    <s v="Fertilizers, mineral or chemical nitrogenous, urea, whether or not in aqueous solution"/>
    <s v="Urea"/>
    <s v="Urea"/>
    <x v="2"/>
    <x v="2"/>
    <b v="1"/>
    <s v="C00"/>
    <s v="TOTAL CPC"/>
    <n v="0"/>
    <n v="0"/>
    <s v="TOTAL MOT"/>
    <n v="8"/>
    <s v="kg"/>
    <n v="3501"/>
    <b v="0"/>
    <n v="8"/>
    <s v="kg"/>
    <n v="3501"/>
    <b v="0"/>
    <n v="3501"/>
    <b v="0"/>
    <n v="0"/>
    <b v="0"/>
    <s v="3325.924"/>
    <n v="0"/>
    <s v="3325.924"/>
    <n v="0"/>
    <b v="0"/>
    <b v="1"/>
  </r>
  <r>
    <s v="C"/>
    <s v="A"/>
    <n v="20160101"/>
    <n v="2016"/>
    <n v="52"/>
    <x v="6"/>
    <n v="180"/>
    <s v="COD"/>
    <x v="1"/>
    <s v="M"/>
    <s v="Import"/>
    <n v="410"/>
    <s v="KOR"/>
    <x v="66"/>
    <n v="0"/>
    <s v="W00"/>
    <s v="World"/>
    <s v="H4"/>
    <s v="HS"/>
    <b v="1"/>
    <n v="310210"/>
    <s v="Fertilizers, mineral or chemical nitrogenous, urea, whether or not in aqueous solution"/>
    <s v="Urea"/>
    <s v="Urea"/>
    <x v="2"/>
    <x v="2"/>
    <b v="1"/>
    <s v="C00"/>
    <s v="TOTAL CPC"/>
    <n v="0"/>
    <n v="0"/>
    <s v="TOTAL MOT"/>
    <n v="8"/>
    <s v="kg"/>
    <n v="560"/>
    <b v="0"/>
    <n v="8"/>
    <s v="kg"/>
    <n v="560"/>
    <b v="0"/>
    <n v="560"/>
    <b v="0"/>
    <n v="0"/>
    <b v="0"/>
    <s v="3957.051"/>
    <n v="0"/>
    <s v="3957.051"/>
    <n v="0"/>
    <b v="0"/>
    <b v="1"/>
  </r>
  <r>
    <s v="C"/>
    <s v="A"/>
    <n v="20160101"/>
    <n v="2016"/>
    <n v="52"/>
    <x v="6"/>
    <n v="180"/>
    <s v="COD"/>
    <x v="1"/>
    <s v="M"/>
    <s v="Import"/>
    <n v="643"/>
    <s v="RUS"/>
    <x v="9"/>
    <n v="0"/>
    <s v="W00"/>
    <s v="World"/>
    <s v="H4"/>
    <s v="HS"/>
    <b v="1"/>
    <n v="310210"/>
    <s v="Fertilizers, mineral or chemical nitrogenous, urea, whether or not in aqueous solution"/>
    <s v="Urea"/>
    <s v="Urea"/>
    <x v="2"/>
    <x v="2"/>
    <b v="1"/>
    <s v="C00"/>
    <s v="TOTAL CPC"/>
    <n v="0"/>
    <n v="0"/>
    <s v="TOTAL MOT"/>
    <n v="8"/>
    <s v="kg"/>
    <n v="531008"/>
    <b v="0"/>
    <n v="8"/>
    <s v="kg"/>
    <n v="531008"/>
    <b v="0"/>
    <n v="531008"/>
    <b v="0"/>
    <n v="0"/>
    <b v="0"/>
    <s v="189878.226"/>
    <n v="0"/>
    <s v="189878.226"/>
    <n v="0"/>
    <b v="0"/>
    <b v="1"/>
  </r>
  <r>
    <s v="C"/>
    <s v="A"/>
    <n v="20160101"/>
    <n v="2016"/>
    <n v="52"/>
    <x v="6"/>
    <n v="180"/>
    <s v="COD"/>
    <x v="1"/>
    <s v="M"/>
    <s v="Import"/>
    <n v="682"/>
    <s v="SAU"/>
    <x v="48"/>
    <n v="0"/>
    <s v="W00"/>
    <s v="World"/>
    <s v="H4"/>
    <s v="HS"/>
    <b v="1"/>
    <n v="310210"/>
    <s v="Fertilizers, mineral or chemical nitrogenous, urea, whether or not in aqueous solution"/>
    <s v="Urea"/>
    <s v="Urea"/>
    <x v="2"/>
    <x v="2"/>
    <b v="1"/>
    <s v="C00"/>
    <s v="TOTAL CPC"/>
    <n v="0"/>
    <n v="0"/>
    <s v="TOTAL MOT"/>
    <n v="8"/>
    <s v="kg"/>
    <n v="20000"/>
    <b v="0"/>
    <n v="8"/>
    <s v="kg"/>
    <n v="20000"/>
    <b v="0"/>
    <n v="20000"/>
    <b v="0"/>
    <n v="0"/>
    <b v="0"/>
    <s v="10480.076"/>
    <n v="0"/>
    <s v="10480.076"/>
    <n v="0"/>
    <b v="0"/>
    <b v="1"/>
  </r>
  <r>
    <s v="C"/>
    <s v="A"/>
    <n v="20160101"/>
    <n v="2016"/>
    <n v="52"/>
    <x v="6"/>
    <n v="180"/>
    <s v="COD"/>
    <x v="1"/>
    <s v="M"/>
    <s v="Import"/>
    <n v="710"/>
    <s v="ZAF"/>
    <x v="30"/>
    <n v="0"/>
    <s v="W00"/>
    <s v="World"/>
    <s v="H4"/>
    <s v="HS"/>
    <b v="1"/>
    <n v="310210"/>
    <s v="Fertilizers, mineral or chemical nitrogenous, urea, whether or not in aqueous solution"/>
    <s v="Urea"/>
    <s v="Urea"/>
    <x v="2"/>
    <x v="2"/>
    <b v="1"/>
    <s v="C00"/>
    <s v="TOTAL CPC"/>
    <n v="0"/>
    <n v="0"/>
    <s v="TOTAL MOT"/>
    <n v="8"/>
    <s v="kg"/>
    <n v="4360745"/>
    <b v="0"/>
    <n v="8"/>
    <s v="kg"/>
    <n v="4360745"/>
    <b v="0"/>
    <n v="4360745"/>
    <b v="0"/>
    <n v="0"/>
    <b v="0"/>
    <s v="2431851.074"/>
    <n v="0"/>
    <s v="2431851.074"/>
    <n v="0"/>
    <b v="0"/>
    <b v="1"/>
  </r>
  <r>
    <s v="C"/>
    <s v="A"/>
    <n v="20160101"/>
    <n v="2016"/>
    <n v="52"/>
    <x v="6"/>
    <n v="180"/>
    <s v="COD"/>
    <x v="1"/>
    <s v="M"/>
    <s v="Import"/>
    <n v="757"/>
    <s v="CHE"/>
    <x v="31"/>
    <n v="0"/>
    <s v="W00"/>
    <s v="World"/>
    <s v="H4"/>
    <s v="HS"/>
    <b v="1"/>
    <n v="310210"/>
    <s v="Fertilizers, mineral or chemical nitrogenous, urea, whether or not in aqueous solution"/>
    <s v="Urea"/>
    <s v="Urea"/>
    <x v="2"/>
    <x v="2"/>
    <b v="1"/>
    <s v="C00"/>
    <s v="TOTAL CPC"/>
    <n v="0"/>
    <n v="0"/>
    <s v="TOTAL MOT"/>
    <n v="8"/>
    <s v="kg"/>
    <n v="9000"/>
    <b v="0"/>
    <n v="8"/>
    <s v="kg"/>
    <n v="9000"/>
    <b v="0"/>
    <n v="9000"/>
    <b v="0"/>
    <n v="0"/>
    <b v="0"/>
    <s v="5443.447"/>
    <n v="0"/>
    <s v="5443.447"/>
    <n v="0"/>
    <b v="0"/>
    <b v="1"/>
  </r>
  <r>
    <s v="C"/>
    <s v="A"/>
    <n v="20160101"/>
    <n v="2016"/>
    <n v="52"/>
    <x v="6"/>
    <n v="180"/>
    <s v="COD"/>
    <x v="1"/>
    <s v="M"/>
    <s v="Import"/>
    <n v="784"/>
    <s v="ARE"/>
    <x v="32"/>
    <n v="0"/>
    <s v="W00"/>
    <s v="World"/>
    <s v="H4"/>
    <s v="HS"/>
    <b v="1"/>
    <n v="310210"/>
    <s v="Fertilizers, mineral or chemical nitrogenous, urea, whether or not in aqueous solution"/>
    <s v="Urea"/>
    <s v="Urea"/>
    <x v="2"/>
    <x v="2"/>
    <b v="1"/>
    <s v="C00"/>
    <s v="TOTAL CPC"/>
    <n v="0"/>
    <n v="0"/>
    <s v="TOTAL MOT"/>
    <n v="8"/>
    <s v="kg"/>
    <n v="300"/>
    <b v="0"/>
    <n v="8"/>
    <s v="kg"/>
    <n v="300"/>
    <b v="0"/>
    <n v="300"/>
    <b v="0"/>
    <n v="0"/>
    <b v="0"/>
    <s v="4764.802"/>
    <n v="0"/>
    <s v="4764.802"/>
    <n v="0"/>
    <b v="0"/>
    <b v="1"/>
  </r>
  <r>
    <s v="C"/>
    <s v="A"/>
    <n v="20160101"/>
    <n v="2016"/>
    <n v="52"/>
    <x v="6"/>
    <n v="180"/>
    <s v="COD"/>
    <x v="1"/>
    <s v="M"/>
    <s v="Import"/>
    <n v="800"/>
    <s v="UGA"/>
    <x v="34"/>
    <n v="0"/>
    <s v="W00"/>
    <s v="World"/>
    <s v="H4"/>
    <s v="HS"/>
    <b v="1"/>
    <n v="310210"/>
    <s v="Fertilizers, mineral or chemical nitrogenous, urea, whether or not in aqueous solution"/>
    <s v="Urea"/>
    <s v="Urea"/>
    <x v="2"/>
    <x v="2"/>
    <b v="1"/>
    <s v="C00"/>
    <s v="TOTAL CPC"/>
    <n v="0"/>
    <n v="0"/>
    <s v="TOTAL MOT"/>
    <n v="8"/>
    <s v="kg"/>
    <n v="13320"/>
    <b v="0"/>
    <n v="8"/>
    <s v="kg"/>
    <n v="13320"/>
    <b v="0"/>
    <n v="13320"/>
    <b v="0"/>
    <n v="0"/>
    <b v="0"/>
    <s v="15814.678"/>
    <n v="0"/>
    <s v="15814.678"/>
    <n v="0"/>
    <b v="0"/>
    <b v="1"/>
  </r>
  <r>
    <s v="C"/>
    <s v="A"/>
    <n v="20160101"/>
    <n v="2016"/>
    <n v="52"/>
    <x v="6"/>
    <n v="180"/>
    <s v="COD"/>
    <x v="1"/>
    <s v="M"/>
    <s v="Import"/>
    <n v="804"/>
    <s v="UKR"/>
    <x v="35"/>
    <n v="0"/>
    <s v="W00"/>
    <s v="World"/>
    <s v="H4"/>
    <s v="HS"/>
    <b v="1"/>
    <n v="310210"/>
    <s v="Fertilizers, mineral or chemical nitrogenous, urea, whether or not in aqueous solution"/>
    <s v="Urea"/>
    <s v="Urea"/>
    <x v="2"/>
    <x v="2"/>
    <b v="1"/>
    <s v="C00"/>
    <s v="TOTAL CPC"/>
    <n v="0"/>
    <n v="0"/>
    <s v="TOTAL MOT"/>
    <n v="8"/>
    <s v="kg"/>
    <n v="30000"/>
    <b v="0"/>
    <n v="8"/>
    <s v="kg"/>
    <n v="30000"/>
    <b v="0"/>
    <n v="30000"/>
    <b v="0"/>
    <n v="0"/>
    <b v="0"/>
    <s v="22626.889"/>
    <n v="0"/>
    <s v="22626.889"/>
    <n v="0"/>
    <b v="0"/>
    <b v="1"/>
  </r>
  <r>
    <s v="C"/>
    <s v="A"/>
    <n v="20160101"/>
    <n v="2016"/>
    <n v="52"/>
    <x v="6"/>
    <n v="180"/>
    <s v="COD"/>
    <x v="1"/>
    <s v="M"/>
    <s v="Import"/>
    <n v="826"/>
    <s v="GBR"/>
    <x v="37"/>
    <n v="0"/>
    <s v="W00"/>
    <s v="World"/>
    <s v="H4"/>
    <s v="HS"/>
    <b v="1"/>
    <n v="310210"/>
    <s v="Fertilizers, mineral or chemical nitrogenous, urea, whether or not in aqueous solution"/>
    <s v="Urea"/>
    <s v="Urea"/>
    <x v="2"/>
    <x v="2"/>
    <b v="1"/>
    <s v="C00"/>
    <s v="TOTAL CPC"/>
    <n v="0"/>
    <n v="0"/>
    <s v="TOTAL MOT"/>
    <n v="8"/>
    <s v="kg"/>
    <n v="1030"/>
    <b v="0"/>
    <n v="8"/>
    <s v="kg"/>
    <n v="1030"/>
    <b v="0"/>
    <n v="1030"/>
    <b v="0"/>
    <n v="0"/>
    <b v="0"/>
    <s v="2196.595"/>
    <n v="0"/>
    <s v="2196.595"/>
    <n v="0"/>
    <b v="0"/>
    <b v="1"/>
  </r>
  <r>
    <s v="C"/>
    <s v="A"/>
    <n v="20160101"/>
    <n v="2016"/>
    <n v="52"/>
    <x v="6"/>
    <n v="180"/>
    <s v="COD"/>
    <x v="1"/>
    <s v="M"/>
    <s v="Import"/>
    <n v="894"/>
    <s v="ZMB"/>
    <x v="39"/>
    <n v="0"/>
    <s v="W00"/>
    <s v="World"/>
    <s v="H4"/>
    <s v="HS"/>
    <b v="1"/>
    <n v="310210"/>
    <s v="Fertilizers, mineral or chemical nitrogenous, urea, whether or not in aqueous solution"/>
    <s v="Urea"/>
    <s v="Urea"/>
    <x v="2"/>
    <x v="2"/>
    <b v="1"/>
    <s v="C00"/>
    <s v="TOTAL CPC"/>
    <n v="0"/>
    <n v="0"/>
    <s v="TOTAL MOT"/>
    <n v="8"/>
    <s v="kg"/>
    <n v="1171600"/>
    <b v="0"/>
    <n v="8"/>
    <s v="kg"/>
    <n v="1171600"/>
    <b v="0"/>
    <n v="1171600"/>
    <b v="0"/>
    <n v="0"/>
    <b v="0"/>
    <s v="906184.286"/>
    <n v="0"/>
    <s v="906184.286"/>
    <n v="0"/>
    <b v="0"/>
    <b v="1"/>
  </r>
  <r>
    <s v="C"/>
    <s v="A"/>
    <n v="20160101"/>
    <n v="2016"/>
    <n v="52"/>
    <x v="6"/>
    <n v="562"/>
    <s v="NER"/>
    <x v="0"/>
    <s v="M"/>
    <s v="Import"/>
    <n v="0"/>
    <s v="W00"/>
    <x v="0"/>
    <n v="0"/>
    <s v="W00"/>
    <s v="World"/>
    <s v="H4"/>
    <s v="HS"/>
    <b v="1"/>
    <n v="310210"/>
    <s v="Fertilizers, mineral or chemical nitrogenous, urea, whether or not in aqueous solution"/>
    <s v="Urea"/>
    <s v="Urea"/>
    <x v="2"/>
    <x v="2"/>
    <b v="1"/>
    <s v="C00"/>
    <s v="TOTAL CPC"/>
    <n v="0"/>
    <n v="0"/>
    <s v="TOTAL MOT"/>
    <n v="-1"/>
    <s v="N/A"/>
    <n v="0"/>
    <b v="1"/>
    <n v="-1"/>
    <s v="N/A"/>
    <n v="0"/>
    <b v="0"/>
    <s v="13298864.228"/>
    <b v="1"/>
    <n v="0"/>
    <b v="0"/>
    <s v="5250661.45"/>
    <m/>
    <s v="5250661.45"/>
    <n v="0"/>
    <b v="0"/>
    <b v="1"/>
  </r>
  <r>
    <s v="C"/>
    <s v="A"/>
    <n v="20160101"/>
    <n v="2016"/>
    <n v="52"/>
    <x v="6"/>
    <n v="562"/>
    <s v="NER"/>
    <x v="0"/>
    <s v="M"/>
    <s v="Import"/>
    <n v="384"/>
    <s v="CIV"/>
    <x v="6"/>
    <n v="0"/>
    <s v="W00"/>
    <s v="World"/>
    <s v="H4"/>
    <s v="HS"/>
    <b v="1"/>
    <n v="310210"/>
    <s v="Fertilizers, mineral or chemical nitrogenous, urea, whether or not in aqueous solution"/>
    <s v="Urea"/>
    <s v="Urea"/>
    <x v="2"/>
    <x v="2"/>
    <b v="1"/>
    <s v="C00"/>
    <s v="TOTAL CPC"/>
    <n v="0"/>
    <n v="0"/>
    <s v="TOTAL MOT"/>
    <n v="-1"/>
    <s v="N/A"/>
    <n v="0"/>
    <b v="1"/>
    <n v="-1"/>
    <s v="N/A"/>
    <n v="0"/>
    <b v="0"/>
    <s v="334.228"/>
    <b v="1"/>
    <n v="0"/>
    <b v="0"/>
    <s v="131.96"/>
    <m/>
    <s v="131.96"/>
    <n v="0"/>
    <b v="1"/>
    <b v="0"/>
  </r>
  <r>
    <s v="C"/>
    <s v="A"/>
    <n v="20160101"/>
    <n v="2016"/>
    <n v="52"/>
    <x v="6"/>
    <n v="562"/>
    <s v="NER"/>
    <x v="0"/>
    <s v="M"/>
    <s v="Import"/>
    <n v="434"/>
    <s v="LBY"/>
    <x v="42"/>
    <n v="0"/>
    <s v="W00"/>
    <s v="World"/>
    <s v="H4"/>
    <s v="HS"/>
    <b v="1"/>
    <n v="310210"/>
    <s v="Fertilizers, mineral or chemical nitrogenous, urea, whether or not in aqueous solution"/>
    <s v="Urea"/>
    <s v="Urea"/>
    <x v="2"/>
    <x v="2"/>
    <b v="1"/>
    <s v="C00"/>
    <s v="TOTAL CPC"/>
    <n v="0"/>
    <n v="0"/>
    <s v="TOTAL MOT"/>
    <n v="8"/>
    <s v="kg"/>
    <n v="838000"/>
    <b v="0"/>
    <n v="8"/>
    <s v="kg"/>
    <n v="838000"/>
    <b v="0"/>
    <n v="838000"/>
    <b v="0"/>
    <n v="0"/>
    <b v="0"/>
    <s v="379034.98"/>
    <m/>
    <s v="379034.98"/>
    <n v="0"/>
    <b v="1"/>
    <b v="0"/>
  </r>
  <r>
    <s v="C"/>
    <s v="A"/>
    <n v="20160101"/>
    <n v="2016"/>
    <n v="52"/>
    <x v="6"/>
    <n v="562"/>
    <s v="NER"/>
    <x v="0"/>
    <s v="M"/>
    <s v="Import"/>
    <n v="566"/>
    <s v="NGA"/>
    <x v="8"/>
    <n v="0"/>
    <s v="W00"/>
    <s v="World"/>
    <s v="H4"/>
    <s v="HS"/>
    <b v="1"/>
    <n v="310210"/>
    <s v="Fertilizers, mineral or chemical nitrogenous, urea, whether or not in aqueous solution"/>
    <s v="Urea"/>
    <s v="Urea"/>
    <x v="2"/>
    <x v="2"/>
    <b v="1"/>
    <s v="C00"/>
    <s v="TOTAL CPC"/>
    <n v="0"/>
    <n v="0"/>
    <s v="TOTAL MOT"/>
    <n v="8"/>
    <s v="kg"/>
    <n v="10388530"/>
    <b v="0"/>
    <n v="8"/>
    <s v="kg"/>
    <n v="10388530"/>
    <b v="0"/>
    <n v="10388530"/>
    <b v="0"/>
    <n v="0"/>
    <b v="0"/>
    <s v="3641825.15"/>
    <m/>
    <s v="3641825.15"/>
    <n v="0"/>
    <b v="1"/>
    <b v="0"/>
  </r>
  <r>
    <s v="C"/>
    <s v="A"/>
    <n v="20160101"/>
    <n v="2016"/>
    <n v="52"/>
    <x v="6"/>
    <n v="562"/>
    <s v="NER"/>
    <x v="0"/>
    <s v="M"/>
    <s v="Import"/>
    <n v="854"/>
    <s v="BFA"/>
    <x v="16"/>
    <n v="0"/>
    <s v="W00"/>
    <s v="World"/>
    <s v="H4"/>
    <s v="HS"/>
    <b v="1"/>
    <n v="310210"/>
    <s v="Fertilizers, mineral or chemical nitrogenous, urea, whether or not in aqueous solution"/>
    <s v="Urea"/>
    <s v="Urea"/>
    <x v="2"/>
    <x v="2"/>
    <b v="1"/>
    <s v="C00"/>
    <s v="TOTAL CPC"/>
    <n v="0"/>
    <n v="0"/>
    <s v="TOTAL MOT"/>
    <n v="8"/>
    <s v="kg"/>
    <n v="2072000"/>
    <b v="0"/>
    <n v="8"/>
    <s v="kg"/>
    <n v="2072000"/>
    <b v="0"/>
    <n v="2072000"/>
    <b v="0"/>
    <n v="0"/>
    <b v="0"/>
    <s v="1229669.36"/>
    <m/>
    <s v="1229669.36"/>
    <n v="0"/>
    <b v="1"/>
    <b v="0"/>
  </r>
  <r>
    <s v="C"/>
    <s v="A"/>
    <n v="20160101"/>
    <n v="2016"/>
    <n v="52"/>
    <x v="6"/>
    <n v="180"/>
    <s v="COD"/>
    <x v="1"/>
    <s v="M"/>
    <s v="Import"/>
    <n v="0"/>
    <s v="W00"/>
    <x v="0"/>
    <n v="0"/>
    <s v="W00"/>
    <s v="World"/>
    <s v="H4"/>
    <s v="HS"/>
    <b v="1"/>
    <n v="310221"/>
    <s v="Fertilizers, mineral or chemical nitrogenous, ammonium sulphate"/>
    <s v="Ammonium Sulfate"/>
    <s v="Other N-fertilizers"/>
    <x v="1"/>
    <x v="2"/>
    <b v="1"/>
    <s v="C00"/>
    <s v="TOTAL CPC"/>
    <n v="0"/>
    <n v="0"/>
    <s v="TOTAL MOT"/>
    <n v="8"/>
    <s v="kg"/>
    <n v="190324"/>
    <b v="0"/>
    <n v="8"/>
    <s v="kg"/>
    <n v="190324"/>
    <b v="0"/>
    <n v="190324"/>
    <b v="0"/>
    <n v="0"/>
    <b v="0"/>
    <s v="73352.677"/>
    <n v="0"/>
    <s v="73352.677"/>
    <n v="0"/>
    <b v="0"/>
    <b v="1"/>
  </r>
  <r>
    <s v="C"/>
    <s v="A"/>
    <n v="20160101"/>
    <n v="2016"/>
    <n v="52"/>
    <x v="6"/>
    <n v="180"/>
    <s v="COD"/>
    <x v="1"/>
    <s v="M"/>
    <s v="Import"/>
    <n v="24"/>
    <s v="AGO"/>
    <x v="17"/>
    <n v="0"/>
    <s v="W00"/>
    <s v="World"/>
    <s v="H4"/>
    <s v="HS"/>
    <b v="1"/>
    <n v="310221"/>
    <s v="Fertilizers, mineral or chemical nitrogenous, ammonium sulphate"/>
    <s v="Ammonium Sulfate"/>
    <s v="Other N-fertilizers"/>
    <x v="1"/>
    <x v="2"/>
    <b v="1"/>
    <s v="C00"/>
    <s v="TOTAL CPC"/>
    <n v="0"/>
    <n v="0"/>
    <s v="TOTAL MOT"/>
    <n v="8"/>
    <s v="kg"/>
    <n v="1000"/>
    <b v="0"/>
    <n v="8"/>
    <s v="kg"/>
    <n v="1000"/>
    <b v="0"/>
    <n v="1000"/>
    <b v="0"/>
    <n v="0"/>
    <b v="0"/>
    <s v="480.597"/>
    <n v="0"/>
    <s v="480.597"/>
    <n v="0"/>
    <b v="0"/>
    <b v="1"/>
  </r>
  <r>
    <s v="C"/>
    <s v="A"/>
    <n v="20160101"/>
    <n v="2016"/>
    <n v="52"/>
    <x v="6"/>
    <n v="180"/>
    <s v="COD"/>
    <x v="1"/>
    <s v="M"/>
    <s v="Import"/>
    <n v="156"/>
    <s v="CHN"/>
    <x v="1"/>
    <n v="0"/>
    <s v="W00"/>
    <s v="World"/>
    <s v="H4"/>
    <s v="HS"/>
    <b v="1"/>
    <n v="310221"/>
    <s v="Fertilizers, mineral or chemical nitrogenous, ammonium sulphate"/>
    <s v="Ammonium Sulfate"/>
    <s v="Other N-fertilizers"/>
    <x v="1"/>
    <x v="2"/>
    <b v="1"/>
    <s v="C00"/>
    <s v="TOTAL CPC"/>
    <n v="0"/>
    <n v="0"/>
    <s v="TOTAL MOT"/>
    <n v="8"/>
    <s v="kg"/>
    <n v="189324"/>
    <b v="0"/>
    <n v="8"/>
    <s v="kg"/>
    <n v="189324"/>
    <b v="0"/>
    <n v="189324"/>
    <b v="0"/>
    <n v="0"/>
    <b v="0"/>
    <s v="72872.08"/>
    <n v="0"/>
    <s v="72872.08"/>
    <n v="0"/>
    <b v="0"/>
    <b v="1"/>
  </r>
  <r>
    <s v="C"/>
    <s v="A"/>
    <n v="20160101"/>
    <n v="2016"/>
    <n v="52"/>
    <x v="6"/>
    <n v="180"/>
    <s v="COD"/>
    <x v="1"/>
    <s v="M"/>
    <s v="Import"/>
    <n v="0"/>
    <s v="W00"/>
    <x v="0"/>
    <n v="0"/>
    <s v="W00"/>
    <s v="World"/>
    <s v="H4"/>
    <s v="HS"/>
    <b v="1"/>
    <n v="310229"/>
    <s v="Fertilizers, mineral or chemical nitrogenous, other than ammonium sulphate"/>
    <s v="Other N"/>
    <s v="Other N-fertilizers"/>
    <x v="1"/>
    <x v="2"/>
    <b v="1"/>
    <s v="C00"/>
    <s v="TOTAL CPC"/>
    <n v="0"/>
    <n v="0"/>
    <s v="TOTAL MOT"/>
    <n v="8"/>
    <s v="kg"/>
    <n v="7720"/>
    <b v="0"/>
    <n v="8"/>
    <s v="kg"/>
    <n v="7720"/>
    <b v="0"/>
    <n v="7720"/>
    <b v="0"/>
    <n v="0"/>
    <b v="0"/>
    <s v="4874.446"/>
    <n v="0"/>
    <s v="4874.446"/>
    <n v="0"/>
    <b v="0"/>
    <b v="1"/>
  </r>
  <r>
    <s v="C"/>
    <s v="A"/>
    <n v="20160101"/>
    <n v="2016"/>
    <n v="52"/>
    <x v="6"/>
    <n v="180"/>
    <s v="COD"/>
    <x v="1"/>
    <s v="M"/>
    <s v="Import"/>
    <n v="404"/>
    <s v="KEN"/>
    <x v="22"/>
    <n v="0"/>
    <s v="W00"/>
    <s v="World"/>
    <s v="H4"/>
    <s v="HS"/>
    <b v="1"/>
    <n v="310229"/>
    <s v="Fertilizers, mineral or chemical nitrogenous, other than ammonium sulphate"/>
    <s v="Other N"/>
    <s v="Other N-fertilizers"/>
    <x v="1"/>
    <x v="2"/>
    <b v="1"/>
    <s v="C00"/>
    <s v="TOTAL CPC"/>
    <n v="0"/>
    <n v="0"/>
    <s v="TOTAL MOT"/>
    <n v="8"/>
    <s v="kg"/>
    <n v="500"/>
    <b v="0"/>
    <n v="8"/>
    <s v="kg"/>
    <n v="500"/>
    <b v="0"/>
    <n v="500"/>
    <b v="0"/>
    <n v="0"/>
    <b v="0"/>
    <s v="682.78"/>
    <n v="0"/>
    <s v="682.78"/>
    <n v="0"/>
    <b v="0"/>
    <b v="1"/>
  </r>
  <r>
    <s v="C"/>
    <s v="A"/>
    <n v="20160101"/>
    <n v="2016"/>
    <n v="52"/>
    <x v="6"/>
    <n v="180"/>
    <s v="COD"/>
    <x v="1"/>
    <s v="M"/>
    <s v="Import"/>
    <n v="699"/>
    <s v="IND"/>
    <x v="11"/>
    <n v="0"/>
    <s v="W00"/>
    <s v="World"/>
    <s v="H4"/>
    <s v="HS"/>
    <b v="1"/>
    <n v="310229"/>
    <s v="Fertilizers, mineral or chemical nitrogenous, other than ammonium sulphate"/>
    <s v="Other N"/>
    <s v="Other N-fertilizers"/>
    <x v="1"/>
    <x v="2"/>
    <b v="1"/>
    <s v="C00"/>
    <s v="TOTAL CPC"/>
    <n v="0"/>
    <n v="0"/>
    <s v="TOTAL MOT"/>
    <n v="8"/>
    <s v="kg"/>
    <n v="1020"/>
    <b v="0"/>
    <n v="8"/>
    <s v="kg"/>
    <n v="1020"/>
    <b v="0"/>
    <n v="1020"/>
    <b v="0"/>
    <n v="0"/>
    <b v="0"/>
    <s v="570.048"/>
    <n v="0"/>
    <s v="570.048"/>
    <n v="0"/>
    <b v="0"/>
    <b v="1"/>
  </r>
  <r>
    <s v="C"/>
    <s v="A"/>
    <n v="20160101"/>
    <n v="2016"/>
    <n v="52"/>
    <x v="6"/>
    <n v="180"/>
    <s v="COD"/>
    <x v="1"/>
    <s v="M"/>
    <s v="Import"/>
    <n v="710"/>
    <s v="ZAF"/>
    <x v="30"/>
    <n v="0"/>
    <s v="W00"/>
    <s v="World"/>
    <s v="H4"/>
    <s v="HS"/>
    <b v="1"/>
    <n v="310229"/>
    <s v="Fertilizers, mineral or chemical nitrogenous, other than ammonium sulphate"/>
    <s v="Other N"/>
    <s v="Other N-fertilizers"/>
    <x v="1"/>
    <x v="2"/>
    <b v="1"/>
    <s v="C00"/>
    <s v="TOTAL CPC"/>
    <n v="0"/>
    <n v="0"/>
    <s v="TOTAL MOT"/>
    <n v="8"/>
    <s v="kg"/>
    <n v="4655"/>
    <b v="0"/>
    <n v="8"/>
    <s v="kg"/>
    <n v="4655"/>
    <b v="0"/>
    <n v="4655"/>
    <b v="0"/>
    <n v="0"/>
    <b v="0"/>
    <s v="2943.707"/>
    <n v="0"/>
    <s v="2943.707"/>
    <n v="0"/>
    <b v="0"/>
    <b v="1"/>
  </r>
  <r>
    <s v="C"/>
    <s v="A"/>
    <n v="20160101"/>
    <n v="2016"/>
    <n v="52"/>
    <x v="6"/>
    <n v="180"/>
    <s v="COD"/>
    <x v="1"/>
    <s v="M"/>
    <s v="Import"/>
    <n v="800"/>
    <s v="UGA"/>
    <x v="34"/>
    <n v="0"/>
    <s v="W00"/>
    <s v="World"/>
    <s v="H4"/>
    <s v="HS"/>
    <b v="1"/>
    <n v="310229"/>
    <s v="Fertilizers, mineral or chemical nitrogenous, other than ammonium sulphate"/>
    <s v="Other N"/>
    <s v="Other N-fertilizers"/>
    <x v="1"/>
    <x v="2"/>
    <b v="1"/>
    <s v="C00"/>
    <s v="TOTAL CPC"/>
    <n v="0"/>
    <n v="0"/>
    <s v="TOTAL MOT"/>
    <n v="8"/>
    <s v="kg"/>
    <n v="420"/>
    <b v="0"/>
    <n v="8"/>
    <s v="kg"/>
    <n v="420"/>
    <b v="0"/>
    <n v="420"/>
    <b v="0"/>
    <n v="0"/>
    <b v="0"/>
    <s v="92.384"/>
    <n v="0"/>
    <s v="92.384"/>
    <n v="0"/>
    <b v="0"/>
    <b v="1"/>
  </r>
  <r>
    <s v="C"/>
    <s v="A"/>
    <n v="20160101"/>
    <n v="2016"/>
    <n v="52"/>
    <x v="6"/>
    <n v="180"/>
    <s v="COD"/>
    <x v="1"/>
    <s v="M"/>
    <s v="Import"/>
    <n v="834"/>
    <s v="TZA"/>
    <x v="38"/>
    <n v="0"/>
    <s v="W00"/>
    <s v="World"/>
    <s v="H4"/>
    <s v="HS"/>
    <b v="1"/>
    <n v="310229"/>
    <s v="Fertilizers, mineral or chemical nitrogenous, other than ammonium sulphate"/>
    <s v="Other N"/>
    <s v="Other N-fertilizers"/>
    <x v="1"/>
    <x v="2"/>
    <b v="1"/>
    <s v="C00"/>
    <s v="TOTAL CPC"/>
    <n v="0"/>
    <n v="0"/>
    <s v="TOTAL MOT"/>
    <n v="8"/>
    <s v="kg"/>
    <n v="1125"/>
    <b v="0"/>
    <n v="8"/>
    <s v="kg"/>
    <n v="1125"/>
    <b v="0"/>
    <n v="1125"/>
    <b v="0"/>
    <n v="0"/>
    <b v="0"/>
    <s v="585.528"/>
    <n v="0"/>
    <s v="585.528"/>
    <n v="0"/>
    <b v="0"/>
    <b v="1"/>
  </r>
  <r>
    <s v="C"/>
    <s v="A"/>
    <n v="20160101"/>
    <n v="2016"/>
    <n v="52"/>
    <x v="6"/>
    <n v="562"/>
    <s v="NER"/>
    <x v="0"/>
    <s v="M"/>
    <s v="Import"/>
    <n v="0"/>
    <s v="W00"/>
    <x v="0"/>
    <n v="0"/>
    <s v="W00"/>
    <s v="World"/>
    <s v="H4"/>
    <s v="HS"/>
    <b v="1"/>
    <n v="310229"/>
    <s v="Fertilizers, mineral or chemical nitrogenous, other than ammonium sulphate"/>
    <s v="Other N"/>
    <s v="Other N-fertilizers"/>
    <x v="1"/>
    <x v="2"/>
    <b v="1"/>
    <s v="C00"/>
    <s v="TOTAL CPC"/>
    <n v="0"/>
    <n v="0"/>
    <s v="TOTAL MOT"/>
    <n v="8"/>
    <s v="kg"/>
    <n v="46877"/>
    <b v="0"/>
    <n v="8"/>
    <s v="kg"/>
    <n v="46877"/>
    <b v="0"/>
    <n v="46877"/>
    <b v="0"/>
    <n v="0"/>
    <b v="0"/>
    <s v="10171.01"/>
    <m/>
    <s v="10171.01"/>
    <n v="0"/>
    <b v="0"/>
    <b v="1"/>
  </r>
  <r>
    <s v="C"/>
    <s v="A"/>
    <n v="20160101"/>
    <n v="2016"/>
    <n v="52"/>
    <x v="6"/>
    <n v="562"/>
    <s v="NER"/>
    <x v="0"/>
    <s v="M"/>
    <s v="Import"/>
    <n v="566"/>
    <s v="NGA"/>
    <x v="8"/>
    <n v="0"/>
    <s v="W00"/>
    <s v="World"/>
    <s v="H4"/>
    <s v="HS"/>
    <b v="1"/>
    <n v="310229"/>
    <s v="Fertilizers, mineral or chemical nitrogenous, other than ammonium sulphate"/>
    <s v="Other N"/>
    <s v="Other N-fertilizers"/>
    <x v="1"/>
    <x v="2"/>
    <b v="1"/>
    <s v="C00"/>
    <s v="TOTAL CPC"/>
    <n v="0"/>
    <n v="0"/>
    <s v="TOTAL MOT"/>
    <n v="8"/>
    <s v="kg"/>
    <n v="46877"/>
    <b v="0"/>
    <n v="8"/>
    <s v="kg"/>
    <n v="46877"/>
    <b v="0"/>
    <n v="46877"/>
    <b v="0"/>
    <n v="0"/>
    <b v="0"/>
    <s v="10171.01"/>
    <m/>
    <s v="10171.01"/>
    <n v="0"/>
    <b v="1"/>
    <b v="0"/>
  </r>
  <r>
    <s v="C"/>
    <s v="A"/>
    <n v="20160101"/>
    <n v="2016"/>
    <n v="52"/>
    <x v="6"/>
    <n v="180"/>
    <s v="COD"/>
    <x v="1"/>
    <s v="M"/>
    <s v="Import"/>
    <n v="0"/>
    <s v="W00"/>
    <x v="0"/>
    <n v="0"/>
    <s v="W00"/>
    <s v="World"/>
    <s v="H4"/>
    <s v="HS"/>
    <b v="1"/>
    <n v="310230"/>
    <s v="Fertilizers, mineral or chemical nitrogenous, ammonium nitrate, whether or not in aqueous solution"/>
    <s v="Ammonium Nitrate"/>
    <s v="Other N-fertilizers"/>
    <x v="1"/>
    <x v="2"/>
    <b v="1"/>
    <s v="C00"/>
    <s v="TOTAL CPC"/>
    <n v="0"/>
    <n v="0"/>
    <s v="TOTAL MOT"/>
    <n v="8"/>
    <s v="kg"/>
    <n v="23460042"/>
    <b v="0"/>
    <n v="8"/>
    <s v="kg"/>
    <n v="23460042"/>
    <b v="0"/>
    <n v="23460042"/>
    <b v="0"/>
    <n v="0"/>
    <b v="0"/>
    <s v="20215387.764"/>
    <n v="0"/>
    <s v="20215387.764"/>
    <n v="0"/>
    <b v="0"/>
    <b v="1"/>
  </r>
  <r>
    <s v="C"/>
    <s v="A"/>
    <n v="20160101"/>
    <n v="2016"/>
    <n v="52"/>
    <x v="6"/>
    <n v="180"/>
    <s v="COD"/>
    <x v="1"/>
    <s v="M"/>
    <s v="Import"/>
    <n v="56"/>
    <s v="BEL"/>
    <x v="18"/>
    <n v="0"/>
    <s v="W00"/>
    <s v="World"/>
    <s v="H4"/>
    <s v="HS"/>
    <b v="1"/>
    <n v="310230"/>
    <s v="Fertilizers, mineral or chemical nitrogenous, ammonium nitrate, whether or not in aqueous solution"/>
    <s v="Ammonium Nitrate"/>
    <s v="Other N-fertilizers"/>
    <x v="1"/>
    <x v="2"/>
    <b v="1"/>
    <s v="C00"/>
    <s v="TOTAL CPC"/>
    <n v="0"/>
    <n v="0"/>
    <s v="TOTAL MOT"/>
    <n v="8"/>
    <s v="kg"/>
    <n v="20088"/>
    <b v="0"/>
    <n v="8"/>
    <s v="kg"/>
    <n v="20088"/>
    <b v="0"/>
    <n v="20088"/>
    <b v="0"/>
    <n v="0"/>
    <b v="0"/>
    <s v="27524.053"/>
    <n v="0"/>
    <s v="27524.053"/>
    <n v="0"/>
    <b v="0"/>
    <b v="1"/>
  </r>
  <r>
    <s v="C"/>
    <s v="A"/>
    <n v="20160101"/>
    <n v="2016"/>
    <n v="52"/>
    <x v="6"/>
    <n v="180"/>
    <s v="COD"/>
    <x v="1"/>
    <s v="M"/>
    <s v="Import"/>
    <n v="251"/>
    <s v="FRA"/>
    <x v="3"/>
    <n v="0"/>
    <s v="W00"/>
    <s v="World"/>
    <s v="H4"/>
    <s v="HS"/>
    <b v="1"/>
    <n v="310230"/>
    <s v="Fertilizers, mineral or chemical nitrogenous, ammonium nitrate, whether or not in aqueous solution"/>
    <s v="Ammonium Nitrate"/>
    <s v="Other N-fertilizers"/>
    <x v="1"/>
    <x v="2"/>
    <b v="1"/>
    <s v="C00"/>
    <s v="TOTAL CPC"/>
    <n v="0"/>
    <n v="0"/>
    <s v="TOTAL MOT"/>
    <n v="8"/>
    <s v="kg"/>
    <n v="118400"/>
    <b v="0"/>
    <n v="8"/>
    <s v="kg"/>
    <n v="118400"/>
    <b v="0"/>
    <n v="118400"/>
    <b v="0"/>
    <n v="0"/>
    <b v="0"/>
    <s v="98319.263"/>
    <n v="0"/>
    <s v="98319.263"/>
    <n v="0"/>
    <b v="0"/>
    <b v="1"/>
  </r>
  <r>
    <s v="C"/>
    <s v="A"/>
    <n v="20160101"/>
    <n v="2016"/>
    <n v="52"/>
    <x v="6"/>
    <n v="180"/>
    <s v="COD"/>
    <x v="1"/>
    <s v="M"/>
    <s v="Import"/>
    <n v="643"/>
    <s v="RUS"/>
    <x v="9"/>
    <n v="0"/>
    <s v="W00"/>
    <s v="World"/>
    <s v="H4"/>
    <s v="HS"/>
    <b v="1"/>
    <n v="310230"/>
    <s v="Fertilizers, mineral or chemical nitrogenous, ammonium nitrate, whether or not in aqueous solution"/>
    <s v="Ammonium Nitrate"/>
    <s v="Other N-fertilizers"/>
    <x v="1"/>
    <x v="2"/>
    <b v="1"/>
    <s v="C00"/>
    <s v="TOTAL CPC"/>
    <n v="0"/>
    <n v="0"/>
    <s v="TOTAL MOT"/>
    <n v="8"/>
    <s v="kg"/>
    <n v="3498000"/>
    <b v="0"/>
    <n v="8"/>
    <s v="kg"/>
    <n v="3498000"/>
    <b v="0"/>
    <n v="3498000"/>
    <b v="0"/>
    <n v="0"/>
    <b v="0"/>
    <s v="4375008.639"/>
    <n v="0"/>
    <s v="4375008.639"/>
    <n v="0"/>
    <b v="0"/>
    <b v="1"/>
  </r>
  <r>
    <s v="C"/>
    <s v="A"/>
    <n v="20160101"/>
    <n v="2016"/>
    <n v="52"/>
    <x v="6"/>
    <n v="180"/>
    <s v="COD"/>
    <x v="1"/>
    <s v="M"/>
    <s v="Import"/>
    <n v="682"/>
    <s v="SAU"/>
    <x v="48"/>
    <n v="0"/>
    <s v="W00"/>
    <s v="World"/>
    <s v="H4"/>
    <s v="HS"/>
    <b v="1"/>
    <n v="310230"/>
    <s v="Fertilizers, mineral or chemical nitrogenous, ammonium nitrate, whether or not in aqueous solution"/>
    <s v="Ammonium Nitrate"/>
    <s v="Other N-fertilizers"/>
    <x v="1"/>
    <x v="2"/>
    <b v="1"/>
    <s v="C00"/>
    <s v="TOTAL CPC"/>
    <n v="0"/>
    <n v="0"/>
    <s v="TOTAL MOT"/>
    <n v="8"/>
    <s v="kg"/>
    <n v="66500"/>
    <b v="0"/>
    <n v="8"/>
    <s v="kg"/>
    <n v="66500"/>
    <b v="0"/>
    <n v="66500"/>
    <b v="0"/>
    <n v="0"/>
    <b v="0"/>
    <s v="36108.923"/>
    <n v="0"/>
    <s v="36108.923"/>
    <n v="0"/>
    <b v="0"/>
    <b v="1"/>
  </r>
  <r>
    <s v="C"/>
    <s v="A"/>
    <n v="20160101"/>
    <n v="2016"/>
    <n v="52"/>
    <x v="6"/>
    <n v="180"/>
    <s v="COD"/>
    <x v="1"/>
    <s v="M"/>
    <s v="Import"/>
    <n v="699"/>
    <s v="IND"/>
    <x v="11"/>
    <n v="0"/>
    <s v="W00"/>
    <s v="World"/>
    <s v="H4"/>
    <s v="HS"/>
    <b v="1"/>
    <n v="310230"/>
    <s v="Fertilizers, mineral or chemical nitrogenous, ammonium nitrate, whether or not in aqueous solution"/>
    <s v="Ammonium Nitrate"/>
    <s v="Other N-fertilizers"/>
    <x v="1"/>
    <x v="2"/>
    <b v="1"/>
    <s v="C00"/>
    <s v="TOTAL CPC"/>
    <n v="0"/>
    <n v="0"/>
    <s v="TOTAL MOT"/>
    <n v="8"/>
    <s v="kg"/>
    <n v="105252"/>
    <b v="0"/>
    <n v="8"/>
    <s v="kg"/>
    <n v="105252"/>
    <b v="0"/>
    <n v="105252"/>
    <b v="0"/>
    <n v="0"/>
    <b v="0"/>
    <s v="99274.104"/>
    <n v="0"/>
    <s v="99274.104"/>
    <n v="0"/>
    <b v="0"/>
    <b v="1"/>
  </r>
  <r>
    <s v="C"/>
    <s v="A"/>
    <n v="20160101"/>
    <n v="2016"/>
    <n v="52"/>
    <x v="6"/>
    <n v="180"/>
    <s v="COD"/>
    <x v="1"/>
    <s v="M"/>
    <s v="Import"/>
    <n v="710"/>
    <s v="ZAF"/>
    <x v="30"/>
    <n v="0"/>
    <s v="W00"/>
    <s v="World"/>
    <s v="H4"/>
    <s v="HS"/>
    <b v="1"/>
    <n v="310230"/>
    <s v="Fertilizers, mineral or chemical nitrogenous, ammonium nitrate, whether or not in aqueous solution"/>
    <s v="Ammonium Nitrate"/>
    <s v="Other N-fertilizers"/>
    <x v="1"/>
    <x v="2"/>
    <b v="1"/>
    <s v="C00"/>
    <s v="TOTAL CPC"/>
    <n v="0"/>
    <n v="0"/>
    <s v="TOTAL MOT"/>
    <n v="8"/>
    <s v="kg"/>
    <n v="17864362"/>
    <b v="0"/>
    <n v="8"/>
    <s v="kg"/>
    <n v="17864362"/>
    <b v="0"/>
    <n v="17864362"/>
    <b v="0"/>
    <n v="0"/>
    <b v="0"/>
    <s v="13063647.937"/>
    <n v="0"/>
    <s v="13063647.937"/>
    <n v="0"/>
    <b v="0"/>
    <b v="1"/>
  </r>
  <r>
    <s v="C"/>
    <s v="A"/>
    <n v="20160101"/>
    <n v="2016"/>
    <n v="52"/>
    <x v="6"/>
    <n v="180"/>
    <s v="COD"/>
    <x v="1"/>
    <s v="M"/>
    <s v="Import"/>
    <n v="752"/>
    <s v="SWE"/>
    <x v="13"/>
    <n v="0"/>
    <s v="W00"/>
    <s v="World"/>
    <s v="H4"/>
    <s v="HS"/>
    <b v="1"/>
    <n v="310230"/>
    <s v="Fertilizers, mineral or chemical nitrogenous, ammonium nitrate, whether or not in aqueous solution"/>
    <s v="Ammonium Nitrate"/>
    <s v="Other N-fertilizers"/>
    <x v="1"/>
    <x v="2"/>
    <b v="1"/>
    <s v="C00"/>
    <s v="TOTAL CPC"/>
    <n v="0"/>
    <n v="0"/>
    <s v="TOTAL MOT"/>
    <n v="8"/>
    <s v="kg"/>
    <n v="1450500"/>
    <b v="0"/>
    <n v="8"/>
    <s v="kg"/>
    <n v="1450500"/>
    <b v="0"/>
    <n v="1450500"/>
    <b v="0"/>
    <n v="0"/>
    <b v="0"/>
    <s v="2174201.286"/>
    <n v="0"/>
    <s v="2174201.286"/>
    <n v="0"/>
    <b v="0"/>
    <b v="1"/>
  </r>
  <r>
    <s v="C"/>
    <s v="A"/>
    <n v="20160101"/>
    <n v="2016"/>
    <n v="52"/>
    <x v="6"/>
    <n v="180"/>
    <s v="COD"/>
    <x v="1"/>
    <s v="M"/>
    <s v="Import"/>
    <n v="894"/>
    <s v="ZMB"/>
    <x v="39"/>
    <n v="0"/>
    <s v="W00"/>
    <s v="World"/>
    <s v="H4"/>
    <s v="HS"/>
    <b v="1"/>
    <n v="310230"/>
    <s v="Fertilizers, mineral or chemical nitrogenous, ammonium nitrate, whether or not in aqueous solution"/>
    <s v="Ammonium Nitrate"/>
    <s v="Other N-fertilizers"/>
    <x v="1"/>
    <x v="2"/>
    <b v="1"/>
    <s v="C00"/>
    <s v="TOTAL CPC"/>
    <n v="0"/>
    <n v="0"/>
    <s v="TOTAL MOT"/>
    <n v="8"/>
    <s v="kg"/>
    <n v="336940"/>
    <b v="0"/>
    <n v="8"/>
    <s v="kg"/>
    <n v="336940"/>
    <b v="0"/>
    <n v="336940"/>
    <b v="0"/>
    <n v="0"/>
    <b v="0"/>
    <s v="341303.559"/>
    <n v="0"/>
    <s v="341303.559"/>
    <n v="0"/>
    <b v="0"/>
    <b v="1"/>
  </r>
  <r>
    <s v="C"/>
    <s v="A"/>
    <n v="20160101"/>
    <n v="2016"/>
    <n v="52"/>
    <x v="6"/>
    <n v="562"/>
    <s v="NER"/>
    <x v="0"/>
    <s v="M"/>
    <s v="Import"/>
    <n v="0"/>
    <s v="W00"/>
    <x v="0"/>
    <n v="0"/>
    <s v="W00"/>
    <s v="World"/>
    <s v="H4"/>
    <s v="HS"/>
    <b v="1"/>
    <n v="310230"/>
    <s v="Fertilizers, mineral or chemical nitrogenous, ammonium nitrate, whether or not in aqueous solution"/>
    <s v="Ammonium Nitrate"/>
    <s v="Other N-fertilizers"/>
    <x v="1"/>
    <x v="2"/>
    <b v="1"/>
    <s v="C00"/>
    <s v="TOTAL CPC"/>
    <n v="0"/>
    <n v="0"/>
    <s v="TOTAL MOT"/>
    <n v="8"/>
    <s v="kg"/>
    <n v="896276"/>
    <b v="0"/>
    <n v="8"/>
    <s v="kg"/>
    <n v="896276"/>
    <b v="0"/>
    <n v="896276"/>
    <b v="0"/>
    <n v="0"/>
    <b v="0"/>
    <s v="4629569.26"/>
    <m/>
    <s v="4629569.26"/>
    <n v="0"/>
    <b v="0"/>
    <b v="1"/>
  </r>
  <r>
    <s v="C"/>
    <s v="A"/>
    <n v="20160101"/>
    <n v="2016"/>
    <n v="52"/>
    <x v="6"/>
    <n v="562"/>
    <s v="NER"/>
    <x v="0"/>
    <s v="M"/>
    <s v="Import"/>
    <n v="12"/>
    <s v="DZA"/>
    <x v="67"/>
    <n v="0"/>
    <s v="W00"/>
    <s v="World"/>
    <s v="H4"/>
    <s v="HS"/>
    <b v="1"/>
    <n v="310230"/>
    <s v="Fertilizers, mineral or chemical nitrogenous, ammonium nitrate, whether or not in aqueous solution"/>
    <s v="Ammonium Nitrate"/>
    <s v="Other N-fertilizers"/>
    <x v="1"/>
    <x v="2"/>
    <b v="1"/>
    <s v="C00"/>
    <s v="TOTAL CPC"/>
    <n v="0"/>
    <n v="0"/>
    <s v="TOTAL MOT"/>
    <n v="8"/>
    <s v="kg"/>
    <n v="38580"/>
    <b v="0"/>
    <n v="8"/>
    <s v="kg"/>
    <n v="38580"/>
    <b v="0"/>
    <n v="38580"/>
    <b v="0"/>
    <n v="0"/>
    <b v="0"/>
    <s v="283483.43"/>
    <m/>
    <s v="283483.43"/>
    <n v="0"/>
    <b v="1"/>
    <b v="0"/>
  </r>
  <r>
    <s v="C"/>
    <s v="A"/>
    <n v="20160101"/>
    <n v="2016"/>
    <n v="52"/>
    <x v="6"/>
    <n v="562"/>
    <s v="NER"/>
    <x v="0"/>
    <s v="M"/>
    <s v="Import"/>
    <n v="251"/>
    <s v="FRA"/>
    <x v="3"/>
    <n v="0"/>
    <s v="W00"/>
    <s v="World"/>
    <s v="H4"/>
    <s v="HS"/>
    <b v="1"/>
    <n v="310230"/>
    <s v="Fertilizers, mineral or chemical nitrogenous, ammonium nitrate, whether or not in aqueous solution"/>
    <s v="Ammonium Nitrate"/>
    <s v="Other N-fertilizers"/>
    <x v="1"/>
    <x v="2"/>
    <b v="1"/>
    <s v="C00"/>
    <s v="TOTAL CPC"/>
    <n v="0"/>
    <n v="0"/>
    <s v="TOTAL MOT"/>
    <n v="8"/>
    <s v="kg"/>
    <n v="772746"/>
    <b v="0"/>
    <n v="8"/>
    <s v="kg"/>
    <n v="772746"/>
    <b v="0"/>
    <n v="772746"/>
    <b v="0"/>
    <n v="0"/>
    <b v="0"/>
    <s v="4295577.56"/>
    <m/>
    <s v="4295577.56"/>
    <n v="0"/>
    <b v="1"/>
    <b v="0"/>
  </r>
  <r>
    <s v="C"/>
    <s v="A"/>
    <n v="20160101"/>
    <n v="2016"/>
    <n v="52"/>
    <x v="6"/>
    <n v="562"/>
    <s v="NER"/>
    <x v="0"/>
    <s v="M"/>
    <s v="Import"/>
    <n v="566"/>
    <s v="NGA"/>
    <x v="8"/>
    <n v="0"/>
    <s v="W00"/>
    <s v="World"/>
    <s v="H4"/>
    <s v="HS"/>
    <b v="1"/>
    <n v="310230"/>
    <s v="Fertilizers, mineral or chemical nitrogenous, ammonium nitrate, whether or not in aqueous solution"/>
    <s v="Ammonium Nitrate"/>
    <s v="Other N-fertilizers"/>
    <x v="1"/>
    <x v="2"/>
    <b v="1"/>
    <s v="C00"/>
    <s v="TOTAL CPC"/>
    <n v="0"/>
    <n v="0"/>
    <s v="TOTAL MOT"/>
    <n v="8"/>
    <s v="kg"/>
    <n v="59950"/>
    <b v="0"/>
    <n v="8"/>
    <s v="kg"/>
    <n v="59950"/>
    <b v="0"/>
    <n v="59950"/>
    <b v="0"/>
    <n v="0"/>
    <b v="0"/>
    <s v="6965.92"/>
    <m/>
    <s v="6965.92"/>
    <n v="0"/>
    <b v="1"/>
    <b v="0"/>
  </r>
  <r>
    <s v="C"/>
    <s v="A"/>
    <n v="20160101"/>
    <n v="2016"/>
    <n v="52"/>
    <x v="6"/>
    <n v="562"/>
    <s v="NER"/>
    <x v="0"/>
    <s v="M"/>
    <s v="Import"/>
    <n v="854"/>
    <s v="BFA"/>
    <x v="16"/>
    <n v="0"/>
    <s v="W00"/>
    <s v="World"/>
    <s v="H4"/>
    <s v="HS"/>
    <b v="1"/>
    <n v="310230"/>
    <s v="Fertilizers, mineral or chemical nitrogenous, ammonium nitrate, whether or not in aqueous solution"/>
    <s v="Ammonium Nitrate"/>
    <s v="Other N-fertilizers"/>
    <x v="1"/>
    <x v="2"/>
    <b v="1"/>
    <s v="C00"/>
    <s v="TOTAL CPC"/>
    <n v="0"/>
    <n v="0"/>
    <s v="TOTAL MOT"/>
    <n v="8"/>
    <s v="kg"/>
    <n v="25000"/>
    <b v="0"/>
    <n v="8"/>
    <s v="kg"/>
    <n v="25000"/>
    <b v="0"/>
    <n v="25000"/>
    <b v="0"/>
    <n v="0"/>
    <b v="0"/>
    <s v="43542.35"/>
    <m/>
    <s v="43542.35"/>
    <n v="0"/>
    <b v="1"/>
    <b v="0"/>
  </r>
  <r>
    <s v="C"/>
    <s v="A"/>
    <n v="20160101"/>
    <n v="2016"/>
    <n v="52"/>
    <x v="6"/>
    <n v="180"/>
    <s v="COD"/>
    <x v="1"/>
    <s v="M"/>
    <s v="Import"/>
    <n v="0"/>
    <s v="W00"/>
    <x v="0"/>
    <n v="0"/>
    <s v="W00"/>
    <s v="World"/>
    <s v="H4"/>
    <s v="HS"/>
    <b v="1"/>
    <n v="310240"/>
    <s v="Fertilizers, mineral or chemical ammonium nitrate with calcium carbonate or other inorganic non-fertilizing substances, mixtures thereof"/>
    <s v="Other N "/>
    <s v="Other N-fertilizers"/>
    <x v="1"/>
    <x v="2"/>
    <b v="1"/>
    <s v="C00"/>
    <s v="TOTAL CPC"/>
    <n v="0"/>
    <n v="0"/>
    <s v="TOTAL MOT"/>
    <n v="8"/>
    <s v="kg"/>
    <n v="10060"/>
    <b v="0"/>
    <n v="8"/>
    <s v="kg"/>
    <n v="10060"/>
    <b v="0"/>
    <n v="10060"/>
    <b v="0"/>
    <n v="0"/>
    <b v="0"/>
    <s v="14497.837"/>
    <n v="0"/>
    <s v="14497.837"/>
    <n v="0"/>
    <b v="0"/>
    <b v="1"/>
  </r>
  <r>
    <s v="C"/>
    <s v="A"/>
    <n v="20160101"/>
    <n v="2016"/>
    <n v="52"/>
    <x v="6"/>
    <n v="180"/>
    <s v="COD"/>
    <x v="1"/>
    <s v="M"/>
    <s v="Import"/>
    <n v="710"/>
    <s v="ZAF"/>
    <x v="30"/>
    <n v="0"/>
    <s v="W00"/>
    <s v="World"/>
    <s v="H4"/>
    <s v="HS"/>
    <b v="1"/>
    <n v="310240"/>
    <s v="Fertilizers, mineral or chemical ammonium nitrate with calcium carbonate or other inorganic non-fertilizing substances, mixtures thereof"/>
    <s v="Other N "/>
    <s v="Other N-fertilizers"/>
    <x v="1"/>
    <x v="2"/>
    <b v="1"/>
    <s v="C00"/>
    <s v="TOTAL CPC"/>
    <n v="0"/>
    <n v="0"/>
    <s v="TOTAL MOT"/>
    <n v="8"/>
    <s v="kg"/>
    <n v="10060"/>
    <b v="0"/>
    <n v="8"/>
    <s v="kg"/>
    <n v="10060"/>
    <b v="0"/>
    <n v="10060"/>
    <b v="0"/>
    <n v="0"/>
    <b v="0"/>
    <s v="14497.837"/>
    <n v="0"/>
    <s v="14497.837"/>
    <n v="0"/>
    <b v="0"/>
    <b v="1"/>
  </r>
  <r>
    <s v="C"/>
    <s v="A"/>
    <n v="20160101"/>
    <n v="2016"/>
    <n v="52"/>
    <x v="6"/>
    <n v="562"/>
    <s v="NER"/>
    <x v="0"/>
    <s v="M"/>
    <s v="Import"/>
    <n v="0"/>
    <s v="W00"/>
    <x v="0"/>
    <n v="0"/>
    <s v="W00"/>
    <s v="World"/>
    <s v="H4"/>
    <s v="HS"/>
    <b v="1"/>
    <n v="310240"/>
    <s v="Fertilizers, mineral or chemical ammonium nitrate with calcium carbonate or other inorganic non-fertilizing substances, mixtures thereof"/>
    <s v="Other N "/>
    <s v="Other N-fertilizers"/>
    <x v="1"/>
    <x v="2"/>
    <b v="1"/>
    <s v="C00"/>
    <s v="TOTAL CPC"/>
    <n v="0"/>
    <n v="0"/>
    <s v="TOTAL MOT"/>
    <n v="8"/>
    <s v="kg"/>
    <n v="40000"/>
    <b v="0"/>
    <n v="8"/>
    <s v="kg"/>
    <n v="40000"/>
    <b v="0"/>
    <n v="40000"/>
    <b v="0"/>
    <n v="0"/>
    <b v="0"/>
    <s v="14296.9"/>
    <m/>
    <s v="14296.9"/>
    <n v="0"/>
    <b v="0"/>
    <b v="1"/>
  </r>
  <r>
    <s v="C"/>
    <s v="A"/>
    <n v="20160101"/>
    <n v="2016"/>
    <n v="52"/>
    <x v="6"/>
    <n v="562"/>
    <s v="NER"/>
    <x v="0"/>
    <s v="M"/>
    <s v="Import"/>
    <n v="566"/>
    <s v="NGA"/>
    <x v="8"/>
    <n v="0"/>
    <s v="W00"/>
    <s v="World"/>
    <s v="H4"/>
    <s v="HS"/>
    <b v="1"/>
    <n v="310240"/>
    <s v="Fertilizers, mineral or chemical ammonium nitrate with calcium carbonate or other inorganic non-fertilizing substances, mixtures thereof"/>
    <s v="Other N "/>
    <s v="Other N-fertilizers"/>
    <x v="1"/>
    <x v="2"/>
    <b v="1"/>
    <s v="C00"/>
    <s v="TOTAL CPC"/>
    <n v="0"/>
    <n v="0"/>
    <s v="TOTAL MOT"/>
    <n v="8"/>
    <s v="kg"/>
    <n v="40000"/>
    <b v="0"/>
    <n v="8"/>
    <s v="kg"/>
    <n v="40000"/>
    <b v="0"/>
    <n v="40000"/>
    <b v="0"/>
    <n v="0"/>
    <b v="0"/>
    <s v="14296.9"/>
    <m/>
    <s v="14296.9"/>
    <n v="0"/>
    <b v="1"/>
    <b v="0"/>
  </r>
  <r>
    <s v="C"/>
    <s v="A"/>
    <n v="20160101"/>
    <n v="2016"/>
    <n v="52"/>
    <x v="6"/>
    <n v="180"/>
    <s v="COD"/>
    <x v="1"/>
    <s v="M"/>
    <s v="Import"/>
    <n v="0"/>
    <s v="W00"/>
    <x v="0"/>
    <n v="0"/>
    <s v="W00"/>
    <s v="World"/>
    <s v="H4"/>
    <s v="HS"/>
    <b v="1"/>
    <n v="310250"/>
    <s v="Fertilizers, mineral or chemical nitrogenous, sodium nitrate"/>
    <s v="Other N "/>
    <s v="Other N-fertilizers"/>
    <x v="1"/>
    <x v="2"/>
    <b v="1"/>
    <s v="C00"/>
    <s v="TOTAL CPC"/>
    <n v="0"/>
    <n v="0"/>
    <s v="TOTAL MOT"/>
    <n v="8"/>
    <s v="kg"/>
    <n v="9000"/>
    <b v="0"/>
    <n v="8"/>
    <s v="kg"/>
    <n v="9000"/>
    <b v="0"/>
    <n v="9000"/>
    <b v="0"/>
    <n v="0"/>
    <b v="0"/>
    <s v="46723.34"/>
    <n v="0"/>
    <s v="46723.34"/>
    <n v="0"/>
    <b v="0"/>
    <b v="1"/>
  </r>
  <r>
    <s v="C"/>
    <s v="A"/>
    <n v="20160101"/>
    <n v="2016"/>
    <n v="52"/>
    <x v="6"/>
    <n v="180"/>
    <s v="COD"/>
    <x v="1"/>
    <s v="M"/>
    <s v="Import"/>
    <n v="276"/>
    <s v="DEU"/>
    <x v="4"/>
    <n v="0"/>
    <s v="W00"/>
    <s v="World"/>
    <s v="H4"/>
    <s v="HS"/>
    <b v="1"/>
    <n v="310250"/>
    <s v="Fertilizers, mineral or chemical nitrogenous, sodium nitrate"/>
    <s v="Other N "/>
    <s v="Other N-fertilizers"/>
    <x v="1"/>
    <x v="2"/>
    <b v="1"/>
    <s v="C00"/>
    <s v="TOTAL CPC"/>
    <n v="0"/>
    <n v="0"/>
    <s v="TOTAL MOT"/>
    <n v="8"/>
    <s v="kg"/>
    <n v="2000"/>
    <b v="0"/>
    <n v="8"/>
    <s v="kg"/>
    <n v="2000"/>
    <b v="0"/>
    <n v="2000"/>
    <b v="0"/>
    <n v="0"/>
    <b v="0"/>
    <s v="8137.482"/>
    <n v="0"/>
    <s v="8137.482"/>
    <n v="0"/>
    <b v="0"/>
    <b v="1"/>
  </r>
  <r>
    <s v="C"/>
    <s v="A"/>
    <n v="20160101"/>
    <n v="2016"/>
    <n v="52"/>
    <x v="6"/>
    <n v="180"/>
    <s v="COD"/>
    <x v="1"/>
    <s v="M"/>
    <s v="Import"/>
    <n v="834"/>
    <s v="TZA"/>
    <x v="38"/>
    <n v="0"/>
    <s v="W00"/>
    <s v="World"/>
    <s v="H4"/>
    <s v="HS"/>
    <b v="1"/>
    <n v="310250"/>
    <s v="Fertilizers, mineral or chemical nitrogenous, sodium nitrate"/>
    <s v="Other N "/>
    <s v="Other N-fertilizers"/>
    <x v="1"/>
    <x v="2"/>
    <b v="1"/>
    <s v="C00"/>
    <s v="TOTAL CPC"/>
    <n v="0"/>
    <n v="0"/>
    <s v="TOTAL MOT"/>
    <n v="8"/>
    <s v="kg"/>
    <n v="7000"/>
    <b v="0"/>
    <n v="8"/>
    <s v="kg"/>
    <n v="7000"/>
    <b v="0"/>
    <n v="7000"/>
    <b v="0"/>
    <n v="0"/>
    <b v="0"/>
    <s v="38585.857"/>
    <n v="0"/>
    <s v="38585.857"/>
    <n v="0"/>
    <b v="0"/>
    <b v="1"/>
  </r>
  <r>
    <s v="C"/>
    <s v="A"/>
    <n v="20160101"/>
    <n v="2016"/>
    <n v="52"/>
    <x v="6"/>
    <n v="562"/>
    <s v="NER"/>
    <x v="0"/>
    <s v="M"/>
    <s v="Import"/>
    <n v="0"/>
    <s v="W00"/>
    <x v="0"/>
    <n v="0"/>
    <s v="W00"/>
    <s v="World"/>
    <s v="H4"/>
    <s v="HS"/>
    <b v="1"/>
    <n v="310250"/>
    <s v="Fertilizers, mineral or chemical nitrogenous, sodium nitrate"/>
    <s v="Other N "/>
    <s v="Other N-fertilizers"/>
    <x v="1"/>
    <x v="2"/>
    <b v="1"/>
    <s v="C00"/>
    <s v="TOTAL CPC"/>
    <n v="0"/>
    <n v="0"/>
    <s v="TOTAL MOT"/>
    <n v="8"/>
    <s v="kg"/>
    <n v="1"/>
    <b v="0"/>
    <n v="8"/>
    <s v="kg"/>
    <n v="1"/>
    <b v="0"/>
    <n v="1"/>
    <b v="0"/>
    <n v="0"/>
    <b v="0"/>
    <s v="19.52"/>
    <m/>
    <s v="19.52"/>
    <n v="0"/>
    <b v="0"/>
    <b v="1"/>
  </r>
  <r>
    <s v="C"/>
    <s v="A"/>
    <n v="20160101"/>
    <n v="2016"/>
    <n v="52"/>
    <x v="6"/>
    <n v="562"/>
    <s v="NER"/>
    <x v="0"/>
    <s v="M"/>
    <s v="Import"/>
    <n v="826"/>
    <s v="GBR"/>
    <x v="37"/>
    <n v="0"/>
    <s v="W00"/>
    <s v="World"/>
    <s v="H4"/>
    <s v="HS"/>
    <b v="1"/>
    <n v="310250"/>
    <s v="Fertilizers, mineral or chemical nitrogenous, sodium nitrate"/>
    <s v="Other N "/>
    <s v="Other N-fertilizers"/>
    <x v="1"/>
    <x v="2"/>
    <b v="1"/>
    <s v="C00"/>
    <s v="TOTAL CPC"/>
    <n v="0"/>
    <n v="0"/>
    <s v="TOTAL MOT"/>
    <n v="8"/>
    <s v="kg"/>
    <n v="1"/>
    <b v="0"/>
    <n v="8"/>
    <s v="kg"/>
    <n v="1"/>
    <b v="0"/>
    <n v="1"/>
    <b v="0"/>
    <n v="0"/>
    <b v="0"/>
    <s v="19.52"/>
    <m/>
    <s v="19.52"/>
    <n v="0"/>
    <b v="1"/>
    <b v="0"/>
  </r>
  <r>
    <s v="C"/>
    <s v="A"/>
    <n v="20160101"/>
    <n v="2016"/>
    <n v="52"/>
    <x v="6"/>
    <n v="180"/>
    <s v="COD"/>
    <x v="1"/>
    <s v="M"/>
    <s v="Import"/>
    <n v="0"/>
    <s v="W00"/>
    <x v="0"/>
    <n v="0"/>
    <s v="W00"/>
    <s v="World"/>
    <s v="H4"/>
    <s v="HS"/>
    <b v="1"/>
    <n v="310260"/>
    <s v="Fertilizers, mineral or chemical nitrogenous, double salts and mixtures of calcium nitrate and ammonium nitrate"/>
    <s v="Other N "/>
    <s v="Other N-fertilizers"/>
    <x v="1"/>
    <x v="2"/>
    <b v="1"/>
    <s v="C00"/>
    <s v="TOTAL CPC"/>
    <n v="0"/>
    <n v="0"/>
    <s v="TOTAL MOT"/>
    <n v="8"/>
    <s v="kg"/>
    <n v="1260"/>
    <b v="0"/>
    <n v="8"/>
    <s v="kg"/>
    <n v="1260"/>
    <b v="0"/>
    <n v="1260"/>
    <b v="0"/>
    <n v="0"/>
    <b v="0"/>
    <s v="4264.895"/>
    <n v="0"/>
    <s v="4264.895"/>
    <n v="0"/>
    <b v="0"/>
    <b v="1"/>
  </r>
  <r>
    <s v="C"/>
    <s v="A"/>
    <n v="20160101"/>
    <n v="2016"/>
    <n v="52"/>
    <x v="6"/>
    <n v="180"/>
    <s v="COD"/>
    <x v="1"/>
    <s v="M"/>
    <s v="Import"/>
    <n v="710"/>
    <s v="ZAF"/>
    <x v="30"/>
    <n v="0"/>
    <s v="W00"/>
    <s v="World"/>
    <s v="H4"/>
    <s v="HS"/>
    <b v="1"/>
    <n v="310260"/>
    <s v="Fertilizers, mineral or chemical nitrogenous, double salts and mixtures of calcium nitrate and ammonium nitrate"/>
    <s v="Other N "/>
    <s v="Other N-fertilizers"/>
    <x v="1"/>
    <x v="2"/>
    <b v="1"/>
    <s v="C00"/>
    <s v="TOTAL CPC"/>
    <n v="0"/>
    <n v="0"/>
    <s v="TOTAL MOT"/>
    <n v="8"/>
    <s v="kg"/>
    <n v="1260"/>
    <b v="0"/>
    <n v="8"/>
    <s v="kg"/>
    <n v="1260"/>
    <b v="0"/>
    <n v="1260"/>
    <b v="0"/>
    <n v="0"/>
    <b v="0"/>
    <s v="4264.895"/>
    <n v="0"/>
    <s v="4264.895"/>
    <n v="0"/>
    <b v="0"/>
    <b v="1"/>
  </r>
  <r>
    <s v="C"/>
    <s v="A"/>
    <n v="20160101"/>
    <n v="2016"/>
    <n v="52"/>
    <x v="6"/>
    <n v="562"/>
    <s v="NER"/>
    <x v="0"/>
    <s v="M"/>
    <s v="Import"/>
    <n v="0"/>
    <s v="W00"/>
    <x v="0"/>
    <n v="0"/>
    <s v="W00"/>
    <s v="World"/>
    <s v="H4"/>
    <s v="HS"/>
    <b v="1"/>
    <n v="310280"/>
    <s v="Fertilizers, mineral or chemical nitrogenous, mixtures of urea and ammonium nitrate in aqueous or ammoniacal solution"/>
    <s v="Urea/Ammonium Nitrate"/>
    <s v="Other N-fertilizers"/>
    <x v="1"/>
    <x v="2"/>
    <b v="1"/>
    <s v="C00"/>
    <s v="TOTAL CPC"/>
    <n v="0"/>
    <n v="0"/>
    <s v="TOTAL MOT"/>
    <n v="8"/>
    <s v="kg"/>
    <n v="281"/>
    <b v="0"/>
    <n v="8"/>
    <s v="kg"/>
    <n v="281"/>
    <b v="0"/>
    <n v="281"/>
    <b v="0"/>
    <n v="0"/>
    <b v="0"/>
    <s v="1664.32"/>
    <m/>
    <s v="1664.32"/>
    <n v="0"/>
    <b v="0"/>
    <b v="1"/>
  </r>
  <r>
    <s v="C"/>
    <s v="A"/>
    <n v="20160101"/>
    <n v="2016"/>
    <n v="52"/>
    <x v="6"/>
    <n v="562"/>
    <s v="NER"/>
    <x v="0"/>
    <s v="M"/>
    <s v="Import"/>
    <n v="788"/>
    <s v="TUN"/>
    <x v="45"/>
    <n v="0"/>
    <s v="W00"/>
    <s v="World"/>
    <s v="H4"/>
    <s v="HS"/>
    <b v="1"/>
    <n v="310280"/>
    <s v="Fertilizers, mineral or chemical nitrogenous, mixtures of urea and ammonium nitrate in aqueous or ammoniacal solution"/>
    <s v="Urea/Ammonium Nitrate"/>
    <s v="Other N-fertilizers"/>
    <x v="1"/>
    <x v="2"/>
    <b v="1"/>
    <s v="C00"/>
    <s v="TOTAL CPC"/>
    <n v="0"/>
    <n v="0"/>
    <s v="TOTAL MOT"/>
    <n v="8"/>
    <s v="kg"/>
    <n v="281"/>
    <b v="0"/>
    <n v="8"/>
    <s v="kg"/>
    <n v="281"/>
    <b v="0"/>
    <n v="281"/>
    <b v="0"/>
    <n v="0"/>
    <b v="0"/>
    <s v="1664.32"/>
    <m/>
    <s v="1664.32"/>
    <n v="0"/>
    <b v="1"/>
    <b v="0"/>
  </r>
  <r>
    <s v="C"/>
    <s v="A"/>
    <n v="20160101"/>
    <n v="2016"/>
    <n v="52"/>
    <x v="6"/>
    <n v="180"/>
    <s v="COD"/>
    <x v="1"/>
    <s v="M"/>
    <s v="Import"/>
    <n v="0"/>
    <s v="W00"/>
    <x v="0"/>
    <n v="0"/>
    <s v="W00"/>
    <s v="World"/>
    <s v="H4"/>
    <s v="HS"/>
    <b v="1"/>
    <n v="310290"/>
    <s v="Fertilizers, mineral or chemical nitrogenous, other kinds including mixtures not specified in the foregoing subheadings"/>
    <s v="Other N "/>
    <s v="Other N-fertilizers"/>
    <x v="1"/>
    <x v="2"/>
    <b v="1"/>
    <s v="C00"/>
    <s v="TOTAL CPC"/>
    <n v="0"/>
    <n v="0"/>
    <s v="TOTAL MOT"/>
    <n v="8"/>
    <s v="kg"/>
    <n v="14428"/>
    <b v="0"/>
    <n v="8"/>
    <s v="kg"/>
    <n v="14428"/>
    <b v="0"/>
    <n v="14428"/>
    <b v="0"/>
    <n v="0"/>
    <b v="0"/>
    <s v="19008.381"/>
    <n v="0"/>
    <s v="19008.381"/>
    <n v="0"/>
    <b v="0"/>
    <b v="1"/>
  </r>
  <r>
    <s v="C"/>
    <s v="A"/>
    <n v="20160101"/>
    <n v="2016"/>
    <n v="52"/>
    <x v="6"/>
    <n v="180"/>
    <s v="COD"/>
    <x v="1"/>
    <s v="M"/>
    <s v="Import"/>
    <n v="554"/>
    <s v="NZL"/>
    <x v="59"/>
    <n v="0"/>
    <s v="W00"/>
    <s v="World"/>
    <s v="H4"/>
    <s v="HS"/>
    <b v="1"/>
    <n v="310290"/>
    <s v="Fertilizers, mineral or chemical nitrogenous, other kinds including mixtures not specified in the foregoing subheadings"/>
    <s v="Other N "/>
    <s v="Other N-fertilizers"/>
    <x v="1"/>
    <x v="2"/>
    <b v="1"/>
    <s v="C00"/>
    <s v="TOTAL CPC"/>
    <n v="0"/>
    <n v="0"/>
    <s v="TOTAL MOT"/>
    <n v="8"/>
    <s v="kg"/>
    <n v="39"/>
    <b v="0"/>
    <n v="8"/>
    <s v="kg"/>
    <n v="39"/>
    <b v="0"/>
    <n v="39"/>
    <b v="0"/>
    <n v="0"/>
    <b v="0"/>
    <s v="129.295"/>
    <n v="0"/>
    <s v="129.295"/>
    <n v="0"/>
    <b v="0"/>
    <b v="1"/>
  </r>
  <r>
    <s v="C"/>
    <s v="A"/>
    <n v="20160101"/>
    <n v="2016"/>
    <n v="52"/>
    <x v="6"/>
    <n v="180"/>
    <s v="COD"/>
    <x v="1"/>
    <s v="M"/>
    <s v="Import"/>
    <n v="710"/>
    <s v="ZAF"/>
    <x v="30"/>
    <n v="0"/>
    <s v="W00"/>
    <s v="World"/>
    <s v="H4"/>
    <s v="HS"/>
    <b v="1"/>
    <n v="310290"/>
    <s v="Fertilizers, mineral or chemical nitrogenous, other kinds including mixtures not specified in the foregoing subheadings"/>
    <s v="Other N "/>
    <s v="Other N-fertilizers"/>
    <x v="1"/>
    <x v="2"/>
    <b v="1"/>
    <s v="C00"/>
    <s v="TOTAL CPC"/>
    <n v="0"/>
    <n v="0"/>
    <s v="TOTAL MOT"/>
    <n v="8"/>
    <s v="kg"/>
    <n v="11847"/>
    <b v="0"/>
    <n v="8"/>
    <s v="kg"/>
    <n v="11847"/>
    <b v="0"/>
    <n v="11847"/>
    <b v="0"/>
    <n v="0"/>
    <b v="0"/>
    <s v="16396.308"/>
    <n v="0"/>
    <s v="16396.308"/>
    <n v="0"/>
    <b v="0"/>
    <b v="1"/>
  </r>
  <r>
    <s v="C"/>
    <s v="A"/>
    <n v="20160101"/>
    <n v="2016"/>
    <n v="52"/>
    <x v="6"/>
    <n v="180"/>
    <s v="COD"/>
    <x v="1"/>
    <s v="M"/>
    <s v="Import"/>
    <n v="826"/>
    <s v="GBR"/>
    <x v="37"/>
    <n v="0"/>
    <s v="W00"/>
    <s v="World"/>
    <s v="H4"/>
    <s v="HS"/>
    <b v="1"/>
    <n v="310290"/>
    <s v="Fertilizers, mineral or chemical nitrogenous, other kinds including mixtures not specified in the foregoing subheadings"/>
    <s v="Other N "/>
    <s v="Other N-fertilizers"/>
    <x v="1"/>
    <x v="2"/>
    <b v="1"/>
    <s v="C00"/>
    <s v="TOTAL CPC"/>
    <n v="0"/>
    <n v="0"/>
    <s v="TOTAL MOT"/>
    <n v="8"/>
    <s v="kg"/>
    <n v="12"/>
    <b v="0"/>
    <n v="8"/>
    <s v="kg"/>
    <n v="12"/>
    <b v="0"/>
    <n v="12"/>
    <b v="0"/>
    <n v="0"/>
    <b v="0"/>
    <s v="127.849"/>
    <n v="0"/>
    <s v="127.849"/>
    <n v="0"/>
    <b v="0"/>
    <b v="1"/>
  </r>
  <r>
    <s v="C"/>
    <s v="A"/>
    <n v="20160101"/>
    <n v="2016"/>
    <n v="52"/>
    <x v="6"/>
    <n v="180"/>
    <s v="COD"/>
    <x v="1"/>
    <s v="M"/>
    <s v="Import"/>
    <n v="834"/>
    <s v="TZA"/>
    <x v="38"/>
    <n v="0"/>
    <s v="W00"/>
    <s v="World"/>
    <s v="H4"/>
    <s v="HS"/>
    <b v="1"/>
    <n v="310290"/>
    <s v="Fertilizers, mineral or chemical nitrogenous, other kinds including mixtures not specified in the foregoing subheadings"/>
    <s v="Other N "/>
    <s v="Other N-fertilizers"/>
    <x v="1"/>
    <x v="2"/>
    <b v="1"/>
    <s v="C00"/>
    <s v="TOTAL CPC"/>
    <n v="0"/>
    <n v="0"/>
    <s v="TOTAL MOT"/>
    <n v="8"/>
    <s v="kg"/>
    <n v="2000"/>
    <b v="0"/>
    <n v="8"/>
    <s v="kg"/>
    <n v="2000"/>
    <b v="0"/>
    <n v="2000"/>
    <b v="0"/>
    <n v="0"/>
    <b v="0"/>
    <s v="463.613"/>
    <n v="0"/>
    <s v="463.613"/>
    <n v="0"/>
    <b v="0"/>
    <b v="1"/>
  </r>
  <r>
    <s v="C"/>
    <s v="A"/>
    <n v="20160101"/>
    <n v="2016"/>
    <n v="52"/>
    <x v="6"/>
    <n v="180"/>
    <s v="COD"/>
    <x v="1"/>
    <s v="M"/>
    <s v="Import"/>
    <n v="842"/>
    <s v="USA"/>
    <x v="15"/>
    <n v="0"/>
    <s v="W00"/>
    <s v="World"/>
    <s v="H4"/>
    <s v="HS"/>
    <b v="1"/>
    <n v="310290"/>
    <s v="Fertilizers, mineral or chemical nitrogenous, other kinds including mixtures not specified in the foregoing subheadings"/>
    <s v="Other N "/>
    <s v="Other N-fertilizers"/>
    <x v="1"/>
    <x v="2"/>
    <b v="1"/>
    <s v="C00"/>
    <s v="TOTAL CPC"/>
    <n v="0"/>
    <n v="0"/>
    <s v="TOTAL MOT"/>
    <n v="8"/>
    <s v="kg"/>
    <n v="530"/>
    <b v="0"/>
    <n v="8"/>
    <s v="kg"/>
    <n v="530"/>
    <b v="0"/>
    <n v="530"/>
    <b v="0"/>
    <n v="0"/>
    <b v="0"/>
    <s v="1891.316"/>
    <n v="0"/>
    <s v="1891.316"/>
    <n v="0"/>
    <b v="0"/>
    <b v="1"/>
  </r>
  <r>
    <s v="C"/>
    <s v="A"/>
    <n v="20160101"/>
    <n v="2016"/>
    <n v="52"/>
    <x v="6"/>
    <n v="562"/>
    <s v="NER"/>
    <x v="0"/>
    <s v="M"/>
    <s v="Import"/>
    <n v="0"/>
    <s v="W00"/>
    <x v="0"/>
    <n v="0"/>
    <s v="W00"/>
    <s v="World"/>
    <s v="H4"/>
    <s v="HS"/>
    <b v="1"/>
    <n v="310290"/>
    <s v="Fertilizers, mineral or chemical nitrogenous, other kinds including mixtures not specified in the foregoing subheadings"/>
    <s v="Other N "/>
    <s v="Other N-fertilizers"/>
    <x v="1"/>
    <x v="2"/>
    <b v="1"/>
    <s v="C00"/>
    <s v="TOTAL CPC"/>
    <n v="0"/>
    <n v="0"/>
    <s v="TOTAL MOT"/>
    <n v="8"/>
    <s v="kg"/>
    <n v="1"/>
    <b v="0"/>
    <n v="8"/>
    <s v="kg"/>
    <n v="1"/>
    <b v="0"/>
    <n v="1"/>
    <b v="0"/>
    <n v="0"/>
    <b v="0"/>
    <s v="643.74"/>
    <m/>
    <s v="643.74"/>
    <n v="0"/>
    <b v="0"/>
    <b v="1"/>
  </r>
  <r>
    <s v="C"/>
    <s v="A"/>
    <n v="20160101"/>
    <n v="2016"/>
    <n v="52"/>
    <x v="6"/>
    <n v="562"/>
    <s v="NER"/>
    <x v="0"/>
    <s v="M"/>
    <s v="Import"/>
    <n v="276"/>
    <s v="DEU"/>
    <x v="4"/>
    <n v="0"/>
    <s v="W00"/>
    <s v="World"/>
    <s v="H4"/>
    <s v="HS"/>
    <b v="1"/>
    <n v="310290"/>
    <s v="Fertilizers, mineral or chemical nitrogenous, other kinds including mixtures not specified in the foregoing subheadings"/>
    <s v="Other N "/>
    <s v="Other N-fertilizers"/>
    <x v="1"/>
    <x v="2"/>
    <b v="1"/>
    <s v="C00"/>
    <s v="TOTAL CPC"/>
    <n v="0"/>
    <n v="0"/>
    <s v="TOTAL MOT"/>
    <n v="8"/>
    <s v="kg"/>
    <n v="1"/>
    <b v="0"/>
    <n v="8"/>
    <s v="kg"/>
    <n v="1"/>
    <b v="0"/>
    <n v="1"/>
    <b v="0"/>
    <n v="0"/>
    <b v="0"/>
    <s v="643.74"/>
    <m/>
    <s v="643.74"/>
    <n v="0"/>
    <b v="1"/>
    <b v="0"/>
  </r>
  <r>
    <s v="C"/>
    <s v="A"/>
    <n v="20160101"/>
    <n v="2016"/>
    <n v="52"/>
    <x v="6"/>
    <n v="180"/>
    <s v="COD"/>
    <x v="1"/>
    <s v="M"/>
    <s v="Import"/>
    <n v="0"/>
    <s v="W00"/>
    <x v="0"/>
    <n v="0"/>
    <s v="W00"/>
    <s v="World"/>
    <s v="H4"/>
    <s v="HS"/>
    <b v="1"/>
    <n v="3103"/>
    <s v="Fertilizers mineral or chemical, phosphatic"/>
    <s v="P"/>
    <s v="P-fertilizers"/>
    <x v="3"/>
    <x v="1"/>
    <b v="0"/>
    <s v="C00"/>
    <s v="TOTAL CPC"/>
    <n v="0"/>
    <n v="0"/>
    <s v="TOTAL MOT"/>
    <n v="8"/>
    <s v="kg"/>
    <n v="2274144"/>
    <b v="0"/>
    <n v="8"/>
    <s v="kg"/>
    <n v="2274144"/>
    <b v="0"/>
    <n v="2274144"/>
    <b v="0"/>
    <n v="0"/>
    <b v="0"/>
    <s v="1094548.759"/>
    <n v="0"/>
    <s v="1094548.759"/>
    <n v="0"/>
    <b v="0"/>
    <b v="1"/>
  </r>
  <r>
    <s v="C"/>
    <s v="A"/>
    <n v="20160101"/>
    <n v="2016"/>
    <n v="52"/>
    <x v="6"/>
    <n v="180"/>
    <s v="COD"/>
    <x v="1"/>
    <s v="M"/>
    <s v="Import"/>
    <n v="156"/>
    <s v="CHN"/>
    <x v="1"/>
    <n v="0"/>
    <s v="W00"/>
    <s v="World"/>
    <s v="H4"/>
    <s v="HS"/>
    <b v="1"/>
    <n v="3103"/>
    <s v="Fertilizers mineral or chemical, phosphatic"/>
    <s v="P"/>
    <s v="P-fertilizers"/>
    <x v="3"/>
    <x v="1"/>
    <b v="0"/>
    <s v="C00"/>
    <s v="TOTAL CPC"/>
    <n v="0"/>
    <n v="0"/>
    <s v="TOTAL MOT"/>
    <n v="8"/>
    <s v="kg"/>
    <n v="34050"/>
    <b v="0"/>
    <n v="8"/>
    <s v="kg"/>
    <n v="34050"/>
    <b v="0"/>
    <n v="34050"/>
    <b v="0"/>
    <n v="0"/>
    <b v="0"/>
    <s v="24821.453"/>
    <n v="0"/>
    <s v="24821.453"/>
    <n v="0"/>
    <b v="0"/>
    <b v="1"/>
  </r>
  <r>
    <s v="C"/>
    <s v="A"/>
    <n v="20160101"/>
    <n v="2016"/>
    <n v="52"/>
    <x v="6"/>
    <n v="180"/>
    <s v="COD"/>
    <x v="1"/>
    <s v="M"/>
    <s v="Import"/>
    <n v="643"/>
    <s v="RUS"/>
    <x v="9"/>
    <n v="0"/>
    <s v="W00"/>
    <s v="World"/>
    <s v="H4"/>
    <s v="HS"/>
    <b v="1"/>
    <n v="3103"/>
    <s v="Fertilizers mineral or chemical, phosphatic"/>
    <s v="P"/>
    <s v="P-fertilizers"/>
    <x v="3"/>
    <x v="1"/>
    <b v="0"/>
    <s v="C00"/>
    <s v="TOTAL CPC"/>
    <n v="0"/>
    <n v="0"/>
    <s v="TOTAL MOT"/>
    <n v="8"/>
    <s v="kg"/>
    <n v="1771000"/>
    <b v="0"/>
    <n v="8"/>
    <s v="kg"/>
    <n v="1771000"/>
    <b v="0"/>
    <n v="1771000"/>
    <b v="0"/>
    <n v="0"/>
    <b v="0"/>
    <s v="631547.004"/>
    <n v="0"/>
    <s v="631547.004"/>
    <n v="0"/>
    <b v="0"/>
    <b v="1"/>
  </r>
  <r>
    <s v="C"/>
    <s v="A"/>
    <n v="20160101"/>
    <n v="2016"/>
    <n v="52"/>
    <x v="6"/>
    <n v="180"/>
    <s v="COD"/>
    <x v="1"/>
    <s v="M"/>
    <s v="Import"/>
    <n v="710"/>
    <s v="ZAF"/>
    <x v="30"/>
    <n v="0"/>
    <s v="W00"/>
    <s v="World"/>
    <s v="H4"/>
    <s v="HS"/>
    <b v="1"/>
    <n v="3103"/>
    <s v="Fertilizers mineral or chemical, phosphatic"/>
    <s v="P"/>
    <s v="P-fertilizers"/>
    <x v="3"/>
    <x v="1"/>
    <b v="0"/>
    <s v="C00"/>
    <s v="TOTAL CPC"/>
    <n v="0"/>
    <n v="0"/>
    <s v="TOTAL MOT"/>
    <n v="8"/>
    <s v="kg"/>
    <n v="418714"/>
    <b v="0"/>
    <n v="8"/>
    <s v="kg"/>
    <n v="418714"/>
    <b v="0"/>
    <n v="418714"/>
    <b v="0"/>
    <n v="0"/>
    <b v="0"/>
    <s v="424833.7"/>
    <n v="0"/>
    <s v="424833.7"/>
    <n v="0"/>
    <b v="0"/>
    <b v="1"/>
  </r>
  <r>
    <s v="C"/>
    <s v="A"/>
    <n v="20160101"/>
    <n v="2016"/>
    <n v="52"/>
    <x v="6"/>
    <n v="180"/>
    <s v="COD"/>
    <x v="1"/>
    <s v="M"/>
    <s v="Import"/>
    <n v="757"/>
    <s v="CHE"/>
    <x v="31"/>
    <n v="0"/>
    <s v="W00"/>
    <s v="World"/>
    <s v="H4"/>
    <s v="HS"/>
    <b v="1"/>
    <n v="3103"/>
    <s v="Fertilizers mineral or chemical, phosphatic"/>
    <s v="P"/>
    <s v="P-fertilizers"/>
    <x v="3"/>
    <x v="1"/>
    <b v="0"/>
    <s v="C00"/>
    <s v="TOTAL CPC"/>
    <n v="0"/>
    <n v="0"/>
    <s v="TOTAL MOT"/>
    <n v="8"/>
    <s v="kg"/>
    <n v="50380"/>
    <b v="0"/>
    <n v="8"/>
    <s v="kg"/>
    <n v="50380"/>
    <b v="0"/>
    <n v="50380"/>
    <b v="0"/>
    <n v="0"/>
    <b v="0"/>
    <s v="13346.602"/>
    <n v="0"/>
    <s v="13346.602"/>
    <n v="0"/>
    <b v="0"/>
    <b v="1"/>
  </r>
  <r>
    <s v="C"/>
    <s v="A"/>
    <n v="20160101"/>
    <n v="2016"/>
    <n v="52"/>
    <x v="6"/>
    <n v="180"/>
    <s v="COD"/>
    <x v="1"/>
    <s v="M"/>
    <s v="Import"/>
    <n v="0"/>
    <s v="W00"/>
    <x v="0"/>
    <n v="0"/>
    <s v="W00"/>
    <s v="World"/>
    <s v="H4"/>
    <s v="HS"/>
    <b v="1"/>
    <n v="310310"/>
    <s v="Fertilizers, mineral or chemical phosphatic, superphosphates"/>
    <s v="TSP"/>
    <s v="P-fertilizers"/>
    <x v="4"/>
    <x v="2"/>
    <b v="1"/>
    <s v="C00"/>
    <s v="TOTAL CPC"/>
    <n v="0"/>
    <n v="0"/>
    <s v="TOTAL MOT"/>
    <n v="8"/>
    <s v="kg"/>
    <n v="503144"/>
    <b v="0"/>
    <n v="8"/>
    <s v="kg"/>
    <n v="503144"/>
    <b v="0"/>
    <n v="503144"/>
    <b v="0"/>
    <n v="0"/>
    <b v="0"/>
    <s v="463001.755"/>
    <n v="0"/>
    <s v="463001.755"/>
    <n v="0"/>
    <b v="0"/>
    <b v="1"/>
  </r>
  <r>
    <s v="C"/>
    <s v="A"/>
    <n v="20160101"/>
    <n v="2016"/>
    <n v="52"/>
    <x v="6"/>
    <n v="180"/>
    <s v="COD"/>
    <x v="1"/>
    <s v="M"/>
    <s v="Import"/>
    <n v="156"/>
    <s v="CHN"/>
    <x v="1"/>
    <n v="0"/>
    <s v="W00"/>
    <s v="World"/>
    <s v="H4"/>
    <s v="HS"/>
    <b v="1"/>
    <n v="310310"/>
    <s v="Fertilizers, mineral or chemical phosphatic, superphosphates"/>
    <s v="TSP"/>
    <s v="P-fertilizers"/>
    <x v="4"/>
    <x v="2"/>
    <b v="1"/>
    <s v="C00"/>
    <s v="TOTAL CPC"/>
    <n v="0"/>
    <n v="0"/>
    <s v="TOTAL MOT"/>
    <n v="8"/>
    <s v="kg"/>
    <n v="34050"/>
    <b v="0"/>
    <n v="8"/>
    <s v="kg"/>
    <n v="34050"/>
    <b v="0"/>
    <n v="34050"/>
    <b v="0"/>
    <n v="0"/>
    <b v="0"/>
    <s v="24821.453"/>
    <n v="0"/>
    <s v="24821.453"/>
    <n v="0"/>
    <b v="0"/>
    <b v="1"/>
  </r>
  <r>
    <s v="C"/>
    <s v="A"/>
    <n v="20160101"/>
    <n v="2016"/>
    <n v="52"/>
    <x v="6"/>
    <n v="180"/>
    <s v="COD"/>
    <x v="1"/>
    <s v="M"/>
    <s v="Import"/>
    <n v="710"/>
    <s v="ZAF"/>
    <x v="30"/>
    <n v="0"/>
    <s v="W00"/>
    <s v="World"/>
    <s v="H4"/>
    <s v="HS"/>
    <b v="1"/>
    <n v="310310"/>
    <s v="Fertilizers, mineral or chemical phosphatic, superphosphates"/>
    <s v="TSP"/>
    <s v="P-fertilizers"/>
    <x v="4"/>
    <x v="2"/>
    <b v="1"/>
    <s v="C00"/>
    <s v="TOTAL CPC"/>
    <n v="0"/>
    <n v="0"/>
    <s v="TOTAL MOT"/>
    <n v="8"/>
    <s v="kg"/>
    <n v="418714"/>
    <b v="0"/>
    <n v="8"/>
    <s v="kg"/>
    <n v="418714"/>
    <b v="0"/>
    <n v="418714"/>
    <b v="0"/>
    <n v="0"/>
    <b v="0"/>
    <s v="424833.7"/>
    <n v="0"/>
    <s v="424833.7"/>
    <n v="0"/>
    <b v="0"/>
    <b v="1"/>
  </r>
  <r>
    <s v="C"/>
    <s v="A"/>
    <n v="20160101"/>
    <n v="2016"/>
    <n v="52"/>
    <x v="6"/>
    <n v="180"/>
    <s v="COD"/>
    <x v="1"/>
    <s v="M"/>
    <s v="Import"/>
    <n v="757"/>
    <s v="CHE"/>
    <x v="31"/>
    <n v="0"/>
    <s v="W00"/>
    <s v="World"/>
    <s v="H4"/>
    <s v="HS"/>
    <b v="1"/>
    <n v="310310"/>
    <s v="Fertilizers, mineral or chemical phosphatic, superphosphates"/>
    <s v="TSP"/>
    <s v="P-fertilizers"/>
    <x v="4"/>
    <x v="2"/>
    <b v="1"/>
    <s v="C00"/>
    <s v="TOTAL CPC"/>
    <n v="0"/>
    <n v="0"/>
    <s v="TOTAL MOT"/>
    <n v="8"/>
    <s v="kg"/>
    <n v="50380"/>
    <b v="0"/>
    <n v="8"/>
    <s v="kg"/>
    <n v="50380"/>
    <b v="0"/>
    <n v="50380"/>
    <b v="0"/>
    <n v="0"/>
    <b v="0"/>
    <s v="13346.602"/>
    <n v="0"/>
    <s v="13346.602"/>
    <n v="0"/>
    <b v="0"/>
    <b v="1"/>
  </r>
  <r>
    <s v="C"/>
    <s v="A"/>
    <n v="20160101"/>
    <n v="2016"/>
    <n v="52"/>
    <x v="6"/>
    <n v="180"/>
    <s v="COD"/>
    <x v="1"/>
    <s v="M"/>
    <s v="Import"/>
    <n v="0"/>
    <s v="W00"/>
    <x v="0"/>
    <n v="0"/>
    <s v="W00"/>
    <s v="World"/>
    <s v="H4"/>
    <s v="HS"/>
    <b v="1"/>
    <n v="310390"/>
    <s v="Fertilizers, mineral or chemical phosphatic, n.e.c. in heading no. 3103"/>
    <s v="Other P"/>
    <s v="P-fertilizers"/>
    <x v="3"/>
    <x v="2"/>
    <b v="1"/>
    <s v="C00"/>
    <s v="TOTAL CPC"/>
    <n v="0"/>
    <n v="0"/>
    <s v="TOTAL MOT"/>
    <n v="8"/>
    <s v="kg"/>
    <n v="1771000"/>
    <b v="0"/>
    <n v="8"/>
    <s v="kg"/>
    <n v="1771000"/>
    <b v="0"/>
    <n v="1771000"/>
    <b v="0"/>
    <n v="0"/>
    <b v="0"/>
    <s v="631547.004"/>
    <n v="0"/>
    <s v="631547.004"/>
    <n v="0"/>
    <b v="0"/>
    <b v="1"/>
  </r>
  <r>
    <s v="C"/>
    <s v="A"/>
    <n v="20160101"/>
    <n v="2016"/>
    <n v="52"/>
    <x v="6"/>
    <n v="180"/>
    <s v="COD"/>
    <x v="1"/>
    <s v="M"/>
    <s v="Import"/>
    <n v="643"/>
    <s v="RUS"/>
    <x v="9"/>
    <n v="0"/>
    <s v="W00"/>
    <s v="World"/>
    <s v="H4"/>
    <s v="HS"/>
    <b v="1"/>
    <n v="310390"/>
    <s v="Fertilizers, mineral or chemical phosphatic, n.e.c. in heading no. 3103"/>
    <s v="Other P"/>
    <s v="P-fertilizers"/>
    <x v="3"/>
    <x v="2"/>
    <b v="1"/>
    <s v="C00"/>
    <s v="TOTAL CPC"/>
    <n v="0"/>
    <n v="0"/>
    <s v="TOTAL MOT"/>
    <n v="8"/>
    <s v="kg"/>
    <n v="1771000"/>
    <b v="0"/>
    <n v="8"/>
    <s v="kg"/>
    <n v="1771000"/>
    <b v="0"/>
    <n v="1771000"/>
    <b v="0"/>
    <n v="0"/>
    <b v="0"/>
    <s v="631547.004"/>
    <n v="0"/>
    <s v="631547.004"/>
    <n v="0"/>
    <b v="0"/>
    <b v="1"/>
  </r>
  <r>
    <s v="C"/>
    <s v="A"/>
    <n v="20160101"/>
    <n v="2016"/>
    <n v="52"/>
    <x v="6"/>
    <n v="180"/>
    <s v="COD"/>
    <x v="1"/>
    <s v="M"/>
    <s v="Import"/>
    <n v="0"/>
    <s v="W00"/>
    <x v="0"/>
    <n v="0"/>
    <s v="W00"/>
    <s v="World"/>
    <s v="H4"/>
    <s v="HS"/>
    <b v="1"/>
    <n v="3104"/>
    <s v="Fertilizers mineral or chemical, potassic"/>
    <s v="K"/>
    <s v="K-fertilizers"/>
    <x v="5"/>
    <x v="1"/>
    <b v="0"/>
    <s v="C00"/>
    <s v="TOTAL CPC"/>
    <n v="0"/>
    <n v="0"/>
    <s v="TOTAL MOT"/>
    <n v="8"/>
    <s v="kg"/>
    <s v="4171845.183"/>
    <b v="1"/>
    <n v="-1"/>
    <s v="N/A"/>
    <n v="0"/>
    <b v="0"/>
    <s v="4171845.183"/>
    <b v="1"/>
    <n v="0"/>
    <b v="0"/>
    <s v="1800316.052"/>
    <n v="0"/>
    <s v="1800316.052"/>
    <n v="6"/>
    <b v="0"/>
    <b v="1"/>
  </r>
  <r>
    <s v="C"/>
    <s v="A"/>
    <n v="20160101"/>
    <n v="2016"/>
    <n v="52"/>
    <x v="6"/>
    <n v="180"/>
    <s v="COD"/>
    <x v="1"/>
    <s v="M"/>
    <s v="Import"/>
    <n v="36"/>
    <s v="AUS"/>
    <x v="63"/>
    <n v="0"/>
    <s v="W00"/>
    <s v="World"/>
    <s v="H4"/>
    <s v="HS"/>
    <b v="1"/>
    <n v="3104"/>
    <s v="Fertilizers mineral or chemical, potassic"/>
    <s v="K"/>
    <s v="K-fertilizers"/>
    <x v="5"/>
    <x v="1"/>
    <b v="0"/>
    <s v="C00"/>
    <s v="TOTAL CPC"/>
    <n v="0"/>
    <n v="0"/>
    <s v="TOTAL MOT"/>
    <n v="8"/>
    <s v="kg"/>
    <n v="68"/>
    <b v="0"/>
    <n v="8"/>
    <s v="kg"/>
    <n v="68"/>
    <b v="0"/>
    <n v="68"/>
    <b v="0"/>
    <n v="0"/>
    <b v="0"/>
    <s v="236.022"/>
    <n v="0"/>
    <s v="236.022"/>
    <n v="0"/>
    <b v="0"/>
    <b v="1"/>
  </r>
  <r>
    <s v="C"/>
    <s v="A"/>
    <n v="20160101"/>
    <n v="2016"/>
    <n v="52"/>
    <x v="6"/>
    <n v="180"/>
    <s v="COD"/>
    <x v="1"/>
    <s v="M"/>
    <s v="Import"/>
    <n v="112"/>
    <s v="BLR"/>
    <x v="19"/>
    <n v="0"/>
    <s v="W00"/>
    <s v="World"/>
    <s v="H4"/>
    <s v="HS"/>
    <b v="1"/>
    <n v="3104"/>
    <s v="Fertilizers mineral or chemical, potassic"/>
    <s v="K"/>
    <s v="K-fertilizers"/>
    <x v="5"/>
    <x v="1"/>
    <b v="0"/>
    <s v="C00"/>
    <s v="TOTAL CPC"/>
    <n v="0"/>
    <n v="0"/>
    <s v="TOTAL MOT"/>
    <n v="8"/>
    <s v="kg"/>
    <n v="555073"/>
    <b v="0"/>
    <n v="8"/>
    <s v="kg"/>
    <n v="555073"/>
    <b v="0"/>
    <n v="555073"/>
    <b v="0"/>
    <n v="0"/>
    <b v="0"/>
    <s v="315958.93"/>
    <n v="0"/>
    <s v="315958.93"/>
    <n v="0"/>
    <b v="0"/>
    <b v="1"/>
  </r>
  <r>
    <s v="C"/>
    <s v="A"/>
    <n v="20160101"/>
    <n v="2016"/>
    <n v="52"/>
    <x v="6"/>
    <n v="180"/>
    <s v="COD"/>
    <x v="1"/>
    <s v="M"/>
    <s v="Import"/>
    <n v="276"/>
    <s v="DEU"/>
    <x v="4"/>
    <n v="0"/>
    <s v="W00"/>
    <s v="World"/>
    <s v="H4"/>
    <s v="HS"/>
    <b v="1"/>
    <n v="3104"/>
    <s v="Fertilizers mineral or chemical, potassic"/>
    <s v="K"/>
    <s v="K-fertilizers"/>
    <x v="5"/>
    <x v="1"/>
    <b v="0"/>
    <s v="C00"/>
    <s v="TOTAL CPC"/>
    <n v="0"/>
    <n v="0"/>
    <s v="TOTAL MOT"/>
    <n v="8"/>
    <s v="kg"/>
    <n v="8"/>
    <b v="0"/>
    <n v="8"/>
    <s v="kg"/>
    <n v="8"/>
    <b v="0"/>
    <n v="8"/>
    <b v="0"/>
    <n v="0"/>
    <b v="0"/>
    <s v="122.083"/>
    <n v="0"/>
    <s v="122.083"/>
    <n v="0"/>
    <b v="0"/>
    <b v="1"/>
  </r>
  <r>
    <s v="C"/>
    <s v="A"/>
    <n v="20160101"/>
    <n v="2016"/>
    <n v="52"/>
    <x v="6"/>
    <n v="180"/>
    <s v="COD"/>
    <x v="1"/>
    <s v="M"/>
    <s v="Import"/>
    <n v="404"/>
    <s v="KEN"/>
    <x v="22"/>
    <n v="0"/>
    <s v="W00"/>
    <s v="World"/>
    <s v="H4"/>
    <s v="HS"/>
    <b v="1"/>
    <n v="3104"/>
    <s v="Fertilizers mineral or chemical, potassic"/>
    <s v="K"/>
    <s v="K-fertilizers"/>
    <x v="5"/>
    <x v="1"/>
    <b v="0"/>
    <s v="C00"/>
    <s v="TOTAL CPC"/>
    <n v="0"/>
    <n v="0"/>
    <s v="TOTAL MOT"/>
    <n v="8"/>
    <s v="kg"/>
    <s v="82.637"/>
    <b v="1"/>
    <n v="-1"/>
    <s v="N/A"/>
    <n v="0"/>
    <b v="0"/>
    <s v="82.637"/>
    <b v="1"/>
    <n v="0"/>
    <b v="0"/>
    <s v="1206.654"/>
    <n v="0"/>
    <s v="1206.654"/>
    <n v="6"/>
    <b v="0"/>
    <b v="1"/>
  </r>
  <r>
    <s v="C"/>
    <s v="A"/>
    <n v="20160101"/>
    <n v="2016"/>
    <n v="52"/>
    <x v="6"/>
    <n v="180"/>
    <s v="COD"/>
    <x v="1"/>
    <s v="M"/>
    <s v="Import"/>
    <n v="643"/>
    <s v="RUS"/>
    <x v="9"/>
    <n v="0"/>
    <s v="W00"/>
    <s v="World"/>
    <s v="H4"/>
    <s v="HS"/>
    <b v="1"/>
    <n v="3104"/>
    <s v="Fertilizers mineral or chemical, potassic"/>
    <s v="K"/>
    <s v="K-fertilizers"/>
    <x v="5"/>
    <x v="1"/>
    <b v="0"/>
    <s v="C00"/>
    <s v="TOTAL CPC"/>
    <n v="0"/>
    <n v="0"/>
    <s v="TOTAL MOT"/>
    <n v="8"/>
    <s v="kg"/>
    <n v="1823284"/>
    <b v="0"/>
    <n v="8"/>
    <s v="kg"/>
    <n v="1823284"/>
    <b v="0"/>
    <n v="1823284"/>
    <b v="0"/>
    <n v="0"/>
    <b v="0"/>
    <s v="761676.375"/>
    <n v="0"/>
    <s v="761676.375"/>
    <n v="0"/>
    <b v="0"/>
    <b v="1"/>
  </r>
  <r>
    <s v="C"/>
    <s v="A"/>
    <n v="20160101"/>
    <n v="2016"/>
    <n v="52"/>
    <x v="6"/>
    <n v="180"/>
    <s v="COD"/>
    <x v="1"/>
    <s v="M"/>
    <s v="Import"/>
    <n v="699"/>
    <s v="IND"/>
    <x v="11"/>
    <n v="0"/>
    <s v="W00"/>
    <s v="World"/>
    <s v="H4"/>
    <s v="HS"/>
    <b v="1"/>
    <n v="3104"/>
    <s v="Fertilizers mineral or chemical, potassic"/>
    <s v="K"/>
    <s v="K-fertilizers"/>
    <x v="5"/>
    <x v="1"/>
    <b v="0"/>
    <s v="C00"/>
    <s v="TOTAL CPC"/>
    <n v="0"/>
    <n v="0"/>
    <s v="TOTAL MOT"/>
    <n v="8"/>
    <s v="kg"/>
    <n v="300"/>
    <b v="0"/>
    <n v="8"/>
    <s v="kg"/>
    <n v="300"/>
    <b v="0"/>
    <n v="300"/>
    <b v="0"/>
    <n v="0"/>
    <b v="0"/>
    <s v="64.666"/>
    <n v="0"/>
    <s v="64.666"/>
    <n v="0"/>
    <b v="0"/>
    <b v="1"/>
  </r>
  <r>
    <s v="C"/>
    <s v="A"/>
    <n v="20160101"/>
    <n v="2016"/>
    <n v="52"/>
    <x v="6"/>
    <n v="180"/>
    <s v="COD"/>
    <x v="1"/>
    <s v="M"/>
    <s v="Import"/>
    <n v="710"/>
    <s v="ZAF"/>
    <x v="30"/>
    <n v="0"/>
    <s v="W00"/>
    <s v="World"/>
    <s v="H4"/>
    <s v="HS"/>
    <b v="1"/>
    <n v="3104"/>
    <s v="Fertilizers mineral or chemical, potassic"/>
    <s v="K"/>
    <s v="K-fertilizers"/>
    <x v="5"/>
    <x v="1"/>
    <b v="0"/>
    <s v="C00"/>
    <s v="TOTAL CPC"/>
    <n v="0"/>
    <n v="0"/>
    <s v="TOTAL MOT"/>
    <n v="8"/>
    <s v="kg"/>
    <s v="113829.546"/>
    <b v="1"/>
    <n v="-1"/>
    <s v="N/A"/>
    <n v="0"/>
    <b v="0"/>
    <s v="113829.546"/>
    <b v="1"/>
    <n v="0"/>
    <b v="0"/>
    <s v="60995.408"/>
    <n v="0"/>
    <s v="60995.408"/>
    <n v="6"/>
    <b v="0"/>
    <b v="1"/>
  </r>
  <r>
    <s v="C"/>
    <s v="A"/>
    <n v="20160101"/>
    <n v="2016"/>
    <n v="52"/>
    <x v="6"/>
    <n v="180"/>
    <s v="COD"/>
    <x v="1"/>
    <s v="M"/>
    <s v="Import"/>
    <n v="757"/>
    <s v="CHE"/>
    <x v="31"/>
    <n v="0"/>
    <s v="W00"/>
    <s v="World"/>
    <s v="H4"/>
    <s v="HS"/>
    <b v="1"/>
    <n v="3104"/>
    <s v="Fertilizers mineral or chemical, potassic"/>
    <s v="K"/>
    <s v="K-fertilizers"/>
    <x v="5"/>
    <x v="1"/>
    <b v="0"/>
    <s v="C00"/>
    <s v="TOTAL CPC"/>
    <n v="0"/>
    <n v="0"/>
    <s v="TOTAL MOT"/>
    <n v="8"/>
    <s v="kg"/>
    <n v="1674000"/>
    <b v="0"/>
    <n v="8"/>
    <s v="kg"/>
    <n v="1674000"/>
    <b v="0"/>
    <n v="1674000"/>
    <b v="0"/>
    <n v="0"/>
    <b v="0"/>
    <s v="658619.151"/>
    <n v="0"/>
    <s v="658619.151"/>
    <n v="0"/>
    <b v="0"/>
    <b v="1"/>
  </r>
  <r>
    <s v="C"/>
    <s v="A"/>
    <n v="20160101"/>
    <n v="2016"/>
    <n v="52"/>
    <x v="6"/>
    <n v="180"/>
    <s v="COD"/>
    <x v="1"/>
    <s v="M"/>
    <s v="Import"/>
    <n v="784"/>
    <s v="ARE"/>
    <x v="32"/>
    <n v="0"/>
    <s v="W00"/>
    <s v="World"/>
    <s v="H4"/>
    <s v="HS"/>
    <b v="1"/>
    <n v="3104"/>
    <s v="Fertilizers mineral or chemical, potassic"/>
    <s v="K"/>
    <s v="K-fertilizers"/>
    <x v="5"/>
    <x v="1"/>
    <b v="0"/>
    <s v="C00"/>
    <s v="TOTAL CPC"/>
    <n v="0"/>
    <n v="0"/>
    <s v="TOTAL MOT"/>
    <n v="8"/>
    <s v="kg"/>
    <n v="100"/>
    <b v="0"/>
    <n v="8"/>
    <s v="kg"/>
    <n v="100"/>
    <b v="0"/>
    <n v="100"/>
    <b v="0"/>
    <n v="0"/>
    <b v="0"/>
    <s v="62.125"/>
    <n v="0"/>
    <s v="62.125"/>
    <n v="0"/>
    <b v="0"/>
    <b v="1"/>
  </r>
  <r>
    <s v="C"/>
    <s v="A"/>
    <n v="20160101"/>
    <n v="2016"/>
    <n v="52"/>
    <x v="6"/>
    <n v="180"/>
    <s v="COD"/>
    <x v="1"/>
    <s v="M"/>
    <s v="Import"/>
    <n v="894"/>
    <s v="ZMB"/>
    <x v="39"/>
    <n v="0"/>
    <s v="W00"/>
    <s v="World"/>
    <s v="H4"/>
    <s v="HS"/>
    <b v="1"/>
    <n v="3104"/>
    <s v="Fertilizers mineral or chemical, potassic"/>
    <s v="K"/>
    <s v="K-fertilizers"/>
    <x v="5"/>
    <x v="1"/>
    <b v="0"/>
    <s v="C00"/>
    <s v="TOTAL CPC"/>
    <n v="0"/>
    <n v="0"/>
    <s v="TOTAL MOT"/>
    <n v="8"/>
    <s v="kg"/>
    <n v="5100"/>
    <b v="0"/>
    <n v="8"/>
    <s v="kg"/>
    <n v="5100"/>
    <b v="0"/>
    <n v="5100"/>
    <b v="0"/>
    <n v="0"/>
    <b v="0"/>
    <s v="1374.639"/>
    <n v="0"/>
    <s v="1374.639"/>
    <n v="0"/>
    <b v="0"/>
    <b v="1"/>
  </r>
  <r>
    <s v="C"/>
    <s v="A"/>
    <n v="20160101"/>
    <n v="2016"/>
    <n v="52"/>
    <x v="6"/>
    <n v="562"/>
    <s v="NER"/>
    <x v="0"/>
    <s v="M"/>
    <s v="Import"/>
    <n v="0"/>
    <s v="W00"/>
    <x v="0"/>
    <n v="0"/>
    <s v="W00"/>
    <s v="World"/>
    <s v="H4"/>
    <s v="HS"/>
    <b v="1"/>
    <n v="3104"/>
    <s v="Fertilizers mineral or chemical, potassic"/>
    <s v="K"/>
    <s v="K-fertilizers"/>
    <x v="5"/>
    <x v="1"/>
    <b v="0"/>
    <s v="C00"/>
    <s v="TOTAL CPC"/>
    <n v="0"/>
    <n v="0"/>
    <s v="TOTAL MOT"/>
    <n v="8"/>
    <s v="kg"/>
    <n v="2"/>
    <b v="0"/>
    <n v="8"/>
    <s v="kg"/>
    <n v="2"/>
    <b v="0"/>
    <n v="2"/>
    <b v="0"/>
    <n v="0"/>
    <b v="0"/>
    <s v="106.78"/>
    <m/>
    <s v="106.78"/>
    <n v="0"/>
    <b v="0"/>
    <b v="1"/>
  </r>
  <r>
    <s v="C"/>
    <s v="A"/>
    <n v="20160101"/>
    <n v="2016"/>
    <n v="52"/>
    <x v="6"/>
    <n v="562"/>
    <s v="NER"/>
    <x v="0"/>
    <s v="M"/>
    <s v="Import"/>
    <n v="251"/>
    <s v="FRA"/>
    <x v="3"/>
    <n v="0"/>
    <s v="W00"/>
    <s v="World"/>
    <s v="H4"/>
    <s v="HS"/>
    <b v="1"/>
    <n v="3104"/>
    <s v="Fertilizers mineral or chemical, potassic"/>
    <s v="K"/>
    <s v="K-fertilizers"/>
    <x v="5"/>
    <x v="1"/>
    <b v="0"/>
    <s v="C00"/>
    <s v="TOTAL CPC"/>
    <n v="0"/>
    <n v="0"/>
    <s v="TOTAL MOT"/>
    <n v="8"/>
    <s v="kg"/>
    <n v="2"/>
    <b v="0"/>
    <n v="8"/>
    <s v="kg"/>
    <n v="2"/>
    <b v="0"/>
    <n v="2"/>
    <b v="0"/>
    <n v="0"/>
    <b v="0"/>
    <s v="106.78"/>
    <m/>
    <s v="106.78"/>
    <n v="0"/>
    <b v="0"/>
    <b v="1"/>
  </r>
  <r>
    <s v="C"/>
    <s v="A"/>
    <n v="20160101"/>
    <n v="2016"/>
    <n v="52"/>
    <x v="6"/>
    <n v="180"/>
    <s v="COD"/>
    <x v="1"/>
    <s v="M"/>
    <s v="Import"/>
    <n v="0"/>
    <s v="W00"/>
    <x v="0"/>
    <n v="0"/>
    <s v="W00"/>
    <s v="World"/>
    <s v="H4"/>
    <s v="HS"/>
    <b v="1"/>
    <n v="310420"/>
    <s v="Fertilizers, mineral or chemical potassic, potassium chloride"/>
    <s v="Potassium Chloride"/>
    <s v="K-fertilizers"/>
    <x v="5"/>
    <x v="2"/>
    <b v="1"/>
    <s v="C00"/>
    <s v="TOTAL CPC"/>
    <n v="0"/>
    <n v="0"/>
    <s v="TOTAL MOT"/>
    <n v="8"/>
    <s v="kg"/>
    <s v="4152273.546"/>
    <b v="1"/>
    <n v="8"/>
    <s v="kg"/>
    <n v="4141505"/>
    <b v="0"/>
    <s v="4152273.546"/>
    <b v="1"/>
    <n v="0"/>
    <b v="0"/>
    <s v="1788581.051"/>
    <n v="0"/>
    <s v="1788581.051"/>
    <n v="6"/>
    <b v="0"/>
    <b v="1"/>
  </r>
  <r>
    <s v="C"/>
    <s v="A"/>
    <n v="20160101"/>
    <n v="2016"/>
    <n v="52"/>
    <x v="6"/>
    <n v="180"/>
    <s v="COD"/>
    <x v="1"/>
    <s v="M"/>
    <s v="Import"/>
    <n v="36"/>
    <s v="AUS"/>
    <x v="63"/>
    <n v="0"/>
    <s v="W00"/>
    <s v="World"/>
    <s v="H4"/>
    <s v="HS"/>
    <b v="1"/>
    <n v="310420"/>
    <s v="Fertilizers, mineral or chemical potassic, potassium chloride"/>
    <s v="Potassium Chloride"/>
    <s v="K-fertilizers"/>
    <x v="5"/>
    <x v="2"/>
    <b v="1"/>
    <s v="C00"/>
    <s v="TOTAL CPC"/>
    <n v="0"/>
    <n v="0"/>
    <s v="TOTAL MOT"/>
    <n v="8"/>
    <s v="kg"/>
    <n v="68"/>
    <b v="0"/>
    <n v="8"/>
    <s v="kg"/>
    <n v="68"/>
    <b v="0"/>
    <n v="68"/>
    <b v="0"/>
    <n v="0"/>
    <b v="0"/>
    <s v="236.022"/>
    <n v="0"/>
    <s v="236.022"/>
    <n v="0"/>
    <b v="0"/>
    <b v="1"/>
  </r>
  <r>
    <s v="C"/>
    <s v="A"/>
    <n v="20160101"/>
    <n v="2016"/>
    <n v="52"/>
    <x v="6"/>
    <n v="180"/>
    <s v="COD"/>
    <x v="1"/>
    <s v="M"/>
    <s v="Import"/>
    <n v="112"/>
    <s v="BLR"/>
    <x v="19"/>
    <n v="0"/>
    <s v="W00"/>
    <s v="World"/>
    <s v="H4"/>
    <s v="HS"/>
    <b v="1"/>
    <n v="310420"/>
    <s v="Fertilizers, mineral or chemical potassic, potassium chloride"/>
    <s v="Potassium Chloride"/>
    <s v="K-fertilizers"/>
    <x v="5"/>
    <x v="2"/>
    <b v="1"/>
    <s v="C00"/>
    <s v="TOTAL CPC"/>
    <n v="0"/>
    <n v="0"/>
    <s v="TOTAL MOT"/>
    <n v="8"/>
    <s v="kg"/>
    <n v="555073"/>
    <b v="0"/>
    <n v="8"/>
    <s v="kg"/>
    <n v="555073"/>
    <b v="0"/>
    <n v="555073"/>
    <b v="0"/>
    <n v="0"/>
    <b v="0"/>
    <s v="315958.93"/>
    <n v="0"/>
    <s v="315958.93"/>
    <n v="0"/>
    <b v="0"/>
    <b v="1"/>
  </r>
  <r>
    <s v="C"/>
    <s v="A"/>
    <n v="20160101"/>
    <n v="2016"/>
    <n v="52"/>
    <x v="6"/>
    <n v="180"/>
    <s v="COD"/>
    <x v="1"/>
    <s v="M"/>
    <s v="Import"/>
    <n v="276"/>
    <s v="DEU"/>
    <x v="4"/>
    <n v="0"/>
    <s v="W00"/>
    <s v="World"/>
    <s v="H4"/>
    <s v="HS"/>
    <b v="1"/>
    <n v="310420"/>
    <s v="Fertilizers, mineral or chemical potassic, potassium chloride"/>
    <s v="Potassium Chloride"/>
    <s v="K-fertilizers"/>
    <x v="5"/>
    <x v="2"/>
    <b v="1"/>
    <s v="C00"/>
    <s v="TOTAL CPC"/>
    <n v="0"/>
    <n v="0"/>
    <s v="TOTAL MOT"/>
    <n v="8"/>
    <s v="kg"/>
    <n v="8"/>
    <b v="0"/>
    <n v="8"/>
    <s v="kg"/>
    <n v="8"/>
    <b v="0"/>
    <n v="8"/>
    <b v="0"/>
    <n v="0"/>
    <b v="0"/>
    <s v="122.083"/>
    <n v="0"/>
    <s v="122.083"/>
    <n v="0"/>
    <b v="0"/>
    <b v="1"/>
  </r>
  <r>
    <s v="C"/>
    <s v="A"/>
    <n v="20160101"/>
    <n v="2016"/>
    <n v="52"/>
    <x v="6"/>
    <n v="180"/>
    <s v="COD"/>
    <x v="1"/>
    <s v="M"/>
    <s v="Import"/>
    <n v="404"/>
    <s v="KEN"/>
    <x v="22"/>
    <n v="0"/>
    <s v="W00"/>
    <s v="World"/>
    <s v="H4"/>
    <s v="HS"/>
    <b v="1"/>
    <n v="310420"/>
    <s v="Fertilizers, mineral or chemical potassic, potassium chloride"/>
    <s v="Potassium Chloride"/>
    <s v="K-fertilizers"/>
    <x v="5"/>
    <x v="2"/>
    <b v="1"/>
    <s v="C00"/>
    <s v="TOTAL CPC"/>
    <n v="0"/>
    <n v="0"/>
    <s v="TOTAL MOT"/>
    <n v="8"/>
    <s v="kg"/>
    <n v="21"/>
    <b v="0"/>
    <n v="8"/>
    <s v="kg"/>
    <n v="21"/>
    <b v="0"/>
    <n v="21"/>
    <b v="0"/>
    <n v="0"/>
    <b v="0"/>
    <s v="1081.592"/>
    <n v="0"/>
    <s v="1081.592"/>
    <n v="0"/>
    <b v="0"/>
    <b v="1"/>
  </r>
  <r>
    <s v="C"/>
    <s v="A"/>
    <n v="20160101"/>
    <n v="2016"/>
    <n v="52"/>
    <x v="6"/>
    <n v="180"/>
    <s v="COD"/>
    <x v="1"/>
    <s v="M"/>
    <s v="Import"/>
    <n v="643"/>
    <s v="RUS"/>
    <x v="9"/>
    <n v="0"/>
    <s v="W00"/>
    <s v="World"/>
    <s v="H4"/>
    <s v="HS"/>
    <b v="1"/>
    <n v="310420"/>
    <s v="Fertilizers, mineral or chemical potassic, potassium chloride"/>
    <s v="Potassium Chloride"/>
    <s v="K-fertilizers"/>
    <x v="5"/>
    <x v="2"/>
    <b v="1"/>
    <s v="C00"/>
    <s v="TOTAL CPC"/>
    <n v="0"/>
    <n v="0"/>
    <s v="TOTAL MOT"/>
    <n v="8"/>
    <s v="kg"/>
    <n v="1813284"/>
    <b v="0"/>
    <n v="8"/>
    <s v="kg"/>
    <n v="1813284"/>
    <b v="0"/>
    <n v="1813284"/>
    <b v="0"/>
    <n v="0"/>
    <b v="0"/>
    <s v="753685.317"/>
    <n v="0"/>
    <s v="753685.317"/>
    <n v="0"/>
    <b v="0"/>
    <b v="1"/>
  </r>
  <r>
    <s v="C"/>
    <s v="A"/>
    <n v="20160101"/>
    <n v="2016"/>
    <n v="52"/>
    <x v="6"/>
    <n v="180"/>
    <s v="COD"/>
    <x v="1"/>
    <s v="M"/>
    <s v="Import"/>
    <n v="710"/>
    <s v="ZAF"/>
    <x v="30"/>
    <n v="0"/>
    <s v="W00"/>
    <s v="World"/>
    <s v="H4"/>
    <s v="HS"/>
    <b v="1"/>
    <n v="310420"/>
    <s v="Fertilizers, mineral or chemical potassic, potassium chloride"/>
    <s v="Potassium Chloride"/>
    <s v="K-fertilizers"/>
    <x v="5"/>
    <x v="2"/>
    <b v="1"/>
    <s v="C00"/>
    <s v="TOTAL CPC"/>
    <n v="0"/>
    <n v="0"/>
    <s v="TOTAL MOT"/>
    <n v="8"/>
    <s v="kg"/>
    <s v="109819.546"/>
    <b v="1"/>
    <n v="8"/>
    <s v="kg"/>
    <n v="99051"/>
    <b v="0"/>
    <s v="109819.546"/>
    <b v="1"/>
    <n v="0"/>
    <b v="0"/>
    <s v="58877.956"/>
    <n v="0"/>
    <s v="58877.956"/>
    <n v="6"/>
    <b v="0"/>
    <b v="1"/>
  </r>
  <r>
    <s v="C"/>
    <s v="A"/>
    <n v="20160101"/>
    <n v="2016"/>
    <n v="52"/>
    <x v="6"/>
    <n v="180"/>
    <s v="COD"/>
    <x v="1"/>
    <s v="M"/>
    <s v="Import"/>
    <n v="757"/>
    <s v="CHE"/>
    <x v="31"/>
    <n v="0"/>
    <s v="W00"/>
    <s v="World"/>
    <s v="H4"/>
    <s v="HS"/>
    <b v="1"/>
    <n v="310420"/>
    <s v="Fertilizers, mineral or chemical potassic, potassium chloride"/>
    <s v="Potassium Chloride"/>
    <s v="K-fertilizers"/>
    <x v="5"/>
    <x v="2"/>
    <b v="1"/>
    <s v="C00"/>
    <s v="TOTAL CPC"/>
    <n v="0"/>
    <n v="0"/>
    <s v="TOTAL MOT"/>
    <n v="8"/>
    <s v="kg"/>
    <n v="1674000"/>
    <b v="0"/>
    <n v="8"/>
    <s v="kg"/>
    <n v="1674000"/>
    <b v="0"/>
    <n v="1674000"/>
    <b v="0"/>
    <n v="0"/>
    <b v="0"/>
    <s v="658619.151"/>
    <n v="0"/>
    <s v="658619.151"/>
    <n v="0"/>
    <b v="0"/>
    <b v="1"/>
  </r>
  <r>
    <s v="C"/>
    <s v="A"/>
    <n v="20160101"/>
    <n v="2016"/>
    <n v="52"/>
    <x v="6"/>
    <n v="562"/>
    <s v="NER"/>
    <x v="0"/>
    <s v="M"/>
    <s v="Import"/>
    <n v="0"/>
    <s v="W00"/>
    <x v="0"/>
    <n v="0"/>
    <s v="W00"/>
    <s v="World"/>
    <s v="H4"/>
    <s v="HS"/>
    <b v="1"/>
    <n v="310420"/>
    <s v="Fertilizers, mineral or chemical potassic, potassium chloride"/>
    <s v="Potassium Chloride"/>
    <s v="K-fertilizers"/>
    <x v="5"/>
    <x v="2"/>
    <b v="1"/>
    <s v="C00"/>
    <s v="TOTAL CPC"/>
    <n v="0"/>
    <n v="0"/>
    <s v="TOTAL MOT"/>
    <n v="8"/>
    <s v="kg"/>
    <n v="2"/>
    <b v="0"/>
    <n v="8"/>
    <s v="kg"/>
    <n v="2"/>
    <b v="0"/>
    <n v="2"/>
    <b v="0"/>
    <n v="0"/>
    <b v="0"/>
    <s v="106.78"/>
    <m/>
    <s v="106.78"/>
    <n v="0"/>
    <b v="0"/>
    <b v="1"/>
  </r>
  <r>
    <s v="C"/>
    <s v="A"/>
    <n v="20160101"/>
    <n v="2016"/>
    <n v="52"/>
    <x v="6"/>
    <n v="562"/>
    <s v="NER"/>
    <x v="0"/>
    <s v="M"/>
    <s v="Import"/>
    <n v="251"/>
    <s v="FRA"/>
    <x v="3"/>
    <n v="0"/>
    <s v="W00"/>
    <s v="World"/>
    <s v="H4"/>
    <s v="HS"/>
    <b v="1"/>
    <n v="310420"/>
    <s v="Fertilizers, mineral or chemical potassic, potassium chloride"/>
    <s v="Potassium Chloride"/>
    <s v="K-fertilizers"/>
    <x v="5"/>
    <x v="2"/>
    <b v="1"/>
    <s v="C00"/>
    <s v="TOTAL CPC"/>
    <n v="0"/>
    <n v="0"/>
    <s v="TOTAL MOT"/>
    <n v="8"/>
    <s v="kg"/>
    <n v="2"/>
    <b v="0"/>
    <n v="8"/>
    <s v="kg"/>
    <n v="2"/>
    <b v="0"/>
    <n v="2"/>
    <b v="0"/>
    <n v="0"/>
    <b v="0"/>
    <s v="106.78"/>
    <m/>
    <s v="106.78"/>
    <n v="0"/>
    <b v="1"/>
    <b v="0"/>
  </r>
  <r>
    <s v="C"/>
    <s v="A"/>
    <n v="20160101"/>
    <n v="2016"/>
    <n v="52"/>
    <x v="6"/>
    <n v="180"/>
    <s v="COD"/>
    <x v="1"/>
    <s v="M"/>
    <s v="Import"/>
    <n v="0"/>
    <s v="W00"/>
    <x v="0"/>
    <n v="0"/>
    <s v="W00"/>
    <s v="World"/>
    <s v="H4"/>
    <s v="HS"/>
    <b v="1"/>
    <n v="310430"/>
    <s v="Fertilizers, mineral or chemical potassic, potassium sulphate"/>
    <s v="SOP"/>
    <s v="K-fertilizers"/>
    <x v="5"/>
    <x v="2"/>
    <b v="1"/>
    <s v="C00"/>
    <s v="TOTAL CPC"/>
    <n v="0"/>
    <n v="0"/>
    <s v="TOTAL MOT"/>
    <n v="-1"/>
    <s v="N/A"/>
    <n v="0"/>
    <b v="1"/>
    <n v="8"/>
    <s v="kg"/>
    <n v="111"/>
    <b v="0"/>
    <n v="0"/>
    <b v="1"/>
    <n v="0"/>
    <b v="0"/>
    <s v="348.253"/>
    <n v="0"/>
    <s v="348.253"/>
    <n v="6"/>
    <b v="0"/>
    <b v="1"/>
  </r>
  <r>
    <s v="C"/>
    <s v="A"/>
    <n v="20160101"/>
    <n v="2016"/>
    <n v="52"/>
    <x v="6"/>
    <n v="180"/>
    <s v="COD"/>
    <x v="1"/>
    <s v="M"/>
    <s v="Import"/>
    <n v="404"/>
    <s v="KEN"/>
    <x v="22"/>
    <n v="0"/>
    <s v="W00"/>
    <s v="World"/>
    <s v="H4"/>
    <s v="HS"/>
    <b v="1"/>
    <n v="310430"/>
    <s v="Fertilizers, mineral or chemical potassic, potassium sulphate"/>
    <s v="SOP"/>
    <s v="K-fertilizers"/>
    <x v="5"/>
    <x v="2"/>
    <b v="1"/>
    <s v="C00"/>
    <s v="TOTAL CPC"/>
    <n v="0"/>
    <n v="0"/>
    <s v="TOTAL MOT"/>
    <n v="-1"/>
    <s v="N/A"/>
    <n v="0"/>
    <b v="1"/>
    <n v="8"/>
    <s v="kg"/>
    <n v="1"/>
    <b v="0"/>
    <n v="0"/>
    <b v="1"/>
    <n v="0"/>
    <b v="0"/>
    <s v="125.062"/>
    <n v="0"/>
    <s v="125.062"/>
    <n v="6"/>
    <b v="0"/>
    <b v="1"/>
  </r>
  <r>
    <s v="C"/>
    <s v="A"/>
    <n v="20160101"/>
    <n v="2016"/>
    <n v="52"/>
    <x v="6"/>
    <n v="180"/>
    <s v="COD"/>
    <x v="1"/>
    <s v="M"/>
    <s v="Import"/>
    <n v="710"/>
    <s v="ZAF"/>
    <x v="30"/>
    <n v="0"/>
    <s v="W00"/>
    <s v="World"/>
    <s v="H4"/>
    <s v="HS"/>
    <b v="1"/>
    <n v="310430"/>
    <s v="Fertilizers, mineral or chemical potassic, potassium sulphate"/>
    <s v="SOP"/>
    <s v="K-fertilizers"/>
    <x v="5"/>
    <x v="2"/>
    <b v="1"/>
    <s v="C00"/>
    <s v="TOTAL CPC"/>
    <n v="0"/>
    <n v="0"/>
    <s v="TOTAL MOT"/>
    <n v="8"/>
    <s v="kg"/>
    <n v="10"/>
    <b v="0"/>
    <n v="8"/>
    <s v="kg"/>
    <n v="10"/>
    <b v="0"/>
    <n v="10"/>
    <b v="0"/>
    <n v="0"/>
    <b v="0"/>
    <s v="161.066"/>
    <n v="0"/>
    <s v="161.066"/>
    <n v="0"/>
    <b v="0"/>
    <b v="1"/>
  </r>
  <r>
    <s v="C"/>
    <s v="A"/>
    <n v="20160101"/>
    <n v="2016"/>
    <n v="52"/>
    <x v="6"/>
    <n v="180"/>
    <s v="COD"/>
    <x v="1"/>
    <s v="M"/>
    <s v="Import"/>
    <n v="784"/>
    <s v="ARE"/>
    <x v="32"/>
    <n v="0"/>
    <s v="W00"/>
    <s v="World"/>
    <s v="H4"/>
    <s v="HS"/>
    <b v="1"/>
    <n v="310430"/>
    <s v="Fertilizers, mineral or chemical potassic, potassium sulphate"/>
    <s v="SOP"/>
    <s v="K-fertilizers"/>
    <x v="5"/>
    <x v="2"/>
    <b v="1"/>
    <s v="C00"/>
    <s v="TOTAL CPC"/>
    <n v="0"/>
    <n v="0"/>
    <s v="TOTAL MOT"/>
    <n v="8"/>
    <s v="kg"/>
    <n v="100"/>
    <b v="0"/>
    <n v="8"/>
    <s v="kg"/>
    <n v="100"/>
    <b v="0"/>
    <n v="100"/>
    <b v="0"/>
    <n v="0"/>
    <b v="0"/>
    <s v="62.125"/>
    <n v="0"/>
    <s v="62.125"/>
    <n v="0"/>
    <b v="0"/>
    <b v="1"/>
  </r>
  <r>
    <s v="C"/>
    <s v="A"/>
    <n v="20160101"/>
    <n v="2016"/>
    <n v="52"/>
    <x v="6"/>
    <n v="180"/>
    <s v="COD"/>
    <x v="1"/>
    <s v="M"/>
    <s v="Import"/>
    <n v="0"/>
    <s v="W00"/>
    <x v="0"/>
    <n v="0"/>
    <s v="W00"/>
    <s v="World"/>
    <s v="H4"/>
    <s v="HS"/>
    <b v="1"/>
    <n v="310490"/>
    <s v="Fertilizers, mineral or chemical potassic, n.e.c. in heading no. 3104"/>
    <s v="Other K "/>
    <s v="K-fertilizers"/>
    <x v="5"/>
    <x v="2"/>
    <b v="1"/>
    <s v="C00"/>
    <s v="TOTAL CPC"/>
    <n v="0"/>
    <n v="0"/>
    <s v="TOTAL MOT"/>
    <n v="8"/>
    <s v="kg"/>
    <n v="19400"/>
    <b v="0"/>
    <n v="8"/>
    <s v="kg"/>
    <n v="19400"/>
    <b v="0"/>
    <n v="19400"/>
    <b v="0"/>
    <n v="0"/>
    <b v="0"/>
    <s v="11386.748"/>
    <n v="0"/>
    <s v="11386.748"/>
    <n v="0"/>
    <b v="0"/>
    <b v="1"/>
  </r>
  <r>
    <s v="C"/>
    <s v="A"/>
    <n v="20160101"/>
    <n v="2016"/>
    <n v="52"/>
    <x v="6"/>
    <n v="180"/>
    <s v="COD"/>
    <x v="1"/>
    <s v="M"/>
    <s v="Import"/>
    <n v="643"/>
    <s v="RUS"/>
    <x v="9"/>
    <n v="0"/>
    <s v="W00"/>
    <s v="World"/>
    <s v="H4"/>
    <s v="HS"/>
    <b v="1"/>
    <n v="310490"/>
    <s v="Fertilizers, mineral or chemical potassic, n.e.c. in heading no. 3104"/>
    <s v="Other K "/>
    <s v="K-fertilizers"/>
    <x v="5"/>
    <x v="2"/>
    <b v="1"/>
    <s v="C00"/>
    <s v="TOTAL CPC"/>
    <n v="0"/>
    <n v="0"/>
    <s v="TOTAL MOT"/>
    <n v="8"/>
    <s v="kg"/>
    <n v="10000"/>
    <b v="0"/>
    <n v="8"/>
    <s v="kg"/>
    <n v="10000"/>
    <b v="0"/>
    <n v="10000"/>
    <b v="0"/>
    <n v="0"/>
    <b v="0"/>
    <s v="7991.057"/>
    <n v="0"/>
    <s v="7991.057"/>
    <n v="0"/>
    <b v="0"/>
    <b v="1"/>
  </r>
  <r>
    <s v="C"/>
    <s v="A"/>
    <n v="20160101"/>
    <n v="2016"/>
    <n v="52"/>
    <x v="6"/>
    <n v="180"/>
    <s v="COD"/>
    <x v="1"/>
    <s v="M"/>
    <s v="Import"/>
    <n v="699"/>
    <s v="IND"/>
    <x v="11"/>
    <n v="0"/>
    <s v="W00"/>
    <s v="World"/>
    <s v="H4"/>
    <s v="HS"/>
    <b v="1"/>
    <n v="310490"/>
    <s v="Fertilizers, mineral or chemical potassic, n.e.c. in heading no. 3104"/>
    <s v="Other K "/>
    <s v="K-fertilizers"/>
    <x v="5"/>
    <x v="2"/>
    <b v="1"/>
    <s v="C00"/>
    <s v="TOTAL CPC"/>
    <n v="0"/>
    <n v="0"/>
    <s v="TOTAL MOT"/>
    <n v="8"/>
    <s v="kg"/>
    <n v="300"/>
    <b v="0"/>
    <n v="8"/>
    <s v="kg"/>
    <n v="300"/>
    <b v="0"/>
    <n v="300"/>
    <b v="0"/>
    <n v="0"/>
    <b v="0"/>
    <s v="64.666"/>
    <n v="0"/>
    <s v="64.666"/>
    <n v="0"/>
    <b v="0"/>
    <b v="1"/>
  </r>
  <r>
    <s v="C"/>
    <s v="A"/>
    <n v="20160101"/>
    <n v="2016"/>
    <n v="52"/>
    <x v="6"/>
    <n v="180"/>
    <s v="COD"/>
    <x v="1"/>
    <s v="M"/>
    <s v="Import"/>
    <n v="710"/>
    <s v="ZAF"/>
    <x v="30"/>
    <n v="0"/>
    <s v="W00"/>
    <s v="World"/>
    <s v="H4"/>
    <s v="HS"/>
    <b v="1"/>
    <n v="310490"/>
    <s v="Fertilizers, mineral or chemical potassic, n.e.c. in heading no. 3104"/>
    <s v="Other K "/>
    <s v="K-fertilizers"/>
    <x v="5"/>
    <x v="2"/>
    <b v="1"/>
    <s v="C00"/>
    <s v="TOTAL CPC"/>
    <n v="0"/>
    <n v="0"/>
    <s v="TOTAL MOT"/>
    <n v="8"/>
    <s v="kg"/>
    <n v="4000"/>
    <b v="0"/>
    <n v="8"/>
    <s v="kg"/>
    <n v="4000"/>
    <b v="0"/>
    <n v="4000"/>
    <b v="0"/>
    <n v="0"/>
    <b v="0"/>
    <s v="1956.386"/>
    <n v="0"/>
    <s v="1956.386"/>
    <n v="0"/>
    <b v="0"/>
    <b v="1"/>
  </r>
  <r>
    <s v="C"/>
    <s v="A"/>
    <n v="20160101"/>
    <n v="2016"/>
    <n v="52"/>
    <x v="6"/>
    <n v="180"/>
    <s v="COD"/>
    <x v="1"/>
    <s v="M"/>
    <s v="Import"/>
    <n v="894"/>
    <s v="ZMB"/>
    <x v="39"/>
    <n v="0"/>
    <s v="W00"/>
    <s v="World"/>
    <s v="H4"/>
    <s v="HS"/>
    <b v="1"/>
    <n v="310490"/>
    <s v="Fertilizers, mineral or chemical potassic, n.e.c. in heading no. 3104"/>
    <s v="Other K "/>
    <s v="K-fertilizers"/>
    <x v="5"/>
    <x v="2"/>
    <b v="1"/>
    <s v="C00"/>
    <s v="TOTAL CPC"/>
    <n v="0"/>
    <n v="0"/>
    <s v="TOTAL MOT"/>
    <n v="8"/>
    <s v="kg"/>
    <n v="5100"/>
    <b v="0"/>
    <n v="8"/>
    <s v="kg"/>
    <n v="5100"/>
    <b v="0"/>
    <n v="5100"/>
    <b v="0"/>
    <n v="0"/>
    <b v="0"/>
    <s v="1374.639"/>
    <n v="0"/>
    <s v="1374.639"/>
    <n v="0"/>
    <b v="0"/>
    <b v="1"/>
  </r>
  <r>
    <s v="C"/>
    <s v="A"/>
    <n v="20160101"/>
    <n v="2016"/>
    <n v="52"/>
    <x v="6"/>
    <n v="180"/>
    <s v="COD"/>
    <x v="1"/>
    <s v="M"/>
    <s v="Import"/>
    <n v="0"/>
    <s v="W00"/>
    <x v="0"/>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3774660"/>
    <b v="0"/>
    <n v="8"/>
    <s v="kg"/>
    <n v="13774660"/>
    <b v="0"/>
    <n v="13774660"/>
    <b v="0"/>
    <n v="0"/>
    <b v="0"/>
    <s v="7527260.927"/>
    <n v="0"/>
    <s v="7527260.927"/>
    <n v="0"/>
    <b v="0"/>
    <b v="1"/>
  </r>
  <r>
    <s v="C"/>
    <s v="A"/>
    <n v="20160101"/>
    <n v="2016"/>
    <n v="52"/>
    <x v="6"/>
    <n v="180"/>
    <s v="COD"/>
    <x v="1"/>
    <s v="M"/>
    <s v="Import"/>
    <n v="56"/>
    <s v="BEL"/>
    <x v="18"/>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641391"/>
    <b v="0"/>
    <n v="8"/>
    <s v="kg"/>
    <n v="2641391"/>
    <b v="0"/>
    <n v="2641391"/>
    <b v="0"/>
    <n v="0"/>
    <b v="0"/>
    <s v="1312793.784"/>
    <n v="0"/>
    <s v="1312793.784"/>
    <n v="0"/>
    <b v="0"/>
    <b v="1"/>
  </r>
  <r>
    <s v="C"/>
    <s v="A"/>
    <n v="20160101"/>
    <n v="2016"/>
    <n v="52"/>
    <x v="6"/>
    <n v="180"/>
    <s v="COD"/>
    <x v="1"/>
    <s v="M"/>
    <s v="Import"/>
    <n v="152"/>
    <s v="CHL"/>
    <x v="64"/>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1209"/>
    <b v="0"/>
    <n v="8"/>
    <s v="kg"/>
    <n v="11209"/>
    <b v="0"/>
    <n v="11209"/>
    <b v="0"/>
    <n v="0"/>
    <b v="0"/>
    <s v="6449.203"/>
    <n v="0"/>
    <s v="6449.203"/>
    <n v="0"/>
    <b v="0"/>
    <b v="1"/>
  </r>
  <r>
    <s v="C"/>
    <s v="A"/>
    <n v="20160101"/>
    <n v="2016"/>
    <n v="52"/>
    <x v="6"/>
    <n v="180"/>
    <s v="COD"/>
    <x v="1"/>
    <s v="M"/>
    <s v="Import"/>
    <n v="156"/>
    <s v="CHN"/>
    <x v="1"/>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525495"/>
    <b v="0"/>
    <n v="8"/>
    <s v="kg"/>
    <n v="2525495"/>
    <b v="0"/>
    <n v="2525495"/>
    <b v="0"/>
    <n v="0"/>
    <b v="0"/>
    <s v="834861.169"/>
    <n v="0"/>
    <s v="834861.169"/>
    <n v="0"/>
    <b v="0"/>
    <b v="1"/>
  </r>
  <r>
    <s v="C"/>
    <s v="A"/>
    <n v="20160101"/>
    <n v="2016"/>
    <n v="52"/>
    <x v="6"/>
    <n v="180"/>
    <s v="COD"/>
    <x v="1"/>
    <s v="M"/>
    <s v="Import"/>
    <n v="251"/>
    <s v="FRA"/>
    <x v="3"/>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50757"/>
    <b v="0"/>
    <n v="8"/>
    <s v="kg"/>
    <n v="50757"/>
    <b v="0"/>
    <n v="50757"/>
    <b v="0"/>
    <n v="0"/>
    <b v="0"/>
    <s v="40176.743"/>
    <n v="0"/>
    <s v="40176.743"/>
    <n v="0"/>
    <b v="0"/>
    <b v="1"/>
  </r>
  <r>
    <s v="C"/>
    <s v="A"/>
    <n v="20160101"/>
    <n v="2016"/>
    <n v="52"/>
    <x v="6"/>
    <n v="180"/>
    <s v="COD"/>
    <x v="1"/>
    <s v="M"/>
    <s v="Import"/>
    <n v="276"/>
    <s v="DEU"/>
    <x v="4"/>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52254"/>
    <b v="0"/>
    <n v="8"/>
    <s v="kg"/>
    <n v="52254"/>
    <b v="0"/>
    <n v="52254"/>
    <b v="0"/>
    <n v="0"/>
    <b v="0"/>
    <s v="30250.242"/>
    <n v="0"/>
    <s v="30250.242"/>
    <n v="0"/>
    <b v="0"/>
    <b v="1"/>
  </r>
  <r>
    <s v="C"/>
    <s v="A"/>
    <n v="20160101"/>
    <n v="2016"/>
    <n v="52"/>
    <x v="6"/>
    <n v="180"/>
    <s v="COD"/>
    <x v="1"/>
    <s v="M"/>
    <s v="Import"/>
    <n v="376"/>
    <s v="ISR"/>
    <x v="65"/>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50"/>
    <b v="0"/>
    <n v="8"/>
    <s v="kg"/>
    <n v="50"/>
    <b v="0"/>
    <n v="50"/>
    <b v="0"/>
    <n v="0"/>
    <b v="0"/>
    <s v="491.256"/>
    <n v="0"/>
    <s v="491.256"/>
    <n v="0"/>
    <b v="0"/>
    <b v="1"/>
  </r>
  <r>
    <s v="C"/>
    <s v="A"/>
    <n v="20160101"/>
    <n v="2016"/>
    <n v="52"/>
    <x v="6"/>
    <n v="180"/>
    <s v="COD"/>
    <x v="1"/>
    <s v="M"/>
    <s v="Import"/>
    <n v="404"/>
    <s v="KEN"/>
    <x v="22"/>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54800"/>
    <b v="0"/>
    <n v="8"/>
    <s v="kg"/>
    <n v="54800"/>
    <b v="0"/>
    <n v="54800"/>
    <b v="0"/>
    <n v="0"/>
    <b v="0"/>
    <s v="28404.964"/>
    <n v="0"/>
    <s v="28404.964"/>
    <n v="0"/>
    <b v="0"/>
    <b v="1"/>
  </r>
  <r>
    <s v="C"/>
    <s v="A"/>
    <n v="20160101"/>
    <n v="2016"/>
    <n v="52"/>
    <x v="6"/>
    <n v="180"/>
    <s v="COD"/>
    <x v="1"/>
    <s v="M"/>
    <s v="Import"/>
    <n v="458"/>
    <s v="MYS"/>
    <x v="52"/>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5980"/>
    <b v="0"/>
    <n v="8"/>
    <s v="kg"/>
    <n v="15980"/>
    <b v="0"/>
    <n v="15980"/>
    <b v="0"/>
    <n v="0"/>
    <b v="0"/>
    <s v="21949.48"/>
    <n v="0"/>
    <s v="21949.48"/>
    <n v="0"/>
    <b v="0"/>
    <b v="1"/>
  </r>
  <r>
    <s v="C"/>
    <s v="A"/>
    <n v="20160101"/>
    <n v="2016"/>
    <n v="52"/>
    <x v="6"/>
    <n v="180"/>
    <s v="COD"/>
    <x v="1"/>
    <s v="M"/>
    <s v="Import"/>
    <n v="643"/>
    <s v="RUS"/>
    <x v="9"/>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734833"/>
    <b v="0"/>
    <n v="8"/>
    <s v="kg"/>
    <n v="1734833"/>
    <b v="0"/>
    <n v="1734833"/>
    <b v="0"/>
    <n v="0"/>
    <b v="0"/>
    <s v="889890.627"/>
    <n v="0"/>
    <s v="889890.627"/>
    <n v="0"/>
    <b v="0"/>
    <b v="1"/>
  </r>
  <r>
    <s v="C"/>
    <s v="A"/>
    <n v="20160101"/>
    <n v="2016"/>
    <n v="52"/>
    <x v="6"/>
    <n v="180"/>
    <s v="COD"/>
    <x v="1"/>
    <s v="M"/>
    <s v="Import"/>
    <n v="646"/>
    <s v="RWA"/>
    <x v="28"/>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75"/>
    <b v="0"/>
    <n v="8"/>
    <s v="kg"/>
    <n v="375"/>
    <b v="0"/>
    <n v="375"/>
    <b v="0"/>
    <n v="0"/>
    <b v="0"/>
    <s v="104.741"/>
    <n v="0"/>
    <s v="104.741"/>
    <n v="0"/>
    <b v="0"/>
    <b v="1"/>
  </r>
  <r>
    <s v="C"/>
    <s v="A"/>
    <n v="20160101"/>
    <n v="2016"/>
    <n v="52"/>
    <x v="6"/>
    <n v="180"/>
    <s v="COD"/>
    <x v="1"/>
    <s v="M"/>
    <s v="Import"/>
    <n v="699"/>
    <s v="IND"/>
    <x v="11"/>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250"/>
    <b v="0"/>
    <n v="8"/>
    <s v="kg"/>
    <n v="1250"/>
    <b v="0"/>
    <n v="1250"/>
    <b v="0"/>
    <n v="0"/>
    <b v="0"/>
    <s v="336.988"/>
    <n v="0"/>
    <s v="336.988"/>
    <n v="0"/>
    <b v="0"/>
    <b v="1"/>
  </r>
  <r>
    <s v="C"/>
    <s v="A"/>
    <n v="20160101"/>
    <n v="2016"/>
    <n v="52"/>
    <x v="6"/>
    <n v="180"/>
    <s v="COD"/>
    <x v="1"/>
    <s v="M"/>
    <s v="Import"/>
    <n v="710"/>
    <s v="ZAF"/>
    <x v="30"/>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6348143"/>
    <b v="0"/>
    <n v="8"/>
    <s v="kg"/>
    <n v="6348143"/>
    <b v="0"/>
    <n v="6348143"/>
    <b v="0"/>
    <n v="0"/>
    <b v="0"/>
    <s v="4066614.348"/>
    <n v="0"/>
    <s v="4066614.348"/>
    <n v="0"/>
    <b v="0"/>
    <b v="1"/>
  </r>
  <r>
    <s v="C"/>
    <s v="A"/>
    <n v="20160101"/>
    <n v="2016"/>
    <n v="52"/>
    <x v="6"/>
    <n v="180"/>
    <s v="COD"/>
    <x v="1"/>
    <s v="M"/>
    <s v="Import"/>
    <n v="800"/>
    <s v="UGA"/>
    <x v="34"/>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23"/>
    <b v="0"/>
    <n v="8"/>
    <s v="kg"/>
    <n v="123"/>
    <b v="0"/>
    <n v="123"/>
    <b v="0"/>
    <n v="0"/>
    <b v="0"/>
    <s v="160.045"/>
    <n v="0"/>
    <s v="160.045"/>
    <n v="0"/>
    <b v="0"/>
    <b v="1"/>
  </r>
  <r>
    <s v="C"/>
    <s v="A"/>
    <n v="20160101"/>
    <n v="2016"/>
    <n v="52"/>
    <x v="6"/>
    <n v="180"/>
    <s v="COD"/>
    <x v="1"/>
    <s v="M"/>
    <s v="Import"/>
    <n v="894"/>
    <s v="ZMB"/>
    <x v="39"/>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38000"/>
    <b v="0"/>
    <n v="8"/>
    <s v="kg"/>
    <n v="338000"/>
    <b v="0"/>
    <n v="338000"/>
    <b v="0"/>
    <n v="0"/>
    <b v="0"/>
    <s v="294777.337"/>
    <n v="0"/>
    <s v="294777.337"/>
    <n v="0"/>
    <b v="0"/>
    <b v="1"/>
  </r>
  <r>
    <s v="C"/>
    <s v="A"/>
    <n v="20160101"/>
    <n v="2016"/>
    <n v="52"/>
    <x v="6"/>
    <n v="562"/>
    <s v="NER"/>
    <x v="0"/>
    <s v="M"/>
    <s v="Import"/>
    <n v="0"/>
    <s v="W00"/>
    <x v="0"/>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822356"/>
    <b v="0"/>
    <n v="8"/>
    <s v="kg"/>
    <n v="1822356"/>
    <b v="0"/>
    <n v="1822356"/>
    <b v="0"/>
    <n v="0"/>
    <b v="0"/>
    <s v="780361.06"/>
    <m/>
    <s v="780361.06"/>
    <n v="0"/>
    <b v="0"/>
    <b v="1"/>
  </r>
  <r>
    <s v="C"/>
    <s v="A"/>
    <n v="20160101"/>
    <n v="2016"/>
    <n v="52"/>
    <x v="6"/>
    <n v="562"/>
    <s v="NER"/>
    <x v="0"/>
    <s v="M"/>
    <s v="Import"/>
    <n v="204"/>
    <s v="BEN"/>
    <x v="2"/>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5000"/>
    <b v="0"/>
    <n v="8"/>
    <s v="kg"/>
    <n v="5000"/>
    <b v="0"/>
    <n v="5000"/>
    <b v="0"/>
    <n v="0"/>
    <b v="0"/>
    <s v="412.27"/>
    <m/>
    <s v="412.27"/>
    <n v="0"/>
    <b v="0"/>
    <b v="1"/>
  </r>
  <r>
    <s v="C"/>
    <s v="A"/>
    <n v="20160101"/>
    <n v="2016"/>
    <n v="52"/>
    <x v="6"/>
    <n v="562"/>
    <s v="NER"/>
    <x v="0"/>
    <s v="M"/>
    <s v="Import"/>
    <n v="566"/>
    <s v="NGA"/>
    <x v="8"/>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799780"/>
    <b v="0"/>
    <n v="8"/>
    <s v="kg"/>
    <n v="1799780"/>
    <b v="0"/>
    <n v="1799780"/>
    <b v="0"/>
    <n v="0"/>
    <b v="0"/>
    <s v="708635.32"/>
    <m/>
    <s v="708635.32"/>
    <n v="0"/>
    <b v="0"/>
    <b v="1"/>
  </r>
  <r>
    <s v="C"/>
    <s v="A"/>
    <n v="20160101"/>
    <n v="2016"/>
    <n v="52"/>
    <x v="6"/>
    <n v="562"/>
    <s v="NER"/>
    <x v="0"/>
    <s v="M"/>
    <s v="Import"/>
    <n v="703"/>
    <s v="SVK"/>
    <x v="68"/>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6771"/>
    <b v="0"/>
    <n v="8"/>
    <s v="kg"/>
    <n v="16771"/>
    <b v="0"/>
    <n v="16771"/>
    <b v="0"/>
    <n v="0"/>
    <b v="0"/>
    <s v="68067.2"/>
    <m/>
    <s v="68067.2"/>
    <n v="0"/>
    <b v="0"/>
    <b v="1"/>
  </r>
  <r>
    <s v="C"/>
    <s v="A"/>
    <n v="20160101"/>
    <n v="2016"/>
    <n v="52"/>
    <x v="6"/>
    <n v="562"/>
    <s v="NER"/>
    <x v="0"/>
    <s v="M"/>
    <s v="Import"/>
    <n v="854"/>
    <s v="BFA"/>
    <x v="16"/>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805"/>
    <b v="0"/>
    <n v="8"/>
    <s v="kg"/>
    <n v="805"/>
    <b v="0"/>
    <n v="805"/>
    <b v="0"/>
    <n v="0"/>
    <b v="0"/>
    <s v="3246.27"/>
    <m/>
    <s v="3246.27"/>
    <n v="0"/>
    <b v="0"/>
    <b v="1"/>
  </r>
  <r>
    <s v="C"/>
    <s v="A"/>
    <n v="20160101"/>
    <n v="2016"/>
    <n v="52"/>
    <x v="6"/>
    <n v="180"/>
    <s v="COD"/>
    <x v="1"/>
    <s v="M"/>
    <s v="Import"/>
    <n v="0"/>
    <s v="W00"/>
    <x v="0"/>
    <n v="0"/>
    <s v="W00"/>
    <s v="World"/>
    <s v="H4"/>
    <s v="HS"/>
    <b v="1"/>
    <n v="310510"/>
    <s v="Fertilizers, mineral or chemical in tablets or similar forms or in packages of a gross weight not exceeding 10kg"/>
    <s v="Other NPK"/>
    <s v="NPKs"/>
    <x v="6"/>
    <x v="2"/>
    <b v="1"/>
    <s v="C00"/>
    <s v="TOTAL CPC"/>
    <n v="0"/>
    <n v="0"/>
    <s v="TOTAL MOT"/>
    <n v="8"/>
    <s v="kg"/>
    <n v="57012"/>
    <b v="0"/>
    <n v="8"/>
    <s v="kg"/>
    <n v="57012"/>
    <b v="0"/>
    <n v="57012"/>
    <b v="0"/>
    <n v="0"/>
    <b v="0"/>
    <s v="54238.213"/>
    <n v="0"/>
    <s v="54238.213"/>
    <n v="0"/>
    <b v="0"/>
    <b v="1"/>
  </r>
  <r>
    <s v="C"/>
    <s v="A"/>
    <n v="20160101"/>
    <n v="2016"/>
    <n v="52"/>
    <x v="6"/>
    <n v="180"/>
    <s v="COD"/>
    <x v="1"/>
    <s v="M"/>
    <s v="Import"/>
    <n v="276"/>
    <s v="DEU"/>
    <x v="4"/>
    <n v="0"/>
    <s v="W00"/>
    <s v="World"/>
    <s v="H4"/>
    <s v="HS"/>
    <b v="1"/>
    <n v="310510"/>
    <s v="Fertilizers, mineral or chemical in tablets or similar forms or in packages of a gross weight not exceeding 10kg"/>
    <s v="Other NPK"/>
    <s v="NPKs"/>
    <x v="6"/>
    <x v="2"/>
    <b v="1"/>
    <s v="C00"/>
    <s v="TOTAL CPC"/>
    <n v="0"/>
    <n v="0"/>
    <s v="TOTAL MOT"/>
    <n v="8"/>
    <s v="kg"/>
    <n v="12"/>
    <b v="0"/>
    <n v="8"/>
    <s v="kg"/>
    <n v="12"/>
    <b v="0"/>
    <n v="12"/>
    <b v="0"/>
    <n v="0"/>
    <b v="0"/>
    <s v="973.191"/>
    <n v="0"/>
    <s v="973.191"/>
    <n v="0"/>
    <b v="0"/>
    <b v="1"/>
  </r>
  <r>
    <s v="C"/>
    <s v="A"/>
    <n v="20160101"/>
    <n v="2016"/>
    <n v="52"/>
    <x v="6"/>
    <n v="180"/>
    <s v="COD"/>
    <x v="1"/>
    <s v="M"/>
    <s v="Import"/>
    <n v="710"/>
    <s v="ZAF"/>
    <x v="30"/>
    <n v="0"/>
    <s v="W00"/>
    <s v="World"/>
    <s v="H4"/>
    <s v="HS"/>
    <b v="1"/>
    <n v="310510"/>
    <s v="Fertilizers, mineral or chemical in tablets or similar forms or in packages of a gross weight not exceeding 10kg"/>
    <s v="Other NPK"/>
    <s v="NPKs"/>
    <x v="6"/>
    <x v="2"/>
    <b v="1"/>
    <s v="C00"/>
    <s v="TOTAL CPC"/>
    <n v="0"/>
    <n v="0"/>
    <s v="TOTAL MOT"/>
    <n v="8"/>
    <s v="kg"/>
    <n v="57000"/>
    <b v="0"/>
    <n v="8"/>
    <s v="kg"/>
    <n v="57000"/>
    <b v="0"/>
    <n v="57000"/>
    <b v="0"/>
    <n v="0"/>
    <b v="0"/>
    <s v="53265.022"/>
    <n v="0"/>
    <s v="53265.022"/>
    <n v="0"/>
    <b v="0"/>
    <b v="1"/>
  </r>
  <r>
    <s v="C"/>
    <s v="A"/>
    <n v="20160101"/>
    <n v="2016"/>
    <n v="52"/>
    <x v="6"/>
    <n v="180"/>
    <s v="COD"/>
    <x v="1"/>
    <s v="M"/>
    <s v="Import"/>
    <n v="0"/>
    <s v="W00"/>
    <x v="0"/>
    <n v="0"/>
    <s v="W00"/>
    <s v="World"/>
    <s v="H4"/>
    <s v="HS"/>
    <b v="1"/>
    <n v="310520"/>
    <s v="Fertilizers, mineral or chemical containing the three fertilizing elements nitrogen, phosphorus and potassium"/>
    <s v="NPK"/>
    <s v="NPKs"/>
    <x v="6"/>
    <x v="2"/>
    <b v="1"/>
    <s v="C00"/>
    <s v="TOTAL CPC"/>
    <n v="0"/>
    <n v="0"/>
    <s v="TOTAL MOT"/>
    <n v="8"/>
    <s v="kg"/>
    <n v="12561782"/>
    <b v="0"/>
    <n v="8"/>
    <s v="kg"/>
    <n v="12561782"/>
    <b v="0"/>
    <n v="12561782"/>
    <b v="0"/>
    <n v="0"/>
    <b v="0"/>
    <s v="6740565.34"/>
    <n v="0"/>
    <s v="6740565.34"/>
    <n v="0"/>
    <b v="0"/>
    <b v="1"/>
  </r>
  <r>
    <s v="C"/>
    <s v="A"/>
    <n v="20160101"/>
    <n v="2016"/>
    <n v="52"/>
    <x v="6"/>
    <n v="180"/>
    <s v="COD"/>
    <x v="1"/>
    <s v="M"/>
    <s v="Import"/>
    <n v="56"/>
    <s v="BEL"/>
    <x v="18"/>
    <n v="0"/>
    <s v="W00"/>
    <s v="World"/>
    <s v="H4"/>
    <s v="HS"/>
    <b v="1"/>
    <n v="310520"/>
    <s v="Fertilizers, mineral or chemical containing the three fertilizing elements nitrogen, phosphorus and potassium"/>
    <s v="NPK"/>
    <s v="NPKs"/>
    <x v="6"/>
    <x v="2"/>
    <b v="1"/>
    <s v="C00"/>
    <s v="TOTAL CPC"/>
    <n v="0"/>
    <n v="0"/>
    <s v="TOTAL MOT"/>
    <n v="8"/>
    <s v="kg"/>
    <n v="2636291"/>
    <b v="0"/>
    <n v="8"/>
    <s v="kg"/>
    <n v="2636291"/>
    <b v="0"/>
    <n v="2636291"/>
    <b v="0"/>
    <n v="0"/>
    <b v="0"/>
    <s v="1297710.162"/>
    <n v="0"/>
    <s v="1297710.162"/>
    <n v="0"/>
    <b v="0"/>
    <b v="1"/>
  </r>
  <r>
    <s v="C"/>
    <s v="A"/>
    <n v="20160101"/>
    <n v="2016"/>
    <n v="52"/>
    <x v="6"/>
    <n v="180"/>
    <s v="COD"/>
    <x v="1"/>
    <s v="M"/>
    <s v="Import"/>
    <n v="152"/>
    <s v="CHL"/>
    <x v="64"/>
    <n v="0"/>
    <s v="W00"/>
    <s v="World"/>
    <s v="H4"/>
    <s v="HS"/>
    <b v="1"/>
    <n v="310520"/>
    <s v="Fertilizers, mineral or chemical containing the three fertilizing elements nitrogen, phosphorus and potassium"/>
    <s v="NPK"/>
    <s v="NPKs"/>
    <x v="6"/>
    <x v="2"/>
    <b v="1"/>
    <s v="C00"/>
    <s v="TOTAL CPC"/>
    <n v="0"/>
    <n v="0"/>
    <s v="TOTAL MOT"/>
    <n v="8"/>
    <s v="kg"/>
    <n v="11209"/>
    <b v="0"/>
    <n v="8"/>
    <s v="kg"/>
    <n v="11209"/>
    <b v="0"/>
    <n v="11209"/>
    <b v="0"/>
    <n v="0"/>
    <b v="0"/>
    <s v="6449.203"/>
    <n v="0"/>
    <s v="6449.203"/>
    <n v="0"/>
    <b v="0"/>
    <b v="1"/>
  </r>
  <r>
    <s v="C"/>
    <s v="A"/>
    <n v="20160101"/>
    <n v="2016"/>
    <n v="52"/>
    <x v="6"/>
    <n v="180"/>
    <s v="COD"/>
    <x v="1"/>
    <s v="M"/>
    <s v="Import"/>
    <n v="156"/>
    <s v="CHN"/>
    <x v="1"/>
    <n v="0"/>
    <s v="W00"/>
    <s v="World"/>
    <s v="H4"/>
    <s v="HS"/>
    <b v="1"/>
    <n v="310520"/>
    <s v="Fertilizers, mineral or chemical containing the three fertilizing elements nitrogen, phosphorus and potassium"/>
    <s v="NPK"/>
    <s v="NPKs"/>
    <x v="6"/>
    <x v="2"/>
    <b v="1"/>
    <s v="C00"/>
    <s v="TOTAL CPC"/>
    <n v="0"/>
    <n v="0"/>
    <s v="TOTAL MOT"/>
    <n v="8"/>
    <s v="kg"/>
    <n v="2176850"/>
    <b v="0"/>
    <n v="8"/>
    <s v="kg"/>
    <n v="2176850"/>
    <b v="0"/>
    <n v="2176850"/>
    <b v="0"/>
    <n v="0"/>
    <b v="0"/>
    <s v="601353.402"/>
    <n v="0"/>
    <s v="601353.402"/>
    <n v="0"/>
    <b v="0"/>
    <b v="1"/>
  </r>
  <r>
    <s v="C"/>
    <s v="A"/>
    <n v="20160101"/>
    <n v="2016"/>
    <n v="52"/>
    <x v="6"/>
    <n v="180"/>
    <s v="COD"/>
    <x v="1"/>
    <s v="M"/>
    <s v="Import"/>
    <n v="251"/>
    <s v="FRA"/>
    <x v="3"/>
    <n v="0"/>
    <s v="W00"/>
    <s v="World"/>
    <s v="H4"/>
    <s v="HS"/>
    <b v="1"/>
    <n v="310520"/>
    <s v="Fertilizers, mineral or chemical containing the three fertilizing elements nitrogen, phosphorus and potassium"/>
    <s v="NPK"/>
    <s v="NPKs"/>
    <x v="6"/>
    <x v="2"/>
    <b v="1"/>
    <s v="C00"/>
    <s v="TOTAL CPC"/>
    <n v="0"/>
    <n v="0"/>
    <s v="TOTAL MOT"/>
    <n v="8"/>
    <s v="kg"/>
    <n v="50757"/>
    <b v="0"/>
    <n v="8"/>
    <s v="kg"/>
    <n v="50757"/>
    <b v="0"/>
    <n v="50757"/>
    <b v="0"/>
    <n v="0"/>
    <b v="0"/>
    <s v="40176.743"/>
    <n v="0"/>
    <s v="40176.743"/>
    <n v="0"/>
    <b v="0"/>
    <b v="1"/>
  </r>
  <r>
    <s v="C"/>
    <s v="A"/>
    <n v="20160101"/>
    <n v="2016"/>
    <n v="52"/>
    <x v="6"/>
    <n v="180"/>
    <s v="COD"/>
    <x v="1"/>
    <s v="M"/>
    <s v="Import"/>
    <n v="276"/>
    <s v="DEU"/>
    <x v="4"/>
    <n v="0"/>
    <s v="W00"/>
    <s v="World"/>
    <s v="H4"/>
    <s v="HS"/>
    <b v="1"/>
    <n v="310520"/>
    <s v="Fertilizers, mineral or chemical containing the three fertilizing elements nitrogen, phosphorus and potassium"/>
    <s v="NPK"/>
    <s v="NPKs"/>
    <x v="6"/>
    <x v="2"/>
    <b v="1"/>
    <s v="C00"/>
    <s v="TOTAL CPC"/>
    <n v="0"/>
    <n v="0"/>
    <s v="TOTAL MOT"/>
    <n v="8"/>
    <s v="kg"/>
    <n v="52242"/>
    <b v="0"/>
    <n v="8"/>
    <s v="kg"/>
    <n v="52242"/>
    <b v="0"/>
    <n v="52242"/>
    <b v="0"/>
    <n v="0"/>
    <b v="0"/>
    <s v="29277.051"/>
    <n v="0"/>
    <s v="29277.051"/>
    <n v="0"/>
    <b v="0"/>
    <b v="1"/>
  </r>
  <r>
    <s v="C"/>
    <s v="A"/>
    <n v="20160101"/>
    <n v="2016"/>
    <n v="52"/>
    <x v="6"/>
    <n v="180"/>
    <s v="COD"/>
    <x v="1"/>
    <s v="M"/>
    <s v="Import"/>
    <n v="458"/>
    <s v="MYS"/>
    <x v="52"/>
    <n v="0"/>
    <s v="W00"/>
    <s v="World"/>
    <s v="H4"/>
    <s v="HS"/>
    <b v="1"/>
    <n v="310520"/>
    <s v="Fertilizers, mineral or chemical containing the three fertilizing elements nitrogen, phosphorus and potassium"/>
    <s v="NPK"/>
    <s v="NPKs"/>
    <x v="6"/>
    <x v="2"/>
    <b v="1"/>
    <s v="C00"/>
    <s v="TOTAL CPC"/>
    <n v="0"/>
    <n v="0"/>
    <s v="TOTAL MOT"/>
    <n v="8"/>
    <s v="kg"/>
    <n v="15980"/>
    <b v="0"/>
    <n v="8"/>
    <s v="kg"/>
    <n v="15980"/>
    <b v="0"/>
    <n v="15980"/>
    <b v="0"/>
    <n v="0"/>
    <b v="0"/>
    <s v="21949.48"/>
    <n v="0"/>
    <s v="21949.48"/>
    <n v="0"/>
    <b v="0"/>
    <b v="1"/>
  </r>
  <r>
    <s v="C"/>
    <s v="A"/>
    <n v="20160101"/>
    <n v="2016"/>
    <n v="52"/>
    <x v="6"/>
    <n v="180"/>
    <s v="COD"/>
    <x v="1"/>
    <s v="M"/>
    <s v="Import"/>
    <n v="643"/>
    <s v="RUS"/>
    <x v="9"/>
    <n v="0"/>
    <s v="W00"/>
    <s v="World"/>
    <s v="H4"/>
    <s v="HS"/>
    <b v="1"/>
    <n v="310520"/>
    <s v="Fertilizers, mineral or chemical containing the three fertilizing elements nitrogen, phosphorus and potassium"/>
    <s v="NPK"/>
    <s v="NPKs"/>
    <x v="6"/>
    <x v="2"/>
    <b v="1"/>
    <s v="C00"/>
    <s v="TOTAL CPC"/>
    <n v="0"/>
    <n v="0"/>
    <s v="TOTAL MOT"/>
    <n v="8"/>
    <s v="kg"/>
    <n v="1241064"/>
    <b v="0"/>
    <n v="8"/>
    <s v="kg"/>
    <n v="1241064"/>
    <b v="0"/>
    <n v="1241064"/>
    <b v="0"/>
    <n v="0"/>
    <b v="0"/>
    <s v="633396.828"/>
    <n v="0"/>
    <s v="633396.828"/>
    <n v="0"/>
    <b v="0"/>
    <b v="1"/>
  </r>
  <r>
    <s v="C"/>
    <s v="A"/>
    <n v="20160101"/>
    <n v="2016"/>
    <n v="52"/>
    <x v="6"/>
    <n v="180"/>
    <s v="COD"/>
    <x v="1"/>
    <s v="M"/>
    <s v="Import"/>
    <n v="710"/>
    <s v="ZAF"/>
    <x v="30"/>
    <n v="0"/>
    <s v="W00"/>
    <s v="World"/>
    <s v="H4"/>
    <s v="HS"/>
    <b v="1"/>
    <n v="310520"/>
    <s v="Fertilizers, mineral or chemical containing the three fertilizing elements nitrogen, phosphorus and potassium"/>
    <s v="NPK"/>
    <s v="NPKs"/>
    <x v="6"/>
    <x v="2"/>
    <b v="1"/>
    <s v="C00"/>
    <s v="TOTAL CPC"/>
    <n v="0"/>
    <n v="0"/>
    <s v="TOTAL MOT"/>
    <n v="8"/>
    <s v="kg"/>
    <n v="6099389"/>
    <b v="0"/>
    <n v="8"/>
    <s v="kg"/>
    <n v="6099389"/>
    <b v="0"/>
    <n v="6099389"/>
    <b v="0"/>
    <n v="0"/>
    <b v="0"/>
    <s v="3861123.84"/>
    <n v="0"/>
    <s v="3861123.84"/>
    <n v="0"/>
    <b v="0"/>
    <b v="1"/>
  </r>
  <r>
    <s v="C"/>
    <s v="A"/>
    <n v="20160101"/>
    <n v="2016"/>
    <n v="52"/>
    <x v="6"/>
    <n v="180"/>
    <s v="COD"/>
    <x v="1"/>
    <s v="M"/>
    <s v="Import"/>
    <n v="894"/>
    <s v="ZMB"/>
    <x v="39"/>
    <n v="0"/>
    <s v="W00"/>
    <s v="World"/>
    <s v="H4"/>
    <s v="HS"/>
    <b v="1"/>
    <n v="310520"/>
    <s v="Fertilizers, mineral or chemical containing the three fertilizing elements nitrogen, phosphorus and potassium"/>
    <s v="NPK"/>
    <s v="NPKs"/>
    <x v="6"/>
    <x v="2"/>
    <b v="1"/>
    <s v="C00"/>
    <s v="TOTAL CPC"/>
    <n v="0"/>
    <n v="0"/>
    <s v="TOTAL MOT"/>
    <n v="8"/>
    <s v="kg"/>
    <n v="278000"/>
    <b v="0"/>
    <n v="8"/>
    <s v="kg"/>
    <n v="278000"/>
    <b v="0"/>
    <n v="278000"/>
    <b v="0"/>
    <n v="0"/>
    <b v="0"/>
    <s v="249128.632"/>
    <n v="0"/>
    <s v="249128.632"/>
    <n v="0"/>
    <b v="0"/>
    <b v="1"/>
  </r>
  <r>
    <s v="C"/>
    <s v="A"/>
    <n v="20160101"/>
    <n v="2016"/>
    <n v="52"/>
    <x v="6"/>
    <n v="562"/>
    <s v="NER"/>
    <x v="0"/>
    <s v="M"/>
    <s v="Import"/>
    <n v="0"/>
    <s v="W00"/>
    <x v="0"/>
    <n v="0"/>
    <s v="W00"/>
    <s v="World"/>
    <s v="H4"/>
    <s v="HS"/>
    <b v="1"/>
    <n v="310520"/>
    <s v="Fertilizers, mineral or chemical containing the three fertilizing elements nitrogen, phosphorus and potassium"/>
    <s v="NPK"/>
    <s v="NPKs"/>
    <x v="6"/>
    <x v="2"/>
    <b v="1"/>
    <s v="C00"/>
    <s v="TOTAL CPC"/>
    <n v="0"/>
    <n v="0"/>
    <s v="TOTAL MOT"/>
    <n v="8"/>
    <s v="kg"/>
    <n v="1087021"/>
    <b v="0"/>
    <n v="8"/>
    <s v="kg"/>
    <n v="1087021"/>
    <b v="0"/>
    <n v="1087021"/>
    <b v="0"/>
    <n v="0"/>
    <b v="0"/>
    <s v="639898.44"/>
    <m/>
    <s v="639898.44"/>
    <n v="0"/>
    <b v="0"/>
    <b v="1"/>
  </r>
  <r>
    <s v="C"/>
    <s v="A"/>
    <n v="20160101"/>
    <n v="2016"/>
    <n v="52"/>
    <x v="6"/>
    <n v="562"/>
    <s v="NER"/>
    <x v="0"/>
    <s v="M"/>
    <s v="Import"/>
    <n v="566"/>
    <s v="NGA"/>
    <x v="8"/>
    <n v="0"/>
    <s v="W00"/>
    <s v="World"/>
    <s v="H4"/>
    <s v="HS"/>
    <b v="1"/>
    <n v="310520"/>
    <s v="Fertilizers, mineral or chemical containing the three fertilizing elements nitrogen, phosphorus and potassium"/>
    <s v="NPK"/>
    <s v="NPKs"/>
    <x v="6"/>
    <x v="2"/>
    <b v="1"/>
    <s v="C00"/>
    <s v="TOTAL CPC"/>
    <n v="0"/>
    <n v="0"/>
    <s v="TOTAL MOT"/>
    <n v="8"/>
    <s v="kg"/>
    <n v="1070250"/>
    <b v="0"/>
    <n v="8"/>
    <s v="kg"/>
    <n v="1070250"/>
    <b v="0"/>
    <n v="1070250"/>
    <b v="0"/>
    <n v="0"/>
    <b v="0"/>
    <s v="571831.24"/>
    <m/>
    <s v="571831.24"/>
    <n v="0"/>
    <b v="1"/>
    <b v="0"/>
  </r>
  <r>
    <s v="C"/>
    <s v="A"/>
    <n v="20160101"/>
    <n v="2016"/>
    <n v="52"/>
    <x v="6"/>
    <n v="562"/>
    <s v="NER"/>
    <x v="0"/>
    <s v="M"/>
    <s v="Import"/>
    <n v="703"/>
    <s v="SVK"/>
    <x v="68"/>
    <n v="0"/>
    <s v="W00"/>
    <s v="World"/>
    <s v="H4"/>
    <s v="HS"/>
    <b v="1"/>
    <n v="310520"/>
    <s v="Fertilizers, mineral or chemical containing the three fertilizing elements nitrogen, phosphorus and potassium"/>
    <s v="NPK"/>
    <s v="NPKs"/>
    <x v="6"/>
    <x v="2"/>
    <b v="1"/>
    <s v="C00"/>
    <s v="TOTAL CPC"/>
    <n v="0"/>
    <n v="0"/>
    <s v="TOTAL MOT"/>
    <n v="8"/>
    <s v="kg"/>
    <n v="16771"/>
    <b v="0"/>
    <n v="8"/>
    <s v="kg"/>
    <n v="16771"/>
    <b v="0"/>
    <n v="16771"/>
    <b v="0"/>
    <n v="0"/>
    <b v="0"/>
    <s v="68067.2"/>
    <m/>
    <s v="68067.2"/>
    <n v="0"/>
    <b v="1"/>
    <b v="0"/>
  </r>
  <r>
    <s v="C"/>
    <s v="A"/>
    <n v="20160101"/>
    <n v="2016"/>
    <n v="52"/>
    <x v="6"/>
    <n v="180"/>
    <s v="COD"/>
    <x v="1"/>
    <s v="M"/>
    <s v="Import"/>
    <n v="0"/>
    <s v="W00"/>
    <x v="0"/>
    <n v="0"/>
    <s v="W00"/>
    <s v="World"/>
    <s v="H4"/>
    <s v="HS"/>
    <b v="1"/>
    <n v="310530"/>
    <s v="Fertilizers, mineral or chemical diammonium hydrogenorthophosphate (diammonium phosphate)"/>
    <s v="DAP"/>
    <s v="P-fertilizers"/>
    <x v="8"/>
    <x v="2"/>
    <b v="1"/>
    <s v="C00"/>
    <s v="TOTAL CPC"/>
    <n v="0"/>
    <n v="0"/>
    <s v="TOTAL MOT"/>
    <n v="8"/>
    <s v="kg"/>
    <n v="552869"/>
    <b v="0"/>
    <n v="8"/>
    <s v="kg"/>
    <n v="552869"/>
    <b v="0"/>
    <n v="552869"/>
    <b v="0"/>
    <n v="0"/>
    <b v="0"/>
    <s v="298540.031"/>
    <n v="0"/>
    <s v="298540.031"/>
    <n v="0"/>
    <b v="0"/>
    <b v="1"/>
  </r>
  <r>
    <s v="C"/>
    <s v="A"/>
    <n v="20160101"/>
    <n v="2016"/>
    <n v="52"/>
    <x v="6"/>
    <n v="180"/>
    <s v="COD"/>
    <x v="1"/>
    <s v="M"/>
    <s v="Import"/>
    <n v="56"/>
    <s v="BEL"/>
    <x v="18"/>
    <n v="0"/>
    <s v="W00"/>
    <s v="World"/>
    <s v="H4"/>
    <s v="HS"/>
    <b v="1"/>
    <n v="310530"/>
    <s v="Fertilizers, mineral or chemical diammonium hydrogenorthophosphate (diammonium phosphate)"/>
    <s v="DAP"/>
    <s v="P-fertilizers"/>
    <x v="8"/>
    <x v="2"/>
    <b v="1"/>
    <s v="C00"/>
    <s v="TOTAL CPC"/>
    <n v="0"/>
    <n v="0"/>
    <s v="TOTAL MOT"/>
    <n v="8"/>
    <s v="kg"/>
    <n v="5100"/>
    <b v="0"/>
    <n v="8"/>
    <s v="kg"/>
    <n v="5100"/>
    <b v="0"/>
    <n v="5100"/>
    <b v="0"/>
    <n v="0"/>
    <b v="0"/>
    <s v="15083.622"/>
    <n v="0"/>
    <s v="15083.622"/>
    <n v="0"/>
    <b v="0"/>
    <b v="1"/>
  </r>
  <r>
    <s v="C"/>
    <s v="A"/>
    <n v="20160101"/>
    <n v="2016"/>
    <n v="52"/>
    <x v="6"/>
    <n v="180"/>
    <s v="COD"/>
    <x v="1"/>
    <s v="M"/>
    <s v="Import"/>
    <n v="404"/>
    <s v="KEN"/>
    <x v="22"/>
    <n v="0"/>
    <s v="W00"/>
    <s v="World"/>
    <s v="H4"/>
    <s v="HS"/>
    <b v="1"/>
    <n v="310530"/>
    <s v="Fertilizers, mineral or chemical diammonium hydrogenorthophosphate (diammonium phosphate)"/>
    <s v="DAP"/>
    <s v="P-fertilizers"/>
    <x v="8"/>
    <x v="2"/>
    <b v="1"/>
    <s v="C00"/>
    <s v="TOTAL CPC"/>
    <n v="0"/>
    <n v="0"/>
    <s v="TOTAL MOT"/>
    <n v="8"/>
    <s v="kg"/>
    <n v="54000"/>
    <b v="0"/>
    <n v="8"/>
    <s v="kg"/>
    <n v="54000"/>
    <b v="0"/>
    <n v="54000"/>
    <b v="0"/>
    <n v="0"/>
    <b v="0"/>
    <s v="26962.61"/>
    <n v="0"/>
    <s v="26962.61"/>
    <n v="0"/>
    <b v="0"/>
    <b v="1"/>
  </r>
  <r>
    <s v="C"/>
    <s v="A"/>
    <n v="20160101"/>
    <n v="2016"/>
    <n v="52"/>
    <x v="6"/>
    <n v="180"/>
    <s v="COD"/>
    <x v="1"/>
    <s v="M"/>
    <s v="Import"/>
    <n v="643"/>
    <s v="RUS"/>
    <x v="9"/>
    <n v="0"/>
    <s v="W00"/>
    <s v="World"/>
    <s v="H4"/>
    <s v="HS"/>
    <b v="1"/>
    <n v="310530"/>
    <s v="Fertilizers, mineral or chemical diammonium hydrogenorthophosphate (diammonium phosphate)"/>
    <s v="DAP"/>
    <s v="P-fertilizers"/>
    <x v="8"/>
    <x v="2"/>
    <b v="1"/>
    <s v="C00"/>
    <s v="TOTAL CPC"/>
    <n v="0"/>
    <n v="0"/>
    <s v="TOTAL MOT"/>
    <n v="8"/>
    <s v="kg"/>
    <n v="493769"/>
    <b v="0"/>
    <n v="8"/>
    <s v="kg"/>
    <n v="493769"/>
    <b v="0"/>
    <n v="493769"/>
    <b v="0"/>
    <n v="0"/>
    <b v="0"/>
    <s v="256493.8"/>
    <n v="0"/>
    <s v="256493.8"/>
    <n v="0"/>
    <b v="0"/>
    <b v="1"/>
  </r>
  <r>
    <s v="C"/>
    <s v="A"/>
    <n v="20160101"/>
    <n v="2016"/>
    <n v="52"/>
    <x v="6"/>
    <n v="180"/>
    <s v="COD"/>
    <x v="1"/>
    <s v="M"/>
    <s v="Import"/>
    <n v="0"/>
    <s v="W00"/>
    <x v="0"/>
    <n v="0"/>
    <s v="W00"/>
    <s v="World"/>
    <s v="H4"/>
    <s v="HS"/>
    <b v="1"/>
    <n v="310540"/>
    <s v="Fertilizers, mineral or chemical ammonium dihydrogenorthophosphate (monoammonium phosphate) and mixtures thereof with diammonium hydrogenorthophosphate (diammonium phosphate)"/>
    <s v="MAP"/>
    <s v="P-fertilizers"/>
    <x v="7"/>
    <x v="2"/>
    <b v="1"/>
    <s v="C00"/>
    <s v="TOTAL CPC"/>
    <n v="0"/>
    <n v="0"/>
    <s v="TOTAL MOT"/>
    <n v="8"/>
    <s v="kg"/>
    <n v="497180"/>
    <b v="0"/>
    <n v="8"/>
    <s v="kg"/>
    <n v="497180"/>
    <b v="0"/>
    <n v="497180"/>
    <b v="0"/>
    <n v="0"/>
    <b v="0"/>
    <s v="344597.598"/>
    <n v="0"/>
    <s v="344597.598"/>
    <n v="0"/>
    <b v="0"/>
    <b v="1"/>
  </r>
  <r>
    <s v="C"/>
    <s v="A"/>
    <n v="20160101"/>
    <n v="2016"/>
    <n v="52"/>
    <x v="6"/>
    <n v="180"/>
    <s v="COD"/>
    <x v="1"/>
    <s v="M"/>
    <s v="Import"/>
    <n v="156"/>
    <s v="CHN"/>
    <x v="1"/>
    <n v="0"/>
    <s v="W00"/>
    <s v="World"/>
    <s v="H4"/>
    <s v="HS"/>
    <b v="1"/>
    <n v="310540"/>
    <s v="Fertilizers, mineral or chemical ammonium dihydrogenorthophosphate (monoammonium phosphate) and mixtures thereof with diammonium hydrogenorthophosphate (diammonium phosphate)"/>
    <s v="MAP"/>
    <s v="P-fertilizers"/>
    <x v="7"/>
    <x v="2"/>
    <b v="1"/>
    <s v="C00"/>
    <s v="TOTAL CPC"/>
    <n v="0"/>
    <n v="0"/>
    <s v="TOTAL MOT"/>
    <n v="8"/>
    <s v="kg"/>
    <n v="337180"/>
    <b v="0"/>
    <n v="8"/>
    <s v="kg"/>
    <n v="337180"/>
    <b v="0"/>
    <n v="337180"/>
    <b v="0"/>
    <n v="0"/>
    <b v="0"/>
    <s v="230716.588"/>
    <n v="0"/>
    <s v="230716.588"/>
    <n v="0"/>
    <b v="0"/>
    <b v="1"/>
  </r>
  <r>
    <s v="C"/>
    <s v="A"/>
    <n v="20160101"/>
    <n v="2016"/>
    <n v="52"/>
    <x v="6"/>
    <n v="180"/>
    <s v="COD"/>
    <x v="1"/>
    <s v="M"/>
    <s v="Import"/>
    <n v="710"/>
    <s v="ZAF"/>
    <x v="30"/>
    <n v="0"/>
    <s v="W00"/>
    <s v="World"/>
    <s v="H4"/>
    <s v="HS"/>
    <b v="1"/>
    <n v="310540"/>
    <s v="Fertilizers, mineral or chemical ammonium dihydrogenorthophosphate (monoammonium phosphate) and mixtures thereof with diammonium hydrogenorthophosphate (diammonium phosphate)"/>
    <s v="MAP"/>
    <s v="P-fertilizers"/>
    <x v="7"/>
    <x v="2"/>
    <b v="1"/>
    <s v="C00"/>
    <s v="TOTAL CPC"/>
    <n v="0"/>
    <n v="0"/>
    <s v="TOTAL MOT"/>
    <n v="8"/>
    <s v="kg"/>
    <n v="160000"/>
    <b v="0"/>
    <n v="8"/>
    <s v="kg"/>
    <n v="160000"/>
    <b v="0"/>
    <n v="160000"/>
    <b v="0"/>
    <n v="0"/>
    <b v="0"/>
    <s v="113881.01"/>
    <n v="0"/>
    <s v="113881.01"/>
    <n v="0"/>
    <b v="0"/>
    <b v="1"/>
  </r>
  <r>
    <s v="C"/>
    <s v="A"/>
    <n v="20160101"/>
    <n v="2016"/>
    <n v="52"/>
    <x v="6"/>
    <n v="180"/>
    <s v="COD"/>
    <x v="1"/>
    <s v="M"/>
    <s v="Import"/>
    <n v="0"/>
    <s v="W00"/>
    <x v="0"/>
    <n v="0"/>
    <s v="W00"/>
    <s v="World"/>
    <s v="H4"/>
    <s v="HS"/>
    <b v="1"/>
    <n v="310551"/>
    <s v="Fertilizers, mineral or chemical containing nitrates and phosphates"/>
    <s v="NP"/>
    <s v="NPKs"/>
    <x v="6"/>
    <x v="2"/>
    <b v="1"/>
    <s v="C00"/>
    <s v="TOTAL CPC"/>
    <n v="0"/>
    <n v="0"/>
    <s v="TOTAL MOT"/>
    <n v="8"/>
    <s v="kg"/>
    <n v="800"/>
    <b v="0"/>
    <n v="8"/>
    <s v="kg"/>
    <n v="800"/>
    <b v="0"/>
    <n v="800"/>
    <b v="0"/>
    <n v="0"/>
    <b v="0"/>
    <s v="1442.353"/>
    <n v="0"/>
    <s v="1442.353"/>
    <n v="0"/>
    <b v="0"/>
    <b v="1"/>
  </r>
  <r>
    <s v="C"/>
    <s v="A"/>
    <n v="20160101"/>
    <n v="2016"/>
    <n v="52"/>
    <x v="6"/>
    <n v="180"/>
    <s v="COD"/>
    <x v="1"/>
    <s v="M"/>
    <s v="Import"/>
    <n v="404"/>
    <s v="KEN"/>
    <x v="22"/>
    <n v="0"/>
    <s v="W00"/>
    <s v="World"/>
    <s v="H4"/>
    <s v="HS"/>
    <b v="1"/>
    <n v="310551"/>
    <s v="Fertilizers, mineral or chemical containing nitrates and phosphates"/>
    <s v="NP"/>
    <s v="NPKs"/>
    <x v="6"/>
    <x v="2"/>
    <b v="1"/>
    <s v="C00"/>
    <s v="TOTAL CPC"/>
    <n v="0"/>
    <n v="0"/>
    <s v="TOTAL MOT"/>
    <n v="8"/>
    <s v="kg"/>
    <n v="800"/>
    <b v="0"/>
    <n v="8"/>
    <s v="kg"/>
    <n v="800"/>
    <b v="0"/>
    <n v="800"/>
    <b v="0"/>
    <n v="0"/>
    <b v="0"/>
    <s v="1442.353"/>
    <n v="0"/>
    <s v="1442.353"/>
    <n v="0"/>
    <b v="0"/>
    <b v="1"/>
  </r>
  <r>
    <s v="C"/>
    <s v="A"/>
    <n v="20160101"/>
    <n v="2016"/>
    <n v="52"/>
    <x v="6"/>
    <n v="180"/>
    <s v="COD"/>
    <x v="1"/>
    <s v="M"/>
    <s v="Import"/>
    <n v="0"/>
    <s v="W00"/>
    <x v="0"/>
    <n v="0"/>
    <s v="W00"/>
    <s v="World"/>
    <s v="H4"/>
    <s v="HS"/>
    <b v="1"/>
    <n v="310560"/>
    <s v="Fertilizers, mineral or chemical containing the two fertilizing elements phosphorus and potassium"/>
    <s v="PK"/>
    <s v="NPKs"/>
    <x v="6"/>
    <x v="2"/>
    <b v="1"/>
    <s v="C00"/>
    <s v="TOTAL CPC"/>
    <n v="0"/>
    <n v="0"/>
    <s v="TOTAL MOT"/>
    <n v="8"/>
    <s v="kg"/>
    <n v="1250"/>
    <b v="0"/>
    <n v="8"/>
    <s v="kg"/>
    <n v="1250"/>
    <b v="0"/>
    <n v="1250"/>
    <b v="0"/>
    <n v="0"/>
    <b v="0"/>
    <s v="336.988"/>
    <n v="0"/>
    <s v="336.988"/>
    <n v="0"/>
    <b v="0"/>
    <b v="1"/>
  </r>
  <r>
    <s v="C"/>
    <s v="A"/>
    <n v="20160101"/>
    <n v="2016"/>
    <n v="52"/>
    <x v="6"/>
    <n v="180"/>
    <s v="COD"/>
    <x v="1"/>
    <s v="M"/>
    <s v="Import"/>
    <n v="699"/>
    <s v="IND"/>
    <x v="11"/>
    <n v="0"/>
    <s v="W00"/>
    <s v="World"/>
    <s v="H4"/>
    <s v="HS"/>
    <b v="1"/>
    <n v="310560"/>
    <s v="Fertilizers, mineral or chemical containing the two fertilizing elements phosphorus and potassium"/>
    <s v="PK"/>
    <s v="NPKs"/>
    <x v="6"/>
    <x v="2"/>
    <b v="1"/>
    <s v="C00"/>
    <s v="TOTAL CPC"/>
    <n v="0"/>
    <n v="0"/>
    <s v="TOTAL MOT"/>
    <n v="8"/>
    <s v="kg"/>
    <n v="1250"/>
    <b v="0"/>
    <n v="8"/>
    <s v="kg"/>
    <n v="1250"/>
    <b v="0"/>
    <n v="1250"/>
    <b v="0"/>
    <n v="0"/>
    <b v="0"/>
    <s v="336.988"/>
    <n v="0"/>
    <s v="336.988"/>
    <n v="0"/>
    <b v="0"/>
    <b v="1"/>
  </r>
  <r>
    <s v="C"/>
    <s v="A"/>
    <n v="20160101"/>
    <n v="2016"/>
    <n v="52"/>
    <x v="6"/>
    <n v="562"/>
    <s v="NER"/>
    <x v="0"/>
    <s v="M"/>
    <s v="Import"/>
    <n v="0"/>
    <s v="W00"/>
    <x v="0"/>
    <n v="0"/>
    <s v="W00"/>
    <s v="World"/>
    <s v="H4"/>
    <s v="HS"/>
    <b v="1"/>
    <n v="310560"/>
    <s v="Fertilizers, mineral or chemical containing the two fertilizing elements phosphorus and potassium"/>
    <s v="PK"/>
    <s v="NPKs"/>
    <x v="6"/>
    <x v="2"/>
    <b v="1"/>
    <s v="C00"/>
    <s v="TOTAL CPC"/>
    <n v="0"/>
    <n v="0"/>
    <s v="TOTAL MOT"/>
    <n v="8"/>
    <s v="kg"/>
    <n v="120"/>
    <b v="0"/>
    <n v="8"/>
    <s v="kg"/>
    <n v="120"/>
    <b v="0"/>
    <n v="120"/>
    <b v="0"/>
    <n v="0"/>
    <b v="0"/>
    <s v="504.62"/>
    <m/>
    <s v="504.62"/>
    <n v="0"/>
    <b v="0"/>
    <b v="1"/>
  </r>
  <r>
    <s v="C"/>
    <s v="A"/>
    <n v="20160101"/>
    <n v="2016"/>
    <n v="52"/>
    <x v="6"/>
    <n v="562"/>
    <s v="NER"/>
    <x v="0"/>
    <s v="M"/>
    <s v="Import"/>
    <n v="566"/>
    <s v="NGA"/>
    <x v="8"/>
    <n v="0"/>
    <s v="W00"/>
    <s v="World"/>
    <s v="H4"/>
    <s v="HS"/>
    <b v="1"/>
    <n v="310560"/>
    <s v="Fertilizers, mineral or chemical containing the two fertilizing elements phosphorus and potassium"/>
    <s v="PK"/>
    <s v="NPKs"/>
    <x v="6"/>
    <x v="2"/>
    <b v="1"/>
    <s v="C00"/>
    <s v="TOTAL CPC"/>
    <n v="0"/>
    <n v="0"/>
    <s v="TOTAL MOT"/>
    <n v="8"/>
    <s v="kg"/>
    <n v="120"/>
    <b v="0"/>
    <n v="8"/>
    <s v="kg"/>
    <n v="120"/>
    <b v="0"/>
    <n v="120"/>
    <b v="0"/>
    <n v="0"/>
    <b v="0"/>
    <s v="504.62"/>
    <m/>
    <s v="504.62"/>
    <n v="0"/>
    <b v="1"/>
    <b v="0"/>
  </r>
  <r>
    <s v="C"/>
    <s v="A"/>
    <n v="20160101"/>
    <n v="2016"/>
    <n v="52"/>
    <x v="6"/>
    <n v="180"/>
    <s v="COD"/>
    <x v="1"/>
    <s v="M"/>
    <s v="Import"/>
    <n v="0"/>
    <s v="W00"/>
    <x v="0"/>
    <n v="0"/>
    <s v="W00"/>
    <s v="World"/>
    <s v="H4"/>
    <s v="HS"/>
    <b v="1"/>
    <n v="310590"/>
    <s v="Fertilizers, mineral or chemical n.e.c. in heading no. 3105"/>
    <s v="Other NPK"/>
    <s v="NPKs"/>
    <x v="6"/>
    <x v="2"/>
    <b v="1"/>
    <s v="C00"/>
    <s v="TOTAL CPC"/>
    <n v="0"/>
    <n v="0"/>
    <s v="TOTAL MOT"/>
    <n v="8"/>
    <s v="kg"/>
    <n v="103767"/>
    <b v="0"/>
    <n v="8"/>
    <s v="kg"/>
    <n v="103767"/>
    <b v="0"/>
    <n v="103767"/>
    <b v="0"/>
    <n v="0"/>
    <b v="0"/>
    <s v="87540.402"/>
    <n v="0"/>
    <s v="87540.402"/>
    <n v="0"/>
    <b v="0"/>
    <b v="1"/>
  </r>
  <r>
    <s v="C"/>
    <s v="A"/>
    <n v="20160101"/>
    <n v="2016"/>
    <n v="52"/>
    <x v="6"/>
    <n v="180"/>
    <s v="COD"/>
    <x v="1"/>
    <s v="M"/>
    <s v="Import"/>
    <n v="156"/>
    <s v="CHN"/>
    <x v="1"/>
    <n v="0"/>
    <s v="W00"/>
    <s v="World"/>
    <s v="H4"/>
    <s v="HS"/>
    <b v="1"/>
    <n v="310590"/>
    <s v="Fertilizers, mineral or chemical n.e.c. in heading no. 3105"/>
    <s v="Other NPK"/>
    <s v="NPKs"/>
    <x v="6"/>
    <x v="2"/>
    <b v="1"/>
    <s v="C00"/>
    <s v="TOTAL CPC"/>
    <n v="0"/>
    <n v="0"/>
    <s v="TOTAL MOT"/>
    <n v="8"/>
    <s v="kg"/>
    <n v="11465"/>
    <b v="0"/>
    <n v="8"/>
    <s v="kg"/>
    <n v="11465"/>
    <b v="0"/>
    <n v="11465"/>
    <b v="0"/>
    <n v="0"/>
    <b v="0"/>
    <s v="2791.18"/>
    <n v="0"/>
    <s v="2791.18"/>
    <n v="0"/>
    <b v="0"/>
    <b v="1"/>
  </r>
  <r>
    <s v="C"/>
    <s v="A"/>
    <n v="20160101"/>
    <n v="2016"/>
    <n v="52"/>
    <x v="6"/>
    <n v="180"/>
    <s v="COD"/>
    <x v="1"/>
    <s v="M"/>
    <s v="Import"/>
    <n v="376"/>
    <s v="ISR"/>
    <x v="65"/>
    <n v="0"/>
    <s v="W00"/>
    <s v="World"/>
    <s v="H4"/>
    <s v="HS"/>
    <b v="1"/>
    <n v="310590"/>
    <s v="Fertilizers, mineral or chemical n.e.c. in heading no. 3105"/>
    <s v="Other NPK"/>
    <s v="NPKs"/>
    <x v="6"/>
    <x v="2"/>
    <b v="1"/>
    <s v="C00"/>
    <s v="TOTAL CPC"/>
    <n v="0"/>
    <n v="0"/>
    <s v="TOTAL MOT"/>
    <n v="8"/>
    <s v="kg"/>
    <n v="50"/>
    <b v="0"/>
    <n v="8"/>
    <s v="kg"/>
    <n v="50"/>
    <b v="0"/>
    <n v="50"/>
    <b v="0"/>
    <n v="0"/>
    <b v="0"/>
    <s v="491.256"/>
    <n v="0"/>
    <s v="491.256"/>
    <n v="0"/>
    <b v="0"/>
    <b v="1"/>
  </r>
  <r>
    <s v="C"/>
    <s v="A"/>
    <n v="20160101"/>
    <n v="2016"/>
    <n v="52"/>
    <x v="6"/>
    <n v="180"/>
    <s v="COD"/>
    <x v="1"/>
    <s v="M"/>
    <s v="Import"/>
    <n v="646"/>
    <s v="RWA"/>
    <x v="28"/>
    <n v="0"/>
    <s v="W00"/>
    <s v="World"/>
    <s v="H4"/>
    <s v="HS"/>
    <b v="1"/>
    <n v="310590"/>
    <s v="Fertilizers, mineral or chemical n.e.c. in heading no. 3105"/>
    <s v="Other NPK"/>
    <s v="NPKs"/>
    <x v="6"/>
    <x v="2"/>
    <b v="1"/>
    <s v="C00"/>
    <s v="TOTAL CPC"/>
    <n v="0"/>
    <n v="0"/>
    <s v="TOTAL MOT"/>
    <n v="8"/>
    <s v="kg"/>
    <n v="375"/>
    <b v="0"/>
    <n v="8"/>
    <s v="kg"/>
    <n v="375"/>
    <b v="0"/>
    <n v="375"/>
    <b v="0"/>
    <n v="0"/>
    <b v="0"/>
    <s v="104.741"/>
    <n v="0"/>
    <s v="104.741"/>
    <n v="0"/>
    <b v="0"/>
    <b v="1"/>
  </r>
  <r>
    <s v="C"/>
    <s v="A"/>
    <n v="20160101"/>
    <n v="2016"/>
    <n v="52"/>
    <x v="6"/>
    <n v="180"/>
    <s v="COD"/>
    <x v="1"/>
    <s v="M"/>
    <s v="Import"/>
    <n v="710"/>
    <s v="ZAF"/>
    <x v="30"/>
    <n v="0"/>
    <s v="W00"/>
    <s v="World"/>
    <s v="H4"/>
    <s v="HS"/>
    <b v="1"/>
    <n v="310590"/>
    <s v="Fertilizers, mineral or chemical n.e.c. in heading no. 3105"/>
    <s v="Other NPK"/>
    <s v="NPKs"/>
    <x v="6"/>
    <x v="2"/>
    <b v="1"/>
    <s v="C00"/>
    <s v="TOTAL CPC"/>
    <n v="0"/>
    <n v="0"/>
    <s v="TOTAL MOT"/>
    <n v="8"/>
    <s v="kg"/>
    <n v="31754"/>
    <b v="0"/>
    <n v="8"/>
    <s v="kg"/>
    <n v="31754"/>
    <b v="0"/>
    <n v="31754"/>
    <b v="0"/>
    <n v="0"/>
    <b v="0"/>
    <s v="38344.476"/>
    <n v="0"/>
    <s v="38344.476"/>
    <n v="0"/>
    <b v="0"/>
    <b v="1"/>
  </r>
  <r>
    <s v="C"/>
    <s v="A"/>
    <n v="20160101"/>
    <n v="2016"/>
    <n v="52"/>
    <x v="6"/>
    <n v="180"/>
    <s v="COD"/>
    <x v="1"/>
    <s v="M"/>
    <s v="Import"/>
    <n v="800"/>
    <s v="UGA"/>
    <x v="34"/>
    <n v="0"/>
    <s v="W00"/>
    <s v="World"/>
    <s v="H4"/>
    <s v="HS"/>
    <b v="1"/>
    <n v="310590"/>
    <s v="Fertilizers, mineral or chemical n.e.c. in heading no. 3105"/>
    <s v="Other NPK"/>
    <s v="NPKs"/>
    <x v="6"/>
    <x v="2"/>
    <b v="1"/>
    <s v="C00"/>
    <s v="TOTAL CPC"/>
    <n v="0"/>
    <n v="0"/>
    <s v="TOTAL MOT"/>
    <n v="8"/>
    <s v="kg"/>
    <n v="123"/>
    <b v="0"/>
    <n v="8"/>
    <s v="kg"/>
    <n v="123"/>
    <b v="0"/>
    <n v="123"/>
    <b v="0"/>
    <n v="0"/>
    <b v="0"/>
    <s v="160.045"/>
    <n v="0"/>
    <s v="160.045"/>
    <n v="0"/>
    <b v="0"/>
    <b v="1"/>
  </r>
  <r>
    <s v="C"/>
    <s v="A"/>
    <n v="20160101"/>
    <n v="2016"/>
    <n v="52"/>
    <x v="6"/>
    <n v="180"/>
    <s v="COD"/>
    <x v="1"/>
    <s v="M"/>
    <s v="Import"/>
    <n v="894"/>
    <s v="ZMB"/>
    <x v="39"/>
    <n v="0"/>
    <s v="W00"/>
    <s v="World"/>
    <s v="H4"/>
    <s v="HS"/>
    <b v="1"/>
    <n v="310590"/>
    <s v="Fertilizers, mineral or chemical n.e.c. in heading no. 3105"/>
    <s v="Other NPK"/>
    <s v="NPKs"/>
    <x v="6"/>
    <x v="2"/>
    <b v="1"/>
    <s v="C00"/>
    <s v="TOTAL CPC"/>
    <n v="0"/>
    <n v="0"/>
    <s v="TOTAL MOT"/>
    <n v="8"/>
    <s v="kg"/>
    <n v="60000"/>
    <b v="0"/>
    <n v="8"/>
    <s v="kg"/>
    <n v="60000"/>
    <b v="0"/>
    <n v="60000"/>
    <b v="0"/>
    <n v="0"/>
    <b v="0"/>
    <s v="45648.706"/>
    <n v="0"/>
    <s v="45648.706"/>
    <n v="0"/>
    <b v="0"/>
    <b v="1"/>
  </r>
  <r>
    <s v="C"/>
    <s v="A"/>
    <n v="20160101"/>
    <n v="2016"/>
    <n v="52"/>
    <x v="6"/>
    <n v="562"/>
    <s v="NER"/>
    <x v="0"/>
    <s v="M"/>
    <s v="Import"/>
    <n v="0"/>
    <s v="W00"/>
    <x v="0"/>
    <n v="0"/>
    <s v="W00"/>
    <s v="World"/>
    <s v="H4"/>
    <s v="HS"/>
    <b v="1"/>
    <n v="310590"/>
    <s v="Fertilizers, mineral or chemical n.e.c. in heading no. 3105"/>
    <s v="Other NPK"/>
    <s v="NPKs"/>
    <x v="6"/>
    <x v="2"/>
    <b v="1"/>
    <s v="C00"/>
    <s v="TOTAL CPC"/>
    <n v="0"/>
    <n v="0"/>
    <s v="TOTAL MOT"/>
    <n v="8"/>
    <s v="kg"/>
    <n v="735215"/>
    <b v="0"/>
    <n v="8"/>
    <s v="kg"/>
    <n v="735215"/>
    <b v="0"/>
    <n v="735215"/>
    <b v="0"/>
    <n v="0"/>
    <b v="0"/>
    <n v="139958"/>
    <m/>
    <n v="139958"/>
    <n v="0"/>
    <b v="0"/>
    <b v="1"/>
  </r>
  <r>
    <s v="C"/>
    <s v="A"/>
    <n v="20160101"/>
    <n v="2016"/>
    <n v="52"/>
    <x v="6"/>
    <n v="562"/>
    <s v="NER"/>
    <x v="0"/>
    <s v="M"/>
    <s v="Import"/>
    <n v="204"/>
    <s v="BEN"/>
    <x v="2"/>
    <n v="0"/>
    <s v="W00"/>
    <s v="World"/>
    <s v="H4"/>
    <s v="HS"/>
    <b v="1"/>
    <n v="310590"/>
    <s v="Fertilizers, mineral or chemical n.e.c. in heading no. 3105"/>
    <s v="Other NPK"/>
    <s v="NPKs"/>
    <x v="6"/>
    <x v="2"/>
    <b v="1"/>
    <s v="C00"/>
    <s v="TOTAL CPC"/>
    <n v="0"/>
    <n v="0"/>
    <s v="TOTAL MOT"/>
    <n v="8"/>
    <s v="kg"/>
    <n v="5000"/>
    <b v="0"/>
    <n v="8"/>
    <s v="kg"/>
    <n v="5000"/>
    <b v="0"/>
    <n v="5000"/>
    <b v="0"/>
    <n v="0"/>
    <b v="0"/>
    <s v="412.27"/>
    <m/>
    <s v="412.27"/>
    <n v="0"/>
    <b v="1"/>
    <b v="0"/>
  </r>
  <r>
    <s v="C"/>
    <s v="A"/>
    <n v="20160101"/>
    <n v="2016"/>
    <n v="52"/>
    <x v="6"/>
    <n v="562"/>
    <s v="NER"/>
    <x v="0"/>
    <s v="M"/>
    <s v="Import"/>
    <n v="566"/>
    <s v="NGA"/>
    <x v="8"/>
    <n v="0"/>
    <s v="W00"/>
    <s v="World"/>
    <s v="H4"/>
    <s v="HS"/>
    <b v="1"/>
    <n v="310590"/>
    <s v="Fertilizers, mineral or chemical n.e.c. in heading no. 3105"/>
    <s v="Other NPK"/>
    <s v="NPKs"/>
    <x v="6"/>
    <x v="2"/>
    <b v="1"/>
    <s v="C00"/>
    <s v="TOTAL CPC"/>
    <n v="0"/>
    <n v="0"/>
    <s v="TOTAL MOT"/>
    <n v="8"/>
    <s v="kg"/>
    <n v="729410"/>
    <b v="0"/>
    <n v="8"/>
    <s v="kg"/>
    <n v="729410"/>
    <b v="0"/>
    <n v="729410"/>
    <b v="0"/>
    <n v="0"/>
    <b v="0"/>
    <s v="136299.46"/>
    <m/>
    <s v="136299.46"/>
    <n v="0"/>
    <b v="1"/>
    <b v="0"/>
  </r>
  <r>
    <s v="C"/>
    <s v="A"/>
    <n v="20160101"/>
    <n v="2016"/>
    <n v="52"/>
    <x v="6"/>
    <n v="562"/>
    <s v="NER"/>
    <x v="0"/>
    <s v="M"/>
    <s v="Import"/>
    <n v="854"/>
    <s v="BFA"/>
    <x v="16"/>
    <n v="0"/>
    <s v="W00"/>
    <s v="World"/>
    <s v="H4"/>
    <s v="HS"/>
    <b v="1"/>
    <n v="310590"/>
    <s v="Fertilizers, mineral or chemical n.e.c. in heading no. 3105"/>
    <s v="Other NPK"/>
    <s v="NPKs"/>
    <x v="6"/>
    <x v="2"/>
    <b v="1"/>
    <s v="C00"/>
    <s v="TOTAL CPC"/>
    <n v="0"/>
    <n v="0"/>
    <s v="TOTAL MOT"/>
    <n v="8"/>
    <s v="kg"/>
    <n v="805"/>
    <b v="0"/>
    <n v="8"/>
    <s v="kg"/>
    <n v="805"/>
    <b v="0"/>
    <n v="805"/>
    <b v="0"/>
    <n v="0"/>
    <b v="0"/>
    <s v="3246.27"/>
    <m/>
    <s v="3246.27"/>
    <n v="0"/>
    <b v="1"/>
    <b v="0"/>
  </r>
  <r>
    <s v="C"/>
    <s v="A"/>
    <n v="20150101"/>
    <n v="2015"/>
    <n v="52"/>
    <x v="7"/>
    <n v="180"/>
    <s v="COD"/>
    <x v="1"/>
    <s v="M"/>
    <s v="Import"/>
    <n v="0"/>
    <s v="W00"/>
    <x v="0"/>
    <n v="0"/>
    <s v="W00"/>
    <s v="World"/>
    <s v="H4"/>
    <s v="HS"/>
    <b v="1"/>
    <n v="31"/>
    <s v="Fertilizers"/>
    <s v="Fertilizers"/>
    <s v="Others"/>
    <x v="0"/>
    <x v="0"/>
    <b v="0"/>
    <s v="C00"/>
    <s v="TOTAL CPC"/>
    <n v="0"/>
    <n v="0"/>
    <s v="TOTAL MOT"/>
    <n v="-1"/>
    <s v="N/A"/>
    <n v="0"/>
    <b v="0"/>
    <n v="-1"/>
    <s v="N/A"/>
    <n v="0"/>
    <b v="0"/>
    <n v="0"/>
    <b v="1"/>
    <n v="0"/>
    <b v="0"/>
    <s v="55868315.944"/>
    <n v="0"/>
    <s v="55868315.944"/>
    <n v="4"/>
    <b v="0"/>
    <b v="1"/>
  </r>
  <r>
    <s v="C"/>
    <s v="A"/>
    <n v="20150101"/>
    <n v="2015"/>
    <n v="52"/>
    <x v="7"/>
    <n v="180"/>
    <s v="COD"/>
    <x v="1"/>
    <s v="M"/>
    <s v="Import"/>
    <n v="56"/>
    <s v="BEL"/>
    <x v="18"/>
    <n v="0"/>
    <s v="W00"/>
    <s v="World"/>
    <s v="H4"/>
    <s v="HS"/>
    <b v="1"/>
    <n v="31"/>
    <s v="Fertilizers"/>
    <s v="Fertilizers"/>
    <s v="Others"/>
    <x v="0"/>
    <x v="0"/>
    <b v="0"/>
    <s v="C00"/>
    <s v="TOTAL CPC"/>
    <n v="0"/>
    <n v="0"/>
    <s v="TOTAL MOT"/>
    <n v="-1"/>
    <s v="N/A"/>
    <n v="0"/>
    <b v="0"/>
    <n v="-1"/>
    <s v="N/A"/>
    <n v="0"/>
    <b v="0"/>
    <n v="0"/>
    <b v="0"/>
    <n v="0"/>
    <b v="0"/>
    <s v="1892530.283"/>
    <n v="0"/>
    <s v="1892530.283"/>
    <n v="0"/>
    <b v="0"/>
    <b v="1"/>
  </r>
  <r>
    <s v="C"/>
    <s v="A"/>
    <n v="20150101"/>
    <n v="2015"/>
    <n v="52"/>
    <x v="7"/>
    <n v="180"/>
    <s v="COD"/>
    <x v="1"/>
    <s v="M"/>
    <s v="Import"/>
    <n v="108"/>
    <s v="BDI"/>
    <x v="69"/>
    <n v="0"/>
    <s v="W00"/>
    <s v="World"/>
    <s v="H4"/>
    <s v="HS"/>
    <b v="1"/>
    <n v="31"/>
    <s v="Fertilizers"/>
    <s v="Fertilizers"/>
    <s v="Others"/>
    <x v="0"/>
    <x v="0"/>
    <b v="0"/>
    <s v="C00"/>
    <s v="TOTAL CPC"/>
    <n v="0"/>
    <n v="0"/>
    <s v="TOTAL MOT"/>
    <n v="-1"/>
    <s v="N/A"/>
    <n v="0"/>
    <b v="0"/>
    <n v="-1"/>
    <s v="N/A"/>
    <n v="0"/>
    <b v="0"/>
    <n v="0"/>
    <b v="0"/>
    <n v="0"/>
    <b v="0"/>
    <s v="24004.158"/>
    <n v="0"/>
    <s v="24004.158"/>
    <n v="0"/>
    <b v="0"/>
    <b v="1"/>
  </r>
  <r>
    <s v="C"/>
    <s v="A"/>
    <n v="20150101"/>
    <n v="2015"/>
    <n v="52"/>
    <x v="7"/>
    <n v="180"/>
    <s v="COD"/>
    <x v="1"/>
    <s v="M"/>
    <s v="Import"/>
    <n v="112"/>
    <s v="BLR"/>
    <x v="19"/>
    <n v="0"/>
    <s v="W00"/>
    <s v="World"/>
    <s v="H4"/>
    <s v="HS"/>
    <b v="1"/>
    <n v="31"/>
    <s v="Fertilizers"/>
    <s v="Fertilizers"/>
    <s v="Others"/>
    <x v="0"/>
    <x v="0"/>
    <b v="0"/>
    <s v="C00"/>
    <s v="TOTAL CPC"/>
    <n v="0"/>
    <n v="0"/>
    <s v="TOTAL MOT"/>
    <n v="-1"/>
    <s v="N/A"/>
    <n v="0"/>
    <b v="0"/>
    <n v="-1"/>
    <s v="N/A"/>
    <n v="0"/>
    <b v="0"/>
    <n v="0"/>
    <b v="0"/>
    <n v="0"/>
    <b v="0"/>
    <s v="276830.581"/>
    <n v="0"/>
    <s v="276830.581"/>
    <n v="0"/>
    <b v="0"/>
    <b v="1"/>
  </r>
  <r>
    <s v="C"/>
    <s v="A"/>
    <n v="20150101"/>
    <n v="2015"/>
    <n v="52"/>
    <x v="7"/>
    <n v="180"/>
    <s v="COD"/>
    <x v="1"/>
    <s v="M"/>
    <s v="Import"/>
    <n v="120"/>
    <s v="CMR"/>
    <x v="46"/>
    <n v="0"/>
    <s v="W00"/>
    <s v="World"/>
    <s v="H4"/>
    <s v="HS"/>
    <b v="1"/>
    <n v="31"/>
    <s v="Fertilizers"/>
    <s v="Fertilizers"/>
    <s v="Others"/>
    <x v="0"/>
    <x v="0"/>
    <b v="0"/>
    <s v="C00"/>
    <s v="TOTAL CPC"/>
    <n v="0"/>
    <n v="0"/>
    <s v="TOTAL MOT"/>
    <n v="-1"/>
    <s v="N/A"/>
    <n v="0"/>
    <b v="0"/>
    <n v="-1"/>
    <s v="N/A"/>
    <n v="0"/>
    <b v="0"/>
    <n v="0"/>
    <b v="0"/>
    <n v="0"/>
    <b v="0"/>
    <s v="453.71"/>
    <n v="0"/>
    <s v="453.71"/>
    <n v="0"/>
    <b v="0"/>
    <b v="1"/>
  </r>
  <r>
    <s v="C"/>
    <s v="A"/>
    <n v="20150101"/>
    <n v="2015"/>
    <n v="52"/>
    <x v="7"/>
    <n v="180"/>
    <s v="COD"/>
    <x v="1"/>
    <s v="M"/>
    <s v="Import"/>
    <n v="156"/>
    <s v="CHN"/>
    <x v="1"/>
    <n v="0"/>
    <s v="W00"/>
    <s v="World"/>
    <s v="H4"/>
    <s v="HS"/>
    <b v="1"/>
    <n v="31"/>
    <s v="Fertilizers"/>
    <s v="Fertilizers"/>
    <s v="Others"/>
    <x v="0"/>
    <x v="0"/>
    <b v="0"/>
    <s v="C00"/>
    <s v="TOTAL CPC"/>
    <n v="0"/>
    <n v="0"/>
    <s v="TOTAL MOT"/>
    <n v="-1"/>
    <s v="N/A"/>
    <n v="0"/>
    <b v="0"/>
    <n v="-1"/>
    <s v="N/A"/>
    <n v="0"/>
    <b v="0"/>
    <n v="0"/>
    <b v="0"/>
    <n v="0"/>
    <b v="0"/>
    <s v="9750365.024"/>
    <n v="0"/>
    <s v="9750365.024"/>
    <n v="0"/>
    <b v="0"/>
    <b v="1"/>
  </r>
  <r>
    <s v="C"/>
    <s v="A"/>
    <n v="20150101"/>
    <n v="2015"/>
    <n v="52"/>
    <x v="7"/>
    <n v="180"/>
    <s v="COD"/>
    <x v="1"/>
    <s v="M"/>
    <s v="Import"/>
    <n v="251"/>
    <s v="FRA"/>
    <x v="3"/>
    <n v="0"/>
    <s v="W00"/>
    <s v="World"/>
    <s v="H4"/>
    <s v="HS"/>
    <b v="1"/>
    <n v="31"/>
    <s v="Fertilizers"/>
    <s v="Fertilizers"/>
    <s v="Others"/>
    <x v="0"/>
    <x v="0"/>
    <b v="0"/>
    <s v="C00"/>
    <s v="TOTAL CPC"/>
    <n v="0"/>
    <n v="0"/>
    <s v="TOTAL MOT"/>
    <n v="-1"/>
    <s v="N/A"/>
    <n v="0"/>
    <b v="0"/>
    <n v="-1"/>
    <s v="N/A"/>
    <n v="0"/>
    <b v="0"/>
    <n v="0"/>
    <b v="0"/>
    <n v="0"/>
    <b v="0"/>
    <s v="198080.338"/>
    <n v="0"/>
    <s v="198080.338"/>
    <n v="0"/>
    <b v="0"/>
    <b v="1"/>
  </r>
  <r>
    <s v="C"/>
    <s v="A"/>
    <n v="20150101"/>
    <n v="2015"/>
    <n v="52"/>
    <x v="7"/>
    <n v="180"/>
    <s v="COD"/>
    <x v="1"/>
    <s v="M"/>
    <s v="Import"/>
    <n v="276"/>
    <s v="DEU"/>
    <x v="4"/>
    <n v="0"/>
    <s v="W00"/>
    <s v="World"/>
    <s v="H4"/>
    <s v="HS"/>
    <b v="1"/>
    <n v="31"/>
    <s v="Fertilizers"/>
    <s v="Fertilizers"/>
    <s v="Others"/>
    <x v="0"/>
    <x v="0"/>
    <b v="0"/>
    <s v="C00"/>
    <s v="TOTAL CPC"/>
    <n v="0"/>
    <n v="0"/>
    <s v="TOTAL MOT"/>
    <n v="-1"/>
    <s v="N/A"/>
    <n v="0"/>
    <b v="0"/>
    <n v="-1"/>
    <s v="N/A"/>
    <n v="0"/>
    <b v="0"/>
    <n v="0"/>
    <b v="0"/>
    <n v="0"/>
    <b v="0"/>
    <s v="190556.414"/>
    <n v="0"/>
    <s v="190556.414"/>
    <n v="0"/>
    <b v="0"/>
    <b v="1"/>
  </r>
  <r>
    <s v="C"/>
    <s v="A"/>
    <n v="20150101"/>
    <n v="2015"/>
    <n v="52"/>
    <x v="7"/>
    <n v="180"/>
    <s v="COD"/>
    <x v="1"/>
    <s v="M"/>
    <s v="Import"/>
    <n v="344"/>
    <s v="HKG"/>
    <x v="70"/>
    <n v="0"/>
    <s v="W00"/>
    <s v="World"/>
    <s v="H4"/>
    <s v="HS"/>
    <b v="1"/>
    <n v="31"/>
    <s v="Fertilizers"/>
    <s v="Fertilizers"/>
    <s v="Others"/>
    <x v="0"/>
    <x v="0"/>
    <b v="0"/>
    <s v="C00"/>
    <s v="TOTAL CPC"/>
    <n v="0"/>
    <n v="0"/>
    <s v="TOTAL MOT"/>
    <n v="-1"/>
    <s v="N/A"/>
    <n v="0"/>
    <b v="0"/>
    <n v="-1"/>
    <s v="N/A"/>
    <n v="0"/>
    <b v="0"/>
    <n v="0"/>
    <b v="0"/>
    <n v="0"/>
    <b v="0"/>
    <s v="56624.742"/>
    <n v="0"/>
    <s v="56624.742"/>
    <n v="0"/>
    <b v="0"/>
    <b v="1"/>
  </r>
  <r>
    <s v="C"/>
    <s v="A"/>
    <n v="20150101"/>
    <n v="2015"/>
    <n v="52"/>
    <x v="7"/>
    <n v="180"/>
    <s v="COD"/>
    <x v="1"/>
    <s v="M"/>
    <s v="Import"/>
    <n v="376"/>
    <s v="ISR"/>
    <x v="65"/>
    <n v="0"/>
    <s v="W00"/>
    <s v="World"/>
    <s v="H4"/>
    <s v="HS"/>
    <b v="1"/>
    <n v="31"/>
    <s v="Fertilizers"/>
    <s v="Fertilizers"/>
    <s v="Others"/>
    <x v="0"/>
    <x v="0"/>
    <b v="0"/>
    <s v="C00"/>
    <s v="TOTAL CPC"/>
    <n v="0"/>
    <n v="0"/>
    <s v="TOTAL MOT"/>
    <n v="-1"/>
    <s v="N/A"/>
    <n v="0"/>
    <b v="0"/>
    <n v="-1"/>
    <s v="N/A"/>
    <n v="0"/>
    <b v="0"/>
    <n v="0"/>
    <b v="0"/>
    <n v="0"/>
    <b v="0"/>
    <s v="11216.224"/>
    <n v="0"/>
    <s v="11216.224"/>
    <n v="0"/>
    <b v="0"/>
    <b v="1"/>
  </r>
  <r>
    <s v="C"/>
    <s v="A"/>
    <n v="20150101"/>
    <n v="2015"/>
    <n v="52"/>
    <x v="7"/>
    <n v="180"/>
    <s v="COD"/>
    <x v="1"/>
    <s v="M"/>
    <s v="Import"/>
    <n v="404"/>
    <s v="KEN"/>
    <x v="22"/>
    <n v="0"/>
    <s v="W00"/>
    <s v="World"/>
    <s v="H4"/>
    <s v="HS"/>
    <b v="1"/>
    <n v="31"/>
    <s v="Fertilizers"/>
    <s v="Fertilizers"/>
    <s v="Others"/>
    <x v="0"/>
    <x v="0"/>
    <b v="0"/>
    <s v="C00"/>
    <s v="TOTAL CPC"/>
    <n v="0"/>
    <n v="0"/>
    <s v="TOTAL MOT"/>
    <n v="-1"/>
    <s v="N/A"/>
    <n v="0"/>
    <b v="0"/>
    <n v="-1"/>
    <s v="N/A"/>
    <n v="0"/>
    <b v="0"/>
    <n v="0"/>
    <b v="0"/>
    <n v="0"/>
    <b v="0"/>
    <s v="8115.569"/>
    <n v="0"/>
    <s v="8115.569"/>
    <n v="0"/>
    <b v="0"/>
    <b v="1"/>
  </r>
  <r>
    <s v="C"/>
    <s v="A"/>
    <n v="20150101"/>
    <n v="2015"/>
    <n v="52"/>
    <x v="7"/>
    <n v="180"/>
    <s v="COD"/>
    <x v="1"/>
    <s v="M"/>
    <s v="Import"/>
    <n v="410"/>
    <s v="KOR"/>
    <x v="66"/>
    <n v="0"/>
    <s v="W00"/>
    <s v="World"/>
    <s v="H4"/>
    <s v="HS"/>
    <b v="1"/>
    <n v="31"/>
    <s v="Fertilizers"/>
    <s v="Fertilizers"/>
    <s v="Others"/>
    <x v="0"/>
    <x v="0"/>
    <b v="0"/>
    <s v="C00"/>
    <s v="TOTAL CPC"/>
    <n v="0"/>
    <n v="0"/>
    <s v="TOTAL MOT"/>
    <n v="-1"/>
    <s v="N/A"/>
    <n v="0"/>
    <b v="0"/>
    <n v="-1"/>
    <s v="N/A"/>
    <n v="0"/>
    <b v="0"/>
    <n v="0"/>
    <b v="0"/>
    <n v="0"/>
    <b v="0"/>
    <s v="748.203"/>
    <n v="0"/>
    <s v="748.203"/>
    <n v="0"/>
    <b v="0"/>
    <b v="1"/>
  </r>
  <r>
    <s v="C"/>
    <s v="A"/>
    <n v="20150101"/>
    <n v="2015"/>
    <n v="52"/>
    <x v="7"/>
    <n v="180"/>
    <s v="COD"/>
    <x v="1"/>
    <s v="M"/>
    <s v="Import"/>
    <n v="422"/>
    <s v="LBN"/>
    <x v="23"/>
    <n v="0"/>
    <s v="W00"/>
    <s v="World"/>
    <s v="H4"/>
    <s v="HS"/>
    <b v="1"/>
    <n v="31"/>
    <s v="Fertilizers"/>
    <s v="Fertilizers"/>
    <s v="Others"/>
    <x v="0"/>
    <x v="0"/>
    <b v="0"/>
    <s v="C00"/>
    <s v="TOTAL CPC"/>
    <n v="0"/>
    <n v="0"/>
    <s v="TOTAL MOT"/>
    <n v="-1"/>
    <s v="N/A"/>
    <n v="0"/>
    <b v="0"/>
    <n v="-1"/>
    <s v="N/A"/>
    <n v="0"/>
    <b v="0"/>
    <n v="0"/>
    <b v="0"/>
    <n v="0"/>
    <b v="0"/>
    <s v="821.032"/>
    <n v="0"/>
    <s v="821.032"/>
    <n v="0"/>
    <b v="0"/>
    <b v="1"/>
  </r>
  <r>
    <s v="C"/>
    <s v="A"/>
    <n v="20150101"/>
    <n v="2015"/>
    <n v="52"/>
    <x v="7"/>
    <n v="180"/>
    <s v="COD"/>
    <x v="1"/>
    <s v="M"/>
    <s v="Import"/>
    <n v="440"/>
    <s v="LTU"/>
    <x v="24"/>
    <n v="0"/>
    <s v="W00"/>
    <s v="World"/>
    <s v="H4"/>
    <s v="HS"/>
    <b v="1"/>
    <n v="31"/>
    <s v="Fertilizers"/>
    <s v="Fertilizers"/>
    <s v="Others"/>
    <x v="0"/>
    <x v="0"/>
    <b v="0"/>
    <s v="C00"/>
    <s v="TOTAL CPC"/>
    <n v="0"/>
    <n v="0"/>
    <s v="TOTAL MOT"/>
    <n v="-1"/>
    <s v="N/A"/>
    <n v="0"/>
    <b v="0"/>
    <n v="-1"/>
    <s v="N/A"/>
    <n v="0"/>
    <b v="0"/>
    <n v="0"/>
    <b v="0"/>
    <n v="0"/>
    <b v="0"/>
    <s v="26129.601"/>
    <n v="0"/>
    <s v="26129.601"/>
    <n v="0"/>
    <b v="0"/>
    <b v="1"/>
  </r>
  <r>
    <s v="C"/>
    <s v="A"/>
    <n v="20150101"/>
    <n v="2015"/>
    <n v="52"/>
    <x v="7"/>
    <n v="180"/>
    <s v="COD"/>
    <x v="1"/>
    <s v="M"/>
    <s v="Import"/>
    <n v="508"/>
    <s v="MOZ"/>
    <x v="26"/>
    <n v="0"/>
    <s v="W00"/>
    <s v="World"/>
    <s v="H4"/>
    <s v="HS"/>
    <b v="1"/>
    <n v="31"/>
    <s v="Fertilizers"/>
    <s v="Fertilizers"/>
    <s v="Others"/>
    <x v="0"/>
    <x v="0"/>
    <b v="0"/>
    <s v="C00"/>
    <s v="TOTAL CPC"/>
    <n v="0"/>
    <n v="0"/>
    <s v="TOTAL MOT"/>
    <n v="-1"/>
    <s v="N/A"/>
    <n v="0"/>
    <b v="0"/>
    <n v="-1"/>
    <s v="N/A"/>
    <n v="0"/>
    <b v="0"/>
    <n v="0"/>
    <b v="0"/>
    <n v="0"/>
    <b v="0"/>
    <s v="41689.22"/>
    <n v="0"/>
    <s v="41689.22"/>
    <n v="0"/>
    <b v="0"/>
    <b v="1"/>
  </r>
  <r>
    <s v="C"/>
    <s v="A"/>
    <n v="20150101"/>
    <n v="2015"/>
    <n v="52"/>
    <x v="7"/>
    <n v="180"/>
    <s v="COD"/>
    <x v="1"/>
    <s v="M"/>
    <s v="Import"/>
    <n v="616"/>
    <s v="POL"/>
    <x v="71"/>
    <n v="0"/>
    <s v="W00"/>
    <s v="World"/>
    <s v="H4"/>
    <s v="HS"/>
    <b v="1"/>
    <n v="31"/>
    <s v="Fertilizers"/>
    <s v="Fertilizers"/>
    <s v="Others"/>
    <x v="0"/>
    <x v="0"/>
    <b v="0"/>
    <s v="C00"/>
    <s v="TOTAL CPC"/>
    <n v="0"/>
    <n v="0"/>
    <s v="TOTAL MOT"/>
    <n v="-1"/>
    <s v="N/A"/>
    <n v="0"/>
    <b v="0"/>
    <n v="-1"/>
    <s v="N/A"/>
    <n v="0"/>
    <b v="0"/>
    <n v="0"/>
    <b v="0"/>
    <n v="0"/>
    <b v="0"/>
    <s v="12469.049"/>
    <n v="0"/>
    <s v="12469.049"/>
    <n v="0"/>
    <b v="0"/>
    <b v="1"/>
  </r>
  <r>
    <s v="C"/>
    <s v="A"/>
    <n v="20150101"/>
    <n v="2015"/>
    <n v="52"/>
    <x v="7"/>
    <n v="180"/>
    <s v="COD"/>
    <x v="1"/>
    <s v="M"/>
    <s v="Import"/>
    <n v="634"/>
    <s v="QAT"/>
    <x v="72"/>
    <n v="0"/>
    <s v="W00"/>
    <s v="World"/>
    <s v="H4"/>
    <s v="HS"/>
    <b v="1"/>
    <n v="31"/>
    <s v="Fertilizers"/>
    <s v="Fertilizers"/>
    <s v="Others"/>
    <x v="0"/>
    <x v="0"/>
    <b v="0"/>
    <s v="C00"/>
    <s v="TOTAL CPC"/>
    <n v="0"/>
    <n v="0"/>
    <s v="TOTAL MOT"/>
    <n v="-1"/>
    <s v="N/A"/>
    <n v="0"/>
    <b v="0"/>
    <n v="-1"/>
    <s v="N/A"/>
    <n v="0"/>
    <b v="0"/>
    <n v="0"/>
    <b v="0"/>
    <n v="0"/>
    <b v="0"/>
    <s v="21134.173"/>
    <n v="0"/>
    <s v="21134.173"/>
    <n v="0"/>
    <b v="0"/>
    <b v="1"/>
  </r>
  <r>
    <s v="C"/>
    <s v="A"/>
    <n v="20150101"/>
    <n v="2015"/>
    <n v="52"/>
    <x v="7"/>
    <n v="180"/>
    <s v="COD"/>
    <x v="1"/>
    <s v="M"/>
    <s v="Import"/>
    <n v="643"/>
    <s v="RUS"/>
    <x v="9"/>
    <n v="0"/>
    <s v="W00"/>
    <s v="World"/>
    <s v="H4"/>
    <s v="HS"/>
    <b v="1"/>
    <n v="31"/>
    <s v="Fertilizers"/>
    <s v="Fertilizers"/>
    <s v="Others"/>
    <x v="0"/>
    <x v="0"/>
    <b v="0"/>
    <s v="C00"/>
    <s v="TOTAL CPC"/>
    <n v="0"/>
    <n v="0"/>
    <s v="TOTAL MOT"/>
    <n v="-1"/>
    <s v="N/A"/>
    <n v="0"/>
    <b v="0"/>
    <n v="-1"/>
    <s v="N/A"/>
    <n v="0"/>
    <b v="0"/>
    <n v="0"/>
    <b v="0"/>
    <n v="0"/>
    <b v="0"/>
    <s v="7154352.252"/>
    <n v="0"/>
    <s v="7154352.252"/>
    <n v="0"/>
    <b v="0"/>
    <b v="1"/>
  </r>
  <r>
    <s v="C"/>
    <s v="A"/>
    <n v="20150101"/>
    <n v="2015"/>
    <n v="52"/>
    <x v="7"/>
    <n v="180"/>
    <s v="COD"/>
    <x v="1"/>
    <s v="M"/>
    <s v="Import"/>
    <n v="646"/>
    <s v="RWA"/>
    <x v="28"/>
    <n v="0"/>
    <s v="W00"/>
    <s v="World"/>
    <s v="H4"/>
    <s v="HS"/>
    <b v="1"/>
    <n v="31"/>
    <s v="Fertilizers"/>
    <s v="Fertilizers"/>
    <s v="Others"/>
    <x v="0"/>
    <x v="0"/>
    <b v="0"/>
    <s v="C00"/>
    <s v="TOTAL CPC"/>
    <n v="0"/>
    <n v="0"/>
    <s v="TOTAL MOT"/>
    <n v="-1"/>
    <s v="N/A"/>
    <n v="0"/>
    <b v="0"/>
    <n v="-1"/>
    <s v="N/A"/>
    <n v="0"/>
    <b v="0"/>
    <n v="0"/>
    <b v="0"/>
    <n v="0"/>
    <b v="0"/>
    <s v="1635.036"/>
    <n v="0"/>
    <s v="1635.036"/>
    <n v="0"/>
    <b v="0"/>
    <b v="1"/>
  </r>
  <r>
    <s v="C"/>
    <s v="A"/>
    <n v="20150101"/>
    <n v="2015"/>
    <n v="52"/>
    <x v="7"/>
    <n v="180"/>
    <s v="COD"/>
    <x v="1"/>
    <s v="M"/>
    <s v="Import"/>
    <n v="682"/>
    <s v="SAU"/>
    <x v="48"/>
    <n v="0"/>
    <s v="W00"/>
    <s v="World"/>
    <s v="H4"/>
    <s v="HS"/>
    <b v="1"/>
    <n v="31"/>
    <s v="Fertilizers"/>
    <s v="Fertilizers"/>
    <s v="Others"/>
    <x v="0"/>
    <x v="0"/>
    <b v="0"/>
    <s v="C00"/>
    <s v="TOTAL CPC"/>
    <n v="0"/>
    <n v="0"/>
    <s v="TOTAL MOT"/>
    <n v="-1"/>
    <s v="N/A"/>
    <n v="0"/>
    <b v="0"/>
    <n v="-1"/>
    <s v="N/A"/>
    <n v="0"/>
    <b v="0"/>
    <n v="0"/>
    <b v="0"/>
    <n v="0"/>
    <b v="0"/>
    <s v="26107.341"/>
    <n v="0"/>
    <s v="26107.341"/>
    <n v="0"/>
    <b v="0"/>
    <b v="1"/>
  </r>
  <r>
    <s v="C"/>
    <s v="A"/>
    <n v="20150101"/>
    <n v="2015"/>
    <n v="52"/>
    <x v="7"/>
    <n v="180"/>
    <s v="COD"/>
    <x v="1"/>
    <s v="M"/>
    <s v="Import"/>
    <n v="686"/>
    <s v="SEN"/>
    <x v="10"/>
    <n v="0"/>
    <s v="W00"/>
    <s v="World"/>
    <s v="H4"/>
    <s v="HS"/>
    <b v="1"/>
    <n v="31"/>
    <s v="Fertilizers"/>
    <s v="Fertilizers"/>
    <s v="Others"/>
    <x v="0"/>
    <x v="0"/>
    <b v="0"/>
    <s v="C00"/>
    <s v="TOTAL CPC"/>
    <n v="0"/>
    <n v="0"/>
    <s v="TOTAL MOT"/>
    <n v="-1"/>
    <s v="N/A"/>
    <n v="0"/>
    <b v="0"/>
    <n v="-1"/>
    <s v="N/A"/>
    <n v="0"/>
    <b v="0"/>
    <n v="0"/>
    <b v="0"/>
    <n v="0"/>
    <b v="0"/>
    <s v="104.701"/>
    <n v="0"/>
    <s v="104.701"/>
    <n v="0"/>
    <b v="0"/>
    <b v="1"/>
  </r>
  <r>
    <s v="C"/>
    <s v="A"/>
    <n v="20150101"/>
    <n v="2015"/>
    <n v="52"/>
    <x v="7"/>
    <n v="180"/>
    <s v="COD"/>
    <x v="1"/>
    <s v="M"/>
    <s v="Import"/>
    <n v="699"/>
    <s v="IND"/>
    <x v="11"/>
    <n v="0"/>
    <s v="W00"/>
    <s v="World"/>
    <s v="H4"/>
    <s v="HS"/>
    <b v="1"/>
    <n v="31"/>
    <s v="Fertilizers"/>
    <s v="Fertilizers"/>
    <s v="Others"/>
    <x v="0"/>
    <x v="0"/>
    <b v="0"/>
    <s v="C00"/>
    <s v="TOTAL CPC"/>
    <n v="0"/>
    <n v="0"/>
    <s v="TOTAL MOT"/>
    <n v="-1"/>
    <s v="N/A"/>
    <n v="0"/>
    <b v="0"/>
    <n v="-1"/>
    <s v="N/A"/>
    <n v="0"/>
    <b v="0"/>
    <n v="0"/>
    <b v="0"/>
    <n v="0"/>
    <b v="0"/>
    <s v="148954.635"/>
    <n v="0"/>
    <s v="148954.635"/>
    <n v="0"/>
    <b v="0"/>
    <b v="1"/>
  </r>
  <r>
    <s v="C"/>
    <s v="A"/>
    <n v="20150101"/>
    <n v="2015"/>
    <n v="52"/>
    <x v="7"/>
    <n v="180"/>
    <s v="COD"/>
    <x v="1"/>
    <s v="M"/>
    <s v="Import"/>
    <n v="704"/>
    <s v="VNM"/>
    <x v="29"/>
    <n v="0"/>
    <s v="W00"/>
    <s v="World"/>
    <s v="H4"/>
    <s v="HS"/>
    <b v="1"/>
    <n v="31"/>
    <s v="Fertilizers"/>
    <s v="Fertilizers"/>
    <s v="Others"/>
    <x v="0"/>
    <x v="0"/>
    <b v="0"/>
    <s v="C00"/>
    <s v="TOTAL CPC"/>
    <n v="0"/>
    <n v="0"/>
    <s v="TOTAL MOT"/>
    <n v="-1"/>
    <s v="N/A"/>
    <n v="0"/>
    <b v="0"/>
    <n v="-1"/>
    <s v="N/A"/>
    <n v="0"/>
    <b v="0"/>
    <n v="0"/>
    <b v="0"/>
    <n v="0"/>
    <b v="0"/>
    <s v="341422.239"/>
    <n v="0"/>
    <s v="341422.239"/>
    <n v="0"/>
    <b v="0"/>
    <b v="1"/>
  </r>
  <r>
    <s v="C"/>
    <s v="A"/>
    <n v="20150101"/>
    <n v="2015"/>
    <n v="52"/>
    <x v="7"/>
    <n v="180"/>
    <s v="COD"/>
    <x v="1"/>
    <s v="M"/>
    <s v="Import"/>
    <n v="710"/>
    <s v="ZAF"/>
    <x v="30"/>
    <n v="0"/>
    <s v="W00"/>
    <s v="World"/>
    <s v="H4"/>
    <s v="HS"/>
    <b v="1"/>
    <n v="31"/>
    <s v="Fertilizers"/>
    <s v="Fertilizers"/>
    <s v="Others"/>
    <x v="0"/>
    <x v="0"/>
    <b v="0"/>
    <s v="C00"/>
    <s v="TOTAL CPC"/>
    <n v="0"/>
    <n v="0"/>
    <s v="TOTAL MOT"/>
    <n v="-1"/>
    <s v="N/A"/>
    <n v="0"/>
    <b v="0"/>
    <n v="-1"/>
    <s v="N/A"/>
    <n v="0"/>
    <b v="0"/>
    <n v="0"/>
    <b v="1"/>
    <n v="0"/>
    <b v="0"/>
    <s v="29213423.685"/>
    <n v="0"/>
    <s v="29213423.685"/>
    <n v="4"/>
    <b v="0"/>
    <b v="1"/>
  </r>
  <r>
    <s v="C"/>
    <s v="A"/>
    <n v="20150101"/>
    <n v="2015"/>
    <n v="52"/>
    <x v="7"/>
    <n v="180"/>
    <s v="COD"/>
    <x v="1"/>
    <s v="M"/>
    <s v="Import"/>
    <n v="724"/>
    <s v="ESP"/>
    <x v="12"/>
    <n v="0"/>
    <s v="W00"/>
    <s v="World"/>
    <s v="H4"/>
    <s v="HS"/>
    <b v="1"/>
    <n v="31"/>
    <s v="Fertilizers"/>
    <s v="Fertilizers"/>
    <s v="Others"/>
    <x v="0"/>
    <x v="0"/>
    <b v="0"/>
    <s v="C00"/>
    <s v="TOTAL CPC"/>
    <n v="0"/>
    <n v="0"/>
    <s v="TOTAL MOT"/>
    <n v="-1"/>
    <s v="N/A"/>
    <n v="0"/>
    <b v="0"/>
    <n v="-1"/>
    <s v="N/A"/>
    <n v="0"/>
    <b v="0"/>
    <n v="0"/>
    <b v="0"/>
    <n v="0"/>
    <b v="0"/>
    <s v="5486.125"/>
    <n v="0"/>
    <s v="5486.125"/>
    <n v="0"/>
    <b v="0"/>
    <b v="1"/>
  </r>
  <r>
    <s v="C"/>
    <s v="A"/>
    <n v="20150101"/>
    <n v="2015"/>
    <n v="52"/>
    <x v="7"/>
    <n v="180"/>
    <s v="COD"/>
    <x v="1"/>
    <s v="M"/>
    <s v="Import"/>
    <n v="752"/>
    <s v="SWE"/>
    <x v="13"/>
    <n v="0"/>
    <s v="W00"/>
    <s v="World"/>
    <s v="H4"/>
    <s v="HS"/>
    <b v="1"/>
    <n v="31"/>
    <s v="Fertilizers"/>
    <s v="Fertilizers"/>
    <s v="Others"/>
    <x v="0"/>
    <x v="0"/>
    <b v="0"/>
    <s v="C00"/>
    <s v="TOTAL CPC"/>
    <n v="0"/>
    <n v="0"/>
    <s v="TOTAL MOT"/>
    <n v="-1"/>
    <s v="N/A"/>
    <n v="0"/>
    <b v="0"/>
    <n v="-1"/>
    <s v="N/A"/>
    <n v="0"/>
    <b v="0"/>
    <n v="0"/>
    <b v="0"/>
    <n v="0"/>
    <b v="0"/>
    <s v="4198221.296"/>
    <n v="0"/>
    <s v="4198221.296"/>
    <n v="0"/>
    <b v="0"/>
    <b v="1"/>
  </r>
  <r>
    <s v="C"/>
    <s v="A"/>
    <n v="20150101"/>
    <n v="2015"/>
    <n v="52"/>
    <x v="7"/>
    <n v="180"/>
    <s v="COD"/>
    <x v="1"/>
    <s v="M"/>
    <s v="Import"/>
    <n v="784"/>
    <s v="ARE"/>
    <x v="32"/>
    <n v="0"/>
    <s v="W00"/>
    <s v="World"/>
    <s v="H4"/>
    <s v="HS"/>
    <b v="1"/>
    <n v="31"/>
    <s v="Fertilizers"/>
    <s v="Fertilizers"/>
    <s v="Others"/>
    <x v="0"/>
    <x v="0"/>
    <b v="0"/>
    <s v="C00"/>
    <s v="TOTAL CPC"/>
    <n v="0"/>
    <n v="0"/>
    <s v="TOTAL MOT"/>
    <n v="-1"/>
    <s v="N/A"/>
    <n v="0"/>
    <b v="0"/>
    <n v="-1"/>
    <s v="N/A"/>
    <n v="0"/>
    <b v="0"/>
    <n v="0"/>
    <b v="0"/>
    <n v="0"/>
    <b v="0"/>
    <s v="115250.455"/>
    <n v="0"/>
    <s v="115250.455"/>
    <n v="0"/>
    <b v="0"/>
    <b v="1"/>
  </r>
  <r>
    <s v="C"/>
    <s v="A"/>
    <n v="20150101"/>
    <n v="2015"/>
    <n v="52"/>
    <x v="7"/>
    <n v="180"/>
    <s v="COD"/>
    <x v="1"/>
    <s v="M"/>
    <s v="Import"/>
    <n v="800"/>
    <s v="UGA"/>
    <x v="34"/>
    <n v="0"/>
    <s v="W00"/>
    <s v="World"/>
    <s v="H4"/>
    <s v="HS"/>
    <b v="1"/>
    <n v="31"/>
    <s v="Fertilizers"/>
    <s v="Fertilizers"/>
    <s v="Others"/>
    <x v="0"/>
    <x v="0"/>
    <b v="0"/>
    <s v="C00"/>
    <s v="TOTAL CPC"/>
    <n v="0"/>
    <n v="0"/>
    <s v="TOTAL MOT"/>
    <n v="-1"/>
    <s v="N/A"/>
    <n v="0"/>
    <b v="0"/>
    <n v="-1"/>
    <s v="N/A"/>
    <n v="0"/>
    <b v="0"/>
    <n v="0"/>
    <b v="0"/>
    <n v="0"/>
    <b v="0"/>
    <s v="10476.885"/>
    <n v="0"/>
    <s v="10476.885"/>
    <n v="0"/>
    <b v="0"/>
    <b v="1"/>
  </r>
  <r>
    <s v="C"/>
    <s v="A"/>
    <n v="20150101"/>
    <n v="2015"/>
    <n v="52"/>
    <x v="7"/>
    <n v="180"/>
    <s v="COD"/>
    <x v="1"/>
    <s v="M"/>
    <s v="Import"/>
    <n v="834"/>
    <s v="TZA"/>
    <x v="38"/>
    <n v="0"/>
    <s v="W00"/>
    <s v="World"/>
    <s v="H4"/>
    <s v="HS"/>
    <b v="1"/>
    <n v="31"/>
    <s v="Fertilizers"/>
    <s v="Fertilizers"/>
    <s v="Others"/>
    <x v="0"/>
    <x v="0"/>
    <b v="0"/>
    <s v="C00"/>
    <s v="TOTAL CPC"/>
    <n v="0"/>
    <n v="0"/>
    <s v="TOTAL MOT"/>
    <n v="-1"/>
    <s v="N/A"/>
    <n v="0"/>
    <b v="0"/>
    <n v="-1"/>
    <s v="N/A"/>
    <n v="0"/>
    <b v="0"/>
    <n v="0"/>
    <b v="0"/>
    <n v="0"/>
    <b v="0"/>
    <s v="25355.086"/>
    <n v="0"/>
    <s v="25355.086"/>
    <n v="0"/>
    <b v="0"/>
    <b v="1"/>
  </r>
  <r>
    <s v="C"/>
    <s v="A"/>
    <n v="20150101"/>
    <n v="2015"/>
    <n v="52"/>
    <x v="7"/>
    <n v="180"/>
    <s v="COD"/>
    <x v="1"/>
    <s v="M"/>
    <s v="Import"/>
    <n v="842"/>
    <s v="USA"/>
    <x v="15"/>
    <n v="0"/>
    <s v="W00"/>
    <s v="World"/>
    <s v="H4"/>
    <s v="HS"/>
    <b v="1"/>
    <n v="31"/>
    <s v="Fertilizers"/>
    <s v="Fertilizers"/>
    <s v="Others"/>
    <x v="0"/>
    <x v="0"/>
    <b v="0"/>
    <s v="C00"/>
    <s v="TOTAL CPC"/>
    <n v="0"/>
    <n v="0"/>
    <s v="TOTAL MOT"/>
    <n v="-1"/>
    <s v="N/A"/>
    <n v="0"/>
    <b v="0"/>
    <n v="-1"/>
    <s v="N/A"/>
    <n v="0"/>
    <b v="0"/>
    <n v="0"/>
    <b v="0"/>
    <n v="0"/>
    <b v="0"/>
    <s v="116.017"/>
    <n v="0"/>
    <s v="116.017"/>
    <n v="0"/>
    <b v="0"/>
    <b v="1"/>
  </r>
  <r>
    <s v="C"/>
    <s v="A"/>
    <n v="20150101"/>
    <n v="2015"/>
    <n v="52"/>
    <x v="7"/>
    <n v="180"/>
    <s v="COD"/>
    <x v="1"/>
    <s v="M"/>
    <s v="Import"/>
    <n v="894"/>
    <s v="ZMB"/>
    <x v="39"/>
    <n v="0"/>
    <s v="W00"/>
    <s v="World"/>
    <s v="H4"/>
    <s v="HS"/>
    <b v="1"/>
    <n v="31"/>
    <s v="Fertilizers"/>
    <s v="Fertilizers"/>
    <s v="Others"/>
    <x v="0"/>
    <x v="0"/>
    <b v="0"/>
    <s v="C00"/>
    <s v="TOTAL CPC"/>
    <n v="0"/>
    <n v="0"/>
    <s v="TOTAL MOT"/>
    <n v="-1"/>
    <s v="N/A"/>
    <n v="0"/>
    <b v="0"/>
    <n v="-1"/>
    <s v="N/A"/>
    <n v="0"/>
    <b v="0"/>
    <n v="0"/>
    <b v="0"/>
    <n v="0"/>
    <b v="0"/>
    <s v="2115641.87"/>
    <n v="0"/>
    <s v="2115641.87"/>
    <n v="0"/>
    <b v="0"/>
    <b v="1"/>
  </r>
  <r>
    <s v="C"/>
    <s v="A"/>
    <n v="20150101"/>
    <n v="2015"/>
    <n v="52"/>
    <x v="7"/>
    <n v="562"/>
    <s v="NER"/>
    <x v="0"/>
    <s v="M"/>
    <s v="Import"/>
    <n v="0"/>
    <s v="W00"/>
    <x v="0"/>
    <n v="0"/>
    <s v="W00"/>
    <s v="World"/>
    <s v="H4"/>
    <s v="HS"/>
    <b v="1"/>
    <n v="31"/>
    <s v="Fertilizers"/>
    <s v="Fertilizers"/>
    <s v="Others"/>
    <x v="0"/>
    <x v="0"/>
    <b v="0"/>
    <s v="C00"/>
    <s v="TOTAL CPC"/>
    <n v="0"/>
    <n v="0"/>
    <s v="TOTAL MOT"/>
    <n v="-1"/>
    <s v="N/A"/>
    <m/>
    <b v="0"/>
    <n v="-1"/>
    <s v="N/A"/>
    <m/>
    <b v="0"/>
    <m/>
    <b v="0"/>
    <m/>
    <b v="0"/>
    <n v="13434609"/>
    <m/>
    <n v="13434609"/>
    <n v="0"/>
    <b v="1"/>
    <b v="0"/>
  </r>
  <r>
    <s v="C"/>
    <s v="A"/>
    <n v="20150101"/>
    <n v="2015"/>
    <n v="52"/>
    <x v="7"/>
    <n v="562"/>
    <s v="NER"/>
    <x v="0"/>
    <s v="M"/>
    <s v="Import"/>
    <n v="156"/>
    <s v="CHN"/>
    <x v="1"/>
    <n v="0"/>
    <s v="W00"/>
    <s v="World"/>
    <s v="H4"/>
    <s v="HS"/>
    <b v="1"/>
    <n v="31"/>
    <s v="Fertilizers"/>
    <s v="Fertilizers"/>
    <s v="Others"/>
    <x v="0"/>
    <x v="0"/>
    <b v="0"/>
    <s v="C00"/>
    <s v="TOTAL CPC"/>
    <n v="0"/>
    <n v="0"/>
    <s v="TOTAL MOT"/>
    <n v="-1"/>
    <s v="N/A"/>
    <m/>
    <b v="0"/>
    <n v="-1"/>
    <s v="N/A"/>
    <m/>
    <b v="0"/>
    <m/>
    <b v="0"/>
    <m/>
    <b v="0"/>
    <n v="6369"/>
    <m/>
    <n v="6369"/>
    <n v="0"/>
    <b v="1"/>
    <b v="0"/>
  </r>
  <r>
    <s v="C"/>
    <s v="A"/>
    <n v="20150101"/>
    <n v="2015"/>
    <n v="52"/>
    <x v="7"/>
    <n v="562"/>
    <s v="NER"/>
    <x v="0"/>
    <s v="M"/>
    <s v="Import"/>
    <n v="204"/>
    <s v="BEN"/>
    <x v="2"/>
    <n v="0"/>
    <s v="W00"/>
    <s v="World"/>
    <s v="H4"/>
    <s v="HS"/>
    <b v="1"/>
    <n v="31"/>
    <s v="Fertilizers"/>
    <s v="Fertilizers"/>
    <s v="Others"/>
    <x v="0"/>
    <x v="0"/>
    <b v="0"/>
    <s v="C00"/>
    <s v="TOTAL CPC"/>
    <n v="0"/>
    <n v="0"/>
    <s v="TOTAL MOT"/>
    <n v="-1"/>
    <s v="N/A"/>
    <m/>
    <b v="0"/>
    <n v="-1"/>
    <s v="N/A"/>
    <m/>
    <b v="0"/>
    <m/>
    <b v="0"/>
    <m/>
    <b v="0"/>
    <n v="10752"/>
    <m/>
    <n v="10752"/>
    <n v="0"/>
    <b v="1"/>
    <b v="0"/>
  </r>
  <r>
    <s v="C"/>
    <s v="A"/>
    <n v="20150101"/>
    <n v="2015"/>
    <n v="52"/>
    <x v="7"/>
    <n v="562"/>
    <s v="NER"/>
    <x v="0"/>
    <s v="M"/>
    <s v="Import"/>
    <n v="251"/>
    <s v="FRA"/>
    <x v="3"/>
    <n v="0"/>
    <s v="W00"/>
    <s v="World"/>
    <s v="H4"/>
    <s v="HS"/>
    <b v="1"/>
    <n v="31"/>
    <s v="Fertilizers"/>
    <s v="Fertilizers"/>
    <s v="Others"/>
    <x v="0"/>
    <x v="0"/>
    <b v="0"/>
    <s v="C00"/>
    <s v="TOTAL CPC"/>
    <n v="0"/>
    <n v="0"/>
    <s v="TOTAL MOT"/>
    <n v="-1"/>
    <s v="N/A"/>
    <m/>
    <b v="0"/>
    <n v="-1"/>
    <s v="N/A"/>
    <m/>
    <b v="0"/>
    <m/>
    <b v="0"/>
    <m/>
    <b v="0"/>
    <n v="243052"/>
    <m/>
    <n v="243052"/>
    <n v="0"/>
    <b v="1"/>
    <b v="0"/>
  </r>
  <r>
    <s v="C"/>
    <s v="A"/>
    <n v="20150101"/>
    <n v="2015"/>
    <n v="52"/>
    <x v="7"/>
    <n v="562"/>
    <s v="NER"/>
    <x v="0"/>
    <s v="M"/>
    <s v="Import"/>
    <n v="276"/>
    <s v="DEU"/>
    <x v="4"/>
    <n v="0"/>
    <s v="W00"/>
    <s v="World"/>
    <s v="H4"/>
    <s v="HS"/>
    <b v="1"/>
    <n v="31"/>
    <s v="Fertilizers"/>
    <s v="Fertilizers"/>
    <s v="Others"/>
    <x v="0"/>
    <x v="0"/>
    <b v="0"/>
    <s v="C00"/>
    <s v="TOTAL CPC"/>
    <n v="0"/>
    <n v="0"/>
    <s v="TOTAL MOT"/>
    <n v="-1"/>
    <s v="N/A"/>
    <m/>
    <b v="0"/>
    <n v="-1"/>
    <s v="N/A"/>
    <m/>
    <b v="0"/>
    <m/>
    <b v="0"/>
    <m/>
    <b v="0"/>
    <n v="49"/>
    <m/>
    <n v="49"/>
    <n v="0"/>
    <b v="1"/>
    <b v="0"/>
  </r>
  <r>
    <s v="C"/>
    <s v="A"/>
    <n v="20150101"/>
    <n v="2015"/>
    <n v="52"/>
    <x v="7"/>
    <n v="562"/>
    <s v="NER"/>
    <x v="0"/>
    <s v="M"/>
    <s v="Import"/>
    <n v="288"/>
    <s v="GHA"/>
    <x v="5"/>
    <n v="0"/>
    <s v="W00"/>
    <s v="World"/>
    <s v="H4"/>
    <s v="HS"/>
    <b v="1"/>
    <n v="31"/>
    <s v="Fertilizers"/>
    <s v="Fertilizers"/>
    <s v="Others"/>
    <x v="0"/>
    <x v="0"/>
    <b v="0"/>
    <s v="C00"/>
    <s v="TOTAL CPC"/>
    <n v="0"/>
    <n v="0"/>
    <s v="TOTAL MOT"/>
    <n v="-1"/>
    <s v="N/A"/>
    <m/>
    <b v="0"/>
    <n v="-1"/>
    <s v="N/A"/>
    <m/>
    <b v="0"/>
    <m/>
    <b v="0"/>
    <m/>
    <b v="0"/>
    <n v="1679"/>
    <m/>
    <n v="1679"/>
    <n v="0"/>
    <b v="1"/>
    <b v="0"/>
  </r>
  <r>
    <s v="C"/>
    <s v="A"/>
    <n v="20150101"/>
    <n v="2015"/>
    <n v="52"/>
    <x v="7"/>
    <n v="562"/>
    <s v="NER"/>
    <x v="0"/>
    <s v="M"/>
    <s v="Import"/>
    <n v="364"/>
    <s v="IRN"/>
    <x v="73"/>
    <n v="0"/>
    <s v="W00"/>
    <s v="World"/>
    <s v="H4"/>
    <s v="HS"/>
    <b v="1"/>
    <n v="31"/>
    <s v="Fertilizers"/>
    <s v="Fertilizers"/>
    <s v="Others"/>
    <x v="0"/>
    <x v="0"/>
    <b v="0"/>
    <s v="C00"/>
    <s v="TOTAL CPC"/>
    <n v="0"/>
    <n v="0"/>
    <s v="TOTAL MOT"/>
    <n v="-1"/>
    <s v="N/A"/>
    <m/>
    <b v="0"/>
    <n v="-1"/>
    <s v="N/A"/>
    <m/>
    <b v="0"/>
    <m/>
    <b v="0"/>
    <m/>
    <b v="0"/>
    <n v="674652"/>
    <m/>
    <n v="674652"/>
    <n v="0"/>
    <b v="1"/>
    <b v="0"/>
  </r>
  <r>
    <s v="C"/>
    <s v="A"/>
    <n v="20150101"/>
    <n v="2015"/>
    <n v="52"/>
    <x v="7"/>
    <n v="562"/>
    <s v="NER"/>
    <x v="0"/>
    <s v="M"/>
    <s v="Import"/>
    <n v="384"/>
    <s v="CIV"/>
    <x v="6"/>
    <n v="0"/>
    <s v="W00"/>
    <s v="World"/>
    <s v="H4"/>
    <s v="HS"/>
    <b v="1"/>
    <n v="31"/>
    <s v="Fertilizers"/>
    <s v="Fertilizers"/>
    <s v="Others"/>
    <x v="0"/>
    <x v="0"/>
    <b v="0"/>
    <s v="C00"/>
    <s v="TOTAL CPC"/>
    <n v="0"/>
    <n v="0"/>
    <s v="TOTAL MOT"/>
    <n v="-1"/>
    <s v="N/A"/>
    <m/>
    <b v="0"/>
    <n v="-1"/>
    <s v="N/A"/>
    <m/>
    <b v="0"/>
    <m/>
    <b v="0"/>
    <m/>
    <b v="0"/>
    <n v="2734854"/>
    <m/>
    <n v="2734854"/>
    <n v="0"/>
    <b v="1"/>
    <b v="0"/>
  </r>
  <r>
    <s v="C"/>
    <s v="A"/>
    <n v="20150101"/>
    <n v="2015"/>
    <n v="52"/>
    <x v="7"/>
    <n v="562"/>
    <s v="NER"/>
    <x v="0"/>
    <s v="M"/>
    <s v="Import"/>
    <n v="392"/>
    <s v="JPN"/>
    <x v="74"/>
    <n v="0"/>
    <s v="W00"/>
    <s v="World"/>
    <s v="H4"/>
    <s v="HS"/>
    <b v="1"/>
    <n v="31"/>
    <s v="Fertilizers"/>
    <s v="Fertilizers"/>
    <s v="Others"/>
    <x v="0"/>
    <x v="0"/>
    <b v="0"/>
    <s v="C00"/>
    <s v="TOTAL CPC"/>
    <n v="0"/>
    <n v="0"/>
    <s v="TOTAL MOT"/>
    <n v="-1"/>
    <s v="N/A"/>
    <m/>
    <b v="0"/>
    <n v="-1"/>
    <s v="N/A"/>
    <m/>
    <b v="0"/>
    <m/>
    <b v="0"/>
    <m/>
    <b v="0"/>
    <n v="9867"/>
    <m/>
    <n v="9867"/>
    <n v="0"/>
    <b v="1"/>
    <b v="0"/>
  </r>
  <r>
    <s v="C"/>
    <s v="A"/>
    <n v="20150101"/>
    <n v="2015"/>
    <n v="52"/>
    <x v="7"/>
    <n v="562"/>
    <s v="NER"/>
    <x v="0"/>
    <s v="M"/>
    <s v="Import"/>
    <n v="434"/>
    <s v="LBY"/>
    <x v="42"/>
    <n v="0"/>
    <s v="W00"/>
    <s v="World"/>
    <s v="H4"/>
    <s v="HS"/>
    <b v="1"/>
    <n v="31"/>
    <s v="Fertilizers"/>
    <s v="Fertilizers"/>
    <s v="Others"/>
    <x v="0"/>
    <x v="0"/>
    <b v="0"/>
    <s v="C00"/>
    <s v="TOTAL CPC"/>
    <n v="0"/>
    <n v="0"/>
    <s v="TOTAL MOT"/>
    <n v="-1"/>
    <s v="N/A"/>
    <m/>
    <b v="0"/>
    <n v="-1"/>
    <s v="N/A"/>
    <m/>
    <b v="0"/>
    <m/>
    <b v="0"/>
    <m/>
    <b v="0"/>
    <n v="1517686"/>
    <m/>
    <n v="1517686"/>
    <n v="0"/>
    <b v="1"/>
    <b v="0"/>
  </r>
  <r>
    <s v="C"/>
    <s v="A"/>
    <n v="20150101"/>
    <n v="2015"/>
    <n v="52"/>
    <x v="7"/>
    <n v="562"/>
    <s v="NER"/>
    <x v="0"/>
    <s v="M"/>
    <s v="Import"/>
    <n v="566"/>
    <s v="NGA"/>
    <x v="8"/>
    <n v="0"/>
    <s v="W00"/>
    <s v="World"/>
    <s v="H4"/>
    <s v="HS"/>
    <b v="1"/>
    <n v="31"/>
    <s v="Fertilizers"/>
    <s v="Fertilizers"/>
    <s v="Others"/>
    <x v="0"/>
    <x v="0"/>
    <b v="0"/>
    <s v="C00"/>
    <s v="TOTAL CPC"/>
    <n v="0"/>
    <n v="0"/>
    <s v="TOTAL MOT"/>
    <n v="-1"/>
    <s v="N/A"/>
    <m/>
    <b v="0"/>
    <n v="-1"/>
    <s v="N/A"/>
    <m/>
    <b v="0"/>
    <m/>
    <b v="0"/>
    <m/>
    <b v="0"/>
    <n v="6091285"/>
    <m/>
    <n v="6091285"/>
    <n v="0"/>
    <b v="1"/>
    <b v="0"/>
  </r>
  <r>
    <s v="C"/>
    <s v="A"/>
    <n v="20150101"/>
    <n v="2015"/>
    <n v="52"/>
    <x v="7"/>
    <n v="562"/>
    <s v="NER"/>
    <x v="0"/>
    <s v="M"/>
    <s v="Import"/>
    <n v="643"/>
    <s v="RUS"/>
    <x v="9"/>
    <n v="0"/>
    <s v="W00"/>
    <s v="World"/>
    <s v="H4"/>
    <s v="HS"/>
    <b v="1"/>
    <n v="31"/>
    <s v="Fertilizers"/>
    <s v="Fertilizers"/>
    <s v="Others"/>
    <x v="0"/>
    <x v="0"/>
    <b v="0"/>
    <s v="C00"/>
    <s v="TOTAL CPC"/>
    <n v="0"/>
    <n v="0"/>
    <s v="TOTAL MOT"/>
    <n v="-1"/>
    <s v="N/A"/>
    <m/>
    <b v="0"/>
    <n v="-1"/>
    <s v="N/A"/>
    <m/>
    <b v="0"/>
    <m/>
    <b v="0"/>
    <m/>
    <b v="0"/>
    <n v="37188"/>
    <m/>
    <n v="37188"/>
    <n v="0"/>
    <b v="1"/>
    <b v="0"/>
  </r>
  <r>
    <s v="C"/>
    <s v="A"/>
    <n v="20150101"/>
    <n v="2015"/>
    <n v="52"/>
    <x v="7"/>
    <n v="562"/>
    <s v="NER"/>
    <x v="0"/>
    <s v="M"/>
    <s v="Import"/>
    <n v="710"/>
    <s v="ZAF"/>
    <x v="30"/>
    <n v="0"/>
    <s v="W00"/>
    <s v="World"/>
    <s v="H4"/>
    <s v="HS"/>
    <b v="1"/>
    <n v="31"/>
    <s v="Fertilizers"/>
    <s v="Fertilizers"/>
    <s v="Others"/>
    <x v="0"/>
    <x v="0"/>
    <b v="0"/>
    <s v="C00"/>
    <s v="TOTAL CPC"/>
    <n v="0"/>
    <n v="0"/>
    <s v="TOTAL MOT"/>
    <n v="-1"/>
    <s v="N/A"/>
    <m/>
    <b v="0"/>
    <n v="-1"/>
    <s v="N/A"/>
    <m/>
    <b v="0"/>
    <m/>
    <b v="0"/>
    <m/>
    <b v="0"/>
    <n v="12367"/>
    <m/>
    <n v="12367"/>
    <n v="0"/>
    <b v="1"/>
    <b v="0"/>
  </r>
  <r>
    <s v="C"/>
    <s v="A"/>
    <n v="20150101"/>
    <n v="2015"/>
    <n v="52"/>
    <x v="7"/>
    <n v="562"/>
    <s v="NER"/>
    <x v="0"/>
    <s v="M"/>
    <s v="Import"/>
    <n v="768"/>
    <s v="TGO"/>
    <x v="14"/>
    <n v="0"/>
    <s v="W00"/>
    <s v="World"/>
    <s v="H4"/>
    <s v="HS"/>
    <b v="1"/>
    <n v="31"/>
    <s v="Fertilizers"/>
    <s v="Fertilizers"/>
    <s v="Others"/>
    <x v="0"/>
    <x v="0"/>
    <b v="0"/>
    <s v="C00"/>
    <s v="TOTAL CPC"/>
    <n v="0"/>
    <n v="0"/>
    <s v="TOTAL MOT"/>
    <n v="-1"/>
    <s v="N/A"/>
    <m/>
    <b v="0"/>
    <n v="-1"/>
    <s v="N/A"/>
    <m/>
    <b v="0"/>
    <m/>
    <b v="0"/>
    <m/>
    <b v="0"/>
    <n v="2045590"/>
    <m/>
    <n v="2045590"/>
    <n v="0"/>
    <b v="1"/>
    <b v="0"/>
  </r>
  <r>
    <s v="C"/>
    <s v="A"/>
    <n v="20150101"/>
    <n v="2015"/>
    <n v="52"/>
    <x v="7"/>
    <n v="562"/>
    <s v="NER"/>
    <x v="0"/>
    <s v="M"/>
    <s v="Import"/>
    <n v="842"/>
    <s v="USA"/>
    <x v="15"/>
    <n v="0"/>
    <s v="W00"/>
    <s v="World"/>
    <s v="H4"/>
    <s v="HS"/>
    <b v="1"/>
    <n v="31"/>
    <s v="Fertilizers"/>
    <s v="Fertilizers"/>
    <s v="Others"/>
    <x v="0"/>
    <x v="0"/>
    <b v="0"/>
    <s v="C00"/>
    <s v="TOTAL CPC"/>
    <n v="0"/>
    <n v="0"/>
    <s v="TOTAL MOT"/>
    <n v="-1"/>
    <s v="N/A"/>
    <m/>
    <b v="0"/>
    <n v="-1"/>
    <s v="N/A"/>
    <m/>
    <b v="0"/>
    <m/>
    <b v="0"/>
    <m/>
    <b v="0"/>
    <n v="516"/>
    <m/>
    <n v="516"/>
    <n v="0"/>
    <b v="1"/>
    <b v="0"/>
  </r>
  <r>
    <s v="C"/>
    <s v="A"/>
    <n v="20150101"/>
    <n v="2015"/>
    <n v="52"/>
    <x v="7"/>
    <n v="562"/>
    <s v="NER"/>
    <x v="0"/>
    <s v="M"/>
    <s v="Import"/>
    <n v="854"/>
    <s v="BFA"/>
    <x v="16"/>
    <n v="0"/>
    <s v="W00"/>
    <s v="World"/>
    <s v="H4"/>
    <s v="HS"/>
    <b v="1"/>
    <n v="31"/>
    <s v="Fertilizers"/>
    <s v="Fertilizers"/>
    <s v="Others"/>
    <x v="0"/>
    <x v="0"/>
    <b v="0"/>
    <s v="C00"/>
    <s v="TOTAL CPC"/>
    <n v="0"/>
    <n v="0"/>
    <s v="TOTAL MOT"/>
    <n v="-1"/>
    <s v="N/A"/>
    <m/>
    <b v="0"/>
    <n v="-1"/>
    <s v="N/A"/>
    <m/>
    <b v="0"/>
    <m/>
    <b v="0"/>
    <m/>
    <b v="0"/>
    <n v="48704"/>
    <m/>
    <n v="48704"/>
    <n v="0"/>
    <b v="1"/>
    <b v="0"/>
  </r>
  <r>
    <s v="C"/>
    <s v="A"/>
    <n v="20150101"/>
    <n v="2015"/>
    <n v="52"/>
    <x v="7"/>
    <n v="180"/>
    <s v="COD"/>
    <x v="1"/>
    <s v="M"/>
    <s v="Import"/>
    <n v="0"/>
    <s v="W00"/>
    <x v="0"/>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604563"/>
    <b v="0"/>
    <n v="8"/>
    <s v="kg"/>
    <n v="604563"/>
    <b v="0"/>
    <n v="604563"/>
    <b v="0"/>
    <n v="0"/>
    <b v="0"/>
    <s v="157587.471"/>
    <n v="0"/>
    <s v="157587.471"/>
    <n v="0"/>
    <b v="0"/>
    <b v="1"/>
  </r>
  <r>
    <s v="C"/>
    <s v="A"/>
    <n v="20150101"/>
    <n v="2015"/>
    <n v="52"/>
    <x v="7"/>
    <n v="180"/>
    <s v="COD"/>
    <x v="1"/>
    <s v="M"/>
    <s v="Import"/>
    <n v="56"/>
    <s v="BEL"/>
    <x v="18"/>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113"/>
    <b v="0"/>
    <n v="8"/>
    <s v="kg"/>
    <n v="113"/>
    <b v="0"/>
    <n v="113"/>
    <b v="0"/>
    <n v="0"/>
    <b v="0"/>
    <s v="1279.557"/>
    <n v="0"/>
    <s v="1279.557"/>
    <n v="0"/>
    <b v="0"/>
    <b v="1"/>
  </r>
  <r>
    <s v="C"/>
    <s v="A"/>
    <n v="20150101"/>
    <n v="2015"/>
    <n v="52"/>
    <x v="7"/>
    <n v="180"/>
    <s v="COD"/>
    <x v="1"/>
    <s v="M"/>
    <s v="Import"/>
    <n v="156"/>
    <s v="CHN"/>
    <x v="1"/>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3650"/>
    <b v="0"/>
    <n v="8"/>
    <s v="kg"/>
    <n v="3650"/>
    <b v="0"/>
    <n v="3650"/>
    <b v="0"/>
    <n v="0"/>
    <b v="0"/>
    <s v="10576.049"/>
    <n v="0"/>
    <s v="10576.049"/>
    <n v="0"/>
    <b v="0"/>
    <b v="1"/>
  </r>
  <r>
    <s v="C"/>
    <s v="A"/>
    <n v="20150101"/>
    <n v="2015"/>
    <n v="52"/>
    <x v="7"/>
    <n v="180"/>
    <s v="COD"/>
    <x v="1"/>
    <s v="M"/>
    <s v="Import"/>
    <n v="710"/>
    <s v="ZAF"/>
    <x v="30"/>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600000"/>
    <b v="0"/>
    <n v="8"/>
    <s v="kg"/>
    <n v="600000"/>
    <b v="0"/>
    <n v="600000"/>
    <b v="0"/>
    <n v="0"/>
    <b v="0"/>
    <s v="145056.806"/>
    <n v="0"/>
    <s v="145056.806"/>
    <n v="0"/>
    <b v="0"/>
    <b v="1"/>
  </r>
  <r>
    <s v="C"/>
    <s v="A"/>
    <n v="20150101"/>
    <n v="2015"/>
    <n v="52"/>
    <x v="7"/>
    <n v="180"/>
    <s v="COD"/>
    <x v="1"/>
    <s v="M"/>
    <s v="Import"/>
    <n v="800"/>
    <s v="UGA"/>
    <x v="34"/>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800"/>
    <b v="0"/>
    <n v="8"/>
    <s v="kg"/>
    <n v="800"/>
    <b v="0"/>
    <n v="800"/>
    <b v="0"/>
    <n v="0"/>
    <b v="0"/>
    <s v="675.059"/>
    <n v="0"/>
    <s v="675.059"/>
    <n v="0"/>
    <b v="0"/>
    <b v="1"/>
  </r>
  <r>
    <s v="C"/>
    <s v="A"/>
    <n v="20150101"/>
    <n v="2015"/>
    <n v="52"/>
    <x v="7"/>
    <n v="562"/>
    <s v="NER"/>
    <x v="0"/>
    <s v="M"/>
    <s v="Import"/>
    <n v="0"/>
    <s v="W00"/>
    <x v="0"/>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5"/>
    <b v="0"/>
    <n v="-1"/>
    <s v="N/A"/>
    <m/>
    <b v="0"/>
    <n v="5"/>
    <b v="0"/>
    <m/>
    <b v="0"/>
    <n v="516"/>
    <m/>
    <n v="516"/>
    <n v="0"/>
    <b v="1"/>
    <b v="0"/>
  </r>
  <r>
    <s v="C"/>
    <s v="A"/>
    <n v="20150101"/>
    <n v="2015"/>
    <n v="52"/>
    <x v="7"/>
    <n v="562"/>
    <s v="NER"/>
    <x v="0"/>
    <s v="M"/>
    <s v="Import"/>
    <n v="842"/>
    <s v="USA"/>
    <x v="15"/>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5"/>
    <b v="0"/>
    <n v="-1"/>
    <s v="N/A"/>
    <m/>
    <b v="0"/>
    <n v="5"/>
    <b v="0"/>
    <m/>
    <b v="0"/>
    <n v="516"/>
    <m/>
    <n v="516"/>
    <n v="0"/>
    <b v="1"/>
    <b v="0"/>
  </r>
  <r>
    <s v="C"/>
    <s v="A"/>
    <n v="20150101"/>
    <n v="2015"/>
    <n v="52"/>
    <x v="7"/>
    <n v="180"/>
    <s v="COD"/>
    <x v="1"/>
    <s v="M"/>
    <s v="Import"/>
    <n v="0"/>
    <s v="W00"/>
    <x v="0"/>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604563"/>
    <b v="0"/>
    <n v="8"/>
    <s v="kg"/>
    <n v="604563"/>
    <b v="0"/>
    <n v="604563"/>
    <b v="0"/>
    <n v="0"/>
    <b v="0"/>
    <s v="157587.471"/>
    <n v="0"/>
    <s v="157587.471"/>
    <n v="0"/>
    <b v="0"/>
    <b v="1"/>
  </r>
  <r>
    <s v="C"/>
    <s v="A"/>
    <n v="20150101"/>
    <n v="2015"/>
    <n v="52"/>
    <x v="7"/>
    <n v="180"/>
    <s v="COD"/>
    <x v="1"/>
    <s v="M"/>
    <s v="Import"/>
    <n v="56"/>
    <s v="BEL"/>
    <x v="18"/>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113"/>
    <b v="0"/>
    <n v="8"/>
    <s v="kg"/>
    <n v="113"/>
    <b v="0"/>
    <n v="113"/>
    <b v="0"/>
    <n v="0"/>
    <b v="0"/>
    <s v="1279.557"/>
    <n v="0"/>
    <s v="1279.557"/>
    <n v="0"/>
    <b v="0"/>
    <b v="1"/>
  </r>
  <r>
    <s v="C"/>
    <s v="A"/>
    <n v="20150101"/>
    <n v="2015"/>
    <n v="52"/>
    <x v="7"/>
    <n v="180"/>
    <s v="COD"/>
    <x v="1"/>
    <s v="M"/>
    <s v="Import"/>
    <n v="156"/>
    <s v="CHN"/>
    <x v="1"/>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3650"/>
    <b v="0"/>
    <n v="8"/>
    <s v="kg"/>
    <n v="3650"/>
    <b v="0"/>
    <n v="3650"/>
    <b v="0"/>
    <n v="0"/>
    <b v="0"/>
    <s v="10576.049"/>
    <n v="0"/>
    <s v="10576.049"/>
    <n v="0"/>
    <b v="0"/>
    <b v="1"/>
  </r>
  <r>
    <s v="C"/>
    <s v="A"/>
    <n v="20150101"/>
    <n v="2015"/>
    <n v="52"/>
    <x v="7"/>
    <n v="180"/>
    <s v="COD"/>
    <x v="1"/>
    <s v="M"/>
    <s v="Import"/>
    <n v="710"/>
    <s v="ZAF"/>
    <x v="30"/>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600000"/>
    <b v="0"/>
    <n v="8"/>
    <s v="kg"/>
    <n v="600000"/>
    <b v="0"/>
    <n v="600000"/>
    <b v="0"/>
    <n v="0"/>
    <b v="0"/>
    <s v="145056.806"/>
    <n v="0"/>
    <s v="145056.806"/>
    <n v="0"/>
    <b v="0"/>
    <b v="1"/>
  </r>
  <r>
    <s v="C"/>
    <s v="A"/>
    <n v="20150101"/>
    <n v="2015"/>
    <n v="52"/>
    <x v="7"/>
    <n v="180"/>
    <s v="COD"/>
    <x v="1"/>
    <s v="M"/>
    <s v="Import"/>
    <n v="800"/>
    <s v="UGA"/>
    <x v="34"/>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800"/>
    <b v="0"/>
    <n v="8"/>
    <s v="kg"/>
    <n v="800"/>
    <b v="0"/>
    <n v="800"/>
    <b v="0"/>
    <n v="0"/>
    <b v="0"/>
    <s v="675.059"/>
    <n v="0"/>
    <s v="675.059"/>
    <n v="0"/>
    <b v="0"/>
    <b v="1"/>
  </r>
  <r>
    <s v="C"/>
    <s v="A"/>
    <n v="20150101"/>
    <n v="2015"/>
    <n v="52"/>
    <x v="7"/>
    <n v="562"/>
    <s v="NER"/>
    <x v="0"/>
    <s v="M"/>
    <s v="Import"/>
    <n v="0"/>
    <s v="W00"/>
    <x v="0"/>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5"/>
    <b v="0"/>
    <n v="-1"/>
    <s v="N/A"/>
    <m/>
    <b v="0"/>
    <n v="5"/>
    <b v="0"/>
    <m/>
    <b v="0"/>
    <n v="516"/>
    <m/>
    <n v="516"/>
    <n v="0"/>
    <b v="1"/>
    <b v="0"/>
  </r>
  <r>
    <s v="C"/>
    <s v="A"/>
    <n v="20150101"/>
    <n v="2015"/>
    <n v="52"/>
    <x v="7"/>
    <n v="562"/>
    <s v="NER"/>
    <x v="0"/>
    <s v="M"/>
    <s v="Import"/>
    <n v="842"/>
    <s v="USA"/>
    <x v="15"/>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5"/>
    <b v="0"/>
    <n v="-1"/>
    <s v="N/A"/>
    <m/>
    <b v="0"/>
    <n v="5"/>
    <b v="0"/>
    <m/>
    <b v="0"/>
    <n v="516"/>
    <m/>
    <n v="516"/>
    <n v="0"/>
    <b v="1"/>
    <b v="0"/>
  </r>
  <r>
    <s v="C"/>
    <s v="A"/>
    <n v="20150101"/>
    <n v="2015"/>
    <n v="52"/>
    <x v="7"/>
    <n v="180"/>
    <s v="COD"/>
    <x v="1"/>
    <s v="M"/>
    <s v="Import"/>
    <n v="0"/>
    <s v="W00"/>
    <x v="0"/>
    <n v="0"/>
    <s v="W00"/>
    <s v="World"/>
    <s v="H4"/>
    <s v="HS"/>
    <b v="1"/>
    <n v="3102"/>
    <s v="Fertilizers mineral or chemical, nitrogenous"/>
    <s v="N"/>
    <s v="Other N-fertilizers"/>
    <x v="1"/>
    <x v="1"/>
    <b v="0"/>
    <s v="C00"/>
    <s v="TOTAL CPC"/>
    <n v="0"/>
    <n v="0"/>
    <s v="TOTAL MOT"/>
    <n v="8"/>
    <s v="kg"/>
    <s v="43721921.033"/>
    <b v="1"/>
    <n v="-1"/>
    <s v="N/A"/>
    <n v="0"/>
    <b v="0"/>
    <s v="43721921.033"/>
    <b v="1"/>
    <n v="0"/>
    <b v="0"/>
    <s v="41310781.327"/>
    <n v="0"/>
    <s v="41310781.327"/>
    <n v="6"/>
    <b v="0"/>
    <b v="1"/>
  </r>
  <r>
    <s v="C"/>
    <s v="A"/>
    <n v="20150101"/>
    <n v="2015"/>
    <n v="52"/>
    <x v="7"/>
    <n v="180"/>
    <s v="COD"/>
    <x v="1"/>
    <s v="M"/>
    <s v="Import"/>
    <n v="56"/>
    <s v="BEL"/>
    <x v="18"/>
    <n v="0"/>
    <s v="W00"/>
    <s v="World"/>
    <s v="H4"/>
    <s v="HS"/>
    <b v="1"/>
    <n v="3102"/>
    <s v="Fertilizers mineral or chemical, nitrogenous"/>
    <s v="N"/>
    <s v="Other N-fertilizers"/>
    <x v="1"/>
    <x v="1"/>
    <b v="0"/>
    <s v="C00"/>
    <s v="TOTAL CPC"/>
    <n v="0"/>
    <n v="0"/>
    <s v="TOTAL MOT"/>
    <n v="8"/>
    <s v="kg"/>
    <n v="250720"/>
    <b v="0"/>
    <n v="8"/>
    <s v="kg"/>
    <n v="250720"/>
    <b v="0"/>
    <n v="250720"/>
    <b v="0"/>
    <n v="0"/>
    <b v="0"/>
    <s v="101126.913"/>
    <n v="0"/>
    <s v="101126.913"/>
    <n v="0"/>
    <b v="0"/>
    <b v="1"/>
  </r>
  <r>
    <s v="C"/>
    <s v="A"/>
    <n v="20150101"/>
    <n v="2015"/>
    <n v="52"/>
    <x v="7"/>
    <n v="180"/>
    <s v="COD"/>
    <x v="1"/>
    <s v="M"/>
    <s v="Import"/>
    <n v="156"/>
    <s v="CHN"/>
    <x v="1"/>
    <n v="0"/>
    <s v="W00"/>
    <s v="World"/>
    <s v="H4"/>
    <s v="HS"/>
    <b v="1"/>
    <n v="3102"/>
    <s v="Fertilizers mineral or chemical, nitrogenous"/>
    <s v="N"/>
    <s v="Other N-fertilizers"/>
    <x v="1"/>
    <x v="1"/>
    <b v="0"/>
    <s v="C00"/>
    <s v="TOTAL CPC"/>
    <n v="0"/>
    <n v="0"/>
    <s v="TOTAL MOT"/>
    <n v="8"/>
    <s v="kg"/>
    <n v="8860317"/>
    <b v="0"/>
    <n v="8"/>
    <s v="kg"/>
    <n v="8860317"/>
    <b v="0"/>
    <n v="8860317"/>
    <b v="0"/>
    <n v="0"/>
    <b v="0"/>
    <s v="5250813.121"/>
    <n v="0"/>
    <s v="5250813.121"/>
    <n v="0"/>
    <b v="0"/>
    <b v="1"/>
  </r>
  <r>
    <s v="C"/>
    <s v="A"/>
    <n v="20150101"/>
    <n v="2015"/>
    <n v="52"/>
    <x v="7"/>
    <n v="180"/>
    <s v="COD"/>
    <x v="1"/>
    <s v="M"/>
    <s v="Import"/>
    <n v="251"/>
    <s v="FRA"/>
    <x v="3"/>
    <n v="0"/>
    <s v="W00"/>
    <s v="World"/>
    <s v="H4"/>
    <s v="HS"/>
    <b v="1"/>
    <n v="3102"/>
    <s v="Fertilizers mineral or chemical, nitrogenous"/>
    <s v="N"/>
    <s v="Other N-fertilizers"/>
    <x v="1"/>
    <x v="1"/>
    <b v="0"/>
    <s v="C00"/>
    <s v="TOTAL CPC"/>
    <n v="0"/>
    <n v="0"/>
    <s v="TOTAL MOT"/>
    <n v="8"/>
    <s v="kg"/>
    <n v="166025"/>
    <b v="0"/>
    <n v="8"/>
    <s v="kg"/>
    <n v="166025"/>
    <b v="0"/>
    <n v="166025"/>
    <b v="0"/>
    <n v="0"/>
    <b v="0"/>
    <s v="198080.338"/>
    <n v="0"/>
    <s v="198080.338"/>
    <n v="0"/>
    <b v="0"/>
    <b v="1"/>
  </r>
  <r>
    <s v="C"/>
    <s v="A"/>
    <n v="20150101"/>
    <n v="2015"/>
    <n v="52"/>
    <x v="7"/>
    <n v="180"/>
    <s v="COD"/>
    <x v="1"/>
    <s v="M"/>
    <s v="Import"/>
    <n v="344"/>
    <s v="HKG"/>
    <x v="70"/>
    <n v="0"/>
    <s v="W00"/>
    <s v="World"/>
    <s v="H4"/>
    <s v="HS"/>
    <b v="1"/>
    <n v="3102"/>
    <s v="Fertilizers mineral or chemical, nitrogenous"/>
    <s v="N"/>
    <s v="Other N-fertilizers"/>
    <x v="1"/>
    <x v="1"/>
    <b v="0"/>
    <s v="C00"/>
    <s v="TOTAL CPC"/>
    <n v="0"/>
    <n v="0"/>
    <s v="TOTAL MOT"/>
    <n v="8"/>
    <s v="kg"/>
    <n v="66198"/>
    <b v="0"/>
    <n v="8"/>
    <s v="kg"/>
    <n v="66198"/>
    <b v="0"/>
    <n v="66198"/>
    <b v="0"/>
    <n v="0"/>
    <b v="0"/>
    <s v="31408.464"/>
    <n v="0"/>
    <s v="31408.464"/>
    <n v="0"/>
    <b v="0"/>
    <b v="1"/>
  </r>
  <r>
    <s v="C"/>
    <s v="A"/>
    <n v="20150101"/>
    <n v="2015"/>
    <n v="52"/>
    <x v="7"/>
    <n v="180"/>
    <s v="COD"/>
    <x v="1"/>
    <s v="M"/>
    <s v="Import"/>
    <n v="410"/>
    <s v="KOR"/>
    <x v="66"/>
    <n v="0"/>
    <s v="W00"/>
    <s v="World"/>
    <s v="H4"/>
    <s v="HS"/>
    <b v="1"/>
    <n v="3102"/>
    <s v="Fertilizers mineral or chemical, nitrogenous"/>
    <s v="N"/>
    <s v="Other N-fertilizers"/>
    <x v="1"/>
    <x v="1"/>
    <b v="0"/>
    <s v="C00"/>
    <s v="TOTAL CPC"/>
    <n v="0"/>
    <n v="0"/>
    <s v="TOTAL MOT"/>
    <n v="8"/>
    <s v="kg"/>
    <n v="100"/>
    <b v="0"/>
    <n v="8"/>
    <s v="kg"/>
    <n v="100"/>
    <b v="0"/>
    <n v="100"/>
    <b v="0"/>
    <n v="0"/>
    <b v="0"/>
    <s v="748.203"/>
    <n v="0"/>
    <s v="748.203"/>
    <n v="0"/>
    <b v="0"/>
    <b v="1"/>
  </r>
  <r>
    <s v="C"/>
    <s v="A"/>
    <n v="20150101"/>
    <n v="2015"/>
    <n v="52"/>
    <x v="7"/>
    <n v="180"/>
    <s v="COD"/>
    <x v="1"/>
    <s v="M"/>
    <s v="Import"/>
    <n v="440"/>
    <s v="LTU"/>
    <x v="24"/>
    <n v="0"/>
    <s v="W00"/>
    <s v="World"/>
    <s v="H4"/>
    <s v="HS"/>
    <b v="1"/>
    <n v="3102"/>
    <s v="Fertilizers mineral or chemical, nitrogenous"/>
    <s v="N"/>
    <s v="Other N-fertilizers"/>
    <x v="1"/>
    <x v="1"/>
    <b v="0"/>
    <s v="C00"/>
    <s v="TOTAL CPC"/>
    <n v="0"/>
    <n v="0"/>
    <s v="TOTAL MOT"/>
    <n v="8"/>
    <s v="kg"/>
    <n v="44000"/>
    <b v="0"/>
    <n v="8"/>
    <s v="kg"/>
    <n v="44000"/>
    <b v="0"/>
    <n v="44000"/>
    <b v="0"/>
    <n v="0"/>
    <b v="0"/>
    <s v="26129.601"/>
    <n v="0"/>
    <s v="26129.601"/>
    <n v="0"/>
    <b v="0"/>
    <b v="1"/>
  </r>
  <r>
    <s v="C"/>
    <s v="A"/>
    <n v="20150101"/>
    <n v="2015"/>
    <n v="52"/>
    <x v="7"/>
    <n v="180"/>
    <s v="COD"/>
    <x v="1"/>
    <s v="M"/>
    <s v="Import"/>
    <n v="508"/>
    <s v="MOZ"/>
    <x v="26"/>
    <n v="0"/>
    <s v="W00"/>
    <s v="World"/>
    <s v="H4"/>
    <s v="HS"/>
    <b v="1"/>
    <n v="3102"/>
    <s v="Fertilizers mineral or chemical, nitrogenous"/>
    <s v="N"/>
    <s v="Other N-fertilizers"/>
    <x v="1"/>
    <x v="1"/>
    <b v="0"/>
    <s v="C00"/>
    <s v="TOTAL CPC"/>
    <n v="0"/>
    <n v="0"/>
    <s v="TOTAL MOT"/>
    <n v="8"/>
    <s v="kg"/>
    <n v="57000"/>
    <b v="0"/>
    <n v="8"/>
    <s v="kg"/>
    <n v="57000"/>
    <b v="0"/>
    <n v="57000"/>
    <b v="0"/>
    <n v="0"/>
    <b v="0"/>
    <s v="41689.22"/>
    <n v="0"/>
    <s v="41689.22"/>
    <n v="0"/>
    <b v="0"/>
    <b v="1"/>
  </r>
  <r>
    <s v="C"/>
    <s v="A"/>
    <n v="20150101"/>
    <n v="2015"/>
    <n v="52"/>
    <x v="7"/>
    <n v="180"/>
    <s v="COD"/>
    <x v="1"/>
    <s v="M"/>
    <s v="Import"/>
    <n v="634"/>
    <s v="QAT"/>
    <x v="72"/>
    <n v="0"/>
    <s v="W00"/>
    <s v="World"/>
    <s v="H4"/>
    <s v="HS"/>
    <b v="1"/>
    <n v="3102"/>
    <s v="Fertilizers mineral or chemical, nitrogenous"/>
    <s v="N"/>
    <s v="Other N-fertilizers"/>
    <x v="1"/>
    <x v="1"/>
    <b v="0"/>
    <s v="C00"/>
    <s v="TOTAL CPC"/>
    <n v="0"/>
    <n v="0"/>
    <s v="TOTAL MOT"/>
    <n v="8"/>
    <s v="kg"/>
    <n v="30000"/>
    <b v="0"/>
    <n v="8"/>
    <s v="kg"/>
    <n v="30000"/>
    <b v="0"/>
    <n v="30000"/>
    <b v="0"/>
    <n v="0"/>
    <b v="0"/>
    <s v="21134.173"/>
    <n v="0"/>
    <s v="21134.173"/>
    <n v="0"/>
    <b v="0"/>
    <b v="1"/>
  </r>
  <r>
    <s v="C"/>
    <s v="A"/>
    <n v="20150101"/>
    <n v="2015"/>
    <n v="52"/>
    <x v="7"/>
    <n v="180"/>
    <s v="COD"/>
    <x v="1"/>
    <s v="M"/>
    <s v="Import"/>
    <n v="643"/>
    <s v="RUS"/>
    <x v="9"/>
    <n v="0"/>
    <s v="W00"/>
    <s v="World"/>
    <s v="H4"/>
    <s v="HS"/>
    <b v="1"/>
    <n v="3102"/>
    <s v="Fertilizers mineral or chemical, nitrogenous"/>
    <s v="N"/>
    <s v="Other N-fertilizers"/>
    <x v="1"/>
    <x v="1"/>
    <b v="0"/>
    <s v="C00"/>
    <s v="TOTAL CPC"/>
    <n v="0"/>
    <n v="0"/>
    <s v="TOTAL MOT"/>
    <n v="8"/>
    <s v="kg"/>
    <n v="5575772"/>
    <b v="0"/>
    <n v="8"/>
    <s v="kg"/>
    <n v="5575772"/>
    <b v="0"/>
    <n v="5575772"/>
    <b v="0"/>
    <n v="0"/>
    <b v="0"/>
    <s v="7154352.252"/>
    <n v="0"/>
    <s v="7154352.252"/>
    <n v="0"/>
    <b v="0"/>
    <b v="1"/>
  </r>
  <r>
    <s v="C"/>
    <s v="A"/>
    <n v="20150101"/>
    <n v="2015"/>
    <n v="52"/>
    <x v="7"/>
    <n v="180"/>
    <s v="COD"/>
    <x v="1"/>
    <s v="M"/>
    <s v="Import"/>
    <n v="646"/>
    <s v="RWA"/>
    <x v="28"/>
    <n v="0"/>
    <s v="W00"/>
    <s v="World"/>
    <s v="H4"/>
    <s v="HS"/>
    <b v="1"/>
    <n v="3102"/>
    <s v="Fertilizers mineral or chemical, nitrogenous"/>
    <s v="N"/>
    <s v="Other N-fertilizers"/>
    <x v="1"/>
    <x v="1"/>
    <b v="0"/>
    <s v="C00"/>
    <s v="TOTAL CPC"/>
    <n v="0"/>
    <n v="0"/>
    <s v="TOTAL MOT"/>
    <n v="8"/>
    <s v="kg"/>
    <n v="1800"/>
    <b v="0"/>
    <n v="8"/>
    <s v="kg"/>
    <n v="1800"/>
    <b v="0"/>
    <n v="1800"/>
    <b v="0"/>
    <n v="0"/>
    <b v="0"/>
    <s v="1635.036"/>
    <n v="0"/>
    <s v="1635.036"/>
    <n v="0"/>
    <b v="0"/>
    <b v="1"/>
  </r>
  <r>
    <s v="C"/>
    <s v="A"/>
    <n v="20150101"/>
    <n v="2015"/>
    <n v="52"/>
    <x v="7"/>
    <n v="180"/>
    <s v="COD"/>
    <x v="1"/>
    <s v="M"/>
    <s v="Import"/>
    <n v="682"/>
    <s v="SAU"/>
    <x v="48"/>
    <n v="0"/>
    <s v="W00"/>
    <s v="World"/>
    <s v="H4"/>
    <s v="HS"/>
    <b v="1"/>
    <n v="3102"/>
    <s v="Fertilizers mineral or chemical, nitrogenous"/>
    <s v="N"/>
    <s v="Other N-fertilizers"/>
    <x v="1"/>
    <x v="1"/>
    <b v="0"/>
    <s v="C00"/>
    <s v="TOTAL CPC"/>
    <n v="0"/>
    <n v="0"/>
    <s v="TOTAL MOT"/>
    <n v="8"/>
    <s v="kg"/>
    <n v="30300"/>
    <b v="0"/>
    <n v="8"/>
    <s v="kg"/>
    <n v="30300"/>
    <b v="0"/>
    <n v="30300"/>
    <b v="0"/>
    <n v="0"/>
    <b v="0"/>
    <s v="26107.341"/>
    <n v="0"/>
    <s v="26107.341"/>
    <n v="0"/>
    <b v="0"/>
    <b v="1"/>
  </r>
  <r>
    <s v="C"/>
    <s v="A"/>
    <n v="20150101"/>
    <n v="2015"/>
    <n v="52"/>
    <x v="7"/>
    <n v="180"/>
    <s v="COD"/>
    <x v="1"/>
    <s v="M"/>
    <s v="Import"/>
    <n v="699"/>
    <s v="IND"/>
    <x v="11"/>
    <n v="0"/>
    <s v="W00"/>
    <s v="World"/>
    <s v="H4"/>
    <s v="HS"/>
    <b v="1"/>
    <n v="3102"/>
    <s v="Fertilizers mineral or chemical, nitrogenous"/>
    <s v="N"/>
    <s v="Other N-fertilizers"/>
    <x v="1"/>
    <x v="1"/>
    <b v="0"/>
    <s v="C00"/>
    <s v="TOTAL CPC"/>
    <n v="0"/>
    <n v="0"/>
    <s v="TOTAL MOT"/>
    <n v="8"/>
    <s v="kg"/>
    <n v="144612"/>
    <b v="0"/>
    <n v="8"/>
    <s v="kg"/>
    <n v="144612"/>
    <b v="0"/>
    <n v="144612"/>
    <b v="0"/>
    <n v="0"/>
    <b v="0"/>
    <s v="136633.718"/>
    <n v="0"/>
    <s v="136633.718"/>
    <n v="0"/>
    <b v="0"/>
    <b v="1"/>
  </r>
  <r>
    <s v="C"/>
    <s v="A"/>
    <n v="20150101"/>
    <n v="2015"/>
    <n v="52"/>
    <x v="7"/>
    <n v="180"/>
    <s v="COD"/>
    <x v="1"/>
    <s v="M"/>
    <s v="Import"/>
    <n v="710"/>
    <s v="ZAF"/>
    <x v="30"/>
    <n v="0"/>
    <s v="W00"/>
    <s v="World"/>
    <s v="H4"/>
    <s v="HS"/>
    <b v="1"/>
    <n v="3102"/>
    <s v="Fertilizers mineral or chemical, nitrogenous"/>
    <s v="N"/>
    <s v="Other N-fertilizers"/>
    <x v="1"/>
    <x v="1"/>
    <b v="0"/>
    <s v="C00"/>
    <s v="TOTAL CPC"/>
    <n v="0"/>
    <n v="0"/>
    <s v="TOTAL MOT"/>
    <n v="8"/>
    <s v="kg"/>
    <s v="25051909.033"/>
    <b v="1"/>
    <n v="-1"/>
    <s v="N/A"/>
    <n v="0"/>
    <b v="0"/>
    <s v="25051909.033"/>
    <b v="1"/>
    <n v="0"/>
    <b v="0"/>
    <s v="22374338.371"/>
    <n v="0"/>
    <s v="22374338.371"/>
    <n v="6"/>
    <b v="0"/>
    <b v="1"/>
  </r>
  <r>
    <s v="C"/>
    <s v="A"/>
    <n v="20150101"/>
    <n v="2015"/>
    <n v="52"/>
    <x v="7"/>
    <n v="180"/>
    <s v="COD"/>
    <x v="1"/>
    <s v="M"/>
    <s v="Import"/>
    <n v="752"/>
    <s v="SWE"/>
    <x v="13"/>
    <n v="0"/>
    <s v="W00"/>
    <s v="World"/>
    <s v="H4"/>
    <s v="HS"/>
    <b v="1"/>
    <n v="3102"/>
    <s v="Fertilizers mineral or chemical, nitrogenous"/>
    <s v="N"/>
    <s v="Other N-fertilizers"/>
    <x v="1"/>
    <x v="1"/>
    <b v="0"/>
    <s v="C00"/>
    <s v="TOTAL CPC"/>
    <n v="0"/>
    <n v="0"/>
    <s v="TOTAL MOT"/>
    <n v="8"/>
    <s v="kg"/>
    <n v="2085500"/>
    <b v="0"/>
    <n v="8"/>
    <s v="kg"/>
    <n v="2085500"/>
    <b v="0"/>
    <n v="2085500"/>
    <b v="0"/>
    <n v="0"/>
    <b v="0"/>
    <s v="4198221.296"/>
    <n v="0"/>
    <s v="4198221.296"/>
    <n v="0"/>
    <b v="0"/>
    <b v="1"/>
  </r>
  <r>
    <s v="C"/>
    <s v="A"/>
    <n v="20150101"/>
    <n v="2015"/>
    <n v="52"/>
    <x v="7"/>
    <n v="180"/>
    <s v="COD"/>
    <x v="1"/>
    <s v="M"/>
    <s v="Import"/>
    <n v="800"/>
    <s v="UGA"/>
    <x v="34"/>
    <n v="0"/>
    <s v="W00"/>
    <s v="World"/>
    <s v="H4"/>
    <s v="HS"/>
    <b v="1"/>
    <n v="3102"/>
    <s v="Fertilizers mineral or chemical, nitrogenous"/>
    <s v="N"/>
    <s v="Other N-fertilizers"/>
    <x v="1"/>
    <x v="1"/>
    <b v="0"/>
    <s v="C00"/>
    <s v="TOTAL CPC"/>
    <n v="0"/>
    <n v="0"/>
    <s v="TOTAL MOT"/>
    <n v="8"/>
    <s v="kg"/>
    <n v="21710"/>
    <b v="0"/>
    <n v="8"/>
    <s v="kg"/>
    <n v="21710"/>
    <b v="0"/>
    <n v="21710"/>
    <b v="0"/>
    <n v="0"/>
    <b v="0"/>
    <s v="7207.627"/>
    <n v="0"/>
    <s v="7207.627"/>
    <n v="0"/>
    <b v="0"/>
    <b v="1"/>
  </r>
  <r>
    <s v="C"/>
    <s v="A"/>
    <n v="20150101"/>
    <n v="2015"/>
    <n v="52"/>
    <x v="7"/>
    <n v="180"/>
    <s v="COD"/>
    <x v="1"/>
    <s v="M"/>
    <s v="Import"/>
    <n v="834"/>
    <s v="TZA"/>
    <x v="38"/>
    <n v="0"/>
    <s v="W00"/>
    <s v="World"/>
    <s v="H4"/>
    <s v="HS"/>
    <b v="1"/>
    <n v="3102"/>
    <s v="Fertilizers mineral or chemical, nitrogenous"/>
    <s v="N"/>
    <s v="Other N-fertilizers"/>
    <x v="1"/>
    <x v="1"/>
    <b v="0"/>
    <s v="C00"/>
    <s v="TOTAL CPC"/>
    <n v="0"/>
    <n v="0"/>
    <s v="TOTAL MOT"/>
    <n v="8"/>
    <s v="kg"/>
    <n v="49250"/>
    <b v="0"/>
    <n v="8"/>
    <s v="kg"/>
    <n v="49250"/>
    <b v="0"/>
    <n v="49250"/>
    <b v="0"/>
    <n v="0"/>
    <b v="0"/>
    <s v="21183.092"/>
    <n v="0"/>
    <s v="21183.092"/>
    <n v="0"/>
    <b v="0"/>
    <b v="1"/>
  </r>
  <r>
    <s v="C"/>
    <s v="A"/>
    <n v="20150101"/>
    <n v="2015"/>
    <n v="52"/>
    <x v="7"/>
    <n v="180"/>
    <s v="COD"/>
    <x v="1"/>
    <s v="M"/>
    <s v="Import"/>
    <n v="894"/>
    <s v="ZMB"/>
    <x v="39"/>
    <n v="0"/>
    <s v="W00"/>
    <s v="World"/>
    <s v="H4"/>
    <s v="HS"/>
    <b v="1"/>
    <n v="3102"/>
    <s v="Fertilizers mineral or chemical, nitrogenous"/>
    <s v="N"/>
    <s v="Other N-fertilizers"/>
    <x v="1"/>
    <x v="1"/>
    <b v="0"/>
    <s v="C00"/>
    <s v="TOTAL CPC"/>
    <n v="0"/>
    <n v="0"/>
    <s v="TOTAL MOT"/>
    <n v="8"/>
    <s v="kg"/>
    <n v="1286708"/>
    <b v="0"/>
    <n v="8"/>
    <s v="kg"/>
    <n v="1286708"/>
    <b v="0"/>
    <n v="1286708"/>
    <b v="0"/>
    <n v="0"/>
    <b v="0"/>
    <s v="1719972.563"/>
    <n v="0"/>
    <s v="1719972.563"/>
    <n v="0"/>
    <b v="0"/>
    <b v="1"/>
  </r>
  <r>
    <s v="C"/>
    <s v="A"/>
    <n v="20150101"/>
    <n v="2015"/>
    <n v="52"/>
    <x v="7"/>
    <n v="562"/>
    <s v="NER"/>
    <x v="0"/>
    <s v="M"/>
    <s v="Import"/>
    <n v="0"/>
    <s v="W00"/>
    <x v="0"/>
    <n v="0"/>
    <s v="W00"/>
    <s v="World"/>
    <s v="H4"/>
    <s v="HS"/>
    <b v="1"/>
    <n v="3102"/>
    <s v="Fertilizers mineral or chemical, nitrogenous"/>
    <s v="N"/>
    <s v="Other N-fertilizers"/>
    <x v="1"/>
    <x v="1"/>
    <b v="0"/>
    <s v="C00"/>
    <s v="TOTAL CPC"/>
    <n v="0"/>
    <n v="0"/>
    <s v="TOTAL MOT"/>
    <n v="8"/>
    <s v="kg"/>
    <n v="14691304"/>
    <b v="0"/>
    <n v="-1"/>
    <s v="N/A"/>
    <m/>
    <b v="0"/>
    <n v="14691304"/>
    <b v="0"/>
    <m/>
    <b v="0"/>
    <n v="8250543"/>
    <m/>
    <n v="8250543"/>
    <n v="0"/>
    <b v="1"/>
    <b v="0"/>
  </r>
  <r>
    <s v="C"/>
    <s v="A"/>
    <n v="20150101"/>
    <n v="2015"/>
    <n v="52"/>
    <x v="7"/>
    <n v="562"/>
    <s v="NER"/>
    <x v="0"/>
    <s v="M"/>
    <s v="Import"/>
    <n v="204"/>
    <s v="BEN"/>
    <x v="2"/>
    <n v="0"/>
    <s v="W00"/>
    <s v="World"/>
    <s v="H4"/>
    <s v="HS"/>
    <b v="1"/>
    <n v="3102"/>
    <s v="Fertilizers mineral or chemical, nitrogenous"/>
    <s v="N"/>
    <s v="Other N-fertilizers"/>
    <x v="1"/>
    <x v="1"/>
    <b v="0"/>
    <s v="C00"/>
    <s v="TOTAL CPC"/>
    <n v="0"/>
    <n v="0"/>
    <s v="TOTAL MOT"/>
    <n v="8"/>
    <s v="kg"/>
    <n v="42500"/>
    <b v="0"/>
    <n v="-1"/>
    <s v="N/A"/>
    <m/>
    <b v="0"/>
    <n v="42500"/>
    <b v="0"/>
    <m/>
    <b v="0"/>
    <n v="10752"/>
    <m/>
    <n v="10752"/>
    <n v="0"/>
    <b v="1"/>
    <b v="0"/>
  </r>
  <r>
    <s v="C"/>
    <s v="A"/>
    <n v="20150101"/>
    <n v="2015"/>
    <n v="52"/>
    <x v="7"/>
    <n v="562"/>
    <s v="NER"/>
    <x v="0"/>
    <s v="M"/>
    <s v="Import"/>
    <n v="251"/>
    <s v="FRA"/>
    <x v="3"/>
    <n v="0"/>
    <s v="W00"/>
    <s v="World"/>
    <s v="H4"/>
    <s v="HS"/>
    <b v="1"/>
    <n v="3102"/>
    <s v="Fertilizers mineral or chemical, nitrogenous"/>
    <s v="N"/>
    <s v="Other N-fertilizers"/>
    <x v="1"/>
    <x v="1"/>
    <b v="0"/>
    <s v="C00"/>
    <s v="TOTAL CPC"/>
    <n v="0"/>
    <n v="0"/>
    <s v="TOTAL MOT"/>
    <n v="8"/>
    <s v="kg"/>
    <n v="162200"/>
    <b v="0"/>
    <n v="-1"/>
    <s v="N/A"/>
    <m/>
    <b v="0"/>
    <n v="162200"/>
    <b v="0"/>
    <m/>
    <b v="0"/>
    <n v="116271"/>
    <m/>
    <n v="116271"/>
    <n v="0"/>
    <b v="1"/>
    <b v="0"/>
  </r>
  <r>
    <s v="C"/>
    <s v="A"/>
    <n v="20150101"/>
    <n v="2015"/>
    <n v="52"/>
    <x v="7"/>
    <n v="562"/>
    <s v="NER"/>
    <x v="0"/>
    <s v="M"/>
    <s v="Import"/>
    <n v="288"/>
    <s v="GHA"/>
    <x v="5"/>
    <n v="0"/>
    <s v="W00"/>
    <s v="World"/>
    <s v="H4"/>
    <s v="HS"/>
    <b v="1"/>
    <n v="3102"/>
    <s v="Fertilizers mineral or chemical, nitrogenous"/>
    <s v="N"/>
    <s v="Other N-fertilizers"/>
    <x v="1"/>
    <x v="1"/>
    <b v="0"/>
    <s v="C00"/>
    <s v="TOTAL CPC"/>
    <n v="0"/>
    <n v="0"/>
    <s v="TOTAL MOT"/>
    <n v="8"/>
    <s v="kg"/>
    <n v="550"/>
    <b v="0"/>
    <n v="-1"/>
    <s v="N/A"/>
    <m/>
    <b v="0"/>
    <n v="550"/>
    <b v="0"/>
    <m/>
    <b v="0"/>
    <n v="1413"/>
    <m/>
    <n v="1413"/>
    <n v="0"/>
    <b v="1"/>
    <b v="0"/>
  </r>
  <r>
    <s v="C"/>
    <s v="A"/>
    <n v="20150101"/>
    <n v="2015"/>
    <n v="52"/>
    <x v="7"/>
    <n v="562"/>
    <s v="NER"/>
    <x v="0"/>
    <s v="M"/>
    <s v="Import"/>
    <n v="364"/>
    <s v="IRN"/>
    <x v="73"/>
    <n v="0"/>
    <s v="W00"/>
    <s v="World"/>
    <s v="H4"/>
    <s v="HS"/>
    <b v="1"/>
    <n v="3102"/>
    <s v="Fertilizers mineral or chemical, nitrogenous"/>
    <s v="N"/>
    <s v="Other N-fertilizers"/>
    <x v="1"/>
    <x v="1"/>
    <b v="0"/>
    <s v="C00"/>
    <s v="TOTAL CPC"/>
    <n v="0"/>
    <n v="0"/>
    <s v="TOTAL MOT"/>
    <n v="8"/>
    <s v="kg"/>
    <n v="800000"/>
    <b v="0"/>
    <n v="-1"/>
    <s v="N/A"/>
    <m/>
    <b v="0"/>
    <n v="800000"/>
    <b v="0"/>
    <m/>
    <b v="0"/>
    <n v="674652"/>
    <m/>
    <n v="674652"/>
    <n v="0"/>
    <b v="1"/>
    <b v="0"/>
  </r>
  <r>
    <s v="C"/>
    <s v="A"/>
    <n v="20150101"/>
    <n v="2015"/>
    <n v="52"/>
    <x v="7"/>
    <n v="562"/>
    <s v="NER"/>
    <x v="0"/>
    <s v="M"/>
    <s v="Import"/>
    <n v="392"/>
    <s v="JPN"/>
    <x v="74"/>
    <n v="0"/>
    <s v="W00"/>
    <s v="World"/>
    <s v="H4"/>
    <s v="HS"/>
    <b v="1"/>
    <n v="3102"/>
    <s v="Fertilizers mineral or chemical, nitrogenous"/>
    <s v="N"/>
    <s v="Other N-fertilizers"/>
    <x v="1"/>
    <x v="1"/>
    <b v="0"/>
    <s v="C00"/>
    <s v="TOTAL CPC"/>
    <n v="0"/>
    <n v="0"/>
    <s v="TOTAL MOT"/>
    <n v="8"/>
    <s v="kg"/>
    <n v="3225"/>
    <b v="0"/>
    <n v="-1"/>
    <s v="N/A"/>
    <m/>
    <b v="0"/>
    <n v="3225"/>
    <b v="0"/>
    <m/>
    <b v="0"/>
    <n v="9867"/>
    <m/>
    <n v="9867"/>
    <n v="0"/>
    <b v="1"/>
    <b v="0"/>
  </r>
  <r>
    <s v="C"/>
    <s v="A"/>
    <n v="20150101"/>
    <n v="2015"/>
    <n v="52"/>
    <x v="7"/>
    <n v="562"/>
    <s v="NER"/>
    <x v="0"/>
    <s v="M"/>
    <s v="Import"/>
    <n v="434"/>
    <s v="LBY"/>
    <x v="42"/>
    <n v="0"/>
    <s v="W00"/>
    <s v="World"/>
    <s v="H4"/>
    <s v="HS"/>
    <b v="1"/>
    <n v="3102"/>
    <s v="Fertilizers mineral or chemical, nitrogenous"/>
    <s v="N"/>
    <s v="Other N-fertilizers"/>
    <x v="1"/>
    <x v="1"/>
    <b v="0"/>
    <s v="C00"/>
    <s v="TOTAL CPC"/>
    <n v="0"/>
    <n v="0"/>
    <s v="TOTAL MOT"/>
    <n v="8"/>
    <s v="kg"/>
    <n v="3011000"/>
    <b v="0"/>
    <n v="-1"/>
    <s v="N/A"/>
    <m/>
    <b v="0"/>
    <n v="3011000"/>
    <b v="0"/>
    <m/>
    <b v="0"/>
    <n v="1517686"/>
    <m/>
    <n v="1517686"/>
    <n v="0"/>
    <b v="1"/>
    <b v="0"/>
  </r>
  <r>
    <s v="C"/>
    <s v="A"/>
    <n v="20150101"/>
    <n v="2015"/>
    <n v="52"/>
    <x v="7"/>
    <n v="562"/>
    <s v="NER"/>
    <x v="0"/>
    <s v="M"/>
    <s v="Import"/>
    <n v="566"/>
    <s v="NGA"/>
    <x v="8"/>
    <n v="0"/>
    <s v="W00"/>
    <s v="World"/>
    <s v="H4"/>
    <s v="HS"/>
    <b v="1"/>
    <n v="3102"/>
    <s v="Fertilizers mineral or chemical, nitrogenous"/>
    <s v="N"/>
    <s v="Other N-fertilizers"/>
    <x v="1"/>
    <x v="1"/>
    <b v="0"/>
    <s v="C00"/>
    <s v="TOTAL CPC"/>
    <n v="0"/>
    <n v="0"/>
    <s v="TOTAL MOT"/>
    <n v="8"/>
    <s v="kg"/>
    <n v="8196829"/>
    <b v="0"/>
    <n v="-1"/>
    <s v="N/A"/>
    <m/>
    <b v="0"/>
    <n v="8196829"/>
    <b v="0"/>
    <m/>
    <b v="0"/>
    <n v="3846974"/>
    <m/>
    <n v="3846974"/>
    <n v="0"/>
    <b v="1"/>
    <b v="0"/>
  </r>
  <r>
    <s v="C"/>
    <s v="A"/>
    <n v="20150101"/>
    <n v="2015"/>
    <n v="52"/>
    <x v="7"/>
    <n v="562"/>
    <s v="NER"/>
    <x v="0"/>
    <s v="M"/>
    <s v="Import"/>
    <n v="710"/>
    <s v="ZAF"/>
    <x v="30"/>
    <n v="0"/>
    <s v="W00"/>
    <s v="World"/>
    <s v="H4"/>
    <s v="HS"/>
    <b v="1"/>
    <n v="3102"/>
    <s v="Fertilizers mineral or chemical, nitrogenous"/>
    <s v="N"/>
    <s v="Other N-fertilizers"/>
    <x v="1"/>
    <x v="1"/>
    <b v="0"/>
    <s v="C00"/>
    <s v="TOTAL CPC"/>
    <n v="0"/>
    <n v="0"/>
    <s v="TOTAL MOT"/>
    <n v="8"/>
    <s v="kg"/>
    <n v="18900"/>
    <b v="0"/>
    <n v="-1"/>
    <s v="N/A"/>
    <m/>
    <b v="0"/>
    <n v="18900"/>
    <b v="0"/>
    <m/>
    <b v="0"/>
    <n v="12367"/>
    <m/>
    <n v="12367"/>
    <n v="0"/>
    <b v="1"/>
    <b v="0"/>
  </r>
  <r>
    <s v="C"/>
    <s v="A"/>
    <n v="20150101"/>
    <n v="2015"/>
    <n v="52"/>
    <x v="7"/>
    <n v="562"/>
    <s v="NER"/>
    <x v="0"/>
    <s v="M"/>
    <s v="Import"/>
    <n v="768"/>
    <s v="TGO"/>
    <x v="14"/>
    <n v="0"/>
    <s v="W00"/>
    <s v="World"/>
    <s v="H4"/>
    <s v="HS"/>
    <b v="1"/>
    <n v="3102"/>
    <s v="Fertilizers mineral or chemical, nitrogenous"/>
    <s v="N"/>
    <s v="Other N-fertilizers"/>
    <x v="1"/>
    <x v="1"/>
    <b v="0"/>
    <s v="C00"/>
    <s v="TOTAL CPC"/>
    <n v="0"/>
    <n v="0"/>
    <s v="TOTAL MOT"/>
    <n v="8"/>
    <s v="kg"/>
    <n v="2446100"/>
    <b v="0"/>
    <n v="-1"/>
    <s v="N/A"/>
    <m/>
    <b v="0"/>
    <n v="2446100"/>
    <b v="0"/>
    <m/>
    <b v="0"/>
    <n v="2045590"/>
    <m/>
    <n v="2045590"/>
    <n v="0"/>
    <b v="1"/>
    <b v="0"/>
  </r>
  <r>
    <s v="C"/>
    <s v="A"/>
    <n v="20150101"/>
    <n v="2015"/>
    <n v="52"/>
    <x v="7"/>
    <n v="562"/>
    <s v="NER"/>
    <x v="0"/>
    <s v="M"/>
    <s v="Import"/>
    <n v="854"/>
    <s v="BFA"/>
    <x v="16"/>
    <n v="0"/>
    <s v="W00"/>
    <s v="World"/>
    <s v="H4"/>
    <s v="HS"/>
    <b v="1"/>
    <n v="3102"/>
    <s v="Fertilizers mineral or chemical, nitrogenous"/>
    <s v="N"/>
    <s v="Other N-fertilizers"/>
    <x v="1"/>
    <x v="1"/>
    <b v="0"/>
    <s v="C00"/>
    <s v="TOTAL CPC"/>
    <n v="0"/>
    <n v="0"/>
    <s v="TOTAL MOT"/>
    <n v="8"/>
    <s v="kg"/>
    <n v="10000"/>
    <b v="0"/>
    <n v="-1"/>
    <s v="N/A"/>
    <m/>
    <b v="0"/>
    <n v="10000"/>
    <b v="0"/>
    <m/>
    <b v="0"/>
    <n v="14971"/>
    <m/>
    <n v="14971"/>
    <n v="0"/>
    <b v="1"/>
    <b v="0"/>
  </r>
  <r>
    <s v="C"/>
    <s v="A"/>
    <n v="20150101"/>
    <n v="2015"/>
    <n v="52"/>
    <x v="7"/>
    <n v="180"/>
    <s v="COD"/>
    <x v="1"/>
    <s v="M"/>
    <s v="Import"/>
    <n v="0"/>
    <s v="W00"/>
    <x v="0"/>
    <n v="0"/>
    <s v="W00"/>
    <s v="World"/>
    <s v="H4"/>
    <s v="HS"/>
    <b v="1"/>
    <n v="310210"/>
    <s v="Fertilizers, mineral or chemical nitrogenous, urea, whether or not in aqueous solution"/>
    <s v="Urea"/>
    <s v="Urea"/>
    <x v="2"/>
    <x v="2"/>
    <b v="1"/>
    <s v="C00"/>
    <s v="TOTAL CPC"/>
    <n v="0"/>
    <n v="0"/>
    <s v="TOTAL MOT"/>
    <n v="8"/>
    <s v="kg"/>
    <s v="13952632.033"/>
    <b v="1"/>
    <n v="8"/>
    <s v="kg"/>
    <n v="13951874"/>
    <b v="0"/>
    <s v="13952632.033"/>
    <b v="1"/>
    <n v="0"/>
    <b v="0"/>
    <s v="8859359.323"/>
    <n v="0"/>
    <s v="8859359.323"/>
    <n v="6"/>
    <b v="0"/>
    <b v="1"/>
  </r>
  <r>
    <s v="C"/>
    <s v="A"/>
    <n v="20150101"/>
    <n v="2015"/>
    <n v="52"/>
    <x v="7"/>
    <n v="180"/>
    <s v="COD"/>
    <x v="1"/>
    <s v="M"/>
    <s v="Import"/>
    <n v="56"/>
    <s v="BEL"/>
    <x v="18"/>
    <n v="0"/>
    <s v="W00"/>
    <s v="World"/>
    <s v="H4"/>
    <s v="HS"/>
    <b v="1"/>
    <n v="310210"/>
    <s v="Fertilizers, mineral or chemical nitrogenous, urea, whether or not in aqueous solution"/>
    <s v="Urea"/>
    <s v="Urea"/>
    <x v="2"/>
    <x v="2"/>
    <b v="1"/>
    <s v="C00"/>
    <s v="TOTAL CPC"/>
    <n v="0"/>
    <n v="0"/>
    <s v="TOTAL MOT"/>
    <n v="8"/>
    <s v="kg"/>
    <n v="50440"/>
    <b v="0"/>
    <n v="8"/>
    <s v="kg"/>
    <n v="50440"/>
    <b v="0"/>
    <n v="50440"/>
    <b v="0"/>
    <n v="0"/>
    <b v="0"/>
    <s v="33769.804"/>
    <n v="0"/>
    <s v="33769.804"/>
    <n v="0"/>
    <b v="0"/>
    <b v="1"/>
  </r>
  <r>
    <s v="C"/>
    <s v="A"/>
    <n v="20150101"/>
    <n v="2015"/>
    <n v="52"/>
    <x v="7"/>
    <n v="180"/>
    <s v="COD"/>
    <x v="1"/>
    <s v="M"/>
    <s v="Import"/>
    <n v="156"/>
    <s v="CHN"/>
    <x v="1"/>
    <n v="0"/>
    <s v="W00"/>
    <s v="World"/>
    <s v="H4"/>
    <s v="HS"/>
    <b v="1"/>
    <n v="310210"/>
    <s v="Fertilizers, mineral or chemical nitrogenous, urea, whether or not in aqueous solution"/>
    <s v="Urea"/>
    <s v="Urea"/>
    <x v="2"/>
    <x v="2"/>
    <b v="1"/>
    <s v="C00"/>
    <s v="TOTAL CPC"/>
    <n v="0"/>
    <n v="0"/>
    <s v="TOTAL MOT"/>
    <n v="8"/>
    <s v="kg"/>
    <n v="8417858"/>
    <b v="0"/>
    <n v="8"/>
    <s v="kg"/>
    <n v="8417858"/>
    <b v="0"/>
    <n v="8417858"/>
    <b v="0"/>
    <n v="0"/>
    <b v="0"/>
    <s v="5005217.355"/>
    <n v="0"/>
    <s v="5005217.355"/>
    <n v="0"/>
    <b v="0"/>
    <b v="1"/>
  </r>
  <r>
    <s v="C"/>
    <s v="A"/>
    <n v="20150101"/>
    <n v="2015"/>
    <n v="52"/>
    <x v="7"/>
    <n v="180"/>
    <s v="COD"/>
    <x v="1"/>
    <s v="M"/>
    <s v="Import"/>
    <n v="344"/>
    <s v="HKG"/>
    <x v="70"/>
    <n v="0"/>
    <s v="W00"/>
    <s v="World"/>
    <s v="H4"/>
    <s v="HS"/>
    <b v="1"/>
    <n v="310210"/>
    <s v="Fertilizers, mineral or chemical nitrogenous, urea, whether or not in aqueous solution"/>
    <s v="Urea"/>
    <s v="Urea"/>
    <x v="2"/>
    <x v="2"/>
    <b v="1"/>
    <s v="C00"/>
    <s v="TOTAL CPC"/>
    <n v="0"/>
    <n v="0"/>
    <s v="TOTAL MOT"/>
    <n v="8"/>
    <s v="kg"/>
    <n v="66198"/>
    <b v="0"/>
    <n v="8"/>
    <s v="kg"/>
    <n v="66198"/>
    <b v="0"/>
    <n v="66198"/>
    <b v="0"/>
    <n v="0"/>
    <b v="0"/>
    <s v="31408.464"/>
    <n v="0"/>
    <s v="31408.464"/>
    <n v="0"/>
    <b v="0"/>
    <b v="1"/>
  </r>
  <r>
    <s v="C"/>
    <s v="A"/>
    <n v="20150101"/>
    <n v="2015"/>
    <n v="52"/>
    <x v="7"/>
    <n v="180"/>
    <s v="COD"/>
    <x v="1"/>
    <s v="M"/>
    <s v="Import"/>
    <n v="410"/>
    <s v="KOR"/>
    <x v="66"/>
    <n v="0"/>
    <s v="W00"/>
    <s v="World"/>
    <s v="H4"/>
    <s v="HS"/>
    <b v="1"/>
    <n v="310210"/>
    <s v="Fertilizers, mineral or chemical nitrogenous, urea, whether or not in aqueous solution"/>
    <s v="Urea"/>
    <s v="Urea"/>
    <x v="2"/>
    <x v="2"/>
    <b v="1"/>
    <s v="C00"/>
    <s v="TOTAL CPC"/>
    <n v="0"/>
    <n v="0"/>
    <s v="TOTAL MOT"/>
    <n v="8"/>
    <s v="kg"/>
    <n v="100"/>
    <b v="0"/>
    <n v="8"/>
    <s v="kg"/>
    <n v="100"/>
    <b v="0"/>
    <n v="100"/>
    <b v="0"/>
    <n v="0"/>
    <b v="0"/>
    <s v="748.203"/>
    <n v="0"/>
    <s v="748.203"/>
    <n v="0"/>
    <b v="0"/>
    <b v="1"/>
  </r>
  <r>
    <s v="C"/>
    <s v="A"/>
    <n v="20150101"/>
    <n v="2015"/>
    <n v="52"/>
    <x v="7"/>
    <n v="180"/>
    <s v="COD"/>
    <x v="1"/>
    <s v="M"/>
    <s v="Import"/>
    <n v="440"/>
    <s v="LTU"/>
    <x v="24"/>
    <n v="0"/>
    <s v="W00"/>
    <s v="World"/>
    <s v="H4"/>
    <s v="HS"/>
    <b v="1"/>
    <n v="310210"/>
    <s v="Fertilizers, mineral or chemical nitrogenous, urea, whether or not in aqueous solution"/>
    <s v="Urea"/>
    <s v="Urea"/>
    <x v="2"/>
    <x v="2"/>
    <b v="1"/>
    <s v="C00"/>
    <s v="TOTAL CPC"/>
    <n v="0"/>
    <n v="0"/>
    <s v="TOTAL MOT"/>
    <n v="8"/>
    <s v="kg"/>
    <n v="44000"/>
    <b v="0"/>
    <n v="8"/>
    <s v="kg"/>
    <n v="44000"/>
    <b v="0"/>
    <n v="44000"/>
    <b v="0"/>
    <n v="0"/>
    <b v="0"/>
    <s v="26129.601"/>
    <n v="0"/>
    <s v="26129.601"/>
    <n v="0"/>
    <b v="0"/>
    <b v="1"/>
  </r>
  <r>
    <s v="C"/>
    <s v="A"/>
    <n v="20150101"/>
    <n v="2015"/>
    <n v="52"/>
    <x v="7"/>
    <n v="180"/>
    <s v="COD"/>
    <x v="1"/>
    <s v="M"/>
    <s v="Import"/>
    <n v="508"/>
    <s v="MOZ"/>
    <x v="26"/>
    <n v="0"/>
    <s v="W00"/>
    <s v="World"/>
    <s v="H4"/>
    <s v="HS"/>
    <b v="1"/>
    <n v="310210"/>
    <s v="Fertilizers, mineral or chemical nitrogenous, urea, whether or not in aqueous solution"/>
    <s v="Urea"/>
    <s v="Urea"/>
    <x v="2"/>
    <x v="2"/>
    <b v="1"/>
    <s v="C00"/>
    <s v="TOTAL CPC"/>
    <n v="0"/>
    <n v="0"/>
    <s v="TOTAL MOT"/>
    <n v="8"/>
    <s v="kg"/>
    <n v="57000"/>
    <b v="0"/>
    <n v="8"/>
    <s v="kg"/>
    <n v="57000"/>
    <b v="0"/>
    <n v="57000"/>
    <b v="0"/>
    <n v="0"/>
    <b v="0"/>
    <s v="41689.22"/>
    <n v="0"/>
    <s v="41689.22"/>
    <n v="0"/>
    <b v="0"/>
    <b v="1"/>
  </r>
  <r>
    <s v="C"/>
    <s v="A"/>
    <n v="20150101"/>
    <n v="2015"/>
    <n v="52"/>
    <x v="7"/>
    <n v="180"/>
    <s v="COD"/>
    <x v="1"/>
    <s v="M"/>
    <s v="Import"/>
    <n v="634"/>
    <s v="QAT"/>
    <x v="72"/>
    <n v="0"/>
    <s v="W00"/>
    <s v="World"/>
    <s v="H4"/>
    <s v="HS"/>
    <b v="1"/>
    <n v="310210"/>
    <s v="Fertilizers, mineral or chemical nitrogenous, urea, whether or not in aqueous solution"/>
    <s v="Urea"/>
    <s v="Urea"/>
    <x v="2"/>
    <x v="2"/>
    <b v="1"/>
    <s v="C00"/>
    <s v="TOTAL CPC"/>
    <n v="0"/>
    <n v="0"/>
    <s v="TOTAL MOT"/>
    <n v="8"/>
    <s v="kg"/>
    <n v="30000"/>
    <b v="0"/>
    <n v="8"/>
    <s v="kg"/>
    <n v="30000"/>
    <b v="0"/>
    <n v="30000"/>
    <b v="0"/>
    <n v="0"/>
    <b v="0"/>
    <s v="21134.173"/>
    <n v="0"/>
    <s v="21134.173"/>
    <n v="0"/>
    <b v="0"/>
    <b v="1"/>
  </r>
  <r>
    <s v="C"/>
    <s v="A"/>
    <n v="20150101"/>
    <n v="2015"/>
    <n v="52"/>
    <x v="7"/>
    <n v="180"/>
    <s v="COD"/>
    <x v="1"/>
    <s v="M"/>
    <s v="Import"/>
    <n v="643"/>
    <s v="RUS"/>
    <x v="9"/>
    <n v="0"/>
    <s v="W00"/>
    <s v="World"/>
    <s v="H4"/>
    <s v="HS"/>
    <b v="1"/>
    <n v="310210"/>
    <s v="Fertilizers, mineral or chemical nitrogenous, urea, whether or not in aqueous solution"/>
    <s v="Urea"/>
    <s v="Urea"/>
    <x v="2"/>
    <x v="2"/>
    <b v="1"/>
    <s v="C00"/>
    <s v="TOTAL CPC"/>
    <n v="0"/>
    <n v="0"/>
    <s v="TOTAL MOT"/>
    <n v="8"/>
    <s v="kg"/>
    <n v="664272"/>
    <b v="0"/>
    <n v="8"/>
    <s v="kg"/>
    <n v="664272"/>
    <b v="0"/>
    <n v="664272"/>
    <b v="0"/>
    <n v="0"/>
    <b v="0"/>
    <s v="407509.346"/>
    <n v="0"/>
    <s v="407509.346"/>
    <n v="0"/>
    <b v="0"/>
    <b v="1"/>
  </r>
  <r>
    <s v="C"/>
    <s v="A"/>
    <n v="20150101"/>
    <n v="2015"/>
    <n v="52"/>
    <x v="7"/>
    <n v="180"/>
    <s v="COD"/>
    <x v="1"/>
    <s v="M"/>
    <s v="Import"/>
    <n v="682"/>
    <s v="SAU"/>
    <x v="48"/>
    <n v="0"/>
    <s v="W00"/>
    <s v="World"/>
    <s v="H4"/>
    <s v="HS"/>
    <b v="1"/>
    <n v="310210"/>
    <s v="Fertilizers, mineral or chemical nitrogenous, urea, whether or not in aqueous solution"/>
    <s v="Urea"/>
    <s v="Urea"/>
    <x v="2"/>
    <x v="2"/>
    <b v="1"/>
    <s v="C00"/>
    <s v="TOTAL CPC"/>
    <n v="0"/>
    <n v="0"/>
    <s v="TOTAL MOT"/>
    <n v="8"/>
    <s v="kg"/>
    <n v="30300"/>
    <b v="0"/>
    <n v="8"/>
    <s v="kg"/>
    <n v="30300"/>
    <b v="0"/>
    <n v="30300"/>
    <b v="0"/>
    <n v="0"/>
    <b v="0"/>
    <s v="26107.341"/>
    <n v="0"/>
    <s v="26107.341"/>
    <n v="0"/>
    <b v="0"/>
    <b v="1"/>
  </r>
  <r>
    <s v="C"/>
    <s v="A"/>
    <n v="20150101"/>
    <n v="2015"/>
    <n v="52"/>
    <x v="7"/>
    <n v="180"/>
    <s v="COD"/>
    <x v="1"/>
    <s v="M"/>
    <s v="Import"/>
    <n v="710"/>
    <s v="ZAF"/>
    <x v="30"/>
    <n v="0"/>
    <s v="W00"/>
    <s v="World"/>
    <s v="H4"/>
    <s v="HS"/>
    <b v="1"/>
    <n v="310210"/>
    <s v="Fertilizers, mineral or chemical nitrogenous, urea, whether or not in aqueous solution"/>
    <s v="Urea"/>
    <s v="Urea"/>
    <x v="2"/>
    <x v="2"/>
    <b v="1"/>
    <s v="C00"/>
    <s v="TOTAL CPC"/>
    <n v="0"/>
    <n v="0"/>
    <s v="TOTAL MOT"/>
    <n v="8"/>
    <s v="kg"/>
    <s v="4051921.033"/>
    <b v="1"/>
    <n v="8"/>
    <s v="kg"/>
    <n v="4051163"/>
    <b v="0"/>
    <s v="4051921.033"/>
    <b v="1"/>
    <n v="0"/>
    <b v="0"/>
    <s v="2857832.583"/>
    <n v="0"/>
    <s v="2857832.583"/>
    <n v="6"/>
    <b v="0"/>
    <b v="1"/>
  </r>
  <r>
    <s v="C"/>
    <s v="A"/>
    <n v="20150101"/>
    <n v="2015"/>
    <n v="52"/>
    <x v="7"/>
    <n v="180"/>
    <s v="COD"/>
    <x v="1"/>
    <s v="M"/>
    <s v="Import"/>
    <n v="834"/>
    <s v="TZA"/>
    <x v="38"/>
    <n v="0"/>
    <s v="W00"/>
    <s v="World"/>
    <s v="H4"/>
    <s v="HS"/>
    <b v="1"/>
    <n v="310210"/>
    <s v="Fertilizers, mineral or chemical nitrogenous, urea, whether or not in aqueous solution"/>
    <s v="Urea"/>
    <s v="Urea"/>
    <x v="2"/>
    <x v="2"/>
    <b v="1"/>
    <s v="C00"/>
    <s v="TOTAL CPC"/>
    <n v="0"/>
    <n v="0"/>
    <s v="TOTAL MOT"/>
    <n v="8"/>
    <s v="kg"/>
    <n v="49250"/>
    <b v="0"/>
    <n v="8"/>
    <s v="kg"/>
    <n v="49250"/>
    <b v="0"/>
    <n v="49250"/>
    <b v="0"/>
    <n v="0"/>
    <b v="0"/>
    <s v="21183.092"/>
    <n v="0"/>
    <s v="21183.092"/>
    <n v="0"/>
    <b v="0"/>
    <b v="1"/>
  </r>
  <r>
    <s v="C"/>
    <s v="A"/>
    <n v="20150101"/>
    <n v="2015"/>
    <n v="52"/>
    <x v="7"/>
    <n v="180"/>
    <s v="COD"/>
    <x v="1"/>
    <s v="M"/>
    <s v="Import"/>
    <n v="894"/>
    <s v="ZMB"/>
    <x v="39"/>
    <n v="0"/>
    <s v="W00"/>
    <s v="World"/>
    <s v="H4"/>
    <s v="HS"/>
    <b v="1"/>
    <n v="310210"/>
    <s v="Fertilizers, mineral or chemical nitrogenous, urea, whether or not in aqueous solution"/>
    <s v="Urea"/>
    <s v="Urea"/>
    <x v="2"/>
    <x v="2"/>
    <b v="1"/>
    <s v="C00"/>
    <s v="TOTAL CPC"/>
    <n v="0"/>
    <n v="0"/>
    <s v="TOTAL MOT"/>
    <n v="8"/>
    <s v="kg"/>
    <n v="491293"/>
    <b v="0"/>
    <n v="8"/>
    <s v="kg"/>
    <n v="491293"/>
    <b v="0"/>
    <n v="491293"/>
    <b v="0"/>
    <n v="0"/>
    <b v="0"/>
    <s v="386630.142"/>
    <n v="0"/>
    <s v="386630.142"/>
    <n v="0"/>
    <b v="0"/>
    <b v="1"/>
  </r>
  <r>
    <s v="C"/>
    <s v="A"/>
    <n v="20150101"/>
    <n v="2015"/>
    <n v="52"/>
    <x v="7"/>
    <n v="562"/>
    <s v="NER"/>
    <x v="0"/>
    <s v="M"/>
    <s v="Import"/>
    <n v="0"/>
    <s v="W00"/>
    <x v="0"/>
    <n v="0"/>
    <s v="W00"/>
    <s v="World"/>
    <s v="H4"/>
    <s v="HS"/>
    <b v="1"/>
    <n v="310210"/>
    <s v="Fertilizers, mineral or chemical nitrogenous, urea, whether or not in aqueous solution"/>
    <s v="Urea"/>
    <s v="Urea"/>
    <x v="2"/>
    <x v="2"/>
    <b v="1"/>
    <s v="C00"/>
    <s v="TOTAL CPC"/>
    <n v="0"/>
    <n v="0"/>
    <s v="TOTAL MOT"/>
    <n v="8"/>
    <s v="kg"/>
    <n v="14599804"/>
    <b v="0"/>
    <n v="-1"/>
    <s v="N/A"/>
    <m/>
    <b v="0"/>
    <n v="14599804"/>
    <b v="0"/>
    <m/>
    <b v="0"/>
    <n v="8170892"/>
    <m/>
    <n v="8170892"/>
    <n v="0"/>
    <b v="1"/>
    <b v="0"/>
  </r>
  <r>
    <s v="C"/>
    <s v="A"/>
    <n v="20150101"/>
    <n v="2015"/>
    <n v="52"/>
    <x v="7"/>
    <n v="562"/>
    <s v="NER"/>
    <x v="0"/>
    <s v="M"/>
    <s v="Import"/>
    <n v="204"/>
    <s v="BEN"/>
    <x v="2"/>
    <n v="0"/>
    <s v="W00"/>
    <s v="World"/>
    <s v="H4"/>
    <s v="HS"/>
    <b v="1"/>
    <n v="310210"/>
    <s v="Fertilizers, mineral or chemical nitrogenous, urea, whether or not in aqueous solution"/>
    <s v="Urea"/>
    <s v="Urea"/>
    <x v="2"/>
    <x v="2"/>
    <b v="1"/>
    <s v="C00"/>
    <s v="TOTAL CPC"/>
    <n v="0"/>
    <n v="0"/>
    <s v="TOTAL MOT"/>
    <n v="8"/>
    <s v="kg"/>
    <n v="42500"/>
    <b v="0"/>
    <n v="-1"/>
    <s v="N/A"/>
    <m/>
    <b v="0"/>
    <n v="42500"/>
    <b v="0"/>
    <m/>
    <b v="0"/>
    <n v="10752"/>
    <m/>
    <n v="10752"/>
    <n v="0"/>
    <b v="1"/>
    <b v="0"/>
  </r>
  <r>
    <s v="C"/>
    <s v="A"/>
    <n v="20150101"/>
    <n v="2015"/>
    <n v="52"/>
    <x v="7"/>
    <n v="562"/>
    <s v="NER"/>
    <x v="0"/>
    <s v="M"/>
    <s v="Import"/>
    <n v="251"/>
    <s v="FRA"/>
    <x v="3"/>
    <n v="0"/>
    <s v="W00"/>
    <s v="World"/>
    <s v="H4"/>
    <s v="HS"/>
    <b v="1"/>
    <n v="310210"/>
    <s v="Fertilizers, mineral or chemical nitrogenous, urea, whether or not in aqueous solution"/>
    <s v="Urea"/>
    <s v="Urea"/>
    <x v="2"/>
    <x v="2"/>
    <b v="1"/>
    <s v="C00"/>
    <s v="TOTAL CPC"/>
    <n v="0"/>
    <n v="0"/>
    <s v="TOTAL MOT"/>
    <n v="8"/>
    <s v="kg"/>
    <n v="105000"/>
    <b v="0"/>
    <n v="-1"/>
    <s v="N/A"/>
    <m/>
    <b v="0"/>
    <n v="105000"/>
    <b v="0"/>
    <m/>
    <b v="0"/>
    <n v="66560"/>
    <m/>
    <n v="66560"/>
    <n v="0"/>
    <b v="1"/>
    <b v="0"/>
  </r>
  <r>
    <s v="C"/>
    <s v="A"/>
    <n v="20150101"/>
    <n v="2015"/>
    <n v="52"/>
    <x v="7"/>
    <n v="562"/>
    <s v="NER"/>
    <x v="0"/>
    <s v="M"/>
    <s v="Import"/>
    <n v="288"/>
    <s v="GHA"/>
    <x v="5"/>
    <n v="0"/>
    <s v="W00"/>
    <s v="World"/>
    <s v="H4"/>
    <s v="HS"/>
    <b v="1"/>
    <n v="310210"/>
    <s v="Fertilizers, mineral or chemical nitrogenous, urea, whether or not in aqueous solution"/>
    <s v="Urea"/>
    <s v="Urea"/>
    <x v="2"/>
    <x v="2"/>
    <b v="1"/>
    <s v="C00"/>
    <s v="TOTAL CPC"/>
    <n v="0"/>
    <n v="0"/>
    <s v="TOTAL MOT"/>
    <n v="8"/>
    <s v="kg"/>
    <n v="150"/>
    <b v="0"/>
    <n v="-1"/>
    <s v="N/A"/>
    <m/>
    <b v="0"/>
    <n v="150"/>
    <b v="0"/>
    <m/>
    <b v="0"/>
    <n v="76"/>
    <m/>
    <n v="76"/>
    <n v="0"/>
    <b v="1"/>
    <b v="0"/>
  </r>
  <r>
    <s v="C"/>
    <s v="A"/>
    <n v="20150101"/>
    <n v="2015"/>
    <n v="52"/>
    <x v="7"/>
    <n v="562"/>
    <s v="NER"/>
    <x v="0"/>
    <s v="M"/>
    <s v="Import"/>
    <n v="364"/>
    <s v="IRN"/>
    <x v="73"/>
    <n v="0"/>
    <s v="W00"/>
    <s v="World"/>
    <s v="H4"/>
    <s v="HS"/>
    <b v="1"/>
    <n v="310210"/>
    <s v="Fertilizers, mineral or chemical nitrogenous, urea, whether or not in aqueous solution"/>
    <s v="Urea"/>
    <s v="Urea"/>
    <x v="2"/>
    <x v="2"/>
    <b v="1"/>
    <s v="C00"/>
    <s v="TOTAL CPC"/>
    <n v="0"/>
    <n v="0"/>
    <s v="TOTAL MOT"/>
    <n v="8"/>
    <s v="kg"/>
    <n v="800000"/>
    <b v="0"/>
    <n v="-1"/>
    <s v="N/A"/>
    <m/>
    <b v="0"/>
    <n v="800000"/>
    <b v="0"/>
    <m/>
    <b v="0"/>
    <n v="674652"/>
    <m/>
    <n v="674652"/>
    <n v="0"/>
    <b v="1"/>
    <b v="0"/>
  </r>
  <r>
    <s v="C"/>
    <s v="A"/>
    <n v="20150101"/>
    <n v="2015"/>
    <n v="52"/>
    <x v="7"/>
    <n v="562"/>
    <s v="NER"/>
    <x v="0"/>
    <s v="M"/>
    <s v="Import"/>
    <n v="392"/>
    <s v="JPN"/>
    <x v="74"/>
    <n v="0"/>
    <s v="W00"/>
    <s v="World"/>
    <s v="H4"/>
    <s v="HS"/>
    <b v="1"/>
    <n v="310210"/>
    <s v="Fertilizers, mineral or chemical nitrogenous, urea, whether or not in aqueous solution"/>
    <s v="Urea"/>
    <s v="Urea"/>
    <x v="2"/>
    <x v="2"/>
    <b v="1"/>
    <s v="C00"/>
    <s v="TOTAL CPC"/>
    <n v="0"/>
    <n v="0"/>
    <s v="TOTAL MOT"/>
    <n v="8"/>
    <s v="kg"/>
    <n v="3225"/>
    <b v="0"/>
    <n v="-1"/>
    <s v="N/A"/>
    <m/>
    <b v="0"/>
    <n v="3225"/>
    <b v="0"/>
    <m/>
    <b v="0"/>
    <n v="9867"/>
    <m/>
    <n v="9867"/>
    <n v="0"/>
    <b v="1"/>
    <b v="0"/>
  </r>
  <r>
    <s v="C"/>
    <s v="A"/>
    <n v="20150101"/>
    <n v="2015"/>
    <n v="52"/>
    <x v="7"/>
    <n v="562"/>
    <s v="NER"/>
    <x v="0"/>
    <s v="M"/>
    <s v="Import"/>
    <n v="434"/>
    <s v="LBY"/>
    <x v="42"/>
    <n v="0"/>
    <s v="W00"/>
    <s v="World"/>
    <s v="H4"/>
    <s v="HS"/>
    <b v="1"/>
    <n v="310210"/>
    <s v="Fertilizers, mineral or chemical nitrogenous, urea, whether or not in aqueous solution"/>
    <s v="Urea"/>
    <s v="Urea"/>
    <x v="2"/>
    <x v="2"/>
    <b v="1"/>
    <s v="C00"/>
    <s v="TOTAL CPC"/>
    <n v="0"/>
    <n v="0"/>
    <s v="TOTAL MOT"/>
    <n v="8"/>
    <s v="kg"/>
    <n v="3011000"/>
    <b v="0"/>
    <n v="-1"/>
    <s v="N/A"/>
    <m/>
    <b v="0"/>
    <n v="3011000"/>
    <b v="0"/>
    <m/>
    <b v="0"/>
    <n v="1517686"/>
    <m/>
    <n v="1517686"/>
    <n v="0"/>
    <b v="1"/>
    <b v="0"/>
  </r>
  <r>
    <s v="C"/>
    <s v="A"/>
    <n v="20150101"/>
    <n v="2015"/>
    <n v="52"/>
    <x v="7"/>
    <n v="562"/>
    <s v="NER"/>
    <x v="0"/>
    <s v="M"/>
    <s v="Import"/>
    <n v="566"/>
    <s v="NGA"/>
    <x v="8"/>
    <n v="0"/>
    <s v="W00"/>
    <s v="World"/>
    <s v="H4"/>
    <s v="HS"/>
    <b v="1"/>
    <n v="310210"/>
    <s v="Fertilizers, mineral or chemical nitrogenous, urea, whether or not in aqueous solution"/>
    <s v="Urea"/>
    <s v="Urea"/>
    <x v="2"/>
    <x v="2"/>
    <b v="1"/>
    <s v="C00"/>
    <s v="TOTAL CPC"/>
    <n v="0"/>
    <n v="0"/>
    <s v="TOTAL MOT"/>
    <n v="8"/>
    <s v="kg"/>
    <n v="8191829"/>
    <b v="0"/>
    <n v="-1"/>
    <s v="N/A"/>
    <m/>
    <b v="0"/>
    <n v="8191829"/>
    <b v="0"/>
    <m/>
    <b v="0"/>
    <n v="3845709"/>
    <m/>
    <n v="3845709"/>
    <n v="0"/>
    <b v="1"/>
    <b v="0"/>
  </r>
  <r>
    <s v="C"/>
    <s v="A"/>
    <n v="20150101"/>
    <n v="2015"/>
    <n v="52"/>
    <x v="7"/>
    <n v="562"/>
    <s v="NER"/>
    <x v="0"/>
    <s v="M"/>
    <s v="Import"/>
    <n v="768"/>
    <s v="TGO"/>
    <x v="14"/>
    <n v="0"/>
    <s v="W00"/>
    <s v="World"/>
    <s v="H4"/>
    <s v="HS"/>
    <b v="1"/>
    <n v="310210"/>
    <s v="Fertilizers, mineral or chemical nitrogenous, urea, whether or not in aqueous solution"/>
    <s v="Urea"/>
    <s v="Urea"/>
    <x v="2"/>
    <x v="2"/>
    <b v="1"/>
    <s v="C00"/>
    <s v="TOTAL CPC"/>
    <n v="0"/>
    <n v="0"/>
    <s v="TOTAL MOT"/>
    <n v="8"/>
    <s v="kg"/>
    <n v="2446100"/>
    <b v="0"/>
    <n v="-1"/>
    <s v="N/A"/>
    <m/>
    <b v="0"/>
    <n v="2446100"/>
    <b v="0"/>
    <m/>
    <b v="0"/>
    <n v="2045590"/>
    <m/>
    <n v="2045590"/>
    <n v="0"/>
    <b v="1"/>
    <b v="0"/>
  </r>
  <r>
    <s v="C"/>
    <s v="A"/>
    <n v="20150101"/>
    <n v="2015"/>
    <n v="52"/>
    <x v="7"/>
    <n v="180"/>
    <s v="COD"/>
    <x v="1"/>
    <s v="M"/>
    <s v="Import"/>
    <n v="0"/>
    <s v="W00"/>
    <x v="0"/>
    <n v="0"/>
    <s v="W00"/>
    <s v="World"/>
    <s v="H4"/>
    <s v="HS"/>
    <b v="1"/>
    <n v="310221"/>
    <s v="Fertilizers, mineral or chemical nitrogenous, ammonium sulphate"/>
    <s v="Ammonium Sulfate"/>
    <s v="Other N-fertilizers"/>
    <x v="1"/>
    <x v="2"/>
    <b v="1"/>
    <s v="C00"/>
    <s v="TOTAL CPC"/>
    <n v="0"/>
    <n v="0"/>
    <s v="TOTAL MOT"/>
    <n v="8"/>
    <s v="kg"/>
    <n v="621479"/>
    <b v="0"/>
    <n v="8"/>
    <s v="kg"/>
    <n v="621479"/>
    <b v="0"/>
    <n v="621479"/>
    <b v="0"/>
    <n v="0"/>
    <b v="0"/>
    <s v="241827.723"/>
    <n v="0"/>
    <s v="241827.723"/>
    <n v="0"/>
    <b v="0"/>
    <b v="1"/>
  </r>
  <r>
    <s v="C"/>
    <s v="A"/>
    <n v="20150101"/>
    <n v="2015"/>
    <n v="52"/>
    <x v="7"/>
    <n v="180"/>
    <s v="COD"/>
    <x v="1"/>
    <s v="M"/>
    <s v="Import"/>
    <n v="56"/>
    <s v="BEL"/>
    <x v="18"/>
    <n v="0"/>
    <s v="W00"/>
    <s v="World"/>
    <s v="H4"/>
    <s v="HS"/>
    <b v="1"/>
    <n v="310221"/>
    <s v="Fertilizers, mineral or chemical nitrogenous, ammonium sulphate"/>
    <s v="Ammonium Sulfate"/>
    <s v="Other N-fertilizers"/>
    <x v="1"/>
    <x v="2"/>
    <b v="1"/>
    <s v="C00"/>
    <s v="TOTAL CPC"/>
    <n v="0"/>
    <n v="0"/>
    <s v="TOTAL MOT"/>
    <n v="8"/>
    <s v="kg"/>
    <n v="200280"/>
    <b v="0"/>
    <n v="8"/>
    <s v="kg"/>
    <n v="200280"/>
    <b v="0"/>
    <n v="200280"/>
    <b v="0"/>
    <n v="0"/>
    <b v="0"/>
    <s v="67357.109"/>
    <n v="0"/>
    <s v="67357.109"/>
    <n v="0"/>
    <b v="0"/>
    <b v="1"/>
  </r>
  <r>
    <s v="C"/>
    <s v="A"/>
    <n v="20150101"/>
    <n v="2015"/>
    <n v="52"/>
    <x v="7"/>
    <n v="180"/>
    <s v="COD"/>
    <x v="1"/>
    <s v="M"/>
    <s v="Import"/>
    <n v="156"/>
    <s v="CHN"/>
    <x v="1"/>
    <n v="0"/>
    <s v="W00"/>
    <s v="World"/>
    <s v="H4"/>
    <s v="HS"/>
    <b v="1"/>
    <n v="310221"/>
    <s v="Fertilizers, mineral or chemical nitrogenous, ammonium sulphate"/>
    <s v="Ammonium Sulfate"/>
    <s v="Other N-fertilizers"/>
    <x v="1"/>
    <x v="2"/>
    <b v="1"/>
    <s v="C00"/>
    <s v="TOTAL CPC"/>
    <n v="0"/>
    <n v="0"/>
    <s v="TOTAL MOT"/>
    <n v="8"/>
    <s v="kg"/>
    <n v="352422"/>
    <b v="0"/>
    <n v="8"/>
    <s v="kg"/>
    <n v="352422"/>
    <b v="0"/>
    <n v="352422"/>
    <b v="0"/>
    <n v="0"/>
    <b v="0"/>
    <s v="133513.896"/>
    <n v="0"/>
    <s v="133513.896"/>
    <n v="0"/>
    <b v="0"/>
    <b v="1"/>
  </r>
  <r>
    <s v="C"/>
    <s v="A"/>
    <n v="20150101"/>
    <n v="2015"/>
    <n v="52"/>
    <x v="7"/>
    <n v="180"/>
    <s v="COD"/>
    <x v="1"/>
    <s v="M"/>
    <s v="Import"/>
    <n v="710"/>
    <s v="ZAF"/>
    <x v="30"/>
    <n v="0"/>
    <s v="W00"/>
    <s v="World"/>
    <s v="H4"/>
    <s v="HS"/>
    <b v="1"/>
    <n v="310221"/>
    <s v="Fertilizers, mineral or chemical nitrogenous, ammonium sulphate"/>
    <s v="Ammonium Sulfate"/>
    <s v="Other N-fertilizers"/>
    <x v="1"/>
    <x v="2"/>
    <b v="1"/>
    <s v="C00"/>
    <s v="TOTAL CPC"/>
    <n v="0"/>
    <n v="0"/>
    <s v="TOTAL MOT"/>
    <n v="8"/>
    <s v="kg"/>
    <n v="68627"/>
    <b v="0"/>
    <n v="8"/>
    <s v="kg"/>
    <n v="68627"/>
    <b v="0"/>
    <n v="68627"/>
    <b v="0"/>
    <n v="0"/>
    <b v="0"/>
    <s v="40727.403"/>
    <n v="0"/>
    <s v="40727.403"/>
    <n v="0"/>
    <b v="0"/>
    <b v="1"/>
  </r>
  <r>
    <s v="C"/>
    <s v="A"/>
    <n v="20150101"/>
    <n v="2015"/>
    <n v="52"/>
    <x v="7"/>
    <n v="180"/>
    <s v="COD"/>
    <x v="1"/>
    <s v="M"/>
    <s v="Import"/>
    <n v="800"/>
    <s v="UGA"/>
    <x v="34"/>
    <n v="0"/>
    <s v="W00"/>
    <s v="World"/>
    <s v="H4"/>
    <s v="HS"/>
    <b v="1"/>
    <n v="310221"/>
    <s v="Fertilizers, mineral or chemical nitrogenous, ammonium sulphate"/>
    <s v="Ammonium Sulfate"/>
    <s v="Other N-fertilizers"/>
    <x v="1"/>
    <x v="2"/>
    <b v="1"/>
    <s v="C00"/>
    <s v="TOTAL CPC"/>
    <n v="0"/>
    <n v="0"/>
    <s v="TOTAL MOT"/>
    <n v="8"/>
    <s v="kg"/>
    <n v="150"/>
    <b v="0"/>
    <n v="8"/>
    <s v="kg"/>
    <n v="150"/>
    <b v="0"/>
    <n v="150"/>
    <b v="0"/>
    <n v="0"/>
    <b v="0"/>
    <s v="229.314"/>
    <n v="0"/>
    <s v="229.314"/>
    <n v="0"/>
    <b v="0"/>
    <b v="1"/>
  </r>
  <r>
    <s v="C"/>
    <s v="A"/>
    <n v="20150101"/>
    <n v="2015"/>
    <n v="52"/>
    <x v="7"/>
    <n v="180"/>
    <s v="COD"/>
    <x v="1"/>
    <s v="M"/>
    <s v="Import"/>
    <n v="0"/>
    <s v="W00"/>
    <x v="0"/>
    <n v="0"/>
    <s v="W00"/>
    <s v="World"/>
    <s v="H4"/>
    <s v="HS"/>
    <b v="1"/>
    <n v="310229"/>
    <s v="Fertilizers, mineral or chemical nitrogenous, other than ammonium sulphate"/>
    <s v="Other N"/>
    <s v="Other N-fertilizers"/>
    <x v="1"/>
    <x v="2"/>
    <b v="1"/>
    <s v="C00"/>
    <s v="TOTAL CPC"/>
    <n v="0"/>
    <n v="0"/>
    <s v="TOTAL MOT"/>
    <n v="8"/>
    <s v="kg"/>
    <n v="26247"/>
    <b v="0"/>
    <n v="8"/>
    <s v="kg"/>
    <n v="26247"/>
    <b v="0"/>
    <n v="26247"/>
    <b v="0"/>
    <n v="0"/>
    <b v="0"/>
    <s v="25918.323"/>
    <n v="0"/>
    <s v="25918.323"/>
    <n v="0"/>
    <b v="0"/>
    <b v="1"/>
  </r>
  <r>
    <s v="C"/>
    <s v="A"/>
    <n v="20150101"/>
    <n v="2015"/>
    <n v="52"/>
    <x v="7"/>
    <n v="180"/>
    <s v="COD"/>
    <x v="1"/>
    <s v="M"/>
    <s v="Import"/>
    <n v="156"/>
    <s v="CHN"/>
    <x v="1"/>
    <n v="0"/>
    <s v="W00"/>
    <s v="World"/>
    <s v="H4"/>
    <s v="HS"/>
    <b v="1"/>
    <n v="310229"/>
    <s v="Fertilizers, mineral or chemical nitrogenous, other than ammonium sulphate"/>
    <s v="Other N"/>
    <s v="Other N-fertilizers"/>
    <x v="1"/>
    <x v="2"/>
    <b v="1"/>
    <s v="C00"/>
    <s v="TOTAL CPC"/>
    <n v="0"/>
    <n v="0"/>
    <s v="TOTAL MOT"/>
    <n v="8"/>
    <s v="kg"/>
    <n v="21237"/>
    <b v="0"/>
    <n v="8"/>
    <s v="kg"/>
    <n v="21237"/>
    <b v="0"/>
    <n v="21237"/>
    <b v="0"/>
    <n v="0"/>
    <b v="0"/>
    <s v="23395.795"/>
    <n v="0"/>
    <s v="23395.795"/>
    <n v="0"/>
    <b v="0"/>
    <b v="1"/>
  </r>
  <r>
    <s v="C"/>
    <s v="A"/>
    <n v="20150101"/>
    <n v="2015"/>
    <n v="52"/>
    <x v="7"/>
    <n v="180"/>
    <s v="COD"/>
    <x v="1"/>
    <s v="M"/>
    <s v="Import"/>
    <n v="646"/>
    <s v="RWA"/>
    <x v="28"/>
    <n v="0"/>
    <s v="W00"/>
    <s v="World"/>
    <s v="H4"/>
    <s v="HS"/>
    <b v="1"/>
    <n v="310229"/>
    <s v="Fertilizers, mineral or chemical nitrogenous, other than ammonium sulphate"/>
    <s v="Other N"/>
    <s v="Other N-fertilizers"/>
    <x v="1"/>
    <x v="2"/>
    <b v="1"/>
    <s v="C00"/>
    <s v="TOTAL CPC"/>
    <n v="0"/>
    <n v="0"/>
    <s v="TOTAL MOT"/>
    <n v="8"/>
    <s v="kg"/>
    <n v="1800"/>
    <b v="0"/>
    <n v="8"/>
    <s v="kg"/>
    <n v="1800"/>
    <b v="0"/>
    <n v="1800"/>
    <b v="0"/>
    <n v="0"/>
    <b v="0"/>
    <s v="1635.036"/>
    <n v="0"/>
    <s v="1635.036"/>
    <n v="0"/>
    <b v="0"/>
    <b v="1"/>
  </r>
  <r>
    <s v="C"/>
    <s v="A"/>
    <n v="20150101"/>
    <n v="2015"/>
    <n v="52"/>
    <x v="7"/>
    <n v="180"/>
    <s v="COD"/>
    <x v="1"/>
    <s v="M"/>
    <s v="Import"/>
    <n v="710"/>
    <s v="ZAF"/>
    <x v="30"/>
    <n v="0"/>
    <s v="W00"/>
    <s v="World"/>
    <s v="H4"/>
    <s v="HS"/>
    <b v="1"/>
    <n v="310229"/>
    <s v="Fertilizers, mineral or chemical nitrogenous, other than ammonium sulphate"/>
    <s v="Other N"/>
    <s v="Other N-fertilizers"/>
    <x v="1"/>
    <x v="2"/>
    <b v="1"/>
    <s v="C00"/>
    <s v="TOTAL CPC"/>
    <n v="0"/>
    <n v="0"/>
    <s v="TOTAL MOT"/>
    <n v="8"/>
    <s v="kg"/>
    <n v="2950"/>
    <b v="0"/>
    <n v="8"/>
    <s v="kg"/>
    <n v="2950"/>
    <b v="0"/>
    <n v="2950"/>
    <b v="0"/>
    <n v="0"/>
    <b v="0"/>
    <s v="231.864"/>
    <n v="0"/>
    <s v="231.864"/>
    <n v="0"/>
    <b v="0"/>
    <b v="1"/>
  </r>
  <r>
    <s v="C"/>
    <s v="A"/>
    <n v="20150101"/>
    <n v="2015"/>
    <n v="52"/>
    <x v="7"/>
    <n v="180"/>
    <s v="COD"/>
    <x v="1"/>
    <s v="M"/>
    <s v="Import"/>
    <n v="800"/>
    <s v="UGA"/>
    <x v="34"/>
    <n v="0"/>
    <s v="W00"/>
    <s v="World"/>
    <s v="H4"/>
    <s v="HS"/>
    <b v="1"/>
    <n v="310229"/>
    <s v="Fertilizers, mineral or chemical nitrogenous, other than ammonium sulphate"/>
    <s v="Other N"/>
    <s v="Other N-fertilizers"/>
    <x v="1"/>
    <x v="2"/>
    <b v="1"/>
    <s v="C00"/>
    <s v="TOTAL CPC"/>
    <n v="0"/>
    <n v="0"/>
    <s v="TOTAL MOT"/>
    <n v="8"/>
    <s v="kg"/>
    <n v="60"/>
    <b v="0"/>
    <n v="8"/>
    <s v="kg"/>
    <n v="60"/>
    <b v="0"/>
    <n v="60"/>
    <b v="0"/>
    <n v="0"/>
    <b v="0"/>
    <s v="296.179"/>
    <n v="0"/>
    <s v="296.179"/>
    <n v="0"/>
    <b v="0"/>
    <b v="1"/>
  </r>
  <r>
    <s v="C"/>
    <s v="A"/>
    <n v="20150101"/>
    <n v="2015"/>
    <n v="52"/>
    <x v="7"/>
    <n v="180"/>
    <s v="COD"/>
    <x v="1"/>
    <s v="M"/>
    <s v="Import"/>
    <n v="894"/>
    <s v="ZMB"/>
    <x v="39"/>
    <n v="0"/>
    <s v="W00"/>
    <s v="World"/>
    <s v="H4"/>
    <s v="HS"/>
    <b v="1"/>
    <n v="310229"/>
    <s v="Fertilizers, mineral or chemical nitrogenous, other than ammonium sulphate"/>
    <s v="Other N"/>
    <s v="Other N-fertilizers"/>
    <x v="1"/>
    <x v="2"/>
    <b v="1"/>
    <s v="C00"/>
    <s v="TOTAL CPC"/>
    <n v="0"/>
    <n v="0"/>
    <s v="TOTAL MOT"/>
    <n v="8"/>
    <s v="kg"/>
    <n v="200"/>
    <b v="0"/>
    <n v="8"/>
    <s v="kg"/>
    <n v="200"/>
    <b v="0"/>
    <n v="200"/>
    <b v="0"/>
    <n v="0"/>
    <b v="0"/>
    <s v="359.449"/>
    <n v="0"/>
    <s v="359.449"/>
    <n v="0"/>
    <b v="0"/>
    <b v="1"/>
  </r>
  <r>
    <s v="C"/>
    <s v="A"/>
    <n v="20150101"/>
    <n v="2015"/>
    <n v="52"/>
    <x v="7"/>
    <n v="180"/>
    <s v="COD"/>
    <x v="1"/>
    <s v="M"/>
    <s v="Import"/>
    <n v="0"/>
    <s v="W00"/>
    <x v="0"/>
    <n v="0"/>
    <s v="W00"/>
    <s v="World"/>
    <s v="H4"/>
    <s v="HS"/>
    <b v="1"/>
    <n v="310230"/>
    <s v="Fertilizers, mineral or chemical nitrogenous, ammonium nitrate, whether or not in aqueous solution"/>
    <s v="Ammonium Nitrate"/>
    <s v="Other N-fertilizers"/>
    <x v="1"/>
    <x v="2"/>
    <b v="1"/>
    <s v="C00"/>
    <s v="TOTAL CPC"/>
    <n v="0"/>
    <n v="0"/>
    <s v="TOTAL MOT"/>
    <n v="8"/>
    <s v="kg"/>
    <n v="28765856"/>
    <b v="0"/>
    <n v="8"/>
    <s v="kg"/>
    <n v="28765856"/>
    <b v="0"/>
    <n v="28765856"/>
    <b v="0"/>
    <n v="0"/>
    <b v="0"/>
    <s v="31776475.402"/>
    <n v="0"/>
    <s v="31776475.402"/>
    <n v="0"/>
    <b v="0"/>
    <b v="1"/>
  </r>
  <r>
    <s v="C"/>
    <s v="A"/>
    <n v="20150101"/>
    <n v="2015"/>
    <n v="52"/>
    <x v="7"/>
    <n v="180"/>
    <s v="COD"/>
    <x v="1"/>
    <s v="M"/>
    <s v="Import"/>
    <n v="156"/>
    <s v="CHN"/>
    <x v="1"/>
    <n v="0"/>
    <s v="W00"/>
    <s v="World"/>
    <s v="H4"/>
    <s v="HS"/>
    <b v="1"/>
    <n v="310230"/>
    <s v="Fertilizers, mineral or chemical nitrogenous, ammonium nitrate, whether or not in aqueous solution"/>
    <s v="Ammonium Nitrate"/>
    <s v="Other N-fertilizers"/>
    <x v="1"/>
    <x v="2"/>
    <b v="1"/>
    <s v="C00"/>
    <s v="TOTAL CPC"/>
    <n v="0"/>
    <n v="0"/>
    <s v="TOTAL MOT"/>
    <n v="8"/>
    <s v="kg"/>
    <n v="61800"/>
    <b v="0"/>
    <n v="8"/>
    <s v="kg"/>
    <n v="61800"/>
    <b v="0"/>
    <n v="61800"/>
    <b v="0"/>
    <n v="0"/>
    <b v="0"/>
    <s v="63214.319"/>
    <n v="0"/>
    <s v="63214.319"/>
    <n v="0"/>
    <b v="0"/>
    <b v="1"/>
  </r>
  <r>
    <s v="C"/>
    <s v="A"/>
    <n v="20150101"/>
    <n v="2015"/>
    <n v="52"/>
    <x v="7"/>
    <n v="180"/>
    <s v="COD"/>
    <x v="1"/>
    <s v="M"/>
    <s v="Import"/>
    <n v="251"/>
    <s v="FRA"/>
    <x v="3"/>
    <n v="0"/>
    <s v="W00"/>
    <s v="World"/>
    <s v="H4"/>
    <s v="HS"/>
    <b v="1"/>
    <n v="310230"/>
    <s v="Fertilizers, mineral or chemical nitrogenous, ammonium nitrate, whether or not in aqueous solution"/>
    <s v="Ammonium Nitrate"/>
    <s v="Other N-fertilizers"/>
    <x v="1"/>
    <x v="2"/>
    <b v="1"/>
    <s v="C00"/>
    <s v="TOTAL CPC"/>
    <n v="0"/>
    <n v="0"/>
    <s v="TOTAL MOT"/>
    <n v="8"/>
    <s v="kg"/>
    <n v="166025"/>
    <b v="0"/>
    <n v="8"/>
    <s v="kg"/>
    <n v="166025"/>
    <b v="0"/>
    <n v="166025"/>
    <b v="0"/>
    <n v="0"/>
    <b v="0"/>
    <s v="198080.338"/>
    <n v="0"/>
    <s v="198080.338"/>
    <n v="0"/>
    <b v="0"/>
    <b v="1"/>
  </r>
  <r>
    <s v="C"/>
    <s v="A"/>
    <n v="20150101"/>
    <n v="2015"/>
    <n v="52"/>
    <x v="7"/>
    <n v="180"/>
    <s v="COD"/>
    <x v="1"/>
    <s v="M"/>
    <s v="Import"/>
    <n v="643"/>
    <s v="RUS"/>
    <x v="9"/>
    <n v="0"/>
    <s v="W00"/>
    <s v="World"/>
    <s v="H4"/>
    <s v="HS"/>
    <b v="1"/>
    <n v="310230"/>
    <s v="Fertilizers, mineral or chemical nitrogenous, ammonium nitrate, whether or not in aqueous solution"/>
    <s v="Ammonium Nitrate"/>
    <s v="Other N-fertilizers"/>
    <x v="1"/>
    <x v="2"/>
    <b v="1"/>
    <s v="C00"/>
    <s v="TOTAL CPC"/>
    <n v="0"/>
    <n v="0"/>
    <s v="TOTAL MOT"/>
    <n v="8"/>
    <s v="kg"/>
    <n v="4911500"/>
    <b v="0"/>
    <n v="8"/>
    <s v="kg"/>
    <n v="4911500"/>
    <b v="0"/>
    <n v="4911500"/>
    <b v="0"/>
    <n v="0"/>
    <b v="0"/>
    <s v="6746842.906"/>
    <n v="0"/>
    <s v="6746842.906"/>
    <n v="0"/>
    <b v="0"/>
    <b v="1"/>
  </r>
  <r>
    <s v="C"/>
    <s v="A"/>
    <n v="20150101"/>
    <n v="2015"/>
    <n v="52"/>
    <x v="7"/>
    <n v="180"/>
    <s v="COD"/>
    <x v="1"/>
    <s v="M"/>
    <s v="Import"/>
    <n v="699"/>
    <s v="IND"/>
    <x v="11"/>
    <n v="0"/>
    <s v="W00"/>
    <s v="World"/>
    <s v="H4"/>
    <s v="HS"/>
    <b v="1"/>
    <n v="310230"/>
    <s v="Fertilizers, mineral or chemical nitrogenous, ammonium nitrate, whether or not in aqueous solution"/>
    <s v="Ammonium Nitrate"/>
    <s v="Other N-fertilizers"/>
    <x v="1"/>
    <x v="2"/>
    <b v="1"/>
    <s v="C00"/>
    <s v="TOTAL CPC"/>
    <n v="0"/>
    <n v="0"/>
    <s v="TOTAL MOT"/>
    <n v="8"/>
    <s v="kg"/>
    <n v="144612"/>
    <b v="0"/>
    <n v="8"/>
    <s v="kg"/>
    <n v="144612"/>
    <b v="0"/>
    <n v="144612"/>
    <b v="0"/>
    <n v="0"/>
    <b v="0"/>
    <s v="136633.718"/>
    <n v="0"/>
    <s v="136633.718"/>
    <n v="0"/>
    <b v="0"/>
    <b v="1"/>
  </r>
  <r>
    <s v="C"/>
    <s v="A"/>
    <n v="20150101"/>
    <n v="2015"/>
    <n v="52"/>
    <x v="7"/>
    <n v="180"/>
    <s v="COD"/>
    <x v="1"/>
    <s v="M"/>
    <s v="Import"/>
    <n v="710"/>
    <s v="ZAF"/>
    <x v="30"/>
    <n v="0"/>
    <s v="W00"/>
    <s v="World"/>
    <s v="H4"/>
    <s v="HS"/>
    <b v="1"/>
    <n v="310230"/>
    <s v="Fertilizers, mineral or chemical nitrogenous, ammonium nitrate, whether or not in aqueous solution"/>
    <s v="Ammonium Nitrate"/>
    <s v="Other N-fertilizers"/>
    <x v="1"/>
    <x v="2"/>
    <b v="1"/>
    <s v="C00"/>
    <s v="TOTAL CPC"/>
    <n v="0"/>
    <n v="0"/>
    <s v="TOTAL MOT"/>
    <n v="8"/>
    <s v="kg"/>
    <n v="20637539"/>
    <b v="0"/>
    <n v="8"/>
    <s v="kg"/>
    <n v="20637539"/>
    <b v="0"/>
    <n v="20637539"/>
    <b v="0"/>
    <n v="0"/>
    <b v="0"/>
    <s v="19198303.938"/>
    <n v="0"/>
    <s v="19198303.938"/>
    <n v="0"/>
    <b v="0"/>
    <b v="1"/>
  </r>
  <r>
    <s v="C"/>
    <s v="A"/>
    <n v="20150101"/>
    <n v="2015"/>
    <n v="52"/>
    <x v="7"/>
    <n v="180"/>
    <s v="COD"/>
    <x v="1"/>
    <s v="M"/>
    <s v="Import"/>
    <n v="752"/>
    <s v="SWE"/>
    <x v="13"/>
    <n v="0"/>
    <s v="W00"/>
    <s v="World"/>
    <s v="H4"/>
    <s v="HS"/>
    <b v="1"/>
    <n v="310230"/>
    <s v="Fertilizers, mineral or chemical nitrogenous, ammonium nitrate, whether or not in aqueous solution"/>
    <s v="Ammonium Nitrate"/>
    <s v="Other N-fertilizers"/>
    <x v="1"/>
    <x v="2"/>
    <b v="1"/>
    <s v="C00"/>
    <s v="TOTAL CPC"/>
    <n v="0"/>
    <n v="0"/>
    <s v="TOTAL MOT"/>
    <n v="8"/>
    <s v="kg"/>
    <n v="2085500"/>
    <b v="0"/>
    <n v="8"/>
    <s v="kg"/>
    <n v="2085500"/>
    <b v="0"/>
    <n v="2085500"/>
    <b v="0"/>
    <n v="0"/>
    <b v="0"/>
    <s v="4198221.296"/>
    <n v="0"/>
    <s v="4198221.296"/>
    <n v="0"/>
    <b v="0"/>
    <b v="1"/>
  </r>
  <r>
    <s v="C"/>
    <s v="A"/>
    <n v="20150101"/>
    <n v="2015"/>
    <n v="52"/>
    <x v="7"/>
    <n v="180"/>
    <s v="COD"/>
    <x v="1"/>
    <s v="M"/>
    <s v="Import"/>
    <n v="894"/>
    <s v="ZMB"/>
    <x v="39"/>
    <n v="0"/>
    <s v="W00"/>
    <s v="World"/>
    <s v="H4"/>
    <s v="HS"/>
    <b v="1"/>
    <n v="310230"/>
    <s v="Fertilizers, mineral or chemical nitrogenous, ammonium nitrate, whether or not in aqueous solution"/>
    <s v="Ammonium Nitrate"/>
    <s v="Other N-fertilizers"/>
    <x v="1"/>
    <x v="2"/>
    <b v="1"/>
    <s v="C00"/>
    <s v="TOTAL CPC"/>
    <n v="0"/>
    <n v="0"/>
    <s v="TOTAL MOT"/>
    <n v="8"/>
    <s v="kg"/>
    <n v="758880"/>
    <b v="0"/>
    <n v="8"/>
    <s v="kg"/>
    <n v="758880"/>
    <b v="0"/>
    <n v="758880"/>
    <b v="0"/>
    <n v="0"/>
    <b v="0"/>
    <s v="1235178.887"/>
    <n v="0"/>
    <s v="1235178.887"/>
    <n v="0"/>
    <b v="0"/>
    <b v="1"/>
  </r>
  <r>
    <s v="C"/>
    <s v="A"/>
    <n v="20150101"/>
    <n v="2015"/>
    <n v="52"/>
    <x v="7"/>
    <n v="562"/>
    <s v="NER"/>
    <x v="0"/>
    <s v="M"/>
    <s v="Import"/>
    <n v="0"/>
    <s v="W00"/>
    <x v="0"/>
    <n v="0"/>
    <s v="W00"/>
    <s v="World"/>
    <s v="H4"/>
    <s v="HS"/>
    <b v="1"/>
    <n v="310230"/>
    <s v="Fertilizers, mineral or chemical nitrogenous, ammonium nitrate, whether or not in aqueous solution"/>
    <s v="Ammonium Nitrate"/>
    <s v="Other N-fertilizers"/>
    <x v="1"/>
    <x v="2"/>
    <b v="1"/>
    <s v="C00"/>
    <s v="TOTAL CPC"/>
    <n v="0"/>
    <n v="0"/>
    <s v="TOTAL MOT"/>
    <n v="8"/>
    <s v="kg"/>
    <n v="91100"/>
    <b v="0"/>
    <n v="-1"/>
    <s v="N/A"/>
    <m/>
    <b v="0"/>
    <n v="91100"/>
    <b v="0"/>
    <m/>
    <b v="0"/>
    <n v="78314"/>
    <m/>
    <n v="78314"/>
    <n v="0"/>
    <b v="1"/>
    <b v="0"/>
  </r>
  <r>
    <s v="C"/>
    <s v="A"/>
    <n v="20150101"/>
    <n v="2015"/>
    <n v="52"/>
    <x v="7"/>
    <n v="562"/>
    <s v="NER"/>
    <x v="0"/>
    <s v="M"/>
    <s v="Import"/>
    <n v="251"/>
    <s v="FRA"/>
    <x v="3"/>
    <n v="0"/>
    <s v="W00"/>
    <s v="World"/>
    <s v="H4"/>
    <s v="HS"/>
    <b v="1"/>
    <n v="310230"/>
    <s v="Fertilizers, mineral or chemical nitrogenous, ammonium nitrate, whether or not in aqueous solution"/>
    <s v="Ammonium Nitrate"/>
    <s v="Other N-fertilizers"/>
    <x v="1"/>
    <x v="2"/>
    <b v="1"/>
    <s v="C00"/>
    <s v="TOTAL CPC"/>
    <n v="0"/>
    <n v="0"/>
    <s v="TOTAL MOT"/>
    <n v="8"/>
    <s v="kg"/>
    <n v="57200"/>
    <b v="0"/>
    <n v="-1"/>
    <s v="N/A"/>
    <m/>
    <b v="0"/>
    <n v="57200"/>
    <b v="0"/>
    <m/>
    <b v="0"/>
    <n v="49711"/>
    <m/>
    <n v="49711"/>
    <n v="0"/>
    <b v="1"/>
    <b v="0"/>
  </r>
  <r>
    <s v="C"/>
    <s v="A"/>
    <n v="20150101"/>
    <n v="2015"/>
    <n v="52"/>
    <x v="7"/>
    <n v="562"/>
    <s v="NER"/>
    <x v="0"/>
    <s v="M"/>
    <s v="Import"/>
    <n v="566"/>
    <s v="NGA"/>
    <x v="8"/>
    <n v="0"/>
    <s v="W00"/>
    <s v="World"/>
    <s v="H4"/>
    <s v="HS"/>
    <b v="1"/>
    <n v="310230"/>
    <s v="Fertilizers, mineral or chemical nitrogenous, ammonium nitrate, whether or not in aqueous solution"/>
    <s v="Ammonium Nitrate"/>
    <s v="Other N-fertilizers"/>
    <x v="1"/>
    <x v="2"/>
    <b v="1"/>
    <s v="C00"/>
    <s v="TOTAL CPC"/>
    <n v="0"/>
    <n v="0"/>
    <s v="TOTAL MOT"/>
    <n v="8"/>
    <s v="kg"/>
    <n v="5000"/>
    <b v="0"/>
    <n v="-1"/>
    <s v="N/A"/>
    <m/>
    <b v="0"/>
    <n v="5000"/>
    <b v="0"/>
    <m/>
    <b v="0"/>
    <n v="1265"/>
    <m/>
    <n v="1265"/>
    <n v="0"/>
    <b v="1"/>
    <b v="0"/>
  </r>
  <r>
    <s v="C"/>
    <s v="A"/>
    <n v="20150101"/>
    <n v="2015"/>
    <n v="52"/>
    <x v="7"/>
    <n v="562"/>
    <s v="NER"/>
    <x v="0"/>
    <s v="M"/>
    <s v="Import"/>
    <n v="710"/>
    <s v="ZAF"/>
    <x v="30"/>
    <n v="0"/>
    <s v="W00"/>
    <s v="World"/>
    <s v="H4"/>
    <s v="HS"/>
    <b v="1"/>
    <n v="310230"/>
    <s v="Fertilizers, mineral or chemical nitrogenous, ammonium nitrate, whether or not in aqueous solution"/>
    <s v="Ammonium Nitrate"/>
    <s v="Other N-fertilizers"/>
    <x v="1"/>
    <x v="2"/>
    <b v="1"/>
    <s v="C00"/>
    <s v="TOTAL CPC"/>
    <n v="0"/>
    <n v="0"/>
    <s v="TOTAL MOT"/>
    <n v="8"/>
    <s v="kg"/>
    <n v="18900"/>
    <b v="0"/>
    <n v="-1"/>
    <s v="N/A"/>
    <m/>
    <b v="0"/>
    <n v="18900"/>
    <b v="0"/>
    <m/>
    <b v="0"/>
    <n v="12367"/>
    <m/>
    <n v="12367"/>
    <n v="0"/>
    <b v="1"/>
    <b v="0"/>
  </r>
  <r>
    <s v="C"/>
    <s v="A"/>
    <n v="20150101"/>
    <n v="2015"/>
    <n v="52"/>
    <x v="7"/>
    <n v="562"/>
    <s v="NER"/>
    <x v="0"/>
    <s v="M"/>
    <s v="Import"/>
    <n v="854"/>
    <s v="BFA"/>
    <x v="16"/>
    <n v="0"/>
    <s v="W00"/>
    <s v="World"/>
    <s v="H4"/>
    <s v="HS"/>
    <b v="1"/>
    <n v="310230"/>
    <s v="Fertilizers, mineral or chemical nitrogenous, ammonium nitrate, whether or not in aqueous solution"/>
    <s v="Ammonium Nitrate"/>
    <s v="Other N-fertilizers"/>
    <x v="1"/>
    <x v="2"/>
    <b v="1"/>
    <s v="C00"/>
    <s v="TOTAL CPC"/>
    <n v="0"/>
    <n v="0"/>
    <s v="TOTAL MOT"/>
    <n v="8"/>
    <s v="kg"/>
    <n v="10000"/>
    <b v="0"/>
    <n v="-1"/>
    <s v="N/A"/>
    <m/>
    <b v="0"/>
    <n v="10000"/>
    <b v="0"/>
    <m/>
    <b v="0"/>
    <n v="14971"/>
    <m/>
    <n v="14971"/>
    <n v="0"/>
    <b v="1"/>
    <b v="0"/>
  </r>
  <r>
    <s v="C"/>
    <s v="A"/>
    <n v="20150101"/>
    <n v="2015"/>
    <n v="52"/>
    <x v="7"/>
    <n v="180"/>
    <s v="COD"/>
    <x v="1"/>
    <s v="M"/>
    <s v="Import"/>
    <n v="0"/>
    <s v="W00"/>
    <x v="0"/>
    <n v="0"/>
    <s v="W00"/>
    <s v="World"/>
    <s v="H4"/>
    <s v="HS"/>
    <b v="1"/>
    <n v="310240"/>
    <s v="Fertilizers, mineral or chemical ammonium nitrate with calcium carbonate or other inorganic non-fertilizing substances, mixtures thereof"/>
    <s v="Other N "/>
    <s v="Other N-fertilizers"/>
    <x v="1"/>
    <x v="2"/>
    <b v="1"/>
    <s v="C00"/>
    <s v="TOTAL CPC"/>
    <n v="0"/>
    <n v="0"/>
    <s v="TOTAL MOT"/>
    <n v="8"/>
    <s v="kg"/>
    <n v="6122"/>
    <b v="0"/>
    <n v="8"/>
    <s v="kg"/>
    <n v="6122"/>
    <b v="0"/>
    <n v="6122"/>
    <b v="0"/>
    <n v="0"/>
    <b v="0"/>
    <s v="16578.977"/>
    <n v="0"/>
    <s v="16578.977"/>
    <n v="0"/>
    <b v="0"/>
    <b v="1"/>
  </r>
  <r>
    <s v="C"/>
    <s v="A"/>
    <n v="20150101"/>
    <n v="2015"/>
    <n v="52"/>
    <x v="7"/>
    <n v="180"/>
    <s v="COD"/>
    <x v="1"/>
    <s v="M"/>
    <s v="Import"/>
    <n v="710"/>
    <s v="ZAF"/>
    <x v="30"/>
    <n v="0"/>
    <s v="W00"/>
    <s v="World"/>
    <s v="H4"/>
    <s v="HS"/>
    <b v="1"/>
    <n v="310240"/>
    <s v="Fertilizers, mineral or chemical ammonium nitrate with calcium carbonate or other inorganic non-fertilizing substances, mixtures thereof"/>
    <s v="Other N "/>
    <s v="Other N-fertilizers"/>
    <x v="1"/>
    <x v="2"/>
    <b v="1"/>
    <s v="C00"/>
    <s v="TOTAL CPC"/>
    <n v="0"/>
    <n v="0"/>
    <s v="TOTAL MOT"/>
    <n v="8"/>
    <s v="kg"/>
    <n v="6122"/>
    <b v="0"/>
    <n v="8"/>
    <s v="kg"/>
    <n v="6122"/>
    <b v="0"/>
    <n v="6122"/>
    <b v="0"/>
    <n v="0"/>
    <b v="0"/>
    <s v="16578.977"/>
    <n v="0"/>
    <s v="16578.977"/>
    <n v="0"/>
    <b v="0"/>
    <b v="1"/>
  </r>
  <r>
    <s v="C"/>
    <s v="A"/>
    <n v="20150101"/>
    <n v="2015"/>
    <n v="52"/>
    <x v="7"/>
    <n v="180"/>
    <s v="COD"/>
    <x v="1"/>
    <s v="M"/>
    <s v="Import"/>
    <n v="0"/>
    <s v="W00"/>
    <x v="0"/>
    <n v="0"/>
    <s v="W00"/>
    <s v="World"/>
    <s v="H4"/>
    <s v="HS"/>
    <b v="1"/>
    <n v="310250"/>
    <s v="Fertilizers, mineral or chemical nitrogenous, sodium nitrate"/>
    <s v="Other N "/>
    <s v="Other N-fertilizers"/>
    <x v="1"/>
    <x v="2"/>
    <b v="1"/>
    <s v="C00"/>
    <s v="TOTAL CPC"/>
    <n v="0"/>
    <n v="0"/>
    <s v="TOTAL MOT"/>
    <n v="8"/>
    <s v="kg"/>
    <n v="7000"/>
    <b v="0"/>
    <n v="8"/>
    <s v="kg"/>
    <n v="7000"/>
    <b v="0"/>
    <n v="7000"/>
    <b v="0"/>
    <n v="0"/>
    <b v="0"/>
    <s v="25471.756"/>
    <n v="0"/>
    <s v="25471.756"/>
    <n v="0"/>
    <b v="0"/>
    <b v="1"/>
  </r>
  <r>
    <s v="C"/>
    <s v="A"/>
    <n v="20150101"/>
    <n v="2015"/>
    <n v="52"/>
    <x v="7"/>
    <n v="180"/>
    <s v="COD"/>
    <x v="1"/>
    <s v="M"/>
    <s v="Import"/>
    <n v="156"/>
    <s v="CHN"/>
    <x v="1"/>
    <n v="0"/>
    <s v="W00"/>
    <s v="World"/>
    <s v="H4"/>
    <s v="HS"/>
    <b v="1"/>
    <n v="310250"/>
    <s v="Fertilizers, mineral or chemical nitrogenous, sodium nitrate"/>
    <s v="Other N "/>
    <s v="Other N-fertilizers"/>
    <x v="1"/>
    <x v="2"/>
    <b v="1"/>
    <s v="C00"/>
    <s v="TOTAL CPC"/>
    <n v="0"/>
    <n v="0"/>
    <s v="TOTAL MOT"/>
    <n v="8"/>
    <s v="kg"/>
    <n v="7000"/>
    <b v="0"/>
    <n v="8"/>
    <s v="kg"/>
    <n v="7000"/>
    <b v="0"/>
    <n v="7000"/>
    <b v="0"/>
    <n v="0"/>
    <b v="0"/>
    <s v="25471.756"/>
    <n v="0"/>
    <s v="25471.756"/>
    <n v="0"/>
    <b v="0"/>
    <b v="1"/>
  </r>
  <r>
    <s v="C"/>
    <s v="A"/>
    <n v="20150101"/>
    <n v="2015"/>
    <n v="52"/>
    <x v="7"/>
    <n v="180"/>
    <s v="COD"/>
    <x v="1"/>
    <s v="M"/>
    <s v="Import"/>
    <n v="0"/>
    <s v="W00"/>
    <x v="0"/>
    <n v="0"/>
    <s v="W00"/>
    <s v="World"/>
    <s v="H4"/>
    <s v="HS"/>
    <b v="1"/>
    <n v="310260"/>
    <s v="Fertilizers, mineral or chemical nitrogenous, double salts and mixtures of calcium nitrate and ammonium nitrate"/>
    <s v="Other N "/>
    <s v="Other N-fertilizers"/>
    <x v="1"/>
    <x v="2"/>
    <b v="1"/>
    <s v="C00"/>
    <s v="TOTAL CPC"/>
    <n v="0"/>
    <n v="0"/>
    <s v="TOTAL MOT"/>
    <n v="8"/>
    <s v="kg"/>
    <n v="234950"/>
    <b v="0"/>
    <n v="8"/>
    <s v="kg"/>
    <n v="234950"/>
    <b v="0"/>
    <n v="234950"/>
    <b v="0"/>
    <n v="0"/>
    <b v="0"/>
    <s v="227769.384"/>
    <n v="0"/>
    <s v="227769.384"/>
    <n v="0"/>
    <b v="0"/>
    <b v="1"/>
  </r>
  <r>
    <s v="C"/>
    <s v="A"/>
    <n v="20150101"/>
    <n v="2015"/>
    <n v="52"/>
    <x v="7"/>
    <n v="180"/>
    <s v="COD"/>
    <x v="1"/>
    <s v="M"/>
    <s v="Import"/>
    <n v="710"/>
    <s v="ZAF"/>
    <x v="30"/>
    <n v="0"/>
    <s v="W00"/>
    <s v="World"/>
    <s v="H4"/>
    <s v="HS"/>
    <b v="1"/>
    <n v="310260"/>
    <s v="Fertilizers, mineral or chemical nitrogenous, double salts and mixtures of calcium nitrate and ammonium nitrate"/>
    <s v="Other N "/>
    <s v="Other N-fertilizers"/>
    <x v="1"/>
    <x v="2"/>
    <b v="1"/>
    <s v="C00"/>
    <s v="TOTAL CPC"/>
    <n v="0"/>
    <n v="0"/>
    <s v="TOTAL MOT"/>
    <n v="8"/>
    <s v="kg"/>
    <n v="234950"/>
    <b v="0"/>
    <n v="8"/>
    <s v="kg"/>
    <n v="234950"/>
    <b v="0"/>
    <n v="234950"/>
    <b v="0"/>
    <n v="0"/>
    <b v="0"/>
    <s v="227769.384"/>
    <n v="0"/>
    <s v="227769.384"/>
    <n v="0"/>
    <b v="0"/>
    <b v="1"/>
  </r>
  <r>
    <s v="C"/>
    <s v="A"/>
    <n v="20150101"/>
    <n v="2015"/>
    <n v="52"/>
    <x v="7"/>
    <n v="180"/>
    <s v="COD"/>
    <x v="1"/>
    <s v="M"/>
    <s v="Import"/>
    <n v="0"/>
    <s v="W00"/>
    <x v="0"/>
    <n v="0"/>
    <s v="W00"/>
    <s v="World"/>
    <s v="H4"/>
    <s v="HS"/>
    <b v="1"/>
    <n v="310280"/>
    <s v="Fertilizers, mineral or chemical nitrogenous, mixtures of urea and ammonium nitrate in aqueous or ammoniacal solution"/>
    <s v="Urea/Ammonium Nitrate"/>
    <s v="Other N-fertilizers"/>
    <x v="1"/>
    <x v="2"/>
    <b v="1"/>
    <s v="C00"/>
    <s v="TOTAL CPC"/>
    <n v="0"/>
    <n v="0"/>
    <s v="TOTAL MOT"/>
    <n v="8"/>
    <s v="kg"/>
    <n v="34000"/>
    <b v="0"/>
    <n v="8"/>
    <s v="kg"/>
    <n v="34000"/>
    <b v="0"/>
    <n v="34000"/>
    <b v="0"/>
    <n v="0"/>
    <b v="0"/>
    <s v="33074.62"/>
    <n v="0"/>
    <s v="33074.62"/>
    <n v="0"/>
    <b v="0"/>
    <b v="1"/>
  </r>
  <r>
    <s v="C"/>
    <s v="A"/>
    <n v="20150101"/>
    <n v="2015"/>
    <n v="52"/>
    <x v="7"/>
    <n v="180"/>
    <s v="COD"/>
    <x v="1"/>
    <s v="M"/>
    <s v="Import"/>
    <n v="894"/>
    <s v="ZMB"/>
    <x v="39"/>
    <n v="0"/>
    <s v="W00"/>
    <s v="World"/>
    <s v="H4"/>
    <s v="HS"/>
    <b v="1"/>
    <n v="310280"/>
    <s v="Fertilizers, mineral or chemical nitrogenous, mixtures of urea and ammonium nitrate in aqueous or ammoniacal solution"/>
    <s v="Urea/Ammonium Nitrate"/>
    <s v="Other N-fertilizers"/>
    <x v="1"/>
    <x v="2"/>
    <b v="1"/>
    <s v="C00"/>
    <s v="TOTAL CPC"/>
    <n v="0"/>
    <n v="0"/>
    <s v="TOTAL MOT"/>
    <n v="8"/>
    <s v="kg"/>
    <n v="34000"/>
    <b v="0"/>
    <n v="8"/>
    <s v="kg"/>
    <n v="34000"/>
    <b v="0"/>
    <n v="34000"/>
    <b v="0"/>
    <n v="0"/>
    <b v="0"/>
    <s v="33074.62"/>
    <n v="0"/>
    <s v="33074.62"/>
    <n v="0"/>
    <b v="0"/>
    <b v="1"/>
  </r>
  <r>
    <s v="C"/>
    <s v="A"/>
    <n v="20150101"/>
    <n v="2015"/>
    <n v="52"/>
    <x v="7"/>
    <n v="562"/>
    <s v="NER"/>
    <x v="0"/>
    <s v="M"/>
    <s v="Import"/>
    <n v="0"/>
    <s v="W00"/>
    <x v="0"/>
    <n v="0"/>
    <s v="W00"/>
    <s v="World"/>
    <s v="H4"/>
    <s v="HS"/>
    <b v="1"/>
    <n v="310280"/>
    <s v="Fertilizers, mineral or chemical nitrogenous, mixtures of urea and ammonium nitrate in aqueous or ammoniacal solution"/>
    <s v="Urea/Ammonium Nitrate"/>
    <s v="Other N-fertilizers"/>
    <x v="1"/>
    <x v="2"/>
    <b v="1"/>
    <s v="C00"/>
    <s v="TOTAL CPC"/>
    <n v="0"/>
    <n v="0"/>
    <s v="TOTAL MOT"/>
    <n v="8"/>
    <s v="kg"/>
    <n v="200"/>
    <b v="0"/>
    <n v="-1"/>
    <s v="N/A"/>
    <m/>
    <b v="0"/>
    <n v="200"/>
    <b v="0"/>
    <m/>
    <b v="0"/>
    <n v="1070"/>
    <m/>
    <n v="1070"/>
    <n v="0"/>
    <b v="1"/>
    <b v="0"/>
  </r>
  <r>
    <s v="C"/>
    <s v="A"/>
    <n v="20150101"/>
    <n v="2015"/>
    <n v="52"/>
    <x v="7"/>
    <n v="562"/>
    <s v="NER"/>
    <x v="0"/>
    <s v="M"/>
    <s v="Import"/>
    <n v="288"/>
    <s v="GHA"/>
    <x v="5"/>
    <n v="0"/>
    <s v="W00"/>
    <s v="World"/>
    <s v="H4"/>
    <s v="HS"/>
    <b v="1"/>
    <n v="310280"/>
    <s v="Fertilizers, mineral or chemical nitrogenous, mixtures of urea and ammonium nitrate in aqueous or ammoniacal solution"/>
    <s v="Urea/Ammonium Nitrate"/>
    <s v="Other N-fertilizers"/>
    <x v="1"/>
    <x v="2"/>
    <b v="1"/>
    <s v="C00"/>
    <s v="TOTAL CPC"/>
    <n v="0"/>
    <n v="0"/>
    <s v="TOTAL MOT"/>
    <n v="8"/>
    <s v="kg"/>
    <n v="200"/>
    <b v="0"/>
    <n v="-1"/>
    <s v="N/A"/>
    <m/>
    <b v="0"/>
    <n v="200"/>
    <b v="0"/>
    <m/>
    <b v="0"/>
    <n v="1070"/>
    <m/>
    <n v="1070"/>
    <n v="0"/>
    <b v="1"/>
    <b v="0"/>
  </r>
  <r>
    <s v="C"/>
    <s v="A"/>
    <n v="20150101"/>
    <n v="2015"/>
    <n v="52"/>
    <x v="7"/>
    <n v="180"/>
    <s v="COD"/>
    <x v="1"/>
    <s v="M"/>
    <s v="Import"/>
    <n v="0"/>
    <s v="W00"/>
    <x v="0"/>
    <n v="0"/>
    <s v="W00"/>
    <s v="World"/>
    <s v="H4"/>
    <s v="HS"/>
    <b v="1"/>
    <n v="310290"/>
    <s v="Fertilizers, mineral or chemical nitrogenous, other kinds including mixtures not specified in the foregoing subheadings"/>
    <s v="Other N "/>
    <s v="Other N-fertilizers"/>
    <x v="1"/>
    <x v="2"/>
    <b v="1"/>
    <s v="C00"/>
    <s v="TOTAL CPC"/>
    <n v="0"/>
    <n v="0"/>
    <s v="TOTAL MOT"/>
    <n v="8"/>
    <s v="kg"/>
    <n v="73635"/>
    <b v="0"/>
    <n v="8"/>
    <s v="kg"/>
    <n v="73635"/>
    <b v="0"/>
    <n v="73635"/>
    <b v="0"/>
    <n v="0"/>
    <b v="0"/>
    <s v="104305.819"/>
    <n v="0"/>
    <s v="104305.819"/>
    <n v="0"/>
    <b v="0"/>
    <b v="1"/>
  </r>
  <r>
    <s v="C"/>
    <s v="A"/>
    <n v="20150101"/>
    <n v="2015"/>
    <n v="52"/>
    <x v="7"/>
    <n v="180"/>
    <s v="COD"/>
    <x v="1"/>
    <s v="M"/>
    <s v="Import"/>
    <n v="710"/>
    <s v="ZAF"/>
    <x v="30"/>
    <n v="0"/>
    <s v="W00"/>
    <s v="World"/>
    <s v="H4"/>
    <s v="HS"/>
    <b v="1"/>
    <n v="310290"/>
    <s v="Fertilizers, mineral or chemical nitrogenous, other kinds including mixtures not specified in the foregoing subheadings"/>
    <s v="Other N "/>
    <s v="Other N-fertilizers"/>
    <x v="1"/>
    <x v="2"/>
    <b v="1"/>
    <s v="C00"/>
    <s v="TOTAL CPC"/>
    <n v="0"/>
    <n v="0"/>
    <s v="TOTAL MOT"/>
    <n v="8"/>
    <s v="kg"/>
    <n v="49800"/>
    <b v="0"/>
    <n v="8"/>
    <s v="kg"/>
    <n v="49800"/>
    <b v="0"/>
    <n v="49800"/>
    <b v="0"/>
    <n v="0"/>
    <b v="0"/>
    <s v="32894.221"/>
    <n v="0"/>
    <s v="32894.221"/>
    <n v="0"/>
    <b v="0"/>
    <b v="1"/>
  </r>
  <r>
    <s v="C"/>
    <s v="A"/>
    <n v="20150101"/>
    <n v="2015"/>
    <n v="52"/>
    <x v="7"/>
    <n v="180"/>
    <s v="COD"/>
    <x v="1"/>
    <s v="M"/>
    <s v="Import"/>
    <n v="800"/>
    <s v="UGA"/>
    <x v="34"/>
    <n v="0"/>
    <s v="W00"/>
    <s v="World"/>
    <s v="H4"/>
    <s v="HS"/>
    <b v="1"/>
    <n v="310290"/>
    <s v="Fertilizers, mineral or chemical nitrogenous, other kinds including mixtures not specified in the foregoing subheadings"/>
    <s v="Other N "/>
    <s v="Other N-fertilizers"/>
    <x v="1"/>
    <x v="2"/>
    <b v="1"/>
    <s v="C00"/>
    <s v="TOTAL CPC"/>
    <n v="0"/>
    <n v="0"/>
    <s v="TOTAL MOT"/>
    <n v="8"/>
    <s v="kg"/>
    <n v="21500"/>
    <b v="0"/>
    <n v="8"/>
    <s v="kg"/>
    <n v="21500"/>
    <b v="0"/>
    <n v="21500"/>
    <b v="0"/>
    <n v="0"/>
    <b v="0"/>
    <s v="6682.133"/>
    <n v="0"/>
    <s v="6682.133"/>
    <n v="0"/>
    <b v="0"/>
    <b v="1"/>
  </r>
  <r>
    <s v="C"/>
    <s v="A"/>
    <n v="20150101"/>
    <n v="2015"/>
    <n v="52"/>
    <x v="7"/>
    <n v="180"/>
    <s v="COD"/>
    <x v="1"/>
    <s v="M"/>
    <s v="Import"/>
    <n v="894"/>
    <s v="ZMB"/>
    <x v="39"/>
    <n v="0"/>
    <s v="W00"/>
    <s v="World"/>
    <s v="H4"/>
    <s v="HS"/>
    <b v="1"/>
    <n v="310290"/>
    <s v="Fertilizers, mineral or chemical nitrogenous, other kinds including mixtures not specified in the foregoing subheadings"/>
    <s v="Other N "/>
    <s v="Other N-fertilizers"/>
    <x v="1"/>
    <x v="2"/>
    <b v="1"/>
    <s v="C00"/>
    <s v="TOTAL CPC"/>
    <n v="0"/>
    <n v="0"/>
    <s v="TOTAL MOT"/>
    <n v="8"/>
    <s v="kg"/>
    <n v="2335"/>
    <b v="0"/>
    <n v="8"/>
    <s v="kg"/>
    <n v="2335"/>
    <b v="0"/>
    <n v="2335"/>
    <b v="0"/>
    <n v="0"/>
    <b v="0"/>
    <s v="64729.465"/>
    <n v="0"/>
    <s v="64729.465"/>
    <n v="0"/>
    <b v="0"/>
    <b v="1"/>
  </r>
  <r>
    <s v="C"/>
    <s v="A"/>
    <n v="20150101"/>
    <n v="2015"/>
    <n v="52"/>
    <x v="7"/>
    <n v="562"/>
    <s v="NER"/>
    <x v="0"/>
    <s v="M"/>
    <s v="Import"/>
    <n v="0"/>
    <s v="W00"/>
    <x v="0"/>
    <n v="0"/>
    <s v="W00"/>
    <s v="World"/>
    <s v="H4"/>
    <s v="HS"/>
    <b v="1"/>
    <n v="310290"/>
    <s v="Fertilizers, mineral or chemical nitrogenous, other kinds including mixtures not specified in the foregoing subheadings"/>
    <s v="Other N "/>
    <s v="Other N-fertilizers"/>
    <x v="1"/>
    <x v="2"/>
    <b v="1"/>
    <s v="C00"/>
    <s v="TOTAL CPC"/>
    <n v="0"/>
    <n v="0"/>
    <s v="TOTAL MOT"/>
    <n v="8"/>
    <s v="kg"/>
    <n v="200"/>
    <b v="0"/>
    <n v="-1"/>
    <s v="N/A"/>
    <m/>
    <b v="0"/>
    <n v="200"/>
    <b v="0"/>
    <m/>
    <b v="0"/>
    <n v="267"/>
    <m/>
    <n v="267"/>
    <n v="0"/>
    <b v="1"/>
    <b v="0"/>
  </r>
  <r>
    <s v="C"/>
    <s v="A"/>
    <n v="20150101"/>
    <n v="2015"/>
    <n v="52"/>
    <x v="7"/>
    <n v="562"/>
    <s v="NER"/>
    <x v="0"/>
    <s v="M"/>
    <s v="Import"/>
    <n v="288"/>
    <s v="GHA"/>
    <x v="5"/>
    <n v="0"/>
    <s v="W00"/>
    <s v="World"/>
    <s v="H4"/>
    <s v="HS"/>
    <b v="1"/>
    <n v="310290"/>
    <s v="Fertilizers, mineral or chemical nitrogenous, other kinds including mixtures not specified in the foregoing subheadings"/>
    <s v="Other N "/>
    <s v="Other N-fertilizers"/>
    <x v="1"/>
    <x v="2"/>
    <b v="1"/>
    <s v="C00"/>
    <s v="TOTAL CPC"/>
    <n v="0"/>
    <n v="0"/>
    <s v="TOTAL MOT"/>
    <n v="8"/>
    <s v="kg"/>
    <n v="200"/>
    <b v="0"/>
    <n v="-1"/>
    <s v="N/A"/>
    <m/>
    <b v="0"/>
    <n v="200"/>
    <b v="0"/>
    <m/>
    <b v="0"/>
    <n v="267"/>
    <m/>
    <n v="267"/>
    <n v="0"/>
    <b v="1"/>
    <b v="0"/>
  </r>
  <r>
    <s v="C"/>
    <s v="A"/>
    <n v="20150101"/>
    <n v="2015"/>
    <n v="52"/>
    <x v="7"/>
    <n v="180"/>
    <s v="COD"/>
    <x v="1"/>
    <s v="M"/>
    <s v="Import"/>
    <n v="0"/>
    <s v="W00"/>
    <x v="0"/>
    <n v="0"/>
    <s v="W00"/>
    <s v="World"/>
    <s v="H4"/>
    <s v="HS"/>
    <b v="1"/>
    <n v="3103"/>
    <s v="Fertilizers mineral or chemical, phosphatic"/>
    <s v="P"/>
    <s v="P-fertilizers"/>
    <x v="3"/>
    <x v="1"/>
    <b v="0"/>
    <s v="C00"/>
    <s v="TOTAL CPC"/>
    <n v="0"/>
    <n v="0"/>
    <s v="TOTAL MOT"/>
    <n v="8"/>
    <s v="kg"/>
    <n v="2000"/>
    <b v="0"/>
    <n v="8"/>
    <s v="kg"/>
    <n v="2000"/>
    <b v="0"/>
    <n v="2000"/>
    <b v="0"/>
    <n v="0"/>
    <b v="0"/>
    <s v="12861.614"/>
    <n v="0"/>
    <s v="12861.614"/>
    <n v="0"/>
    <b v="0"/>
    <b v="1"/>
  </r>
  <r>
    <s v="C"/>
    <s v="A"/>
    <n v="20150101"/>
    <n v="2015"/>
    <n v="52"/>
    <x v="7"/>
    <n v="180"/>
    <s v="COD"/>
    <x v="1"/>
    <s v="M"/>
    <s v="Import"/>
    <n v="710"/>
    <s v="ZAF"/>
    <x v="30"/>
    <n v="0"/>
    <s v="W00"/>
    <s v="World"/>
    <s v="H4"/>
    <s v="HS"/>
    <b v="1"/>
    <n v="3103"/>
    <s v="Fertilizers mineral or chemical, phosphatic"/>
    <s v="P"/>
    <s v="P-fertilizers"/>
    <x v="3"/>
    <x v="1"/>
    <b v="0"/>
    <s v="C00"/>
    <s v="TOTAL CPC"/>
    <n v="0"/>
    <n v="0"/>
    <s v="TOTAL MOT"/>
    <n v="8"/>
    <s v="kg"/>
    <n v="2000"/>
    <b v="0"/>
    <n v="8"/>
    <s v="kg"/>
    <n v="2000"/>
    <b v="0"/>
    <n v="2000"/>
    <b v="0"/>
    <n v="0"/>
    <b v="0"/>
    <s v="12861.614"/>
    <n v="0"/>
    <s v="12861.614"/>
    <n v="0"/>
    <b v="0"/>
    <b v="1"/>
  </r>
  <r>
    <s v="C"/>
    <s v="A"/>
    <n v="20150101"/>
    <n v="2015"/>
    <n v="52"/>
    <x v="7"/>
    <n v="180"/>
    <s v="COD"/>
    <x v="1"/>
    <s v="M"/>
    <s v="Import"/>
    <n v="0"/>
    <s v="W00"/>
    <x v="0"/>
    <n v="0"/>
    <s v="W00"/>
    <s v="World"/>
    <s v="H4"/>
    <s v="HS"/>
    <b v="1"/>
    <n v="310390"/>
    <s v="Fertilizers, mineral or chemical phosphatic, n.e.c. in heading no. 3103"/>
    <s v="Other P"/>
    <s v="P-fertilizers"/>
    <x v="3"/>
    <x v="2"/>
    <b v="1"/>
    <s v="C00"/>
    <s v="TOTAL CPC"/>
    <n v="0"/>
    <n v="0"/>
    <s v="TOTAL MOT"/>
    <n v="8"/>
    <s v="kg"/>
    <n v="2000"/>
    <b v="0"/>
    <n v="8"/>
    <s v="kg"/>
    <n v="2000"/>
    <b v="0"/>
    <n v="2000"/>
    <b v="0"/>
    <n v="0"/>
    <b v="0"/>
    <s v="12861.614"/>
    <n v="0"/>
    <s v="12861.614"/>
    <n v="0"/>
    <b v="0"/>
    <b v="1"/>
  </r>
  <r>
    <s v="C"/>
    <s v="A"/>
    <n v="20150101"/>
    <n v="2015"/>
    <n v="52"/>
    <x v="7"/>
    <n v="180"/>
    <s v="COD"/>
    <x v="1"/>
    <s v="M"/>
    <s v="Import"/>
    <n v="710"/>
    <s v="ZAF"/>
    <x v="30"/>
    <n v="0"/>
    <s v="W00"/>
    <s v="World"/>
    <s v="H4"/>
    <s v="HS"/>
    <b v="1"/>
    <n v="310390"/>
    <s v="Fertilizers, mineral or chemical phosphatic, n.e.c. in heading no. 3103"/>
    <s v="Other P"/>
    <s v="P-fertilizers"/>
    <x v="3"/>
    <x v="2"/>
    <b v="1"/>
    <s v="C00"/>
    <s v="TOTAL CPC"/>
    <n v="0"/>
    <n v="0"/>
    <s v="TOTAL MOT"/>
    <n v="8"/>
    <s v="kg"/>
    <n v="2000"/>
    <b v="0"/>
    <n v="8"/>
    <s v="kg"/>
    <n v="2000"/>
    <b v="0"/>
    <n v="2000"/>
    <b v="0"/>
    <n v="0"/>
    <b v="0"/>
    <s v="12861.614"/>
    <n v="0"/>
    <s v="12861.614"/>
    <n v="0"/>
    <b v="0"/>
    <b v="1"/>
  </r>
  <r>
    <s v="C"/>
    <s v="A"/>
    <n v="20150101"/>
    <n v="2015"/>
    <n v="52"/>
    <x v="7"/>
    <n v="180"/>
    <s v="COD"/>
    <x v="1"/>
    <s v="M"/>
    <s v="Import"/>
    <n v="0"/>
    <s v="W00"/>
    <x v="0"/>
    <n v="0"/>
    <s v="W00"/>
    <s v="World"/>
    <s v="H4"/>
    <s v="HS"/>
    <b v="1"/>
    <n v="3104"/>
    <s v="Fertilizers mineral or chemical, potassic"/>
    <s v="K"/>
    <s v="K-fertilizers"/>
    <x v="5"/>
    <x v="1"/>
    <b v="0"/>
    <s v="C00"/>
    <s v="TOTAL CPC"/>
    <n v="0"/>
    <n v="0"/>
    <s v="TOTAL MOT"/>
    <n v="8"/>
    <s v="kg"/>
    <n v="2439736"/>
    <b v="0"/>
    <n v="8"/>
    <s v="kg"/>
    <n v="2439736"/>
    <b v="0"/>
    <n v="2439736"/>
    <b v="0"/>
    <n v="0"/>
    <b v="0"/>
    <s v="1495699.308"/>
    <n v="0"/>
    <s v="1495699.308"/>
    <n v="0"/>
    <b v="0"/>
    <b v="1"/>
  </r>
  <r>
    <s v="C"/>
    <s v="A"/>
    <n v="20150101"/>
    <n v="2015"/>
    <n v="52"/>
    <x v="7"/>
    <n v="180"/>
    <s v="COD"/>
    <x v="1"/>
    <s v="M"/>
    <s v="Import"/>
    <n v="56"/>
    <s v="BEL"/>
    <x v="18"/>
    <n v="0"/>
    <s v="W00"/>
    <s v="World"/>
    <s v="H4"/>
    <s v="HS"/>
    <b v="1"/>
    <n v="3104"/>
    <s v="Fertilizers mineral or chemical, potassic"/>
    <s v="K"/>
    <s v="K-fertilizers"/>
    <x v="5"/>
    <x v="1"/>
    <b v="0"/>
    <s v="C00"/>
    <s v="TOTAL CPC"/>
    <n v="0"/>
    <n v="0"/>
    <s v="TOTAL MOT"/>
    <n v="8"/>
    <s v="kg"/>
    <n v="757814"/>
    <b v="0"/>
    <n v="8"/>
    <s v="kg"/>
    <n v="757814"/>
    <b v="0"/>
    <n v="757814"/>
    <b v="0"/>
    <n v="0"/>
    <b v="0"/>
    <s v="399421.096"/>
    <n v="0"/>
    <s v="399421.096"/>
    <n v="0"/>
    <b v="0"/>
    <b v="1"/>
  </r>
  <r>
    <s v="C"/>
    <s v="A"/>
    <n v="20150101"/>
    <n v="2015"/>
    <n v="52"/>
    <x v="7"/>
    <n v="180"/>
    <s v="COD"/>
    <x v="1"/>
    <s v="M"/>
    <s v="Import"/>
    <n v="112"/>
    <s v="BLR"/>
    <x v="19"/>
    <n v="0"/>
    <s v="W00"/>
    <s v="World"/>
    <s v="H4"/>
    <s v="HS"/>
    <b v="1"/>
    <n v="3104"/>
    <s v="Fertilizers mineral or chemical, potassic"/>
    <s v="K"/>
    <s v="K-fertilizers"/>
    <x v="5"/>
    <x v="1"/>
    <b v="0"/>
    <s v="C00"/>
    <s v="TOTAL CPC"/>
    <n v="0"/>
    <n v="0"/>
    <s v="TOTAL MOT"/>
    <n v="8"/>
    <s v="kg"/>
    <n v="384000"/>
    <b v="0"/>
    <n v="8"/>
    <s v="kg"/>
    <n v="384000"/>
    <b v="0"/>
    <n v="384000"/>
    <b v="0"/>
    <n v="0"/>
    <b v="0"/>
    <s v="276830.581"/>
    <n v="0"/>
    <s v="276830.581"/>
    <n v="0"/>
    <b v="0"/>
    <b v="1"/>
  </r>
  <r>
    <s v="C"/>
    <s v="A"/>
    <n v="20150101"/>
    <n v="2015"/>
    <n v="52"/>
    <x v="7"/>
    <n v="180"/>
    <s v="COD"/>
    <x v="1"/>
    <s v="M"/>
    <s v="Import"/>
    <n v="156"/>
    <s v="CHN"/>
    <x v="1"/>
    <n v="0"/>
    <s v="W00"/>
    <s v="World"/>
    <s v="H4"/>
    <s v="HS"/>
    <b v="1"/>
    <n v="3104"/>
    <s v="Fertilizers mineral or chemical, potassic"/>
    <s v="K"/>
    <s v="K-fertilizers"/>
    <x v="5"/>
    <x v="1"/>
    <b v="0"/>
    <s v="C00"/>
    <s v="TOTAL CPC"/>
    <n v="0"/>
    <n v="0"/>
    <s v="TOTAL MOT"/>
    <n v="8"/>
    <s v="kg"/>
    <n v="835520"/>
    <b v="0"/>
    <n v="8"/>
    <s v="kg"/>
    <n v="835520"/>
    <b v="0"/>
    <n v="835520"/>
    <b v="0"/>
    <n v="0"/>
    <b v="0"/>
    <s v="535950.463"/>
    <n v="0"/>
    <s v="535950.463"/>
    <n v="0"/>
    <b v="0"/>
    <b v="1"/>
  </r>
  <r>
    <s v="C"/>
    <s v="A"/>
    <n v="20150101"/>
    <n v="2015"/>
    <n v="52"/>
    <x v="7"/>
    <n v="180"/>
    <s v="COD"/>
    <x v="1"/>
    <s v="M"/>
    <s v="Import"/>
    <n v="276"/>
    <s v="DEU"/>
    <x v="4"/>
    <n v="0"/>
    <s v="W00"/>
    <s v="World"/>
    <s v="H4"/>
    <s v="HS"/>
    <b v="1"/>
    <n v="3104"/>
    <s v="Fertilizers mineral or chemical, potassic"/>
    <s v="K"/>
    <s v="K-fertilizers"/>
    <x v="5"/>
    <x v="1"/>
    <b v="0"/>
    <s v="C00"/>
    <s v="TOTAL CPC"/>
    <n v="0"/>
    <n v="0"/>
    <s v="TOTAL MOT"/>
    <n v="8"/>
    <s v="kg"/>
    <n v="339277"/>
    <b v="0"/>
    <n v="8"/>
    <s v="kg"/>
    <n v="339277"/>
    <b v="0"/>
    <n v="339277"/>
    <b v="0"/>
    <n v="0"/>
    <b v="0"/>
    <s v="177065.803"/>
    <n v="0"/>
    <s v="177065.803"/>
    <n v="0"/>
    <b v="0"/>
    <b v="1"/>
  </r>
  <r>
    <s v="C"/>
    <s v="A"/>
    <n v="20150101"/>
    <n v="2015"/>
    <n v="52"/>
    <x v="7"/>
    <n v="180"/>
    <s v="COD"/>
    <x v="1"/>
    <s v="M"/>
    <s v="Import"/>
    <n v="616"/>
    <s v="POL"/>
    <x v="71"/>
    <n v="0"/>
    <s v="W00"/>
    <s v="World"/>
    <s v="H4"/>
    <s v="HS"/>
    <b v="1"/>
    <n v="3104"/>
    <s v="Fertilizers mineral or chemical, potassic"/>
    <s v="K"/>
    <s v="K-fertilizers"/>
    <x v="5"/>
    <x v="1"/>
    <b v="0"/>
    <s v="C00"/>
    <s v="TOTAL CPC"/>
    <n v="0"/>
    <n v="0"/>
    <s v="TOTAL MOT"/>
    <n v="8"/>
    <s v="kg"/>
    <n v="2520"/>
    <b v="0"/>
    <n v="8"/>
    <s v="kg"/>
    <n v="2520"/>
    <b v="0"/>
    <n v="2520"/>
    <b v="0"/>
    <n v="0"/>
    <b v="0"/>
    <s v="12469.049"/>
    <n v="0"/>
    <s v="12469.049"/>
    <n v="0"/>
    <b v="0"/>
    <b v="1"/>
  </r>
  <r>
    <s v="C"/>
    <s v="A"/>
    <n v="20150101"/>
    <n v="2015"/>
    <n v="52"/>
    <x v="7"/>
    <n v="180"/>
    <s v="COD"/>
    <x v="1"/>
    <s v="M"/>
    <s v="Import"/>
    <n v="699"/>
    <s v="IND"/>
    <x v="11"/>
    <n v="0"/>
    <s v="W00"/>
    <s v="World"/>
    <s v="H4"/>
    <s v="HS"/>
    <b v="1"/>
    <n v="3104"/>
    <s v="Fertilizers mineral or chemical, potassic"/>
    <s v="K"/>
    <s v="K-fertilizers"/>
    <x v="5"/>
    <x v="1"/>
    <b v="0"/>
    <s v="C00"/>
    <s v="TOTAL CPC"/>
    <n v="0"/>
    <n v="0"/>
    <s v="TOTAL MOT"/>
    <n v="8"/>
    <s v="kg"/>
    <n v="1600"/>
    <b v="0"/>
    <n v="8"/>
    <s v="kg"/>
    <n v="1600"/>
    <b v="0"/>
    <n v="1600"/>
    <b v="0"/>
    <n v="0"/>
    <b v="0"/>
    <s v="1197.463"/>
    <n v="0"/>
    <s v="1197.463"/>
    <n v="0"/>
    <b v="0"/>
    <b v="1"/>
  </r>
  <r>
    <s v="C"/>
    <s v="A"/>
    <n v="20150101"/>
    <n v="2015"/>
    <n v="52"/>
    <x v="7"/>
    <n v="180"/>
    <s v="COD"/>
    <x v="1"/>
    <s v="M"/>
    <s v="Import"/>
    <n v="710"/>
    <s v="ZAF"/>
    <x v="30"/>
    <n v="0"/>
    <s v="W00"/>
    <s v="World"/>
    <s v="H4"/>
    <s v="HS"/>
    <b v="1"/>
    <n v="3104"/>
    <s v="Fertilizers mineral or chemical, potassic"/>
    <s v="K"/>
    <s v="K-fertilizers"/>
    <x v="5"/>
    <x v="1"/>
    <b v="0"/>
    <s v="C00"/>
    <s v="TOTAL CPC"/>
    <n v="0"/>
    <n v="0"/>
    <s v="TOTAL MOT"/>
    <n v="8"/>
    <s v="kg"/>
    <n v="45218"/>
    <b v="0"/>
    <n v="8"/>
    <s v="kg"/>
    <n v="45218"/>
    <b v="0"/>
    <n v="45218"/>
    <b v="0"/>
    <n v="0"/>
    <b v="0"/>
    <s v="38698.754"/>
    <n v="0"/>
    <s v="38698.754"/>
    <n v="0"/>
    <b v="0"/>
    <b v="1"/>
  </r>
  <r>
    <s v="C"/>
    <s v="A"/>
    <n v="20150101"/>
    <n v="2015"/>
    <n v="52"/>
    <x v="7"/>
    <n v="180"/>
    <s v="COD"/>
    <x v="1"/>
    <s v="M"/>
    <s v="Import"/>
    <n v="800"/>
    <s v="UGA"/>
    <x v="34"/>
    <n v="0"/>
    <s v="W00"/>
    <s v="World"/>
    <s v="H4"/>
    <s v="HS"/>
    <b v="1"/>
    <n v="3104"/>
    <s v="Fertilizers mineral or chemical, potassic"/>
    <s v="K"/>
    <s v="K-fertilizers"/>
    <x v="5"/>
    <x v="1"/>
    <b v="0"/>
    <s v="C00"/>
    <s v="TOTAL CPC"/>
    <n v="0"/>
    <n v="0"/>
    <s v="TOTAL MOT"/>
    <n v="8"/>
    <s v="kg"/>
    <n v="3584"/>
    <b v="0"/>
    <n v="8"/>
    <s v="kg"/>
    <n v="3584"/>
    <b v="0"/>
    <n v="3584"/>
    <b v="0"/>
    <n v="0"/>
    <b v="0"/>
    <s v="2594.199"/>
    <n v="0"/>
    <s v="2594.199"/>
    <n v="0"/>
    <b v="0"/>
    <b v="1"/>
  </r>
  <r>
    <s v="C"/>
    <s v="A"/>
    <n v="20150101"/>
    <n v="2015"/>
    <n v="52"/>
    <x v="7"/>
    <n v="180"/>
    <s v="COD"/>
    <x v="1"/>
    <s v="M"/>
    <s v="Import"/>
    <n v="834"/>
    <s v="TZA"/>
    <x v="38"/>
    <n v="0"/>
    <s v="W00"/>
    <s v="World"/>
    <s v="H4"/>
    <s v="HS"/>
    <b v="1"/>
    <n v="3104"/>
    <s v="Fertilizers mineral or chemical, potassic"/>
    <s v="K"/>
    <s v="K-fertilizers"/>
    <x v="5"/>
    <x v="1"/>
    <b v="0"/>
    <s v="C00"/>
    <s v="TOTAL CPC"/>
    <n v="0"/>
    <n v="0"/>
    <s v="TOTAL MOT"/>
    <n v="8"/>
    <s v="kg"/>
    <n v="18000"/>
    <b v="0"/>
    <n v="8"/>
    <s v="kg"/>
    <n v="18000"/>
    <b v="0"/>
    <n v="18000"/>
    <b v="0"/>
    <n v="0"/>
    <b v="0"/>
    <s v="4171.994"/>
    <n v="0"/>
    <s v="4171.994"/>
    <n v="0"/>
    <b v="0"/>
    <b v="1"/>
  </r>
  <r>
    <s v="C"/>
    <s v="A"/>
    <n v="20150101"/>
    <n v="2015"/>
    <n v="52"/>
    <x v="7"/>
    <n v="180"/>
    <s v="COD"/>
    <x v="1"/>
    <s v="M"/>
    <s v="Import"/>
    <n v="894"/>
    <s v="ZMB"/>
    <x v="39"/>
    <n v="0"/>
    <s v="W00"/>
    <s v="World"/>
    <s v="H4"/>
    <s v="HS"/>
    <b v="1"/>
    <n v="3104"/>
    <s v="Fertilizers mineral or chemical, potassic"/>
    <s v="K"/>
    <s v="K-fertilizers"/>
    <x v="5"/>
    <x v="1"/>
    <b v="0"/>
    <s v="C00"/>
    <s v="TOTAL CPC"/>
    <n v="0"/>
    <n v="0"/>
    <s v="TOTAL MOT"/>
    <n v="8"/>
    <s v="kg"/>
    <n v="52203"/>
    <b v="0"/>
    <n v="8"/>
    <s v="kg"/>
    <n v="52203"/>
    <b v="0"/>
    <n v="52203"/>
    <b v="0"/>
    <n v="0"/>
    <b v="0"/>
    <s v="47299.906"/>
    <n v="0"/>
    <s v="47299.906"/>
    <n v="0"/>
    <b v="0"/>
    <b v="1"/>
  </r>
  <r>
    <s v="C"/>
    <s v="A"/>
    <n v="20150101"/>
    <n v="2015"/>
    <n v="52"/>
    <x v="7"/>
    <n v="562"/>
    <s v="NER"/>
    <x v="0"/>
    <s v="M"/>
    <s v="Import"/>
    <n v="0"/>
    <s v="W00"/>
    <x v="0"/>
    <n v="0"/>
    <s v="W00"/>
    <s v="World"/>
    <s v="H4"/>
    <s v="HS"/>
    <b v="1"/>
    <n v="3104"/>
    <s v="Fertilizers mineral or chemical, potassic"/>
    <s v="K"/>
    <s v="K-fertilizers"/>
    <x v="5"/>
    <x v="1"/>
    <b v="0"/>
    <s v="C00"/>
    <s v="TOTAL CPC"/>
    <n v="0"/>
    <n v="0"/>
    <s v="TOTAL MOT"/>
    <n v="8"/>
    <s v="kg"/>
    <n v="205"/>
    <b v="0"/>
    <n v="-1"/>
    <s v="N/A"/>
    <m/>
    <b v="0"/>
    <n v="205"/>
    <b v="0"/>
    <m/>
    <b v="0"/>
    <n v="315"/>
    <m/>
    <n v="315"/>
    <n v="0"/>
    <b v="1"/>
    <b v="0"/>
  </r>
  <r>
    <s v="C"/>
    <s v="A"/>
    <n v="20150101"/>
    <n v="2015"/>
    <n v="52"/>
    <x v="7"/>
    <n v="562"/>
    <s v="NER"/>
    <x v="0"/>
    <s v="M"/>
    <s v="Import"/>
    <n v="276"/>
    <s v="DEU"/>
    <x v="4"/>
    <n v="0"/>
    <s v="W00"/>
    <s v="World"/>
    <s v="H4"/>
    <s v="HS"/>
    <b v="1"/>
    <n v="3104"/>
    <s v="Fertilizers mineral or chemical, potassic"/>
    <s v="K"/>
    <s v="K-fertilizers"/>
    <x v="5"/>
    <x v="1"/>
    <b v="0"/>
    <s v="C00"/>
    <s v="TOTAL CPC"/>
    <n v="0"/>
    <n v="0"/>
    <s v="TOTAL MOT"/>
    <n v="8"/>
    <s v="kg"/>
    <n v="5"/>
    <b v="0"/>
    <n v="-1"/>
    <s v="N/A"/>
    <m/>
    <b v="0"/>
    <n v="5"/>
    <b v="0"/>
    <m/>
    <b v="0"/>
    <n v="49"/>
    <m/>
    <n v="49"/>
    <n v="0"/>
    <b v="1"/>
    <b v="0"/>
  </r>
  <r>
    <s v="C"/>
    <s v="A"/>
    <n v="20150101"/>
    <n v="2015"/>
    <n v="52"/>
    <x v="7"/>
    <n v="562"/>
    <s v="NER"/>
    <x v="0"/>
    <s v="M"/>
    <s v="Import"/>
    <n v="288"/>
    <s v="GHA"/>
    <x v="5"/>
    <n v="0"/>
    <s v="W00"/>
    <s v="World"/>
    <s v="H4"/>
    <s v="HS"/>
    <b v="1"/>
    <n v="3104"/>
    <s v="Fertilizers mineral or chemical, potassic"/>
    <s v="K"/>
    <s v="K-fertilizers"/>
    <x v="5"/>
    <x v="1"/>
    <b v="0"/>
    <s v="C00"/>
    <s v="TOTAL CPC"/>
    <n v="0"/>
    <n v="0"/>
    <s v="TOTAL MOT"/>
    <n v="8"/>
    <s v="kg"/>
    <n v="200"/>
    <b v="0"/>
    <n v="-1"/>
    <s v="N/A"/>
    <m/>
    <b v="0"/>
    <n v="200"/>
    <b v="0"/>
    <m/>
    <b v="0"/>
    <n v="266"/>
    <m/>
    <n v="266"/>
    <n v="0"/>
    <b v="1"/>
    <b v="0"/>
  </r>
  <r>
    <s v="C"/>
    <s v="A"/>
    <n v="20150101"/>
    <n v="2015"/>
    <n v="52"/>
    <x v="7"/>
    <n v="180"/>
    <s v="COD"/>
    <x v="1"/>
    <s v="M"/>
    <s v="Import"/>
    <n v="0"/>
    <s v="W00"/>
    <x v="0"/>
    <n v="0"/>
    <s v="W00"/>
    <s v="World"/>
    <s v="H4"/>
    <s v="HS"/>
    <b v="1"/>
    <n v="310420"/>
    <s v="Fertilizers, mineral or chemical potassic, potassium chloride"/>
    <s v="Potassium Chloride"/>
    <s v="K-fertilizers"/>
    <x v="5"/>
    <x v="2"/>
    <b v="1"/>
    <s v="C00"/>
    <s v="TOTAL CPC"/>
    <n v="0"/>
    <n v="0"/>
    <s v="TOTAL MOT"/>
    <n v="8"/>
    <s v="kg"/>
    <n v="2393173"/>
    <b v="0"/>
    <n v="8"/>
    <s v="kg"/>
    <n v="2393173"/>
    <b v="0"/>
    <n v="2393173"/>
    <b v="0"/>
    <n v="0"/>
    <b v="0"/>
    <s v="1449920.751"/>
    <n v="0"/>
    <s v="1449920.751"/>
    <n v="0"/>
    <b v="0"/>
    <b v="1"/>
  </r>
  <r>
    <s v="C"/>
    <s v="A"/>
    <n v="20150101"/>
    <n v="2015"/>
    <n v="52"/>
    <x v="7"/>
    <n v="180"/>
    <s v="COD"/>
    <x v="1"/>
    <s v="M"/>
    <s v="Import"/>
    <n v="56"/>
    <s v="BEL"/>
    <x v="18"/>
    <n v="0"/>
    <s v="W00"/>
    <s v="World"/>
    <s v="H4"/>
    <s v="HS"/>
    <b v="1"/>
    <n v="310420"/>
    <s v="Fertilizers, mineral or chemical potassic, potassium chloride"/>
    <s v="Potassium Chloride"/>
    <s v="K-fertilizers"/>
    <x v="5"/>
    <x v="2"/>
    <b v="1"/>
    <s v="C00"/>
    <s v="TOTAL CPC"/>
    <n v="0"/>
    <n v="0"/>
    <s v="TOTAL MOT"/>
    <n v="8"/>
    <s v="kg"/>
    <n v="757814"/>
    <b v="0"/>
    <n v="8"/>
    <s v="kg"/>
    <n v="757814"/>
    <b v="0"/>
    <n v="757814"/>
    <b v="0"/>
    <n v="0"/>
    <b v="0"/>
    <s v="399421.096"/>
    <n v="0"/>
    <s v="399421.096"/>
    <n v="0"/>
    <b v="0"/>
    <b v="1"/>
  </r>
  <r>
    <s v="C"/>
    <s v="A"/>
    <n v="20150101"/>
    <n v="2015"/>
    <n v="52"/>
    <x v="7"/>
    <n v="180"/>
    <s v="COD"/>
    <x v="1"/>
    <s v="M"/>
    <s v="Import"/>
    <n v="112"/>
    <s v="BLR"/>
    <x v="19"/>
    <n v="0"/>
    <s v="W00"/>
    <s v="World"/>
    <s v="H4"/>
    <s v="HS"/>
    <b v="1"/>
    <n v="310420"/>
    <s v="Fertilizers, mineral or chemical potassic, potassium chloride"/>
    <s v="Potassium Chloride"/>
    <s v="K-fertilizers"/>
    <x v="5"/>
    <x v="2"/>
    <b v="1"/>
    <s v="C00"/>
    <s v="TOTAL CPC"/>
    <n v="0"/>
    <n v="0"/>
    <s v="TOTAL MOT"/>
    <n v="8"/>
    <s v="kg"/>
    <n v="384000"/>
    <b v="0"/>
    <n v="8"/>
    <s v="kg"/>
    <n v="384000"/>
    <b v="0"/>
    <n v="384000"/>
    <b v="0"/>
    <n v="0"/>
    <b v="0"/>
    <s v="276830.581"/>
    <n v="0"/>
    <s v="276830.581"/>
    <n v="0"/>
    <b v="0"/>
    <b v="1"/>
  </r>
  <r>
    <s v="C"/>
    <s v="A"/>
    <n v="20150101"/>
    <n v="2015"/>
    <n v="52"/>
    <x v="7"/>
    <n v="180"/>
    <s v="COD"/>
    <x v="1"/>
    <s v="M"/>
    <s v="Import"/>
    <n v="156"/>
    <s v="CHN"/>
    <x v="1"/>
    <n v="0"/>
    <s v="W00"/>
    <s v="World"/>
    <s v="H4"/>
    <s v="HS"/>
    <b v="1"/>
    <n v="310420"/>
    <s v="Fertilizers, mineral or chemical potassic, potassium chloride"/>
    <s v="Potassium Chloride"/>
    <s v="K-fertilizers"/>
    <x v="5"/>
    <x v="2"/>
    <b v="1"/>
    <s v="C00"/>
    <s v="TOTAL CPC"/>
    <n v="0"/>
    <n v="0"/>
    <s v="TOTAL MOT"/>
    <n v="8"/>
    <s v="kg"/>
    <n v="826000"/>
    <b v="0"/>
    <n v="8"/>
    <s v="kg"/>
    <n v="826000"/>
    <b v="0"/>
    <n v="826000"/>
    <b v="0"/>
    <n v="0"/>
    <b v="0"/>
    <s v="527230.257"/>
    <n v="0"/>
    <s v="527230.257"/>
    <n v="0"/>
    <b v="0"/>
    <b v="1"/>
  </r>
  <r>
    <s v="C"/>
    <s v="A"/>
    <n v="20150101"/>
    <n v="2015"/>
    <n v="52"/>
    <x v="7"/>
    <n v="180"/>
    <s v="COD"/>
    <x v="1"/>
    <s v="M"/>
    <s v="Import"/>
    <n v="276"/>
    <s v="DEU"/>
    <x v="4"/>
    <n v="0"/>
    <s v="W00"/>
    <s v="World"/>
    <s v="H4"/>
    <s v="HS"/>
    <b v="1"/>
    <n v="310420"/>
    <s v="Fertilizers, mineral or chemical potassic, potassium chloride"/>
    <s v="Potassium Chloride"/>
    <s v="K-fertilizers"/>
    <x v="5"/>
    <x v="2"/>
    <b v="1"/>
    <s v="C00"/>
    <s v="TOTAL CPC"/>
    <n v="0"/>
    <n v="0"/>
    <s v="TOTAL MOT"/>
    <n v="8"/>
    <s v="kg"/>
    <n v="339277"/>
    <b v="0"/>
    <n v="8"/>
    <s v="kg"/>
    <n v="339277"/>
    <b v="0"/>
    <n v="339277"/>
    <b v="0"/>
    <n v="0"/>
    <b v="0"/>
    <s v="177065.803"/>
    <n v="0"/>
    <s v="177065.803"/>
    <n v="0"/>
    <b v="0"/>
    <b v="1"/>
  </r>
  <r>
    <s v="C"/>
    <s v="A"/>
    <n v="20150101"/>
    <n v="2015"/>
    <n v="52"/>
    <x v="7"/>
    <n v="180"/>
    <s v="COD"/>
    <x v="1"/>
    <s v="M"/>
    <s v="Import"/>
    <n v="699"/>
    <s v="IND"/>
    <x v="11"/>
    <n v="0"/>
    <s v="W00"/>
    <s v="World"/>
    <s v="H4"/>
    <s v="HS"/>
    <b v="1"/>
    <n v="310420"/>
    <s v="Fertilizers, mineral or chemical potassic, potassium chloride"/>
    <s v="Potassium Chloride"/>
    <s v="K-fertilizers"/>
    <x v="5"/>
    <x v="2"/>
    <b v="1"/>
    <s v="C00"/>
    <s v="TOTAL CPC"/>
    <n v="0"/>
    <n v="0"/>
    <s v="TOTAL MOT"/>
    <n v="8"/>
    <s v="kg"/>
    <n v="1600"/>
    <b v="0"/>
    <n v="8"/>
    <s v="kg"/>
    <n v="1600"/>
    <b v="0"/>
    <n v="1600"/>
    <b v="0"/>
    <n v="0"/>
    <b v="0"/>
    <s v="1197.463"/>
    <n v="0"/>
    <s v="1197.463"/>
    <n v="0"/>
    <b v="0"/>
    <b v="1"/>
  </r>
  <r>
    <s v="C"/>
    <s v="A"/>
    <n v="20150101"/>
    <n v="2015"/>
    <n v="52"/>
    <x v="7"/>
    <n v="180"/>
    <s v="COD"/>
    <x v="1"/>
    <s v="M"/>
    <s v="Import"/>
    <n v="710"/>
    <s v="ZAF"/>
    <x v="30"/>
    <n v="0"/>
    <s v="W00"/>
    <s v="World"/>
    <s v="H4"/>
    <s v="HS"/>
    <b v="1"/>
    <n v="310420"/>
    <s v="Fertilizers, mineral or chemical potassic, potassium chloride"/>
    <s v="Potassium Chloride"/>
    <s v="K-fertilizers"/>
    <x v="5"/>
    <x v="2"/>
    <b v="1"/>
    <s v="C00"/>
    <s v="TOTAL CPC"/>
    <n v="0"/>
    <n v="0"/>
    <s v="TOTAL MOT"/>
    <n v="8"/>
    <s v="kg"/>
    <n v="32482"/>
    <b v="0"/>
    <n v="8"/>
    <s v="kg"/>
    <n v="32482"/>
    <b v="0"/>
    <n v="32482"/>
    <b v="0"/>
    <n v="0"/>
    <b v="0"/>
    <s v="23732.804"/>
    <n v="0"/>
    <s v="23732.804"/>
    <n v="0"/>
    <b v="0"/>
    <b v="1"/>
  </r>
  <r>
    <s v="C"/>
    <s v="A"/>
    <n v="20150101"/>
    <n v="2015"/>
    <n v="52"/>
    <x v="7"/>
    <n v="180"/>
    <s v="COD"/>
    <x v="1"/>
    <s v="M"/>
    <s v="Import"/>
    <n v="894"/>
    <s v="ZMB"/>
    <x v="39"/>
    <n v="0"/>
    <s v="W00"/>
    <s v="World"/>
    <s v="H4"/>
    <s v="HS"/>
    <b v="1"/>
    <n v="310420"/>
    <s v="Fertilizers, mineral or chemical potassic, potassium chloride"/>
    <s v="Potassium Chloride"/>
    <s v="K-fertilizers"/>
    <x v="5"/>
    <x v="2"/>
    <b v="1"/>
    <s v="C00"/>
    <s v="TOTAL CPC"/>
    <n v="0"/>
    <n v="0"/>
    <s v="TOTAL MOT"/>
    <n v="8"/>
    <s v="kg"/>
    <n v="52000"/>
    <b v="0"/>
    <n v="8"/>
    <s v="kg"/>
    <n v="52000"/>
    <b v="0"/>
    <n v="52000"/>
    <b v="0"/>
    <n v="0"/>
    <b v="0"/>
    <s v="44442.747"/>
    <n v="0"/>
    <s v="44442.747"/>
    <n v="0"/>
    <b v="0"/>
    <b v="1"/>
  </r>
  <r>
    <s v="C"/>
    <s v="A"/>
    <n v="20150101"/>
    <n v="2015"/>
    <n v="52"/>
    <x v="7"/>
    <n v="562"/>
    <s v="NER"/>
    <x v="0"/>
    <s v="M"/>
    <s v="Import"/>
    <n v="0"/>
    <s v="W00"/>
    <x v="0"/>
    <n v="0"/>
    <s v="W00"/>
    <s v="World"/>
    <s v="H4"/>
    <s v="HS"/>
    <b v="1"/>
    <n v="310420"/>
    <s v="Fertilizers, mineral or chemical potassic, potassium chloride"/>
    <s v="Potassium Chloride"/>
    <s v="K-fertilizers"/>
    <x v="5"/>
    <x v="2"/>
    <b v="1"/>
    <s v="C00"/>
    <s v="TOTAL CPC"/>
    <n v="0"/>
    <n v="0"/>
    <s v="TOTAL MOT"/>
    <n v="8"/>
    <s v="kg"/>
    <n v="5"/>
    <b v="0"/>
    <n v="-1"/>
    <s v="N/A"/>
    <m/>
    <b v="0"/>
    <n v="5"/>
    <b v="0"/>
    <m/>
    <b v="0"/>
    <n v="49"/>
    <m/>
    <n v="49"/>
    <n v="0"/>
    <b v="1"/>
    <b v="0"/>
  </r>
  <r>
    <s v="C"/>
    <s v="A"/>
    <n v="20150101"/>
    <n v="2015"/>
    <n v="52"/>
    <x v="7"/>
    <n v="562"/>
    <s v="NER"/>
    <x v="0"/>
    <s v="M"/>
    <s v="Import"/>
    <n v="276"/>
    <s v="DEU"/>
    <x v="4"/>
    <n v="0"/>
    <s v="W00"/>
    <s v="World"/>
    <s v="H4"/>
    <s v="HS"/>
    <b v="1"/>
    <n v="310420"/>
    <s v="Fertilizers, mineral or chemical potassic, potassium chloride"/>
    <s v="Potassium Chloride"/>
    <s v="K-fertilizers"/>
    <x v="5"/>
    <x v="2"/>
    <b v="1"/>
    <s v="C00"/>
    <s v="TOTAL CPC"/>
    <n v="0"/>
    <n v="0"/>
    <s v="TOTAL MOT"/>
    <n v="8"/>
    <s v="kg"/>
    <n v="5"/>
    <b v="0"/>
    <n v="-1"/>
    <s v="N/A"/>
    <m/>
    <b v="0"/>
    <n v="5"/>
    <b v="0"/>
    <m/>
    <b v="0"/>
    <n v="49"/>
    <m/>
    <n v="49"/>
    <n v="0"/>
    <b v="1"/>
    <b v="0"/>
  </r>
  <r>
    <s v="C"/>
    <s v="A"/>
    <n v="20150101"/>
    <n v="2015"/>
    <n v="52"/>
    <x v="7"/>
    <n v="180"/>
    <s v="COD"/>
    <x v="1"/>
    <s v="M"/>
    <s v="Import"/>
    <n v="0"/>
    <s v="W00"/>
    <x v="0"/>
    <n v="0"/>
    <s v="W00"/>
    <s v="World"/>
    <s v="H4"/>
    <s v="HS"/>
    <b v="1"/>
    <n v="310430"/>
    <s v="Fertilizers, mineral or chemical potassic, potassium sulphate"/>
    <s v="SOP"/>
    <s v="K-fertilizers"/>
    <x v="5"/>
    <x v="2"/>
    <b v="1"/>
    <s v="C00"/>
    <s v="TOTAL CPC"/>
    <n v="0"/>
    <n v="0"/>
    <s v="TOTAL MOT"/>
    <n v="8"/>
    <s v="kg"/>
    <n v="22256"/>
    <b v="0"/>
    <n v="8"/>
    <s v="kg"/>
    <n v="22256"/>
    <b v="0"/>
    <n v="22256"/>
    <b v="0"/>
    <n v="0"/>
    <b v="0"/>
    <s v="23686.155"/>
    <n v="0"/>
    <s v="23686.155"/>
    <n v="0"/>
    <b v="0"/>
    <b v="1"/>
  </r>
  <r>
    <s v="C"/>
    <s v="A"/>
    <n v="20150101"/>
    <n v="2015"/>
    <n v="52"/>
    <x v="7"/>
    <n v="180"/>
    <s v="COD"/>
    <x v="1"/>
    <s v="M"/>
    <s v="Import"/>
    <n v="156"/>
    <s v="CHN"/>
    <x v="1"/>
    <n v="0"/>
    <s v="W00"/>
    <s v="World"/>
    <s v="H4"/>
    <s v="HS"/>
    <b v="1"/>
    <n v="310430"/>
    <s v="Fertilizers, mineral or chemical potassic, potassium sulphate"/>
    <s v="SOP"/>
    <s v="K-fertilizers"/>
    <x v="5"/>
    <x v="2"/>
    <b v="1"/>
    <s v="C00"/>
    <s v="TOTAL CPC"/>
    <n v="0"/>
    <n v="0"/>
    <s v="TOTAL MOT"/>
    <n v="8"/>
    <s v="kg"/>
    <n v="9520"/>
    <b v="0"/>
    <n v="8"/>
    <s v="kg"/>
    <n v="9520"/>
    <b v="0"/>
    <n v="9520"/>
    <b v="0"/>
    <n v="0"/>
    <b v="0"/>
    <s v="8720.206"/>
    <n v="0"/>
    <s v="8720.206"/>
    <n v="0"/>
    <b v="0"/>
    <b v="1"/>
  </r>
  <r>
    <s v="C"/>
    <s v="A"/>
    <n v="20150101"/>
    <n v="2015"/>
    <n v="52"/>
    <x v="7"/>
    <n v="180"/>
    <s v="COD"/>
    <x v="1"/>
    <s v="M"/>
    <s v="Import"/>
    <n v="710"/>
    <s v="ZAF"/>
    <x v="30"/>
    <n v="0"/>
    <s v="W00"/>
    <s v="World"/>
    <s v="H4"/>
    <s v="HS"/>
    <b v="1"/>
    <n v="310430"/>
    <s v="Fertilizers, mineral or chemical potassic, potassium sulphate"/>
    <s v="SOP"/>
    <s v="K-fertilizers"/>
    <x v="5"/>
    <x v="2"/>
    <b v="1"/>
    <s v="C00"/>
    <s v="TOTAL CPC"/>
    <n v="0"/>
    <n v="0"/>
    <s v="TOTAL MOT"/>
    <n v="8"/>
    <s v="kg"/>
    <n v="12736"/>
    <b v="0"/>
    <n v="8"/>
    <s v="kg"/>
    <n v="12736"/>
    <b v="0"/>
    <n v="12736"/>
    <b v="0"/>
    <n v="0"/>
    <b v="0"/>
    <s v="14965.95"/>
    <n v="0"/>
    <s v="14965.95"/>
    <n v="0"/>
    <b v="0"/>
    <b v="1"/>
  </r>
  <r>
    <s v="C"/>
    <s v="A"/>
    <n v="20150101"/>
    <n v="2015"/>
    <n v="52"/>
    <x v="7"/>
    <n v="180"/>
    <s v="COD"/>
    <x v="1"/>
    <s v="M"/>
    <s v="Import"/>
    <n v="0"/>
    <s v="W00"/>
    <x v="0"/>
    <n v="0"/>
    <s v="W00"/>
    <s v="World"/>
    <s v="H4"/>
    <s v="HS"/>
    <b v="1"/>
    <n v="310490"/>
    <s v="Fertilizers, mineral or chemical potassic, n.e.c. in heading no. 3104"/>
    <s v="Other K "/>
    <s v="K-fertilizers"/>
    <x v="5"/>
    <x v="2"/>
    <b v="1"/>
    <s v="C00"/>
    <s v="TOTAL CPC"/>
    <n v="0"/>
    <n v="0"/>
    <s v="TOTAL MOT"/>
    <n v="8"/>
    <s v="kg"/>
    <n v="24307"/>
    <b v="0"/>
    <n v="8"/>
    <s v="kg"/>
    <n v="24307"/>
    <b v="0"/>
    <n v="24307"/>
    <b v="0"/>
    <n v="0"/>
    <b v="0"/>
    <s v="22092.401"/>
    <n v="0"/>
    <s v="22092.401"/>
    <n v="0"/>
    <b v="0"/>
    <b v="1"/>
  </r>
  <r>
    <s v="C"/>
    <s v="A"/>
    <n v="20150101"/>
    <n v="2015"/>
    <n v="52"/>
    <x v="7"/>
    <n v="180"/>
    <s v="COD"/>
    <x v="1"/>
    <s v="M"/>
    <s v="Import"/>
    <n v="616"/>
    <s v="POL"/>
    <x v="71"/>
    <n v="0"/>
    <s v="W00"/>
    <s v="World"/>
    <s v="H4"/>
    <s v="HS"/>
    <b v="1"/>
    <n v="310490"/>
    <s v="Fertilizers, mineral or chemical potassic, n.e.c. in heading no. 3104"/>
    <s v="Other K "/>
    <s v="K-fertilizers"/>
    <x v="5"/>
    <x v="2"/>
    <b v="1"/>
    <s v="C00"/>
    <s v="TOTAL CPC"/>
    <n v="0"/>
    <n v="0"/>
    <s v="TOTAL MOT"/>
    <n v="8"/>
    <s v="kg"/>
    <n v="2520"/>
    <b v="0"/>
    <n v="8"/>
    <s v="kg"/>
    <n v="2520"/>
    <b v="0"/>
    <n v="2520"/>
    <b v="0"/>
    <n v="0"/>
    <b v="0"/>
    <s v="12469.049"/>
    <n v="0"/>
    <s v="12469.049"/>
    <n v="0"/>
    <b v="0"/>
    <b v="1"/>
  </r>
  <r>
    <s v="C"/>
    <s v="A"/>
    <n v="20150101"/>
    <n v="2015"/>
    <n v="52"/>
    <x v="7"/>
    <n v="180"/>
    <s v="COD"/>
    <x v="1"/>
    <s v="M"/>
    <s v="Import"/>
    <n v="800"/>
    <s v="UGA"/>
    <x v="34"/>
    <n v="0"/>
    <s v="W00"/>
    <s v="World"/>
    <s v="H4"/>
    <s v="HS"/>
    <b v="1"/>
    <n v="310490"/>
    <s v="Fertilizers, mineral or chemical potassic, n.e.c. in heading no. 3104"/>
    <s v="Other K "/>
    <s v="K-fertilizers"/>
    <x v="5"/>
    <x v="2"/>
    <b v="1"/>
    <s v="C00"/>
    <s v="TOTAL CPC"/>
    <n v="0"/>
    <n v="0"/>
    <s v="TOTAL MOT"/>
    <n v="8"/>
    <s v="kg"/>
    <n v="3584"/>
    <b v="0"/>
    <n v="8"/>
    <s v="kg"/>
    <n v="3584"/>
    <b v="0"/>
    <n v="3584"/>
    <b v="0"/>
    <n v="0"/>
    <b v="0"/>
    <s v="2594.199"/>
    <n v="0"/>
    <s v="2594.199"/>
    <n v="0"/>
    <b v="0"/>
    <b v="1"/>
  </r>
  <r>
    <s v="C"/>
    <s v="A"/>
    <n v="20150101"/>
    <n v="2015"/>
    <n v="52"/>
    <x v="7"/>
    <n v="180"/>
    <s v="COD"/>
    <x v="1"/>
    <s v="M"/>
    <s v="Import"/>
    <n v="834"/>
    <s v="TZA"/>
    <x v="38"/>
    <n v="0"/>
    <s v="W00"/>
    <s v="World"/>
    <s v="H4"/>
    <s v="HS"/>
    <b v="1"/>
    <n v="310490"/>
    <s v="Fertilizers, mineral or chemical potassic, n.e.c. in heading no. 3104"/>
    <s v="Other K "/>
    <s v="K-fertilizers"/>
    <x v="5"/>
    <x v="2"/>
    <b v="1"/>
    <s v="C00"/>
    <s v="TOTAL CPC"/>
    <n v="0"/>
    <n v="0"/>
    <s v="TOTAL MOT"/>
    <n v="8"/>
    <s v="kg"/>
    <n v="18000"/>
    <b v="0"/>
    <n v="8"/>
    <s v="kg"/>
    <n v="18000"/>
    <b v="0"/>
    <n v="18000"/>
    <b v="0"/>
    <n v="0"/>
    <b v="0"/>
    <s v="4171.994"/>
    <n v="0"/>
    <s v="4171.994"/>
    <n v="0"/>
    <b v="0"/>
    <b v="1"/>
  </r>
  <r>
    <s v="C"/>
    <s v="A"/>
    <n v="20150101"/>
    <n v="2015"/>
    <n v="52"/>
    <x v="7"/>
    <n v="180"/>
    <s v="COD"/>
    <x v="1"/>
    <s v="M"/>
    <s v="Import"/>
    <n v="894"/>
    <s v="ZMB"/>
    <x v="39"/>
    <n v="0"/>
    <s v="W00"/>
    <s v="World"/>
    <s v="H4"/>
    <s v="HS"/>
    <b v="1"/>
    <n v="310490"/>
    <s v="Fertilizers, mineral or chemical potassic, n.e.c. in heading no. 3104"/>
    <s v="Other K "/>
    <s v="K-fertilizers"/>
    <x v="5"/>
    <x v="2"/>
    <b v="1"/>
    <s v="C00"/>
    <s v="TOTAL CPC"/>
    <n v="0"/>
    <n v="0"/>
    <s v="TOTAL MOT"/>
    <n v="8"/>
    <s v="kg"/>
    <n v="203"/>
    <b v="0"/>
    <n v="8"/>
    <s v="kg"/>
    <n v="203"/>
    <b v="0"/>
    <n v="203"/>
    <b v="0"/>
    <n v="0"/>
    <b v="0"/>
    <s v="2857.159"/>
    <n v="0"/>
    <s v="2857.159"/>
    <n v="0"/>
    <b v="0"/>
    <b v="1"/>
  </r>
  <r>
    <s v="C"/>
    <s v="A"/>
    <n v="20150101"/>
    <n v="2015"/>
    <n v="52"/>
    <x v="7"/>
    <n v="562"/>
    <s v="NER"/>
    <x v="0"/>
    <s v="M"/>
    <s v="Import"/>
    <n v="0"/>
    <s v="W00"/>
    <x v="0"/>
    <n v="0"/>
    <s v="W00"/>
    <s v="World"/>
    <s v="H4"/>
    <s v="HS"/>
    <b v="1"/>
    <n v="310490"/>
    <s v="Fertilizers, mineral or chemical potassic, n.e.c. in heading no. 3104"/>
    <s v="Other K "/>
    <s v="K-fertilizers"/>
    <x v="5"/>
    <x v="2"/>
    <b v="1"/>
    <s v="C00"/>
    <s v="TOTAL CPC"/>
    <n v="0"/>
    <n v="0"/>
    <s v="TOTAL MOT"/>
    <n v="8"/>
    <s v="kg"/>
    <n v="200"/>
    <b v="0"/>
    <n v="-1"/>
    <s v="N/A"/>
    <m/>
    <b v="0"/>
    <n v="200"/>
    <b v="0"/>
    <m/>
    <b v="0"/>
    <n v="266"/>
    <m/>
    <n v="266"/>
    <n v="0"/>
    <b v="1"/>
    <b v="0"/>
  </r>
  <r>
    <s v="C"/>
    <s v="A"/>
    <n v="20150101"/>
    <n v="2015"/>
    <n v="52"/>
    <x v="7"/>
    <n v="562"/>
    <s v="NER"/>
    <x v="0"/>
    <s v="M"/>
    <s v="Import"/>
    <n v="288"/>
    <s v="GHA"/>
    <x v="5"/>
    <n v="0"/>
    <s v="W00"/>
    <s v="World"/>
    <s v="H4"/>
    <s v="HS"/>
    <b v="1"/>
    <n v="310490"/>
    <s v="Fertilizers, mineral or chemical potassic, n.e.c. in heading no. 3104"/>
    <s v="Other K "/>
    <s v="K-fertilizers"/>
    <x v="5"/>
    <x v="2"/>
    <b v="1"/>
    <s v="C00"/>
    <s v="TOTAL CPC"/>
    <n v="0"/>
    <n v="0"/>
    <s v="TOTAL MOT"/>
    <n v="8"/>
    <s v="kg"/>
    <n v="200"/>
    <b v="0"/>
    <n v="-1"/>
    <s v="N/A"/>
    <m/>
    <b v="0"/>
    <n v="200"/>
    <b v="0"/>
    <m/>
    <b v="0"/>
    <n v="266"/>
    <m/>
    <n v="266"/>
    <n v="0"/>
    <b v="1"/>
    <b v="0"/>
  </r>
  <r>
    <s v="C"/>
    <s v="A"/>
    <n v="20150101"/>
    <n v="2015"/>
    <n v="52"/>
    <x v="7"/>
    <n v="180"/>
    <s v="COD"/>
    <x v="1"/>
    <s v="M"/>
    <s v="Import"/>
    <n v="0"/>
    <s v="W00"/>
    <x v="0"/>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4003088"/>
    <b v="0"/>
    <n v="8"/>
    <s v="kg"/>
    <n v="14003088"/>
    <b v="0"/>
    <n v="14003088"/>
    <b v="0"/>
    <n v="0"/>
    <b v="0"/>
    <s v="12891386.224"/>
    <n v="0"/>
    <s v="12891386.224"/>
    <n v="0"/>
    <b v="0"/>
    <b v="1"/>
  </r>
  <r>
    <s v="C"/>
    <s v="A"/>
    <n v="20150101"/>
    <n v="2015"/>
    <n v="52"/>
    <x v="7"/>
    <n v="180"/>
    <s v="COD"/>
    <x v="1"/>
    <s v="M"/>
    <s v="Import"/>
    <n v="56"/>
    <s v="BEL"/>
    <x v="18"/>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331800"/>
    <b v="0"/>
    <n v="8"/>
    <s v="kg"/>
    <n v="2331800"/>
    <b v="0"/>
    <n v="2331800"/>
    <b v="0"/>
    <n v="0"/>
    <b v="0"/>
    <s v="1390702.717"/>
    <n v="0"/>
    <s v="1390702.717"/>
    <n v="0"/>
    <b v="0"/>
    <b v="1"/>
  </r>
  <r>
    <s v="C"/>
    <s v="A"/>
    <n v="20150101"/>
    <n v="2015"/>
    <n v="52"/>
    <x v="7"/>
    <n v="180"/>
    <s v="COD"/>
    <x v="1"/>
    <s v="M"/>
    <s v="Import"/>
    <n v="108"/>
    <s v="BDI"/>
    <x v="69"/>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5250"/>
    <b v="0"/>
    <n v="8"/>
    <s v="kg"/>
    <n v="25250"/>
    <b v="0"/>
    <n v="25250"/>
    <b v="0"/>
    <n v="0"/>
    <b v="0"/>
    <s v="24004.158"/>
    <n v="0"/>
    <s v="24004.158"/>
    <n v="0"/>
    <b v="0"/>
    <b v="1"/>
  </r>
  <r>
    <s v="C"/>
    <s v="A"/>
    <n v="20150101"/>
    <n v="2015"/>
    <n v="52"/>
    <x v="7"/>
    <n v="180"/>
    <s v="COD"/>
    <x v="1"/>
    <s v="M"/>
    <s v="Import"/>
    <n v="120"/>
    <s v="CMR"/>
    <x v="46"/>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30"/>
    <b v="0"/>
    <n v="8"/>
    <s v="kg"/>
    <n v="130"/>
    <b v="0"/>
    <n v="130"/>
    <b v="0"/>
    <n v="0"/>
    <b v="0"/>
    <s v="453.71"/>
    <n v="0"/>
    <s v="453.71"/>
    <n v="0"/>
    <b v="0"/>
    <b v="1"/>
  </r>
  <r>
    <s v="C"/>
    <s v="A"/>
    <n v="20150101"/>
    <n v="2015"/>
    <n v="52"/>
    <x v="7"/>
    <n v="180"/>
    <s v="COD"/>
    <x v="1"/>
    <s v="M"/>
    <s v="Import"/>
    <n v="156"/>
    <s v="CHN"/>
    <x v="1"/>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4399163"/>
    <b v="0"/>
    <n v="8"/>
    <s v="kg"/>
    <n v="4399163"/>
    <b v="0"/>
    <n v="4399163"/>
    <b v="0"/>
    <n v="0"/>
    <b v="0"/>
    <s v="3953025.392"/>
    <n v="0"/>
    <s v="3953025.392"/>
    <n v="0"/>
    <b v="0"/>
    <b v="1"/>
  </r>
  <r>
    <s v="C"/>
    <s v="A"/>
    <n v="20150101"/>
    <n v="2015"/>
    <n v="52"/>
    <x v="7"/>
    <n v="180"/>
    <s v="COD"/>
    <x v="1"/>
    <s v="M"/>
    <s v="Import"/>
    <n v="276"/>
    <s v="DEU"/>
    <x v="4"/>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1742"/>
    <b v="0"/>
    <n v="8"/>
    <s v="kg"/>
    <n v="21742"/>
    <b v="0"/>
    <n v="21742"/>
    <b v="0"/>
    <n v="0"/>
    <b v="0"/>
    <s v="13490.611"/>
    <n v="0"/>
    <s v="13490.611"/>
    <n v="0"/>
    <b v="0"/>
    <b v="1"/>
  </r>
  <r>
    <s v="C"/>
    <s v="A"/>
    <n v="20150101"/>
    <n v="2015"/>
    <n v="52"/>
    <x v="7"/>
    <n v="180"/>
    <s v="COD"/>
    <x v="1"/>
    <s v="M"/>
    <s v="Import"/>
    <n v="344"/>
    <s v="HKG"/>
    <x v="70"/>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52110"/>
    <b v="0"/>
    <n v="8"/>
    <s v="kg"/>
    <n v="52110"/>
    <b v="0"/>
    <n v="52110"/>
    <b v="0"/>
    <n v="0"/>
    <b v="0"/>
    <s v="25216.278"/>
    <n v="0"/>
    <s v="25216.278"/>
    <n v="0"/>
    <b v="0"/>
    <b v="1"/>
  </r>
  <r>
    <s v="C"/>
    <s v="A"/>
    <n v="20150101"/>
    <n v="2015"/>
    <n v="52"/>
    <x v="7"/>
    <n v="180"/>
    <s v="COD"/>
    <x v="1"/>
    <s v="M"/>
    <s v="Import"/>
    <n v="376"/>
    <s v="ISR"/>
    <x v="65"/>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2766"/>
    <b v="0"/>
    <n v="8"/>
    <s v="kg"/>
    <n v="12766"/>
    <b v="0"/>
    <n v="12766"/>
    <b v="0"/>
    <n v="0"/>
    <b v="0"/>
    <s v="11216.224"/>
    <n v="0"/>
    <s v="11216.224"/>
    <n v="0"/>
    <b v="0"/>
    <b v="1"/>
  </r>
  <r>
    <s v="C"/>
    <s v="A"/>
    <n v="20150101"/>
    <n v="2015"/>
    <n v="52"/>
    <x v="7"/>
    <n v="180"/>
    <s v="COD"/>
    <x v="1"/>
    <s v="M"/>
    <s v="Import"/>
    <n v="404"/>
    <s v="KEN"/>
    <x v="22"/>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155"/>
    <b v="0"/>
    <n v="8"/>
    <s v="kg"/>
    <n v="3155"/>
    <b v="0"/>
    <n v="3155"/>
    <b v="0"/>
    <n v="0"/>
    <b v="0"/>
    <s v="8115.569"/>
    <n v="0"/>
    <s v="8115.569"/>
    <n v="0"/>
    <b v="0"/>
    <b v="1"/>
  </r>
  <r>
    <s v="C"/>
    <s v="A"/>
    <n v="20150101"/>
    <n v="2015"/>
    <n v="52"/>
    <x v="7"/>
    <n v="180"/>
    <s v="COD"/>
    <x v="1"/>
    <s v="M"/>
    <s v="Import"/>
    <n v="422"/>
    <s v="LBN"/>
    <x v="23"/>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50"/>
    <b v="0"/>
    <n v="8"/>
    <s v="kg"/>
    <n v="150"/>
    <b v="0"/>
    <n v="150"/>
    <b v="0"/>
    <n v="0"/>
    <b v="0"/>
    <s v="821.032"/>
    <n v="0"/>
    <s v="821.032"/>
    <n v="0"/>
    <b v="0"/>
    <b v="1"/>
  </r>
  <r>
    <s v="C"/>
    <s v="A"/>
    <n v="20150101"/>
    <n v="2015"/>
    <n v="52"/>
    <x v="7"/>
    <n v="180"/>
    <s v="COD"/>
    <x v="1"/>
    <s v="M"/>
    <s v="Import"/>
    <n v="686"/>
    <s v="SEN"/>
    <x v="10"/>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40"/>
    <b v="0"/>
    <n v="8"/>
    <s v="kg"/>
    <n v="40"/>
    <b v="0"/>
    <n v="40"/>
    <b v="0"/>
    <n v="0"/>
    <b v="0"/>
    <s v="104.701"/>
    <n v="0"/>
    <s v="104.701"/>
    <n v="0"/>
    <b v="0"/>
    <b v="1"/>
  </r>
  <r>
    <s v="C"/>
    <s v="A"/>
    <n v="20150101"/>
    <n v="2015"/>
    <n v="52"/>
    <x v="7"/>
    <n v="180"/>
    <s v="COD"/>
    <x v="1"/>
    <s v="M"/>
    <s v="Import"/>
    <n v="699"/>
    <s v="IND"/>
    <x v="11"/>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800"/>
    <b v="0"/>
    <n v="8"/>
    <s v="kg"/>
    <n v="1800"/>
    <b v="0"/>
    <n v="1800"/>
    <b v="0"/>
    <n v="0"/>
    <b v="0"/>
    <s v="11123.454"/>
    <n v="0"/>
    <s v="11123.454"/>
    <n v="0"/>
    <b v="0"/>
    <b v="1"/>
  </r>
  <r>
    <s v="C"/>
    <s v="A"/>
    <n v="20150101"/>
    <n v="2015"/>
    <n v="52"/>
    <x v="7"/>
    <n v="180"/>
    <s v="COD"/>
    <x v="1"/>
    <s v="M"/>
    <s v="Import"/>
    <n v="704"/>
    <s v="VNM"/>
    <x v="29"/>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32300"/>
    <b v="0"/>
    <n v="8"/>
    <s v="kg"/>
    <n v="332300"/>
    <b v="0"/>
    <n v="332300"/>
    <b v="0"/>
    <n v="0"/>
    <b v="0"/>
    <s v="341422.239"/>
    <n v="0"/>
    <s v="341422.239"/>
    <n v="0"/>
    <b v="0"/>
    <b v="1"/>
  </r>
  <r>
    <s v="C"/>
    <s v="A"/>
    <n v="20150101"/>
    <n v="2015"/>
    <n v="52"/>
    <x v="7"/>
    <n v="180"/>
    <s v="COD"/>
    <x v="1"/>
    <s v="M"/>
    <s v="Import"/>
    <n v="710"/>
    <s v="ZAF"/>
    <x v="30"/>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6322871"/>
    <b v="0"/>
    <n v="8"/>
    <s v="kg"/>
    <n v="6322871"/>
    <b v="0"/>
    <n v="6322871"/>
    <b v="0"/>
    <n v="0"/>
    <b v="0"/>
    <s v="6642468.141"/>
    <n v="0"/>
    <s v="6642468.141"/>
    <n v="0"/>
    <b v="0"/>
    <b v="1"/>
  </r>
  <r>
    <s v="C"/>
    <s v="A"/>
    <n v="20150101"/>
    <n v="2015"/>
    <n v="52"/>
    <x v="7"/>
    <n v="180"/>
    <s v="COD"/>
    <x v="1"/>
    <s v="M"/>
    <s v="Import"/>
    <n v="724"/>
    <s v="ESP"/>
    <x v="12"/>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4500"/>
    <b v="0"/>
    <n v="8"/>
    <s v="kg"/>
    <n v="4500"/>
    <b v="0"/>
    <n v="4500"/>
    <b v="0"/>
    <n v="0"/>
    <b v="0"/>
    <s v="5486.125"/>
    <n v="0"/>
    <s v="5486.125"/>
    <n v="0"/>
    <b v="0"/>
    <b v="1"/>
  </r>
  <r>
    <s v="C"/>
    <s v="A"/>
    <n v="20150101"/>
    <n v="2015"/>
    <n v="52"/>
    <x v="7"/>
    <n v="180"/>
    <s v="COD"/>
    <x v="1"/>
    <s v="M"/>
    <s v="Import"/>
    <n v="784"/>
    <s v="ARE"/>
    <x v="32"/>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56545"/>
    <b v="0"/>
    <n v="8"/>
    <s v="kg"/>
    <n v="156545"/>
    <b v="0"/>
    <n v="156545"/>
    <b v="0"/>
    <n v="0"/>
    <b v="0"/>
    <s v="115250.455"/>
    <n v="0"/>
    <s v="115250.455"/>
    <n v="0"/>
    <b v="0"/>
    <b v="1"/>
  </r>
  <r>
    <s v="C"/>
    <s v="A"/>
    <n v="20150101"/>
    <n v="2015"/>
    <n v="52"/>
    <x v="7"/>
    <n v="180"/>
    <s v="COD"/>
    <x v="1"/>
    <s v="M"/>
    <s v="Import"/>
    <n v="842"/>
    <s v="USA"/>
    <x v="15"/>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46"/>
    <b v="0"/>
    <n v="8"/>
    <s v="kg"/>
    <n v="46"/>
    <b v="0"/>
    <n v="46"/>
    <b v="0"/>
    <n v="0"/>
    <b v="0"/>
    <s v="116.017"/>
    <n v="0"/>
    <s v="116.017"/>
    <n v="0"/>
    <b v="0"/>
    <b v="1"/>
  </r>
  <r>
    <s v="C"/>
    <s v="A"/>
    <n v="20150101"/>
    <n v="2015"/>
    <n v="52"/>
    <x v="7"/>
    <n v="180"/>
    <s v="COD"/>
    <x v="1"/>
    <s v="M"/>
    <s v="Import"/>
    <n v="894"/>
    <s v="ZMB"/>
    <x v="39"/>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38720"/>
    <b v="0"/>
    <n v="8"/>
    <s v="kg"/>
    <n v="338720"/>
    <b v="0"/>
    <n v="338720"/>
    <b v="0"/>
    <n v="0"/>
    <b v="0"/>
    <s v="348369.4"/>
    <n v="0"/>
    <s v="348369.4"/>
    <n v="0"/>
    <b v="0"/>
    <b v="1"/>
  </r>
  <r>
    <s v="C"/>
    <s v="A"/>
    <n v="20150101"/>
    <n v="2015"/>
    <n v="52"/>
    <x v="7"/>
    <n v="562"/>
    <s v="NER"/>
    <x v="0"/>
    <s v="M"/>
    <s v="Import"/>
    <n v="0"/>
    <s v="W00"/>
    <x v="0"/>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6397140"/>
    <b v="0"/>
    <n v="-1"/>
    <s v="N/A"/>
    <m/>
    <b v="0"/>
    <n v="6397140"/>
    <b v="0"/>
    <m/>
    <b v="0"/>
    <n v="5183236"/>
    <m/>
    <n v="5183236"/>
    <n v="0"/>
    <b v="1"/>
    <b v="0"/>
  </r>
  <r>
    <s v="C"/>
    <s v="A"/>
    <n v="20150101"/>
    <n v="2015"/>
    <n v="52"/>
    <x v="7"/>
    <n v="562"/>
    <s v="NER"/>
    <x v="0"/>
    <s v="M"/>
    <s v="Import"/>
    <n v="156"/>
    <s v="CHN"/>
    <x v="1"/>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050"/>
    <b v="0"/>
    <n v="-1"/>
    <s v="N/A"/>
    <m/>
    <b v="0"/>
    <n v="2050"/>
    <b v="0"/>
    <m/>
    <b v="0"/>
    <n v="6369"/>
    <m/>
    <n v="6369"/>
    <n v="0"/>
    <b v="1"/>
    <b v="0"/>
  </r>
  <r>
    <s v="C"/>
    <s v="A"/>
    <n v="20150101"/>
    <n v="2015"/>
    <n v="52"/>
    <x v="7"/>
    <n v="562"/>
    <s v="NER"/>
    <x v="0"/>
    <s v="M"/>
    <s v="Import"/>
    <n v="251"/>
    <s v="FRA"/>
    <x v="3"/>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00000"/>
    <b v="0"/>
    <n v="-1"/>
    <s v="N/A"/>
    <m/>
    <b v="0"/>
    <n v="200000"/>
    <b v="0"/>
    <m/>
    <b v="0"/>
    <n v="126781"/>
    <m/>
    <n v="126781"/>
    <n v="0"/>
    <b v="1"/>
    <b v="0"/>
  </r>
  <r>
    <s v="C"/>
    <s v="A"/>
    <n v="20150101"/>
    <n v="2015"/>
    <n v="52"/>
    <x v="7"/>
    <n v="562"/>
    <s v="NER"/>
    <x v="0"/>
    <s v="M"/>
    <s v="Import"/>
    <n v="384"/>
    <s v="CIV"/>
    <x v="6"/>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242000"/>
    <b v="0"/>
    <n v="-1"/>
    <s v="N/A"/>
    <m/>
    <b v="0"/>
    <n v="3242000"/>
    <b v="0"/>
    <m/>
    <b v="0"/>
    <n v="2734854"/>
    <m/>
    <n v="2734854"/>
    <n v="0"/>
    <b v="1"/>
    <b v="0"/>
  </r>
  <r>
    <s v="C"/>
    <s v="A"/>
    <n v="20150101"/>
    <n v="2015"/>
    <n v="52"/>
    <x v="7"/>
    <n v="562"/>
    <s v="NER"/>
    <x v="0"/>
    <s v="M"/>
    <s v="Import"/>
    <n v="566"/>
    <s v="NGA"/>
    <x v="8"/>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844000"/>
    <b v="0"/>
    <n v="-1"/>
    <s v="N/A"/>
    <m/>
    <b v="0"/>
    <n v="2844000"/>
    <b v="0"/>
    <m/>
    <b v="0"/>
    <n v="2244311"/>
    <m/>
    <n v="2244311"/>
    <n v="0"/>
    <b v="1"/>
    <b v="0"/>
  </r>
  <r>
    <s v="C"/>
    <s v="A"/>
    <n v="20150101"/>
    <n v="2015"/>
    <n v="52"/>
    <x v="7"/>
    <n v="562"/>
    <s v="NER"/>
    <x v="0"/>
    <s v="M"/>
    <s v="Import"/>
    <n v="643"/>
    <s v="RUS"/>
    <x v="9"/>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69090"/>
    <b v="0"/>
    <n v="-1"/>
    <s v="N/A"/>
    <m/>
    <b v="0"/>
    <n v="69090"/>
    <b v="0"/>
    <m/>
    <b v="0"/>
    <n v="37188"/>
    <m/>
    <n v="37188"/>
    <n v="0"/>
    <b v="1"/>
    <b v="0"/>
  </r>
  <r>
    <s v="C"/>
    <s v="A"/>
    <n v="20150101"/>
    <n v="2015"/>
    <n v="52"/>
    <x v="7"/>
    <n v="562"/>
    <s v="NER"/>
    <x v="0"/>
    <s v="M"/>
    <s v="Import"/>
    <n v="854"/>
    <s v="BFA"/>
    <x v="16"/>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40000"/>
    <b v="0"/>
    <n v="-1"/>
    <s v="N/A"/>
    <m/>
    <b v="0"/>
    <n v="40000"/>
    <b v="0"/>
    <m/>
    <b v="0"/>
    <n v="33733"/>
    <m/>
    <n v="33733"/>
    <n v="0"/>
    <b v="1"/>
    <b v="0"/>
  </r>
  <r>
    <s v="C"/>
    <s v="A"/>
    <n v="20150101"/>
    <n v="2015"/>
    <n v="52"/>
    <x v="7"/>
    <n v="180"/>
    <s v="COD"/>
    <x v="1"/>
    <s v="M"/>
    <s v="Import"/>
    <n v="0"/>
    <s v="W00"/>
    <x v="0"/>
    <n v="0"/>
    <s v="W00"/>
    <s v="World"/>
    <s v="H4"/>
    <s v="HS"/>
    <b v="1"/>
    <n v="310510"/>
    <s v="Fertilizers, mineral or chemical in tablets or similar forms or in packages of a gross weight not exceeding 10kg"/>
    <s v="Other NPK"/>
    <s v="NPKs"/>
    <x v="6"/>
    <x v="2"/>
    <b v="1"/>
    <s v="C00"/>
    <s v="TOTAL CPC"/>
    <n v="0"/>
    <n v="0"/>
    <s v="TOTAL MOT"/>
    <n v="8"/>
    <s v="kg"/>
    <n v="519846"/>
    <b v="0"/>
    <n v="8"/>
    <s v="kg"/>
    <n v="519846"/>
    <b v="0"/>
    <n v="519846"/>
    <b v="0"/>
    <n v="0"/>
    <b v="0"/>
    <s v="515272.716"/>
    <n v="0"/>
    <s v="515272.716"/>
    <n v="0"/>
    <b v="0"/>
    <b v="1"/>
  </r>
  <r>
    <s v="C"/>
    <s v="A"/>
    <n v="20150101"/>
    <n v="2015"/>
    <n v="52"/>
    <x v="7"/>
    <n v="180"/>
    <s v="COD"/>
    <x v="1"/>
    <s v="M"/>
    <s v="Import"/>
    <n v="156"/>
    <s v="CHN"/>
    <x v="1"/>
    <n v="0"/>
    <s v="W00"/>
    <s v="World"/>
    <s v="H4"/>
    <s v="HS"/>
    <b v="1"/>
    <n v="310510"/>
    <s v="Fertilizers, mineral or chemical in tablets or similar forms or in packages of a gross weight not exceeding 10kg"/>
    <s v="Other NPK"/>
    <s v="NPKs"/>
    <x v="6"/>
    <x v="2"/>
    <b v="1"/>
    <s v="C00"/>
    <s v="TOTAL CPC"/>
    <n v="0"/>
    <n v="0"/>
    <s v="TOTAL MOT"/>
    <n v="8"/>
    <s v="kg"/>
    <n v="516545"/>
    <b v="0"/>
    <n v="8"/>
    <s v="kg"/>
    <n v="516545"/>
    <b v="0"/>
    <n v="516545"/>
    <b v="0"/>
    <n v="0"/>
    <b v="0"/>
    <s v="510514.843"/>
    <n v="0"/>
    <s v="510514.843"/>
    <n v="0"/>
    <b v="0"/>
    <b v="1"/>
  </r>
  <r>
    <s v="C"/>
    <s v="A"/>
    <n v="20150101"/>
    <n v="2015"/>
    <n v="52"/>
    <x v="7"/>
    <n v="180"/>
    <s v="COD"/>
    <x v="1"/>
    <s v="M"/>
    <s v="Import"/>
    <n v="710"/>
    <s v="ZAF"/>
    <x v="30"/>
    <n v="0"/>
    <s v="W00"/>
    <s v="World"/>
    <s v="H4"/>
    <s v="HS"/>
    <b v="1"/>
    <n v="310510"/>
    <s v="Fertilizers, mineral or chemical in tablets or similar forms or in packages of a gross weight not exceeding 10kg"/>
    <s v="Other NPK"/>
    <s v="NPKs"/>
    <x v="6"/>
    <x v="2"/>
    <b v="1"/>
    <s v="C00"/>
    <s v="TOTAL CPC"/>
    <n v="0"/>
    <n v="0"/>
    <s v="TOTAL MOT"/>
    <n v="8"/>
    <s v="kg"/>
    <n v="3301"/>
    <b v="0"/>
    <n v="8"/>
    <s v="kg"/>
    <n v="3301"/>
    <b v="0"/>
    <n v="3301"/>
    <b v="0"/>
    <n v="0"/>
    <b v="0"/>
    <s v="4757.872"/>
    <n v="0"/>
    <s v="4757.872"/>
    <n v="0"/>
    <b v="0"/>
    <b v="1"/>
  </r>
  <r>
    <s v="C"/>
    <s v="A"/>
    <n v="20150101"/>
    <n v="2015"/>
    <n v="52"/>
    <x v="7"/>
    <n v="180"/>
    <s v="COD"/>
    <x v="1"/>
    <s v="M"/>
    <s v="Import"/>
    <n v="0"/>
    <s v="W00"/>
    <x v="0"/>
    <n v="0"/>
    <s v="W00"/>
    <s v="World"/>
    <s v="H4"/>
    <s v="HS"/>
    <b v="1"/>
    <n v="310520"/>
    <s v="Fertilizers, mineral or chemical containing the three fertilizing elements nitrogen, phosphorus and potassium"/>
    <s v="NPK"/>
    <s v="NPKs"/>
    <x v="6"/>
    <x v="2"/>
    <b v="1"/>
    <s v="C00"/>
    <s v="TOTAL CPC"/>
    <n v="0"/>
    <n v="0"/>
    <s v="TOTAL MOT"/>
    <n v="8"/>
    <s v="kg"/>
    <n v="12969941"/>
    <b v="0"/>
    <n v="8"/>
    <s v="kg"/>
    <n v="12969941"/>
    <b v="0"/>
    <n v="12969941"/>
    <b v="0"/>
    <n v="0"/>
    <b v="0"/>
    <s v="11851968.493"/>
    <n v="0"/>
    <s v="11851968.493"/>
    <n v="0"/>
    <b v="0"/>
    <b v="1"/>
  </r>
  <r>
    <s v="C"/>
    <s v="A"/>
    <n v="20150101"/>
    <n v="2015"/>
    <n v="52"/>
    <x v="7"/>
    <n v="180"/>
    <s v="COD"/>
    <x v="1"/>
    <s v="M"/>
    <s v="Import"/>
    <n v="56"/>
    <s v="BEL"/>
    <x v="18"/>
    <n v="0"/>
    <s v="W00"/>
    <s v="World"/>
    <s v="H4"/>
    <s v="HS"/>
    <b v="1"/>
    <n v="310520"/>
    <s v="Fertilizers, mineral or chemical containing the three fertilizing elements nitrogen, phosphorus and potassium"/>
    <s v="NPK"/>
    <s v="NPKs"/>
    <x v="6"/>
    <x v="2"/>
    <b v="1"/>
    <s v="C00"/>
    <s v="TOTAL CPC"/>
    <n v="0"/>
    <n v="0"/>
    <s v="TOTAL MOT"/>
    <n v="8"/>
    <s v="kg"/>
    <n v="2322400"/>
    <b v="0"/>
    <n v="8"/>
    <s v="kg"/>
    <n v="2322400"/>
    <b v="0"/>
    <n v="2322400"/>
    <b v="0"/>
    <n v="0"/>
    <b v="0"/>
    <s v="1378296.199"/>
    <n v="0"/>
    <s v="1378296.199"/>
    <n v="0"/>
    <b v="0"/>
    <b v="1"/>
  </r>
  <r>
    <s v="C"/>
    <s v="A"/>
    <n v="20150101"/>
    <n v="2015"/>
    <n v="52"/>
    <x v="7"/>
    <n v="180"/>
    <s v="COD"/>
    <x v="1"/>
    <s v="M"/>
    <s v="Import"/>
    <n v="108"/>
    <s v="BDI"/>
    <x v="69"/>
    <n v="0"/>
    <s v="W00"/>
    <s v="World"/>
    <s v="H4"/>
    <s v="HS"/>
    <b v="1"/>
    <n v="310520"/>
    <s v="Fertilizers, mineral or chemical containing the three fertilizing elements nitrogen, phosphorus and potassium"/>
    <s v="NPK"/>
    <s v="NPKs"/>
    <x v="6"/>
    <x v="2"/>
    <b v="1"/>
    <s v="C00"/>
    <s v="TOTAL CPC"/>
    <n v="0"/>
    <n v="0"/>
    <s v="TOTAL MOT"/>
    <n v="8"/>
    <s v="kg"/>
    <n v="25250"/>
    <b v="0"/>
    <n v="8"/>
    <s v="kg"/>
    <n v="25250"/>
    <b v="0"/>
    <n v="25250"/>
    <b v="0"/>
    <n v="0"/>
    <b v="0"/>
    <s v="24004.158"/>
    <n v="0"/>
    <s v="24004.158"/>
    <n v="0"/>
    <b v="0"/>
    <b v="1"/>
  </r>
  <r>
    <s v="C"/>
    <s v="A"/>
    <n v="20150101"/>
    <n v="2015"/>
    <n v="52"/>
    <x v="7"/>
    <n v="180"/>
    <s v="COD"/>
    <x v="1"/>
    <s v="M"/>
    <s v="Import"/>
    <n v="156"/>
    <s v="CHN"/>
    <x v="1"/>
    <n v="0"/>
    <s v="W00"/>
    <s v="World"/>
    <s v="H4"/>
    <s v="HS"/>
    <b v="1"/>
    <n v="310520"/>
    <s v="Fertilizers, mineral or chemical containing the three fertilizing elements nitrogen, phosphorus and potassium"/>
    <s v="NPK"/>
    <s v="NPKs"/>
    <x v="6"/>
    <x v="2"/>
    <b v="1"/>
    <s v="C00"/>
    <s v="TOTAL CPC"/>
    <n v="0"/>
    <n v="0"/>
    <s v="TOTAL MOT"/>
    <n v="8"/>
    <s v="kg"/>
    <n v="3629241"/>
    <b v="0"/>
    <n v="8"/>
    <s v="kg"/>
    <n v="3629241"/>
    <b v="0"/>
    <n v="3629241"/>
    <b v="0"/>
    <n v="0"/>
    <b v="0"/>
    <s v="3220697.481"/>
    <n v="0"/>
    <s v="3220697.481"/>
    <n v="0"/>
    <b v="0"/>
    <b v="1"/>
  </r>
  <r>
    <s v="C"/>
    <s v="A"/>
    <n v="20150101"/>
    <n v="2015"/>
    <n v="52"/>
    <x v="7"/>
    <n v="180"/>
    <s v="COD"/>
    <x v="1"/>
    <s v="M"/>
    <s v="Import"/>
    <n v="276"/>
    <s v="DEU"/>
    <x v="4"/>
    <n v="0"/>
    <s v="W00"/>
    <s v="World"/>
    <s v="H4"/>
    <s v="HS"/>
    <b v="1"/>
    <n v="310520"/>
    <s v="Fertilizers, mineral or chemical containing the three fertilizing elements nitrogen, phosphorus and potassium"/>
    <s v="NPK"/>
    <s v="NPKs"/>
    <x v="6"/>
    <x v="2"/>
    <b v="1"/>
    <s v="C00"/>
    <s v="TOTAL CPC"/>
    <n v="0"/>
    <n v="0"/>
    <s v="TOTAL MOT"/>
    <n v="8"/>
    <s v="kg"/>
    <n v="21742"/>
    <b v="0"/>
    <n v="8"/>
    <s v="kg"/>
    <n v="21742"/>
    <b v="0"/>
    <n v="21742"/>
    <b v="0"/>
    <n v="0"/>
    <b v="0"/>
    <s v="13490.611"/>
    <n v="0"/>
    <s v="13490.611"/>
    <n v="0"/>
    <b v="0"/>
    <b v="1"/>
  </r>
  <r>
    <s v="C"/>
    <s v="A"/>
    <n v="20150101"/>
    <n v="2015"/>
    <n v="52"/>
    <x v="7"/>
    <n v="180"/>
    <s v="COD"/>
    <x v="1"/>
    <s v="M"/>
    <s v="Import"/>
    <n v="344"/>
    <s v="HKG"/>
    <x v="70"/>
    <n v="0"/>
    <s v="W00"/>
    <s v="World"/>
    <s v="H4"/>
    <s v="HS"/>
    <b v="1"/>
    <n v="310520"/>
    <s v="Fertilizers, mineral or chemical containing the three fertilizing elements nitrogen, phosphorus and potassium"/>
    <s v="NPK"/>
    <s v="NPKs"/>
    <x v="6"/>
    <x v="2"/>
    <b v="1"/>
    <s v="C00"/>
    <s v="TOTAL CPC"/>
    <n v="0"/>
    <n v="0"/>
    <s v="TOTAL MOT"/>
    <n v="8"/>
    <s v="kg"/>
    <n v="52110"/>
    <b v="0"/>
    <n v="8"/>
    <s v="kg"/>
    <n v="52110"/>
    <b v="0"/>
    <n v="52110"/>
    <b v="0"/>
    <n v="0"/>
    <b v="0"/>
    <s v="25216.278"/>
    <n v="0"/>
    <s v="25216.278"/>
    <n v="0"/>
    <b v="0"/>
    <b v="1"/>
  </r>
  <r>
    <s v="C"/>
    <s v="A"/>
    <n v="20150101"/>
    <n v="2015"/>
    <n v="52"/>
    <x v="7"/>
    <n v="180"/>
    <s v="COD"/>
    <x v="1"/>
    <s v="M"/>
    <s v="Import"/>
    <n v="376"/>
    <s v="ISR"/>
    <x v="65"/>
    <n v="0"/>
    <s v="W00"/>
    <s v="World"/>
    <s v="H4"/>
    <s v="HS"/>
    <b v="1"/>
    <n v="310520"/>
    <s v="Fertilizers, mineral or chemical containing the three fertilizing elements nitrogen, phosphorus and potassium"/>
    <s v="NPK"/>
    <s v="NPKs"/>
    <x v="6"/>
    <x v="2"/>
    <b v="1"/>
    <s v="C00"/>
    <s v="TOTAL CPC"/>
    <n v="0"/>
    <n v="0"/>
    <s v="TOTAL MOT"/>
    <n v="8"/>
    <s v="kg"/>
    <n v="12600"/>
    <b v="0"/>
    <n v="8"/>
    <s v="kg"/>
    <n v="12600"/>
    <b v="0"/>
    <n v="12600"/>
    <b v="0"/>
    <n v="0"/>
    <b v="0"/>
    <s v="9675.492"/>
    <n v="0"/>
    <s v="9675.492"/>
    <n v="0"/>
    <b v="0"/>
    <b v="1"/>
  </r>
  <r>
    <s v="C"/>
    <s v="A"/>
    <n v="20150101"/>
    <n v="2015"/>
    <n v="52"/>
    <x v="7"/>
    <n v="180"/>
    <s v="COD"/>
    <x v="1"/>
    <s v="M"/>
    <s v="Import"/>
    <n v="704"/>
    <s v="VNM"/>
    <x v="29"/>
    <n v="0"/>
    <s v="W00"/>
    <s v="World"/>
    <s v="H4"/>
    <s v="HS"/>
    <b v="1"/>
    <n v="310520"/>
    <s v="Fertilizers, mineral or chemical containing the three fertilizing elements nitrogen, phosphorus and potassium"/>
    <s v="NPK"/>
    <s v="NPKs"/>
    <x v="6"/>
    <x v="2"/>
    <b v="1"/>
    <s v="C00"/>
    <s v="TOTAL CPC"/>
    <n v="0"/>
    <n v="0"/>
    <s v="TOTAL MOT"/>
    <n v="8"/>
    <s v="kg"/>
    <n v="332300"/>
    <b v="0"/>
    <n v="8"/>
    <s v="kg"/>
    <n v="332300"/>
    <b v="0"/>
    <n v="332300"/>
    <b v="0"/>
    <n v="0"/>
    <b v="0"/>
    <s v="341422.239"/>
    <n v="0"/>
    <s v="341422.239"/>
    <n v="0"/>
    <b v="0"/>
    <b v="1"/>
  </r>
  <r>
    <s v="C"/>
    <s v="A"/>
    <n v="20150101"/>
    <n v="2015"/>
    <n v="52"/>
    <x v="7"/>
    <n v="180"/>
    <s v="COD"/>
    <x v="1"/>
    <s v="M"/>
    <s v="Import"/>
    <n v="710"/>
    <s v="ZAF"/>
    <x v="30"/>
    <n v="0"/>
    <s v="W00"/>
    <s v="World"/>
    <s v="H4"/>
    <s v="HS"/>
    <b v="1"/>
    <n v="310520"/>
    <s v="Fertilizers, mineral or chemical containing the three fertilizing elements nitrogen, phosphorus and potassium"/>
    <s v="NPK"/>
    <s v="NPKs"/>
    <x v="6"/>
    <x v="2"/>
    <b v="1"/>
    <s v="C00"/>
    <s v="TOTAL CPC"/>
    <n v="0"/>
    <n v="0"/>
    <s v="TOTAL MOT"/>
    <n v="8"/>
    <s v="kg"/>
    <n v="6236533"/>
    <b v="0"/>
    <n v="8"/>
    <s v="kg"/>
    <n v="6236533"/>
    <b v="0"/>
    <n v="6236533"/>
    <b v="0"/>
    <n v="0"/>
    <b v="0"/>
    <s v="6572494.03"/>
    <n v="0"/>
    <s v="6572494.03"/>
    <n v="0"/>
    <b v="0"/>
    <b v="1"/>
  </r>
  <r>
    <s v="C"/>
    <s v="A"/>
    <n v="20150101"/>
    <n v="2015"/>
    <n v="52"/>
    <x v="7"/>
    <n v="180"/>
    <s v="COD"/>
    <x v="1"/>
    <s v="M"/>
    <s v="Import"/>
    <n v="724"/>
    <s v="ESP"/>
    <x v="12"/>
    <n v="0"/>
    <s v="W00"/>
    <s v="World"/>
    <s v="H4"/>
    <s v="HS"/>
    <b v="1"/>
    <n v="310520"/>
    <s v="Fertilizers, mineral or chemical containing the three fertilizing elements nitrogen, phosphorus and potassium"/>
    <s v="NPK"/>
    <s v="NPKs"/>
    <x v="6"/>
    <x v="2"/>
    <b v="1"/>
    <s v="C00"/>
    <s v="TOTAL CPC"/>
    <n v="0"/>
    <n v="0"/>
    <s v="TOTAL MOT"/>
    <n v="8"/>
    <s v="kg"/>
    <n v="4500"/>
    <b v="0"/>
    <n v="8"/>
    <s v="kg"/>
    <n v="4500"/>
    <b v="0"/>
    <n v="4500"/>
    <b v="0"/>
    <n v="0"/>
    <b v="0"/>
    <s v="5486.125"/>
    <n v="0"/>
    <s v="5486.125"/>
    <n v="0"/>
    <b v="0"/>
    <b v="1"/>
  </r>
  <r>
    <s v="C"/>
    <s v="A"/>
    <n v="20150101"/>
    <n v="2015"/>
    <n v="52"/>
    <x v="7"/>
    <n v="180"/>
    <s v="COD"/>
    <x v="1"/>
    <s v="M"/>
    <s v="Import"/>
    <n v="784"/>
    <s v="ARE"/>
    <x v="32"/>
    <n v="0"/>
    <s v="W00"/>
    <s v="World"/>
    <s v="H4"/>
    <s v="HS"/>
    <b v="1"/>
    <n v="310520"/>
    <s v="Fertilizers, mineral or chemical containing the three fertilizing elements nitrogen, phosphorus and potassium"/>
    <s v="NPK"/>
    <s v="NPKs"/>
    <x v="6"/>
    <x v="2"/>
    <b v="1"/>
    <s v="C00"/>
    <s v="TOTAL CPC"/>
    <n v="0"/>
    <n v="0"/>
    <s v="TOTAL MOT"/>
    <n v="8"/>
    <s v="kg"/>
    <n v="156545"/>
    <b v="0"/>
    <n v="8"/>
    <s v="kg"/>
    <n v="156545"/>
    <b v="0"/>
    <n v="156545"/>
    <b v="0"/>
    <n v="0"/>
    <b v="0"/>
    <s v="115250.455"/>
    <n v="0"/>
    <s v="115250.455"/>
    <n v="0"/>
    <b v="0"/>
    <b v="1"/>
  </r>
  <r>
    <s v="C"/>
    <s v="A"/>
    <n v="20150101"/>
    <n v="2015"/>
    <n v="52"/>
    <x v="7"/>
    <n v="180"/>
    <s v="COD"/>
    <x v="1"/>
    <s v="M"/>
    <s v="Import"/>
    <n v="894"/>
    <s v="ZMB"/>
    <x v="39"/>
    <n v="0"/>
    <s v="W00"/>
    <s v="World"/>
    <s v="H4"/>
    <s v="HS"/>
    <b v="1"/>
    <n v="310520"/>
    <s v="Fertilizers, mineral or chemical containing the three fertilizing elements nitrogen, phosphorus and potassium"/>
    <s v="NPK"/>
    <s v="NPKs"/>
    <x v="6"/>
    <x v="2"/>
    <b v="1"/>
    <s v="C00"/>
    <s v="TOTAL CPC"/>
    <n v="0"/>
    <n v="0"/>
    <s v="TOTAL MOT"/>
    <n v="8"/>
    <s v="kg"/>
    <n v="176720"/>
    <b v="0"/>
    <n v="8"/>
    <s v="kg"/>
    <n v="176720"/>
    <b v="0"/>
    <n v="176720"/>
    <b v="0"/>
    <n v="0"/>
    <b v="0"/>
    <s v="145935.425"/>
    <n v="0"/>
    <s v="145935.425"/>
    <n v="0"/>
    <b v="0"/>
    <b v="1"/>
  </r>
  <r>
    <s v="C"/>
    <s v="A"/>
    <n v="20150101"/>
    <n v="2015"/>
    <n v="52"/>
    <x v="7"/>
    <n v="562"/>
    <s v="NER"/>
    <x v="0"/>
    <s v="M"/>
    <s v="Import"/>
    <n v="0"/>
    <s v="W00"/>
    <x v="0"/>
    <n v="0"/>
    <s v="W00"/>
    <s v="World"/>
    <s v="H4"/>
    <s v="HS"/>
    <b v="1"/>
    <n v="310520"/>
    <s v="Fertilizers, mineral or chemical containing the three fertilizing elements nitrogen, phosphorus and potassium"/>
    <s v="NPK"/>
    <s v="NPKs"/>
    <x v="6"/>
    <x v="2"/>
    <b v="1"/>
    <s v="C00"/>
    <s v="TOTAL CPC"/>
    <n v="0"/>
    <n v="0"/>
    <s v="TOTAL MOT"/>
    <n v="8"/>
    <s v="kg"/>
    <n v="200000"/>
    <b v="0"/>
    <n v="-1"/>
    <s v="N/A"/>
    <m/>
    <b v="0"/>
    <n v="200000"/>
    <b v="0"/>
    <m/>
    <b v="0"/>
    <n v="126781"/>
    <m/>
    <n v="126781"/>
    <n v="0"/>
    <b v="1"/>
    <b v="0"/>
  </r>
  <r>
    <s v="C"/>
    <s v="A"/>
    <n v="20150101"/>
    <n v="2015"/>
    <n v="52"/>
    <x v="7"/>
    <n v="562"/>
    <s v="NER"/>
    <x v="0"/>
    <s v="M"/>
    <s v="Import"/>
    <n v="251"/>
    <s v="FRA"/>
    <x v="3"/>
    <n v="0"/>
    <s v="W00"/>
    <s v="World"/>
    <s v="H4"/>
    <s v="HS"/>
    <b v="1"/>
    <n v="310520"/>
    <s v="Fertilizers, mineral or chemical containing the three fertilizing elements nitrogen, phosphorus and potassium"/>
    <s v="NPK"/>
    <s v="NPKs"/>
    <x v="6"/>
    <x v="2"/>
    <b v="1"/>
    <s v="C00"/>
    <s v="TOTAL CPC"/>
    <n v="0"/>
    <n v="0"/>
    <s v="TOTAL MOT"/>
    <n v="8"/>
    <s v="kg"/>
    <n v="200000"/>
    <b v="0"/>
    <n v="-1"/>
    <s v="N/A"/>
    <m/>
    <b v="0"/>
    <n v="200000"/>
    <b v="0"/>
    <m/>
    <b v="0"/>
    <n v="126781"/>
    <m/>
    <n v="126781"/>
    <n v="0"/>
    <b v="1"/>
    <b v="0"/>
  </r>
  <r>
    <s v="C"/>
    <s v="A"/>
    <n v="20150101"/>
    <n v="2015"/>
    <n v="52"/>
    <x v="7"/>
    <n v="180"/>
    <s v="COD"/>
    <x v="1"/>
    <s v="M"/>
    <s v="Import"/>
    <n v="0"/>
    <s v="W00"/>
    <x v="0"/>
    <n v="0"/>
    <s v="W00"/>
    <s v="World"/>
    <s v="H4"/>
    <s v="HS"/>
    <b v="1"/>
    <n v="310530"/>
    <s v="Fertilizers, mineral or chemical diammonium hydrogenorthophosphate (diammonium phosphate)"/>
    <s v="DAP"/>
    <s v="P-fertilizers"/>
    <x v="8"/>
    <x v="2"/>
    <b v="1"/>
    <s v="C00"/>
    <s v="TOTAL CPC"/>
    <n v="0"/>
    <n v="0"/>
    <s v="TOTAL MOT"/>
    <n v="8"/>
    <s v="kg"/>
    <n v="4600"/>
    <b v="0"/>
    <n v="8"/>
    <s v="kg"/>
    <n v="4600"/>
    <b v="0"/>
    <n v="4600"/>
    <b v="0"/>
    <n v="0"/>
    <b v="0"/>
    <s v="9101.652"/>
    <n v="0"/>
    <s v="9101.652"/>
    <n v="0"/>
    <b v="0"/>
    <b v="1"/>
  </r>
  <r>
    <s v="C"/>
    <s v="A"/>
    <n v="20150101"/>
    <n v="2015"/>
    <n v="52"/>
    <x v="7"/>
    <n v="180"/>
    <s v="COD"/>
    <x v="1"/>
    <s v="M"/>
    <s v="Import"/>
    <n v="56"/>
    <s v="BEL"/>
    <x v="18"/>
    <n v="0"/>
    <s v="W00"/>
    <s v="World"/>
    <s v="H4"/>
    <s v="HS"/>
    <b v="1"/>
    <n v="310530"/>
    <s v="Fertilizers, mineral or chemical diammonium hydrogenorthophosphate (diammonium phosphate)"/>
    <s v="DAP"/>
    <s v="P-fertilizers"/>
    <x v="8"/>
    <x v="2"/>
    <b v="1"/>
    <s v="C00"/>
    <s v="TOTAL CPC"/>
    <n v="0"/>
    <n v="0"/>
    <s v="TOTAL MOT"/>
    <n v="8"/>
    <s v="kg"/>
    <n v="4600"/>
    <b v="0"/>
    <n v="8"/>
    <s v="kg"/>
    <n v="4600"/>
    <b v="0"/>
    <n v="4600"/>
    <b v="0"/>
    <n v="0"/>
    <b v="0"/>
    <s v="9101.652"/>
    <n v="0"/>
    <s v="9101.652"/>
    <n v="0"/>
    <b v="0"/>
    <b v="1"/>
  </r>
  <r>
    <s v="C"/>
    <s v="A"/>
    <n v="20150101"/>
    <n v="2015"/>
    <n v="52"/>
    <x v="7"/>
    <n v="562"/>
    <s v="NER"/>
    <x v="0"/>
    <s v="M"/>
    <s v="Import"/>
    <n v="0"/>
    <s v="W00"/>
    <x v="0"/>
    <n v="0"/>
    <s v="W00"/>
    <s v="World"/>
    <s v="H4"/>
    <s v="HS"/>
    <b v="1"/>
    <n v="310530"/>
    <s v="Fertilizers, mineral or chemical diammonium hydrogenorthophosphate (diammonium phosphate)"/>
    <s v="DAP"/>
    <s v="P-fertilizers"/>
    <x v="8"/>
    <x v="2"/>
    <b v="1"/>
    <s v="C00"/>
    <s v="TOTAL CPC"/>
    <n v="0"/>
    <n v="0"/>
    <s v="TOTAL MOT"/>
    <n v="8"/>
    <s v="kg"/>
    <n v="57000"/>
    <b v="0"/>
    <n v="-1"/>
    <s v="N/A"/>
    <m/>
    <b v="0"/>
    <n v="57000"/>
    <b v="0"/>
    <m/>
    <b v="0"/>
    <n v="9255"/>
    <m/>
    <n v="9255"/>
    <n v="0"/>
    <b v="1"/>
    <b v="0"/>
  </r>
  <r>
    <s v="C"/>
    <s v="A"/>
    <n v="20150101"/>
    <n v="2015"/>
    <n v="52"/>
    <x v="7"/>
    <n v="562"/>
    <s v="NER"/>
    <x v="0"/>
    <s v="M"/>
    <s v="Import"/>
    <n v="566"/>
    <s v="NGA"/>
    <x v="8"/>
    <n v="0"/>
    <s v="W00"/>
    <s v="World"/>
    <s v="H4"/>
    <s v="HS"/>
    <b v="1"/>
    <n v="310530"/>
    <s v="Fertilizers, mineral or chemical diammonium hydrogenorthophosphate (diammonium phosphate)"/>
    <s v="DAP"/>
    <s v="P-fertilizers"/>
    <x v="8"/>
    <x v="2"/>
    <b v="1"/>
    <s v="C00"/>
    <s v="TOTAL CPC"/>
    <n v="0"/>
    <n v="0"/>
    <s v="TOTAL MOT"/>
    <n v="8"/>
    <s v="kg"/>
    <n v="57000"/>
    <b v="0"/>
    <n v="-1"/>
    <s v="N/A"/>
    <m/>
    <b v="0"/>
    <n v="57000"/>
    <b v="0"/>
    <m/>
    <b v="0"/>
    <n v="9255"/>
    <m/>
    <n v="9255"/>
    <n v="0"/>
    <b v="1"/>
    <b v="0"/>
  </r>
  <r>
    <s v="C"/>
    <s v="A"/>
    <n v="20150101"/>
    <n v="2015"/>
    <n v="52"/>
    <x v="7"/>
    <n v="180"/>
    <s v="COD"/>
    <x v="1"/>
    <s v="M"/>
    <s v="Import"/>
    <n v="0"/>
    <s v="W00"/>
    <x v="0"/>
    <n v="0"/>
    <s v="W00"/>
    <s v="World"/>
    <s v="H4"/>
    <s v="HS"/>
    <b v="1"/>
    <n v="310540"/>
    <s v="Fertilizers, mineral or chemical ammonium dihydrogenorthophosphate (monoammonium phosphate) and mixtures thereof with diammonium hydrogenorthophosphate (diammonium phosphate)"/>
    <s v="MAP"/>
    <s v="P-fertilizers"/>
    <x v="7"/>
    <x v="2"/>
    <b v="1"/>
    <s v="C00"/>
    <s v="TOTAL CPC"/>
    <n v="0"/>
    <n v="0"/>
    <s v="TOTAL MOT"/>
    <n v="8"/>
    <s v="kg"/>
    <n v="10216"/>
    <b v="0"/>
    <n v="8"/>
    <s v="kg"/>
    <n v="10216"/>
    <b v="0"/>
    <n v="10216"/>
    <b v="0"/>
    <n v="0"/>
    <b v="0"/>
    <s v="9054.074"/>
    <n v="0"/>
    <s v="9054.074"/>
    <n v="0"/>
    <b v="0"/>
    <b v="1"/>
  </r>
  <r>
    <s v="C"/>
    <s v="A"/>
    <n v="20150101"/>
    <n v="2015"/>
    <n v="52"/>
    <x v="7"/>
    <n v="180"/>
    <s v="COD"/>
    <x v="1"/>
    <s v="M"/>
    <s v="Import"/>
    <n v="710"/>
    <s v="ZAF"/>
    <x v="30"/>
    <n v="0"/>
    <s v="W00"/>
    <s v="World"/>
    <s v="H4"/>
    <s v="HS"/>
    <b v="1"/>
    <n v="310540"/>
    <s v="Fertilizers, mineral or chemical ammonium dihydrogenorthophosphate (monoammonium phosphate) and mixtures thereof with diammonium hydrogenorthophosphate (diammonium phosphate)"/>
    <s v="MAP"/>
    <s v="P-fertilizers"/>
    <x v="7"/>
    <x v="2"/>
    <b v="1"/>
    <s v="C00"/>
    <s v="TOTAL CPC"/>
    <n v="0"/>
    <n v="0"/>
    <s v="TOTAL MOT"/>
    <n v="8"/>
    <s v="kg"/>
    <n v="10216"/>
    <b v="0"/>
    <n v="8"/>
    <s v="kg"/>
    <n v="10216"/>
    <b v="0"/>
    <n v="10216"/>
    <b v="0"/>
    <n v="0"/>
    <b v="0"/>
    <s v="9054.074"/>
    <n v="0"/>
    <s v="9054.074"/>
    <n v="0"/>
    <b v="0"/>
    <b v="1"/>
  </r>
  <r>
    <s v="C"/>
    <s v="A"/>
    <n v="20150101"/>
    <n v="2015"/>
    <n v="52"/>
    <x v="7"/>
    <n v="180"/>
    <s v="COD"/>
    <x v="1"/>
    <s v="M"/>
    <s v="Import"/>
    <n v="0"/>
    <s v="W00"/>
    <x v="0"/>
    <n v="0"/>
    <s v="W00"/>
    <s v="World"/>
    <s v="H4"/>
    <s v="HS"/>
    <b v="1"/>
    <n v="310551"/>
    <s v="Fertilizers, mineral or chemical containing nitrates and phosphates"/>
    <s v="NP"/>
    <s v="NPKs"/>
    <x v="6"/>
    <x v="2"/>
    <b v="1"/>
    <s v="C00"/>
    <s v="TOTAL CPC"/>
    <n v="0"/>
    <n v="0"/>
    <s v="TOTAL MOT"/>
    <n v="8"/>
    <s v="kg"/>
    <n v="627"/>
    <b v="0"/>
    <n v="8"/>
    <s v="kg"/>
    <n v="627"/>
    <b v="0"/>
    <n v="627"/>
    <b v="0"/>
    <n v="0"/>
    <b v="0"/>
    <s v="3974.715"/>
    <n v="0"/>
    <s v="3974.715"/>
    <n v="0"/>
    <b v="0"/>
    <b v="1"/>
  </r>
  <r>
    <s v="C"/>
    <s v="A"/>
    <n v="20150101"/>
    <n v="2015"/>
    <n v="52"/>
    <x v="7"/>
    <n v="180"/>
    <s v="COD"/>
    <x v="1"/>
    <s v="M"/>
    <s v="Import"/>
    <n v="710"/>
    <s v="ZAF"/>
    <x v="30"/>
    <n v="0"/>
    <s v="W00"/>
    <s v="World"/>
    <s v="H4"/>
    <s v="HS"/>
    <b v="1"/>
    <n v="310551"/>
    <s v="Fertilizers, mineral or chemical containing nitrates and phosphates"/>
    <s v="NP"/>
    <s v="NPKs"/>
    <x v="6"/>
    <x v="2"/>
    <b v="1"/>
    <s v="C00"/>
    <s v="TOTAL CPC"/>
    <n v="0"/>
    <n v="0"/>
    <s v="TOTAL MOT"/>
    <n v="8"/>
    <s v="kg"/>
    <n v="627"/>
    <b v="0"/>
    <n v="8"/>
    <s v="kg"/>
    <n v="627"/>
    <b v="0"/>
    <n v="627"/>
    <b v="0"/>
    <n v="0"/>
    <b v="0"/>
    <s v="3974.715"/>
    <n v="0"/>
    <s v="3974.715"/>
    <n v="0"/>
    <b v="0"/>
    <b v="1"/>
  </r>
  <r>
    <s v="C"/>
    <s v="A"/>
    <n v="20150101"/>
    <n v="2015"/>
    <n v="52"/>
    <x v="7"/>
    <n v="180"/>
    <s v="COD"/>
    <x v="1"/>
    <s v="M"/>
    <s v="Import"/>
    <n v="0"/>
    <s v="W00"/>
    <x v="0"/>
    <n v="0"/>
    <s v="W00"/>
    <s v="World"/>
    <s v="H4"/>
    <s v="HS"/>
    <b v="1"/>
    <n v="310559"/>
    <s v="Fertilizers, mineral or chemical containing the two fertilizing elements nitrogen and phosphorus, other than nitrates and phosphates"/>
    <s v="NP"/>
    <s v="NPKs"/>
    <x v="6"/>
    <x v="2"/>
    <b v="1"/>
    <s v="C00"/>
    <s v="TOTAL CPC"/>
    <n v="0"/>
    <n v="0"/>
    <s v="TOTAL MOT"/>
    <n v="8"/>
    <s v="kg"/>
    <n v="4130"/>
    <b v="0"/>
    <n v="8"/>
    <s v="kg"/>
    <n v="4130"/>
    <b v="0"/>
    <n v="4130"/>
    <b v="0"/>
    <n v="0"/>
    <b v="0"/>
    <s v="5103.178"/>
    <n v="0"/>
    <s v="5103.178"/>
    <n v="0"/>
    <b v="0"/>
    <b v="1"/>
  </r>
  <r>
    <s v="C"/>
    <s v="A"/>
    <n v="20150101"/>
    <n v="2015"/>
    <n v="52"/>
    <x v="7"/>
    <n v="180"/>
    <s v="COD"/>
    <x v="1"/>
    <s v="M"/>
    <s v="Import"/>
    <n v="120"/>
    <s v="CMR"/>
    <x v="46"/>
    <n v="0"/>
    <s v="W00"/>
    <s v="World"/>
    <s v="H4"/>
    <s v="HS"/>
    <b v="1"/>
    <n v="310559"/>
    <s v="Fertilizers, mineral or chemical containing the two fertilizing elements nitrogen and phosphorus, other than nitrates and phosphates"/>
    <s v="NP"/>
    <s v="NPKs"/>
    <x v="6"/>
    <x v="2"/>
    <b v="1"/>
    <s v="C00"/>
    <s v="TOTAL CPC"/>
    <n v="0"/>
    <n v="0"/>
    <s v="TOTAL MOT"/>
    <n v="8"/>
    <s v="kg"/>
    <n v="130"/>
    <b v="0"/>
    <n v="8"/>
    <s v="kg"/>
    <n v="130"/>
    <b v="0"/>
    <n v="130"/>
    <b v="0"/>
    <n v="0"/>
    <b v="0"/>
    <s v="453.71"/>
    <n v="0"/>
    <s v="453.71"/>
    <n v="0"/>
    <b v="0"/>
    <b v="1"/>
  </r>
  <r>
    <s v="C"/>
    <s v="A"/>
    <n v="20150101"/>
    <n v="2015"/>
    <n v="52"/>
    <x v="7"/>
    <n v="180"/>
    <s v="COD"/>
    <x v="1"/>
    <s v="M"/>
    <s v="Import"/>
    <n v="710"/>
    <s v="ZAF"/>
    <x v="30"/>
    <n v="0"/>
    <s v="W00"/>
    <s v="World"/>
    <s v="H4"/>
    <s v="HS"/>
    <b v="1"/>
    <n v="310559"/>
    <s v="Fertilizers, mineral or chemical containing the two fertilizing elements nitrogen and phosphorus, other than nitrates and phosphates"/>
    <s v="NP"/>
    <s v="NPKs"/>
    <x v="6"/>
    <x v="2"/>
    <b v="1"/>
    <s v="C00"/>
    <s v="TOTAL CPC"/>
    <n v="0"/>
    <n v="0"/>
    <s v="TOTAL MOT"/>
    <n v="8"/>
    <s v="kg"/>
    <n v="4000"/>
    <b v="0"/>
    <n v="8"/>
    <s v="kg"/>
    <n v="4000"/>
    <b v="0"/>
    <n v="4000"/>
    <b v="0"/>
    <n v="0"/>
    <b v="0"/>
    <s v="4649.468"/>
    <n v="0"/>
    <s v="4649.468"/>
    <n v="0"/>
    <b v="0"/>
    <b v="1"/>
  </r>
  <r>
    <s v="C"/>
    <s v="A"/>
    <n v="20150101"/>
    <n v="2015"/>
    <n v="52"/>
    <x v="7"/>
    <n v="562"/>
    <s v="NER"/>
    <x v="0"/>
    <s v="M"/>
    <s v="Import"/>
    <n v="0"/>
    <s v="W00"/>
    <x v="0"/>
    <n v="0"/>
    <s v="W00"/>
    <s v="World"/>
    <s v="H4"/>
    <s v="HS"/>
    <b v="1"/>
    <n v="310559"/>
    <s v="Fertilizers, mineral or chemical containing the two fertilizing elements nitrogen and phosphorus, other than nitrates and phosphates"/>
    <s v="NP"/>
    <s v="NPKs"/>
    <x v="6"/>
    <x v="2"/>
    <b v="1"/>
    <s v="C00"/>
    <s v="TOTAL CPC"/>
    <n v="0"/>
    <n v="0"/>
    <s v="TOTAL MOT"/>
    <n v="8"/>
    <s v="kg"/>
    <n v="69090"/>
    <b v="0"/>
    <n v="-1"/>
    <s v="N/A"/>
    <m/>
    <b v="0"/>
    <n v="69090"/>
    <b v="0"/>
    <m/>
    <b v="0"/>
    <n v="37188"/>
    <m/>
    <n v="37188"/>
    <n v="0"/>
    <b v="1"/>
    <b v="0"/>
  </r>
  <r>
    <s v="C"/>
    <s v="A"/>
    <n v="20150101"/>
    <n v="2015"/>
    <n v="52"/>
    <x v="7"/>
    <n v="562"/>
    <s v="NER"/>
    <x v="0"/>
    <s v="M"/>
    <s v="Import"/>
    <n v="643"/>
    <s v="RUS"/>
    <x v="9"/>
    <n v="0"/>
    <s v="W00"/>
    <s v="World"/>
    <s v="H4"/>
    <s v="HS"/>
    <b v="1"/>
    <n v="310559"/>
    <s v="Fertilizers, mineral or chemical containing the two fertilizing elements nitrogen and phosphorus, other than nitrates and phosphates"/>
    <s v="NP"/>
    <s v="NPKs"/>
    <x v="6"/>
    <x v="2"/>
    <b v="1"/>
    <s v="C00"/>
    <s v="TOTAL CPC"/>
    <n v="0"/>
    <n v="0"/>
    <s v="TOTAL MOT"/>
    <n v="8"/>
    <s v="kg"/>
    <n v="69090"/>
    <b v="0"/>
    <n v="-1"/>
    <s v="N/A"/>
    <m/>
    <b v="0"/>
    <n v="69090"/>
    <b v="0"/>
    <m/>
    <b v="0"/>
    <n v="37188"/>
    <m/>
    <n v="37188"/>
    <n v="0"/>
    <b v="1"/>
    <b v="0"/>
  </r>
  <r>
    <s v="C"/>
    <s v="A"/>
    <n v="20150101"/>
    <n v="2015"/>
    <n v="52"/>
    <x v="7"/>
    <n v="562"/>
    <s v="NER"/>
    <x v="0"/>
    <s v="M"/>
    <s v="Import"/>
    <n v="0"/>
    <s v="W00"/>
    <x v="0"/>
    <n v="0"/>
    <s v="W00"/>
    <s v="World"/>
    <s v="H4"/>
    <s v="HS"/>
    <b v="1"/>
    <n v="310560"/>
    <s v="Fertilizers, mineral or chemical containing the two fertilizing elements phosphorus and potassium"/>
    <s v="PK"/>
    <s v="NPKs"/>
    <x v="6"/>
    <x v="2"/>
    <b v="1"/>
    <s v="C00"/>
    <s v="TOTAL CPC"/>
    <n v="0"/>
    <n v="0"/>
    <s v="TOTAL MOT"/>
    <n v="8"/>
    <s v="kg"/>
    <n v="5000"/>
    <b v="0"/>
    <n v="-1"/>
    <s v="N/A"/>
    <m/>
    <b v="0"/>
    <n v="5000"/>
    <b v="0"/>
    <m/>
    <b v="0"/>
    <n v="1265"/>
    <m/>
    <n v="1265"/>
    <n v="0"/>
    <b v="1"/>
    <b v="0"/>
  </r>
  <r>
    <s v="C"/>
    <s v="A"/>
    <n v="20150101"/>
    <n v="2015"/>
    <n v="52"/>
    <x v="7"/>
    <n v="562"/>
    <s v="NER"/>
    <x v="0"/>
    <s v="M"/>
    <s v="Import"/>
    <n v="566"/>
    <s v="NGA"/>
    <x v="8"/>
    <n v="0"/>
    <s v="W00"/>
    <s v="World"/>
    <s v="H4"/>
    <s v="HS"/>
    <b v="1"/>
    <n v="310560"/>
    <s v="Fertilizers, mineral or chemical containing the two fertilizing elements phosphorus and potassium"/>
    <s v="PK"/>
    <s v="NPKs"/>
    <x v="6"/>
    <x v="2"/>
    <b v="1"/>
    <s v="C00"/>
    <s v="TOTAL CPC"/>
    <n v="0"/>
    <n v="0"/>
    <s v="TOTAL MOT"/>
    <n v="8"/>
    <s v="kg"/>
    <n v="5000"/>
    <b v="0"/>
    <n v="-1"/>
    <s v="N/A"/>
    <m/>
    <b v="0"/>
    <n v="5000"/>
    <b v="0"/>
    <m/>
    <b v="0"/>
    <n v="1265"/>
    <m/>
    <n v="1265"/>
    <n v="0"/>
    <b v="1"/>
    <b v="0"/>
  </r>
  <r>
    <s v="C"/>
    <s v="A"/>
    <n v="20150101"/>
    <n v="2015"/>
    <n v="52"/>
    <x v="7"/>
    <n v="180"/>
    <s v="COD"/>
    <x v="1"/>
    <s v="M"/>
    <s v="Import"/>
    <n v="0"/>
    <s v="W00"/>
    <x v="0"/>
    <n v="0"/>
    <s v="W00"/>
    <s v="World"/>
    <s v="H4"/>
    <s v="HS"/>
    <b v="1"/>
    <n v="310590"/>
    <s v="Fertilizers, mineral or chemical n.e.c. in heading no. 3105"/>
    <s v="Other NPK"/>
    <s v="NPKs"/>
    <x v="6"/>
    <x v="2"/>
    <b v="1"/>
    <s v="C00"/>
    <s v="TOTAL CPC"/>
    <n v="0"/>
    <n v="0"/>
    <s v="TOTAL MOT"/>
    <n v="8"/>
    <s v="kg"/>
    <n v="493728"/>
    <b v="0"/>
    <n v="8"/>
    <s v="kg"/>
    <n v="493728"/>
    <b v="0"/>
    <n v="493728"/>
    <b v="0"/>
    <n v="0"/>
    <b v="0"/>
    <s v="496911.396"/>
    <n v="0"/>
    <s v="496911.396"/>
    <n v="0"/>
    <b v="0"/>
    <b v="1"/>
  </r>
  <r>
    <s v="C"/>
    <s v="A"/>
    <n v="20150101"/>
    <n v="2015"/>
    <n v="52"/>
    <x v="7"/>
    <n v="180"/>
    <s v="COD"/>
    <x v="1"/>
    <s v="M"/>
    <s v="Import"/>
    <n v="56"/>
    <s v="BEL"/>
    <x v="18"/>
    <n v="0"/>
    <s v="W00"/>
    <s v="World"/>
    <s v="H4"/>
    <s v="HS"/>
    <b v="1"/>
    <n v="310590"/>
    <s v="Fertilizers, mineral or chemical n.e.c. in heading no. 3105"/>
    <s v="Other NPK"/>
    <s v="NPKs"/>
    <x v="6"/>
    <x v="2"/>
    <b v="1"/>
    <s v="C00"/>
    <s v="TOTAL CPC"/>
    <n v="0"/>
    <n v="0"/>
    <s v="TOTAL MOT"/>
    <n v="8"/>
    <s v="kg"/>
    <n v="4800"/>
    <b v="0"/>
    <n v="8"/>
    <s v="kg"/>
    <n v="4800"/>
    <b v="0"/>
    <n v="4800"/>
    <b v="0"/>
    <n v="0"/>
    <b v="0"/>
    <s v="3304.867"/>
    <n v="0"/>
    <s v="3304.867"/>
    <n v="0"/>
    <b v="0"/>
    <b v="1"/>
  </r>
  <r>
    <s v="C"/>
    <s v="A"/>
    <n v="20150101"/>
    <n v="2015"/>
    <n v="52"/>
    <x v="7"/>
    <n v="180"/>
    <s v="COD"/>
    <x v="1"/>
    <s v="M"/>
    <s v="Import"/>
    <n v="156"/>
    <s v="CHN"/>
    <x v="1"/>
    <n v="0"/>
    <s v="W00"/>
    <s v="World"/>
    <s v="H4"/>
    <s v="HS"/>
    <b v="1"/>
    <n v="310590"/>
    <s v="Fertilizers, mineral or chemical n.e.c. in heading no. 3105"/>
    <s v="Other NPK"/>
    <s v="NPKs"/>
    <x v="6"/>
    <x v="2"/>
    <b v="1"/>
    <s v="C00"/>
    <s v="TOTAL CPC"/>
    <n v="0"/>
    <n v="0"/>
    <s v="TOTAL MOT"/>
    <n v="8"/>
    <s v="kg"/>
    <n v="253377"/>
    <b v="0"/>
    <n v="8"/>
    <s v="kg"/>
    <n v="253377"/>
    <b v="0"/>
    <n v="253377"/>
    <b v="0"/>
    <n v="0"/>
    <b v="0"/>
    <s v="221813.067"/>
    <n v="0"/>
    <s v="221813.067"/>
    <n v="0"/>
    <b v="0"/>
    <b v="1"/>
  </r>
  <r>
    <s v="C"/>
    <s v="A"/>
    <n v="20150101"/>
    <n v="2015"/>
    <n v="52"/>
    <x v="7"/>
    <n v="180"/>
    <s v="COD"/>
    <x v="1"/>
    <s v="M"/>
    <s v="Import"/>
    <n v="376"/>
    <s v="ISR"/>
    <x v="65"/>
    <n v="0"/>
    <s v="W00"/>
    <s v="World"/>
    <s v="H4"/>
    <s v="HS"/>
    <b v="1"/>
    <n v="310590"/>
    <s v="Fertilizers, mineral or chemical n.e.c. in heading no. 3105"/>
    <s v="Other NPK"/>
    <s v="NPKs"/>
    <x v="6"/>
    <x v="2"/>
    <b v="1"/>
    <s v="C00"/>
    <s v="TOTAL CPC"/>
    <n v="0"/>
    <n v="0"/>
    <s v="TOTAL MOT"/>
    <n v="8"/>
    <s v="kg"/>
    <n v="166"/>
    <b v="0"/>
    <n v="8"/>
    <s v="kg"/>
    <n v="166"/>
    <b v="0"/>
    <n v="166"/>
    <b v="0"/>
    <n v="0"/>
    <b v="0"/>
    <s v="1540.732"/>
    <n v="0"/>
    <s v="1540.732"/>
    <n v="0"/>
    <b v="0"/>
    <b v="1"/>
  </r>
  <r>
    <s v="C"/>
    <s v="A"/>
    <n v="20150101"/>
    <n v="2015"/>
    <n v="52"/>
    <x v="7"/>
    <n v="180"/>
    <s v="COD"/>
    <x v="1"/>
    <s v="M"/>
    <s v="Import"/>
    <n v="404"/>
    <s v="KEN"/>
    <x v="22"/>
    <n v="0"/>
    <s v="W00"/>
    <s v="World"/>
    <s v="H4"/>
    <s v="HS"/>
    <b v="1"/>
    <n v="310590"/>
    <s v="Fertilizers, mineral or chemical n.e.c. in heading no. 3105"/>
    <s v="Other NPK"/>
    <s v="NPKs"/>
    <x v="6"/>
    <x v="2"/>
    <b v="1"/>
    <s v="C00"/>
    <s v="TOTAL CPC"/>
    <n v="0"/>
    <n v="0"/>
    <s v="TOTAL MOT"/>
    <n v="8"/>
    <s v="kg"/>
    <n v="3155"/>
    <b v="0"/>
    <n v="8"/>
    <s v="kg"/>
    <n v="3155"/>
    <b v="0"/>
    <n v="3155"/>
    <b v="0"/>
    <n v="0"/>
    <b v="0"/>
    <s v="8115.569"/>
    <n v="0"/>
    <s v="8115.569"/>
    <n v="0"/>
    <b v="0"/>
    <b v="1"/>
  </r>
  <r>
    <s v="C"/>
    <s v="A"/>
    <n v="20150101"/>
    <n v="2015"/>
    <n v="52"/>
    <x v="7"/>
    <n v="180"/>
    <s v="COD"/>
    <x v="1"/>
    <s v="M"/>
    <s v="Import"/>
    <n v="422"/>
    <s v="LBN"/>
    <x v="23"/>
    <n v="0"/>
    <s v="W00"/>
    <s v="World"/>
    <s v="H4"/>
    <s v="HS"/>
    <b v="1"/>
    <n v="310590"/>
    <s v="Fertilizers, mineral or chemical n.e.c. in heading no. 3105"/>
    <s v="Other NPK"/>
    <s v="NPKs"/>
    <x v="6"/>
    <x v="2"/>
    <b v="1"/>
    <s v="C00"/>
    <s v="TOTAL CPC"/>
    <n v="0"/>
    <n v="0"/>
    <s v="TOTAL MOT"/>
    <n v="8"/>
    <s v="kg"/>
    <n v="150"/>
    <b v="0"/>
    <n v="8"/>
    <s v="kg"/>
    <n v="150"/>
    <b v="0"/>
    <n v="150"/>
    <b v="0"/>
    <n v="0"/>
    <b v="0"/>
    <s v="821.032"/>
    <n v="0"/>
    <s v="821.032"/>
    <n v="0"/>
    <b v="0"/>
    <b v="1"/>
  </r>
  <r>
    <s v="C"/>
    <s v="A"/>
    <n v="20150101"/>
    <n v="2015"/>
    <n v="52"/>
    <x v="7"/>
    <n v="180"/>
    <s v="COD"/>
    <x v="1"/>
    <s v="M"/>
    <s v="Import"/>
    <n v="686"/>
    <s v="SEN"/>
    <x v="10"/>
    <n v="0"/>
    <s v="W00"/>
    <s v="World"/>
    <s v="H4"/>
    <s v="HS"/>
    <b v="1"/>
    <n v="310590"/>
    <s v="Fertilizers, mineral or chemical n.e.c. in heading no. 3105"/>
    <s v="Other NPK"/>
    <s v="NPKs"/>
    <x v="6"/>
    <x v="2"/>
    <b v="1"/>
    <s v="C00"/>
    <s v="TOTAL CPC"/>
    <n v="0"/>
    <n v="0"/>
    <s v="TOTAL MOT"/>
    <n v="8"/>
    <s v="kg"/>
    <n v="40"/>
    <b v="0"/>
    <n v="8"/>
    <s v="kg"/>
    <n v="40"/>
    <b v="0"/>
    <n v="40"/>
    <b v="0"/>
    <n v="0"/>
    <b v="0"/>
    <s v="104.701"/>
    <n v="0"/>
    <s v="104.701"/>
    <n v="0"/>
    <b v="0"/>
    <b v="1"/>
  </r>
  <r>
    <s v="C"/>
    <s v="A"/>
    <n v="20150101"/>
    <n v="2015"/>
    <n v="52"/>
    <x v="7"/>
    <n v="180"/>
    <s v="COD"/>
    <x v="1"/>
    <s v="M"/>
    <s v="Import"/>
    <n v="699"/>
    <s v="IND"/>
    <x v="11"/>
    <n v="0"/>
    <s v="W00"/>
    <s v="World"/>
    <s v="H4"/>
    <s v="HS"/>
    <b v="1"/>
    <n v="310590"/>
    <s v="Fertilizers, mineral or chemical n.e.c. in heading no. 3105"/>
    <s v="Other NPK"/>
    <s v="NPKs"/>
    <x v="6"/>
    <x v="2"/>
    <b v="1"/>
    <s v="C00"/>
    <s v="TOTAL CPC"/>
    <n v="0"/>
    <n v="0"/>
    <s v="TOTAL MOT"/>
    <n v="8"/>
    <s v="kg"/>
    <n v="1800"/>
    <b v="0"/>
    <n v="8"/>
    <s v="kg"/>
    <n v="1800"/>
    <b v="0"/>
    <n v="1800"/>
    <b v="0"/>
    <n v="0"/>
    <b v="0"/>
    <s v="11123.454"/>
    <n v="0"/>
    <s v="11123.454"/>
    <n v="0"/>
    <b v="0"/>
    <b v="1"/>
  </r>
  <r>
    <s v="C"/>
    <s v="A"/>
    <n v="20150101"/>
    <n v="2015"/>
    <n v="52"/>
    <x v="7"/>
    <n v="180"/>
    <s v="COD"/>
    <x v="1"/>
    <s v="M"/>
    <s v="Import"/>
    <n v="710"/>
    <s v="ZAF"/>
    <x v="30"/>
    <n v="0"/>
    <s v="W00"/>
    <s v="World"/>
    <s v="H4"/>
    <s v="HS"/>
    <b v="1"/>
    <n v="310590"/>
    <s v="Fertilizers, mineral or chemical n.e.c. in heading no. 3105"/>
    <s v="Other NPK"/>
    <s v="NPKs"/>
    <x v="6"/>
    <x v="2"/>
    <b v="1"/>
    <s v="C00"/>
    <s v="TOTAL CPC"/>
    <n v="0"/>
    <n v="0"/>
    <s v="TOTAL MOT"/>
    <n v="8"/>
    <s v="kg"/>
    <n v="68194"/>
    <b v="0"/>
    <n v="8"/>
    <s v="kg"/>
    <n v="68194"/>
    <b v="0"/>
    <n v="68194"/>
    <b v="0"/>
    <n v="0"/>
    <b v="0"/>
    <s v="47537.982"/>
    <n v="0"/>
    <s v="47537.982"/>
    <n v="0"/>
    <b v="0"/>
    <b v="1"/>
  </r>
  <r>
    <s v="C"/>
    <s v="A"/>
    <n v="20150101"/>
    <n v="2015"/>
    <n v="52"/>
    <x v="7"/>
    <n v="180"/>
    <s v="COD"/>
    <x v="1"/>
    <s v="M"/>
    <s v="Import"/>
    <n v="842"/>
    <s v="USA"/>
    <x v="15"/>
    <n v="0"/>
    <s v="W00"/>
    <s v="World"/>
    <s v="H4"/>
    <s v="HS"/>
    <b v="1"/>
    <n v="310590"/>
    <s v="Fertilizers, mineral or chemical n.e.c. in heading no. 3105"/>
    <s v="Other NPK"/>
    <s v="NPKs"/>
    <x v="6"/>
    <x v="2"/>
    <b v="1"/>
    <s v="C00"/>
    <s v="TOTAL CPC"/>
    <n v="0"/>
    <n v="0"/>
    <s v="TOTAL MOT"/>
    <n v="8"/>
    <s v="kg"/>
    <n v="46"/>
    <b v="0"/>
    <n v="8"/>
    <s v="kg"/>
    <n v="46"/>
    <b v="0"/>
    <n v="46"/>
    <b v="0"/>
    <n v="0"/>
    <b v="0"/>
    <s v="116.017"/>
    <n v="0"/>
    <s v="116.017"/>
    <n v="0"/>
    <b v="0"/>
    <b v="1"/>
  </r>
  <r>
    <s v="C"/>
    <s v="A"/>
    <n v="20150101"/>
    <n v="2015"/>
    <n v="52"/>
    <x v="7"/>
    <n v="180"/>
    <s v="COD"/>
    <x v="1"/>
    <s v="M"/>
    <s v="Import"/>
    <n v="894"/>
    <s v="ZMB"/>
    <x v="39"/>
    <n v="0"/>
    <s v="W00"/>
    <s v="World"/>
    <s v="H4"/>
    <s v="HS"/>
    <b v="1"/>
    <n v="310590"/>
    <s v="Fertilizers, mineral or chemical n.e.c. in heading no. 3105"/>
    <s v="Other NPK"/>
    <s v="NPKs"/>
    <x v="6"/>
    <x v="2"/>
    <b v="1"/>
    <s v="C00"/>
    <s v="TOTAL CPC"/>
    <n v="0"/>
    <n v="0"/>
    <s v="TOTAL MOT"/>
    <n v="8"/>
    <s v="kg"/>
    <n v="162000"/>
    <b v="0"/>
    <n v="8"/>
    <s v="kg"/>
    <n v="162000"/>
    <b v="0"/>
    <n v="162000"/>
    <b v="0"/>
    <n v="0"/>
    <b v="0"/>
    <s v="202433.976"/>
    <n v="0"/>
    <s v="202433.976"/>
    <n v="0"/>
    <b v="0"/>
    <b v="1"/>
  </r>
  <r>
    <s v="C"/>
    <s v="A"/>
    <n v="20150101"/>
    <n v="2015"/>
    <n v="52"/>
    <x v="7"/>
    <n v="562"/>
    <s v="NER"/>
    <x v="0"/>
    <s v="M"/>
    <s v="Import"/>
    <n v="0"/>
    <s v="W00"/>
    <x v="0"/>
    <n v="0"/>
    <s v="W00"/>
    <s v="World"/>
    <s v="H4"/>
    <s v="HS"/>
    <b v="1"/>
    <n v="310590"/>
    <s v="Fertilizers, mineral or chemical n.e.c. in heading no. 3105"/>
    <s v="Other NPK"/>
    <s v="NPKs"/>
    <x v="6"/>
    <x v="2"/>
    <b v="1"/>
    <s v="C00"/>
    <s v="TOTAL CPC"/>
    <n v="0"/>
    <n v="0"/>
    <s v="TOTAL MOT"/>
    <n v="8"/>
    <s v="kg"/>
    <n v="6066050"/>
    <b v="0"/>
    <n v="-1"/>
    <s v="N/A"/>
    <m/>
    <b v="0"/>
    <n v="6066050"/>
    <b v="0"/>
    <m/>
    <b v="0"/>
    <n v="5008747"/>
    <m/>
    <n v="5008747"/>
    <n v="0"/>
    <b v="1"/>
    <b v="0"/>
  </r>
  <r>
    <s v="C"/>
    <s v="A"/>
    <n v="20150101"/>
    <n v="2015"/>
    <n v="52"/>
    <x v="7"/>
    <n v="562"/>
    <s v="NER"/>
    <x v="0"/>
    <s v="M"/>
    <s v="Import"/>
    <n v="156"/>
    <s v="CHN"/>
    <x v="1"/>
    <n v="0"/>
    <s v="W00"/>
    <s v="World"/>
    <s v="H4"/>
    <s v="HS"/>
    <b v="1"/>
    <n v="310590"/>
    <s v="Fertilizers, mineral or chemical n.e.c. in heading no. 3105"/>
    <s v="Other NPK"/>
    <s v="NPKs"/>
    <x v="6"/>
    <x v="2"/>
    <b v="1"/>
    <s v="C00"/>
    <s v="TOTAL CPC"/>
    <n v="0"/>
    <n v="0"/>
    <s v="TOTAL MOT"/>
    <n v="8"/>
    <s v="kg"/>
    <n v="2050"/>
    <b v="0"/>
    <n v="-1"/>
    <s v="N/A"/>
    <m/>
    <b v="0"/>
    <n v="2050"/>
    <b v="0"/>
    <m/>
    <b v="0"/>
    <n v="6369"/>
    <m/>
    <n v="6369"/>
    <n v="0"/>
    <b v="1"/>
    <b v="0"/>
  </r>
  <r>
    <s v="C"/>
    <s v="A"/>
    <n v="20150101"/>
    <n v="2015"/>
    <n v="52"/>
    <x v="7"/>
    <n v="562"/>
    <s v="NER"/>
    <x v="0"/>
    <s v="M"/>
    <s v="Import"/>
    <n v="384"/>
    <s v="CIV"/>
    <x v="6"/>
    <n v="0"/>
    <s v="W00"/>
    <s v="World"/>
    <s v="H4"/>
    <s v="HS"/>
    <b v="1"/>
    <n v="310590"/>
    <s v="Fertilizers, mineral or chemical n.e.c. in heading no. 3105"/>
    <s v="Other NPK"/>
    <s v="NPKs"/>
    <x v="6"/>
    <x v="2"/>
    <b v="1"/>
    <s v="C00"/>
    <s v="TOTAL CPC"/>
    <n v="0"/>
    <n v="0"/>
    <s v="TOTAL MOT"/>
    <n v="8"/>
    <s v="kg"/>
    <n v="3242000"/>
    <b v="0"/>
    <n v="-1"/>
    <s v="N/A"/>
    <m/>
    <b v="0"/>
    <n v="3242000"/>
    <b v="0"/>
    <m/>
    <b v="0"/>
    <n v="2734854"/>
    <m/>
    <n v="2734854"/>
    <n v="0"/>
    <b v="1"/>
    <b v="0"/>
  </r>
  <r>
    <s v="C"/>
    <s v="A"/>
    <n v="20150101"/>
    <n v="2015"/>
    <n v="52"/>
    <x v="7"/>
    <n v="562"/>
    <s v="NER"/>
    <x v="0"/>
    <s v="M"/>
    <s v="Import"/>
    <n v="566"/>
    <s v="NGA"/>
    <x v="8"/>
    <n v="0"/>
    <s v="W00"/>
    <s v="World"/>
    <s v="H4"/>
    <s v="HS"/>
    <b v="1"/>
    <n v="310590"/>
    <s v="Fertilizers, mineral or chemical n.e.c. in heading no. 3105"/>
    <s v="Other NPK"/>
    <s v="NPKs"/>
    <x v="6"/>
    <x v="2"/>
    <b v="1"/>
    <s v="C00"/>
    <s v="TOTAL CPC"/>
    <n v="0"/>
    <n v="0"/>
    <s v="TOTAL MOT"/>
    <n v="8"/>
    <s v="kg"/>
    <n v="2782000"/>
    <b v="0"/>
    <n v="-1"/>
    <s v="N/A"/>
    <m/>
    <b v="0"/>
    <n v="2782000"/>
    <b v="0"/>
    <m/>
    <b v="0"/>
    <n v="2233791"/>
    <m/>
    <n v="2233791"/>
    <n v="0"/>
    <b v="1"/>
    <b v="0"/>
  </r>
  <r>
    <s v="C"/>
    <s v="A"/>
    <n v="20150101"/>
    <n v="2015"/>
    <n v="52"/>
    <x v="7"/>
    <n v="562"/>
    <s v="NER"/>
    <x v="0"/>
    <s v="M"/>
    <s v="Import"/>
    <n v="854"/>
    <s v="BFA"/>
    <x v="16"/>
    <n v="0"/>
    <s v="W00"/>
    <s v="World"/>
    <s v="H4"/>
    <s v="HS"/>
    <b v="1"/>
    <n v="310590"/>
    <s v="Fertilizers, mineral or chemical n.e.c. in heading no. 3105"/>
    <s v="Other NPK"/>
    <s v="NPKs"/>
    <x v="6"/>
    <x v="2"/>
    <b v="1"/>
    <s v="C00"/>
    <s v="TOTAL CPC"/>
    <n v="0"/>
    <n v="0"/>
    <s v="TOTAL MOT"/>
    <n v="8"/>
    <s v="kg"/>
    <n v="40000"/>
    <b v="0"/>
    <n v="-1"/>
    <s v="N/A"/>
    <m/>
    <b v="0"/>
    <n v="40000"/>
    <b v="0"/>
    <m/>
    <b v="0"/>
    <n v="33733"/>
    <m/>
    <n v="33733"/>
    <n v="0"/>
    <b v="1"/>
    <b v="0"/>
  </r>
  <r>
    <s v="C"/>
    <s v="A"/>
    <n v="20140101"/>
    <n v="2014"/>
    <n v="52"/>
    <x v="8"/>
    <n v="562"/>
    <s v="NER"/>
    <x v="0"/>
    <s v="M"/>
    <s v="Import"/>
    <n v="0"/>
    <s v="W00"/>
    <x v="0"/>
    <n v="0"/>
    <s v="W00"/>
    <s v="World"/>
    <s v="H3"/>
    <s v="HS"/>
    <b v="1"/>
    <n v="31"/>
    <s v="Fertilizers"/>
    <s v="Fertilizers"/>
    <s v="Others"/>
    <x v="0"/>
    <x v="0"/>
    <b v="0"/>
    <s v="C00"/>
    <s v="TOTAL CPC"/>
    <n v="0"/>
    <n v="0"/>
    <s v="TOTAL MOT"/>
    <n v="-1"/>
    <s v="N/A"/>
    <m/>
    <b v="0"/>
    <n v="-1"/>
    <s v="N/A"/>
    <m/>
    <b v="0"/>
    <m/>
    <b v="0"/>
    <m/>
    <b v="0"/>
    <n v="39501673"/>
    <m/>
    <n v="39501673"/>
    <n v="0"/>
    <b v="1"/>
    <b v="0"/>
  </r>
  <r>
    <s v="C"/>
    <s v="A"/>
    <n v="20140101"/>
    <n v="2014"/>
    <n v="52"/>
    <x v="8"/>
    <n v="562"/>
    <s v="NER"/>
    <x v="0"/>
    <s v="M"/>
    <s v="Import"/>
    <n v="156"/>
    <s v="CHN"/>
    <x v="1"/>
    <n v="0"/>
    <s v="W00"/>
    <s v="World"/>
    <s v="H3"/>
    <s v="HS"/>
    <b v="1"/>
    <n v="31"/>
    <s v="Fertilizers"/>
    <s v="Fertilizers"/>
    <s v="Others"/>
    <x v="0"/>
    <x v="0"/>
    <b v="0"/>
    <s v="C00"/>
    <s v="TOTAL CPC"/>
    <n v="0"/>
    <n v="0"/>
    <s v="TOTAL MOT"/>
    <n v="-1"/>
    <s v="N/A"/>
    <m/>
    <b v="0"/>
    <n v="-1"/>
    <s v="N/A"/>
    <m/>
    <b v="0"/>
    <m/>
    <b v="0"/>
    <m/>
    <b v="0"/>
    <n v="3166839"/>
    <m/>
    <n v="3166839"/>
    <n v="0"/>
    <b v="1"/>
    <b v="0"/>
  </r>
  <r>
    <s v="C"/>
    <s v="A"/>
    <n v="20140101"/>
    <n v="2014"/>
    <n v="52"/>
    <x v="8"/>
    <n v="562"/>
    <s v="NER"/>
    <x v="0"/>
    <s v="M"/>
    <s v="Import"/>
    <n v="204"/>
    <s v="BEN"/>
    <x v="2"/>
    <n v="0"/>
    <s v="W00"/>
    <s v="World"/>
    <s v="H3"/>
    <s v="HS"/>
    <b v="1"/>
    <n v="31"/>
    <s v="Fertilizers"/>
    <s v="Fertilizers"/>
    <s v="Others"/>
    <x v="0"/>
    <x v="0"/>
    <b v="0"/>
    <s v="C00"/>
    <s v="TOTAL CPC"/>
    <n v="0"/>
    <n v="0"/>
    <s v="TOTAL MOT"/>
    <n v="-1"/>
    <s v="N/A"/>
    <m/>
    <b v="0"/>
    <n v="-1"/>
    <s v="N/A"/>
    <m/>
    <b v="0"/>
    <m/>
    <b v="0"/>
    <m/>
    <b v="0"/>
    <n v="6301"/>
    <m/>
    <n v="6301"/>
    <n v="0"/>
    <b v="1"/>
    <b v="0"/>
  </r>
  <r>
    <s v="C"/>
    <s v="A"/>
    <n v="20140101"/>
    <n v="2014"/>
    <n v="52"/>
    <x v="8"/>
    <n v="562"/>
    <s v="NER"/>
    <x v="0"/>
    <s v="M"/>
    <s v="Import"/>
    <n v="246"/>
    <s v="FIN"/>
    <x v="57"/>
    <n v="0"/>
    <s v="W00"/>
    <s v="World"/>
    <s v="H3"/>
    <s v="HS"/>
    <b v="1"/>
    <n v="31"/>
    <s v="Fertilizers"/>
    <s v="Fertilizers"/>
    <s v="Others"/>
    <x v="0"/>
    <x v="0"/>
    <b v="0"/>
    <s v="C00"/>
    <s v="TOTAL CPC"/>
    <n v="0"/>
    <n v="0"/>
    <s v="TOTAL MOT"/>
    <n v="-1"/>
    <s v="N/A"/>
    <m/>
    <b v="0"/>
    <n v="-1"/>
    <s v="N/A"/>
    <m/>
    <b v="0"/>
    <m/>
    <b v="0"/>
    <m/>
    <b v="0"/>
    <n v="5970165"/>
    <m/>
    <n v="5970165"/>
    <n v="0"/>
    <b v="1"/>
    <b v="0"/>
  </r>
  <r>
    <s v="C"/>
    <s v="A"/>
    <n v="20140101"/>
    <n v="2014"/>
    <n v="52"/>
    <x v="8"/>
    <n v="562"/>
    <s v="NER"/>
    <x v="0"/>
    <s v="M"/>
    <s v="Import"/>
    <n v="251"/>
    <s v="FRA"/>
    <x v="3"/>
    <n v="0"/>
    <s v="W00"/>
    <s v="World"/>
    <s v="H3"/>
    <s v="HS"/>
    <b v="1"/>
    <n v="31"/>
    <s v="Fertilizers"/>
    <s v="Fertilizers"/>
    <s v="Others"/>
    <x v="0"/>
    <x v="0"/>
    <b v="0"/>
    <s v="C00"/>
    <s v="TOTAL CPC"/>
    <n v="0"/>
    <n v="0"/>
    <s v="TOTAL MOT"/>
    <n v="-1"/>
    <s v="N/A"/>
    <m/>
    <b v="0"/>
    <n v="-1"/>
    <s v="N/A"/>
    <m/>
    <b v="0"/>
    <m/>
    <b v="0"/>
    <m/>
    <b v="0"/>
    <n v="36309"/>
    <m/>
    <n v="36309"/>
    <n v="0"/>
    <b v="1"/>
    <b v="0"/>
  </r>
  <r>
    <s v="C"/>
    <s v="A"/>
    <n v="20140101"/>
    <n v="2014"/>
    <n v="52"/>
    <x v="8"/>
    <n v="562"/>
    <s v="NER"/>
    <x v="0"/>
    <s v="M"/>
    <s v="Import"/>
    <n v="288"/>
    <s v="GHA"/>
    <x v="5"/>
    <n v="0"/>
    <s v="W00"/>
    <s v="World"/>
    <s v="H3"/>
    <s v="HS"/>
    <b v="1"/>
    <n v="31"/>
    <s v="Fertilizers"/>
    <s v="Fertilizers"/>
    <s v="Others"/>
    <x v="0"/>
    <x v="0"/>
    <b v="0"/>
    <s v="C00"/>
    <s v="TOTAL CPC"/>
    <n v="0"/>
    <n v="0"/>
    <s v="TOTAL MOT"/>
    <n v="-1"/>
    <s v="N/A"/>
    <m/>
    <b v="0"/>
    <n v="-1"/>
    <s v="N/A"/>
    <m/>
    <b v="0"/>
    <m/>
    <b v="0"/>
    <m/>
    <b v="0"/>
    <n v="84910"/>
    <m/>
    <n v="84910"/>
    <n v="0"/>
    <b v="1"/>
    <b v="0"/>
  </r>
  <r>
    <s v="C"/>
    <s v="A"/>
    <n v="20140101"/>
    <n v="2014"/>
    <n v="52"/>
    <x v="8"/>
    <n v="562"/>
    <s v="NER"/>
    <x v="0"/>
    <s v="M"/>
    <s v="Import"/>
    <n v="384"/>
    <s v="CIV"/>
    <x v="6"/>
    <n v="0"/>
    <s v="W00"/>
    <s v="World"/>
    <s v="H3"/>
    <s v="HS"/>
    <b v="1"/>
    <n v="31"/>
    <s v="Fertilizers"/>
    <s v="Fertilizers"/>
    <s v="Others"/>
    <x v="0"/>
    <x v="0"/>
    <b v="0"/>
    <s v="C00"/>
    <s v="TOTAL CPC"/>
    <n v="0"/>
    <n v="0"/>
    <s v="TOTAL MOT"/>
    <n v="-1"/>
    <s v="N/A"/>
    <m/>
    <b v="0"/>
    <n v="-1"/>
    <s v="N/A"/>
    <m/>
    <b v="0"/>
    <m/>
    <b v="0"/>
    <m/>
    <b v="0"/>
    <n v="3067797"/>
    <m/>
    <n v="3067797"/>
    <n v="0"/>
    <b v="1"/>
    <b v="0"/>
  </r>
  <r>
    <s v="C"/>
    <s v="A"/>
    <n v="20140101"/>
    <n v="2014"/>
    <n v="52"/>
    <x v="8"/>
    <n v="562"/>
    <s v="NER"/>
    <x v="0"/>
    <s v="M"/>
    <s v="Import"/>
    <n v="392"/>
    <s v="JPN"/>
    <x v="74"/>
    <n v="0"/>
    <s v="W00"/>
    <s v="World"/>
    <s v="H3"/>
    <s v="HS"/>
    <b v="1"/>
    <n v="31"/>
    <s v="Fertilizers"/>
    <s v="Fertilizers"/>
    <s v="Others"/>
    <x v="0"/>
    <x v="0"/>
    <b v="0"/>
    <s v="C00"/>
    <s v="TOTAL CPC"/>
    <n v="0"/>
    <n v="0"/>
    <s v="TOTAL MOT"/>
    <n v="-1"/>
    <s v="N/A"/>
    <m/>
    <b v="0"/>
    <n v="-1"/>
    <s v="N/A"/>
    <m/>
    <b v="0"/>
    <m/>
    <b v="0"/>
    <m/>
    <b v="0"/>
    <n v="1440"/>
    <m/>
    <n v="1440"/>
    <n v="0"/>
    <b v="1"/>
    <b v="0"/>
  </r>
  <r>
    <s v="C"/>
    <s v="A"/>
    <n v="20140101"/>
    <n v="2014"/>
    <n v="52"/>
    <x v="8"/>
    <n v="562"/>
    <s v="NER"/>
    <x v="0"/>
    <s v="M"/>
    <s v="Import"/>
    <n v="516"/>
    <s v="NAM"/>
    <x v="27"/>
    <n v="0"/>
    <s v="W00"/>
    <s v="World"/>
    <s v="H3"/>
    <s v="HS"/>
    <b v="1"/>
    <n v="31"/>
    <s v="Fertilizers"/>
    <s v="Fertilizers"/>
    <s v="Others"/>
    <x v="0"/>
    <x v="0"/>
    <b v="0"/>
    <s v="C00"/>
    <s v="TOTAL CPC"/>
    <n v="0"/>
    <n v="0"/>
    <s v="TOTAL MOT"/>
    <n v="-1"/>
    <s v="N/A"/>
    <m/>
    <b v="0"/>
    <n v="-1"/>
    <s v="N/A"/>
    <m/>
    <b v="0"/>
    <m/>
    <b v="0"/>
    <m/>
    <b v="0"/>
    <n v="600"/>
    <m/>
    <n v="600"/>
    <n v="0"/>
    <b v="1"/>
    <b v="0"/>
  </r>
  <r>
    <s v="C"/>
    <s v="A"/>
    <n v="20140101"/>
    <n v="2014"/>
    <n v="52"/>
    <x v="8"/>
    <n v="562"/>
    <s v="NER"/>
    <x v="0"/>
    <s v="M"/>
    <s v="Import"/>
    <n v="566"/>
    <s v="NGA"/>
    <x v="8"/>
    <n v="0"/>
    <s v="W00"/>
    <s v="World"/>
    <s v="H3"/>
    <s v="HS"/>
    <b v="1"/>
    <n v="31"/>
    <s v="Fertilizers"/>
    <s v="Fertilizers"/>
    <s v="Others"/>
    <x v="0"/>
    <x v="0"/>
    <b v="0"/>
    <s v="C00"/>
    <s v="TOTAL CPC"/>
    <n v="0"/>
    <n v="0"/>
    <s v="TOTAL MOT"/>
    <n v="-1"/>
    <s v="N/A"/>
    <m/>
    <b v="0"/>
    <n v="-1"/>
    <s v="N/A"/>
    <m/>
    <b v="0"/>
    <m/>
    <b v="0"/>
    <m/>
    <b v="0"/>
    <n v="7265670"/>
    <m/>
    <n v="7265670"/>
    <n v="0"/>
    <b v="1"/>
    <b v="0"/>
  </r>
  <r>
    <s v="C"/>
    <s v="A"/>
    <n v="20140101"/>
    <n v="2014"/>
    <n v="52"/>
    <x v="8"/>
    <n v="562"/>
    <s v="NER"/>
    <x v="0"/>
    <s v="M"/>
    <s v="Import"/>
    <n v="643"/>
    <s v="RUS"/>
    <x v="9"/>
    <n v="0"/>
    <s v="W00"/>
    <s v="World"/>
    <s v="H3"/>
    <s v="HS"/>
    <b v="1"/>
    <n v="31"/>
    <s v="Fertilizers"/>
    <s v="Fertilizers"/>
    <s v="Others"/>
    <x v="0"/>
    <x v="0"/>
    <b v="0"/>
    <s v="C00"/>
    <s v="TOTAL CPC"/>
    <n v="0"/>
    <n v="0"/>
    <s v="TOTAL MOT"/>
    <n v="-1"/>
    <s v="N/A"/>
    <m/>
    <b v="0"/>
    <n v="-1"/>
    <s v="N/A"/>
    <m/>
    <b v="0"/>
    <m/>
    <b v="0"/>
    <m/>
    <b v="0"/>
    <n v="5790065"/>
    <m/>
    <n v="5790065"/>
    <n v="0"/>
    <b v="1"/>
    <b v="0"/>
  </r>
  <r>
    <s v="C"/>
    <s v="A"/>
    <n v="20140101"/>
    <n v="2014"/>
    <n v="52"/>
    <x v="8"/>
    <n v="562"/>
    <s v="NER"/>
    <x v="0"/>
    <s v="M"/>
    <s v="Import"/>
    <n v="768"/>
    <s v="TGO"/>
    <x v="14"/>
    <n v="0"/>
    <s v="W00"/>
    <s v="World"/>
    <s v="H3"/>
    <s v="HS"/>
    <b v="1"/>
    <n v="31"/>
    <s v="Fertilizers"/>
    <s v="Fertilizers"/>
    <s v="Others"/>
    <x v="0"/>
    <x v="0"/>
    <b v="0"/>
    <s v="C00"/>
    <s v="TOTAL CPC"/>
    <n v="0"/>
    <n v="0"/>
    <s v="TOTAL MOT"/>
    <n v="-1"/>
    <s v="N/A"/>
    <m/>
    <b v="0"/>
    <n v="-1"/>
    <s v="N/A"/>
    <m/>
    <b v="0"/>
    <m/>
    <b v="0"/>
    <m/>
    <b v="0"/>
    <n v="2071656"/>
    <m/>
    <n v="2071656"/>
    <n v="0"/>
    <b v="1"/>
    <b v="0"/>
  </r>
  <r>
    <s v="C"/>
    <s v="A"/>
    <n v="20140101"/>
    <n v="2014"/>
    <n v="52"/>
    <x v="8"/>
    <n v="562"/>
    <s v="NER"/>
    <x v="0"/>
    <s v="M"/>
    <s v="Import"/>
    <n v="792"/>
    <s v="TUR"/>
    <x v="33"/>
    <n v="0"/>
    <s v="W00"/>
    <s v="World"/>
    <s v="H3"/>
    <s v="HS"/>
    <b v="1"/>
    <n v="31"/>
    <s v="Fertilizers"/>
    <s v="Fertilizers"/>
    <s v="Others"/>
    <x v="0"/>
    <x v="0"/>
    <b v="0"/>
    <s v="C00"/>
    <s v="TOTAL CPC"/>
    <n v="0"/>
    <n v="0"/>
    <s v="TOTAL MOT"/>
    <n v="-1"/>
    <s v="N/A"/>
    <m/>
    <b v="0"/>
    <n v="-1"/>
    <s v="N/A"/>
    <m/>
    <b v="0"/>
    <m/>
    <b v="0"/>
    <m/>
    <b v="0"/>
    <n v="11280919"/>
    <m/>
    <n v="11280919"/>
    <n v="0"/>
    <b v="1"/>
    <b v="0"/>
  </r>
  <r>
    <s v="C"/>
    <s v="A"/>
    <n v="20140101"/>
    <n v="2014"/>
    <n v="52"/>
    <x v="8"/>
    <n v="562"/>
    <s v="NER"/>
    <x v="0"/>
    <s v="M"/>
    <s v="Import"/>
    <n v="854"/>
    <s v="BFA"/>
    <x v="16"/>
    <n v="0"/>
    <s v="W00"/>
    <s v="World"/>
    <s v="H3"/>
    <s v="HS"/>
    <b v="1"/>
    <n v="31"/>
    <s v="Fertilizers"/>
    <s v="Fertilizers"/>
    <s v="Others"/>
    <x v="0"/>
    <x v="0"/>
    <b v="0"/>
    <s v="C00"/>
    <s v="TOTAL CPC"/>
    <n v="0"/>
    <n v="0"/>
    <s v="TOTAL MOT"/>
    <n v="-1"/>
    <s v="N/A"/>
    <m/>
    <b v="0"/>
    <n v="-1"/>
    <s v="N/A"/>
    <m/>
    <b v="0"/>
    <m/>
    <b v="0"/>
    <m/>
    <b v="0"/>
    <n v="759000"/>
    <m/>
    <n v="759000"/>
    <n v="0"/>
    <b v="1"/>
    <b v="0"/>
  </r>
  <r>
    <s v="C"/>
    <s v="A"/>
    <n v="20140101"/>
    <n v="2014"/>
    <n v="52"/>
    <x v="8"/>
    <n v="562"/>
    <s v="NER"/>
    <x v="0"/>
    <s v="M"/>
    <s v="Import"/>
    <n v="0"/>
    <s v="W00"/>
    <x v="0"/>
    <n v="0"/>
    <s v="W00"/>
    <s v="World"/>
    <s v="H3"/>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17450"/>
    <b v="0"/>
    <n v="-1"/>
    <s v="N/A"/>
    <m/>
    <b v="0"/>
    <n v="17450"/>
    <b v="0"/>
    <m/>
    <b v="0"/>
    <n v="5236"/>
    <m/>
    <n v="5236"/>
    <n v="0"/>
    <b v="1"/>
    <b v="0"/>
  </r>
  <r>
    <s v="C"/>
    <s v="A"/>
    <n v="20140101"/>
    <n v="2014"/>
    <n v="52"/>
    <x v="8"/>
    <n v="562"/>
    <s v="NER"/>
    <x v="0"/>
    <s v="M"/>
    <s v="Import"/>
    <n v="566"/>
    <s v="NGA"/>
    <x v="8"/>
    <n v="0"/>
    <s v="W00"/>
    <s v="World"/>
    <s v="H3"/>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17450"/>
    <b v="0"/>
    <n v="-1"/>
    <s v="N/A"/>
    <m/>
    <b v="0"/>
    <n v="17450"/>
    <b v="0"/>
    <m/>
    <b v="0"/>
    <n v="5236"/>
    <m/>
    <n v="5236"/>
    <n v="0"/>
    <b v="1"/>
    <b v="0"/>
  </r>
  <r>
    <s v="C"/>
    <s v="A"/>
    <n v="20140101"/>
    <n v="2014"/>
    <n v="52"/>
    <x v="8"/>
    <n v="562"/>
    <s v="NER"/>
    <x v="0"/>
    <s v="M"/>
    <s v="Import"/>
    <n v="0"/>
    <s v="W00"/>
    <x v="0"/>
    <n v="0"/>
    <s v="W00"/>
    <s v="World"/>
    <s v="H3"/>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17450"/>
    <b v="0"/>
    <n v="-1"/>
    <s v="N/A"/>
    <m/>
    <b v="0"/>
    <n v="17450"/>
    <b v="0"/>
    <m/>
    <b v="0"/>
    <n v="5236"/>
    <m/>
    <n v="5236"/>
    <n v="0"/>
    <b v="1"/>
    <b v="0"/>
  </r>
  <r>
    <s v="C"/>
    <s v="A"/>
    <n v="20140101"/>
    <n v="2014"/>
    <n v="52"/>
    <x v="8"/>
    <n v="562"/>
    <s v="NER"/>
    <x v="0"/>
    <s v="M"/>
    <s v="Import"/>
    <n v="566"/>
    <s v="NGA"/>
    <x v="8"/>
    <n v="0"/>
    <s v="W00"/>
    <s v="World"/>
    <s v="H3"/>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17450"/>
    <b v="0"/>
    <n v="-1"/>
    <s v="N/A"/>
    <m/>
    <b v="0"/>
    <n v="17450"/>
    <b v="0"/>
    <m/>
    <b v="0"/>
    <n v="5236"/>
    <m/>
    <n v="5236"/>
    <n v="0"/>
    <b v="1"/>
    <b v="0"/>
  </r>
  <r>
    <s v="C"/>
    <s v="A"/>
    <n v="20140101"/>
    <n v="2014"/>
    <n v="52"/>
    <x v="8"/>
    <n v="562"/>
    <s v="NER"/>
    <x v="0"/>
    <s v="M"/>
    <s v="Import"/>
    <n v="0"/>
    <s v="W00"/>
    <x v="0"/>
    <n v="0"/>
    <s v="W00"/>
    <s v="World"/>
    <s v="H3"/>
    <s v="HS"/>
    <b v="1"/>
    <n v="3102"/>
    <s v="Fertilizers mineral or chemical, nitrogenous"/>
    <s v="N"/>
    <s v="Other N-fertilizers"/>
    <x v="1"/>
    <x v="1"/>
    <b v="0"/>
    <s v="C00"/>
    <s v="TOTAL CPC"/>
    <n v="0"/>
    <n v="0"/>
    <s v="TOTAL MOT"/>
    <n v="8"/>
    <s v="kg"/>
    <n v="24562202"/>
    <b v="0"/>
    <n v="-1"/>
    <s v="N/A"/>
    <m/>
    <b v="0"/>
    <n v="24562202"/>
    <b v="0"/>
    <m/>
    <b v="0"/>
    <n v="16119260"/>
    <m/>
    <n v="16119260"/>
    <n v="0"/>
    <b v="1"/>
    <b v="0"/>
  </r>
  <r>
    <s v="C"/>
    <s v="A"/>
    <n v="20140101"/>
    <n v="2014"/>
    <n v="52"/>
    <x v="8"/>
    <n v="562"/>
    <s v="NER"/>
    <x v="0"/>
    <s v="M"/>
    <s v="Import"/>
    <n v="204"/>
    <s v="BEN"/>
    <x v="2"/>
    <n v="0"/>
    <s v="W00"/>
    <s v="World"/>
    <s v="H3"/>
    <s v="HS"/>
    <b v="1"/>
    <n v="3102"/>
    <s v="Fertilizers mineral or chemical, nitrogenous"/>
    <s v="N"/>
    <s v="Other N-fertilizers"/>
    <x v="1"/>
    <x v="1"/>
    <b v="0"/>
    <s v="C00"/>
    <s v="TOTAL CPC"/>
    <n v="0"/>
    <n v="0"/>
    <s v="TOTAL MOT"/>
    <n v="8"/>
    <s v="kg"/>
    <n v="33000"/>
    <b v="0"/>
    <n v="-1"/>
    <s v="N/A"/>
    <m/>
    <b v="0"/>
    <n v="33000"/>
    <b v="0"/>
    <m/>
    <b v="0"/>
    <n v="6301"/>
    <m/>
    <n v="6301"/>
    <n v="0"/>
    <b v="1"/>
    <b v="0"/>
  </r>
  <r>
    <s v="C"/>
    <s v="A"/>
    <n v="20140101"/>
    <n v="2014"/>
    <n v="52"/>
    <x v="8"/>
    <n v="562"/>
    <s v="NER"/>
    <x v="0"/>
    <s v="M"/>
    <s v="Import"/>
    <n v="246"/>
    <s v="FIN"/>
    <x v="57"/>
    <n v="0"/>
    <s v="W00"/>
    <s v="World"/>
    <s v="H3"/>
    <s v="HS"/>
    <b v="1"/>
    <n v="3102"/>
    <s v="Fertilizers mineral or chemical, nitrogenous"/>
    <s v="N"/>
    <s v="Other N-fertilizers"/>
    <x v="1"/>
    <x v="1"/>
    <b v="0"/>
    <s v="C00"/>
    <s v="TOTAL CPC"/>
    <n v="0"/>
    <n v="0"/>
    <s v="TOTAL MOT"/>
    <n v="8"/>
    <s v="kg"/>
    <n v="8329000"/>
    <b v="0"/>
    <n v="-1"/>
    <s v="N/A"/>
    <m/>
    <b v="0"/>
    <n v="8329000"/>
    <b v="0"/>
    <m/>
    <b v="0"/>
    <n v="5023508"/>
    <m/>
    <n v="5023508"/>
    <n v="0"/>
    <b v="1"/>
    <b v="0"/>
  </r>
  <r>
    <s v="C"/>
    <s v="A"/>
    <n v="20140101"/>
    <n v="2014"/>
    <n v="52"/>
    <x v="8"/>
    <n v="562"/>
    <s v="NER"/>
    <x v="0"/>
    <s v="M"/>
    <s v="Import"/>
    <n v="251"/>
    <s v="FRA"/>
    <x v="3"/>
    <n v="0"/>
    <s v="W00"/>
    <s v="World"/>
    <s v="H3"/>
    <s v="HS"/>
    <b v="1"/>
    <n v="3102"/>
    <s v="Fertilizers mineral or chemical, nitrogenous"/>
    <s v="N"/>
    <s v="Other N-fertilizers"/>
    <x v="1"/>
    <x v="1"/>
    <b v="0"/>
    <s v="C00"/>
    <s v="TOTAL CPC"/>
    <n v="0"/>
    <n v="0"/>
    <s v="TOTAL MOT"/>
    <n v="8"/>
    <s v="kg"/>
    <n v="29066"/>
    <b v="0"/>
    <n v="-1"/>
    <s v="N/A"/>
    <m/>
    <b v="0"/>
    <n v="29066"/>
    <b v="0"/>
    <m/>
    <b v="0"/>
    <n v="35262"/>
    <m/>
    <n v="35262"/>
    <n v="0"/>
    <b v="1"/>
    <b v="0"/>
  </r>
  <r>
    <s v="C"/>
    <s v="A"/>
    <n v="20140101"/>
    <n v="2014"/>
    <n v="52"/>
    <x v="8"/>
    <n v="562"/>
    <s v="NER"/>
    <x v="0"/>
    <s v="M"/>
    <s v="Import"/>
    <n v="288"/>
    <s v="GHA"/>
    <x v="5"/>
    <n v="0"/>
    <s v="W00"/>
    <s v="World"/>
    <s v="H3"/>
    <s v="HS"/>
    <b v="1"/>
    <n v="3102"/>
    <s v="Fertilizers mineral or chemical, nitrogenous"/>
    <s v="N"/>
    <s v="Other N-fertilizers"/>
    <x v="1"/>
    <x v="1"/>
    <b v="0"/>
    <s v="C00"/>
    <s v="TOTAL CPC"/>
    <n v="0"/>
    <n v="0"/>
    <s v="TOTAL MOT"/>
    <n v="8"/>
    <s v="kg"/>
    <n v="115000"/>
    <b v="0"/>
    <n v="-1"/>
    <s v="N/A"/>
    <m/>
    <b v="0"/>
    <n v="115000"/>
    <b v="0"/>
    <m/>
    <b v="0"/>
    <n v="84910"/>
    <m/>
    <n v="84910"/>
    <n v="0"/>
    <b v="1"/>
    <b v="0"/>
  </r>
  <r>
    <s v="C"/>
    <s v="A"/>
    <n v="20140101"/>
    <n v="2014"/>
    <n v="52"/>
    <x v="8"/>
    <n v="562"/>
    <s v="NER"/>
    <x v="0"/>
    <s v="M"/>
    <s v="Import"/>
    <n v="384"/>
    <s v="CIV"/>
    <x v="6"/>
    <n v="0"/>
    <s v="W00"/>
    <s v="World"/>
    <s v="H3"/>
    <s v="HS"/>
    <b v="1"/>
    <n v="3102"/>
    <s v="Fertilizers mineral or chemical, nitrogenous"/>
    <s v="N"/>
    <s v="Other N-fertilizers"/>
    <x v="1"/>
    <x v="1"/>
    <b v="0"/>
    <s v="C00"/>
    <s v="TOTAL CPC"/>
    <n v="0"/>
    <n v="0"/>
    <s v="TOTAL MOT"/>
    <n v="8"/>
    <s v="kg"/>
    <n v="210000"/>
    <b v="0"/>
    <n v="-1"/>
    <s v="N/A"/>
    <m/>
    <b v="0"/>
    <n v="210000"/>
    <b v="0"/>
    <m/>
    <b v="0"/>
    <n v="127720"/>
    <m/>
    <n v="127720"/>
    <n v="0"/>
    <b v="1"/>
    <b v="0"/>
  </r>
  <r>
    <s v="C"/>
    <s v="A"/>
    <n v="20140101"/>
    <n v="2014"/>
    <n v="52"/>
    <x v="8"/>
    <n v="562"/>
    <s v="NER"/>
    <x v="0"/>
    <s v="M"/>
    <s v="Import"/>
    <n v="392"/>
    <s v="JPN"/>
    <x v="74"/>
    <n v="0"/>
    <s v="W00"/>
    <s v="World"/>
    <s v="H3"/>
    <s v="HS"/>
    <b v="1"/>
    <n v="3102"/>
    <s v="Fertilizers mineral or chemical, nitrogenous"/>
    <s v="N"/>
    <s v="Other N-fertilizers"/>
    <x v="1"/>
    <x v="1"/>
    <b v="0"/>
    <s v="C00"/>
    <s v="TOTAL CPC"/>
    <n v="0"/>
    <n v="0"/>
    <s v="TOTAL MOT"/>
    <n v="8"/>
    <s v="kg"/>
    <n v="36000"/>
    <b v="0"/>
    <n v="-1"/>
    <s v="N/A"/>
    <m/>
    <b v="0"/>
    <n v="36000"/>
    <b v="0"/>
    <m/>
    <b v="0"/>
    <n v="1440"/>
    <m/>
    <n v="1440"/>
    <n v="0"/>
    <b v="1"/>
    <b v="0"/>
  </r>
  <r>
    <s v="C"/>
    <s v="A"/>
    <n v="20140101"/>
    <n v="2014"/>
    <n v="52"/>
    <x v="8"/>
    <n v="562"/>
    <s v="NER"/>
    <x v="0"/>
    <s v="M"/>
    <s v="Import"/>
    <n v="516"/>
    <s v="NAM"/>
    <x v="27"/>
    <n v="0"/>
    <s v="W00"/>
    <s v="World"/>
    <s v="H3"/>
    <s v="HS"/>
    <b v="1"/>
    <n v="3102"/>
    <s v="Fertilizers mineral or chemical, nitrogenous"/>
    <s v="N"/>
    <s v="Other N-fertilizers"/>
    <x v="1"/>
    <x v="1"/>
    <b v="0"/>
    <s v="C00"/>
    <s v="TOTAL CPC"/>
    <n v="0"/>
    <n v="0"/>
    <s v="TOTAL MOT"/>
    <n v="8"/>
    <s v="kg"/>
    <n v="2000"/>
    <b v="0"/>
    <n v="-1"/>
    <s v="N/A"/>
    <m/>
    <b v="0"/>
    <n v="2000"/>
    <b v="0"/>
    <m/>
    <b v="0"/>
    <n v="600"/>
    <m/>
    <n v="600"/>
    <n v="0"/>
    <b v="1"/>
    <b v="0"/>
  </r>
  <r>
    <s v="C"/>
    <s v="A"/>
    <n v="20140101"/>
    <n v="2014"/>
    <n v="52"/>
    <x v="8"/>
    <n v="562"/>
    <s v="NER"/>
    <x v="0"/>
    <s v="M"/>
    <s v="Import"/>
    <n v="566"/>
    <s v="NGA"/>
    <x v="8"/>
    <n v="0"/>
    <s v="W00"/>
    <s v="World"/>
    <s v="H3"/>
    <s v="HS"/>
    <b v="1"/>
    <n v="3102"/>
    <s v="Fertilizers mineral or chemical, nitrogenous"/>
    <s v="N"/>
    <s v="Other N-fertilizers"/>
    <x v="1"/>
    <x v="1"/>
    <b v="0"/>
    <s v="C00"/>
    <s v="TOTAL CPC"/>
    <n v="0"/>
    <n v="0"/>
    <s v="TOTAL MOT"/>
    <n v="8"/>
    <s v="kg"/>
    <n v="9147036"/>
    <b v="0"/>
    <n v="-1"/>
    <s v="N/A"/>
    <m/>
    <b v="0"/>
    <n v="9147036"/>
    <b v="0"/>
    <m/>
    <b v="0"/>
    <n v="6265934"/>
    <m/>
    <n v="6265934"/>
    <n v="0"/>
    <b v="1"/>
    <b v="0"/>
  </r>
  <r>
    <s v="C"/>
    <s v="A"/>
    <n v="20140101"/>
    <n v="2014"/>
    <n v="52"/>
    <x v="8"/>
    <n v="562"/>
    <s v="NER"/>
    <x v="0"/>
    <s v="M"/>
    <s v="Import"/>
    <n v="643"/>
    <s v="RUS"/>
    <x v="9"/>
    <n v="0"/>
    <s v="W00"/>
    <s v="World"/>
    <s v="H3"/>
    <s v="HS"/>
    <b v="1"/>
    <n v="3102"/>
    <s v="Fertilizers mineral or chemical, nitrogenous"/>
    <s v="N"/>
    <s v="Other N-fertilizers"/>
    <x v="1"/>
    <x v="1"/>
    <b v="0"/>
    <s v="C00"/>
    <s v="TOTAL CPC"/>
    <n v="0"/>
    <n v="0"/>
    <s v="TOTAL MOT"/>
    <n v="8"/>
    <s v="kg"/>
    <n v="3861000"/>
    <b v="0"/>
    <n v="-1"/>
    <s v="N/A"/>
    <m/>
    <b v="0"/>
    <n v="3861000"/>
    <b v="0"/>
    <m/>
    <b v="0"/>
    <n v="1742928"/>
    <m/>
    <n v="1742928"/>
    <n v="0"/>
    <b v="1"/>
    <b v="0"/>
  </r>
  <r>
    <s v="C"/>
    <s v="A"/>
    <n v="20140101"/>
    <n v="2014"/>
    <n v="52"/>
    <x v="8"/>
    <n v="562"/>
    <s v="NER"/>
    <x v="0"/>
    <s v="M"/>
    <s v="Import"/>
    <n v="768"/>
    <s v="TGO"/>
    <x v="14"/>
    <n v="0"/>
    <s v="W00"/>
    <s v="World"/>
    <s v="H3"/>
    <s v="HS"/>
    <b v="1"/>
    <n v="3102"/>
    <s v="Fertilizers mineral or chemical, nitrogenous"/>
    <s v="N"/>
    <s v="Other N-fertilizers"/>
    <x v="1"/>
    <x v="1"/>
    <b v="0"/>
    <s v="C00"/>
    <s v="TOTAL CPC"/>
    <n v="0"/>
    <n v="0"/>
    <s v="TOTAL MOT"/>
    <n v="8"/>
    <s v="kg"/>
    <n v="1725600"/>
    <b v="0"/>
    <n v="-1"/>
    <s v="N/A"/>
    <m/>
    <b v="0"/>
    <n v="1725600"/>
    <b v="0"/>
    <m/>
    <b v="0"/>
    <n v="2071656"/>
    <m/>
    <n v="2071656"/>
    <n v="0"/>
    <b v="1"/>
    <b v="0"/>
  </r>
  <r>
    <s v="C"/>
    <s v="A"/>
    <n v="20140101"/>
    <n v="2014"/>
    <n v="52"/>
    <x v="8"/>
    <n v="562"/>
    <s v="NER"/>
    <x v="0"/>
    <s v="M"/>
    <s v="Import"/>
    <n v="854"/>
    <s v="BFA"/>
    <x v="16"/>
    <n v="0"/>
    <s v="W00"/>
    <s v="World"/>
    <s v="H3"/>
    <s v="HS"/>
    <b v="1"/>
    <n v="3102"/>
    <s v="Fertilizers mineral or chemical, nitrogenous"/>
    <s v="N"/>
    <s v="Other N-fertilizers"/>
    <x v="1"/>
    <x v="1"/>
    <b v="0"/>
    <s v="C00"/>
    <s v="TOTAL CPC"/>
    <n v="0"/>
    <n v="0"/>
    <s v="TOTAL MOT"/>
    <n v="8"/>
    <s v="kg"/>
    <n v="1074500"/>
    <b v="0"/>
    <n v="-1"/>
    <s v="N/A"/>
    <m/>
    <b v="0"/>
    <n v="1074500"/>
    <b v="0"/>
    <m/>
    <b v="0"/>
    <n v="759000"/>
    <m/>
    <n v="759000"/>
    <n v="0"/>
    <b v="1"/>
    <b v="0"/>
  </r>
  <r>
    <s v="C"/>
    <s v="A"/>
    <n v="20140101"/>
    <n v="2014"/>
    <n v="52"/>
    <x v="8"/>
    <n v="562"/>
    <s v="NER"/>
    <x v="0"/>
    <s v="M"/>
    <s v="Import"/>
    <n v="0"/>
    <s v="W00"/>
    <x v="0"/>
    <n v="0"/>
    <s v="W00"/>
    <s v="World"/>
    <s v="H3"/>
    <s v="HS"/>
    <b v="1"/>
    <n v="310210"/>
    <s v="Fertilizers, mineral or chemical nitrogenous, urea, whether or not in aqueous solution"/>
    <s v="Urea"/>
    <s v="Urea"/>
    <x v="2"/>
    <x v="2"/>
    <b v="1"/>
    <s v="C00"/>
    <s v="TOTAL CPC"/>
    <n v="0"/>
    <n v="0"/>
    <s v="TOTAL MOT"/>
    <n v="8"/>
    <s v="kg"/>
    <n v="21083136"/>
    <b v="0"/>
    <n v="-1"/>
    <s v="N/A"/>
    <m/>
    <b v="0"/>
    <n v="21083136"/>
    <b v="0"/>
    <m/>
    <b v="0"/>
    <n v="12341664"/>
    <m/>
    <n v="12341664"/>
    <n v="0"/>
    <b v="1"/>
    <b v="0"/>
  </r>
  <r>
    <s v="C"/>
    <s v="A"/>
    <n v="20140101"/>
    <n v="2014"/>
    <n v="52"/>
    <x v="8"/>
    <n v="562"/>
    <s v="NER"/>
    <x v="0"/>
    <s v="M"/>
    <s v="Import"/>
    <n v="204"/>
    <s v="BEN"/>
    <x v="2"/>
    <n v="0"/>
    <s v="W00"/>
    <s v="World"/>
    <s v="H3"/>
    <s v="HS"/>
    <b v="1"/>
    <n v="310210"/>
    <s v="Fertilizers, mineral or chemical nitrogenous, urea, whether or not in aqueous solution"/>
    <s v="Urea"/>
    <s v="Urea"/>
    <x v="2"/>
    <x v="2"/>
    <b v="1"/>
    <s v="C00"/>
    <s v="TOTAL CPC"/>
    <n v="0"/>
    <n v="0"/>
    <s v="TOTAL MOT"/>
    <n v="8"/>
    <s v="kg"/>
    <n v="33000"/>
    <b v="0"/>
    <n v="-1"/>
    <s v="N/A"/>
    <m/>
    <b v="0"/>
    <n v="33000"/>
    <b v="0"/>
    <m/>
    <b v="0"/>
    <n v="6301"/>
    <m/>
    <n v="6301"/>
    <n v="0"/>
    <b v="1"/>
    <b v="0"/>
  </r>
  <r>
    <s v="C"/>
    <s v="A"/>
    <n v="20140101"/>
    <n v="2014"/>
    <n v="52"/>
    <x v="8"/>
    <n v="562"/>
    <s v="NER"/>
    <x v="0"/>
    <s v="M"/>
    <s v="Import"/>
    <n v="246"/>
    <s v="FIN"/>
    <x v="57"/>
    <n v="0"/>
    <s v="W00"/>
    <s v="World"/>
    <s v="H3"/>
    <s v="HS"/>
    <b v="1"/>
    <n v="310210"/>
    <s v="Fertilizers, mineral or chemical nitrogenous, urea, whether or not in aqueous solution"/>
    <s v="Urea"/>
    <s v="Urea"/>
    <x v="2"/>
    <x v="2"/>
    <b v="1"/>
    <s v="C00"/>
    <s v="TOTAL CPC"/>
    <n v="0"/>
    <n v="0"/>
    <s v="TOTAL MOT"/>
    <n v="8"/>
    <s v="kg"/>
    <n v="8329000"/>
    <b v="0"/>
    <n v="-1"/>
    <s v="N/A"/>
    <m/>
    <b v="0"/>
    <n v="8329000"/>
    <b v="0"/>
    <m/>
    <b v="0"/>
    <n v="5023508"/>
    <m/>
    <n v="5023508"/>
    <n v="0"/>
    <b v="1"/>
    <b v="0"/>
  </r>
  <r>
    <s v="C"/>
    <s v="A"/>
    <n v="20140101"/>
    <n v="2014"/>
    <n v="52"/>
    <x v="8"/>
    <n v="562"/>
    <s v="NER"/>
    <x v="0"/>
    <s v="M"/>
    <s v="Import"/>
    <n v="288"/>
    <s v="GHA"/>
    <x v="5"/>
    <n v="0"/>
    <s v="W00"/>
    <s v="World"/>
    <s v="H3"/>
    <s v="HS"/>
    <b v="1"/>
    <n v="310210"/>
    <s v="Fertilizers, mineral or chemical nitrogenous, urea, whether or not in aqueous solution"/>
    <s v="Urea"/>
    <s v="Urea"/>
    <x v="2"/>
    <x v="2"/>
    <b v="1"/>
    <s v="C00"/>
    <s v="TOTAL CPC"/>
    <n v="0"/>
    <n v="0"/>
    <s v="TOTAL MOT"/>
    <n v="8"/>
    <s v="kg"/>
    <n v="40000"/>
    <b v="0"/>
    <n v="-1"/>
    <s v="N/A"/>
    <m/>
    <b v="0"/>
    <n v="40000"/>
    <b v="0"/>
    <m/>
    <b v="0"/>
    <n v="12003"/>
    <m/>
    <n v="12003"/>
    <n v="0"/>
    <b v="1"/>
    <b v="0"/>
  </r>
  <r>
    <s v="C"/>
    <s v="A"/>
    <n v="20140101"/>
    <n v="2014"/>
    <n v="52"/>
    <x v="8"/>
    <n v="562"/>
    <s v="NER"/>
    <x v="0"/>
    <s v="M"/>
    <s v="Import"/>
    <n v="384"/>
    <s v="CIV"/>
    <x v="6"/>
    <n v="0"/>
    <s v="W00"/>
    <s v="World"/>
    <s v="H3"/>
    <s v="HS"/>
    <b v="1"/>
    <n v="310210"/>
    <s v="Fertilizers, mineral or chemical nitrogenous, urea, whether or not in aqueous solution"/>
    <s v="Urea"/>
    <s v="Urea"/>
    <x v="2"/>
    <x v="2"/>
    <b v="1"/>
    <s v="C00"/>
    <s v="TOTAL CPC"/>
    <n v="0"/>
    <n v="0"/>
    <s v="TOTAL MOT"/>
    <n v="8"/>
    <s v="kg"/>
    <n v="210000"/>
    <b v="0"/>
    <n v="-1"/>
    <s v="N/A"/>
    <m/>
    <b v="0"/>
    <n v="210000"/>
    <b v="0"/>
    <m/>
    <b v="0"/>
    <n v="127720"/>
    <m/>
    <n v="127720"/>
    <n v="0"/>
    <b v="1"/>
    <b v="0"/>
  </r>
  <r>
    <s v="C"/>
    <s v="A"/>
    <n v="20140101"/>
    <n v="2014"/>
    <n v="52"/>
    <x v="8"/>
    <n v="562"/>
    <s v="NER"/>
    <x v="0"/>
    <s v="M"/>
    <s v="Import"/>
    <n v="392"/>
    <s v="JPN"/>
    <x v="74"/>
    <n v="0"/>
    <s v="W00"/>
    <s v="World"/>
    <s v="H3"/>
    <s v="HS"/>
    <b v="1"/>
    <n v="310210"/>
    <s v="Fertilizers, mineral or chemical nitrogenous, urea, whether or not in aqueous solution"/>
    <s v="Urea"/>
    <s v="Urea"/>
    <x v="2"/>
    <x v="2"/>
    <b v="1"/>
    <s v="C00"/>
    <s v="TOTAL CPC"/>
    <n v="0"/>
    <n v="0"/>
    <s v="TOTAL MOT"/>
    <n v="8"/>
    <s v="kg"/>
    <n v="36000"/>
    <b v="0"/>
    <n v="-1"/>
    <s v="N/A"/>
    <m/>
    <b v="0"/>
    <n v="36000"/>
    <b v="0"/>
    <m/>
    <b v="0"/>
    <n v="1440"/>
    <m/>
    <n v="1440"/>
    <n v="0"/>
    <b v="1"/>
    <b v="0"/>
  </r>
  <r>
    <s v="C"/>
    <s v="A"/>
    <n v="20140101"/>
    <n v="2014"/>
    <n v="52"/>
    <x v="8"/>
    <n v="562"/>
    <s v="NER"/>
    <x v="0"/>
    <s v="M"/>
    <s v="Import"/>
    <n v="516"/>
    <s v="NAM"/>
    <x v="27"/>
    <n v="0"/>
    <s v="W00"/>
    <s v="World"/>
    <s v="H3"/>
    <s v="HS"/>
    <b v="1"/>
    <n v="310210"/>
    <s v="Fertilizers, mineral or chemical nitrogenous, urea, whether or not in aqueous solution"/>
    <s v="Urea"/>
    <s v="Urea"/>
    <x v="2"/>
    <x v="2"/>
    <b v="1"/>
    <s v="C00"/>
    <s v="TOTAL CPC"/>
    <n v="0"/>
    <n v="0"/>
    <s v="TOTAL MOT"/>
    <n v="8"/>
    <s v="kg"/>
    <n v="2000"/>
    <b v="0"/>
    <n v="-1"/>
    <s v="N/A"/>
    <m/>
    <b v="0"/>
    <n v="2000"/>
    <b v="0"/>
    <m/>
    <b v="0"/>
    <n v="600"/>
    <m/>
    <n v="600"/>
    <n v="0"/>
    <b v="1"/>
    <b v="0"/>
  </r>
  <r>
    <s v="C"/>
    <s v="A"/>
    <n v="20140101"/>
    <n v="2014"/>
    <n v="52"/>
    <x v="8"/>
    <n v="562"/>
    <s v="NER"/>
    <x v="0"/>
    <s v="M"/>
    <s v="Import"/>
    <n v="566"/>
    <s v="NGA"/>
    <x v="8"/>
    <n v="0"/>
    <s v="W00"/>
    <s v="World"/>
    <s v="H3"/>
    <s v="HS"/>
    <b v="1"/>
    <n v="310210"/>
    <s v="Fertilizers, mineral or chemical nitrogenous, urea, whether or not in aqueous solution"/>
    <s v="Urea"/>
    <s v="Urea"/>
    <x v="2"/>
    <x v="2"/>
    <b v="1"/>
    <s v="C00"/>
    <s v="TOTAL CPC"/>
    <n v="0"/>
    <n v="0"/>
    <s v="TOTAL MOT"/>
    <n v="8"/>
    <s v="kg"/>
    <n v="5772036"/>
    <b v="0"/>
    <n v="-1"/>
    <s v="N/A"/>
    <m/>
    <b v="0"/>
    <n v="5772036"/>
    <b v="0"/>
    <m/>
    <b v="0"/>
    <n v="2596507"/>
    <m/>
    <n v="2596507"/>
    <n v="0"/>
    <b v="1"/>
    <b v="0"/>
  </r>
  <r>
    <s v="C"/>
    <s v="A"/>
    <n v="20140101"/>
    <n v="2014"/>
    <n v="52"/>
    <x v="8"/>
    <n v="562"/>
    <s v="NER"/>
    <x v="0"/>
    <s v="M"/>
    <s v="Import"/>
    <n v="643"/>
    <s v="RUS"/>
    <x v="9"/>
    <n v="0"/>
    <s v="W00"/>
    <s v="World"/>
    <s v="H3"/>
    <s v="HS"/>
    <b v="1"/>
    <n v="310210"/>
    <s v="Fertilizers, mineral or chemical nitrogenous, urea, whether or not in aqueous solution"/>
    <s v="Urea"/>
    <s v="Urea"/>
    <x v="2"/>
    <x v="2"/>
    <b v="1"/>
    <s v="C00"/>
    <s v="TOTAL CPC"/>
    <n v="0"/>
    <n v="0"/>
    <s v="TOTAL MOT"/>
    <n v="8"/>
    <s v="kg"/>
    <n v="3861000"/>
    <b v="0"/>
    <n v="-1"/>
    <s v="N/A"/>
    <m/>
    <b v="0"/>
    <n v="3861000"/>
    <b v="0"/>
    <m/>
    <b v="0"/>
    <n v="1742928"/>
    <m/>
    <n v="1742928"/>
    <n v="0"/>
    <b v="1"/>
    <b v="0"/>
  </r>
  <r>
    <s v="C"/>
    <s v="A"/>
    <n v="20140101"/>
    <n v="2014"/>
    <n v="52"/>
    <x v="8"/>
    <n v="562"/>
    <s v="NER"/>
    <x v="0"/>
    <s v="M"/>
    <s v="Import"/>
    <n v="768"/>
    <s v="TGO"/>
    <x v="14"/>
    <n v="0"/>
    <s v="W00"/>
    <s v="World"/>
    <s v="H3"/>
    <s v="HS"/>
    <b v="1"/>
    <n v="310210"/>
    <s v="Fertilizers, mineral or chemical nitrogenous, urea, whether or not in aqueous solution"/>
    <s v="Urea"/>
    <s v="Urea"/>
    <x v="2"/>
    <x v="2"/>
    <b v="1"/>
    <s v="C00"/>
    <s v="TOTAL CPC"/>
    <n v="0"/>
    <n v="0"/>
    <s v="TOTAL MOT"/>
    <n v="8"/>
    <s v="kg"/>
    <n v="1725600"/>
    <b v="0"/>
    <n v="-1"/>
    <s v="N/A"/>
    <m/>
    <b v="0"/>
    <n v="1725600"/>
    <b v="0"/>
    <m/>
    <b v="0"/>
    <n v="2071656"/>
    <m/>
    <n v="2071656"/>
    <n v="0"/>
    <b v="1"/>
    <b v="0"/>
  </r>
  <r>
    <s v="C"/>
    <s v="A"/>
    <n v="20140101"/>
    <n v="2014"/>
    <n v="52"/>
    <x v="8"/>
    <n v="562"/>
    <s v="NER"/>
    <x v="0"/>
    <s v="M"/>
    <s v="Import"/>
    <n v="854"/>
    <s v="BFA"/>
    <x v="16"/>
    <n v="0"/>
    <s v="W00"/>
    <s v="World"/>
    <s v="H3"/>
    <s v="HS"/>
    <b v="1"/>
    <n v="310210"/>
    <s v="Fertilizers, mineral or chemical nitrogenous, urea, whether or not in aqueous solution"/>
    <s v="Urea"/>
    <s v="Urea"/>
    <x v="2"/>
    <x v="2"/>
    <b v="1"/>
    <s v="C00"/>
    <s v="TOTAL CPC"/>
    <n v="0"/>
    <n v="0"/>
    <s v="TOTAL MOT"/>
    <n v="8"/>
    <s v="kg"/>
    <n v="1074500"/>
    <b v="0"/>
    <n v="-1"/>
    <s v="N/A"/>
    <m/>
    <b v="0"/>
    <n v="1074500"/>
    <b v="0"/>
    <m/>
    <b v="0"/>
    <n v="759000"/>
    <m/>
    <n v="759000"/>
    <n v="0"/>
    <b v="1"/>
    <b v="0"/>
  </r>
  <r>
    <s v="C"/>
    <s v="A"/>
    <n v="20140101"/>
    <n v="2014"/>
    <n v="52"/>
    <x v="8"/>
    <n v="562"/>
    <s v="NER"/>
    <x v="0"/>
    <s v="M"/>
    <s v="Import"/>
    <n v="0"/>
    <s v="W00"/>
    <x v="0"/>
    <n v="0"/>
    <s v="W00"/>
    <s v="World"/>
    <s v="H3"/>
    <s v="HS"/>
    <b v="1"/>
    <n v="310230"/>
    <s v="Fertilizers, mineral or chemical nitrogenous, ammonium nitrate, whether or not in aqueous solution"/>
    <s v="Ammonium Nitrate"/>
    <s v="Other N-fertilizers"/>
    <x v="1"/>
    <x v="2"/>
    <b v="1"/>
    <s v="C00"/>
    <s v="TOTAL CPC"/>
    <n v="0"/>
    <n v="0"/>
    <s v="TOTAL MOT"/>
    <n v="8"/>
    <s v="kg"/>
    <n v="3409066"/>
    <b v="0"/>
    <n v="-1"/>
    <s v="N/A"/>
    <m/>
    <b v="0"/>
    <n v="3409066"/>
    <b v="0"/>
    <m/>
    <b v="0"/>
    <n v="3744469"/>
    <m/>
    <n v="3744469"/>
    <n v="0"/>
    <b v="1"/>
    <b v="0"/>
  </r>
  <r>
    <s v="C"/>
    <s v="A"/>
    <n v="20140101"/>
    <n v="2014"/>
    <n v="52"/>
    <x v="8"/>
    <n v="562"/>
    <s v="NER"/>
    <x v="0"/>
    <s v="M"/>
    <s v="Import"/>
    <n v="251"/>
    <s v="FRA"/>
    <x v="3"/>
    <n v="0"/>
    <s v="W00"/>
    <s v="World"/>
    <s v="H3"/>
    <s v="HS"/>
    <b v="1"/>
    <n v="310230"/>
    <s v="Fertilizers, mineral or chemical nitrogenous, ammonium nitrate, whether or not in aqueous solution"/>
    <s v="Ammonium Nitrate"/>
    <s v="Other N-fertilizers"/>
    <x v="1"/>
    <x v="2"/>
    <b v="1"/>
    <s v="C00"/>
    <s v="TOTAL CPC"/>
    <n v="0"/>
    <n v="0"/>
    <s v="TOTAL MOT"/>
    <n v="8"/>
    <s v="kg"/>
    <n v="29066"/>
    <b v="0"/>
    <n v="-1"/>
    <s v="N/A"/>
    <m/>
    <b v="0"/>
    <n v="29066"/>
    <b v="0"/>
    <m/>
    <b v="0"/>
    <n v="35262"/>
    <m/>
    <n v="35262"/>
    <n v="0"/>
    <b v="1"/>
    <b v="0"/>
  </r>
  <r>
    <s v="C"/>
    <s v="A"/>
    <n v="20140101"/>
    <n v="2014"/>
    <n v="52"/>
    <x v="8"/>
    <n v="562"/>
    <s v="NER"/>
    <x v="0"/>
    <s v="M"/>
    <s v="Import"/>
    <n v="288"/>
    <s v="GHA"/>
    <x v="5"/>
    <n v="0"/>
    <s v="W00"/>
    <s v="World"/>
    <s v="H3"/>
    <s v="HS"/>
    <b v="1"/>
    <n v="310230"/>
    <s v="Fertilizers, mineral or chemical nitrogenous, ammonium nitrate, whether or not in aqueous solution"/>
    <s v="Ammonium Nitrate"/>
    <s v="Other N-fertilizers"/>
    <x v="1"/>
    <x v="2"/>
    <b v="1"/>
    <s v="C00"/>
    <s v="TOTAL CPC"/>
    <n v="0"/>
    <n v="0"/>
    <s v="TOTAL MOT"/>
    <n v="8"/>
    <s v="kg"/>
    <n v="75000"/>
    <b v="0"/>
    <n v="-1"/>
    <s v="N/A"/>
    <m/>
    <b v="0"/>
    <n v="75000"/>
    <b v="0"/>
    <m/>
    <b v="0"/>
    <n v="72908"/>
    <m/>
    <n v="72908"/>
    <n v="0"/>
    <b v="1"/>
    <b v="0"/>
  </r>
  <r>
    <s v="C"/>
    <s v="A"/>
    <n v="20140101"/>
    <n v="2014"/>
    <n v="52"/>
    <x v="8"/>
    <n v="562"/>
    <s v="NER"/>
    <x v="0"/>
    <s v="M"/>
    <s v="Import"/>
    <n v="566"/>
    <s v="NGA"/>
    <x v="8"/>
    <n v="0"/>
    <s v="W00"/>
    <s v="World"/>
    <s v="H3"/>
    <s v="HS"/>
    <b v="1"/>
    <n v="310230"/>
    <s v="Fertilizers, mineral or chemical nitrogenous, ammonium nitrate, whether or not in aqueous solution"/>
    <s v="Ammonium Nitrate"/>
    <s v="Other N-fertilizers"/>
    <x v="1"/>
    <x v="2"/>
    <b v="1"/>
    <s v="C00"/>
    <s v="TOTAL CPC"/>
    <n v="0"/>
    <n v="0"/>
    <s v="TOTAL MOT"/>
    <n v="8"/>
    <s v="kg"/>
    <n v="3305000"/>
    <b v="0"/>
    <n v="-1"/>
    <s v="N/A"/>
    <m/>
    <b v="0"/>
    <n v="3305000"/>
    <b v="0"/>
    <m/>
    <b v="0"/>
    <n v="3636300"/>
    <m/>
    <n v="3636300"/>
    <n v="0"/>
    <b v="1"/>
    <b v="0"/>
  </r>
  <r>
    <s v="C"/>
    <s v="A"/>
    <n v="20140101"/>
    <n v="2014"/>
    <n v="52"/>
    <x v="8"/>
    <n v="562"/>
    <s v="NER"/>
    <x v="0"/>
    <s v="M"/>
    <s v="Import"/>
    <n v="0"/>
    <s v="W00"/>
    <x v="0"/>
    <n v="0"/>
    <s v="W00"/>
    <s v="World"/>
    <s v="H3"/>
    <s v="HS"/>
    <b v="1"/>
    <n v="310290"/>
    <s v="Fertilizers, mineral or chemical nitrogenous, other kinds including mixtures not specified in the foregoing subheadings"/>
    <s v="Other N "/>
    <s v="Other N-fertilizers"/>
    <x v="1"/>
    <x v="2"/>
    <b v="1"/>
    <s v="C00"/>
    <s v="TOTAL CPC"/>
    <n v="0"/>
    <n v="0"/>
    <s v="TOTAL MOT"/>
    <n v="8"/>
    <s v="kg"/>
    <n v="70000"/>
    <b v="0"/>
    <n v="-1"/>
    <s v="N/A"/>
    <m/>
    <b v="0"/>
    <n v="70000"/>
    <b v="0"/>
    <m/>
    <b v="0"/>
    <n v="33127"/>
    <m/>
    <n v="33127"/>
    <n v="0"/>
    <b v="1"/>
    <b v="0"/>
  </r>
  <r>
    <s v="C"/>
    <s v="A"/>
    <n v="20140101"/>
    <n v="2014"/>
    <n v="52"/>
    <x v="8"/>
    <n v="562"/>
    <s v="NER"/>
    <x v="0"/>
    <s v="M"/>
    <s v="Import"/>
    <n v="566"/>
    <s v="NGA"/>
    <x v="8"/>
    <n v="0"/>
    <s v="W00"/>
    <s v="World"/>
    <s v="H3"/>
    <s v="HS"/>
    <b v="1"/>
    <n v="310290"/>
    <s v="Fertilizers, mineral or chemical nitrogenous, other kinds including mixtures not specified in the foregoing subheadings"/>
    <s v="Other N "/>
    <s v="Other N-fertilizers"/>
    <x v="1"/>
    <x v="2"/>
    <b v="1"/>
    <s v="C00"/>
    <s v="TOTAL CPC"/>
    <n v="0"/>
    <n v="0"/>
    <s v="TOTAL MOT"/>
    <n v="8"/>
    <s v="kg"/>
    <n v="70000"/>
    <b v="0"/>
    <n v="-1"/>
    <s v="N/A"/>
    <m/>
    <b v="0"/>
    <n v="70000"/>
    <b v="0"/>
    <m/>
    <b v="0"/>
    <n v="33127"/>
    <m/>
    <n v="33127"/>
    <n v="0"/>
    <b v="1"/>
    <b v="0"/>
  </r>
  <r>
    <s v="C"/>
    <s v="A"/>
    <n v="20140101"/>
    <n v="2014"/>
    <n v="52"/>
    <x v="8"/>
    <n v="562"/>
    <s v="NER"/>
    <x v="0"/>
    <s v="M"/>
    <s v="Import"/>
    <n v="0"/>
    <s v="W00"/>
    <x v="0"/>
    <n v="0"/>
    <s v="W00"/>
    <s v="World"/>
    <s v="H3"/>
    <s v="HS"/>
    <b v="1"/>
    <n v="3104"/>
    <s v="Fertilizers mineral or chemical, potassic"/>
    <s v="K"/>
    <s v="K-fertilizers"/>
    <x v="5"/>
    <x v="1"/>
    <b v="0"/>
    <s v="C00"/>
    <s v="TOTAL CPC"/>
    <n v="0"/>
    <n v="0"/>
    <s v="TOTAL MOT"/>
    <n v="8"/>
    <s v="kg"/>
    <n v="2880000"/>
    <b v="0"/>
    <n v="-1"/>
    <s v="N/A"/>
    <m/>
    <b v="0"/>
    <n v="2880000"/>
    <b v="0"/>
    <m/>
    <b v="0"/>
    <n v="3680021"/>
    <m/>
    <n v="3680021"/>
    <n v="0"/>
    <b v="1"/>
    <b v="0"/>
  </r>
  <r>
    <s v="C"/>
    <s v="A"/>
    <n v="20140101"/>
    <n v="2014"/>
    <n v="52"/>
    <x v="8"/>
    <n v="562"/>
    <s v="NER"/>
    <x v="0"/>
    <s v="M"/>
    <s v="Import"/>
    <n v="156"/>
    <s v="CHN"/>
    <x v="1"/>
    <n v="0"/>
    <s v="W00"/>
    <s v="World"/>
    <s v="H3"/>
    <s v="HS"/>
    <b v="1"/>
    <n v="3104"/>
    <s v="Fertilizers mineral or chemical, potassic"/>
    <s v="K"/>
    <s v="K-fertilizers"/>
    <x v="5"/>
    <x v="1"/>
    <b v="0"/>
    <s v="C00"/>
    <s v="TOTAL CPC"/>
    <n v="0"/>
    <n v="0"/>
    <s v="TOTAL MOT"/>
    <n v="8"/>
    <s v="kg"/>
    <n v="880000"/>
    <b v="0"/>
    <n v="-1"/>
    <s v="N/A"/>
    <m/>
    <b v="0"/>
    <n v="880000"/>
    <b v="0"/>
    <m/>
    <b v="0"/>
    <n v="1068861"/>
    <m/>
    <n v="1068861"/>
    <n v="0"/>
    <b v="1"/>
    <b v="0"/>
  </r>
  <r>
    <s v="C"/>
    <s v="A"/>
    <n v="20140101"/>
    <n v="2014"/>
    <n v="52"/>
    <x v="8"/>
    <n v="562"/>
    <s v="NER"/>
    <x v="0"/>
    <s v="M"/>
    <s v="Import"/>
    <n v="643"/>
    <s v="RUS"/>
    <x v="9"/>
    <n v="0"/>
    <s v="W00"/>
    <s v="World"/>
    <s v="H3"/>
    <s v="HS"/>
    <b v="1"/>
    <n v="3104"/>
    <s v="Fertilizers mineral or chemical, potassic"/>
    <s v="K"/>
    <s v="K-fertilizers"/>
    <x v="5"/>
    <x v="1"/>
    <b v="0"/>
    <s v="C00"/>
    <s v="TOTAL CPC"/>
    <n v="0"/>
    <n v="0"/>
    <s v="TOTAL MOT"/>
    <n v="8"/>
    <s v="kg"/>
    <n v="2000000"/>
    <b v="0"/>
    <n v="-1"/>
    <s v="N/A"/>
    <m/>
    <b v="0"/>
    <n v="2000000"/>
    <b v="0"/>
    <m/>
    <b v="0"/>
    <n v="2611160"/>
    <m/>
    <n v="2611160"/>
    <n v="0"/>
    <b v="1"/>
    <b v="0"/>
  </r>
  <r>
    <s v="C"/>
    <s v="A"/>
    <n v="20140101"/>
    <n v="2014"/>
    <n v="52"/>
    <x v="8"/>
    <n v="562"/>
    <s v="NER"/>
    <x v="0"/>
    <s v="M"/>
    <s v="Import"/>
    <n v="0"/>
    <s v="W00"/>
    <x v="0"/>
    <n v="0"/>
    <s v="W00"/>
    <s v="World"/>
    <s v="H3"/>
    <s v="HS"/>
    <b v="1"/>
    <n v="310420"/>
    <s v="Fertilizers, mineral or chemical potassic, potassium chloride"/>
    <s v="Potassium Chloride"/>
    <s v="K-fertilizers"/>
    <x v="5"/>
    <x v="2"/>
    <b v="1"/>
    <s v="C00"/>
    <s v="TOTAL CPC"/>
    <n v="0"/>
    <n v="0"/>
    <s v="TOTAL MOT"/>
    <n v="8"/>
    <s v="kg"/>
    <n v="2880000"/>
    <b v="0"/>
    <n v="-1"/>
    <s v="N/A"/>
    <m/>
    <b v="0"/>
    <n v="2880000"/>
    <b v="0"/>
    <m/>
    <b v="0"/>
    <n v="3680021"/>
    <m/>
    <n v="3680021"/>
    <n v="0"/>
    <b v="1"/>
    <b v="0"/>
  </r>
  <r>
    <s v="C"/>
    <s v="A"/>
    <n v="20140101"/>
    <n v="2014"/>
    <n v="52"/>
    <x v="8"/>
    <n v="562"/>
    <s v="NER"/>
    <x v="0"/>
    <s v="M"/>
    <s v="Import"/>
    <n v="156"/>
    <s v="CHN"/>
    <x v="1"/>
    <n v="0"/>
    <s v="W00"/>
    <s v="World"/>
    <s v="H3"/>
    <s v="HS"/>
    <b v="1"/>
    <n v="310420"/>
    <s v="Fertilizers, mineral or chemical potassic, potassium chloride"/>
    <s v="Potassium Chloride"/>
    <s v="K-fertilizers"/>
    <x v="5"/>
    <x v="2"/>
    <b v="1"/>
    <s v="C00"/>
    <s v="TOTAL CPC"/>
    <n v="0"/>
    <n v="0"/>
    <s v="TOTAL MOT"/>
    <n v="8"/>
    <s v="kg"/>
    <n v="880000"/>
    <b v="0"/>
    <n v="-1"/>
    <s v="N/A"/>
    <m/>
    <b v="0"/>
    <n v="880000"/>
    <b v="0"/>
    <m/>
    <b v="0"/>
    <n v="1068861"/>
    <m/>
    <n v="1068861"/>
    <n v="0"/>
    <b v="1"/>
    <b v="0"/>
  </r>
  <r>
    <s v="C"/>
    <s v="A"/>
    <n v="20140101"/>
    <n v="2014"/>
    <n v="52"/>
    <x v="8"/>
    <n v="562"/>
    <s v="NER"/>
    <x v="0"/>
    <s v="M"/>
    <s v="Import"/>
    <n v="643"/>
    <s v="RUS"/>
    <x v="9"/>
    <n v="0"/>
    <s v="W00"/>
    <s v="World"/>
    <s v="H3"/>
    <s v="HS"/>
    <b v="1"/>
    <n v="310420"/>
    <s v="Fertilizers, mineral or chemical potassic, potassium chloride"/>
    <s v="Potassium Chloride"/>
    <s v="K-fertilizers"/>
    <x v="5"/>
    <x v="2"/>
    <b v="1"/>
    <s v="C00"/>
    <s v="TOTAL CPC"/>
    <n v="0"/>
    <n v="0"/>
    <s v="TOTAL MOT"/>
    <n v="8"/>
    <s v="kg"/>
    <n v="2000000"/>
    <b v="0"/>
    <n v="-1"/>
    <s v="N/A"/>
    <m/>
    <b v="0"/>
    <n v="2000000"/>
    <b v="0"/>
    <m/>
    <b v="0"/>
    <n v="2611160"/>
    <m/>
    <n v="2611160"/>
    <n v="0"/>
    <b v="1"/>
    <b v="0"/>
  </r>
  <r>
    <s v="C"/>
    <s v="A"/>
    <n v="20140101"/>
    <n v="2014"/>
    <n v="52"/>
    <x v="8"/>
    <n v="562"/>
    <s v="NER"/>
    <x v="0"/>
    <s v="M"/>
    <s v="Import"/>
    <n v="0"/>
    <s v="W00"/>
    <x v="0"/>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2206874"/>
    <b v="0"/>
    <n v="-1"/>
    <s v="N/A"/>
    <m/>
    <b v="0"/>
    <n v="32206874"/>
    <b v="0"/>
    <m/>
    <b v="0"/>
    <n v="19697155"/>
    <m/>
    <n v="19697155"/>
    <n v="0"/>
    <b v="1"/>
    <b v="0"/>
  </r>
  <r>
    <s v="C"/>
    <s v="A"/>
    <n v="20140101"/>
    <n v="2014"/>
    <n v="52"/>
    <x v="8"/>
    <n v="562"/>
    <s v="NER"/>
    <x v="0"/>
    <s v="M"/>
    <s v="Import"/>
    <n v="156"/>
    <s v="CHN"/>
    <x v="1"/>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989849"/>
    <b v="0"/>
    <n v="-1"/>
    <s v="N/A"/>
    <m/>
    <b v="0"/>
    <n v="2989849"/>
    <b v="0"/>
    <m/>
    <b v="0"/>
    <n v="2097978"/>
    <m/>
    <n v="2097978"/>
    <n v="0"/>
    <b v="1"/>
    <b v="0"/>
  </r>
  <r>
    <s v="C"/>
    <s v="A"/>
    <n v="20140101"/>
    <n v="2014"/>
    <n v="52"/>
    <x v="8"/>
    <n v="562"/>
    <s v="NER"/>
    <x v="0"/>
    <s v="M"/>
    <s v="Import"/>
    <n v="246"/>
    <s v="FIN"/>
    <x v="57"/>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455000"/>
    <b v="0"/>
    <n v="-1"/>
    <s v="N/A"/>
    <m/>
    <b v="0"/>
    <n v="1455000"/>
    <b v="0"/>
    <m/>
    <b v="0"/>
    <n v="946657"/>
    <m/>
    <n v="946657"/>
    <n v="0"/>
    <b v="1"/>
    <b v="0"/>
  </r>
  <r>
    <s v="C"/>
    <s v="A"/>
    <n v="20140101"/>
    <n v="2014"/>
    <n v="52"/>
    <x v="8"/>
    <n v="562"/>
    <s v="NER"/>
    <x v="0"/>
    <s v="M"/>
    <s v="Import"/>
    <n v="251"/>
    <s v="FRA"/>
    <x v="3"/>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003"/>
    <b v="0"/>
    <n v="-1"/>
    <s v="N/A"/>
    <m/>
    <b v="0"/>
    <n v="1003"/>
    <b v="0"/>
    <m/>
    <b v="0"/>
    <n v="1048"/>
    <m/>
    <n v="1048"/>
    <n v="0"/>
    <b v="1"/>
    <b v="0"/>
  </r>
  <r>
    <s v="C"/>
    <s v="A"/>
    <n v="20140101"/>
    <n v="2014"/>
    <n v="52"/>
    <x v="8"/>
    <n v="562"/>
    <s v="NER"/>
    <x v="0"/>
    <s v="M"/>
    <s v="Import"/>
    <n v="384"/>
    <s v="CIV"/>
    <x v="6"/>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958450"/>
    <b v="0"/>
    <n v="-1"/>
    <s v="N/A"/>
    <m/>
    <b v="0"/>
    <n v="3958450"/>
    <b v="0"/>
    <m/>
    <b v="0"/>
    <n v="2940077"/>
    <m/>
    <n v="2940077"/>
    <n v="0"/>
    <b v="1"/>
    <b v="0"/>
  </r>
  <r>
    <s v="C"/>
    <s v="A"/>
    <n v="20140101"/>
    <n v="2014"/>
    <n v="52"/>
    <x v="8"/>
    <n v="562"/>
    <s v="NER"/>
    <x v="0"/>
    <s v="M"/>
    <s v="Import"/>
    <n v="566"/>
    <s v="NGA"/>
    <x v="8"/>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775000"/>
    <b v="0"/>
    <n v="-1"/>
    <s v="N/A"/>
    <m/>
    <b v="0"/>
    <n v="1775000"/>
    <b v="0"/>
    <m/>
    <b v="0"/>
    <n v="994500"/>
    <m/>
    <n v="994500"/>
    <n v="0"/>
    <b v="1"/>
    <b v="0"/>
  </r>
  <r>
    <s v="C"/>
    <s v="A"/>
    <n v="20140101"/>
    <n v="2014"/>
    <n v="52"/>
    <x v="8"/>
    <n v="562"/>
    <s v="NER"/>
    <x v="0"/>
    <s v="M"/>
    <s v="Import"/>
    <n v="643"/>
    <s v="RUS"/>
    <x v="9"/>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249472"/>
    <b v="0"/>
    <n v="-1"/>
    <s v="N/A"/>
    <m/>
    <b v="0"/>
    <n v="2249472"/>
    <b v="0"/>
    <m/>
    <b v="0"/>
    <n v="1435977"/>
    <m/>
    <n v="1435977"/>
    <n v="0"/>
    <b v="1"/>
    <b v="0"/>
  </r>
  <r>
    <s v="C"/>
    <s v="A"/>
    <n v="20140101"/>
    <n v="2014"/>
    <n v="52"/>
    <x v="8"/>
    <n v="562"/>
    <s v="NER"/>
    <x v="0"/>
    <s v="M"/>
    <s v="Import"/>
    <n v="792"/>
    <s v="TUR"/>
    <x v="33"/>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9778100"/>
    <b v="0"/>
    <n v="-1"/>
    <s v="N/A"/>
    <m/>
    <b v="0"/>
    <n v="19778100"/>
    <b v="0"/>
    <m/>
    <b v="0"/>
    <n v="11280919"/>
    <m/>
    <n v="11280919"/>
    <n v="0"/>
    <b v="1"/>
    <b v="0"/>
  </r>
  <r>
    <s v="C"/>
    <s v="A"/>
    <n v="20140101"/>
    <n v="2014"/>
    <n v="52"/>
    <x v="8"/>
    <n v="562"/>
    <s v="NER"/>
    <x v="0"/>
    <s v="M"/>
    <s v="Import"/>
    <n v="0"/>
    <s v="W00"/>
    <x v="0"/>
    <n v="0"/>
    <s v="W00"/>
    <s v="World"/>
    <s v="H3"/>
    <s v="HS"/>
    <b v="1"/>
    <n v="310520"/>
    <s v="Fertilizers, mineral or chemical containing the three fertilizing elements nitrogen, phosphorus and potassium"/>
    <s v="NPK"/>
    <s v="NPKs"/>
    <x v="6"/>
    <x v="2"/>
    <b v="1"/>
    <s v="C00"/>
    <s v="TOTAL CPC"/>
    <n v="0"/>
    <n v="0"/>
    <s v="TOTAL MOT"/>
    <n v="8"/>
    <s v="kg"/>
    <n v="4695450"/>
    <b v="0"/>
    <n v="-1"/>
    <s v="N/A"/>
    <m/>
    <b v="0"/>
    <n v="4695450"/>
    <b v="0"/>
    <m/>
    <b v="0"/>
    <n v="3166957"/>
    <m/>
    <n v="3166957"/>
    <n v="0"/>
    <b v="1"/>
    <b v="0"/>
  </r>
  <r>
    <s v="C"/>
    <s v="A"/>
    <n v="20140101"/>
    <n v="2014"/>
    <n v="52"/>
    <x v="8"/>
    <n v="562"/>
    <s v="NER"/>
    <x v="0"/>
    <s v="M"/>
    <s v="Import"/>
    <n v="246"/>
    <s v="FIN"/>
    <x v="57"/>
    <n v="0"/>
    <s v="W00"/>
    <s v="World"/>
    <s v="H3"/>
    <s v="HS"/>
    <b v="1"/>
    <n v="310520"/>
    <s v="Fertilizers, mineral or chemical containing the three fertilizing elements nitrogen, phosphorus and potassium"/>
    <s v="NPK"/>
    <s v="NPKs"/>
    <x v="6"/>
    <x v="2"/>
    <b v="1"/>
    <s v="C00"/>
    <s v="TOTAL CPC"/>
    <n v="0"/>
    <n v="0"/>
    <s v="TOTAL MOT"/>
    <n v="8"/>
    <s v="kg"/>
    <n v="1455000"/>
    <b v="0"/>
    <n v="-1"/>
    <s v="N/A"/>
    <m/>
    <b v="0"/>
    <n v="1455000"/>
    <b v="0"/>
    <m/>
    <b v="0"/>
    <n v="946657"/>
    <m/>
    <n v="946657"/>
    <n v="0"/>
    <b v="1"/>
    <b v="0"/>
  </r>
  <r>
    <s v="C"/>
    <s v="A"/>
    <n v="20140101"/>
    <n v="2014"/>
    <n v="52"/>
    <x v="8"/>
    <n v="562"/>
    <s v="NER"/>
    <x v="0"/>
    <s v="M"/>
    <s v="Import"/>
    <n v="384"/>
    <s v="CIV"/>
    <x v="6"/>
    <n v="0"/>
    <s v="W00"/>
    <s v="World"/>
    <s v="H3"/>
    <s v="HS"/>
    <b v="1"/>
    <n v="310520"/>
    <s v="Fertilizers, mineral or chemical containing the three fertilizing elements nitrogen, phosphorus and potassium"/>
    <s v="NPK"/>
    <s v="NPKs"/>
    <x v="6"/>
    <x v="2"/>
    <b v="1"/>
    <s v="C00"/>
    <s v="TOTAL CPC"/>
    <n v="0"/>
    <n v="0"/>
    <s v="TOTAL MOT"/>
    <n v="8"/>
    <s v="kg"/>
    <n v="3240450"/>
    <b v="0"/>
    <n v="-1"/>
    <s v="N/A"/>
    <m/>
    <b v="0"/>
    <n v="3240450"/>
    <b v="0"/>
    <m/>
    <b v="0"/>
    <n v="2220300"/>
    <m/>
    <n v="2220300"/>
    <n v="0"/>
    <b v="1"/>
    <b v="0"/>
  </r>
  <r>
    <s v="C"/>
    <s v="A"/>
    <n v="20140101"/>
    <n v="2014"/>
    <n v="52"/>
    <x v="8"/>
    <n v="562"/>
    <s v="NER"/>
    <x v="0"/>
    <s v="M"/>
    <s v="Import"/>
    <n v="0"/>
    <s v="W00"/>
    <x v="0"/>
    <n v="0"/>
    <s v="W00"/>
    <s v="World"/>
    <s v="H3"/>
    <s v="HS"/>
    <b v="1"/>
    <n v="310559"/>
    <s v="Fertilizers, mineral or chemical containing the two fertilizing elements nitrogen and phosphorus, other than nitrates and phosphates"/>
    <s v="NP"/>
    <s v="NPKs"/>
    <x v="6"/>
    <x v="2"/>
    <b v="1"/>
    <s v="C00"/>
    <s v="TOTAL CPC"/>
    <n v="0"/>
    <n v="0"/>
    <s v="TOTAL MOT"/>
    <n v="8"/>
    <s v="kg"/>
    <n v="5239321"/>
    <b v="0"/>
    <n v="-1"/>
    <s v="N/A"/>
    <m/>
    <b v="0"/>
    <n v="5239321"/>
    <b v="0"/>
    <m/>
    <b v="0"/>
    <n v="3533954"/>
    <m/>
    <n v="3533954"/>
    <n v="0"/>
    <b v="1"/>
    <b v="0"/>
  </r>
  <r>
    <s v="C"/>
    <s v="A"/>
    <n v="20140101"/>
    <n v="2014"/>
    <n v="52"/>
    <x v="8"/>
    <n v="562"/>
    <s v="NER"/>
    <x v="0"/>
    <s v="M"/>
    <s v="Import"/>
    <n v="156"/>
    <s v="CHN"/>
    <x v="1"/>
    <n v="0"/>
    <s v="W00"/>
    <s v="World"/>
    <s v="H3"/>
    <s v="HS"/>
    <b v="1"/>
    <n v="310559"/>
    <s v="Fertilizers, mineral or chemical containing the two fertilizing elements nitrogen and phosphorus, other than nitrates and phosphates"/>
    <s v="NP"/>
    <s v="NPKs"/>
    <x v="6"/>
    <x v="2"/>
    <b v="1"/>
    <s v="C00"/>
    <s v="TOTAL CPC"/>
    <n v="0"/>
    <n v="0"/>
    <s v="TOTAL MOT"/>
    <n v="8"/>
    <s v="kg"/>
    <n v="2989849"/>
    <b v="0"/>
    <n v="-1"/>
    <s v="N/A"/>
    <m/>
    <b v="0"/>
    <n v="2989849"/>
    <b v="0"/>
    <m/>
    <b v="0"/>
    <n v="2097978"/>
    <m/>
    <n v="2097978"/>
    <n v="0"/>
    <b v="1"/>
    <b v="0"/>
  </r>
  <r>
    <s v="C"/>
    <s v="A"/>
    <n v="20140101"/>
    <n v="2014"/>
    <n v="52"/>
    <x v="8"/>
    <n v="562"/>
    <s v="NER"/>
    <x v="0"/>
    <s v="M"/>
    <s v="Import"/>
    <n v="643"/>
    <s v="RUS"/>
    <x v="9"/>
    <n v="0"/>
    <s v="W00"/>
    <s v="World"/>
    <s v="H3"/>
    <s v="HS"/>
    <b v="1"/>
    <n v="310559"/>
    <s v="Fertilizers, mineral or chemical containing the two fertilizing elements nitrogen and phosphorus, other than nitrates and phosphates"/>
    <s v="NP"/>
    <s v="NPKs"/>
    <x v="6"/>
    <x v="2"/>
    <b v="1"/>
    <s v="C00"/>
    <s v="TOTAL CPC"/>
    <n v="0"/>
    <n v="0"/>
    <s v="TOTAL MOT"/>
    <n v="8"/>
    <s v="kg"/>
    <n v="2249472"/>
    <b v="0"/>
    <n v="-1"/>
    <s v="N/A"/>
    <m/>
    <b v="0"/>
    <n v="2249472"/>
    <b v="0"/>
    <m/>
    <b v="0"/>
    <n v="1435977"/>
    <m/>
    <n v="1435977"/>
    <n v="0"/>
    <b v="1"/>
    <b v="0"/>
  </r>
  <r>
    <s v="C"/>
    <s v="A"/>
    <n v="20140101"/>
    <n v="2014"/>
    <n v="52"/>
    <x v="8"/>
    <n v="562"/>
    <s v="NER"/>
    <x v="0"/>
    <s v="M"/>
    <s v="Import"/>
    <n v="0"/>
    <s v="W00"/>
    <x v="0"/>
    <n v="0"/>
    <s v="W00"/>
    <s v="World"/>
    <s v="H3"/>
    <s v="HS"/>
    <b v="1"/>
    <n v="310590"/>
    <s v="Fertilizers, mineral or chemical n.e.c. in heading no. 3105"/>
    <s v="Other NPK"/>
    <s v="NPKs"/>
    <x v="6"/>
    <x v="2"/>
    <b v="1"/>
    <s v="C00"/>
    <s v="TOTAL CPC"/>
    <n v="0"/>
    <n v="0"/>
    <s v="TOTAL MOT"/>
    <n v="8"/>
    <s v="kg"/>
    <n v="22272103"/>
    <b v="0"/>
    <n v="-1"/>
    <s v="N/A"/>
    <m/>
    <b v="0"/>
    <n v="22272103"/>
    <b v="0"/>
    <m/>
    <b v="0"/>
    <n v="12996243"/>
    <m/>
    <n v="12996243"/>
    <n v="0"/>
    <b v="1"/>
    <b v="0"/>
  </r>
  <r>
    <s v="C"/>
    <s v="A"/>
    <n v="20140101"/>
    <n v="2014"/>
    <n v="52"/>
    <x v="8"/>
    <n v="562"/>
    <s v="NER"/>
    <x v="0"/>
    <s v="M"/>
    <s v="Import"/>
    <n v="251"/>
    <s v="FRA"/>
    <x v="3"/>
    <n v="0"/>
    <s v="W00"/>
    <s v="World"/>
    <s v="H3"/>
    <s v="HS"/>
    <b v="1"/>
    <n v="310590"/>
    <s v="Fertilizers, mineral or chemical n.e.c. in heading no. 3105"/>
    <s v="Other NPK"/>
    <s v="NPKs"/>
    <x v="6"/>
    <x v="2"/>
    <b v="1"/>
    <s v="C00"/>
    <s v="TOTAL CPC"/>
    <n v="0"/>
    <n v="0"/>
    <s v="TOTAL MOT"/>
    <n v="8"/>
    <s v="kg"/>
    <n v="1003"/>
    <b v="0"/>
    <n v="-1"/>
    <s v="N/A"/>
    <m/>
    <b v="0"/>
    <n v="1003"/>
    <b v="0"/>
    <m/>
    <b v="0"/>
    <n v="1048"/>
    <m/>
    <n v="1048"/>
    <n v="0"/>
    <b v="1"/>
    <b v="0"/>
  </r>
  <r>
    <s v="C"/>
    <s v="A"/>
    <n v="20140101"/>
    <n v="2014"/>
    <n v="52"/>
    <x v="8"/>
    <n v="562"/>
    <s v="NER"/>
    <x v="0"/>
    <s v="M"/>
    <s v="Import"/>
    <n v="384"/>
    <s v="CIV"/>
    <x v="6"/>
    <n v="0"/>
    <s v="W00"/>
    <s v="World"/>
    <s v="H3"/>
    <s v="HS"/>
    <b v="1"/>
    <n v="310590"/>
    <s v="Fertilizers, mineral or chemical n.e.c. in heading no. 3105"/>
    <s v="Other NPK"/>
    <s v="NPKs"/>
    <x v="6"/>
    <x v="2"/>
    <b v="1"/>
    <s v="C00"/>
    <s v="TOTAL CPC"/>
    <n v="0"/>
    <n v="0"/>
    <s v="TOTAL MOT"/>
    <n v="8"/>
    <s v="kg"/>
    <n v="718000"/>
    <b v="0"/>
    <n v="-1"/>
    <s v="N/A"/>
    <m/>
    <b v="0"/>
    <n v="718000"/>
    <b v="0"/>
    <m/>
    <b v="0"/>
    <n v="719777"/>
    <m/>
    <n v="719777"/>
    <n v="0"/>
    <b v="1"/>
    <b v="0"/>
  </r>
  <r>
    <s v="C"/>
    <s v="A"/>
    <n v="20140101"/>
    <n v="2014"/>
    <n v="52"/>
    <x v="8"/>
    <n v="562"/>
    <s v="NER"/>
    <x v="0"/>
    <s v="M"/>
    <s v="Import"/>
    <n v="566"/>
    <s v="NGA"/>
    <x v="8"/>
    <n v="0"/>
    <s v="W00"/>
    <s v="World"/>
    <s v="H3"/>
    <s v="HS"/>
    <b v="1"/>
    <n v="310590"/>
    <s v="Fertilizers, mineral or chemical n.e.c. in heading no. 3105"/>
    <s v="Other NPK"/>
    <s v="NPKs"/>
    <x v="6"/>
    <x v="2"/>
    <b v="1"/>
    <s v="C00"/>
    <s v="TOTAL CPC"/>
    <n v="0"/>
    <n v="0"/>
    <s v="TOTAL MOT"/>
    <n v="8"/>
    <s v="kg"/>
    <n v="1775000"/>
    <b v="0"/>
    <n v="-1"/>
    <s v="N/A"/>
    <m/>
    <b v="0"/>
    <n v="1775000"/>
    <b v="0"/>
    <m/>
    <b v="0"/>
    <n v="994500"/>
    <m/>
    <n v="994500"/>
    <n v="0"/>
    <b v="1"/>
    <b v="0"/>
  </r>
  <r>
    <s v="C"/>
    <s v="A"/>
    <n v="20140101"/>
    <n v="2014"/>
    <n v="52"/>
    <x v="8"/>
    <n v="562"/>
    <s v="NER"/>
    <x v="0"/>
    <s v="M"/>
    <s v="Import"/>
    <n v="792"/>
    <s v="TUR"/>
    <x v="33"/>
    <n v="0"/>
    <s v="W00"/>
    <s v="World"/>
    <s v="H3"/>
    <s v="HS"/>
    <b v="1"/>
    <n v="310590"/>
    <s v="Fertilizers, mineral or chemical n.e.c. in heading no. 3105"/>
    <s v="Other NPK"/>
    <s v="NPKs"/>
    <x v="6"/>
    <x v="2"/>
    <b v="1"/>
    <s v="C00"/>
    <s v="TOTAL CPC"/>
    <n v="0"/>
    <n v="0"/>
    <s v="TOTAL MOT"/>
    <n v="8"/>
    <s v="kg"/>
    <n v="19778100"/>
    <b v="0"/>
    <n v="-1"/>
    <s v="N/A"/>
    <m/>
    <b v="0"/>
    <n v="19778100"/>
    <b v="0"/>
    <m/>
    <b v="0"/>
    <n v="11280919"/>
    <m/>
    <n v="11280919"/>
    <n v="0"/>
    <b v="1"/>
    <b v="0"/>
  </r>
  <r>
    <s v="C"/>
    <s v="A"/>
    <n v="20130101"/>
    <n v="2013"/>
    <n v="52"/>
    <x v="9"/>
    <n v="562"/>
    <s v="NER"/>
    <x v="0"/>
    <s v="M"/>
    <s v="Import"/>
    <n v="0"/>
    <s v="W00"/>
    <x v="0"/>
    <n v="0"/>
    <s v="W00"/>
    <s v="World"/>
    <s v="H3"/>
    <s v="HS"/>
    <b v="1"/>
    <n v="31"/>
    <s v="Fertilizers"/>
    <s v="Fertilizers"/>
    <s v="Others"/>
    <x v="0"/>
    <x v="0"/>
    <b v="0"/>
    <s v="C00"/>
    <s v="TOTAL CPC"/>
    <n v="0"/>
    <n v="0"/>
    <s v="TOTAL MOT"/>
    <n v="-1"/>
    <s v="N/A"/>
    <m/>
    <b v="0"/>
    <n v="-1"/>
    <s v="N/A"/>
    <m/>
    <b v="0"/>
    <m/>
    <b v="0"/>
    <m/>
    <b v="0"/>
    <n v="15104038"/>
    <m/>
    <n v="15104038"/>
    <n v="0"/>
    <b v="1"/>
    <b v="0"/>
  </r>
  <r>
    <s v="C"/>
    <s v="A"/>
    <n v="20130101"/>
    <n v="2013"/>
    <n v="52"/>
    <x v="9"/>
    <n v="562"/>
    <s v="NER"/>
    <x v="0"/>
    <s v="M"/>
    <s v="Import"/>
    <n v="56"/>
    <s v="BEL"/>
    <x v="18"/>
    <n v="0"/>
    <s v="W00"/>
    <s v="World"/>
    <s v="H3"/>
    <s v="HS"/>
    <b v="1"/>
    <n v="31"/>
    <s v="Fertilizers"/>
    <s v="Fertilizers"/>
    <s v="Others"/>
    <x v="0"/>
    <x v="0"/>
    <b v="0"/>
    <s v="C00"/>
    <s v="TOTAL CPC"/>
    <n v="0"/>
    <n v="0"/>
    <s v="TOTAL MOT"/>
    <n v="-1"/>
    <s v="N/A"/>
    <m/>
    <b v="0"/>
    <n v="-1"/>
    <s v="N/A"/>
    <m/>
    <b v="0"/>
    <m/>
    <b v="0"/>
    <m/>
    <b v="0"/>
    <n v="286497"/>
    <m/>
    <n v="286497"/>
    <n v="0"/>
    <b v="1"/>
    <b v="0"/>
  </r>
  <r>
    <s v="C"/>
    <s v="A"/>
    <n v="20130101"/>
    <n v="2013"/>
    <n v="52"/>
    <x v="9"/>
    <n v="562"/>
    <s v="NER"/>
    <x v="0"/>
    <s v="M"/>
    <s v="Import"/>
    <n v="112"/>
    <s v="BLR"/>
    <x v="19"/>
    <n v="0"/>
    <s v="W00"/>
    <s v="World"/>
    <s v="H3"/>
    <s v="HS"/>
    <b v="1"/>
    <n v="31"/>
    <s v="Fertilizers"/>
    <s v="Fertilizers"/>
    <s v="Others"/>
    <x v="0"/>
    <x v="0"/>
    <b v="0"/>
    <s v="C00"/>
    <s v="TOTAL CPC"/>
    <n v="0"/>
    <n v="0"/>
    <s v="TOTAL MOT"/>
    <n v="-1"/>
    <s v="N/A"/>
    <m/>
    <b v="0"/>
    <n v="-1"/>
    <s v="N/A"/>
    <m/>
    <b v="0"/>
    <m/>
    <b v="0"/>
    <m/>
    <b v="0"/>
    <n v="786874"/>
    <m/>
    <n v="786874"/>
    <n v="0"/>
    <b v="1"/>
    <b v="0"/>
  </r>
  <r>
    <s v="C"/>
    <s v="A"/>
    <n v="20130101"/>
    <n v="2013"/>
    <n v="52"/>
    <x v="9"/>
    <n v="562"/>
    <s v="NER"/>
    <x v="0"/>
    <s v="M"/>
    <s v="Import"/>
    <n v="204"/>
    <s v="BEN"/>
    <x v="2"/>
    <n v="0"/>
    <s v="W00"/>
    <s v="World"/>
    <s v="H3"/>
    <s v="HS"/>
    <b v="1"/>
    <n v="31"/>
    <s v="Fertilizers"/>
    <s v="Fertilizers"/>
    <s v="Others"/>
    <x v="0"/>
    <x v="0"/>
    <b v="0"/>
    <s v="C00"/>
    <s v="TOTAL CPC"/>
    <n v="0"/>
    <n v="0"/>
    <s v="TOTAL MOT"/>
    <n v="-1"/>
    <s v="N/A"/>
    <m/>
    <b v="0"/>
    <n v="-1"/>
    <s v="N/A"/>
    <m/>
    <b v="0"/>
    <m/>
    <b v="0"/>
    <m/>
    <b v="0"/>
    <n v="2402"/>
    <m/>
    <n v="2402"/>
    <n v="0"/>
    <b v="1"/>
    <b v="0"/>
  </r>
  <r>
    <s v="C"/>
    <s v="A"/>
    <n v="20130101"/>
    <n v="2013"/>
    <n v="52"/>
    <x v="9"/>
    <n v="562"/>
    <s v="NER"/>
    <x v="0"/>
    <s v="M"/>
    <s v="Import"/>
    <n v="251"/>
    <s v="FRA"/>
    <x v="3"/>
    <n v="0"/>
    <s v="W00"/>
    <s v="World"/>
    <s v="H3"/>
    <s v="HS"/>
    <b v="1"/>
    <n v="31"/>
    <s v="Fertilizers"/>
    <s v="Fertilizers"/>
    <s v="Others"/>
    <x v="0"/>
    <x v="0"/>
    <b v="0"/>
    <s v="C00"/>
    <s v="TOTAL CPC"/>
    <n v="0"/>
    <n v="0"/>
    <s v="TOTAL MOT"/>
    <n v="-1"/>
    <s v="N/A"/>
    <m/>
    <b v="0"/>
    <n v="-1"/>
    <s v="N/A"/>
    <m/>
    <b v="0"/>
    <m/>
    <b v="0"/>
    <m/>
    <b v="0"/>
    <n v="6374607"/>
    <m/>
    <n v="6374607"/>
    <n v="0"/>
    <b v="1"/>
    <b v="0"/>
  </r>
  <r>
    <s v="C"/>
    <s v="A"/>
    <n v="20130101"/>
    <n v="2013"/>
    <n v="52"/>
    <x v="9"/>
    <n v="562"/>
    <s v="NER"/>
    <x v="0"/>
    <s v="M"/>
    <s v="Import"/>
    <n v="288"/>
    <s v="GHA"/>
    <x v="5"/>
    <n v="0"/>
    <s v="W00"/>
    <s v="World"/>
    <s v="H3"/>
    <s v="HS"/>
    <b v="1"/>
    <n v="31"/>
    <s v="Fertilizers"/>
    <s v="Fertilizers"/>
    <s v="Others"/>
    <x v="0"/>
    <x v="0"/>
    <b v="0"/>
    <s v="C00"/>
    <s v="TOTAL CPC"/>
    <n v="0"/>
    <n v="0"/>
    <s v="TOTAL MOT"/>
    <n v="-1"/>
    <s v="N/A"/>
    <m/>
    <b v="0"/>
    <n v="-1"/>
    <s v="N/A"/>
    <m/>
    <b v="0"/>
    <m/>
    <b v="0"/>
    <m/>
    <b v="0"/>
    <n v="510975"/>
    <m/>
    <n v="510975"/>
    <n v="0"/>
    <b v="1"/>
    <b v="0"/>
  </r>
  <r>
    <s v="C"/>
    <s v="A"/>
    <n v="20130101"/>
    <n v="2013"/>
    <n v="52"/>
    <x v="9"/>
    <n v="562"/>
    <s v="NER"/>
    <x v="0"/>
    <s v="M"/>
    <s v="Import"/>
    <n v="372"/>
    <s v="IRL"/>
    <x v="75"/>
    <n v="0"/>
    <s v="W00"/>
    <s v="World"/>
    <s v="H3"/>
    <s v="HS"/>
    <b v="1"/>
    <n v="31"/>
    <s v="Fertilizers"/>
    <s v="Fertilizers"/>
    <s v="Others"/>
    <x v="0"/>
    <x v="0"/>
    <b v="0"/>
    <s v="C00"/>
    <s v="TOTAL CPC"/>
    <n v="0"/>
    <n v="0"/>
    <s v="TOTAL MOT"/>
    <n v="-1"/>
    <s v="N/A"/>
    <m/>
    <b v="0"/>
    <n v="-1"/>
    <s v="N/A"/>
    <m/>
    <b v="0"/>
    <m/>
    <b v="0"/>
    <m/>
    <b v="0"/>
    <n v="43973"/>
    <m/>
    <n v="43973"/>
    <n v="0"/>
    <b v="1"/>
    <b v="0"/>
  </r>
  <r>
    <s v="C"/>
    <s v="A"/>
    <n v="20130101"/>
    <n v="2013"/>
    <n v="52"/>
    <x v="9"/>
    <n v="562"/>
    <s v="NER"/>
    <x v="0"/>
    <s v="M"/>
    <s v="Import"/>
    <n v="384"/>
    <s v="CIV"/>
    <x v="6"/>
    <n v="0"/>
    <s v="W00"/>
    <s v="World"/>
    <s v="H3"/>
    <s v="HS"/>
    <b v="1"/>
    <n v="31"/>
    <s v="Fertilizers"/>
    <s v="Fertilizers"/>
    <s v="Others"/>
    <x v="0"/>
    <x v="0"/>
    <b v="0"/>
    <s v="C00"/>
    <s v="TOTAL CPC"/>
    <n v="0"/>
    <n v="0"/>
    <s v="TOTAL MOT"/>
    <n v="-1"/>
    <s v="N/A"/>
    <m/>
    <b v="0"/>
    <n v="-1"/>
    <s v="N/A"/>
    <m/>
    <b v="0"/>
    <m/>
    <b v="0"/>
    <m/>
    <b v="0"/>
    <n v="974"/>
    <m/>
    <n v="974"/>
    <n v="0"/>
    <b v="1"/>
    <b v="0"/>
  </r>
  <r>
    <s v="C"/>
    <s v="A"/>
    <n v="20130101"/>
    <n v="2013"/>
    <n v="52"/>
    <x v="9"/>
    <n v="562"/>
    <s v="NER"/>
    <x v="0"/>
    <s v="M"/>
    <s v="Import"/>
    <n v="434"/>
    <s v="LBY"/>
    <x v="42"/>
    <n v="0"/>
    <s v="W00"/>
    <s v="World"/>
    <s v="H3"/>
    <s v="HS"/>
    <b v="1"/>
    <n v="31"/>
    <s v="Fertilizers"/>
    <s v="Fertilizers"/>
    <s v="Others"/>
    <x v="0"/>
    <x v="0"/>
    <b v="0"/>
    <s v="C00"/>
    <s v="TOTAL CPC"/>
    <n v="0"/>
    <n v="0"/>
    <s v="TOTAL MOT"/>
    <n v="-1"/>
    <s v="N/A"/>
    <m/>
    <b v="0"/>
    <n v="-1"/>
    <s v="N/A"/>
    <m/>
    <b v="0"/>
    <m/>
    <b v="0"/>
    <m/>
    <b v="0"/>
    <n v="1854395"/>
    <m/>
    <n v="1854395"/>
    <n v="0"/>
    <b v="1"/>
    <b v="0"/>
  </r>
  <r>
    <s v="C"/>
    <s v="A"/>
    <n v="20130101"/>
    <n v="2013"/>
    <n v="52"/>
    <x v="9"/>
    <n v="562"/>
    <s v="NER"/>
    <x v="0"/>
    <s v="M"/>
    <s v="Import"/>
    <n v="484"/>
    <s v="MEX"/>
    <x v="76"/>
    <n v="0"/>
    <s v="W00"/>
    <s v="World"/>
    <s v="H3"/>
    <s v="HS"/>
    <b v="1"/>
    <n v="31"/>
    <s v="Fertilizers"/>
    <s v="Fertilizers"/>
    <s v="Others"/>
    <x v="0"/>
    <x v="0"/>
    <b v="0"/>
    <s v="C00"/>
    <s v="TOTAL CPC"/>
    <n v="0"/>
    <n v="0"/>
    <s v="TOTAL MOT"/>
    <n v="-1"/>
    <s v="N/A"/>
    <m/>
    <b v="0"/>
    <n v="-1"/>
    <s v="N/A"/>
    <m/>
    <b v="0"/>
    <m/>
    <b v="0"/>
    <m/>
    <b v="0"/>
    <n v="2721"/>
    <m/>
    <n v="2721"/>
    <n v="0"/>
    <b v="1"/>
    <b v="0"/>
  </r>
  <r>
    <s v="C"/>
    <s v="A"/>
    <n v="20130101"/>
    <n v="2013"/>
    <n v="52"/>
    <x v="9"/>
    <n v="562"/>
    <s v="NER"/>
    <x v="0"/>
    <s v="M"/>
    <s v="Import"/>
    <n v="566"/>
    <s v="NGA"/>
    <x v="8"/>
    <n v="0"/>
    <s v="W00"/>
    <s v="World"/>
    <s v="H3"/>
    <s v="HS"/>
    <b v="1"/>
    <n v="31"/>
    <s v="Fertilizers"/>
    <s v="Fertilizers"/>
    <s v="Others"/>
    <x v="0"/>
    <x v="0"/>
    <b v="0"/>
    <s v="C00"/>
    <s v="TOTAL CPC"/>
    <n v="0"/>
    <n v="0"/>
    <s v="TOTAL MOT"/>
    <n v="-1"/>
    <s v="N/A"/>
    <m/>
    <b v="0"/>
    <n v="-1"/>
    <s v="N/A"/>
    <m/>
    <b v="0"/>
    <m/>
    <b v="0"/>
    <m/>
    <b v="0"/>
    <n v="1750990"/>
    <m/>
    <n v="1750990"/>
    <n v="0"/>
    <b v="1"/>
    <b v="0"/>
  </r>
  <r>
    <s v="C"/>
    <s v="A"/>
    <n v="20130101"/>
    <n v="2013"/>
    <n v="52"/>
    <x v="9"/>
    <n v="562"/>
    <s v="NER"/>
    <x v="0"/>
    <s v="M"/>
    <s v="Import"/>
    <n v="699"/>
    <s v="IND"/>
    <x v="11"/>
    <n v="0"/>
    <s v="W00"/>
    <s v="World"/>
    <s v="H3"/>
    <s v="HS"/>
    <b v="1"/>
    <n v="31"/>
    <s v="Fertilizers"/>
    <s v="Fertilizers"/>
    <s v="Others"/>
    <x v="0"/>
    <x v="0"/>
    <b v="0"/>
    <s v="C00"/>
    <s v="TOTAL CPC"/>
    <n v="0"/>
    <n v="0"/>
    <s v="TOTAL MOT"/>
    <n v="-1"/>
    <s v="N/A"/>
    <m/>
    <b v="0"/>
    <n v="-1"/>
    <s v="N/A"/>
    <m/>
    <b v="0"/>
    <m/>
    <b v="0"/>
    <m/>
    <b v="0"/>
    <n v="2037569"/>
    <m/>
    <n v="2037569"/>
    <n v="0"/>
    <b v="1"/>
    <b v="0"/>
  </r>
  <r>
    <s v="C"/>
    <s v="A"/>
    <n v="20130101"/>
    <n v="2013"/>
    <n v="52"/>
    <x v="9"/>
    <n v="562"/>
    <s v="NER"/>
    <x v="0"/>
    <s v="M"/>
    <s v="Import"/>
    <n v="710"/>
    <s v="ZAF"/>
    <x v="30"/>
    <n v="0"/>
    <s v="W00"/>
    <s v="World"/>
    <s v="H3"/>
    <s v="HS"/>
    <b v="1"/>
    <n v="31"/>
    <s v="Fertilizers"/>
    <s v="Fertilizers"/>
    <s v="Others"/>
    <x v="0"/>
    <x v="0"/>
    <b v="0"/>
    <s v="C00"/>
    <s v="TOTAL CPC"/>
    <n v="0"/>
    <n v="0"/>
    <s v="TOTAL MOT"/>
    <n v="-1"/>
    <s v="N/A"/>
    <m/>
    <b v="0"/>
    <n v="-1"/>
    <s v="N/A"/>
    <m/>
    <b v="0"/>
    <m/>
    <b v="0"/>
    <m/>
    <b v="0"/>
    <n v="856551"/>
    <m/>
    <n v="856551"/>
    <n v="0"/>
    <b v="1"/>
    <b v="0"/>
  </r>
  <r>
    <s v="C"/>
    <s v="A"/>
    <n v="20130101"/>
    <n v="2013"/>
    <n v="52"/>
    <x v="9"/>
    <n v="562"/>
    <s v="NER"/>
    <x v="0"/>
    <s v="M"/>
    <s v="Import"/>
    <n v="768"/>
    <s v="TGO"/>
    <x v="14"/>
    <n v="0"/>
    <s v="W00"/>
    <s v="World"/>
    <s v="H3"/>
    <s v="HS"/>
    <b v="1"/>
    <n v="31"/>
    <s v="Fertilizers"/>
    <s v="Fertilizers"/>
    <s v="Others"/>
    <x v="0"/>
    <x v="0"/>
    <b v="0"/>
    <s v="C00"/>
    <s v="TOTAL CPC"/>
    <n v="0"/>
    <n v="0"/>
    <s v="TOTAL MOT"/>
    <n v="-1"/>
    <s v="N/A"/>
    <m/>
    <b v="0"/>
    <n v="-1"/>
    <s v="N/A"/>
    <m/>
    <b v="0"/>
    <m/>
    <b v="0"/>
    <m/>
    <b v="0"/>
    <n v="556776"/>
    <m/>
    <n v="556776"/>
    <n v="0"/>
    <b v="1"/>
    <b v="0"/>
  </r>
  <r>
    <s v="C"/>
    <s v="A"/>
    <n v="20130101"/>
    <n v="2013"/>
    <n v="52"/>
    <x v="9"/>
    <n v="562"/>
    <s v="NER"/>
    <x v="0"/>
    <s v="M"/>
    <s v="Import"/>
    <n v="788"/>
    <s v="TUN"/>
    <x v="45"/>
    <n v="0"/>
    <s v="W00"/>
    <s v="World"/>
    <s v="H3"/>
    <s v="HS"/>
    <b v="1"/>
    <n v="31"/>
    <s v="Fertilizers"/>
    <s v="Fertilizers"/>
    <s v="Others"/>
    <x v="0"/>
    <x v="0"/>
    <b v="0"/>
    <s v="C00"/>
    <s v="TOTAL CPC"/>
    <n v="0"/>
    <n v="0"/>
    <s v="TOTAL MOT"/>
    <n v="-1"/>
    <s v="N/A"/>
    <m/>
    <b v="0"/>
    <n v="-1"/>
    <s v="N/A"/>
    <m/>
    <b v="0"/>
    <m/>
    <b v="0"/>
    <m/>
    <b v="0"/>
    <n v="1264"/>
    <m/>
    <n v="1264"/>
    <n v="0"/>
    <b v="1"/>
    <b v="0"/>
  </r>
  <r>
    <s v="C"/>
    <s v="A"/>
    <n v="20130101"/>
    <n v="2013"/>
    <n v="52"/>
    <x v="9"/>
    <n v="562"/>
    <s v="NER"/>
    <x v="0"/>
    <s v="M"/>
    <s v="Import"/>
    <n v="842"/>
    <s v="USA"/>
    <x v="15"/>
    <n v="0"/>
    <s v="W00"/>
    <s v="World"/>
    <s v="H3"/>
    <s v="HS"/>
    <b v="1"/>
    <n v="31"/>
    <s v="Fertilizers"/>
    <s v="Fertilizers"/>
    <s v="Others"/>
    <x v="0"/>
    <x v="0"/>
    <b v="0"/>
    <s v="C00"/>
    <s v="TOTAL CPC"/>
    <n v="0"/>
    <n v="0"/>
    <s v="TOTAL MOT"/>
    <n v="-1"/>
    <s v="N/A"/>
    <m/>
    <b v="0"/>
    <n v="-1"/>
    <s v="N/A"/>
    <m/>
    <b v="0"/>
    <m/>
    <b v="0"/>
    <m/>
    <b v="0"/>
    <n v="37470"/>
    <m/>
    <n v="37470"/>
    <n v="0"/>
    <b v="1"/>
    <b v="0"/>
  </r>
  <r>
    <s v="C"/>
    <s v="A"/>
    <n v="20130101"/>
    <n v="2013"/>
    <n v="52"/>
    <x v="9"/>
    <n v="562"/>
    <s v="NER"/>
    <x v="0"/>
    <s v="M"/>
    <s v="Import"/>
    <n v="0"/>
    <s v="W00"/>
    <x v="0"/>
    <n v="0"/>
    <s v="W00"/>
    <s v="World"/>
    <s v="H3"/>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501"/>
    <b v="0"/>
    <n v="-1"/>
    <s v="N/A"/>
    <m/>
    <b v="0"/>
    <n v="501"/>
    <b v="0"/>
    <m/>
    <b v="0"/>
    <n v="3178"/>
    <m/>
    <n v="3178"/>
    <n v="0"/>
    <b v="1"/>
    <b v="0"/>
  </r>
  <r>
    <s v="C"/>
    <s v="A"/>
    <n v="20130101"/>
    <n v="2013"/>
    <n v="52"/>
    <x v="9"/>
    <n v="562"/>
    <s v="NER"/>
    <x v="0"/>
    <s v="M"/>
    <s v="Import"/>
    <n v="251"/>
    <s v="FRA"/>
    <x v="3"/>
    <n v="0"/>
    <s v="W00"/>
    <s v="World"/>
    <s v="H3"/>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86"/>
    <b v="0"/>
    <n v="-1"/>
    <s v="N/A"/>
    <m/>
    <b v="0"/>
    <n v="86"/>
    <b v="0"/>
    <m/>
    <b v="0"/>
    <n v="1688"/>
    <m/>
    <n v="1688"/>
    <n v="0"/>
    <b v="1"/>
    <b v="0"/>
  </r>
  <r>
    <s v="C"/>
    <s v="A"/>
    <n v="20130101"/>
    <n v="2013"/>
    <n v="52"/>
    <x v="9"/>
    <n v="562"/>
    <s v="NER"/>
    <x v="0"/>
    <s v="M"/>
    <s v="Import"/>
    <n v="288"/>
    <s v="GHA"/>
    <x v="5"/>
    <n v="0"/>
    <s v="W00"/>
    <s v="World"/>
    <s v="H3"/>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375"/>
    <b v="0"/>
    <n v="-1"/>
    <s v="N/A"/>
    <m/>
    <b v="0"/>
    <n v="375"/>
    <b v="0"/>
    <m/>
    <b v="0"/>
    <n v="225"/>
    <m/>
    <n v="225"/>
    <n v="0"/>
    <b v="1"/>
    <b v="0"/>
  </r>
  <r>
    <s v="C"/>
    <s v="A"/>
    <n v="20130101"/>
    <n v="2013"/>
    <n v="52"/>
    <x v="9"/>
    <n v="562"/>
    <s v="NER"/>
    <x v="0"/>
    <s v="M"/>
    <s v="Import"/>
    <n v="788"/>
    <s v="TUN"/>
    <x v="45"/>
    <n v="0"/>
    <s v="W00"/>
    <s v="World"/>
    <s v="H3"/>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40"/>
    <b v="0"/>
    <n v="-1"/>
    <s v="N/A"/>
    <m/>
    <b v="0"/>
    <n v="40"/>
    <b v="0"/>
    <m/>
    <b v="0"/>
    <n v="1264"/>
    <m/>
    <n v="1264"/>
    <n v="0"/>
    <b v="1"/>
    <b v="0"/>
  </r>
  <r>
    <s v="C"/>
    <s v="A"/>
    <n v="20130101"/>
    <n v="2013"/>
    <n v="52"/>
    <x v="9"/>
    <n v="562"/>
    <s v="NER"/>
    <x v="0"/>
    <s v="M"/>
    <s v="Import"/>
    <n v="0"/>
    <s v="W00"/>
    <x v="0"/>
    <n v="0"/>
    <s v="W00"/>
    <s v="World"/>
    <s v="H3"/>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501"/>
    <b v="0"/>
    <n v="-1"/>
    <s v="N/A"/>
    <m/>
    <b v="0"/>
    <n v="501"/>
    <b v="0"/>
    <m/>
    <b v="0"/>
    <n v="3178"/>
    <m/>
    <n v="3178"/>
    <n v="0"/>
    <b v="1"/>
    <b v="0"/>
  </r>
  <r>
    <s v="C"/>
    <s v="A"/>
    <n v="20130101"/>
    <n v="2013"/>
    <n v="52"/>
    <x v="9"/>
    <n v="562"/>
    <s v="NER"/>
    <x v="0"/>
    <s v="M"/>
    <s v="Import"/>
    <n v="251"/>
    <s v="FRA"/>
    <x v="3"/>
    <n v="0"/>
    <s v="W00"/>
    <s v="World"/>
    <s v="H3"/>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86"/>
    <b v="0"/>
    <n v="-1"/>
    <s v="N/A"/>
    <m/>
    <b v="0"/>
    <n v="86"/>
    <b v="0"/>
    <m/>
    <b v="0"/>
    <n v="1688"/>
    <m/>
    <n v="1688"/>
    <n v="0"/>
    <b v="1"/>
    <b v="0"/>
  </r>
  <r>
    <s v="C"/>
    <s v="A"/>
    <n v="20130101"/>
    <n v="2013"/>
    <n v="52"/>
    <x v="9"/>
    <n v="562"/>
    <s v="NER"/>
    <x v="0"/>
    <s v="M"/>
    <s v="Import"/>
    <n v="288"/>
    <s v="GHA"/>
    <x v="5"/>
    <n v="0"/>
    <s v="W00"/>
    <s v="World"/>
    <s v="H3"/>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375"/>
    <b v="0"/>
    <n v="-1"/>
    <s v="N/A"/>
    <m/>
    <b v="0"/>
    <n v="375"/>
    <b v="0"/>
    <m/>
    <b v="0"/>
    <n v="225"/>
    <m/>
    <n v="225"/>
    <n v="0"/>
    <b v="1"/>
    <b v="0"/>
  </r>
  <r>
    <s v="C"/>
    <s v="A"/>
    <n v="20130101"/>
    <n v="2013"/>
    <n v="52"/>
    <x v="9"/>
    <n v="562"/>
    <s v="NER"/>
    <x v="0"/>
    <s v="M"/>
    <s v="Import"/>
    <n v="788"/>
    <s v="TUN"/>
    <x v="45"/>
    <n v="0"/>
    <s v="W00"/>
    <s v="World"/>
    <s v="H3"/>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40"/>
    <b v="0"/>
    <n v="-1"/>
    <s v="N/A"/>
    <m/>
    <b v="0"/>
    <n v="40"/>
    <b v="0"/>
    <m/>
    <b v="0"/>
    <n v="1264"/>
    <m/>
    <n v="1264"/>
    <n v="0"/>
    <b v="1"/>
    <b v="0"/>
  </r>
  <r>
    <s v="C"/>
    <s v="A"/>
    <n v="20130101"/>
    <n v="2013"/>
    <n v="52"/>
    <x v="9"/>
    <n v="562"/>
    <s v="NER"/>
    <x v="0"/>
    <s v="M"/>
    <s v="Import"/>
    <n v="0"/>
    <s v="W00"/>
    <x v="0"/>
    <n v="0"/>
    <s v="W00"/>
    <s v="World"/>
    <s v="H3"/>
    <s v="HS"/>
    <b v="1"/>
    <n v="3102"/>
    <s v="Fertilizers mineral or chemical, nitrogenous"/>
    <s v="N"/>
    <s v="Other N-fertilizers"/>
    <x v="1"/>
    <x v="1"/>
    <b v="0"/>
    <s v="C00"/>
    <s v="TOTAL CPC"/>
    <n v="0"/>
    <n v="0"/>
    <s v="TOTAL MOT"/>
    <n v="8"/>
    <s v="kg"/>
    <n v="14001395"/>
    <b v="0"/>
    <n v="-1"/>
    <s v="N/A"/>
    <m/>
    <b v="0"/>
    <n v="14001395"/>
    <b v="0"/>
    <m/>
    <b v="0"/>
    <n v="5318541"/>
    <m/>
    <n v="5318541"/>
    <n v="0"/>
    <b v="1"/>
    <b v="0"/>
  </r>
  <r>
    <s v="C"/>
    <s v="A"/>
    <n v="20130101"/>
    <n v="2013"/>
    <n v="52"/>
    <x v="9"/>
    <n v="562"/>
    <s v="NER"/>
    <x v="0"/>
    <s v="M"/>
    <s v="Import"/>
    <n v="56"/>
    <s v="BEL"/>
    <x v="18"/>
    <n v="0"/>
    <s v="W00"/>
    <s v="World"/>
    <s v="H3"/>
    <s v="HS"/>
    <b v="1"/>
    <n v="3102"/>
    <s v="Fertilizers mineral or chemical, nitrogenous"/>
    <s v="N"/>
    <s v="Other N-fertilizers"/>
    <x v="1"/>
    <x v="1"/>
    <b v="0"/>
    <s v="C00"/>
    <s v="TOTAL CPC"/>
    <n v="0"/>
    <n v="0"/>
    <s v="TOTAL MOT"/>
    <n v="8"/>
    <s v="kg"/>
    <n v="245700"/>
    <b v="0"/>
    <n v="-1"/>
    <s v="N/A"/>
    <m/>
    <b v="0"/>
    <n v="245700"/>
    <b v="0"/>
    <m/>
    <b v="0"/>
    <n v="285883"/>
    <m/>
    <n v="285883"/>
    <n v="0"/>
    <b v="1"/>
    <b v="0"/>
  </r>
  <r>
    <s v="C"/>
    <s v="A"/>
    <n v="20130101"/>
    <n v="2013"/>
    <n v="52"/>
    <x v="9"/>
    <n v="562"/>
    <s v="NER"/>
    <x v="0"/>
    <s v="M"/>
    <s v="Import"/>
    <n v="204"/>
    <s v="BEN"/>
    <x v="2"/>
    <n v="0"/>
    <s v="W00"/>
    <s v="World"/>
    <s v="H3"/>
    <s v="HS"/>
    <b v="1"/>
    <n v="3102"/>
    <s v="Fertilizers mineral or chemical, nitrogenous"/>
    <s v="N"/>
    <s v="Other N-fertilizers"/>
    <x v="1"/>
    <x v="1"/>
    <b v="0"/>
    <s v="C00"/>
    <s v="TOTAL CPC"/>
    <n v="0"/>
    <n v="0"/>
    <s v="TOTAL MOT"/>
    <n v="8"/>
    <s v="kg"/>
    <n v="10000"/>
    <b v="0"/>
    <n v="-1"/>
    <s v="N/A"/>
    <m/>
    <b v="0"/>
    <n v="10000"/>
    <b v="0"/>
    <m/>
    <b v="0"/>
    <n v="1520"/>
    <m/>
    <n v="1520"/>
    <n v="0"/>
    <b v="1"/>
    <b v="0"/>
  </r>
  <r>
    <s v="C"/>
    <s v="A"/>
    <n v="20130101"/>
    <n v="2013"/>
    <n v="52"/>
    <x v="9"/>
    <n v="562"/>
    <s v="NER"/>
    <x v="0"/>
    <s v="M"/>
    <s v="Import"/>
    <n v="251"/>
    <s v="FRA"/>
    <x v="3"/>
    <n v="0"/>
    <s v="W00"/>
    <s v="World"/>
    <s v="H3"/>
    <s v="HS"/>
    <b v="1"/>
    <n v="3102"/>
    <s v="Fertilizers mineral or chemical, nitrogenous"/>
    <s v="N"/>
    <s v="Other N-fertilizers"/>
    <x v="1"/>
    <x v="1"/>
    <b v="0"/>
    <s v="C00"/>
    <s v="TOTAL CPC"/>
    <n v="0"/>
    <n v="0"/>
    <s v="TOTAL MOT"/>
    <n v="8"/>
    <s v="kg"/>
    <n v="170100"/>
    <b v="0"/>
    <n v="-1"/>
    <s v="N/A"/>
    <m/>
    <b v="0"/>
    <n v="170100"/>
    <b v="0"/>
    <m/>
    <b v="0"/>
    <n v="155215"/>
    <m/>
    <n v="155215"/>
    <n v="0"/>
    <b v="1"/>
    <b v="0"/>
  </r>
  <r>
    <s v="C"/>
    <s v="A"/>
    <n v="20130101"/>
    <n v="2013"/>
    <n v="52"/>
    <x v="9"/>
    <n v="562"/>
    <s v="NER"/>
    <x v="0"/>
    <s v="M"/>
    <s v="Import"/>
    <n v="288"/>
    <s v="GHA"/>
    <x v="5"/>
    <n v="0"/>
    <s v="W00"/>
    <s v="World"/>
    <s v="H3"/>
    <s v="HS"/>
    <b v="1"/>
    <n v="3102"/>
    <s v="Fertilizers mineral or chemical, nitrogenous"/>
    <s v="N"/>
    <s v="Other N-fertilizers"/>
    <x v="1"/>
    <x v="1"/>
    <b v="0"/>
    <s v="C00"/>
    <s v="TOTAL CPC"/>
    <n v="0"/>
    <n v="0"/>
    <s v="TOTAL MOT"/>
    <n v="8"/>
    <s v="kg"/>
    <n v="552000"/>
    <b v="0"/>
    <n v="-1"/>
    <s v="N/A"/>
    <m/>
    <b v="0"/>
    <n v="552000"/>
    <b v="0"/>
    <m/>
    <b v="0"/>
    <n v="510750"/>
    <m/>
    <n v="510750"/>
    <n v="0"/>
    <b v="1"/>
    <b v="0"/>
  </r>
  <r>
    <s v="C"/>
    <s v="A"/>
    <n v="20130101"/>
    <n v="2013"/>
    <n v="52"/>
    <x v="9"/>
    <n v="562"/>
    <s v="NER"/>
    <x v="0"/>
    <s v="M"/>
    <s v="Import"/>
    <n v="372"/>
    <s v="IRL"/>
    <x v="75"/>
    <n v="0"/>
    <s v="W00"/>
    <s v="World"/>
    <s v="H3"/>
    <s v="HS"/>
    <b v="1"/>
    <n v="3102"/>
    <s v="Fertilizers mineral or chemical, nitrogenous"/>
    <s v="N"/>
    <s v="Other N-fertilizers"/>
    <x v="1"/>
    <x v="1"/>
    <b v="0"/>
    <s v="C00"/>
    <s v="TOTAL CPC"/>
    <n v="0"/>
    <n v="0"/>
    <s v="TOTAL MOT"/>
    <n v="8"/>
    <s v="kg"/>
    <n v="37800"/>
    <b v="0"/>
    <n v="-1"/>
    <s v="N/A"/>
    <m/>
    <b v="0"/>
    <n v="37800"/>
    <b v="0"/>
    <m/>
    <b v="0"/>
    <n v="43973"/>
    <m/>
    <n v="43973"/>
    <n v="0"/>
    <b v="1"/>
    <b v="0"/>
  </r>
  <r>
    <s v="C"/>
    <s v="A"/>
    <n v="20130101"/>
    <n v="2013"/>
    <n v="52"/>
    <x v="9"/>
    <n v="562"/>
    <s v="NER"/>
    <x v="0"/>
    <s v="M"/>
    <s v="Import"/>
    <n v="434"/>
    <s v="LBY"/>
    <x v="42"/>
    <n v="0"/>
    <s v="W00"/>
    <s v="World"/>
    <s v="H3"/>
    <s v="HS"/>
    <b v="1"/>
    <n v="3102"/>
    <s v="Fertilizers mineral or chemical, nitrogenous"/>
    <s v="N"/>
    <s v="Other N-fertilizers"/>
    <x v="1"/>
    <x v="1"/>
    <b v="0"/>
    <s v="C00"/>
    <s v="TOTAL CPC"/>
    <n v="0"/>
    <n v="0"/>
    <s v="TOTAL MOT"/>
    <n v="8"/>
    <s v="kg"/>
    <n v="6637000"/>
    <b v="0"/>
    <n v="-1"/>
    <s v="N/A"/>
    <m/>
    <b v="0"/>
    <n v="6637000"/>
    <b v="0"/>
    <m/>
    <b v="0"/>
    <n v="1854395"/>
    <m/>
    <n v="1854395"/>
    <n v="0"/>
    <b v="1"/>
    <b v="0"/>
  </r>
  <r>
    <s v="C"/>
    <s v="A"/>
    <n v="20130101"/>
    <n v="2013"/>
    <n v="52"/>
    <x v="9"/>
    <n v="562"/>
    <s v="NER"/>
    <x v="0"/>
    <s v="M"/>
    <s v="Import"/>
    <n v="566"/>
    <s v="NGA"/>
    <x v="8"/>
    <n v="0"/>
    <s v="W00"/>
    <s v="World"/>
    <s v="H3"/>
    <s v="HS"/>
    <b v="1"/>
    <n v="3102"/>
    <s v="Fertilizers mineral or chemical, nitrogenous"/>
    <s v="N"/>
    <s v="Other N-fertilizers"/>
    <x v="1"/>
    <x v="1"/>
    <b v="0"/>
    <s v="C00"/>
    <s v="TOTAL CPC"/>
    <n v="0"/>
    <n v="0"/>
    <s v="TOTAL MOT"/>
    <n v="8"/>
    <s v="kg"/>
    <n v="5507611"/>
    <b v="0"/>
    <n v="-1"/>
    <s v="N/A"/>
    <m/>
    <b v="0"/>
    <n v="5507611"/>
    <b v="0"/>
    <m/>
    <b v="0"/>
    <n v="1747038"/>
    <m/>
    <n v="1747038"/>
    <n v="0"/>
    <b v="1"/>
    <b v="0"/>
  </r>
  <r>
    <s v="C"/>
    <s v="A"/>
    <n v="20130101"/>
    <n v="2013"/>
    <n v="52"/>
    <x v="9"/>
    <n v="562"/>
    <s v="NER"/>
    <x v="0"/>
    <s v="M"/>
    <s v="Import"/>
    <n v="699"/>
    <s v="IND"/>
    <x v="11"/>
    <n v="0"/>
    <s v="W00"/>
    <s v="World"/>
    <s v="H3"/>
    <s v="HS"/>
    <b v="1"/>
    <n v="3102"/>
    <s v="Fertilizers mineral or chemical, nitrogenous"/>
    <s v="N"/>
    <s v="Other N-fertilizers"/>
    <x v="1"/>
    <x v="1"/>
    <b v="0"/>
    <s v="C00"/>
    <s v="TOTAL CPC"/>
    <n v="0"/>
    <n v="0"/>
    <s v="TOTAL MOT"/>
    <n v="8"/>
    <s v="kg"/>
    <n v="136600"/>
    <b v="0"/>
    <n v="-1"/>
    <s v="N/A"/>
    <m/>
    <b v="0"/>
    <n v="136600"/>
    <b v="0"/>
    <m/>
    <b v="0"/>
    <n v="125523"/>
    <m/>
    <n v="125523"/>
    <n v="0"/>
    <b v="1"/>
    <b v="0"/>
  </r>
  <r>
    <s v="C"/>
    <s v="A"/>
    <n v="20130101"/>
    <n v="2013"/>
    <n v="52"/>
    <x v="9"/>
    <n v="562"/>
    <s v="NER"/>
    <x v="0"/>
    <s v="M"/>
    <s v="Import"/>
    <n v="768"/>
    <s v="TGO"/>
    <x v="14"/>
    <n v="0"/>
    <s v="W00"/>
    <s v="World"/>
    <s v="H3"/>
    <s v="HS"/>
    <b v="1"/>
    <n v="3102"/>
    <s v="Fertilizers mineral or chemical, nitrogenous"/>
    <s v="N"/>
    <s v="Other N-fertilizers"/>
    <x v="1"/>
    <x v="1"/>
    <b v="0"/>
    <s v="C00"/>
    <s v="TOTAL CPC"/>
    <n v="0"/>
    <n v="0"/>
    <s v="TOTAL MOT"/>
    <n v="8"/>
    <s v="kg"/>
    <n v="461650"/>
    <b v="0"/>
    <n v="-1"/>
    <s v="N/A"/>
    <m/>
    <b v="0"/>
    <n v="461650"/>
    <b v="0"/>
    <m/>
    <b v="0"/>
    <n v="556776"/>
    <m/>
    <n v="556776"/>
    <n v="0"/>
    <b v="1"/>
    <b v="0"/>
  </r>
  <r>
    <s v="C"/>
    <s v="A"/>
    <n v="20130101"/>
    <n v="2013"/>
    <n v="52"/>
    <x v="9"/>
    <n v="562"/>
    <s v="NER"/>
    <x v="0"/>
    <s v="M"/>
    <s v="Import"/>
    <n v="842"/>
    <s v="USA"/>
    <x v="15"/>
    <n v="0"/>
    <s v="W00"/>
    <s v="World"/>
    <s v="H3"/>
    <s v="HS"/>
    <b v="1"/>
    <n v="3102"/>
    <s v="Fertilizers mineral or chemical, nitrogenous"/>
    <s v="N"/>
    <s v="Other N-fertilizers"/>
    <x v="1"/>
    <x v="1"/>
    <b v="0"/>
    <s v="C00"/>
    <s v="TOTAL CPC"/>
    <n v="0"/>
    <n v="0"/>
    <s v="TOTAL MOT"/>
    <n v="8"/>
    <s v="kg"/>
    <n v="242934"/>
    <b v="0"/>
    <n v="-1"/>
    <s v="N/A"/>
    <m/>
    <b v="0"/>
    <n v="242934"/>
    <b v="0"/>
    <m/>
    <b v="0"/>
    <n v="37470"/>
    <m/>
    <n v="37470"/>
    <n v="0"/>
    <b v="1"/>
    <b v="0"/>
  </r>
  <r>
    <s v="C"/>
    <s v="A"/>
    <n v="20130101"/>
    <n v="2013"/>
    <n v="52"/>
    <x v="9"/>
    <n v="562"/>
    <s v="NER"/>
    <x v="0"/>
    <s v="M"/>
    <s v="Import"/>
    <n v="0"/>
    <s v="W00"/>
    <x v="0"/>
    <n v="0"/>
    <s v="W00"/>
    <s v="World"/>
    <s v="H3"/>
    <s v="HS"/>
    <b v="1"/>
    <n v="310210"/>
    <s v="Fertilizers, mineral or chemical nitrogenous, urea, whether or not in aqueous solution"/>
    <s v="Urea"/>
    <s v="Urea"/>
    <x v="2"/>
    <x v="2"/>
    <b v="1"/>
    <s v="C00"/>
    <s v="TOTAL CPC"/>
    <n v="0"/>
    <n v="0"/>
    <s v="TOTAL MOT"/>
    <n v="8"/>
    <s v="kg"/>
    <n v="12615611"/>
    <b v="0"/>
    <n v="-1"/>
    <s v="N/A"/>
    <m/>
    <b v="0"/>
    <n v="12615611"/>
    <b v="0"/>
    <m/>
    <b v="0"/>
    <n v="4159297"/>
    <m/>
    <n v="4159297"/>
    <n v="0"/>
    <b v="1"/>
    <b v="0"/>
  </r>
  <r>
    <s v="C"/>
    <s v="A"/>
    <n v="20130101"/>
    <n v="2013"/>
    <n v="52"/>
    <x v="9"/>
    <n v="562"/>
    <s v="NER"/>
    <x v="0"/>
    <s v="M"/>
    <s v="Import"/>
    <n v="204"/>
    <s v="BEN"/>
    <x v="2"/>
    <n v="0"/>
    <s v="W00"/>
    <s v="World"/>
    <s v="H3"/>
    <s v="HS"/>
    <b v="1"/>
    <n v="310210"/>
    <s v="Fertilizers, mineral or chemical nitrogenous, urea, whether or not in aqueous solution"/>
    <s v="Urea"/>
    <s v="Urea"/>
    <x v="2"/>
    <x v="2"/>
    <b v="1"/>
    <s v="C00"/>
    <s v="TOTAL CPC"/>
    <n v="0"/>
    <n v="0"/>
    <s v="TOTAL MOT"/>
    <n v="8"/>
    <s v="kg"/>
    <n v="10000"/>
    <b v="0"/>
    <n v="-1"/>
    <s v="N/A"/>
    <m/>
    <b v="0"/>
    <n v="10000"/>
    <b v="0"/>
    <m/>
    <b v="0"/>
    <n v="1520"/>
    <m/>
    <n v="1520"/>
    <n v="0"/>
    <b v="1"/>
    <b v="0"/>
  </r>
  <r>
    <s v="C"/>
    <s v="A"/>
    <n v="20130101"/>
    <n v="2013"/>
    <n v="52"/>
    <x v="9"/>
    <n v="562"/>
    <s v="NER"/>
    <x v="0"/>
    <s v="M"/>
    <s v="Import"/>
    <n v="288"/>
    <s v="GHA"/>
    <x v="5"/>
    <n v="0"/>
    <s v="W00"/>
    <s v="World"/>
    <s v="H3"/>
    <s v="HS"/>
    <b v="1"/>
    <n v="310210"/>
    <s v="Fertilizers, mineral or chemical nitrogenous, urea, whether or not in aqueous solution"/>
    <s v="Urea"/>
    <s v="Urea"/>
    <x v="2"/>
    <x v="2"/>
    <b v="1"/>
    <s v="C00"/>
    <s v="TOTAL CPC"/>
    <n v="0"/>
    <n v="0"/>
    <s v="TOTAL MOT"/>
    <n v="8"/>
    <s v="kg"/>
    <n v="1000"/>
    <b v="0"/>
    <n v="-1"/>
    <s v="N/A"/>
    <m/>
    <b v="0"/>
    <n v="1000"/>
    <b v="0"/>
    <m/>
    <b v="0"/>
    <n v="304"/>
    <m/>
    <n v="304"/>
    <n v="0"/>
    <b v="1"/>
    <b v="0"/>
  </r>
  <r>
    <s v="C"/>
    <s v="A"/>
    <n v="20130101"/>
    <n v="2013"/>
    <n v="52"/>
    <x v="9"/>
    <n v="562"/>
    <s v="NER"/>
    <x v="0"/>
    <s v="M"/>
    <s v="Import"/>
    <n v="434"/>
    <s v="LBY"/>
    <x v="42"/>
    <n v="0"/>
    <s v="W00"/>
    <s v="World"/>
    <s v="H3"/>
    <s v="HS"/>
    <b v="1"/>
    <n v="310210"/>
    <s v="Fertilizers, mineral or chemical nitrogenous, urea, whether or not in aqueous solution"/>
    <s v="Urea"/>
    <s v="Urea"/>
    <x v="2"/>
    <x v="2"/>
    <b v="1"/>
    <s v="C00"/>
    <s v="TOTAL CPC"/>
    <n v="0"/>
    <n v="0"/>
    <s v="TOTAL MOT"/>
    <n v="8"/>
    <s v="kg"/>
    <n v="6637000"/>
    <b v="0"/>
    <n v="-1"/>
    <s v="N/A"/>
    <m/>
    <b v="0"/>
    <n v="6637000"/>
    <b v="0"/>
    <m/>
    <b v="0"/>
    <n v="1854395"/>
    <m/>
    <n v="1854395"/>
    <n v="0"/>
    <b v="1"/>
    <b v="0"/>
  </r>
  <r>
    <s v="C"/>
    <s v="A"/>
    <n v="20130101"/>
    <n v="2013"/>
    <n v="52"/>
    <x v="9"/>
    <n v="562"/>
    <s v="NER"/>
    <x v="0"/>
    <s v="M"/>
    <s v="Import"/>
    <n v="566"/>
    <s v="NGA"/>
    <x v="8"/>
    <n v="0"/>
    <s v="W00"/>
    <s v="World"/>
    <s v="H3"/>
    <s v="HS"/>
    <b v="1"/>
    <n v="310210"/>
    <s v="Fertilizers, mineral or chemical nitrogenous, urea, whether or not in aqueous solution"/>
    <s v="Urea"/>
    <s v="Urea"/>
    <x v="2"/>
    <x v="2"/>
    <b v="1"/>
    <s v="C00"/>
    <s v="TOTAL CPC"/>
    <n v="0"/>
    <n v="0"/>
    <s v="TOTAL MOT"/>
    <n v="8"/>
    <s v="kg"/>
    <n v="5507611"/>
    <b v="0"/>
    <n v="-1"/>
    <s v="N/A"/>
    <m/>
    <b v="0"/>
    <n v="5507611"/>
    <b v="0"/>
    <m/>
    <b v="0"/>
    <n v="1747038"/>
    <m/>
    <n v="1747038"/>
    <n v="0"/>
    <b v="1"/>
    <b v="0"/>
  </r>
  <r>
    <s v="C"/>
    <s v="A"/>
    <n v="20130101"/>
    <n v="2013"/>
    <n v="52"/>
    <x v="9"/>
    <n v="562"/>
    <s v="NER"/>
    <x v="0"/>
    <s v="M"/>
    <s v="Import"/>
    <n v="768"/>
    <s v="TGO"/>
    <x v="14"/>
    <n v="0"/>
    <s v="W00"/>
    <s v="World"/>
    <s v="H3"/>
    <s v="HS"/>
    <b v="1"/>
    <n v="310210"/>
    <s v="Fertilizers, mineral or chemical nitrogenous, urea, whether or not in aqueous solution"/>
    <s v="Urea"/>
    <s v="Urea"/>
    <x v="2"/>
    <x v="2"/>
    <b v="1"/>
    <s v="C00"/>
    <s v="TOTAL CPC"/>
    <n v="0"/>
    <n v="0"/>
    <s v="TOTAL MOT"/>
    <n v="8"/>
    <s v="kg"/>
    <n v="460000"/>
    <b v="0"/>
    <n v="-1"/>
    <s v="N/A"/>
    <m/>
    <b v="0"/>
    <n v="460000"/>
    <b v="0"/>
    <m/>
    <b v="0"/>
    <n v="556040"/>
    <m/>
    <n v="556040"/>
    <n v="0"/>
    <b v="1"/>
    <b v="0"/>
  </r>
  <r>
    <s v="C"/>
    <s v="A"/>
    <n v="20130101"/>
    <n v="2013"/>
    <n v="52"/>
    <x v="9"/>
    <n v="562"/>
    <s v="NER"/>
    <x v="0"/>
    <s v="M"/>
    <s v="Import"/>
    <n v="0"/>
    <s v="W00"/>
    <x v="0"/>
    <n v="0"/>
    <s v="W00"/>
    <s v="World"/>
    <s v="H3"/>
    <s v="HS"/>
    <b v="1"/>
    <n v="310221"/>
    <s v="Fertilizers, mineral or chemical nitrogenous, ammonium sulphate"/>
    <s v="Ammonium Sulfate"/>
    <s v="Other N-fertilizers"/>
    <x v="1"/>
    <x v="2"/>
    <b v="1"/>
    <s v="C00"/>
    <s v="TOTAL CPC"/>
    <n v="0"/>
    <n v="0"/>
    <s v="TOTAL MOT"/>
    <n v="8"/>
    <s v="kg"/>
    <n v="282934"/>
    <b v="0"/>
    <n v="-1"/>
    <s v="N/A"/>
    <m/>
    <b v="0"/>
    <n v="282934"/>
    <b v="0"/>
    <m/>
    <b v="0"/>
    <n v="46446"/>
    <m/>
    <n v="46446"/>
    <n v="0"/>
    <b v="1"/>
    <b v="0"/>
  </r>
  <r>
    <s v="C"/>
    <s v="A"/>
    <n v="20130101"/>
    <n v="2013"/>
    <n v="52"/>
    <x v="9"/>
    <n v="562"/>
    <s v="NER"/>
    <x v="0"/>
    <s v="M"/>
    <s v="Import"/>
    <n v="288"/>
    <s v="GHA"/>
    <x v="5"/>
    <n v="0"/>
    <s v="W00"/>
    <s v="World"/>
    <s v="H3"/>
    <s v="HS"/>
    <b v="1"/>
    <n v="310221"/>
    <s v="Fertilizers, mineral or chemical nitrogenous, ammonium sulphate"/>
    <s v="Ammonium Sulfate"/>
    <s v="Other N-fertilizers"/>
    <x v="1"/>
    <x v="2"/>
    <b v="1"/>
    <s v="C00"/>
    <s v="TOTAL CPC"/>
    <n v="0"/>
    <n v="0"/>
    <s v="TOTAL MOT"/>
    <n v="8"/>
    <s v="kg"/>
    <n v="40000"/>
    <b v="0"/>
    <n v="-1"/>
    <s v="N/A"/>
    <m/>
    <b v="0"/>
    <n v="40000"/>
    <b v="0"/>
    <m/>
    <b v="0"/>
    <n v="8976"/>
    <m/>
    <n v="8976"/>
    <n v="0"/>
    <b v="1"/>
    <b v="0"/>
  </r>
  <r>
    <s v="C"/>
    <s v="A"/>
    <n v="20130101"/>
    <n v="2013"/>
    <n v="52"/>
    <x v="9"/>
    <n v="562"/>
    <s v="NER"/>
    <x v="0"/>
    <s v="M"/>
    <s v="Import"/>
    <n v="842"/>
    <s v="USA"/>
    <x v="15"/>
    <n v="0"/>
    <s v="W00"/>
    <s v="World"/>
    <s v="H3"/>
    <s v="HS"/>
    <b v="1"/>
    <n v="310221"/>
    <s v="Fertilizers, mineral or chemical nitrogenous, ammonium sulphate"/>
    <s v="Ammonium Sulfate"/>
    <s v="Other N-fertilizers"/>
    <x v="1"/>
    <x v="2"/>
    <b v="1"/>
    <s v="C00"/>
    <s v="TOTAL CPC"/>
    <n v="0"/>
    <n v="0"/>
    <s v="TOTAL MOT"/>
    <n v="8"/>
    <s v="kg"/>
    <n v="242934"/>
    <b v="0"/>
    <n v="-1"/>
    <s v="N/A"/>
    <m/>
    <b v="0"/>
    <n v="242934"/>
    <b v="0"/>
    <m/>
    <b v="0"/>
    <n v="37470"/>
    <m/>
    <n v="37470"/>
    <n v="0"/>
    <b v="1"/>
    <b v="0"/>
  </r>
  <r>
    <s v="C"/>
    <s v="A"/>
    <n v="20130101"/>
    <n v="2013"/>
    <n v="52"/>
    <x v="9"/>
    <n v="562"/>
    <s v="NER"/>
    <x v="0"/>
    <s v="M"/>
    <s v="Import"/>
    <n v="0"/>
    <s v="W00"/>
    <x v="0"/>
    <n v="0"/>
    <s v="W00"/>
    <s v="World"/>
    <s v="H3"/>
    <s v="HS"/>
    <b v="1"/>
    <n v="310229"/>
    <s v="Fertilizers, mineral or chemical nitrogenous, other than ammonium sulphate"/>
    <s v="Other N"/>
    <s v="Other N-fertilizers"/>
    <x v="1"/>
    <x v="2"/>
    <b v="1"/>
    <s v="C00"/>
    <s v="TOTAL CPC"/>
    <n v="0"/>
    <n v="0"/>
    <s v="TOTAL MOT"/>
    <n v="8"/>
    <s v="kg"/>
    <n v="16600"/>
    <b v="0"/>
    <n v="-1"/>
    <s v="N/A"/>
    <m/>
    <b v="0"/>
    <n v="16600"/>
    <b v="0"/>
    <m/>
    <b v="0"/>
    <n v="4459"/>
    <m/>
    <n v="4459"/>
    <n v="0"/>
    <b v="1"/>
    <b v="0"/>
  </r>
  <r>
    <s v="C"/>
    <s v="A"/>
    <n v="20130101"/>
    <n v="2013"/>
    <n v="52"/>
    <x v="9"/>
    <n v="562"/>
    <s v="NER"/>
    <x v="0"/>
    <s v="M"/>
    <s v="Import"/>
    <n v="699"/>
    <s v="IND"/>
    <x v="11"/>
    <n v="0"/>
    <s v="W00"/>
    <s v="World"/>
    <s v="H3"/>
    <s v="HS"/>
    <b v="1"/>
    <n v="310229"/>
    <s v="Fertilizers, mineral or chemical nitrogenous, other than ammonium sulphate"/>
    <s v="Other N"/>
    <s v="Other N-fertilizers"/>
    <x v="1"/>
    <x v="2"/>
    <b v="1"/>
    <s v="C00"/>
    <s v="TOTAL CPC"/>
    <n v="0"/>
    <n v="0"/>
    <s v="TOTAL MOT"/>
    <n v="8"/>
    <s v="kg"/>
    <n v="16600"/>
    <b v="0"/>
    <n v="-1"/>
    <s v="N/A"/>
    <m/>
    <b v="0"/>
    <n v="16600"/>
    <b v="0"/>
    <m/>
    <b v="0"/>
    <n v="4459"/>
    <m/>
    <n v="4459"/>
    <n v="0"/>
    <b v="1"/>
    <b v="0"/>
  </r>
  <r>
    <s v="C"/>
    <s v="A"/>
    <n v="20130101"/>
    <n v="2013"/>
    <n v="52"/>
    <x v="9"/>
    <n v="562"/>
    <s v="NER"/>
    <x v="0"/>
    <s v="M"/>
    <s v="Import"/>
    <n v="0"/>
    <s v="W00"/>
    <x v="0"/>
    <n v="0"/>
    <s v="W00"/>
    <s v="World"/>
    <s v="H3"/>
    <s v="HS"/>
    <b v="1"/>
    <n v="310230"/>
    <s v="Fertilizers, mineral or chemical nitrogenous, ammonium nitrate, whether or not in aqueous solution"/>
    <s v="Ammonium Nitrate"/>
    <s v="Other N-fertilizers"/>
    <x v="1"/>
    <x v="2"/>
    <b v="1"/>
    <s v="C00"/>
    <s v="TOTAL CPC"/>
    <n v="0"/>
    <n v="0"/>
    <s v="TOTAL MOT"/>
    <n v="8"/>
    <s v="kg"/>
    <n v="1043600"/>
    <b v="0"/>
    <n v="-1"/>
    <s v="N/A"/>
    <m/>
    <b v="0"/>
    <n v="1043600"/>
    <b v="0"/>
    <m/>
    <b v="0"/>
    <n v="1098483"/>
    <m/>
    <n v="1098483"/>
    <n v="0"/>
    <b v="1"/>
    <b v="0"/>
  </r>
  <r>
    <s v="C"/>
    <s v="A"/>
    <n v="20130101"/>
    <n v="2013"/>
    <n v="52"/>
    <x v="9"/>
    <n v="562"/>
    <s v="NER"/>
    <x v="0"/>
    <s v="M"/>
    <s v="Import"/>
    <n v="56"/>
    <s v="BEL"/>
    <x v="18"/>
    <n v="0"/>
    <s v="W00"/>
    <s v="World"/>
    <s v="H3"/>
    <s v="HS"/>
    <b v="1"/>
    <n v="310230"/>
    <s v="Fertilizers, mineral or chemical nitrogenous, ammonium nitrate, whether or not in aqueous solution"/>
    <s v="Ammonium Nitrate"/>
    <s v="Other N-fertilizers"/>
    <x v="1"/>
    <x v="2"/>
    <b v="1"/>
    <s v="C00"/>
    <s v="TOTAL CPC"/>
    <n v="0"/>
    <n v="0"/>
    <s v="TOTAL MOT"/>
    <n v="8"/>
    <s v="kg"/>
    <n v="245700"/>
    <b v="0"/>
    <n v="-1"/>
    <s v="N/A"/>
    <m/>
    <b v="0"/>
    <n v="245700"/>
    <b v="0"/>
    <m/>
    <b v="0"/>
    <n v="285883"/>
    <m/>
    <n v="285883"/>
    <n v="0"/>
    <b v="1"/>
    <b v="0"/>
  </r>
  <r>
    <s v="C"/>
    <s v="A"/>
    <n v="20130101"/>
    <n v="2013"/>
    <n v="52"/>
    <x v="9"/>
    <n v="562"/>
    <s v="NER"/>
    <x v="0"/>
    <s v="M"/>
    <s v="Import"/>
    <n v="251"/>
    <s v="FRA"/>
    <x v="3"/>
    <n v="0"/>
    <s v="W00"/>
    <s v="World"/>
    <s v="H3"/>
    <s v="HS"/>
    <b v="1"/>
    <n v="310230"/>
    <s v="Fertilizers, mineral or chemical nitrogenous, ammonium nitrate, whether or not in aqueous solution"/>
    <s v="Ammonium Nitrate"/>
    <s v="Other N-fertilizers"/>
    <x v="1"/>
    <x v="2"/>
    <b v="1"/>
    <s v="C00"/>
    <s v="TOTAL CPC"/>
    <n v="0"/>
    <n v="0"/>
    <s v="TOTAL MOT"/>
    <n v="8"/>
    <s v="kg"/>
    <n v="170100"/>
    <b v="0"/>
    <n v="-1"/>
    <s v="N/A"/>
    <m/>
    <b v="0"/>
    <n v="170100"/>
    <b v="0"/>
    <m/>
    <b v="0"/>
    <n v="155215"/>
    <m/>
    <n v="155215"/>
    <n v="0"/>
    <b v="1"/>
    <b v="0"/>
  </r>
  <r>
    <s v="C"/>
    <s v="A"/>
    <n v="20130101"/>
    <n v="2013"/>
    <n v="52"/>
    <x v="9"/>
    <n v="562"/>
    <s v="NER"/>
    <x v="0"/>
    <s v="M"/>
    <s v="Import"/>
    <n v="288"/>
    <s v="GHA"/>
    <x v="5"/>
    <n v="0"/>
    <s v="W00"/>
    <s v="World"/>
    <s v="H3"/>
    <s v="HS"/>
    <b v="1"/>
    <n v="310230"/>
    <s v="Fertilizers, mineral or chemical nitrogenous, ammonium nitrate, whether or not in aqueous solution"/>
    <s v="Ammonium Nitrate"/>
    <s v="Other N-fertilizers"/>
    <x v="1"/>
    <x v="2"/>
    <b v="1"/>
    <s v="C00"/>
    <s v="TOTAL CPC"/>
    <n v="0"/>
    <n v="0"/>
    <s v="TOTAL MOT"/>
    <n v="8"/>
    <s v="kg"/>
    <n v="470000"/>
    <b v="0"/>
    <n v="-1"/>
    <s v="N/A"/>
    <m/>
    <b v="0"/>
    <n v="470000"/>
    <b v="0"/>
    <m/>
    <b v="0"/>
    <n v="492349"/>
    <m/>
    <n v="492349"/>
    <n v="0"/>
    <b v="1"/>
    <b v="0"/>
  </r>
  <r>
    <s v="C"/>
    <s v="A"/>
    <n v="20130101"/>
    <n v="2013"/>
    <n v="52"/>
    <x v="9"/>
    <n v="562"/>
    <s v="NER"/>
    <x v="0"/>
    <s v="M"/>
    <s v="Import"/>
    <n v="372"/>
    <s v="IRL"/>
    <x v="75"/>
    <n v="0"/>
    <s v="W00"/>
    <s v="World"/>
    <s v="H3"/>
    <s v="HS"/>
    <b v="1"/>
    <n v="310230"/>
    <s v="Fertilizers, mineral or chemical nitrogenous, ammonium nitrate, whether or not in aqueous solution"/>
    <s v="Ammonium Nitrate"/>
    <s v="Other N-fertilizers"/>
    <x v="1"/>
    <x v="2"/>
    <b v="1"/>
    <s v="C00"/>
    <s v="TOTAL CPC"/>
    <n v="0"/>
    <n v="0"/>
    <s v="TOTAL MOT"/>
    <n v="8"/>
    <s v="kg"/>
    <n v="37800"/>
    <b v="0"/>
    <n v="-1"/>
    <s v="N/A"/>
    <m/>
    <b v="0"/>
    <n v="37800"/>
    <b v="0"/>
    <m/>
    <b v="0"/>
    <n v="43973"/>
    <m/>
    <n v="43973"/>
    <n v="0"/>
    <b v="1"/>
    <b v="0"/>
  </r>
  <r>
    <s v="C"/>
    <s v="A"/>
    <n v="20130101"/>
    <n v="2013"/>
    <n v="52"/>
    <x v="9"/>
    <n v="562"/>
    <s v="NER"/>
    <x v="0"/>
    <s v="M"/>
    <s v="Import"/>
    <n v="699"/>
    <s v="IND"/>
    <x v="11"/>
    <n v="0"/>
    <s v="W00"/>
    <s v="World"/>
    <s v="H3"/>
    <s v="HS"/>
    <b v="1"/>
    <n v="310230"/>
    <s v="Fertilizers, mineral or chemical nitrogenous, ammonium nitrate, whether or not in aqueous solution"/>
    <s v="Ammonium Nitrate"/>
    <s v="Other N-fertilizers"/>
    <x v="1"/>
    <x v="2"/>
    <b v="1"/>
    <s v="C00"/>
    <s v="TOTAL CPC"/>
    <n v="0"/>
    <n v="0"/>
    <s v="TOTAL MOT"/>
    <n v="8"/>
    <s v="kg"/>
    <n v="120000"/>
    <b v="0"/>
    <n v="-1"/>
    <s v="N/A"/>
    <m/>
    <b v="0"/>
    <n v="120000"/>
    <b v="0"/>
    <m/>
    <b v="0"/>
    <n v="121064"/>
    <m/>
    <n v="121064"/>
    <n v="0"/>
    <b v="1"/>
    <b v="0"/>
  </r>
  <r>
    <s v="C"/>
    <s v="A"/>
    <n v="20130101"/>
    <n v="2013"/>
    <n v="52"/>
    <x v="9"/>
    <n v="562"/>
    <s v="NER"/>
    <x v="0"/>
    <s v="M"/>
    <s v="Import"/>
    <n v="0"/>
    <s v="W00"/>
    <x v="0"/>
    <n v="0"/>
    <s v="W00"/>
    <s v="World"/>
    <s v="H3"/>
    <s v="HS"/>
    <b v="1"/>
    <n v="310250"/>
    <s v="Fertilizers, mineral or chemical nitrogenous, sodium nitrate"/>
    <s v="Other N "/>
    <s v="Other N-fertilizers"/>
    <x v="1"/>
    <x v="2"/>
    <b v="1"/>
    <s v="C00"/>
    <s v="TOTAL CPC"/>
    <n v="0"/>
    <n v="0"/>
    <s v="TOTAL MOT"/>
    <n v="8"/>
    <s v="kg"/>
    <n v="1000"/>
    <b v="0"/>
    <n v="-1"/>
    <s v="N/A"/>
    <m/>
    <b v="0"/>
    <n v="1000"/>
    <b v="0"/>
    <m/>
    <b v="0"/>
    <n v="2967"/>
    <m/>
    <n v="2967"/>
    <n v="0"/>
    <b v="1"/>
    <b v="0"/>
  </r>
  <r>
    <s v="C"/>
    <s v="A"/>
    <n v="20130101"/>
    <n v="2013"/>
    <n v="52"/>
    <x v="9"/>
    <n v="562"/>
    <s v="NER"/>
    <x v="0"/>
    <s v="M"/>
    <s v="Import"/>
    <n v="288"/>
    <s v="GHA"/>
    <x v="5"/>
    <n v="0"/>
    <s v="W00"/>
    <s v="World"/>
    <s v="H3"/>
    <s v="HS"/>
    <b v="1"/>
    <n v="310250"/>
    <s v="Fertilizers, mineral or chemical nitrogenous, sodium nitrate"/>
    <s v="Other N "/>
    <s v="Other N-fertilizers"/>
    <x v="1"/>
    <x v="2"/>
    <b v="1"/>
    <s v="C00"/>
    <s v="TOTAL CPC"/>
    <n v="0"/>
    <n v="0"/>
    <s v="TOTAL MOT"/>
    <n v="8"/>
    <s v="kg"/>
    <n v="1000"/>
    <b v="0"/>
    <n v="-1"/>
    <s v="N/A"/>
    <m/>
    <b v="0"/>
    <n v="1000"/>
    <b v="0"/>
    <m/>
    <b v="0"/>
    <n v="2967"/>
    <m/>
    <n v="2967"/>
    <n v="0"/>
    <b v="1"/>
    <b v="0"/>
  </r>
  <r>
    <s v="C"/>
    <s v="A"/>
    <n v="20130101"/>
    <n v="2013"/>
    <n v="52"/>
    <x v="9"/>
    <n v="562"/>
    <s v="NER"/>
    <x v="0"/>
    <s v="M"/>
    <s v="Import"/>
    <n v="0"/>
    <s v="W00"/>
    <x v="0"/>
    <n v="0"/>
    <s v="W00"/>
    <s v="World"/>
    <s v="H3"/>
    <s v="HS"/>
    <b v="1"/>
    <n v="310290"/>
    <s v="Fertilizers, mineral or chemical nitrogenous, other kinds including mixtures not specified in the foregoing subheadings"/>
    <s v="Other N "/>
    <s v="Other N-fertilizers"/>
    <x v="1"/>
    <x v="2"/>
    <b v="1"/>
    <s v="C00"/>
    <s v="TOTAL CPC"/>
    <n v="0"/>
    <n v="0"/>
    <s v="TOTAL MOT"/>
    <n v="8"/>
    <s v="kg"/>
    <n v="41650"/>
    <b v="0"/>
    <n v="-1"/>
    <s v="N/A"/>
    <m/>
    <b v="0"/>
    <n v="41650"/>
    <b v="0"/>
    <m/>
    <b v="0"/>
    <n v="6889"/>
    <m/>
    <n v="6889"/>
    <n v="0"/>
    <b v="1"/>
    <b v="0"/>
  </r>
  <r>
    <s v="C"/>
    <s v="A"/>
    <n v="20130101"/>
    <n v="2013"/>
    <n v="52"/>
    <x v="9"/>
    <n v="562"/>
    <s v="NER"/>
    <x v="0"/>
    <s v="M"/>
    <s v="Import"/>
    <n v="288"/>
    <s v="GHA"/>
    <x v="5"/>
    <n v="0"/>
    <s v="W00"/>
    <s v="World"/>
    <s v="H3"/>
    <s v="HS"/>
    <b v="1"/>
    <n v="310290"/>
    <s v="Fertilizers, mineral or chemical nitrogenous, other kinds including mixtures not specified in the foregoing subheadings"/>
    <s v="Other N "/>
    <s v="Other N-fertilizers"/>
    <x v="1"/>
    <x v="2"/>
    <b v="1"/>
    <s v="C00"/>
    <s v="TOTAL CPC"/>
    <n v="0"/>
    <n v="0"/>
    <s v="TOTAL MOT"/>
    <n v="8"/>
    <s v="kg"/>
    <n v="40000"/>
    <b v="0"/>
    <n v="-1"/>
    <s v="N/A"/>
    <m/>
    <b v="0"/>
    <n v="40000"/>
    <b v="0"/>
    <m/>
    <b v="0"/>
    <n v="6153"/>
    <m/>
    <n v="6153"/>
    <n v="0"/>
    <b v="1"/>
    <b v="0"/>
  </r>
  <r>
    <s v="C"/>
    <s v="A"/>
    <n v="20130101"/>
    <n v="2013"/>
    <n v="52"/>
    <x v="9"/>
    <n v="562"/>
    <s v="NER"/>
    <x v="0"/>
    <s v="M"/>
    <s v="Import"/>
    <n v="768"/>
    <s v="TGO"/>
    <x v="14"/>
    <n v="0"/>
    <s v="W00"/>
    <s v="World"/>
    <s v="H3"/>
    <s v="HS"/>
    <b v="1"/>
    <n v="310290"/>
    <s v="Fertilizers, mineral or chemical nitrogenous, other kinds including mixtures not specified in the foregoing subheadings"/>
    <s v="Other N "/>
    <s v="Other N-fertilizers"/>
    <x v="1"/>
    <x v="2"/>
    <b v="1"/>
    <s v="C00"/>
    <s v="TOTAL CPC"/>
    <n v="0"/>
    <n v="0"/>
    <s v="TOTAL MOT"/>
    <n v="8"/>
    <s v="kg"/>
    <n v="1650"/>
    <b v="0"/>
    <n v="-1"/>
    <s v="N/A"/>
    <m/>
    <b v="0"/>
    <n v="1650"/>
    <b v="0"/>
    <m/>
    <b v="0"/>
    <n v="736"/>
    <m/>
    <n v="736"/>
    <n v="0"/>
    <b v="1"/>
    <b v="0"/>
  </r>
  <r>
    <s v="C"/>
    <s v="A"/>
    <n v="20130101"/>
    <n v="2013"/>
    <n v="52"/>
    <x v="9"/>
    <n v="562"/>
    <s v="NER"/>
    <x v="0"/>
    <s v="M"/>
    <s v="Import"/>
    <n v="0"/>
    <s v="W00"/>
    <x v="0"/>
    <n v="0"/>
    <s v="W00"/>
    <s v="World"/>
    <s v="H3"/>
    <s v="HS"/>
    <b v="1"/>
    <n v="3104"/>
    <s v="Fertilizers mineral or chemical, potassic"/>
    <s v="K"/>
    <s v="K-fertilizers"/>
    <x v="5"/>
    <x v="1"/>
    <b v="0"/>
    <s v="C00"/>
    <s v="TOTAL CPC"/>
    <n v="0"/>
    <n v="0"/>
    <s v="TOTAL MOT"/>
    <n v="8"/>
    <s v="kg"/>
    <n v="2104200"/>
    <b v="0"/>
    <n v="-1"/>
    <s v="N/A"/>
    <m/>
    <b v="0"/>
    <n v="2104200"/>
    <b v="0"/>
    <m/>
    <b v="0"/>
    <n v="2700643"/>
    <m/>
    <n v="2700643"/>
    <n v="0"/>
    <b v="1"/>
    <b v="0"/>
  </r>
  <r>
    <s v="C"/>
    <s v="A"/>
    <n v="20130101"/>
    <n v="2013"/>
    <n v="52"/>
    <x v="9"/>
    <n v="562"/>
    <s v="NER"/>
    <x v="0"/>
    <s v="M"/>
    <s v="Import"/>
    <n v="112"/>
    <s v="BLR"/>
    <x v="19"/>
    <n v="0"/>
    <s v="W00"/>
    <s v="World"/>
    <s v="H3"/>
    <s v="HS"/>
    <b v="1"/>
    <n v="3104"/>
    <s v="Fertilizers mineral or chemical, potassic"/>
    <s v="K"/>
    <s v="K-fertilizers"/>
    <x v="5"/>
    <x v="1"/>
    <b v="0"/>
    <s v="C00"/>
    <s v="TOTAL CPC"/>
    <n v="0"/>
    <n v="0"/>
    <s v="TOTAL MOT"/>
    <n v="8"/>
    <s v="kg"/>
    <n v="600000"/>
    <b v="0"/>
    <n v="-1"/>
    <s v="N/A"/>
    <m/>
    <b v="0"/>
    <n v="600000"/>
    <b v="0"/>
    <m/>
    <b v="0"/>
    <n v="786874"/>
    <m/>
    <n v="786874"/>
    <n v="0"/>
    <b v="1"/>
    <b v="0"/>
  </r>
  <r>
    <s v="C"/>
    <s v="A"/>
    <n v="20130101"/>
    <n v="2013"/>
    <n v="52"/>
    <x v="9"/>
    <n v="562"/>
    <s v="NER"/>
    <x v="0"/>
    <s v="M"/>
    <s v="Import"/>
    <n v="204"/>
    <s v="BEN"/>
    <x v="2"/>
    <n v="0"/>
    <s v="W00"/>
    <s v="World"/>
    <s v="H3"/>
    <s v="HS"/>
    <b v="1"/>
    <n v="3104"/>
    <s v="Fertilizers mineral or chemical, potassic"/>
    <s v="K"/>
    <s v="K-fertilizers"/>
    <x v="5"/>
    <x v="1"/>
    <b v="0"/>
    <s v="C00"/>
    <s v="TOTAL CPC"/>
    <n v="0"/>
    <n v="0"/>
    <s v="TOTAL MOT"/>
    <n v="8"/>
    <s v="kg"/>
    <n v="100"/>
    <b v="0"/>
    <n v="-1"/>
    <s v="N/A"/>
    <m/>
    <b v="0"/>
    <n v="100"/>
    <b v="0"/>
    <m/>
    <b v="0"/>
    <n v="507"/>
    <m/>
    <n v="507"/>
    <n v="0"/>
    <b v="1"/>
    <b v="0"/>
  </r>
  <r>
    <s v="C"/>
    <s v="A"/>
    <n v="20130101"/>
    <n v="2013"/>
    <n v="52"/>
    <x v="9"/>
    <n v="562"/>
    <s v="NER"/>
    <x v="0"/>
    <s v="M"/>
    <s v="Import"/>
    <n v="566"/>
    <s v="NGA"/>
    <x v="8"/>
    <n v="0"/>
    <s v="W00"/>
    <s v="World"/>
    <s v="H3"/>
    <s v="HS"/>
    <b v="1"/>
    <n v="3104"/>
    <s v="Fertilizers mineral or chemical, potassic"/>
    <s v="K"/>
    <s v="K-fertilizers"/>
    <x v="5"/>
    <x v="1"/>
    <b v="0"/>
    <s v="C00"/>
    <s v="TOTAL CPC"/>
    <n v="0"/>
    <n v="0"/>
    <s v="TOTAL MOT"/>
    <n v="8"/>
    <s v="kg"/>
    <n v="100"/>
    <b v="0"/>
    <n v="-1"/>
    <s v="N/A"/>
    <m/>
    <b v="0"/>
    <n v="100"/>
    <b v="0"/>
    <m/>
    <b v="0"/>
    <n v="1216"/>
    <m/>
    <n v="1216"/>
    <n v="0"/>
    <b v="1"/>
    <b v="0"/>
  </r>
  <r>
    <s v="C"/>
    <s v="A"/>
    <n v="20130101"/>
    <n v="2013"/>
    <n v="52"/>
    <x v="9"/>
    <n v="562"/>
    <s v="NER"/>
    <x v="0"/>
    <s v="M"/>
    <s v="Import"/>
    <n v="699"/>
    <s v="IND"/>
    <x v="11"/>
    <n v="0"/>
    <s v="W00"/>
    <s v="World"/>
    <s v="H3"/>
    <s v="HS"/>
    <b v="1"/>
    <n v="3104"/>
    <s v="Fertilizers mineral or chemical, potassic"/>
    <s v="K"/>
    <s v="K-fertilizers"/>
    <x v="5"/>
    <x v="1"/>
    <b v="0"/>
    <s v="C00"/>
    <s v="TOTAL CPC"/>
    <n v="0"/>
    <n v="0"/>
    <s v="TOTAL MOT"/>
    <n v="8"/>
    <s v="kg"/>
    <n v="1504000"/>
    <b v="0"/>
    <n v="-1"/>
    <s v="N/A"/>
    <m/>
    <b v="0"/>
    <n v="1504000"/>
    <b v="0"/>
    <m/>
    <b v="0"/>
    <n v="1912046"/>
    <m/>
    <n v="1912046"/>
    <n v="0"/>
    <b v="1"/>
    <b v="0"/>
  </r>
  <r>
    <s v="C"/>
    <s v="A"/>
    <n v="20130101"/>
    <n v="2013"/>
    <n v="52"/>
    <x v="9"/>
    <n v="562"/>
    <s v="NER"/>
    <x v="0"/>
    <s v="M"/>
    <s v="Import"/>
    <n v="0"/>
    <s v="W00"/>
    <x v="0"/>
    <n v="0"/>
    <s v="W00"/>
    <s v="World"/>
    <s v="H3"/>
    <s v="HS"/>
    <b v="1"/>
    <n v="310420"/>
    <s v="Fertilizers, mineral or chemical potassic, potassium chloride"/>
    <s v="Potassium Chloride"/>
    <s v="K-fertilizers"/>
    <x v="5"/>
    <x v="2"/>
    <b v="1"/>
    <s v="C00"/>
    <s v="TOTAL CPC"/>
    <n v="0"/>
    <n v="0"/>
    <s v="TOTAL MOT"/>
    <n v="8"/>
    <s v="kg"/>
    <n v="2104000"/>
    <b v="0"/>
    <n v="-1"/>
    <s v="N/A"/>
    <m/>
    <b v="0"/>
    <n v="2104000"/>
    <b v="0"/>
    <m/>
    <b v="0"/>
    <n v="2698921"/>
    <m/>
    <n v="2698921"/>
    <n v="0"/>
    <b v="1"/>
    <b v="0"/>
  </r>
  <r>
    <s v="C"/>
    <s v="A"/>
    <n v="20130101"/>
    <n v="2013"/>
    <n v="52"/>
    <x v="9"/>
    <n v="562"/>
    <s v="NER"/>
    <x v="0"/>
    <s v="M"/>
    <s v="Import"/>
    <n v="112"/>
    <s v="BLR"/>
    <x v="19"/>
    <n v="0"/>
    <s v="W00"/>
    <s v="World"/>
    <s v="H3"/>
    <s v="HS"/>
    <b v="1"/>
    <n v="310420"/>
    <s v="Fertilizers, mineral or chemical potassic, potassium chloride"/>
    <s v="Potassium Chloride"/>
    <s v="K-fertilizers"/>
    <x v="5"/>
    <x v="2"/>
    <b v="1"/>
    <s v="C00"/>
    <s v="TOTAL CPC"/>
    <n v="0"/>
    <n v="0"/>
    <s v="TOTAL MOT"/>
    <n v="8"/>
    <s v="kg"/>
    <n v="600000"/>
    <b v="0"/>
    <n v="-1"/>
    <s v="N/A"/>
    <m/>
    <b v="0"/>
    <n v="600000"/>
    <b v="0"/>
    <m/>
    <b v="0"/>
    <n v="786874"/>
    <m/>
    <n v="786874"/>
    <n v="0"/>
    <b v="1"/>
    <b v="0"/>
  </r>
  <r>
    <s v="C"/>
    <s v="A"/>
    <n v="20130101"/>
    <n v="2013"/>
    <n v="52"/>
    <x v="9"/>
    <n v="562"/>
    <s v="NER"/>
    <x v="0"/>
    <s v="M"/>
    <s v="Import"/>
    <n v="699"/>
    <s v="IND"/>
    <x v="11"/>
    <n v="0"/>
    <s v="W00"/>
    <s v="World"/>
    <s v="H3"/>
    <s v="HS"/>
    <b v="1"/>
    <n v="310420"/>
    <s v="Fertilizers, mineral or chemical potassic, potassium chloride"/>
    <s v="Potassium Chloride"/>
    <s v="K-fertilizers"/>
    <x v="5"/>
    <x v="2"/>
    <b v="1"/>
    <s v="C00"/>
    <s v="TOTAL CPC"/>
    <n v="0"/>
    <n v="0"/>
    <s v="TOTAL MOT"/>
    <n v="8"/>
    <s v="kg"/>
    <n v="1504000"/>
    <b v="0"/>
    <n v="-1"/>
    <s v="N/A"/>
    <m/>
    <b v="0"/>
    <n v="1504000"/>
    <b v="0"/>
    <m/>
    <b v="0"/>
    <n v="1912046"/>
    <m/>
    <n v="1912046"/>
    <n v="0"/>
    <b v="1"/>
    <b v="0"/>
  </r>
  <r>
    <s v="C"/>
    <s v="A"/>
    <n v="20130101"/>
    <n v="2013"/>
    <n v="52"/>
    <x v="9"/>
    <n v="562"/>
    <s v="NER"/>
    <x v="0"/>
    <s v="M"/>
    <s v="Import"/>
    <n v="0"/>
    <s v="W00"/>
    <x v="0"/>
    <n v="0"/>
    <s v="W00"/>
    <s v="World"/>
    <s v="H3"/>
    <s v="HS"/>
    <b v="1"/>
    <n v="310490"/>
    <s v="Fertilizers, mineral or chemical potassic, n.e.c. in heading no. 3104"/>
    <s v="Other K "/>
    <s v="K-fertilizers"/>
    <x v="5"/>
    <x v="2"/>
    <b v="1"/>
    <s v="C00"/>
    <s v="TOTAL CPC"/>
    <n v="0"/>
    <n v="0"/>
    <s v="TOTAL MOT"/>
    <n v="8"/>
    <s v="kg"/>
    <n v="200"/>
    <b v="0"/>
    <n v="-1"/>
    <s v="N/A"/>
    <m/>
    <b v="0"/>
    <n v="200"/>
    <b v="0"/>
    <m/>
    <b v="0"/>
    <n v="1723"/>
    <m/>
    <n v="1723"/>
    <n v="0"/>
    <b v="1"/>
    <b v="0"/>
  </r>
  <r>
    <s v="C"/>
    <s v="A"/>
    <n v="20130101"/>
    <n v="2013"/>
    <n v="52"/>
    <x v="9"/>
    <n v="562"/>
    <s v="NER"/>
    <x v="0"/>
    <s v="M"/>
    <s v="Import"/>
    <n v="204"/>
    <s v="BEN"/>
    <x v="2"/>
    <n v="0"/>
    <s v="W00"/>
    <s v="World"/>
    <s v="H3"/>
    <s v="HS"/>
    <b v="1"/>
    <n v="310490"/>
    <s v="Fertilizers, mineral or chemical potassic, n.e.c. in heading no. 3104"/>
    <s v="Other K "/>
    <s v="K-fertilizers"/>
    <x v="5"/>
    <x v="2"/>
    <b v="1"/>
    <s v="C00"/>
    <s v="TOTAL CPC"/>
    <n v="0"/>
    <n v="0"/>
    <s v="TOTAL MOT"/>
    <n v="8"/>
    <s v="kg"/>
    <n v="100"/>
    <b v="0"/>
    <n v="-1"/>
    <s v="N/A"/>
    <m/>
    <b v="0"/>
    <n v="100"/>
    <b v="0"/>
    <m/>
    <b v="0"/>
    <n v="507"/>
    <m/>
    <n v="507"/>
    <n v="0"/>
    <b v="1"/>
    <b v="0"/>
  </r>
  <r>
    <s v="C"/>
    <s v="A"/>
    <n v="20130101"/>
    <n v="2013"/>
    <n v="52"/>
    <x v="9"/>
    <n v="562"/>
    <s v="NER"/>
    <x v="0"/>
    <s v="M"/>
    <s v="Import"/>
    <n v="566"/>
    <s v="NGA"/>
    <x v="8"/>
    <n v="0"/>
    <s v="W00"/>
    <s v="World"/>
    <s v="H3"/>
    <s v="HS"/>
    <b v="1"/>
    <n v="310490"/>
    <s v="Fertilizers, mineral or chemical potassic, n.e.c. in heading no. 3104"/>
    <s v="Other K "/>
    <s v="K-fertilizers"/>
    <x v="5"/>
    <x v="2"/>
    <b v="1"/>
    <s v="C00"/>
    <s v="TOTAL CPC"/>
    <n v="0"/>
    <n v="0"/>
    <s v="TOTAL MOT"/>
    <n v="8"/>
    <s v="kg"/>
    <n v="100"/>
    <b v="0"/>
    <n v="-1"/>
    <s v="N/A"/>
    <m/>
    <b v="0"/>
    <n v="100"/>
    <b v="0"/>
    <m/>
    <b v="0"/>
    <n v="1216"/>
    <m/>
    <n v="1216"/>
    <n v="0"/>
    <b v="1"/>
    <b v="0"/>
  </r>
  <r>
    <s v="C"/>
    <s v="A"/>
    <n v="20130101"/>
    <n v="2013"/>
    <n v="52"/>
    <x v="9"/>
    <n v="562"/>
    <s v="NER"/>
    <x v="0"/>
    <s v="M"/>
    <s v="Import"/>
    <n v="0"/>
    <s v="W00"/>
    <x v="0"/>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6290620"/>
    <b v="0"/>
    <n v="-1"/>
    <s v="N/A"/>
    <m/>
    <b v="0"/>
    <n v="6290620"/>
    <b v="0"/>
    <m/>
    <b v="0"/>
    <n v="7081676"/>
    <m/>
    <n v="7081676"/>
    <n v="0"/>
    <b v="1"/>
    <b v="0"/>
  </r>
  <r>
    <s v="C"/>
    <s v="A"/>
    <n v="20130101"/>
    <n v="2013"/>
    <n v="52"/>
    <x v="9"/>
    <n v="562"/>
    <s v="NER"/>
    <x v="0"/>
    <s v="M"/>
    <s v="Import"/>
    <n v="56"/>
    <s v="BEL"/>
    <x v="18"/>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42"/>
    <b v="0"/>
    <n v="-1"/>
    <s v="N/A"/>
    <m/>
    <b v="0"/>
    <n v="42"/>
    <b v="0"/>
    <m/>
    <b v="0"/>
    <n v="614"/>
    <m/>
    <n v="614"/>
    <n v="0"/>
    <b v="1"/>
    <b v="0"/>
  </r>
  <r>
    <s v="C"/>
    <s v="A"/>
    <n v="20130101"/>
    <n v="2013"/>
    <n v="52"/>
    <x v="9"/>
    <n v="562"/>
    <s v="NER"/>
    <x v="0"/>
    <s v="M"/>
    <s v="Import"/>
    <n v="204"/>
    <s v="BEN"/>
    <x v="2"/>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50"/>
    <b v="0"/>
    <n v="-1"/>
    <s v="N/A"/>
    <m/>
    <b v="0"/>
    <n v="50"/>
    <b v="0"/>
    <m/>
    <b v="0"/>
    <n v="375"/>
    <m/>
    <n v="375"/>
    <n v="0"/>
    <b v="1"/>
    <b v="0"/>
  </r>
  <r>
    <s v="C"/>
    <s v="A"/>
    <n v="20130101"/>
    <n v="2013"/>
    <n v="52"/>
    <x v="9"/>
    <n v="562"/>
    <s v="NER"/>
    <x v="0"/>
    <s v="M"/>
    <s v="Import"/>
    <n v="251"/>
    <s v="FRA"/>
    <x v="3"/>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5451000"/>
    <b v="0"/>
    <n v="-1"/>
    <s v="N/A"/>
    <m/>
    <b v="0"/>
    <n v="5451000"/>
    <b v="0"/>
    <m/>
    <b v="0"/>
    <n v="6217705"/>
    <m/>
    <n v="6217705"/>
    <n v="0"/>
    <b v="1"/>
    <b v="0"/>
  </r>
  <r>
    <s v="C"/>
    <s v="A"/>
    <n v="20130101"/>
    <n v="2013"/>
    <n v="52"/>
    <x v="9"/>
    <n v="562"/>
    <s v="NER"/>
    <x v="0"/>
    <s v="M"/>
    <s v="Import"/>
    <n v="384"/>
    <s v="CIV"/>
    <x v="6"/>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546"/>
    <b v="0"/>
    <n v="-1"/>
    <s v="N/A"/>
    <m/>
    <b v="0"/>
    <n v="546"/>
    <b v="0"/>
    <m/>
    <b v="0"/>
    <n v="974"/>
    <m/>
    <n v="974"/>
    <n v="0"/>
    <b v="1"/>
    <b v="0"/>
  </r>
  <r>
    <s v="C"/>
    <s v="A"/>
    <n v="20130101"/>
    <n v="2013"/>
    <n v="52"/>
    <x v="9"/>
    <n v="562"/>
    <s v="NER"/>
    <x v="0"/>
    <s v="M"/>
    <s v="Import"/>
    <n v="484"/>
    <s v="MEX"/>
    <x v="76"/>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82"/>
    <b v="0"/>
    <n v="-1"/>
    <s v="N/A"/>
    <m/>
    <b v="0"/>
    <n v="282"/>
    <b v="0"/>
    <m/>
    <b v="0"/>
    <n v="2721"/>
    <m/>
    <n v="2721"/>
    <n v="0"/>
    <b v="1"/>
    <b v="0"/>
  </r>
  <r>
    <s v="C"/>
    <s v="A"/>
    <n v="20130101"/>
    <n v="2013"/>
    <n v="52"/>
    <x v="9"/>
    <n v="562"/>
    <s v="NER"/>
    <x v="0"/>
    <s v="M"/>
    <s v="Import"/>
    <n v="566"/>
    <s v="NGA"/>
    <x v="8"/>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700"/>
    <b v="0"/>
    <n v="-1"/>
    <s v="N/A"/>
    <m/>
    <b v="0"/>
    <n v="3700"/>
    <b v="0"/>
    <m/>
    <b v="0"/>
    <n v="2736"/>
    <m/>
    <n v="2736"/>
    <n v="0"/>
    <b v="1"/>
    <b v="0"/>
  </r>
  <r>
    <s v="C"/>
    <s v="A"/>
    <n v="20130101"/>
    <n v="2013"/>
    <n v="52"/>
    <x v="9"/>
    <n v="562"/>
    <s v="NER"/>
    <x v="0"/>
    <s v="M"/>
    <s v="Import"/>
    <n v="710"/>
    <s v="ZAF"/>
    <x v="30"/>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835000"/>
    <b v="0"/>
    <n v="-1"/>
    <s v="N/A"/>
    <m/>
    <b v="0"/>
    <n v="835000"/>
    <b v="0"/>
    <m/>
    <b v="0"/>
    <n v="856551"/>
    <m/>
    <n v="856551"/>
    <n v="0"/>
    <b v="1"/>
    <b v="0"/>
  </r>
  <r>
    <s v="C"/>
    <s v="A"/>
    <n v="20130101"/>
    <n v="2013"/>
    <n v="52"/>
    <x v="9"/>
    <n v="562"/>
    <s v="NER"/>
    <x v="0"/>
    <s v="M"/>
    <s v="Import"/>
    <n v="0"/>
    <s v="W00"/>
    <x v="0"/>
    <n v="0"/>
    <s v="W00"/>
    <s v="World"/>
    <s v="H3"/>
    <s v="HS"/>
    <b v="1"/>
    <n v="310510"/>
    <s v="Fertilizers, mineral or chemical in tablets or similar forms or in packages of a gross weight not exceeding 10kg"/>
    <s v="Other NPK"/>
    <s v="NPKs"/>
    <x v="6"/>
    <x v="2"/>
    <b v="1"/>
    <s v="C00"/>
    <s v="TOTAL CPC"/>
    <n v="0"/>
    <n v="0"/>
    <s v="TOTAL MOT"/>
    <n v="8"/>
    <s v="kg"/>
    <n v="2500"/>
    <b v="0"/>
    <n v="-1"/>
    <s v="N/A"/>
    <m/>
    <b v="0"/>
    <n v="2500"/>
    <b v="0"/>
    <m/>
    <b v="0"/>
    <n v="203"/>
    <m/>
    <n v="203"/>
    <n v="0"/>
    <b v="1"/>
    <b v="0"/>
  </r>
  <r>
    <s v="C"/>
    <s v="A"/>
    <n v="20130101"/>
    <n v="2013"/>
    <n v="52"/>
    <x v="9"/>
    <n v="562"/>
    <s v="NER"/>
    <x v="0"/>
    <s v="M"/>
    <s v="Import"/>
    <n v="566"/>
    <s v="NGA"/>
    <x v="8"/>
    <n v="0"/>
    <s v="W00"/>
    <s v="World"/>
    <s v="H3"/>
    <s v="HS"/>
    <b v="1"/>
    <n v="310510"/>
    <s v="Fertilizers, mineral or chemical in tablets or similar forms or in packages of a gross weight not exceeding 10kg"/>
    <s v="Other NPK"/>
    <s v="NPKs"/>
    <x v="6"/>
    <x v="2"/>
    <b v="1"/>
    <s v="C00"/>
    <s v="TOTAL CPC"/>
    <n v="0"/>
    <n v="0"/>
    <s v="TOTAL MOT"/>
    <n v="8"/>
    <s v="kg"/>
    <n v="2500"/>
    <b v="0"/>
    <n v="-1"/>
    <s v="N/A"/>
    <m/>
    <b v="0"/>
    <n v="2500"/>
    <b v="0"/>
    <m/>
    <b v="0"/>
    <n v="203"/>
    <m/>
    <n v="203"/>
    <n v="0"/>
    <b v="1"/>
    <b v="0"/>
  </r>
  <r>
    <s v="C"/>
    <s v="A"/>
    <n v="20130101"/>
    <n v="2013"/>
    <n v="52"/>
    <x v="9"/>
    <n v="562"/>
    <s v="NER"/>
    <x v="0"/>
    <s v="M"/>
    <s v="Import"/>
    <n v="0"/>
    <s v="W00"/>
    <x v="0"/>
    <n v="0"/>
    <s v="W00"/>
    <s v="World"/>
    <s v="H3"/>
    <s v="HS"/>
    <b v="1"/>
    <n v="310520"/>
    <s v="Fertilizers, mineral or chemical containing the three fertilizing elements nitrogen, phosphorus and potassium"/>
    <s v="NPK"/>
    <s v="NPKs"/>
    <x v="6"/>
    <x v="2"/>
    <b v="1"/>
    <s v="C00"/>
    <s v="TOTAL CPC"/>
    <n v="0"/>
    <n v="0"/>
    <s v="TOTAL MOT"/>
    <n v="8"/>
    <s v="kg"/>
    <n v="596"/>
    <b v="0"/>
    <n v="-1"/>
    <s v="N/A"/>
    <m/>
    <b v="0"/>
    <n v="596"/>
    <b v="0"/>
    <m/>
    <b v="0"/>
    <n v="1349"/>
    <m/>
    <n v="1349"/>
    <n v="0"/>
    <b v="1"/>
    <b v="0"/>
  </r>
  <r>
    <s v="C"/>
    <s v="A"/>
    <n v="20130101"/>
    <n v="2013"/>
    <n v="52"/>
    <x v="9"/>
    <n v="562"/>
    <s v="NER"/>
    <x v="0"/>
    <s v="M"/>
    <s v="Import"/>
    <n v="204"/>
    <s v="BEN"/>
    <x v="2"/>
    <n v="0"/>
    <s v="W00"/>
    <s v="World"/>
    <s v="H3"/>
    <s v="HS"/>
    <b v="1"/>
    <n v="310520"/>
    <s v="Fertilizers, mineral or chemical containing the three fertilizing elements nitrogen, phosphorus and potassium"/>
    <s v="NPK"/>
    <s v="NPKs"/>
    <x v="6"/>
    <x v="2"/>
    <b v="1"/>
    <s v="C00"/>
    <s v="TOTAL CPC"/>
    <n v="0"/>
    <n v="0"/>
    <s v="TOTAL MOT"/>
    <n v="8"/>
    <s v="kg"/>
    <n v="50"/>
    <b v="0"/>
    <n v="-1"/>
    <s v="N/A"/>
    <m/>
    <b v="0"/>
    <n v="50"/>
    <b v="0"/>
    <m/>
    <b v="0"/>
    <n v="375"/>
    <m/>
    <n v="375"/>
    <n v="0"/>
    <b v="1"/>
    <b v="0"/>
  </r>
  <r>
    <s v="C"/>
    <s v="A"/>
    <n v="20130101"/>
    <n v="2013"/>
    <n v="52"/>
    <x v="9"/>
    <n v="562"/>
    <s v="NER"/>
    <x v="0"/>
    <s v="M"/>
    <s v="Import"/>
    <n v="384"/>
    <s v="CIV"/>
    <x v="6"/>
    <n v="0"/>
    <s v="W00"/>
    <s v="World"/>
    <s v="H3"/>
    <s v="HS"/>
    <b v="1"/>
    <n v="310520"/>
    <s v="Fertilizers, mineral or chemical containing the three fertilizing elements nitrogen, phosphorus and potassium"/>
    <s v="NPK"/>
    <s v="NPKs"/>
    <x v="6"/>
    <x v="2"/>
    <b v="1"/>
    <s v="C00"/>
    <s v="TOTAL CPC"/>
    <n v="0"/>
    <n v="0"/>
    <s v="TOTAL MOT"/>
    <n v="8"/>
    <s v="kg"/>
    <n v="546"/>
    <b v="0"/>
    <n v="-1"/>
    <s v="N/A"/>
    <m/>
    <b v="0"/>
    <n v="546"/>
    <b v="0"/>
    <m/>
    <b v="0"/>
    <n v="974"/>
    <m/>
    <n v="974"/>
    <n v="0"/>
    <b v="1"/>
    <b v="0"/>
  </r>
  <r>
    <s v="C"/>
    <s v="A"/>
    <n v="20130101"/>
    <n v="2013"/>
    <n v="52"/>
    <x v="9"/>
    <n v="562"/>
    <s v="NER"/>
    <x v="0"/>
    <s v="M"/>
    <s v="Import"/>
    <n v="0"/>
    <s v="W00"/>
    <x v="0"/>
    <n v="0"/>
    <s v="W00"/>
    <s v="World"/>
    <s v="H3"/>
    <s v="HS"/>
    <b v="1"/>
    <n v="310530"/>
    <s v="Fertilizers, mineral or chemical diammonium hydrogenorthophosphate (diammonium phosphate)"/>
    <s v="DAP"/>
    <s v="P-fertilizers"/>
    <x v="8"/>
    <x v="2"/>
    <b v="1"/>
    <s v="C00"/>
    <s v="TOTAL CPC"/>
    <n v="0"/>
    <n v="0"/>
    <s v="TOTAL MOT"/>
    <n v="8"/>
    <s v="kg"/>
    <n v="5039042"/>
    <b v="0"/>
    <n v="-1"/>
    <s v="N/A"/>
    <m/>
    <b v="0"/>
    <n v="5039042"/>
    <b v="0"/>
    <m/>
    <b v="0"/>
    <n v="5971160"/>
    <m/>
    <n v="5971160"/>
    <n v="0"/>
    <b v="1"/>
    <b v="0"/>
  </r>
  <r>
    <s v="C"/>
    <s v="A"/>
    <n v="20130101"/>
    <n v="2013"/>
    <n v="52"/>
    <x v="9"/>
    <n v="562"/>
    <s v="NER"/>
    <x v="0"/>
    <s v="M"/>
    <s v="Import"/>
    <n v="56"/>
    <s v="BEL"/>
    <x v="18"/>
    <n v="0"/>
    <s v="W00"/>
    <s v="World"/>
    <s v="H3"/>
    <s v="HS"/>
    <b v="1"/>
    <n v="310530"/>
    <s v="Fertilizers, mineral or chemical diammonium hydrogenorthophosphate (diammonium phosphate)"/>
    <s v="DAP"/>
    <s v="P-fertilizers"/>
    <x v="8"/>
    <x v="2"/>
    <b v="1"/>
    <s v="C00"/>
    <s v="TOTAL CPC"/>
    <n v="0"/>
    <n v="0"/>
    <s v="TOTAL MOT"/>
    <n v="8"/>
    <s v="kg"/>
    <n v="42"/>
    <b v="0"/>
    <n v="-1"/>
    <s v="N/A"/>
    <m/>
    <b v="0"/>
    <n v="42"/>
    <b v="0"/>
    <m/>
    <b v="0"/>
    <n v="614"/>
    <m/>
    <n v="614"/>
    <n v="0"/>
    <b v="1"/>
    <b v="0"/>
  </r>
  <r>
    <s v="C"/>
    <s v="A"/>
    <n v="20130101"/>
    <n v="2013"/>
    <n v="52"/>
    <x v="9"/>
    <n v="562"/>
    <s v="NER"/>
    <x v="0"/>
    <s v="M"/>
    <s v="Import"/>
    <n v="251"/>
    <s v="FRA"/>
    <x v="3"/>
    <n v="0"/>
    <s v="W00"/>
    <s v="World"/>
    <s v="H3"/>
    <s v="HS"/>
    <b v="1"/>
    <n v="310530"/>
    <s v="Fertilizers, mineral or chemical diammonium hydrogenorthophosphate (diammonium phosphate)"/>
    <s v="DAP"/>
    <s v="P-fertilizers"/>
    <x v="8"/>
    <x v="2"/>
    <b v="1"/>
    <s v="C00"/>
    <s v="TOTAL CPC"/>
    <n v="0"/>
    <n v="0"/>
    <s v="TOTAL MOT"/>
    <n v="8"/>
    <s v="kg"/>
    <n v="5039000"/>
    <b v="0"/>
    <n v="-1"/>
    <s v="N/A"/>
    <m/>
    <b v="0"/>
    <n v="5039000"/>
    <b v="0"/>
    <m/>
    <b v="0"/>
    <n v="5970546"/>
    <m/>
    <n v="5970546"/>
    <n v="0"/>
    <b v="1"/>
    <b v="0"/>
  </r>
  <r>
    <s v="C"/>
    <s v="A"/>
    <n v="20130101"/>
    <n v="2013"/>
    <n v="52"/>
    <x v="9"/>
    <n v="562"/>
    <s v="NER"/>
    <x v="0"/>
    <s v="M"/>
    <s v="Import"/>
    <n v="0"/>
    <s v="W00"/>
    <x v="0"/>
    <n v="0"/>
    <s v="W00"/>
    <s v="World"/>
    <s v="H3"/>
    <s v="HS"/>
    <b v="1"/>
    <n v="310559"/>
    <s v="Fertilizers, mineral or chemical containing the two fertilizing elements nitrogen and phosphorus, other than nitrates and phosphates"/>
    <s v="NP"/>
    <s v="NPKs"/>
    <x v="6"/>
    <x v="2"/>
    <b v="1"/>
    <s v="C00"/>
    <s v="TOTAL CPC"/>
    <n v="0"/>
    <n v="0"/>
    <s v="TOTAL MOT"/>
    <n v="8"/>
    <s v="kg"/>
    <n v="1000"/>
    <b v="0"/>
    <n v="-1"/>
    <s v="N/A"/>
    <m/>
    <b v="0"/>
    <n v="1000"/>
    <b v="0"/>
    <m/>
    <b v="0"/>
    <n v="2331"/>
    <m/>
    <n v="2331"/>
    <n v="0"/>
    <b v="1"/>
    <b v="0"/>
  </r>
  <r>
    <s v="C"/>
    <s v="A"/>
    <n v="20130101"/>
    <n v="2013"/>
    <n v="52"/>
    <x v="9"/>
    <n v="562"/>
    <s v="NER"/>
    <x v="0"/>
    <s v="M"/>
    <s v="Import"/>
    <n v="566"/>
    <s v="NGA"/>
    <x v="8"/>
    <n v="0"/>
    <s v="W00"/>
    <s v="World"/>
    <s v="H3"/>
    <s v="HS"/>
    <b v="1"/>
    <n v="310559"/>
    <s v="Fertilizers, mineral or chemical containing the two fertilizing elements nitrogen and phosphorus, other than nitrates and phosphates"/>
    <s v="NP"/>
    <s v="NPKs"/>
    <x v="6"/>
    <x v="2"/>
    <b v="1"/>
    <s v="C00"/>
    <s v="TOTAL CPC"/>
    <n v="0"/>
    <n v="0"/>
    <s v="TOTAL MOT"/>
    <n v="8"/>
    <s v="kg"/>
    <n v="1000"/>
    <b v="0"/>
    <n v="-1"/>
    <s v="N/A"/>
    <m/>
    <b v="0"/>
    <n v="1000"/>
    <b v="0"/>
    <m/>
    <b v="0"/>
    <n v="2331"/>
    <m/>
    <n v="2331"/>
    <n v="0"/>
    <b v="1"/>
    <b v="0"/>
  </r>
  <r>
    <s v="C"/>
    <s v="A"/>
    <n v="20130101"/>
    <n v="2013"/>
    <n v="52"/>
    <x v="9"/>
    <n v="562"/>
    <s v="NER"/>
    <x v="0"/>
    <s v="M"/>
    <s v="Import"/>
    <n v="0"/>
    <s v="W00"/>
    <x v="0"/>
    <n v="0"/>
    <s v="W00"/>
    <s v="World"/>
    <s v="H3"/>
    <s v="HS"/>
    <b v="1"/>
    <n v="310560"/>
    <s v="Fertilizers, mineral or chemical containing the two fertilizing elements phosphorus and potassium"/>
    <s v="PK"/>
    <s v="NPKs"/>
    <x v="6"/>
    <x v="2"/>
    <b v="1"/>
    <s v="C00"/>
    <s v="TOTAL CPC"/>
    <n v="0"/>
    <n v="0"/>
    <s v="TOTAL MOT"/>
    <n v="8"/>
    <s v="kg"/>
    <n v="92"/>
    <b v="0"/>
    <n v="-1"/>
    <s v="N/A"/>
    <m/>
    <b v="0"/>
    <n v="92"/>
    <b v="0"/>
    <m/>
    <b v="0"/>
    <n v="887"/>
    <m/>
    <n v="887"/>
    <n v="0"/>
    <b v="1"/>
    <b v="0"/>
  </r>
  <r>
    <s v="C"/>
    <s v="A"/>
    <n v="20130101"/>
    <n v="2013"/>
    <n v="52"/>
    <x v="9"/>
    <n v="562"/>
    <s v="NER"/>
    <x v="0"/>
    <s v="M"/>
    <s v="Import"/>
    <n v="484"/>
    <s v="MEX"/>
    <x v="76"/>
    <n v="0"/>
    <s v="W00"/>
    <s v="World"/>
    <s v="H3"/>
    <s v="HS"/>
    <b v="1"/>
    <n v="310560"/>
    <s v="Fertilizers, mineral or chemical containing the two fertilizing elements phosphorus and potassium"/>
    <s v="PK"/>
    <s v="NPKs"/>
    <x v="6"/>
    <x v="2"/>
    <b v="1"/>
    <s v="C00"/>
    <s v="TOTAL CPC"/>
    <n v="0"/>
    <n v="0"/>
    <s v="TOTAL MOT"/>
    <n v="8"/>
    <s v="kg"/>
    <n v="92"/>
    <b v="0"/>
    <n v="-1"/>
    <s v="N/A"/>
    <m/>
    <b v="0"/>
    <n v="92"/>
    <b v="0"/>
    <m/>
    <b v="0"/>
    <n v="887"/>
    <m/>
    <n v="887"/>
    <n v="0"/>
    <b v="1"/>
    <b v="0"/>
  </r>
  <r>
    <s v="C"/>
    <s v="A"/>
    <n v="20130101"/>
    <n v="2013"/>
    <n v="52"/>
    <x v="9"/>
    <n v="562"/>
    <s v="NER"/>
    <x v="0"/>
    <s v="M"/>
    <s v="Import"/>
    <n v="0"/>
    <s v="W00"/>
    <x v="0"/>
    <n v="0"/>
    <s v="W00"/>
    <s v="World"/>
    <s v="H3"/>
    <s v="HS"/>
    <b v="1"/>
    <n v="310590"/>
    <s v="Fertilizers, mineral or chemical n.e.c. in heading no. 3105"/>
    <s v="Other NPK"/>
    <s v="NPKs"/>
    <x v="6"/>
    <x v="2"/>
    <b v="1"/>
    <s v="C00"/>
    <s v="TOTAL CPC"/>
    <n v="0"/>
    <n v="0"/>
    <s v="TOTAL MOT"/>
    <n v="8"/>
    <s v="kg"/>
    <n v="1247390"/>
    <b v="0"/>
    <n v="-1"/>
    <s v="N/A"/>
    <m/>
    <b v="0"/>
    <n v="1247390"/>
    <b v="0"/>
    <m/>
    <b v="0"/>
    <n v="1105746"/>
    <m/>
    <n v="1105746"/>
    <n v="0"/>
    <b v="1"/>
    <b v="0"/>
  </r>
  <r>
    <s v="C"/>
    <s v="A"/>
    <n v="20130101"/>
    <n v="2013"/>
    <n v="52"/>
    <x v="9"/>
    <n v="562"/>
    <s v="NER"/>
    <x v="0"/>
    <s v="M"/>
    <s v="Import"/>
    <n v="251"/>
    <s v="FRA"/>
    <x v="3"/>
    <n v="0"/>
    <s v="W00"/>
    <s v="World"/>
    <s v="H3"/>
    <s v="HS"/>
    <b v="1"/>
    <n v="310590"/>
    <s v="Fertilizers, mineral or chemical n.e.c. in heading no. 3105"/>
    <s v="Other NPK"/>
    <s v="NPKs"/>
    <x v="6"/>
    <x v="2"/>
    <b v="1"/>
    <s v="C00"/>
    <s v="TOTAL CPC"/>
    <n v="0"/>
    <n v="0"/>
    <s v="TOTAL MOT"/>
    <n v="8"/>
    <s v="kg"/>
    <n v="412000"/>
    <b v="0"/>
    <n v="-1"/>
    <s v="N/A"/>
    <m/>
    <b v="0"/>
    <n v="412000"/>
    <b v="0"/>
    <m/>
    <b v="0"/>
    <n v="247159"/>
    <m/>
    <n v="247159"/>
    <n v="0"/>
    <b v="1"/>
    <b v="0"/>
  </r>
  <r>
    <s v="C"/>
    <s v="A"/>
    <n v="20130101"/>
    <n v="2013"/>
    <n v="52"/>
    <x v="9"/>
    <n v="562"/>
    <s v="NER"/>
    <x v="0"/>
    <s v="M"/>
    <s v="Import"/>
    <n v="484"/>
    <s v="MEX"/>
    <x v="76"/>
    <n v="0"/>
    <s v="W00"/>
    <s v="World"/>
    <s v="H3"/>
    <s v="HS"/>
    <b v="1"/>
    <n v="310590"/>
    <s v="Fertilizers, mineral or chemical n.e.c. in heading no. 3105"/>
    <s v="Other NPK"/>
    <s v="NPKs"/>
    <x v="6"/>
    <x v="2"/>
    <b v="1"/>
    <s v="C00"/>
    <s v="TOTAL CPC"/>
    <n v="0"/>
    <n v="0"/>
    <s v="TOTAL MOT"/>
    <n v="8"/>
    <s v="kg"/>
    <n v="190"/>
    <b v="0"/>
    <n v="-1"/>
    <s v="N/A"/>
    <m/>
    <b v="0"/>
    <n v="190"/>
    <b v="0"/>
    <m/>
    <b v="0"/>
    <n v="1833"/>
    <m/>
    <n v="1833"/>
    <n v="0"/>
    <b v="1"/>
    <b v="0"/>
  </r>
  <r>
    <s v="C"/>
    <s v="A"/>
    <n v="20130101"/>
    <n v="2013"/>
    <n v="52"/>
    <x v="9"/>
    <n v="562"/>
    <s v="NER"/>
    <x v="0"/>
    <s v="M"/>
    <s v="Import"/>
    <n v="566"/>
    <s v="NGA"/>
    <x v="8"/>
    <n v="0"/>
    <s v="W00"/>
    <s v="World"/>
    <s v="H3"/>
    <s v="HS"/>
    <b v="1"/>
    <n v="310590"/>
    <s v="Fertilizers, mineral or chemical n.e.c. in heading no. 3105"/>
    <s v="Other NPK"/>
    <s v="NPKs"/>
    <x v="6"/>
    <x v="2"/>
    <b v="1"/>
    <s v="C00"/>
    <s v="TOTAL CPC"/>
    <n v="0"/>
    <n v="0"/>
    <s v="TOTAL MOT"/>
    <n v="8"/>
    <s v="kg"/>
    <n v="200"/>
    <b v="0"/>
    <n v="-1"/>
    <s v="N/A"/>
    <m/>
    <b v="0"/>
    <n v="200"/>
    <b v="0"/>
    <m/>
    <b v="0"/>
    <n v="203"/>
    <m/>
    <n v="203"/>
    <n v="0"/>
    <b v="1"/>
    <b v="0"/>
  </r>
  <r>
    <s v="C"/>
    <s v="A"/>
    <n v="20130101"/>
    <n v="2013"/>
    <n v="52"/>
    <x v="9"/>
    <n v="562"/>
    <s v="NER"/>
    <x v="0"/>
    <s v="M"/>
    <s v="Import"/>
    <n v="710"/>
    <s v="ZAF"/>
    <x v="30"/>
    <n v="0"/>
    <s v="W00"/>
    <s v="World"/>
    <s v="H3"/>
    <s v="HS"/>
    <b v="1"/>
    <n v="310590"/>
    <s v="Fertilizers, mineral or chemical n.e.c. in heading no. 3105"/>
    <s v="Other NPK"/>
    <s v="NPKs"/>
    <x v="6"/>
    <x v="2"/>
    <b v="1"/>
    <s v="C00"/>
    <s v="TOTAL CPC"/>
    <n v="0"/>
    <n v="0"/>
    <s v="TOTAL MOT"/>
    <n v="8"/>
    <s v="kg"/>
    <n v="835000"/>
    <b v="0"/>
    <n v="-1"/>
    <s v="N/A"/>
    <m/>
    <b v="0"/>
    <n v="835000"/>
    <b v="0"/>
    <m/>
    <b v="0"/>
    <n v="856551"/>
    <m/>
    <n v="856551"/>
    <n v="0"/>
    <b v="1"/>
    <b v="0"/>
  </r>
  <r>
    <s v="C"/>
    <s v="A"/>
    <n v="20120101"/>
    <n v="2012"/>
    <n v="52"/>
    <x v="10"/>
    <n v="562"/>
    <s v="NER"/>
    <x v="0"/>
    <s v="M"/>
    <s v="Import"/>
    <n v="0"/>
    <s v="W00"/>
    <x v="0"/>
    <n v="0"/>
    <s v="W00"/>
    <s v="World"/>
    <s v="H3"/>
    <s v="HS"/>
    <b v="1"/>
    <n v="31"/>
    <s v="Fertilizers"/>
    <s v="Fertilizers"/>
    <s v="Others"/>
    <x v="0"/>
    <x v="0"/>
    <b v="0"/>
    <s v="C00"/>
    <s v="TOTAL CPC"/>
    <n v="0"/>
    <n v="0"/>
    <s v="TOTAL MOT"/>
    <n v="-1"/>
    <s v="N/A"/>
    <m/>
    <b v="0"/>
    <n v="-1"/>
    <s v="N/A"/>
    <m/>
    <b v="0"/>
    <m/>
    <b v="0"/>
    <m/>
    <b v="0"/>
    <n v="40763289"/>
    <m/>
    <n v="40763289"/>
    <n v="0"/>
    <b v="1"/>
    <b v="0"/>
  </r>
  <r>
    <s v="C"/>
    <s v="A"/>
    <n v="20120101"/>
    <n v="2012"/>
    <n v="52"/>
    <x v="10"/>
    <n v="562"/>
    <s v="NER"/>
    <x v="0"/>
    <s v="M"/>
    <s v="Import"/>
    <n v="56"/>
    <s v="BEL"/>
    <x v="18"/>
    <n v="0"/>
    <s v="W00"/>
    <s v="World"/>
    <s v="H3"/>
    <s v="HS"/>
    <b v="1"/>
    <n v="31"/>
    <s v="Fertilizers"/>
    <s v="Fertilizers"/>
    <s v="Others"/>
    <x v="0"/>
    <x v="0"/>
    <b v="0"/>
    <s v="C00"/>
    <s v="TOTAL CPC"/>
    <n v="0"/>
    <n v="0"/>
    <s v="TOTAL MOT"/>
    <n v="-1"/>
    <s v="N/A"/>
    <m/>
    <b v="0"/>
    <n v="-1"/>
    <s v="N/A"/>
    <m/>
    <b v="0"/>
    <m/>
    <b v="0"/>
    <m/>
    <b v="0"/>
    <n v="289051"/>
    <m/>
    <n v="289051"/>
    <n v="0"/>
    <b v="1"/>
    <b v="0"/>
  </r>
  <r>
    <s v="C"/>
    <s v="A"/>
    <n v="20120101"/>
    <n v="2012"/>
    <n v="52"/>
    <x v="10"/>
    <n v="562"/>
    <s v="NER"/>
    <x v="0"/>
    <s v="M"/>
    <s v="Import"/>
    <n v="156"/>
    <s v="CHN"/>
    <x v="1"/>
    <n v="0"/>
    <s v="W00"/>
    <s v="World"/>
    <s v="H3"/>
    <s v="HS"/>
    <b v="1"/>
    <n v="31"/>
    <s v="Fertilizers"/>
    <s v="Fertilizers"/>
    <s v="Others"/>
    <x v="0"/>
    <x v="0"/>
    <b v="0"/>
    <s v="C00"/>
    <s v="TOTAL CPC"/>
    <n v="0"/>
    <n v="0"/>
    <s v="TOTAL MOT"/>
    <n v="-1"/>
    <s v="N/A"/>
    <m/>
    <b v="0"/>
    <n v="-1"/>
    <s v="N/A"/>
    <m/>
    <b v="0"/>
    <m/>
    <b v="0"/>
    <m/>
    <b v="0"/>
    <n v="2271270"/>
    <m/>
    <n v="2271270"/>
    <n v="0"/>
    <b v="1"/>
    <b v="0"/>
  </r>
  <r>
    <s v="C"/>
    <s v="A"/>
    <n v="20120101"/>
    <n v="2012"/>
    <n v="52"/>
    <x v="10"/>
    <n v="562"/>
    <s v="NER"/>
    <x v="0"/>
    <s v="M"/>
    <s v="Import"/>
    <n v="204"/>
    <s v="BEN"/>
    <x v="2"/>
    <n v="0"/>
    <s v="W00"/>
    <s v="World"/>
    <s v="H3"/>
    <s v="HS"/>
    <b v="1"/>
    <n v="31"/>
    <s v="Fertilizers"/>
    <s v="Fertilizers"/>
    <s v="Others"/>
    <x v="0"/>
    <x v="0"/>
    <b v="0"/>
    <s v="C00"/>
    <s v="TOTAL CPC"/>
    <n v="0"/>
    <n v="0"/>
    <s v="TOTAL MOT"/>
    <n v="-1"/>
    <s v="N/A"/>
    <m/>
    <b v="0"/>
    <n v="-1"/>
    <s v="N/A"/>
    <m/>
    <b v="0"/>
    <m/>
    <b v="0"/>
    <m/>
    <b v="0"/>
    <n v="58770"/>
    <m/>
    <n v="58770"/>
    <n v="0"/>
    <b v="1"/>
    <b v="0"/>
  </r>
  <r>
    <s v="C"/>
    <s v="A"/>
    <n v="20120101"/>
    <n v="2012"/>
    <n v="52"/>
    <x v="10"/>
    <n v="562"/>
    <s v="NER"/>
    <x v="0"/>
    <s v="M"/>
    <s v="Import"/>
    <n v="251"/>
    <s v="FRA"/>
    <x v="3"/>
    <n v="0"/>
    <s v="W00"/>
    <s v="World"/>
    <s v="H3"/>
    <s v="HS"/>
    <b v="1"/>
    <n v="31"/>
    <s v="Fertilizers"/>
    <s v="Fertilizers"/>
    <s v="Others"/>
    <x v="0"/>
    <x v="0"/>
    <b v="0"/>
    <s v="C00"/>
    <s v="TOTAL CPC"/>
    <n v="0"/>
    <n v="0"/>
    <s v="TOTAL MOT"/>
    <n v="-1"/>
    <s v="N/A"/>
    <m/>
    <b v="0"/>
    <n v="-1"/>
    <s v="N/A"/>
    <m/>
    <b v="0"/>
    <m/>
    <b v="0"/>
    <m/>
    <b v="0"/>
    <n v="5306377"/>
    <m/>
    <n v="5306377"/>
    <n v="0"/>
    <b v="1"/>
    <b v="0"/>
  </r>
  <r>
    <s v="C"/>
    <s v="A"/>
    <n v="20120101"/>
    <n v="2012"/>
    <n v="52"/>
    <x v="10"/>
    <n v="562"/>
    <s v="NER"/>
    <x v="0"/>
    <s v="M"/>
    <s v="Import"/>
    <n v="266"/>
    <s v="GAB"/>
    <x v="40"/>
    <n v="0"/>
    <s v="W00"/>
    <s v="World"/>
    <s v="H3"/>
    <s v="HS"/>
    <b v="1"/>
    <n v="31"/>
    <s v="Fertilizers"/>
    <s v="Fertilizers"/>
    <s v="Others"/>
    <x v="0"/>
    <x v="0"/>
    <b v="0"/>
    <s v="C00"/>
    <s v="TOTAL CPC"/>
    <n v="0"/>
    <n v="0"/>
    <s v="TOTAL MOT"/>
    <n v="-1"/>
    <s v="N/A"/>
    <m/>
    <b v="0"/>
    <n v="-1"/>
    <s v="N/A"/>
    <m/>
    <b v="0"/>
    <m/>
    <b v="0"/>
    <m/>
    <b v="0"/>
    <n v="735"/>
    <m/>
    <n v="735"/>
    <n v="0"/>
    <b v="1"/>
    <b v="0"/>
  </r>
  <r>
    <s v="C"/>
    <s v="A"/>
    <n v="20120101"/>
    <n v="2012"/>
    <n v="52"/>
    <x v="10"/>
    <n v="562"/>
    <s v="NER"/>
    <x v="0"/>
    <s v="M"/>
    <s v="Import"/>
    <n v="288"/>
    <s v="GHA"/>
    <x v="5"/>
    <n v="0"/>
    <s v="W00"/>
    <s v="World"/>
    <s v="H3"/>
    <s v="HS"/>
    <b v="1"/>
    <n v="31"/>
    <s v="Fertilizers"/>
    <s v="Fertilizers"/>
    <s v="Others"/>
    <x v="0"/>
    <x v="0"/>
    <b v="0"/>
    <s v="C00"/>
    <s v="TOTAL CPC"/>
    <n v="0"/>
    <n v="0"/>
    <s v="TOTAL MOT"/>
    <n v="-1"/>
    <s v="N/A"/>
    <m/>
    <b v="0"/>
    <n v="-1"/>
    <s v="N/A"/>
    <m/>
    <b v="0"/>
    <m/>
    <b v="0"/>
    <m/>
    <b v="0"/>
    <n v="892103"/>
    <m/>
    <n v="892103"/>
    <n v="0"/>
    <b v="1"/>
    <b v="0"/>
  </r>
  <r>
    <s v="C"/>
    <s v="A"/>
    <n v="20120101"/>
    <n v="2012"/>
    <n v="52"/>
    <x v="10"/>
    <n v="562"/>
    <s v="NER"/>
    <x v="0"/>
    <s v="M"/>
    <s v="Import"/>
    <n v="364"/>
    <s v="IRN"/>
    <x v="73"/>
    <n v="0"/>
    <s v="W00"/>
    <s v="World"/>
    <s v="H3"/>
    <s v="HS"/>
    <b v="1"/>
    <n v="31"/>
    <s v="Fertilizers"/>
    <s v="Fertilizers"/>
    <s v="Others"/>
    <x v="0"/>
    <x v="0"/>
    <b v="0"/>
    <s v="C00"/>
    <s v="TOTAL CPC"/>
    <n v="0"/>
    <n v="0"/>
    <s v="TOTAL MOT"/>
    <n v="-1"/>
    <s v="N/A"/>
    <m/>
    <b v="0"/>
    <n v="-1"/>
    <s v="N/A"/>
    <m/>
    <b v="0"/>
    <m/>
    <b v="0"/>
    <m/>
    <b v="0"/>
    <n v="330642"/>
    <m/>
    <n v="330642"/>
    <n v="0"/>
    <b v="1"/>
    <b v="0"/>
  </r>
  <r>
    <s v="C"/>
    <s v="A"/>
    <n v="20120101"/>
    <n v="2012"/>
    <n v="52"/>
    <x v="10"/>
    <n v="562"/>
    <s v="NER"/>
    <x v="0"/>
    <s v="M"/>
    <s v="Import"/>
    <n v="392"/>
    <s v="JPN"/>
    <x v="74"/>
    <n v="0"/>
    <s v="W00"/>
    <s v="World"/>
    <s v="H3"/>
    <s v="HS"/>
    <b v="1"/>
    <n v="31"/>
    <s v="Fertilizers"/>
    <s v="Fertilizers"/>
    <s v="Others"/>
    <x v="0"/>
    <x v="0"/>
    <b v="0"/>
    <s v="C00"/>
    <s v="TOTAL CPC"/>
    <n v="0"/>
    <n v="0"/>
    <s v="TOTAL MOT"/>
    <n v="-1"/>
    <s v="N/A"/>
    <m/>
    <b v="0"/>
    <n v="-1"/>
    <s v="N/A"/>
    <m/>
    <b v="0"/>
    <m/>
    <b v="0"/>
    <m/>
    <b v="0"/>
    <n v="302"/>
    <m/>
    <n v="302"/>
    <n v="0"/>
    <b v="1"/>
    <b v="0"/>
  </r>
  <r>
    <s v="C"/>
    <s v="A"/>
    <n v="20120101"/>
    <n v="2012"/>
    <n v="52"/>
    <x v="10"/>
    <n v="562"/>
    <s v="NER"/>
    <x v="0"/>
    <s v="M"/>
    <s v="Import"/>
    <n v="400"/>
    <s v="JOR"/>
    <x v="21"/>
    <n v="0"/>
    <s v="W00"/>
    <s v="World"/>
    <s v="H3"/>
    <s v="HS"/>
    <b v="1"/>
    <n v="31"/>
    <s v="Fertilizers"/>
    <s v="Fertilizers"/>
    <s v="Others"/>
    <x v="0"/>
    <x v="0"/>
    <b v="0"/>
    <s v="C00"/>
    <s v="TOTAL CPC"/>
    <n v="0"/>
    <n v="0"/>
    <s v="TOTAL MOT"/>
    <n v="-1"/>
    <s v="N/A"/>
    <m/>
    <b v="0"/>
    <n v="-1"/>
    <s v="N/A"/>
    <m/>
    <b v="0"/>
    <m/>
    <b v="0"/>
    <m/>
    <b v="0"/>
    <n v="919552"/>
    <m/>
    <n v="919552"/>
    <n v="0"/>
    <b v="1"/>
    <b v="0"/>
  </r>
  <r>
    <s v="C"/>
    <s v="A"/>
    <n v="20120101"/>
    <n v="2012"/>
    <n v="52"/>
    <x v="10"/>
    <n v="562"/>
    <s v="NER"/>
    <x v="0"/>
    <s v="M"/>
    <s v="Import"/>
    <n v="466"/>
    <s v="MLI"/>
    <x v="62"/>
    <n v="0"/>
    <s v="W00"/>
    <s v="World"/>
    <s v="H3"/>
    <s v="HS"/>
    <b v="1"/>
    <n v="31"/>
    <s v="Fertilizers"/>
    <s v="Fertilizers"/>
    <s v="Others"/>
    <x v="0"/>
    <x v="0"/>
    <b v="0"/>
    <s v="C00"/>
    <s v="TOTAL CPC"/>
    <n v="0"/>
    <n v="0"/>
    <s v="TOTAL MOT"/>
    <n v="-1"/>
    <s v="N/A"/>
    <m/>
    <b v="0"/>
    <n v="-1"/>
    <s v="N/A"/>
    <m/>
    <b v="0"/>
    <m/>
    <b v="0"/>
    <m/>
    <b v="0"/>
    <n v="408"/>
    <m/>
    <n v="408"/>
    <n v="0"/>
    <b v="1"/>
    <b v="0"/>
  </r>
  <r>
    <s v="C"/>
    <s v="A"/>
    <n v="20120101"/>
    <n v="2012"/>
    <n v="52"/>
    <x v="10"/>
    <n v="562"/>
    <s v="NER"/>
    <x v="0"/>
    <s v="M"/>
    <s v="Import"/>
    <n v="528"/>
    <s v="NLD"/>
    <x v="7"/>
    <n v="0"/>
    <s v="W00"/>
    <s v="World"/>
    <s v="H3"/>
    <s v="HS"/>
    <b v="1"/>
    <n v="31"/>
    <s v="Fertilizers"/>
    <s v="Fertilizers"/>
    <s v="Others"/>
    <x v="0"/>
    <x v="0"/>
    <b v="0"/>
    <s v="C00"/>
    <s v="TOTAL CPC"/>
    <n v="0"/>
    <n v="0"/>
    <s v="TOTAL MOT"/>
    <n v="-1"/>
    <s v="N/A"/>
    <m/>
    <b v="0"/>
    <n v="-1"/>
    <s v="N/A"/>
    <m/>
    <b v="0"/>
    <m/>
    <b v="0"/>
    <m/>
    <b v="0"/>
    <n v="470384"/>
    <m/>
    <n v="470384"/>
    <n v="0"/>
    <b v="1"/>
    <b v="0"/>
  </r>
  <r>
    <s v="C"/>
    <s v="A"/>
    <n v="20120101"/>
    <n v="2012"/>
    <n v="52"/>
    <x v="10"/>
    <n v="562"/>
    <s v="NER"/>
    <x v="0"/>
    <s v="M"/>
    <s v="Import"/>
    <n v="566"/>
    <s v="NGA"/>
    <x v="8"/>
    <n v="0"/>
    <s v="W00"/>
    <s v="World"/>
    <s v="H3"/>
    <s v="HS"/>
    <b v="1"/>
    <n v="31"/>
    <s v="Fertilizers"/>
    <s v="Fertilizers"/>
    <s v="Others"/>
    <x v="0"/>
    <x v="0"/>
    <b v="0"/>
    <s v="C00"/>
    <s v="TOTAL CPC"/>
    <n v="0"/>
    <n v="0"/>
    <s v="TOTAL MOT"/>
    <n v="-1"/>
    <s v="N/A"/>
    <m/>
    <b v="0"/>
    <n v="-1"/>
    <s v="N/A"/>
    <m/>
    <b v="0"/>
    <m/>
    <b v="0"/>
    <m/>
    <b v="0"/>
    <n v="18230214"/>
    <m/>
    <n v="18230214"/>
    <n v="0"/>
    <b v="1"/>
    <b v="0"/>
  </r>
  <r>
    <s v="C"/>
    <s v="A"/>
    <n v="20120101"/>
    <n v="2012"/>
    <n v="52"/>
    <x v="10"/>
    <n v="562"/>
    <s v="NER"/>
    <x v="0"/>
    <s v="M"/>
    <s v="Import"/>
    <n v="686"/>
    <s v="SEN"/>
    <x v="10"/>
    <n v="0"/>
    <s v="W00"/>
    <s v="World"/>
    <s v="H3"/>
    <s v="HS"/>
    <b v="1"/>
    <n v="31"/>
    <s v="Fertilizers"/>
    <s v="Fertilizers"/>
    <s v="Others"/>
    <x v="0"/>
    <x v="0"/>
    <b v="0"/>
    <s v="C00"/>
    <s v="TOTAL CPC"/>
    <n v="0"/>
    <n v="0"/>
    <s v="TOTAL MOT"/>
    <n v="-1"/>
    <s v="N/A"/>
    <m/>
    <b v="0"/>
    <n v="-1"/>
    <s v="N/A"/>
    <m/>
    <b v="0"/>
    <m/>
    <b v="0"/>
    <m/>
    <b v="0"/>
    <n v="73291"/>
    <m/>
    <n v="73291"/>
    <n v="0"/>
    <b v="1"/>
    <b v="0"/>
  </r>
  <r>
    <s v="C"/>
    <s v="A"/>
    <n v="20120101"/>
    <n v="2012"/>
    <n v="52"/>
    <x v="10"/>
    <n v="562"/>
    <s v="NER"/>
    <x v="0"/>
    <s v="M"/>
    <s v="Import"/>
    <n v="768"/>
    <s v="TGO"/>
    <x v="14"/>
    <n v="0"/>
    <s v="W00"/>
    <s v="World"/>
    <s v="H3"/>
    <s v="HS"/>
    <b v="1"/>
    <n v="31"/>
    <s v="Fertilizers"/>
    <s v="Fertilizers"/>
    <s v="Others"/>
    <x v="0"/>
    <x v="0"/>
    <b v="0"/>
    <s v="C00"/>
    <s v="TOTAL CPC"/>
    <n v="0"/>
    <n v="0"/>
    <s v="TOTAL MOT"/>
    <n v="-1"/>
    <s v="N/A"/>
    <m/>
    <b v="0"/>
    <n v="-1"/>
    <s v="N/A"/>
    <m/>
    <b v="0"/>
    <m/>
    <b v="0"/>
    <m/>
    <b v="0"/>
    <n v="11325489"/>
    <m/>
    <n v="11325489"/>
    <n v="0"/>
    <b v="1"/>
    <b v="0"/>
  </r>
  <r>
    <s v="C"/>
    <s v="A"/>
    <n v="20120101"/>
    <n v="2012"/>
    <n v="52"/>
    <x v="10"/>
    <n v="562"/>
    <s v="NER"/>
    <x v="0"/>
    <s v="M"/>
    <s v="Import"/>
    <n v="842"/>
    <s v="USA"/>
    <x v="15"/>
    <n v="0"/>
    <s v="W00"/>
    <s v="World"/>
    <s v="H3"/>
    <s v="HS"/>
    <b v="1"/>
    <n v="31"/>
    <s v="Fertilizers"/>
    <s v="Fertilizers"/>
    <s v="Others"/>
    <x v="0"/>
    <x v="0"/>
    <b v="0"/>
    <s v="C00"/>
    <s v="TOTAL CPC"/>
    <n v="0"/>
    <n v="0"/>
    <s v="TOTAL MOT"/>
    <n v="-1"/>
    <s v="N/A"/>
    <m/>
    <b v="0"/>
    <n v="-1"/>
    <s v="N/A"/>
    <m/>
    <b v="0"/>
    <m/>
    <b v="0"/>
    <m/>
    <b v="0"/>
    <n v="9560"/>
    <m/>
    <n v="9560"/>
    <n v="0"/>
    <b v="1"/>
    <b v="0"/>
  </r>
  <r>
    <s v="C"/>
    <s v="A"/>
    <n v="20120101"/>
    <n v="2012"/>
    <n v="52"/>
    <x v="10"/>
    <n v="562"/>
    <s v="NER"/>
    <x v="0"/>
    <s v="M"/>
    <s v="Import"/>
    <n v="899"/>
    <s v="_X "/>
    <x v="77"/>
    <n v="0"/>
    <s v="W00"/>
    <s v="World"/>
    <s v="H3"/>
    <s v="HS"/>
    <b v="1"/>
    <n v="31"/>
    <s v="Fertilizers"/>
    <s v="Fertilizers"/>
    <s v="Others"/>
    <x v="0"/>
    <x v="0"/>
    <b v="0"/>
    <s v="C00"/>
    <s v="TOTAL CPC"/>
    <n v="0"/>
    <n v="0"/>
    <s v="TOTAL MOT"/>
    <n v="-1"/>
    <s v="N/A"/>
    <m/>
    <b v="0"/>
    <n v="-1"/>
    <s v="N/A"/>
    <m/>
    <b v="0"/>
    <m/>
    <b v="0"/>
    <m/>
    <b v="0"/>
    <n v="585141"/>
    <m/>
    <n v="585141"/>
    <n v="0"/>
    <b v="1"/>
    <b v="0"/>
  </r>
  <r>
    <s v="C"/>
    <s v="A"/>
    <n v="20120101"/>
    <n v="2012"/>
    <n v="52"/>
    <x v="10"/>
    <n v="562"/>
    <s v="NER"/>
    <x v="0"/>
    <s v="M"/>
    <s v="Import"/>
    <n v="0"/>
    <s v="W00"/>
    <x v="0"/>
    <n v="0"/>
    <s v="W00"/>
    <s v="World"/>
    <s v="H3"/>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8316"/>
    <b v="0"/>
    <n v="-1"/>
    <s v="N/A"/>
    <m/>
    <b v="0"/>
    <n v="8316"/>
    <b v="0"/>
    <m/>
    <b v="0"/>
    <n v="2025"/>
    <m/>
    <n v="2025"/>
    <n v="0"/>
    <b v="1"/>
    <b v="0"/>
  </r>
  <r>
    <s v="C"/>
    <s v="A"/>
    <n v="20120101"/>
    <n v="2012"/>
    <n v="52"/>
    <x v="10"/>
    <n v="562"/>
    <s v="NER"/>
    <x v="0"/>
    <s v="M"/>
    <s v="Import"/>
    <n v="392"/>
    <s v="JPN"/>
    <x v="74"/>
    <n v="0"/>
    <s v="W00"/>
    <s v="World"/>
    <s v="H3"/>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1"/>
    <b v="0"/>
    <n v="-1"/>
    <s v="N/A"/>
    <m/>
    <b v="0"/>
    <n v="1"/>
    <b v="0"/>
    <m/>
    <b v="0"/>
    <n v="302"/>
    <m/>
    <n v="302"/>
    <n v="0"/>
    <b v="1"/>
    <b v="0"/>
  </r>
  <r>
    <s v="C"/>
    <s v="A"/>
    <n v="20120101"/>
    <n v="2012"/>
    <n v="52"/>
    <x v="10"/>
    <n v="562"/>
    <s v="NER"/>
    <x v="0"/>
    <s v="M"/>
    <s v="Import"/>
    <n v="466"/>
    <s v="MLI"/>
    <x v="62"/>
    <n v="0"/>
    <s v="W00"/>
    <s v="World"/>
    <s v="H3"/>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1190"/>
    <b v="0"/>
    <n v="-1"/>
    <s v="N/A"/>
    <m/>
    <b v="0"/>
    <n v="1190"/>
    <b v="0"/>
    <m/>
    <b v="0"/>
    <n v="408"/>
    <m/>
    <n v="408"/>
    <n v="0"/>
    <b v="1"/>
    <b v="0"/>
  </r>
  <r>
    <s v="C"/>
    <s v="A"/>
    <n v="20120101"/>
    <n v="2012"/>
    <n v="52"/>
    <x v="10"/>
    <n v="562"/>
    <s v="NER"/>
    <x v="0"/>
    <s v="M"/>
    <s v="Import"/>
    <n v="768"/>
    <s v="TGO"/>
    <x v="14"/>
    <n v="0"/>
    <s v="W00"/>
    <s v="World"/>
    <s v="H3"/>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7125"/>
    <b v="0"/>
    <n v="-1"/>
    <s v="N/A"/>
    <m/>
    <b v="0"/>
    <n v="7125"/>
    <b v="0"/>
    <m/>
    <b v="0"/>
    <n v="1315"/>
    <m/>
    <n v="1315"/>
    <n v="0"/>
    <b v="1"/>
    <b v="0"/>
  </r>
  <r>
    <s v="C"/>
    <s v="A"/>
    <n v="20120101"/>
    <n v="2012"/>
    <n v="52"/>
    <x v="10"/>
    <n v="562"/>
    <s v="NER"/>
    <x v="0"/>
    <s v="M"/>
    <s v="Import"/>
    <n v="0"/>
    <s v="W00"/>
    <x v="0"/>
    <n v="0"/>
    <s v="W00"/>
    <s v="World"/>
    <s v="H3"/>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8316"/>
    <b v="0"/>
    <n v="-1"/>
    <s v="N/A"/>
    <m/>
    <b v="0"/>
    <n v="8316"/>
    <b v="0"/>
    <m/>
    <b v="0"/>
    <n v="2025"/>
    <m/>
    <n v="2025"/>
    <n v="0"/>
    <b v="1"/>
    <b v="0"/>
  </r>
  <r>
    <s v="C"/>
    <s v="A"/>
    <n v="20120101"/>
    <n v="2012"/>
    <n v="52"/>
    <x v="10"/>
    <n v="562"/>
    <s v="NER"/>
    <x v="0"/>
    <s v="M"/>
    <s v="Import"/>
    <n v="392"/>
    <s v="JPN"/>
    <x v="74"/>
    <n v="0"/>
    <s v="W00"/>
    <s v="World"/>
    <s v="H3"/>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1"/>
    <b v="0"/>
    <n v="-1"/>
    <s v="N/A"/>
    <m/>
    <b v="0"/>
    <n v="1"/>
    <b v="0"/>
    <m/>
    <b v="0"/>
    <n v="302"/>
    <m/>
    <n v="302"/>
    <n v="0"/>
    <b v="1"/>
    <b v="0"/>
  </r>
  <r>
    <s v="C"/>
    <s v="A"/>
    <n v="20120101"/>
    <n v="2012"/>
    <n v="52"/>
    <x v="10"/>
    <n v="562"/>
    <s v="NER"/>
    <x v="0"/>
    <s v="M"/>
    <s v="Import"/>
    <n v="466"/>
    <s v="MLI"/>
    <x v="62"/>
    <n v="0"/>
    <s v="W00"/>
    <s v="World"/>
    <s v="H3"/>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1190"/>
    <b v="0"/>
    <n v="-1"/>
    <s v="N/A"/>
    <m/>
    <b v="0"/>
    <n v="1190"/>
    <b v="0"/>
    <m/>
    <b v="0"/>
    <n v="408"/>
    <m/>
    <n v="408"/>
    <n v="0"/>
    <b v="1"/>
    <b v="0"/>
  </r>
  <r>
    <s v="C"/>
    <s v="A"/>
    <n v="20120101"/>
    <n v="2012"/>
    <n v="52"/>
    <x v="10"/>
    <n v="562"/>
    <s v="NER"/>
    <x v="0"/>
    <s v="M"/>
    <s v="Import"/>
    <n v="768"/>
    <s v="TGO"/>
    <x v="14"/>
    <n v="0"/>
    <s v="W00"/>
    <s v="World"/>
    <s v="H3"/>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7125"/>
    <b v="0"/>
    <n v="-1"/>
    <s v="N/A"/>
    <m/>
    <b v="0"/>
    <n v="7125"/>
    <b v="0"/>
    <m/>
    <b v="0"/>
    <n v="1315"/>
    <m/>
    <n v="1315"/>
    <n v="0"/>
    <b v="1"/>
    <b v="0"/>
  </r>
  <r>
    <s v="C"/>
    <s v="A"/>
    <n v="20120101"/>
    <n v="2012"/>
    <n v="52"/>
    <x v="10"/>
    <n v="562"/>
    <s v="NER"/>
    <x v="0"/>
    <s v="M"/>
    <s v="Import"/>
    <n v="0"/>
    <s v="W00"/>
    <x v="0"/>
    <n v="0"/>
    <s v="W00"/>
    <s v="World"/>
    <s v="H3"/>
    <s v="HS"/>
    <b v="1"/>
    <n v="3102"/>
    <s v="Fertilizers mineral or chemical, nitrogenous"/>
    <s v="N"/>
    <s v="Other N-fertilizers"/>
    <x v="1"/>
    <x v="1"/>
    <b v="0"/>
    <s v="C00"/>
    <s v="TOTAL CPC"/>
    <n v="0"/>
    <n v="0"/>
    <s v="TOTAL MOT"/>
    <n v="8"/>
    <s v="kg"/>
    <n v="30664692"/>
    <b v="0"/>
    <n v="-1"/>
    <s v="N/A"/>
    <m/>
    <b v="0"/>
    <n v="30664692"/>
    <b v="0"/>
    <m/>
    <b v="0"/>
    <n v="36894489"/>
    <m/>
    <n v="36894489"/>
    <n v="0"/>
    <b v="1"/>
    <b v="0"/>
  </r>
  <r>
    <s v="C"/>
    <s v="A"/>
    <n v="20120101"/>
    <n v="2012"/>
    <n v="52"/>
    <x v="10"/>
    <n v="562"/>
    <s v="NER"/>
    <x v="0"/>
    <s v="M"/>
    <s v="Import"/>
    <n v="56"/>
    <s v="BEL"/>
    <x v="18"/>
    <n v="0"/>
    <s v="W00"/>
    <s v="World"/>
    <s v="H3"/>
    <s v="HS"/>
    <b v="1"/>
    <n v="3102"/>
    <s v="Fertilizers mineral or chemical, nitrogenous"/>
    <s v="N"/>
    <s v="Other N-fertilizers"/>
    <x v="1"/>
    <x v="1"/>
    <b v="0"/>
    <s v="C00"/>
    <s v="TOTAL CPC"/>
    <n v="0"/>
    <n v="0"/>
    <s v="TOTAL MOT"/>
    <n v="8"/>
    <s v="kg"/>
    <n v="266712"/>
    <b v="0"/>
    <n v="-1"/>
    <s v="N/A"/>
    <m/>
    <b v="0"/>
    <n v="266712"/>
    <b v="0"/>
    <m/>
    <b v="0"/>
    <n v="289051"/>
    <m/>
    <n v="289051"/>
    <n v="0"/>
    <b v="1"/>
    <b v="0"/>
  </r>
  <r>
    <s v="C"/>
    <s v="A"/>
    <n v="20120101"/>
    <n v="2012"/>
    <n v="52"/>
    <x v="10"/>
    <n v="562"/>
    <s v="NER"/>
    <x v="0"/>
    <s v="M"/>
    <s v="Import"/>
    <n v="204"/>
    <s v="BEN"/>
    <x v="2"/>
    <n v="0"/>
    <s v="W00"/>
    <s v="World"/>
    <s v="H3"/>
    <s v="HS"/>
    <b v="1"/>
    <n v="3102"/>
    <s v="Fertilizers mineral or chemical, nitrogenous"/>
    <s v="N"/>
    <s v="Other N-fertilizers"/>
    <x v="1"/>
    <x v="1"/>
    <b v="0"/>
    <s v="C00"/>
    <s v="TOTAL CPC"/>
    <n v="0"/>
    <n v="0"/>
    <s v="TOTAL MOT"/>
    <n v="8"/>
    <s v="kg"/>
    <n v="200000"/>
    <b v="0"/>
    <n v="-1"/>
    <s v="N/A"/>
    <m/>
    <b v="0"/>
    <n v="200000"/>
    <b v="0"/>
    <m/>
    <b v="0"/>
    <n v="58770"/>
    <m/>
    <n v="58770"/>
    <n v="0"/>
    <b v="1"/>
    <b v="0"/>
  </r>
  <r>
    <s v="C"/>
    <s v="A"/>
    <n v="20120101"/>
    <n v="2012"/>
    <n v="52"/>
    <x v="10"/>
    <n v="562"/>
    <s v="NER"/>
    <x v="0"/>
    <s v="M"/>
    <s v="Import"/>
    <n v="251"/>
    <s v="FRA"/>
    <x v="3"/>
    <n v="0"/>
    <s v="W00"/>
    <s v="World"/>
    <s v="H3"/>
    <s v="HS"/>
    <b v="1"/>
    <n v="3102"/>
    <s v="Fertilizers mineral or chemical, nitrogenous"/>
    <s v="N"/>
    <s v="Other N-fertilizers"/>
    <x v="1"/>
    <x v="1"/>
    <b v="0"/>
    <s v="C00"/>
    <s v="TOTAL CPC"/>
    <n v="0"/>
    <n v="0"/>
    <s v="TOTAL MOT"/>
    <n v="8"/>
    <s v="kg"/>
    <n v="8140661"/>
    <b v="0"/>
    <n v="-1"/>
    <s v="N/A"/>
    <m/>
    <b v="0"/>
    <n v="8140661"/>
    <b v="0"/>
    <m/>
    <b v="0"/>
    <n v="5304041"/>
    <m/>
    <n v="5304041"/>
    <n v="0"/>
    <b v="1"/>
    <b v="0"/>
  </r>
  <r>
    <s v="C"/>
    <s v="A"/>
    <n v="20120101"/>
    <n v="2012"/>
    <n v="52"/>
    <x v="10"/>
    <n v="562"/>
    <s v="NER"/>
    <x v="0"/>
    <s v="M"/>
    <s v="Import"/>
    <n v="266"/>
    <s v="GAB"/>
    <x v="40"/>
    <n v="0"/>
    <s v="W00"/>
    <s v="World"/>
    <s v="H3"/>
    <s v="HS"/>
    <b v="1"/>
    <n v="3102"/>
    <s v="Fertilizers mineral or chemical, nitrogenous"/>
    <s v="N"/>
    <s v="Other N-fertilizers"/>
    <x v="1"/>
    <x v="1"/>
    <b v="0"/>
    <s v="C00"/>
    <s v="TOTAL CPC"/>
    <n v="0"/>
    <n v="0"/>
    <s v="TOTAL MOT"/>
    <n v="8"/>
    <s v="kg"/>
    <n v="2500"/>
    <b v="0"/>
    <n v="-1"/>
    <s v="N/A"/>
    <m/>
    <b v="0"/>
    <n v="2500"/>
    <b v="0"/>
    <m/>
    <b v="0"/>
    <n v="735"/>
    <m/>
    <n v="735"/>
    <n v="0"/>
    <b v="1"/>
    <b v="0"/>
  </r>
  <r>
    <s v="C"/>
    <s v="A"/>
    <n v="20120101"/>
    <n v="2012"/>
    <n v="52"/>
    <x v="10"/>
    <n v="562"/>
    <s v="NER"/>
    <x v="0"/>
    <s v="M"/>
    <s v="Import"/>
    <n v="288"/>
    <s v="GHA"/>
    <x v="5"/>
    <n v="0"/>
    <s v="W00"/>
    <s v="World"/>
    <s v="H3"/>
    <s v="HS"/>
    <b v="1"/>
    <n v="3102"/>
    <s v="Fertilizers mineral or chemical, nitrogenous"/>
    <s v="N"/>
    <s v="Other N-fertilizers"/>
    <x v="1"/>
    <x v="1"/>
    <b v="0"/>
    <s v="C00"/>
    <s v="TOTAL CPC"/>
    <n v="0"/>
    <n v="0"/>
    <s v="TOTAL MOT"/>
    <n v="8"/>
    <s v="kg"/>
    <n v="856500"/>
    <b v="0"/>
    <n v="-1"/>
    <s v="N/A"/>
    <m/>
    <b v="0"/>
    <n v="856500"/>
    <b v="0"/>
    <m/>
    <b v="0"/>
    <n v="886478"/>
    <m/>
    <n v="886478"/>
    <n v="0"/>
    <b v="1"/>
    <b v="0"/>
  </r>
  <r>
    <s v="C"/>
    <s v="A"/>
    <n v="20120101"/>
    <n v="2012"/>
    <n v="52"/>
    <x v="10"/>
    <n v="562"/>
    <s v="NER"/>
    <x v="0"/>
    <s v="M"/>
    <s v="Import"/>
    <n v="364"/>
    <s v="IRN"/>
    <x v="73"/>
    <n v="0"/>
    <s v="W00"/>
    <s v="World"/>
    <s v="H3"/>
    <s v="HS"/>
    <b v="1"/>
    <n v="3102"/>
    <s v="Fertilizers mineral or chemical, nitrogenous"/>
    <s v="N"/>
    <s v="Other N-fertilizers"/>
    <x v="1"/>
    <x v="1"/>
    <b v="0"/>
    <s v="C00"/>
    <s v="TOTAL CPC"/>
    <n v="0"/>
    <n v="0"/>
    <s v="TOTAL MOT"/>
    <n v="8"/>
    <s v="kg"/>
    <n v="283500"/>
    <b v="0"/>
    <n v="-1"/>
    <s v="N/A"/>
    <m/>
    <b v="0"/>
    <n v="283500"/>
    <b v="0"/>
    <m/>
    <b v="0"/>
    <n v="330642"/>
    <m/>
    <n v="330642"/>
    <n v="0"/>
    <b v="1"/>
    <b v="0"/>
  </r>
  <r>
    <s v="C"/>
    <s v="A"/>
    <n v="20120101"/>
    <n v="2012"/>
    <n v="52"/>
    <x v="10"/>
    <n v="562"/>
    <s v="NER"/>
    <x v="0"/>
    <s v="M"/>
    <s v="Import"/>
    <n v="528"/>
    <s v="NLD"/>
    <x v="7"/>
    <n v="0"/>
    <s v="W00"/>
    <s v="World"/>
    <s v="H3"/>
    <s v="HS"/>
    <b v="1"/>
    <n v="3102"/>
    <s v="Fertilizers mineral or chemical, nitrogenous"/>
    <s v="N"/>
    <s v="Other N-fertilizers"/>
    <x v="1"/>
    <x v="1"/>
    <b v="0"/>
    <s v="C00"/>
    <s v="TOTAL CPC"/>
    <n v="0"/>
    <n v="0"/>
    <s v="TOTAL MOT"/>
    <n v="8"/>
    <s v="kg"/>
    <n v="746110"/>
    <b v="0"/>
    <n v="-1"/>
    <s v="N/A"/>
    <m/>
    <b v="0"/>
    <n v="746110"/>
    <b v="0"/>
    <m/>
    <b v="0"/>
    <n v="470384"/>
    <m/>
    <n v="470384"/>
    <n v="0"/>
    <b v="1"/>
    <b v="0"/>
  </r>
  <r>
    <s v="C"/>
    <s v="A"/>
    <n v="20120101"/>
    <n v="2012"/>
    <n v="52"/>
    <x v="10"/>
    <n v="562"/>
    <s v="NER"/>
    <x v="0"/>
    <s v="M"/>
    <s v="Import"/>
    <n v="566"/>
    <s v="NGA"/>
    <x v="8"/>
    <n v="0"/>
    <s v="W00"/>
    <s v="World"/>
    <s v="H3"/>
    <s v="HS"/>
    <b v="1"/>
    <n v="3102"/>
    <s v="Fertilizers mineral or chemical, nitrogenous"/>
    <s v="N"/>
    <s v="Other N-fertilizers"/>
    <x v="1"/>
    <x v="1"/>
    <b v="0"/>
    <s v="C00"/>
    <s v="TOTAL CPC"/>
    <n v="0"/>
    <n v="0"/>
    <s v="TOTAL MOT"/>
    <n v="8"/>
    <s v="kg"/>
    <n v="10580172"/>
    <b v="0"/>
    <n v="-1"/>
    <s v="N/A"/>
    <m/>
    <b v="0"/>
    <n v="10580172"/>
    <b v="0"/>
    <m/>
    <b v="0"/>
    <n v="18230214"/>
    <m/>
    <n v="18230214"/>
    <n v="0"/>
    <b v="1"/>
    <b v="0"/>
  </r>
  <r>
    <s v="C"/>
    <s v="A"/>
    <n v="20120101"/>
    <n v="2012"/>
    <n v="52"/>
    <x v="10"/>
    <n v="562"/>
    <s v="NER"/>
    <x v="0"/>
    <s v="M"/>
    <s v="Import"/>
    <n v="768"/>
    <s v="TGO"/>
    <x v="14"/>
    <n v="0"/>
    <s v="W00"/>
    <s v="World"/>
    <s v="H3"/>
    <s v="HS"/>
    <b v="1"/>
    <n v="3102"/>
    <s v="Fertilizers mineral or chemical, nitrogenous"/>
    <s v="N"/>
    <s v="Other N-fertilizers"/>
    <x v="1"/>
    <x v="1"/>
    <b v="0"/>
    <s v="C00"/>
    <s v="TOTAL CPC"/>
    <n v="0"/>
    <n v="0"/>
    <s v="TOTAL MOT"/>
    <n v="8"/>
    <s v="kg"/>
    <n v="9588537"/>
    <b v="0"/>
    <n v="-1"/>
    <s v="N/A"/>
    <m/>
    <b v="0"/>
    <n v="9588537"/>
    <b v="0"/>
    <m/>
    <b v="0"/>
    <n v="11324174"/>
    <m/>
    <n v="11324174"/>
    <n v="0"/>
    <b v="1"/>
    <b v="0"/>
  </r>
  <r>
    <s v="C"/>
    <s v="A"/>
    <n v="20120101"/>
    <n v="2012"/>
    <n v="52"/>
    <x v="10"/>
    <n v="562"/>
    <s v="NER"/>
    <x v="0"/>
    <s v="M"/>
    <s v="Import"/>
    <n v="0"/>
    <s v="W00"/>
    <x v="0"/>
    <n v="0"/>
    <s v="W00"/>
    <s v="World"/>
    <s v="H3"/>
    <s v="HS"/>
    <b v="1"/>
    <n v="310210"/>
    <s v="Fertilizers, mineral or chemical nitrogenous, urea, whether or not in aqueous solution"/>
    <s v="Urea"/>
    <s v="Urea"/>
    <x v="2"/>
    <x v="2"/>
    <b v="1"/>
    <s v="C00"/>
    <s v="TOTAL CPC"/>
    <n v="0"/>
    <n v="0"/>
    <s v="TOTAL MOT"/>
    <n v="8"/>
    <s v="kg"/>
    <n v="20569709"/>
    <b v="0"/>
    <n v="-1"/>
    <s v="N/A"/>
    <m/>
    <b v="0"/>
    <n v="20569709"/>
    <b v="0"/>
    <m/>
    <b v="0"/>
    <n v="29919558"/>
    <m/>
    <n v="29919558"/>
    <n v="0"/>
    <b v="1"/>
    <b v="0"/>
  </r>
  <r>
    <s v="C"/>
    <s v="A"/>
    <n v="20120101"/>
    <n v="2012"/>
    <n v="52"/>
    <x v="10"/>
    <n v="562"/>
    <s v="NER"/>
    <x v="0"/>
    <s v="M"/>
    <s v="Import"/>
    <n v="204"/>
    <s v="BEN"/>
    <x v="2"/>
    <n v="0"/>
    <s v="W00"/>
    <s v="World"/>
    <s v="H3"/>
    <s v="HS"/>
    <b v="1"/>
    <n v="310210"/>
    <s v="Fertilizers, mineral or chemical nitrogenous, urea, whether or not in aqueous solution"/>
    <s v="Urea"/>
    <s v="Urea"/>
    <x v="2"/>
    <x v="2"/>
    <b v="1"/>
    <s v="C00"/>
    <s v="TOTAL CPC"/>
    <n v="0"/>
    <n v="0"/>
    <s v="TOTAL MOT"/>
    <n v="8"/>
    <s v="kg"/>
    <n v="200000"/>
    <b v="0"/>
    <n v="-1"/>
    <s v="N/A"/>
    <m/>
    <b v="0"/>
    <n v="200000"/>
    <b v="0"/>
    <m/>
    <b v="0"/>
    <n v="58770"/>
    <m/>
    <n v="58770"/>
    <n v="0"/>
    <b v="1"/>
    <b v="0"/>
  </r>
  <r>
    <s v="C"/>
    <s v="A"/>
    <n v="20120101"/>
    <n v="2012"/>
    <n v="52"/>
    <x v="10"/>
    <n v="562"/>
    <s v="NER"/>
    <x v="0"/>
    <s v="M"/>
    <s v="Import"/>
    <n v="266"/>
    <s v="GAB"/>
    <x v="40"/>
    <n v="0"/>
    <s v="W00"/>
    <s v="World"/>
    <s v="H3"/>
    <s v="HS"/>
    <b v="1"/>
    <n v="310210"/>
    <s v="Fertilizers, mineral or chemical nitrogenous, urea, whether or not in aqueous solution"/>
    <s v="Urea"/>
    <s v="Urea"/>
    <x v="2"/>
    <x v="2"/>
    <b v="1"/>
    <s v="C00"/>
    <s v="TOTAL CPC"/>
    <n v="0"/>
    <n v="0"/>
    <s v="TOTAL MOT"/>
    <n v="8"/>
    <s v="kg"/>
    <n v="2500"/>
    <b v="0"/>
    <n v="-1"/>
    <s v="N/A"/>
    <m/>
    <b v="0"/>
    <n v="2500"/>
    <b v="0"/>
    <m/>
    <b v="0"/>
    <n v="735"/>
    <m/>
    <n v="735"/>
    <n v="0"/>
    <b v="1"/>
    <b v="0"/>
  </r>
  <r>
    <s v="C"/>
    <s v="A"/>
    <n v="20120101"/>
    <n v="2012"/>
    <n v="52"/>
    <x v="10"/>
    <n v="562"/>
    <s v="NER"/>
    <x v="0"/>
    <s v="M"/>
    <s v="Import"/>
    <n v="364"/>
    <s v="IRN"/>
    <x v="73"/>
    <n v="0"/>
    <s v="W00"/>
    <s v="World"/>
    <s v="H3"/>
    <s v="HS"/>
    <b v="1"/>
    <n v="310210"/>
    <s v="Fertilizers, mineral or chemical nitrogenous, urea, whether or not in aqueous solution"/>
    <s v="Urea"/>
    <s v="Urea"/>
    <x v="2"/>
    <x v="2"/>
    <b v="1"/>
    <s v="C00"/>
    <s v="TOTAL CPC"/>
    <n v="0"/>
    <n v="0"/>
    <s v="TOTAL MOT"/>
    <n v="8"/>
    <s v="kg"/>
    <n v="283500"/>
    <b v="0"/>
    <n v="-1"/>
    <s v="N/A"/>
    <m/>
    <b v="0"/>
    <n v="283500"/>
    <b v="0"/>
    <m/>
    <b v="0"/>
    <n v="330642"/>
    <m/>
    <n v="330642"/>
    <n v="0"/>
    <b v="1"/>
    <b v="0"/>
  </r>
  <r>
    <s v="C"/>
    <s v="A"/>
    <n v="20120101"/>
    <n v="2012"/>
    <n v="52"/>
    <x v="10"/>
    <n v="562"/>
    <s v="NER"/>
    <x v="0"/>
    <s v="M"/>
    <s v="Import"/>
    <n v="566"/>
    <s v="NGA"/>
    <x v="8"/>
    <n v="0"/>
    <s v="W00"/>
    <s v="World"/>
    <s v="H3"/>
    <s v="HS"/>
    <b v="1"/>
    <n v="310210"/>
    <s v="Fertilizers, mineral or chemical nitrogenous, urea, whether or not in aqueous solution"/>
    <s v="Urea"/>
    <s v="Urea"/>
    <x v="2"/>
    <x v="2"/>
    <b v="1"/>
    <s v="C00"/>
    <s v="TOTAL CPC"/>
    <n v="0"/>
    <n v="0"/>
    <s v="TOTAL MOT"/>
    <n v="8"/>
    <s v="kg"/>
    <n v="10495172"/>
    <b v="0"/>
    <n v="-1"/>
    <s v="N/A"/>
    <m/>
    <b v="0"/>
    <n v="10495172"/>
    <b v="0"/>
    <m/>
    <b v="0"/>
    <n v="18205237"/>
    <m/>
    <n v="18205237"/>
    <n v="0"/>
    <b v="1"/>
    <b v="0"/>
  </r>
  <r>
    <s v="C"/>
    <s v="A"/>
    <n v="20120101"/>
    <n v="2012"/>
    <n v="52"/>
    <x v="10"/>
    <n v="562"/>
    <s v="NER"/>
    <x v="0"/>
    <s v="M"/>
    <s v="Import"/>
    <n v="768"/>
    <s v="TGO"/>
    <x v="14"/>
    <n v="0"/>
    <s v="W00"/>
    <s v="World"/>
    <s v="H3"/>
    <s v="HS"/>
    <b v="1"/>
    <n v="310210"/>
    <s v="Fertilizers, mineral or chemical nitrogenous, urea, whether or not in aqueous solution"/>
    <s v="Urea"/>
    <s v="Urea"/>
    <x v="2"/>
    <x v="2"/>
    <b v="1"/>
    <s v="C00"/>
    <s v="TOTAL CPC"/>
    <n v="0"/>
    <n v="0"/>
    <s v="TOTAL MOT"/>
    <n v="8"/>
    <s v="kg"/>
    <n v="9588537"/>
    <b v="0"/>
    <n v="-1"/>
    <s v="N/A"/>
    <m/>
    <b v="0"/>
    <n v="9588537"/>
    <b v="0"/>
    <m/>
    <b v="0"/>
    <n v="11324174"/>
    <m/>
    <n v="11324174"/>
    <n v="0"/>
    <b v="1"/>
    <b v="0"/>
  </r>
  <r>
    <s v="C"/>
    <s v="A"/>
    <n v="20120101"/>
    <n v="2012"/>
    <n v="52"/>
    <x v="10"/>
    <n v="562"/>
    <s v="NER"/>
    <x v="0"/>
    <s v="M"/>
    <s v="Import"/>
    <n v="0"/>
    <s v="W00"/>
    <x v="0"/>
    <n v="0"/>
    <s v="W00"/>
    <s v="World"/>
    <s v="H3"/>
    <s v="HS"/>
    <b v="1"/>
    <n v="310221"/>
    <s v="Fertilizers, mineral or chemical nitrogenous, ammonium sulphate"/>
    <s v="Ammonium Sulfate"/>
    <s v="Other N-fertilizers"/>
    <x v="1"/>
    <x v="2"/>
    <b v="1"/>
    <s v="C00"/>
    <s v="TOTAL CPC"/>
    <n v="0"/>
    <n v="0"/>
    <s v="TOTAL MOT"/>
    <n v="8"/>
    <s v="kg"/>
    <n v="60000"/>
    <b v="0"/>
    <n v="-1"/>
    <s v="N/A"/>
    <m/>
    <b v="0"/>
    <n v="60000"/>
    <b v="0"/>
    <m/>
    <b v="0"/>
    <n v="17631"/>
    <m/>
    <n v="17631"/>
    <n v="0"/>
    <b v="1"/>
    <b v="0"/>
  </r>
  <r>
    <s v="C"/>
    <s v="A"/>
    <n v="20120101"/>
    <n v="2012"/>
    <n v="52"/>
    <x v="10"/>
    <n v="562"/>
    <s v="NER"/>
    <x v="0"/>
    <s v="M"/>
    <s v="Import"/>
    <n v="566"/>
    <s v="NGA"/>
    <x v="8"/>
    <n v="0"/>
    <s v="W00"/>
    <s v="World"/>
    <s v="H3"/>
    <s v="HS"/>
    <b v="1"/>
    <n v="310221"/>
    <s v="Fertilizers, mineral or chemical nitrogenous, ammonium sulphate"/>
    <s v="Ammonium Sulfate"/>
    <s v="Other N-fertilizers"/>
    <x v="1"/>
    <x v="2"/>
    <b v="1"/>
    <s v="C00"/>
    <s v="TOTAL CPC"/>
    <n v="0"/>
    <n v="0"/>
    <s v="TOTAL MOT"/>
    <n v="8"/>
    <s v="kg"/>
    <n v="60000"/>
    <b v="0"/>
    <n v="-1"/>
    <s v="N/A"/>
    <m/>
    <b v="0"/>
    <n v="60000"/>
    <b v="0"/>
    <m/>
    <b v="0"/>
    <n v="17631"/>
    <m/>
    <n v="17631"/>
    <n v="0"/>
    <b v="1"/>
    <b v="0"/>
  </r>
  <r>
    <s v="C"/>
    <s v="A"/>
    <n v="20120101"/>
    <n v="2012"/>
    <n v="52"/>
    <x v="10"/>
    <n v="562"/>
    <s v="NER"/>
    <x v="0"/>
    <s v="M"/>
    <s v="Import"/>
    <n v="0"/>
    <s v="W00"/>
    <x v="0"/>
    <n v="0"/>
    <s v="W00"/>
    <s v="World"/>
    <s v="H3"/>
    <s v="HS"/>
    <b v="1"/>
    <n v="310230"/>
    <s v="Fertilizers, mineral or chemical nitrogenous, ammonium nitrate, whether or not in aqueous solution"/>
    <s v="Ammonium Nitrate"/>
    <s v="Other N-fertilizers"/>
    <x v="1"/>
    <x v="2"/>
    <b v="1"/>
    <s v="C00"/>
    <s v="TOTAL CPC"/>
    <n v="0"/>
    <n v="0"/>
    <s v="TOTAL MOT"/>
    <n v="8"/>
    <s v="kg"/>
    <n v="10009983"/>
    <b v="0"/>
    <n v="-1"/>
    <s v="N/A"/>
    <m/>
    <b v="0"/>
    <n v="10009983"/>
    <b v="0"/>
    <m/>
    <b v="0"/>
    <n v="6949954"/>
    <m/>
    <n v="6949954"/>
    <n v="0"/>
    <b v="1"/>
    <b v="0"/>
  </r>
  <r>
    <s v="C"/>
    <s v="A"/>
    <n v="20120101"/>
    <n v="2012"/>
    <n v="52"/>
    <x v="10"/>
    <n v="562"/>
    <s v="NER"/>
    <x v="0"/>
    <s v="M"/>
    <s v="Import"/>
    <n v="56"/>
    <s v="BEL"/>
    <x v="18"/>
    <n v="0"/>
    <s v="W00"/>
    <s v="World"/>
    <s v="H3"/>
    <s v="HS"/>
    <b v="1"/>
    <n v="310230"/>
    <s v="Fertilizers, mineral or chemical nitrogenous, ammonium nitrate, whether or not in aqueous solution"/>
    <s v="Ammonium Nitrate"/>
    <s v="Other N-fertilizers"/>
    <x v="1"/>
    <x v="2"/>
    <b v="1"/>
    <s v="C00"/>
    <s v="TOTAL CPC"/>
    <n v="0"/>
    <n v="0"/>
    <s v="TOTAL MOT"/>
    <n v="8"/>
    <s v="kg"/>
    <n v="266712"/>
    <b v="0"/>
    <n v="-1"/>
    <s v="N/A"/>
    <m/>
    <b v="0"/>
    <n v="266712"/>
    <b v="0"/>
    <m/>
    <b v="0"/>
    <n v="289051"/>
    <m/>
    <n v="289051"/>
    <n v="0"/>
    <b v="1"/>
    <b v="0"/>
  </r>
  <r>
    <s v="C"/>
    <s v="A"/>
    <n v="20120101"/>
    <n v="2012"/>
    <n v="52"/>
    <x v="10"/>
    <n v="562"/>
    <s v="NER"/>
    <x v="0"/>
    <s v="M"/>
    <s v="Import"/>
    <n v="251"/>
    <s v="FRA"/>
    <x v="3"/>
    <n v="0"/>
    <s v="W00"/>
    <s v="World"/>
    <s v="H3"/>
    <s v="HS"/>
    <b v="1"/>
    <n v="310230"/>
    <s v="Fertilizers, mineral or chemical nitrogenous, ammonium nitrate, whether or not in aqueous solution"/>
    <s v="Ammonium Nitrate"/>
    <s v="Other N-fertilizers"/>
    <x v="1"/>
    <x v="2"/>
    <b v="1"/>
    <s v="C00"/>
    <s v="TOTAL CPC"/>
    <n v="0"/>
    <n v="0"/>
    <s v="TOTAL MOT"/>
    <n v="8"/>
    <s v="kg"/>
    <n v="8140661"/>
    <b v="0"/>
    <n v="-1"/>
    <s v="N/A"/>
    <m/>
    <b v="0"/>
    <n v="8140661"/>
    <b v="0"/>
    <m/>
    <b v="0"/>
    <n v="5304041"/>
    <m/>
    <n v="5304041"/>
    <n v="0"/>
    <b v="1"/>
    <b v="0"/>
  </r>
  <r>
    <s v="C"/>
    <s v="A"/>
    <n v="20120101"/>
    <n v="2012"/>
    <n v="52"/>
    <x v="10"/>
    <n v="562"/>
    <s v="NER"/>
    <x v="0"/>
    <s v="M"/>
    <s v="Import"/>
    <n v="288"/>
    <s v="GHA"/>
    <x v="5"/>
    <n v="0"/>
    <s v="W00"/>
    <s v="World"/>
    <s v="H3"/>
    <s v="HS"/>
    <b v="1"/>
    <n v="310230"/>
    <s v="Fertilizers, mineral or chemical nitrogenous, ammonium nitrate, whether or not in aqueous solution"/>
    <s v="Ammonium Nitrate"/>
    <s v="Other N-fertilizers"/>
    <x v="1"/>
    <x v="2"/>
    <b v="1"/>
    <s v="C00"/>
    <s v="TOTAL CPC"/>
    <n v="0"/>
    <n v="0"/>
    <s v="TOTAL MOT"/>
    <n v="8"/>
    <s v="kg"/>
    <n v="856500"/>
    <b v="0"/>
    <n v="-1"/>
    <s v="N/A"/>
    <m/>
    <b v="0"/>
    <n v="856500"/>
    <b v="0"/>
    <m/>
    <b v="0"/>
    <n v="886478"/>
    <m/>
    <n v="886478"/>
    <n v="0"/>
    <b v="1"/>
    <b v="0"/>
  </r>
  <r>
    <s v="C"/>
    <s v="A"/>
    <n v="20120101"/>
    <n v="2012"/>
    <n v="52"/>
    <x v="10"/>
    <n v="562"/>
    <s v="NER"/>
    <x v="0"/>
    <s v="M"/>
    <s v="Import"/>
    <n v="528"/>
    <s v="NLD"/>
    <x v="7"/>
    <n v="0"/>
    <s v="W00"/>
    <s v="World"/>
    <s v="H3"/>
    <s v="HS"/>
    <b v="1"/>
    <n v="310230"/>
    <s v="Fertilizers, mineral or chemical nitrogenous, ammonium nitrate, whether or not in aqueous solution"/>
    <s v="Ammonium Nitrate"/>
    <s v="Other N-fertilizers"/>
    <x v="1"/>
    <x v="2"/>
    <b v="1"/>
    <s v="C00"/>
    <s v="TOTAL CPC"/>
    <n v="0"/>
    <n v="0"/>
    <s v="TOTAL MOT"/>
    <n v="8"/>
    <s v="kg"/>
    <n v="746110"/>
    <b v="0"/>
    <n v="-1"/>
    <s v="N/A"/>
    <m/>
    <b v="0"/>
    <n v="746110"/>
    <b v="0"/>
    <m/>
    <b v="0"/>
    <n v="470384"/>
    <m/>
    <n v="470384"/>
    <n v="0"/>
    <b v="1"/>
    <b v="0"/>
  </r>
  <r>
    <s v="C"/>
    <s v="A"/>
    <n v="20120101"/>
    <n v="2012"/>
    <n v="52"/>
    <x v="10"/>
    <n v="562"/>
    <s v="NER"/>
    <x v="0"/>
    <s v="M"/>
    <s v="Import"/>
    <n v="0"/>
    <s v="W00"/>
    <x v="0"/>
    <n v="0"/>
    <s v="W00"/>
    <s v="World"/>
    <s v="H3"/>
    <s v="HS"/>
    <b v="1"/>
    <n v="310290"/>
    <s v="Fertilizers, mineral or chemical nitrogenous, other kinds including mixtures not specified in the foregoing subheadings"/>
    <s v="Other N "/>
    <s v="Other N-fertilizers"/>
    <x v="1"/>
    <x v="2"/>
    <b v="1"/>
    <s v="C00"/>
    <s v="TOTAL CPC"/>
    <n v="0"/>
    <n v="0"/>
    <s v="TOTAL MOT"/>
    <n v="8"/>
    <s v="kg"/>
    <n v="25000"/>
    <b v="0"/>
    <n v="-1"/>
    <s v="N/A"/>
    <m/>
    <b v="0"/>
    <n v="25000"/>
    <b v="0"/>
    <m/>
    <b v="0"/>
    <n v="7346"/>
    <m/>
    <n v="7346"/>
    <n v="0"/>
    <b v="1"/>
    <b v="0"/>
  </r>
  <r>
    <s v="C"/>
    <s v="A"/>
    <n v="20120101"/>
    <n v="2012"/>
    <n v="52"/>
    <x v="10"/>
    <n v="562"/>
    <s v="NER"/>
    <x v="0"/>
    <s v="M"/>
    <s v="Import"/>
    <n v="566"/>
    <s v="NGA"/>
    <x v="8"/>
    <n v="0"/>
    <s v="W00"/>
    <s v="World"/>
    <s v="H3"/>
    <s v="HS"/>
    <b v="1"/>
    <n v="310290"/>
    <s v="Fertilizers, mineral or chemical nitrogenous, other kinds including mixtures not specified in the foregoing subheadings"/>
    <s v="Other N "/>
    <s v="Other N-fertilizers"/>
    <x v="1"/>
    <x v="2"/>
    <b v="1"/>
    <s v="C00"/>
    <s v="TOTAL CPC"/>
    <n v="0"/>
    <n v="0"/>
    <s v="TOTAL MOT"/>
    <n v="8"/>
    <s v="kg"/>
    <n v="25000"/>
    <b v="0"/>
    <n v="-1"/>
    <s v="N/A"/>
    <m/>
    <b v="0"/>
    <n v="25000"/>
    <b v="0"/>
    <m/>
    <b v="0"/>
    <n v="7346"/>
    <m/>
    <n v="7346"/>
    <n v="0"/>
    <b v="1"/>
    <b v="0"/>
  </r>
  <r>
    <s v="C"/>
    <s v="A"/>
    <n v="20120101"/>
    <n v="2012"/>
    <n v="52"/>
    <x v="10"/>
    <n v="562"/>
    <s v="NER"/>
    <x v="0"/>
    <s v="M"/>
    <s v="Import"/>
    <n v="0"/>
    <s v="W00"/>
    <x v="0"/>
    <n v="0"/>
    <s v="W00"/>
    <s v="World"/>
    <s v="H3"/>
    <s v="HS"/>
    <b v="1"/>
    <n v="3104"/>
    <s v="Fertilizers mineral or chemical, potassic"/>
    <s v="K"/>
    <s v="K-fertilizers"/>
    <x v="5"/>
    <x v="1"/>
    <b v="0"/>
    <s v="C00"/>
    <s v="TOTAL CPC"/>
    <n v="0"/>
    <n v="0"/>
    <s v="TOTAL MOT"/>
    <n v="8"/>
    <s v="kg"/>
    <n v="3042927"/>
    <b v="0"/>
    <n v="-1"/>
    <s v="N/A"/>
    <m/>
    <b v="0"/>
    <n v="3042927"/>
    <b v="0"/>
    <m/>
    <b v="0"/>
    <n v="3200382"/>
    <m/>
    <n v="3200382"/>
    <n v="0"/>
    <b v="1"/>
    <b v="0"/>
  </r>
  <r>
    <s v="C"/>
    <s v="A"/>
    <n v="20120101"/>
    <n v="2012"/>
    <n v="52"/>
    <x v="10"/>
    <n v="562"/>
    <s v="NER"/>
    <x v="0"/>
    <s v="M"/>
    <s v="Import"/>
    <n v="156"/>
    <s v="CHN"/>
    <x v="1"/>
    <n v="0"/>
    <s v="W00"/>
    <s v="World"/>
    <s v="H3"/>
    <s v="HS"/>
    <b v="1"/>
    <n v="3104"/>
    <s v="Fertilizers mineral or chemical, potassic"/>
    <s v="K"/>
    <s v="K-fertilizers"/>
    <x v="5"/>
    <x v="1"/>
    <b v="0"/>
    <s v="C00"/>
    <s v="TOTAL CPC"/>
    <n v="0"/>
    <n v="0"/>
    <s v="TOTAL MOT"/>
    <n v="8"/>
    <s v="kg"/>
    <n v="2238000"/>
    <b v="0"/>
    <n v="-1"/>
    <s v="N/A"/>
    <m/>
    <b v="0"/>
    <n v="2238000"/>
    <b v="0"/>
    <m/>
    <b v="0"/>
    <n v="2271270"/>
    <m/>
    <n v="2271270"/>
    <n v="0"/>
    <b v="1"/>
    <b v="0"/>
  </r>
  <r>
    <s v="C"/>
    <s v="A"/>
    <n v="20120101"/>
    <n v="2012"/>
    <n v="52"/>
    <x v="10"/>
    <n v="562"/>
    <s v="NER"/>
    <x v="0"/>
    <s v="M"/>
    <s v="Import"/>
    <n v="400"/>
    <s v="JOR"/>
    <x v="21"/>
    <n v="0"/>
    <s v="W00"/>
    <s v="World"/>
    <s v="H3"/>
    <s v="HS"/>
    <b v="1"/>
    <n v="3104"/>
    <s v="Fertilizers mineral or chemical, potassic"/>
    <s v="K"/>
    <s v="K-fertilizers"/>
    <x v="5"/>
    <x v="1"/>
    <b v="0"/>
    <s v="C00"/>
    <s v="TOTAL CPC"/>
    <n v="0"/>
    <n v="0"/>
    <s v="TOTAL MOT"/>
    <n v="8"/>
    <s v="kg"/>
    <n v="804500"/>
    <b v="0"/>
    <n v="-1"/>
    <s v="N/A"/>
    <m/>
    <b v="0"/>
    <n v="804500"/>
    <b v="0"/>
    <m/>
    <b v="0"/>
    <n v="919552"/>
    <m/>
    <n v="919552"/>
    <n v="0"/>
    <b v="1"/>
    <b v="0"/>
  </r>
  <r>
    <s v="C"/>
    <s v="A"/>
    <n v="20120101"/>
    <n v="2012"/>
    <n v="52"/>
    <x v="10"/>
    <n v="562"/>
    <s v="NER"/>
    <x v="0"/>
    <s v="M"/>
    <s v="Import"/>
    <n v="842"/>
    <s v="USA"/>
    <x v="15"/>
    <n v="0"/>
    <s v="W00"/>
    <s v="World"/>
    <s v="H3"/>
    <s v="HS"/>
    <b v="1"/>
    <n v="3104"/>
    <s v="Fertilizers mineral or chemical, potassic"/>
    <s v="K"/>
    <s v="K-fertilizers"/>
    <x v="5"/>
    <x v="1"/>
    <b v="0"/>
    <s v="C00"/>
    <s v="TOTAL CPC"/>
    <n v="0"/>
    <n v="0"/>
    <s v="TOTAL MOT"/>
    <n v="8"/>
    <s v="kg"/>
    <n v="427"/>
    <b v="0"/>
    <n v="-1"/>
    <s v="N/A"/>
    <m/>
    <b v="0"/>
    <n v="427"/>
    <b v="0"/>
    <m/>
    <b v="0"/>
    <n v="9560"/>
    <m/>
    <n v="9560"/>
    <n v="0"/>
    <b v="1"/>
    <b v="0"/>
  </r>
  <r>
    <s v="C"/>
    <s v="A"/>
    <n v="20120101"/>
    <n v="2012"/>
    <n v="52"/>
    <x v="10"/>
    <n v="562"/>
    <s v="NER"/>
    <x v="0"/>
    <s v="M"/>
    <s v="Import"/>
    <n v="0"/>
    <s v="W00"/>
    <x v="0"/>
    <n v="0"/>
    <s v="W00"/>
    <s v="World"/>
    <s v="H3"/>
    <s v="HS"/>
    <b v="1"/>
    <n v="310420"/>
    <s v="Fertilizers, mineral or chemical potassic, potassium chloride"/>
    <s v="Potassium Chloride"/>
    <s v="K-fertilizers"/>
    <x v="5"/>
    <x v="2"/>
    <b v="1"/>
    <s v="C00"/>
    <s v="TOTAL CPC"/>
    <n v="0"/>
    <n v="0"/>
    <s v="TOTAL MOT"/>
    <n v="8"/>
    <s v="kg"/>
    <n v="3042500"/>
    <b v="0"/>
    <n v="-1"/>
    <s v="N/A"/>
    <m/>
    <b v="0"/>
    <n v="3042500"/>
    <b v="0"/>
    <m/>
    <b v="0"/>
    <n v="3190822"/>
    <m/>
    <n v="3190822"/>
    <n v="0"/>
    <b v="1"/>
    <b v="0"/>
  </r>
  <r>
    <s v="C"/>
    <s v="A"/>
    <n v="20120101"/>
    <n v="2012"/>
    <n v="52"/>
    <x v="10"/>
    <n v="562"/>
    <s v="NER"/>
    <x v="0"/>
    <s v="M"/>
    <s v="Import"/>
    <n v="156"/>
    <s v="CHN"/>
    <x v="1"/>
    <n v="0"/>
    <s v="W00"/>
    <s v="World"/>
    <s v="H3"/>
    <s v="HS"/>
    <b v="1"/>
    <n v="310420"/>
    <s v="Fertilizers, mineral or chemical potassic, potassium chloride"/>
    <s v="Potassium Chloride"/>
    <s v="K-fertilizers"/>
    <x v="5"/>
    <x v="2"/>
    <b v="1"/>
    <s v="C00"/>
    <s v="TOTAL CPC"/>
    <n v="0"/>
    <n v="0"/>
    <s v="TOTAL MOT"/>
    <n v="8"/>
    <s v="kg"/>
    <n v="2238000"/>
    <b v="0"/>
    <n v="-1"/>
    <s v="N/A"/>
    <m/>
    <b v="0"/>
    <n v="2238000"/>
    <b v="0"/>
    <m/>
    <b v="0"/>
    <n v="2271270"/>
    <m/>
    <n v="2271270"/>
    <n v="0"/>
    <b v="1"/>
    <b v="0"/>
  </r>
  <r>
    <s v="C"/>
    <s v="A"/>
    <n v="20120101"/>
    <n v="2012"/>
    <n v="52"/>
    <x v="10"/>
    <n v="562"/>
    <s v="NER"/>
    <x v="0"/>
    <s v="M"/>
    <s v="Import"/>
    <n v="400"/>
    <s v="JOR"/>
    <x v="21"/>
    <n v="0"/>
    <s v="W00"/>
    <s v="World"/>
    <s v="H3"/>
    <s v="HS"/>
    <b v="1"/>
    <n v="310420"/>
    <s v="Fertilizers, mineral or chemical potassic, potassium chloride"/>
    <s v="Potassium Chloride"/>
    <s v="K-fertilizers"/>
    <x v="5"/>
    <x v="2"/>
    <b v="1"/>
    <s v="C00"/>
    <s v="TOTAL CPC"/>
    <n v="0"/>
    <n v="0"/>
    <s v="TOTAL MOT"/>
    <n v="8"/>
    <s v="kg"/>
    <n v="804500"/>
    <b v="0"/>
    <n v="-1"/>
    <s v="N/A"/>
    <m/>
    <b v="0"/>
    <n v="804500"/>
    <b v="0"/>
    <m/>
    <b v="0"/>
    <n v="919552"/>
    <m/>
    <n v="919552"/>
    <n v="0"/>
    <b v="1"/>
    <b v="0"/>
  </r>
  <r>
    <s v="C"/>
    <s v="A"/>
    <n v="20120101"/>
    <n v="2012"/>
    <n v="52"/>
    <x v="10"/>
    <n v="562"/>
    <s v="NER"/>
    <x v="0"/>
    <s v="M"/>
    <s v="Import"/>
    <n v="0"/>
    <s v="W00"/>
    <x v="0"/>
    <n v="0"/>
    <s v="W00"/>
    <s v="World"/>
    <s v="H3"/>
    <s v="HS"/>
    <b v="1"/>
    <n v="310490"/>
    <s v="Fertilizers, mineral or chemical potassic, n.e.c. in heading no. 3104"/>
    <s v="Other K "/>
    <s v="K-fertilizers"/>
    <x v="5"/>
    <x v="2"/>
    <b v="1"/>
    <s v="C00"/>
    <s v="TOTAL CPC"/>
    <n v="0"/>
    <n v="0"/>
    <s v="TOTAL MOT"/>
    <n v="8"/>
    <s v="kg"/>
    <n v="427"/>
    <b v="0"/>
    <n v="-1"/>
    <s v="N/A"/>
    <m/>
    <b v="0"/>
    <n v="427"/>
    <b v="0"/>
    <m/>
    <b v="0"/>
    <n v="9560"/>
    <m/>
    <n v="9560"/>
    <n v="0"/>
    <b v="1"/>
    <b v="0"/>
  </r>
  <r>
    <s v="C"/>
    <s v="A"/>
    <n v="20120101"/>
    <n v="2012"/>
    <n v="52"/>
    <x v="10"/>
    <n v="562"/>
    <s v="NER"/>
    <x v="0"/>
    <s v="M"/>
    <s v="Import"/>
    <n v="842"/>
    <s v="USA"/>
    <x v="15"/>
    <n v="0"/>
    <s v="W00"/>
    <s v="World"/>
    <s v="H3"/>
    <s v="HS"/>
    <b v="1"/>
    <n v="310490"/>
    <s v="Fertilizers, mineral or chemical potassic, n.e.c. in heading no. 3104"/>
    <s v="Other K "/>
    <s v="K-fertilizers"/>
    <x v="5"/>
    <x v="2"/>
    <b v="1"/>
    <s v="C00"/>
    <s v="TOTAL CPC"/>
    <n v="0"/>
    <n v="0"/>
    <s v="TOTAL MOT"/>
    <n v="8"/>
    <s v="kg"/>
    <n v="427"/>
    <b v="0"/>
    <n v="-1"/>
    <s v="N/A"/>
    <m/>
    <b v="0"/>
    <n v="427"/>
    <b v="0"/>
    <m/>
    <b v="0"/>
    <n v="9560"/>
    <m/>
    <n v="9560"/>
    <n v="0"/>
    <b v="1"/>
    <b v="0"/>
  </r>
  <r>
    <s v="C"/>
    <s v="A"/>
    <n v="20120101"/>
    <n v="2012"/>
    <n v="52"/>
    <x v="10"/>
    <n v="562"/>
    <s v="NER"/>
    <x v="0"/>
    <s v="M"/>
    <s v="Import"/>
    <n v="0"/>
    <s v="W00"/>
    <x v="0"/>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743282"/>
    <b v="0"/>
    <n v="-1"/>
    <s v="N/A"/>
    <m/>
    <b v="0"/>
    <n v="743282"/>
    <b v="0"/>
    <m/>
    <b v="0"/>
    <n v="666393"/>
    <m/>
    <n v="666393"/>
    <n v="0"/>
    <b v="1"/>
    <b v="0"/>
  </r>
  <r>
    <s v="C"/>
    <s v="A"/>
    <n v="20120101"/>
    <n v="2012"/>
    <n v="52"/>
    <x v="10"/>
    <n v="562"/>
    <s v="NER"/>
    <x v="0"/>
    <s v="M"/>
    <s v="Import"/>
    <n v="251"/>
    <s v="FRA"/>
    <x v="3"/>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534"/>
    <b v="0"/>
    <n v="-1"/>
    <s v="N/A"/>
    <m/>
    <b v="0"/>
    <n v="1534"/>
    <b v="0"/>
    <m/>
    <b v="0"/>
    <n v="2336"/>
    <m/>
    <n v="2336"/>
    <n v="0"/>
    <b v="1"/>
    <b v="0"/>
  </r>
  <r>
    <s v="C"/>
    <s v="A"/>
    <n v="20120101"/>
    <n v="2012"/>
    <n v="52"/>
    <x v="10"/>
    <n v="562"/>
    <s v="NER"/>
    <x v="0"/>
    <s v="M"/>
    <s v="Import"/>
    <n v="288"/>
    <s v="GHA"/>
    <x v="5"/>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5700"/>
    <b v="0"/>
    <n v="-1"/>
    <s v="N/A"/>
    <m/>
    <b v="0"/>
    <n v="25700"/>
    <b v="0"/>
    <m/>
    <b v="0"/>
    <n v="5625"/>
    <m/>
    <n v="5625"/>
    <n v="0"/>
    <b v="1"/>
    <b v="0"/>
  </r>
  <r>
    <s v="C"/>
    <s v="A"/>
    <n v="20120101"/>
    <n v="2012"/>
    <n v="52"/>
    <x v="10"/>
    <n v="562"/>
    <s v="NER"/>
    <x v="0"/>
    <s v="M"/>
    <s v="Import"/>
    <n v="686"/>
    <s v="SEN"/>
    <x v="10"/>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00000"/>
    <b v="0"/>
    <n v="-1"/>
    <s v="N/A"/>
    <m/>
    <b v="0"/>
    <n v="100000"/>
    <b v="0"/>
    <m/>
    <b v="0"/>
    <n v="73291"/>
    <m/>
    <n v="73291"/>
    <n v="0"/>
    <b v="1"/>
    <b v="0"/>
  </r>
  <r>
    <s v="C"/>
    <s v="A"/>
    <n v="20120101"/>
    <n v="2012"/>
    <n v="52"/>
    <x v="10"/>
    <n v="562"/>
    <s v="NER"/>
    <x v="0"/>
    <s v="M"/>
    <s v="Import"/>
    <n v="899"/>
    <s v="_X "/>
    <x v="77"/>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616048"/>
    <b v="0"/>
    <n v="-1"/>
    <s v="N/A"/>
    <m/>
    <b v="0"/>
    <n v="616048"/>
    <b v="0"/>
    <m/>
    <b v="0"/>
    <n v="585141"/>
    <m/>
    <n v="585141"/>
    <n v="0"/>
    <b v="1"/>
    <b v="0"/>
  </r>
  <r>
    <s v="C"/>
    <s v="A"/>
    <n v="20120101"/>
    <n v="2012"/>
    <n v="52"/>
    <x v="10"/>
    <n v="562"/>
    <s v="NER"/>
    <x v="0"/>
    <s v="M"/>
    <s v="Import"/>
    <n v="0"/>
    <s v="W00"/>
    <x v="0"/>
    <n v="0"/>
    <s v="W00"/>
    <s v="World"/>
    <s v="H3"/>
    <s v="HS"/>
    <b v="1"/>
    <n v="310520"/>
    <s v="Fertilizers, mineral or chemical containing the three fertilizing elements nitrogen, phosphorus and potassium"/>
    <s v="NPK"/>
    <s v="NPKs"/>
    <x v="6"/>
    <x v="2"/>
    <b v="1"/>
    <s v="C00"/>
    <s v="TOTAL CPC"/>
    <n v="0"/>
    <n v="0"/>
    <s v="TOTAL MOT"/>
    <n v="8"/>
    <s v="kg"/>
    <n v="101284"/>
    <b v="0"/>
    <n v="-1"/>
    <s v="N/A"/>
    <m/>
    <b v="0"/>
    <n v="101284"/>
    <b v="0"/>
    <m/>
    <b v="0"/>
    <n v="75506"/>
    <m/>
    <n v="75506"/>
    <n v="0"/>
    <b v="1"/>
    <b v="0"/>
  </r>
  <r>
    <s v="C"/>
    <s v="A"/>
    <n v="20120101"/>
    <n v="2012"/>
    <n v="52"/>
    <x v="10"/>
    <n v="562"/>
    <s v="NER"/>
    <x v="0"/>
    <s v="M"/>
    <s v="Import"/>
    <n v="251"/>
    <s v="FRA"/>
    <x v="3"/>
    <n v="0"/>
    <s v="W00"/>
    <s v="World"/>
    <s v="H3"/>
    <s v="HS"/>
    <b v="1"/>
    <n v="310520"/>
    <s v="Fertilizers, mineral or chemical containing the three fertilizing elements nitrogen, phosphorus and potassium"/>
    <s v="NPK"/>
    <s v="NPKs"/>
    <x v="6"/>
    <x v="2"/>
    <b v="1"/>
    <s v="C00"/>
    <s v="TOTAL CPC"/>
    <n v="0"/>
    <n v="0"/>
    <s v="TOTAL MOT"/>
    <n v="8"/>
    <s v="kg"/>
    <n v="1284"/>
    <b v="0"/>
    <n v="-1"/>
    <s v="N/A"/>
    <m/>
    <b v="0"/>
    <n v="1284"/>
    <b v="0"/>
    <m/>
    <b v="0"/>
    <n v="2215"/>
    <m/>
    <n v="2215"/>
    <n v="0"/>
    <b v="1"/>
    <b v="0"/>
  </r>
  <r>
    <s v="C"/>
    <s v="A"/>
    <n v="20120101"/>
    <n v="2012"/>
    <n v="52"/>
    <x v="10"/>
    <n v="562"/>
    <s v="NER"/>
    <x v="0"/>
    <s v="M"/>
    <s v="Import"/>
    <n v="686"/>
    <s v="SEN"/>
    <x v="10"/>
    <n v="0"/>
    <s v="W00"/>
    <s v="World"/>
    <s v="H3"/>
    <s v="HS"/>
    <b v="1"/>
    <n v="310520"/>
    <s v="Fertilizers, mineral or chemical containing the three fertilizing elements nitrogen, phosphorus and potassium"/>
    <s v="NPK"/>
    <s v="NPKs"/>
    <x v="6"/>
    <x v="2"/>
    <b v="1"/>
    <s v="C00"/>
    <s v="TOTAL CPC"/>
    <n v="0"/>
    <n v="0"/>
    <s v="TOTAL MOT"/>
    <n v="8"/>
    <s v="kg"/>
    <n v="100000"/>
    <b v="0"/>
    <n v="-1"/>
    <s v="N/A"/>
    <m/>
    <b v="0"/>
    <n v="100000"/>
    <b v="0"/>
    <m/>
    <b v="0"/>
    <n v="73291"/>
    <m/>
    <n v="73291"/>
    <n v="0"/>
    <b v="1"/>
    <b v="0"/>
  </r>
  <r>
    <s v="C"/>
    <s v="A"/>
    <n v="20120101"/>
    <n v="2012"/>
    <n v="52"/>
    <x v="10"/>
    <n v="562"/>
    <s v="NER"/>
    <x v="0"/>
    <s v="M"/>
    <s v="Import"/>
    <n v="0"/>
    <s v="W00"/>
    <x v="0"/>
    <n v="0"/>
    <s v="W00"/>
    <s v="World"/>
    <s v="H3"/>
    <s v="HS"/>
    <b v="1"/>
    <n v="310530"/>
    <s v="Fertilizers, mineral or chemical diammonium hydrogenorthophosphate (diammonium phosphate)"/>
    <s v="DAP"/>
    <s v="P-fertilizers"/>
    <x v="8"/>
    <x v="2"/>
    <b v="1"/>
    <s v="C00"/>
    <s v="TOTAL CPC"/>
    <n v="0"/>
    <n v="0"/>
    <s v="TOTAL MOT"/>
    <n v="8"/>
    <s v="kg"/>
    <n v="25700"/>
    <b v="0"/>
    <n v="-1"/>
    <s v="N/A"/>
    <m/>
    <b v="0"/>
    <n v="25700"/>
    <b v="0"/>
    <m/>
    <b v="0"/>
    <n v="5625"/>
    <m/>
    <n v="5625"/>
    <n v="0"/>
    <b v="1"/>
    <b v="0"/>
  </r>
  <r>
    <s v="C"/>
    <s v="A"/>
    <n v="20120101"/>
    <n v="2012"/>
    <n v="52"/>
    <x v="10"/>
    <n v="562"/>
    <s v="NER"/>
    <x v="0"/>
    <s v="M"/>
    <s v="Import"/>
    <n v="288"/>
    <s v="GHA"/>
    <x v="5"/>
    <n v="0"/>
    <s v="W00"/>
    <s v="World"/>
    <s v="H3"/>
    <s v="HS"/>
    <b v="1"/>
    <n v="310530"/>
    <s v="Fertilizers, mineral or chemical diammonium hydrogenorthophosphate (diammonium phosphate)"/>
    <s v="DAP"/>
    <s v="P-fertilizers"/>
    <x v="8"/>
    <x v="2"/>
    <b v="1"/>
    <s v="C00"/>
    <s v="TOTAL CPC"/>
    <n v="0"/>
    <n v="0"/>
    <s v="TOTAL MOT"/>
    <n v="8"/>
    <s v="kg"/>
    <n v="25700"/>
    <b v="0"/>
    <n v="-1"/>
    <s v="N/A"/>
    <m/>
    <b v="0"/>
    <n v="25700"/>
    <b v="0"/>
    <m/>
    <b v="0"/>
    <n v="5625"/>
    <m/>
    <n v="5625"/>
    <n v="0"/>
    <b v="1"/>
    <b v="0"/>
  </r>
  <r>
    <s v="C"/>
    <s v="A"/>
    <n v="20120101"/>
    <n v="2012"/>
    <n v="52"/>
    <x v="10"/>
    <n v="562"/>
    <s v="NER"/>
    <x v="0"/>
    <s v="M"/>
    <s v="Import"/>
    <n v="0"/>
    <s v="W00"/>
    <x v="0"/>
    <n v="0"/>
    <s v="W00"/>
    <s v="World"/>
    <s v="H3"/>
    <s v="HS"/>
    <b v="1"/>
    <n v="310590"/>
    <s v="Fertilizers, mineral or chemical n.e.c. in heading no. 3105"/>
    <s v="Other NPK"/>
    <s v="NPKs"/>
    <x v="6"/>
    <x v="2"/>
    <b v="1"/>
    <s v="C00"/>
    <s v="TOTAL CPC"/>
    <n v="0"/>
    <n v="0"/>
    <s v="TOTAL MOT"/>
    <n v="8"/>
    <s v="kg"/>
    <n v="616298"/>
    <b v="0"/>
    <n v="-1"/>
    <s v="N/A"/>
    <m/>
    <b v="0"/>
    <n v="616298"/>
    <b v="0"/>
    <m/>
    <b v="0"/>
    <n v="585263"/>
    <m/>
    <n v="585263"/>
    <n v="0"/>
    <b v="1"/>
    <b v="0"/>
  </r>
  <r>
    <s v="C"/>
    <s v="A"/>
    <n v="20120101"/>
    <n v="2012"/>
    <n v="52"/>
    <x v="10"/>
    <n v="562"/>
    <s v="NER"/>
    <x v="0"/>
    <s v="M"/>
    <s v="Import"/>
    <n v="251"/>
    <s v="FRA"/>
    <x v="3"/>
    <n v="0"/>
    <s v="W00"/>
    <s v="World"/>
    <s v="H3"/>
    <s v="HS"/>
    <b v="1"/>
    <n v="310590"/>
    <s v="Fertilizers, mineral or chemical n.e.c. in heading no. 3105"/>
    <s v="Other NPK"/>
    <s v="NPKs"/>
    <x v="6"/>
    <x v="2"/>
    <b v="1"/>
    <s v="C00"/>
    <s v="TOTAL CPC"/>
    <n v="0"/>
    <n v="0"/>
    <s v="TOTAL MOT"/>
    <n v="8"/>
    <s v="kg"/>
    <n v="250"/>
    <b v="0"/>
    <n v="-1"/>
    <s v="N/A"/>
    <m/>
    <b v="0"/>
    <n v="250"/>
    <b v="0"/>
    <m/>
    <b v="0"/>
    <n v="122"/>
    <m/>
    <n v="122"/>
    <n v="0"/>
    <b v="1"/>
    <b v="0"/>
  </r>
  <r>
    <s v="C"/>
    <s v="A"/>
    <n v="20120101"/>
    <n v="2012"/>
    <n v="52"/>
    <x v="10"/>
    <n v="562"/>
    <s v="NER"/>
    <x v="0"/>
    <s v="M"/>
    <s v="Import"/>
    <n v="899"/>
    <s v="_X "/>
    <x v="77"/>
    <n v="0"/>
    <s v="W00"/>
    <s v="World"/>
    <s v="H3"/>
    <s v="HS"/>
    <b v="1"/>
    <n v="310590"/>
    <s v="Fertilizers, mineral or chemical n.e.c. in heading no. 3105"/>
    <s v="Other NPK"/>
    <s v="NPKs"/>
    <x v="6"/>
    <x v="2"/>
    <b v="1"/>
    <s v="C00"/>
    <s v="TOTAL CPC"/>
    <n v="0"/>
    <n v="0"/>
    <s v="TOTAL MOT"/>
    <n v="8"/>
    <s v="kg"/>
    <n v="616048"/>
    <b v="0"/>
    <n v="-1"/>
    <s v="N/A"/>
    <m/>
    <b v="0"/>
    <n v="616048"/>
    <b v="0"/>
    <m/>
    <b v="0"/>
    <n v="585141"/>
    <m/>
    <n v="585141"/>
    <n v="0"/>
    <b v="1"/>
    <b v="0"/>
  </r>
  <r>
    <s v="C"/>
    <s v="A"/>
    <n v="20110101"/>
    <n v="2011"/>
    <n v="52"/>
    <x v="11"/>
    <n v="562"/>
    <s v="NER"/>
    <x v="0"/>
    <s v="M"/>
    <s v="Import"/>
    <n v="0"/>
    <s v="W00"/>
    <x v="0"/>
    <n v="0"/>
    <s v="W00"/>
    <s v="World"/>
    <s v="H3"/>
    <s v="HS"/>
    <b v="1"/>
    <n v="31"/>
    <s v="Fertilizers"/>
    <s v="Fertilizers"/>
    <s v="Others"/>
    <x v="0"/>
    <x v="0"/>
    <b v="0"/>
    <s v="C00"/>
    <s v="TOTAL CPC"/>
    <n v="0"/>
    <n v="0"/>
    <s v="TOTAL MOT"/>
    <n v="-1"/>
    <s v="N/A"/>
    <m/>
    <b v="0"/>
    <n v="-1"/>
    <s v="N/A"/>
    <m/>
    <b v="0"/>
    <m/>
    <b v="0"/>
    <m/>
    <b v="0"/>
    <n v="25523735"/>
    <m/>
    <n v="25523735"/>
    <n v="0"/>
    <b v="1"/>
    <b v="0"/>
  </r>
  <r>
    <s v="C"/>
    <s v="A"/>
    <n v="20110101"/>
    <n v="2011"/>
    <n v="52"/>
    <x v="11"/>
    <n v="562"/>
    <s v="NER"/>
    <x v="0"/>
    <s v="M"/>
    <s v="Import"/>
    <n v="12"/>
    <s v="DZA"/>
    <x v="67"/>
    <n v="0"/>
    <s v="W00"/>
    <s v="World"/>
    <s v="H3"/>
    <s v="HS"/>
    <b v="1"/>
    <n v="31"/>
    <s v="Fertilizers"/>
    <s v="Fertilizers"/>
    <s v="Others"/>
    <x v="0"/>
    <x v="0"/>
    <b v="0"/>
    <s v="C00"/>
    <s v="TOTAL CPC"/>
    <n v="0"/>
    <n v="0"/>
    <s v="TOTAL MOT"/>
    <n v="-1"/>
    <s v="N/A"/>
    <m/>
    <b v="0"/>
    <n v="-1"/>
    <s v="N/A"/>
    <m/>
    <b v="0"/>
    <m/>
    <b v="0"/>
    <m/>
    <b v="0"/>
    <n v="37079"/>
    <m/>
    <n v="37079"/>
    <n v="0"/>
    <b v="1"/>
    <b v="0"/>
  </r>
  <r>
    <s v="C"/>
    <s v="A"/>
    <n v="20110101"/>
    <n v="2011"/>
    <n v="52"/>
    <x v="11"/>
    <n v="562"/>
    <s v="NER"/>
    <x v="0"/>
    <s v="M"/>
    <s v="Import"/>
    <n v="56"/>
    <s v="BEL"/>
    <x v="18"/>
    <n v="0"/>
    <s v="W00"/>
    <s v="World"/>
    <s v="H3"/>
    <s v="HS"/>
    <b v="1"/>
    <n v="31"/>
    <s v="Fertilizers"/>
    <s v="Fertilizers"/>
    <s v="Others"/>
    <x v="0"/>
    <x v="0"/>
    <b v="0"/>
    <s v="C00"/>
    <s v="TOTAL CPC"/>
    <n v="0"/>
    <n v="0"/>
    <s v="TOTAL MOT"/>
    <n v="-1"/>
    <s v="N/A"/>
    <m/>
    <b v="0"/>
    <n v="-1"/>
    <s v="N/A"/>
    <m/>
    <b v="0"/>
    <m/>
    <b v="0"/>
    <m/>
    <b v="0"/>
    <n v="266909"/>
    <m/>
    <n v="266909"/>
    <n v="0"/>
    <b v="1"/>
    <b v="0"/>
  </r>
  <r>
    <s v="C"/>
    <s v="A"/>
    <n v="20110101"/>
    <n v="2011"/>
    <n v="52"/>
    <x v="11"/>
    <n v="562"/>
    <s v="NER"/>
    <x v="0"/>
    <s v="M"/>
    <s v="Import"/>
    <n v="156"/>
    <s v="CHN"/>
    <x v="1"/>
    <n v="0"/>
    <s v="W00"/>
    <s v="World"/>
    <s v="H3"/>
    <s v="HS"/>
    <b v="1"/>
    <n v="31"/>
    <s v="Fertilizers"/>
    <s v="Fertilizers"/>
    <s v="Others"/>
    <x v="0"/>
    <x v="0"/>
    <b v="0"/>
    <s v="C00"/>
    <s v="TOTAL CPC"/>
    <n v="0"/>
    <n v="0"/>
    <s v="TOTAL MOT"/>
    <n v="-1"/>
    <s v="N/A"/>
    <m/>
    <b v="0"/>
    <n v="-1"/>
    <s v="N/A"/>
    <m/>
    <b v="0"/>
    <m/>
    <b v="0"/>
    <m/>
    <b v="0"/>
    <n v="147749"/>
    <m/>
    <n v="147749"/>
    <n v="0"/>
    <b v="1"/>
    <b v="0"/>
  </r>
  <r>
    <s v="C"/>
    <s v="A"/>
    <n v="20110101"/>
    <n v="2011"/>
    <n v="52"/>
    <x v="11"/>
    <n v="562"/>
    <s v="NER"/>
    <x v="0"/>
    <s v="M"/>
    <s v="Import"/>
    <n v="204"/>
    <s v="BEN"/>
    <x v="2"/>
    <n v="0"/>
    <s v="W00"/>
    <s v="World"/>
    <s v="H3"/>
    <s v="HS"/>
    <b v="1"/>
    <n v="31"/>
    <s v="Fertilizers"/>
    <s v="Fertilizers"/>
    <s v="Others"/>
    <x v="0"/>
    <x v="0"/>
    <b v="0"/>
    <s v="C00"/>
    <s v="TOTAL CPC"/>
    <n v="0"/>
    <n v="0"/>
    <s v="TOTAL MOT"/>
    <n v="-1"/>
    <s v="N/A"/>
    <m/>
    <b v="0"/>
    <n v="-1"/>
    <s v="N/A"/>
    <m/>
    <b v="0"/>
    <m/>
    <b v="0"/>
    <m/>
    <b v="0"/>
    <n v="6470"/>
    <m/>
    <n v="6470"/>
    <n v="0"/>
    <b v="1"/>
    <b v="0"/>
  </r>
  <r>
    <s v="C"/>
    <s v="A"/>
    <n v="20110101"/>
    <n v="2011"/>
    <n v="52"/>
    <x v="11"/>
    <n v="562"/>
    <s v="NER"/>
    <x v="0"/>
    <s v="M"/>
    <s v="Import"/>
    <n v="251"/>
    <s v="FRA"/>
    <x v="3"/>
    <n v="0"/>
    <s v="W00"/>
    <s v="World"/>
    <s v="H3"/>
    <s v="HS"/>
    <b v="1"/>
    <n v="31"/>
    <s v="Fertilizers"/>
    <s v="Fertilizers"/>
    <s v="Others"/>
    <x v="0"/>
    <x v="0"/>
    <b v="0"/>
    <s v="C00"/>
    <s v="TOTAL CPC"/>
    <n v="0"/>
    <n v="0"/>
    <s v="TOTAL MOT"/>
    <n v="-1"/>
    <s v="N/A"/>
    <m/>
    <b v="0"/>
    <n v="-1"/>
    <s v="N/A"/>
    <m/>
    <b v="0"/>
    <m/>
    <b v="0"/>
    <m/>
    <b v="0"/>
    <n v="4826049"/>
    <m/>
    <n v="4826049"/>
    <n v="0"/>
    <b v="1"/>
    <b v="0"/>
  </r>
  <r>
    <s v="C"/>
    <s v="A"/>
    <n v="20110101"/>
    <n v="2011"/>
    <n v="52"/>
    <x v="11"/>
    <n v="562"/>
    <s v="NER"/>
    <x v="0"/>
    <s v="M"/>
    <s v="Import"/>
    <n v="288"/>
    <s v="GHA"/>
    <x v="5"/>
    <n v="0"/>
    <s v="W00"/>
    <s v="World"/>
    <s v="H3"/>
    <s v="HS"/>
    <b v="1"/>
    <n v="31"/>
    <s v="Fertilizers"/>
    <s v="Fertilizers"/>
    <s v="Others"/>
    <x v="0"/>
    <x v="0"/>
    <b v="0"/>
    <s v="C00"/>
    <s v="TOTAL CPC"/>
    <n v="0"/>
    <n v="0"/>
    <s v="TOTAL MOT"/>
    <n v="-1"/>
    <s v="N/A"/>
    <m/>
    <b v="0"/>
    <n v="-1"/>
    <s v="N/A"/>
    <m/>
    <b v="0"/>
    <m/>
    <b v="0"/>
    <m/>
    <b v="0"/>
    <n v="474979"/>
    <m/>
    <n v="474979"/>
    <n v="0"/>
    <b v="1"/>
    <b v="0"/>
  </r>
  <r>
    <s v="C"/>
    <s v="A"/>
    <n v="20110101"/>
    <n v="2011"/>
    <n v="52"/>
    <x v="11"/>
    <n v="562"/>
    <s v="NER"/>
    <x v="0"/>
    <s v="M"/>
    <s v="Import"/>
    <n v="466"/>
    <s v="MLI"/>
    <x v="62"/>
    <n v="0"/>
    <s v="W00"/>
    <s v="World"/>
    <s v="H3"/>
    <s v="HS"/>
    <b v="1"/>
    <n v="31"/>
    <s v="Fertilizers"/>
    <s v="Fertilizers"/>
    <s v="Others"/>
    <x v="0"/>
    <x v="0"/>
    <b v="0"/>
    <s v="C00"/>
    <s v="TOTAL CPC"/>
    <n v="0"/>
    <n v="0"/>
    <s v="TOTAL MOT"/>
    <n v="-1"/>
    <s v="N/A"/>
    <m/>
    <b v="0"/>
    <n v="-1"/>
    <s v="N/A"/>
    <m/>
    <b v="0"/>
    <m/>
    <b v="0"/>
    <m/>
    <b v="0"/>
    <n v="13918"/>
    <m/>
    <n v="13918"/>
    <n v="0"/>
    <b v="1"/>
    <b v="0"/>
  </r>
  <r>
    <s v="C"/>
    <s v="A"/>
    <n v="20110101"/>
    <n v="2011"/>
    <n v="52"/>
    <x v="11"/>
    <n v="562"/>
    <s v="NER"/>
    <x v="0"/>
    <s v="M"/>
    <s v="Import"/>
    <n v="566"/>
    <s v="NGA"/>
    <x v="8"/>
    <n v="0"/>
    <s v="W00"/>
    <s v="World"/>
    <s v="H3"/>
    <s v="HS"/>
    <b v="1"/>
    <n v="31"/>
    <s v="Fertilizers"/>
    <s v="Fertilizers"/>
    <s v="Others"/>
    <x v="0"/>
    <x v="0"/>
    <b v="0"/>
    <s v="C00"/>
    <s v="TOTAL CPC"/>
    <n v="0"/>
    <n v="0"/>
    <s v="TOTAL MOT"/>
    <n v="-1"/>
    <s v="N/A"/>
    <m/>
    <b v="0"/>
    <n v="-1"/>
    <s v="N/A"/>
    <m/>
    <b v="0"/>
    <m/>
    <b v="0"/>
    <m/>
    <b v="0"/>
    <n v="3205304"/>
    <m/>
    <n v="3205304"/>
    <n v="0"/>
    <b v="1"/>
    <b v="0"/>
  </r>
  <r>
    <s v="C"/>
    <s v="A"/>
    <n v="20110101"/>
    <n v="2011"/>
    <n v="52"/>
    <x v="11"/>
    <n v="562"/>
    <s v="NER"/>
    <x v="0"/>
    <s v="M"/>
    <s v="Import"/>
    <n v="574"/>
    <s v="NFK"/>
    <x v="78"/>
    <n v="0"/>
    <s v="W00"/>
    <s v="World"/>
    <s v="H3"/>
    <s v="HS"/>
    <b v="1"/>
    <n v="31"/>
    <s v="Fertilizers"/>
    <s v="Fertilizers"/>
    <s v="Others"/>
    <x v="0"/>
    <x v="0"/>
    <b v="0"/>
    <s v="C00"/>
    <s v="TOTAL CPC"/>
    <n v="0"/>
    <n v="0"/>
    <s v="TOTAL MOT"/>
    <n v="-1"/>
    <s v="N/A"/>
    <m/>
    <b v="0"/>
    <n v="-1"/>
    <s v="N/A"/>
    <m/>
    <b v="0"/>
    <m/>
    <b v="0"/>
    <m/>
    <b v="0"/>
    <n v="4776"/>
    <m/>
    <n v="4776"/>
    <n v="0"/>
    <b v="1"/>
    <b v="0"/>
  </r>
  <r>
    <s v="C"/>
    <s v="A"/>
    <n v="20110101"/>
    <n v="2011"/>
    <n v="52"/>
    <x v="11"/>
    <n v="562"/>
    <s v="NER"/>
    <x v="0"/>
    <s v="M"/>
    <s v="Import"/>
    <n v="579"/>
    <s v="NOR"/>
    <x v="44"/>
    <n v="0"/>
    <s v="W00"/>
    <s v="World"/>
    <s v="H3"/>
    <s v="HS"/>
    <b v="1"/>
    <n v="31"/>
    <s v="Fertilizers"/>
    <s v="Fertilizers"/>
    <s v="Others"/>
    <x v="0"/>
    <x v="0"/>
    <b v="0"/>
    <s v="C00"/>
    <s v="TOTAL CPC"/>
    <n v="0"/>
    <n v="0"/>
    <s v="TOTAL MOT"/>
    <n v="-1"/>
    <s v="N/A"/>
    <m/>
    <b v="0"/>
    <n v="-1"/>
    <s v="N/A"/>
    <m/>
    <b v="0"/>
    <m/>
    <b v="0"/>
    <m/>
    <b v="0"/>
    <n v="861762"/>
    <m/>
    <n v="861762"/>
    <n v="0"/>
    <b v="1"/>
    <b v="0"/>
  </r>
  <r>
    <s v="C"/>
    <s v="A"/>
    <n v="20110101"/>
    <n v="2011"/>
    <n v="52"/>
    <x v="11"/>
    <n v="562"/>
    <s v="NER"/>
    <x v="0"/>
    <s v="M"/>
    <s v="Import"/>
    <n v="699"/>
    <s v="IND"/>
    <x v="11"/>
    <n v="0"/>
    <s v="W00"/>
    <s v="World"/>
    <s v="H3"/>
    <s v="HS"/>
    <b v="1"/>
    <n v="31"/>
    <s v="Fertilizers"/>
    <s v="Fertilizers"/>
    <s v="Others"/>
    <x v="0"/>
    <x v="0"/>
    <b v="0"/>
    <s v="C00"/>
    <s v="TOTAL CPC"/>
    <n v="0"/>
    <n v="0"/>
    <s v="TOTAL MOT"/>
    <n v="-1"/>
    <s v="N/A"/>
    <m/>
    <b v="0"/>
    <n v="-1"/>
    <s v="N/A"/>
    <m/>
    <b v="0"/>
    <m/>
    <b v="0"/>
    <m/>
    <b v="0"/>
    <n v="4511"/>
    <m/>
    <n v="4511"/>
    <n v="0"/>
    <b v="1"/>
    <b v="0"/>
  </r>
  <r>
    <s v="C"/>
    <s v="A"/>
    <n v="20110101"/>
    <n v="2011"/>
    <n v="52"/>
    <x v="11"/>
    <n v="562"/>
    <s v="NER"/>
    <x v="0"/>
    <s v="M"/>
    <s v="Import"/>
    <n v="768"/>
    <s v="TGO"/>
    <x v="14"/>
    <n v="0"/>
    <s v="W00"/>
    <s v="World"/>
    <s v="H3"/>
    <s v="HS"/>
    <b v="1"/>
    <n v="31"/>
    <s v="Fertilizers"/>
    <s v="Fertilizers"/>
    <s v="Others"/>
    <x v="0"/>
    <x v="0"/>
    <b v="0"/>
    <s v="C00"/>
    <s v="TOTAL CPC"/>
    <n v="0"/>
    <n v="0"/>
    <s v="TOTAL MOT"/>
    <n v="-1"/>
    <s v="N/A"/>
    <m/>
    <b v="0"/>
    <n v="-1"/>
    <s v="N/A"/>
    <m/>
    <b v="0"/>
    <m/>
    <b v="0"/>
    <m/>
    <b v="0"/>
    <n v="13014150"/>
    <m/>
    <n v="13014150"/>
    <n v="0"/>
    <b v="1"/>
    <b v="0"/>
  </r>
  <r>
    <s v="C"/>
    <s v="A"/>
    <n v="20110101"/>
    <n v="2011"/>
    <n v="52"/>
    <x v="11"/>
    <n v="562"/>
    <s v="NER"/>
    <x v="0"/>
    <s v="M"/>
    <s v="Import"/>
    <n v="842"/>
    <s v="USA"/>
    <x v="15"/>
    <n v="0"/>
    <s v="W00"/>
    <s v="World"/>
    <s v="H3"/>
    <s v="HS"/>
    <b v="1"/>
    <n v="31"/>
    <s v="Fertilizers"/>
    <s v="Fertilizers"/>
    <s v="Others"/>
    <x v="0"/>
    <x v="0"/>
    <b v="0"/>
    <s v="C00"/>
    <s v="TOTAL CPC"/>
    <n v="0"/>
    <n v="0"/>
    <s v="TOTAL MOT"/>
    <n v="-1"/>
    <s v="N/A"/>
    <m/>
    <b v="0"/>
    <n v="-1"/>
    <s v="N/A"/>
    <m/>
    <b v="0"/>
    <m/>
    <b v="0"/>
    <m/>
    <b v="0"/>
    <n v="165158"/>
    <m/>
    <n v="165158"/>
    <n v="0"/>
    <b v="1"/>
    <b v="0"/>
  </r>
  <r>
    <s v="C"/>
    <s v="A"/>
    <n v="20110101"/>
    <n v="2011"/>
    <n v="52"/>
    <x v="11"/>
    <n v="562"/>
    <s v="NER"/>
    <x v="0"/>
    <s v="M"/>
    <s v="Import"/>
    <n v="854"/>
    <s v="BFA"/>
    <x v="16"/>
    <n v="0"/>
    <s v="W00"/>
    <s v="World"/>
    <s v="H3"/>
    <s v="HS"/>
    <b v="1"/>
    <n v="31"/>
    <s v="Fertilizers"/>
    <s v="Fertilizers"/>
    <s v="Others"/>
    <x v="0"/>
    <x v="0"/>
    <b v="0"/>
    <s v="C00"/>
    <s v="TOTAL CPC"/>
    <n v="0"/>
    <n v="0"/>
    <s v="TOTAL MOT"/>
    <n v="-1"/>
    <s v="N/A"/>
    <m/>
    <b v="0"/>
    <n v="-1"/>
    <s v="N/A"/>
    <m/>
    <b v="0"/>
    <m/>
    <b v="0"/>
    <m/>
    <b v="0"/>
    <n v="2494919"/>
    <m/>
    <n v="2494919"/>
    <n v="0"/>
    <b v="1"/>
    <b v="0"/>
  </r>
  <r>
    <s v="C"/>
    <s v="A"/>
    <n v="20110101"/>
    <n v="2011"/>
    <n v="52"/>
    <x v="11"/>
    <n v="562"/>
    <s v="NER"/>
    <x v="0"/>
    <s v="M"/>
    <s v="Import"/>
    <n v="0"/>
    <s v="W00"/>
    <x v="0"/>
    <n v="0"/>
    <s v="W00"/>
    <s v="World"/>
    <s v="H3"/>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8059887"/>
    <b v="0"/>
    <n v="-1"/>
    <s v="N/A"/>
    <m/>
    <b v="0"/>
    <n v="8059887"/>
    <b v="0"/>
    <m/>
    <b v="0"/>
    <n v="8892073"/>
    <m/>
    <n v="8892073"/>
    <n v="0"/>
    <b v="1"/>
    <b v="0"/>
  </r>
  <r>
    <s v="C"/>
    <s v="A"/>
    <n v="20110101"/>
    <n v="2011"/>
    <n v="52"/>
    <x v="11"/>
    <n v="562"/>
    <s v="NER"/>
    <x v="0"/>
    <s v="M"/>
    <s v="Import"/>
    <n v="204"/>
    <s v="BEN"/>
    <x v="2"/>
    <n v="0"/>
    <s v="W00"/>
    <s v="World"/>
    <s v="H3"/>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50"/>
    <b v="0"/>
    <n v="-1"/>
    <s v="N/A"/>
    <m/>
    <b v="0"/>
    <n v="50"/>
    <b v="0"/>
    <m/>
    <b v="0"/>
    <n v="526"/>
    <m/>
    <n v="526"/>
    <n v="0"/>
    <b v="1"/>
    <b v="0"/>
  </r>
  <r>
    <s v="C"/>
    <s v="A"/>
    <n v="20110101"/>
    <n v="2011"/>
    <n v="52"/>
    <x v="11"/>
    <n v="562"/>
    <s v="NER"/>
    <x v="0"/>
    <s v="M"/>
    <s v="Import"/>
    <n v="251"/>
    <s v="FRA"/>
    <x v="3"/>
    <n v="0"/>
    <s v="W00"/>
    <s v="World"/>
    <s v="H3"/>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137"/>
    <b v="0"/>
    <n v="-1"/>
    <s v="N/A"/>
    <m/>
    <b v="0"/>
    <n v="137"/>
    <b v="0"/>
    <m/>
    <b v="0"/>
    <n v="7792"/>
    <m/>
    <n v="7792"/>
    <n v="0"/>
    <b v="1"/>
    <b v="0"/>
  </r>
  <r>
    <s v="C"/>
    <s v="A"/>
    <n v="20110101"/>
    <n v="2011"/>
    <n v="52"/>
    <x v="11"/>
    <n v="562"/>
    <s v="NER"/>
    <x v="0"/>
    <s v="M"/>
    <s v="Import"/>
    <n v="566"/>
    <s v="NGA"/>
    <x v="8"/>
    <n v="0"/>
    <s v="W00"/>
    <s v="World"/>
    <s v="H3"/>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1086000"/>
    <b v="0"/>
    <n v="-1"/>
    <s v="N/A"/>
    <m/>
    <b v="0"/>
    <n v="1086000"/>
    <b v="0"/>
    <m/>
    <b v="0"/>
    <n v="1050783"/>
    <m/>
    <n v="1050783"/>
    <n v="0"/>
    <b v="1"/>
    <b v="0"/>
  </r>
  <r>
    <s v="C"/>
    <s v="A"/>
    <n v="20110101"/>
    <n v="2011"/>
    <n v="52"/>
    <x v="11"/>
    <n v="562"/>
    <s v="NER"/>
    <x v="0"/>
    <s v="M"/>
    <s v="Import"/>
    <n v="699"/>
    <s v="IND"/>
    <x v="11"/>
    <n v="0"/>
    <s v="W00"/>
    <s v="World"/>
    <s v="H3"/>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25000"/>
    <b v="0"/>
    <n v="-1"/>
    <s v="N/A"/>
    <m/>
    <b v="0"/>
    <n v="25000"/>
    <b v="0"/>
    <m/>
    <b v="0"/>
    <n v="4511"/>
    <m/>
    <n v="4511"/>
    <n v="0"/>
    <b v="1"/>
    <b v="0"/>
  </r>
  <r>
    <s v="C"/>
    <s v="A"/>
    <n v="20110101"/>
    <n v="2011"/>
    <n v="52"/>
    <x v="11"/>
    <n v="562"/>
    <s v="NER"/>
    <x v="0"/>
    <s v="M"/>
    <s v="Import"/>
    <n v="768"/>
    <s v="TGO"/>
    <x v="14"/>
    <n v="0"/>
    <s v="W00"/>
    <s v="World"/>
    <s v="H3"/>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6937500"/>
    <b v="0"/>
    <n v="-1"/>
    <s v="N/A"/>
    <m/>
    <b v="0"/>
    <n v="6937500"/>
    <b v="0"/>
    <m/>
    <b v="0"/>
    <n v="7663302"/>
    <m/>
    <n v="7663302"/>
    <n v="0"/>
    <b v="1"/>
    <b v="0"/>
  </r>
  <r>
    <s v="C"/>
    <s v="A"/>
    <n v="20110101"/>
    <n v="2011"/>
    <n v="52"/>
    <x v="11"/>
    <n v="562"/>
    <s v="NER"/>
    <x v="0"/>
    <s v="M"/>
    <s v="Import"/>
    <n v="842"/>
    <s v="USA"/>
    <x v="15"/>
    <n v="0"/>
    <s v="W00"/>
    <s v="World"/>
    <s v="H3"/>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11200"/>
    <b v="0"/>
    <n v="-1"/>
    <s v="N/A"/>
    <m/>
    <b v="0"/>
    <n v="11200"/>
    <b v="0"/>
    <m/>
    <b v="0"/>
    <n v="165158"/>
    <m/>
    <n v="165158"/>
    <n v="0"/>
    <b v="1"/>
    <b v="0"/>
  </r>
  <r>
    <s v="C"/>
    <s v="A"/>
    <n v="20110101"/>
    <n v="2011"/>
    <n v="52"/>
    <x v="11"/>
    <n v="562"/>
    <s v="NER"/>
    <x v="0"/>
    <s v="M"/>
    <s v="Import"/>
    <n v="0"/>
    <s v="W00"/>
    <x v="0"/>
    <n v="0"/>
    <s v="W00"/>
    <s v="World"/>
    <s v="H3"/>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8059887"/>
    <b v="0"/>
    <n v="-1"/>
    <s v="N/A"/>
    <m/>
    <b v="0"/>
    <n v="8059887"/>
    <b v="0"/>
    <m/>
    <b v="0"/>
    <n v="8892073"/>
    <m/>
    <n v="8892073"/>
    <n v="0"/>
    <b v="1"/>
    <b v="0"/>
  </r>
  <r>
    <s v="C"/>
    <s v="A"/>
    <n v="20110101"/>
    <n v="2011"/>
    <n v="52"/>
    <x v="11"/>
    <n v="562"/>
    <s v="NER"/>
    <x v="0"/>
    <s v="M"/>
    <s v="Import"/>
    <n v="204"/>
    <s v="BEN"/>
    <x v="2"/>
    <n v="0"/>
    <s v="W00"/>
    <s v="World"/>
    <s v="H3"/>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50"/>
    <b v="0"/>
    <n v="-1"/>
    <s v="N/A"/>
    <m/>
    <b v="0"/>
    <n v="50"/>
    <b v="0"/>
    <m/>
    <b v="0"/>
    <n v="526"/>
    <m/>
    <n v="526"/>
    <n v="0"/>
    <b v="1"/>
    <b v="0"/>
  </r>
  <r>
    <s v="C"/>
    <s v="A"/>
    <n v="20110101"/>
    <n v="2011"/>
    <n v="52"/>
    <x v="11"/>
    <n v="562"/>
    <s v="NER"/>
    <x v="0"/>
    <s v="M"/>
    <s v="Import"/>
    <n v="251"/>
    <s v="FRA"/>
    <x v="3"/>
    <n v="0"/>
    <s v="W00"/>
    <s v="World"/>
    <s v="H3"/>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137"/>
    <b v="0"/>
    <n v="-1"/>
    <s v="N/A"/>
    <m/>
    <b v="0"/>
    <n v="137"/>
    <b v="0"/>
    <m/>
    <b v="0"/>
    <n v="7792"/>
    <m/>
    <n v="7792"/>
    <n v="0"/>
    <b v="1"/>
    <b v="0"/>
  </r>
  <r>
    <s v="C"/>
    <s v="A"/>
    <n v="20110101"/>
    <n v="2011"/>
    <n v="52"/>
    <x v="11"/>
    <n v="562"/>
    <s v="NER"/>
    <x v="0"/>
    <s v="M"/>
    <s v="Import"/>
    <n v="566"/>
    <s v="NGA"/>
    <x v="8"/>
    <n v="0"/>
    <s v="W00"/>
    <s v="World"/>
    <s v="H3"/>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1086000"/>
    <b v="0"/>
    <n v="-1"/>
    <s v="N/A"/>
    <m/>
    <b v="0"/>
    <n v="1086000"/>
    <b v="0"/>
    <m/>
    <b v="0"/>
    <n v="1050783"/>
    <m/>
    <n v="1050783"/>
    <n v="0"/>
    <b v="1"/>
    <b v="0"/>
  </r>
  <r>
    <s v="C"/>
    <s v="A"/>
    <n v="20110101"/>
    <n v="2011"/>
    <n v="52"/>
    <x v="11"/>
    <n v="562"/>
    <s v="NER"/>
    <x v="0"/>
    <s v="M"/>
    <s v="Import"/>
    <n v="699"/>
    <s v="IND"/>
    <x v="11"/>
    <n v="0"/>
    <s v="W00"/>
    <s v="World"/>
    <s v="H3"/>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25000"/>
    <b v="0"/>
    <n v="-1"/>
    <s v="N/A"/>
    <m/>
    <b v="0"/>
    <n v="25000"/>
    <b v="0"/>
    <m/>
    <b v="0"/>
    <n v="4511"/>
    <m/>
    <n v="4511"/>
    <n v="0"/>
    <b v="1"/>
    <b v="0"/>
  </r>
  <r>
    <s v="C"/>
    <s v="A"/>
    <n v="20110101"/>
    <n v="2011"/>
    <n v="52"/>
    <x v="11"/>
    <n v="562"/>
    <s v="NER"/>
    <x v="0"/>
    <s v="M"/>
    <s v="Import"/>
    <n v="768"/>
    <s v="TGO"/>
    <x v="14"/>
    <n v="0"/>
    <s v="W00"/>
    <s v="World"/>
    <s v="H3"/>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6937500"/>
    <b v="0"/>
    <n v="-1"/>
    <s v="N/A"/>
    <m/>
    <b v="0"/>
    <n v="6937500"/>
    <b v="0"/>
    <m/>
    <b v="0"/>
    <n v="7663302"/>
    <m/>
    <n v="7663302"/>
    <n v="0"/>
    <b v="1"/>
    <b v="0"/>
  </r>
  <r>
    <s v="C"/>
    <s v="A"/>
    <n v="20110101"/>
    <n v="2011"/>
    <n v="52"/>
    <x v="11"/>
    <n v="562"/>
    <s v="NER"/>
    <x v="0"/>
    <s v="M"/>
    <s v="Import"/>
    <n v="842"/>
    <s v="USA"/>
    <x v="15"/>
    <n v="0"/>
    <s v="W00"/>
    <s v="World"/>
    <s v="H3"/>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11200"/>
    <b v="0"/>
    <n v="-1"/>
    <s v="N/A"/>
    <m/>
    <b v="0"/>
    <n v="11200"/>
    <b v="0"/>
    <m/>
    <b v="0"/>
    <n v="165158"/>
    <m/>
    <n v="165158"/>
    <n v="0"/>
    <b v="1"/>
    <b v="0"/>
  </r>
  <r>
    <s v="C"/>
    <s v="A"/>
    <n v="20110101"/>
    <n v="2011"/>
    <n v="52"/>
    <x v="11"/>
    <n v="562"/>
    <s v="NER"/>
    <x v="0"/>
    <s v="M"/>
    <s v="Import"/>
    <n v="0"/>
    <s v="W00"/>
    <x v="0"/>
    <n v="0"/>
    <s v="W00"/>
    <s v="World"/>
    <s v="H3"/>
    <s v="HS"/>
    <b v="1"/>
    <n v="3102"/>
    <s v="Fertilizers mineral or chemical, nitrogenous"/>
    <s v="N"/>
    <s v="Other N-fertilizers"/>
    <x v="1"/>
    <x v="1"/>
    <b v="0"/>
    <s v="C00"/>
    <s v="TOTAL CPC"/>
    <n v="0"/>
    <n v="0"/>
    <s v="TOTAL MOT"/>
    <n v="8"/>
    <s v="kg"/>
    <n v="16112747"/>
    <b v="0"/>
    <n v="-1"/>
    <s v="N/A"/>
    <m/>
    <b v="0"/>
    <n v="16112747"/>
    <b v="0"/>
    <m/>
    <b v="0"/>
    <n v="10406461"/>
    <m/>
    <n v="10406461"/>
    <n v="0"/>
    <b v="1"/>
    <b v="0"/>
  </r>
  <r>
    <s v="C"/>
    <s v="A"/>
    <n v="20110101"/>
    <n v="2011"/>
    <n v="52"/>
    <x v="11"/>
    <n v="562"/>
    <s v="NER"/>
    <x v="0"/>
    <s v="M"/>
    <s v="Import"/>
    <n v="12"/>
    <s v="DZA"/>
    <x v="67"/>
    <n v="0"/>
    <s v="W00"/>
    <s v="World"/>
    <s v="H3"/>
    <s v="HS"/>
    <b v="1"/>
    <n v="3102"/>
    <s v="Fertilizers mineral or chemical, nitrogenous"/>
    <s v="N"/>
    <s v="Other N-fertilizers"/>
    <x v="1"/>
    <x v="1"/>
    <b v="0"/>
    <s v="C00"/>
    <s v="TOTAL CPC"/>
    <n v="0"/>
    <n v="0"/>
    <s v="TOTAL MOT"/>
    <n v="8"/>
    <s v="kg"/>
    <n v="100000"/>
    <b v="0"/>
    <n v="-1"/>
    <s v="N/A"/>
    <m/>
    <b v="0"/>
    <n v="100000"/>
    <b v="0"/>
    <m/>
    <b v="0"/>
    <n v="37079"/>
    <m/>
    <n v="37079"/>
    <n v="0"/>
    <b v="1"/>
    <b v="0"/>
  </r>
  <r>
    <s v="C"/>
    <s v="A"/>
    <n v="20110101"/>
    <n v="2011"/>
    <n v="52"/>
    <x v="11"/>
    <n v="562"/>
    <s v="NER"/>
    <x v="0"/>
    <s v="M"/>
    <s v="Import"/>
    <n v="56"/>
    <s v="BEL"/>
    <x v="18"/>
    <n v="0"/>
    <s v="W00"/>
    <s v="World"/>
    <s v="H3"/>
    <s v="HS"/>
    <b v="1"/>
    <n v="3102"/>
    <s v="Fertilizers mineral or chemical, nitrogenous"/>
    <s v="N"/>
    <s v="Other N-fertilizers"/>
    <x v="1"/>
    <x v="1"/>
    <b v="0"/>
    <s v="C00"/>
    <s v="TOTAL CPC"/>
    <n v="0"/>
    <n v="0"/>
    <s v="TOTAL MOT"/>
    <n v="8"/>
    <s v="kg"/>
    <n v="351200"/>
    <b v="0"/>
    <n v="-1"/>
    <s v="N/A"/>
    <m/>
    <b v="0"/>
    <n v="351200"/>
    <b v="0"/>
    <m/>
    <b v="0"/>
    <n v="266909"/>
    <m/>
    <n v="266909"/>
    <n v="0"/>
    <b v="1"/>
    <b v="0"/>
  </r>
  <r>
    <s v="C"/>
    <s v="A"/>
    <n v="20110101"/>
    <n v="2011"/>
    <n v="52"/>
    <x v="11"/>
    <n v="562"/>
    <s v="NER"/>
    <x v="0"/>
    <s v="M"/>
    <s v="Import"/>
    <n v="156"/>
    <s v="CHN"/>
    <x v="1"/>
    <n v="0"/>
    <s v="W00"/>
    <s v="World"/>
    <s v="H3"/>
    <s v="HS"/>
    <b v="1"/>
    <n v="3102"/>
    <s v="Fertilizers mineral or chemical, nitrogenous"/>
    <s v="N"/>
    <s v="Other N-fertilizers"/>
    <x v="1"/>
    <x v="1"/>
    <b v="0"/>
    <s v="C00"/>
    <s v="TOTAL CPC"/>
    <n v="0"/>
    <n v="0"/>
    <s v="TOTAL MOT"/>
    <n v="8"/>
    <s v="kg"/>
    <n v="239000"/>
    <b v="0"/>
    <n v="-1"/>
    <s v="N/A"/>
    <m/>
    <b v="0"/>
    <n v="239000"/>
    <b v="0"/>
    <m/>
    <b v="0"/>
    <n v="147749"/>
    <m/>
    <n v="147749"/>
    <n v="0"/>
    <b v="1"/>
    <b v="0"/>
  </r>
  <r>
    <s v="C"/>
    <s v="A"/>
    <n v="20110101"/>
    <n v="2011"/>
    <n v="52"/>
    <x v="11"/>
    <n v="562"/>
    <s v="NER"/>
    <x v="0"/>
    <s v="M"/>
    <s v="Import"/>
    <n v="204"/>
    <s v="BEN"/>
    <x v="2"/>
    <n v="0"/>
    <s v="W00"/>
    <s v="World"/>
    <s v="H3"/>
    <s v="HS"/>
    <b v="1"/>
    <n v="3102"/>
    <s v="Fertilizers mineral or chemical, nitrogenous"/>
    <s v="N"/>
    <s v="Other N-fertilizers"/>
    <x v="1"/>
    <x v="1"/>
    <b v="0"/>
    <s v="C00"/>
    <s v="TOTAL CPC"/>
    <n v="0"/>
    <n v="0"/>
    <s v="TOTAL MOT"/>
    <n v="8"/>
    <s v="kg"/>
    <n v="18000"/>
    <b v="0"/>
    <n v="-1"/>
    <s v="N/A"/>
    <m/>
    <b v="0"/>
    <n v="18000"/>
    <b v="0"/>
    <m/>
    <b v="0"/>
    <n v="5944"/>
    <m/>
    <n v="5944"/>
    <n v="0"/>
    <b v="1"/>
    <b v="0"/>
  </r>
  <r>
    <s v="C"/>
    <s v="A"/>
    <n v="20110101"/>
    <n v="2011"/>
    <n v="52"/>
    <x v="11"/>
    <n v="562"/>
    <s v="NER"/>
    <x v="0"/>
    <s v="M"/>
    <s v="Import"/>
    <n v="251"/>
    <s v="FRA"/>
    <x v="3"/>
    <n v="0"/>
    <s v="W00"/>
    <s v="World"/>
    <s v="H3"/>
    <s v="HS"/>
    <b v="1"/>
    <n v="3102"/>
    <s v="Fertilizers mineral or chemical, nitrogenous"/>
    <s v="N"/>
    <s v="Other N-fertilizers"/>
    <x v="1"/>
    <x v="1"/>
    <b v="0"/>
    <s v="C00"/>
    <s v="TOTAL CPC"/>
    <n v="0"/>
    <n v="0"/>
    <s v="TOTAL MOT"/>
    <n v="8"/>
    <s v="kg"/>
    <n v="6175462"/>
    <b v="0"/>
    <n v="-1"/>
    <s v="N/A"/>
    <m/>
    <b v="0"/>
    <n v="6175462"/>
    <b v="0"/>
    <m/>
    <b v="0"/>
    <n v="4818257"/>
    <m/>
    <n v="4818257"/>
    <n v="0"/>
    <b v="1"/>
    <b v="0"/>
  </r>
  <r>
    <s v="C"/>
    <s v="A"/>
    <n v="20110101"/>
    <n v="2011"/>
    <n v="52"/>
    <x v="11"/>
    <n v="562"/>
    <s v="NER"/>
    <x v="0"/>
    <s v="M"/>
    <s v="Import"/>
    <n v="288"/>
    <s v="GHA"/>
    <x v="5"/>
    <n v="0"/>
    <s v="W00"/>
    <s v="World"/>
    <s v="H3"/>
    <s v="HS"/>
    <b v="1"/>
    <n v="3102"/>
    <s v="Fertilizers mineral or chemical, nitrogenous"/>
    <s v="N"/>
    <s v="Other N-fertilizers"/>
    <x v="1"/>
    <x v="1"/>
    <b v="0"/>
    <s v="C00"/>
    <s v="TOTAL CPC"/>
    <n v="0"/>
    <n v="0"/>
    <s v="TOTAL MOT"/>
    <n v="8"/>
    <s v="kg"/>
    <n v="405625"/>
    <b v="0"/>
    <n v="-1"/>
    <s v="N/A"/>
    <m/>
    <b v="0"/>
    <n v="405625"/>
    <b v="0"/>
    <m/>
    <b v="0"/>
    <n v="474979"/>
    <m/>
    <n v="474979"/>
    <n v="0"/>
    <b v="1"/>
    <b v="0"/>
  </r>
  <r>
    <s v="C"/>
    <s v="A"/>
    <n v="20110101"/>
    <n v="2011"/>
    <n v="52"/>
    <x v="11"/>
    <n v="562"/>
    <s v="NER"/>
    <x v="0"/>
    <s v="M"/>
    <s v="Import"/>
    <n v="466"/>
    <s v="MLI"/>
    <x v="62"/>
    <n v="0"/>
    <s v="W00"/>
    <s v="World"/>
    <s v="H3"/>
    <s v="HS"/>
    <b v="1"/>
    <n v="3102"/>
    <s v="Fertilizers mineral or chemical, nitrogenous"/>
    <s v="N"/>
    <s v="Other N-fertilizers"/>
    <x v="1"/>
    <x v="1"/>
    <b v="0"/>
    <s v="C00"/>
    <s v="TOTAL CPC"/>
    <n v="0"/>
    <n v="0"/>
    <s v="TOTAL MOT"/>
    <n v="8"/>
    <s v="kg"/>
    <n v="25000"/>
    <b v="0"/>
    <n v="-1"/>
    <s v="N/A"/>
    <m/>
    <b v="0"/>
    <n v="25000"/>
    <b v="0"/>
    <m/>
    <b v="0"/>
    <n v="13918"/>
    <m/>
    <n v="13918"/>
    <n v="0"/>
    <b v="1"/>
    <b v="0"/>
  </r>
  <r>
    <s v="C"/>
    <s v="A"/>
    <n v="20110101"/>
    <n v="2011"/>
    <n v="52"/>
    <x v="11"/>
    <n v="562"/>
    <s v="NER"/>
    <x v="0"/>
    <s v="M"/>
    <s v="Import"/>
    <n v="566"/>
    <s v="NGA"/>
    <x v="8"/>
    <n v="0"/>
    <s v="W00"/>
    <s v="World"/>
    <s v="H3"/>
    <s v="HS"/>
    <b v="1"/>
    <n v="3102"/>
    <s v="Fertilizers mineral or chemical, nitrogenous"/>
    <s v="N"/>
    <s v="Other N-fertilizers"/>
    <x v="1"/>
    <x v="1"/>
    <b v="0"/>
    <s v="C00"/>
    <s v="TOTAL CPC"/>
    <n v="0"/>
    <n v="0"/>
    <s v="TOTAL MOT"/>
    <n v="8"/>
    <s v="kg"/>
    <n v="6784460"/>
    <b v="0"/>
    <n v="-1"/>
    <s v="N/A"/>
    <m/>
    <b v="0"/>
    <n v="6784460"/>
    <b v="0"/>
    <m/>
    <b v="0"/>
    <n v="2154520"/>
    <m/>
    <n v="2154520"/>
    <n v="0"/>
    <b v="1"/>
    <b v="0"/>
  </r>
  <r>
    <s v="C"/>
    <s v="A"/>
    <n v="20110101"/>
    <n v="2011"/>
    <n v="52"/>
    <x v="11"/>
    <n v="562"/>
    <s v="NER"/>
    <x v="0"/>
    <s v="M"/>
    <s v="Import"/>
    <n v="574"/>
    <s v="NFK"/>
    <x v="78"/>
    <n v="0"/>
    <s v="W00"/>
    <s v="World"/>
    <s v="H3"/>
    <s v="HS"/>
    <b v="1"/>
    <n v="3102"/>
    <s v="Fertilizers mineral or chemical, nitrogenous"/>
    <s v="N"/>
    <s v="Other N-fertilizers"/>
    <x v="1"/>
    <x v="1"/>
    <b v="0"/>
    <s v="C00"/>
    <s v="TOTAL CPC"/>
    <n v="0"/>
    <n v="0"/>
    <s v="TOTAL MOT"/>
    <n v="8"/>
    <s v="kg"/>
    <n v="15000"/>
    <b v="0"/>
    <n v="-1"/>
    <s v="N/A"/>
    <m/>
    <b v="0"/>
    <n v="15000"/>
    <b v="0"/>
    <m/>
    <b v="0"/>
    <n v="4776"/>
    <m/>
    <n v="4776"/>
    <n v="0"/>
    <b v="1"/>
    <b v="0"/>
  </r>
  <r>
    <s v="C"/>
    <s v="A"/>
    <n v="20110101"/>
    <n v="2011"/>
    <n v="52"/>
    <x v="11"/>
    <n v="562"/>
    <s v="NER"/>
    <x v="0"/>
    <s v="M"/>
    <s v="Import"/>
    <n v="854"/>
    <s v="BFA"/>
    <x v="16"/>
    <n v="0"/>
    <s v="W00"/>
    <s v="World"/>
    <s v="H3"/>
    <s v="HS"/>
    <b v="1"/>
    <n v="3102"/>
    <s v="Fertilizers mineral or chemical, nitrogenous"/>
    <s v="N"/>
    <s v="Other N-fertilizers"/>
    <x v="1"/>
    <x v="1"/>
    <b v="0"/>
    <s v="C00"/>
    <s v="TOTAL CPC"/>
    <n v="0"/>
    <n v="0"/>
    <s v="TOTAL MOT"/>
    <n v="8"/>
    <s v="kg"/>
    <n v="1999000"/>
    <b v="0"/>
    <n v="-1"/>
    <s v="N/A"/>
    <m/>
    <b v="0"/>
    <n v="1999000"/>
    <b v="0"/>
    <m/>
    <b v="0"/>
    <n v="2482329"/>
    <m/>
    <n v="2482329"/>
    <n v="0"/>
    <b v="1"/>
    <b v="0"/>
  </r>
  <r>
    <s v="C"/>
    <s v="A"/>
    <n v="20110101"/>
    <n v="2011"/>
    <n v="52"/>
    <x v="11"/>
    <n v="562"/>
    <s v="NER"/>
    <x v="0"/>
    <s v="M"/>
    <s v="Import"/>
    <n v="0"/>
    <s v="W00"/>
    <x v="0"/>
    <n v="0"/>
    <s v="W00"/>
    <s v="World"/>
    <s v="H3"/>
    <s v="HS"/>
    <b v="1"/>
    <n v="310210"/>
    <s v="Fertilizers, mineral or chemical nitrogenous, urea, whether or not in aqueous solution"/>
    <s v="Urea"/>
    <s v="Urea"/>
    <x v="2"/>
    <x v="2"/>
    <b v="1"/>
    <s v="C00"/>
    <s v="TOTAL CPC"/>
    <n v="0"/>
    <n v="0"/>
    <s v="TOTAL MOT"/>
    <n v="8"/>
    <s v="kg"/>
    <n v="9042463"/>
    <b v="0"/>
    <n v="-1"/>
    <s v="N/A"/>
    <m/>
    <b v="0"/>
    <n v="9042463"/>
    <b v="0"/>
    <m/>
    <b v="0"/>
    <n v="4751086"/>
    <m/>
    <n v="4751086"/>
    <n v="0"/>
    <b v="1"/>
    <b v="0"/>
  </r>
  <r>
    <s v="C"/>
    <s v="A"/>
    <n v="20110101"/>
    <n v="2011"/>
    <n v="52"/>
    <x v="11"/>
    <n v="562"/>
    <s v="NER"/>
    <x v="0"/>
    <s v="M"/>
    <s v="Import"/>
    <n v="56"/>
    <s v="BEL"/>
    <x v="18"/>
    <n v="0"/>
    <s v="W00"/>
    <s v="World"/>
    <s v="H3"/>
    <s v="HS"/>
    <b v="1"/>
    <n v="310210"/>
    <s v="Fertilizers, mineral or chemical nitrogenous, urea, whether or not in aqueous solution"/>
    <s v="Urea"/>
    <s v="Urea"/>
    <x v="2"/>
    <x v="2"/>
    <b v="1"/>
    <s v="C00"/>
    <s v="TOTAL CPC"/>
    <n v="0"/>
    <n v="0"/>
    <s v="TOTAL MOT"/>
    <n v="8"/>
    <s v="kg"/>
    <n v="200000"/>
    <b v="0"/>
    <n v="-1"/>
    <s v="N/A"/>
    <m/>
    <b v="0"/>
    <n v="200000"/>
    <b v="0"/>
    <m/>
    <b v="0"/>
    <n v="89009"/>
    <m/>
    <n v="89009"/>
    <n v="0"/>
    <b v="1"/>
    <b v="0"/>
  </r>
  <r>
    <s v="C"/>
    <s v="A"/>
    <n v="20110101"/>
    <n v="2011"/>
    <n v="52"/>
    <x v="11"/>
    <n v="562"/>
    <s v="NER"/>
    <x v="0"/>
    <s v="M"/>
    <s v="Import"/>
    <n v="156"/>
    <s v="CHN"/>
    <x v="1"/>
    <n v="0"/>
    <s v="W00"/>
    <s v="World"/>
    <s v="H3"/>
    <s v="HS"/>
    <b v="1"/>
    <n v="310210"/>
    <s v="Fertilizers, mineral or chemical nitrogenous, urea, whether or not in aqueous solution"/>
    <s v="Urea"/>
    <s v="Urea"/>
    <x v="2"/>
    <x v="2"/>
    <b v="1"/>
    <s v="C00"/>
    <s v="TOTAL CPC"/>
    <n v="0"/>
    <n v="0"/>
    <s v="TOTAL MOT"/>
    <n v="8"/>
    <s v="kg"/>
    <n v="1000"/>
    <b v="0"/>
    <n v="-1"/>
    <s v="N/A"/>
    <m/>
    <b v="0"/>
    <n v="1000"/>
    <b v="0"/>
    <m/>
    <b v="0"/>
    <n v="318"/>
    <m/>
    <n v="318"/>
    <n v="0"/>
    <b v="1"/>
    <b v="0"/>
  </r>
  <r>
    <s v="C"/>
    <s v="A"/>
    <n v="20110101"/>
    <n v="2011"/>
    <n v="52"/>
    <x v="11"/>
    <n v="562"/>
    <s v="NER"/>
    <x v="0"/>
    <s v="M"/>
    <s v="Import"/>
    <n v="204"/>
    <s v="BEN"/>
    <x v="2"/>
    <n v="0"/>
    <s v="W00"/>
    <s v="World"/>
    <s v="H3"/>
    <s v="HS"/>
    <b v="1"/>
    <n v="310210"/>
    <s v="Fertilizers, mineral or chemical nitrogenous, urea, whether or not in aqueous solution"/>
    <s v="Urea"/>
    <s v="Urea"/>
    <x v="2"/>
    <x v="2"/>
    <b v="1"/>
    <s v="C00"/>
    <s v="TOTAL CPC"/>
    <n v="0"/>
    <n v="0"/>
    <s v="TOTAL MOT"/>
    <n v="8"/>
    <s v="kg"/>
    <n v="18000"/>
    <b v="0"/>
    <n v="-1"/>
    <s v="N/A"/>
    <m/>
    <b v="0"/>
    <n v="18000"/>
    <b v="0"/>
    <m/>
    <b v="0"/>
    <n v="5944"/>
    <m/>
    <n v="5944"/>
    <n v="0"/>
    <b v="1"/>
    <b v="0"/>
  </r>
  <r>
    <s v="C"/>
    <s v="A"/>
    <n v="20110101"/>
    <n v="2011"/>
    <n v="52"/>
    <x v="11"/>
    <n v="562"/>
    <s v="NER"/>
    <x v="0"/>
    <s v="M"/>
    <s v="Import"/>
    <n v="251"/>
    <s v="FRA"/>
    <x v="3"/>
    <n v="0"/>
    <s v="W00"/>
    <s v="World"/>
    <s v="H3"/>
    <s v="HS"/>
    <b v="1"/>
    <n v="310210"/>
    <s v="Fertilizers, mineral or chemical nitrogenous, urea, whether or not in aqueous solution"/>
    <s v="Urea"/>
    <s v="Urea"/>
    <x v="2"/>
    <x v="2"/>
    <b v="1"/>
    <s v="C00"/>
    <s v="TOTAL CPC"/>
    <n v="0"/>
    <n v="0"/>
    <s v="TOTAL MOT"/>
    <n v="8"/>
    <s v="kg"/>
    <n v="3"/>
    <b v="0"/>
    <n v="-1"/>
    <s v="N/A"/>
    <m/>
    <b v="0"/>
    <n v="3"/>
    <b v="0"/>
    <m/>
    <b v="0"/>
    <n v="272"/>
    <m/>
    <n v="272"/>
    <n v="0"/>
    <b v="1"/>
    <b v="0"/>
  </r>
  <r>
    <s v="C"/>
    <s v="A"/>
    <n v="20110101"/>
    <n v="2011"/>
    <n v="52"/>
    <x v="11"/>
    <n v="562"/>
    <s v="NER"/>
    <x v="0"/>
    <s v="M"/>
    <s v="Import"/>
    <n v="466"/>
    <s v="MLI"/>
    <x v="62"/>
    <n v="0"/>
    <s v="W00"/>
    <s v="World"/>
    <s v="H3"/>
    <s v="HS"/>
    <b v="1"/>
    <n v="310210"/>
    <s v="Fertilizers, mineral or chemical nitrogenous, urea, whether or not in aqueous solution"/>
    <s v="Urea"/>
    <s v="Urea"/>
    <x v="2"/>
    <x v="2"/>
    <b v="1"/>
    <s v="C00"/>
    <s v="TOTAL CPC"/>
    <n v="0"/>
    <n v="0"/>
    <s v="TOTAL MOT"/>
    <n v="8"/>
    <s v="kg"/>
    <n v="25000"/>
    <b v="0"/>
    <n v="-1"/>
    <s v="N/A"/>
    <m/>
    <b v="0"/>
    <n v="25000"/>
    <b v="0"/>
    <m/>
    <b v="0"/>
    <n v="13918"/>
    <m/>
    <n v="13918"/>
    <n v="0"/>
    <b v="1"/>
    <b v="0"/>
  </r>
  <r>
    <s v="C"/>
    <s v="A"/>
    <n v="20110101"/>
    <n v="2011"/>
    <n v="52"/>
    <x v="11"/>
    <n v="562"/>
    <s v="NER"/>
    <x v="0"/>
    <s v="M"/>
    <s v="Import"/>
    <n v="566"/>
    <s v="NGA"/>
    <x v="8"/>
    <n v="0"/>
    <s v="W00"/>
    <s v="World"/>
    <s v="H3"/>
    <s v="HS"/>
    <b v="1"/>
    <n v="310210"/>
    <s v="Fertilizers, mineral or chemical nitrogenous, urea, whether or not in aqueous solution"/>
    <s v="Urea"/>
    <s v="Urea"/>
    <x v="2"/>
    <x v="2"/>
    <b v="1"/>
    <s v="C00"/>
    <s v="TOTAL CPC"/>
    <n v="0"/>
    <n v="0"/>
    <s v="TOTAL MOT"/>
    <n v="8"/>
    <s v="kg"/>
    <n v="6784460"/>
    <b v="0"/>
    <n v="-1"/>
    <s v="N/A"/>
    <m/>
    <b v="0"/>
    <n v="6784460"/>
    <b v="0"/>
    <m/>
    <b v="0"/>
    <n v="2154520"/>
    <m/>
    <n v="2154520"/>
    <n v="0"/>
    <b v="1"/>
    <b v="0"/>
  </r>
  <r>
    <s v="C"/>
    <s v="A"/>
    <n v="20110101"/>
    <n v="2011"/>
    <n v="52"/>
    <x v="11"/>
    <n v="562"/>
    <s v="NER"/>
    <x v="0"/>
    <s v="M"/>
    <s v="Import"/>
    <n v="574"/>
    <s v="NFK"/>
    <x v="78"/>
    <n v="0"/>
    <s v="W00"/>
    <s v="World"/>
    <s v="H3"/>
    <s v="HS"/>
    <b v="1"/>
    <n v="310210"/>
    <s v="Fertilizers, mineral or chemical nitrogenous, urea, whether or not in aqueous solution"/>
    <s v="Urea"/>
    <s v="Urea"/>
    <x v="2"/>
    <x v="2"/>
    <b v="1"/>
    <s v="C00"/>
    <s v="TOTAL CPC"/>
    <n v="0"/>
    <n v="0"/>
    <s v="TOTAL MOT"/>
    <n v="8"/>
    <s v="kg"/>
    <n v="15000"/>
    <b v="0"/>
    <n v="-1"/>
    <s v="N/A"/>
    <m/>
    <b v="0"/>
    <n v="15000"/>
    <b v="0"/>
    <m/>
    <b v="0"/>
    <n v="4776"/>
    <m/>
    <n v="4776"/>
    <n v="0"/>
    <b v="1"/>
    <b v="0"/>
  </r>
  <r>
    <s v="C"/>
    <s v="A"/>
    <n v="20110101"/>
    <n v="2011"/>
    <n v="52"/>
    <x v="11"/>
    <n v="562"/>
    <s v="NER"/>
    <x v="0"/>
    <s v="M"/>
    <s v="Import"/>
    <n v="854"/>
    <s v="BFA"/>
    <x v="16"/>
    <n v="0"/>
    <s v="W00"/>
    <s v="World"/>
    <s v="H3"/>
    <s v="HS"/>
    <b v="1"/>
    <n v="310210"/>
    <s v="Fertilizers, mineral or chemical nitrogenous, urea, whether or not in aqueous solution"/>
    <s v="Urea"/>
    <s v="Urea"/>
    <x v="2"/>
    <x v="2"/>
    <b v="1"/>
    <s v="C00"/>
    <s v="TOTAL CPC"/>
    <n v="0"/>
    <n v="0"/>
    <s v="TOTAL MOT"/>
    <n v="8"/>
    <s v="kg"/>
    <n v="1999000"/>
    <b v="0"/>
    <n v="-1"/>
    <s v="N/A"/>
    <m/>
    <b v="0"/>
    <n v="1999000"/>
    <b v="0"/>
    <m/>
    <b v="0"/>
    <n v="2482329"/>
    <m/>
    <n v="2482329"/>
    <n v="0"/>
    <b v="1"/>
    <b v="0"/>
  </r>
  <r>
    <s v="C"/>
    <s v="A"/>
    <n v="20110101"/>
    <n v="2011"/>
    <n v="52"/>
    <x v="11"/>
    <n v="562"/>
    <s v="NER"/>
    <x v="0"/>
    <s v="M"/>
    <s v="Import"/>
    <n v="0"/>
    <s v="W00"/>
    <x v="0"/>
    <n v="0"/>
    <s v="W00"/>
    <s v="World"/>
    <s v="H3"/>
    <s v="HS"/>
    <b v="1"/>
    <n v="310221"/>
    <s v="Fertilizers, mineral or chemical nitrogenous, ammonium sulphate"/>
    <s v="Ammonium Sulfate"/>
    <s v="Other N-fertilizers"/>
    <x v="1"/>
    <x v="2"/>
    <b v="1"/>
    <s v="C00"/>
    <s v="TOTAL CPC"/>
    <n v="0"/>
    <n v="0"/>
    <s v="TOTAL MOT"/>
    <n v="8"/>
    <s v="kg"/>
    <n v="102625"/>
    <b v="0"/>
    <n v="-1"/>
    <s v="N/A"/>
    <m/>
    <b v="0"/>
    <n v="102625"/>
    <b v="0"/>
    <m/>
    <b v="0"/>
    <n v="37365"/>
    <m/>
    <n v="37365"/>
    <n v="0"/>
    <b v="1"/>
    <b v="0"/>
  </r>
  <r>
    <s v="C"/>
    <s v="A"/>
    <n v="20110101"/>
    <n v="2011"/>
    <n v="52"/>
    <x v="11"/>
    <n v="562"/>
    <s v="NER"/>
    <x v="0"/>
    <s v="M"/>
    <s v="Import"/>
    <n v="12"/>
    <s v="DZA"/>
    <x v="67"/>
    <n v="0"/>
    <s v="W00"/>
    <s v="World"/>
    <s v="H3"/>
    <s v="HS"/>
    <b v="1"/>
    <n v="310221"/>
    <s v="Fertilizers, mineral or chemical nitrogenous, ammonium sulphate"/>
    <s v="Ammonium Sulfate"/>
    <s v="Other N-fertilizers"/>
    <x v="1"/>
    <x v="2"/>
    <b v="1"/>
    <s v="C00"/>
    <s v="TOTAL CPC"/>
    <n v="0"/>
    <n v="0"/>
    <s v="TOTAL MOT"/>
    <n v="8"/>
    <s v="kg"/>
    <n v="100000"/>
    <b v="0"/>
    <n v="-1"/>
    <s v="N/A"/>
    <m/>
    <b v="0"/>
    <n v="100000"/>
    <b v="0"/>
    <m/>
    <b v="0"/>
    <n v="37079"/>
    <m/>
    <n v="37079"/>
    <n v="0"/>
    <b v="1"/>
    <b v="0"/>
  </r>
  <r>
    <s v="C"/>
    <s v="A"/>
    <n v="20110101"/>
    <n v="2011"/>
    <n v="52"/>
    <x v="11"/>
    <n v="562"/>
    <s v="NER"/>
    <x v="0"/>
    <s v="M"/>
    <s v="Import"/>
    <n v="288"/>
    <s v="GHA"/>
    <x v="5"/>
    <n v="0"/>
    <s v="W00"/>
    <s v="World"/>
    <s v="H3"/>
    <s v="HS"/>
    <b v="1"/>
    <n v="310221"/>
    <s v="Fertilizers, mineral or chemical nitrogenous, ammonium sulphate"/>
    <s v="Ammonium Sulfate"/>
    <s v="Other N-fertilizers"/>
    <x v="1"/>
    <x v="2"/>
    <b v="1"/>
    <s v="C00"/>
    <s v="TOTAL CPC"/>
    <n v="0"/>
    <n v="0"/>
    <s v="TOTAL MOT"/>
    <n v="8"/>
    <s v="kg"/>
    <n v="2625"/>
    <b v="0"/>
    <n v="-1"/>
    <s v="N/A"/>
    <m/>
    <b v="0"/>
    <n v="2625"/>
    <b v="0"/>
    <m/>
    <b v="0"/>
    <n v="286"/>
    <m/>
    <n v="286"/>
    <n v="0"/>
    <b v="1"/>
    <b v="0"/>
  </r>
  <r>
    <s v="C"/>
    <s v="A"/>
    <n v="20110101"/>
    <n v="2011"/>
    <n v="52"/>
    <x v="11"/>
    <n v="562"/>
    <s v="NER"/>
    <x v="0"/>
    <s v="M"/>
    <s v="Import"/>
    <n v="0"/>
    <s v="W00"/>
    <x v="0"/>
    <n v="0"/>
    <s v="W00"/>
    <s v="World"/>
    <s v="H3"/>
    <s v="HS"/>
    <b v="1"/>
    <n v="310230"/>
    <s v="Fertilizers, mineral or chemical nitrogenous, ammonium nitrate, whether or not in aqueous solution"/>
    <s v="Ammonium Nitrate"/>
    <s v="Other N-fertilizers"/>
    <x v="1"/>
    <x v="2"/>
    <b v="1"/>
    <s v="C00"/>
    <s v="TOTAL CPC"/>
    <n v="0"/>
    <n v="0"/>
    <s v="TOTAL MOT"/>
    <n v="8"/>
    <s v="kg"/>
    <n v="6927645"/>
    <b v="0"/>
    <n v="-1"/>
    <s v="N/A"/>
    <m/>
    <b v="0"/>
    <n v="6927645"/>
    <b v="0"/>
    <m/>
    <b v="0"/>
    <n v="5609482"/>
    <m/>
    <n v="5609482"/>
    <n v="0"/>
    <b v="1"/>
    <b v="0"/>
  </r>
  <r>
    <s v="C"/>
    <s v="A"/>
    <n v="20110101"/>
    <n v="2011"/>
    <n v="52"/>
    <x v="11"/>
    <n v="562"/>
    <s v="NER"/>
    <x v="0"/>
    <s v="M"/>
    <s v="Import"/>
    <n v="56"/>
    <s v="BEL"/>
    <x v="18"/>
    <n v="0"/>
    <s v="W00"/>
    <s v="World"/>
    <s v="H3"/>
    <s v="HS"/>
    <b v="1"/>
    <n v="310230"/>
    <s v="Fertilizers, mineral or chemical nitrogenous, ammonium nitrate, whether or not in aqueous solution"/>
    <s v="Ammonium Nitrate"/>
    <s v="Other N-fertilizers"/>
    <x v="1"/>
    <x v="2"/>
    <b v="1"/>
    <s v="C00"/>
    <s v="TOTAL CPC"/>
    <n v="0"/>
    <n v="0"/>
    <s v="TOTAL MOT"/>
    <n v="8"/>
    <s v="kg"/>
    <n v="151200"/>
    <b v="0"/>
    <n v="-1"/>
    <s v="N/A"/>
    <m/>
    <b v="0"/>
    <n v="151200"/>
    <b v="0"/>
    <m/>
    <b v="0"/>
    <n v="177899"/>
    <m/>
    <n v="177899"/>
    <n v="0"/>
    <b v="1"/>
    <b v="0"/>
  </r>
  <r>
    <s v="C"/>
    <s v="A"/>
    <n v="20110101"/>
    <n v="2011"/>
    <n v="52"/>
    <x v="11"/>
    <n v="562"/>
    <s v="NER"/>
    <x v="0"/>
    <s v="M"/>
    <s v="Import"/>
    <n v="156"/>
    <s v="CHN"/>
    <x v="1"/>
    <n v="0"/>
    <s v="W00"/>
    <s v="World"/>
    <s v="H3"/>
    <s v="HS"/>
    <b v="1"/>
    <n v="310230"/>
    <s v="Fertilizers, mineral or chemical nitrogenous, ammonium nitrate, whether or not in aqueous solution"/>
    <s v="Ammonium Nitrate"/>
    <s v="Other N-fertilizers"/>
    <x v="1"/>
    <x v="2"/>
    <b v="1"/>
    <s v="C00"/>
    <s v="TOTAL CPC"/>
    <n v="0"/>
    <n v="0"/>
    <s v="TOTAL MOT"/>
    <n v="8"/>
    <s v="kg"/>
    <n v="198000"/>
    <b v="0"/>
    <n v="-1"/>
    <s v="N/A"/>
    <m/>
    <b v="0"/>
    <n v="198000"/>
    <b v="0"/>
    <m/>
    <b v="0"/>
    <n v="138940"/>
    <m/>
    <n v="138940"/>
    <n v="0"/>
    <b v="1"/>
    <b v="0"/>
  </r>
  <r>
    <s v="C"/>
    <s v="A"/>
    <n v="20110101"/>
    <n v="2011"/>
    <n v="52"/>
    <x v="11"/>
    <n v="562"/>
    <s v="NER"/>
    <x v="0"/>
    <s v="M"/>
    <s v="Import"/>
    <n v="251"/>
    <s v="FRA"/>
    <x v="3"/>
    <n v="0"/>
    <s v="W00"/>
    <s v="World"/>
    <s v="H3"/>
    <s v="HS"/>
    <b v="1"/>
    <n v="310230"/>
    <s v="Fertilizers, mineral or chemical nitrogenous, ammonium nitrate, whether or not in aqueous solution"/>
    <s v="Ammonium Nitrate"/>
    <s v="Other N-fertilizers"/>
    <x v="1"/>
    <x v="2"/>
    <b v="1"/>
    <s v="C00"/>
    <s v="TOTAL CPC"/>
    <n v="0"/>
    <n v="0"/>
    <s v="TOTAL MOT"/>
    <n v="8"/>
    <s v="kg"/>
    <n v="6175445"/>
    <b v="0"/>
    <n v="-1"/>
    <s v="N/A"/>
    <m/>
    <b v="0"/>
    <n v="6175445"/>
    <b v="0"/>
    <m/>
    <b v="0"/>
    <n v="4817949"/>
    <m/>
    <n v="4817949"/>
    <n v="0"/>
    <b v="1"/>
    <b v="0"/>
  </r>
  <r>
    <s v="C"/>
    <s v="A"/>
    <n v="20110101"/>
    <n v="2011"/>
    <n v="52"/>
    <x v="11"/>
    <n v="562"/>
    <s v="NER"/>
    <x v="0"/>
    <s v="M"/>
    <s v="Import"/>
    <n v="288"/>
    <s v="GHA"/>
    <x v="5"/>
    <n v="0"/>
    <s v="W00"/>
    <s v="World"/>
    <s v="H3"/>
    <s v="HS"/>
    <b v="1"/>
    <n v="310230"/>
    <s v="Fertilizers, mineral or chemical nitrogenous, ammonium nitrate, whether or not in aqueous solution"/>
    <s v="Ammonium Nitrate"/>
    <s v="Other N-fertilizers"/>
    <x v="1"/>
    <x v="2"/>
    <b v="1"/>
    <s v="C00"/>
    <s v="TOTAL CPC"/>
    <n v="0"/>
    <n v="0"/>
    <s v="TOTAL MOT"/>
    <n v="8"/>
    <s v="kg"/>
    <n v="403000"/>
    <b v="0"/>
    <n v="-1"/>
    <s v="N/A"/>
    <m/>
    <b v="0"/>
    <n v="403000"/>
    <b v="0"/>
    <m/>
    <b v="0"/>
    <n v="474694"/>
    <m/>
    <n v="474694"/>
    <n v="0"/>
    <b v="1"/>
    <b v="0"/>
  </r>
  <r>
    <s v="C"/>
    <s v="A"/>
    <n v="20110101"/>
    <n v="2011"/>
    <n v="52"/>
    <x v="11"/>
    <n v="562"/>
    <s v="NER"/>
    <x v="0"/>
    <s v="M"/>
    <s v="Import"/>
    <n v="0"/>
    <s v="W00"/>
    <x v="0"/>
    <n v="0"/>
    <s v="W00"/>
    <s v="World"/>
    <s v="H3"/>
    <s v="HS"/>
    <b v="1"/>
    <n v="310290"/>
    <s v="Fertilizers, mineral or chemical nitrogenous, other kinds including mixtures not specified in the foregoing subheadings"/>
    <s v="Other N "/>
    <s v="Other N-fertilizers"/>
    <x v="1"/>
    <x v="2"/>
    <b v="1"/>
    <s v="C00"/>
    <s v="TOTAL CPC"/>
    <n v="0"/>
    <n v="0"/>
    <s v="TOTAL MOT"/>
    <n v="8"/>
    <s v="kg"/>
    <n v="40014"/>
    <b v="0"/>
    <n v="-1"/>
    <s v="N/A"/>
    <m/>
    <b v="0"/>
    <n v="40014"/>
    <b v="0"/>
    <m/>
    <b v="0"/>
    <n v="8527"/>
    <m/>
    <n v="8527"/>
    <n v="0"/>
    <b v="1"/>
    <b v="0"/>
  </r>
  <r>
    <s v="C"/>
    <s v="A"/>
    <n v="20110101"/>
    <n v="2011"/>
    <n v="52"/>
    <x v="11"/>
    <n v="562"/>
    <s v="NER"/>
    <x v="0"/>
    <s v="M"/>
    <s v="Import"/>
    <n v="156"/>
    <s v="CHN"/>
    <x v="1"/>
    <n v="0"/>
    <s v="W00"/>
    <s v="World"/>
    <s v="H3"/>
    <s v="HS"/>
    <b v="1"/>
    <n v="310290"/>
    <s v="Fertilizers, mineral or chemical nitrogenous, other kinds including mixtures not specified in the foregoing subheadings"/>
    <s v="Other N "/>
    <s v="Other N-fertilizers"/>
    <x v="1"/>
    <x v="2"/>
    <b v="1"/>
    <s v="C00"/>
    <s v="TOTAL CPC"/>
    <n v="0"/>
    <n v="0"/>
    <s v="TOTAL MOT"/>
    <n v="8"/>
    <s v="kg"/>
    <n v="40000"/>
    <b v="0"/>
    <n v="-1"/>
    <s v="N/A"/>
    <m/>
    <b v="0"/>
    <n v="40000"/>
    <b v="0"/>
    <m/>
    <b v="0"/>
    <n v="8491"/>
    <m/>
    <n v="8491"/>
    <n v="0"/>
    <b v="1"/>
    <b v="0"/>
  </r>
  <r>
    <s v="C"/>
    <s v="A"/>
    <n v="20110101"/>
    <n v="2011"/>
    <n v="52"/>
    <x v="11"/>
    <n v="562"/>
    <s v="NER"/>
    <x v="0"/>
    <s v="M"/>
    <s v="Import"/>
    <n v="251"/>
    <s v="FRA"/>
    <x v="3"/>
    <n v="0"/>
    <s v="W00"/>
    <s v="World"/>
    <s v="H3"/>
    <s v="HS"/>
    <b v="1"/>
    <n v="310290"/>
    <s v="Fertilizers, mineral or chemical nitrogenous, other kinds including mixtures not specified in the foregoing subheadings"/>
    <s v="Other N "/>
    <s v="Other N-fertilizers"/>
    <x v="1"/>
    <x v="2"/>
    <b v="1"/>
    <s v="C00"/>
    <s v="TOTAL CPC"/>
    <n v="0"/>
    <n v="0"/>
    <s v="TOTAL MOT"/>
    <n v="8"/>
    <s v="kg"/>
    <n v="14"/>
    <b v="0"/>
    <n v="-1"/>
    <s v="N/A"/>
    <m/>
    <b v="0"/>
    <n v="14"/>
    <b v="0"/>
    <m/>
    <b v="0"/>
    <n v="36"/>
    <m/>
    <n v="36"/>
    <n v="0"/>
    <b v="1"/>
    <b v="0"/>
  </r>
  <r>
    <s v="C"/>
    <s v="A"/>
    <n v="20110101"/>
    <n v="2011"/>
    <n v="52"/>
    <x v="11"/>
    <n v="562"/>
    <s v="NER"/>
    <x v="0"/>
    <s v="M"/>
    <s v="Import"/>
    <n v="0"/>
    <s v="W00"/>
    <x v="0"/>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6552350"/>
    <b v="0"/>
    <n v="-1"/>
    <s v="N/A"/>
    <m/>
    <b v="0"/>
    <n v="6552350"/>
    <b v="0"/>
    <m/>
    <b v="0"/>
    <n v="6225201"/>
    <m/>
    <n v="6225201"/>
    <n v="0"/>
    <b v="1"/>
    <b v="0"/>
  </r>
  <r>
    <s v="C"/>
    <s v="A"/>
    <n v="20110101"/>
    <n v="2011"/>
    <n v="52"/>
    <x v="11"/>
    <n v="562"/>
    <s v="NER"/>
    <x v="0"/>
    <s v="M"/>
    <s v="Import"/>
    <n v="579"/>
    <s v="NOR"/>
    <x v="44"/>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069000"/>
    <b v="0"/>
    <n v="-1"/>
    <s v="N/A"/>
    <m/>
    <b v="0"/>
    <n v="1069000"/>
    <b v="0"/>
    <m/>
    <b v="0"/>
    <n v="861762"/>
    <m/>
    <n v="861762"/>
    <n v="0"/>
    <b v="1"/>
    <b v="0"/>
  </r>
  <r>
    <s v="C"/>
    <s v="A"/>
    <n v="20110101"/>
    <n v="2011"/>
    <n v="52"/>
    <x v="11"/>
    <n v="562"/>
    <s v="NER"/>
    <x v="0"/>
    <s v="M"/>
    <s v="Import"/>
    <n v="768"/>
    <s v="TGO"/>
    <x v="14"/>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5458350"/>
    <b v="0"/>
    <n v="-1"/>
    <s v="N/A"/>
    <m/>
    <b v="0"/>
    <n v="5458350"/>
    <b v="0"/>
    <m/>
    <b v="0"/>
    <n v="5350849"/>
    <m/>
    <n v="5350849"/>
    <n v="0"/>
    <b v="1"/>
    <b v="0"/>
  </r>
  <r>
    <s v="C"/>
    <s v="A"/>
    <n v="20110101"/>
    <n v="2011"/>
    <n v="52"/>
    <x v="11"/>
    <n v="562"/>
    <s v="NER"/>
    <x v="0"/>
    <s v="M"/>
    <s v="Import"/>
    <n v="854"/>
    <s v="BFA"/>
    <x v="16"/>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5000"/>
    <b v="0"/>
    <n v="-1"/>
    <s v="N/A"/>
    <m/>
    <b v="0"/>
    <n v="25000"/>
    <b v="0"/>
    <m/>
    <b v="0"/>
    <n v="12590"/>
    <m/>
    <n v="12590"/>
    <n v="0"/>
    <b v="1"/>
    <b v="0"/>
  </r>
  <r>
    <s v="C"/>
    <s v="A"/>
    <n v="20110101"/>
    <n v="2011"/>
    <n v="52"/>
    <x v="11"/>
    <n v="562"/>
    <s v="NER"/>
    <x v="0"/>
    <s v="M"/>
    <s v="Import"/>
    <n v="0"/>
    <s v="W00"/>
    <x v="0"/>
    <n v="0"/>
    <s v="W00"/>
    <s v="World"/>
    <s v="H3"/>
    <s v="HS"/>
    <b v="1"/>
    <n v="310510"/>
    <s v="Fertilizers, mineral or chemical in tablets or similar forms or in packages of a gross weight not exceeding 10kg"/>
    <s v="Other NPK"/>
    <s v="NPKs"/>
    <x v="6"/>
    <x v="2"/>
    <b v="1"/>
    <s v="C00"/>
    <s v="TOTAL CPC"/>
    <n v="0"/>
    <n v="0"/>
    <s v="TOTAL MOT"/>
    <n v="8"/>
    <s v="kg"/>
    <n v="2500"/>
    <b v="0"/>
    <n v="-1"/>
    <s v="N/A"/>
    <m/>
    <b v="0"/>
    <n v="2500"/>
    <b v="0"/>
    <m/>
    <b v="0"/>
    <n v="371"/>
    <m/>
    <n v="371"/>
    <n v="0"/>
    <b v="1"/>
    <b v="0"/>
  </r>
  <r>
    <s v="C"/>
    <s v="A"/>
    <n v="20110101"/>
    <n v="2011"/>
    <n v="52"/>
    <x v="11"/>
    <n v="562"/>
    <s v="NER"/>
    <x v="0"/>
    <s v="M"/>
    <s v="Import"/>
    <n v="768"/>
    <s v="TGO"/>
    <x v="14"/>
    <n v="0"/>
    <s v="W00"/>
    <s v="World"/>
    <s v="H3"/>
    <s v="HS"/>
    <b v="1"/>
    <n v="310510"/>
    <s v="Fertilizers, mineral or chemical in tablets or similar forms or in packages of a gross weight not exceeding 10kg"/>
    <s v="Other NPK"/>
    <s v="NPKs"/>
    <x v="6"/>
    <x v="2"/>
    <b v="1"/>
    <s v="C00"/>
    <s v="TOTAL CPC"/>
    <n v="0"/>
    <n v="0"/>
    <s v="TOTAL MOT"/>
    <n v="8"/>
    <s v="kg"/>
    <n v="2500"/>
    <b v="0"/>
    <n v="-1"/>
    <s v="N/A"/>
    <m/>
    <b v="0"/>
    <n v="2500"/>
    <b v="0"/>
    <m/>
    <b v="0"/>
    <n v="371"/>
    <m/>
    <n v="371"/>
    <n v="0"/>
    <b v="1"/>
    <b v="0"/>
  </r>
  <r>
    <s v="C"/>
    <s v="A"/>
    <n v="20110101"/>
    <n v="2011"/>
    <n v="52"/>
    <x v="11"/>
    <n v="562"/>
    <s v="NER"/>
    <x v="0"/>
    <s v="M"/>
    <s v="Import"/>
    <n v="0"/>
    <s v="W00"/>
    <x v="0"/>
    <n v="0"/>
    <s v="W00"/>
    <s v="World"/>
    <s v="H3"/>
    <s v="HS"/>
    <b v="1"/>
    <n v="310520"/>
    <s v="Fertilizers, mineral or chemical containing the three fertilizing elements nitrogen, phosphorus and potassium"/>
    <s v="NPK"/>
    <s v="NPKs"/>
    <x v="6"/>
    <x v="2"/>
    <b v="1"/>
    <s v="C00"/>
    <s v="TOTAL CPC"/>
    <n v="0"/>
    <n v="0"/>
    <s v="TOTAL MOT"/>
    <n v="8"/>
    <s v="kg"/>
    <n v="5480850"/>
    <b v="0"/>
    <n v="-1"/>
    <s v="N/A"/>
    <m/>
    <b v="0"/>
    <n v="5480850"/>
    <b v="0"/>
    <m/>
    <b v="0"/>
    <n v="5363067"/>
    <m/>
    <n v="5363067"/>
    <n v="0"/>
    <b v="1"/>
    <b v="0"/>
  </r>
  <r>
    <s v="C"/>
    <s v="A"/>
    <n v="20110101"/>
    <n v="2011"/>
    <n v="52"/>
    <x v="11"/>
    <n v="562"/>
    <s v="NER"/>
    <x v="0"/>
    <s v="M"/>
    <s v="Import"/>
    <n v="768"/>
    <s v="TGO"/>
    <x v="14"/>
    <n v="0"/>
    <s v="W00"/>
    <s v="World"/>
    <s v="H3"/>
    <s v="HS"/>
    <b v="1"/>
    <n v="310520"/>
    <s v="Fertilizers, mineral or chemical containing the three fertilizing elements nitrogen, phosphorus and potassium"/>
    <s v="NPK"/>
    <s v="NPKs"/>
    <x v="6"/>
    <x v="2"/>
    <b v="1"/>
    <s v="C00"/>
    <s v="TOTAL CPC"/>
    <n v="0"/>
    <n v="0"/>
    <s v="TOTAL MOT"/>
    <n v="8"/>
    <s v="kg"/>
    <n v="5455850"/>
    <b v="0"/>
    <n v="-1"/>
    <s v="N/A"/>
    <m/>
    <b v="0"/>
    <n v="5455850"/>
    <b v="0"/>
    <m/>
    <b v="0"/>
    <n v="5350477"/>
    <m/>
    <n v="5350477"/>
    <n v="0"/>
    <b v="1"/>
    <b v="0"/>
  </r>
  <r>
    <s v="C"/>
    <s v="A"/>
    <n v="20110101"/>
    <n v="2011"/>
    <n v="52"/>
    <x v="11"/>
    <n v="562"/>
    <s v="NER"/>
    <x v="0"/>
    <s v="M"/>
    <s v="Import"/>
    <n v="854"/>
    <s v="BFA"/>
    <x v="16"/>
    <n v="0"/>
    <s v="W00"/>
    <s v="World"/>
    <s v="H3"/>
    <s v="HS"/>
    <b v="1"/>
    <n v="310520"/>
    <s v="Fertilizers, mineral or chemical containing the three fertilizing elements nitrogen, phosphorus and potassium"/>
    <s v="NPK"/>
    <s v="NPKs"/>
    <x v="6"/>
    <x v="2"/>
    <b v="1"/>
    <s v="C00"/>
    <s v="TOTAL CPC"/>
    <n v="0"/>
    <n v="0"/>
    <s v="TOTAL MOT"/>
    <n v="8"/>
    <s v="kg"/>
    <n v="25000"/>
    <b v="0"/>
    <n v="-1"/>
    <s v="N/A"/>
    <m/>
    <b v="0"/>
    <n v="25000"/>
    <b v="0"/>
    <m/>
    <b v="0"/>
    <n v="12590"/>
    <m/>
    <n v="12590"/>
    <n v="0"/>
    <b v="1"/>
    <b v="0"/>
  </r>
  <r>
    <s v="C"/>
    <s v="A"/>
    <n v="20110101"/>
    <n v="2011"/>
    <n v="52"/>
    <x v="11"/>
    <n v="562"/>
    <s v="NER"/>
    <x v="0"/>
    <s v="M"/>
    <s v="Import"/>
    <n v="0"/>
    <s v="W00"/>
    <x v="0"/>
    <n v="0"/>
    <s v="W00"/>
    <s v="World"/>
    <s v="H3"/>
    <s v="HS"/>
    <b v="1"/>
    <n v="310590"/>
    <s v="Fertilizers, mineral or chemical n.e.c. in heading no. 3105"/>
    <s v="Other NPK"/>
    <s v="NPKs"/>
    <x v="6"/>
    <x v="2"/>
    <b v="1"/>
    <s v="C00"/>
    <s v="TOTAL CPC"/>
    <n v="0"/>
    <n v="0"/>
    <s v="TOTAL MOT"/>
    <n v="8"/>
    <s v="kg"/>
    <n v="1069000"/>
    <b v="0"/>
    <n v="-1"/>
    <s v="N/A"/>
    <m/>
    <b v="0"/>
    <n v="1069000"/>
    <b v="0"/>
    <m/>
    <b v="0"/>
    <n v="861762"/>
    <m/>
    <n v="861762"/>
    <n v="0"/>
    <b v="1"/>
    <b v="0"/>
  </r>
  <r>
    <s v="C"/>
    <s v="A"/>
    <n v="20110101"/>
    <n v="2011"/>
    <n v="52"/>
    <x v="11"/>
    <n v="562"/>
    <s v="NER"/>
    <x v="0"/>
    <s v="M"/>
    <s v="Import"/>
    <n v="579"/>
    <s v="NOR"/>
    <x v="44"/>
    <n v="0"/>
    <s v="W00"/>
    <s v="World"/>
    <s v="H3"/>
    <s v="HS"/>
    <b v="1"/>
    <n v="310590"/>
    <s v="Fertilizers, mineral or chemical n.e.c. in heading no. 3105"/>
    <s v="Other NPK"/>
    <s v="NPKs"/>
    <x v="6"/>
    <x v="2"/>
    <b v="1"/>
    <s v="C00"/>
    <s v="TOTAL CPC"/>
    <n v="0"/>
    <n v="0"/>
    <s v="TOTAL MOT"/>
    <n v="8"/>
    <s v="kg"/>
    <n v="1069000"/>
    <b v="0"/>
    <n v="-1"/>
    <s v="N/A"/>
    <m/>
    <b v="0"/>
    <n v="1069000"/>
    <b v="0"/>
    <m/>
    <b v="0"/>
    <n v="861762"/>
    <m/>
    <n v="861762"/>
    <n v="0"/>
    <b v="1"/>
    <b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25">
  <r>
    <s v="QCL"/>
    <s v="Crops and livestock products"/>
    <s v="180"/>
    <s v="Democratic Republic of the Congo"/>
    <s v="5312"/>
    <x v="0"/>
    <s v="01311"/>
    <x v="0"/>
    <s v="2017"/>
    <x v="0"/>
    <s v="ha"/>
    <n v="9132"/>
    <s v="E"/>
    <s v="Estimated value"/>
  </r>
  <r>
    <s v="QCL"/>
    <s v="Crops and livestock products"/>
    <s v="180"/>
    <s v="Democratic Republic of the Congo"/>
    <s v="5312"/>
    <x v="0"/>
    <s v="01311"/>
    <x v="0"/>
    <s v="2018"/>
    <x v="1"/>
    <s v="ha"/>
    <n v="9525"/>
    <s v="I"/>
    <s v="Imputed value"/>
  </r>
  <r>
    <s v="QCL"/>
    <s v="Crops and livestock products"/>
    <s v="180"/>
    <s v="Democratic Republic of the Congo"/>
    <s v="5312"/>
    <x v="0"/>
    <s v="01311"/>
    <x v="0"/>
    <s v="2019"/>
    <x v="2"/>
    <s v="ha"/>
    <n v="9354"/>
    <s v="I"/>
    <s v="Imputed value"/>
  </r>
  <r>
    <s v="QCL"/>
    <s v="Crops and livestock products"/>
    <s v="180"/>
    <s v="Democratic Republic of the Congo"/>
    <s v="5312"/>
    <x v="0"/>
    <s v="01311"/>
    <x v="0"/>
    <s v="2020"/>
    <x v="3"/>
    <s v="ha"/>
    <n v="9387"/>
    <s v="I"/>
    <s v="Imputed value"/>
  </r>
  <r>
    <s v="QCL"/>
    <s v="Crops and livestock products"/>
    <s v="180"/>
    <s v="Democratic Republic of the Congo"/>
    <s v="5312"/>
    <x v="0"/>
    <s v="01311"/>
    <x v="0"/>
    <s v="2021"/>
    <x v="4"/>
    <s v="ha"/>
    <n v="9420"/>
    <s v="I"/>
    <s v="Imputed value"/>
  </r>
  <r>
    <s v="QCL"/>
    <s v="Crops and livestock products"/>
    <s v="180"/>
    <s v="Democratic Republic of the Congo"/>
    <s v="5419"/>
    <x v="1"/>
    <s v="01311"/>
    <x v="0"/>
    <s v="2017"/>
    <x v="0"/>
    <s v="100 g/ha"/>
    <n v="68389"/>
    <s v="E"/>
    <s v="Estimated value"/>
  </r>
  <r>
    <s v="QCL"/>
    <s v="Crops and livestock products"/>
    <s v="180"/>
    <s v="Democratic Republic of the Congo"/>
    <s v="5419"/>
    <x v="1"/>
    <s v="01311"/>
    <x v="0"/>
    <s v="2018"/>
    <x v="1"/>
    <s v="100 g/ha"/>
    <n v="66352"/>
    <s v="E"/>
    <s v="Estimated value"/>
  </r>
  <r>
    <s v="QCL"/>
    <s v="Crops and livestock products"/>
    <s v="180"/>
    <s v="Democratic Republic of the Congo"/>
    <s v="5419"/>
    <x v="1"/>
    <s v="01311"/>
    <x v="0"/>
    <s v="2019"/>
    <x v="2"/>
    <s v="100 g/ha"/>
    <n v="67860"/>
    <s v="E"/>
    <s v="Estimated value"/>
  </r>
  <r>
    <s v="QCL"/>
    <s v="Crops and livestock products"/>
    <s v="180"/>
    <s v="Democratic Republic of the Congo"/>
    <s v="5419"/>
    <x v="1"/>
    <s v="01311"/>
    <x v="0"/>
    <s v="2020"/>
    <x v="3"/>
    <s v="100 g/ha"/>
    <n v="67567"/>
    <s v="E"/>
    <s v="Estimated value"/>
  </r>
  <r>
    <s v="QCL"/>
    <s v="Crops and livestock products"/>
    <s v="180"/>
    <s v="Democratic Republic of the Congo"/>
    <s v="5419"/>
    <x v="1"/>
    <s v="01311"/>
    <x v="0"/>
    <s v="2021"/>
    <x v="4"/>
    <s v="100 g/ha"/>
    <n v="67273"/>
    <s v="E"/>
    <s v="Estimated value"/>
  </r>
  <r>
    <s v="QCL"/>
    <s v="Crops and livestock products"/>
    <s v="180"/>
    <s v="Democratic Republic of the Congo"/>
    <s v="5510"/>
    <x v="2"/>
    <s v="01311"/>
    <x v="0"/>
    <s v="2017"/>
    <x v="0"/>
    <s v="t"/>
    <n v="62453.67"/>
    <s v="I"/>
    <s v="Imputed value"/>
  </r>
  <r>
    <s v="QCL"/>
    <s v="Crops and livestock products"/>
    <s v="180"/>
    <s v="Democratic Republic of the Congo"/>
    <s v="5510"/>
    <x v="2"/>
    <s v="01311"/>
    <x v="0"/>
    <s v="2018"/>
    <x v="1"/>
    <s v="t"/>
    <n v="63202.57"/>
    <s v="I"/>
    <s v="Imputed value"/>
  </r>
  <r>
    <s v="QCL"/>
    <s v="Crops and livestock products"/>
    <s v="180"/>
    <s v="Democratic Republic of the Congo"/>
    <s v="5510"/>
    <x v="2"/>
    <s v="01311"/>
    <x v="0"/>
    <s v="2019"/>
    <x v="2"/>
    <s v="t"/>
    <n v="63475.85"/>
    <s v="I"/>
    <s v="Imputed value"/>
  </r>
  <r>
    <s v="QCL"/>
    <s v="Crops and livestock products"/>
    <s v="180"/>
    <s v="Democratic Republic of the Congo"/>
    <s v="5510"/>
    <x v="2"/>
    <s v="01311"/>
    <x v="0"/>
    <s v="2020"/>
    <x v="3"/>
    <s v="t"/>
    <n v="63423.95"/>
    <s v="I"/>
    <s v="Imputed value"/>
  </r>
  <r>
    <s v="QCL"/>
    <s v="Crops and livestock products"/>
    <s v="180"/>
    <s v="Democratic Republic of the Congo"/>
    <s v="5510"/>
    <x v="2"/>
    <s v="01311"/>
    <x v="0"/>
    <s v="2021"/>
    <x v="4"/>
    <s v="t"/>
    <n v="63372.05"/>
    <s v="I"/>
    <s v="Imputed value"/>
  </r>
  <r>
    <s v="QCL"/>
    <s v="Crops and livestock products"/>
    <s v="180"/>
    <s v="Democratic Republic of the Congo"/>
    <s v="5312"/>
    <x v="0"/>
    <s v="01708"/>
    <x v="1"/>
    <s v="2017"/>
    <x v="0"/>
    <s v="ha"/>
    <n v="27073"/>
    <s v="E"/>
    <s v="Estimated value"/>
  </r>
  <r>
    <s v="QCL"/>
    <s v="Crops and livestock products"/>
    <s v="180"/>
    <s v="Democratic Republic of the Congo"/>
    <s v="5312"/>
    <x v="0"/>
    <s v="01708"/>
    <x v="1"/>
    <s v="2018"/>
    <x v="1"/>
    <s v="ha"/>
    <n v="27155"/>
    <s v="E"/>
    <s v="Estimated value"/>
  </r>
  <r>
    <s v="QCL"/>
    <s v="Crops and livestock products"/>
    <s v="180"/>
    <s v="Democratic Republic of the Congo"/>
    <s v="5312"/>
    <x v="0"/>
    <s v="01708"/>
    <x v="1"/>
    <s v="2019"/>
    <x v="2"/>
    <s v="ha"/>
    <n v="27289"/>
    <s v="E"/>
    <s v="Estimated value"/>
  </r>
  <r>
    <s v="QCL"/>
    <s v="Crops and livestock products"/>
    <s v="180"/>
    <s v="Democratic Republic of the Congo"/>
    <s v="5312"/>
    <x v="0"/>
    <s v="01708"/>
    <x v="1"/>
    <s v="2020"/>
    <x v="3"/>
    <s v="ha"/>
    <n v="27172"/>
    <s v="E"/>
    <s v="Estimated value"/>
  </r>
  <r>
    <s v="QCL"/>
    <s v="Crops and livestock products"/>
    <s v="180"/>
    <s v="Democratic Republic of the Congo"/>
    <s v="5312"/>
    <x v="0"/>
    <s v="01708"/>
    <x v="1"/>
    <s v="2021"/>
    <x v="4"/>
    <s v="ha"/>
    <n v="27205"/>
    <s v="E"/>
    <s v="Estimated value"/>
  </r>
  <r>
    <s v="QCL"/>
    <s v="Crops and livestock products"/>
    <s v="180"/>
    <s v="Democratic Republic of the Congo"/>
    <s v="5419"/>
    <x v="1"/>
    <s v="01708"/>
    <x v="1"/>
    <s v="2017"/>
    <x v="0"/>
    <s v="100 g/ha"/>
    <n v="4060"/>
    <s v="E"/>
    <s v="Estimated value"/>
  </r>
  <r>
    <s v="QCL"/>
    <s v="Crops and livestock products"/>
    <s v="180"/>
    <s v="Democratic Republic of the Congo"/>
    <s v="5419"/>
    <x v="1"/>
    <s v="01708"/>
    <x v="1"/>
    <s v="2018"/>
    <x v="1"/>
    <s v="100 g/ha"/>
    <n v="4110"/>
    <s v="E"/>
    <s v="Estimated value"/>
  </r>
  <r>
    <s v="QCL"/>
    <s v="Crops and livestock products"/>
    <s v="180"/>
    <s v="Democratic Republic of the Congo"/>
    <s v="5419"/>
    <x v="1"/>
    <s v="01708"/>
    <x v="1"/>
    <s v="2019"/>
    <x v="2"/>
    <s v="100 g/ha"/>
    <n v="4088"/>
    <s v="E"/>
    <s v="Estimated value"/>
  </r>
  <r>
    <s v="QCL"/>
    <s v="Crops and livestock products"/>
    <s v="180"/>
    <s v="Democratic Republic of the Congo"/>
    <s v="5419"/>
    <x v="1"/>
    <s v="01708"/>
    <x v="1"/>
    <s v="2020"/>
    <x v="3"/>
    <s v="100 g/ha"/>
    <n v="4138"/>
    <s v="E"/>
    <s v="Estimated value"/>
  </r>
  <r>
    <s v="QCL"/>
    <s v="Crops and livestock products"/>
    <s v="180"/>
    <s v="Democratic Republic of the Congo"/>
    <s v="5419"/>
    <x v="1"/>
    <s v="01708"/>
    <x v="1"/>
    <s v="2021"/>
    <x v="4"/>
    <s v="100 g/ha"/>
    <n v="4112"/>
    <s v="E"/>
    <s v="Estimated value"/>
  </r>
  <r>
    <s v="QCL"/>
    <s v="Crops and livestock products"/>
    <s v="180"/>
    <s v="Democratic Republic of the Congo"/>
    <s v="5510"/>
    <x v="2"/>
    <s v="01708"/>
    <x v="1"/>
    <s v="2017"/>
    <x v="0"/>
    <s v="t"/>
    <n v="10991.13"/>
    <s v="I"/>
    <s v="Imputed value"/>
  </r>
  <r>
    <s v="QCL"/>
    <s v="Crops and livestock products"/>
    <s v="180"/>
    <s v="Democratic Republic of the Congo"/>
    <s v="5510"/>
    <x v="2"/>
    <s v="01708"/>
    <x v="1"/>
    <s v="2018"/>
    <x v="1"/>
    <s v="t"/>
    <n v="11160.48"/>
    <s v="I"/>
    <s v="Imputed value"/>
  </r>
  <r>
    <s v="QCL"/>
    <s v="Crops and livestock products"/>
    <s v="180"/>
    <s v="Democratic Republic of the Congo"/>
    <s v="5510"/>
    <x v="2"/>
    <s v="01708"/>
    <x v="1"/>
    <s v="2019"/>
    <x v="2"/>
    <s v="t"/>
    <n v="11154.34"/>
    <s v="I"/>
    <s v="Imputed value"/>
  </r>
  <r>
    <s v="QCL"/>
    <s v="Crops and livestock products"/>
    <s v="180"/>
    <s v="Democratic Republic of the Congo"/>
    <s v="5510"/>
    <x v="2"/>
    <s v="01708"/>
    <x v="1"/>
    <s v="2020"/>
    <x v="3"/>
    <s v="t"/>
    <n v="11244.19"/>
    <s v="I"/>
    <s v="Imputed value"/>
  </r>
  <r>
    <s v="QCL"/>
    <s v="Crops and livestock products"/>
    <s v="180"/>
    <s v="Democratic Republic of the Congo"/>
    <s v="5510"/>
    <x v="2"/>
    <s v="01708"/>
    <x v="1"/>
    <s v="2021"/>
    <x v="4"/>
    <s v="t"/>
    <n v="11186.34"/>
    <s v="E"/>
    <s v="Estimated value"/>
  </r>
  <r>
    <s v="QCL"/>
    <s v="Crops and livestock products"/>
    <s v="180"/>
    <s v="Democratic Republic of the Congo"/>
    <s v="5312"/>
    <x v="0"/>
    <s v="01312"/>
    <x v="2"/>
    <s v="2017"/>
    <x v="0"/>
    <s v="ha"/>
    <n v="227085"/>
    <s v="I"/>
    <s v="Imputed value"/>
  </r>
  <r>
    <s v="QCL"/>
    <s v="Crops and livestock products"/>
    <s v="180"/>
    <s v="Democratic Republic of the Congo"/>
    <s v="5312"/>
    <x v="0"/>
    <s v="01312"/>
    <x v="2"/>
    <s v="2018"/>
    <x v="1"/>
    <s v="ha"/>
    <n v="225050"/>
    <s v="I"/>
    <s v="Imputed value"/>
  </r>
  <r>
    <s v="QCL"/>
    <s v="Crops and livestock products"/>
    <s v="180"/>
    <s v="Democratic Republic of the Congo"/>
    <s v="5312"/>
    <x v="0"/>
    <s v="01312"/>
    <x v="2"/>
    <s v="2019"/>
    <x v="2"/>
    <s v="ha"/>
    <n v="226640"/>
    <s v="I"/>
    <s v="Imputed value"/>
  </r>
  <r>
    <s v="QCL"/>
    <s v="Crops and livestock products"/>
    <s v="180"/>
    <s v="Democratic Republic of the Congo"/>
    <s v="5312"/>
    <x v="0"/>
    <s v="01312"/>
    <x v="2"/>
    <s v="2020"/>
    <x v="3"/>
    <s v="ha"/>
    <n v="227689"/>
    <s v="I"/>
    <s v="Imputed value"/>
  </r>
  <r>
    <s v="QCL"/>
    <s v="Crops and livestock products"/>
    <s v="180"/>
    <s v="Democratic Republic of the Congo"/>
    <s v="5312"/>
    <x v="0"/>
    <s v="01312"/>
    <x v="2"/>
    <s v="2021"/>
    <x v="4"/>
    <s v="ha"/>
    <n v="228745"/>
    <s v="I"/>
    <s v="Imputed value"/>
  </r>
  <r>
    <s v="QCL"/>
    <s v="Crops and livestock products"/>
    <s v="180"/>
    <s v="Democratic Republic of the Congo"/>
    <s v="5419"/>
    <x v="1"/>
    <s v="01312"/>
    <x v="2"/>
    <s v="2017"/>
    <x v="0"/>
    <s v="100 g/ha"/>
    <n v="35841"/>
    <s v="E"/>
    <s v="Estimated value"/>
  </r>
  <r>
    <s v="QCL"/>
    <s v="Crops and livestock products"/>
    <s v="180"/>
    <s v="Democratic Republic of the Congo"/>
    <s v="5419"/>
    <x v="1"/>
    <s v="01312"/>
    <x v="2"/>
    <s v="2018"/>
    <x v="1"/>
    <s v="100 g/ha"/>
    <n v="35695"/>
    <s v="E"/>
    <s v="Estimated value"/>
  </r>
  <r>
    <s v="QCL"/>
    <s v="Crops and livestock products"/>
    <s v="180"/>
    <s v="Democratic Republic of the Congo"/>
    <s v="5419"/>
    <x v="1"/>
    <s v="01312"/>
    <x v="2"/>
    <s v="2019"/>
    <x v="2"/>
    <s v="100 g/ha"/>
    <n v="35501"/>
    <s v="E"/>
    <s v="Estimated value"/>
  </r>
  <r>
    <s v="QCL"/>
    <s v="Crops and livestock products"/>
    <s v="180"/>
    <s v="Democratic Republic of the Congo"/>
    <s v="5419"/>
    <x v="1"/>
    <s v="01312"/>
    <x v="2"/>
    <s v="2020"/>
    <x v="3"/>
    <s v="100 g/ha"/>
    <n v="35394"/>
    <s v="E"/>
    <s v="Estimated value"/>
  </r>
  <r>
    <s v="QCL"/>
    <s v="Crops and livestock products"/>
    <s v="180"/>
    <s v="Democratic Republic of the Congo"/>
    <s v="5419"/>
    <x v="1"/>
    <s v="01312"/>
    <x v="2"/>
    <s v="2021"/>
    <x v="4"/>
    <s v="100 g/ha"/>
    <n v="35286"/>
    <s v="E"/>
    <s v="Estimated value"/>
  </r>
  <r>
    <s v="QCL"/>
    <s v="Crops and livestock products"/>
    <s v="180"/>
    <s v="Democratic Republic of the Congo"/>
    <s v="5510"/>
    <x v="2"/>
    <s v="01312"/>
    <x v="2"/>
    <s v="2017"/>
    <x v="0"/>
    <s v="t"/>
    <n v="813883"/>
    <s v="A"/>
    <s v="Official figure"/>
  </r>
  <r>
    <s v="QCL"/>
    <s v="Crops and livestock products"/>
    <s v="180"/>
    <s v="Democratic Republic of the Congo"/>
    <s v="5510"/>
    <x v="2"/>
    <s v="01312"/>
    <x v="2"/>
    <s v="2018"/>
    <x v="1"/>
    <s v="t"/>
    <n v="803310"/>
    <s v="A"/>
    <s v="Official figure"/>
  </r>
  <r>
    <s v="QCL"/>
    <s v="Crops and livestock products"/>
    <s v="180"/>
    <s v="Democratic Republic of the Congo"/>
    <s v="5510"/>
    <x v="2"/>
    <s v="01312"/>
    <x v="2"/>
    <s v="2019"/>
    <x v="2"/>
    <s v="t"/>
    <n v="804591"/>
    <s v="A"/>
    <s v="Official figure"/>
  </r>
  <r>
    <s v="QCL"/>
    <s v="Crops and livestock products"/>
    <s v="180"/>
    <s v="Democratic Republic of the Congo"/>
    <s v="5510"/>
    <x v="2"/>
    <s v="01312"/>
    <x v="2"/>
    <s v="2020"/>
    <x v="3"/>
    <s v="t"/>
    <n v="805873"/>
    <s v="A"/>
    <s v="Official figure"/>
  </r>
  <r>
    <s v="QCL"/>
    <s v="Crops and livestock products"/>
    <s v="180"/>
    <s v="Democratic Republic of the Congo"/>
    <s v="5510"/>
    <x v="2"/>
    <s v="01312"/>
    <x v="2"/>
    <s v="2021"/>
    <x v="4"/>
    <s v="t"/>
    <n v="807157"/>
    <s v="A"/>
    <s v="Official figure"/>
  </r>
  <r>
    <s v="QCL"/>
    <s v="Crops and livestock products"/>
    <s v="180"/>
    <s v="Democratic Republic of the Congo"/>
    <s v="5312"/>
    <x v="0"/>
    <s v="0115"/>
    <x v="3"/>
    <s v="2017"/>
    <x v="0"/>
    <s v="ha"/>
    <n v="1440"/>
    <s v="I"/>
    <s v="Imputed value"/>
  </r>
  <r>
    <s v="QCL"/>
    <s v="Crops and livestock products"/>
    <s v="180"/>
    <s v="Democratic Republic of the Congo"/>
    <s v="5312"/>
    <x v="0"/>
    <s v="0115"/>
    <x v="3"/>
    <s v="2018"/>
    <x v="1"/>
    <s v="ha"/>
    <n v="1438"/>
    <s v="E"/>
    <s v="Estimated value"/>
  </r>
  <r>
    <s v="QCL"/>
    <s v="Crops and livestock products"/>
    <s v="180"/>
    <s v="Democratic Republic of the Congo"/>
    <s v="5312"/>
    <x v="0"/>
    <s v="0115"/>
    <x v="3"/>
    <s v="2019"/>
    <x v="2"/>
    <s v="ha"/>
    <n v="1433"/>
    <s v="E"/>
    <s v="Estimated value"/>
  </r>
  <r>
    <s v="QCL"/>
    <s v="Crops and livestock products"/>
    <s v="180"/>
    <s v="Democratic Republic of the Congo"/>
    <s v="5312"/>
    <x v="0"/>
    <s v="0115"/>
    <x v="3"/>
    <s v="2020"/>
    <x v="3"/>
    <s v="ha"/>
    <n v="1437"/>
    <s v="E"/>
    <s v="Estimated value"/>
  </r>
  <r>
    <s v="QCL"/>
    <s v="Crops and livestock products"/>
    <s v="180"/>
    <s v="Democratic Republic of the Congo"/>
    <s v="5312"/>
    <x v="0"/>
    <s v="0115"/>
    <x v="3"/>
    <s v="2021"/>
    <x v="4"/>
    <s v="ha"/>
    <n v="1436"/>
    <s v="E"/>
    <s v="Estimated value"/>
  </r>
  <r>
    <s v="QCL"/>
    <s v="Crops and livestock products"/>
    <s v="180"/>
    <s v="Democratic Republic of the Congo"/>
    <s v="5419"/>
    <x v="1"/>
    <s v="0115"/>
    <x v="3"/>
    <s v="2017"/>
    <x v="0"/>
    <s v="100 g/ha"/>
    <n v="6805"/>
    <s v="E"/>
    <s v="Estimated value"/>
  </r>
  <r>
    <s v="QCL"/>
    <s v="Crops and livestock products"/>
    <s v="180"/>
    <s v="Democratic Republic of the Congo"/>
    <s v="5419"/>
    <x v="1"/>
    <s v="0115"/>
    <x v="3"/>
    <s v="2018"/>
    <x v="1"/>
    <s v="100 g/ha"/>
    <n v="6793"/>
    <s v="E"/>
    <s v="Estimated value"/>
  </r>
  <r>
    <s v="QCL"/>
    <s v="Crops and livestock products"/>
    <s v="180"/>
    <s v="Democratic Republic of the Congo"/>
    <s v="5419"/>
    <x v="1"/>
    <s v="0115"/>
    <x v="3"/>
    <s v="2019"/>
    <x v="2"/>
    <s v="100 g/ha"/>
    <n v="6794"/>
    <s v="E"/>
    <s v="Estimated value"/>
  </r>
  <r>
    <s v="QCL"/>
    <s v="Crops and livestock products"/>
    <s v="180"/>
    <s v="Democratic Republic of the Congo"/>
    <s v="5419"/>
    <x v="1"/>
    <s v="0115"/>
    <x v="3"/>
    <s v="2020"/>
    <x v="3"/>
    <s v="100 g/ha"/>
    <n v="6798"/>
    <s v="E"/>
    <s v="Estimated value"/>
  </r>
  <r>
    <s v="QCL"/>
    <s v="Crops and livestock products"/>
    <s v="180"/>
    <s v="Democratic Republic of the Congo"/>
    <s v="5419"/>
    <x v="1"/>
    <s v="0115"/>
    <x v="3"/>
    <s v="2021"/>
    <x v="4"/>
    <s v="100 g/ha"/>
    <n v="6795"/>
    <s v="E"/>
    <s v="Estimated value"/>
  </r>
  <r>
    <s v="QCL"/>
    <s v="Crops and livestock products"/>
    <s v="180"/>
    <s v="Democratic Republic of the Congo"/>
    <s v="5510"/>
    <x v="2"/>
    <s v="0115"/>
    <x v="3"/>
    <s v="2017"/>
    <x v="0"/>
    <s v="t"/>
    <n v="979.91"/>
    <s v="I"/>
    <s v="Imputed value"/>
  </r>
  <r>
    <s v="QCL"/>
    <s v="Crops and livestock products"/>
    <s v="180"/>
    <s v="Democratic Republic of the Congo"/>
    <s v="5510"/>
    <x v="2"/>
    <s v="0115"/>
    <x v="3"/>
    <s v="2018"/>
    <x v="1"/>
    <s v="t"/>
    <n v="976.97"/>
    <s v="E"/>
    <s v="Estimated value"/>
  </r>
  <r>
    <s v="QCL"/>
    <s v="Crops and livestock products"/>
    <s v="180"/>
    <s v="Democratic Republic of the Congo"/>
    <s v="5510"/>
    <x v="2"/>
    <s v="0115"/>
    <x v="3"/>
    <s v="2019"/>
    <x v="2"/>
    <s v="t"/>
    <n v="973.55"/>
    <s v="E"/>
    <s v="Estimated value"/>
  </r>
  <r>
    <s v="QCL"/>
    <s v="Crops and livestock products"/>
    <s v="180"/>
    <s v="Democratic Republic of the Congo"/>
    <s v="5510"/>
    <x v="2"/>
    <s v="0115"/>
    <x v="3"/>
    <s v="2020"/>
    <x v="3"/>
    <s v="t"/>
    <n v="976.81"/>
    <s v="E"/>
    <s v="Estimated value"/>
  </r>
  <r>
    <s v="QCL"/>
    <s v="Crops and livestock products"/>
    <s v="180"/>
    <s v="Democratic Republic of the Congo"/>
    <s v="5510"/>
    <x v="2"/>
    <s v="0115"/>
    <x v="3"/>
    <s v="2021"/>
    <x v="4"/>
    <s v="t"/>
    <n v="975.78"/>
    <s v="E"/>
    <s v="Estimated value"/>
  </r>
  <r>
    <s v="QCL"/>
    <s v="Crops and livestock products"/>
    <s v="180"/>
    <s v="Democratic Republic of the Congo"/>
    <s v="5312"/>
    <x v="0"/>
    <s v="01701"/>
    <x v="4"/>
    <s v="2017"/>
    <x v="0"/>
    <s v="ha"/>
    <n v="464794"/>
    <s v="I"/>
    <s v="Imputed value"/>
  </r>
  <r>
    <s v="QCL"/>
    <s v="Crops and livestock products"/>
    <s v="180"/>
    <s v="Democratic Republic of the Congo"/>
    <s v="5312"/>
    <x v="0"/>
    <s v="01701"/>
    <x v="4"/>
    <s v="2018"/>
    <x v="1"/>
    <s v="ha"/>
    <n v="471095"/>
    <s v="I"/>
    <s v="Imputed value"/>
  </r>
  <r>
    <s v="QCL"/>
    <s v="Crops and livestock products"/>
    <s v="180"/>
    <s v="Democratic Republic of the Congo"/>
    <s v="5312"/>
    <x v="0"/>
    <s v="01701"/>
    <x v="4"/>
    <s v="2019"/>
    <x v="2"/>
    <s v="ha"/>
    <n v="477241"/>
    <s v="I"/>
    <s v="Imputed value"/>
  </r>
  <r>
    <s v="QCL"/>
    <s v="Crops and livestock products"/>
    <s v="180"/>
    <s v="Democratic Republic of the Congo"/>
    <s v="5312"/>
    <x v="0"/>
    <s v="01701"/>
    <x v="4"/>
    <s v="2020"/>
    <x v="3"/>
    <s v="ha"/>
    <n v="477019"/>
    <s v="I"/>
    <s v="Imputed value"/>
  </r>
  <r>
    <s v="QCL"/>
    <s v="Crops and livestock products"/>
    <s v="180"/>
    <s v="Democratic Republic of the Congo"/>
    <s v="5312"/>
    <x v="0"/>
    <s v="01701"/>
    <x v="4"/>
    <s v="2021"/>
    <x v="4"/>
    <s v="ha"/>
    <n v="483984"/>
    <s v="I"/>
    <s v="Imputed value"/>
  </r>
  <r>
    <s v="QCL"/>
    <s v="Crops and livestock products"/>
    <s v="180"/>
    <s v="Democratic Republic of the Congo"/>
    <s v="5419"/>
    <x v="1"/>
    <s v="01701"/>
    <x v="4"/>
    <s v="2017"/>
    <x v="0"/>
    <s v="100 g/ha"/>
    <n v="5430"/>
    <s v="E"/>
    <s v="Estimated value"/>
  </r>
  <r>
    <s v="QCL"/>
    <s v="Crops and livestock products"/>
    <s v="180"/>
    <s v="Democratic Republic of the Congo"/>
    <s v="5419"/>
    <x v="1"/>
    <s v="01701"/>
    <x v="4"/>
    <s v="2018"/>
    <x v="1"/>
    <s v="100 g/ha"/>
    <n v="5438"/>
    <s v="E"/>
    <s v="Estimated value"/>
  </r>
  <r>
    <s v="QCL"/>
    <s v="Crops and livestock products"/>
    <s v="180"/>
    <s v="Democratic Republic of the Congo"/>
    <s v="5419"/>
    <x v="1"/>
    <s v="01701"/>
    <x v="4"/>
    <s v="2019"/>
    <x v="2"/>
    <s v="100 g/ha"/>
    <n v="5449"/>
    <s v="E"/>
    <s v="Estimated value"/>
  </r>
  <r>
    <s v="QCL"/>
    <s v="Crops and livestock products"/>
    <s v="180"/>
    <s v="Democratic Republic of the Congo"/>
    <s v="5419"/>
    <x v="1"/>
    <s v="01701"/>
    <x v="4"/>
    <s v="2020"/>
    <x v="3"/>
    <s v="100 g/ha"/>
    <n v="5451"/>
    <s v="E"/>
    <s v="Estimated value"/>
  </r>
  <r>
    <s v="QCL"/>
    <s v="Crops and livestock products"/>
    <s v="180"/>
    <s v="Democratic Republic of the Congo"/>
    <s v="5419"/>
    <x v="1"/>
    <s v="01701"/>
    <x v="4"/>
    <s v="2021"/>
    <x v="4"/>
    <s v="100 g/ha"/>
    <n v="5454"/>
    <s v="E"/>
    <s v="Estimated value"/>
  </r>
  <r>
    <s v="QCL"/>
    <s v="Crops and livestock products"/>
    <s v="180"/>
    <s v="Democratic Republic of the Congo"/>
    <s v="5510"/>
    <x v="2"/>
    <s v="01701"/>
    <x v="4"/>
    <s v="2017"/>
    <x v="0"/>
    <s v="t"/>
    <n v="252380"/>
    <s v="A"/>
    <s v="Official figure"/>
  </r>
  <r>
    <s v="QCL"/>
    <s v="Crops and livestock products"/>
    <s v="180"/>
    <s v="Democratic Republic of the Congo"/>
    <s v="5510"/>
    <x v="2"/>
    <s v="01701"/>
    <x v="4"/>
    <s v="2018"/>
    <x v="1"/>
    <s v="t"/>
    <n v="256182"/>
    <s v="A"/>
    <s v="Official figure"/>
  </r>
  <r>
    <s v="QCL"/>
    <s v="Crops and livestock products"/>
    <s v="180"/>
    <s v="Democratic Republic of the Congo"/>
    <s v="5510"/>
    <x v="2"/>
    <s v="01701"/>
    <x v="4"/>
    <s v="2019"/>
    <x v="2"/>
    <s v="t"/>
    <n v="260041"/>
    <s v="A"/>
    <s v="Official figure"/>
  </r>
  <r>
    <s v="QCL"/>
    <s v="Crops and livestock products"/>
    <s v="180"/>
    <s v="Democratic Republic of the Congo"/>
    <s v="5510"/>
    <x v="2"/>
    <s v="01701"/>
    <x v="4"/>
    <s v="2020"/>
    <x v="3"/>
    <s v="t"/>
    <n v="260041"/>
    <s v="A"/>
    <s v="Official figure"/>
  </r>
  <r>
    <s v="QCL"/>
    <s v="Crops and livestock products"/>
    <s v="180"/>
    <s v="Democratic Republic of the Congo"/>
    <s v="5510"/>
    <x v="2"/>
    <s v="01701"/>
    <x v="4"/>
    <s v="2021"/>
    <x v="4"/>
    <s v="t"/>
    <n v="263961"/>
    <s v="A"/>
    <s v="Official figure"/>
  </r>
  <r>
    <s v="QCL"/>
    <s v="Crops and livestock products"/>
    <s v="180"/>
    <s v="Democratic Republic of the Congo"/>
    <s v="5312"/>
    <x v="0"/>
    <s v="01212"/>
    <x v="5"/>
    <s v="2017"/>
    <x v="0"/>
    <s v="ha"/>
    <n v="1220"/>
    <s v="E"/>
    <s v="Estimated value"/>
  </r>
  <r>
    <s v="QCL"/>
    <s v="Crops and livestock products"/>
    <s v="180"/>
    <s v="Democratic Republic of the Congo"/>
    <s v="5312"/>
    <x v="0"/>
    <s v="01212"/>
    <x v="5"/>
    <s v="2018"/>
    <x v="1"/>
    <s v="ha"/>
    <n v="1267"/>
    <s v="I"/>
    <s v="Imputed value"/>
  </r>
  <r>
    <s v="QCL"/>
    <s v="Crops and livestock products"/>
    <s v="180"/>
    <s v="Democratic Republic of the Congo"/>
    <s v="5312"/>
    <x v="0"/>
    <s v="01212"/>
    <x v="5"/>
    <s v="2019"/>
    <x v="2"/>
    <s v="ha"/>
    <n v="1249"/>
    <s v="I"/>
    <s v="Imputed value"/>
  </r>
  <r>
    <s v="QCL"/>
    <s v="Crops and livestock products"/>
    <s v="180"/>
    <s v="Democratic Republic of the Congo"/>
    <s v="5312"/>
    <x v="0"/>
    <s v="01212"/>
    <x v="5"/>
    <s v="2020"/>
    <x v="3"/>
    <s v="ha"/>
    <n v="1238"/>
    <s v="I"/>
    <s v="Imputed value"/>
  </r>
  <r>
    <s v="QCL"/>
    <s v="Crops and livestock products"/>
    <s v="180"/>
    <s v="Democratic Republic of the Congo"/>
    <s v="5312"/>
    <x v="0"/>
    <s v="01212"/>
    <x v="5"/>
    <s v="2021"/>
    <x v="4"/>
    <s v="ha"/>
    <n v="1226"/>
    <s v="I"/>
    <s v="Imputed value"/>
  </r>
  <r>
    <s v="QCL"/>
    <s v="Crops and livestock products"/>
    <s v="180"/>
    <s v="Democratic Republic of the Congo"/>
    <s v="5419"/>
    <x v="1"/>
    <s v="01212"/>
    <x v="5"/>
    <s v="2017"/>
    <x v="0"/>
    <s v="100 g/ha"/>
    <n v="169722"/>
    <s v="E"/>
    <s v="Estimated value"/>
  </r>
  <r>
    <s v="QCL"/>
    <s v="Crops and livestock products"/>
    <s v="180"/>
    <s v="Democratic Republic of the Congo"/>
    <s v="5419"/>
    <x v="1"/>
    <s v="01212"/>
    <x v="5"/>
    <s v="2018"/>
    <x v="1"/>
    <s v="100 g/ha"/>
    <n v="169331"/>
    <s v="E"/>
    <s v="Estimated value"/>
  </r>
  <r>
    <s v="QCL"/>
    <s v="Crops and livestock products"/>
    <s v="180"/>
    <s v="Democratic Republic of the Congo"/>
    <s v="5419"/>
    <x v="1"/>
    <s v="01212"/>
    <x v="5"/>
    <s v="2019"/>
    <x v="2"/>
    <s v="100 g/ha"/>
    <n v="169832"/>
    <s v="E"/>
    <s v="Estimated value"/>
  </r>
  <r>
    <s v="QCL"/>
    <s v="Crops and livestock products"/>
    <s v="180"/>
    <s v="Democratic Republic of the Congo"/>
    <s v="5419"/>
    <x v="1"/>
    <s v="01212"/>
    <x v="5"/>
    <s v="2020"/>
    <x v="3"/>
    <s v="100 g/ha"/>
    <n v="169567"/>
    <s v="E"/>
    <s v="Estimated value"/>
  </r>
  <r>
    <s v="QCL"/>
    <s v="Crops and livestock products"/>
    <s v="180"/>
    <s v="Democratic Republic of the Congo"/>
    <s v="5419"/>
    <x v="1"/>
    <s v="01212"/>
    <x v="5"/>
    <s v="2021"/>
    <x v="4"/>
    <s v="100 g/ha"/>
    <n v="169356"/>
    <s v="E"/>
    <s v="Estimated value"/>
  </r>
  <r>
    <s v="QCL"/>
    <s v="Crops and livestock products"/>
    <s v="180"/>
    <s v="Democratic Republic of the Congo"/>
    <s v="5510"/>
    <x v="2"/>
    <s v="01212"/>
    <x v="5"/>
    <s v="2017"/>
    <x v="0"/>
    <s v="t"/>
    <n v="20703.62"/>
    <s v="E"/>
    <s v="Estimated value"/>
  </r>
  <r>
    <s v="QCL"/>
    <s v="Crops and livestock products"/>
    <s v="180"/>
    <s v="Democratic Republic of the Congo"/>
    <s v="5510"/>
    <x v="2"/>
    <s v="01212"/>
    <x v="5"/>
    <s v="2018"/>
    <x v="1"/>
    <s v="t"/>
    <n v="21453.78"/>
    <s v="I"/>
    <s v="Imputed value"/>
  </r>
  <r>
    <s v="QCL"/>
    <s v="Crops and livestock products"/>
    <s v="180"/>
    <s v="Democratic Republic of the Congo"/>
    <s v="5510"/>
    <x v="2"/>
    <s v="01212"/>
    <x v="5"/>
    <s v="2019"/>
    <x v="2"/>
    <s v="t"/>
    <n v="21207.77"/>
    <s v="I"/>
    <s v="Imputed value"/>
  </r>
  <r>
    <s v="QCL"/>
    <s v="Crops and livestock products"/>
    <s v="180"/>
    <s v="Democratic Republic of the Congo"/>
    <s v="5510"/>
    <x v="2"/>
    <s v="01212"/>
    <x v="5"/>
    <s v="2020"/>
    <x v="3"/>
    <s v="t"/>
    <n v="20989.119999999999"/>
    <s v="I"/>
    <s v="Imputed value"/>
  </r>
  <r>
    <s v="QCL"/>
    <s v="Crops and livestock products"/>
    <s v="180"/>
    <s v="Democratic Republic of the Congo"/>
    <s v="5510"/>
    <x v="2"/>
    <s v="01212"/>
    <x v="5"/>
    <s v="2021"/>
    <x v="4"/>
    <s v="t"/>
    <n v="20770.46"/>
    <s v="I"/>
    <s v="Imputed value"/>
  </r>
  <r>
    <s v="QCL"/>
    <s v="Crops and livestock products"/>
    <s v="180"/>
    <s v="Democratic Republic of the Congo"/>
    <s v="5312"/>
    <x v="0"/>
    <s v="01251"/>
    <x v="6"/>
    <s v="2017"/>
    <x v="0"/>
    <s v="ha"/>
    <n v="47"/>
    <s v="I"/>
    <s v="Imputed value"/>
  </r>
  <r>
    <s v="QCL"/>
    <s v="Crops and livestock products"/>
    <s v="180"/>
    <s v="Democratic Republic of the Congo"/>
    <s v="5312"/>
    <x v="0"/>
    <s v="01251"/>
    <x v="6"/>
    <s v="2018"/>
    <x v="1"/>
    <s v="ha"/>
    <n v="48"/>
    <s v="I"/>
    <s v="Imputed value"/>
  </r>
  <r>
    <s v="QCL"/>
    <s v="Crops and livestock products"/>
    <s v="180"/>
    <s v="Democratic Republic of the Congo"/>
    <s v="5312"/>
    <x v="0"/>
    <s v="01251"/>
    <x v="6"/>
    <s v="2019"/>
    <x v="2"/>
    <s v="ha"/>
    <n v="47"/>
    <s v="I"/>
    <s v="Imputed value"/>
  </r>
  <r>
    <s v="QCL"/>
    <s v="Crops and livestock products"/>
    <s v="180"/>
    <s v="Democratic Republic of the Congo"/>
    <s v="5312"/>
    <x v="0"/>
    <s v="01251"/>
    <x v="6"/>
    <s v="2020"/>
    <x v="3"/>
    <s v="ha"/>
    <n v="47"/>
    <s v="I"/>
    <s v="Imputed value"/>
  </r>
  <r>
    <s v="QCL"/>
    <s v="Crops and livestock products"/>
    <s v="180"/>
    <s v="Democratic Republic of the Congo"/>
    <s v="5312"/>
    <x v="0"/>
    <s v="01251"/>
    <x v="6"/>
    <s v="2021"/>
    <x v="4"/>
    <s v="ha"/>
    <n v="47"/>
    <s v="I"/>
    <s v="Imputed value"/>
  </r>
  <r>
    <s v="QCL"/>
    <s v="Crops and livestock products"/>
    <s v="180"/>
    <s v="Democratic Republic of the Congo"/>
    <s v="5419"/>
    <x v="1"/>
    <s v="01251"/>
    <x v="6"/>
    <s v="2017"/>
    <x v="0"/>
    <s v="100 g/ha"/>
    <n v="86361"/>
    <s v="E"/>
    <s v="Estimated value"/>
  </r>
  <r>
    <s v="QCL"/>
    <s v="Crops and livestock products"/>
    <s v="180"/>
    <s v="Democratic Republic of the Congo"/>
    <s v="5419"/>
    <x v="1"/>
    <s v="01251"/>
    <x v="6"/>
    <s v="2018"/>
    <x v="1"/>
    <s v="100 g/ha"/>
    <n v="86903"/>
    <s v="E"/>
    <s v="Estimated value"/>
  </r>
  <r>
    <s v="QCL"/>
    <s v="Crops and livestock products"/>
    <s v="180"/>
    <s v="Democratic Republic of the Congo"/>
    <s v="5419"/>
    <x v="1"/>
    <s v="01251"/>
    <x v="6"/>
    <s v="2019"/>
    <x v="2"/>
    <s v="100 g/ha"/>
    <n v="88109"/>
    <s v="E"/>
    <s v="Estimated value"/>
  </r>
  <r>
    <s v="QCL"/>
    <s v="Crops and livestock products"/>
    <s v="180"/>
    <s v="Democratic Republic of the Congo"/>
    <s v="5419"/>
    <x v="1"/>
    <s v="01251"/>
    <x v="6"/>
    <s v="2020"/>
    <x v="3"/>
    <s v="100 g/ha"/>
    <n v="89050"/>
    <s v="E"/>
    <s v="Estimated value"/>
  </r>
  <r>
    <s v="QCL"/>
    <s v="Crops and livestock products"/>
    <s v="180"/>
    <s v="Democratic Republic of the Congo"/>
    <s v="5419"/>
    <x v="1"/>
    <s v="01251"/>
    <x v="6"/>
    <s v="2021"/>
    <x v="4"/>
    <s v="100 g/ha"/>
    <n v="89990"/>
    <s v="E"/>
    <s v="Estimated value"/>
  </r>
  <r>
    <s v="QCL"/>
    <s v="Crops and livestock products"/>
    <s v="180"/>
    <s v="Democratic Republic of the Congo"/>
    <s v="5510"/>
    <x v="2"/>
    <s v="01251"/>
    <x v="6"/>
    <s v="2017"/>
    <x v="0"/>
    <s v="t"/>
    <n v="403.54"/>
    <s v="I"/>
    <s v="Imputed value"/>
  </r>
  <r>
    <s v="QCL"/>
    <s v="Crops and livestock products"/>
    <s v="180"/>
    <s v="Democratic Republic of the Congo"/>
    <s v="5510"/>
    <x v="2"/>
    <s v="01251"/>
    <x v="6"/>
    <s v="2018"/>
    <x v="1"/>
    <s v="t"/>
    <n v="416.12"/>
    <s v="I"/>
    <s v="Imputed value"/>
  </r>
  <r>
    <s v="QCL"/>
    <s v="Crops and livestock products"/>
    <s v="180"/>
    <s v="Democratic Republic of the Congo"/>
    <s v="5510"/>
    <x v="2"/>
    <s v="01251"/>
    <x v="6"/>
    <s v="2019"/>
    <x v="2"/>
    <s v="t"/>
    <n v="417.84"/>
    <s v="I"/>
    <s v="Imputed value"/>
  </r>
  <r>
    <s v="QCL"/>
    <s v="Crops and livestock products"/>
    <s v="180"/>
    <s v="Democratic Republic of the Congo"/>
    <s v="5510"/>
    <x v="2"/>
    <s v="01251"/>
    <x v="6"/>
    <s v="2020"/>
    <x v="3"/>
    <s v="t"/>
    <n v="420.13"/>
    <s v="I"/>
    <s v="Imputed value"/>
  </r>
  <r>
    <s v="QCL"/>
    <s v="Crops and livestock products"/>
    <s v="180"/>
    <s v="Democratic Republic of the Congo"/>
    <s v="5510"/>
    <x v="2"/>
    <s v="01251"/>
    <x v="6"/>
    <s v="2021"/>
    <x v="4"/>
    <s v="t"/>
    <n v="422.57"/>
    <s v="I"/>
    <s v="Imputed value"/>
  </r>
  <r>
    <s v="QCL"/>
    <s v="Crops and livestock products"/>
    <s v="180"/>
    <s v="Democratic Republic of the Congo"/>
    <s v="5312"/>
    <x v="0"/>
    <s v="01520.01"/>
    <x v="7"/>
    <s v="2017"/>
    <x v="0"/>
    <s v="ha"/>
    <n v="4630301"/>
    <s v="I"/>
    <s v="Imputed value"/>
  </r>
  <r>
    <s v="QCL"/>
    <s v="Crops and livestock products"/>
    <s v="180"/>
    <s v="Democratic Republic of the Congo"/>
    <s v="5312"/>
    <x v="0"/>
    <s v="01520.01"/>
    <x v="7"/>
    <s v="2018"/>
    <x v="1"/>
    <s v="ha"/>
    <n v="4770999"/>
    <s v="I"/>
    <s v="Imputed value"/>
  </r>
  <r>
    <s v="QCL"/>
    <s v="Crops and livestock products"/>
    <s v="180"/>
    <s v="Democratic Republic of the Congo"/>
    <s v="5312"/>
    <x v="0"/>
    <s v="01520.01"/>
    <x v="7"/>
    <s v="2019"/>
    <x v="2"/>
    <s v="ha"/>
    <n v="4918130"/>
    <s v="I"/>
    <s v="Imputed value"/>
  </r>
  <r>
    <s v="QCL"/>
    <s v="Crops and livestock products"/>
    <s v="180"/>
    <s v="Democratic Republic of the Congo"/>
    <s v="5312"/>
    <x v="0"/>
    <s v="01520.01"/>
    <x v="7"/>
    <s v="2020"/>
    <x v="3"/>
    <s v="ha"/>
    <n v="5250148"/>
    <s v="I"/>
    <s v="Imputed value"/>
  </r>
  <r>
    <s v="QCL"/>
    <s v="Crops and livestock products"/>
    <s v="180"/>
    <s v="Democratic Republic of the Congo"/>
    <s v="5312"/>
    <x v="0"/>
    <s v="01520.01"/>
    <x v="7"/>
    <s v="2021"/>
    <x v="4"/>
    <s v="ha"/>
    <n v="5604580"/>
    <s v="I"/>
    <s v="Imputed value"/>
  </r>
  <r>
    <s v="QCL"/>
    <s v="Crops and livestock products"/>
    <s v="180"/>
    <s v="Democratic Republic of the Congo"/>
    <s v="5419"/>
    <x v="1"/>
    <s v="01520.01"/>
    <x v="7"/>
    <s v="2017"/>
    <x v="0"/>
    <s v="100 g/ha"/>
    <n v="81420"/>
    <s v="E"/>
    <s v="Estimated value"/>
  </r>
  <r>
    <s v="QCL"/>
    <s v="Crops and livestock products"/>
    <s v="180"/>
    <s v="Democratic Republic of the Congo"/>
    <s v="5419"/>
    <x v="1"/>
    <s v="01520.01"/>
    <x v="7"/>
    <s v="2018"/>
    <x v="1"/>
    <s v="100 g/ha"/>
    <n v="81478"/>
    <s v="E"/>
    <s v="Estimated value"/>
  </r>
  <r>
    <s v="QCL"/>
    <s v="Crops and livestock products"/>
    <s v="180"/>
    <s v="Democratic Republic of the Congo"/>
    <s v="5419"/>
    <x v="1"/>
    <s v="01520.01"/>
    <x v="7"/>
    <s v="2019"/>
    <x v="2"/>
    <s v="100 g/ha"/>
    <n v="81434"/>
    <s v="E"/>
    <s v="Estimated value"/>
  </r>
  <r>
    <s v="QCL"/>
    <s v="Crops and livestock products"/>
    <s v="180"/>
    <s v="Democratic Republic of the Congo"/>
    <s v="5419"/>
    <x v="1"/>
    <s v="01520.01"/>
    <x v="7"/>
    <s v="2020"/>
    <x v="3"/>
    <s v="100 g/ha"/>
    <n v="81463"/>
    <s v="E"/>
    <s v="Estimated value"/>
  </r>
  <r>
    <s v="QCL"/>
    <s v="Crops and livestock products"/>
    <s v="180"/>
    <s v="Democratic Republic of the Congo"/>
    <s v="5419"/>
    <x v="1"/>
    <s v="01520.01"/>
    <x v="7"/>
    <s v="2021"/>
    <x v="4"/>
    <s v="100 g/ha"/>
    <n v="81493"/>
    <s v="E"/>
    <s v="Estimated value"/>
  </r>
  <r>
    <s v="QCL"/>
    <s v="Crops and livestock products"/>
    <s v="180"/>
    <s v="Democratic Republic of the Congo"/>
    <s v="5510"/>
    <x v="2"/>
    <s v="01520.01"/>
    <x v="7"/>
    <s v="2017"/>
    <x v="0"/>
    <s v="t"/>
    <n v="37699983"/>
    <s v="A"/>
    <s v="Official figure"/>
  </r>
  <r>
    <s v="QCL"/>
    <s v="Crops and livestock products"/>
    <s v="180"/>
    <s v="Democratic Republic of the Congo"/>
    <s v="5510"/>
    <x v="2"/>
    <s v="01520.01"/>
    <x v="7"/>
    <s v="2018"/>
    <x v="1"/>
    <s v="t"/>
    <n v="38873036"/>
    <s v="A"/>
    <s v="Official figure"/>
  </r>
  <r>
    <s v="QCL"/>
    <s v="Crops and livestock products"/>
    <s v="180"/>
    <s v="Democratic Republic of the Congo"/>
    <s v="5510"/>
    <x v="2"/>
    <s v="01520.01"/>
    <x v="7"/>
    <s v="2019"/>
    <x v="2"/>
    <s v="t"/>
    <n v="40050112"/>
    <s v="A"/>
    <s v="Official figure"/>
  </r>
  <r>
    <s v="QCL"/>
    <s v="Crops and livestock products"/>
    <s v="180"/>
    <s v="Democratic Republic of the Congo"/>
    <s v="5510"/>
    <x v="2"/>
    <s v="01520.01"/>
    <x v="7"/>
    <s v="2020"/>
    <x v="3"/>
    <s v="t"/>
    <n v="42769463"/>
    <s v="A"/>
    <s v="Official figure"/>
  </r>
  <r>
    <s v="QCL"/>
    <s v="Crops and livestock products"/>
    <s v="180"/>
    <s v="Democratic Republic of the Congo"/>
    <s v="5510"/>
    <x v="2"/>
    <s v="01520.01"/>
    <x v="7"/>
    <s v="2021"/>
    <x v="4"/>
    <s v="t"/>
    <n v="45673454"/>
    <s v="A"/>
    <s v="Official figure"/>
  </r>
  <r>
    <s v="QCL"/>
    <s v="Crops and livestock products"/>
    <s v="180"/>
    <s v="Democratic Republic of the Congo"/>
    <s v="5312"/>
    <x v="0"/>
    <s v="01652"/>
    <x v="8"/>
    <s v="2017"/>
    <x v="0"/>
    <s v="ha"/>
    <n v="10238"/>
    <s v="I"/>
    <s v="Imputed value"/>
  </r>
  <r>
    <s v="QCL"/>
    <s v="Crops and livestock products"/>
    <s v="180"/>
    <s v="Democratic Republic of the Congo"/>
    <s v="5312"/>
    <x v="0"/>
    <s v="01652"/>
    <x v="8"/>
    <s v="2018"/>
    <x v="1"/>
    <s v="ha"/>
    <n v="10424"/>
    <s v="I"/>
    <s v="Imputed value"/>
  </r>
  <r>
    <s v="QCL"/>
    <s v="Crops and livestock products"/>
    <s v="180"/>
    <s v="Democratic Republic of the Congo"/>
    <s v="5312"/>
    <x v="0"/>
    <s v="01652"/>
    <x v="8"/>
    <s v="2019"/>
    <x v="2"/>
    <s v="ha"/>
    <n v="10514"/>
    <s v="I"/>
    <s v="Imputed value"/>
  </r>
  <r>
    <s v="QCL"/>
    <s v="Crops and livestock products"/>
    <s v="180"/>
    <s v="Democratic Republic of the Congo"/>
    <s v="5312"/>
    <x v="0"/>
    <s v="01652"/>
    <x v="8"/>
    <s v="2020"/>
    <x v="3"/>
    <s v="ha"/>
    <n v="10599"/>
    <s v="I"/>
    <s v="Imputed value"/>
  </r>
  <r>
    <s v="QCL"/>
    <s v="Crops and livestock products"/>
    <s v="180"/>
    <s v="Democratic Republic of the Congo"/>
    <s v="5312"/>
    <x v="0"/>
    <s v="01652"/>
    <x v="8"/>
    <s v="2021"/>
    <x v="4"/>
    <s v="ha"/>
    <n v="10685"/>
    <s v="I"/>
    <s v="Imputed value"/>
  </r>
  <r>
    <s v="QCL"/>
    <s v="Crops and livestock products"/>
    <s v="180"/>
    <s v="Democratic Republic of the Congo"/>
    <s v="5419"/>
    <x v="1"/>
    <s v="01652"/>
    <x v="8"/>
    <s v="2017"/>
    <x v="0"/>
    <s v="100 g/ha"/>
    <n v="34958"/>
    <s v="E"/>
    <s v="Estimated value"/>
  </r>
  <r>
    <s v="QCL"/>
    <s v="Crops and livestock products"/>
    <s v="180"/>
    <s v="Democratic Republic of the Congo"/>
    <s v="5419"/>
    <x v="1"/>
    <s v="01652"/>
    <x v="8"/>
    <s v="2018"/>
    <x v="1"/>
    <s v="100 g/ha"/>
    <n v="34870"/>
    <s v="E"/>
    <s v="Estimated value"/>
  </r>
  <r>
    <s v="QCL"/>
    <s v="Crops and livestock products"/>
    <s v="180"/>
    <s v="Democratic Republic of the Congo"/>
    <s v="5419"/>
    <x v="1"/>
    <s v="01652"/>
    <x v="8"/>
    <s v="2019"/>
    <x v="2"/>
    <s v="100 g/ha"/>
    <n v="34721"/>
    <s v="E"/>
    <s v="Estimated value"/>
  </r>
  <r>
    <s v="QCL"/>
    <s v="Crops and livestock products"/>
    <s v="180"/>
    <s v="Democratic Republic of the Congo"/>
    <s v="5419"/>
    <x v="1"/>
    <s v="01652"/>
    <x v="8"/>
    <s v="2020"/>
    <x v="3"/>
    <s v="100 g/ha"/>
    <n v="34568"/>
    <s v="E"/>
    <s v="Estimated value"/>
  </r>
  <r>
    <s v="QCL"/>
    <s v="Crops and livestock products"/>
    <s v="180"/>
    <s v="Democratic Republic of the Congo"/>
    <s v="5419"/>
    <x v="1"/>
    <s v="01652"/>
    <x v="8"/>
    <s v="2021"/>
    <x v="4"/>
    <s v="100 g/ha"/>
    <n v="34416"/>
    <s v="E"/>
    <s v="Estimated value"/>
  </r>
  <r>
    <s v="QCL"/>
    <s v="Crops and livestock products"/>
    <s v="180"/>
    <s v="Democratic Republic of the Congo"/>
    <s v="5510"/>
    <x v="2"/>
    <s v="01652"/>
    <x v="8"/>
    <s v="2017"/>
    <x v="0"/>
    <s v="t"/>
    <n v="35788.629999999997"/>
    <s v="I"/>
    <s v="Imputed value"/>
  </r>
  <r>
    <s v="QCL"/>
    <s v="Crops and livestock products"/>
    <s v="180"/>
    <s v="Democratic Republic of the Congo"/>
    <s v="5510"/>
    <x v="2"/>
    <s v="01652"/>
    <x v="8"/>
    <s v="2018"/>
    <x v="1"/>
    <s v="t"/>
    <n v="36346.5"/>
    <s v="I"/>
    <s v="Imputed value"/>
  </r>
  <r>
    <s v="QCL"/>
    <s v="Crops and livestock products"/>
    <s v="180"/>
    <s v="Democratic Republic of the Congo"/>
    <s v="5510"/>
    <x v="2"/>
    <s v="01652"/>
    <x v="8"/>
    <s v="2019"/>
    <x v="2"/>
    <s v="t"/>
    <n v="36504.550000000003"/>
    <s v="I"/>
    <s v="Imputed value"/>
  </r>
  <r>
    <s v="QCL"/>
    <s v="Crops and livestock products"/>
    <s v="180"/>
    <s v="Democratic Republic of the Congo"/>
    <s v="5510"/>
    <x v="2"/>
    <s v="01652"/>
    <x v="8"/>
    <s v="2020"/>
    <x v="3"/>
    <s v="t"/>
    <n v="36638.36"/>
    <s v="I"/>
    <s v="Imputed value"/>
  </r>
  <r>
    <s v="QCL"/>
    <s v="Crops and livestock products"/>
    <s v="180"/>
    <s v="Democratic Republic of the Congo"/>
    <s v="5510"/>
    <x v="2"/>
    <s v="01652"/>
    <x v="8"/>
    <s v="2021"/>
    <x v="4"/>
    <s v="t"/>
    <n v="36772.17"/>
    <s v="I"/>
    <s v="Imputed value"/>
  </r>
  <r>
    <s v="QCL"/>
    <s v="Crops and livestock products"/>
    <s v="180"/>
    <s v="Democratic Republic of the Congo"/>
    <s v="5312"/>
    <x v="0"/>
    <s v="01231"/>
    <x v="9"/>
    <s v="2017"/>
    <x v="0"/>
    <s v="ha"/>
    <n v="0"/>
    <s v="M"/>
    <s v="Missing value (data cannot exist, not applicable)"/>
  </r>
  <r>
    <s v="QCL"/>
    <s v="Crops and livestock products"/>
    <s v="180"/>
    <s v="Democratic Republic of the Congo"/>
    <s v="5312"/>
    <x v="0"/>
    <s v="01231"/>
    <x v="9"/>
    <s v="2018"/>
    <x v="1"/>
    <s v="ha"/>
    <n v="0"/>
    <s v="M"/>
    <s v="Missing value (data cannot exist, not applicable)"/>
  </r>
  <r>
    <s v="QCL"/>
    <s v="Crops and livestock products"/>
    <s v="180"/>
    <s v="Democratic Republic of the Congo"/>
    <s v="5312"/>
    <x v="0"/>
    <s v="01231"/>
    <x v="9"/>
    <s v="2019"/>
    <x v="2"/>
    <s v="ha"/>
    <n v="0"/>
    <s v="M"/>
    <s v="Missing value (data cannot exist, not applicable)"/>
  </r>
  <r>
    <s v="QCL"/>
    <s v="Crops and livestock products"/>
    <s v="180"/>
    <s v="Democratic Republic of the Congo"/>
    <s v="5312"/>
    <x v="0"/>
    <s v="01231"/>
    <x v="9"/>
    <s v="2020"/>
    <x v="3"/>
    <s v="ha"/>
    <n v="0"/>
    <s v="M"/>
    <s v="Missing value (data cannot exist, not applicable)"/>
  </r>
  <r>
    <s v="QCL"/>
    <s v="Crops and livestock products"/>
    <s v="180"/>
    <s v="Democratic Republic of the Congo"/>
    <s v="5312"/>
    <x v="0"/>
    <s v="01231"/>
    <x v="9"/>
    <s v="2021"/>
    <x v="4"/>
    <s v="ha"/>
    <n v="0"/>
    <s v="M"/>
    <s v="Missing value (data cannot exist, not applicable)"/>
  </r>
  <r>
    <s v="QCL"/>
    <s v="Crops and livestock products"/>
    <s v="180"/>
    <s v="Democratic Republic of the Congo"/>
    <s v="5510"/>
    <x v="2"/>
    <s v="01231"/>
    <x v="9"/>
    <s v="2017"/>
    <x v="0"/>
    <s v="t"/>
    <n v="0"/>
    <s v="M"/>
    <s v="Missing value (data cannot exist, not applicable)"/>
  </r>
  <r>
    <s v="QCL"/>
    <s v="Crops and livestock products"/>
    <s v="180"/>
    <s v="Democratic Republic of the Congo"/>
    <s v="5510"/>
    <x v="2"/>
    <s v="01231"/>
    <x v="9"/>
    <s v="2018"/>
    <x v="1"/>
    <s v="t"/>
    <n v="0"/>
    <s v="M"/>
    <s v="Missing value (data cannot exist, not applicable)"/>
  </r>
  <r>
    <s v="QCL"/>
    <s v="Crops and livestock products"/>
    <s v="180"/>
    <s v="Democratic Republic of the Congo"/>
    <s v="5510"/>
    <x v="2"/>
    <s v="01231"/>
    <x v="9"/>
    <s v="2019"/>
    <x v="2"/>
    <s v="t"/>
    <n v="0"/>
    <s v="M"/>
    <s v="Missing value (data cannot exist, not applicable)"/>
  </r>
  <r>
    <s v="QCL"/>
    <s v="Crops and livestock products"/>
    <s v="180"/>
    <s v="Democratic Republic of the Congo"/>
    <s v="5510"/>
    <x v="2"/>
    <s v="01231"/>
    <x v="9"/>
    <s v="2020"/>
    <x v="3"/>
    <s v="t"/>
    <n v="0"/>
    <s v="M"/>
    <s v="Missing value (data cannot exist, not applicable)"/>
  </r>
  <r>
    <s v="QCL"/>
    <s v="Crops and livestock products"/>
    <s v="180"/>
    <s v="Democratic Republic of the Congo"/>
    <s v="5510"/>
    <x v="2"/>
    <s v="01231"/>
    <x v="9"/>
    <s v="2021"/>
    <x v="4"/>
    <s v="t"/>
    <n v="0"/>
    <s v="M"/>
    <s v="Missing value (data cannot exist, not applicable)"/>
  </r>
  <r>
    <s v="QCL"/>
    <s v="Crops and livestock products"/>
    <s v="180"/>
    <s v="Democratic Republic of the Congo"/>
    <s v="5312"/>
    <x v="0"/>
    <s v="01640"/>
    <x v="10"/>
    <s v="2017"/>
    <x v="0"/>
    <s v="ha"/>
    <n v="27770"/>
    <s v="E"/>
    <s v="Estimated value"/>
  </r>
  <r>
    <s v="QCL"/>
    <s v="Crops and livestock products"/>
    <s v="180"/>
    <s v="Democratic Republic of the Congo"/>
    <s v="5312"/>
    <x v="0"/>
    <s v="01640"/>
    <x v="10"/>
    <s v="2018"/>
    <x v="1"/>
    <s v="ha"/>
    <n v="40278"/>
    <s v="I"/>
    <s v="Imputed value"/>
  </r>
  <r>
    <s v="QCL"/>
    <s v="Crops and livestock products"/>
    <s v="180"/>
    <s v="Democratic Republic of the Congo"/>
    <s v="5312"/>
    <x v="0"/>
    <s v="01640"/>
    <x v="10"/>
    <s v="2019"/>
    <x v="2"/>
    <s v="ha"/>
    <n v="45652"/>
    <s v="I"/>
    <s v="Imputed value"/>
  </r>
  <r>
    <s v="QCL"/>
    <s v="Crops and livestock products"/>
    <s v="180"/>
    <s v="Democratic Republic of the Congo"/>
    <s v="5312"/>
    <x v="0"/>
    <s v="01640"/>
    <x v="10"/>
    <s v="2020"/>
    <x v="3"/>
    <s v="ha"/>
    <n v="52912"/>
    <s v="I"/>
    <s v="Imputed value"/>
  </r>
  <r>
    <s v="QCL"/>
    <s v="Crops and livestock products"/>
    <s v="180"/>
    <s v="Democratic Republic of the Congo"/>
    <s v="5312"/>
    <x v="0"/>
    <s v="01640"/>
    <x v="10"/>
    <s v="2021"/>
    <x v="4"/>
    <s v="ha"/>
    <n v="60752"/>
    <s v="I"/>
    <s v="Imputed value"/>
  </r>
  <r>
    <s v="QCL"/>
    <s v="Crops and livestock products"/>
    <s v="180"/>
    <s v="Democratic Republic of the Congo"/>
    <s v="5419"/>
    <x v="1"/>
    <s v="01640"/>
    <x v="10"/>
    <s v="2017"/>
    <x v="0"/>
    <s v="100 g/ha"/>
    <n v="4861"/>
    <s v="E"/>
    <s v="Estimated value"/>
  </r>
  <r>
    <s v="QCL"/>
    <s v="Crops and livestock products"/>
    <s v="180"/>
    <s v="Democratic Republic of the Congo"/>
    <s v="5419"/>
    <x v="1"/>
    <s v="01640"/>
    <x v="10"/>
    <s v="2018"/>
    <x v="1"/>
    <s v="100 g/ha"/>
    <n v="4587"/>
    <s v="E"/>
    <s v="Estimated value"/>
  </r>
  <r>
    <s v="QCL"/>
    <s v="Crops and livestock products"/>
    <s v="180"/>
    <s v="Democratic Republic of the Congo"/>
    <s v="5419"/>
    <x v="1"/>
    <s v="01640"/>
    <x v="10"/>
    <s v="2019"/>
    <x v="2"/>
    <s v="100 g/ha"/>
    <n v="4832"/>
    <s v="E"/>
    <s v="Estimated value"/>
  </r>
  <r>
    <s v="QCL"/>
    <s v="Crops and livestock products"/>
    <s v="180"/>
    <s v="Democratic Republic of the Congo"/>
    <s v="5419"/>
    <x v="1"/>
    <s v="01640"/>
    <x v="10"/>
    <s v="2020"/>
    <x v="3"/>
    <s v="100 g/ha"/>
    <n v="4978"/>
    <s v="E"/>
    <s v="Estimated value"/>
  </r>
  <r>
    <s v="QCL"/>
    <s v="Crops and livestock products"/>
    <s v="180"/>
    <s v="Democratic Republic of the Congo"/>
    <s v="5419"/>
    <x v="1"/>
    <s v="01640"/>
    <x v="10"/>
    <s v="2021"/>
    <x v="4"/>
    <s v="100 g/ha"/>
    <n v="5027"/>
    <s v="E"/>
    <s v="Estimated value"/>
  </r>
  <r>
    <s v="QCL"/>
    <s v="Crops and livestock products"/>
    <s v="180"/>
    <s v="Democratic Republic of the Congo"/>
    <s v="5510"/>
    <x v="2"/>
    <s v="01640"/>
    <x v="10"/>
    <s v="2017"/>
    <x v="0"/>
    <s v="t"/>
    <n v="13500"/>
    <s v="T"/>
    <s v="Unofficial figure"/>
  </r>
  <r>
    <s v="QCL"/>
    <s v="Crops and livestock products"/>
    <s v="180"/>
    <s v="Democratic Republic of the Congo"/>
    <s v="5510"/>
    <x v="2"/>
    <s v="01640"/>
    <x v="10"/>
    <s v="2018"/>
    <x v="1"/>
    <s v="t"/>
    <n v="18475"/>
    <s v="A"/>
    <s v="Official figure"/>
  </r>
  <r>
    <s v="QCL"/>
    <s v="Crops and livestock products"/>
    <s v="180"/>
    <s v="Democratic Republic of the Congo"/>
    <s v="5510"/>
    <x v="2"/>
    <s v="01640"/>
    <x v="10"/>
    <s v="2019"/>
    <x v="2"/>
    <s v="t"/>
    <n v="22058"/>
    <s v="A"/>
    <s v="Official figure"/>
  </r>
  <r>
    <s v="QCL"/>
    <s v="Crops and livestock products"/>
    <s v="180"/>
    <s v="Democratic Republic of the Congo"/>
    <s v="5510"/>
    <x v="2"/>
    <s v="01640"/>
    <x v="10"/>
    <s v="2020"/>
    <x v="3"/>
    <s v="t"/>
    <n v="26337"/>
    <s v="A"/>
    <s v="Official figure"/>
  </r>
  <r>
    <s v="QCL"/>
    <s v="Crops and livestock products"/>
    <s v="180"/>
    <s v="Democratic Republic of the Congo"/>
    <s v="5510"/>
    <x v="2"/>
    <s v="01640"/>
    <x v="10"/>
    <s v="2021"/>
    <x v="4"/>
    <s v="t"/>
    <n v="30542.28"/>
    <s v="I"/>
    <s v="Imputed value"/>
  </r>
  <r>
    <s v="QCL"/>
    <s v="Crops and livestock products"/>
    <s v="180"/>
    <s v="Democratic Republic of the Congo"/>
    <s v="5312"/>
    <x v="0"/>
    <s v="01610"/>
    <x v="11"/>
    <s v="2017"/>
    <x v="0"/>
    <s v="ha"/>
    <n v="102625"/>
    <s v="I"/>
    <s v="Imputed value"/>
  </r>
  <r>
    <s v="QCL"/>
    <s v="Crops and livestock products"/>
    <s v="180"/>
    <s v="Democratic Republic of the Congo"/>
    <s v="5312"/>
    <x v="0"/>
    <s v="01610"/>
    <x v="11"/>
    <s v="2018"/>
    <x v="1"/>
    <s v="ha"/>
    <n v="130753"/>
    <s v="I"/>
    <s v="Imputed value"/>
  </r>
  <r>
    <s v="QCL"/>
    <s v="Crops and livestock products"/>
    <s v="180"/>
    <s v="Democratic Republic of the Congo"/>
    <s v="5312"/>
    <x v="0"/>
    <s v="01610"/>
    <x v="11"/>
    <s v="2019"/>
    <x v="2"/>
    <s v="ha"/>
    <n v="135023"/>
    <s v="I"/>
    <s v="Imputed value"/>
  </r>
  <r>
    <s v="QCL"/>
    <s v="Crops and livestock products"/>
    <s v="180"/>
    <s v="Democratic Republic of the Congo"/>
    <s v="5312"/>
    <x v="0"/>
    <s v="01610"/>
    <x v="11"/>
    <s v="2020"/>
    <x v="3"/>
    <s v="ha"/>
    <n v="135843"/>
    <s v="E"/>
    <s v="Estimated value"/>
  </r>
  <r>
    <s v="QCL"/>
    <s v="Crops and livestock products"/>
    <s v="180"/>
    <s v="Democratic Republic of the Congo"/>
    <s v="5312"/>
    <x v="0"/>
    <s v="01610"/>
    <x v="11"/>
    <s v="2021"/>
    <x v="4"/>
    <s v="ha"/>
    <n v="137721"/>
    <s v="I"/>
    <s v="Imputed value"/>
  </r>
  <r>
    <s v="QCL"/>
    <s v="Crops and livestock products"/>
    <s v="180"/>
    <s v="Democratic Republic of the Congo"/>
    <s v="5419"/>
    <x v="1"/>
    <s v="01610"/>
    <x v="11"/>
    <s v="2017"/>
    <x v="0"/>
    <s v="100 g/ha"/>
    <n v="3931"/>
    <s v="E"/>
    <s v="Estimated value"/>
  </r>
  <r>
    <s v="QCL"/>
    <s v="Crops and livestock products"/>
    <s v="180"/>
    <s v="Democratic Republic of the Congo"/>
    <s v="5419"/>
    <x v="1"/>
    <s v="01610"/>
    <x v="11"/>
    <s v="2018"/>
    <x v="1"/>
    <s v="100 g/ha"/>
    <n v="3938"/>
    <s v="E"/>
    <s v="Estimated value"/>
  </r>
  <r>
    <s v="QCL"/>
    <s v="Crops and livestock products"/>
    <s v="180"/>
    <s v="Democratic Republic of the Congo"/>
    <s v="5419"/>
    <x v="1"/>
    <s v="01610"/>
    <x v="11"/>
    <s v="2019"/>
    <x v="2"/>
    <s v="100 g/ha"/>
    <n v="3921"/>
    <s v="E"/>
    <s v="Estimated value"/>
  </r>
  <r>
    <s v="QCL"/>
    <s v="Crops and livestock products"/>
    <s v="180"/>
    <s v="Democratic Republic of the Congo"/>
    <s v="5419"/>
    <x v="1"/>
    <s v="01610"/>
    <x v="11"/>
    <s v="2020"/>
    <x v="3"/>
    <s v="100 g/ha"/>
    <n v="3924"/>
    <s v="E"/>
    <s v="Estimated value"/>
  </r>
  <r>
    <s v="QCL"/>
    <s v="Crops and livestock products"/>
    <s v="180"/>
    <s v="Democratic Republic of the Congo"/>
    <s v="5419"/>
    <x v="1"/>
    <s v="01610"/>
    <x v="11"/>
    <s v="2021"/>
    <x v="4"/>
    <s v="100 g/ha"/>
    <n v="3927"/>
    <s v="E"/>
    <s v="Estimated value"/>
  </r>
  <r>
    <s v="QCL"/>
    <s v="Crops and livestock products"/>
    <s v="180"/>
    <s v="Democratic Republic of the Congo"/>
    <s v="5510"/>
    <x v="2"/>
    <s v="01610"/>
    <x v="11"/>
    <s v="2017"/>
    <x v="0"/>
    <s v="t"/>
    <n v="40342.18"/>
    <s v="I"/>
    <s v="Imputed value"/>
  </r>
  <r>
    <s v="QCL"/>
    <s v="Crops and livestock products"/>
    <s v="180"/>
    <s v="Democratic Republic of the Congo"/>
    <s v="5510"/>
    <x v="2"/>
    <s v="01610"/>
    <x v="11"/>
    <s v="2018"/>
    <x v="1"/>
    <s v="t"/>
    <n v="51485"/>
    <s v="A"/>
    <s v="Official figure"/>
  </r>
  <r>
    <s v="QCL"/>
    <s v="Crops and livestock products"/>
    <s v="180"/>
    <s v="Democratic Republic of the Congo"/>
    <s v="5510"/>
    <x v="2"/>
    <s v="01610"/>
    <x v="11"/>
    <s v="2019"/>
    <x v="2"/>
    <s v="t"/>
    <n v="52940"/>
    <s v="A"/>
    <s v="Official figure"/>
  </r>
  <r>
    <s v="QCL"/>
    <s v="Crops and livestock products"/>
    <s v="180"/>
    <s v="Democratic Republic of the Congo"/>
    <s v="5510"/>
    <x v="2"/>
    <s v="01610"/>
    <x v="11"/>
    <s v="2020"/>
    <x v="3"/>
    <s v="t"/>
    <n v="53303"/>
    <s v="A"/>
    <s v="Official figure"/>
  </r>
  <r>
    <s v="QCL"/>
    <s v="Crops and livestock products"/>
    <s v="180"/>
    <s v="Democratic Republic of the Congo"/>
    <s v="5510"/>
    <x v="2"/>
    <s v="01610"/>
    <x v="11"/>
    <s v="2021"/>
    <x v="4"/>
    <s v="t"/>
    <n v="54089.21"/>
    <s v="I"/>
    <s v="Imputed value"/>
  </r>
  <r>
    <s v="QCL"/>
    <s v="Crops and livestock products"/>
    <s v="180"/>
    <s v="Democratic Republic of the Congo"/>
    <s v="5312"/>
    <x v="0"/>
    <s v="01706"/>
    <x v="12"/>
    <s v="2017"/>
    <x v="0"/>
    <s v="ha"/>
    <n v="166489"/>
    <s v="I"/>
    <s v="Imputed value"/>
  </r>
  <r>
    <s v="QCL"/>
    <s v="Crops and livestock products"/>
    <s v="180"/>
    <s v="Democratic Republic of the Congo"/>
    <s v="5312"/>
    <x v="0"/>
    <s v="01706"/>
    <x v="12"/>
    <s v="2018"/>
    <x v="1"/>
    <s v="ha"/>
    <n v="172737"/>
    <s v="I"/>
    <s v="Imputed value"/>
  </r>
  <r>
    <s v="QCL"/>
    <s v="Crops and livestock products"/>
    <s v="180"/>
    <s v="Democratic Republic of the Congo"/>
    <s v="5312"/>
    <x v="0"/>
    <s v="01706"/>
    <x v="12"/>
    <s v="2019"/>
    <x v="2"/>
    <s v="ha"/>
    <n v="173612"/>
    <s v="I"/>
    <s v="Imputed value"/>
  </r>
  <r>
    <s v="QCL"/>
    <s v="Crops and livestock products"/>
    <s v="180"/>
    <s v="Democratic Republic of the Congo"/>
    <s v="5312"/>
    <x v="0"/>
    <s v="01706"/>
    <x v="12"/>
    <s v="2020"/>
    <x v="3"/>
    <s v="ha"/>
    <n v="178717"/>
    <s v="I"/>
    <s v="Imputed value"/>
  </r>
  <r>
    <s v="QCL"/>
    <s v="Crops and livestock products"/>
    <s v="180"/>
    <s v="Democratic Republic of the Congo"/>
    <s v="5312"/>
    <x v="0"/>
    <s v="01706"/>
    <x v="12"/>
    <s v="2021"/>
    <x v="4"/>
    <s v="ha"/>
    <n v="183966"/>
    <s v="I"/>
    <s v="Imputed value"/>
  </r>
  <r>
    <s v="QCL"/>
    <s v="Crops and livestock products"/>
    <s v="180"/>
    <s v="Democratic Republic of the Congo"/>
    <s v="5419"/>
    <x v="1"/>
    <s v="01706"/>
    <x v="12"/>
    <s v="2017"/>
    <x v="0"/>
    <s v="100 g/ha"/>
    <n v="4418"/>
    <s v="E"/>
    <s v="Estimated value"/>
  </r>
  <r>
    <s v="QCL"/>
    <s v="Crops and livestock products"/>
    <s v="180"/>
    <s v="Democratic Republic of the Congo"/>
    <s v="5419"/>
    <x v="1"/>
    <s v="01706"/>
    <x v="12"/>
    <s v="2018"/>
    <x v="1"/>
    <s v="100 g/ha"/>
    <n v="4343"/>
    <s v="E"/>
    <s v="Estimated value"/>
  </r>
  <r>
    <s v="QCL"/>
    <s v="Crops and livestock products"/>
    <s v="180"/>
    <s v="Democratic Republic of the Congo"/>
    <s v="5419"/>
    <x v="1"/>
    <s v="01706"/>
    <x v="12"/>
    <s v="2019"/>
    <x v="2"/>
    <s v="100 g/ha"/>
    <n v="4376"/>
    <s v="E"/>
    <s v="Estimated value"/>
  </r>
  <r>
    <s v="QCL"/>
    <s v="Crops and livestock products"/>
    <s v="180"/>
    <s v="Democratic Republic of the Congo"/>
    <s v="5419"/>
    <x v="1"/>
    <s v="01706"/>
    <x v="12"/>
    <s v="2020"/>
    <x v="3"/>
    <s v="100 g/ha"/>
    <n v="4360"/>
    <s v="E"/>
    <s v="Estimated value"/>
  </r>
  <r>
    <s v="QCL"/>
    <s v="Crops and livestock products"/>
    <s v="180"/>
    <s v="Democratic Republic of the Congo"/>
    <s v="5419"/>
    <x v="1"/>
    <s v="01706"/>
    <x v="12"/>
    <s v="2021"/>
    <x v="4"/>
    <s v="100 g/ha"/>
    <n v="4343"/>
    <s v="E"/>
    <s v="Estimated value"/>
  </r>
  <r>
    <s v="QCL"/>
    <s v="Crops and livestock products"/>
    <s v="180"/>
    <s v="Democratic Republic of the Congo"/>
    <s v="5510"/>
    <x v="2"/>
    <s v="01706"/>
    <x v="12"/>
    <s v="2017"/>
    <x v="0"/>
    <s v="t"/>
    <n v="73556.02"/>
    <s v="I"/>
    <s v="Imputed value"/>
  </r>
  <r>
    <s v="QCL"/>
    <s v="Crops and livestock products"/>
    <s v="180"/>
    <s v="Democratic Republic of the Congo"/>
    <s v="5510"/>
    <x v="2"/>
    <s v="01706"/>
    <x v="12"/>
    <s v="2018"/>
    <x v="1"/>
    <s v="t"/>
    <n v="75026.84"/>
    <s v="I"/>
    <s v="Imputed value"/>
  </r>
  <r>
    <s v="QCL"/>
    <s v="Crops and livestock products"/>
    <s v="180"/>
    <s v="Democratic Republic of the Congo"/>
    <s v="5510"/>
    <x v="2"/>
    <s v="01706"/>
    <x v="12"/>
    <s v="2019"/>
    <x v="2"/>
    <s v="t"/>
    <n v="75975"/>
    <s v="A"/>
    <s v="Official figure"/>
  </r>
  <r>
    <s v="QCL"/>
    <s v="Crops and livestock products"/>
    <s v="180"/>
    <s v="Democratic Republic of the Congo"/>
    <s v="5510"/>
    <x v="2"/>
    <s v="01706"/>
    <x v="12"/>
    <s v="2020"/>
    <x v="3"/>
    <s v="t"/>
    <n v="77915"/>
    <s v="A"/>
    <s v="Official figure"/>
  </r>
  <r>
    <s v="QCL"/>
    <s v="Crops and livestock products"/>
    <s v="180"/>
    <s v="Democratic Republic of the Congo"/>
    <s v="5510"/>
    <x v="2"/>
    <s v="01706"/>
    <x v="12"/>
    <s v="2021"/>
    <x v="4"/>
    <s v="t"/>
    <n v="79901"/>
    <s v="A"/>
    <s v="Official figure"/>
  </r>
  <r>
    <s v="QCL"/>
    <s v="Crops and livestock products"/>
    <s v="180"/>
    <s v="Democratic Republic of the Congo"/>
    <s v="5312"/>
    <x v="0"/>
    <s v="01232"/>
    <x v="13"/>
    <s v="2017"/>
    <x v="0"/>
    <s v="ha"/>
    <n v="90"/>
    <s v="I"/>
    <s v="Imputed value"/>
  </r>
  <r>
    <s v="QCL"/>
    <s v="Crops and livestock products"/>
    <s v="180"/>
    <s v="Democratic Republic of the Congo"/>
    <s v="5312"/>
    <x v="0"/>
    <s v="01232"/>
    <x v="13"/>
    <s v="2018"/>
    <x v="1"/>
    <s v="ha"/>
    <n v="92"/>
    <s v="I"/>
    <s v="Imputed value"/>
  </r>
  <r>
    <s v="QCL"/>
    <s v="Crops and livestock products"/>
    <s v="180"/>
    <s v="Democratic Republic of the Congo"/>
    <s v="5312"/>
    <x v="0"/>
    <s v="01232"/>
    <x v="13"/>
    <s v="2019"/>
    <x v="2"/>
    <s v="ha"/>
    <n v="93"/>
    <s v="I"/>
    <s v="Imputed value"/>
  </r>
  <r>
    <s v="QCL"/>
    <s v="Crops and livestock products"/>
    <s v="180"/>
    <s v="Democratic Republic of the Congo"/>
    <s v="5312"/>
    <x v="0"/>
    <s v="01232"/>
    <x v="13"/>
    <s v="2020"/>
    <x v="3"/>
    <s v="ha"/>
    <n v="94"/>
    <s v="I"/>
    <s v="Imputed value"/>
  </r>
  <r>
    <s v="QCL"/>
    <s v="Crops and livestock products"/>
    <s v="180"/>
    <s v="Democratic Republic of the Congo"/>
    <s v="5312"/>
    <x v="0"/>
    <s v="01232"/>
    <x v="13"/>
    <s v="2021"/>
    <x v="4"/>
    <s v="ha"/>
    <n v="93"/>
    <s v="E"/>
    <s v="Estimated value"/>
  </r>
  <r>
    <s v="QCL"/>
    <s v="Crops and livestock products"/>
    <s v="180"/>
    <s v="Democratic Republic of the Congo"/>
    <s v="5419"/>
    <x v="1"/>
    <s v="01232"/>
    <x v="13"/>
    <s v="2017"/>
    <x v="0"/>
    <s v="100 g/ha"/>
    <n v="40843"/>
    <s v="E"/>
    <s v="Estimated value"/>
  </r>
  <r>
    <s v="QCL"/>
    <s v="Crops and livestock products"/>
    <s v="180"/>
    <s v="Democratic Republic of the Congo"/>
    <s v="5419"/>
    <x v="1"/>
    <s v="01232"/>
    <x v="13"/>
    <s v="2018"/>
    <x v="1"/>
    <s v="100 g/ha"/>
    <n v="41258"/>
    <s v="E"/>
    <s v="Estimated value"/>
  </r>
  <r>
    <s v="QCL"/>
    <s v="Crops and livestock products"/>
    <s v="180"/>
    <s v="Democratic Republic of the Congo"/>
    <s v="5419"/>
    <x v="1"/>
    <s v="01232"/>
    <x v="13"/>
    <s v="2019"/>
    <x v="2"/>
    <s v="100 g/ha"/>
    <n v="39808"/>
    <s v="E"/>
    <s v="Estimated value"/>
  </r>
  <r>
    <s v="QCL"/>
    <s v="Crops and livestock products"/>
    <s v="180"/>
    <s v="Democratic Republic of the Congo"/>
    <s v="5419"/>
    <x v="1"/>
    <s v="01232"/>
    <x v="13"/>
    <s v="2020"/>
    <x v="3"/>
    <s v="100 g/ha"/>
    <n v="39650"/>
    <s v="E"/>
    <s v="Estimated value"/>
  </r>
  <r>
    <s v="QCL"/>
    <s v="Crops and livestock products"/>
    <s v="180"/>
    <s v="Democratic Republic of the Congo"/>
    <s v="5419"/>
    <x v="1"/>
    <s v="01232"/>
    <x v="13"/>
    <s v="2021"/>
    <x v="4"/>
    <s v="100 g/ha"/>
    <n v="40232"/>
    <s v="E"/>
    <s v="Estimated value"/>
  </r>
  <r>
    <s v="QCL"/>
    <s v="Crops and livestock products"/>
    <s v="180"/>
    <s v="Democratic Republic of the Congo"/>
    <s v="5510"/>
    <x v="2"/>
    <s v="01232"/>
    <x v="13"/>
    <s v="2017"/>
    <x v="0"/>
    <s v="t"/>
    <n v="369.25"/>
    <s v="I"/>
    <s v="Imputed value"/>
  </r>
  <r>
    <s v="QCL"/>
    <s v="Crops and livestock products"/>
    <s v="180"/>
    <s v="Democratic Republic of the Congo"/>
    <s v="5510"/>
    <x v="2"/>
    <s v="01232"/>
    <x v="13"/>
    <s v="2018"/>
    <x v="1"/>
    <s v="t"/>
    <n v="380.41"/>
    <s v="I"/>
    <s v="Imputed value"/>
  </r>
  <r>
    <s v="QCL"/>
    <s v="Crops and livestock products"/>
    <s v="180"/>
    <s v="Democratic Republic of the Congo"/>
    <s v="5510"/>
    <x v="2"/>
    <s v="01232"/>
    <x v="13"/>
    <s v="2019"/>
    <x v="2"/>
    <s v="t"/>
    <n v="372.17"/>
    <s v="E"/>
    <s v="Estimated value"/>
  </r>
  <r>
    <s v="QCL"/>
    <s v="Crops and livestock products"/>
    <s v="180"/>
    <s v="Democratic Republic of the Congo"/>
    <s v="5510"/>
    <x v="2"/>
    <s v="01232"/>
    <x v="13"/>
    <s v="2020"/>
    <x v="3"/>
    <s v="t"/>
    <n v="373.94"/>
    <s v="E"/>
    <s v="Estimated value"/>
  </r>
  <r>
    <s v="QCL"/>
    <s v="Crops and livestock products"/>
    <s v="180"/>
    <s v="Democratic Republic of the Congo"/>
    <s v="5510"/>
    <x v="2"/>
    <s v="01232"/>
    <x v="13"/>
    <s v="2021"/>
    <x v="4"/>
    <s v="t"/>
    <n v="375.51"/>
    <s v="E"/>
    <s v="Estimated value"/>
  </r>
  <r>
    <s v="QCL"/>
    <s v="Crops and livestock products"/>
    <s v="180"/>
    <s v="Democratic Republic of the Congo"/>
    <s v="5312"/>
    <x v="0"/>
    <s v="01599.10"/>
    <x v="14"/>
    <s v="2017"/>
    <x v="0"/>
    <s v="ha"/>
    <n v="123903"/>
    <s v="E"/>
    <s v="Estimated value"/>
  </r>
  <r>
    <s v="QCL"/>
    <s v="Crops and livestock products"/>
    <s v="180"/>
    <s v="Democratic Republic of the Congo"/>
    <s v="5312"/>
    <x v="0"/>
    <s v="01599.10"/>
    <x v="14"/>
    <s v="2018"/>
    <x v="1"/>
    <s v="ha"/>
    <n v="126085"/>
    <s v="E"/>
    <s v="Estimated value"/>
  </r>
  <r>
    <s v="QCL"/>
    <s v="Crops and livestock products"/>
    <s v="180"/>
    <s v="Democratic Republic of the Congo"/>
    <s v="5312"/>
    <x v="0"/>
    <s v="01599.10"/>
    <x v="14"/>
    <s v="2019"/>
    <x v="2"/>
    <s v="ha"/>
    <n v="124138"/>
    <s v="E"/>
    <s v="Estimated value"/>
  </r>
  <r>
    <s v="QCL"/>
    <s v="Crops and livestock products"/>
    <s v="180"/>
    <s v="Democratic Republic of the Congo"/>
    <s v="5312"/>
    <x v="0"/>
    <s v="01599.10"/>
    <x v="14"/>
    <s v="2020"/>
    <x v="3"/>
    <s v="ha"/>
    <n v="124709"/>
    <s v="E"/>
    <s v="Estimated value"/>
  </r>
  <r>
    <s v="QCL"/>
    <s v="Crops and livestock products"/>
    <s v="180"/>
    <s v="Democratic Republic of the Congo"/>
    <s v="5312"/>
    <x v="0"/>
    <s v="01599.10"/>
    <x v="14"/>
    <s v="2021"/>
    <x v="4"/>
    <s v="ha"/>
    <n v="124977"/>
    <s v="E"/>
    <s v="Estimated value"/>
  </r>
  <r>
    <s v="QCL"/>
    <s v="Crops and livestock products"/>
    <s v="180"/>
    <s v="Democratic Republic of the Congo"/>
    <s v="5419"/>
    <x v="1"/>
    <s v="01599.10"/>
    <x v="14"/>
    <s v="2017"/>
    <x v="0"/>
    <s v="100 g/ha"/>
    <n v="72929"/>
    <s v="E"/>
    <s v="Estimated value"/>
  </r>
  <r>
    <s v="QCL"/>
    <s v="Crops and livestock products"/>
    <s v="180"/>
    <s v="Democratic Republic of the Congo"/>
    <s v="5419"/>
    <x v="1"/>
    <s v="01599.10"/>
    <x v="14"/>
    <s v="2018"/>
    <x v="1"/>
    <s v="100 g/ha"/>
    <n v="72904"/>
    <s v="E"/>
    <s v="Estimated value"/>
  </r>
  <r>
    <s v="QCL"/>
    <s v="Crops and livestock products"/>
    <s v="180"/>
    <s v="Democratic Republic of the Congo"/>
    <s v="5419"/>
    <x v="1"/>
    <s v="01599.10"/>
    <x v="14"/>
    <s v="2019"/>
    <x v="2"/>
    <s v="100 g/ha"/>
    <n v="72917"/>
    <s v="E"/>
    <s v="Estimated value"/>
  </r>
  <r>
    <s v="QCL"/>
    <s v="Crops and livestock products"/>
    <s v="180"/>
    <s v="Democratic Republic of the Congo"/>
    <s v="5419"/>
    <x v="1"/>
    <s v="01599.10"/>
    <x v="14"/>
    <s v="2020"/>
    <x v="3"/>
    <s v="100 g/ha"/>
    <n v="72917"/>
    <s v="E"/>
    <s v="Estimated value"/>
  </r>
  <r>
    <s v="QCL"/>
    <s v="Crops and livestock products"/>
    <s v="180"/>
    <s v="Democratic Republic of the Congo"/>
    <s v="5419"/>
    <x v="1"/>
    <s v="01599.10"/>
    <x v="14"/>
    <s v="2021"/>
    <x v="4"/>
    <s v="100 g/ha"/>
    <n v="72913"/>
    <s v="E"/>
    <s v="Estimated value"/>
  </r>
  <r>
    <s v="QCL"/>
    <s v="Crops and livestock products"/>
    <s v="180"/>
    <s v="Democratic Republic of the Congo"/>
    <s v="5510"/>
    <x v="2"/>
    <s v="01599.10"/>
    <x v="14"/>
    <s v="2017"/>
    <x v="0"/>
    <s v="t"/>
    <n v="903608.21"/>
    <s v="E"/>
    <s v="Estimated value"/>
  </r>
  <r>
    <s v="QCL"/>
    <s v="Crops and livestock products"/>
    <s v="180"/>
    <s v="Democratic Republic of the Congo"/>
    <s v="5510"/>
    <x v="2"/>
    <s v="01599.10"/>
    <x v="14"/>
    <s v="2018"/>
    <x v="1"/>
    <s v="t"/>
    <n v="919217.06"/>
    <s v="E"/>
    <s v="Estimated value"/>
  </r>
  <r>
    <s v="QCL"/>
    <s v="Crops and livestock products"/>
    <s v="180"/>
    <s v="Democratic Republic of the Congo"/>
    <s v="5510"/>
    <x v="2"/>
    <s v="01599.10"/>
    <x v="14"/>
    <s v="2019"/>
    <x v="2"/>
    <s v="t"/>
    <n v="905177.14"/>
    <s v="E"/>
    <s v="Estimated value"/>
  </r>
  <r>
    <s v="QCL"/>
    <s v="Crops and livestock products"/>
    <s v="180"/>
    <s v="Democratic Republic of the Congo"/>
    <s v="5510"/>
    <x v="2"/>
    <s v="01599.10"/>
    <x v="14"/>
    <s v="2020"/>
    <x v="3"/>
    <s v="t"/>
    <n v="909334.13"/>
    <s v="E"/>
    <s v="Estimated value"/>
  </r>
  <r>
    <s v="QCL"/>
    <s v="Crops and livestock products"/>
    <s v="180"/>
    <s v="Democratic Republic of the Congo"/>
    <s v="5510"/>
    <x v="2"/>
    <s v="01599.10"/>
    <x v="14"/>
    <s v="2021"/>
    <x v="4"/>
    <s v="t"/>
    <n v="911242.78"/>
    <s v="E"/>
    <s v="Estimated value"/>
  </r>
  <r>
    <s v="QCL"/>
    <s v="Crops and livestock products"/>
    <s v="180"/>
    <s v="Democratic Republic of the Congo"/>
    <s v="5312"/>
    <x v="0"/>
    <s v="0142"/>
    <x v="15"/>
    <s v="2017"/>
    <x v="0"/>
    <s v="ha"/>
    <n v="495000"/>
    <s v="T"/>
    <s v="Unofficial figure"/>
  </r>
  <r>
    <s v="QCL"/>
    <s v="Crops and livestock products"/>
    <s v="180"/>
    <s v="Democratic Republic of the Congo"/>
    <s v="5312"/>
    <x v="0"/>
    <s v="0142"/>
    <x v="15"/>
    <s v="2018"/>
    <x v="1"/>
    <s v="ha"/>
    <n v="495000"/>
    <s v="T"/>
    <s v="Unofficial figure"/>
  </r>
  <r>
    <s v="QCL"/>
    <s v="Crops and livestock products"/>
    <s v="180"/>
    <s v="Democratic Republic of the Congo"/>
    <s v="5312"/>
    <x v="0"/>
    <s v="0142"/>
    <x v="15"/>
    <s v="2019"/>
    <x v="2"/>
    <s v="ha"/>
    <n v="510000"/>
    <s v="T"/>
    <s v="Unofficial figure"/>
  </r>
  <r>
    <s v="QCL"/>
    <s v="Crops and livestock products"/>
    <s v="180"/>
    <s v="Democratic Republic of the Congo"/>
    <s v="5312"/>
    <x v="0"/>
    <s v="0142"/>
    <x v="15"/>
    <s v="2020"/>
    <x v="3"/>
    <s v="ha"/>
    <n v="513000"/>
    <s v="T"/>
    <s v="Unofficial figure"/>
  </r>
  <r>
    <s v="QCL"/>
    <s v="Crops and livestock products"/>
    <s v="180"/>
    <s v="Democratic Republic of the Congo"/>
    <s v="5312"/>
    <x v="0"/>
    <s v="0142"/>
    <x v="15"/>
    <s v="2021"/>
    <x v="4"/>
    <s v="ha"/>
    <n v="515000"/>
    <s v="T"/>
    <s v="Unofficial figure"/>
  </r>
  <r>
    <s v="QCL"/>
    <s v="Crops and livestock products"/>
    <s v="180"/>
    <s v="Democratic Republic of the Congo"/>
    <s v="5419"/>
    <x v="1"/>
    <s v="0142"/>
    <x v="15"/>
    <s v="2017"/>
    <x v="0"/>
    <s v="100 g/ha"/>
    <n v="8957"/>
    <s v="E"/>
    <s v="Estimated value"/>
  </r>
  <r>
    <s v="QCL"/>
    <s v="Crops and livestock products"/>
    <s v="180"/>
    <s v="Democratic Republic of the Congo"/>
    <s v="5419"/>
    <x v="1"/>
    <s v="0142"/>
    <x v="15"/>
    <s v="2018"/>
    <x v="1"/>
    <s v="100 g/ha"/>
    <n v="9000"/>
    <s v="E"/>
    <s v="Estimated value"/>
  </r>
  <r>
    <s v="QCL"/>
    <s v="Crops and livestock products"/>
    <s v="180"/>
    <s v="Democratic Republic of the Congo"/>
    <s v="5419"/>
    <x v="1"/>
    <s v="0142"/>
    <x v="15"/>
    <s v="2019"/>
    <x v="2"/>
    <s v="100 g/ha"/>
    <n v="8929"/>
    <s v="E"/>
    <s v="Estimated value"/>
  </r>
  <r>
    <s v="QCL"/>
    <s v="Crops and livestock products"/>
    <s v="180"/>
    <s v="Democratic Republic of the Congo"/>
    <s v="5419"/>
    <x v="1"/>
    <s v="0142"/>
    <x v="15"/>
    <s v="2020"/>
    <x v="3"/>
    <s v="100 g/ha"/>
    <n v="9074"/>
    <s v="E"/>
    <s v="Estimated value"/>
  </r>
  <r>
    <s v="QCL"/>
    <s v="Crops and livestock products"/>
    <s v="180"/>
    <s v="Democratic Republic of the Congo"/>
    <s v="5419"/>
    <x v="1"/>
    <s v="0142"/>
    <x v="15"/>
    <s v="2021"/>
    <x v="4"/>
    <s v="100 g/ha"/>
    <n v="9239"/>
    <s v="E"/>
    <s v="Estimated value"/>
  </r>
  <r>
    <s v="QCL"/>
    <s v="Crops and livestock products"/>
    <s v="180"/>
    <s v="Democratic Republic of the Congo"/>
    <s v="5510"/>
    <x v="2"/>
    <s v="0142"/>
    <x v="15"/>
    <s v="2017"/>
    <x v="0"/>
    <s v="t"/>
    <n v="443388"/>
    <s v="A"/>
    <s v="Official figure"/>
  </r>
  <r>
    <s v="QCL"/>
    <s v="Crops and livestock products"/>
    <s v="180"/>
    <s v="Democratic Republic of the Congo"/>
    <s v="5510"/>
    <x v="2"/>
    <s v="0142"/>
    <x v="15"/>
    <s v="2018"/>
    <x v="1"/>
    <s v="t"/>
    <n v="445476"/>
    <s v="A"/>
    <s v="Official figure"/>
  </r>
  <r>
    <s v="QCL"/>
    <s v="Crops and livestock products"/>
    <s v="180"/>
    <s v="Democratic Republic of the Congo"/>
    <s v="5510"/>
    <x v="2"/>
    <s v="0142"/>
    <x v="15"/>
    <s v="2019"/>
    <x v="2"/>
    <s v="t"/>
    <n v="455356"/>
    <s v="A"/>
    <s v="Official figure"/>
  </r>
  <r>
    <s v="QCL"/>
    <s v="Crops and livestock products"/>
    <s v="180"/>
    <s v="Democratic Republic of the Congo"/>
    <s v="5510"/>
    <x v="2"/>
    <s v="0142"/>
    <x v="15"/>
    <s v="2020"/>
    <x v="3"/>
    <s v="t"/>
    <n v="465474"/>
    <s v="A"/>
    <s v="Official figure"/>
  </r>
  <r>
    <s v="QCL"/>
    <s v="Crops and livestock products"/>
    <s v="180"/>
    <s v="Democratic Republic of the Congo"/>
    <s v="5510"/>
    <x v="2"/>
    <s v="0142"/>
    <x v="15"/>
    <s v="2021"/>
    <x v="4"/>
    <s v="t"/>
    <n v="475817"/>
    <s v="A"/>
    <s v="Official figure"/>
  </r>
  <r>
    <s v="QCL"/>
    <s v="Crops and livestock products"/>
    <s v="180"/>
    <s v="Democratic Republic of the Congo"/>
    <s v="5312"/>
    <x v="0"/>
    <s v="01922.02"/>
    <x v="16"/>
    <s v="2017"/>
    <x v="0"/>
    <s v="ha"/>
    <n v="9513"/>
    <s v="I"/>
    <s v="Imputed value"/>
  </r>
  <r>
    <s v="QCL"/>
    <s v="Crops and livestock products"/>
    <s v="180"/>
    <s v="Democratic Republic of the Congo"/>
    <s v="5312"/>
    <x v="0"/>
    <s v="01922.02"/>
    <x v="16"/>
    <s v="2018"/>
    <x v="1"/>
    <s v="ha"/>
    <n v="9552"/>
    <s v="I"/>
    <s v="Imputed value"/>
  </r>
  <r>
    <s v="QCL"/>
    <s v="Crops and livestock products"/>
    <s v="180"/>
    <s v="Democratic Republic of the Congo"/>
    <s v="5312"/>
    <x v="0"/>
    <s v="01922.02"/>
    <x v="16"/>
    <s v="2019"/>
    <x v="2"/>
    <s v="ha"/>
    <n v="9599"/>
    <s v="I"/>
    <s v="Imputed value"/>
  </r>
  <r>
    <s v="QCL"/>
    <s v="Crops and livestock products"/>
    <s v="180"/>
    <s v="Democratic Republic of the Congo"/>
    <s v="5312"/>
    <x v="0"/>
    <s v="01922.02"/>
    <x v="16"/>
    <s v="2020"/>
    <x v="3"/>
    <s v="ha"/>
    <n v="9672"/>
    <s v="I"/>
    <s v="Imputed value"/>
  </r>
  <r>
    <s v="QCL"/>
    <s v="Crops and livestock products"/>
    <s v="180"/>
    <s v="Democratic Republic of the Congo"/>
    <s v="5312"/>
    <x v="0"/>
    <s v="01922.02"/>
    <x v="16"/>
    <s v="2021"/>
    <x v="4"/>
    <s v="ha"/>
    <n v="9745"/>
    <s v="I"/>
    <s v="Imputed value"/>
  </r>
  <r>
    <s v="QCL"/>
    <s v="Crops and livestock products"/>
    <s v="180"/>
    <s v="Democratic Republic of the Congo"/>
    <s v="5419"/>
    <x v="1"/>
    <s v="01922.02"/>
    <x v="16"/>
    <s v="2017"/>
    <x v="0"/>
    <s v="100 g/ha"/>
    <n v="7980"/>
    <s v="E"/>
    <s v="Estimated value"/>
  </r>
  <r>
    <s v="QCL"/>
    <s v="Crops and livestock products"/>
    <s v="180"/>
    <s v="Democratic Republic of the Congo"/>
    <s v="5419"/>
    <x v="1"/>
    <s v="01922.02"/>
    <x v="16"/>
    <s v="2018"/>
    <x v="1"/>
    <s v="100 g/ha"/>
    <n v="8057"/>
    <s v="E"/>
    <s v="Estimated value"/>
  </r>
  <r>
    <s v="QCL"/>
    <s v="Crops and livestock products"/>
    <s v="180"/>
    <s v="Democratic Republic of the Congo"/>
    <s v="5419"/>
    <x v="1"/>
    <s v="01922.02"/>
    <x v="16"/>
    <s v="2019"/>
    <x v="2"/>
    <s v="100 g/ha"/>
    <n v="8045"/>
    <s v="E"/>
    <s v="Estimated value"/>
  </r>
  <r>
    <s v="QCL"/>
    <s v="Crops and livestock products"/>
    <s v="180"/>
    <s v="Democratic Republic of the Congo"/>
    <s v="5419"/>
    <x v="1"/>
    <s v="01922.02"/>
    <x v="16"/>
    <s v="2020"/>
    <x v="3"/>
    <s v="100 g/ha"/>
    <n v="7930"/>
    <s v="E"/>
    <s v="Estimated value"/>
  </r>
  <r>
    <s v="QCL"/>
    <s v="Crops and livestock products"/>
    <s v="180"/>
    <s v="Democratic Republic of the Congo"/>
    <s v="5419"/>
    <x v="1"/>
    <s v="01922.02"/>
    <x v="16"/>
    <s v="2021"/>
    <x v="4"/>
    <s v="100 g/ha"/>
    <n v="7897"/>
    <s v="E"/>
    <s v="Estimated value"/>
  </r>
  <r>
    <s v="QCL"/>
    <s v="Crops and livestock products"/>
    <s v="180"/>
    <s v="Democratic Republic of the Congo"/>
    <s v="5510"/>
    <x v="2"/>
    <s v="01922.02"/>
    <x v="16"/>
    <s v="2017"/>
    <x v="0"/>
    <s v="t"/>
    <n v="7591.37"/>
    <s v="I"/>
    <s v="Imputed value"/>
  </r>
  <r>
    <s v="QCL"/>
    <s v="Crops and livestock products"/>
    <s v="180"/>
    <s v="Democratic Republic of the Congo"/>
    <s v="5510"/>
    <x v="2"/>
    <s v="01922.02"/>
    <x v="16"/>
    <s v="2018"/>
    <x v="1"/>
    <s v="t"/>
    <n v="7695.74"/>
    <s v="I"/>
    <s v="Imputed value"/>
  </r>
  <r>
    <s v="QCL"/>
    <s v="Crops and livestock products"/>
    <s v="180"/>
    <s v="Democratic Republic of the Congo"/>
    <s v="5510"/>
    <x v="2"/>
    <s v="01922.02"/>
    <x v="16"/>
    <s v="2019"/>
    <x v="2"/>
    <s v="t"/>
    <n v="7722.62"/>
    <s v="I"/>
    <s v="Imputed value"/>
  </r>
  <r>
    <s v="QCL"/>
    <s v="Crops and livestock products"/>
    <s v="180"/>
    <s v="Democratic Republic of the Congo"/>
    <s v="5510"/>
    <x v="2"/>
    <s v="01922.02"/>
    <x v="16"/>
    <s v="2020"/>
    <x v="3"/>
    <s v="t"/>
    <n v="7669.91"/>
    <s v="E"/>
    <s v="Estimated value"/>
  </r>
  <r>
    <s v="QCL"/>
    <s v="Crops and livestock products"/>
    <s v="180"/>
    <s v="Democratic Republic of the Congo"/>
    <s v="5510"/>
    <x v="2"/>
    <s v="01922.02"/>
    <x v="16"/>
    <s v="2021"/>
    <x v="4"/>
    <s v="t"/>
    <n v="7696.09"/>
    <s v="E"/>
    <s v="Estimated value"/>
  </r>
  <r>
    <s v="QCL"/>
    <s v="Crops and livestock products"/>
    <s v="180"/>
    <s v="Democratic Republic of the Congo"/>
    <s v="5312"/>
    <x v="0"/>
    <s v="01322"/>
    <x v="17"/>
    <s v="2017"/>
    <x v="0"/>
    <s v="ha"/>
    <n v="467"/>
    <s v="I"/>
    <s v="Imputed value"/>
  </r>
  <r>
    <s v="QCL"/>
    <s v="Crops and livestock products"/>
    <s v="180"/>
    <s v="Democratic Republic of the Congo"/>
    <s v="5312"/>
    <x v="0"/>
    <s v="01322"/>
    <x v="17"/>
    <s v="2018"/>
    <x v="1"/>
    <s v="ha"/>
    <n v="457"/>
    <s v="I"/>
    <s v="Imputed value"/>
  </r>
  <r>
    <s v="QCL"/>
    <s v="Crops and livestock products"/>
    <s v="180"/>
    <s v="Democratic Republic of the Congo"/>
    <s v="5312"/>
    <x v="0"/>
    <s v="01322"/>
    <x v="17"/>
    <s v="2019"/>
    <x v="2"/>
    <s v="ha"/>
    <n v="456"/>
    <s v="I"/>
    <s v="Imputed value"/>
  </r>
  <r>
    <s v="QCL"/>
    <s v="Crops and livestock products"/>
    <s v="180"/>
    <s v="Democratic Republic of the Congo"/>
    <s v="5312"/>
    <x v="0"/>
    <s v="01322"/>
    <x v="17"/>
    <s v="2020"/>
    <x v="3"/>
    <s v="ha"/>
    <n v="455"/>
    <s v="I"/>
    <s v="Imputed value"/>
  </r>
  <r>
    <s v="QCL"/>
    <s v="Crops and livestock products"/>
    <s v="180"/>
    <s v="Democratic Republic of the Congo"/>
    <s v="5312"/>
    <x v="0"/>
    <s v="01322"/>
    <x v="17"/>
    <s v="2021"/>
    <x v="4"/>
    <s v="ha"/>
    <n v="454"/>
    <s v="I"/>
    <s v="Imputed value"/>
  </r>
  <r>
    <s v="QCL"/>
    <s v="Crops and livestock products"/>
    <s v="180"/>
    <s v="Democratic Republic of the Congo"/>
    <s v="5419"/>
    <x v="1"/>
    <s v="01322"/>
    <x v="17"/>
    <s v="2017"/>
    <x v="0"/>
    <s v="100 g/ha"/>
    <n v="150816"/>
    <s v="E"/>
    <s v="Estimated value"/>
  </r>
  <r>
    <s v="QCL"/>
    <s v="Crops and livestock products"/>
    <s v="180"/>
    <s v="Democratic Republic of the Congo"/>
    <s v="5419"/>
    <x v="1"/>
    <s v="01322"/>
    <x v="17"/>
    <s v="2018"/>
    <x v="1"/>
    <s v="100 g/ha"/>
    <n v="151490"/>
    <s v="E"/>
    <s v="Estimated value"/>
  </r>
  <r>
    <s v="QCL"/>
    <s v="Crops and livestock products"/>
    <s v="180"/>
    <s v="Democratic Republic of the Congo"/>
    <s v="5419"/>
    <x v="1"/>
    <s v="01322"/>
    <x v="17"/>
    <s v="2019"/>
    <x v="2"/>
    <s v="100 g/ha"/>
    <n v="152688"/>
    <s v="E"/>
    <s v="Estimated value"/>
  </r>
  <r>
    <s v="QCL"/>
    <s v="Crops and livestock products"/>
    <s v="180"/>
    <s v="Democratic Republic of the Congo"/>
    <s v="5419"/>
    <x v="1"/>
    <s v="01322"/>
    <x v="17"/>
    <s v="2020"/>
    <x v="3"/>
    <s v="100 g/ha"/>
    <n v="152649"/>
    <s v="E"/>
    <s v="Estimated value"/>
  </r>
  <r>
    <s v="QCL"/>
    <s v="Crops and livestock products"/>
    <s v="180"/>
    <s v="Democratic Republic of the Congo"/>
    <s v="5419"/>
    <x v="1"/>
    <s v="01322"/>
    <x v="17"/>
    <s v="2021"/>
    <x v="4"/>
    <s v="100 g/ha"/>
    <n v="152611"/>
    <s v="E"/>
    <s v="Estimated value"/>
  </r>
  <r>
    <s v="QCL"/>
    <s v="Crops and livestock products"/>
    <s v="180"/>
    <s v="Democratic Republic of the Congo"/>
    <s v="5510"/>
    <x v="2"/>
    <s v="01322"/>
    <x v="17"/>
    <s v="2017"/>
    <x v="0"/>
    <s v="t"/>
    <n v="7038.31"/>
    <s v="I"/>
    <s v="Imputed value"/>
  </r>
  <r>
    <s v="QCL"/>
    <s v="Crops and livestock products"/>
    <s v="180"/>
    <s v="Democratic Republic of the Congo"/>
    <s v="5510"/>
    <x v="2"/>
    <s v="01322"/>
    <x v="17"/>
    <s v="2018"/>
    <x v="1"/>
    <s v="t"/>
    <n v="6923.33"/>
    <s v="I"/>
    <s v="Imputed value"/>
  </r>
  <r>
    <s v="QCL"/>
    <s v="Crops and livestock products"/>
    <s v="180"/>
    <s v="Democratic Republic of the Congo"/>
    <s v="5510"/>
    <x v="2"/>
    <s v="01322"/>
    <x v="17"/>
    <s v="2019"/>
    <x v="2"/>
    <s v="t"/>
    <n v="6961.77"/>
    <s v="I"/>
    <s v="Imputed value"/>
  </r>
  <r>
    <s v="QCL"/>
    <s v="Crops and livestock products"/>
    <s v="180"/>
    <s v="Democratic Republic of the Congo"/>
    <s v="5510"/>
    <x v="2"/>
    <s v="01322"/>
    <x v="17"/>
    <s v="2020"/>
    <x v="3"/>
    <s v="t"/>
    <n v="6943.55"/>
    <s v="I"/>
    <s v="Imputed value"/>
  </r>
  <r>
    <s v="QCL"/>
    <s v="Crops and livestock products"/>
    <s v="180"/>
    <s v="Democratic Republic of the Congo"/>
    <s v="5510"/>
    <x v="2"/>
    <s v="01322"/>
    <x v="17"/>
    <s v="2021"/>
    <x v="4"/>
    <s v="t"/>
    <n v="6925.32"/>
    <s v="I"/>
    <s v="Imputed value"/>
  </r>
  <r>
    <s v="QCL"/>
    <s v="Crops and livestock products"/>
    <s v="180"/>
    <s v="Democratic Republic of the Congo"/>
    <s v="5312"/>
    <x v="0"/>
    <s v="01214"/>
    <x v="18"/>
    <s v="2017"/>
    <x v="0"/>
    <s v="ha"/>
    <n v="372"/>
    <s v="I"/>
    <s v="Imputed value"/>
  </r>
  <r>
    <s v="QCL"/>
    <s v="Crops and livestock products"/>
    <s v="180"/>
    <s v="Democratic Republic of the Congo"/>
    <s v="5312"/>
    <x v="0"/>
    <s v="01214"/>
    <x v="18"/>
    <s v="2018"/>
    <x v="1"/>
    <s v="ha"/>
    <n v="363"/>
    <s v="E"/>
    <s v="Estimated value"/>
  </r>
  <r>
    <s v="QCL"/>
    <s v="Crops and livestock products"/>
    <s v="180"/>
    <s v="Democratic Republic of the Congo"/>
    <s v="5312"/>
    <x v="0"/>
    <s v="01214"/>
    <x v="18"/>
    <s v="2019"/>
    <x v="2"/>
    <s v="ha"/>
    <n v="372"/>
    <s v="E"/>
    <s v="Estimated value"/>
  </r>
  <r>
    <s v="QCL"/>
    <s v="Crops and livestock products"/>
    <s v="180"/>
    <s v="Democratic Republic of the Congo"/>
    <s v="5312"/>
    <x v="0"/>
    <s v="01214"/>
    <x v="18"/>
    <s v="2020"/>
    <x v="3"/>
    <s v="ha"/>
    <n v="369"/>
    <s v="E"/>
    <s v="Estimated value"/>
  </r>
  <r>
    <s v="QCL"/>
    <s v="Crops and livestock products"/>
    <s v="180"/>
    <s v="Democratic Republic of the Congo"/>
    <s v="5312"/>
    <x v="0"/>
    <s v="01214"/>
    <x v="18"/>
    <s v="2021"/>
    <x v="4"/>
    <s v="ha"/>
    <n v="368"/>
    <s v="E"/>
    <s v="Estimated value"/>
  </r>
  <r>
    <s v="QCL"/>
    <s v="Crops and livestock products"/>
    <s v="180"/>
    <s v="Democratic Republic of the Congo"/>
    <s v="5419"/>
    <x v="1"/>
    <s v="01214"/>
    <x v="18"/>
    <s v="2017"/>
    <x v="0"/>
    <s v="100 g/ha"/>
    <n v="407877"/>
    <s v="E"/>
    <s v="Estimated value"/>
  </r>
  <r>
    <s v="QCL"/>
    <s v="Crops and livestock products"/>
    <s v="180"/>
    <s v="Democratic Republic of the Congo"/>
    <s v="5419"/>
    <x v="1"/>
    <s v="01214"/>
    <x v="18"/>
    <s v="2018"/>
    <x v="1"/>
    <s v="100 g/ha"/>
    <n v="395402"/>
    <s v="E"/>
    <s v="Estimated value"/>
  </r>
  <r>
    <s v="QCL"/>
    <s v="Crops and livestock products"/>
    <s v="180"/>
    <s v="Democratic Republic of the Congo"/>
    <s v="5419"/>
    <x v="1"/>
    <s v="01214"/>
    <x v="18"/>
    <s v="2019"/>
    <x v="2"/>
    <s v="100 g/ha"/>
    <n v="402090"/>
    <s v="E"/>
    <s v="Estimated value"/>
  </r>
  <r>
    <s v="QCL"/>
    <s v="Crops and livestock products"/>
    <s v="180"/>
    <s v="Democratic Republic of the Congo"/>
    <s v="5419"/>
    <x v="1"/>
    <s v="01214"/>
    <x v="18"/>
    <s v="2020"/>
    <x v="3"/>
    <s v="100 g/ha"/>
    <n v="401842"/>
    <s v="E"/>
    <s v="Estimated value"/>
  </r>
  <r>
    <s v="QCL"/>
    <s v="Crops and livestock products"/>
    <s v="180"/>
    <s v="Democratic Republic of the Congo"/>
    <s v="5419"/>
    <x v="1"/>
    <s v="01214"/>
    <x v="18"/>
    <s v="2021"/>
    <x v="4"/>
    <s v="100 g/ha"/>
    <n v="399808"/>
    <s v="E"/>
    <s v="Estimated value"/>
  </r>
  <r>
    <s v="QCL"/>
    <s v="Crops and livestock products"/>
    <s v="180"/>
    <s v="Democratic Republic of the Congo"/>
    <s v="5510"/>
    <x v="2"/>
    <s v="01214"/>
    <x v="18"/>
    <s v="2017"/>
    <x v="0"/>
    <s v="t"/>
    <n v="15184.89"/>
    <s v="I"/>
    <s v="Imputed value"/>
  </r>
  <r>
    <s v="QCL"/>
    <s v="Crops and livestock products"/>
    <s v="180"/>
    <s v="Democratic Republic of the Congo"/>
    <s v="5510"/>
    <x v="2"/>
    <s v="01214"/>
    <x v="18"/>
    <s v="2018"/>
    <x v="1"/>
    <s v="t"/>
    <n v="14359.63"/>
    <s v="I"/>
    <s v="Imputed value"/>
  </r>
  <r>
    <s v="QCL"/>
    <s v="Crops and livestock products"/>
    <s v="180"/>
    <s v="Democratic Republic of the Congo"/>
    <s v="5510"/>
    <x v="2"/>
    <s v="01214"/>
    <x v="18"/>
    <s v="2019"/>
    <x v="2"/>
    <s v="t"/>
    <n v="14950.79"/>
    <s v="E"/>
    <s v="Estimated value"/>
  </r>
  <r>
    <s v="QCL"/>
    <s v="Crops and livestock products"/>
    <s v="180"/>
    <s v="Democratic Republic of the Congo"/>
    <s v="5510"/>
    <x v="2"/>
    <s v="01214"/>
    <x v="18"/>
    <s v="2020"/>
    <x v="3"/>
    <s v="t"/>
    <n v="14831.77"/>
    <s v="E"/>
    <s v="Estimated value"/>
  </r>
  <r>
    <s v="QCL"/>
    <s v="Crops and livestock products"/>
    <s v="180"/>
    <s v="Democratic Republic of the Congo"/>
    <s v="5510"/>
    <x v="2"/>
    <s v="01214"/>
    <x v="18"/>
    <s v="2021"/>
    <x v="4"/>
    <s v="t"/>
    <n v="14714.07"/>
    <s v="E"/>
    <s v="Estimated value"/>
  </r>
  <r>
    <s v="QCL"/>
    <s v="Crops and livestock products"/>
    <s v="180"/>
    <s v="Democratic Republic of the Congo"/>
    <s v="5312"/>
    <x v="0"/>
    <s v="0112"/>
    <x v="19"/>
    <s v="2017"/>
    <x v="0"/>
    <s v="ha"/>
    <n v="2832465"/>
    <s v="I"/>
    <s v="Imputed value"/>
  </r>
  <r>
    <s v="QCL"/>
    <s v="Crops and livestock products"/>
    <s v="180"/>
    <s v="Democratic Republic of the Congo"/>
    <s v="5312"/>
    <x v="0"/>
    <s v="0112"/>
    <x v="19"/>
    <s v="2018"/>
    <x v="1"/>
    <s v="ha"/>
    <n v="2827032"/>
    <s v="I"/>
    <s v="Imputed value"/>
  </r>
  <r>
    <s v="QCL"/>
    <s v="Crops and livestock products"/>
    <s v="180"/>
    <s v="Democratic Republic of the Congo"/>
    <s v="5312"/>
    <x v="0"/>
    <s v="0112"/>
    <x v="19"/>
    <s v="2019"/>
    <x v="2"/>
    <s v="ha"/>
    <n v="2763430"/>
    <s v="I"/>
    <s v="Imputed value"/>
  </r>
  <r>
    <s v="QCL"/>
    <s v="Crops and livestock products"/>
    <s v="180"/>
    <s v="Democratic Republic of the Congo"/>
    <s v="5312"/>
    <x v="0"/>
    <s v="0112"/>
    <x v="19"/>
    <s v="2020"/>
    <x v="3"/>
    <s v="ha"/>
    <n v="2827000"/>
    <s v="I"/>
    <s v="Imputed value"/>
  </r>
  <r>
    <s v="QCL"/>
    <s v="Crops and livestock products"/>
    <s v="180"/>
    <s v="Democratic Republic of the Congo"/>
    <s v="5312"/>
    <x v="0"/>
    <s v="0112"/>
    <x v="19"/>
    <s v="2021"/>
    <x v="4"/>
    <s v="ha"/>
    <n v="2903683"/>
    <s v="I"/>
    <s v="Imputed value"/>
  </r>
  <r>
    <s v="QCL"/>
    <s v="Crops and livestock products"/>
    <s v="180"/>
    <s v="Democratic Republic of the Congo"/>
    <s v="5419"/>
    <x v="1"/>
    <s v="0112"/>
    <x v="19"/>
    <s v="2017"/>
    <x v="0"/>
    <s v="100 g/ha"/>
    <n v="7719"/>
    <s v="E"/>
    <s v="Estimated value"/>
  </r>
  <r>
    <s v="QCL"/>
    <s v="Crops and livestock products"/>
    <s v="180"/>
    <s v="Democratic Republic of the Congo"/>
    <s v="5419"/>
    <x v="1"/>
    <s v="0112"/>
    <x v="19"/>
    <s v="2018"/>
    <x v="1"/>
    <s v="100 g/ha"/>
    <n v="7733"/>
    <s v="E"/>
    <s v="Estimated value"/>
  </r>
  <r>
    <s v="QCL"/>
    <s v="Crops and livestock products"/>
    <s v="180"/>
    <s v="Democratic Republic of the Congo"/>
    <s v="5419"/>
    <x v="1"/>
    <s v="0112"/>
    <x v="19"/>
    <s v="2019"/>
    <x v="2"/>
    <s v="100 g/ha"/>
    <n v="7740"/>
    <s v="E"/>
    <s v="Estimated value"/>
  </r>
  <r>
    <s v="QCL"/>
    <s v="Crops and livestock products"/>
    <s v="180"/>
    <s v="Democratic Republic of the Congo"/>
    <s v="5419"/>
    <x v="1"/>
    <s v="0112"/>
    <x v="19"/>
    <s v="2020"/>
    <x v="3"/>
    <s v="100 g/ha"/>
    <n v="7733"/>
    <s v="E"/>
    <s v="Estimated value"/>
  </r>
  <r>
    <s v="QCL"/>
    <s v="Crops and livestock products"/>
    <s v="180"/>
    <s v="Democratic Republic of the Congo"/>
    <s v="5419"/>
    <x v="1"/>
    <s v="0112"/>
    <x v="19"/>
    <s v="2021"/>
    <x v="4"/>
    <s v="100 g/ha"/>
    <n v="7726"/>
    <s v="E"/>
    <s v="Estimated value"/>
  </r>
  <r>
    <s v="QCL"/>
    <s v="Crops and livestock products"/>
    <s v="180"/>
    <s v="Democratic Republic of the Congo"/>
    <s v="5510"/>
    <x v="2"/>
    <s v="0112"/>
    <x v="19"/>
    <s v="2017"/>
    <x v="0"/>
    <s v="t"/>
    <n v="2186318"/>
    <s v="A"/>
    <s v="Official figure"/>
  </r>
  <r>
    <s v="QCL"/>
    <s v="Crops and livestock products"/>
    <s v="180"/>
    <s v="Democratic Republic of the Congo"/>
    <s v="5510"/>
    <x v="2"/>
    <s v="0112"/>
    <x v="19"/>
    <s v="2018"/>
    <x v="1"/>
    <s v="t"/>
    <n v="2186055"/>
    <s v="A"/>
    <s v="Official figure"/>
  </r>
  <r>
    <s v="QCL"/>
    <s v="Crops and livestock products"/>
    <s v="180"/>
    <s v="Democratic Republic of the Congo"/>
    <s v="5510"/>
    <x v="2"/>
    <s v="0112"/>
    <x v="19"/>
    <s v="2019"/>
    <x v="2"/>
    <s v="t"/>
    <n v="2138962"/>
    <s v="A"/>
    <s v="Official figure"/>
  </r>
  <r>
    <s v="QCL"/>
    <s v="Crops and livestock products"/>
    <s v="180"/>
    <s v="Democratic Republic of the Congo"/>
    <s v="5510"/>
    <x v="2"/>
    <s v="0112"/>
    <x v="19"/>
    <s v="2020"/>
    <x v="3"/>
    <s v="t"/>
    <n v="2186150"/>
    <s v="A"/>
    <s v="Official figure"/>
  </r>
  <r>
    <s v="QCL"/>
    <s v="Crops and livestock products"/>
    <s v="180"/>
    <s v="Democratic Republic of the Congo"/>
    <s v="5510"/>
    <x v="2"/>
    <s v="0112"/>
    <x v="19"/>
    <s v="2021"/>
    <x v="4"/>
    <s v="t"/>
    <n v="2243379"/>
    <s v="A"/>
    <s v="Official figure"/>
  </r>
  <r>
    <s v="QCL"/>
    <s v="Crops and livestock products"/>
    <s v="180"/>
    <s v="Democratic Republic of the Congo"/>
    <s v="5312"/>
    <x v="0"/>
    <s v="01316"/>
    <x v="20"/>
    <s v="2017"/>
    <x v="0"/>
    <s v="ha"/>
    <n v="17366"/>
    <s v="I"/>
    <s v="Imputed value"/>
  </r>
  <r>
    <s v="QCL"/>
    <s v="Crops and livestock products"/>
    <s v="180"/>
    <s v="Democratic Republic of the Congo"/>
    <s v="5312"/>
    <x v="0"/>
    <s v="01316"/>
    <x v="20"/>
    <s v="2018"/>
    <x v="1"/>
    <s v="ha"/>
    <n v="17624"/>
    <s v="E"/>
    <s v="Estimated value"/>
  </r>
  <r>
    <s v="QCL"/>
    <s v="Crops and livestock products"/>
    <s v="180"/>
    <s v="Democratic Republic of the Congo"/>
    <s v="5312"/>
    <x v="0"/>
    <s v="01316"/>
    <x v="20"/>
    <s v="2019"/>
    <x v="2"/>
    <s v="ha"/>
    <n v="17526"/>
    <s v="E"/>
    <s v="Estimated value"/>
  </r>
  <r>
    <s v="QCL"/>
    <s v="Crops and livestock products"/>
    <s v="180"/>
    <s v="Democratic Republic of the Congo"/>
    <s v="5312"/>
    <x v="0"/>
    <s v="01316"/>
    <x v="20"/>
    <s v="2020"/>
    <x v="3"/>
    <s v="ha"/>
    <n v="17506"/>
    <s v="E"/>
    <s v="Estimated value"/>
  </r>
  <r>
    <s v="QCL"/>
    <s v="Crops and livestock products"/>
    <s v="180"/>
    <s v="Democratic Republic of the Congo"/>
    <s v="5312"/>
    <x v="0"/>
    <s v="01316"/>
    <x v="20"/>
    <s v="2021"/>
    <x v="4"/>
    <s v="ha"/>
    <n v="17552"/>
    <s v="E"/>
    <s v="Estimated value"/>
  </r>
  <r>
    <s v="QCL"/>
    <s v="Crops and livestock products"/>
    <s v="180"/>
    <s v="Democratic Republic of the Congo"/>
    <s v="5419"/>
    <x v="1"/>
    <s v="01316"/>
    <x v="20"/>
    <s v="2017"/>
    <x v="0"/>
    <s v="100 g/ha"/>
    <n v="169025"/>
    <s v="E"/>
    <s v="Estimated value"/>
  </r>
  <r>
    <s v="QCL"/>
    <s v="Crops and livestock products"/>
    <s v="180"/>
    <s v="Democratic Republic of the Congo"/>
    <s v="5419"/>
    <x v="1"/>
    <s v="01316"/>
    <x v="20"/>
    <s v="2018"/>
    <x v="1"/>
    <s v="100 g/ha"/>
    <n v="167971"/>
    <s v="E"/>
    <s v="Estimated value"/>
  </r>
  <r>
    <s v="QCL"/>
    <s v="Crops and livestock products"/>
    <s v="180"/>
    <s v="Democratic Republic of the Congo"/>
    <s v="5419"/>
    <x v="1"/>
    <s v="01316"/>
    <x v="20"/>
    <s v="2019"/>
    <x v="2"/>
    <s v="100 g/ha"/>
    <n v="169639"/>
    <s v="E"/>
    <s v="Estimated value"/>
  </r>
  <r>
    <s v="QCL"/>
    <s v="Crops and livestock products"/>
    <s v="180"/>
    <s v="Democratic Republic of the Congo"/>
    <s v="5419"/>
    <x v="1"/>
    <s v="01316"/>
    <x v="20"/>
    <s v="2020"/>
    <x v="3"/>
    <s v="100 g/ha"/>
    <n v="168876"/>
    <s v="E"/>
    <s v="Estimated value"/>
  </r>
  <r>
    <s v="QCL"/>
    <s v="Crops and livestock products"/>
    <s v="180"/>
    <s v="Democratic Republic of the Congo"/>
    <s v="5419"/>
    <x v="1"/>
    <s v="01316"/>
    <x v="20"/>
    <s v="2021"/>
    <x v="4"/>
    <s v="100 g/ha"/>
    <n v="168827"/>
    <s v="E"/>
    <s v="Estimated value"/>
  </r>
  <r>
    <s v="QCL"/>
    <s v="Crops and livestock products"/>
    <s v="180"/>
    <s v="Democratic Republic of the Congo"/>
    <s v="5510"/>
    <x v="2"/>
    <s v="01316"/>
    <x v="20"/>
    <s v="2017"/>
    <x v="0"/>
    <s v="t"/>
    <n v="293535.89"/>
    <s v="I"/>
    <s v="Imputed value"/>
  </r>
  <r>
    <s v="QCL"/>
    <s v="Crops and livestock products"/>
    <s v="180"/>
    <s v="Democratic Republic of the Congo"/>
    <s v="5510"/>
    <x v="2"/>
    <s v="01316"/>
    <x v="20"/>
    <s v="2018"/>
    <x v="1"/>
    <s v="t"/>
    <n v="296030.33"/>
    <s v="E"/>
    <s v="Estimated value"/>
  </r>
  <r>
    <s v="QCL"/>
    <s v="Crops and livestock products"/>
    <s v="180"/>
    <s v="Democratic Republic of the Congo"/>
    <s v="5510"/>
    <x v="2"/>
    <s v="01316"/>
    <x v="20"/>
    <s v="2019"/>
    <x v="2"/>
    <s v="t"/>
    <n v="297318.33"/>
    <s v="E"/>
    <s v="Estimated value"/>
  </r>
  <r>
    <s v="QCL"/>
    <s v="Crops and livestock products"/>
    <s v="180"/>
    <s v="Democratic Republic of the Congo"/>
    <s v="5510"/>
    <x v="2"/>
    <s v="01316"/>
    <x v="20"/>
    <s v="2020"/>
    <x v="3"/>
    <s v="t"/>
    <n v="295628.18"/>
    <s v="E"/>
    <s v="Estimated value"/>
  </r>
  <r>
    <s v="QCL"/>
    <s v="Crops and livestock products"/>
    <s v="180"/>
    <s v="Democratic Republic of the Congo"/>
    <s v="5510"/>
    <x v="2"/>
    <s v="01316"/>
    <x v="20"/>
    <s v="2021"/>
    <x v="4"/>
    <s v="t"/>
    <n v="296325.61"/>
    <s v="E"/>
    <s v="Estimated value"/>
  </r>
  <r>
    <s v="QCL"/>
    <s v="Crops and livestock products"/>
    <s v="180"/>
    <s v="Democratic Republic of the Congo"/>
    <s v="5312"/>
    <x v="0"/>
    <s v="01449.01"/>
    <x v="21"/>
    <s v="2017"/>
    <x v="0"/>
    <s v="ha"/>
    <n v="100913"/>
    <s v="I"/>
    <s v="Imputed value"/>
  </r>
  <r>
    <s v="QCL"/>
    <s v="Crops and livestock products"/>
    <s v="180"/>
    <s v="Democratic Republic of the Congo"/>
    <s v="5312"/>
    <x v="0"/>
    <s v="01449.01"/>
    <x v="21"/>
    <s v="2018"/>
    <x v="1"/>
    <s v="ha"/>
    <n v="102821"/>
    <s v="I"/>
    <s v="Imputed value"/>
  </r>
  <r>
    <s v="QCL"/>
    <s v="Crops and livestock products"/>
    <s v="180"/>
    <s v="Democratic Republic of the Congo"/>
    <s v="5312"/>
    <x v="0"/>
    <s v="01449.01"/>
    <x v="21"/>
    <s v="2019"/>
    <x v="2"/>
    <s v="ha"/>
    <n v="102542"/>
    <s v="I"/>
    <s v="Imputed value"/>
  </r>
  <r>
    <s v="QCL"/>
    <s v="Crops and livestock products"/>
    <s v="180"/>
    <s v="Democratic Republic of the Congo"/>
    <s v="5312"/>
    <x v="0"/>
    <s v="01449.01"/>
    <x v="21"/>
    <s v="2020"/>
    <x v="3"/>
    <s v="ha"/>
    <n v="102351"/>
    <s v="I"/>
    <s v="Imputed value"/>
  </r>
  <r>
    <s v="QCL"/>
    <s v="Crops and livestock products"/>
    <s v="180"/>
    <s v="Democratic Republic of the Congo"/>
    <s v="5312"/>
    <x v="0"/>
    <s v="01449.01"/>
    <x v="21"/>
    <s v="2021"/>
    <x v="4"/>
    <s v="ha"/>
    <n v="102244"/>
    <s v="I"/>
    <s v="Imputed value"/>
  </r>
  <r>
    <s v="QCL"/>
    <s v="Crops and livestock products"/>
    <s v="180"/>
    <s v="Democratic Republic of the Congo"/>
    <s v="5419"/>
    <x v="1"/>
    <s v="01449.01"/>
    <x v="21"/>
    <s v="2017"/>
    <x v="0"/>
    <s v="100 g/ha"/>
    <n v="6167"/>
    <s v="E"/>
    <s v="Estimated value"/>
  </r>
  <r>
    <s v="QCL"/>
    <s v="Crops and livestock products"/>
    <s v="180"/>
    <s v="Democratic Republic of the Congo"/>
    <s v="5419"/>
    <x v="1"/>
    <s v="01449.01"/>
    <x v="21"/>
    <s v="2018"/>
    <x v="1"/>
    <s v="100 g/ha"/>
    <n v="6206"/>
    <s v="E"/>
    <s v="Estimated value"/>
  </r>
  <r>
    <s v="QCL"/>
    <s v="Crops and livestock products"/>
    <s v="180"/>
    <s v="Democratic Republic of the Congo"/>
    <s v="5419"/>
    <x v="1"/>
    <s v="01449.01"/>
    <x v="21"/>
    <s v="2019"/>
    <x v="2"/>
    <s v="100 g/ha"/>
    <n v="6227"/>
    <s v="E"/>
    <s v="Estimated value"/>
  </r>
  <r>
    <s v="QCL"/>
    <s v="Crops and livestock products"/>
    <s v="180"/>
    <s v="Democratic Republic of the Congo"/>
    <s v="5419"/>
    <x v="1"/>
    <s v="01449.01"/>
    <x v="21"/>
    <s v="2020"/>
    <x v="3"/>
    <s v="100 g/ha"/>
    <n v="6257"/>
    <s v="E"/>
    <s v="Estimated value"/>
  </r>
  <r>
    <s v="QCL"/>
    <s v="Crops and livestock products"/>
    <s v="180"/>
    <s v="Democratic Republic of the Congo"/>
    <s v="5419"/>
    <x v="1"/>
    <s v="01449.01"/>
    <x v="21"/>
    <s v="2021"/>
    <x v="4"/>
    <s v="100 g/ha"/>
    <n v="6288"/>
    <s v="E"/>
    <s v="Estimated value"/>
  </r>
  <r>
    <s v="QCL"/>
    <s v="Crops and livestock products"/>
    <s v="180"/>
    <s v="Democratic Republic of the Congo"/>
    <s v="5510"/>
    <x v="2"/>
    <s v="01449.01"/>
    <x v="21"/>
    <s v="2017"/>
    <x v="0"/>
    <s v="t"/>
    <n v="62231.82"/>
    <s v="I"/>
    <s v="Imputed value"/>
  </r>
  <r>
    <s v="QCL"/>
    <s v="Crops and livestock products"/>
    <s v="180"/>
    <s v="Democratic Republic of the Congo"/>
    <s v="5510"/>
    <x v="2"/>
    <s v="01449.01"/>
    <x v="21"/>
    <s v="2018"/>
    <x v="1"/>
    <s v="t"/>
    <n v="63810.19"/>
    <s v="I"/>
    <s v="Imputed value"/>
  </r>
  <r>
    <s v="QCL"/>
    <s v="Crops and livestock products"/>
    <s v="180"/>
    <s v="Democratic Republic of the Congo"/>
    <s v="5510"/>
    <x v="2"/>
    <s v="01449.01"/>
    <x v="21"/>
    <s v="2019"/>
    <x v="2"/>
    <s v="t"/>
    <n v="63850.78"/>
    <s v="I"/>
    <s v="Imputed value"/>
  </r>
  <r>
    <s v="QCL"/>
    <s v="Crops and livestock products"/>
    <s v="180"/>
    <s v="Democratic Republic of the Congo"/>
    <s v="5510"/>
    <x v="2"/>
    <s v="01449.01"/>
    <x v="21"/>
    <s v="2020"/>
    <x v="3"/>
    <s v="t"/>
    <n v="64044.33"/>
    <s v="I"/>
    <s v="Imputed value"/>
  </r>
  <r>
    <s v="QCL"/>
    <s v="Crops and livestock products"/>
    <s v="180"/>
    <s v="Democratic Republic of the Congo"/>
    <s v="5510"/>
    <x v="2"/>
    <s v="01449.01"/>
    <x v="21"/>
    <s v="2021"/>
    <x v="4"/>
    <s v="t"/>
    <n v="64289.58"/>
    <s v="I"/>
    <s v="Imputed value"/>
  </r>
  <r>
    <s v="QCL"/>
    <s v="Crops and livestock products"/>
    <s v="180"/>
    <s v="Democratic Republic of the Congo"/>
    <s v="5312"/>
    <x v="0"/>
    <s v="0118"/>
    <x v="22"/>
    <s v="2017"/>
    <x v="0"/>
    <s v="ha"/>
    <n v="64272"/>
    <s v="I"/>
    <s v="Imputed value"/>
  </r>
  <r>
    <s v="QCL"/>
    <s v="Crops and livestock products"/>
    <s v="180"/>
    <s v="Democratic Republic of the Congo"/>
    <s v="5312"/>
    <x v="0"/>
    <s v="0118"/>
    <x v="22"/>
    <s v="2018"/>
    <x v="1"/>
    <s v="ha"/>
    <n v="61822"/>
    <s v="I"/>
    <s v="Imputed value"/>
  </r>
  <r>
    <s v="QCL"/>
    <s v="Crops and livestock products"/>
    <s v="180"/>
    <s v="Democratic Republic of the Congo"/>
    <s v="5312"/>
    <x v="0"/>
    <s v="0118"/>
    <x v="22"/>
    <s v="2019"/>
    <x v="2"/>
    <s v="ha"/>
    <n v="59162"/>
    <s v="I"/>
    <s v="Imputed value"/>
  </r>
  <r>
    <s v="QCL"/>
    <s v="Crops and livestock products"/>
    <s v="180"/>
    <s v="Democratic Republic of the Congo"/>
    <s v="5312"/>
    <x v="0"/>
    <s v="0118"/>
    <x v="22"/>
    <s v="2020"/>
    <x v="3"/>
    <s v="ha"/>
    <n v="59700"/>
    <s v="I"/>
    <s v="Imputed value"/>
  </r>
  <r>
    <s v="QCL"/>
    <s v="Crops and livestock products"/>
    <s v="180"/>
    <s v="Democratic Republic of the Congo"/>
    <s v="5312"/>
    <x v="0"/>
    <s v="0118"/>
    <x v="22"/>
    <s v="2021"/>
    <x v="4"/>
    <s v="ha"/>
    <n v="58937"/>
    <s v="I"/>
    <s v="Imputed value"/>
  </r>
  <r>
    <s v="QCL"/>
    <s v="Crops and livestock products"/>
    <s v="180"/>
    <s v="Democratic Republic of the Congo"/>
    <s v="5419"/>
    <x v="1"/>
    <s v="0118"/>
    <x v="22"/>
    <s v="2017"/>
    <x v="0"/>
    <s v="100 g/ha"/>
    <n v="6681"/>
    <s v="E"/>
    <s v="Estimated value"/>
  </r>
  <r>
    <s v="QCL"/>
    <s v="Crops and livestock products"/>
    <s v="180"/>
    <s v="Democratic Republic of the Congo"/>
    <s v="5419"/>
    <x v="1"/>
    <s v="0118"/>
    <x v="22"/>
    <s v="2018"/>
    <x v="1"/>
    <s v="100 g/ha"/>
    <n v="6702"/>
    <s v="E"/>
    <s v="Estimated value"/>
  </r>
  <r>
    <s v="QCL"/>
    <s v="Crops and livestock products"/>
    <s v="180"/>
    <s v="Democratic Republic of the Congo"/>
    <s v="5419"/>
    <x v="1"/>
    <s v="0118"/>
    <x v="22"/>
    <s v="2019"/>
    <x v="2"/>
    <s v="100 g/ha"/>
    <n v="6687"/>
    <s v="E"/>
    <s v="Estimated value"/>
  </r>
  <r>
    <s v="QCL"/>
    <s v="Crops and livestock products"/>
    <s v="180"/>
    <s v="Democratic Republic of the Congo"/>
    <s v="5419"/>
    <x v="1"/>
    <s v="0118"/>
    <x v="22"/>
    <s v="2020"/>
    <x v="3"/>
    <s v="100 g/ha"/>
    <n v="6692"/>
    <s v="E"/>
    <s v="Estimated value"/>
  </r>
  <r>
    <s v="QCL"/>
    <s v="Crops and livestock products"/>
    <s v="180"/>
    <s v="Democratic Republic of the Congo"/>
    <s v="5419"/>
    <x v="1"/>
    <s v="0118"/>
    <x v="22"/>
    <s v="2021"/>
    <x v="4"/>
    <s v="100 g/ha"/>
    <n v="6697"/>
    <s v="E"/>
    <s v="Estimated value"/>
  </r>
  <r>
    <s v="QCL"/>
    <s v="Crops and livestock products"/>
    <s v="180"/>
    <s v="Democratic Republic of the Congo"/>
    <s v="5510"/>
    <x v="2"/>
    <s v="0118"/>
    <x v="22"/>
    <s v="2017"/>
    <x v="0"/>
    <s v="t"/>
    <n v="42943.27"/>
    <s v="I"/>
    <s v="Imputed value"/>
  </r>
  <r>
    <s v="QCL"/>
    <s v="Crops and livestock products"/>
    <s v="180"/>
    <s v="Democratic Republic of the Congo"/>
    <s v="5510"/>
    <x v="2"/>
    <s v="0118"/>
    <x v="22"/>
    <s v="2018"/>
    <x v="1"/>
    <s v="t"/>
    <n v="41430.79"/>
    <s v="I"/>
    <s v="Imputed value"/>
  </r>
  <r>
    <s v="QCL"/>
    <s v="Crops and livestock products"/>
    <s v="180"/>
    <s v="Democratic Republic of the Congo"/>
    <s v="5510"/>
    <x v="2"/>
    <s v="0118"/>
    <x v="22"/>
    <s v="2019"/>
    <x v="2"/>
    <s v="t"/>
    <n v="39564"/>
    <s v="A"/>
    <s v="Official figure"/>
  </r>
  <r>
    <s v="QCL"/>
    <s v="Crops and livestock products"/>
    <s v="180"/>
    <s v="Democratic Republic of the Congo"/>
    <s v="5510"/>
    <x v="2"/>
    <s v="0118"/>
    <x v="22"/>
    <s v="2020"/>
    <x v="3"/>
    <s v="t"/>
    <n v="39953"/>
    <s v="A"/>
    <s v="Official figure"/>
  </r>
  <r>
    <s v="QCL"/>
    <s v="Crops and livestock products"/>
    <s v="180"/>
    <s v="Democratic Republic of the Congo"/>
    <s v="5510"/>
    <x v="2"/>
    <s v="0118"/>
    <x v="22"/>
    <s v="2021"/>
    <x v="4"/>
    <s v="t"/>
    <n v="39471"/>
    <s v="A"/>
    <s v="Official figure"/>
  </r>
  <r>
    <s v="QCL"/>
    <s v="Crops and livestock products"/>
    <s v="180"/>
    <s v="Democratic Republic of the Congo"/>
    <s v="5312"/>
    <x v="0"/>
    <s v="01950.01"/>
    <x v="23"/>
    <s v="2017"/>
    <x v="0"/>
    <s v="ha"/>
    <n v="58169"/>
    <s v="I"/>
    <s v="Imputed value"/>
  </r>
  <r>
    <s v="QCL"/>
    <s v="Crops and livestock products"/>
    <s v="180"/>
    <s v="Democratic Republic of the Congo"/>
    <s v="5312"/>
    <x v="0"/>
    <s v="01950.01"/>
    <x v="23"/>
    <s v="2018"/>
    <x v="1"/>
    <s v="ha"/>
    <n v="59608"/>
    <s v="I"/>
    <s v="Imputed value"/>
  </r>
  <r>
    <s v="QCL"/>
    <s v="Crops and livestock products"/>
    <s v="180"/>
    <s v="Democratic Republic of the Congo"/>
    <s v="5312"/>
    <x v="0"/>
    <s v="01950.01"/>
    <x v="23"/>
    <s v="2019"/>
    <x v="2"/>
    <s v="ha"/>
    <n v="65613"/>
    <s v="I"/>
    <s v="Imputed value"/>
  </r>
  <r>
    <s v="QCL"/>
    <s v="Crops and livestock products"/>
    <s v="180"/>
    <s v="Democratic Republic of the Congo"/>
    <s v="5312"/>
    <x v="0"/>
    <s v="01950.01"/>
    <x v="23"/>
    <s v="2020"/>
    <x v="3"/>
    <s v="ha"/>
    <n v="66275"/>
    <s v="I"/>
    <s v="Imputed value"/>
  </r>
  <r>
    <s v="QCL"/>
    <s v="Crops and livestock products"/>
    <s v="180"/>
    <s v="Democratic Republic of the Congo"/>
    <s v="5312"/>
    <x v="0"/>
    <s v="01950.01"/>
    <x v="23"/>
    <s v="2021"/>
    <x v="4"/>
    <s v="ha"/>
    <n v="56235"/>
    <s v="I"/>
    <s v="Imputed value"/>
  </r>
  <r>
    <s v="QCL"/>
    <s v="Crops and livestock products"/>
    <s v="180"/>
    <s v="Democratic Republic of the Congo"/>
    <s v="5419"/>
    <x v="1"/>
    <s v="01950.01"/>
    <x v="23"/>
    <s v="2017"/>
    <x v="0"/>
    <s v="100 g/ha"/>
    <n v="2269"/>
    <s v="E"/>
    <s v="Estimated value"/>
  </r>
  <r>
    <s v="QCL"/>
    <s v="Crops and livestock products"/>
    <s v="180"/>
    <s v="Democratic Republic of the Congo"/>
    <s v="5419"/>
    <x v="1"/>
    <s v="01950.01"/>
    <x v="23"/>
    <s v="2018"/>
    <x v="1"/>
    <s v="100 g/ha"/>
    <n v="2282"/>
    <s v="E"/>
    <s v="Estimated value"/>
  </r>
  <r>
    <s v="QCL"/>
    <s v="Crops and livestock products"/>
    <s v="180"/>
    <s v="Democratic Republic of the Congo"/>
    <s v="5419"/>
    <x v="1"/>
    <s v="01950.01"/>
    <x v="23"/>
    <s v="2019"/>
    <x v="2"/>
    <s v="100 g/ha"/>
    <n v="2297"/>
    <s v="E"/>
    <s v="Estimated value"/>
  </r>
  <r>
    <s v="QCL"/>
    <s v="Crops and livestock products"/>
    <s v="180"/>
    <s v="Democratic Republic of the Congo"/>
    <s v="5419"/>
    <x v="1"/>
    <s v="01950.01"/>
    <x v="23"/>
    <s v="2020"/>
    <x v="3"/>
    <s v="100 g/ha"/>
    <n v="2296"/>
    <s v="E"/>
    <s v="Estimated value"/>
  </r>
  <r>
    <s v="QCL"/>
    <s v="Crops and livestock products"/>
    <s v="180"/>
    <s v="Democratic Republic of the Congo"/>
    <s v="5419"/>
    <x v="1"/>
    <s v="01950.01"/>
    <x v="23"/>
    <s v="2021"/>
    <x v="4"/>
    <s v="100 g/ha"/>
    <n v="2294"/>
    <s v="E"/>
    <s v="Estimated value"/>
  </r>
  <r>
    <s v="QCL"/>
    <s v="Crops and livestock products"/>
    <s v="180"/>
    <s v="Democratic Republic of the Congo"/>
    <s v="5510"/>
    <x v="2"/>
    <s v="01950.01"/>
    <x v="23"/>
    <s v="2017"/>
    <x v="0"/>
    <s v="t"/>
    <n v="13200"/>
    <s v="A"/>
    <s v="Official figure"/>
  </r>
  <r>
    <s v="QCL"/>
    <s v="Crops and livestock products"/>
    <s v="180"/>
    <s v="Democratic Republic of the Congo"/>
    <s v="5510"/>
    <x v="2"/>
    <s v="01950.01"/>
    <x v="23"/>
    <s v="2018"/>
    <x v="1"/>
    <s v="t"/>
    <n v="13600"/>
    <s v="A"/>
    <s v="Official figure"/>
  </r>
  <r>
    <s v="QCL"/>
    <s v="Crops and livestock products"/>
    <s v="180"/>
    <s v="Democratic Republic of the Congo"/>
    <s v="5510"/>
    <x v="2"/>
    <s v="01950.01"/>
    <x v="23"/>
    <s v="2019"/>
    <x v="2"/>
    <s v="t"/>
    <n v="15073"/>
    <s v="A"/>
    <s v="Official figure"/>
  </r>
  <r>
    <s v="QCL"/>
    <s v="Crops and livestock products"/>
    <s v="180"/>
    <s v="Democratic Republic of the Congo"/>
    <s v="5510"/>
    <x v="2"/>
    <s v="01950.01"/>
    <x v="23"/>
    <s v="2020"/>
    <x v="3"/>
    <s v="t"/>
    <n v="15214"/>
    <s v="A"/>
    <s v="Official figure"/>
  </r>
  <r>
    <s v="QCL"/>
    <s v="Crops and livestock products"/>
    <s v="180"/>
    <s v="Democratic Republic of the Congo"/>
    <s v="5510"/>
    <x v="2"/>
    <s v="01950.01"/>
    <x v="23"/>
    <s v="2021"/>
    <x v="4"/>
    <s v="t"/>
    <n v="12900"/>
    <s v="T"/>
    <s v="Unofficial figure"/>
  </r>
  <r>
    <s v="QCL"/>
    <s v="Crops and livestock products"/>
    <s v="180"/>
    <s v="Democratic Republic of the Congo"/>
    <s v="5312"/>
    <x v="0"/>
    <s v="0117"/>
    <x v="24"/>
    <s v="2017"/>
    <x v="0"/>
    <s v="ha"/>
    <n v="0"/>
    <s v="I"/>
    <s v="Imputed value"/>
  </r>
  <r>
    <s v="QCL"/>
    <s v="Crops and livestock products"/>
    <s v="180"/>
    <s v="Democratic Republic of the Congo"/>
    <s v="5312"/>
    <x v="0"/>
    <s v="0117"/>
    <x v="24"/>
    <s v="2018"/>
    <x v="1"/>
    <s v="ha"/>
    <n v="0"/>
    <s v="I"/>
    <s v="Imputed value"/>
  </r>
  <r>
    <s v="QCL"/>
    <s v="Crops and livestock products"/>
    <s v="180"/>
    <s v="Democratic Republic of the Congo"/>
    <s v="5312"/>
    <x v="0"/>
    <s v="0117"/>
    <x v="24"/>
    <s v="2019"/>
    <x v="2"/>
    <s v="ha"/>
    <n v="0"/>
    <s v="I"/>
    <s v="Imputed value"/>
  </r>
  <r>
    <s v="QCL"/>
    <s v="Crops and livestock products"/>
    <s v="180"/>
    <s v="Democratic Republic of the Congo"/>
    <s v="5312"/>
    <x v="0"/>
    <s v="0117"/>
    <x v="24"/>
    <s v="2020"/>
    <x v="3"/>
    <s v="ha"/>
    <n v="0"/>
    <s v="I"/>
    <s v="Imputed value"/>
  </r>
  <r>
    <s v="QCL"/>
    <s v="Crops and livestock products"/>
    <s v="180"/>
    <s v="Democratic Republic of the Congo"/>
    <s v="5312"/>
    <x v="0"/>
    <s v="0117"/>
    <x v="24"/>
    <s v="2021"/>
    <x v="4"/>
    <s v="ha"/>
    <n v="0"/>
    <s v="I"/>
    <s v="Imputed value"/>
  </r>
  <r>
    <s v="QCL"/>
    <s v="Crops and livestock products"/>
    <s v="180"/>
    <s v="Democratic Republic of the Congo"/>
    <s v="5510"/>
    <x v="2"/>
    <s v="0117"/>
    <x v="24"/>
    <s v="2017"/>
    <x v="0"/>
    <s v="t"/>
    <n v="0"/>
    <s v="I"/>
    <s v="Imputed value"/>
  </r>
  <r>
    <s v="QCL"/>
    <s v="Crops and livestock products"/>
    <s v="180"/>
    <s v="Democratic Republic of the Congo"/>
    <s v="5510"/>
    <x v="2"/>
    <s v="0117"/>
    <x v="24"/>
    <s v="2018"/>
    <x v="1"/>
    <s v="t"/>
    <n v="0"/>
    <s v="I"/>
    <s v="Imputed value"/>
  </r>
  <r>
    <s v="QCL"/>
    <s v="Crops and livestock products"/>
    <s v="180"/>
    <s v="Democratic Republic of the Congo"/>
    <s v="5510"/>
    <x v="2"/>
    <s v="0117"/>
    <x v="24"/>
    <s v="2019"/>
    <x v="2"/>
    <s v="t"/>
    <n v="0"/>
    <s v="I"/>
    <s v="Imputed value"/>
  </r>
  <r>
    <s v="QCL"/>
    <s v="Crops and livestock products"/>
    <s v="180"/>
    <s v="Democratic Republic of the Congo"/>
    <s v="5510"/>
    <x v="2"/>
    <s v="0117"/>
    <x v="24"/>
    <s v="2020"/>
    <x v="3"/>
    <s v="t"/>
    <n v="0"/>
    <s v="I"/>
    <s v="Imputed value"/>
  </r>
  <r>
    <s v="QCL"/>
    <s v="Crops and livestock products"/>
    <s v="180"/>
    <s v="Democratic Republic of the Congo"/>
    <s v="5510"/>
    <x v="2"/>
    <s v="0117"/>
    <x v="24"/>
    <s v="2021"/>
    <x v="4"/>
    <s v="t"/>
    <n v="0"/>
    <s v="I"/>
    <s v="Imputed value"/>
  </r>
  <r>
    <s v="QCL"/>
    <s v="Crops and livestock products"/>
    <s v="180"/>
    <s v="Democratic Republic of the Congo"/>
    <s v="5312"/>
    <x v="0"/>
    <s v="01491.01"/>
    <x v="25"/>
    <s v="2017"/>
    <x v="0"/>
    <s v="ha"/>
    <n v="285823"/>
    <s v="I"/>
    <s v="Imputed value"/>
  </r>
  <r>
    <s v="QCL"/>
    <s v="Crops and livestock products"/>
    <s v="180"/>
    <s v="Democratic Republic of the Congo"/>
    <s v="5312"/>
    <x v="0"/>
    <s v="01491.01"/>
    <x v="25"/>
    <s v="2018"/>
    <x v="1"/>
    <s v="ha"/>
    <n v="286584"/>
    <s v="I"/>
    <s v="Imputed value"/>
  </r>
  <r>
    <s v="QCL"/>
    <s v="Crops and livestock products"/>
    <s v="180"/>
    <s v="Democratic Republic of the Congo"/>
    <s v="5312"/>
    <x v="0"/>
    <s v="01491.01"/>
    <x v="25"/>
    <s v="2019"/>
    <x v="2"/>
    <s v="ha"/>
    <n v="307194"/>
    <s v="I"/>
    <s v="Imputed value"/>
  </r>
  <r>
    <s v="QCL"/>
    <s v="Crops and livestock products"/>
    <s v="180"/>
    <s v="Democratic Republic of the Congo"/>
    <s v="5312"/>
    <x v="0"/>
    <s v="01491.01"/>
    <x v="25"/>
    <s v="2020"/>
    <x v="3"/>
    <s v="ha"/>
    <n v="322259"/>
    <s v="I"/>
    <s v="Imputed value"/>
  </r>
  <r>
    <s v="QCL"/>
    <s v="Crops and livestock products"/>
    <s v="180"/>
    <s v="Democratic Republic of the Congo"/>
    <s v="5312"/>
    <x v="0"/>
    <s v="01491.01"/>
    <x v="25"/>
    <s v="2021"/>
    <x v="4"/>
    <s v="ha"/>
    <n v="322708"/>
    <s v="I"/>
    <s v="Imputed value"/>
  </r>
  <r>
    <s v="QCL"/>
    <s v="Crops and livestock products"/>
    <s v="180"/>
    <s v="Democratic Republic of the Congo"/>
    <s v="5419"/>
    <x v="1"/>
    <s v="01491.01"/>
    <x v="25"/>
    <s v="2017"/>
    <x v="0"/>
    <s v="100 g/ha"/>
    <n v="65775"/>
    <s v="E"/>
    <s v="Estimated value"/>
  </r>
  <r>
    <s v="QCL"/>
    <s v="Crops and livestock products"/>
    <s v="180"/>
    <s v="Democratic Republic of the Congo"/>
    <s v="5419"/>
    <x v="1"/>
    <s v="01491.01"/>
    <x v="25"/>
    <s v="2018"/>
    <x v="1"/>
    <s v="100 g/ha"/>
    <n v="65949"/>
    <s v="E"/>
    <s v="Estimated value"/>
  </r>
  <r>
    <s v="QCL"/>
    <s v="Crops and livestock products"/>
    <s v="180"/>
    <s v="Democratic Republic of the Congo"/>
    <s v="5419"/>
    <x v="1"/>
    <s v="01491.01"/>
    <x v="25"/>
    <s v="2019"/>
    <x v="2"/>
    <s v="100 g/ha"/>
    <n v="65756"/>
    <s v="E"/>
    <s v="Estimated value"/>
  </r>
  <r>
    <s v="QCL"/>
    <s v="Crops and livestock products"/>
    <s v="180"/>
    <s v="Democratic Republic of the Congo"/>
    <s v="5419"/>
    <x v="1"/>
    <s v="01491.01"/>
    <x v="25"/>
    <s v="2020"/>
    <x v="3"/>
    <s v="100 g/ha"/>
    <n v="65732"/>
    <s v="E"/>
    <s v="Estimated value"/>
  </r>
  <r>
    <s v="QCL"/>
    <s v="Crops and livestock products"/>
    <s v="180"/>
    <s v="Democratic Republic of the Congo"/>
    <s v="5419"/>
    <x v="1"/>
    <s v="01491.01"/>
    <x v="25"/>
    <s v="2021"/>
    <x v="4"/>
    <s v="100 g/ha"/>
    <n v="65707"/>
    <s v="E"/>
    <s v="Estimated value"/>
  </r>
  <r>
    <s v="QCL"/>
    <s v="Crops and livestock products"/>
    <s v="180"/>
    <s v="Democratic Republic of the Congo"/>
    <s v="5510"/>
    <x v="2"/>
    <s v="01491.01"/>
    <x v="25"/>
    <s v="2017"/>
    <x v="0"/>
    <s v="t"/>
    <n v="1880000"/>
    <s v="E"/>
    <s v="Estimated value"/>
  </r>
  <r>
    <s v="QCL"/>
    <s v="Crops and livestock products"/>
    <s v="180"/>
    <s v="Democratic Republic of the Congo"/>
    <s v="5510"/>
    <x v="2"/>
    <s v="01491.01"/>
    <x v="25"/>
    <s v="2018"/>
    <x v="1"/>
    <s v="t"/>
    <n v="1890000"/>
    <s v="E"/>
    <s v="Estimated value"/>
  </r>
  <r>
    <s v="QCL"/>
    <s v="Crops and livestock products"/>
    <s v="180"/>
    <s v="Democratic Republic of the Congo"/>
    <s v="5510"/>
    <x v="2"/>
    <s v="01491.01"/>
    <x v="25"/>
    <s v="2019"/>
    <x v="2"/>
    <s v="t"/>
    <n v="2020000"/>
    <s v="E"/>
    <s v="Estimated value"/>
  </r>
  <r>
    <s v="QCL"/>
    <s v="Crops and livestock products"/>
    <s v="180"/>
    <s v="Democratic Republic of the Congo"/>
    <s v="5510"/>
    <x v="2"/>
    <s v="01491.01"/>
    <x v="25"/>
    <s v="2020"/>
    <x v="3"/>
    <s v="t"/>
    <n v="2118258.15"/>
    <s v="I"/>
    <s v="Imputed value"/>
  </r>
  <r>
    <s v="QCL"/>
    <s v="Crops and livestock products"/>
    <s v="180"/>
    <s v="Democratic Republic of the Congo"/>
    <s v="5510"/>
    <x v="2"/>
    <s v="01491.01"/>
    <x v="25"/>
    <s v="2021"/>
    <x v="4"/>
    <s v="t"/>
    <n v="2120432.91"/>
    <s v="I"/>
    <s v="Imputed value"/>
  </r>
  <r>
    <s v="QCL"/>
    <s v="Crops and livestock products"/>
    <s v="180"/>
    <s v="Democratic Republic of the Congo"/>
    <s v="5312"/>
    <x v="0"/>
    <s v="01253.02"/>
    <x v="26"/>
    <s v="2017"/>
    <x v="0"/>
    <s v="ha"/>
    <n v="10504"/>
    <s v="I"/>
    <s v="Imputed value"/>
  </r>
  <r>
    <s v="QCL"/>
    <s v="Crops and livestock products"/>
    <s v="180"/>
    <s v="Democratic Republic of the Congo"/>
    <s v="5312"/>
    <x v="0"/>
    <s v="01253.02"/>
    <x v="26"/>
    <s v="2018"/>
    <x v="1"/>
    <s v="ha"/>
    <n v="10539"/>
    <s v="I"/>
    <s v="Imputed value"/>
  </r>
  <r>
    <s v="QCL"/>
    <s v="Crops and livestock products"/>
    <s v="180"/>
    <s v="Democratic Republic of the Congo"/>
    <s v="5312"/>
    <x v="0"/>
    <s v="01253.02"/>
    <x v="26"/>
    <s v="2019"/>
    <x v="2"/>
    <s v="ha"/>
    <n v="10560"/>
    <s v="I"/>
    <s v="Imputed value"/>
  </r>
  <r>
    <s v="QCL"/>
    <s v="Crops and livestock products"/>
    <s v="180"/>
    <s v="Democratic Republic of the Congo"/>
    <s v="5312"/>
    <x v="0"/>
    <s v="01253.02"/>
    <x v="26"/>
    <s v="2020"/>
    <x v="3"/>
    <s v="ha"/>
    <n v="10581"/>
    <s v="I"/>
    <s v="Imputed value"/>
  </r>
  <r>
    <s v="QCL"/>
    <s v="Crops and livestock products"/>
    <s v="180"/>
    <s v="Democratic Republic of the Congo"/>
    <s v="5312"/>
    <x v="0"/>
    <s v="01253.02"/>
    <x v="26"/>
    <s v="2021"/>
    <x v="4"/>
    <s v="ha"/>
    <n v="10601"/>
    <s v="I"/>
    <s v="Imputed value"/>
  </r>
  <r>
    <s v="QCL"/>
    <s v="Crops and livestock products"/>
    <s v="180"/>
    <s v="Democratic Republic of the Congo"/>
    <s v="5419"/>
    <x v="1"/>
    <s v="01253.02"/>
    <x v="26"/>
    <s v="2017"/>
    <x v="0"/>
    <s v="100 g/ha"/>
    <n v="53314"/>
    <s v="E"/>
    <s v="Estimated value"/>
  </r>
  <r>
    <s v="QCL"/>
    <s v="Crops and livestock products"/>
    <s v="180"/>
    <s v="Democratic Republic of the Congo"/>
    <s v="5419"/>
    <x v="1"/>
    <s v="01253.02"/>
    <x v="26"/>
    <s v="2018"/>
    <x v="1"/>
    <s v="100 g/ha"/>
    <n v="53283"/>
    <s v="E"/>
    <s v="Estimated value"/>
  </r>
  <r>
    <s v="QCL"/>
    <s v="Crops and livestock products"/>
    <s v="180"/>
    <s v="Democratic Republic of the Congo"/>
    <s v="5419"/>
    <x v="1"/>
    <s v="01253.02"/>
    <x v="26"/>
    <s v="2019"/>
    <x v="2"/>
    <s v="100 g/ha"/>
    <n v="53292"/>
    <s v="E"/>
    <s v="Estimated value"/>
  </r>
  <r>
    <s v="QCL"/>
    <s v="Crops and livestock products"/>
    <s v="180"/>
    <s v="Democratic Republic of the Congo"/>
    <s v="5419"/>
    <x v="1"/>
    <s v="01253.02"/>
    <x v="26"/>
    <s v="2020"/>
    <x v="3"/>
    <s v="100 g/ha"/>
    <n v="53180"/>
    <s v="E"/>
    <s v="Estimated value"/>
  </r>
  <r>
    <s v="QCL"/>
    <s v="Crops and livestock products"/>
    <s v="180"/>
    <s v="Democratic Republic of the Congo"/>
    <s v="5419"/>
    <x v="1"/>
    <s v="01253.02"/>
    <x v="26"/>
    <s v="2021"/>
    <x v="4"/>
    <s v="100 g/ha"/>
    <n v="53069"/>
    <s v="E"/>
    <s v="Estimated value"/>
  </r>
  <r>
    <s v="QCL"/>
    <s v="Crops and livestock products"/>
    <s v="180"/>
    <s v="Democratic Republic of the Congo"/>
    <s v="5510"/>
    <x v="2"/>
    <s v="01253.02"/>
    <x v="26"/>
    <s v="2017"/>
    <x v="0"/>
    <s v="t"/>
    <n v="56003.43"/>
    <s v="I"/>
    <s v="Imputed value"/>
  </r>
  <r>
    <s v="QCL"/>
    <s v="Crops and livestock products"/>
    <s v="180"/>
    <s v="Democratic Republic of the Congo"/>
    <s v="5510"/>
    <x v="2"/>
    <s v="01253.02"/>
    <x v="26"/>
    <s v="2018"/>
    <x v="1"/>
    <s v="t"/>
    <n v="56154.79"/>
    <s v="I"/>
    <s v="Imputed value"/>
  </r>
  <r>
    <s v="QCL"/>
    <s v="Crops and livestock products"/>
    <s v="180"/>
    <s v="Democratic Republic of the Congo"/>
    <s v="5510"/>
    <x v="2"/>
    <s v="01253.02"/>
    <x v="26"/>
    <s v="2019"/>
    <x v="2"/>
    <s v="t"/>
    <n v="56278.400000000001"/>
    <s v="I"/>
    <s v="Imputed value"/>
  </r>
  <r>
    <s v="QCL"/>
    <s v="Crops and livestock products"/>
    <s v="180"/>
    <s v="Democratic Republic of the Congo"/>
    <s v="5510"/>
    <x v="2"/>
    <s v="01253.02"/>
    <x v="26"/>
    <s v="2020"/>
    <x v="3"/>
    <s v="t"/>
    <n v="56269.3"/>
    <s v="I"/>
    <s v="Imputed value"/>
  </r>
  <r>
    <s v="QCL"/>
    <s v="Crops and livestock products"/>
    <s v="180"/>
    <s v="Democratic Republic of the Congo"/>
    <s v="5510"/>
    <x v="2"/>
    <s v="01253.02"/>
    <x v="26"/>
    <s v="2021"/>
    <x v="4"/>
    <s v="t"/>
    <n v="56260.29"/>
    <s v="I"/>
    <s v="Imputed value"/>
  </r>
  <r>
    <s v="QCL"/>
    <s v="Crops and livestock products"/>
    <s v="180"/>
    <s v="Democratic Republic of the Congo"/>
    <s v="5312"/>
    <x v="0"/>
    <s v="01323"/>
    <x v="27"/>
    <s v="2017"/>
    <x v="0"/>
    <s v="ha"/>
    <n v="10950"/>
    <s v="I"/>
    <s v="Imputed value"/>
  </r>
  <r>
    <s v="QCL"/>
    <s v="Crops and livestock products"/>
    <s v="180"/>
    <s v="Democratic Republic of the Congo"/>
    <s v="5312"/>
    <x v="0"/>
    <s v="01323"/>
    <x v="27"/>
    <s v="2018"/>
    <x v="1"/>
    <s v="ha"/>
    <n v="10897"/>
    <s v="I"/>
    <s v="Imputed value"/>
  </r>
  <r>
    <s v="QCL"/>
    <s v="Crops and livestock products"/>
    <s v="180"/>
    <s v="Democratic Republic of the Congo"/>
    <s v="5312"/>
    <x v="0"/>
    <s v="01323"/>
    <x v="27"/>
    <s v="2019"/>
    <x v="2"/>
    <s v="ha"/>
    <n v="10942"/>
    <s v="I"/>
    <s v="Imputed value"/>
  </r>
  <r>
    <s v="QCL"/>
    <s v="Crops and livestock products"/>
    <s v="180"/>
    <s v="Democratic Republic of the Congo"/>
    <s v="5312"/>
    <x v="0"/>
    <s v="01323"/>
    <x v="27"/>
    <s v="2020"/>
    <x v="3"/>
    <s v="ha"/>
    <n v="10906"/>
    <s v="I"/>
    <s v="Imputed value"/>
  </r>
  <r>
    <s v="QCL"/>
    <s v="Crops and livestock products"/>
    <s v="180"/>
    <s v="Democratic Republic of the Congo"/>
    <s v="5312"/>
    <x v="0"/>
    <s v="01323"/>
    <x v="27"/>
    <s v="2021"/>
    <x v="4"/>
    <s v="ha"/>
    <n v="10869"/>
    <s v="I"/>
    <s v="Imputed value"/>
  </r>
  <r>
    <s v="QCL"/>
    <s v="Crops and livestock products"/>
    <s v="180"/>
    <s v="Democratic Republic of the Congo"/>
    <s v="5419"/>
    <x v="1"/>
    <s v="01323"/>
    <x v="27"/>
    <s v="2017"/>
    <x v="0"/>
    <s v="100 g/ha"/>
    <n v="153935"/>
    <s v="E"/>
    <s v="Estimated value"/>
  </r>
  <r>
    <s v="QCL"/>
    <s v="Crops and livestock products"/>
    <s v="180"/>
    <s v="Democratic Republic of the Congo"/>
    <s v="5419"/>
    <x v="1"/>
    <s v="01323"/>
    <x v="27"/>
    <s v="2018"/>
    <x v="1"/>
    <s v="100 g/ha"/>
    <n v="154022"/>
    <s v="E"/>
    <s v="Estimated value"/>
  </r>
  <r>
    <s v="QCL"/>
    <s v="Crops and livestock products"/>
    <s v="180"/>
    <s v="Democratic Republic of the Congo"/>
    <s v="5419"/>
    <x v="1"/>
    <s v="01323"/>
    <x v="27"/>
    <s v="2019"/>
    <x v="2"/>
    <s v="100 g/ha"/>
    <n v="153936"/>
    <s v="E"/>
    <s v="Estimated value"/>
  </r>
  <r>
    <s v="QCL"/>
    <s v="Crops and livestock products"/>
    <s v="180"/>
    <s v="Democratic Republic of the Congo"/>
    <s v="5419"/>
    <x v="1"/>
    <s v="01323"/>
    <x v="27"/>
    <s v="2020"/>
    <x v="3"/>
    <s v="100 g/ha"/>
    <n v="153977"/>
    <s v="E"/>
    <s v="Estimated value"/>
  </r>
  <r>
    <s v="QCL"/>
    <s v="Crops and livestock products"/>
    <s v="180"/>
    <s v="Democratic Republic of the Congo"/>
    <s v="5419"/>
    <x v="1"/>
    <s v="01323"/>
    <x v="27"/>
    <s v="2021"/>
    <x v="4"/>
    <s v="100 g/ha"/>
    <n v="154018"/>
    <s v="E"/>
    <s v="Estimated value"/>
  </r>
  <r>
    <s v="QCL"/>
    <s v="Crops and livestock products"/>
    <s v="180"/>
    <s v="Democratic Republic of the Congo"/>
    <s v="5510"/>
    <x v="2"/>
    <s v="01323"/>
    <x v="27"/>
    <s v="2017"/>
    <x v="0"/>
    <s v="t"/>
    <n v="168563.78"/>
    <s v="I"/>
    <s v="Imputed value"/>
  </r>
  <r>
    <s v="QCL"/>
    <s v="Crops and livestock products"/>
    <s v="180"/>
    <s v="Democratic Republic of the Congo"/>
    <s v="5510"/>
    <x v="2"/>
    <s v="01323"/>
    <x v="27"/>
    <s v="2018"/>
    <x v="1"/>
    <s v="t"/>
    <n v="167834.64"/>
    <s v="I"/>
    <s v="Imputed value"/>
  </r>
  <r>
    <s v="QCL"/>
    <s v="Crops and livestock products"/>
    <s v="180"/>
    <s v="Democratic Republic of the Congo"/>
    <s v="5510"/>
    <x v="2"/>
    <s v="01323"/>
    <x v="27"/>
    <s v="2019"/>
    <x v="2"/>
    <s v="t"/>
    <n v="168443.09"/>
    <s v="I"/>
    <s v="Imputed value"/>
  </r>
  <r>
    <s v="QCL"/>
    <s v="Crops and livestock products"/>
    <s v="180"/>
    <s v="Democratic Republic of the Congo"/>
    <s v="5510"/>
    <x v="2"/>
    <s v="01323"/>
    <x v="27"/>
    <s v="2020"/>
    <x v="3"/>
    <s v="t"/>
    <n v="167924.46"/>
    <s v="I"/>
    <s v="Imputed value"/>
  </r>
  <r>
    <s v="QCL"/>
    <s v="Crops and livestock products"/>
    <s v="180"/>
    <s v="Democratic Republic of the Congo"/>
    <s v="5510"/>
    <x v="2"/>
    <s v="01323"/>
    <x v="27"/>
    <s v="2021"/>
    <x v="4"/>
    <s v="t"/>
    <n v="167405.82999999999"/>
    <s v="I"/>
    <s v="Imputed value"/>
  </r>
  <r>
    <s v="QCL"/>
    <s v="Crops and livestock products"/>
    <s v="180"/>
    <s v="Democratic Republic of the Congo"/>
    <s v="5312"/>
    <x v="0"/>
    <s v="01241.90"/>
    <x v="28"/>
    <s v="2017"/>
    <x v="0"/>
    <s v="ha"/>
    <n v="1063"/>
    <s v="I"/>
    <s v="Imputed value"/>
  </r>
  <r>
    <s v="QCL"/>
    <s v="Crops and livestock products"/>
    <s v="180"/>
    <s v="Democratic Republic of the Congo"/>
    <s v="5312"/>
    <x v="0"/>
    <s v="01241.90"/>
    <x v="28"/>
    <s v="2018"/>
    <x v="1"/>
    <s v="ha"/>
    <n v="1084"/>
    <s v="I"/>
    <s v="Imputed value"/>
  </r>
  <r>
    <s v="QCL"/>
    <s v="Crops and livestock products"/>
    <s v="180"/>
    <s v="Democratic Republic of the Congo"/>
    <s v="5312"/>
    <x v="0"/>
    <s v="01241.90"/>
    <x v="28"/>
    <s v="2019"/>
    <x v="2"/>
    <s v="ha"/>
    <n v="1084"/>
    <s v="I"/>
    <s v="Imputed value"/>
  </r>
  <r>
    <s v="QCL"/>
    <s v="Crops and livestock products"/>
    <s v="180"/>
    <s v="Democratic Republic of the Congo"/>
    <s v="5312"/>
    <x v="0"/>
    <s v="01241.90"/>
    <x v="28"/>
    <s v="2020"/>
    <x v="3"/>
    <s v="ha"/>
    <n v="1086"/>
    <s v="I"/>
    <s v="Imputed value"/>
  </r>
  <r>
    <s v="QCL"/>
    <s v="Crops and livestock products"/>
    <s v="180"/>
    <s v="Democratic Republic of the Congo"/>
    <s v="5312"/>
    <x v="0"/>
    <s v="01241.90"/>
    <x v="28"/>
    <s v="2021"/>
    <x v="4"/>
    <s v="ha"/>
    <n v="1087"/>
    <s v="I"/>
    <s v="Imputed value"/>
  </r>
  <r>
    <s v="QCL"/>
    <s v="Crops and livestock products"/>
    <s v="180"/>
    <s v="Democratic Republic of the Congo"/>
    <s v="5419"/>
    <x v="1"/>
    <s v="01241.90"/>
    <x v="28"/>
    <s v="2017"/>
    <x v="0"/>
    <s v="100 g/ha"/>
    <n v="42936"/>
    <s v="E"/>
    <s v="Estimated value"/>
  </r>
  <r>
    <s v="QCL"/>
    <s v="Crops and livestock products"/>
    <s v="180"/>
    <s v="Democratic Republic of the Congo"/>
    <s v="5419"/>
    <x v="1"/>
    <s v="01241.90"/>
    <x v="28"/>
    <s v="2018"/>
    <x v="1"/>
    <s v="100 g/ha"/>
    <n v="43373"/>
    <s v="E"/>
    <s v="Estimated value"/>
  </r>
  <r>
    <s v="QCL"/>
    <s v="Crops and livestock products"/>
    <s v="180"/>
    <s v="Democratic Republic of the Congo"/>
    <s v="5419"/>
    <x v="1"/>
    <s v="01241.90"/>
    <x v="28"/>
    <s v="2019"/>
    <x v="2"/>
    <s v="100 g/ha"/>
    <n v="43814"/>
    <s v="E"/>
    <s v="Estimated value"/>
  </r>
  <r>
    <s v="QCL"/>
    <s v="Crops and livestock products"/>
    <s v="180"/>
    <s v="Democratic Republic of the Congo"/>
    <s v="5419"/>
    <x v="1"/>
    <s v="01241.90"/>
    <x v="28"/>
    <s v="2020"/>
    <x v="3"/>
    <s v="100 g/ha"/>
    <n v="44126"/>
    <s v="E"/>
    <s v="Estimated value"/>
  </r>
  <r>
    <s v="QCL"/>
    <s v="Crops and livestock products"/>
    <s v="180"/>
    <s v="Democratic Republic of the Congo"/>
    <s v="5419"/>
    <x v="1"/>
    <s v="01241.90"/>
    <x v="28"/>
    <s v="2021"/>
    <x v="4"/>
    <s v="100 g/ha"/>
    <n v="43671"/>
    <s v="E"/>
    <s v="Estimated value"/>
  </r>
  <r>
    <s v="QCL"/>
    <s v="Crops and livestock products"/>
    <s v="180"/>
    <s v="Democratic Republic of the Congo"/>
    <s v="5510"/>
    <x v="2"/>
    <s v="01241.90"/>
    <x v="28"/>
    <s v="2017"/>
    <x v="0"/>
    <s v="t"/>
    <n v="4564.32"/>
    <s v="I"/>
    <s v="Imputed value"/>
  </r>
  <r>
    <s v="QCL"/>
    <s v="Crops and livestock products"/>
    <s v="180"/>
    <s v="Democratic Republic of the Congo"/>
    <s v="5510"/>
    <x v="2"/>
    <s v="01241.90"/>
    <x v="28"/>
    <s v="2018"/>
    <x v="1"/>
    <s v="t"/>
    <n v="4703.68"/>
    <s v="I"/>
    <s v="Imputed value"/>
  </r>
  <r>
    <s v="QCL"/>
    <s v="Crops and livestock products"/>
    <s v="180"/>
    <s v="Democratic Republic of the Congo"/>
    <s v="5510"/>
    <x v="2"/>
    <s v="01241.90"/>
    <x v="28"/>
    <s v="2019"/>
    <x v="2"/>
    <s v="t"/>
    <n v="4749.2"/>
    <s v="I"/>
    <s v="Imputed value"/>
  </r>
  <r>
    <s v="QCL"/>
    <s v="Crops and livestock products"/>
    <s v="180"/>
    <s v="Democratic Republic of the Congo"/>
    <s v="5510"/>
    <x v="2"/>
    <s v="01241.90"/>
    <x v="28"/>
    <s v="2020"/>
    <x v="3"/>
    <s v="t"/>
    <n v="4789.96"/>
    <s v="I"/>
    <s v="Imputed value"/>
  </r>
  <r>
    <s v="QCL"/>
    <s v="Crops and livestock products"/>
    <s v="180"/>
    <s v="Democratic Republic of the Congo"/>
    <s v="5510"/>
    <x v="2"/>
    <s v="01241.90"/>
    <x v="28"/>
    <s v="2021"/>
    <x v="4"/>
    <s v="t"/>
    <n v="4747.62"/>
    <s v="E"/>
    <s v="Estimated value"/>
  </r>
  <r>
    <s v="QCL"/>
    <s v="Crops and livestock products"/>
    <s v="180"/>
    <s v="Democratic Republic of the Congo"/>
    <s v="5312"/>
    <x v="0"/>
    <s v="01359.90"/>
    <x v="29"/>
    <s v="2017"/>
    <x v="0"/>
    <s v="ha"/>
    <n v="11129"/>
    <s v="I"/>
    <s v="Imputed value"/>
  </r>
  <r>
    <s v="QCL"/>
    <s v="Crops and livestock products"/>
    <s v="180"/>
    <s v="Democratic Republic of the Congo"/>
    <s v="5312"/>
    <x v="0"/>
    <s v="01359.90"/>
    <x v="29"/>
    <s v="2018"/>
    <x v="1"/>
    <s v="ha"/>
    <n v="11146"/>
    <s v="I"/>
    <s v="Imputed value"/>
  </r>
  <r>
    <s v="QCL"/>
    <s v="Crops and livestock products"/>
    <s v="180"/>
    <s v="Democratic Republic of the Congo"/>
    <s v="5312"/>
    <x v="0"/>
    <s v="01359.90"/>
    <x v="29"/>
    <s v="2019"/>
    <x v="2"/>
    <s v="ha"/>
    <n v="11004"/>
    <s v="I"/>
    <s v="Imputed value"/>
  </r>
  <r>
    <s v="QCL"/>
    <s v="Crops and livestock products"/>
    <s v="180"/>
    <s v="Democratic Republic of the Congo"/>
    <s v="5312"/>
    <x v="0"/>
    <s v="01359.90"/>
    <x v="29"/>
    <s v="2020"/>
    <x v="3"/>
    <s v="ha"/>
    <n v="10933"/>
    <s v="I"/>
    <s v="Imputed value"/>
  </r>
  <r>
    <s v="QCL"/>
    <s v="Crops and livestock products"/>
    <s v="180"/>
    <s v="Democratic Republic of the Congo"/>
    <s v="5312"/>
    <x v="0"/>
    <s v="01359.90"/>
    <x v="29"/>
    <s v="2021"/>
    <x v="4"/>
    <s v="ha"/>
    <n v="10893"/>
    <s v="I"/>
    <s v="Imputed value"/>
  </r>
  <r>
    <s v="QCL"/>
    <s v="Crops and livestock products"/>
    <s v="180"/>
    <s v="Democratic Republic of the Congo"/>
    <s v="5419"/>
    <x v="1"/>
    <s v="01359.90"/>
    <x v="29"/>
    <s v="2017"/>
    <x v="0"/>
    <s v="100 g/ha"/>
    <n v="79121"/>
    <s v="E"/>
    <s v="Estimated value"/>
  </r>
  <r>
    <s v="QCL"/>
    <s v="Crops and livestock products"/>
    <s v="180"/>
    <s v="Democratic Republic of the Congo"/>
    <s v="5419"/>
    <x v="1"/>
    <s v="01359.90"/>
    <x v="29"/>
    <s v="2018"/>
    <x v="1"/>
    <s v="100 g/ha"/>
    <n v="79764"/>
    <s v="E"/>
    <s v="Estimated value"/>
  </r>
  <r>
    <s v="QCL"/>
    <s v="Crops and livestock products"/>
    <s v="180"/>
    <s v="Democratic Republic of the Congo"/>
    <s v="5419"/>
    <x v="1"/>
    <s v="01359.90"/>
    <x v="29"/>
    <s v="2019"/>
    <x v="2"/>
    <s v="100 g/ha"/>
    <n v="81088"/>
    <s v="E"/>
    <s v="Estimated value"/>
  </r>
  <r>
    <s v="QCL"/>
    <s v="Crops and livestock products"/>
    <s v="180"/>
    <s v="Democratic Republic of the Congo"/>
    <s v="5419"/>
    <x v="1"/>
    <s v="01359.90"/>
    <x v="29"/>
    <s v="2020"/>
    <x v="3"/>
    <s v="100 g/ha"/>
    <n v="81155"/>
    <s v="E"/>
    <s v="Estimated value"/>
  </r>
  <r>
    <s v="QCL"/>
    <s v="Crops and livestock products"/>
    <s v="180"/>
    <s v="Democratic Republic of the Congo"/>
    <s v="5419"/>
    <x v="1"/>
    <s v="01359.90"/>
    <x v="29"/>
    <s v="2021"/>
    <x v="4"/>
    <s v="100 g/ha"/>
    <n v="81663"/>
    <s v="E"/>
    <s v="Estimated value"/>
  </r>
  <r>
    <s v="QCL"/>
    <s v="Crops and livestock products"/>
    <s v="180"/>
    <s v="Democratic Republic of the Congo"/>
    <s v="5510"/>
    <x v="2"/>
    <s v="01359.90"/>
    <x v="29"/>
    <s v="2017"/>
    <x v="0"/>
    <s v="t"/>
    <n v="88057"/>
    <s v="E"/>
    <s v="Estimated value"/>
  </r>
  <r>
    <s v="QCL"/>
    <s v="Crops and livestock products"/>
    <s v="180"/>
    <s v="Democratic Republic of the Congo"/>
    <s v="5510"/>
    <x v="2"/>
    <s v="01359.90"/>
    <x v="29"/>
    <s v="2018"/>
    <x v="1"/>
    <s v="t"/>
    <n v="88901.34"/>
    <s v="E"/>
    <s v="Estimated value"/>
  </r>
  <r>
    <s v="QCL"/>
    <s v="Crops and livestock products"/>
    <s v="180"/>
    <s v="Democratic Republic of the Congo"/>
    <s v="5510"/>
    <x v="2"/>
    <s v="01359.90"/>
    <x v="29"/>
    <s v="2019"/>
    <x v="2"/>
    <s v="t"/>
    <n v="89231.2"/>
    <s v="E"/>
    <s v="Estimated value"/>
  </r>
  <r>
    <s v="QCL"/>
    <s v="Crops and livestock products"/>
    <s v="180"/>
    <s v="Democratic Republic of the Congo"/>
    <s v="5510"/>
    <x v="2"/>
    <s v="01359.90"/>
    <x v="29"/>
    <s v="2020"/>
    <x v="3"/>
    <s v="t"/>
    <n v="88729.84"/>
    <s v="E"/>
    <s v="Estimated value"/>
  </r>
  <r>
    <s v="QCL"/>
    <s v="Crops and livestock products"/>
    <s v="180"/>
    <s v="Democratic Republic of the Congo"/>
    <s v="5510"/>
    <x v="2"/>
    <s v="01359.90"/>
    <x v="29"/>
    <s v="2021"/>
    <x v="4"/>
    <s v="t"/>
    <n v="88954.13"/>
    <s v="E"/>
    <s v="Estimated value"/>
  </r>
  <r>
    <s v="QCL"/>
    <s v="Crops and livestock products"/>
    <s v="180"/>
    <s v="Democratic Republic of the Congo"/>
    <s v="5312"/>
    <x v="0"/>
    <s v="01449.90"/>
    <x v="30"/>
    <s v="2017"/>
    <x v="0"/>
    <s v="ha"/>
    <n v="49000"/>
    <s v="E"/>
    <s v="Estimated value"/>
  </r>
  <r>
    <s v="QCL"/>
    <s v="Crops and livestock products"/>
    <s v="180"/>
    <s v="Democratic Republic of the Congo"/>
    <s v="5312"/>
    <x v="0"/>
    <s v="01449.90"/>
    <x v="30"/>
    <s v="2018"/>
    <x v="1"/>
    <s v="ha"/>
    <n v="50000"/>
    <s v="E"/>
    <s v="Estimated value"/>
  </r>
  <r>
    <s v="QCL"/>
    <s v="Crops and livestock products"/>
    <s v="180"/>
    <s v="Democratic Republic of the Congo"/>
    <s v="5312"/>
    <x v="0"/>
    <s v="01449.90"/>
    <x v="30"/>
    <s v="2019"/>
    <x v="2"/>
    <s v="ha"/>
    <n v="50000"/>
    <s v="E"/>
    <s v="Estimated value"/>
  </r>
  <r>
    <s v="QCL"/>
    <s v="Crops and livestock products"/>
    <s v="180"/>
    <s v="Democratic Republic of the Congo"/>
    <s v="5312"/>
    <x v="0"/>
    <s v="01449.90"/>
    <x v="30"/>
    <s v="2020"/>
    <x v="3"/>
    <s v="ha"/>
    <n v="53000"/>
    <s v="E"/>
    <s v="Estimated value"/>
  </r>
  <r>
    <s v="QCL"/>
    <s v="Crops and livestock products"/>
    <s v="180"/>
    <s v="Democratic Republic of the Congo"/>
    <s v="5312"/>
    <x v="0"/>
    <s v="01449.90"/>
    <x v="30"/>
    <s v="2021"/>
    <x v="4"/>
    <s v="ha"/>
    <n v="54000"/>
    <s v="E"/>
    <s v="Estimated value"/>
  </r>
  <r>
    <s v="QCL"/>
    <s v="Crops and livestock products"/>
    <s v="180"/>
    <s v="Democratic Republic of the Congo"/>
    <s v="5419"/>
    <x v="1"/>
    <s v="01449.90"/>
    <x v="30"/>
    <s v="2017"/>
    <x v="0"/>
    <s v="100 g/ha"/>
    <n v="10204"/>
    <s v="E"/>
    <s v="Estimated value"/>
  </r>
  <r>
    <s v="QCL"/>
    <s v="Crops and livestock products"/>
    <s v="180"/>
    <s v="Democratic Republic of the Congo"/>
    <s v="5419"/>
    <x v="1"/>
    <s v="01449.90"/>
    <x v="30"/>
    <s v="2018"/>
    <x v="1"/>
    <s v="100 g/ha"/>
    <n v="10000"/>
    <s v="E"/>
    <s v="Estimated value"/>
  </r>
  <r>
    <s v="QCL"/>
    <s v="Crops and livestock products"/>
    <s v="180"/>
    <s v="Democratic Republic of the Congo"/>
    <s v="5419"/>
    <x v="1"/>
    <s v="01449.90"/>
    <x v="30"/>
    <s v="2019"/>
    <x v="2"/>
    <s v="100 g/ha"/>
    <n v="10013"/>
    <s v="E"/>
    <s v="Estimated value"/>
  </r>
  <r>
    <s v="QCL"/>
    <s v="Crops and livestock products"/>
    <s v="180"/>
    <s v="Democratic Republic of the Congo"/>
    <s v="5419"/>
    <x v="1"/>
    <s v="01449.90"/>
    <x v="30"/>
    <s v="2020"/>
    <x v="3"/>
    <s v="100 g/ha"/>
    <n v="9857"/>
    <s v="E"/>
    <s v="Estimated value"/>
  </r>
  <r>
    <s v="QCL"/>
    <s v="Crops and livestock products"/>
    <s v="180"/>
    <s v="Democratic Republic of the Congo"/>
    <s v="5419"/>
    <x v="1"/>
    <s v="01449.90"/>
    <x v="30"/>
    <s v="2021"/>
    <x v="4"/>
    <s v="100 g/ha"/>
    <n v="9820"/>
    <s v="E"/>
    <s v="Estimated value"/>
  </r>
  <r>
    <s v="QCL"/>
    <s v="Crops and livestock products"/>
    <s v="180"/>
    <s v="Democratic Republic of the Congo"/>
    <s v="5510"/>
    <x v="2"/>
    <s v="01449.90"/>
    <x v="30"/>
    <s v="2017"/>
    <x v="0"/>
    <s v="t"/>
    <n v="50000"/>
    <s v="E"/>
    <s v="Estimated value"/>
  </r>
  <r>
    <s v="QCL"/>
    <s v="Crops and livestock products"/>
    <s v="180"/>
    <s v="Democratic Republic of the Congo"/>
    <s v="5510"/>
    <x v="2"/>
    <s v="01449.90"/>
    <x v="30"/>
    <s v="2018"/>
    <x v="1"/>
    <s v="t"/>
    <n v="50000"/>
    <s v="E"/>
    <s v="Estimated value"/>
  </r>
  <r>
    <s v="QCL"/>
    <s v="Crops and livestock products"/>
    <s v="180"/>
    <s v="Democratic Republic of the Congo"/>
    <s v="5510"/>
    <x v="2"/>
    <s v="01449.90"/>
    <x v="30"/>
    <s v="2019"/>
    <x v="2"/>
    <s v="t"/>
    <n v="50062.64"/>
    <s v="I"/>
    <s v="Imputed value"/>
  </r>
  <r>
    <s v="QCL"/>
    <s v="Crops and livestock products"/>
    <s v="180"/>
    <s v="Democratic Republic of the Congo"/>
    <s v="5510"/>
    <x v="2"/>
    <s v="01449.90"/>
    <x v="30"/>
    <s v="2020"/>
    <x v="3"/>
    <s v="t"/>
    <n v="52243.03"/>
    <s v="I"/>
    <s v="Imputed value"/>
  </r>
  <r>
    <s v="QCL"/>
    <s v="Crops and livestock products"/>
    <s v="180"/>
    <s v="Democratic Republic of the Congo"/>
    <s v="5510"/>
    <x v="2"/>
    <s v="01449.90"/>
    <x v="30"/>
    <s v="2021"/>
    <x v="4"/>
    <s v="t"/>
    <n v="53028.9"/>
    <s v="I"/>
    <s v="Imputed value"/>
  </r>
  <r>
    <s v="QCL"/>
    <s v="Crops and livestock products"/>
    <s v="180"/>
    <s v="Democratic Republic of the Congo"/>
    <s v="5312"/>
    <x v="0"/>
    <s v="01709.90"/>
    <x v="31"/>
    <s v="2017"/>
    <x v="0"/>
    <s v="ha"/>
    <n v="108102"/>
    <s v="I"/>
    <s v="Imputed value"/>
  </r>
  <r>
    <s v="QCL"/>
    <s v="Crops and livestock products"/>
    <s v="180"/>
    <s v="Democratic Republic of the Congo"/>
    <s v="5312"/>
    <x v="0"/>
    <s v="01709.90"/>
    <x v="31"/>
    <s v="2018"/>
    <x v="1"/>
    <s v="ha"/>
    <n v="115942"/>
    <s v="E"/>
    <s v="Estimated value"/>
  </r>
  <r>
    <s v="QCL"/>
    <s v="Crops and livestock products"/>
    <s v="180"/>
    <s v="Democratic Republic of the Congo"/>
    <s v="5312"/>
    <x v="0"/>
    <s v="01709.90"/>
    <x v="31"/>
    <s v="2019"/>
    <x v="2"/>
    <s v="ha"/>
    <n v="109098"/>
    <s v="E"/>
    <s v="Estimated value"/>
  </r>
  <r>
    <s v="QCL"/>
    <s v="Crops and livestock products"/>
    <s v="180"/>
    <s v="Democratic Republic of the Congo"/>
    <s v="5312"/>
    <x v="0"/>
    <s v="01709.90"/>
    <x v="31"/>
    <s v="2020"/>
    <x v="3"/>
    <s v="ha"/>
    <n v="111048"/>
    <s v="E"/>
    <s v="Estimated value"/>
  </r>
  <r>
    <s v="QCL"/>
    <s v="Crops and livestock products"/>
    <s v="180"/>
    <s v="Democratic Republic of the Congo"/>
    <s v="5312"/>
    <x v="0"/>
    <s v="01709.90"/>
    <x v="31"/>
    <s v="2021"/>
    <x v="4"/>
    <s v="ha"/>
    <n v="112029"/>
    <s v="E"/>
    <s v="Estimated value"/>
  </r>
  <r>
    <s v="QCL"/>
    <s v="Crops and livestock products"/>
    <s v="180"/>
    <s v="Democratic Republic of the Congo"/>
    <s v="5419"/>
    <x v="1"/>
    <s v="01709.90"/>
    <x v="31"/>
    <s v="2017"/>
    <x v="0"/>
    <s v="100 g/ha"/>
    <n v="3239"/>
    <s v="E"/>
    <s v="Estimated value"/>
  </r>
  <r>
    <s v="QCL"/>
    <s v="Crops and livestock products"/>
    <s v="180"/>
    <s v="Democratic Republic of the Congo"/>
    <s v="5419"/>
    <x v="1"/>
    <s v="01709.90"/>
    <x v="31"/>
    <s v="2018"/>
    <x v="1"/>
    <s v="100 g/ha"/>
    <n v="3279"/>
    <s v="E"/>
    <s v="Estimated value"/>
  </r>
  <r>
    <s v="QCL"/>
    <s v="Crops and livestock products"/>
    <s v="180"/>
    <s v="Democratic Republic of the Congo"/>
    <s v="5419"/>
    <x v="1"/>
    <s v="01709.90"/>
    <x v="31"/>
    <s v="2019"/>
    <x v="2"/>
    <s v="100 g/ha"/>
    <n v="3298"/>
    <s v="E"/>
    <s v="Estimated value"/>
  </r>
  <r>
    <s v="QCL"/>
    <s v="Crops and livestock products"/>
    <s v="180"/>
    <s v="Democratic Republic of the Congo"/>
    <s v="5419"/>
    <x v="1"/>
    <s v="01709.90"/>
    <x v="31"/>
    <s v="2020"/>
    <x v="3"/>
    <s v="100 g/ha"/>
    <n v="3272"/>
    <s v="E"/>
    <s v="Estimated value"/>
  </r>
  <r>
    <s v="QCL"/>
    <s v="Crops and livestock products"/>
    <s v="180"/>
    <s v="Democratic Republic of the Congo"/>
    <s v="5419"/>
    <x v="1"/>
    <s v="01709.90"/>
    <x v="31"/>
    <s v="2021"/>
    <x v="4"/>
    <s v="100 g/ha"/>
    <n v="3283"/>
    <s v="E"/>
    <s v="Estimated value"/>
  </r>
  <r>
    <s v="QCL"/>
    <s v="Crops and livestock products"/>
    <s v="180"/>
    <s v="Democratic Republic of the Congo"/>
    <s v="5510"/>
    <x v="2"/>
    <s v="01709.90"/>
    <x v="31"/>
    <s v="2017"/>
    <x v="0"/>
    <s v="t"/>
    <n v="35015.21"/>
    <s v="I"/>
    <s v="Imputed value"/>
  </r>
  <r>
    <s v="QCL"/>
    <s v="Crops and livestock products"/>
    <s v="180"/>
    <s v="Democratic Republic of the Congo"/>
    <s v="5510"/>
    <x v="2"/>
    <s v="01709.90"/>
    <x v="31"/>
    <s v="2018"/>
    <x v="1"/>
    <s v="t"/>
    <n v="38016.78"/>
    <s v="E"/>
    <s v="Estimated value"/>
  </r>
  <r>
    <s v="QCL"/>
    <s v="Crops and livestock products"/>
    <s v="180"/>
    <s v="Democratic Republic of the Congo"/>
    <s v="5510"/>
    <x v="2"/>
    <s v="01709.90"/>
    <x v="31"/>
    <s v="2019"/>
    <x v="2"/>
    <s v="t"/>
    <n v="35982.720000000001"/>
    <s v="E"/>
    <s v="Estimated value"/>
  </r>
  <r>
    <s v="QCL"/>
    <s v="Crops and livestock products"/>
    <s v="180"/>
    <s v="Democratic Republic of the Congo"/>
    <s v="5510"/>
    <x v="2"/>
    <s v="01709.90"/>
    <x v="31"/>
    <s v="2020"/>
    <x v="3"/>
    <s v="t"/>
    <n v="36338.230000000003"/>
    <s v="E"/>
    <s v="Estimated value"/>
  </r>
  <r>
    <s v="QCL"/>
    <s v="Crops and livestock products"/>
    <s v="180"/>
    <s v="Democratic Republic of the Congo"/>
    <s v="5510"/>
    <x v="2"/>
    <s v="01709.90"/>
    <x v="31"/>
    <s v="2021"/>
    <x v="4"/>
    <s v="t"/>
    <n v="36779.24"/>
    <s v="E"/>
    <s v="Estimated value"/>
  </r>
  <r>
    <s v="QCL"/>
    <s v="Crops and livestock products"/>
    <s v="180"/>
    <s v="Democratic Republic of the Congo"/>
    <s v="5312"/>
    <x v="0"/>
    <s v="01699"/>
    <x v="32"/>
    <s v="2017"/>
    <x v="0"/>
    <s v="ha"/>
    <n v="5500"/>
    <s v="E"/>
    <s v="Estimated value"/>
  </r>
  <r>
    <s v="QCL"/>
    <s v="Crops and livestock products"/>
    <s v="180"/>
    <s v="Democratic Republic of the Congo"/>
    <s v="5312"/>
    <x v="0"/>
    <s v="01699"/>
    <x v="32"/>
    <s v="2018"/>
    <x v="1"/>
    <s v="ha"/>
    <n v="5500"/>
    <s v="E"/>
    <s v="Estimated value"/>
  </r>
  <r>
    <s v="QCL"/>
    <s v="Crops and livestock products"/>
    <s v="180"/>
    <s v="Democratic Republic of the Congo"/>
    <s v="5312"/>
    <x v="0"/>
    <s v="01699"/>
    <x v="32"/>
    <s v="2019"/>
    <x v="2"/>
    <s v="ha"/>
    <n v="5500"/>
    <s v="E"/>
    <s v="Estimated value"/>
  </r>
  <r>
    <s v="QCL"/>
    <s v="Crops and livestock products"/>
    <s v="180"/>
    <s v="Democratic Republic of the Congo"/>
    <s v="5312"/>
    <x v="0"/>
    <s v="01699"/>
    <x v="32"/>
    <s v="2020"/>
    <x v="3"/>
    <s v="ha"/>
    <n v="5500"/>
    <s v="E"/>
    <s v="Estimated value"/>
  </r>
  <r>
    <s v="QCL"/>
    <s v="Crops and livestock products"/>
    <s v="180"/>
    <s v="Democratic Republic of the Congo"/>
    <s v="5312"/>
    <x v="0"/>
    <s v="01699"/>
    <x v="32"/>
    <s v="2021"/>
    <x v="4"/>
    <s v="ha"/>
    <n v="5500"/>
    <s v="E"/>
    <s v="Estimated value"/>
  </r>
  <r>
    <s v="QCL"/>
    <s v="Crops and livestock products"/>
    <s v="180"/>
    <s v="Democratic Republic of the Congo"/>
    <s v="5419"/>
    <x v="1"/>
    <s v="01699"/>
    <x v="32"/>
    <s v="2017"/>
    <x v="0"/>
    <s v="100 g/ha"/>
    <n v="7273"/>
    <s v="E"/>
    <s v="Estimated value"/>
  </r>
  <r>
    <s v="QCL"/>
    <s v="Crops and livestock products"/>
    <s v="180"/>
    <s v="Democratic Republic of the Congo"/>
    <s v="5419"/>
    <x v="1"/>
    <s v="01699"/>
    <x v="32"/>
    <s v="2018"/>
    <x v="1"/>
    <s v="100 g/ha"/>
    <n v="7273"/>
    <s v="E"/>
    <s v="Estimated value"/>
  </r>
  <r>
    <s v="QCL"/>
    <s v="Crops and livestock products"/>
    <s v="180"/>
    <s v="Democratic Republic of the Congo"/>
    <s v="5419"/>
    <x v="1"/>
    <s v="01699"/>
    <x v="32"/>
    <s v="2019"/>
    <x v="2"/>
    <s v="100 g/ha"/>
    <n v="7252"/>
    <s v="E"/>
    <s v="Estimated value"/>
  </r>
  <r>
    <s v="QCL"/>
    <s v="Crops and livestock products"/>
    <s v="180"/>
    <s v="Democratic Republic of the Congo"/>
    <s v="5419"/>
    <x v="1"/>
    <s v="01699"/>
    <x v="32"/>
    <s v="2020"/>
    <x v="3"/>
    <s v="100 g/ha"/>
    <n v="7250"/>
    <s v="E"/>
    <s v="Estimated value"/>
  </r>
  <r>
    <s v="QCL"/>
    <s v="Crops and livestock products"/>
    <s v="180"/>
    <s v="Democratic Republic of the Congo"/>
    <s v="5419"/>
    <x v="1"/>
    <s v="01699"/>
    <x v="32"/>
    <s v="2021"/>
    <x v="4"/>
    <s v="100 g/ha"/>
    <n v="7244"/>
    <s v="E"/>
    <s v="Estimated value"/>
  </r>
  <r>
    <s v="QCL"/>
    <s v="Crops and livestock products"/>
    <s v="180"/>
    <s v="Democratic Republic of the Congo"/>
    <s v="5510"/>
    <x v="2"/>
    <s v="01699"/>
    <x v="32"/>
    <s v="2017"/>
    <x v="0"/>
    <s v="t"/>
    <n v="4000"/>
    <s v="E"/>
    <s v="Estimated value"/>
  </r>
  <r>
    <s v="QCL"/>
    <s v="Crops and livestock products"/>
    <s v="180"/>
    <s v="Democratic Republic of the Congo"/>
    <s v="5510"/>
    <x v="2"/>
    <s v="01699"/>
    <x v="32"/>
    <s v="2018"/>
    <x v="1"/>
    <s v="t"/>
    <n v="4000"/>
    <s v="E"/>
    <s v="Estimated value"/>
  </r>
  <r>
    <s v="QCL"/>
    <s v="Crops and livestock products"/>
    <s v="180"/>
    <s v="Democratic Republic of the Congo"/>
    <s v="5510"/>
    <x v="2"/>
    <s v="01699"/>
    <x v="32"/>
    <s v="2019"/>
    <x v="2"/>
    <s v="t"/>
    <n v="3988.51"/>
    <s v="I"/>
    <s v="Imputed value"/>
  </r>
  <r>
    <s v="QCL"/>
    <s v="Crops and livestock products"/>
    <s v="180"/>
    <s v="Democratic Republic of the Congo"/>
    <s v="5510"/>
    <x v="2"/>
    <s v="01699"/>
    <x v="32"/>
    <s v="2020"/>
    <x v="3"/>
    <s v="t"/>
    <n v="3987.24"/>
    <s v="I"/>
    <s v="Imputed value"/>
  </r>
  <r>
    <s v="QCL"/>
    <s v="Crops and livestock products"/>
    <s v="180"/>
    <s v="Democratic Republic of the Congo"/>
    <s v="5510"/>
    <x v="2"/>
    <s v="01699"/>
    <x v="32"/>
    <s v="2021"/>
    <x v="4"/>
    <s v="t"/>
    <n v="3984.35"/>
    <s v="I"/>
    <s v="Imputed value"/>
  </r>
  <r>
    <s v="QCL"/>
    <s v="Crops and livestock products"/>
    <s v="180"/>
    <s v="Democratic Republic of the Congo"/>
    <s v="5312"/>
    <x v="0"/>
    <s v="01290.90"/>
    <x v="33"/>
    <s v="2017"/>
    <x v="0"/>
    <s v="ha"/>
    <n v="69423"/>
    <s v="I"/>
    <s v="Imputed value"/>
  </r>
  <r>
    <s v="QCL"/>
    <s v="Crops and livestock products"/>
    <s v="180"/>
    <s v="Democratic Republic of the Congo"/>
    <s v="5312"/>
    <x v="0"/>
    <s v="01290.90"/>
    <x v="33"/>
    <s v="2018"/>
    <x v="1"/>
    <s v="ha"/>
    <n v="68348"/>
    <s v="I"/>
    <s v="Imputed value"/>
  </r>
  <r>
    <s v="QCL"/>
    <s v="Crops and livestock products"/>
    <s v="180"/>
    <s v="Democratic Republic of the Congo"/>
    <s v="5312"/>
    <x v="0"/>
    <s v="01290.90"/>
    <x v="33"/>
    <s v="2019"/>
    <x v="2"/>
    <s v="ha"/>
    <n v="67720"/>
    <s v="I"/>
    <s v="Imputed value"/>
  </r>
  <r>
    <s v="QCL"/>
    <s v="Crops and livestock products"/>
    <s v="180"/>
    <s v="Democratic Republic of the Congo"/>
    <s v="5312"/>
    <x v="0"/>
    <s v="01290.90"/>
    <x v="33"/>
    <s v="2020"/>
    <x v="3"/>
    <s v="ha"/>
    <n v="67411"/>
    <s v="I"/>
    <s v="Imputed value"/>
  </r>
  <r>
    <s v="QCL"/>
    <s v="Crops and livestock products"/>
    <s v="180"/>
    <s v="Democratic Republic of the Congo"/>
    <s v="5312"/>
    <x v="0"/>
    <s v="01290.90"/>
    <x v="33"/>
    <s v="2021"/>
    <x v="4"/>
    <s v="ha"/>
    <n v="67086"/>
    <s v="I"/>
    <s v="Imputed value"/>
  </r>
  <r>
    <s v="QCL"/>
    <s v="Crops and livestock products"/>
    <s v="180"/>
    <s v="Democratic Republic of the Congo"/>
    <s v="5419"/>
    <x v="1"/>
    <s v="01290.90"/>
    <x v="33"/>
    <s v="2017"/>
    <x v="0"/>
    <s v="100 g/ha"/>
    <n v="60287"/>
    <s v="E"/>
    <s v="Estimated value"/>
  </r>
  <r>
    <s v="QCL"/>
    <s v="Crops and livestock products"/>
    <s v="180"/>
    <s v="Democratic Republic of the Congo"/>
    <s v="5419"/>
    <x v="1"/>
    <s v="01290.90"/>
    <x v="33"/>
    <s v="2018"/>
    <x v="1"/>
    <s v="100 g/ha"/>
    <n v="60533"/>
    <s v="E"/>
    <s v="Estimated value"/>
  </r>
  <r>
    <s v="QCL"/>
    <s v="Crops and livestock products"/>
    <s v="180"/>
    <s v="Democratic Republic of the Congo"/>
    <s v="5419"/>
    <x v="1"/>
    <s v="01290.90"/>
    <x v="33"/>
    <s v="2019"/>
    <x v="2"/>
    <s v="100 g/ha"/>
    <n v="60978"/>
    <s v="E"/>
    <s v="Estimated value"/>
  </r>
  <r>
    <s v="QCL"/>
    <s v="Crops and livestock products"/>
    <s v="180"/>
    <s v="Democratic Republic of the Congo"/>
    <s v="5419"/>
    <x v="1"/>
    <s v="01290.90"/>
    <x v="33"/>
    <s v="2020"/>
    <x v="3"/>
    <s v="100 g/ha"/>
    <n v="61329"/>
    <s v="E"/>
    <s v="Estimated value"/>
  </r>
  <r>
    <s v="QCL"/>
    <s v="Crops and livestock products"/>
    <s v="180"/>
    <s v="Democratic Republic of the Congo"/>
    <s v="5419"/>
    <x v="1"/>
    <s v="01290.90"/>
    <x v="33"/>
    <s v="2021"/>
    <x v="4"/>
    <s v="100 g/ha"/>
    <n v="61697"/>
    <s v="E"/>
    <s v="Estimated value"/>
  </r>
  <r>
    <s v="QCL"/>
    <s v="Crops and livestock products"/>
    <s v="180"/>
    <s v="Democratic Republic of the Congo"/>
    <s v="5510"/>
    <x v="2"/>
    <s v="01290.90"/>
    <x v="33"/>
    <s v="2017"/>
    <x v="0"/>
    <s v="t"/>
    <n v="418526.99"/>
    <s v="I"/>
    <s v="Imputed value"/>
  </r>
  <r>
    <s v="QCL"/>
    <s v="Crops and livestock products"/>
    <s v="180"/>
    <s v="Democratic Republic of the Congo"/>
    <s v="5510"/>
    <x v="2"/>
    <s v="01290.90"/>
    <x v="33"/>
    <s v="2018"/>
    <x v="1"/>
    <s v="t"/>
    <n v="413732.07"/>
    <s v="I"/>
    <s v="Imputed value"/>
  </r>
  <r>
    <s v="QCL"/>
    <s v="Crops and livestock products"/>
    <s v="180"/>
    <s v="Democratic Republic of the Congo"/>
    <s v="5510"/>
    <x v="2"/>
    <s v="01290.90"/>
    <x v="33"/>
    <s v="2019"/>
    <x v="2"/>
    <s v="t"/>
    <n v="412938.72"/>
    <s v="I"/>
    <s v="Imputed value"/>
  </r>
  <r>
    <s v="QCL"/>
    <s v="Crops and livestock products"/>
    <s v="180"/>
    <s v="Democratic Republic of the Congo"/>
    <s v="5510"/>
    <x v="2"/>
    <s v="01290.90"/>
    <x v="33"/>
    <s v="2020"/>
    <x v="3"/>
    <s v="t"/>
    <n v="413420.41"/>
    <s v="I"/>
    <s v="Imputed value"/>
  </r>
  <r>
    <s v="QCL"/>
    <s v="Crops and livestock products"/>
    <s v="180"/>
    <s v="Democratic Republic of the Congo"/>
    <s v="5510"/>
    <x v="2"/>
    <s v="01290.90"/>
    <x v="33"/>
    <s v="2021"/>
    <x v="4"/>
    <s v="t"/>
    <n v="413902.1"/>
    <s v="I"/>
    <s v="Imputed value"/>
  </r>
  <r>
    <s v="QCL"/>
    <s v="Crops and livestock products"/>
    <s v="180"/>
    <s v="Democratic Republic of the Congo"/>
    <s v="5312"/>
    <x v="0"/>
    <s v="01317"/>
    <x v="34"/>
    <s v="2017"/>
    <x v="0"/>
    <s v="ha"/>
    <n v="12497"/>
    <s v="I"/>
    <s v="Imputed value"/>
  </r>
  <r>
    <s v="QCL"/>
    <s v="Crops and livestock products"/>
    <s v="180"/>
    <s v="Democratic Republic of the Congo"/>
    <s v="5312"/>
    <x v="0"/>
    <s v="01317"/>
    <x v="34"/>
    <s v="2018"/>
    <x v="1"/>
    <s v="ha"/>
    <n v="12448"/>
    <s v="I"/>
    <s v="Imputed value"/>
  </r>
  <r>
    <s v="QCL"/>
    <s v="Crops and livestock products"/>
    <s v="180"/>
    <s v="Democratic Republic of the Congo"/>
    <s v="5312"/>
    <x v="0"/>
    <s v="01317"/>
    <x v="34"/>
    <s v="2019"/>
    <x v="2"/>
    <s v="ha"/>
    <n v="12492"/>
    <s v="I"/>
    <s v="Imputed value"/>
  </r>
  <r>
    <s v="QCL"/>
    <s v="Crops and livestock products"/>
    <s v="180"/>
    <s v="Democratic Republic of the Congo"/>
    <s v="5312"/>
    <x v="0"/>
    <s v="01317"/>
    <x v="34"/>
    <s v="2020"/>
    <x v="3"/>
    <s v="ha"/>
    <n v="12473"/>
    <s v="I"/>
    <s v="Imputed value"/>
  </r>
  <r>
    <s v="QCL"/>
    <s v="Crops and livestock products"/>
    <s v="180"/>
    <s v="Democratic Republic of the Congo"/>
    <s v="5312"/>
    <x v="0"/>
    <s v="01317"/>
    <x v="34"/>
    <s v="2021"/>
    <x v="4"/>
    <s v="ha"/>
    <n v="12454"/>
    <s v="I"/>
    <s v="Imputed value"/>
  </r>
  <r>
    <s v="QCL"/>
    <s v="Crops and livestock products"/>
    <s v="180"/>
    <s v="Democratic Republic of the Congo"/>
    <s v="5419"/>
    <x v="1"/>
    <s v="01317"/>
    <x v="34"/>
    <s v="2017"/>
    <x v="0"/>
    <s v="100 g/ha"/>
    <n v="169447"/>
    <s v="E"/>
    <s v="Estimated value"/>
  </r>
  <r>
    <s v="QCL"/>
    <s v="Crops and livestock products"/>
    <s v="180"/>
    <s v="Democratic Republic of the Congo"/>
    <s v="5419"/>
    <x v="1"/>
    <s v="01317"/>
    <x v="34"/>
    <s v="2018"/>
    <x v="1"/>
    <s v="100 g/ha"/>
    <n v="169526"/>
    <s v="E"/>
    <s v="Estimated value"/>
  </r>
  <r>
    <s v="QCL"/>
    <s v="Crops and livestock products"/>
    <s v="180"/>
    <s v="Democratic Republic of the Congo"/>
    <s v="5419"/>
    <x v="1"/>
    <s v="01317"/>
    <x v="34"/>
    <s v="2019"/>
    <x v="2"/>
    <s v="100 g/ha"/>
    <n v="169387"/>
    <s v="E"/>
    <s v="Estimated value"/>
  </r>
  <r>
    <s v="QCL"/>
    <s v="Crops and livestock products"/>
    <s v="180"/>
    <s v="Democratic Republic of the Congo"/>
    <s v="5419"/>
    <x v="1"/>
    <s v="01317"/>
    <x v="34"/>
    <s v="2020"/>
    <x v="3"/>
    <s v="100 g/ha"/>
    <n v="169424"/>
    <s v="E"/>
    <s v="Estimated value"/>
  </r>
  <r>
    <s v="QCL"/>
    <s v="Crops and livestock products"/>
    <s v="180"/>
    <s v="Democratic Republic of the Congo"/>
    <s v="5419"/>
    <x v="1"/>
    <s v="01317"/>
    <x v="34"/>
    <s v="2021"/>
    <x v="4"/>
    <s v="100 g/ha"/>
    <n v="169460"/>
    <s v="E"/>
    <s v="Estimated value"/>
  </r>
  <r>
    <s v="QCL"/>
    <s v="Crops and livestock products"/>
    <s v="180"/>
    <s v="Democratic Republic of the Congo"/>
    <s v="5510"/>
    <x v="2"/>
    <s v="01317"/>
    <x v="34"/>
    <s v="2017"/>
    <x v="0"/>
    <s v="t"/>
    <n v="211761.05"/>
    <s v="I"/>
    <s v="Imputed value"/>
  </r>
  <r>
    <s v="QCL"/>
    <s v="Crops and livestock products"/>
    <s v="180"/>
    <s v="Democratic Republic of the Congo"/>
    <s v="5510"/>
    <x v="2"/>
    <s v="01317"/>
    <x v="34"/>
    <s v="2018"/>
    <x v="1"/>
    <s v="t"/>
    <n v="211033.41"/>
    <s v="I"/>
    <s v="Imputed value"/>
  </r>
  <r>
    <s v="QCL"/>
    <s v="Crops and livestock products"/>
    <s v="180"/>
    <s v="Democratic Republic of the Congo"/>
    <s v="5510"/>
    <x v="2"/>
    <s v="01317"/>
    <x v="34"/>
    <s v="2019"/>
    <x v="2"/>
    <s v="t"/>
    <n v="211605.39"/>
    <s v="I"/>
    <s v="Imputed value"/>
  </r>
  <r>
    <s v="QCL"/>
    <s v="Crops and livestock products"/>
    <s v="180"/>
    <s v="Democratic Republic of the Congo"/>
    <s v="5510"/>
    <x v="2"/>
    <s v="01317"/>
    <x v="34"/>
    <s v="2020"/>
    <x v="3"/>
    <s v="t"/>
    <n v="211325.83"/>
    <s v="I"/>
    <s v="Imputed value"/>
  </r>
  <r>
    <s v="QCL"/>
    <s v="Crops and livestock products"/>
    <s v="180"/>
    <s v="Democratic Republic of the Congo"/>
    <s v="5510"/>
    <x v="2"/>
    <s v="01317"/>
    <x v="34"/>
    <s v="2021"/>
    <x v="4"/>
    <s v="t"/>
    <n v="211046.27"/>
    <s v="I"/>
    <s v="Imputed value"/>
  </r>
  <r>
    <s v="QCL"/>
    <s v="Crops and livestock products"/>
    <s v="180"/>
    <s v="Democratic Republic of the Congo"/>
    <s v="5312"/>
    <x v="0"/>
    <s v="01705"/>
    <x v="35"/>
    <s v="2017"/>
    <x v="0"/>
    <s v="ha"/>
    <n v="3488"/>
    <s v="I"/>
    <s v="Imputed value"/>
  </r>
  <r>
    <s v="QCL"/>
    <s v="Crops and livestock products"/>
    <s v="180"/>
    <s v="Democratic Republic of the Congo"/>
    <s v="5312"/>
    <x v="0"/>
    <s v="01705"/>
    <x v="35"/>
    <s v="2018"/>
    <x v="1"/>
    <s v="ha"/>
    <n v="3512"/>
    <s v="I"/>
    <s v="Imputed value"/>
  </r>
  <r>
    <s v="QCL"/>
    <s v="Crops and livestock products"/>
    <s v="180"/>
    <s v="Democratic Republic of the Congo"/>
    <s v="5312"/>
    <x v="0"/>
    <s v="01705"/>
    <x v="35"/>
    <s v="2019"/>
    <x v="2"/>
    <s v="ha"/>
    <n v="3554"/>
    <s v="I"/>
    <s v="Imputed value"/>
  </r>
  <r>
    <s v="QCL"/>
    <s v="Crops and livestock products"/>
    <s v="180"/>
    <s v="Democratic Republic of the Congo"/>
    <s v="5312"/>
    <x v="0"/>
    <s v="01705"/>
    <x v="35"/>
    <s v="2020"/>
    <x v="3"/>
    <s v="ha"/>
    <n v="3583"/>
    <s v="I"/>
    <s v="Imputed value"/>
  </r>
  <r>
    <s v="QCL"/>
    <s v="Crops and livestock products"/>
    <s v="180"/>
    <s v="Democratic Republic of the Congo"/>
    <s v="5312"/>
    <x v="0"/>
    <s v="01705"/>
    <x v="35"/>
    <s v="2021"/>
    <x v="4"/>
    <s v="ha"/>
    <n v="3612"/>
    <s v="I"/>
    <s v="Imputed value"/>
  </r>
  <r>
    <s v="QCL"/>
    <s v="Crops and livestock products"/>
    <s v="180"/>
    <s v="Democratic Republic of the Congo"/>
    <s v="5419"/>
    <x v="1"/>
    <s v="01705"/>
    <x v="35"/>
    <s v="2017"/>
    <x v="0"/>
    <s v="100 g/ha"/>
    <n v="4046"/>
    <s v="E"/>
    <s v="Estimated value"/>
  </r>
  <r>
    <s v="QCL"/>
    <s v="Crops and livestock products"/>
    <s v="180"/>
    <s v="Democratic Republic of the Congo"/>
    <s v="5419"/>
    <x v="1"/>
    <s v="01705"/>
    <x v="35"/>
    <s v="2018"/>
    <x v="1"/>
    <s v="100 g/ha"/>
    <n v="4054"/>
    <s v="E"/>
    <s v="Estimated value"/>
  </r>
  <r>
    <s v="QCL"/>
    <s v="Crops and livestock products"/>
    <s v="180"/>
    <s v="Democratic Republic of the Congo"/>
    <s v="5419"/>
    <x v="1"/>
    <s v="01705"/>
    <x v="35"/>
    <s v="2019"/>
    <x v="2"/>
    <s v="100 g/ha"/>
    <n v="4044"/>
    <s v="E"/>
    <s v="Estimated value"/>
  </r>
  <r>
    <s v="QCL"/>
    <s v="Crops and livestock products"/>
    <s v="180"/>
    <s v="Democratic Republic of the Congo"/>
    <s v="5419"/>
    <x v="1"/>
    <s v="01705"/>
    <x v="35"/>
    <s v="2020"/>
    <x v="3"/>
    <s v="100 g/ha"/>
    <n v="4047"/>
    <s v="E"/>
    <s v="Estimated value"/>
  </r>
  <r>
    <s v="QCL"/>
    <s v="Crops and livestock products"/>
    <s v="180"/>
    <s v="Democratic Republic of the Congo"/>
    <s v="5419"/>
    <x v="1"/>
    <s v="01705"/>
    <x v="35"/>
    <s v="2021"/>
    <x v="4"/>
    <s v="100 g/ha"/>
    <n v="4050"/>
    <s v="E"/>
    <s v="Estimated value"/>
  </r>
  <r>
    <s v="QCL"/>
    <s v="Crops and livestock products"/>
    <s v="180"/>
    <s v="Democratic Republic of the Congo"/>
    <s v="5510"/>
    <x v="2"/>
    <s v="01705"/>
    <x v="35"/>
    <s v="2017"/>
    <x v="0"/>
    <s v="t"/>
    <n v="1411"/>
    <s v="A"/>
    <s v="Official figure"/>
  </r>
  <r>
    <s v="QCL"/>
    <s v="Crops and livestock products"/>
    <s v="180"/>
    <s v="Democratic Republic of the Congo"/>
    <s v="5510"/>
    <x v="2"/>
    <s v="01705"/>
    <x v="35"/>
    <s v="2018"/>
    <x v="1"/>
    <s v="t"/>
    <n v="1424"/>
    <s v="A"/>
    <s v="Official figure"/>
  </r>
  <r>
    <s v="QCL"/>
    <s v="Crops and livestock products"/>
    <s v="180"/>
    <s v="Democratic Republic of the Congo"/>
    <s v="5510"/>
    <x v="2"/>
    <s v="01705"/>
    <x v="35"/>
    <s v="2019"/>
    <x v="2"/>
    <s v="t"/>
    <n v="1437"/>
    <s v="A"/>
    <s v="Official figure"/>
  </r>
  <r>
    <s v="QCL"/>
    <s v="Crops and livestock products"/>
    <s v="180"/>
    <s v="Democratic Republic of the Congo"/>
    <s v="5510"/>
    <x v="2"/>
    <s v="01705"/>
    <x v="35"/>
    <s v="2020"/>
    <x v="3"/>
    <s v="t"/>
    <n v="1450"/>
    <s v="A"/>
    <s v="Official figure"/>
  </r>
  <r>
    <s v="QCL"/>
    <s v="Crops and livestock products"/>
    <s v="180"/>
    <s v="Democratic Republic of the Congo"/>
    <s v="5510"/>
    <x v="2"/>
    <s v="01705"/>
    <x v="35"/>
    <s v="2021"/>
    <x v="4"/>
    <s v="t"/>
    <n v="1463"/>
    <s v="A"/>
    <s v="Official figure"/>
  </r>
  <r>
    <s v="QCL"/>
    <s v="Crops and livestock products"/>
    <s v="180"/>
    <s v="Democratic Republic of the Congo"/>
    <s v="5312"/>
    <x v="0"/>
    <s v="01707"/>
    <x v="36"/>
    <s v="2017"/>
    <x v="0"/>
    <s v="ha"/>
    <n v="10297"/>
    <s v="I"/>
    <s v="Imputed value"/>
  </r>
  <r>
    <s v="QCL"/>
    <s v="Crops and livestock products"/>
    <s v="180"/>
    <s v="Democratic Republic of the Congo"/>
    <s v="5312"/>
    <x v="0"/>
    <s v="01707"/>
    <x v="36"/>
    <s v="2018"/>
    <x v="1"/>
    <s v="ha"/>
    <n v="10601"/>
    <s v="I"/>
    <s v="Imputed value"/>
  </r>
  <r>
    <s v="QCL"/>
    <s v="Crops and livestock products"/>
    <s v="180"/>
    <s v="Democratic Republic of the Congo"/>
    <s v="5312"/>
    <x v="0"/>
    <s v="01707"/>
    <x v="36"/>
    <s v="2019"/>
    <x v="2"/>
    <s v="ha"/>
    <n v="11018"/>
    <s v="I"/>
    <s v="Imputed value"/>
  </r>
  <r>
    <s v="QCL"/>
    <s v="Crops and livestock products"/>
    <s v="180"/>
    <s v="Democratic Republic of the Congo"/>
    <s v="5312"/>
    <x v="0"/>
    <s v="01707"/>
    <x v="36"/>
    <s v="2020"/>
    <x v="3"/>
    <s v="ha"/>
    <n v="11344"/>
    <s v="I"/>
    <s v="Imputed value"/>
  </r>
  <r>
    <s v="QCL"/>
    <s v="Crops and livestock products"/>
    <s v="180"/>
    <s v="Democratic Republic of the Congo"/>
    <s v="5312"/>
    <x v="0"/>
    <s v="01707"/>
    <x v="36"/>
    <s v="2021"/>
    <x v="4"/>
    <s v="ha"/>
    <n v="11660"/>
    <s v="I"/>
    <s v="Imputed value"/>
  </r>
  <r>
    <s v="QCL"/>
    <s v="Crops and livestock products"/>
    <s v="180"/>
    <s v="Democratic Republic of the Congo"/>
    <s v="5419"/>
    <x v="1"/>
    <s v="01707"/>
    <x v="36"/>
    <s v="2017"/>
    <x v="0"/>
    <s v="100 g/ha"/>
    <n v="6144"/>
    <s v="E"/>
    <s v="Estimated value"/>
  </r>
  <r>
    <s v="QCL"/>
    <s v="Crops and livestock products"/>
    <s v="180"/>
    <s v="Democratic Republic of the Congo"/>
    <s v="5419"/>
    <x v="1"/>
    <s v="01707"/>
    <x v="36"/>
    <s v="2018"/>
    <x v="1"/>
    <s v="100 g/ha"/>
    <n v="6026"/>
    <s v="E"/>
    <s v="Estimated value"/>
  </r>
  <r>
    <s v="QCL"/>
    <s v="Crops and livestock products"/>
    <s v="180"/>
    <s v="Democratic Republic of the Congo"/>
    <s v="5419"/>
    <x v="1"/>
    <s v="01707"/>
    <x v="36"/>
    <s v="2019"/>
    <x v="2"/>
    <s v="100 g/ha"/>
    <n v="5908"/>
    <s v="E"/>
    <s v="Estimated value"/>
  </r>
  <r>
    <s v="QCL"/>
    <s v="Crops and livestock products"/>
    <s v="180"/>
    <s v="Democratic Republic of the Congo"/>
    <s v="5419"/>
    <x v="1"/>
    <s v="01707"/>
    <x v="36"/>
    <s v="2020"/>
    <x v="3"/>
    <s v="100 g/ha"/>
    <n v="5848"/>
    <s v="E"/>
    <s v="Estimated value"/>
  </r>
  <r>
    <s v="QCL"/>
    <s v="Crops and livestock products"/>
    <s v="180"/>
    <s v="Democratic Republic of the Congo"/>
    <s v="5419"/>
    <x v="1"/>
    <s v="01707"/>
    <x v="36"/>
    <s v="2021"/>
    <x v="4"/>
    <s v="100 g/ha"/>
    <n v="5798"/>
    <s v="E"/>
    <s v="Estimated value"/>
  </r>
  <r>
    <s v="QCL"/>
    <s v="Crops and livestock products"/>
    <s v="180"/>
    <s v="Democratic Republic of the Congo"/>
    <s v="5510"/>
    <x v="2"/>
    <s v="01707"/>
    <x v="36"/>
    <s v="2017"/>
    <x v="0"/>
    <s v="t"/>
    <n v="6326"/>
    <s v="A"/>
    <s v="Official figure"/>
  </r>
  <r>
    <s v="QCL"/>
    <s v="Crops and livestock products"/>
    <s v="180"/>
    <s v="Democratic Republic of the Congo"/>
    <s v="5510"/>
    <x v="2"/>
    <s v="01707"/>
    <x v="36"/>
    <s v="2018"/>
    <x v="1"/>
    <s v="t"/>
    <n v="6388"/>
    <s v="A"/>
    <s v="Official figure"/>
  </r>
  <r>
    <s v="QCL"/>
    <s v="Crops and livestock products"/>
    <s v="180"/>
    <s v="Democratic Republic of the Congo"/>
    <s v="5510"/>
    <x v="2"/>
    <s v="01707"/>
    <x v="36"/>
    <s v="2019"/>
    <x v="2"/>
    <s v="t"/>
    <n v="6510"/>
    <s v="A"/>
    <s v="Official figure"/>
  </r>
  <r>
    <s v="QCL"/>
    <s v="Crops and livestock products"/>
    <s v="180"/>
    <s v="Democratic Republic of the Congo"/>
    <s v="5510"/>
    <x v="2"/>
    <s v="01707"/>
    <x v="36"/>
    <s v="2020"/>
    <x v="3"/>
    <s v="t"/>
    <n v="6634"/>
    <s v="A"/>
    <s v="Official figure"/>
  </r>
  <r>
    <s v="QCL"/>
    <s v="Crops and livestock products"/>
    <s v="180"/>
    <s v="Democratic Republic of the Congo"/>
    <s v="5510"/>
    <x v="2"/>
    <s v="01707"/>
    <x v="36"/>
    <s v="2021"/>
    <x v="4"/>
    <s v="t"/>
    <n v="6760"/>
    <s v="A"/>
    <s v="Official figure"/>
  </r>
  <r>
    <s v="QCL"/>
    <s v="Crops and livestock products"/>
    <s v="180"/>
    <s v="Democratic Republic of the Congo"/>
    <s v="5312"/>
    <x v="0"/>
    <s v="01318"/>
    <x v="37"/>
    <s v="2017"/>
    <x v="0"/>
    <s v="ha"/>
    <n v="7664"/>
    <s v="I"/>
    <s v="Imputed value"/>
  </r>
  <r>
    <s v="QCL"/>
    <s v="Crops and livestock products"/>
    <s v="180"/>
    <s v="Democratic Republic of the Congo"/>
    <s v="5312"/>
    <x v="0"/>
    <s v="01318"/>
    <x v="37"/>
    <s v="2018"/>
    <x v="1"/>
    <s v="ha"/>
    <n v="7774"/>
    <s v="I"/>
    <s v="Imputed value"/>
  </r>
  <r>
    <s v="QCL"/>
    <s v="Crops and livestock products"/>
    <s v="180"/>
    <s v="Democratic Republic of the Congo"/>
    <s v="5312"/>
    <x v="0"/>
    <s v="01318"/>
    <x v="37"/>
    <s v="2019"/>
    <x v="2"/>
    <s v="ha"/>
    <n v="7811"/>
    <s v="I"/>
    <s v="Imputed value"/>
  </r>
  <r>
    <s v="QCL"/>
    <s v="Crops and livestock products"/>
    <s v="180"/>
    <s v="Democratic Republic of the Congo"/>
    <s v="5312"/>
    <x v="0"/>
    <s v="01318"/>
    <x v="37"/>
    <s v="2020"/>
    <x v="3"/>
    <s v="ha"/>
    <n v="7802"/>
    <s v="I"/>
    <s v="Imputed value"/>
  </r>
  <r>
    <s v="QCL"/>
    <s v="Crops and livestock products"/>
    <s v="180"/>
    <s v="Democratic Republic of the Congo"/>
    <s v="5312"/>
    <x v="0"/>
    <s v="01318"/>
    <x v="37"/>
    <s v="2021"/>
    <x v="4"/>
    <s v="ha"/>
    <n v="7794"/>
    <s v="I"/>
    <s v="Imputed value"/>
  </r>
  <r>
    <s v="QCL"/>
    <s v="Crops and livestock products"/>
    <s v="180"/>
    <s v="Democratic Republic of the Congo"/>
    <s v="5419"/>
    <x v="1"/>
    <s v="01318"/>
    <x v="37"/>
    <s v="2017"/>
    <x v="0"/>
    <s v="100 g/ha"/>
    <n v="246280"/>
    <s v="E"/>
    <s v="Estimated value"/>
  </r>
  <r>
    <s v="QCL"/>
    <s v="Crops and livestock products"/>
    <s v="180"/>
    <s v="Democratic Republic of the Congo"/>
    <s v="5419"/>
    <x v="1"/>
    <s v="01318"/>
    <x v="37"/>
    <s v="2018"/>
    <x v="1"/>
    <s v="100 g/ha"/>
    <n v="246067"/>
    <s v="E"/>
    <s v="Estimated value"/>
  </r>
  <r>
    <s v="QCL"/>
    <s v="Crops and livestock products"/>
    <s v="180"/>
    <s v="Democratic Republic of the Congo"/>
    <s v="5419"/>
    <x v="1"/>
    <s v="01318"/>
    <x v="37"/>
    <s v="2019"/>
    <x v="2"/>
    <s v="100 g/ha"/>
    <n v="245805"/>
    <s v="E"/>
    <s v="Estimated value"/>
  </r>
  <r>
    <s v="QCL"/>
    <s v="Crops and livestock products"/>
    <s v="180"/>
    <s v="Democratic Republic of the Congo"/>
    <s v="5419"/>
    <x v="1"/>
    <s v="01318"/>
    <x v="37"/>
    <s v="2020"/>
    <x v="3"/>
    <s v="100 g/ha"/>
    <n v="245421"/>
    <s v="E"/>
    <s v="Estimated value"/>
  </r>
  <r>
    <s v="QCL"/>
    <s v="Crops and livestock products"/>
    <s v="180"/>
    <s v="Democratic Republic of the Congo"/>
    <s v="5419"/>
    <x v="1"/>
    <s v="01318"/>
    <x v="37"/>
    <s v="2021"/>
    <x v="4"/>
    <s v="100 g/ha"/>
    <n v="245036"/>
    <s v="E"/>
    <s v="Estimated value"/>
  </r>
  <r>
    <s v="QCL"/>
    <s v="Crops and livestock products"/>
    <s v="180"/>
    <s v="Democratic Republic of the Congo"/>
    <s v="5510"/>
    <x v="2"/>
    <s v="01318"/>
    <x v="37"/>
    <s v="2017"/>
    <x v="0"/>
    <s v="t"/>
    <n v="188740.99"/>
    <s v="I"/>
    <s v="Imputed value"/>
  </r>
  <r>
    <s v="QCL"/>
    <s v="Crops and livestock products"/>
    <s v="180"/>
    <s v="Democratic Republic of the Congo"/>
    <s v="5510"/>
    <x v="2"/>
    <s v="01318"/>
    <x v="37"/>
    <s v="2018"/>
    <x v="1"/>
    <s v="t"/>
    <n v="191280.96"/>
    <s v="I"/>
    <s v="Imputed value"/>
  </r>
  <r>
    <s v="QCL"/>
    <s v="Crops and livestock products"/>
    <s v="180"/>
    <s v="Democratic Republic of the Congo"/>
    <s v="5510"/>
    <x v="2"/>
    <s v="01318"/>
    <x v="37"/>
    <s v="2019"/>
    <x v="2"/>
    <s v="t"/>
    <n v="192002.34"/>
    <s v="I"/>
    <s v="Imputed value"/>
  </r>
  <r>
    <s v="QCL"/>
    <s v="Crops and livestock products"/>
    <s v="180"/>
    <s v="Democratic Republic of the Congo"/>
    <s v="5510"/>
    <x v="2"/>
    <s v="01318"/>
    <x v="37"/>
    <s v="2020"/>
    <x v="3"/>
    <s v="t"/>
    <n v="191485.64"/>
    <s v="I"/>
    <s v="Imputed value"/>
  </r>
  <r>
    <s v="QCL"/>
    <s v="Crops and livestock products"/>
    <s v="180"/>
    <s v="Democratic Republic of the Congo"/>
    <s v="5510"/>
    <x v="2"/>
    <s v="01318"/>
    <x v="37"/>
    <s v="2021"/>
    <x v="4"/>
    <s v="t"/>
    <n v="190968.95"/>
    <s v="I"/>
    <s v="Imputed value"/>
  </r>
  <r>
    <s v="QCL"/>
    <s v="Crops and livestock products"/>
    <s v="180"/>
    <s v="Democratic Republic of the Congo"/>
    <s v="5312"/>
    <x v="0"/>
    <s v="01313"/>
    <x v="38"/>
    <s v="2017"/>
    <x v="0"/>
    <s v="ha"/>
    <n v="1093634"/>
    <s v="I"/>
    <s v="Imputed value"/>
  </r>
  <r>
    <s v="QCL"/>
    <s v="Crops and livestock products"/>
    <s v="180"/>
    <s v="Democratic Republic of the Congo"/>
    <s v="5312"/>
    <x v="0"/>
    <s v="01313"/>
    <x v="38"/>
    <s v="2018"/>
    <x v="1"/>
    <s v="ha"/>
    <n v="1094650"/>
    <s v="I"/>
    <s v="Imputed value"/>
  </r>
  <r>
    <s v="QCL"/>
    <s v="Crops and livestock products"/>
    <s v="180"/>
    <s v="Democratic Republic of the Congo"/>
    <s v="5312"/>
    <x v="0"/>
    <s v="01313"/>
    <x v="38"/>
    <s v="2019"/>
    <x v="2"/>
    <s v="ha"/>
    <n v="1099070"/>
    <s v="I"/>
    <s v="Imputed value"/>
  </r>
  <r>
    <s v="QCL"/>
    <s v="Crops and livestock products"/>
    <s v="180"/>
    <s v="Democratic Republic of the Congo"/>
    <s v="5312"/>
    <x v="0"/>
    <s v="01313"/>
    <x v="38"/>
    <s v="2020"/>
    <x v="3"/>
    <s v="ha"/>
    <n v="1102105"/>
    <s v="I"/>
    <s v="Imputed value"/>
  </r>
  <r>
    <s v="QCL"/>
    <s v="Crops and livestock products"/>
    <s v="180"/>
    <s v="Democratic Republic of the Congo"/>
    <s v="5312"/>
    <x v="0"/>
    <s v="01313"/>
    <x v="38"/>
    <s v="2021"/>
    <x v="4"/>
    <s v="ha"/>
    <n v="1106744"/>
    <s v="I"/>
    <s v="Imputed value"/>
  </r>
  <r>
    <s v="QCL"/>
    <s v="Crops and livestock products"/>
    <s v="180"/>
    <s v="Democratic Republic of the Congo"/>
    <s v="5419"/>
    <x v="1"/>
    <s v="01313"/>
    <x v="38"/>
    <s v="2017"/>
    <x v="0"/>
    <s v="100 g/ha"/>
    <n v="44111"/>
    <s v="E"/>
    <s v="Estimated value"/>
  </r>
  <r>
    <s v="QCL"/>
    <s v="Crops and livestock products"/>
    <s v="180"/>
    <s v="Democratic Republic of the Congo"/>
    <s v="5419"/>
    <x v="1"/>
    <s v="01313"/>
    <x v="38"/>
    <s v="2018"/>
    <x v="1"/>
    <s v="100 g/ha"/>
    <n v="44145"/>
    <s v="E"/>
    <s v="Estimated value"/>
  </r>
  <r>
    <s v="QCL"/>
    <s v="Crops and livestock products"/>
    <s v="180"/>
    <s v="Democratic Republic of the Congo"/>
    <s v="5419"/>
    <x v="1"/>
    <s v="01313"/>
    <x v="38"/>
    <s v="2019"/>
    <x v="2"/>
    <s v="100 g/ha"/>
    <n v="44187"/>
    <s v="E"/>
    <s v="Estimated value"/>
  </r>
  <r>
    <s v="QCL"/>
    <s v="Crops and livestock products"/>
    <s v="180"/>
    <s v="Democratic Republic of the Congo"/>
    <s v="5419"/>
    <x v="1"/>
    <s v="01313"/>
    <x v="38"/>
    <s v="2020"/>
    <x v="3"/>
    <s v="100 g/ha"/>
    <n v="44159"/>
    <s v="E"/>
    <s v="Estimated value"/>
  </r>
  <r>
    <s v="QCL"/>
    <s v="Crops and livestock products"/>
    <s v="180"/>
    <s v="Democratic Republic of the Congo"/>
    <s v="5419"/>
    <x v="1"/>
    <s v="01313"/>
    <x v="38"/>
    <s v="2021"/>
    <x v="4"/>
    <s v="100 g/ha"/>
    <n v="44131"/>
    <s v="E"/>
    <s v="Estimated value"/>
  </r>
  <r>
    <s v="QCL"/>
    <s v="Crops and livestock products"/>
    <s v="180"/>
    <s v="Democratic Republic of the Congo"/>
    <s v="5510"/>
    <x v="2"/>
    <s v="01313"/>
    <x v="38"/>
    <s v="2017"/>
    <x v="0"/>
    <s v="t"/>
    <n v="4824128"/>
    <s v="A"/>
    <s v="Official figure"/>
  </r>
  <r>
    <s v="QCL"/>
    <s v="Crops and livestock products"/>
    <s v="180"/>
    <s v="Democratic Republic of the Congo"/>
    <s v="5510"/>
    <x v="2"/>
    <s v="01313"/>
    <x v="38"/>
    <s v="2018"/>
    <x v="1"/>
    <s v="t"/>
    <n v="4832323"/>
    <s v="A"/>
    <s v="Official figure"/>
  </r>
  <r>
    <s v="QCL"/>
    <s v="Crops and livestock products"/>
    <s v="180"/>
    <s v="Democratic Republic of the Congo"/>
    <s v="5510"/>
    <x v="2"/>
    <s v="01313"/>
    <x v="38"/>
    <s v="2019"/>
    <x v="2"/>
    <s v="t"/>
    <n v="4856474"/>
    <s v="A"/>
    <s v="Official figure"/>
  </r>
  <r>
    <s v="QCL"/>
    <s v="Crops and livestock products"/>
    <s v="180"/>
    <s v="Democratic Republic of the Congo"/>
    <s v="5510"/>
    <x v="2"/>
    <s v="01313"/>
    <x v="38"/>
    <s v="2020"/>
    <x v="3"/>
    <s v="t"/>
    <n v="4866798"/>
    <s v="A"/>
    <s v="Official figure"/>
  </r>
  <r>
    <s v="QCL"/>
    <s v="Crops and livestock products"/>
    <s v="180"/>
    <s v="Democratic Republic of the Congo"/>
    <s v="5510"/>
    <x v="2"/>
    <s v="01313"/>
    <x v="38"/>
    <s v="2021"/>
    <x v="4"/>
    <s v="t"/>
    <n v="4884184"/>
    <s v="A"/>
    <s v="Official figure"/>
  </r>
  <r>
    <s v="QCL"/>
    <s v="Crops and livestock products"/>
    <s v="180"/>
    <s v="Democratic Republic of the Congo"/>
    <s v="5312"/>
    <x v="0"/>
    <s v="01321"/>
    <x v="39"/>
    <s v="2017"/>
    <x v="0"/>
    <s v="ha"/>
    <n v="626"/>
    <s v="I"/>
    <s v="Imputed value"/>
  </r>
  <r>
    <s v="QCL"/>
    <s v="Crops and livestock products"/>
    <s v="180"/>
    <s v="Democratic Republic of the Congo"/>
    <s v="5312"/>
    <x v="0"/>
    <s v="01321"/>
    <x v="39"/>
    <s v="2018"/>
    <x v="1"/>
    <s v="ha"/>
    <n v="621"/>
    <s v="I"/>
    <s v="Imputed value"/>
  </r>
  <r>
    <s v="QCL"/>
    <s v="Crops and livestock products"/>
    <s v="180"/>
    <s v="Democratic Republic of the Congo"/>
    <s v="5312"/>
    <x v="0"/>
    <s v="01321"/>
    <x v="39"/>
    <s v="2019"/>
    <x v="2"/>
    <s v="ha"/>
    <n v="619"/>
    <s v="I"/>
    <s v="Imputed value"/>
  </r>
  <r>
    <s v="QCL"/>
    <s v="Crops and livestock products"/>
    <s v="180"/>
    <s v="Democratic Republic of the Congo"/>
    <s v="5312"/>
    <x v="0"/>
    <s v="01321"/>
    <x v="39"/>
    <s v="2020"/>
    <x v="3"/>
    <s v="ha"/>
    <n v="617"/>
    <s v="I"/>
    <s v="Imputed value"/>
  </r>
  <r>
    <s v="QCL"/>
    <s v="Crops and livestock products"/>
    <s v="180"/>
    <s v="Democratic Republic of the Congo"/>
    <s v="5312"/>
    <x v="0"/>
    <s v="01321"/>
    <x v="39"/>
    <s v="2021"/>
    <x v="4"/>
    <s v="ha"/>
    <n v="615"/>
    <s v="I"/>
    <s v="Imputed value"/>
  </r>
  <r>
    <s v="QCL"/>
    <s v="Crops and livestock products"/>
    <s v="180"/>
    <s v="Democratic Republic of the Congo"/>
    <s v="5419"/>
    <x v="1"/>
    <s v="01321"/>
    <x v="39"/>
    <s v="2017"/>
    <x v="0"/>
    <s v="100 g/ha"/>
    <n v="150723"/>
    <s v="E"/>
    <s v="Estimated value"/>
  </r>
  <r>
    <s v="QCL"/>
    <s v="Crops and livestock products"/>
    <s v="180"/>
    <s v="Democratic Republic of the Congo"/>
    <s v="5419"/>
    <x v="1"/>
    <s v="01321"/>
    <x v="39"/>
    <s v="2018"/>
    <x v="1"/>
    <s v="100 g/ha"/>
    <n v="150961"/>
    <s v="E"/>
    <s v="Estimated value"/>
  </r>
  <r>
    <s v="QCL"/>
    <s v="Crops and livestock products"/>
    <s v="180"/>
    <s v="Democratic Republic of the Congo"/>
    <s v="5419"/>
    <x v="1"/>
    <s v="01321"/>
    <x v="39"/>
    <s v="2019"/>
    <x v="2"/>
    <s v="100 g/ha"/>
    <n v="151841"/>
    <s v="E"/>
    <s v="Estimated value"/>
  </r>
  <r>
    <s v="QCL"/>
    <s v="Crops and livestock products"/>
    <s v="180"/>
    <s v="Democratic Republic of the Congo"/>
    <s v="5419"/>
    <x v="1"/>
    <s v="01321"/>
    <x v="39"/>
    <s v="2020"/>
    <x v="3"/>
    <s v="100 g/ha"/>
    <n v="151821"/>
    <s v="E"/>
    <s v="Estimated value"/>
  </r>
  <r>
    <s v="QCL"/>
    <s v="Crops and livestock products"/>
    <s v="180"/>
    <s v="Democratic Republic of the Congo"/>
    <s v="5419"/>
    <x v="1"/>
    <s v="01321"/>
    <x v="39"/>
    <s v="2021"/>
    <x v="4"/>
    <s v="100 g/ha"/>
    <n v="151802"/>
    <s v="E"/>
    <s v="Estimated value"/>
  </r>
  <r>
    <s v="QCL"/>
    <s v="Crops and livestock products"/>
    <s v="180"/>
    <s v="Democratic Republic of the Congo"/>
    <s v="5510"/>
    <x v="2"/>
    <s v="01321"/>
    <x v="39"/>
    <s v="2017"/>
    <x v="0"/>
    <s v="t"/>
    <n v="9442.01"/>
    <s v="I"/>
    <s v="Imputed value"/>
  </r>
  <r>
    <s v="QCL"/>
    <s v="Crops and livestock products"/>
    <s v="180"/>
    <s v="Democratic Republic of the Congo"/>
    <s v="5510"/>
    <x v="2"/>
    <s v="01321"/>
    <x v="39"/>
    <s v="2018"/>
    <x v="1"/>
    <s v="t"/>
    <n v="9369.6299999999992"/>
    <s v="I"/>
    <s v="Imputed value"/>
  </r>
  <r>
    <s v="QCL"/>
    <s v="Crops and livestock products"/>
    <s v="180"/>
    <s v="Democratic Republic of the Congo"/>
    <s v="5510"/>
    <x v="2"/>
    <s v="01321"/>
    <x v="39"/>
    <s v="2019"/>
    <x v="2"/>
    <s v="t"/>
    <n v="9405.14"/>
    <s v="I"/>
    <s v="Imputed value"/>
  </r>
  <r>
    <s v="QCL"/>
    <s v="Crops and livestock products"/>
    <s v="180"/>
    <s v="Democratic Republic of the Congo"/>
    <s v="5510"/>
    <x v="2"/>
    <s v="01321"/>
    <x v="39"/>
    <s v="2020"/>
    <x v="3"/>
    <s v="t"/>
    <n v="9370.32"/>
    <s v="I"/>
    <s v="Imputed value"/>
  </r>
  <r>
    <s v="QCL"/>
    <s v="Crops and livestock products"/>
    <s v="180"/>
    <s v="Democratic Republic of the Congo"/>
    <s v="5510"/>
    <x v="2"/>
    <s v="01321"/>
    <x v="39"/>
    <s v="2021"/>
    <x v="4"/>
    <s v="t"/>
    <n v="9335.51"/>
    <s v="I"/>
    <s v="Imputed value"/>
  </r>
  <r>
    <s v="QCL"/>
    <s v="Crops and livestock products"/>
    <s v="180"/>
    <s v="Democratic Republic of the Congo"/>
    <s v="5312"/>
    <x v="0"/>
    <s v="01510"/>
    <x v="40"/>
    <s v="2017"/>
    <x v="0"/>
    <s v="ha"/>
    <n v="21983"/>
    <s v="I"/>
    <s v="Imputed value"/>
  </r>
  <r>
    <s v="QCL"/>
    <s v="Crops and livestock products"/>
    <s v="180"/>
    <s v="Democratic Republic of the Congo"/>
    <s v="5312"/>
    <x v="0"/>
    <s v="01510"/>
    <x v="40"/>
    <s v="2018"/>
    <x v="1"/>
    <s v="ha"/>
    <n v="22190"/>
    <s v="I"/>
    <s v="Imputed value"/>
  </r>
  <r>
    <s v="QCL"/>
    <s v="Crops and livestock products"/>
    <s v="180"/>
    <s v="Democratic Republic of the Congo"/>
    <s v="5312"/>
    <x v="0"/>
    <s v="01510"/>
    <x v="40"/>
    <s v="2019"/>
    <x v="2"/>
    <s v="ha"/>
    <n v="22370"/>
    <s v="I"/>
    <s v="Imputed value"/>
  </r>
  <r>
    <s v="QCL"/>
    <s v="Crops and livestock products"/>
    <s v="180"/>
    <s v="Democratic Republic of the Congo"/>
    <s v="5312"/>
    <x v="0"/>
    <s v="01510"/>
    <x v="40"/>
    <s v="2020"/>
    <x v="3"/>
    <s v="ha"/>
    <n v="22643"/>
    <s v="I"/>
    <s v="Imputed value"/>
  </r>
  <r>
    <s v="QCL"/>
    <s v="Crops and livestock products"/>
    <s v="180"/>
    <s v="Democratic Republic of the Congo"/>
    <s v="5312"/>
    <x v="0"/>
    <s v="01510"/>
    <x v="40"/>
    <s v="2021"/>
    <x v="4"/>
    <s v="ha"/>
    <n v="22933"/>
    <s v="I"/>
    <s v="Imputed value"/>
  </r>
  <r>
    <s v="QCL"/>
    <s v="Crops and livestock products"/>
    <s v="180"/>
    <s v="Democratic Republic of the Congo"/>
    <s v="5419"/>
    <x v="1"/>
    <s v="01510"/>
    <x v="40"/>
    <s v="2017"/>
    <x v="0"/>
    <s v="100 g/ha"/>
    <n v="45702"/>
    <s v="E"/>
    <s v="Estimated value"/>
  </r>
  <r>
    <s v="QCL"/>
    <s v="Crops and livestock products"/>
    <s v="180"/>
    <s v="Democratic Republic of the Congo"/>
    <s v="5419"/>
    <x v="1"/>
    <s v="01510"/>
    <x v="40"/>
    <s v="2018"/>
    <x v="1"/>
    <s v="100 g/ha"/>
    <n v="45828"/>
    <s v="E"/>
    <s v="Estimated value"/>
  </r>
  <r>
    <s v="QCL"/>
    <s v="Crops and livestock products"/>
    <s v="180"/>
    <s v="Democratic Republic of the Congo"/>
    <s v="5419"/>
    <x v="1"/>
    <s v="01510"/>
    <x v="40"/>
    <s v="2019"/>
    <x v="2"/>
    <s v="100 g/ha"/>
    <n v="46014"/>
    <s v="E"/>
    <s v="Estimated value"/>
  </r>
  <r>
    <s v="QCL"/>
    <s v="Crops and livestock products"/>
    <s v="180"/>
    <s v="Democratic Republic of the Congo"/>
    <s v="5419"/>
    <x v="1"/>
    <s v="01510"/>
    <x v="40"/>
    <s v="2020"/>
    <x v="3"/>
    <s v="100 g/ha"/>
    <n v="45999"/>
    <s v="E"/>
    <s v="Estimated value"/>
  </r>
  <r>
    <s v="QCL"/>
    <s v="Crops and livestock products"/>
    <s v="180"/>
    <s v="Democratic Republic of the Congo"/>
    <s v="5419"/>
    <x v="1"/>
    <s v="01510"/>
    <x v="40"/>
    <s v="2021"/>
    <x v="4"/>
    <s v="100 g/ha"/>
    <n v="45985"/>
    <s v="E"/>
    <s v="Estimated value"/>
  </r>
  <r>
    <s v="QCL"/>
    <s v="Crops and livestock products"/>
    <s v="180"/>
    <s v="Democratic Republic of the Congo"/>
    <s v="5510"/>
    <x v="2"/>
    <s v="01510"/>
    <x v="40"/>
    <s v="2017"/>
    <x v="0"/>
    <s v="t"/>
    <n v="100468"/>
    <s v="A"/>
    <s v="Official figure"/>
  </r>
  <r>
    <s v="QCL"/>
    <s v="Crops and livestock products"/>
    <s v="180"/>
    <s v="Democratic Republic of the Congo"/>
    <s v="5510"/>
    <x v="2"/>
    <s v="01510"/>
    <x v="40"/>
    <s v="2018"/>
    <x v="1"/>
    <s v="t"/>
    <n v="101694"/>
    <s v="A"/>
    <s v="Official figure"/>
  </r>
  <r>
    <s v="QCL"/>
    <s v="Crops and livestock products"/>
    <s v="180"/>
    <s v="Democratic Republic of the Congo"/>
    <s v="5510"/>
    <x v="2"/>
    <s v="01510"/>
    <x v="40"/>
    <s v="2019"/>
    <x v="2"/>
    <s v="t"/>
    <n v="102932"/>
    <s v="A"/>
    <s v="Official figure"/>
  </r>
  <r>
    <s v="QCL"/>
    <s v="Crops and livestock products"/>
    <s v="180"/>
    <s v="Democratic Republic of the Congo"/>
    <s v="5510"/>
    <x v="2"/>
    <s v="01510"/>
    <x v="40"/>
    <s v="2020"/>
    <x v="3"/>
    <s v="t"/>
    <n v="104157"/>
    <s v="A"/>
    <s v="Official figure"/>
  </r>
  <r>
    <s v="QCL"/>
    <s v="Crops and livestock products"/>
    <s v="180"/>
    <s v="Democratic Republic of the Congo"/>
    <s v="5510"/>
    <x v="2"/>
    <s v="01510"/>
    <x v="40"/>
    <s v="2021"/>
    <x v="4"/>
    <s v="t"/>
    <n v="105457"/>
    <s v="A"/>
    <s v="Official figure"/>
  </r>
  <r>
    <s v="QCL"/>
    <s v="Crops and livestock products"/>
    <s v="180"/>
    <s v="Democratic Republic of the Congo"/>
    <s v="5312"/>
    <x v="0"/>
    <s v="01235"/>
    <x v="41"/>
    <s v="2017"/>
    <x v="0"/>
    <s v="ha"/>
    <n v="2973"/>
    <s v="I"/>
    <s v="Imputed value"/>
  </r>
  <r>
    <s v="QCL"/>
    <s v="Crops and livestock products"/>
    <s v="180"/>
    <s v="Democratic Republic of the Congo"/>
    <s v="5312"/>
    <x v="0"/>
    <s v="01235"/>
    <x v="41"/>
    <s v="2018"/>
    <x v="1"/>
    <s v="ha"/>
    <n v="2823"/>
    <s v="I"/>
    <s v="Imputed value"/>
  </r>
  <r>
    <s v="QCL"/>
    <s v="Crops and livestock products"/>
    <s v="180"/>
    <s v="Democratic Republic of the Congo"/>
    <s v="5312"/>
    <x v="0"/>
    <s v="01235"/>
    <x v="41"/>
    <s v="2019"/>
    <x v="2"/>
    <s v="ha"/>
    <n v="2800"/>
    <s v="I"/>
    <s v="Imputed value"/>
  </r>
  <r>
    <s v="QCL"/>
    <s v="Crops and livestock products"/>
    <s v="180"/>
    <s v="Democratic Republic of the Congo"/>
    <s v="5312"/>
    <x v="0"/>
    <s v="01235"/>
    <x v="41"/>
    <s v="2020"/>
    <x v="3"/>
    <s v="ha"/>
    <n v="2795"/>
    <s v="I"/>
    <s v="Imputed value"/>
  </r>
  <r>
    <s v="QCL"/>
    <s v="Crops and livestock products"/>
    <s v="180"/>
    <s v="Democratic Republic of the Congo"/>
    <s v="5312"/>
    <x v="0"/>
    <s v="01235"/>
    <x v="41"/>
    <s v="2021"/>
    <x v="4"/>
    <s v="ha"/>
    <n v="2791"/>
    <s v="I"/>
    <s v="Imputed value"/>
  </r>
  <r>
    <s v="QCL"/>
    <s v="Crops and livestock products"/>
    <s v="180"/>
    <s v="Democratic Republic of the Congo"/>
    <s v="5419"/>
    <x v="1"/>
    <s v="01235"/>
    <x v="41"/>
    <s v="2017"/>
    <x v="0"/>
    <s v="100 g/ha"/>
    <n v="107437"/>
    <s v="E"/>
    <s v="Estimated value"/>
  </r>
  <r>
    <s v="QCL"/>
    <s v="Crops and livestock products"/>
    <s v="180"/>
    <s v="Democratic Republic of the Congo"/>
    <s v="5419"/>
    <x v="1"/>
    <s v="01235"/>
    <x v="41"/>
    <s v="2018"/>
    <x v="1"/>
    <s v="100 g/ha"/>
    <n v="107430"/>
    <s v="E"/>
    <s v="Estimated value"/>
  </r>
  <r>
    <s v="QCL"/>
    <s v="Crops and livestock products"/>
    <s v="180"/>
    <s v="Democratic Republic of the Congo"/>
    <s v="5419"/>
    <x v="1"/>
    <s v="01235"/>
    <x v="41"/>
    <s v="2019"/>
    <x v="2"/>
    <s v="100 g/ha"/>
    <n v="108134"/>
    <s v="E"/>
    <s v="Estimated value"/>
  </r>
  <r>
    <s v="QCL"/>
    <s v="Crops and livestock products"/>
    <s v="180"/>
    <s v="Democratic Republic of the Congo"/>
    <s v="5419"/>
    <x v="1"/>
    <s v="01235"/>
    <x v="41"/>
    <s v="2020"/>
    <x v="3"/>
    <s v="100 g/ha"/>
    <n v="107959"/>
    <s v="E"/>
    <s v="Estimated value"/>
  </r>
  <r>
    <s v="QCL"/>
    <s v="Crops and livestock products"/>
    <s v="180"/>
    <s v="Democratic Republic of the Congo"/>
    <s v="5419"/>
    <x v="1"/>
    <s v="01235"/>
    <x v="41"/>
    <s v="2021"/>
    <x v="4"/>
    <s v="100 g/ha"/>
    <n v="107784"/>
    <s v="E"/>
    <s v="Estimated value"/>
  </r>
  <r>
    <s v="QCL"/>
    <s v="Crops and livestock products"/>
    <s v="180"/>
    <s v="Democratic Republic of the Congo"/>
    <s v="5510"/>
    <x v="2"/>
    <s v="01235"/>
    <x v="41"/>
    <s v="2017"/>
    <x v="0"/>
    <s v="t"/>
    <n v="31936.2"/>
    <s v="I"/>
    <s v="Imputed value"/>
  </r>
  <r>
    <s v="QCL"/>
    <s v="Crops and livestock products"/>
    <s v="180"/>
    <s v="Democratic Republic of the Congo"/>
    <s v="5510"/>
    <x v="2"/>
    <s v="01235"/>
    <x v="41"/>
    <s v="2018"/>
    <x v="1"/>
    <s v="t"/>
    <n v="30331.29"/>
    <s v="I"/>
    <s v="Imputed value"/>
  </r>
  <r>
    <s v="QCL"/>
    <s v="Crops and livestock products"/>
    <s v="180"/>
    <s v="Democratic Republic of the Congo"/>
    <s v="5510"/>
    <x v="2"/>
    <s v="01235"/>
    <x v="41"/>
    <s v="2019"/>
    <x v="2"/>
    <s v="t"/>
    <n v="30281.06"/>
    <s v="I"/>
    <s v="Imputed value"/>
  </r>
  <r>
    <s v="QCL"/>
    <s v="Crops and livestock products"/>
    <s v="180"/>
    <s v="Democratic Republic of the Congo"/>
    <s v="5510"/>
    <x v="2"/>
    <s v="01235"/>
    <x v="41"/>
    <s v="2020"/>
    <x v="3"/>
    <s v="t"/>
    <n v="30171.79"/>
    <s v="I"/>
    <s v="Imputed value"/>
  </r>
  <r>
    <s v="QCL"/>
    <s v="Crops and livestock products"/>
    <s v="180"/>
    <s v="Democratic Republic of the Congo"/>
    <s v="5510"/>
    <x v="2"/>
    <s v="01235"/>
    <x v="41"/>
    <s v="2021"/>
    <x v="4"/>
    <s v="t"/>
    <n v="30085.01"/>
    <s v="I"/>
    <s v="Imputed value"/>
  </r>
  <r>
    <s v="QCL"/>
    <s v="Crops and livestock products"/>
    <s v="180"/>
    <s v="Democratic Republic of the Congo"/>
    <s v="5312"/>
    <x v="0"/>
    <s v="0113"/>
    <x v="42"/>
    <s v="2017"/>
    <x v="0"/>
    <s v="ha"/>
    <n v="1441226"/>
    <s v="I"/>
    <s v="Imputed value"/>
  </r>
  <r>
    <s v="QCL"/>
    <s v="Crops and livestock products"/>
    <s v="180"/>
    <s v="Democratic Republic of the Congo"/>
    <s v="5312"/>
    <x v="0"/>
    <s v="0113"/>
    <x v="42"/>
    <s v="2018"/>
    <x v="1"/>
    <s v="ha"/>
    <n v="1417844"/>
    <s v="I"/>
    <s v="Imputed value"/>
  </r>
  <r>
    <s v="QCL"/>
    <s v="Crops and livestock products"/>
    <s v="180"/>
    <s v="Democratic Republic of the Congo"/>
    <s v="5312"/>
    <x v="0"/>
    <s v="0113"/>
    <x v="42"/>
    <s v="2019"/>
    <x v="2"/>
    <s v="ha"/>
    <n v="1423434"/>
    <s v="I"/>
    <s v="Imputed value"/>
  </r>
  <r>
    <s v="QCL"/>
    <s v="Crops and livestock products"/>
    <s v="180"/>
    <s v="Democratic Republic of the Congo"/>
    <s v="5312"/>
    <x v="0"/>
    <s v="0113"/>
    <x v="42"/>
    <s v="2020"/>
    <x v="3"/>
    <s v="ha"/>
    <n v="1320000"/>
    <s v="T"/>
    <s v="Unofficial figure"/>
  </r>
  <r>
    <s v="QCL"/>
    <s v="Crops and livestock products"/>
    <s v="180"/>
    <s v="Democratic Republic of the Congo"/>
    <s v="5312"/>
    <x v="0"/>
    <s v="0113"/>
    <x v="42"/>
    <s v="2021"/>
    <x v="4"/>
    <s v="ha"/>
    <n v="1442356"/>
    <s v="I"/>
    <s v="Imputed value"/>
  </r>
  <r>
    <s v="QCL"/>
    <s v="Crops and livestock products"/>
    <s v="180"/>
    <s v="Democratic Republic of the Congo"/>
    <s v="5419"/>
    <x v="1"/>
    <s v="0113"/>
    <x v="42"/>
    <s v="2017"/>
    <x v="0"/>
    <s v="100 g/ha"/>
    <n v="8416"/>
    <s v="E"/>
    <s v="Estimated value"/>
  </r>
  <r>
    <s v="QCL"/>
    <s v="Crops and livestock products"/>
    <s v="180"/>
    <s v="Democratic Republic of the Congo"/>
    <s v="5419"/>
    <x v="1"/>
    <s v="0113"/>
    <x v="42"/>
    <s v="2018"/>
    <x v="1"/>
    <s v="100 g/ha"/>
    <n v="9076"/>
    <s v="E"/>
    <s v="Estimated value"/>
  </r>
  <r>
    <s v="QCL"/>
    <s v="Crops and livestock products"/>
    <s v="180"/>
    <s v="Democratic Republic of the Congo"/>
    <s v="5419"/>
    <x v="1"/>
    <s v="0113"/>
    <x v="42"/>
    <s v="2019"/>
    <x v="2"/>
    <s v="100 g/ha"/>
    <n v="9687"/>
    <s v="E"/>
    <s v="Estimated value"/>
  </r>
  <r>
    <s v="QCL"/>
    <s v="Crops and livestock products"/>
    <s v="180"/>
    <s v="Democratic Republic of the Congo"/>
    <s v="5419"/>
    <x v="1"/>
    <s v="0113"/>
    <x v="42"/>
    <s v="2020"/>
    <x v="3"/>
    <s v="100 g/ha"/>
    <n v="11184"/>
    <s v="E"/>
    <s v="Estimated value"/>
  </r>
  <r>
    <s v="QCL"/>
    <s v="Crops and livestock products"/>
    <s v="180"/>
    <s v="Democratic Republic of the Congo"/>
    <s v="5419"/>
    <x v="1"/>
    <s v="0113"/>
    <x v="42"/>
    <s v="2021"/>
    <x v="4"/>
    <s v="100 g/ha"/>
    <n v="10959"/>
    <s v="E"/>
    <s v="Estimated value"/>
  </r>
  <r>
    <s v="QCL"/>
    <s v="Crops and livestock products"/>
    <s v="180"/>
    <s v="Democratic Republic of the Congo"/>
    <s v="5510"/>
    <x v="2"/>
    <s v="0113"/>
    <x v="42"/>
    <s v="2017"/>
    <x v="0"/>
    <s v="t"/>
    <n v="1213006"/>
    <s v="A"/>
    <s v="Official figure"/>
  </r>
  <r>
    <s v="QCL"/>
    <s v="Crops and livestock products"/>
    <s v="180"/>
    <s v="Democratic Republic of the Congo"/>
    <s v="5510"/>
    <x v="2"/>
    <s v="0113"/>
    <x v="42"/>
    <s v="2018"/>
    <x v="1"/>
    <s v="t"/>
    <n v="1286872"/>
    <s v="A"/>
    <s v="Official figure"/>
  </r>
  <r>
    <s v="QCL"/>
    <s v="Crops and livestock products"/>
    <s v="180"/>
    <s v="Democratic Republic of the Congo"/>
    <s v="5510"/>
    <x v="2"/>
    <s v="0113"/>
    <x v="42"/>
    <s v="2019"/>
    <x v="2"/>
    <s v="t"/>
    <n v="1378846"/>
    <s v="A"/>
    <s v="Official figure"/>
  </r>
  <r>
    <s v="QCL"/>
    <s v="Crops and livestock products"/>
    <s v="180"/>
    <s v="Democratic Republic of the Congo"/>
    <s v="5510"/>
    <x v="2"/>
    <s v="0113"/>
    <x v="42"/>
    <s v="2020"/>
    <x v="3"/>
    <s v="t"/>
    <n v="1476290"/>
    <s v="A"/>
    <s v="Official figure"/>
  </r>
  <r>
    <s v="QCL"/>
    <s v="Crops and livestock products"/>
    <s v="180"/>
    <s v="Democratic Republic of the Congo"/>
    <s v="5510"/>
    <x v="2"/>
    <s v="0113"/>
    <x v="42"/>
    <s v="2021"/>
    <x v="4"/>
    <s v="t"/>
    <n v="1580620"/>
    <s v="A"/>
    <s v="Official figure"/>
  </r>
  <r>
    <s v="QCL"/>
    <s v="Crops and livestock products"/>
    <s v="180"/>
    <s v="Democratic Republic of the Congo"/>
    <s v="5312"/>
    <x v="0"/>
    <s v="01921.01"/>
    <x v="43"/>
    <s v="2017"/>
    <x v="0"/>
    <s v="ha"/>
    <n v="70794"/>
    <s v="I"/>
    <s v="Imputed value"/>
  </r>
  <r>
    <s v="QCL"/>
    <s v="Crops and livestock products"/>
    <s v="180"/>
    <s v="Democratic Republic of the Congo"/>
    <s v="5312"/>
    <x v="0"/>
    <s v="01921.01"/>
    <x v="43"/>
    <s v="2018"/>
    <x v="1"/>
    <s v="ha"/>
    <n v="70216"/>
    <s v="I"/>
    <s v="Imputed value"/>
  </r>
  <r>
    <s v="QCL"/>
    <s v="Crops and livestock products"/>
    <s v="180"/>
    <s v="Democratic Republic of the Congo"/>
    <s v="5312"/>
    <x v="0"/>
    <s v="01921.01"/>
    <x v="43"/>
    <s v="2019"/>
    <x v="2"/>
    <s v="ha"/>
    <n v="70700"/>
    <s v="I"/>
    <s v="Imputed value"/>
  </r>
  <r>
    <s v="QCL"/>
    <s v="Crops and livestock products"/>
    <s v="180"/>
    <s v="Democratic Republic of the Congo"/>
    <s v="5312"/>
    <x v="0"/>
    <s v="01921.01"/>
    <x v="43"/>
    <s v="2020"/>
    <x v="3"/>
    <s v="ha"/>
    <n v="70677"/>
    <s v="I"/>
    <s v="Imputed value"/>
  </r>
  <r>
    <s v="QCL"/>
    <s v="Crops and livestock products"/>
    <s v="180"/>
    <s v="Democratic Republic of the Congo"/>
    <s v="5312"/>
    <x v="0"/>
    <s v="01921.01"/>
    <x v="43"/>
    <s v="2021"/>
    <x v="4"/>
    <s v="ha"/>
    <n v="70682"/>
    <s v="I"/>
    <s v="Imputed value"/>
  </r>
  <r>
    <s v="QCL"/>
    <s v="Crops and livestock products"/>
    <s v="180"/>
    <s v="Democratic Republic of the Congo"/>
    <s v="5419"/>
    <x v="1"/>
    <s v="01921.01"/>
    <x v="43"/>
    <s v="2017"/>
    <x v="0"/>
    <s v="100 g/ha"/>
    <n v="4220"/>
    <s v="E"/>
    <s v="Estimated value"/>
  </r>
  <r>
    <s v="QCL"/>
    <s v="Crops and livestock products"/>
    <s v="180"/>
    <s v="Democratic Republic of the Congo"/>
    <s v="5419"/>
    <x v="1"/>
    <s v="01921.01"/>
    <x v="43"/>
    <s v="2018"/>
    <x v="1"/>
    <s v="100 g/ha"/>
    <n v="4202"/>
    <s v="E"/>
    <s v="Estimated value"/>
  </r>
  <r>
    <s v="QCL"/>
    <s v="Crops and livestock products"/>
    <s v="180"/>
    <s v="Democratic Republic of the Congo"/>
    <s v="5419"/>
    <x v="1"/>
    <s v="01921.01"/>
    <x v="43"/>
    <s v="2019"/>
    <x v="2"/>
    <s v="100 g/ha"/>
    <n v="4164"/>
    <s v="E"/>
    <s v="Estimated value"/>
  </r>
  <r>
    <s v="QCL"/>
    <s v="Crops and livestock products"/>
    <s v="180"/>
    <s v="Democratic Republic of the Congo"/>
    <s v="5419"/>
    <x v="1"/>
    <s v="01921.01"/>
    <x v="43"/>
    <s v="2020"/>
    <x v="3"/>
    <s v="100 g/ha"/>
    <n v="4164"/>
    <s v="E"/>
    <s v="Estimated value"/>
  </r>
  <r>
    <s v="QCL"/>
    <s v="Crops and livestock products"/>
    <s v="180"/>
    <s v="Democratic Republic of the Congo"/>
    <s v="5419"/>
    <x v="1"/>
    <s v="01921.01"/>
    <x v="43"/>
    <s v="2021"/>
    <x v="4"/>
    <s v="100 g/ha"/>
    <n v="4165"/>
    <s v="E"/>
    <s v="Estimated value"/>
  </r>
  <r>
    <s v="QCL"/>
    <s v="Crops and livestock products"/>
    <s v="180"/>
    <s v="Democratic Republic of the Congo"/>
    <s v="5510"/>
    <x v="2"/>
    <s v="01921.01"/>
    <x v="43"/>
    <s v="2017"/>
    <x v="0"/>
    <s v="t"/>
    <n v="29877.03"/>
    <s v="I"/>
    <s v="Imputed value"/>
  </r>
  <r>
    <s v="QCL"/>
    <s v="Crops and livestock products"/>
    <s v="180"/>
    <s v="Democratic Republic of the Congo"/>
    <s v="5510"/>
    <x v="2"/>
    <s v="01921.01"/>
    <x v="43"/>
    <s v="2018"/>
    <x v="1"/>
    <s v="t"/>
    <n v="29503.68"/>
    <s v="I"/>
    <s v="Imputed value"/>
  </r>
  <r>
    <s v="QCL"/>
    <s v="Crops and livestock products"/>
    <s v="180"/>
    <s v="Democratic Republic of the Congo"/>
    <s v="5510"/>
    <x v="2"/>
    <s v="01921.01"/>
    <x v="43"/>
    <s v="2019"/>
    <x v="2"/>
    <s v="t"/>
    <n v="29438.959999999999"/>
    <s v="I"/>
    <s v="Imputed value"/>
  </r>
  <r>
    <s v="QCL"/>
    <s v="Crops and livestock products"/>
    <s v="180"/>
    <s v="Democratic Republic of the Congo"/>
    <s v="5510"/>
    <x v="2"/>
    <s v="01921.01"/>
    <x v="43"/>
    <s v="2020"/>
    <x v="3"/>
    <s v="t"/>
    <n v="29433.06"/>
    <s v="I"/>
    <s v="Imputed value"/>
  </r>
  <r>
    <s v="QCL"/>
    <s v="Crops and livestock products"/>
    <s v="180"/>
    <s v="Democratic Republic of the Congo"/>
    <s v="5510"/>
    <x v="2"/>
    <s v="01921.01"/>
    <x v="43"/>
    <s v="2021"/>
    <x v="4"/>
    <s v="t"/>
    <n v="29438.91"/>
    <s v="I"/>
    <s v="Imputed value"/>
  </r>
  <r>
    <s v="QCL"/>
    <s v="Crops and livestock products"/>
    <s v="180"/>
    <s v="Democratic Republic of the Congo"/>
    <s v="5312"/>
    <x v="0"/>
    <s v="01444"/>
    <x v="44"/>
    <s v="2017"/>
    <x v="0"/>
    <s v="ha"/>
    <n v="10618"/>
    <s v="I"/>
    <s v="Imputed value"/>
  </r>
  <r>
    <s v="QCL"/>
    <s v="Crops and livestock products"/>
    <s v="180"/>
    <s v="Democratic Republic of the Congo"/>
    <s v="5312"/>
    <x v="0"/>
    <s v="01444"/>
    <x v="44"/>
    <s v="2018"/>
    <x v="1"/>
    <s v="ha"/>
    <n v="10528"/>
    <s v="I"/>
    <s v="Imputed value"/>
  </r>
  <r>
    <s v="QCL"/>
    <s v="Crops and livestock products"/>
    <s v="180"/>
    <s v="Democratic Republic of the Congo"/>
    <s v="5312"/>
    <x v="0"/>
    <s v="01444"/>
    <x v="44"/>
    <s v="2019"/>
    <x v="2"/>
    <s v="ha"/>
    <n v="10523"/>
    <s v="I"/>
    <s v="Imputed value"/>
  </r>
  <r>
    <s v="QCL"/>
    <s v="Crops and livestock products"/>
    <s v="180"/>
    <s v="Democratic Republic of the Congo"/>
    <s v="5312"/>
    <x v="0"/>
    <s v="01444"/>
    <x v="44"/>
    <s v="2020"/>
    <x v="3"/>
    <s v="ha"/>
    <n v="10515"/>
    <s v="I"/>
    <s v="Imputed value"/>
  </r>
  <r>
    <s v="QCL"/>
    <s v="Crops and livestock products"/>
    <s v="180"/>
    <s v="Democratic Republic of the Congo"/>
    <s v="5312"/>
    <x v="0"/>
    <s v="01444"/>
    <x v="44"/>
    <s v="2021"/>
    <x v="4"/>
    <s v="ha"/>
    <n v="10507"/>
    <s v="I"/>
    <s v="Imputed value"/>
  </r>
  <r>
    <s v="QCL"/>
    <s v="Crops and livestock products"/>
    <s v="180"/>
    <s v="Democratic Republic of the Congo"/>
    <s v="5419"/>
    <x v="1"/>
    <s v="01444"/>
    <x v="44"/>
    <s v="2017"/>
    <x v="0"/>
    <s v="100 g/ha"/>
    <n v="4356"/>
    <s v="E"/>
    <s v="Estimated value"/>
  </r>
  <r>
    <s v="QCL"/>
    <s v="Crops and livestock products"/>
    <s v="180"/>
    <s v="Democratic Republic of the Congo"/>
    <s v="5419"/>
    <x v="1"/>
    <s v="01444"/>
    <x v="44"/>
    <s v="2018"/>
    <x v="1"/>
    <s v="100 g/ha"/>
    <n v="4374"/>
    <s v="E"/>
    <s v="Estimated value"/>
  </r>
  <r>
    <s v="QCL"/>
    <s v="Crops and livestock products"/>
    <s v="180"/>
    <s v="Democratic Republic of the Congo"/>
    <s v="5419"/>
    <x v="1"/>
    <s v="01444"/>
    <x v="44"/>
    <s v="2019"/>
    <x v="2"/>
    <s v="100 g/ha"/>
    <n v="4387"/>
    <s v="E"/>
    <s v="Estimated value"/>
  </r>
  <r>
    <s v="QCL"/>
    <s v="Crops and livestock products"/>
    <s v="180"/>
    <s v="Democratic Republic of the Congo"/>
    <s v="5419"/>
    <x v="1"/>
    <s v="01444"/>
    <x v="44"/>
    <s v="2020"/>
    <x v="3"/>
    <s v="100 g/ha"/>
    <n v="4374"/>
    <s v="E"/>
    <s v="Estimated value"/>
  </r>
  <r>
    <s v="QCL"/>
    <s v="Crops and livestock products"/>
    <s v="180"/>
    <s v="Democratic Republic of the Congo"/>
    <s v="5419"/>
    <x v="1"/>
    <s v="01444"/>
    <x v="44"/>
    <s v="2021"/>
    <x v="4"/>
    <s v="100 g/ha"/>
    <n v="4362"/>
    <s v="E"/>
    <s v="Estimated value"/>
  </r>
  <r>
    <s v="QCL"/>
    <s v="Crops and livestock products"/>
    <s v="180"/>
    <s v="Democratic Republic of the Congo"/>
    <s v="5510"/>
    <x v="2"/>
    <s v="01444"/>
    <x v="44"/>
    <s v="2017"/>
    <x v="0"/>
    <s v="t"/>
    <n v="4625.59"/>
    <s v="I"/>
    <s v="Imputed value"/>
  </r>
  <r>
    <s v="QCL"/>
    <s v="Crops and livestock products"/>
    <s v="180"/>
    <s v="Democratic Republic of the Congo"/>
    <s v="5510"/>
    <x v="2"/>
    <s v="01444"/>
    <x v="44"/>
    <s v="2018"/>
    <x v="1"/>
    <s v="t"/>
    <n v="4604.91"/>
    <s v="I"/>
    <s v="Imputed value"/>
  </r>
  <r>
    <s v="QCL"/>
    <s v="Crops and livestock products"/>
    <s v="180"/>
    <s v="Democratic Republic of the Congo"/>
    <s v="5510"/>
    <x v="2"/>
    <s v="01444"/>
    <x v="44"/>
    <s v="2019"/>
    <x v="2"/>
    <s v="t"/>
    <n v="4616.2299999999996"/>
    <s v="I"/>
    <s v="Imputed value"/>
  </r>
  <r>
    <s v="QCL"/>
    <s v="Crops and livestock products"/>
    <s v="180"/>
    <s v="Democratic Republic of the Congo"/>
    <s v="5510"/>
    <x v="2"/>
    <s v="01444"/>
    <x v="44"/>
    <s v="2020"/>
    <x v="3"/>
    <s v="t"/>
    <n v="4599.51"/>
    <s v="I"/>
    <s v="Imputed value"/>
  </r>
  <r>
    <s v="QCL"/>
    <s v="Crops and livestock products"/>
    <s v="180"/>
    <s v="Democratic Republic of the Congo"/>
    <s v="5510"/>
    <x v="2"/>
    <s v="01444"/>
    <x v="44"/>
    <s v="2021"/>
    <x v="4"/>
    <s v="t"/>
    <n v="4582.78"/>
    <s v="I"/>
    <s v="Imputed value"/>
  </r>
  <r>
    <s v="QCL"/>
    <s v="Crops and livestock products"/>
    <s v="180"/>
    <s v="Democratic Republic of the Congo"/>
    <s v="5312"/>
    <x v="0"/>
    <s v="01929.05"/>
    <x v="45"/>
    <s v="2017"/>
    <x v="0"/>
    <s v="ha"/>
    <n v="0"/>
    <s v="I"/>
    <s v="Imputed value"/>
  </r>
  <r>
    <s v="QCL"/>
    <s v="Crops and livestock products"/>
    <s v="180"/>
    <s v="Democratic Republic of the Congo"/>
    <s v="5312"/>
    <x v="0"/>
    <s v="01929.05"/>
    <x v="45"/>
    <s v="2018"/>
    <x v="1"/>
    <s v="ha"/>
    <n v="0"/>
    <s v="I"/>
    <s v="Imputed value"/>
  </r>
  <r>
    <s v="QCL"/>
    <s v="Crops and livestock products"/>
    <s v="180"/>
    <s v="Democratic Republic of the Congo"/>
    <s v="5312"/>
    <x v="0"/>
    <s v="01929.05"/>
    <x v="45"/>
    <s v="2019"/>
    <x v="2"/>
    <s v="ha"/>
    <n v="0"/>
    <s v="I"/>
    <s v="Imputed value"/>
  </r>
  <r>
    <s v="QCL"/>
    <s v="Crops and livestock products"/>
    <s v="180"/>
    <s v="Democratic Republic of the Congo"/>
    <s v="5312"/>
    <x v="0"/>
    <s v="01929.05"/>
    <x v="45"/>
    <s v="2020"/>
    <x v="3"/>
    <s v="ha"/>
    <n v="0"/>
    <s v="I"/>
    <s v="Imputed value"/>
  </r>
  <r>
    <s v="QCL"/>
    <s v="Crops and livestock products"/>
    <s v="180"/>
    <s v="Democratic Republic of the Congo"/>
    <s v="5312"/>
    <x v="0"/>
    <s v="01929.05"/>
    <x v="45"/>
    <s v="2021"/>
    <x v="4"/>
    <s v="ha"/>
    <n v="0"/>
    <s v="I"/>
    <s v="Imputed value"/>
  </r>
  <r>
    <s v="QCL"/>
    <s v="Crops and livestock products"/>
    <s v="180"/>
    <s v="Democratic Republic of the Congo"/>
    <s v="5510"/>
    <x v="2"/>
    <s v="01929.05"/>
    <x v="45"/>
    <s v="2017"/>
    <x v="0"/>
    <s v="t"/>
    <n v="0"/>
    <s v="I"/>
    <s v="Imputed value"/>
  </r>
  <r>
    <s v="QCL"/>
    <s v="Crops and livestock products"/>
    <s v="180"/>
    <s v="Democratic Republic of the Congo"/>
    <s v="5510"/>
    <x v="2"/>
    <s v="01929.05"/>
    <x v="45"/>
    <s v="2018"/>
    <x v="1"/>
    <s v="t"/>
    <n v="0"/>
    <s v="I"/>
    <s v="Imputed value"/>
  </r>
  <r>
    <s v="QCL"/>
    <s v="Crops and livestock products"/>
    <s v="180"/>
    <s v="Democratic Republic of the Congo"/>
    <s v="5510"/>
    <x v="2"/>
    <s v="01929.05"/>
    <x v="45"/>
    <s v="2019"/>
    <x v="2"/>
    <s v="t"/>
    <n v="0"/>
    <s v="I"/>
    <s v="Imputed value"/>
  </r>
  <r>
    <s v="QCL"/>
    <s v="Crops and livestock products"/>
    <s v="180"/>
    <s v="Democratic Republic of the Congo"/>
    <s v="5510"/>
    <x v="2"/>
    <s v="01929.05"/>
    <x v="45"/>
    <s v="2020"/>
    <x v="3"/>
    <s v="t"/>
    <n v="0"/>
    <s v="I"/>
    <s v="Imputed value"/>
  </r>
  <r>
    <s v="QCL"/>
    <s v="Crops and livestock products"/>
    <s v="180"/>
    <s v="Democratic Republic of the Congo"/>
    <s v="5510"/>
    <x v="2"/>
    <s v="01929.05"/>
    <x v="45"/>
    <s v="2021"/>
    <x v="4"/>
    <s v="t"/>
    <n v="0"/>
    <s v="I"/>
    <s v="Imputed value"/>
  </r>
  <r>
    <s v="QCL"/>
    <s v="Crops and livestock products"/>
    <s v="180"/>
    <s v="Democratic Republic of the Congo"/>
    <s v="5312"/>
    <x v="0"/>
    <s v="0114"/>
    <x v="46"/>
    <s v="2017"/>
    <x v="0"/>
    <s v="ha"/>
    <n v="9296"/>
    <s v="I"/>
    <s v="Imputed value"/>
  </r>
  <r>
    <s v="QCL"/>
    <s v="Crops and livestock products"/>
    <s v="180"/>
    <s v="Democratic Republic of the Congo"/>
    <s v="5312"/>
    <x v="0"/>
    <s v="0114"/>
    <x v="46"/>
    <s v="2018"/>
    <x v="1"/>
    <s v="ha"/>
    <n v="10122"/>
    <s v="I"/>
    <s v="Imputed value"/>
  </r>
  <r>
    <s v="QCL"/>
    <s v="Crops and livestock products"/>
    <s v="180"/>
    <s v="Democratic Republic of the Congo"/>
    <s v="5312"/>
    <x v="0"/>
    <s v="0114"/>
    <x v="46"/>
    <s v="2019"/>
    <x v="2"/>
    <s v="ha"/>
    <n v="12115"/>
    <s v="I"/>
    <s v="Imputed value"/>
  </r>
  <r>
    <s v="QCL"/>
    <s v="Crops and livestock products"/>
    <s v="180"/>
    <s v="Democratic Republic of the Congo"/>
    <s v="5312"/>
    <x v="0"/>
    <s v="0114"/>
    <x v="46"/>
    <s v="2020"/>
    <x v="3"/>
    <s v="ha"/>
    <n v="12225"/>
    <s v="I"/>
    <s v="Imputed value"/>
  </r>
  <r>
    <s v="QCL"/>
    <s v="Crops and livestock products"/>
    <s v="180"/>
    <s v="Democratic Republic of the Congo"/>
    <s v="5312"/>
    <x v="0"/>
    <s v="0114"/>
    <x v="46"/>
    <s v="2021"/>
    <x v="4"/>
    <s v="ha"/>
    <n v="12941"/>
    <s v="I"/>
    <s v="Imputed value"/>
  </r>
  <r>
    <s v="QCL"/>
    <s v="Crops and livestock products"/>
    <s v="180"/>
    <s v="Democratic Republic of the Congo"/>
    <s v="5419"/>
    <x v="1"/>
    <s v="0114"/>
    <x v="46"/>
    <s v="2017"/>
    <x v="0"/>
    <s v="100 g/ha"/>
    <n v="6688"/>
    <s v="E"/>
    <s v="Estimated value"/>
  </r>
  <r>
    <s v="QCL"/>
    <s v="Crops and livestock products"/>
    <s v="180"/>
    <s v="Democratic Republic of the Congo"/>
    <s v="5419"/>
    <x v="1"/>
    <s v="0114"/>
    <x v="46"/>
    <s v="2018"/>
    <x v="1"/>
    <s v="100 g/ha"/>
    <n v="6705"/>
    <s v="E"/>
    <s v="Estimated value"/>
  </r>
  <r>
    <s v="QCL"/>
    <s v="Crops and livestock products"/>
    <s v="180"/>
    <s v="Democratic Republic of the Congo"/>
    <s v="5419"/>
    <x v="1"/>
    <s v="0114"/>
    <x v="46"/>
    <s v="2019"/>
    <x v="2"/>
    <s v="100 g/ha"/>
    <n v="6690"/>
    <s v="E"/>
    <s v="Estimated value"/>
  </r>
  <r>
    <s v="QCL"/>
    <s v="Crops and livestock products"/>
    <s v="180"/>
    <s v="Democratic Republic of the Congo"/>
    <s v="5419"/>
    <x v="1"/>
    <s v="0114"/>
    <x v="46"/>
    <s v="2020"/>
    <x v="3"/>
    <s v="100 g/ha"/>
    <n v="6693"/>
    <s v="E"/>
    <s v="Estimated value"/>
  </r>
  <r>
    <s v="QCL"/>
    <s v="Crops and livestock products"/>
    <s v="180"/>
    <s v="Democratic Republic of the Congo"/>
    <s v="5419"/>
    <x v="1"/>
    <s v="0114"/>
    <x v="46"/>
    <s v="2021"/>
    <x v="4"/>
    <s v="100 g/ha"/>
    <n v="6697"/>
    <s v="E"/>
    <s v="Estimated value"/>
  </r>
  <r>
    <s v="QCL"/>
    <s v="Crops and livestock products"/>
    <s v="180"/>
    <s v="Democratic Republic of the Congo"/>
    <s v="5510"/>
    <x v="2"/>
    <s v="0114"/>
    <x v="46"/>
    <s v="2017"/>
    <x v="0"/>
    <s v="t"/>
    <n v="6216.62"/>
    <s v="I"/>
    <s v="Imputed value"/>
  </r>
  <r>
    <s v="QCL"/>
    <s v="Crops and livestock products"/>
    <s v="180"/>
    <s v="Democratic Republic of the Congo"/>
    <s v="5510"/>
    <x v="2"/>
    <s v="0114"/>
    <x v="46"/>
    <s v="2018"/>
    <x v="1"/>
    <s v="t"/>
    <n v="6787.24"/>
    <s v="I"/>
    <s v="Imputed value"/>
  </r>
  <r>
    <s v="QCL"/>
    <s v="Crops and livestock products"/>
    <s v="180"/>
    <s v="Democratic Republic of the Congo"/>
    <s v="5510"/>
    <x v="2"/>
    <s v="0114"/>
    <x v="46"/>
    <s v="2019"/>
    <x v="2"/>
    <s v="t"/>
    <n v="8105"/>
    <s v="A"/>
    <s v="Official figure"/>
  </r>
  <r>
    <s v="QCL"/>
    <s v="Crops and livestock products"/>
    <s v="180"/>
    <s v="Democratic Republic of the Congo"/>
    <s v="5510"/>
    <x v="2"/>
    <s v="0114"/>
    <x v="46"/>
    <s v="2020"/>
    <x v="3"/>
    <s v="t"/>
    <n v="8183"/>
    <s v="A"/>
    <s v="Official figure"/>
  </r>
  <r>
    <s v="QCL"/>
    <s v="Crops and livestock products"/>
    <s v="180"/>
    <s v="Democratic Republic of the Congo"/>
    <s v="5510"/>
    <x v="2"/>
    <s v="0114"/>
    <x v="46"/>
    <s v="2021"/>
    <x v="4"/>
    <s v="t"/>
    <n v="8666"/>
    <s v="A"/>
    <s v="Official figure"/>
  </r>
  <r>
    <s v="QCL"/>
    <s v="Crops and livestock products"/>
    <s v="180"/>
    <s v="Democratic Republic of the Congo"/>
    <s v="5312"/>
    <x v="0"/>
    <s v="0141"/>
    <x v="47"/>
    <s v="2017"/>
    <x v="0"/>
    <s v="ha"/>
    <n v="45000"/>
    <s v="T"/>
    <s v="Unofficial figure"/>
  </r>
  <r>
    <s v="QCL"/>
    <s v="Crops and livestock products"/>
    <s v="180"/>
    <s v="Democratic Republic of the Congo"/>
    <s v="5312"/>
    <x v="0"/>
    <s v="0141"/>
    <x v="47"/>
    <s v="2018"/>
    <x v="1"/>
    <s v="ha"/>
    <n v="45000"/>
    <s v="T"/>
    <s v="Unofficial figure"/>
  </r>
  <r>
    <s v="QCL"/>
    <s v="Crops and livestock products"/>
    <s v="180"/>
    <s v="Democratic Republic of the Congo"/>
    <s v="5312"/>
    <x v="0"/>
    <s v="0141"/>
    <x v="47"/>
    <s v="2019"/>
    <x v="2"/>
    <s v="ha"/>
    <n v="48000"/>
    <s v="T"/>
    <s v="Unofficial figure"/>
  </r>
  <r>
    <s v="QCL"/>
    <s v="Crops and livestock products"/>
    <s v="180"/>
    <s v="Democratic Republic of the Congo"/>
    <s v="5312"/>
    <x v="0"/>
    <s v="0141"/>
    <x v="47"/>
    <s v="2020"/>
    <x v="3"/>
    <s v="ha"/>
    <n v="50000"/>
    <s v="T"/>
    <s v="Unofficial figure"/>
  </r>
  <r>
    <s v="QCL"/>
    <s v="Crops and livestock products"/>
    <s v="180"/>
    <s v="Democratic Republic of the Congo"/>
    <s v="5312"/>
    <x v="0"/>
    <s v="0141"/>
    <x v="47"/>
    <s v="2021"/>
    <x v="4"/>
    <s v="ha"/>
    <n v="52000"/>
    <s v="T"/>
    <s v="Unofficial figure"/>
  </r>
  <r>
    <s v="QCL"/>
    <s v="Crops and livestock products"/>
    <s v="180"/>
    <s v="Democratic Republic of the Congo"/>
    <s v="5419"/>
    <x v="1"/>
    <s v="0141"/>
    <x v="47"/>
    <s v="2017"/>
    <x v="0"/>
    <s v="100 g/ha"/>
    <n v="4922"/>
    <s v="E"/>
    <s v="Estimated value"/>
  </r>
  <r>
    <s v="QCL"/>
    <s v="Crops and livestock products"/>
    <s v="180"/>
    <s v="Democratic Republic of the Congo"/>
    <s v="5419"/>
    <x v="1"/>
    <s v="0141"/>
    <x v="47"/>
    <s v="2018"/>
    <x v="1"/>
    <s v="100 g/ha"/>
    <n v="5428"/>
    <s v="E"/>
    <s v="Estimated value"/>
  </r>
  <r>
    <s v="QCL"/>
    <s v="Crops and livestock products"/>
    <s v="180"/>
    <s v="Democratic Republic of the Congo"/>
    <s v="5419"/>
    <x v="1"/>
    <s v="0141"/>
    <x v="47"/>
    <s v="2019"/>
    <x v="2"/>
    <s v="100 g/ha"/>
    <n v="5218"/>
    <s v="E"/>
    <s v="Estimated value"/>
  </r>
  <r>
    <s v="QCL"/>
    <s v="Crops and livestock products"/>
    <s v="180"/>
    <s v="Democratic Republic of the Congo"/>
    <s v="5419"/>
    <x v="1"/>
    <s v="0141"/>
    <x v="47"/>
    <s v="2020"/>
    <x v="3"/>
    <s v="100 g/ha"/>
    <n v="5136"/>
    <s v="E"/>
    <s v="Estimated value"/>
  </r>
  <r>
    <s v="QCL"/>
    <s v="Crops and livestock products"/>
    <s v="180"/>
    <s v="Democratic Republic of the Congo"/>
    <s v="5419"/>
    <x v="1"/>
    <s v="0141"/>
    <x v="47"/>
    <s v="2021"/>
    <x v="4"/>
    <s v="100 g/ha"/>
    <n v="5065"/>
    <s v="E"/>
    <s v="Estimated value"/>
  </r>
  <r>
    <s v="QCL"/>
    <s v="Crops and livestock products"/>
    <s v="180"/>
    <s v="Democratic Republic of the Congo"/>
    <s v="5510"/>
    <x v="2"/>
    <s v="0141"/>
    <x v="47"/>
    <s v="2017"/>
    <x v="0"/>
    <s v="t"/>
    <n v="22150"/>
    <s v="A"/>
    <s v="Official figure"/>
  </r>
  <r>
    <s v="QCL"/>
    <s v="Crops and livestock products"/>
    <s v="180"/>
    <s v="Democratic Republic of the Congo"/>
    <s v="5510"/>
    <x v="2"/>
    <s v="0141"/>
    <x v="47"/>
    <s v="2018"/>
    <x v="1"/>
    <s v="t"/>
    <n v="24427"/>
    <s v="A"/>
    <s v="Official figure"/>
  </r>
  <r>
    <s v="QCL"/>
    <s v="Crops and livestock products"/>
    <s v="180"/>
    <s v="Democratic Republic of the Congo"/>
    <s v="5510"/>
    <x v="2"/>
    <s v="0141"/>
    <x v="47"/>
    <s v="2019"/>
    <x v="2"/>
    <s v="t"/>
    <n v="25044"/>
    <s v="A"/>
    <s v="Official figure"/>
  </r>
  <r>
    <s v="QCL"/>
    <s v="Crops and livestock products"/>
    <s v="180"/>
    <s v="Democratic Republic of the Congo"/>
    <s v="5510"/>
    <x v="2"/>
    <s v="0141"/>
    <x v="47"/>
    <s v="2020"/>
    <x v="3"/>
    <s v="t"/>
    <n v="25682"/>
    <s v="A"/>
    <s v="Official figure"/>
  </r>
  <r>
    <s v="QCL"/>
    <s v="Crops and livestock products"/>
    <s v="180"/>
    <s v="Democratic Republic of the Congo"/>
    <s v="5510"/>
    <x v="2"/>
    <s v="0141"/>
    <x v="47"/>
    <s v="2021"/>
    <x v="4"/>
    <s v="t"/>
    <n v="26336"/>
    <s v="A"/>
    <s v="Official figure"/>
  </r>
  <r>
    <s v="QCL"/>
    <s v="Crops and livestock products"/>
    <s v="180"/>
    <s v="Democratic Republic of the Congo"/>
    <s v="5312"/>
    <x v="0"/>
    <s v="01802"/>
    <x v="48"/>
    <s v="2017"/>
    <x v="0"/>
    <s v="ha"/>
    <n v="46457"/>
    <s v="I"/>
    <s v="Imputed value"/>
  </r>
  <r>
    <s v="QCL"/>
    <s v="Crops and livestock products"/>
    <s v="180"/>
    <s v="Democratic Republic of the Congo"/>
    <s v="5312"/>
    <x v="0"/>
    <s v="01802"/>
    <x v="48"/>
    <s v="2018"/>
    <x v="1"/>
    <s v="ha"/>
    <n v="46493"/>
    <s v="I"/>
    <s v="Imputed value"/>
  </r>
  <r>
    <s v="QCL"/>
    <s v="Crops and livestock products"/>
    <s v="180"/>
    <s v="Democratic Republic of the Congo"/>
    <s v="5312"/>
    <x v="0"/>
    <s v="01802"/>
    <x v="48"/>
    <s v="2019"/>
    <x v="2"/>
    <s v="ha"/>
    <n v="46632"/>
    <s v="I"/>
    <s v="Imputed value"/>
  </r>
  <r>
    <s v="QCL"/>
    <s v="Crops and livestock products"/>
    <s v="180"/>
    <s v="Democratic Republic of the Congo"/>
    <s v="5312"/>
    <x v="0"/>
    <s v="01802"/>
    <x v="48"/>
    <s v="2020"/>
    <x v="3"/>
    <s v="ha"/>
    <n v="46862"/>
    <s v="I"/>
    <s v="Imputed value"/>
  </r>
  <r>
    <s v="QCL"/>
    <s v="Crops and livestock products"/>
    <s v="180"/>
    <s v="Democratic Republic of the Congo"/>
    <s v="5312"/>
    <x v="0"/>
    <s v="01802"/>
    <x v="48"/>
    <s v="2021"/>
    <x v="4"/>
    <s v="ha"/>
    <n v="47089"/>
    <s v="I"/>
    <s v="Imputed value"/>
  </r>
  <r>
    <s v="QCL"/>
    <s v="Crops and livestock products"/>
    <s v="180"/>
    <s v="Democratic Republic of the Congo"/>
    <s v="5419"/>
    <x v="1"/>
    <s v="01802"/>
    <x v="48"/>
    <s v="2017"/>
    <x v="0"/>
    <s v="100 g/ha"/>
    <n v="443190"/>
    <s v="E"/>
    <s v="Estimated value"/>
  </r>
  <r>
    <s v="QCL"/>
    <s v="Crops and livestock products"/>
    <s v="180"/>
    <s v="Democratic Republic of the Congo"/>
    <s v="5419"/>
    <x v="1"/>
    <s v="01802"/>
    <x v="48"/>
    <s v="2018"/>
    <x v="1"/>
    <s v="100 g/ha"/>
    <n v="456909"/>
    <s v="E"/>
    <s v="Estimated value"/>
  </r>
  <r>
    <s v="QCL"/>
    <s v="Crops and livestock products"/>
    <s v="180"/>
    <s v="Democratic Republic of the Congo"/>
    <s v="5419"/>
    <x v="1"/>
    <s v="01802"/>
    <x v="48"/>
    <s v="2019"/>
    <x v="2"/>
    <s v="100 g/ha"/>
    <n v="460061"/>
    <s v="E"/>
    <s v="Estimated value"/>
  </r>
  <r>
    <s v="QCL"/>
    <s v="Crops and livestock products"/>
    <s v="180"/>
    <s v="Democratic Republic of the Congo"/>
    <s v="5419"/>
    <x v="1"/>
    <s v="01802"/>
    <x v="48"/>
    <s v="2020"/>
    <x v="3"/>
    <s v="100 g/ha"/>
    <n v="461549"/>
    <s v="E"/>
    <s v="Estimated value"/>
  </r>
  <r>
    <s v="QCL"/>
    <s v="Crops and livestock products"/>
    <s v="180"/>
    <s v="Democratic Republic of the Congo"/>
    <s v="5419"/>
    <x v="1"/>
    <s v="01802"/>
    <x v="48"/>
    <s v="2021"/>
    <x v="4"/>
    <s v="100 g/ha"/>
    <n v="463036"/>
    <s v="E"/>
    <s v="Estimated value"/>
  </r>
  <r>
    <s v="QCL"/>
    <s v="Crops and livestock products"/>
    <s v="180"/>
    <s v="Democratic Republic of the Congo"/>
    <s v="5510"/>
    <x v="2"/>
    <s v="01802"/>
    <x v="48"/>
    <s v="2017"/>
    <x v="0"/>
    <s v="t"/>
    <n v="2058948.39"/>
    <s v="I"/>
    <s v="Imputed value"/>
  </r>
  <r>
    <s v="QCL"/>
    <s v="Crops and livestock products"/>
    <s v="180"/>
    <s v="Democratic Republic of the Congo"/>
    <s v="5510"/>
    <x v="2"/>
    <s v="01802"/>
    <x v="48"/>
    <s v="2018"/>
    <x v="1"/>
    <s v="t"/>
    <n v="2124304.31"/>
    <s v="I"/>
    <s v="Imputed value"/>
  </r>
  <r>
    <s v="QCL"/>
    <s v="Crops and livestock products"/>
    <s v="180"/>
    <s v="Democratic Republic of the Congo"/>
    <s v="5510"/>
    <x v="2"/>
    <s v="01802"/>
    <x v="48"/>
    <s v="2019"/>
    <x v="2"/>
    <s v="t"/>
    <n v="2145380.2999999998"/>
    <s v="I"/>
    <s v="Imputed value"/>
  </r>
  <r>
    <s v="QCL"/>
    <s v="Crops and livestock products"/>
    <s v="180"/>
    <s v="Democratic Republic of the Congo"/>
    <s v="5510"/>
    <x v="2"/>
    <s v="01802"/>
    <x v="48"/>
    <s v="2020"/>
    <x v="3"/>
    <s v="t"/>
    <n v="2162895.2400000002"/>
    <s v="I"/>
    <s v="Imputed value"/>
  </r>
  <r>
    <s v="QCL"/>
    <s v="Crops and livestock products"/>
    <s v="180"/>
    <s v="Democratic Republic of the Congo"/>
    <s v="5510"/>
    <x v="2"/>
    <s v="01802"/>
    <x v="48"/>
    <s v="2021"/>
    <x v="4"/>
    <s v="t"/>
    <n v="2180410.1800000002"/>
    <s v="I"/>
    <s v="Imputed value"/>
  </r>
  <r>
    <s v="QCL"/>
    <s v="Crops and livestock products"/>
    <s v="180"/>
    <s v="Democratic Republic of the Congo"/>
    <s v="5312"/>
    <x v="0"/>
    <s v="01530"/>
    <x v="49"/>
    <s v="2017"/>
    <x v="0"/>
    <s v="ha"/>
    <n v="102174"/>
    <s v="I"/>
    <s v="Imputed value"/>
  </r>
  <r>
    <s v="QCL"/>
    <s v="Crops and livestock products"/>
    <s v="180"/>
    <s v="Democratic Republic of the Congo"/>
    <s v="5312"/>
    <x v="0"/>
    <s v="01530"/>
    <x v="49"/>
    <s v="2018"/>
    <x v="1"/>
    <s v="ha"/>
    <n v="102370"/>
    <s v="I"/>
    <s v="Imputed value"/>
  </r>
  <r>
    <s v="QCL"/>
    <s v="Crops and livestock products"/>
    <s v="180"/>
    <s v="Democratic Republic of the Congo"/>
    <s v="5312"/>
    <x v="0"/>
    <s v="01530"/>
    <x v="49"/>
    <s v="2019"/>
    <x v="2"/>
    <s v="ha"/>
    <n v="108461"/>
    <s v="I"/>
    <s v="Imputed value"/>
  </r>
  <r>
    <s v="QCL"/>
    <s v="Crops and livestock products"/>
    <s v="180"/>
    <s v="Democratic Republic of the Congo"/>
    <s v="5312"/>
    <x v="0"/>
    <s v="01530"/>
    <x v="49"/>
    <s v="2020"/>
    <x v="3"/>
    <s v="ha"/>
    <n v="111550"/>
    <s v="I"/>
    <s v="Imputed value"/>
  </r>
  <r>
    <s v="QCL"/>
    <s v="Crops and livestock products"/>
    <s v="180"/>
    <s v="Democratic Republic of the Congo"/>
    <s v="5312"/>
    <x v="0"/>
    <s v="01530"/>
    <x v="49"/>
    <s v="2021"/>
    <x v="4"/>
    <s v="ha"/>
    <n v="114726"/>
    <s v="I"/>
    <s v="Imputed value"/>
  </r>
  <r>
    <s v="QCL"/>
    <s v="Crops and livestock products"/>
    <s v="180"/>
    <s v="Democratic Republic of the Congo"/>
    <s v="5419"/>
    <x v="1"/>
    <s v="01530"/>
    <x v="49"/>
    <s v="2017"/>
    <x v="0"/>
    <s v="100 g/ha"/>
    <n v="50228"/>
    <s v="E"/>
    <s v="Estimated value"/>
  </r>
  <r>
    <s v="QCL"/>
    <s v="Crops and livestock products"/>
    <s v="180"/>
    <s v="Democratic Republic of the Congo"/>
    <s v="5419"/>
    <x v="1"/>
    <s v="01530"/>
    <x v="49"/>
    <s v="2018"/>
    <x v="1"/>
    <s v="100 g/ha"/>
    <n v="50190"/>
    <s v="E"/>
    <s v="Estimated value"/>
  </r>
  <r>
    <s v="QCL"/>
    <s v="Crops and livestock products"/>
    <s v="180"/>
    <s v="Democratic Republic of the Congo"/>
    <s v="5419"/>
    <x v="1"/>
    <s v="01530"/>
    <x v="49"/>
    <s v="2019"/>
    <x v="2"/>
    <s v="100 g/ha"/>
    <n v="50035"/>
    <s v="E"/>
    <s v="Estimated value"/>
  </r>
  <r>
    <s v="QCL"/>
    <s v="Crops and livestock products"/>
    <s v="180"/>
    <s v="Democratic Republic of the Congo"/>
    <s v="5419"/>
    <x v="1"/>
    <s v="01530"/>
    <x v="49"/>
    <s v="2020"/>
    <x v="3"/>
    <s v="100 g/ha"/>
    <n v="50055"/>
    <s v="E"/>
    <s v="Estimated value"/>
  </r>
  <r>
    <s v="QCL"/>
    <s v="Crops and livestock products"/>
    <s v="180"/>
    <s v="Democratic Republic of the Congo"/>
    <s v="5419"/>
    <x v="1"/>
    <s v="01530"/>
    <x v="49"/>
    <s v="2021"/>
    <x v="4"/>
    <s v="100 g/ha"/>
    <n v="50076"/>
    <s v="E"/>
    <s v="Estimated value"/>
  </r>
  <r>
    <s v="QCL"/>
    <s v="Crops and livestock products"/>
    <s v="180"/>
    <s v="Democratic Republic of the Congo"/>
    <s v="5510"/>
    <x v="2"/>
    <s v="01530"/>
    <x v="49"/>
    <s v="2017"/>
    <x v="0"/>
    <s v="t"/>
    <n v="513201"/>
    <s v="A"/>
    <s v="Official figure"/>
  </r>
  <r>
    <s v="QCL"/>
    <s v="Crops and livestock products"/>
    <s v="180"/>
    <s v="Democratic Republic of the Congo"/>
    <s v="5510"/>
    <x v="2"/>
    <s v="01530"/>
    <x v="49"/>
    <s v="2018"/>
    <x v="1"/>
    <s v="t"/>
    <n v="513796"/>
    <s v="A"/>
    <s v="Official figure"/>
  </r>
  <r>
    <s v="QCL"/>
    <s v="Crops and livestock products"/>
    <s v="180"/>
    <s v="Democratic Republic of the Congo"/>
    <s v="5510"/>
    <x v="2"/>
    <s v="01530"/>
    <x v="49"/>
    <s v="2019"/>
    <x v="2"/>
    <s v="t"/>
    <n v="542686"/>
    <s v="A"/>
    <s v="Official figure"/>
  </r>
  <r>
    <s v="QCL"/>
    <s v="Crops and livestock products"/>
    <s v="180"/>
    <s v="Democratic Republic of the Congo"/>
    <s v="5510"/>
    <x v="2"/>
    <s v="01530"/>
    <x v="49"/>
    <s v="2020"/>
    <x v="3"/>
    <s v="t"/>
    <n v="558367"/>
    <s v="A"/>
    <s v="Official figure"/>
  </r>
  <r>
    <s v="QCL"/>
    <s v="Crops and livestock products"/>
    <s v="180"/>
    <s v="Democratic Republic of the Congo"/>
    <s v="5510"/>
    <x v="2"/>
    <s v="01530"/>
    <x v="49"/>
    <s v="2021"/>
    <x v="4"/>
    <s v="t"/>
    <n v="574501"/>
    <s v="A"/>
    <s v="Official figure"/>
  </r>
  <r>
    <s v="QCL"/>
    <s v="Crops and livestock products"/>
    <s v="180"/>
    <s v="Democratic Republic of the Congo"/>
    <s v="5312"/>
    <x v="0"/>
    <s v="01550"/>
    <x v="50"/>
    <s v="2017"/>
    <x v="0"/>
    <s v="ha"/>
    <n v="18508"/>
    <s v="I"/>
    <s v="Imputed value"/>
  </r>
  <r>
    <s v="QCL"/>
    <s v="Crops and livestock products"/>
    <s v="180"/>
    <s v="Democratic Republic of the Congo"/>
    <s v="5312"/>
    <x v="0"/>
    <s v="01550"/>
    <x v="50"/>
    <s v="2018"/>
    <x v="1"/>
    <s v="ha"/>
    <n v="18542"/>
    <s v="I"/>
    <s v="Imputed value"/>
  </r>
  <r>
    <s v="QCL"/>
    <s v="Crops and livestock products"/>
    <s v="180"/>
    <s v="Democratic Republic of the Congo"/>
    <s v="5312"/>
    <x v="0"/>
    <s v="01550"/>
    <x v="50"/>
    <s v="2019"/>
    <x v="2"/>
    <s v="ha"/>
    <n v="18217"/>
    <s v="I"/>
    <s v="Imputed value"/>
  </r>
  <r>
    <s v="QCL"/>
    <s v="Crops and livestock products"/>
    <s v="180"/>
    <s v="Democratic Republic of the Congo"/>
    <s v="5312"/>
    <x v="0"/>
    <s v="01550"/>
    <x v="50"/>
    <s v="2020"/>
    <x v="3"/>
    <s v="ha"/>
    <n v="18370"/>
    <s v="I"/>
    <s v="Imputed value"/>
  </r>
  <r>
    <s v="QCL"/>
    <s v="Crops and livestock products"/>
    <s v="180"/>
    <s v="Democratic Republic of the Congo"/>
    <s v="5312"/>
    <x v="0"/>
    <s v="01550"/>
    <x v="50"/>
    <s v="2021"/>
    <x v="4"/>
    <s v="ha"/>
    <n v="18525"/>
    <s v="I"/>
    <s v="Imputed value"/>
  </r>
  <r>
    <s v="QCL"/>
    <s v="Crops and livestock products"/>
    <s v="180"/>
    <s v="Democratic Republic of the Congo"/>
    <s v="5419"/>
    <x v="1"/>
    <s v="01550"/>
    <x v="50"/>
    <s v="2017"/>
    <x v="0"/>
    <s v="100 g/ha"/>
    <n v="37293"/>
    <s v="E"/>
    <s v="Estimated value"/>
  </r>
  <r>
    <s v="QCL"/>
    <s v="Crops and livestock products"/>
    <s v="180"/>
    <s v="Democratic Republic of the Congo"/>
    <s v="5419"/>
    <x v="1"/>
    <s v="01550"/>
    <x v="50"/>
    <s v="2018"/>
    <x v="1"/>
    <s v="100 g/ha"/>
    <n v="37444"/>
    <s v="E"/>
    <s v="Estimated value"/>
  </r>
  <r>
    <s v="QCL"/>
    <s v="Crops and livestock products"/>
    <s v="180"/>
    <s v="Democratic Republic of the Congo"/>
    <s v="5419"/>
    <x v="1"/>
    <s v="01550"/>
    <x v="50"/>
    <s v="2019"/>
    <x v="2"/>
    <s v="100 g/ha"/>
    <n v="37975"/>
    <s v="E"/>
    <s v="Estimated value"/>
  </r>
  <r>
    <s v="QCL"/>
    <s v="Crops and livestock products"/>
    <s v="180"/>
    <s v="Democratic Republic of the Congo"/>
    <s v="5419"/>
    <x v="1"/>
    <s v="01550"/>
    <x v="50"/>
    <s v="2020"/>
    <x v="3"/>
    <s v="100 g/ha"/>
    <n v="37780"/>
    <s v="E"/>
    <s v="Estimated value"/>
  </r>
  <r>
    <s v="QCL"/>
    <s v="Crops and livestock products"/>
    <s v="180"/>
    <s v="Democratic Republic of the Congo"/>
    <s v="5419"/>
    <x v="1"/>
    <s v="01550"/>
    <x v="50"/>
    <s v="2021"/>
    <x v="4"/>
    <s v="100 g/ha"/>
    <n v="37585"/>
    <s v="E"/>
    <s v="Estimated value"/>
  </r>
  <r>
    <s v="QCL"/>
    <s v="Crops and livestock products"/>
    <s v="180"/>
    <s v="Democratic Republic of the Congo"/>
    <s v="5510"/>
    <x v="2"/>
    <s v="01550"/>
    <x v="50"/>
    <s v="2017"/>
    <x v="0"/>
    <s v="t"/>
    <n v="69022.3"/>
    <s v="I"/>
    <s v="Imputed value"/>
  </r>
  <r>
    <s v="QCL"/>
    <s v="Crops and livestock products"/>
    <s v="180"/>
    <s v="Democratic Republic of the Congo"/>
    <s v="5510"/>
    <x v="2"/>
    <s v="01550"/>
    <x v="50"/>
    <s v="2018"/>
    <x v="1"/>
    <s v="t"/>
    <n v="69426.25"/>
    <s v="I"/>
    <s v="Imputed value"/>
  </r>
  <r>
    <s v="QCL"/>
    <s v="Crops and livestock products"/>
    <s v="180"/>
    <s v="Democratic Republic of the Congo"/>
    <s v="5510"/>
    <x v="2"/>
    <s v="01550"/>
    <x v="50"/>
    <s v="2019"/>
    <x v="2"/>
    <s v="t"/>
    <n v="69180.23"/>
    <s v="I"/>
    <s v="Imputed value"/>
  </r>
  <r>
    <s v="QCL"/>
    <s v="Crops and livestock products"/>
    <s v="180"/>
    <s v="Democratic Republic of the Congo"/>
    <s v="5510"/>
    <x v="2"/>
    <s v="01550"/>
    <x v="50"/>
    <s v="2020"/>
    <x v="3"/>
    <s v="t"/>
    <n v="69403.460000000006"/>
    <s v="I"/>
    <s v="Imputed value"/>
  </r>
  <r>
    <s v="QCL"/>
    <s v="Crops and livestock products"/>
    <s v="180"/>
    <s v="Democratic Republic of the Congo"/>
    <s v="5510"/>
    <x v="2"/>
    <s v="01550"/>
    <x v="50"/>
    <s v="2021"/>
    <x v="4"/>
    <s v="t"/>
    <n v="69626.7"/>
    <s v="I"/>
    <s v="Imputed value"/>
  </r>
  <r>
    <s v="QCL"/>
    <s v="Crops and livestock products"/>
    <s v="180"/>
    <s v="Democratic Republic of the Congo"/>
    <s v="5312"/>
    <x v="0"/>
    <s v="01620"/>
    <x v="51"/>
    <s v="2017"/>
    <x v="0"/>
    <s v="ha"/>
    <n v="12000"/>
    <s v="E"/>
    <s v="Estimated value"/>
  </r>
  <r>
    <s v="QCL"/>
    <s v="Crops and livestock products"/>
    <s v="180"/>
    <s v="Democratic Republic of the Congo"/>
    <s v="5312"/>
    <x v="0"/>
    <s v="01620"/>
    <x v="51"/>
    <s v="2018"/>
    <x v="1"/>
    <s v="ha"/>
    <n v="33063"/>
    <s v="E"/>
    <s v="Estimated value"/>
  </r>
  <r>
    <s v="QCL"/>
    <s v="Crops and livestock products"/>
    <s v="180"/>
    <s v="Democratic Republic of the Congo"/>
    <s v="5312"/>
    <x v="0"/>
    <s v="01620"/>
    <x v="51"/>
    <s v="2019"/>
    <x v="2"/>
    <s v="ha"/>
    <n v="33213"/>
    <s v="E"/>
    <s v="Estimated value"/>
  </r>
  <r>
    <s v="QCL"/>
    <s v="Crops and livestock products"/>
    <s v="180"/>
    <s v="Democratic Republic of the Congo"/>
    <s v="5312"/>
    <x v="0"/>
    <s v="01620"/>
    <x v="51"/>
    <s v="2020"/>
    <x v="3"/>
    <s v="ha"/>
    <n v="33356"/>
    <s v="E"/>
    <s v="Estimated value"/>
  </r>
  <r>
    <s v="QCL"/>
    <s v="Crops and livestock products"/>
    <s v="180"/>
    <s v="Democratic Republic of the Congo"/>
    <s v="5312"/>
    <x v="0"/>
    <s v="01620"/>
    <x v="51"/>
    <s v="2021"/>
    <x v="4"/>
    <s v="ha"/>
    <n v="30425"/>
    <s v="E"/>
    <s v="Estimated value"/>
  </r>
  <r>
    <s v="QCL"/>
    <s v="Crops and livestock products"/>
    <s v="180"/>
    <s v="Democratic Republic of the Congo"/>
    <s v="5419"/>
    <x v="1"/>
    <s v="01620"/>
    <x v="51"/>
    <s v="2017"/>
    <x v="0"/>
    <s v="100 g/ha"/>
    <n v="960"/>
    <s v="E"/>
    <s v="Estimated value"/>
  </r>
  <r>
    <s v="QCL"/>
    <s v="Crops and livestock products"/>
    <s v="180"/>
    <s v="Democratic Republic of the Congo"/>
    <s v="5419"/>
    <x v="1"/>
    <s v="01620"/>
    <x v="51"/>
    <s v="2018"/>
    <x v="1"/>
    <s v="100 g/ha"/>
    <n v="1333"/>
    <s v="E"/>
    <s v="Estimated value"/>
  </r>
  <r>
    <s v="QCL"/>
    <s v="Crops and livestock products"/>
    <s v="180"/>
    <s v="Democratic Republic of the Congo"/>
    <s v="5419"/>
    <x v="1"/>
    <s v="01620"/>
    <x v="51"/>
    <s v="2019"/>
    <x v="2"/>
    <s v="100 g/ha"/>
    <n v="1333"/>
    <s v="E"/>
    <s v="Estimated value"/>
  </r>
  <r>
    <s v="QCL"/>
    <s v="Crops and livestock products"/>
    <s v="180"/>
    <s v="Democratic Republic of the Congo"/>
    <s v="5419"/>
    <x v="1"/>
    <s v="01620"/>
    <x v="51"/>
    <s v="2020"/>
    <x v="3"/>
    <s v="100 g/ha"/>
    <n v="1333"/>
    <s v="E"/>
    <s v="Estimated value"/>
  </r>
  <r>
    <s v="QCL"/>
    <s v="Crops and livestock products"/>
    <s v="180"/>
    <s v="Democratic Republic of the Congo"/>
    <s v="5419"/>
    <x v="1"/>
    <s v="01620"/>
    <x v="51"/>
    <s v="2021"/>
    <x v="4"/>
    <s v="100 g/ha"/>
    <n v="1333"/>
    <s v="E"/>
    <s v="Estimated value"/>
  </r>
  <r>
    <s v="QCL"/>
    <s v="Crops and livestock products"/>
    <s v="180"/>
    <s v="Democratic Republic of the Congo"/>
    <s v="5510"/>
    <x v="2"/>
    <s v="01620"/>
    <x v="51"/>
    <s v="2017"/>
    <x v="0"/>
    <s v="t"/>
    <n v="1152.03"/>
    <s v="I"/>
    <s v="Imputed value"/>
  </r>
  <r>
    <s v="QCL"/>
    <s v="Crops and livestock products"/>
    <s v="180"/>
    <s v="Democratic Republic of the Congo"/>
    <s v="5510"/>
    <x v="2"/>
    <s v="01620"/>
    <x v="51"/>
    <s v="2018"/>
    <x v="1"/>
    <s v="t"/>
    <n v="4407"/>
    <s v="A"/>
    <s v="Official figure"/>
  </r>
  <r>
    <s v="QCL"/>
    <s v="Crops and livestock products"/>
    <s v="180"/>
    <s v="Democratic Republic of the Congo"/>
    <s v="5510"/>
    <x v="2"/>
    <s v="01620"/>
    <x v="51"/>
    <s v="2019"/>
    <x v="2"/>
    <s v="t"/>
    <n v="4427"/>
    <s v="A"/>
    <s v="Official figure"/>
  </r>
  <r>
    <s v="QCL"/>
    <s v="Crops and livestock products"/>
    <s v="180"/>
    <s v="Democratic Republic of the Congo"/>
    <s v="5510"/>
    <x v="2"/>
    <s v="01620"/>
    <x v="51"/>
    <s v="2020"/>
    <x v="3"/>
    <s v="t"/>
    <n v="4446"/>
    <s v="A"/>
    <s v="Official figure"/>
  </r>
  <r>
    <s v="QCL"/>
    <s v="Crops and livestock products"/>
    <s v="180"/>
    <s v="Democratic Republic of the Congo"/>
    <s v="5510"/>
    <x v="2"/>
    <s v="01620"/>
    <x v="51"/>
    <s v="2021"/>
    <x v="4"/>
    <s v="t"/>
    <n v="4055.32"/>
    <s v="I"/>
    <s v="Imputed value"/>
  </r>
  <r>
    <s v="QCL"/>
    <s v="Crops and livestock products"/>
    <s v="180"/>
    <s v="Democratic Republic of the Congo"/>
    <s v="5312"/>
    <x v="0"/>
    <s v="01234"/>
    <x v="52"/>
    <s v="2017"/>
    <x v="0"/>
    <s v="ha"/>
    <n v="6548"/>
    <s v="I"/>
    <s v="Imputed value"/>
  </r>
  <r>
    <s v="QCL"/>
    <s v="Crops and livestock products"/>
    <s v="180"/>
    <s v="Democratic Republic of the Congo"/>
    <s v="5312"/>
    <x v="0"/>
    <s v="01234"/>
    <x v="52"/>
    <s v="2018"/>
    <x v="1"/>
    <s v="ha"/>
    <n v="6640"/>
    <s v="I"/>
    <s v="Imputed value"/>
  </r>
  <r>
    <s v="QCL"/>
    <s v="Crops and livestock products"/>
    <s v="180"/>
    <s v="Democratic Republic of the Congo"/>
    <s v="5312"/>
    <x v="0"/>
    <s v="01234"/>
    <x v="52"/>
    <s v="2019"/>
    <x v="2"/>
    <s v="ha"/>
    <n v="6696"/>
    <s v="I"/>
    <s v="Imputed value"/>
  </r>
  <r>
    <s v="QCL"/>
    <s v="Crops and livestock products"/>
    <s v="180"/>
    <s v="Democratic Republic of the Congo"/>
    <s v="5312"/>
    <x v="0"/>
    <s v="01234"/>
    <x v="52"/>
    <s v="2020"/>
    <x v="3"/>
    <s v="ha"/>
    <n v="6723"/>
    <s v="I"/>
    <s v="Imputed value"/>
  </r>
  <r>
    <s v="QCL"/>
    <s v="Crops and livestock products"/>
    <s v="180"/>
    <s v="Democratic Republic of the Congo"/>
    <s v="5312"/>
    <x v="0"/>
    <s v="01234"/>
    <x v="52"/>
    <s v="2021"/>
    <x v="4"/>
    <s v="ha"/>
    <n v="6751"/>
    <s v="I"/>
    <s v="Imputed value"/>
  </r>
  <r>
    <s v="QCL"/>
    <s v="Crops and livestock products"/>
    <s v="180"/>
    <s v="Democratic Republic of the Congo"/>
    <s v="5419"/>
    <x v="1"/>
    <s v="01234"/>
    <x v="52"/>
    <s v="2017"/>
    <x v="0"/>
    <s v="100 g/ha"/>
    <n v="75880"/>
    <s v="E"/>
    <s v="Estimated value"/>
  </r>
  <r>
    <s v="QCL"/>
    <s v="Crops and livestock products"/>
    <s v="180"/>
    <s v="Democratic Republic of the Congo"/>
    <s v="5419"/>
    <x v="1"/>
    <s v="01234"/>
    <x v="52"/>
    <s v="2018"/>
    <x v="1"/>
    <s v="100 g/ha"/>
    <n v="75204"/>
    <s v="E"/>
    <s v="Estimated value"/>
  </r>
  <r>
    <s v="QCL"/>
    <s v="Crops and livestock products"/>
    <s v="180"/>
    <s v="Democratic Republic of the Congo"/>
    <s v="5419"/>
    <x v="1"/>
    <s v="01234"/>
    <x v="52"/>
    <s v="2019"/>
    <x v="2"/>
    <s v="100 g/ha"/>
    <n v="74830"/>
    <s v="E"/>
    <s v="Estimated value"/>
  </r>
  <r>
    <s v="QCL"/>
    <s v="Crops and livestock products"/>
    <s v="180"/>
    <s v="Democratic Republic of the Congo"/>
    <s v="5419"/>
    <x v="1"/>
    <s v="01234"/>
    <x v="52"/>
    <s v="2020"/>
    <x v="3"/>
    <s v="100 g/ha"/>
    <n v="74836"/>
    <s v="E"/>
    <s v="Estimated value"/>
  </r>
  <r>
    <s v="QCL"/>
    <s v="Crops and livestock products"/>
    <s v="180"/>
    <s v="Democratic Republic of the Congo"/>
    <s v="5419"/>
    <x v="1"/>
    <s v="01234"/>
    <x v="52"/>
    <s v="2021"/>
    <x v="4"/>
    <s v="100 g/ha"/>
    <n v="74841"/>
    <s v="E"/>
    <s v="Estimated value"/>
  </r>
  <r>
    <s v="QCL"/>
    <s v="Crops and livestock products"/>
    <s v="180"/>
    <s v="Democratic Republic of the Congo"/>
    <s v="5510"/>
    <x v="2"/>
    <s v="01234"/>
    <x v="52"/>
    <s v="2017"/>
    <x v="0"/>
    <s v="t"/>
    <n v="49687.91"/>
    <s v="I"/>
    <s v="Imputed value"/>
  </r>
  <r>
    <s v="QCL"/>
    <s v="Crops and livestock products"/>
    <s v="180"/>
    <s v="Democratic Republic of the Congo"/>
    <s v="5510"/>
    <x v="2"/>
    <s v="01234"/>
    <x v="52"/>
    <s v="2018"/>
    <x v="1"/>
    <s v="t"/>
    <n v="49936.32"/>
    <s v="I"/>
    <s v="Imputed value"/>
  </r>
  <r>
    <s v="QCL"/>
    <s v="Crops and livestock products"/>
    <s v="180"/>
    <s v="Democratic Republic of the Congo"/>
    <s v="5510"/>
    <x v="2"/>
    <s v="01234"/>
    <x v="52"/>
    <s v="2019"/>
    <x v="2"/>
    <s v="t"/>
    <n v="50106.38"/>
    <s v="I"/>
    <s v="Imputed value"/>
  </r>
  <r>
    <s v="QCL"/>
    <s v="Crops and livestock products"/>
    <s v="180"/>
    <s v="Democratic Republic of the Congo"/>
    <s v="5510"/>
    <x v="2"/>
    <s v="01234"/>
    <x v="52"/>
    <s v="2020"/>
    <x v="3"/>
    <s v="t"/>
    <n v="50314.63"/>
    <s v="I"/>
    <s v="Imputed value"/>
  </r>
  <r>
    <s v="QCL"/>
    <s v="Crops and livestock products"/>
    <s v="180"/>
    <s v="Democratic Republic of the Congo"/>
    <s v="5510"/>
    <x v="2"/>
    <s v="01234"/>
    <x v="52"/>
    <s v="2021"/>
    <x v="4"/>
    <s v="t"/>
    <n v="50522.879999999997"/>
    <s v="I"/>
    <s v="Imputed value"/>
  </r>
  <r>
    <s v="QCL"/>
    <s v="Crops and livestock products"/>
    <s v="180"/>
    <s v="Democratic Republic of the Congo"/>
    <s v="5312"/>
    <x v="0"/>
    <s v="01970"/>
    <x v="53"/>
    <s v="2017"/>
    <x v="0"/>
    <s v="ha"/>
    <n v="7904"/>
    <s v="E"/>
    <s v="Estimated value"/>
  </r>
  <r>
    <s v="QCL"/>
    <s v="Crops and livestock products"/>
    <s v="180"/>
    <s v="Democratic Republic of the Congo"/>
    <s v="5312"/>
    <x v="0"/>
    <s v="01970"/>
    <x v="53"/>
    <s v="2018"/>
    <x v="1"/>
    <s v="ha"/>
    <n v="7748"/>
    <s v="E"/>
    <s v="Estimated value"/>
  </r>
  <r>
    <s v="QCL"/>
    <s v="Crops and livestock products"/>
    <s v="180"/>
    <s v="Democratic Republic of the Congo"/>
    <s v="5312"/>
    <x v="0"/>
    <s v="01970"/>
    <x v="53"/>
    <s v="2019"/>
    <x v="2"/>
    <s v="ha"/>
    <n v="7854"/>
    <s v="E"/>
    <s v="Estimated value"/>
  </r>
  <r>
    <s v="QCL"/>
    <s v="Crops and livestock products"/>
    <s v="180"/>
    <s v="Democratic Republic of the Congo"/>
    <s v="5312"/>
    <x v="0"/>
    <s v="01970"/>
    <x v="53"/>
    <s v="2020"/>
    <x v="3"/>
    <s v="ha"/>
    <n v="7835"/>
    <s v="E"/>
    <s v="Estimated value"/>
  </r>
  <r>
    <s v="QCL"/>
    <s v="Crops and livestock products"/>
    <s v="180"/>
    <s v="Democratic Republic of the Congo"/>
    <s v="5312"/>
    <x v="0"/>
    <s v="01970"/>
    <x v="53"/>
    <s v="2021"/>
    <x v="4"/>
    <s v="ha"/>
    <n v="7812"/>
    <s v="E"/>
    <s v="Estimated value"/>
  </r>
  <r>
    <s v="QCL"/>
    <s v="Crops and livestock products"/>
    <s v="180"/>
    <s v="Democratic Republic of the Congo"/>
    <s v="5419"/>
    <x v="1"/>
    <s v="01970"/>
    <x v="53"/>
    <s v="2017"/>
    <x v="0"/>
    <s v="100 g/ha"/>
    <n v="4775"/>
    <s v="E"/>
    <s v="Estimated value"/>
  </r>
  <r>
    <s v="QCL"/>
    <s v="Crops and livestock products"/>
    <s v="180"/>
    <s v="Democratic Republic of the Congo"/>
    <s v="5419"/>
    <x v="1"/>
    <s v="01970"/>
    <x v="53"/>
    <s v="2018"/>
    <x v="1"/>
    <s v="100 g/ha"/>
    <n v="4718"/>
    <s v="E"/>
    <s v="Estimated value"/>
  </r>
  <r>
    <s v="QCL"/>
    <s v="Crops and livestock products"/>
    <s v="180"/>
    <s v="Democratic Republic of the Congo"/>
    <s v="5419"/>
    <x v="1"/>
    <s v="01970"/>
    <x v="53"/>
    <s v="2019"/>
    <x v="2"/>
    <s v="100 g/ha"/>
    <n v="4651"/>
    <s v="E"/>
    <s v="Estimated value"/>
  </r>
  <r>
    <s v="QCL"/>
    <s v="Crops and livestock products"/>
    <s v="180"/>
    <s v="Democratic Republic of the Congo"/>
    <s v="5419"/>
    <x v="1"/>
    <s v="01970"/>
    <x v="53"/>
    <s v="2020"/>
    <x v="3"/>
    <s v="100 g/ha"/>
    <n v="4715"/>
    <s v="E"/>
    <s v="Estimated value"/>
  </r>
  <r>
    <s v="QCL"/>
    <s v="Crops and livestock products"/>
    <s v="180"/>
    <s v="Democratic Republic of the Congo"/>
    <s v="5419"/>
    <x v="1"/>
    <s v="01970"/>
    <x v="53"/>
    <s v="2021"/>
    <x v="4"/>
    <s v="100 g/ha"/>
    <n v="4695"/>
    <s v="E"/>
    <s v="Estimated value"/>
  </r>
  <r>
    <s v="QCL"/>
    <s v="Crops and livestock products"/>
    <s v="180"/>
    <s v="Democratic Republic of the Congo"/>
    <s v="5510"/>
    <x v="2"/>
    <s v="01970"/>
    <x v="53"/>
    <s v="2017"/>
    <x v="0"/>
    <s v="t"/>
    <n v="3774.13"/>
    <s v="E"/>
    <s v="Estimated value"/>
  </r>
  <r>
    <s v="QCL"/>
    <s v="Crops and livestock products"/>
    <s v="180"/>
    <s v="Democratic Republic of the Congo"/>
    <s v="5510"/>
    <x v="2"/>
    <s v="01970"/>
    <x v="53"/>
    <s v="2018"/>
    <x v="1"/>
    <s v="t"/>
    <n v="3655.42"/>
    <s v="E"/>
    <s v="Estimated value"/>
  </r>
  <r>
    <s v="QCL"/>
    <s v="Crops and livestock products"/>
    <s v="180"/>
    <s v="Democratic Republic of the Congo"/>
    <s v="5510"/>
    <x v="2"/>
    <s v="01970"/>
    <x v="53"/>
    <s v="2019"/>
    <x v="2"/>
    <s v="t"/>
    <n v="3652.75"/>
    <s v="E"/>
    <s v="Estimated value"/>
  </r>
  <r>
    <s v="QCL"/>
    <s v="Crops and livestock products"/>
    <s v="180"/>
    <s v="Democratic Republic of the Congo"/>
    <s v="5510"/>
    <x v="2"/>
    <s v="01970"/>
    <x v="53"/>
    <s v="2020"/>
    <x v="3"/>
    <s v="t"/>
    <n v="3694.1"/>
    <s v="E"/>
    <s v="Estimated value"/>
  </r>
  <r>
    <s v="QCL"/>
    <s v="Crops and livestock products"/>
    <s v="180"/>
    <s v="Democratic Republic of the Congo"/>
    <s v="5510"/>
    <x v="2"/>
    <s v="01970"/>
    <x v="53"/>
    <s v="2021"/>
    <x v="4"/>
    <s v="t"/>
    <n v="3667.42"/>
    <s v="E"/>
    <s v="Estimated value"/>
  </r>
  <r>
    <s v="QCL"/>
    <s v="Crops and livestock products"/>
    <s v="180"/>
    <s v="Democratic Republic of the Congo"/>
    <s v="5312"/>
    <x v="0"/>
    <s v="0111"/>
    <x v="54"/>
    <s v="2017"/>
    <x v="0"/>
    <s v="ha"/>
    <n v="7944"/>
    <s v="I"/>
    <s v="Imputed value"/>
  </r>
  <r>
    <s v="QCL"/>
    <s v="Crops and livestock products"/>
    <s v="180"/>
    <s v="Democratic Republic of the Congo"/>
    <s v="5312"/>
    <x v="0"/>
    <s v="0111"/>
    <x v="54"/>
    <s v="2018"/>
    <x v="1"/>
    <s v="ha"/>
    <n v="9319"/>
    <s v="I"/>
    <s v="Imputed value"/>
  </r>
  <r>
    <s v="QCL"/>
    <s v="Crops and livestock products"/>
    <s v="180"/>
    <s v="Democratic Republic of the Congo"/>
    <s v="5312"/>
    <x v="0"/>
    <s v="0111"/>
    <x v="54"/>
    <s v="2019"/>
    <x v="2"/>
    <s v="ha"/>
    <n v="8292"/>
    <s v="I"/>
    <s v="Imputed value"/>
  </r>
  <r>
    <s v="QCL"/>
    <s v="Crops and livestock products"/>
    <s v="180"/>
    <s v="Democratic Republic of the Congo"/>
    <s v="5312"/>
    <x v="0"/>
    <s v="0111"/>
    <x v="54"/>
    <s v="2020"/>
    <x v="3"/>
    <s v="ha"/>
    <n v="8000"/>
    <s v="T"/>
    <s v="Unofficial figure"/>
  </r>
  <r>
    <s v="QCL"/>
    <s v="Crops and livestock products"/>
    <s v="180"/>
    <s v="Democratic Republic of the Congo"/>
    <s v="5312"/>
    <x v="0"/>
    <s v="0111"/>
    <x v="54"/>
    <s v="2021"/>
    <x v="4"/>
    <s v="ha"/>
    <n v="8000"/>
    <s v="T"/>
    <s v="Unofficial figure"/>
  </r>
  <r>
    <s v="QCL"/>
    <s v="Crops and livestock products"/>
    <s v="180"/>
    <s v="Democratic Republic of the Congo"/>
    <s v="5419"/>
    <x v="1"/>
    <s v="0111"/>
    <x v="54"/>
    <s v="2017"/>
    <x v="0"/>
    <s v="100 g/ha"/>
    <n v="12588"/>
    <s v="E"/>
    <s v="Estimated value"/>
  </r>
  <r>
    <s v="QCL"/>
    <s v="Crops and livestock products"/>
    <s v="180"/>
    <s v="Democratic Republic of the Congo"/>
    <s v="5419"/>
    <x v="1"/>
    <s v="0111"/>
    <x v="54"/>
    <s v="2018"/>
    <x v="1"/>
    <s v="100 g/ha"/>
    <n v="12340"/>
    <s v="E"/>
    <s v="Estimated value"/>
  </r>
  <r>
    <s v="QCL"/>
    <s v="Crops and livestock products"/>
    <s v="180"/>
    <s v="Democratic Republic of the Congo"/>
    <s v="5419"/>
    <x v="1"/>
    <s v="0111"/>
    <x v="54"/>
    <s v="2019"/>
    <x v="2"/>
    <s v="100 g/ha"/>
    <n v="12147"/>
    <s v="E"/>
    <s v="Estimated value"/>
  </r>
  <r>
    <s v="QCL"/>
    <s v="Crops and livestock products"/>
    <s v="180"/>
    <s v="Democratic Republic of the Congo"/>
    <s v="5419"/>
    <x v="1"/>
    <s v="0111"/>
    <x v="54"/>
    <s v="2020"/>
    <x v="3"/>
    <s v="100 g/ha"/>
    <n v="11250"/>
    <s v="E"/>
    <s v="Estimated value"/>
  </r>
  <r>
    <s v="QCL"/>
    <s v="Crops and livestock products"/>
    <s v="180"/>
    <s v="Democratic Republic of the Congo"/>
    <s v="5419"/>
    <x v="1"/>
    <s v="0111"/>
    <x v="54"/>
    <s v="2021"/>
    <x v="4"/>
    <s v="100 g/ha"/>
    <n v="11250"/>
    <s v="E"/>
    <s v="Estimated value"/>
  </r>
  <r>
    <s v="QCL"/>
    <s v="Crops and livestock products"/>
    <s v="180"/>
    <s v="Democratic Republic of the Congo"/>
    <s v="5510"/>
    <x v="2"/>
    <s v="0111"/>
    <x v="54"/>
    <s v="2017"/>
    <x v="0"/>
    <s v="t"/>
    <n v="10000"/>
    <s v="E"/>
    <s v="Estimated value"/>
  </r>
  <r>
    <s v="QCL"/>
    <s v="Crops and livestock products"/>
    <s v="180"/>
    <s v="Democratic Republic of the Congo"/>
    <s v="5510"/>
    <x v="2"/>
    <s v="0111"/>
    <x v="54"/>
    <s v="2018"/>
    <x v="1"/>
    <s v="t"/>
    <n v="11500"/>
    <s v="E"/>
    <s v="Estimated value"/>
  </r>
  <r>
    <s v="QCL"/>
    <s v="Crops and livestock products"/>
    <s v="180"/>
    <s v="Democratic Republic of the Congo"/>
    <s v="5510"/>
    <x v="2"/>
    <s v="0111"/>
    <x v="54"/>
    <s v="2019"/>
    <x v="2"/>
    <s v="t"/>
    <n v="10072.64"/>
    <s v="I"/>
    <s v="Imputed value"/>
  </r>
  <r>
    <s v="QCL"/>
    <s v="Crops and livestock products"/>
    <s v="180"/>
    <s v="Democratic Republic of the Congo"/>
    <s v="5510"/>
    <x v="2"/>
    <s v="0111"/>
    <x v="54"/>
    <s v="2020"/>
    <x v="3"/>
    <s v="t"/>
    <n v="9000"/>
    <s v="T"/>
    <s v="Unofficial figure"/>
  </r>
  <r>
    <s v="QCL"/>
    <s v="Crops and livestock products"/>
    <s v="180"/>
    <s v="Democratic Republic of the Congo"/>
    <s v="5510"/>
    <x v="2"/>
    <s v="0111"/>
    <x v="54"/>
    <s v="2021"/>
    <x v="4"/>
    <s v="t"/>
    <n v="9000"/>
    <s v="T"/>
    <s v="Unofficial figure"/>
  </r>
  <r>
    <s v="QCL"/>
    <s v="Crops and livestock products"/>
    <s v="180"/>
    <s v="Democratic Republic of the Congo"/>
    <s v="5312"/>
    <x v="0"/>
    <s v="01540"/>
    <x v="55"/>
    <s v="2017"/>
    <x v="0"/>
    <s v="ha"/>
    <n v="23834"/>
    <s v="I"/>
    <s v="Imputed value"/>
  </r>
  <r>
    <s v="QCL"/>
    <s v="Crops and livestock products"/>
    <s v="180"/>
    <s v="Democratic Republic of the Congo"/>
    <s v="5312"/>
    <x v="0"/>
    <s v="01540"/>
    <x v="55"/>
    <s v="2018"/>
    <x v="1"/>
    <s v="ha"/>
    <n v="24787"/>
    <s v="I"/>
    <s v="Imputed value"/>
  </r>
  <r>
    <s v="QCL"/>
    <s v="Crops and livestock products"/>
    <s v="180"/>
    <s v="Democratic Republic of the Congo"/>
    <s v="5312"/>
    <x v="0"/>
    <s v="01540"/>
    <x v="55"/>
    <s v="2019"/>
    <x v="2"/>
    <s v="ha"/>
    <n v="25093"/>
    <s v="I"/>
    <s v="Imputed value"/>
  </r>
  <r>
    <s v="QCL"/>
    <s v="Crops and livestock products"/>
    <s v="180"/>
    <s v="Democratic Republic of the Congo"/>
    <s v="5312"/>
    <x v="0"/>
    <s v="01540"/>
    <x v="55"/>
    <s v="2020"/>
    <x v="3"/>
    <s v="ha"/>
    <n v="25692"/>
    <s v="I"/>
    <s v="Imputed value"/>
  </r>
  <r>
    <s v="QCL"/>
    <s v="Crops and livestock products"/>
    <s v="180"/>
    <s v="Democratic Republic of the Congo"/>
    <s v="5312"/>
    <x v="0"/>
    <s v="01540"/>
    <x v="55"/>
    <s v="2021"/>
    <x v="4"/>
    <s v="ha"/>
    <n v="24732"/>
    <s v="I"/>
    <s v="Imputed value"/>
  </r>
  <r>
    <s v="QCL"/>
    <s v="Crops and livestock products"/>
    <s v="180"/>
    <s v="Democratic Republic of the Congo"/>
    <s v="5419"/>
    <x v="1"/>
    <s v="01540"/>
    <x v="55"/>
    <s v="2017"/>
    <x v="0"/>
    <s v="100 g/ha"/>
    <n v="44921"/>
    <s v="E"/>
    <s v="Estimated value"/>
  </r>
  <r>
    <s v="QCL"/>
    <s v="Crops and livestock products"/>
    <s v="180"/>
    <s v="Democratic Republic of the Congo"/>
    <s v="5419"/>
    <x v="1"/>
    <s v="01540"/>
    <x v="55"/>
    <s v="2018"/>
    <x v="1"/>
    <s v="100 g/ha"/>
    <n v="44085"/>
    <s v="E"/>
    <s v="Estimated value"/>
  </r>
  <r>
    <s v="QCL"/>
    <s v="Crops and livestock products"/>
    <s v="180"/>
    <s v="Democratic Republic of the Congo"/>
    <s v="5419"/>
    <x v="1"/>
    <s v="01540"/>
    <x v="55"/>
    <s v="2019"/>
    <x v="2"/>
    <s v="100 g/ha"/>
    <n v="44701"/>
    <s v="E"/>
    <s v="Estimated value"/>
  </r>
  <r>
    <s v="QCL"/>
    <s v="Crops and livestock products"/>
    <s v="180"/>
    <s v="Democratic Republic of the Congo"/>
    <s v="5419"/>
    <x v="1"/>
    <s v="01540"/>
    <x v="55"/>
    <s v="2020"/>
    <x v="3"/>
    <s v="100 g/ha"/>
    <n v="44816"/>
    <s v="E"/>
    <s v="Estimated value"/>
  </r>
  <r>
    <s v="QCL"/>
    <s v="Crops and livestock products"/>
    <s v="180"/>
    <s v="Democratic Republic of the Congo"/>
    <s v="5419"/>
    <x v="1"/>
    <s v="01540"/>
    <x v="55"/>
    <s v="2021"/>
    <x v="4"/>
    <s v="100 g/ha"/>
    <n v="44899"/>
    <s v="E"/>
    <s v="Estimated value"/>
  </r>
  <r>
    <s v="QCL"/>
    <s v="Crops and livestock products"/>
    <s v="180"/>
    <s v="Democratic Republic of the Congo"/>
    <s v="5510"/>
    <x v="2"/>
    <s v="01540"/>
    <x v="55"/>
    <s v="2017"/>
    <x v="0"/>
    <s v="t"/>
    <n v="107065"/>
    <s v="A"/>
    <s v="Official figure"/>
  </r>
  <r>
    <s v="QCL"/>
    <s v="Crops and livestock products"/>
    <s v="180"/>
    <s v="Democratic Republic of the Congo"/>
    <s v="5510"/>
    <x v="2"/>
    <s v="01540"/>
    <x v="55"/>
    <s v="2018"/>
    <x v="1"/>
    <s v="t"/>
    <n v="109273"/>
    <s v="A"/>
    <s v="Official figure"/>
  </r>
  <r>
    <s v="QCL"/>
    <s v="Crops and livestock products"/>
    <s v="180"/>
    <s v="Democratic Republic of the Congo"/>
    <s v="5510"/>
    <x v="2"/>
    <s v="01540"/>
    <x v="55"/>
    <s v="2019"/>
    <x v="2"/>
    <s v="t"/>
    <n v="112168"/>
    <s v="A"/>
    <s v="Official figure"/>
  </r>
  <r>
    <s v="QCL"/>
    <s v="Crops and livestock products"/>
    <s v="180"/>
    <s v="Democratic Republic of the Congo"/>
    <s v="5510"/>
    <x v="2"/>
    <s v="01540"/>
    <x v="55"/>
    <s v="2020"/>
    <x v="3"/>
    <s v="t"/>
    <n v="115141"/>
    <s v="A"/>
    <s v="Official figure"/>
  </r>
  <r>
    <s v="QCL"/>
    <s v="Crops and livestock products"/>
    <s v="180"/>
    <s v="Democratic Republic of the Congo"/>
    <s v="5510"/>
    <x v="2"/>
    <s v="01540"/>
    <x v="55"/>
    <s v="2021"/>
    <x v="4"/>
    <s v="t"/>
    <n v="111042.45"/>
    <s v="I"/>
    <s v="Imputed value"/>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8">
  <r>
    <s v="C"/>
    <s v="A"/>
    <n v="20220101"/>
    <n v="2022"/>
    <n v="52"/>
    <x v="0"/>
    <n v="562"/>
    <s v="NER"/>
    <x v="0"/>
    <s v="M"/>
    <s v="Import"/>
    <n v="0"/>
    <s v="W00"/>
    <x v="0"/>
    <n v="0"/>
    <s v="W00"/>
    <s v="World"/>
    <s v="H6"/>
    <s v="HS"/>
    <b v="1"/>
    <n v="31"/>
    <s v="Fertilizers"/>
    <x v="0"/>
    <x v="0"/>
    <x v="0"/>
    <x v="0"/>
    <b v="0"/>
    <s v="C00"/>
    <s v="TOTAL CPC"/>
    <n v="0"/>
    <n v="0"/>
    <s v="TOTAL MOT"/>
    <n v="-1"/>
    <s v="N/A"/>
    <n v="0"/>
    <b v="0"/>
    <n v="-1"/>
    <s v="N/A"/>
    <n v="0"/>
    <b v="0"/>
    <n v="0"/>
    <b v="0"/>
    <n v="0"/>
    <b v="0"/>
    <s v="9377563.909"/>
    <m/>
    <s v="9377563.909"/>
    <n v="0"/>
    <b v="0"/>
    <b v="1"/>
  </r>
  <r>
    <s v="C"/>
    <s v="A"/>
    <n v="20220101"/>
    <n v="2022"/>
    <n v="52"/>
    <x v="0"/>
    <n v="562"/>
    <s v="NER"/>
    <x v="0"/>
    <s v="M"/>
    <s v="Import"/>
    <n v="156"/>
    <s v="CHN"/>
    <x v="1"/>
    <n v="0"/>
    <s v="W00"/>
    <s v="World"/>
    <s v="H6"/>
    <s v="HS"/>
    <b v="1"/>
    <n v="31"/>
    <s v="Fertilizers"/>
    <x v="0"/>
    <x v="0"/>
    <x v="0"/>
    <x v="0"/>
    <b v="0"/>
    <s v="C00"/>
    <s v="TOTAL CPC"/>
    <n v="0"/>
    <n v="0"/>
    <s v="TOTAL MOT"/>
    <n v="-1"/>
    <s v="N/A"/>
    <n v="0"/>
    <b v="0"/>
    <n v="-1"/>
    <s v="N/A"/>
    <n v="0"/>
    <b v="0"/>
    <n v="0"/>
    <b v="0"/>
    <n v="0"/>
    <b v="0"/>
    <s v="324242.062"/>
    <m/>
    <s v="324242.062"/>
    <n v="0"/>
    <b v="0"/>
    <b v="1"/>
  </r>
  <r>
    <s v="C"/>
    <s v="A"/>
    <n v="20220101"/>
    <n v="2022"/>
    <n v="52"/>
    <x v="0"/>
    <n v="562"/>
    <s v="NER"/>
    <x v="0"/>
    <s v="M"/>
    <s v="Import"/>
    <n v="204"/>
    <s v="BEN"/>
    <x v="2"/>
    <n v="0"/>
    <s v="W00"/>
    <s v="World"/>
    <s v="H6"/>
    <s v="HS"/>
    <b v="1"/>
    <n v="31"/>
    <s v="Fertilizers"/>
    <x v="0"/>
    <x v="0"/>
    <x v="0"/>
    <x v="0"/>
    <b v="0"/>
    <s v="C00"/>
    <s v="TOTAL CPC"/>
    <n v="0"/>
    <n v="0"/>
    <s v="TOTAL MOT"/>
    <n v="-1"/>
    <s v="N/A"/>
    <n v="0"/>
    <b v="0"/>
    <n v="-1"/>
    <s v="N/A"/>
    <n v="0"/>
    <b v="0"/>
    <n v="0"/>
    <b v="0"/>
    <n v="0"/>
    <b v="0"/>
    <s v="1424078.47"/>
    <m/>
    <s v="1424078.47"/>
    <n v="0"/>
    <b v="0"/>
    <b v="1"/>
  </r>
  <r>
    <s v="C"/>
    <s v="A"/>
    <n v="20220101"/>
    <n v="2022"/>
    <n v="52"/>
    <x v="0"/>
    <n v="562"/>
    <s v="NER"/>
    <x v="0"/>
    <s v="M"/>
    <s v="Import"/>
    <n v="251"/>
    <s v="FRA"/>
    <x v="3"/>
    <n v="0"/>
    <s v="W00"/>
    <s v="World"/>
    <s v="H6"/>
    <s v="HS"/>
    <b v="1"/>
    <n v="31"/>
    <s v="Fertilizers"/>
    <x v="0"/>
    <x v="0"/>
    <x v="0"/>
    <x v="0"/>
    <b v="0"/>
    <s v="C00"/>
    <s v="TOTAL CPC"/>
    <n v="0"/>
    <n v="0"/>
    <s v="TOTAL MOT"/>
    <n v="-1"/>
    <s v="N/A"/>
    <n v="0"/>
    <b v="0"/>
    <n v="-1"/>
    <s v="N/A"/>
    <n v="0"/>
    <b v="0"/>
    <n v="0"/>
    <b v="0"/>
    <n v="0"/>
    <b v="0"/>
    <s v="226030.246"/>
    <m/>
    <s v="226030.246"/>
    <n v="0"/>
    <b v="0"/>
    <b v="1"/>
  </r>
  <r>
    <s v="C"/>
    <s v="A"/>
    <n v="20220101"/>
    <n v="2022"/>
    <n v="52"/>
    <x v="0"/>
    <n v="562"/>
    <s v="NER"/>
    <x v="0"/>
    <s v="M"/>
    <s v="Import"/>
    <n v="276"/>
    <s v="DEU"/>
    <x v="4"/>
    <n v="0"/>
    <s v="W00"/>
    <s v="World"/>
    <s v="H6"/>
    <s v="HS"/>
    <b v="1"/>
    <n v="31"/>
    <s v="Fertilizers"/>
    <x v="0"/>
    <x v="0"/>
    <x v="0"/>
    <x v="0"/>
    <b v="0"/>
    <s v="C00"/>
    <s v="TOTAL CPC"/>
    <n v="0"/>
    <n v="0"/>
    <s v="TOTAL MOT"/>
    <n v="-1"/>
    <s v="N/A"/>
    <n v="0"/>
    <b v="0"/>
    <n v="-1"/>
    <s v="N/A"/>
    <n v="0"/>
    <b v="0"/>
    <n v="0"/>
    <b v="0"/>
    <n v="0"/>
    <b v="0"/>
    <s v="710.741"/>
    <m/>
    <s v="710.741"/>
    <n v="0"/>
    <b v="0"/>
    <b v="1"/>
  </r>
  <r>
    <s v="C"/>
    <s v="A"/>
    <n v="20220101"/>
    <n v="2022"/>
    <n v="52"/>
    <x v="0"/>
    <n v="562"/>
    <s v="NER"/>
    <x v="0"/>
    <s v="M"/>
    <s v="Import"/>
    <n v="288"/>
    <s v="GHA"/>
    <x v="5"/>
    <n v="0"/>
    <s v="W00"/>
    <s v="World"/>
    <s v="H6"/>
    <s v="HS"/>
    <b v="1"/>
    <n v="31"/>
    <s v="Fertilizers"/>
    <x v="0"/>
    <x v="0"/>
    <x v="0"/>
    <x v="0"/>
    <b v="0"/>
    <s v="C00"/>
    <s v="TOTAL CPC"/>
    <n v="0"/>
    <n v="0"/>
    <s v="TOTAL MOT"/>
    <n v="-1"/>
    <s v="N/A"/>
    <n v="0"/>
    <b v="0"/>
    <n v="-1"/>
    <s v="N/A"/>
    <n v="0"/>
    <b v="0"/>
    <n v="0"/>
    <b v="0"/>
    <n v="0"/>
    <b v="0"/>
    <s v="12023.85"/>
    <m/>
    <s v="12023.85"/>
    <n v="0"/>
    <b v="0"/>
    <b v="1"/>
  </r>
  <r>
    <s v="C"/>
    <s v="A"/>
    <n v="20220101"/>
    <n v="2022"/>
    <n v="52"/>
    <x v="0"/>
    <n v="562"/>
    <s v="NER"/>
    <x v="0"/>
    <s v="M"/>
    <s v="Import"/>
    <n v="384"/>
    <s v="CIV"/>
    <x v="6"/>
    <n v="0"/>
    <s v="W00"/>
    <s v="World"/>
    <s v="H6"/>
    <s v="HS"/>
    <b v="1"/>
    <n v="31"/>
    <s v="Fertilizers"/>
    <x v="0"/>
    <x v="0"/>
    <x v="0"/>
    <x v="0"/>
    <b v="0"/>
    <s v="C00"/>
    <s v="TOTAL CPC"/>
    <n v="0"/>
    <n v="0"/>
    <s v="TOTAL MOT"/>
    <n v="-1"/>
    <s v="N/A"/>
    <n v="0"/>
    <b v="0"/>
    <n v="-1"/>
    <s v="N/A"/>
    <n v="0"/>
    <b v="0"/>
    <n v="0"/>
    <b v="0"/>
    <n v="0"/>
    <b v="0"/>
    <s v="76532.447"/>
    <m/>
    <s v="76532.447"/>
    <n v="0"/>
    <b v="0"/>
    <b v="1"/>
  </r>
  <r>
    <s v="C"/>
    <s v="A"/>
    <n v="20220101"/>
    <n v="2022"/>
    <n v="52"/>
    <x v="0"/>
    <n v="562"/>
    <s v="NER"/>
    <x v="0"/>
    <s v="M"/>
    <s v="Import"/>
    <n v="528"/>
    <s v="NLD"/>
    <x v="7"/>
    <n v="0"/>
    <s v="W00"/>
    <s v="World"/>
    <s v="H6"/>
    <s v="HS"/>
    <b v="1"/>
    <n v="31"/>
    <s v="Fertilizers"/>
    <x v="0"/>
    <x v="0"/>
    <x v="0"/>
    <x v="0"/>
    <b v="0"/>
    <s v="C00"/>
    <s v="TOTAL CPC"/>
    <n v="0"/>
    <n v="0"/>
    <s v="TOTAL MOT"/>
    <n v="-1"/>
    <s v="N/A"/>
    <n v="0"/>
    <b v="0"/>
    <n v="-1"/>
    <s v="N/A"/>
    <n v="0"/>
    <b v="0"/>
    <n v="0"/>
    <b v="0"/>
    <n v="0"/>
    <b v="0"/>
    <s v="51822.793"/>
    <m/>
    <s v="51822.793"/>
    <n v="0"/>
    <b v="0"/>
    <b v="1"/>
  </r>
  <r>
    <s v="C"/>
    <s v="A"/>
    <n v="20220101"/>
    <n v="2022"/>
    <n v="52"/>
    <x v="0"/>
    <n v="562"/>
    <s v="NER"/>
    <x v="0"/>
    <s v="M"/>
    <s v="Import"/>
    <n v="566"/>
    <s v="NGA"/>
    <x v="8"/>
    <n v="0"/>
    <s v="W00"/>
    <s v="World"/>
    <s v="H6"/>
    <s v="HS"/>
    <b v="1"/>
    <n v="31"/>
    <s v="Fertilizers"/>
    <x v="0"/>
    <x v="0"/>
    <x v="0"/>
    <x v="0"/>
    <b v="0"/>
    <s v="C00"/>
    <s v="TOTAL CPC"/>
    <n v="0"/>
    <n v="0"/>
    <s v="TOTAL MOT"/>
    <n v="-1"/>
    <s v="N/A"/>
    <n v="0"/>
    <b v="0"/>
    <n v="-1"/>
    <s v="N/A"/>
    <n v="0"/>
    <b v="0"/>
    <n v="0"/>
    <b v="0"/>
    <n v="0"/>
    <b v="0"/>
    <s v="5663411.364"/>
    <m/>
    <s v="5663411.364"/>
    <n v="0"/>
    <b v="0"/>
    <b v="1"/>
  </r>
  <r>
    <s v="C"/>
    <s v="A"/>
    <n v="20220101"/>
    <n v="2022"/>
    <n v="52"/>
    <x v="0"/>
    <n v="562"/>
    <s v="NER"/>
    <x v="0"/>
    <s v="M"/>
    <s v="Import"/>
    <n v="643"/>
    <s v="RUS"/>
    <x v="9"/>
    <n v="0"/>
    <s v="W00"/>
    <s v="World"/>
    <s v="H6"/>
    <s v="HS"/>
    <b v="1"/>
    <n v="31"/>
    <s v="Fertilizers"/>
    <x v="0"/>
    <x v="0"/>
    <x v="0"/>
    <x v="0"/>
    <b v="0"/>
    <s v="C00"/>
    <s v="TOTAL CPC"/>
    <n v="0"/>
    <n v="0"/>
    <s v="TOTAL MOT"/>
    <n v="-1"/>
    <s v="N/A"/>
    <n v="0"/>
    <b v="0"/>
    <n v="-1"/>
    <s v="N/A"/>
    <n v="0"/>
    <b v="0"/>
    <n v="0"/>
    <b v="0"/>
    <n v="0"/>
    <b v="0"/>
    <s v="256574.458"/>
    <m/>
    <s v="256574.458"/>
    <n v="0"/>
    <b v="0"/>
    <b v="1"/>
  </r>
  <r>
    <s v="C"/>
    <s v="A"/>
    <n v="20220101"/>
    <n v="2022"/>
    <n v="52"/>
    <x v="0"/>
    <n v="562"/>
    <s v="NER"/>
    <x v="0"/>
    <s v="M"/>
    <s v="Import"/>
    <n v="686"/>
    <s v="SEN"/>
    <x v="10"/>
    <n v="0"/>
    <s v="W00"/>
    <s v="World"/>
    <s v="H6"/>
    <s v="HS"/>
    <b v="1"/>
    <n v="31"/>
    <s v="Fertilizers"/>
    <x v="0"/>
    <x v="0"/>
    <x v="0"/>
    <x v="0"/>
    <b v="0"/>
    <s v="C00"/>
    <s v="TOTAL CPC"/>
    <n v="0"/>
    <n v="0"/>
    <s v="TOTAL MOT"/>
    <n v="-1"/>
    <s v="N/A"/>
    <n v="0"/>
    <b v="0"/>
    <n v="-1"/>
    <s v="N/A"/>
    <n v="0"/>
    <b v="0"/>
    <n v="0"/>
    <b v="0"/>
    <n v="0"/>
    <b v="0"/>
    <s v="33761.227"/>
    <m/>
    <s v="33761.227"/>
    <n v="0"/>
    <b v="0"/>
    <b v="1"/>
  </r>
  <r>
    <s v="C"/>
    <s v="A"/>
    <n v="20220101"/>
    <n v="2022"/>
    <n v="52"/>
    <x v="0"/>
    <n v="562"/>
    <s v="NER"/>
    <x v="0"/>
    <s v="M"/>
    <s v="Import"/>
    <n v="699"/>
    <s v="IND"/>
    <x v="11"/>
    <n v="0"/>
    <s v="W00"/>
    <s v="World"/>
    <s v="H6"/>
    <s v="HS"/>
    <b v="1"/>
    <n v="31"/>
    <s v="Fertilizers"/>
    <x v="0"/>
    <x v="0"/>
    <x v="0"/>
    <x v="0"/>
    <b v="0"/>
    <s v="C00"/>
    <s v="TOTAL CPC"/>
    <n v="0"/>
    <n v="0"/>
    <s v="TOTAL MOT"/>
    <n v="-1"/>
    <s v="N/A"/>
    <n v="0"/>
    <b v="0"/>
    <n v="-1"/>
    <s v="N/A"/>
    <n v="0"/>
    <b v="0"/>
    <n v="0"/>
    <b v="0"/>
    <n v="0"/>
    <b v="0"/>
    <s v="148599.989"/>
    <m/>
    <s v="148599.989"/>
    <n v="0"/>
    <b v="0"/>
    <b v="1"/>
  </r>
  <r>
    <s v="C"/>
    <s v="A"/>
    <n v="20220101"/>
    <n v="2022"/>
    <n v="52"/>
    <x v="0"/>
    <n v="562"/>
    <s v="NER"/>
    <x v="0"/>
    <s v="M"/>
    <s v="Import"/>
    <n v="724"/>
    <s v="ESP"/>
    <x v="12"/>
    <n v="0"/>
    <s v="W00"/>
    <s v="World"/>
    <s v="H6"/>
    <s v="HS"/>
    <b v="1"/>
    <n v="31"/>
    <s v="Fertilizers"/>
    <x v="0"/>
    <x v="0"/>
    <x v="0"/>
    <x v="0"/>
    <b v="0"/>
    <s v="C00"/>
    <s v="TOTAL CPC"/>
    <n v="0"/>
    <n v="0"/>
    <s v="TOTAL MOT"/>
    <n v="-1"/>
    <s v="N/A"/>
    <n v="0"/>
    <b v="0"/>
    <n v="-1"/>
    <s v="N/A"/>
    <n v="0"/>
    <b v="0"/>
    <n v="0"/>
    <b v="0"/>
    <n v="0"/>
    <b v="0"/>
    <s v="86178.324"/>
    <m/>
    <s v="86178.324"/>
    <n v="0"/>
    <b v="0"/>
    <b v="1"/>
  </r>
  <r>
    <s v="C"/>
    <s v="A"/>
    <n v="20220101"/>
    <n v="2022"/>
    <n v="52"/>
    <x v="0"/>
    <n v="562"/>
    <s v="NER"/>
    <x v="0"/>
    <s v="M"/>
    <s v="Import"/>
    <n v="752"/>
    <s v="SWE"/>
    <x v="13"/>
    <n v="0"/>
    <s v="W00"/>
    <s v="World"/>
    <s v="H6"/>
    <s v="HS"/>
    <b v="1"/>
    <n v="31"/>
    <s v="Fertilizers"/>
    <x v="0"/>
    <x v="0"/>
    <x v="0"/>
    <x v="0"/>
    <b v="0"/>
    <s v="C00"/>
    <s v="TOTAL CPC"/>
    <n v="0"/>
    <n v="0"/>
    <s v="TOTAL MOT"/>
    <n v="-1"/>
    <s v="N/A"/>
    <n v="0"/>
    <b v="0"/>
    <n v="-1"/>
    <s v="N/A"/>
    <n v="0"/>
    <b v="0"/>
    <n v="0"/>
    <b v="0"/>
    <n v="0"/>
    <b v="0"/>
    <s v="1017853.089"/>
    <m/>
    <s v="1017853.089"/>
    <n v="0"/>
    <b v="0"/>
    <b v="1"/>
  </r>
  <r>
    <s v="C"/>
    <s v="A"/>
    <n v="20220101"/>
    <n v="2022"/>
    <n v="52"/>
    <x v="0"/>
    <n v="562"/>
    <s v="NER"/>
    <x v="0"/>
    <s v="M"/>
    <s v="Import"/>
    <n v="768"/>
    <s v="TGO"/>
    <x v="14"/>
    <n v="0"/>
    <s v="W00"/>
    <s v="World"/>
    <s v="H6"/>
    <s v="HS"/>
    <b v="1"/>
    <n v="31"/>
    <s v="Fertilizers"/>
    <x v="0"/>
    <x v="0"/>
    <x v="0"/>
    <x v="0"/>
    <b v="0"/>
    <s v="C00"/>
    <s v="TOTAL CPC"/>
    <n v="0"/>
    <n v="0"/>
    <s v="TOTAL MOT"/>
    <n v="-1"/>
    <s v="N/A"/>
    <n v="0"/>
    <b v="0"/>
    <n v="-1"/>
    <s v="N/A"/>
    <n v="0"/>
    <b v="0"/>
    <n v="0"/>
    <b v="0"/>
    <n v="0"/>
    <b v="0"/>
    <s v="9619.08"/>
    <m/>
    <s v="9619.08"/>
    <n v="0"/>
    <b v="0"/>
    <b v="1"/>
  </r>
  <r>
    <s v="C"/>
    <s v="A"/>
    <n v="20220101"/>
    <n v="2022"/>
    <n v="52"/>
    <x v="0"/>
    <n v="562"/>
    <s v="NER"/>
    <x v="0"/>
    <s v="M"/>
    <s v="Import"/>
    <n v="842"/>
    <s v="USA"/>
    <x v="15"/>
    <n v="0"/>
    <s v="W00"/>
    <s v="World"/>
    <s v="H6"/>
    <s v="HS"/>
    <b v="1"/>
    <n v="31"/>
    <s v="Fertilizers"/>
    <x v="0"/>
    <x v="0"/>
    <x v="0"/>
    <x v="0"/>
    <b v="0"/>
    <s v="C00"/>
    <s v="TOTAL CPC"/>
    <n v="0"/>
    <n v="0"/>
    <s v="TOTAL MOT"/>
    <n v="-1"/>
    <s v="N/A"/>
    <n v="0"/>
    <b v="0"/>
    <n v="-1"/>
    <s v="N/A"/>
    <n v="0"/>
    <b v="0"/>
    <n v="0"/>
    <b v="0"/>
    <n v="0"/>
    <b v="0"/>
    <s v="8015.9"/>
    <m/>
    <s v="8015.9"/>
    <n v="0"/>
    <b v="0"/>
    <b v="1"/>
  </r>
  <r>
    <s v="C"/>
    <s v="A"/>
    <n v="20220101"/>
    <n v="2022"/>
    <n v="52"/>
    <x v="0"/>
    <n v="562"/>
    <s v="NER"/>
    <x v="0"/>
    <s v="M"/>
    <s v="Import"/>
    <n v="854"/>
    <s v="BFA"/>
    <x v="16"/>
    <n v="0"/>
    <s v="W00"/>
    <s v="World"/>
    <s v="H6"/>
    <s v="HS"/>
    <b v="1"/>
    <n v="31"/>
    <s v="Fertilizers"/>
    <x v="0"/>
    <x v="0"/>
    <x v="0"/>
    <x v="0"/>
    <b v="0"/>
    <s v="C00"/>
    <s v="TOTAL CPC"/>
    <n v="0"/>
    <n v="0"/>
    <s v="TOTAL MOT"/>
    <n v="-1"/>
    <s v="N/A"/>
    <n v="0"/>
    <b v="0"/>
    <n v="-1"/>
    <s v="N/A"/>
    <n v="0"/>
    <b v="0"/>
    <n v="0"/>
    <b v="0"/>
    <n v="0"/>
    <b v="0"/>
    <s v="38109.87"/>
    <m/>
    <s v="38109.87"/>
    <n v="0"/>
    <b v="0"/>
    <b v="1"/>
  </r>
  <r>
    <s v="C"/>
    <s v="A"/>
    <n v="20220101"/>
    <n v="2022"/>
    <n v="52"/>
    <x v="0"/>
    <n v="562"/>
    <s v="NER"/>
    <x v="0"/>
    <s v="M"/>
    <s v="Import"/>
    <n v="0"/>
    <s v="W00"/>
    <x v="0"/>
    <n v="0"/>
    <s v="W00"/>
    <s v="World"/>
    <s v="H6"/>
    <s v="HS"/>
    <b v="1"/>
    <n v="3101"/>
    <s v="Fertilizers animal or vegetable, whether or not mixed together or chemically treated fertilizers produced by the mixing or chemical treatment of animal or vegetable products"/>
    <x v="1"/>
    <x v="0"/>
    <x v="0"/>
    <x v="1"/>
    <b v="0"/>
    <s v="C00"/>
    <s v="TOTAL CPC"/>
    <n v="0"/>
    <n v="0"/>
    <s v="TOTAL MOT"/>
    <n v="8"/>
    <s v="kg"/>
    <n v="10120"/>
    <b v="0"/>
    <n v="8"/>
    <s v="kg"/>
    <n v="10120"/>
    <b v="0"/>
    <n v="10120"/>
    <b v="0"/>
    <n v="0"/>
    <b v="0"/>
    <s v="575.942"/>
    <m/>
    <s v="575.942"/>
    <n v="0"/>
    <b v="0"/>
    <b v="1"/>
  </r>
  <r>
    <s v="C"/>
    <s v="A"/>
    <n v="20220101"/>
    <n v="2022"/>
    <n v="52"/>
    <x v="0"/>
    <n v="562"/>
    <s v="NER"/>
    <x v="0"/>
    <s v="M"/>
    <s v="Import"/>
    <n v="204"/>
    <s v="BEN"/>
    <x v="2"/>
    <n v="0"/>
    <s v="W00"/>
    <s v="World"/>
    <s v="H6"/>
    <s v="HS"/>
    <b v="1"/>
    <n v="3101"/>
    <s v="Fertilizers animal or vegetable, whether or not mixed together or chemically treated fertilizers produced by the mixing or chemical treatment of animal or vegetable products"/>
    <x v="1"/>
    <x v="0"/>
    <x v="0"/>
    <x v="1"/>
    <b v="0"/>
    <s v="C00"/>
    <s v="TOTAL CPC"/>
    <n v="0"/>
    <n v="0"/>
    <s v="TOTAL MOT"/>
    <n v="8"/>
    <s v="kg"/>
    <n v="120"/>
    <b v="0"/>
    <n v="8"/>
    <s v="kg"/>
    <n v="120"/>
    <b v="0"/>
    <n v="120"/>
    <b v="0"/>
    <n v="0"/>
    <b v="0"/>
    <s v="175.147"/>
    <m/>
    <s v="175.147"/>
    <n v="0"/>
    <b v="0"/>
    <b v="1"/>
  </r>
  <r>
    <s v="C"/>
    <s v="A"/>
    <n v="20220101"/>
    <n v="2022"/>
    <n v="52"/>
    <x v="0"/>
    <n v="562"/>
    <s v="NER"/>
    <x v="0"/>
    <s v="M"/>
    <s v="Import"/>
    <n v="566"/>
    <s v="NGA"/>
    <x v="8"/>
    <n v="0"/>
    <s v="W00"/>
    <s v="World"/>
    <s v="H6"/>
    <s v="HS"/>
    <b v="1"/>
    <n v="3101"/>
    <s v="Fertilizers animal or vegetable, whether or not mixed together or chemically treated fertilizers produced by the mixing or chemical treatment of animal or vegetable products"/>
    <x v="1"/>
    <x v="0"/>
    <x v="0"/>
    <x v="1"/>
    <b v="0"/>
    <s v="C00"/>
    <s v="TOTAL CPC"/>
    <n v="0"/>
    <n v="0"/>
    <s v="TOTAL MOT"/>
    <n v="8"/>
    <s v="kg"/>
    <n v="10000"/>
    <b v="0"/>
    <n v="8"/>
    <s v="kg"/>
    <n v="10000"/>
    <b v="0"/>
    <n v="10000"/>
    <b v="0"/>
    <n v="0"/>
    <b v="0"/>
    <s v="400.795"/>
    <m/>
    <s v="400.795"/>
    <n v="0"/>
    <b v="0"/>
    <b v="1"/>
  </r>
  <r>
    <s v="C"/>
    <s v="A"/>
    <n v="20220101"/>
    <n v="2022"/>
    <n v="52"/>
    <x v="0"/>
    <n v="562"/>
    <s v="NER"/>
    <x v="0"/>
    <s v="M"/>
    <s v="Import"/>
    <n v="0"/>
    <s v="W00"/>
    <x v="0"/>
    <n v="0"/>
    <s v="W00"/>
    <s v="World"/>
    <s v="H6"/>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10120"/>
    <b v="0"/>
    <n v="8"/>
    <s v="kg"/>
    <n v="10120"/>
    <b v="0"/>
    <n v="10120"/>
    <b v="0"/>
    <n v="0"/>
    <b v="0"/>
    <s v="575.942"/>
    <m/>
    <s v="575.942"/>
    <n v="0"/>
    <b v="0"/>
    <b v="1"/>
  </r>
  <r>
    <s v="C"/>
    <s v="A"/>
    <n v="20220101"/>
    <n v="2022"/>
    <n v="52"/>
    <x v="0"/>
    <n v="562"/>
    <s v="NER"/>
    <x v="0"/>
    <s v="M"/>
    <s v="Import"/>
    <n v="204"/>
    <s v="BEN"/>
    <x v="2"/>
    <n v="0"/>
    <s v="W00"/>
    <s v="World"/>
    <s v="H6"/>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120"/>
    <b v="0"/>
    <n v="8"/>
    <s v="kg"/>
    <n v="120"/>
    <b v="0"/>
    <n v="120"/>
    <b v="0"/>
    <n v="0"/>
    <b v="0"/>
    <s v="175.147"/>
    <m/>
    <s v="175.147"/>
    <n v="0"/>
    <b v="1"/>
    <b v="0"/>
  </r>
  <r>
    <s v="C"/>
    <s v="A"/>
    <n v="20220101"/>
    <n v="2022"/>
    <n v="52"/>
    <x v="0"/>
    <n v="562"/>
    <s v="NER"/>
    <x v="0"/>
    <s v="M"/>
    <s v="Import"/>
    <n v="566"/>
    <s v="NGA"/>
    <x v="8"/>
    <n v="0"/>
    <s v="W00"/>
    <s v="World"/>
    <s v="H6"/>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10000"/>
    <b v="0"/>
    <n v="8"/>
    <s v="kg"/>
    <n v="10000"/>
    <b v="0"/>
    <n v="10000"/>
    <b v="0"/>
    <n v="0"/>
    <b v="0"/>
    <s v="400.795"/>
    <m/>
    <s v="400.795"/>
    <n v="0"/>
    <b v="1"/>
    <b v="0"/>
  </r>
  <r>
    <s v="C"/>
    <s v="A"/>
    <n v="20220101"/>
    <n v="2022"/>
    <n v="52"/>
    <x v="0"/>
    <n v="562"/>
    <s v="NER"/>
    <x v="0"/>
    <s v="M"/>
    <s v="Import"/>
    <n v="0"/>
    <s v="W00"/>
    <x v="0"/>
    <n v="0"/>
    <s v="W00"/>
    <s v="World"/>
    <s v="H6"/>
    <s v="HS"/>
    <b v="1"/>
    <n v="3102"/>
    <s v="Fertilizers mineral or chemical, nitrogenous"/>
    <x v="2"/>
    <x v="1"/>
    <x v="1"/>
    <x v="1"/>
    <b v="0"/>
    <s v="C00"/>
    <s v="TOTAL CPC"/>
    <n v="0"/>
    <n v="0"/>
    <s v="TOTAL MOT"/>
    <n v="8"/>
    <s v="kg"/>
    <n v="20828137"/>
    <b v="0"/>
    <n v="8"/>
    <s v="kg"/>
    <n v="20828137"/>
    <b v="0"/>
    <n v="20828137"/>
    <b v="0"/>
    <n v="0"/>
    <b v="0"/>
    <s v="6295450.267"/>
    <m/>
    <s v="6295450.267"/>
    <n v="0"/>
    <b v="0"/>
    <b v="1"/>
  </r>
  <r>
    <s v="C"/>
    <s v="A"/>
    <n v="20220101"/>
    <n v="2022"/>
    <n v="52"/>
    <x v="0"/>
    <n v="562"/>
    <s v="NER"/>
    <x v="0"/>
    <s v="M"/>
    <s v="Import"/>
    <n v="204"/>
    <s v="BEN"/>
    <x v="2"/>
    <n v="0"/>
    <s v="W00"/>
    <s v="World"/>
    <s v="H6"/>
    <s v="HS"/>
    <b v="1"/>
    <n v="3102"/>
    <s v="Fertilizers mineral or chemical, nitrogenous"/>
    <x v="2"/>
    <x v="1"/>
    <x v="1"/>
    <x v="1"/>
    <b v="0"/>
    <s v="C00"/>
    <s v="TOTAL CPC"/>
    <n v="0"/>
    <n v="0"/>
    <s v="TOTAL MOT"/>
    <n v="8"/>
    <s v="kg"/>
    <n v="5274820"/>
    <b v="0"/>
    <n v="8"/>
    <s v="kg"/>
    <n v="5274820"/>
    <b v="0"/>
    <n v="5274820"/>
    <b v="0"/>
    <n v="0"/>
    <b v="0"/>
    <s v="1377987.606"/>
    <m/>
    <s v="1377987.606"/>
    <n v="0"/>
    <b v="0"/>
    <b v="1"/>
  </r>
  <r>
    <s v="C"/>
    <s v="A"/>
    <n v="20220101"/>
    <n v="2022"/>
    <n v="52"/>
    <x v="0"/>
    <n v="562"/>
    <s v="NER"/>
    <x v="0"/>
    <s v="M"/>
    <s v="Import"/>
    <n v="251"/>
    <s v="FRA"/>
    <x v="3"/>
    <n v="0"/>
    <s v="W00"/>
    <s v="World"/>
    <s v="H6"/>
    <s v="HS"/>
    <b v="1"/>
    <n v="3102"/>
    <s v="Fertilizers mineral or chemical, nitrogenous"/>
    <x v="2"/>
    <x v="1"/>
    <x v="1"/>
    <x v="1"/>
    <b v="0"/>
    <s v="C00"/>
    <s v="TOTAL CPC"/>
    <n v="0"/>
    <n v="0"/>
    <s v="TOTAL MOT"/>
    <n v="8"/>
    <s v="kg"/>
    <n v="239690"/>
    <b v="0"/>
    <n v="8"/>
    <s v="kg"/>
    <n v="239690"/>
    <b v="0"/>
    <n v="239690"/>
    <b v="0"/>
    <n v="0"/>
    <b v="0"/>
    <s v="224213.218"/>
    <m/>
    <s v="224213.218"/>
    <n v="0"/>
    <b v="0"/>
    <b v="1"/>
  </r>
  <r>
    <s v="C"/>
    <s v="A"/>
    <n v="20220101"/>
    <n v="2022"/>
    <n v="52"/>
    <x v="0"/>
    <n v="562"/>
    <s v="NER"/>
    <x v="0"/>
    <s v="M"/>
    <s v="Import"/>
    <n v="276"/>
    <s v="DEU"/>
    <x v="4"/>
    <n v="0"/>
    <s v="W00"/>
    <s v="World"/>
    <s v="H6"/>
    <s v="HS"/>
    <b v="1"/>
    <n v="3102"/>
    <s v="Fertilizers mineral or chemical, nitrogenous"/>
    <x v="2"/>
    <x v="1"/>
    <x v="1"/>
    <x v="1"/>
    <b v="0"/>
    <s v="C00"/>
    <s v="TOTAL CPC"/>
    <n v="0"/>
    <n v="0"/>
    <s v="TOTAL MOT"/>
    <n v="8"/>
    <s v="kg"/>
    <n v="59"/>
    <b v="0"/>
    <n v="8"/>
    <s v="kg"/>
    <n v="59"/>
    <b v="0"/>
    <n v="59"/>
    <b v="0"/>
    <n v="0"/>
    <b v="0"/>
    <s v="710.741"/>
    <m/>
    <s v="710.741"/>
    <n v="0"/>
    <b v="0"/>
    <b v="1"/>
  </r>
  <r>
    <s v="C"/>
    <s v="A"/>
    <n v="20220101"/>
    <n v="2022"/>
    <n v="52"/>
    <x v="0"/>
    <n v="562"/>
    <s v="NER"/>
    <x v="0"/>
    <s v="M"/>
    <s v="Import"/>
    <n v="288"/>
    <s v="GHA"/>
    <x v="5"/>
    <n v="0"/>
    <s v="W00"/>
    <s v="World"/>
    <s v="H6"/>
    <s v="HS"/>
    <b v="1"/>
    <n v="3102"/>
    <s v="Fertilizers mineral or chemical, nitrogenous"/>
    <x v="2"/>
    <x v="1"/>
    <x v="1"/>
    <x v="1"/>
    <b v="0"/>
    <s v="C00"/>
    <s v="TOTAL CPC"/>
    <n v="0"/>
    <n v="0"/>
    <s v="TOTAL MOT"/>
    <n v="8"/>
    <s v="kg"/>
    <n v="50000"/>
    <b v="0"/>
    <n v="8"/>
    <s v="kg"/>
    <n v="50000"/>
    <b v="0"/>
    <n v="50000"/>
    <b v="0"/>
    <n v="0"/>
    <b v="0"/>
    <s v="12023.85"/>
    <m/>
    <s v="12023.85"/>
    <n v="0"/>
    <b v="0"/>
    <b v="1"/>
  </r>
  <r>
    <s v="C"/>
    <s v="A"/>
    <n v="20220101"/>
    <n v="2022"/>
    <n v="52"/>
    <x v="0"/>
    <n v="562"/>
    <s v="NER"/>
    <x v="0"/>
    <s v="M"/>
    <s v="Import"/>
    <n v="528"/>
    <s v="NLD"/>
    <x v="7"/>
    <n v="0"/>
    <s v="W00"/>
    <s v="World"/>
    <s v="H6"/>
    <s v="HS"/>
    <b v="1"/>
    <n v="3102"/>
    <s v="Fertilizers mineral or chemical, nitrogenous"/>
    <x v="2"/>
    <x v="1"/>
    <x v="1"/>
    <x v="1"/>
    <b v="0"/>
    <s v="C00"/>
    <s v="TOTAL CPC"/>
    <n v="0"/>
    <n v="0"/>
    <s v="TOTAL MOT"/>
    <n v="8"/>
    <s v="kg"/>
    <n v="172400"/>
    <b v="0"/>
    <n v="8"/>
    <s v="kg"/>
    <n v="172400"/>
    <b v="0"/>
    <n v="172400"/>
    <b v="0"/>
    <n v="0"/>
    <b v="0"/>
    <s v="41458.235"/>
    <m/>
    <s v="41458.235"/>
    <n v="0"/>
    <b v="0"/>
    <b v="1"/>
  </r>
  <r>
    <s v="C"/>
    <s v="A"/>
    <n v="20220101"/>
    <n v="2022"/>
    <n v="52"/>
    <x v="0"/>
    <n v="562"/>
    <s v="NER"/>
    <x v="0"/>
    <s v="M"/>
    <s v="Import"/>
    <n v="566"/>
    <s v="NGA"/>
    <x v="8"/>
    <n v="0"/>
    <s v="W00"/>
    <s v="World"/>
    <s v="H6"/>
    <s v="HS"/>
    <b v="1"/>
    <n v="3102"/>
    <s v="Fertilizers mineral or chemical, nitrogenous"/>
    <x v="2"/>
    <x v="1"/>
    <x v="1"/>
    <x v="1"/>
    <b v="0"/>
    <s v="C00"/>
    <s v="TOTAL CPC"/>
    <n v="0"/>
    <n v="0"/>
    <s v="TOTAL MOT"/>
    <n v="8"/>
    <s v="kg"/>
    <n v="13202152"/>
    <b v="0"/>
    <n v="8"/>
    <s v="kg"/>
    <n v="13202152"/>
    <b v="0"/>
    <n v="13202152"/>
    <b v="0"/>
    <n v="0"/>
    <b v="0"/>
    <s v="3275122.994"/>
    <m/>
    <s v="3275122.994"/>
    <n v="0"/>
    <b v="0"/>
    <b v="1"/>
  </r>
  <r>
    <s v="C"/>
    <s v="A"/>
    <n v="20220101"/>
    <n v="2022"/>
    <n v="52"/>
    <x v="0"/>
    <n v="562"/>
    <s v="NER"/>
    <x v="0"/>
    <s v="M"/>
    <s v="Import"/>
    <n v="643"/>
    <s v="RUS"/>
    <x v="9"/>
    <n v="0"/>
    <s v="W00"/>
    <s v="World"/>
    <s v="H6"/>
    <s v="HS"/>
    <b v="1"/>
    <n v="3102"/>
    <s v="Fertilizers mineral or chemical, nitrogenous"/>
    <x v="2"/>
    <x v="1"/>
    <x v="1"/>
    <x v="1"/>
    <b v="0"/>
    <s v="C00"/>
    <s v="TOTAL CPC"/>
    <n v="0"/>
    <n v="0"/>
    <s v="TOTAL MOT"/>
    <n v="8"/>
    <s v="kg"/>
    <n v="142320"/>
    <b v="0"/>
    <n v="8"/>
    <s v="kg"/>
    <n v="142320"/>
    <b v="0"/>
    <n v="142320"/>
    <b v="0"/>
    <n v="0"/>
    <b v="0"/>
    <s v="256574.458"/>
    <m/>
    <s v="256574.458"/>
    <n v="0"/>
    <b v="0"/>
    <b v="1"/>
  </r>
  <r>
    <s v="C"/>
    <s v="A"/>
    <n v="20220101"/>
    <n v="2022"/>
    <n v="52"/>
    <x v="0"/>
    <n v="562"/>
    <s v="NER"/>
    <x v="0"/>
    <s v="M"/>
    <s v="Import"/>
    <n v="686"/>
    <s v="SEN"/>
    <x v="10"/>
    <n v="0"/>
    <s v="W00"/>
    <s v="World"/>
    <s v="H6"/>
    <s v="HS"/>
    <b v="1"/>
    <n v="3102"/>
    <s v="Fertilizers mineral or chemical, nitrogenous"/>
    <x v="2"/>
    <x v="1"/>
    <x v="1"/>
    <x v="1"/>
    <b v="0"/>
    <s v="C00"/>
    <s v="TOTAL CPC"/>
    <n v="0"/>
    <n v="0"/>
    <s v="TOTAL MOT"/>
    <n v="8"/>
    <s v="kg"/>
    <n v="46000"/>
    <b v="0"/>
    <n v="8"/>
    <s v="kg"/>
    <n v="46000"/>
    <b v="0"/>
    <n v="46000"/>
    <b v="0"/>
    <n v="0"/>
    <b v="0"/>
    <s v="33761.227"/>
    <m/>
    <s v="33761.227"/>
    <n v="0"/>
    <b v="0"/>
    <b v="1"/>
  </r>
  <r>
    <s v="C"/>
    <s v="A"/>
    <n v="20220101"/>
    <n v="2022"/>
    <n v="52"/>
    <x v="0"/>
    <n v="562"/>
    <s v="NER"/>
    <x v="0"/>
    <s v="M"/>
    <s v="Import"/>
    <n v="752"/>
    <s v="SWE"/>
    <x v="13"/>
    <n v="0"/>
    <s v="W00"/>
    <s v="World"/>
    <s v="H6"/>
    <s v="HS"/>
    <b v="1"/>
    <n v="3102"/>
    <s v="Fertilizers mineral or chemical, nitrogenous"/>
    <x v="2"/>
    <x v="1"/>
    <x v="1"/>
    <x v="1"/>
    <b v="0"/>
    <s v="C00"/>
    <s v="TOTAL CPC"/>
    <n v="0"/>
    <n v="0"/>
    <s v="TOTAL MOT"/>
    <n v="8"/>
    <s v="kg"/>
    <n v="1478590"/>
    <b v="0"/>
    <n v="8"/>
    <s v="kg"/>
    <n v="1478590"/>
    <b v="0"/>
    <n v="1478590"/>
    <b v="0"/>
    <n v="0"/>
    <b v="0"/>
    <s v="1017853.089"/>
    <m/>
    <s v="1017853.089"/>
    <n v="0"/>
    <b v="0"/>
    <b v="1"/>
  </r>
  <r>
    <s v="C"/>
    <s v="A"/>
    <n v="20220101"/>
    <n v="2022"/>
    <n v="52"/>
    <x v="0"/>
    <n v="562"/>
    <s v="NER"/>
    <x v="0"/>
    <s v="M"/>
    <s v="Import"/>
    <n v="768"/>
    <s v="TGO"/>
    <x v="14"/>
    <n v="0"/>
    <s v="W00"/>
    <s v="World"/>
    <s v="H6"/>
    <s v="HS"/>
    <b v="1"/>
    <n v="3102"/>
    <s v="Fertilizers mineral or chemical, nitrogenous"/>
    <x v="2"/>
    <x v="1"/>
    <x v="1"/>
    <x v="1"/>
    <b v="0"/>
    <s v="C00"/>
    <s v="TOTAL CPC"/>
    <n v="0"/>
    <n v="0"/>
    <s v="TOTAL MOT"/>
    <n v="8"/>
    <s v="kg"/>
    <n v="40000"/>
    <b v="0"/>
    <n v="8"/>
    <s v="kg"/>
    <n v="40000"/>
    <b v="0"/>
    <n v="40000"/>
    <b v="0"/>
    <n v="0"/>
    <b v="0"/>
    <s v="9619.08"/>
    <m/>
    <s v="9619.08"/>
    <n v="0"/>
    <b v="0"/>
    <b v="1"/>
  </r>
  <r>
    <s v="C"/>
    <s v="A"/>
    <n v="20220101"/>
    <n v="2022"/>
    <n v="52"/>
    <x v="0"/>
    <n v="562"/>
    <s v="NER"/>
    <x v="0"/>
    <s v="M"/>
    <s v="Import"/>
    <n v="842"/>
    <s v="USA"/>
    <x v="15"/>
    <n v="0"/>
    <s v="W00"/>
    <s v="World"/>
    <s v="H6"/>
    <s v="HS"/>
    <b v="1"/>
    <n v="3102"/>
    <s v="Fertilizers mineral or chemical, nitrogenous"/>
    <x v="2"/>
    <x v="1"/>
    <x v="1"/>
    <x v="1"/>
    <b v="0"/>
    <s v="C00"/>
    <s v="TOTAL CPC"/>
    <n v="0"/>
    <n v="0"/>
    <s v="TOTAL MOT"/>
    <n v="8"/>
    <s v="kg"/>
    <n v="4536"/>
    <b v="0"/>
    <n v="8"/>
    <s v="kg"/>
    <n v="4536"/>
    <b v="0"/>
    <n v="4536"/>
    <b v="0"/>
    <n v="0"/>
    <b v="0"/>
    <s v="8015.9"/>
    <m/>
    <s v="8015.9"/>
    <n v="0"/>
    <b v="0"/>
    <b v="1"/>
  </r>
  <r>
    <s v="C"/>
    <s v="A"/>
    <n v="20220101"/>
    <n v="2022"/>
    <n v="52"/>
    <x v="0"/>
    <n v="562"/>
    <s v="NER"/>
    <x v="0"/>
    <s v="M"/>
    <s v="Import"/>
    <n v="854"/>
    <s v="BFA"/>
    <x v="16"/>
    <n v="0"/>
    <s v="W00"/>
    <s v="World"/>
    <s v="H6"/>
    <s v="HS"/>
    <b v="1"/>
    <n v="3102"/>
    <s v="Fertilizers mineral or chemical, nitrogenous"/>
    <x v="2"/>
    <x v="1"/>
    <x v="1"/>
    <x v="1"/>
    <b v="0"/>
    <s v="C00"/>
    <s v="TOTAL CPC"/>
    <n v="0"/>
    <n v="0"/>
    <s v="TOTAL MOT"/>
    <n v="8"/>
    <s v="kg"/>
    <n v="177570"/>
    <b v="0"/>
    <n v="8"/>
    <s v="kg"/>
    <n v="177570"/>
    <b v="0"/>
    <n v="177570"/>
    <b v="0"/>
    <n v="0"/>
    <b v="0"/>
    <s v="38109.87"/>
    <m/>
    <s v="38109.87"/>
    <n v="0"/>
    <b v="0"/>
    <b v="1"/>
  </r>
  <r>
    <s v="C"/>
    <s v="A"/>
    <n v="20220101"/>
    <n v="2022"/>
    <n v="52"/>
    <x v="0"/>
    <n v="562"/>
    <s v="NER"/>
    <x v="0"/>
    <s v="M"/>
    <s v="Import"/>
    <n v="0"/>
    <s v="W00"/>
    <x v="0"/>
    <n v="0"/>
    <s v="W00"/>
    <s v="World"/>
    <s v="H6"/>
    <s v="HS"/>
    <b v="1"/>
    <n v="310210"/>
    <s v="Fertilizers, mineral or chemical nitrogenous, urea, whether or not in aqueous solution"/>
    <x v="3"/>
    <x v="2"/>
    <x v="2"/>
    <x v="2"/>
    <b v="1"/>
    <s v="C00"/>
    <s v="TOTAL CPC"/>
    <n v="0"/>
    <n v="0"/>
    <s v="TOTAL MOT"/>
    <n v="8"/>
    <s v="kg"/>
    <n v="3439111"/>
    <b v="0"/>
    <n v="8"/>
    <s v="kg"/>
    <n v="3439111"/>
    <b v="0"/>
    <n v="3439111"/>
    <b v="0"/>
    <n v="0"/>
    <b v="0"/>
    <s v="795789.783"/>
    <m/>
    <s v="795789.783"/>
    <n v="0"/>
    <b v="0"/>
    <b v="1"/>
  </r>
  <r>
    <s v="C"/>
    <s v="A"/>
    <n v="20220101"/>
    <n v="2022"/>
    <n v="52"/>
    <x v="0"/>
    <n v="562"/>
    <s v="NER"/>
    <x v="0"/>
    <s v="M"/>
    <s v="Import"/>
    <n v="204"/>
    <s v="BEN"/>
    <x v="2"/>
    <n v="0"/>
    <s v="W00"/>
    <s v="World"/>
    <s v="H6"/>
    <s v="HS"/>
    <b v="1"/>
    <n v="310210"/>
    <s v="Fertilizers, mineral or chemical nitrogenous, urea, whether or not in aqueous solution"/>
    <x v="3"/>
    <x v="2"/>
    <x v="2"/>
    <x v="2"/>
    <b v="1"/>
    <s v="C00"/>
    <s v="TOTAL CPC"/>
    <n v="0"/>
    <n v="0"/>
    <s v="TOTAL MOT"/>
    <n v="8"/>
    <s v="kg"/>
    <n v="2297230"/>
    <b v="0"/>
    <n v="8"/>
    <s v="kg"/>
    <n v="2297230"/>
    <b v="0"/>
    <n v="2297230"/>
    <b v="0"/>
    <n v="0"/>
    <b v="0"/>
    <s v="525457.203"/>
    <m/>
    <s v="525457.203"/>
    <n v="0"/>
    <b v="1"/>
    <b v="0"/>
  </r>
  <r>
    <s v="C"/>
    <s v="A"/>
    <n v="20220101"/>
    <n v="2022"/>
    <n v="52"/>
    <x v="0"/>
    <n v="562"/>
    <s v="NER"/>
    <x v="0"/>
    <s v="M"/>
    <s v="Import"/>
    <n v="276"/>
    <s v="DEU"/>
    <x v="4"/>
    <n v="0"/>
    <s v="W00"/>
    <s v="World"/>
    <s v="H6"/>
    <s v="HS"/>
    <b v="1"/>
    <n v="310210"/>
    <s v="Fertilizers, mineral or chemical nitrogenous, urea, whether or not in aqueous solution"/>
    <x v="3"/>
    <x v="2"/>
    <x v="2"/>
    <x v="2"/>
    <b v="1"/>
    <s v="C00"/>
    <s v="TOTAL CPC"/>
    <n v="0"/>
    <n v="0"/>
    <s v="TOTAL MOT"/>
    <n v="8"/>
    <s v="kg"/>
    <n v="59"/>
    <b v="0"/>
    <n v="8"/>
    <s v="kg"/>
    <n v="59"/>
    <b v="0"/>
    <n v="59"/>
    <b v="0"/>
    <n v="0"/>
    <b v="0"/>
    <s v="710.741"/>
    <m/>
    <s v="710.741"/>
    <n v="0"/>
    <b v="1"/>
    <b v="0"/>
  </r>
  <r>
    <s v="C"/>
    <s v="A"/>
    <n v="20220101"/>
    <n v="2022"/>
    <n v="52"/>
    <x v="0"/>
    <n v="562"/>
    <s v="NER"/>
    <x v="0"/>
    <s v="M"/>
    <s v="Import"/>
    <n v="566"/>
    <s v="NGA"/>
    <x v="8"/>
    <n v="0"/>
    <s v="W00"/>
    <s v="World"/>
    <s v="H6"/>
    <s v="HS"/>
    <b v="1"/>
    <n v="310210"/>
    <s v="Fertilizers, mineral or chemical nitrogenous, urea, whether or not in aqueous solution"/>
    <x v="3"/>
    <x v="2"/>
    <x v="2"/>
    <x v="2"/>
    <b v="1"/>
    <s v="C00"/>
    <s v="TOTAL CPC"/>
    <n v="0"/>
    <n v="0"/>
    <s v="TOTAL MOT"/>
    <n v="8"/>
    <s v="kg"/>
    <n v="964252"/>
    <b v="0"/>
    <n v="8"/>
    <s v="kg"/>
    <n v="964252"/>
    <b v="0"/>
    <n v="964252"/>
    <b v="0"/>
    <n v="0"/>
    <b v="0"/>
    <s v="231511.969"/>
    <m/>
    <s v="231511.969"/>
    <n v="0"/>
    <b v="1"/>
    <b v="0"/>
  </r>
  <r>
    <s v="C"/>
    <s v="A"/>
    <n v="20220101"/>
    <n v="2022"/>
    <n v="52"/>
    <x v="0"/>
    <n v="562"/>
    <s v="NER"/>
    <x v="0"/>
    <s v="M"/>
    <s v="Import"/>
    <n v="854"/>
    <s v="BFA"/>
    <x v="16"/>
    <n v="0"/>
    <s v="W00"/>
    <s v="World"/>
    <s v="H6"/>
    <s v="HS"/>
    <b v="1"/>
    <n v="310210"/>
    <s v="Fertilizers, mineral or chemical nitrogenous, urea, whether or not in aqueous solution"/>
    <x v="3"/>
    <x v="2"/>
    <x v="2"/>
    <x v="2"/>
    <b v="1"/>
    <s v="C00"/>
    <s v="TOTAL CPC"/>
    <n v="0"/>
    <n v="0"/>
    <s v="TOTAL MOT"/>
    <n v="8"/>
    <s v="kg"/>
    <n v="177570"/>
    <b v="0"/>
    <n v="8"/>
    <s v="kg"/>
    <n v="177570"/>
    <b v="0"/>
    <n v="177570"/>
    <b v="0"/>
    <n v="0"/>
    <b v="0"/>
    <s v="38109.87"/>
    <m/>
    <s v="38109.87"/>
    <n v="0"/>
    <b v="1"/>
    <b v="0"/>
  </r>
  <r>
    <s v="C"/>
    <s v="A"/>
    <n v="20220101"/>
    <n v="2022"/>
    <n v="52"/>
    <x v="0"/>
    <n v="562"/>
    <s v="NER"/>
    <x v="0"/>
    <s v="M"/>
    <s v="Import"/>
    <n v="0"/>
    <s v="W00"/>
    <x v="0"/>
    <n v="0"/>
    <s v="W00"/>
    <s v="World"/>
    <s v="H6"/>
    <s v="HS"/>
    <b v="1"/>
    <n v="310229"/>
    <s v="Fertilizers, mineral or chemical nitrogenous, other than ammonium sulphate"/>
    <x v="4"/>
    <x v="1"/>
    <x v="1"/>
    <x v="2"/>
    <b v="1"/>
    <s v="C00"/>
    <s v="TOTAL CPC"/>
    <n v="0"/>
    <n v="0"/>
    <s v="TOTAL MOT"/>
    <n v="8"/>
    <s v="kg"/>
    <n v="360600"/>
    <b v="0"/>
    <n v="8"/>
    <s v="kg"/>
    <n v="360600"/>
    <b v="0"/>
    <n v="360600"/>
    <b v="0"/>
    <n v="0"/>
    <b v="0"/>
    <s v="70716.27"/>
    <m/>
    <s v="70716.27"/>
    <n v="0"/>
    <b v="0"/>
    <b v="1"/>
  </r>
  <r>
    <s v="C"/>
    <s v="A"/>
    <n v="20220101"/>
    <n v="2022"/>
    <n v="52"/>
    <x v="0"/>
    <n v="562"/>
    <s v="NER"/>
    <x v="0"/>
    <s v="M"/>
    <s v="Import"/>
    <n v="204"/>
    <s v="BEN"/>
    <x v="2"/>
    <n v="0"/>
    <s v="W00"/>
    <s v="World"/>
    <s v="H6"/>
    <s v="HS"/>
    <b v="1"/>
    <n v="310229"/>
    <s v="Fertilizers, mineral or chemical nitrogenous, other than ammonium sulphate"/>
    <x v="4"/>
    <x v="1"/>
    <x v="1"/>
    <x v="2"/>
    <b v="1"/>
    <s v="C00"/>
    <s v="TOTAL CPC"/>
    <n v="0"/>
    <n v="0"/>
    <s v="TOTAL MOT"/>
    <n v="8"/>
    <s v="kg"/>
    <n v="5000"/>
    <b v="0"/>
    <n v="8"/>
    <s v="kg"/>
    <n v="5000"/>
    <b v="0"/>
    <n v="5000"/>
    <b v="0"/>
    <n v="0"/>
    <b v="0"/>
    <s v="1202.385"/>
    <m/>
    <s v="1202.385"/>
    <n v="0"/>
    <b v="1"/>
    <b v="0"/>
  </r>
  <r>
    <s v="C"/>
    <s v="A"/>
    <n v="20220101"/>
    <n v="2022"/>
    <n v="52"/>
    <x v="0"/>
    <n v="562"/>
    <s v="NER"/>
    <x v="0"/>
    <s v="M"/>
    <s v="Import"/>
    <n v="288"/>
    <s v="GHA"/>
    <x v="5"/>
    <n v="0"/>
    <s v="W00"/>
    <s v="World"/>
    <s v="H6"/>
    <s v="HS"/>
    <b v="1"/>
    <n v="310229"/>
    <s v="Fertilizers, mineral or chemical nitrogenous, other than ammonium sulphate"/>
    <x v="4"/>
    <x v="1"/>
    <x v="1"/>
    <x v="2"/>
    <b v="1"/>
    <s v="C00"/>
    <s v="TOTAL CPC"/>
    <n v="0"/>
    <n v="0"/>
    <s v="TOTAL MOT"/>
    <n v="8"/>
    <s v="kg"/>
    <n v="50000"/>
    <b v="0"/>
    <n v="8"/>
    <s v="kg"/>
    <n v="50000"/>
    <b v="0"/>
    <n v="50000"/>
    <b v="0"/>
    <n v="0"/>
    <b v="0"/>
    <s v="12023.85"/>
    <m/>
    <s v="12023.85"/>
    <n v="0"/>
    <b v="1"/>
    <b v="0"/>
  </r>
  <r>
    <s v="C"/>
    <s v="A"/>
    <n v="20220101"/>
    <n v="2022"/>
    <n v="52"/>
    <x v="0"/>
    <n v="562"/>
    <s v="NER"/>
    <x v="0"/>
    <s v="M"/>
    <s v="Import"/>
    <n v="528"/>
    <s v="NLD"/>
    <x v="7"/>
    <n v="0"/>
    <s v="W00"/>
    <s v="World"/>
    <s v="H6"/>
    <s v="HS"/>
    <b v="1"/>
    <n v="310229"/>
    <s v="Fertilizers, mineral or chemical nitrogenous, other than ammonium sulphate"/>
    <x v="4"/>
    <x v="1"/>
    <x v="1"/>
    <x v="2"/>
    <b v="1"/>
    <s v="C00"/>
    <s v="TOTAL CPC"/>
    <n v="0"/>
    <n v="0"/>
    <s v="TOTAL MOT"/>
    <n v="8"/>
    <s v="kg"/>
    <n v="172400"/>
    <b v="0"/>
    <n v="8"/>
    <s v="kg"/>
    <n v="172400"/>
    <b v="0"/>
    <n v="172400"/>
    <b v="0"/>
    <n v="0"/>
    <b v="0"/>
    <s v="41458.235"/>
    <m/>
    <s v="41458.235"/>
    <n v="0"/>
    <b v="1"/>
    <b v="0"/>
  </r>
  <r>
    <s v="C"/>
    <s v="A"/>
    <n v="20220101"/>
    <n v="2022"/>
    <n v="52"/>
    <x v="0"/>
    <n v="562"/>
    <s v="NER"/>
    <x v="0"/>
    <s v="M"/>
    <s v="Import"/>
    <n v="566"/>
    <s v="NGA"/>
    <x v="8"/>
    <n v="0"/>
    <s v="W00"/>
    <s v="World"/>
    <s v="H6"/>
    <s v="HS"/>
    <b v="1"/>
    <n v="310229"/>
    <s v="Fertilizers, mineral or chemical nitrogenous, other than ammonium sulphate"/>
    <x v="4"/>
    <x v="1"/>
    <x v="1"/>
    <x v="2"/>
    <b v="1"/>
    <s v="C00"/>
    <s v="TOTAL CPC"/>
    <n v="0"/>
    <n v="0"/>
    <s v="TOTAL MOT"/>
    <n v="8"/>
    <s v="kg"/>
    <n v="93200"/>
    <b v="0"/>
    <n v="8"/>
    <s v="kg"/>
    <n v="93200"/>
    <b v="0"/>
    <n v="93200"/>
    <b v="0"/>
    <n v="0"/>
    <b v="0"/>
    <s v="6412.72"/>
    <m/>
    <s v="6412.72"/>
    <n v="0"/>
    <b v="1"/>
    <b v="0"/>
  </r>
  <r>
    <s v="C"/>
    <s v="A"/>
    <n v="20220101"/>
    <n v="2022"/>
    <n v="52"/>
    <x v="0"/>
    <n v="562"/>
    <s v="NER"/>
    <x v="0"/>
    <s v="M"/>
    <s v="Import"/>
    <n v="768"/>
    <s v="TGO"/>
    <x v="14"/>
    <n v="0"/>
    <s v="W00"/>
    <s v="World"/>
    <s v="H6"/>
    <s v="HS"/>
    <b v="1"/>
    <n v="310229"/>
    <s v="Fertilizers, mineral or chemical nitrogenous, other than ammonium sulphate"/>
    <x v="4"/>
    <x v="1"/>
    <x v="1"/>
    <x v="2"/>
    <b v="1"/>
    <s v="C00"/>
    <s v="TOTAL CPC"/>
    <n v="0"/>
    <n v="0"/>
    <s v="TOTAL MOT"/>
    <n v="8"/>
    <s v="kg"/>
    <n v="40000"/>
    <b v="0"/>
    <n v="8"/>
    <s v="kg"/>
    <n v="40000"/>
    <b v="0"/>
    <n v="40000"/>
    <b v="0"/>
    <n v="0"/>
    <b v="0"/>
    <s v="9619.08"/>
    <m/>
    <s v="9619.08"/>
    <n v="0"/>
    <b v="1"/>
    <b v="0"/>
  </r>
  <r>
    <s v="C"/>
    <s v="A"/>
    <n v="20220101"/>
    <n v="2022"/>
    <n v="52"/>
    <x v="0"/>
    <n v="562"/>
    <s v="NER"/>
    <x v="0"/>
    <s v="M"/>
    <s v="Import"/>
    <n v="0"/>
    <s v="W00"/>
    <x v="0"/>
    <n v="0"/>
    <s v="W00"/>
    <s v="World"/>
    <s v="H6"/>
    <s v="HS"/>
    <b v="1"/>
    <n v="310230"/>
    <s v="Fertilizers, mineral or chemical nitrogenous, ammonium nitrate, whether or not in aqueous solution"/>
    <x v="5"/>
    <x v="1"/>
    <x v="1"/>
    <x v="2"/>
    <b v="1"/>
    <s v="C00"/>
    <s v="TOTAL CPC"/>
    <n v="0"/>
    <n v="0"/>
    <s v="TOTAL MOT"/>
    <n v="8"/>
    <s v="kg"/>
    <n v="1860600"/>
    <b v="0"/>
    <n v="8"/>
    <s v="kg"/>
    <n v="1860600"/>
    <b v="0"/>
    <n v="1860600"/>
    <b v="0"/>
    <n v="0"/>
    <b v="0"/>
    <s v="1498640.765"/>
    <m/>
    <s v="1498640.765"/>
    <n v="0"/>
    <b v="0"/>
    <b v="1"/>
  </r>
  <r>
    <s v="C"/>
    <s v="A"/>
    <n v="20220101"/>
    <n v="2022"/>
    <n v="52"/>
    <x v="0"/>
    <n v="562"/>
    <s v="NER"/>
    <x v="0"/>
    <s v="M"/>
    <s v="Import"/>
    <n v="251"/>
    <s v="FRA"/>
    <x v="3"/>
    <n v="0"/>
    <s v="W00"/>
    <s v="World"/>
    <s v="H6"/>
    <s v="HS"/>
    <b v="1"/>
    <n v="310230"/>
    <s v="Fertilizers, mineral or chemical nitrogenous, ammonium nitrate, whether or not in aqueous solution"/>
    <x v="5"/>
    <x v="1"/>
    <x v="1"/>
    <x v="2"/>
    <b v="1"/>
    <s v="C00"/>
    <s v="TOTAL CPC"/>
    <n v="0"/>
    <n v="0"/>
    <s v="TOTAL MOT"/>
    <n v="8"/>
    <s v="kg"/>
    <n v="239690"/>
    <b v="0"/>
    <n v="8"/>
    <s v="kg"/>
    <n v="239690"/>
    <b v="0"/>
    <n v="239690"/>
    <b v="0"/>
    <n v="0"/>
    <b v="0"/>
    <s v="224213.218"/>
    <m/>
    <s v="224213.218"/>
    <n v="0"/>
    <b v="1"/>
    <b v="0"/>
  </r>
  <r>
    <s v="C"/>
    <s v="A"/>
    <n v="20220101"/>
    <n v="2022"/>
    <n v="52"/>
    <x v="0"/>
    <n v="562"/>
    <s v="NER"/>
    <x v="0"/>
    <s v="M"/>
    <s v="Import"/>
    <n v="643"/>
    <s v="RUS"/>
    <x v="9"/>
    <n v="0"/>
    <s v="W00"/>
    <s v="World"/>
    <s v="H6"/>
    <s v="HS"/>
    <b v="1"/>
    <n v="310230"/>
    <s v="Fertilizers, mineral or chemical nitrogenous, ammonium nitrate, whether or not in aqueous solution"/>
    <x v="5"/>
    <x v="1"/>
    <x v="1"/>
    <x v="2"/>
    <b v="1"/>
    <s v="C00"/>
    <s v="TOTAL CPC"/>
    <n v="0"/>
    <n v="0"/>
    <s v="TOTAL MOT"/>
    <n v="8"/>
    <s v="kg"/>
    <n v="142320"/>
    <b v="0"/>
    <n v="8"/>
    <s v="kg"/>
    <n v="142320"/>
    <b v="0"/>
    <n v="142320"/>
    <b v="0"/>
    <n v="0"/>
    <b v="0"/>
    <s v="256574.458"/>
    <m/>
    <s v="256574.458"/>
    <n v="0"/>
    <b v="1"/>
    <b v="0"/>
  </r>
  <r>
    <s v="C"/>
    <s v="A"/>
    <n v="20220101"/>
    <n v="2022"/>
    <n v="52"/>
    <x v="0"/>
    <n v="562"/>
    <s v="NER"/>
    <x v="0"/>
    <s v="M"/>
    <s v="Import"/>
    <n v="752"/>
    <s v="SWE"/>
    <x v="13"/>
    <n v="0"/>
    <s v="W00"/>
    <s v="World"/>
    <s v="H6"/>
    <s v="HS"/>
    <b v="1"/>
    <n v="310230"/>
    <s v="Fertilizers, mineral or chemical nitrogenous, ammonium nitrate, whether or not in aqueous solution"/>
    <x v="5"/>
    <x v="1"/>
    <x v="1"/>
    <x v="2"/>
    <b v="1"/>
    <s v="C00"/>
    <s v="TOTAL CPC"/>
    <n v="0"/>
    <n v="0"/>
    <s v="TOTAL MOT"/>
    <n v="8"/>
    <s v="kg"/>
    <n v="1478590"/>
    <b v="0"/>
    <n v="8"/>
    <s v="kg"/>
    <n v="1478590"/>
    <b v="0"/>
    <n v="1478590"/>
    <b v="0"/>
    <n v="0"/>
    <b v="0"/>
    <s v="1017853.089"/>
    <m/>
    <s v="1017853.089"/>
    <n v="0"/>
    <b v="1"/>
    <b v="0"/>
  </r>
  <r>
    <s v="C"/>
    <s v="A"/>
    <n v="20220101"/>
    <n v="2022"/>
    <n v="52"/>
    <x v="0"/>
    <n v="562"/>
    <s v="NER"/>
    <x v="0"/>
    <s v="M"/>
    <s v="Import"/>
    <n v="0"/>
    <s v="W00"/>
    <x v="0"/>
    <n v="0"/>
    <s v="W00"/>
    <s v="World"/>
    <s v="H6"/>
    <s v="HS"/>
    <b v="1"/>
    <n v="310290"/>
    <s v="Fertilizers, mineral or chemical nitrogenous, other kinds including mixtures not specified in the foregoing subheadings"/>
    <x v="6"/>
    <x v="1"/>
    <x v="1"/>
    <x v="2"/>
    <b v="1"/>
    <s v="C00"/>
    <s v="TOTAL CPC"/>
    <n v="0"/>
    <n v="0"/>
    <s v="TOTAL MOT"/>
    <n v="8"/>
    <s v="kg"/>
    <n v="15167826"/>
    <b v="0"/>
    <n v="8"/>
    <s v="kg"/>
    <n v="15167826"/>
    <b v="0"/>
    <n v="15167826"/>
    <b v="0"/>
    <n v="0"/>
    <b v="0"/>
    <s v="3930303.449"/>
    <m/>
    <s v="3930303.449"/>
    <n v="0"/>
    <b v="0"/>
    <b v="1"/>
  </r>
  <r>
    <s v="C"/>
    <s v="A"/>
    <n v="20220101"/>
    <n v="2022"/>
    <n v="52"/>
    <x v="0"/>
    <n v="562"/>
    <s v="NER"/>
    <x v="0"/>
    <s v="M"/>
    <s v="Import"/>
    <n v="204"/>
    <s v="BEN"/>
    <x v="2"/>
    <n v="0"/>
    <s v="W00"/>
    <s v="World"/>
    <s v="H6"/>
    <s v="HS"/>
    <b v="1"/>
    <n v="310290"/>
    <s v="Fertilizers, mineral or chemical nitrogenous, other kinds including mixtures not specified in the foregoing subheadings"/>
    <x v="6"/>
    <x v="1"/>
    <x v="1"/>
    <x v="2"/>
    <b v="1"/>
    <s v="C00"/>
    <s v="TOTAL CPC"/>
    <n v="0"/>
    <n v="0"/>
    <s v="TOTAL MOT"/>
    <n v="8"/>
    <s v="kg"/>
    <n v="2972590"/>
    <b v="0"/>
    <n v="8"/>
    <s v="kg"/>
    <n v="2972590"/>
    <b v="0"/>
    <n v="2972590"/>
    <b v="0"/>
    <n v="0"/>
    <b v="0"/>
    <s v="851328.018"/>
    <m/>
    <s v="851328.018"/>
    <n v="0"/>
    <b v="1"/>
    <b v="0"/>
  </r>
  <r>
    <s v="C"/>
    <s v="A"/>
    <n v="20220101"/>
    <n v="2022"/>
    <n v="52"/>
    <x v="0"/>
    <n v="562"/>
    <s v="NER"/>
    <x v="0"/>
    <s v="M"/>
    <s v="Import"/>
    <n v="566"/>
    <s v="NGA"/>
    <x v="8"/>
    <n v="0"/>
    <s v="W00"/>
    <s v="World"/>
    <s v="H6"/>
    <s v="HS"/>
    <b v="1"/>
    <n v="310290"/>
    <s v="Fertilizers, mineral or chemical nitrogenous, other kinds including mixtures not specified in the foregoing subheadings"/>
    <x v="6"/>
    <x v="1"/>
    <x v="1"/>
    <x v="2"/>
    <b v="1"/>
    <s v="C00"/>
    <s v="TOTAL CPC"/>
    <n v="0"/>
    <n v="0"/>
    <s v="TOTAL MOT"/>
    <n v="8"/>
    <s v="kg"/>
    <n v="12144700"/>
    <b v="0"/>
    <n v="8"/>
    <s v="kg"/>
    <n v="12144700"/>
    <b v="0"/>
    <n v="12144700"/>
    <b v="0"/>
    <n v="0"/>
    <b v="0"/>
    <s v="3037198.304"/>
    <m/>
    <s v="3037198.304"/>
    <n v="0"/>
    <b v="1"/>
    <b v="0"/>
  </r>
  <r>
    <s v="C"/>
    <s v="A"/>
    <n v="20220101"/>
    <n v="2022"/>
    <n v="52"/>
    <x v="0"/>
    <n v="562"/>
    <s v="NER"/>
    <x v="0"/>
    <s v="M"/>
    <s v="Import"/>
    <n v="686"/>
    <s v="SEN"/>
    <x v="10"/>
    <n v="0"/>
    <s v="W00"/>
    <s v="World"/>
    <s v="H6"/>
    <s v="HS"/>
    <b v="1"/>
    <n v="310290"/>
    <s v="Fertilizers, mineral or chemical nitrogenous, other kinds including mixtures not specified in the foregoing subheadings"/>
    <x v="6"/>
    <x v="1"/>
    <x v="1"/>
    <x v="2"/>
    <b v="1"/>
    <s v="C00"/>
    <s v="TOTAL CPC"/>
    <n v="0"/>
    <n v="0"/>
    <s v="TOTAL MOT"/>
    <n v="8"/>
    <s v="kg"/>
    <n v="46000"/>
    <b v="0"/>
    <n v="8"/>
    <s v="kg"/>
    <n v="46000"/>
    <b v="0"/>
    <n v="46000"/>
    <b v="0"/>
    <n v="0"/>
    <b v="0"/>
    <s v="33761.227"/>
    <m/>
    <s v="33761.227"/>
    <n v="0"/>
    <b v="1"/>
    <b v="0"/>
  </r>
  <r>
    <s v="C"/>
    <s v="A"/>
    <n v="20220101"/>
    <n v="2022"/>
    <n v="52"/>
    <x v="0"/>
    <n v="562"/>
    <s v="NER"/>
    <x v="0"/>
    <s v="M"/>
    <s v="Import"/>
    <n v="842"/>
    <s v="USA"/>
    <x v="15"/>
    <n v="0"/>
    <s v="W00"/>
    <s v="World"/>
    <s v="H6"/>
    <s v="HS"/>
    <b v="1"/>
    <n v="310290"/>
    <s v="Fertilizers, mineral or chemical nitrogenous, other kinds including mixtures not specified in the foregoing subheadings"/>
    <x v="6"/>
    <x v="1"/>
    <x v="1"/>
    <x v="2"/>
    <b v="1"/>
    <s v="C00"/>
    <s v="TOTAL CPC"/>
    <n v="0"/>
    <n v="0"/>
    <s v="TOTAL MOT"/>
    <n v="8"/>
    <s v="kg"/>
    <n v="4536"/>
    <b v="0"/>
    <n v="8"/>
    <s v="kg"/>
    <n v="4536"/>
    <b v="0"/>
    <n v="4536"/>
    <b v="0"/>
    <n v="0"/>
    <b v="0"/>
    <s v="8015.9"/>
    <m/>
    <s v="8015.9"/>
    <n v="0"/>
    <b v="1"/>
    <b v="0"/>
  </r>
  <r>
    <s v="C"/>
    <s v="A"/>
    <n v="20220101"/>
    <n v="2022"/>
    <n v="52"/>
    <x v="0"/>
    <n v="562"/>
    <s v="NER"/>
    <x v="0"/>
    <s v="M"/>
    <s v="Import"/>
    <n v="0"/>
    <s v="W00"/>
    <x v="0"/>
    <n v="0"/>
    <s v="W00"/>
    <s v="World"/>
    <s v="H6"/>
    <s v="HS"/>
    <b v="1"/>
    <n v="3103"/>
    <s v="Fertilizers mineral or chemical, phosphatic"/>
    <x v="7"/>
    <x v="3"/>
    <x v="3"/>
    <x v="1"/>
    <b v="0"/>
    <s v="C00"/>
    <s v="TOTAL CPC"/>
    <n v="0"/>
    <n v="0"/>
    <s v="TOTAL MOT"/>
    <n v="8"/>
    <s v="kg"/>
    <n v="343200"/>
    <b v="0"/>
    <n v="8"/>
    <s v="kg"/>
    <n v="343200"/>
    <b v="0"/>
    <n v="343200"/>
    <b v="0"/>
    <n v="0"/>
    <b v="0"/>
    <s v="148599.989"/>
    <m/>
    <s v="148599.989"/>
    <n v="0"/>
    <b v="0"/>
    <b v="1"/>
  </r>
  <r>
    <s v="C"/>
    <s v="A"/>
    <n v="20220101"/>
    <n v="2022"/>
    <n v="52"/>
    <x v="0"/>
    <n v="562"/>
    <s v="NER"/>
    <x v="0"/>
    <s v="M"/>
    <s v="Import"/>
    <n v="699"/>
    <s v="IND"/>
    <x v="11"/>
    <n v="0"/>
    <s v="W00"/>
    <s v="World"/>
    <s v="H6"/>
    <s v="HS"/>
    <b v="1"/>
    <n v="3103"/>
    <s v="Fertilizers mineral or chemical, phosphatic"/>
    <x v="7"/>
    <x v="3"/>
    <x v="3"/>
    <x v="1"/>
    <b v="0"/>
    <s v="C00"/>
    <s v="TOTAL CPC"/>
    <n v="0"/>
    <n v="0"/>
    <s v="TOTAL MOT"/>
    <n v="8"/>
    <s v="kg"/>
    <n v="343200"/>
    <b v="0"/>
    <n v="8"/>
    <s v="kg"/>
    <n v="343200"/>
    <b v="0"/>
    <n v="343200"/>
    <b v="0"/>
    <n v="0"/>
    <b v="0"/>
    <s v="148599.989"/>
    <m/>
    <s v="148599.989"/>
    <n v="0"/>
    <b v="0"/>
    <b v="1"/>
  </r>
  <r>
    <s v="C"/>
    <s v="A"/>
    <n v="20220101"/>
    <n v="2022"/>
    <n v="52"/>
    <x v="0"/>
    <n v="562"/>
    <s v="NER"/>
    <x v="0"/>
    <s v="M"/>
    <s v="Import"/>
    <n v="0"/>
    <s v="W00"/>
    <x v="0"/>
    <n v="0"/>
    <s v="W00"/>
    <s v="World"/>
    <s v="H6"/>
    <s v="HS"/>
    <b v="1"/>
    <n v="310319"/>
    <s v="Fertilizers, mineral or chemical phosphatic, superphosphates, other than containing by weight 35% or more of diphosphorus pentaoxide (P2O5)"/>
    <x v="8"/>
    <x v="4"/>
    <x v="4"/>
    <x v="2"/>
    <b v="1"/>
    <s v="C00"/>
    <s v="TOTAL CPC"/>
    <n v="0"/>
    <n v="0"/>
    <s v="TOTAL MOT"/>
    <n v="8"/>
    <s v="kg"/>
    <n v="343200"/>
    <b v="0"/>
    <n v="8"/>
    <s v="kg"/>
    <n v="343200"/>
    <b v="0"/>
    <n v="343200"/>
    <b v="0"/>
    <n v="0"/>
    <b v="0"/>
    <s v="148599.989"/>
    <m/>
    <s v="148599.989"/>
    <n v="0"/>
    <b v="0"/>
    <b v="1"/>
  </r>
  <r>
    <s v="C"/>
    <s v="A"/>
    <n v="20220101"/>
    <n v="2022"/>
    <n v="52"/>
    <x v="0"/>
    <n v="562"/>
    <s v="NER"/>
    <x v="0"/>
    <s v="M"/>
    <s v="Import"/>
    <n v="699"/>
    <s v="IND"/>
    <x v="11"/>
    <n v="0"/>
    <s v="W00"/>
    <s v="World"/>
    <s v="H6"/>
    <s v="HS"/>
    <b v="1"/>
    <n v="310319"/>
    <s v="Fertilizers, mineral or chemical phosphatic, superphosphates, other than containing by weight 35% or more of diphosphorus pentaoxide (P2O5)"/>
    <x v="8"/>
    <x v="4"/>
    <x v="4"/>
    <x v="2"/>
    <b v="1"/>
    <s v="C00"/>
    <s v="TOTAL CPC"/>
    <n v="0"/>
    <n v="0"/>
    <s v="TOTAL MOT"/>
    <n v="8"/>
    <s v="kg"/>
    <n v="343200"/>
    <b v="0"/>
    <n v="8"/>
    <s v="kg"/>
    <n v="343200"/>
    <b v="0"/>
    <n v="343200"/>
    <b v="0"/>
    <n v="0"/>
    <b v="0"/>
    <s v="148599.989"/>
    <m/>
    <s v="148599.989"/>
    <n v="0"/>
    <b v="1"/>
    <b v="0"/>
  </r>
  <r>
    <s v="C"/>
    <s v="A"/>
    <n v="20220101"/>
    <n v="2022"/>
    <n v="52"/>
    <x v="0"/>
    <n v="562"/>
    <s v="NER"/>
    <x v="0"/>
    <s v="M"/>
    <s v="Import"/>
    <n v="0"/>
    <s v="W00"/>
    <x v="0"/>
    <n v="0"/>
    <s v="W00"/>
    <s v="World"/>
    <s v="H6"/>
    <s v="HS"/>
    <b v="1"/>
    <n v="3104"/>
    <s v="Fertilizers mineral or chemical, potassic"/>
    <x v="9"/>
    <x v="5"/>
    <x v="5"/>
    <x v="1"/>
    <b v="0"/>
    <s v="C00"/>
    <s v="TOTAL CPC"/>
    <n v="0"/>
    <n v="0"/>
    <s v="TOTAL MOT"/>
    <n v="8"/>
    <s v="kg"/>
    <n v="313970"/>
    <b v="0"/>
    <n v="8"/>
    <s v="kg"/>
    <n v="313970"/>
    <b v="0"/>
    <n v="313970"/>
    <b v="0"/>
    <n v="0"/>
    <b v="0"/>
    <s v="376522.04"/>
    <m/>
    <s v="376522.04"/>
    <n v="0"/>
    <b v="0"/>
    <b v="1"/>
  </r>
  <r>
    <s v="C"/>
    <s v="A"/>
    <n v="20220101"/>
    <n v="2022"/>
    <n v="52"/>
    <x v="0"/>
    <n v="562"/>
    <s v="NER"/>
    <x v="0"/>
    <s v="M"/>
    <s v="Import"/>
    <n v="156"/>
    <s v="CHN"/>
    <x v="1"/>
    <n v="0"/>
    <s v="W00"/>
    <s v="World"/>
    <s v="H6"/>
    <s v="HS"/>
    <b v="1"/>
    <n v="3104"/>
    <s v="Fertilizers mineral or chemical, potassic"/>
    <x v="9"/>
    <x v="5"/>
    <x v="5"/>
    <x v="1"/>
    <b v="0"/>
    <s v="C00"/>
    <s v="TOTAL CPC"/>
    <n v="0"/>
    <n v="0"/>
    <s v="TOTAL MOT"/>
    <n v="8"/>
    <s v="kg"/>
    <n v="250000"/>
    <b v="0"/>
    <n v="8"/>
    <s v="kg"/>
    <n v="250000"/>
    <b v="0"/>
    <n v="250000"/>
    <b v="0"/>
    <n v="0"/>
    <b v="0"/>
    <s v="323971.705"/>
    <m/>
    <s v="323971.705"/>
    <n v="0"/>
    <b v="0"/>
    <b v="1"/>
  </r>
  <r>
    <s v="C"/>
    <s v="A"/>
    <n v="20220101"/>
    <n v="2022"/>
    <n v="52"/>
    <x v="0"/>
    <n v="562"/>
    <s v="NER"/>
    <x v="0"/>
    <s v="M"/>
    <s v="Import"/>
    <n v="566"/>
    <s v="NGA"/>
    <x v="8"/>
    <n v="0"/>
    <s v="W00"/>
    <s v="World"/>
    <s v="H6"/>
    <s v="HS"/>
    <b v="1"/>
    <n v="3104"/>
    <s v="Fertilizers mineral or chemical, potassic"/>
    <x v="9"/>
    <x v="5"/>
    <x v="5"/>
    <x v="1"/>
    <b v="0"/>
    <s v="C00"/>
    <s v="TOTAL CPC"/>
    <n v="0"/>
    <n v="0"/>
    <s v="TOTAL MOT"/>
    <n v="8"/>
    <s v="kg"/>
    <n v="41000"/>
    <b v="0"/>
    <n v="8"/>
    <s v="kg"/>
    <n v="41000"/>
    <b v="0"/>
    <n v="41000"/>
    <b v="0"/>
    <n v="0"/>
    <b v="0"/>
    <s v="1643.26"/>
    <m/>
    <s v="1643.26"/>
    <n v="0"/>
    <b v="0"/>
    <b v="1"/>
  </r>
  <r>
    <s v="C"/>
    <s v="A"/>
    <n v="20220101"/>
    <n v="2022"/>
    <n v="52"/>
    <x v="0"/>
    <n v="562"/>
    <s v="NER"/>
    <x v="0"/>
    <s v="M"/>
    <s v="Import"/>
    <n v="724"/>
    <s v="ESP"/>
    <x v="12"/>
    <n v="0"/>
    <s v="W00"/>
    <s v="World"/>
    <s v="H6"/>
    <s v="HS"/>
    <b v="1"/>
    <n v="3104"/>
    <s v="Fertilizers mineral or chemical, potassic"/>
    <x v="9"/>
    <x v="5"/>
    <x v="5"/>
    <x v="1"/>
    <b v="0"/>
    <s v="C00"/>
    <s v="TOTAL CPC"/>
    <n v="0"/>
    <n v="0"/>
    <s v="TOTAL MOT"/>
    <n v="8"/>
    <s v="kg"/>
    <n v="22970"/>
    <b v="0"/>
    <n v="8"/>
    <s v="kg"/>
    <n v="22970"/>
    <b v="0"/>
    <n v="22970"/>
    <b v="0"/>
    <n v="0"/>
    <b v="0"/>
    <s v="50907.076"/>
    <m/>
    <s v="50907.076"/>
    <n v="0"/>
    <b v="0"/>
    <b v="1"/>
  </r>
  <r>
    <s v="C"/>
    <s v="A"/>
    <n v="20220101"/>
    <n v="2022"/>
    <n v="52"/>
    <x v="0"/>
    <n v="562"/>
    <s v="NER"/>
    <x v="0"/>
    <s v="M"/>
    <s v="Import"/>
    <n v="0"/>
    <s v="W00"/>
    <x v="0"/>
    <n v="0"/>
    <s v="W00"/>
    <s v="World"/>
    <s v="H6"/>
    <s v="HS"/>
    <b v="1"/>
    <n v="310420"/>
    <s v="Fertilizers, mineral or chemical potassic, potassium chloride"/>
    <x v="10"/>
    <x v="5"/>
    <x v="5"/>
    <x v="2"/>
    <b v="1"/>
    <s v="C00"/>
    <s v="TOTAL CPC"/>
    <n v="0"/>
    <n v="0"/>
    <s v="TOTAL MOT"/>
    <n v="8"/>
    <s v="kg"/>
    <n v="250000"/>
    <b v="0"/>
    <n v="8"/>
    <s v="kg"/>
    <n v="250000"/>
    <b v="0"/>
    <n v="250000"/>
    <b v="0"/>
    <n v="0"/>
    <b v="0"/>
    <s v="323971.705"/>
    <m/>
    <s v="323971.705"/>
    <n v="0"/>
    <b v="0"/>
    <b v="1"/>
  </r>
  <r>
    <s v="C"/>
    <s v="A"/>
    <n v="20220101"/>
    <n v="2022"/>
    <n v="52"/>
    <x v="0"/>
    <n v="562"/>
    <s v="NER"/>
    <x v="0"/>
    <s v="M"/>
    <s v="Import"/>
    <n v="156"/>
    <s v="CHN"/>
    <x v="1"/>
    <n v="0"/>
    <s v="W00"/>
    <s v="World"/>
    <s v="H6"/>
    <s v="HS"/>
    <b v="1"/>
    <n v="310420"/>
    <s v="Fertilizers, mineral or chemical potassic, potassium chloride"/>
    <x v="10"/>
    <x v="5"/>
    <x v="5"/>
    <x v="2"/>
    <b v="1"/>
    <s v="C00"/>
    <s v="TOTAL CPC"/>
    <n v="0"/>
    <n v="0"/>
    <s v="TOTAL MOT"/>
    <n v="8"/>
    <s v="kg"/>
    <n v="250000"/>
    <b v="0"/>
    <n v="8"/>
    <s v="kg"/>
    <n v="250000"/>
    <b v="0"/>
    <n v="250000"/>
    <b v="0"/>
    <n v="0"/>
    <b v="0"/>
    <s v="323971.705"/>
    <m/>
    <s v="323971.705"/>
    <n v="0"/>
    <b v="1"/>
    <b v="0"/>
  </r>
  <r>
    <s v="C"/>
    <s v="A"/>
    <n v="20220101"/>
    <n v="2022"/>
    <n v="52"/>
    <x v="0"/>
    <n v="562"/>
    <s v="NER"/>
    <x v="0"/>
    <s v="M"/>
    <s v="Import"/>
    <n v="0"/>
    <s v="W00"/>
    <x v="0"/>
    <n v="0"/>
    <s v="W00"/>
    <s v="World"/>
    <s v="H6"/>
    <s v="HS"/>
    <b v="1"/>
    <n v="310490"/>
    <s v="Fertilizers, mineral or chemical potassic, n.e.c. in heading no. 3104"/>
    <x v="11"/>
    <x v="5"/>
    <x v="5"/>
    <x v="2"/>
    <b v="1"/>
    <s v="C00"/>
    <s v="TOTAL CPC"/>
    <n v="0"/>
    <n v="0"/>
    <s v="TOTAL MOT"/>
    <n v="8"/>
    <s v="kg"/>
    <n v="63970"/>
    <b v="0"/>
    <n v="8"/>
    <s v="kg"/>
    <n v="63970"/>
    <b v="0"/>
    <n v="63970"/>
    <b v="0"/>
    <n v="0"/>
    <b v="0"/>
    <s v="52550.336"/>
    <m/>
    <s v="52550.336"/>
    <n v="0"/>
    <b v="0"/>
    <b v="1"/>
  </r>
  <r>
    <s v="C"/>
    <s v="A"/>
    <n v="20220101"/>
    <n v="2022"/>
    <n v="52"/>
    <x v="0"/>
    <n v="562"/>
    <s v="NER"/>
    <x v="0"/>
    <s v="M"/>
    <s v="Import"/>
    <n v="566"/>
    <s v="NGA"/>
    <x v="8"/>
    <n v="0"/>
    <s v="W00"/>
    <s v="World"/>
    <s v="H6"/>
    <s v="HS"/>
    <b v="1"/>
    <n v="310490"/>
    <s v="Fertilizers, mineral or chemical potassic, n.e.c. in heading no. 3104"/>
    <x v="11"/>
    <x v="5"/>
    <x v="5"/>
    <x v="2"/>
    <b v="1"/>
    <s v="C00"/>
    <s v="TOTAL CPC"/>
    <n v="0"/>
    <n v="0"/>
    <s v="TOTAL MOT"/>
    <n v="8"/>
    <s v="kg"/>
    <n v="41000"/>
    <b v="0"/>
    <n v="8"/>
    <s v="kg"/>
    <n v="41000"/>
    <b v="0"/>
    <n v="41000"/>
    <b v="0"/>
    <n v="0"/>
    <b v="0"/>
    <s v="1643.26"/>
    <m/>
    <s v="1643.26"/>
    <n v="0"/>
    <b v="1"/>
    <b v="0"/>
  </r>
  <r>
    <s v="C"/>
    <s v="A"/>
    <n v="20220101"/>
    <n v="2022"/>
    <n v="52"/>
    <x v="0"/>
    <n v="562"/>
    <s v="NER"/>
    <x v="0"/>
    <s v="M"/>
    <s v="Import"/>
    <n v="724"/>
    <s v="ESP"/>
    <x v="12"/>
    <n v="0"/>
    <s v="W00"/>
    <s v="World"/>
    <s v="H6"/>
    <s v="HS"/>
    <b v="1"/>
    <n v="310490"/>
    <s v="Fertilizers, mineral or chemical potassic, n.e.c. in heading no. 3104"/>
    <x v="11"/>
    <x v="5"/>
    <x v="5"/>
    <x v="2"/>
    <b v="1"/>
    <s v="C00"/>
    <s v="TOTAL CPC"/>
    <n v="0"/>
    <n v="0"/>
    <s v="TOTAL MOT"/>
    <n v="8"/>
    <s v="kg"/>
    <n v="22970"/>
    <b v="0"/>
    <n v="8"/>
    <s v="kg"/>
    <n v="22970"/>
    <b v="0"/>
    <n v="22970"/>
    <b v="0"/>
    <n v="0"/>
    <b v="0"/>
    <s v="50907.076"/>
    <m/>
    <s v="50907.076"/>
    <n v="0"/>
    <b v="1"/>
    <b v="0"/>
  </r>
  <r>
    <s v="C"/>
    <s v="A"/>
    <n v="20220101"/>
    <n v="2022"/>
    <n v="52"/>
    <x v="0"/>
    <n v="562"/>
    <s v="NER"/>
    <x v="0"/>
    <s v="M"/>
    <s v="Import"/>
    <n v="0"/>
    <s v="W00"/>
    <x v="0"/>
    <n v="0"/>
    <s v="W00"/>
    <s v="World"/>
    <s v="H6"/>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7737366"/>
    <b v="0"/>
    <n v="8"/>
    <s v="kg"/>
    <n v="7737366"/>
    <b v="0"/>
    <n v="7737366"/>
    <b v="0"/>
    <n v="0"/>
    <b v="0"/>
    <s v="2556415.67"/>
    <m/>
    <s v="2556415.67"/>
    <n v="0"/>
    <b v="0"/>
    <b v="1"/>
  </r>
  <r>
    <s v="C"/>
    <s v="A"/>
    <n v="20220101"/>
    <n v="2022"/>
    <n v="52"/>
    <x v="0"/>
    <n v="562"/>
    <s v="NER"/>
    <x v="0"/>
    <s v="M"/>
    <s v="Import"/>
    <n v="156"/>
    <s v="CHN"/>
    <x v="1"/>
    <n v="0"/>
    <s v="W00"/>
    <s v="World"/>
    <s v="H6"/>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207"/>
    <b v="0"/>
    <n v="8"/>
    <s v="kg"/>
    <n v="1207"/>
    <b v="0"/>
    <n v="1207"/>
    <b v="0"/>
    <n v="0"/>
    <b v="0"/>
    <s v="270.357"/>
    <m/>
    <s v="270.357"/>
    <n v="0"/>
    <b v="0"/>
    <b v="1"/>
  </r>
  <r>
    <s v="C"/>
    <s v="A"/>
    <n v="20220101"/>
    <n v="2022"/>
    <n v="52"/>
    <x v="0"/>
    <n v="562"/>
    <s v="NER"/>
    <x v="0"/>
    <s v="M"/>
    <s v="Import"/>
    <n v="204"/>
    <s v="BEN"/>
    <x v="2"/>
    <n v="0"/>
    <s v="W00"/>
    <s v="World"/>
    <s v="H6"/>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94000"/>
    <b v="0"/>
    <n v="8"/>
    <s v="kg"/>
    <n v="194000"/>
    <b v="0"/>
    <n v="194000"/>
    <b v="0"/>
    <n v="0"/>
    <b v="0"/>
    <s v="45915.716"/>
    <m/>
    <s v="45915.716"/>
    <n v="0"/>
    <b v="0"/>
    <b v="1"/>
  </r>
  <r>
    <s v="C"/>
    <s v="A"/>
    <n v="20220101"/>
    <n v="2022"/>
    <n v="52"/>
    <x v="0"/>
    <n v="562"/>
    <s v="NER"/>
    <x v="0"/>
    <s v="M"/>
    <s v="Import"/>
    <n v="251"/>
    <s v="FRA"/>
    <x v="3"/>
    <n v="0"/>
    <s v="W00"/>
    <s v="World"/>
    <s v="H6"/>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3160"/>
    <b v="0"/>
    <n v="8"/>
    <s v="kg"/>
    <n v="3160"/>
    <b v="0"/>
    <n v="3160"/>
    <b v="0"/>
    <n v="0"/>
    <b v="0"/>
    <s v="1817.028"/>
    <m/>
    <s v="1817.028"/>
    <n v="0"/>
    <b v="0"/>
    <b v="1"/>
  </r>
  <r>
    <s v="C"/>
    <s v="A"/>
    <n v="20220101"/>
    <n v="2022"/>
    <n v="52"/>
    <x v="0"/>
    <n v="562"/>
    <s v="NER"/>
    <x v="0"/>
    <s v="M"/>
    <s v="Import"/>
    <n v="384"/>
    <s v="CIV"/>
    <x v="6"/>
    <n v="0"/>
    <s v="W00"/>
    <s v="World"/>
    <s v="H6"/>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245640"/>
    <b v="0"/>
    <n v="8"/>
    <s v="kg"/>
    <n v="245640"/>
    <b v="0"/>
    <n v="245640"/>
    <b v="0"/>
    <n v="0"/>
    <b v="0"/>
    <s v="76532.447"/>
    <m/>
    <s v="76532.447"/>
    <n v="0"/>
    <b v="0"/>
    <b v="1"/>
  </r>
  <r>
    <s v="C"/>
    <s v="A"/>
    <n v="20220101"/>
    <n v="2022"/>
    <n v="52"/>
    <x v="0"/>
    <n v="562"/>
    <s v="NER"/>
    <x v="0"/>
    <s v="M"/>
    <s v="Import"/>
    <n v="528"/>
    <s v="NLD"/>
    <x v="7"/>
    <n v="0"/>
    <s v="W00"/>
    <s v="World"/>
    <s v="H6"/>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43100"/>
    <b v="0"/>
    <n v="8"/>
    <s v="kg"/>
    <n v="43100"/>
    <b v="0"/>
    <n v="43100"/>
    <b v="0"/>
    <n v="0"/>
    <b v="0"/>
    <s v="10364.559"/>
    <m/>
    <s v="10364.559"/>
    <n v="0"/>
    <b v="0"/>
    <b v="1"/>
  </r>
  <r>
    <s v="C"/>
    <s v="A"/>
    <n v="20220101"/>
    <n v="2022"/>
    <n v="52"/>
    <x v="0"/>
    <n v="562"/>
    <s v="NER"/>
    <x v="0"/>
    <s v="M"/>
    <s v="Import"/>
    <n v="566"/>
    <s v="NGA"/>
    <x v="8"/>
    <n v="0"/>
    <s v="W00"/>
    <s v="World"/>
    <s v="H6"/>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7235750"/>
    <b v="0"/>
    <n v="8"/>
    <s v="kg"/>
    <n v="7235750"/>
    <b v="0"/>
    <n v="7235750"/>
    <b v="0"/>
    <n v="0"/>
    <b v="0"/>
    <s v="2386244.316"/>
    <m/>
    <s v="2386244.316"/>
    <n v="0"/>
    <b v="0"/>
    <b v="1"/>
  </r>
  <r>
    <s v="C"/>
    <s v="A"/>
    <n v="20220101"/>
    <n v="2022"/>
    <n v="52"/>
    <x v="0"/>
    <n v="562"/>
    <s v="NER"/>
    <x v="0"/>
    <s v="M"/>
    <s v="Import"/>
    <n v="724"/>
    <s v="ESP"/>
    <x v="12"/>
    <n v="0"/>
    <s v="W00"/>
    <s v="World"/>
    <s v="H6"/>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4509"/>
    <b v="0"/>
    <n v="8"/>
    <s v="kg"/>
    <n v="14509"/>
    <b v="0"/>
    <n v="14509"/>
    <b v="0"/>
    <n v="0"/>
    <b v="0"/>
    <s v="35271.247"/>
    <m/>
    <s v="35271.247"/>
    <n v="0"/>
    <b v="0"/>
    <b v="1"/>
  </r>
  <r>
    <s v="C"/>
    <s v="A"/>
    <n v="20220101"/>
    <n v="2022"/>
    <n v="52"/>
    <x v="0"/>
    <n v="562"/>
    <s v="NER"/>
    <x v="0"/>
    <s v="M"/>
    <s v="Import"/>
    <n v="0"/>
    <s v="W00"/>
    <x v="0"/>
    <n v="0"/>
    <s v="W00"/>
    <s v="World"/>
    <s v="H6"/>
    <s v="HS"/>
    <b v="1"/>
    <n v="310510"/>
    <s v="Fertilizers, mineral or chemical in tablets or similar forms or in packages of a gross weight not exceeding 10kg"/>
    <x v="13"/>
    <x v="6"/>
    <x v="6"/>
    <x v="2"/>
    <b v="1"/>
    <s v="C00"/>
    <s v="TOTAL CPC"/>
    <n v="0"/>
    <n v="0"/>
    <s v="TOTAL MOT"/>
    <n v="8"/>
    <s v="kg"/>
    <n v="35500"/>
    <b v="0"/>
    <n v="8"/>
    <s v="kg"/>
    <n v="35500"/>
    <b v="0"/>
    <n v="35500"/>
    <b v="0"/>
    <n v="0"/>
    <b v="0"/>
    <s v="44201.596"/>
    <m/>
    <s v="44201.596"/>
    <n v="0"/>
    <b v="0"/>
    <b v="1"/>
  </r>
  <r>
    <s v="C"/>
    <s v="A"/>
    <n v="20220101"/>
    <n v="2022"/>
    <n v="52"/>
    <x v="0"/>
    <n v="562"/>
    <s v="NER"/>
    <x v="0"/>
    <s v="M"/>
    <s v="Import"/>
    <n v="566"/>
    <s v="NGA"/>
    <x v="8"/>
    <n v="0"/>
    <s v="W00"/>
    <s v="World"/>
    <s v="H6"/>
    <s v="HS"/>
    <b v="1"/>
    <n v="310510"/>
    <s v="Fertilizers, mineral or chemical in tablets or similar forms or in packages of a gross weight not exceeding 10kg"/>
    <x v="13"/>
    <x v="6"/>
    <x v="6"/>
    <x v="2"/>
    <b v="1"/>
    <s v="C00"/>
    <s v="TOTAL CPC"/>
    <n v="0"/>
    <n v="0"/>
    <s v="TOTAL MOT"/>
    <n v="8"/>
    <s v="kg"/>
    <n v="35500"/>
    <b v="0"/>
    <n v="8"/>
    <s v="kg"/>
    <n v="35500"/>
    <b v="0"/>
    <n v="35500"/>
    <b v="0"/>
    <n v="0"/>
    <b v="0"/>
    <s v="44201.596"/>
    <m/>
    <s v="44201.596"/>
    <n v="0"/>
    <b v="1"/>
    <b v="0"/>
  </r>
  <r>
    <s v="C"/>
    <s v="A"/>
    <n v="20220101"/>
    <n v="2022"/>
    <n v="52"/>
    <x v="0"/>
    <n v="562"/>
    <s v="NER"/>
    <x v="0"/>
    <s v="M"/>
    <s v="Import"/>
    <n v="0"/>
    <s v="W00"/>
    <x v="0"/>
    <n v="0"/>
    <s v="W00"/>
    <s v="World"/>
    <s v="H6"/>
    <s v="HS"/>
    <b v="1"/>
    <n v="310520"/>
    <s v="Fertilizers, mineral or chemical containing the three fertilizing elements nitrogen, phosphorus and potassium"/>
    <x v="14"/>
    <x v="6"/>
    <x v="6"/>
    <x v="2"/>
    <b v="1"/>
    <s v="C00"/>
    <s v="TOTAL CPC"/>
    <n v="0"/>
    <n v="0"/>
    <s v="TOTAL MOT"/>
    <n v="8"/>
    <s v="kg"/>
    <n v="6134040"/>
    <b v="0"/>
    <n v="8"/>
    <s v="kg"/>
    <n v="6134040"/>
    <b v="0"/>
    <n v="6134040"/>
    <b v="0"/>
    <n v="0"/>
    <b v="0"/>
    <s v="2094138.164"/>
    <m/>
    <s v="2094138.164"/>
    <n v="0"/>
    <b v="0"/>
    <b v="1"/>
  </r>
  <r>
    <s v="C"/>
    <s v="A"/>
    <n v="20220101"/>
    <n v="2022"/>
    <n v="52"/>
    <x v="0"/>
    <n v="562"/>
    <s v="NER"/>
    <x v="0"/>
    <s v="M"/>
    <s v="Import"/>
    <n v="204"/>
    <s v="BEN"/>
    <x v="2"/>
    <n v="0"/>
    <s v="W00"/>
    <s v="World"/>
    <s v="H6"/>
    <s v="HS"/>
    <b v="1"/>
    <n v="310520"/>
    <s v="Fertilizers, mineral or chemical containing the three fertilizing elements nitrogen, phosphorus and potassium"/>
    <x v="14"/>
    <x v="6"/>
    <x v="6"/>
    <x v="2"/>
    <b v="1"/>
    <s v="C00"/>
    <s v="TOTAL CPC"/>
    <n v="0"/>
    <n v="0"/>
    <s v="TOTAL MOT"/>
    <n v="8"/>
    <s v="kg"/>
    <n v="164000"/>
    <b v="0"/>
    <n v="8"/>
    <s v="kg"/>
    <n v="164000"/>
    <b v="0"/>
    <n v="164000"/>
    <b v="0"/>
    <n v="0"/>
    <b v="0"/>
    <s v="38701.406"/>
    <m/>
    <s v="38701.406"/>
    <n v="0"/>
    <b v="1"/>
    <b v="0"/>
  </r>
  <r>
    <s v="C"/>
    <s v="A"/>
    <n v="20220101"/>
    <n v="2022"/>
    <n v="52"/>
    <x v="0"/>
    <n v="562"/>
    <s v="NER"/>
    <x v="0"/>
    <s v="M"/>
    <s v="Import"/>
    <n v="384"/>
    <s v="CIV"/>
    <x v="6"/>
    <n v="0"/>
    <s v="W00"/>
    <s v="World"/>
    <s v="H6"/>
    <s v="HS"/>
    <b v="1"/>
    <n v="310520"/>
    <s v="Fertilizers, mineral or chemical containing the three fertilizing elements nitrogen, phosphorus and potassium"/>
    <x v="14"/>
    <x v="6"/>
    <x v="6"/>
    <x v="2"/>
    <b v="1"/>
    <s v="C00"/>
    <s v="TOTAL CPC"/>
    <n v="0"/>
    <n v="0"/>
    <s v="TOTAL MOT"/>
    <n v="8"/>
    <s v="kg"/>
    <n v="245640"/>
    <b v="0"/>
    <n v="8"/>
    <s v="kg"/>
    <n v="245640"/>
    <b v="0"/>
    <n v="245640"/>
    <b v="0"/>
    <n v="0"/>
    <b v="0"/>
    <s v="76532.447"/>
    <m/>
    <s v="76532.447"/>
    <n v="0"/>
    <b v="1"/>
    <b v="0"/>
  </r>
  <r>
    <s v="C"/>
    <s v="A"/>
    <n v="20220101"/>
    <n v="2022"/>
    <n v="52"/>
    <x v="0"/>
    <n v="562"/>
    <s v="NER"/>
    <x v="0"/>
    <s v="M"/>
    <s v="Import"/>
    <n v="566"/>
    <s v="NGA"/>
    <x v="8"/>
    <n v="0"/>
    <s v="W00"/>
    <s v="World"/>
    <s v="H6"/>
    <s v="HS"/>
    <b v="1"/>
    <n v="310520"/>
    <s v="Fertilizers, mineral or chemical containing the three fertilizing elements nitrogen, phosphorus and potassium"/>
    <x v="14"/>
    <x v="6"/>
    <x v="6"/>
    <x v="2"/>
    <b v="1"/>
    <s v="C00"/>
    <s v="TOTAL CPC"/>
    <n v="0"/>
    <n v="0"/>
    <s v="TOTAL MOT"/>
    <n v="8"/>
    <s v="kg"/>
    <n v="5724400"/>
    <b v="0"/>
    <n v="8"/>
    <s v="kg"/>
    <n v="5724400"/>
    <b v="0"/>
    <n v="5724400"/>
    <b v="0"/>
    <n v="0"/>
    <b v="0"/>
    <s v="1978904.311"/>
    <m/>
    <s v="1978904.311"/>
    <n v="0"/>
    <b v="1"/>
    <b v="0"/>
  </r>
  <r>
    <s v="C"/>
    <s v="A"/>
    <n v="20220101"/>
    <n v="2022"/>
    <n v="52"/>
    <x v="0"/>
    <n v="562"/>
    <s v="NER"/>
    <x v="0"/>
    <s v="M"/>
    <s v="Import"/>
    <n v="0"/>
    <s v="W00"/>
    <x v="0"/>
    <n v="0"/>
    <s v="W00"/>
    <s v="World"/>
    <s v="H6"/>
    <s v="HS"/>
    <b v="1"/>
    <n v="310590"/>
    <s v="Fertilizers, mineral or chemical n.e.c. in heading no. 3105"/>
    <x v="13"/>
    <x v="6"/>
    <x v="6"/>
    <x v="2"/>
    <b v="1"/>
    <s v="C00"/>
    <s v="TOTAL CPC"/>
    <n v="0"/>
    <n v="0"/>
    <s v="TOTAL MOT"/>
    <n v="8"/>
    <s v="kg"/>
    <n v="1567826"/>
    <b v="0"/>
    <n v="8"/>
    <s v="kg"/>
    <n v="1567826"/>
    <b v="0"/>
    <n v="1567826"/>
    <b v="0"/>
    <n v="0"/>
    <b v="0"/>
    <s v="418075.91"/>
    <m/>
    <s v="418075.91"/>
    <n v="0"/>
    <b v="0"/>
    <b v="1"/>
  </r>
  <r>
    <s v="C"/>
    <s v="A"/>
    <n v="20220101"/>
    <n v="2022"/>
    <n v="52"/>
    <x v="0"/>
    <n v="562"/>
    <s v="NER"/>
    <x v="0"/>
    <s v="M"/>
    <s v="Import"/>
    <n v="156"/>
    <s v="CHN"/>
    <x v="1"/>
    <n v="0"/>
    <s v="W00"/>
    <s v="World"/>
    <s v="H6"/>
    <s v="HS"/>
    <b v="1"/>
    <n v="310590"/>
    <s v="Fertilizers, mineral or chemical n.e.c. in heading no. 3105"/>
    <x v="13"/>
    <x v="6"/>
    <x v="6"/>
    <x v="2"/>
    <b v="1"/>
    <s v="C00"/>
    <s v="TOTAL CPC"/>
    <n v="0"/>
    <n v="0"/>
    <s v="TOTAL MOT"/>
    <n v="8"/>
    <s v="kg"/>
    <n v="1207"/>
    <b v="0"/>
    <n v="8"/>
    <s v="kg"/>
    <n v="1207"/>
    <b v="0"/>
    <n v="1207"/>
    <b v="0"/>
    <n v="0"/>
    <b v="0"/>
    <s v="270.357"/>
    <m/>
    <s v="270.357"/>
    <n v="0"/>
    <b v="1"/>
    <b v="0"/>
  </r>
  <r>
    <s v="C"/>
    <s v="A"/>
    <n v="20220101"/>
    <n v="2022"/>
    <n v="52"/>
    <x v="0"/>
    <n v="562"/>
    <s v="NER"/>
    <x v="0"/>
    <s v="M"/>
    <s v="Import"/>
    <n v="204"/>
    <s v="BEN"/>
    <x v="2"/>
    <n v="0"/>
    <s v="W00"/>
    <s v="World"/>
    <s v="H6"/>
    <s v="HS"/>
    <b v="1"/>
    <n v="310590"/>
    <s v="Fertilizers, mineral or chemical n.e.c. in heading no. 3105"/>
    <x v="13"/>
    <x v="6"/>
    <x v="6"/>
    <x v="2"/>
    <b v="1"/>
    <s v="C00"/>
    <s v="TOTAL CPC"/>
    <n v="0"/>
    <n v="0"/>
    <s v="TOTAL MOT"/>
    <n v="8"/>
    <s v="kg"/>
    <n v="30000"/>
    <b v="0"/>
    <n v="8"/>
    <s v="kg"/>
    <n v="30000"/>
    <b v="0"/>
    <n v="30000"/>
    <b v="0"/>
    <n v="0"/>
    <b v="0"/>
    <s v="7214.31"/>
    <m/>
    <s v="7214.31"/>
    <n v="0"/>
    <b v="1"/>
    <b v="0"/>
  </r>
  <r>
    <s v="C"/>
    <s v="A"/>
    <n v="20220101"/>
    <n v="2022"/>
    <n v="52"/>
    <x v="0"/>
    <n v="562"/>
    <s v="NER"/>
    <x v="0"/>
    <s v="M"/>
    <s v="Import"/>
    <n v="251"/>
    <s v="FRA"/>
    <x v="3"/>
    <n v="0"/>
    <s v="W00"/>
    <s v="World"/>
    <s v="H6"/>
    <s v="HS"/>
    <b v="1"/>
    <n v="310590"/>
    <s v="Fertilizers, mineral or chemical n.e.c. in heading no. 3105"/>
    <x v="13"/>
    <x v="6"/>
    <x v="6"/>
    <x v="2"/>
    <b v="1"/>
    <s v="C00"/>
    <s v="TOTAL CPC"/>
    <n v="0"/>
    <n v="0"/>
    <s v="TOTAL MOT"/>
    <n v="8"/>
    <s v="kg"/>
    <n v="3160"/>
    <b v="0"/>
    <n v="8"/>
    <s v="kg"/>
    <n v="3160"/>
    <b v="0"/>
    <n v="3160"/>
    <b v="0"/>
    <n v="0"/>
    <b v="0"/>
    <s v="1817.028"/>
    <m/>
    <s v="1817.028"/>
    <n v="0"/>
    <b v="1"/>
    <b v="0"/>
  </r>
  <r>
    <s v="C"/>
    <s v="A"/>
    <n v="20220101"/>
    <n v="2022"/>
    <n v="52"/>
    <x v="0"/>
    <n v="562"/>
    <s v="NER"/>
    <x v="0"/>
    <s v="M"/>
    <s v="Import"/>
    <n v="528"/>
    <s v="NLD"/>
    <x v="7"/>
    <n v="0"/>
    <s v="W00"/>
    <s v="World"/>
    <s v="H6"/>
    <s v="HS"/>
    <b v="1"/>
    <n v="310590"/>
    <s v="Fertilizers, mineral or chemical n.e.c. in heading no. 3105"/>
    <x v="13"/>
    <x v="6"/>
    <x v="6"/>
    <x v="2"/>
    <b v="1"/>
    <s v="C00"/>
    <s v="TOTAL CPC"/>
    <n v="0"/>
    <n v="0"/>
    <s v="TOTAL MOT"/>
    <n v="8"/>
    <s v="kg"/>
    <n v="43100"/>
    <b v="0"/>
    <n v="8"/>
    <s v="kg"/>
    <n v="43100"/>
    <b v="0"/>
    <n v="43100"/>
    <b v="0"/>
    <n v="0"/>
    <b v="0"/>
    <s v="10364.559"/>
    <m/>
    <s v="10364.559"/>
    <n v="0"/>
    <b v="1"/>
    <b v="0"/>
  </r>
  <r>
    <s v="C"/>
    <s v="A"/>
    <n v="20220101"/>
    <n v="2022"/>
    <n v="52"/>
    <x v="0"/>
    <n v="562"/>
    <s v="NER"/>
    <x v="0"/>
    <s v="M"/>
    <s v="Import"/>
    <n v="566"/>
    <s v="NGA"/>
    <x v="8"/>
    <n v="0"/>
    <s v="W00"/>
    <s v="World"/>
    <s v="H6"/>
    <s v="HS"/>
    <b v="1"/>
    <n v="310590"/>
    <s v="Fertilizers, mineral or chemical n.e.c. in heading no. 3105"/>
    <x v="13"/>
    <x v="6"/>
    <x v="6"/>
    <x v="2"/>
    <b v="1"/>
    <s v="C00"/>
    <s v="TOTAL CPC"/>
    <n v="0"/>
    <n v="0"/>
    <s v="TOTAL MOT"/>
    <n v="8"/>
    <s v="kg"/>
    <n v="1475850"/>
    <b v="0"/>
    <n v="8"/>
    <s v="kg"/>
    <n v="1475850"/>
    <b v="0"/>
    <n v="1475850"/>
    <b v="0"/>
    <n v="0"/>
    <b v="0"/>
    <s v="363138.408"/>
    <m/>
    <s v="363138.408"/>
    <n v="0"/>
    <b v="1"/>
    <b v="0"/>
  </r>
  <r>
    <s v="C"/>
    <s v="A"/>
    <n v="20220101"/>
    <n v="2022"/>
    <n v="52"/>
    <x v="0"/>
    <n v="562"/>
    <s v="NER"/>
    <x v="0"/>
    <s v="M"/>
    <s v="Import"/>
    <n v="724"/>
    <s v="ESP"/>
    <x v="12"/>
    <n v="0"/>
    <s v="W00"/>
    <s v="World"/>
    <s v="H6"/>
    <s v="HS"/>
    <b v="1"/>
    <n v="310590"/>
    <s v="Fertilizers, mineral or chemical n.e.c. in heading no. 3105"/>
    <x v="13"/>
    <x v="6"/>
    <x v="6"/>
    <x v="2"/>
    <b v="1"/>
    <s v="C00"/>
    <s v="TOTAL CPC"/>
    <n v="0"/>
    <n v="0"/>
    <s v="TOTAL MOT"/>
    <n v="8"/>
    <s v="kg"/>
    <n v="14509"/>
    <b v="0"/>
    <n v="8"/>
    <s v="kg"/>
    <n v="14509"/>
    <b v="0"/>
    <n v="14509"/>
    <b v="0"/>
    <n v="0"/>
    <b v="0"/>
    <s v="35271.247"/>
    <m/>
    <s v="35271.247"/>
    <n v="0"/>
    <b v="1"/>
    <b v="0"/>
  </r>
  <r>
    <s v="C"/>
    <s v="A"/>
    <n v="20210101"/>
    <n v="2021"/>
    <n v="52"/>
    <x v="1"/>
    <n v="180"/>
    <s v="COD"/>
    <x v="1"/>
    <s v="M"/>
    <s v="Import"/>
    <n v="0"/>
    <s v="W00"/>
    <x v="0"/>
    <n v="0"/>
    <s v="W00"/>
    <s v="World"/>
    <s v="H5"/>
    <s v="HS"/>
    <b v="1"/>
    <n v="31"/>
    <s v="Fertilizers"/>
    <x v="0"/>
    <x v="0"/>
    <x v="0"/>
    <x v="0"/>
    <b v="0"/>
    <s v="C00"/>
    <s v="TOTAL CPC"/>
    <n v="0"/>
    <n v="0"/>
    <s v="TOTAL MOT"/>
    <n v="-1"/>
    <s v="N/A"/>
    <n v="0"/>
    <b v="0"/>
    <n v="-1"/>
    <s v="N/A"/>
    <n v="0"/>
    <b v="0"/>
    <m/>
    <b v="0"/>
    <n v="0"/>
    <b v="0"/>
    <s v="41869690.93"/>
    <m/>
    <s v="41869690.93"/>
    <n v="0"/>
    <b v="0"/>
    <b v="1"/>
  </r>
  <r>
    <s v="C"/>
    <s v="A"/>
    <n v="20210101"/>
    <n v="2021"/>
    <n v="52"/>
    <x v="1"/>
    <n v="180"/>
    <s v="COD"/>
    <x v="1"/>
    <s v="M"/>
    <s v="Import"/>
    <n v="24"/>
    <s v="AGO"/>
    <x v="17"/>
    <n v="0"/>
    <s v="W00"/>
    <s v="World"/>
    <s v="H5"/>
    <s v="HS"/>
    <b v="1"/>
    <n v="31"/>
    <s v="Fertilizers"/>
    <x v="0"/>
    <x v="0"/>
    <x v="0"/>
    <x v="0"/>
    <b v="0"/>
    <s v="C00"/>
    <s v="TOTAL CPC"/>
    <n v="0"/>
    <n v="0"/>
    <s v="TOTAL MOT"/>
    <n v="-1"/>
    <s v="N/A"/>
    <n v="0"/>
    <b v="0"/>
    <n v="-1"/>
    <s v="N/A"/>
    <n v="0"/>
    <b v="0"/>
    <n v="0"/>
    <b v="0"/>
    <n v="0"/>
    <b v="0"/>
    <s v="325406.18"/>
    <m/>
    <s v="325406.18"/>
    <n v="0"/>
    <b v="0"/>
    <b v="1"/>
  </r>
  <r>
    <s v="C"/>
    <s v="A"/>
    <n v="20210101"/>
    <n v="2021"/>
    <n v="52"/>
    <x v="1"/>
    <n v="180"/>
    <s v="COD"/>
    <x v="1"/>
    <s v="M"/>
    <s v="Import"/>
    <n v="56"/>
    <s v="BEL"/>
    <x v="18"/>
    <n v="0"/>
    <s v="W00"/>
    <s v="World"/>
    <s v="H5"/>
    <s v="HS"/>
    <b v="1"/>
    <n v="31"/>
    <s v="Fertilizers"/>
    <x v="0"/>
    <x v="0"/>
    <x v="0"/>
    <x v="0"/>
    <b v="0"/>
    <s v="C00"/>
    <s v="TOTAL CPC"/>
    <n v="0"/>
    <n v="0"/>
    <s v="TOTAL MOT"/>
    <n v="-1"/>
    <s v="N/A"/>
    <n v="0"/>
    <b v="0"/>
    <n v="-1"/>
    <s v="N/A"/>
    <n v="0"/>
    <b v="0"/>
    <m/>
    <b v="0"/>
    <n v="0"/>
    <b v="0"/>
    <s v="237971.29"/>
    <m/>
    <s v="237971.29"/>
    <n v="0"/>
    <b v="0"/>
    <b v="1"/>
  </r>
  <r>
    <s v="C"/>
    <s v="A"/>
    <n v="20210101"/>
    <n v="2021"/>
    <n v="52"/>
    <x v="1"/>
    <n v="180"/>
    <s v="COD"/>
    <x v="1"/>
    <s v="M"/>
    <s v="Import"/>
    <n v="112"/>
    <s v="BLR"/>
    <x v="19"/>
    <n v="0"/>
    <s v="W00"/>
    <s v="World"/>
    <s v="H5"/>
    <s v="HS"/>
    <b v="1"/>
    <n v="31"/>
    <s v="Fertilizers"/>
    <x v="0"/>
    <x v="0"/>
    <x v="0"/>
    <x v="0"/>
    <b v="0"/>
    <s v="C00"/>
    <s v="TOTAL CPC"/>
    <n v="0"/>
    <n v="0"/>
    <s v="TOTAL MOT"/>
    <n v="-1"/>
    <s v="N/A"/>
    <n v="0"/>
    <b v="0"/>
    <n v="-1"/>
    <s v="N/A"/>
    <n v="0"/>
    <b v="0"/>
    <n v="0"/>
    <b v="0"/>
    <n v="0"/>
    <b v="0"/>
    <s v="428538.35"/>
    <m/>
    <s v="428538.35"/>
    <n v="0"/>
    <b v="0"/>
    <b v="1"/>
  </r>
  <r>
    <s v="C"/>
    <s v="A"/>
    <n v="20210101"/>
    <n v="2021"/>
    <n v="52"/>
    <x v="1"/>
    <n v="180"/>
    <s v="COD"/>
    <x v="1"/>
    <s v="M"/>
    <s v="Import"/>
    <n v="156"/>
    <s v="CHN"/>
    <x v="1"/>
    <n v="0"/>
    <s v="W00"/>
    <s v="World"/>
    <s v="H5"/>
    <s v="HS"/>
    <b v="1"/>
    <n v="31"/>
    <s v="Fertilizers"/>
    <x v="0"/>
    <x v="0"/>
    <x v="0"/>
    <x v="0"/>
    <b v="0"/>
    <s v="C00"/>
    <s v="TOTAL CPC"/>
    <n v="0"/>
    <n v="0"/>
    <s v="TOTAL MOT"/>
    <n v="-1"/>
    <s v="N/A"/>
    <n v="0"/>
    <b v="0"/>
    <n v="-1"/>
    <s v="N/A"/>
    <n v="0"/>
    <b v="0"/>
    <n v="0"/>
    <b v="0"/>
    <n v="0"/>
    <b v="0"/>
    <s v="305277.39"/>
    <m/>
    <s v="305277.39"/>
    <n v="0"/>
    <b v="0"/>
    <b v="1"/>
  </r>
  <r>
    <s v="C"/>
    <s v="A"/>
    <n v="20210101"/>
    <n v="2021"/>
    <n v="52"/>
    <x v="1"/>
    <n v="180"/>
    <s v="COD"/>
    <x v="1"/>
    <s v="M"/>
    <s v="Import"/>
    <n v="251"/>
    <s v="FRA"/>
    <x v="3"/>
    <n v="0"/>
    <s v="W00"/>
    <s v="World"/>
    <s v="H5"/>
    <s v="HS"/>
    <b v="1"/>
    <n v="31"/>
    <s v="Fertilizers"/>
    <x v="0"/>
    <x v="0"/>
    <x v="0"/>
    <x v="0"/>
    <b v="0"/>
    <s v="C00"/>
    <s v="TOTAL CPC"/>
    <n v="0"/>
    <n v="0"/>
    <s v="TOTAL MOT"/>
    <n v="-1"/>
    <s v="N/A"/>
    <n v="0"/>
    <b v="0"/>
    <n v="-1"/>
    <s v="N/A"/>
    <n v="0"/>
    <b v="0"/>
    <n v="0"/>
    <b v="0"/>
    <n v="0"/>
    <b v="0"/>
    <s v="17749.32"/>
    <m/>
    <s v="17749.32"/>
    <n v="0"/>
    <b v="0"/>
    <b v="1"/>
  </r>
  <r>
    <s v="C"/>
    <s v="A"/>
    <n v="20210101"/>
    <n v="2021"/>
    <n v="52"/>
    <x v="1"/>
    <n v="180"/>
    <s v="COD"/>
    <x v="1"/>
    <s v="M"/>
    <s v="Import"/>
    <n v="276"/>
    <s v="DEU"/>
    <x v="4"/>
    <n v="0"/>
    <s v="W00"/>
    <s v="World"/>
    <s v="H5"/>
    <s v="HS"/>
    <b v="1"/>
    <n v="31"/>
    <s v="Fertilizers"/>
    <x v="0"/>
    <x v="0"/>
    <x v="0"/>
    <x v="0"/>
    <b v="0"/>
    <s v="C00"/>
    <s v="TOTAL CPC"/>
    <n v="0"/>
    <n v="0"/>
    <s v="TOTAL MOT"/>
    <n v="-1"/>
    <s v="N/A"/>
    <n v="0"/>
    <b v="0"/>
    <n v="-1"/>
    <s v="N/A"/>
    <n v="0"/>
    <b v="0"/>
    <n v="0"/>
    <b v="0"/>
    <n v="0"/>
    <b v="0"/>
    <s v="118588.29"/>
    <m/>
    <s v="118588.29"/>
    <n v="0"/>
    <b v="0"/>
    <b v="1"/>
  </r>
  <r>
    <s v="C"/>
    <s v="A"/>
    <n v="20210101"/>
    <n v="2021"/>
    <n v="52"/>
    <x v="1"/>
    <n v="180"/>
    <s v="COD"/>
    <x v="1"/>
    <s v="M"/>
    <s v="Import"/>
    <n v="380"/>
    <s v="ITA"/>
    <x v="20"/>
    <n v="0"/>
    <s v="W00"/>
    <s v="World"/>
    <s v="H5"/>
    <s v="HS"/>
    <b v="1"/>
    <n v="31"/>
    <s v="Fertilizers"/>
    <x v="0"/>
    <x v="0"/>
    <x v="0"/>
    <x v="0"/>
    <b v="0"/>
    <s v="C00"/>
    <s v="TOTAL CPC"/>
    <n v="0"/>
    <n v="0"/>
    <s v="TOTAL MOT"/>
    <n v="-1"/>
    <s v="N/A"/>
    <n v="0"/>
    <b v="0"/>
    <n v="-1"/>
    <s v="N/A"/>
    <n v="0"/>
    <b v="0"/>
    <n v="0"/>
    <b v="0"/>
    <n v="0"/>
    <b v="0"/>
    <s v="6975.56"/>
    <m/>
    <s v="6975.56"/>
    <n v="0"/>
    <b v="0"/>
    <b v="1"/>
  </r>
  <r>
    <s v="C"/>
    <s v="A"/>
    <n v="20210101"/>
    <n v="2021"/>
    <n v="52"/>
    <x v="1"/>
    <n v="180"/>
    <s v="COD"/>
    <x v="1"/>
    <s v="M"/>
    <s v="Import"/>
    <n v="400"/>
    <s v="JOR"/>
    <x v="21"/>
    <n v="0"/>
    <s v="W00"/>
    <s v="World"/>
    <s v="H5"/>
    <s v="HS"/>
    <b v="1"/>
    <n v="31"/>
    <s v="Fertilizers"/>
    <x v="0"/>
    <x v="0"/>
    <x v="0"/>
    <x v="0"/>
    <b v="0"/>
    <s v="C00"/>
    <s v="TOTAL CPC"/>
    <n v="0"/>
    <n v="0"/>
    <s v="TOTAL MOT"/>
    <n v="-1"/>
    <s v="N/A"/>
    <n v="0"/>
    <b v="0"/>
    <n v="-1"/>
    <s v="N/A"/>
    <n v="0"/>
    <b v="0"/>
    <n v="0"/>
    <b v="0"/>
    <n v="0"/>
    <b v="0"/>
    <s v="321.91"/>
    <m/>
    <s v="321.91"/>
    <n v="0"/>
    <b v="0"/>
    <b v="1"/>
  </r>
  <r>
    <s v="C"/>
    <s v="A"/>
    <n v="20210101"/>
    <n v="2021"/>
    <n v="52"/>
    <x v="1"/>
    <n v="180"/>
    <s v="COD"/>
    <x v="1"/>
    <s v="M"/>
    <s v="Import"/>
    <n v="404"/>
    <s v="KEN"/>
    <x v="22"/>
    <n v="0"/>
    <s v="W00"/>
    <s v="World"/>
    <s v="H5"/>
    <s v="HS"/>
    <b v="1"/>
    <n v="31"/>
    <s v="Fertilizers"/>
    <x v="0"/>
    <x v="0"/>
    <x v="0"/>
    <x v="0"/>
    <b v="0"/>
    <s v="C00"/>
    <s v="TOTAL CPC"/>
    <n v="0"/>
    <n v="0"/>
    <s v="TOTAL MOT"/>
    <n v="-1"/>
    <s v="N/A"/>
    <n v="0"/>
    <b v="0"/>
    <n v="-1"/>
    <s v="N/A"/>
    <n v="0"/>
    <b v="0"/>
    <n v="0"/>
    <b v="0"/>
    <n v="0"/>
    <b v="0"/>
    <s v="169974.95"/>
    <m/>
    <s v="169974.95"/>
    <n v="0"/>
    <b v="0"/>
    <b v="1"/>
  </r>
  <r>
    <s v="C"/>
    <s v="A"/>
    <n v="20210101"/>
    <n v="2021"/>
    <n v="52"/>
    <x v="1"/>
    <n v="180"/>
    <s v="COD"/>
    <x v="1"/>
    <s v="M"/>
    <s v="Import"/>
    <n v="422"/>
    <s v="LBN"/>
    <x v="23"/>
    <n v="0"/>
    <s v="W00"/>
    <s v="World"/>
    <s v="H5"/>
    <s v="HS"/>
    <b v="1"/>
    <n v="31"/>
    <s v="Fertilizers"/>
    <x v="0"/>
    <x v="0"/>
    <x v="0"/>
    <x v="0"/>
    <b v="0"/>
    <s v="C00"/>
    <s v="TOTAL CPC"/>
    <n v="0"/>
    <n v="0"/>
    <s v="TOTAL MOT"/>
    <n v="-1"/>
    <s v="N/A"/>
    <n v="0"/>
    <b v="0"/>
    <n v="-1"/>
    <s v="N/A"/>
    <n v="0"/>
    <b v="0"/>
    <n v="0"/>
    <b v="0"/>
    <n v="0"/>
    <b v="0"/>
    <s v="10289.33"/>
    <m/>
    <s v="10289.33"/>
    <n v="0"/>
    <b v="0"/>
    <b v="1"/>
  </r>
  <r>
    <s v="C"/>
    <s v="A"/>
    <n v="20210101"/>
    <n v="2021"/>
    <n v="52"/>
    <x v="1"/>
    <n v="180"/>
    <s v="COD"/>
    <x v="1"/>
    <s v="M"/>
    <s v="Import"/>
    <n v="440"/>
    <s v="LTU"/>
    <x v="24"/>
    <n v="0"/>
    <s v="W00"/>
    <s v="World"/>
    <s v="H5"/>
    <s v="HS"/>
    <b v="1"/>
    <n v="31"/>
    <s v="Fertilizers"/>
    <x v="0"/>
    <x v="0"/>
    <x v="0"/>
    <x v="0"/>
    <b v="0"/>
    <s v="C00"/>
    <s v="TOTAL CPC"/>
    <n v="0"/>
    <n v="0"/>
    <s v="TOTAL MOT"/>
    <n v="-1"/>
    <s v="N/A"/>
    <n v="0"/>
    <b v="0"/>
    <n v="-1"/>
    <s v="N/A"/>
    <n v="0"/>
    <b v="0"/>
    <n v="0"/>
    <b v="0"/>
    <n v="0"/>
    <b v="0"/>
    <s v="378632.74"/>
    <m/>
    <s v="378632.74"/>
    <n v="0"/>
    <b v="0"/>
    <b v="1"/>
  </r>
  <r>
    <s v="C"/>
    <s v="A"/>
    <n v="20210101"/>
    <n v="2021"/>
    <n v="52"/>
    <x v="1"/>
    <n v="180"/>
    <s v="COD"/>
    <x v="1"/>
    <s v="M"/>
    <s v="Import"/>
    <n v="442"/>
    <s v="LUX"/>
    <x v="25"/>
    <n v="0"/>
    <s v="W00"/>
    <s v="World"/>
    <s v="H5"/>
    <s v="HS"/>
    <b v="1"/>
    <n v="31"/>
    <s v="Fertilizers"/>
    <x v="0"/>
    <x v="0"/>
    <x v="0"/>
    <x v="0"/>
    <b v="0"/>
    <s v="C00"/>
    <s v="TOTAL CPC"/>
    <n v="0"/>
    <n v="0"/>
    <s v="TOTAL MOT"/>
    <n v="-1"/>
    <s v="N/A"/>
    <n v="0"/>
    <b v="0"/>
    <n v="-1"/>
    <s v="N/A"/>
    <n v="0"/>
    <b v="0"/>
    <n v="0"/>
    <b v="0"/>
    <n v="0"/>
    <b v="0"/>
    <s v="17051.38"/>
    <m/>
    <s v="17051.38"/>
    <n v="0"/>
    <b v="0"/>
    <b v="1"/>
  </r>
  <r>
    <s v="C"/>
    <s v="A"/>
    <n v="20210101"/>
    <n v="2021"/>
    <n v="52"/>
    <x v="1"/>
    <n v="180"/>
    <s v="COD"/>
    <x v="1"/>
    <s v="M"/>
    <s v="Import"/>
    <n v="508"/>
    <s v="MOZ"/>
    <x v="26"/>
    <n v="0"/>
    <s v="W00"/>
    <s v="World"/>
    <s v="H5"/>
    <s v="HS"/>
    <b v="1"/>
    <n v="31"/>
    <s v="Fertilizers"/>
    <x v="0"/>
    <x v="0"/>
    <x v="0"/>
    <x v="0"/>
    <b v="0"/>
    <s v="C00"/>
    <s v="TOTAL CPC"/>
    <n v="0"/>
    <n v="0"/>
    <s v="TOTAL MOT"/>
    <n v="-1"/>
    <s v="N/A"/>
    <n v="0"/>
    <b v="0"/>
    <n v="-1"/>
    <s v="N/A"/>
    <n v="0"/>
    <b v="0"/>
    <n v="0"/>
    <b v="0"/>
    <n v="0"/>
    <b v="0"/>
    <s v="2621510.28"/>
    <m/>
    <s v="2621510.28"/>
    <n v="0"/>
    <b v="0"/>
    <b v="1"/>
  </r>
  <r>
    <s v="C"/>
    <s v="A"/>
    <n v="20210101"/>
    <n v="2021"/>
    <n v="52"/>
    <x v="1"/>
    <n v="180"/>
    <s v="COD"/>
    <x v="1"/>
    <s v="M"/>
    <s v="Import"/>
    <n v="516"/>
    <s v="NAM"/>
    <x v="27"/>
    <n v="0"/>
    <s v="W00"/>
    <s v="World"/>
    <s v="H5"/>
    <s v="HS"/>
    <b v="1"/>
    <n v="31"/>
    <s v="Fertilizers"/>
    <x v="0"/>
    <x v="0"/>
    <x v="0"/>
    <x v="0"/>
    <b v="0"/>
    <s v="C00"/>
    <s v="TOTAL CPC"/>
    <n v="0"/>
    <n v="0"/>
    <s v="TOTAL MOT"/>
    <n v="-1"/>
    <s v="N/A"/>
    <n v="0"/>
    <b v="0"/>
    <n v="-1"/>
    <s v="N/A"/>
    <n v="0"/>
    <b v="0"/>
    <n v="0"/>
    <b v="0"/>
    <n v="0"/>
    <b v="0"/>
    <s v="540.61"/>
    <m/>
    <s v="540.61"/>
    <n v="0"/>
    <b v="0"/>
    <b v="1"/>
  </r>
  <r>
    <s v="C"/>
    <s v="A"/>
    <n v="20210101"/>
    <n v="2021"/>
    <n v="52"/>
    <x v="1"/>
    <n v="180"/>
    <s v="COD"/>
    <x v="1"/>
    <s v="M"/>
    <s v="Import"/>
    <n v="528"/>
    <s v="NLD"/>
    <x v="7"/>
    <n v="0"/>
    <s v="W00"/>
    <s v="World"/>
    <s v="H5"/>
    <s v="HS"/>
    <b v="1"/>
    <n v="31"/>
    <s v="Fertilizers"/>
    <x v="0"/>
    <x v="0"/>
    <x v="0"/>
    <x v="0"/>
    <b v="0"/>
    <s v="C00"/>
    <s v="TOTAL CPC"/>
    <n v="0"/>
    <n v="0"/>
    <s v="TOTAL MOT"/>
    <n v="-1"/>
    <s v="N/A"/>
    <n v="0"/>
    <b v="0"/>
    <n v="-1"/>
    <s v="N/A"/>
    <n v="0"/>
    <b v="0"/>
    <n v="0"/>
    <b v="0"/>
    <n v="0"/>
    <b v="0"/>
    <s v="20044.59"/>
    <m/>
    <s v="20044.59"/>
    <n v="0"/>
    <b v="0"/>
    <b v="1"/>
  </r>
  <r>
    <s v="C"/>
    <s v="A"/>
    <n v="20210101"/>
    <n v="2021"/>
    <n v="52"/>
    <x v="1"/>
    <n v="180"/>
    <s v="COD"/>
    <x v="1"/>
    <s v="M"/>
    <s v="Import"/>
    <n v="566"/>
    <s v="NGA"/>
    <x v="8"/>
    <n v="0"/>
    <s v="W00"/>
    <s v="World"/>
    <s v="H5"/>
    <s v="HS"/>
    <b v="1"/>
    <n v="31"/>
    <s v="Fertilizers"/>
    <x v="0"/>
    <x v="0"/>
    <x v="0"/>
    <x v="0"/>
    <b v="0"/>
    <s v="C00"/>
    <s v="TOTAL CPC"/>
    <n v="0"/>
    <n v="0"/>
    <s v="TOTAL MOT"/>
    <n v="-1"/>
    <s v="N/A"/>
    <n v="0"/>
    <b v="0"/>
    <n v="-1"/>
    <s v="N/A"/>
    <n v="0"/>
    <b v="0"/>
    <n v="0"/>
    <b v="0"/>
    <n v="0"/>
    <b v="0"/>
    <s v="184.58"/>
    <m/>
    <s v="184.58"/>
    <n v="0"/>
    <b v="0"/>
    <b v="1"/>
  </r>
  <r>
    <s v="C"/>
    <s v="A"/>
    <n v="20210101"/>
    <n v="2021"/>
    <n v="52"/>
    <x v="1"/>
    <n v="180"/>
    <s v="COD"/>
    <x v="1"/>
    <s v="M"/>
    <s v="Import"/>
    <n v="643"/>
    <s v="RUS"/>
    <x v="9"/>
    <n v="0"/>
    <s v="W00"/>
    <s v="World"/>
    <s v="H5"/>
    <s v="HS"/>
    <b v="1"/>
    <n v="31"/>
    <s v="Fertilizers"/>
    <x v="0"/>
    <x v="0"/>
    <x v="0"/>
    <x v="0"/>
    <b v="0"/>
    <s v="C00"/>
    <s v="TOTAL CPC"/>
    <n v="0"/>
    <n v="0"/>
    <s v="TOTAL MOT"/>
    <n v="-1"/>
    <s v="N/A"/>
    <n v="0"/>
    <b v="0"/>
    <n v="-1"/>
    <s v="N/A"/>
    <n v="0"/>
    <b v="0"/>
    <n v="0"/>
    <b v="0"/>
    <n v="0"/>
    <b v="0"/>
    <s v="11656340.35"/>
    <m/>
    <s v="11656340.35"/>
    <n v="0"/>
    <b v="0"/>
    <b v="1"/>
  </r>
  <r>
    <s v="C"/>
    <s v="A"/>
    <n v="20210101"/>
    <n v="2021"/>
    <n v="52"/>
    <x v="1"/>
    <n v="180"/>
    <s v="COD"/>
    <x v="1"/>
    <s v="M"/>
    <s v="Import"/>
    <n v="646"/>
    <s v="RWA"/>
    <x v="28"/>
    <n v="0"/>
    <s v="W00"/>
    <s v="World"/>
    <s v="H5"/>
    <s v="HS"/>
    <b v="1"/>
    <n v="31"/>
    <s v="Fertilizers"/>
    <x v="0"/>
    <x v="0"/>
    <x v="0"/>
    <x v="0"/>
    <b v="0"/>
    <s v="C00"/>
    <s v="TOTAL CPC"/>
    <n v="0"/>
    <n v="0"/>
    <s v="TOTAL MOT"/>
    <n v="-1"/>
    <s v="N/A"/>
    <n v="0"/>
    <b v="0"/>
    <n v="-1"/>
    <s v="N/A"/>
    <n v="0"/>
    <b v="0"/>
    <n v="0"/>
    <b v="0"/>
    <n v="0"/>
    <b v="0"/>
    <s v="23188.44"/>
    <m/>
    <s v="23188.44"/>
    <n v="0"/>
    <b v="0"/>
    <b v="1"/>
  </r>
  <r>
    <s v="C"/>
    <s v="A"/>
    <n v="20210101"/>
    <n v="2021"/>
    <n v="52"/>
    <x v="1"/>
    <n v="180"/>
    <s v="COD"/>
    <x v="1"/>
    <s v="M"/>
    <s v="Import"/>
    <n v="686"/>
    <s v="SEN"/>
    <x v="10"/>
    <n v="0"/>
    <s v="W00"/>
    <s v="World"/>
    <s v="H5"/>
    <s v="HS"/>
    <b v="1"/>
    <n v="31"/>
    <s v="Fertilizers"/>
    <x v="0"/>
    <x v="0"/>
    <x v="0"/>
    <x v="0"/>
    <b v="0"/>
    <s v="C00"/>
    <s v="TOTAL CPC"/>
    <n v="0"/>
    <n v="0"/>
    <s v="TOTAL MOT"/>
    <n v="-1"/>
    <s v="N/A"/>
    <n v="0"/>
    <b v="0"/>
    <n v="-1"/>
    <s v="N/A"/>
    <n v="0"/>
    <b v="0"/>
    <n v="0"/>
    <b v="0"/>
    <n v="0"/>
    <b v="0"/>
    <s v="52688.09"/>
    <m/>
    <s v="52688.09"/>
    <n v="0"/>
    <b v="0"/>
    <b v="1"/>
  </r>
  <r>
    <s v="C"/>
    <s v="A"/>
    <n v="20210101"/>
    <n v="2021"/>
    <n v="52"/>
    <x v="1"/>
    <n v="180"/>
    <s v="COD"/>
    <x v="1"/>
    <s v="M"/>
    <s v="Import"/>
    <n v="699"/>
    <s v="IND"/>
    <x v="11"/>
    <n v="0"/>
    <s v="W00"/>
    <s v="World"/>
    <s v="H5"/>
    <s v="HS"/>
    <b v="1"/>
    <n v="31"/>
    <s v="Fertilizers"/>
    <x v="0"/>
    <x v="0"/>
    <x v="0"/>
    <x v="0"/>
    <b v="0"/>
    <s v="C00"/>
    <s v="TOTAL CPC"/>
    <n v="0"/>
    <n v="0"/>
    <s v="TOTAL MOT"/>
    <n v="-1"/>
    <s v="N/A"/>
    <n v="0"/>
    <b v="0"/>
    <n v="-1"/>
    <s v="N/A"/>
    <n v="0"/>
    <b v="0"/>
    <n v="0"/>
    <b v="0"/>
    <n v="0"/>
    <b v="0"/>
    <s v="153047.84"/>
    <m/>
    <s v="153047.84"/>
    <n v="0"/>
    <b v="0"/>
    <b v="1"/>
  </r>
  <r>
    <s v="C"/>
    <s v="A"/>
    <n v="20210101"/>
    <n v="2021"/>
    <n v="52"/>
    <x v="1"/>
    <n v="180"/>
    <s v="COD"/>
    <x v="1"/>
    <s v="M"/>
    <s v="Import"/>
    <n v="704"/>
    <s v="VNM"/>
    <x v="29"/>
    <n v="0"/>
    <s v="W00"/>
    <s v="World"/>
    <s v="H5"/>
    <s v="HS"/>
    <b v="1"/>
    <n v="31"/>
    <s v="Fertilizers"/>
    <x v="0"/>
    <x v="0"/>
    <x v="0"/>
    <x v="0"/>
    <b v="0"/>
    <s v="C00"/>
    <s v="TOTAL CPC"/>
    <n v="0"/>
    <n v="0"/>
    <s v="TOTAL MOT"/>
    <n v="-1"/>
    <s v="N/A"/>
    <n v="0"/>
    <b v="0"/>
    <n v="-1"/>
    <s v="N/A"/>
    <n v="0"/>
    <b v="0"/>
    <n v="0"/>
    <b v="0"/>
    <n v="0"/>
    <b v="0"/>
    <s v="2696719.93"/>
    <m/>
    <s v="2696719.93"/>
    <n v="0"/>
    <b v="0"/>
    <b v="1"/>
  </r>
  <r>
    <s v="C"/>
    <s v="A"/>
    <n v="20210101"/>
    <n v="2021"/>
    <n v="52"/>
    <x v="1"/>
    <n v="180"/>
    <s v="COD"/>
    <x v="1"/>
    <s v="M"/>
    <s v="Import"/>
    <n v="710"/>
    <s v="ZAF"/>
    <x v="30"/>
    <n v="0"/>
    <s v="W00"/>
    <s v="World"/>
    <s v="H5"/>
    <s v="HS"/>
    <b v="1"/>
    <n v="31"/>
    <s v="Fertilizers"/>
    <x v="0"/>
    <x v="0"/>
    <x v="0"/>
    <x v="0"/>
    <b v="0"/>
    <s v="C00"/>
    <s v="TOTAL CPC"/>
    <n v="0"/>
    <n v="0"/>
    <s v="TOTAL MOT"/>
    <n v="-1"/>
    <s v="N/A"/>
    <n v="0"/>
    <b v="0"/>
    <n v="-1"/>
    <s v="N/A"/>
    <n v="0"/>
    <b v="0"/>
    <n v="0"/>
    <b v="0"/>
    <n v="0"/>
    <b v="0"/>
    <s v="13926919.75"/>
    <m/>
    <s v="13926919.75"/>
    <n v="0"/>
    <b v="0"/>
    <b v="1"/>
  </r>
  <r>
    <s v="C"/>
    <s v="A"/>
    <n v="20210101"/>
    <n v="2021"/>
    <n v="52"/>
    <x v="1"/>
    <n v="180"/>
    <s v="COD"/>
    <x v="1"/>
    <s v="M"/>
    <s v="Import"/>
    <n v="724"/>
    <s v="ESP"/>
    <x v="12"/>
    <n v="0"/>
    <s v="W00"/>
    <s v="World"/>
    <s v="H5"/>
    <s v="HS"/>
    <b v="1"/>
    <n v="31"/>
    <s v="Fertilizers"/>
    <x v="0"/>
    <x v="0"/>
    <x v="0"/>
    <x v="0"/>
    <b v="0"/>
    <s v="C00"/>
    <s v="TOTAL CPC"/>
    <n v="0"/>
    <n v="0"/>
    <s v="TOTAL MOT"/>
    <n v="-1"/>
    <s v="N/A"/>
    <n v="0"/>
    <b v="0"/>
    <n v="-1"/>
    <s v="N/A"/>
    <n v="0"/>
    <b v="0"/>
    <n v="0"/>
    <b v="0"/>
    <n v="0"/>
    <b v="0"/>
    <s v="3434.04"/>
    <m/>
    <s v="3434.04"/>
    <n v="0"/>
    <b v="0"/>
    <b v="1"/>
  </r>
  <r>
    <s v="C"/>
    <s v="A"/>
    <n v="20210101"/>
    <n v="2021"/>
    <n v="52"/>
    <x v="1"/>
    <n v="180"/>
    <s v="COD"/>
    <x v="1"/>
    <s v="M"/>
    <s v="Import"/>
    <n v="752"/>
    <s v="SWE"/>
    <x v="13"/>
    <n v="0"/>
    <s v="W00"/>
    <s v="World"/>
    <s v="H5"/>
    <s v="HS"/>
    <b v="1"/>
    <n v="31"/>
    <s v="Fertilizers"/>
    <x v="0"/>
    <x v="0"/>
    <x v="0"/>
    <x v="0"/>
    <b v="0"/>
    <s v="C00"/>
    <s v="TOTAL CPC"/>
    <n v="0"/>
    <n v="0"/>
    <s v="TOTAL MOT"/>
    <n v="-1"/>
    <s v="N/A"/>
    <n v="0"/>
    <b v="0"/>
    <n v="-1"/>
    <s v="N/A"/>
    <n v="0"/>
    <b v="0"/>
    <n v="0"/>
    <b v="0"/>
    <n v="0"/>
    <b v="0"/>
    <s v="43724.78"/>
    <m/>
    <s v="43724.78"/>
    <n v="0"/>
    <b v="0"/>
    <b v="1"/>
  </r>
  <r>
    <s v="C"/>
    <s v="A"/>
    <n v="20210101"/>
    <n v="2021"/>
    <n v="52"/>
    <x v="1"/>
    <n v="180"/>
    <s v="COD"/>
    <x v="1"/>
    <s v="M"/>
    <s v="Import"/>
    <n v="757"/>
    <s v="CHE"/>
    <x v="31"/>
    <n v="0"/>
    <s v="W00"/>
    <s v="World"/>
    <s v="H5"/>
    <s v="HS"/>
    <b v="1"/>
    <n v="31"/>
    <s v="Fertilizers"/>
    <x v="0"/>
    <x v="0"/>
    <x v="0"/>
    <x v="0"/>
    <b v="0"/>
    <s v="C00"/>
    <s v="TOTAL CPC"/>
    <n v="0"/>
    <n v="0"/>
    <s v="TOTAL MOT"/>
    <n v="-1"/>
    <s v="N/A"/>
    <n v="0"/>
    <b v="0"/>
    <n v="-1"/>
    <s v="N/A"/>
    <n v="0"/>
    <b v="0"/>
    <n v="0"/>
    <b v="0"/>
    <n v="0"/>
    <b v="0"/>
    <s v="177669.6"/>
    <m/>
    <s v="177669.6"/>
    <n v="0"/>
    <b v="0"/>
    <b v="1"/>
  </r>
  <r>
    <s v="C"/>
    <s v="A"/>
    <n v="20210101"/>
    <n v="2021"/>
    <n v="52"/>
    <x v="1"/>
    <n v="180"/>
    <s v="COD"/>
    <x v="1"/>
    <s v="M"/>
    <s v="Import"/>
    <n v="784"/>
    <s v="ARE"/>
    <x v="32"/>
    <n v="0"/>
    <s v="W00"/>
    <s v="World"/>
    <s v="H5"/>
    <s v="HS"/>
    <b v="1"/>
    <n v="31"/>
    <s v="Fertilizers"/>
    <x v="0"/>
    <x v="0"/>
    <x v="0"/>
    <x v="0"/>
    <b v="0"/>
    <s v="C00"/>
    <s v="TOTAL CPC"/>
    <n v="0"/>
    <n v="0"/>
    <s v="TOTAL MOT"/>
    <n v="-1"/>
    <s v="N/A"/>
    <n v="0"/>
    <b v="0"/>
    <n v="-1"/>
    <s v="N/A"/>
    <n v="0"/>
    <b v="0"/>
    <n v="0"/>
    <b v="0"/>
    <n v="0"/>
    <b v="0"/>
    <s v="3016.54"/>
    <m/>
    <s v="3016.54"/>
    <n v="0"/>
    <b v="0"/>
    <b v="1"/>
  </r>
  <r>
    <s v="C"/>
    <s v="A"/>
    <n v="20210101"/>
    <n v="2021"/>
    <n v="52"/>
    <x v="1"/>
    <n v="180"/>
    <s v="COD"/>
    <x v="1"/>
    <s v="M"/>
    <s v="Import"/>
    <n v="792"/>
    <s v="TUR"/>
    <x v="33"/>
    <n v="0"/>
    <s v="W00"/>
    <s v="World"/>
    <s v="H5"/>
    <s v="HS"/>
    <b v="1"/>
    <n v="31"/>
    <s v="Fertilizers"/>
    <x v="0"/>
    <x v="0"/>
    <x v="0"/>
    <x v="0"/>
    <b v="0"/>
    <s v="C00"/>
    <s v="TOTAL CPC"/>
    <n v="0"/>
    <n v="0"/>
    <s v="TOTAL MOT"/>
    <n v="-1"/>
    <s v="N/A"/>
    <n v="0"/>
    <b v="0"/>
    <n v="-1"/>
    <s v="N/A"/>
    <n v="0"/>
    <b v="0"/>
    <n v="0"/>
    <b v="0"/>
    <n v="0"/>
    <b v="0"/>
    <s v="1176.73"/>
    <m/>
    <s v="1176.73"/>
    <n v="0"/>
    <b v="0"/>
    <b v="1"/>
  </r>
  <r>
    <s v="C"/>
    <s v="A"/>
    <n v="20210101"/>
    <n v="2021"/>
    <n v="52"/>
    <x v="1"/>
    <n v="180"/>
    <s v="COD"/>
    <x v="1"/>
    <s v="M"/>
    <s v="Import"/>
    <n v="800"/>
    <s v="UGA"/>
    <x v="34"/>
    <n v="0"/>
    <s v="W00"/>
    <s v="World"/>
    <s v="H5"/>
    <s v="HS"/>
    <b v="1"/>
    <n v="31"/>
    <s v="Fertilizers"/>
    <x v="0"/>
    <x v="0"/>
    <x v="0"/>
    <x v="0"/>
    <b v="0"/>
    <s v="C00"/>
    <s v="TOTAL CPC"/>
    <n v="0"/>
    <n v="0"/>
    <s v="TOTAL MOT"/>
    <n v="-1"/>
    <s v="N/A"/>
    <n v="0"/>
    <b v="0"/>
    <n v="-1"/>
    <s v="N/A"/>
    <n v="0"/>
    <b v="0"/>
    <n v="0"/>
    <b v="0"/>
    <n v="0"/>
    <b v="0"/>
    <s v="6819.78"/>
    <m/>
    <s v="6819.78"/>
    <n v="0"/>
    <b v="0"/>
    <b v="1"/>
  </r>
  <r>
    <s v="C"/>
    <s v="A"/>
    <n v="20210101"/>
    <n v="2021"/>
    <n v="52"/>
    <x v="1"/>
    <n v="180"/>
    <s v="COD"/>
    <x v="1"/>
    <s v="M"/>
    <s v="Import"/>
    <n v="804"/>
    <s v="UKR"/>
    <x v="35"/>
    <n v="0"/>
    <s v="W00"/>
    <s v="World"/>
    <s v="H5"/>
    <s v="HS"/>
    <b v="1"/>
    <n v="31"/>
    <s v="Fertilizers"/>
    <x v="0"/>
    <x v="0"/>
    <x v="0"/>
    <x v="0"/>
    <b v="0"/>
    <s v="C00"/>
    <s v="TOTAL CPC"/>
    <n v="0"/>
    <n v="0"/>
    <s v="TOTAL MOT"/>
    <n v="-1"/>
    <s v="N/A"/>
    <n v="0"/>
    <b v="0"/>
    <n v="-1"/>
    <s v="N/A"/>
    <n v="0"/>
    <b v="0"/>
    <n v="0"/>
    <b v="0"/>
    <n v="0"/>
    <b v="0"/>
    <s v="555001.75"/>
    <m/>
    <s v="555001.75"/>
    <n v="0"/>
    <b v="0"/>
    <b v="1"/>
  </r>
  <r>
    <s v="C"/>
    <s v="A"/>
    <n v="20210101"/>
    <n v="2021"/>
    <n v="52"/>
    <x v="1"/>
    <n v="180"/>
    <s v="COD"/>
    <x v="1"/>
    <s v="M"/>
    <s v="Import"/>
    <n v="818"/>
    <s v="EGY"/>
    <x v="36"/>
    <n v="0"/>
    <s v="W00"/>
    <s v="World"/>
    <s v="H5"/>
    <s v="HS"/>
    <b v="1"/>
    <n v="31"/>
    <s v="Fertilizers"/>
    <x v="0"/>
    <x v="0"/>
    <x v="0"/>
    <x v="0"/>
    <b v="0"/>
    <s v="C00"/>
    <s v="TOTAL CPC"/>
    <n v="0"/>
    <n v="0"/>
    <s v="TOTAL MOT"/>
    <n v="-1"/>
    <s v="N/A"/>
    <n v="0"/>
    <b v="0"/>
    <n v="-1"/>
    <s v="N/A"/>
    <n v="0"/>
    <b v="0"/>
    <n v="0"/>
    <b v="0"/>
    <n v="0"/>
    <b v="0"/>
    <s v="393.92"/>
    <m/>
    <s v="393.92"/>
    <n v="0"/>
    <b v="0"/>
    <b v="1"/>
  </r>
  <r>
    <s v="C"/>
    <s v="A"/>
    <n v="20210101"/>
    <n v="2021"/>
    <n v="52"/>
    <x v="1"/>
    <n v="180"/>
    <s v="COD"/>
    <x v="1"/>
    <s v="M"/>
    <s v="Import"/>
    <n v="826"/>
    <s v="GBR"/>
    <x v="37"/>
    <n v="0"/>
    <s v="W00"/>
    <s v="World"/>
    <s v="H5"/>
    <s v="HS"/>
    <b v="1"/>
    <n v="31"/>
    <s v="Fertilizers"/>
    <x v="0"/>
    <x v="0"/>
    <x v="0"/>
    <x v="0"/>
    <b v="0"/>
    <s v="C00"/>
    <s v="TOTAL CPC"/>
    <n v="0"/>
    <n v="0"/>
    <s v="TOTAL MOT"/>
    <n v="-1"/>
    <s v="N/A"/>
    <n v="0"/>
    <b v="0"/>
    <n v="-1"/>
    <s v="N/A"/>
    <n v="0"/>
    <b v="0"/>
    <n v="0"/>
    <b v="0"/>
    <n v="0"/>
    <b v="0"/>
    <s v="1304.19"/>
    <m/>
    <s v="1304.19"/>
    <n v="0"/>
    <b v="0"/>
    <b v="1"/>
  </r>
  <r>
    <s v="C"/>
    <s v="A"/>
    <n v="20210101"/>
    <n v="2021"/>
    <n v="52"/>
    <x v="1"/>
    <n v="180"/>
    <s v="COD"/>
    <x v="1"/>
    <s v="M"/>
    <s v="Import"/>
    <n v="834"/>
    <s v="TZA"/>
    <x v="38"/>
    <n v="0"/>
    <s v="W00"/>
    <s v="World"/>
    <s v="H5"/>
    <s v="HS"/>
    <b v="1"/>
    <n v="31"/>
    <s v="Fertilizers"/>
    <x v="0"/>
    <x v="0"/>
    <x v="0"/>
    <x v="0"/>
    <b v="0"/>
    <s v="C00"/>
    <s v="TOTAL CPC"/>
    <n v="0"/>
    <n v="0"/>
    <s v="TOTAL MOT"/>
    <n v="-1"/>
    <s v="N/A"/>
    <n v="0"/>
    <b v="0"/>
    <n v="-1"/>
    <s v="N/A"/>
    <n v="0"/>
    <b v="0"/>
    <n v="0"/>
    <b v="0"/>
    <n v="0"/>
    <b v="0"/>
    <s v="1386741.06"/>
    <m/>
    <s v="1386741.06"/>
    <n v="0"/>
    <b v="0"/>
    <b v="1"/>
  </r>
  <r>
    <s v="C"/>
    <s v="A"/>
    <n v="20210101"/>
    <n v="2021"/>
    <n v="52"/>
    <x v="1"/>
    <n v="180"/>
    <s v="COD"/>
    <x v="1"/>
    <s v="M"/>
    <s v="Import"/>
    <n v="894"/>
    <s v="ZMB"/>
    <x v="39"/>
    <n v="0"/>
    <s v="W00"/>
    <s v="World"/>
    <s v="H5"/>
    <s v="HS"/>
    <b v="1"/>
    <n v="31"/>
    <s v="Fertilizers"/>
    <x v="0"/>
    <x v="0"/>
    <x v="0"/>
    <x v="0"/>
    <b v="0"/>
    <s v="C00"/>
    <s v="TOTAL CPC"/>
    <n v="0"/>
    <n v="0"/>
    <s v="TOTAL MOT"/>
    <n v="-1"/>
    <s v="N/A"/>
    <n v="0"/>
    <b v="0"/>
    <n v="-1"/>
    <s v="N/A"/>
    <n v="0"/>
    <b v="0"/>
    <n v="0"/>
    <b v="0"/>
    <n v="0"/>
    <b v="0"/>
    <s v="6522447.39"/>
    <m/>
    <s v="6522447.39"/>
    <n v="0"/>
    <b v="0"/>
    <b v="1"/>
  </r>
  <r>
    <s v="C"/>
    <s v="A"/>
    <n v="20210101"/>
    <n v="2021"/>
    <n v="52"/>
    <x v="1"/>
    <n v="562"/>
    <s v="NER"/>
    <x v="0"/>
    <s v="M"/>
    <s v="Import"/>
    <n v="0"/>
    <s v="W00"/>
    <x v="0"/>
    <n v="0"/>
    <s v="W00"/>
    <s v="World"/>
    <s v="H5"/>
    <s v="HS"/>
    <b v="1"/>
    <n v="31"/>
    <s v="Fertilizers"/>
    <x v="0"/>
    <x v="0"/>
    <x v="0"/>
    <x v="0"/>
    <b v="0"/>
    <s v="C00"/>
    <s v="TOTAL CPC"/>
    <n v="0"/>
    <n v="0"/>
    <s v="TOTAL MOT"/>
    <n v="-1"/>
    <s v="N/A"/>
    <n v="0"/>
    <b v="0"/>
    <n v="-1"/>
    <s v="N/A"/>
    <n v="0"/>
    <b v="0"/>
    <n v="0"/>
    <b v="0"/>
    <n v="0"/>
    <b v="0"/>
    <s v="17618042.33"/>
    <n v="0"/>
    <s v="17618042.33"/>
    <n v="0"/>
    <b v="0"/>
    <b v="1"/>
  </r>
  <r>
    <s v="C"/>
    <s v="A"/>
    <n v="20210101"/>
    <n v="2021"/>
    <n v="52"/>
    <x v="1"/>
    <n v="562"/>
    <s v="NER"/>
    <x v="0"/>
    <s v="M"/>
    <s v="Import"/>
    <n v="156"/>
    <s v="CHN"/>
    <x v="1"/>
    <n v="0"/>
    <s v="W00"/>
    <s v="World"/>
    <s v="H5"/>
    <s v="HS"/>
    <b v="1"/>
    <n v="31"/>
    <s v="Fertilizers"/>
    <x v="0"/>
    <x v="0"/>
    <x v="0"/>
    <x v="0"/>
    <b v="0"/>
    <s v="C00"/>
    <s v="TOTAL CPC"/>
    <n v="0"/>
    <n v="0"/>
    <s v="TOTAL MOT"/>
    <n v="-1"/>
    <s v="N/A"/>
    <n v="0"/>
    <b v="0"/>
    <n v="-1"/>
    <s v="N/A"/>
    <n v="0"/>
    <b v="0"/>
    <n v="0"/>
    <b v="0"/>
    <n v="0"/>
    <b v="0"/>
    <s v="26860.06"/>
    <n v="0"/>
    <s v="26860.06"/>
    <n v="0"/>
    <b v="0"/>
    <b v="1"/>
  </r>
  <r>
    <s v="C"/>
    <s v="A"/>
    <n v="20210101"/>
    <n v="2021"/>
    <n v="52"/>
    <x v="1"/>
    <n v="562"/>
    <s v="NER"/>
    <x v="0"/>
    <s v="M"/>
    <s v="Import"/>
    <n v="204"/>
    <s v="BEN"/>
    <x v="2"/>
    <n v="0"/>
    <s v="W00"/>
    <s v="World"/>
    <s v="H5"/>
    <s v="HS"/>
    <b v="1"/>
    <n v="31"/>
    <s v="Fertilizers"/>
    <x v="0"/>
    <x v="0"/>
    <x v="0"/>
    <x v="0"/>
    <b v="0"/>
    <s v="C00"/>
    <s v="TOTAL CPC"/>
    <n v="0"/>
    <n v="0"/>
    <s v="TOTAL MOT"/>
    <n v="-1"/>
    <s v="N/A"/>
    <n v="0"/>
    <b v="0"/>
    <n v="-1"/>
    <s v="N/A"/>
    <n v="0"/>
    <b v="0"/>
    <n v="0"/>
    <b v="0"/>
    <n v="0"/>
    <b v="0"/>
    <s v="1854014.34"/>
    <n v="0"/>
    <s v="1854014.34"/>
    <n v="0"/>
    <b v="0"/>
    <b v="1"/>
  </r>
  <r>
    <s v="C"/>
    <s v="A"/>
    <n v="20210101"/>
    <n v="2021"/>
    <n v="52"/>
    <x v="1"/>
    <n v="562"/>
    <s v="NER"/>
    <x v="0"/>
    <s v="M"/>
    <s v="Import"/>
    <n v="251"/>
    <s v="FRA"/>
    <x v="3"/>
    <n v="0"/>
    <s v="W00"/>
    <s v="World"/>
    <s v="H5"/>
    <s v="HS"/>
    <b v="1"/>
    <n v="31"/>
    <s v="Fertilizers"/>
    <x v="0"/>
    <x v="0"/>
    <x v="0"/>
    <x v="0"/>
    <b v="0"/>
    <s v="C00"/>
    <s v="TOTAL CPC"/>
    <n v="0"/>
    <n v="0"/>
    <s v="TOTAL MOT"/>
    <n v="-1"/>
    <s v="N/A"/>
    <n v="0"/>
    <b v="0"/>
    <n v="-1"/>
    <s v="N/A"/>
    <n v="0"/>
    <b v="0"/>
    <n v="0"/>
    <b v="0"/>
    <n v="0"/>
    <b v="0"/>
    <s v="2214170.49"/>
    <n v="0"/>
    <s v="2214170.49"/>
    <n v="0"/>
    <b v="0"/>
    <b v="1"/>
  </r>
  <r>
    <s v="C"/>
    <s v="A"/>
    <n v="20210101"/>
    <n v="2021"/>
    <n v="52"/>
    <x v="1"/>
    <n v="562"/>
    <s v="NER"/>
    <x v="0"/>
    <s v="M"/>
    <s v="Import"/>
    <n v="266"/>
    <s v="GAB"/>
    <x v="40"/>
    <n v="0"/>
    <s v="W00"/>
    <s v="World"/>
    <s v="H5"/>
    <s v="HS"/>
    <b v="1"/>
    <n v="31"/>
    <s v="Fertilizers"/>
    <x v="0"/>
    <x v="0"/>
    <x v="0"/>
    <x v="0"/>
    <b v="0"/>
    <s v="C00"/>
    <s v="TOTAL CPC"/>
    <n v="0"/>
    <n v="0"/>
    <s v="TOTAL MOT"/>
    <n v="-1"/>
    <s v="N/A"/>
    <n v="0"/>
    <b v="0"/>
    <n v="-1"/>
    <s v="N/A"/>
    <n v="0"/>
    <b v="0"/>
    <n v="0"/>
    <b v="0"/>
    <n v="0"/>
    <b v="0"/>
    <s v="2220.62"/>
    <n v="0"/>
    <s v="2220.62"/>
    <n v="0"/>
    <b v="0"/>
    <b v="1"/>
  </r>
  <r>
    <s v="C"/>
    <s v="A"/>
    <n v="20210101"/>
    <n v="2021"/>
    <n v="52"/>
    <x v="1"/>
    <n v="562"/>
    <s v="NER"/>
    <x v="0"/>
    <s v="M"/>
    <s v="Import"/>
    <n v="276"/>
    <s v="DEU"/>
    <x v="4"/>
    <n v="0"/>
    <s v="W00"/>
    <s v="World"/>
    <s v="H5"/>
    <s v="HS"/>
    <b v="1"/>
    <n v="31"/>
    <s v="Fertilizers"/>
    <x v="0"/>
    <x v="0"/>
    <x v="0"/>
    <x v="0"/>
    <b v="0"/>
    <s v="C00"/>
    <s v="TOTAL CPC"/>
    <n v="0"/>
    <n v="0"/>
    <s v="TOTAL MOT"/>
    <n v="-1"/>
    <s v="N/A"/>
    <n v="0"/>
    <b v="0"/>
    <n v="-1"/>
    <s v="N/A"/>
    <n v="0"/>
    <b v="0"/>
    <n v="0"/>
    <b v="0"/>
    <n v="0"/>
    <b v="0"/>
    <s v="345.22"/>
    <n v="0"/>
    <s v="345.22"/>
    <n v="0"/>
    <b v="0"/>
    <b v="1"/>
  </r>
  <r>
    <s v="C"/>
    <s v="A"/>
    <n v="20210101"/>
    <n v="2021"/>
    <n v="52"/>
    <x v="1"/>
    <n v="562"/>
    <s v="NER"/>
    <x v="0"/>
    <s v="M"/>
    <s v="Import"/>
    <n v="288"/>
    <s v="GHA"/>
    <x v="5"/>
    <n v="0"/>
    <s v="W00"/>
    <s v="World"/>
    <s v="H5"/>
    <s v="HS"/>
    <b v="1"/>
    <n v="31"/>
    <s v="Fertilizers"/>
    <x v="0"/>
    <x v="0"/>
    <x v="0"/>
    <x v="0"/>
    <b v="0"/>
    <s v="C00"/>
    <s v="TOTAL CPC"/>
    <n v="0"/>
    <n v="0"/>
    <s v="TOTAL MOT"/>
    <n v="-1"/>
    <s v="N/A"/>
    <n v="0"/>
    <b v="0"/>
    <n v="-1"/>
    <s v="N/A"/>
    <n v="0"/>
    <b v="0"/>
    <n v="0"/>
    <b v="0"/>
    <n v="0"/>
    <b v="0"/>
    <s v="264237.6"/>
    <n v="0"/>
    <s v="264237.6"/>
    <n v="0"/>
    <b v="0"/>
    <b v="1"/>
  </r>
  <r>
    <s v="C"/>
    <s v="A"/>
    <n v="20210101"/>
    <n v="2021"/>
    <n v="52"/>
    <x v="1"/>
    <n v="562"/>
    <s v="NER"/>
    <x v="0"/>
    <s v="M"/>
    <s v="Import"/>
    <n v="384"/>
    <s v="CIV"/>
    <x v="6"/>
    <n v="0"/>
    <s v="W00"/>
    <s v="World"/>
    <s v="H5"/>
    <s v="HS"/>
    <b v="1"/>
    <n v="31"/>
    <s v="Fertilizers"/>
    <x v="0"/>
    <x v="0"/>
    <x v="0"/>
    <x v="0"/>
    <b v="0"/>
    <s v="C00"/>
    <s v="TOTAL CPC"/>
    <n v="0"/>
    <n v="0"/>
    <s v="TOTAL MOT"/>
    <n v="-1"/>
    <s v="N/A"/>
    <n v="0"/>
    <b v="0"/>
    <n v="-1"/>
    <s v="N/A"/>
    <n v="0"/>
    <b v="0"/>
    <n v="0"/>
    <b v="0"/>
    <n v="0"/>
    <b v="0"/>
    <s v="639931.24"/>
    <n v="0"/>
    <s v="639931.24"/>
    <n v="0"/>
    <b v="0"/>
    <b v="1"/>
  </r>
  <r>
    <s v="C"/>
    <s v="A"/>
    <n v="20210101"/>
    <n v="2021"/>
    <n v="52"/>
    <x v="1"/>
    <n v="562"/>
    <s v="NER"/>
    <x v="0"/>
    <s v="M"/>
    <s v="Import"/>
    <n v="414"/>
    <s v="KWT"/>
    <x v="41"/>
    <n v="0"/>
    <s v="W00"/>
    <s v="World"/>
    <s v="H5"/>
    <s v="HS"/>
    <b v="1"/>
    <n v="31"/>
    <s v="Fertilizers"/>
    <x v="0"/>
    <x v="0"/>
    <x v="0"/>
    <x v="0"/>
    <b v="0"/>
    <s v="C00"/>
    <s v="TOTAL CPC"/>
    <n v="0"/>
    <n v="0"/>
    <s v="TOTAL MOT"/>
    <n v="-1"/>
    <s v="N/A"/>
    <n v="0"/>
    <b v="0"/>
    <n v="-1"/>
    <s v="N/A"/>
    <n v="0"/>
    <b v="0"/>
    <n v="0"/>
    <b v="0"/>
    <n v="0"/>
    <b v="0"/>
    <s v="3249.4"/>
    <n v="0"/>
    <s v="3249.4"/>
    <n v="0"/>
    <b v="0"/>
    <b v="1"/>
  </r>
  <r>
    <s v="C"/>
    <s v="A"/>
    <n v="20210101"/>
    <n v="2021"/>
    <n v="52"/>
    <x v="1"/>
    <n v="562"/>
    <s v="NER"/>
    <x v="0"/>
    <s v="M"/>
    <s v="Import"/>
    <n v="434"/>
    <s v="LBY"/>
    <x v="42"/>
    <n v="0"/>
    <s v="W00"/>
    <s v="World"/>
    <s v="H5"/>
    <s v="HS"/>
    <b v="1"/>
    <n v="31"/>
    <s v="Fertilizers"/>
    <x v="0"/>
    <x v="0"/>
    <x v="0"/>
    <x v="0"/>
    <b v="0"/>
    <s v="C00"/>
    <s v="TOTAL CPC"/>
    <n v="0"/>
    <n v="0"/>
    <s v="TOTAL MOT"/>
    <n v="-1"/>
    <s v="N/A"/>
    <n v="0"/>
    <b v="0"/>
    <n v="-1"/>
    <s v="N/A"/>
    <n v="0"/>
    <b v="0"/>
    <n v="0"/>
    <b v="0"/>
    <n v="0"/>
    <b v="0"/>
    <s v="31821.28"/>
    <n v="0"/>
    <s v="31821.28"/>
    <n v="0"/>
    <b v="0"/>
    <b v="1"/>
  </r>
  <r>
    <s v="C"/>
    <s v="A"/>
    <n v="20210101"/>
    <n v="2021"/>
    <n v="52"/>
    <x v="1"/>
    <n v="562"/>
    <s v="NER"/>
    <x v="0"/>
    <s v="M"/>
    <s v="Import"/>
    <n v="504"/>
    <s v="MAR"/>
    <x v="43"/>
    <n v="0"/>
    <s v="W00"/>
    <s v="World"/>
    <s v="H5"/>
    <s v="HS"/>
    <b v="1"/>
    <n v="31"/>
    <s v="Fertilizers"/>
    <x v="0"/>
    <x v="0"/>
    <x v="0"/>
    <x v="0"/>
    <b v="0"/>
    <s v="C00"/>
    <s v="TOTAL CPC"/>
    <n v="0"/>
    <n v="0"/>
    <s v="TOTAL MOT"/>
    <n v="-1"/>
    <s v="N/A"/>
    <n v="0"/>
    <b v="0"/>
    <n v="-1"/>
    <s v="N/A"/>
    <n v="0"/>
    <b v="0"/>
    <n v="0"/>
    <b v="0"/>
    <n v="0"/>
    <b v="0"/>
    <s v="2467024.65"/>
    <n v="0"/>
    <s v="2467024.65"/>
    <n v="0"/>
    <b v="0"/>
    <b v="1"/>
  </r>
  <r>
    <s v="C"/>
    <s v="A"/>
    <n v="20210101"/>
    <n v="2021"/>
    <n v="52"/>
    <x v="1"/>
    <n v="562"/>
    <s v="NER"/>
    <x v="0"/>
    <s v="M"/>
    <s v="Import"/>
    <n v="528"/>
    <s v="NLD"/>
    <x v="7"/>
    <n v="0"/>
    <s v="W00"/>
    <s v="World"/>
    <s v="H5"/>
    <s v="HS"/>
    <b v="1"/>
    <n v="31"/>
    <s v="Fertilizers"/>
    <x v="0"/>
    <x v="0"/>
    <x v="0"/>
    <x v="0"/>
    <b v="0"/>
    <s v="C00"/>
    <s v="TOTAL CPC"/>
    <n v="0"/>
    <n v="0"/>
    <s v="TOTAL MOT"/>
    <n v="-1"/>
    <s v="N/A"/>
    <n v="0"/>
    <b v="0"/>
    <n v="-1"/>
    <s v="N/A"/>
    <n v="0"/>
    <b v="0"/>
    <n v="0"/>
    <b v="0"/>
    <n v="0"/>
    <b v="0"/>
    <s v="21039.9"/>
    <n v="0"/>
    <s v="21039.9"/>
    <n v="0"/>
    <b v="0"/>
    <b v="1"/>
  </r>
  <r>
    <s v="C"/>
    <s v="A"/>
    <n v="20210101"/>
    <n v="2021"/>
    <n v="52"/>
    <x v="1"/>
    <n v="562"/>
    <s v="NER"/>
    <x v="0"/>
    <s v="M"/>
    <s v="Import"/>
    <n v="566"/>
    <s v="NGA"/>
    <x v="8"/>
    <n v="0"/>
    <s v="W00"/>
    <s v="World"/>
    <s v="H5"/>
    <s v="HS"/>
    <b v="1"/>
    <n v="31"/>
    <s v="Fertilizers"/>
    <x v="0"/>
    <x v="0"/>
    <x v="0"/>
    <x v="0"/>
    <b v="0"/>
    <s v="C00"/>
    <s v="TOTAL CPC"/>
    <n v="0"/>
    <n v="0"/>
    <s v="TOTAL MOT"/>
    <n v="-1"/>
    <s v="N/A"/>
    <n v="0"/>
    <b v="0"/>
    <n v="-1"/>
    <s v="N/A"/>
    <n v="0"/>
    <b v="0"/>
    <n v="0"/>
    <b v="0"/>
    <n v="0"/>
    <b v="0"/>
    <s v="4794365.36"/>
    <n v="0"/>
    <s v="4794365.36"/>
    <n v="0"/>
    <b v="0"/>
    <b v="1"/>
  </r>
  <r>
    <s v="C"/>
    <s v="A"/>
    <n v="20210101"/>
    <n v="2021"/>
    <n v="52"/>
    <x v="1"/>
    <n v="562"/>
    <s v="NER"/>
    <x v="0"/>
    <s v="M"/>
    <s v="Import"/>
    <n v="579"/>
    <s v="NOR"/>
    <x v="44"/>
    <n v="0"/>
    <s v="W00"/>
    <s v="World"/>
    <s v="H5"/>
    <s v="HS"/>
    <b v="1"/>
    <n v="31"/>
    <s v="Fertilizers"/>
    <x v="0"/>
    <x v="0"/>
    <x v="0"/>
    <x v="0"/>
    <b v="0"/>
    <s v="C00"/>
    <s v="TOTAL CPC"/>
    <n v="0"/>
    <n v="0"/>
    <s v="TOTAL MOT"/>
    <n v="-1"/>
    <s v="N/A"/>
    <n v="0"/>
    <b v="0"/>
    <n v="-1"/>
    <s v="N/A"/>
    <n v="0"/>
    <b v="0"/>
    <n v="0"/>
    <b v="0"/>
    <n v="0"/>
    <b v="0"/>
    <s v="170117.75"/>
    <n v="0"/>
    <s v="170117.75"/>
    <n v="0"/>
    <b v="0"/>
    <b v="1"/>
  </r>
  <r>
    <s v="C"/>
    <s v="A"/>
    <n v="20210101"/>
    <n v="2021"/>
    <n v="52"/>
    <x v="1"/>
    <n v="562"/>
    <s v="NER"/>
    <x v="0"/>
    <s v="M"/>
    <s v="Import"/>
    <n v="643"/>
    <s v="RUS"/>
    <x v="9"/>
    <n v="0"/>
    <s v="W00"/>
    <s v="World"/>
    <s v="H5"/>
    <s v="HS"/>
    <b v="1"/>
    <n v="31"/>
    <s v="Fertilizers"/>
    <x v="0"/>
    <x v="0"/>
    <x v="0"/>
    <x v="0"/>
    <b v="0"/>
    <s v="C00"/>
    <s v="TOTAL CPC"/>
    <n v="0"/>
    <n v="0"/>
    <s v="TOTAL MOT"/>
    <n v="-1"/>
    <s v="N/A"/>
    <n v="0"/>
    <b v="0"/>
    <n v="-1"/>
    <s v="N/A"/>
    <n v="0"/>
    <b v="0"/>
    <n v="0"/>
    <b v="0"/>
    <n v="0"/>
    <b v="0"/>
    <s v="86693.77"/>
    <n v="0"/>
    <s v="86693.77"/>
    <n v="0"/>
    <b v="0"/>
    <b v="1"/>
  </r>
  <r>
    <s v="C"/>
    <s v="A"/>
    <n v="20210101"/>
    <n v="2021"/>
    <n v="52"/>
    <x v="1"/>
    <n v="562"/>
    <s v="NER"/>
    <x v="0"/>
    <s v="M"/>
    <s v="Import"/>
    <n v="686"/>
    <s v="SEN"/>
    <x v="10"/>
    <n v="0"/>
    <s v="W00"/>
    <s v="World"/>
    <s v="H5"/>
    <s v="HS"/>
    <b v="1"/>
    <n v="31"/>
    <s v="Fertilizers"/>
    <x v="0"/>
    <x v="0"/>
    <x v="0"/>
    <x v="0"/>
    <b v="0"/>
    <s v="C00"/>
    <s v="TOTAL CPC"/>
    <n v="0"/>
    <n v="0"/>
    <s v="TOTAL MOT"/>
    <n v="-1"/>
    <s v="N/A"/>
    <n v="0"/>
    <b v="0"/>
    <n v="-1"/>
    <s v="N/A"/>
    <n v="0"/>
    <b v="0"/>
    <n v="0"/>
    <b v="0"/>
    <n v="0"/>
    <b v="0"/>
    <s v="340.64"/>
    <n v="0"/>
    <s v="340.64"/>
    <n v="0"/>
    <b v="0"/>
    <b v="1"/>
  </r>
  <r>
    <s v="C"/>
    <s v="A"/>
    <n v="20210101"/>
    <n v="2021"/>
    <n v="52"/>
    <x v="1"/>
    <n v="562"/>
    <s v="NER"/>
    <x v="0"/>
    <s v="M"/>
    <s v="Import"/>
    <n v="699"/>
    <s v="IND"/>
    <x v="11"/>
    <n v="0"/>
    <s v="W00"/>
    <s v="World"/>
    <s v="H5"/>
    <s v="HS"/>
    <b v="1"/>
    <n v="31"/>
    <s v="Fertilizers"/>
    <x v="0"/>
    <x v="0"/>
    <x v="0"/>
    <x v="0"/>
    <b v="0"/>
    <s v="C00"/>
    <s v="TOTAL CPC"/>
    <n v="0"/>
    <n v="0"/>
    <s v="TOTAL MOT"/>
    <n v="-1"/>
    <s v="N/A"/>
    <n v="0"/>
    <b v="0"/>
    <n v="-1"/>
    <s v="N/A"/>
    <n v="0"/>
    <b v="0"/>
    <n v="0"/>
    <b v="0"/>
    <n v="0"/>
    <b v="0"/>
    <s v="2878116.5"/>
    <n v="0"/>
    <s v="2878116.5"/>
    <n v="0"/>
    <b v="0"/>
    <b v="1"/>
  </r>
  <r>
    <s v="C"/>
    <s v="A"/>
    <n v="20210101"/>
    <n v="2021"/>
    <n v="52"/>
    <x v="1"/>
    <n v="562"/>
    <s v="NER"/>
    <x v="0"/>
    <s v="M"/>
    <s v="Import"/>
    <n v="724"/>
    <s v="ESP"/>
    <x v="12"/>
    <n v="0"/>
    <s v="W00"/>
    <s v="World"/>
    <s v="H5"/>
    <s v="HS"/>
    <b v="1"/>
    <n v="31"/>
    <s v="Fertilizers"/>
    <x v="0"/>
    <x v="0"/>
    <x v="0"/>
    <x v="0"/>
    <b v="0"/>
    <s v="C00"/>
    <s v="TOTAL CPC"/>
    <n v="0"/>
    <n v="0"/>
    <s v="TOTAL MOT"/>
    <n v="-1"/>
    <s v="N/A"/>
    <n v="0"/>
    <b v="0"/>
    <n v="-1"/>
    <s v="N/A"/>
    <n v="0"/>
    <b v="0"/>
    <n v="0"/>
    <b v="0"/>
    <n v="0"/>
    <b v="0"/>
    <s v="286019.86"/>
    <n v="0"/>
    <s v="286019.86"/>
    <n v="0"/>
    <b v="0"/>
    <b v="1"/>
  </r>
  <r>
    <s v="C"/>
    <s v="A"/>
    <n v="20210101"/>
    <n v="2021"/>
    <n v="52"/>
    <x v="1"/>
    <n v="562"/>
    <s v="NER"/>
    <x v="0"/>
    <s v="M"/>
    <s v="Import"/>
    <n v="752"/>
    <s v="SWE"/>
    <x v="13"/>
    <n v="0"/>
    <s v="W00"/>
    <s v="World"/>
    <s v="H5"/>
    <s v="HS"/>
    <b v="1"/>
    <n v="31"/>
    <s v="Fertilizers"/>
    <x v="0"/>
    <x v="0"/>
    <x v="0"/>
    <x v="0"/>
    <b v="0"/>
    <s v="C00"/>
    <s v="TOTAL CPC"/>
    <n v="0"/>
    <n v="0"/>
    <s v="TOTAL MOT"/>
    <n v="-1"/>
    <s v="N/A"/>
    <n v="0"/>
    <b v="0"/>
    <n v="-1"/>
    <s v="N/A"/>
    <n v="0"/>
    <b v="0"/>
    <n v="0"/>
    <b v="0"/>
    <n v="0"/>
    <b v="0"/>
    <s v="1576599.44"/>
    <n v="0"/>
    <s v="1576599.44"/>
    <n v="0"/>
    <b v="0"/>
    <b v="1"/>
  </r>
  <r>
    <s v="C"/>
    <s v="A"/>
    <n v="20210101"/>
    <n v="2021"/>
    <n v="52"/>
    <x v="1"/>
    <n v="562"/>
    <s v="NER"/>
    <x v="0"/>
    <s v="M"/>
    <s v="Import"/>
    <n v="768"/>
    <s v="TGO"/>
    <x v="14"/>
    <n v="0"/>
    <s v="W00"/>
    <s v="World"/>
    <s v="H5"/>
    <s v="HS"/>
    <b v="1"/>
    <n v="31"/>
    <s v="Fertilizers"/>
    <x v="0"/>
    <x v="0"/>
    <x v="0"/>
    <x v="0"/>
    <b v="0"/>
    <s v="C00"/>
    <s v="TOTAL CPC"/>
    <n v="0"/>
    <n v="0"/>
    <s v="TOTAL MOT"/>
    <n v="-1"/>
    <s v="N/A"/>
    <n v="0"/>
    <b v="0"/>
    <n v="-1"/>
    <s v="N/A"/>
    <n v="0"/>
    <b v="0"/>
    <n v="0"/>
    <b v="0"/>
    <n v="0"/>
    <b v="0"/>
    <s v="227078.94"/>
    <n v="0"/>
    <s v="227078.94"/>
    <n v="0"/>
    <b v="0"/>
    <b v="1"/>
  </r>
  <r>
    <s v="C"/>
    <s v="A"/>
    <n v="20210101"/>
    <n v="2021"/>
    <n v="52"/>
    <x v="1"/>
    <n v="562"/>
    <s v="NER"/>
    <x v="0"/>
    <s v="M"/>
    <s v="Import"/>
    <n v="788"/>
    <s v="TUN"/>
    <x v="45"/>
    <n v="0"/>
    <s v="W00"/>
    <s v="World"/>
    <s v="H5"/>
    <s v="HS"/>
    <b v="1"/>
    <n v="31"/>
    <s v="Fertilizers"/>
    <x v="0"/>
    <x v="0"/>
    <x v="0"/>
    <x v="0"/>
    <b v="0"/>
    <s v="C00"/>
    <s v="TOTAL CPC"/>
    <n v="0"/>
    <n v="0"/>
    <s v="TOTAL MOT"/>
    <n v="-1"/>
    <s v="N/A"/>
    <n v="0"/>
    <b v="0"/>
    <n v="-1"/>
    <s v="N/A"/>
    <n v="0"/>
    <b v="0"/>
    <n v="0"/>
    <b v="0"/>
    <n v="0"/>
    <b v="0"/>
    <s v="2142.55"/>
    <n v="0"/>
    <s v="2142.55"/>
    <n v="0"/>
    <b v="0"/>
    <b v="1"/>
  </r>
  <r>
    <s v="C"/>
    <s v="A"/>
    <n v="20210101"/>
    <n v="2021"/>
    <n v="52"/>
    <x v="1"/>
    <n v="562"/>
    <s v="NER"/>
    <x v="0"/>
    <s v="M"/>
    <s v="Import"/>
    <n v="792"/>
    <s v="TUR"/>
    <x v="33"/>
    <n v="0"/>
    <s v="W00"/>
    <s v="World"/>
    <s v="H5"/>
    <s v="HS"/>
    <b v="1"/>
    <n v="31"/>
    <s v="Fertilizers"/>
    <x v="0"/>
    <x v="0"/>
    <x v="0"/>
    <x v="0"/>
    <b v="0"/>
    <s v="C00"/>
    <s v="TOTAL CPC"/>
    <n v="0"/>
    <n v="0"/>
    <s v="TOTAL MOT"/>
    <n v="-1"/>
    <s v="N/A"/>
    <n v="0"/>
    <b v="0"/>
    <n v="-1"/>
    <s v="N/A"/>
    <n v="0"/>
    <b v="0"/>
    <n v="0"/>
    <b v="0"/>
    <n v="0"/>
    <b v="0"/>
    <s v="29106.7"/>
    <n v="0"/>
    <s v="29106.7"/>
    <n v="0"/>
    <b v="0"/>
    <b v="1"/>
  </r>
  <r>
    <s v="C"/>
    <s v="A"/>
    <n v="20210101"/>
    <n v="2021"/>
    <n v="52"/>
    <x v="1"/>
    <n v="562"/>
    <s v="NER"/>
    <x v="0"/>
    <s v="M"/>
    <s v="Import"/>
    <n v="854"/>
    <s v="BFA"/>
    <x v="16"/>
    <n v="0"/>
    <s v="W00"/>
    <s v="World"/>
    <s v="H5"/>
    <s v="HS"/>
    <b v="1"/>
    <n v="31"/>
    <s v="Fertilizers"/>
    <x v="0"/>
    <x v="0"/>
    <x v="0"/>
    <x v="0"/>
    <b v="0"/>
    <s v="C00"/>
    <s v="TOTAL CPC"/>
    <n v="0"/>
    <n v="0"/>
    <s v="TOTAL MOT"/>
    <n v="-1"/>
    <s v="N/A"/>
    <n v="0"/>
    <b v="0"/>
    <n v="-1"/>
    <s v="N/A"/>
    <n v="0"/>
    <b v="0"/>
    <n v="0"/>
    <b v="0"/>
    <n v="0"/>
    <b v="0"/>
    <s v="42546.02"/>
    <n v="0"/>
    <s v="42546.02"/>
    <n v="0"/>
    <b v="0"/>
    <b v="1"/>
  </r>
  <r>
    <s v="C"/>
    <s v="A"/>
    <n v="20210101"/>
    <n v="2021"/>
    <n v="52"/>
    <x v="1"/>
    <n v="180"/>
    <s v="COD"/>
    <x v="1"/>
    <s v="M"/>
    <s v="Import"/>
    <n v="0"/>
    <s v="W00"/>
    <x v="0"/>
    <n v="0"/>
    <s v="W00"/>
    <s v="World"/>
    <s v="H5"/>
    <s v="HS"/>
    <b v="1"/>
    <n v="3101"/>
    <s v="Fertilizers animal or vegetable, whether or not mixed together or chemically treated fertilizers produced by the mixing or chemical treatment of animal or vegetable products"/>
    <x v="1"/>
    <x v="0"/>
    <x v="0"/>
    <x v="1"/>
    <b v="0"/>
    <s v="C00"/>
    <s v="TOTAL CPC"/>
    <n v="0"/>
    <n v="0"/>
    <s v="TOTAL MOT"/>
    <n v="8"/>
    <s v="kg"/>
    <n v="52748"/>
    <b v="0"/>
    <n v="8"/>
    <s v="kg"/>
    <n v="52748"/>
    <b v="0"/>
    <n v="52748"/>
    <b v="0"/>
    <n v="0"/>
    <b v="0"/>
    <s v="18683.75"/>
    <m/>
    <s v="18683.75"/>
    <n v="0"/>
    <b v="0"/>
    <b v="1"/>
  </r>
  <r>
    <s v="C"/>
    <s v="A"/>
    <n v="20210101"/>
    <n v="2021"/>
    <n v="52"/>
    <x v="1"/>
    <n v="180"/>
    <s v="COD"/>
    <x v="1"/>
    <s v="M"/>
    <s v="Import"/>
    <n v="156"/>
    <s v="CHN"/>
    <x v="1"/>
    <n v="0"/>
    <s v="W00"/>
    <s v="World"/>
    <s v="H5"/>
    <s v="HS"/>
    <b v="1"/>
    <n v="3101"/>
    <s v="Fertilizers animal or vegetable, whether or not mixed together or chemically treated fertilizers produced by the mixing or chemical treatment of animal or vegetable products"/>
    <x v="1"/>
    <x v="0"/>
    <x v="0"/>
    <x v="1"/>
    <b v="0"/>
    <s v="C00"/>
    <s v="TOTAL CPC"/>
    <n v="0"/>
    <n v="0"/>
    <s v="TOTAL MOT"/>
    <n v="8"/>
    <s v="kg"/>
    <n v="6000"/>
    <b v="0"/>
    <n v="8"/>
    <s v="kg"/>
    <n v="6000"/>
    <b v="0"/>
    <n v="6000"/>
    <b v="0"/>
    <n v="0"/>
    <b v="0"/>
    <s v="5874.26"/>
    <m/>
    <s v="5874.26"/>
    <n v="0"/>
    <b v="0"/>
    <b v="1"/>
  </r>
  <r>
    <s v="C"/>
    <s v="A"/>
    <n v="20210101"/>
    <n v="2021"/>
    <n v="52"/>
    <x v="1"/>
    <n v="180"/>
    <s v="COD"/>
    <x v="1"/>
    <s v="M"/>
    <s v="Import"/>
    <n v="380"/>
    <s v="ITA"/>
    <x v="20"/>
    <n v="0"/>
    <s v="W00"/>
    <s v="World"/>
    <s v="H5"/>
    <s v="HS"/>
    <b v="1"/>
    <n v="3101"/>
    <s v="Fertilizers animal or vegetable, whether or not mixed together or chemically treated fertilizers produced by the mixing or chemical treatment of animal or vegetable products"/>
    <x v="1"/>
    <x v="0"/>
    <x v="0"/>
    <x v="1"/>
    <b v="0"/>
    <s v="C00"/>
    <s v="TOTAL CPC"/>
    <n v="0"/>
    <n v="0"/>
    <s v="TOTAL MOT"/>
    <n v="8"/>
    <s v="kg"/>
    <n v="611"/>
    <b v="0"/>
    <n v="8"/>
    <s v="kg"/>
    <n v="611"/>
    <b v="0"/>
    <n v="611"/>
    <b v="0"/>
    <n v="0"/>
    <b v="0"/>
    <s v="1099.8"/>
    <m/>
    <s v="1099.8"/>
    <n v="0"/>
    <b v="0"/>
    <b v="1"/>
  </r>
  <r>
    <s v="C"/>
    <s v="A"/>
    <n v="20210101"/>
    <n v="2021"/>
    <n v="52"/>
    <x v="1"/>
    <n v="180"/>
    <s v="COD"/>
    <x v="1"/>
    <s v="M"/>
    <s v="Import"/>
    <n v="646"/>
    <s v="RWA"/>
    <x v="28"/>
    <n v="0"/>
    <s v="W00"/>
    <s v="World"/>
    <s v="H5"/>
    <s v="HS"/>
    <b v="1"/>
    <n v="3101"/>
    <s v="Fertilizers animal or vegetable, whether or not mixed together or chemically treated fertilizers produced by the mixing or chemical treatment of animal or vegetable products"/>
    <x v="1"/>
    <x v="0"/>
    <x v="0"/>
    <x v="1"/>
    <b v="0"/>
    <s v="C00"/>
    <s v="TOTAL CPC"/>
    <n v="0"/>
    <n v="0"/>
    <s v="TOTAL MOT"/>
    <n v="8"/>
    <s v="kg"/>
    <n v="3345"/>
    <b v="0"/>
    <n v="8"/>
    <s v="kg"/>
    <n v="3345"/>
    <b v="0"/>
    <n v="3345"/>
    <b v="0"/>
    <n v="0"/>
    <b v="0"/>
    <s v="747.91"/>
    <m/>
    <s v="747.91"/>
    <n v="0"/>
    <b v="0"/>
    <b v="1"/>
  </r>
  <r>
    <s v="C"/>
    <s v="A"/>
    <n v="20210101"/>
    <n v="2021"/>
    <n v="52"/>
    <x v="1"/>
    <n v="180"/>
    <s v="COD"/>
    <x v="1"/>
    <s v="M"/>
    <s v="Import"/>
    <n v="710"/>
    <s v="ZAF"/>
    <x v="30"/>
    <n v="0"/>
    <s v="W00"/>
    <s v="World"/>
    <s v="H5"/>
    <s v="HS"/>
    <b v="1"/>
    <n v="3101"/>
    <s v="Fertilizers animal or vegetable, whether or not mixed together or chemically treated fertilizers produced by the mixing or chemical treatment of animal or vegetable products"/>
    <x v="1"/>
    <x v="0"/>
    <x v="0"/>
    <x v="1"/>
    <b v="0"/>
    <s v="C00"/>
    <s v="TOTAL CPC"/>
    <n v="0"/>
    <n v="0"/>
    <s v="TOTAL MOT"/>
    <n v="8"/>
    <s v="kg"/>
    <n v="2"/>
    <b v="0"/>
    <n v="8"/>
    <s v="kg"/>
    <n v="2"/>
    <b v="0"/>
    <n v="2"/>
    <b v="0"/>
    <n v="0"/>
    <b v="0"/>
    <s v="99.92"/>
    <m/>
    <s v="99.92"/>
    <n v="0"/>
    <b v="0"/>
    <b v="1"/>
  </r>
  <r>
    <s v="C"/>
    <s v="A"/>
    <n v="20210101"/>
    <n v="2021"/>
    <n v="52"/>
    <x v="1"/>
    <n v="180"/>
    <s v="COD"/>
    <x v="1"/>
    <s v="M"/>
    <s v="Import"/>
    <n v="784"/>
    <s v="ARE"/>
    <x v="32"/>
    <n v="0"/>
    <s v="W00"/>
    <s v="World"/>
    <s v="H5"/>
    <s v="HS"/>
    <b v="1"/>
    <n v="3101"/>
    <s v="Fertilizers animal or vegetable, whether or not mixed together or chemically treated fertilizers produced by the mixing or chemical treatment of animal or vegetable products"/>
    <x v="1"/>
    <x v="0"/>
    <x v="0"/>
    <x v="1"/>
    <b v="0"/>
    <s v="C00"/>
    <s v="TOTAL CPC"/>
    <n v="0"/>
    <n v="0"/>
    <s v="TOTAL MOT"/>
    <n v="8"/>
    <s v="kg"/>
    <n v="15200"/>
    <b v="0"/>
    <n v="8"/>
    <s v="kg"/>
    <n v="15200"/>
    <b v="0"/>
    <n v="15200"/>
    <b v="0"/>
    <n v="0"/>
    <b v="0"/>
    <s v="3016.54"/>
    <m/>
    <s v="3016.54"/>
    <n v="0"/>
    <b v="0"/>
    <b v="1"/>
  </r>
  <r>
    <s v="C"/>
    <s v="A"/>
    <n v="20210101"/>
    <n v="2021"/>
    <n v="52"/>
    <x v="1"/>
    <n v="180"/>
    <s v="COD"/>
    <x v="1"/>
    <s v="M"/>
    <s v="Import"/>
    <n v="800"/>
    <s v="UGA"/>
    <x v="34"/>
    <n v="0"/>
    <s v="W00"/>
    <s v="World"/>
    <s v="H5"/>
    <s v="HS"/>
    <b v="1"/>
    <n v="3101"/>
    <s v="Fertilizers animal or vegetable, whether or not mixed together or chemically treated fertilizers produced by the mixing or chemical treatment of animal or vegetable products"/>
    <x v="1"/>
    <x v="0"/>
    <x v="0"/>
    <x v="1"/>
    <b v="0"/>
    <s v="C00"/>
    <s v="TOTAL CPC"/>
    <n v="0"/>
    <n v="0"/>
    <s v="TOTAL MOT"/>
    <n v="8"/>
    <s v="kg"/>
    <n v="17590"/>
    <b v="0"/>
    <n v="8"/>
    <s v="kg"/>
    <n v="17590"/>
    <b v="0"/>
    <n v="17590"/>
    <b v="0"/>
    <n v="0"/>
    <b v="0"/>
    <s v="2865.85"/>
    <m/>
    <s v="2865.85"/>
    <n v="0"/>
    <b v="0"/>
    <b v="1"/>
  </r>
  <r>
    <s v="C"/>
    <s v="A"/>
    <n v="20210101"/>
    <n v="2021"/>
    <n v="52"/>
    <x v="1"/>
    <n v="180"/>
    <s v="COD"/>
    <x v="1"/>
    <s v="M"/>
    <s v="Import"/>
    <n v="894"/>
    <s v="ZMB"/>
    <x v="39"/>
    <n v="0"/>
    <s v="W00"/>
    <s v="World"/>
    <s v="H5"/>
    <s v="HS"/>
    <b v="1"/>
    <n v="3101"/>
    <s v="Fertilizers animal or vegetable, whether or not mixed together or chemically treated fertilizers produced by the mixing or chemical treatment of animal or vegetable products"/>
    <x v="1"/>
    <x v="0"/>
    <x v="0"/>
    <x v="1"/>
    <b v="0"/>
    <s v="C00"/>
    <s v="TOTAL CPC"/>
    <n v="0"/>
    <n v="0"/>
    <s v="TOTAL MOT"/>
    <n v="8"/>
    <s v="kg"/>
    <n v="10000"/>
    <b v="0"/>
    <n v="8"/>
    <s v="kg"/>
    <n v="10000"/>
    <b v="0"/>
    <n v="10000"/>
    <b v="0"/>
    <n v="0"/>
    <b v="0"/>
    <s v="4979.47"/>
    <m/>
    <s v="4979.47"/>
    <n v="0"/>
    <b v="0"/>
    <b v="1"/>
  </r>
  <r>
    <s v="C"/>
    <s v="A"/>
    <n v="20210101"/>
    <n v="2021"/>
    <n v="52"/>
    <x v="1"/>
    <n v="562"/>
    <s v="NER"/>
    <x v="0"/>
    <s v="M"/>
    <s v="Import"/>
    <n v="0"/>
    <s v="W00"/>
    <x v="0"/>
    <n v="0"/>
    <s v="W00"/>
    <s v="World"/>
    <s v="H5"/>
    <s v="HS"/>
    <b v="1"/>
    <n v="3101"/>
    <s v="Fertilizers animal or vegetable, whether or not mixed together or chemically treated fertilizers produced by the mixing or chemical treatment of animal or vegetable products"/>
    <x v="1"/>
    <x v="0"/>
    <x v="0"/>
    <x v="1"/>
    <b v="0"/>
    <s v="C00"/>
    <s v="TOTAL CPC"/>
    <n v="0"/>
    <n v="0"/>
    <s v="TOTAL MOT"/>
    <n v="8"/>
    <s v="kg"/>
    <n v="3000"/>
    <b v="0"/>
    <n v="8"/>
    <s v="kg"/>
    <n v="3000"/>
    <b v="0"/>
    <n v="3000"/>
    <b v="0"/>
    <n v="0"/>
    <b v="0"/>
    <s v="3249.4"/>
    <n v="0"/>
    <s v="3249.4"/>
    <n v="0"/>
    <b v="0"/>
    <b v="1"/>
  </r>
  <r>
    <s v="C"/>
    <s v="A"/>
    <n v="20210101"/>
    <n v="2021"/>
    <n v="52"/>
    <x v="1"/>
    <n v="562"/>
    <s v="NER"/>
    <x v="0"/>
    <s v="M"/>
    <s v="Import"/>
    <n v="414"/>
    <s v="KWT"/>
    <x v="41"/>
    <n v="0"/>
    <s v="W00"/>
    <s v="World"/>
    <s v="H5"/>
    <s v="HS"/>
    <b v="1"/>
    <n v="3101"/>
    <s v="Fertilizers animal or vegetable, whether or not mixed together or chemically treated fertilizers produced by the mixing or chemical treatment of animal or vegetable products"/>
    <x v="1"/>
    <x v="0"/>
    <x v="0"/>
    <x v="1"/>
    <b v="0"/>
    <s v="C00"/>
    <s v="TOTAL CPC"/>
    <n v="0"/>
    <n v="0"/>
    <s v="TOTAL MOT"/>
    <n v="8"/>
    <s v="kg"/>
    <n v="3000"/>
    <b v="0"/>
    <n v="8"/>
    <s v="kg"/>
    <n v="3000"/>
    <b v="0"/>
    <n v="3000"/>
    <b v="0"/>
    <n v="0"/>
    <b v="0"/>
    <s v="3249.4"/>
    <n v="0"/>
    <s v="3249.4"/>
    <n v="0"/>
    <b v="0"/>
    <b v="1"/>
  </r>
  <r>
    <s v="C"/>
    <s v="A"/>
    <n v="20210101"/>
    <n v="2021"/>
    <n v="52"/>
    <x v="1"/>
    <n v="180"/>
    <s v="COD"/>
    <x v="1"/>
    <s v="M"/>
    <s v="Import"/>
    <n v="0"/>
    <s v="W00"/>
    <x v="0"/>
    <n v="0"/>
    <s v="W00"/>
    <s v="World"/>
    <s v="H5"/>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52748"/>
    <b v="0"/>
    <n v="8"/>
    <s v="kg"/>
    <n v="52748"/>
    <b v="0"/>
    <n v="52748"/>
    <b v="0"/>
    <n v="0"/>
    <b v="0"/>
    <s v="18683.75"/>
    <m/>
    <s v="18683.75"/>
    <n v="0"/>
    <b v="0"/>
    <b v="1"/>
  </r>
  <r>
    <s v="C"/>
    <s v="A"/>
    <n v="20210101"/>
    <n v="2021"/>
    <n v="52"/>
    <x v="1"/>
    <n v="180"/>
    <s v="COD"/>
    <x v="1"/>
    <s v="M"/>
    <s v="Import"/>
    <n v="156"/>
    <s v="CHN"/>
    <x v="1"/>
    <n v="0"/>
    <s v="W00"/>
    <s v="World"/>
    <s v="H5"/>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6000"/>
    <b v="0"/>
    <n v="8"/>
    <s v="kg"/>
    <n v="6000"/>
    <b v="0"/>
    <n v="6000"/>
    <b v="0"/>
    <n v="0"/>
    <b v="0"/>
    <s v="5874.26"/>
    <m/>
    <s v="5874.26"/>
    <n v="0"/>
    <b v="0"/>
    <b v="1"/>
  </r>
  <r>
    <s v="C"/>
    <s v="A"/>
    <n v="20210101"/>
    <n v="2021"/>
    <n v="52"/>
    <x v="1"/>
    <n v="180"/>
    <s v="COD"/>
    <x v="1"/>
    <s v="M"/>
    <s v="Import"/>
    <n v="380"/>
    <s v="ITA"/>
    <x v="20"/>
    <n v="0"/>
    <s v="W00"/>
    <s v="World"/>
    <s v="H5"/>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611"/>
    <b v="0"/>
    <n v="8"/>
    <s v="kg"/>
    <n v="611"/>
    <b v="0"/>
    <n v="611"/>
    <b v="0"/>
    <n v="0"/>
    <b v="0"/>
    <s v="1099.8"/>
    <m/>
    <s v="1099.8"/>
    <n v="0"/>
    <b v="0"/>
    <b v="1"/>
  </r>
  <r>
    <s v="C"/>
    <s v="A"/>
    <n v="20210101"/>
    <n v="2021"/>
    <n v="52"/>
    <x v="1"/>
    <n v="180"/>
    <s v="COD"/>
    <x v="1"/>
    <s v="M"/>
    <s v="Import"/>
    <n v="646"/>
    <s v="RWA"/>
    <x v="28"/>
    <n v="0"/>
    <s v="W00"/>
    <s v="World"/>
    <s v="H5"/>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3345"/>
    <b v="0"/>
    <n v="8"/>
    <s v="kg"/>
    <n v="3345"/>
    <b v="0"/>
    <n v="3345"/>
    <b v="0"/>
    <n v="0"/>
    <b v="0"/>
    <s v="747.91"/>
    <m/>
    <s v="747.91"/>
    <n v="0"/>
    <b v="0"/>
    <b v="1"/>
  </r>
  <r>
    <s v="C"/>
    <s v="A"/>
    <n v="20210101"/>
    <n v="2021"/>
    <n v="52"/>
    <x v="1"/>
    <n v="180"/>
    <s v="COD"/>
    <x v="1"/>
    <s v="M"/>
    <s v="Import"/>
    <n v="710"/>
    <s v="ZAF"/>
    <x v="30"/>
    <n v="0"/>
    <s v="W00"/>
    <s v="World"/>
    <s v="H5"/>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2"/>
    <b v="0"/>
    <n v="8"/>
    <s v="kg"/>
    <n v="2"/>
    <b v="0"/>
    <n v="2"/>
    <b v="0"/>
    <n v="0"/>
    <b v="0"/>
    <s v="99.92"/>
    <m/>
    <s v="99.92"/>
    <n v="0"/>
    <b v="0"/>
    <b v="1"/>
  </r>
  <r>
    <s v="C"/>
    <s v="A"/>
    <n v="20210101"/>
    <n v="2021"/>
    <n v="52"/>
    <x v="1"/>
    <n v="180"/>
    <s v="COD"/>
    <x v="1"/>
    <s v="M"/>
    <s v="Import"/>
    <n v="784"/>
    <s v="ARE"/>
    <x v="32"/>
    <n v="0"/>
    <s v="W00"/>
    <s v="World"/>
    <s v="H5"/>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15200"/>
    <b v="0"/>
    <n v="8"/>
    <s v="kg"/>
    <n v="15200"/>
    <b v="0"/>
    <n v="15200"/>
    <b v="0"/>
    <n v="0"/>
    <b v="0"/>
    <s v="3016.54"/>
    <m/>
    <s v="3016.54"/>
    <n v="0"/>
    <b v="0"/>
    <b v="1"/>
  </r>
  <r>
    <s v="C"/>
    <s v="A"/>
    <n v="20210101"/>
    <n v="2021"/>
    <n v="52"/>
    <x v="1"/>
    <n v="180"/>
    <s v="COD"/>
    <x v="1"/>
    <s v="M"/>
    <s v="Import"/>
    <n v="800"/>
    <s v="UGA"/>
    <x v="34"/>
    <n v="0"/>
    <s v="W00"/>
    <s v="World"/>
    <s v="H5"/>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17590"/>
    <b v="0"/>
    <n v="8"/>
    <s v="kg"/>
    <n v="17590"/>
    <b v="0"/>
    <n v="17590"/>
    <b v="0"/>
    <n v="0"/>
    <b v="0"/>
    <s v="2865.85"/>
    <m/>
    <s v="2865.85"/>
    <n v="0"/>
    <b v="0"/>
    <b v="1"/>
  </r>
  <r>
    <s v="C"/>
    <s v="A"/>
    <n v="20210101"/>
    <n v="2021"/>
    <n v="52"/>
    <x v="1"/>
    <n v="180"/>
    <s v="COD"/>
    <x v="1"/>
    <s v="M"/>
    <s v="Import"/>
    <n v="894"/>
    <s v="ZMB"/>
    <x v="39"/>
    <n v="0"/>
    <s v="W00"/>
    <s v="World"/>
    <s v="H5"/>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10000"/>
    <b v="0"/>
    <n v="8"/>
    <s v="kg"/>
    <n v="10000"/>
    <b v="0"/>
    <n v="10000"/>
    <b v="0"/>
    <n v="0"/>
    <b v="0"/>
    <s v="4979.47"/>
    <m/>
    <s v="4979.47"/>
    <n v="0"/>
    <b v="0"/>
    <b v="1"/>
  </r>
  <r>
    <s v="C"/>
    <s v="A"/>
    <n v="20210101"/>
    <n v="2021"/>
    <n v="52"/>
    <x v="1"/>
    <n v="562"/>
    <s v="NER"/>
    <x v="0"/>
    <s v="M"/>
    <s v="Import"/>
    <n v="0"/>
    <s v="W00"/>
    <x v="0"/>
    <n v="0"/>
    <s v="W00"/>
    <s v="World"/>
    <s v="H5"/>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3000"/>
    <b v="0"/>
    <n v="8"/>
    <s v="kg"/>
    <n v="3000"/>
    <b v="0"/>
    <n v="3000"/>
    <b v="0"/>
    <n v="0"/>
    <b v="0"/>
    <s v="3249.4"/>
    <n v="0"/>
    <s v="3249.4"/>
    <n v="0"/>
    <b v="0"/>
    <b v="1"/>
  </r>
  <r>
    <s v="C"/>
    <s v="A"/>
    <n v="20210101"/>
    <n v="2021"/>
    <n v="52"/>
    <x v="1"/>
    <n v="562"/>
    <s v="NER"/>
    <x v="0"/>
    <s v="M"/>
    <s v="Import"/>
    <n v="414"/>
    <s v="KWT"/>
    <x v="41"/>
    <n v="0"/>
    <s v="W00"/>
    <s v="World"/>
    <s v="H5"/>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3000"/>
    <b v="0"/>
    <n v="8"/>
    <s v="kg"/>
    <n v="3000"/>
    <b v="0"/>
    <n v="3000"/>
    <b v="0"/>
    <n v="0"/>
    <b v="0"/>
    <s v="3249.4"/>
    <n v="0"/>
    <s v="3249.4"/>
    <n v="0"/>
    <b v="1"/>
    <b v="0"/>
  </r>
  <r>
    <s v="C"/>
    <s v="A"/>
    <n v="20210101"/>
    <n v="2021"/>
    <n v="52"/>
    <x v="1"/>
    <n v="180"/>
    <s v="COD"/>
    <x v="1"/>
    <s v="M"/>
    <s v="Import"/>
    <n v="0"/>
    <s v="W00"/>
    <x v="0"/>
    <n v="0"/>
    <s v="W00"/>
    <s v="World"/>
    <s v="H5"/>
    <s v="HS"/>
    <b v="1"/>
    <n v="3102"/>
    <s v="Fertilizers mineral or chemical, nitrogenous"/>
    <x v="2"/>
    <x v="1"/>
    <x v="1"/>
    <x v="1"/>
    <b v="0"/>
    <s v="C00"/>
    <s v="TOTAL CPC"/>
    <n v="0"/>
    <n v="0"/>
    <s v="TOTAL MOT"/>
    <n v="-1"/>
    <s v="N/A"/>
    <n v="0"/>
    <b v="0"/>
    <n v="-1"/>
    <s v="N/A"/>
    <n v="0"/>
    <b v="0"/>
    <m/>
    <b v="0"/>
    <n v="0"/>
    <b v="0"/>
    <s v="33470649.31"/>
    <m/>
    <s v="33470649.31"/>
    <n v="0"/>
    <b v="0"/>
    <b v="1"/>
  </r>
  <r>
    <s v="C"/>
    <s v="A"/>
    <n v="20210101"/>
    <n v="2021"/>
    <n v="52"/>
    <x v="1"/>
    <n v="180"/>
    <s v="COD"/>
    <x v="1"/>
    <s v="M"/>
    <s v="Import"/>
    <n v="56"/>
    <s v="BEL"/>
    <x v="18"/>
    <n v="0"/>
    <s v="W00"/>
    <s v="World"/>
    <s v="H5"/>
    <s v="HS"/>
    <b v="1"/>
    <n v="3102"/>
    <s v="Fertilizers mineral or chemical, nitrogenous"/>
    <x v="2"/>
    <x v="1"/>
    <x v="1"/>
    <x v="1"/>
    <b v="0"/>
    <s v="C00"/>
    <s v="TOTAL CPC"/>
    <n v="0"/>
    <n v="0"/>
    <s v="TOTAL MOT"/>
    <n v="-1"/>
    <s v="N/A"/>
    <n v="0"/>
    <b v="0"/>
    <n v="-1"/>
    <s v="N/A"/>
    <n v="0"/>
    <b v="0"/>
    <m/>
    <b v="0"/>
    <n v="0"/>
    <b v="0"/>
    <s v="28516.36"/>
    <m/>
    <s v="28516.36"/>
    <n v="0"/>
    <b v="0"/>
    <b v="1"/>
  </r>
  <r>
    <s v="C"/>
    <s v="A"/>
    <n v="20210101"/>
    <n v="2021"/>
    <n v="52"/>
    <x v="1"/>
    <n v="180"/>
    <s v="COD"/>
    <x v="1"/>
    <s v="M"/>
    <s v="Import"/>
    <n v="156"/>
    <s v="CHN"/>
    <x v="1"/>
    <n v="0"/>
    <s v="W00"/>
    <s v="World"/>
    <s v="H5"/>
    <s v="HS"/>
    <b v="1"/>
    <n v="3102"/>
    <s v="Fertilizers mineral or chemical, nitrogenous"/>
    <x v="2"/>
    <x v="1"/>
    <x v="1"/>
    <x v="1"/>
    <b v="0"/>
    <s v="C00"/>
    <s v="TOTAL CPC"/>
    <n v="0"/>
    <n v="0"/>
    <s v="TOTAL MOT"/>
    <n v="8"/>
    <s v="kg"/>
    <n v="365002"/>
    <b v="0"/>
    <n v="8"/>
    <s v="kg"/>
    <n v="365002"/>
    <b v="0"/>
    <n v="365002"/>
    <b v="0"/>
    <n v="0"/>
    <b v="0"/>
    <s v="206824.61"/>
    <m/>
    <s v="206824.61"/>
    <n v="0"/>
    <b v="0"/>
    <b v="1"/>
  </r>
  <r>
    <s v="C"/>
    <s v="A"/>
    <n v="20210101"/>
    <n v="2021"/>
    <n v="52"/>
    <x v="1"/>
    <n v="180"/>
    <s v="COD"/>
    <x v="1"/>
    <s v="M"/>
    <s v="Import"/>
    <n v="400"/>
    <s v="JOR"/>
    <x v="21"/>
    <n v="0"/>
    <s v="W00"/>
    <s v="World"/>
    <s v="H5"/>
    <s v="HS"/>
    <b v="1"/>
    <n v="3102"/>
    <s v="Fertilizers mineral or chemical, nitrogenous"/>
    <x v="2"/>
    <x v="1"/>
    <x v="1"/>
    <x v="1"/>
    <b v="0"/>
    <s v="C00"/>
    <s v="TOTAL CPC"/>
    <n v="0"/>
    <n v="0"/>
    <s v="TOTAL MOT"/>
    <n v="8"/>
    <s v="kg"/>
    <n v="26"/>
    <b v="0"/>
    <n v="8"/>
    <s v="kg"/>
    <n v="26"/>
    <b v="0"/>
    <n v="26"/>
    <b v="0"/>
    <n v="0"/>
    <b v="0"/>
    <s v="321.91"/>
    <m/>
    <s v="321.91"/>
    <n v="0"/>
    <b v="0"/>
    <b v="1"/>
  </r>
  <r>
    <s v="C"/>
    <s v="A"/>
    <n v="20210101"/>
    <n v="2021"/>
    <n v="52"/>
    <x v="1"/>
    <n v="180"/>
    <s v="COD"/>
    <x v="1"/>
    <s v="M"/>
    <s v="Import"/>
    <n v="422"/>
    <s v="LBN"/>
    <x v="23"/>
    <n v="0"/>
    <s v="W00"/>
    <s v="World"/>
    <s v="H5"/>
    <s v="HS"/>
    <b v="1"/>
    <n v="3102"/>
    <s v="Fertilizers mineral or chemical, nitrogenous"/>
    <x v="2"/>
    <x v="1"/>
    <x v="1"/>
    <x v="1"/>
    <b v="0"/>
    <s v="C00"/>
    <s v="TOTAL CPC"/>
    <n v="0"/>
    <n v="0"/>
    <s v="TOTAL MOT"/>
    <n v="8"/>
    <s v="kg"/>
    <n v="8726"/>
    <b v="0"/>
    <n v="8"/>
    <s v="kg"/>
    <n v="8726"/>
    <b v="0"/>
    <n v="8726"/>
    <b v="0"/>
    <n v="0"/>
    <b v="0"/>
    <s v="9596.85"/>
    <m/>
    <s v="9596.85"/>
    <n v="0"/>
    <b v="0"/>
    <b v="1"/>
  </r>
  <r>
    <s v="C"/>
    <s v="A"/>
    <n v="20210101"/>
    <n v="2021"/>
    <n v="52"/>
    <x v="1"/>
    <n v="180"/>
    <s v="COD"/>
    <x v="1"/>
    <s v="M"/>
    <s v="Import"/>
    <n v="508"/>
    <s v="MOZ"/>
    <x v="26"/>
    <n v="0"/>
    <s v="W00"/>
    <s v="World"/>
    <s v="H5"/>
    <s v="HS"/>
    <b v="1"/>
    <n v="3102"/>
    <s v="Fertilizers mineral or chemical, nitrogenous"/>
    <x v="2"/>
    <x v="1"/>
    <x v="1"/>
    <x v="1"/>
    <b v="0"/>
    <s v="C00"/>
    <s v="TOTAL CPC"/>
    <n v="0"/>
    <n v="0"/>
    <s v="TOTAL MOT"/>
    <n v="8"/>
    <s v="kg"/>
    <n v="965460"/>
    <b v="0"/>
    <n v="8"/>
    <s v="kg"/>
    <n v="965460"/>
    <b v="0"/>
    <n v="965460"/>
    <b v="0"/>
    <n v="0"/>
    <b v="0"/>
    <s v="851686.25"/>
    <m/>
    <s v="851686.25"/>
    <n v="0"/>
    <b v="0"/>
    <b v="1"/>
  </r>
  <r>
    <s v="C"/>
    <s v="A"/>
    <n v="20210101"/>
    <n v="2021"/>
    <n v="52"/>
    <x v="1"/>
    <n v="180"/>
    <s v="COD"/>
    <x v="1"/>
    <s v="M"/>
    <s v="Import"/>
    <n v="528"/>
    <s v="NLD"/>
    <x v="7"/>
    <n v="0"/>
    <s v="W00"/>
    <s v="World"/>
    <s v="H5"/>
    <s v="HS"/>
    <b v="1"/>
    <n v="3102"/>
    <s v="Fertilizers mineral or chemical, nitrogenous"/>
    <x v="2"/>
    <x v="1"/>
    <x v="1"/>
    <x v="1"/>
    <b v="0"/>
    <s v="C00"/>
    <s v="TOTAL CPC"/>
    <n v="0"/>
    <n v="0"/>
    <s v="TOTAL MOT"/>
    <n v="8"/>
    <s v="kg"/>
    <n v="26"/>
    <b v="0"/>
    <n v="8"/>
    <s v="kg"/>
    <n v="26"/>
    <b v="0"/>
    <n v="26"/>
    <b v="0"/>
    <n v="0"/>
    <b v="0"/>
    <s v="499.26"/>
    <m/>
    <s v="499.26"/>
    <n v="0"/>
    <b v="0"/>
    <b v="1"/>
  </r>
  <r>
    <s v="C"/>
    <s v="A"/>
    <n v="20210101"/>
    <n v="2021"/>
    <n v="52"/>
    <x v="1"/>
    <n v="180"/>
    <s v="COD"/>
    <x v="1"/>
    <s v="M"/>
    <s v="Import"/>
    <n v="566"/>
    <s v="NGA"/>
    <x v="8"/>
    <n v="0"/>
    <s v="W00"/>
    <s v="World"/>
    <s v="H5"/>
    <s v="HS"/>
    <b v="1"/>
    <n v="3102"/>
    <s v="Fertilizers mineral or chemical, nitrogenous"/>
    <x v="2"/>
    <x v="1"/>
    <x v="1"/>
    <x v="1"/>
    <b v="0"/>
    <s v="C00"/>
    <s v="TOTAL CPC"/>
    <n v="0"/>
    <n v="0"/>
    <s v="TOTAL MOT"/>
    <n v="8"/>
    <s v="kg"/>
    <n v="27"/>
    <b v="0"/>
    <n v="8"/>
    <s v="kg"/>
    <n v="27"/>
    <b v="0"/>
    <n v="27"/>
    <b v="0"/>
    <n v="0"/>
    <b v="0"/>
    <s v="184.58"/>
    <m/>
    <s v="184.58"/>
    <n v="0"/>
    <b v="0"/>
    <b v="1"/>
  </r>
  <r>
    <s v="C"/>
    <s v="A"/>
    <n v="20210101"/>
    <n v="2021"/>
    <n v="52"/>
    <x v="1"/>
    <n v="180"/>
    <s v="COD"/>
    <x v="1"/>
    <s v="M"/>
    <s v="Import"/>
    <n v="643"/>
    <s v="RUS"/>
    <x v="9"/>
    <n v="0"/>
    <s v="W00"/>
    <s v="World"/>
    <s v="H5"/>
    <s v="HS"/>
    <b v="1"/>
    <n v="3102"/>
    <s v="Fertilizers mineral or chemical, nitrogenous"/>
    <x v="2"/>
    <x v="1"/>
    <x v="1"/>
    <x v="1"/>
    <b v="0"/>
    <s v="C00"/>
    <s v="TOTAL CPC"/>
    <n v="0"/>
    <n v="0"/>
    <s v="TOTAL MOT"/>
    <n v="8"/>
    <s v="kg"/>
    <n v="10198370"/>
    <b v="0"/>
    <n v="8"/>
    <s v="kg"/>
    <n v="10198370"/>
    <b v="0"/>
    <n v="10198370"/>
    <b v="0"/>
    <n v="0"/>
    <b v="0"/>
    <s v="11168582.16"/>
    <m/>
    <s v="11168582.16"/>
    <n v="0"/>
    <b v="0"/>
    <b v="1"/>
  </r>
  <r>
    <s v="C"/>
    <s v="A"/>
    <n v="20210101"/>
    <n v="2021"/>
    <n v="52"/>
    <x v="1"/>
    <n v="180"/>
    <s v="COD"/>
    <x v="1"/>
    <s v="M"/>
    <s v="Import"/>
    <n v="646"/>
    <s v="RWA"/>
    <x v="28"/>
    <n v="0"/>
    <s v="W00"/>
    <s v="World"/>
    <s v="H5"/>
    <s v="HS"/>
    <b v="1"/>
    <n v="3102"/>
    <s v="Fertilizers mineral or chemical, nitrogenous"/>
    <x v="2"/>
    <x v="1"/>
    <x v="1"/>
    <x v="1"/>
    <b v="0"/>
    <s v="C00"/>
    <s v="TOTAL CPC"/>
    <n v="0"/>
    <n v="0"/>
    <s v="TOTAL MOT"/>
    <n v="8"/>
    <s v="kg"/>
    <n v="64790"/>
    <b v="0"/>
    <n v="8"/>
    <s v="kg"/>
    <n v="64790"/>
    <b v="0"/>
    <n v="64790"/>
    <b v="0"/>
    <n v="0"/>
    <b v="0"/>
    <s v="22440.53"/>
    <m/>
    <s v="22440.53"/>
    <n v="0"/>
    <b v="0"/>
    <b v="1"/>
  </r>
  <r>
    <s v="C"/>
    <s v="A"/>
    <n v="20210101"/>
    <n v="2021"/>
    <n v="52"/>
    <x v="1"/>
    <n v="180"/>
    <s v="COD"/>
    <x v="1"/>
    <s v="M"/>
    <s v="Import"/>
    <n v="686"/>
    <s v="SEN"/>
    <x v="10"/>
    <n v="0"/>
    <s v="W00"/>
    <s v="World"/>
    <s v="H5"/>
    <s v="HS"/>
    <b v="1"/>
    <n v="3102"/>
    <s v="Fertilizers mineral or chemical, nitrogenous"/>
    <x v="2"/>
    <x v="1"/>
    <x v="1"/>
    <x v="1"/>
    <b v="0"/>
    <s v="C00"/>
    <s v="TOTAL CPC"/>
    <n v="0"/>
    <n v="0"/>
    <s v="TOTAL MOT"/>
    <n v="8"/>
    <s v="kg"/>
    <n v="139239"/>
    <b v="0"/>
    <n v="8"/>
    <s v="kg"/>
    <n v="139239"/>
    <b v="0"/>
    <n v="139239"/>
    <b v="0"/>
    <n v="0"/>
    <b v="0"/>
    <s v="33992.15"/>
    <m/>
    <s v="33992.15"/>
    <n v="0"/>
    <b v="0"/>
    <b v="1"/>
  </r>
  <r>
    <s v="C"/>
    <s v="A"/>
    <n v="20210101"/>
    <n v="2021"/>
    <n v="52"/>
    <x v="1"/>
    <n v="180"/>
    <s v="COD"/>
    <x v="1"/>
    <s v="M"/>
    <s v="Import"/>
    <n v="699"/>
    <s v="IND"/>
    <x v="11"/>
    <n v="0"/>
    <s v="W00"/>
    <s v="World"/>
    <s v="H5"/>
    <s v="HS"/>
    <b v="1"/>
    <n v="3102"/>
    <s v="Fertilizers mineral or chemical, nitrogenous"/>
    <x v="2"/>
    <x v="1"/>
    <x v="1"/>
    <x v="1"/>
    <b v="0"/>
    <s v="C00"/>
    <s v="TOTAL CPC"/>
    <n v="0"/>
    <n v="0"/>
    <s v="TOTAL MOT"/>
    <n v="8"/>
    <s v="kg"/>
    <n v="334400"/>
    <b v="0"/>
    <n v="8"/>
    <s v="kg"/>
    <n v="334400"/>
    <b v="0"/>
    <n v="334400"/>
    <b v="0"/>
    <n v="0"/>
    <b v="0"/>
    <s v="145419.91"/>
    <m/>
    <s v="145419.91"/>
    <n v="0"/>
    <b v="0"/>
    <b v="1"/>
  </r>
  <r>
    <s v="C"/>
    <s v="A"/>
    <n v="20210101"/>
    <n v="2021"/>
    <n v="52"/>
    <x v="1"/>
    <n v="180"/>
    <s v="COD"/>
    <x v="1"/>
    <s v="M"/>
    <s v="Import"/>
    <n v="704"/>
    <s v="VNM"/>
    <x v="29"/>
    <n v="0"/>
    <s v="W00"/>
    <s v="World"/>
    <s v="H5"/>
    <s v="HS"/>
    <b v="1"/>
    <n v="3102"/>
    <s v="Fertilizers mineral or chemical, nitrogenous"/>
    <x v="2"/>
    <x v="1"/>
    <x v="1"/>
    <x v="1"/>
    <b v="0"/>
    <s v="C00"/>
    <s v="TOTAL CPC"/>
    <n v="0"/>
    <n v="0"/>
    <s v="TOTAL MOT"/>
    <n v="8"/>
    <s v="kg"/>
    <n v="4030210"/>
    <b v="0"/>
    <n v="8"/>
    <s v="kg"/>
    <n v="4030210"/>
    <b v="0"/>
    <n v="4030210"/>
    <b v="0"/>
    <n v="0"/>
    <b v="0"/>
    <s v="2696719.93"/>
    <m/>
    <s v="2696719.93"/>
    <n v="0"/>
    <b v="0"/>
    <b v="1"/>
  </r>
  <r>
    <s v="C"/>
    <s v="A"/>
    <n v="20210101"/>
    <n v="2021"/>
    <n v="52"/>
    <x v="1"/>
    <n v="180"/>
    <s v="COD"/>
    <x v="1"/>
    <s v="M"/>
    <s v="Import"/>
    <n v="710"/>
    <s v="ZAF"/>
    <x v="30"/>
    <n v="0"/>
    <s v="W00"/>
    <s v="World"/>
    <s v="H5"/>
    <s v="HS"/>
    <b v="1"/>
    <n v="3102"/>
    <s v="Fertilizers mineral or chemical, nitrogenous"/>
    <x v="2"/>
    <x v="1"/>
    <x v="1"/>
    <x v="1"/>
    <b v="0"/>
    <s v="C00"/>
    <s v="TOTAL CPC"/>
    <n v="0"/>
    <n v="0"/>
    <s v="TOTAL MOT"/>
    <n v="8"/>
    <s v="kg"/>
    <n v="15320691"/>
    <b v="0"/>
    <n v="8"/>
    <s v="kg"/>
    <n v="15320691"/>
    <b v="0"/>
    <n v="15320691"/>
    <b v="0"/>
    <n v="0"/>
    <b v="0"/>
    <s v="10952270.95"/>
    <m/>
    <s v="10952270.95"/>
    <n v="0"/>
    <b v="0"/>
    <b v="1"/>
  </r>
  <r>
    <s v="C"/>
    <s v="A"/>
    <n v="20210101"/>
    <n v="2021"/>
    <n v="52"/>
    <x v="1"/>
    <n v="180"/>
    <s v="COD"/>
    <x v="1"/>
    <s v="M"/>
    <s v="Import"/>
    <n v="752"/>
    <s v="SWE"/>
    <x v="13"/>
    <n v="0"/>
    <s v="W00"/>
    <s v="World"/>
    <s v="H5"/>
    <s v="HS"/>
    <b v="1"/>
    <n v="3102"/>
    <s v="Fertilizers mineral or chemical, nitrogenous"/>
    <x v="2"/>
    <x v="1"/>
    <x v="1"/>
    <x v="1"/>
    <b v="0"/>
    <s v="C00"/>
    <s v="TOTAL CPC"/>
    <n v="0"/>
    <n v="0"/>
    <s v="TOTAL MOT"/>
    <n v="8"/>
    <s v="kg"/>
    <n v="65600"/>
    <b v="0"/>
    <n v="8"/>
    <s v="kg"/>
    <n v="65600"/>
    <b v="0"/>
    <n v="65600"/>
    <b v="0"/>
    <n v="0"/>
    <b v="0"/>
    <s v="43724.78"/>
    <m/>
    <s v="43724.78"/>
    <n v="0"/>
    <b v="0"/>
    <b v="1"/>
  </r>
  <r>
    <s v="C"/>
    <s v="A"/>
    <n v="20210101"/>
    <n v="2021"/>
    <n v="52"/>
    <x v="1"/>
    <n v="180"/>
    <s v="COD"/>
    <x v="1"/>
    <s v="M"/>
    <s v="Import"/>
    <n v="800"/>
    <s v="UGA"/>
    <x v="34"/>
    <n v="0"/>
    <s v="W00"/>
    <s v="World"/>
    <s v="H5"/>
    <s v="HS"/>
    <b v="1"/>
    <n v="3102"/>
    <s v="Fertilizers mineral or chemical, nitrogenous"/>
    <x v="2"/>
    <x v="1"/>
    <x v="1"/>
    <x v="1"/>
    <b v="0"/>
    <s v="C00"/>
    <s v="TOTAL CPC"/>
    <n v="0"/>
    <n v="0"/>
    <s v="TOTAL MOT"/>
    <n v="8"/>
    <s v="kg"/>
    <n v="760"/>
    <b v="0"/>
    <n v="8"/>
    <s v="kg"/>
    <n v="760"/>
    <b v="0"/>
    <n v="760"/>
    <b v="0"/>
    <n v="0"/>
    <b v="0"/>
    <s v="181.35"/>
    <m/>
    <s v="181.35"/>
    <n v="0"/>
    <b v="0"/>
    <b v="1"/>
  </r>
  <r>
    <s v="C"/>
    <s v="A"/>
    <n v="20210101"/>
    <n v="2021"/>
    <n v="52"/>
    <x v="1"/>
    <n v="180"/>
    <s v="COD"/>
    <x v="1"/>
    <s v="M"/>
    <s v="Import"/>
    <n v="804"/>
    <s v="UKR"/>
    <x v="35"/>
    <n v="0"/>
    <s v="W00"/>
    <s v="World"/>
    <s v="H5"/>
    <s v="HS"/>
    <b v="1"/>
    <n v="3102"/>
    <s v="Fertilizers mineral or chemical, nitrogenous"/>
    <x v="2"/>
    <x v="1"/>
    <x v="1"/>
    <x v="1"/>
    <b v="0"/>
    <s v="C00"/>
    <s v="TOTAL CPC"/>
    <n v="0"/>
    <n v="0"/>
    <s v="TOTAL MOT"/>
    <n v="8"/>
    <s v="kg"/>
    <n v="807500"/>
    <b v="0"/>
    <n v="8"/>
    <s v="kg"/>
    <n v="807500"/>
    <b v="0"/>
    <n v="807500"/>
    <b v="0"/>
    <n v="0"/>
    <b v="0"/>
    <s v="555001.75"/>
    <m/>
    <s v="555001.75"/>
    <n v="0"/>
    <b v="0"/>
    <b v="1"/>
  </r>
  <r>
    <s v="C"/>
    <s v="A"/>
    <n v="20210101"/>
    <n v="2021"/>
    <n v="52"/>
    <x v="1"/>
    <n v="180"/>
    <s v="COD"/>
    <x v="1"/>
    <s v="M"/>
    <s v="Import"/>
    <n v="826"/>
    <s v="GBR"/>
    <x v="37"/>
    <n v="0"/>
    <s v="W00"/>
    <s v="World"/>
    <s v="H5"/>
    <s v="HS"/>
    <b v="1"/>
    <n v="3102"/>
    <s v="Fertilizers mineral or chemical, nitrogenous"/>
    <x v="2"/>
    <x v="1"/>
    <x v="1"/>
    <x v="1"/>
    <b v="0"/>
    <s v="C00"/>
    <s v="TOTAL CPC"/>
    <n v="0"/>
    <n v="0"/>
    <s v="TOTAL MOT"/>
    <n v="8"/>
    <s v="kg"/>
    <n v="480"/>
    <b v="0"/>
    <n v="8"/>
    <s v="kg"/>
    <n v="480"/>
    <b v="0"/>
    <n v="480"/>
    <b v="0"/>
    <n v="0"/>
    <b v="0"/>
    <s v="36.98"/>
    <m/>
    <s v="36.98"/>
    <n v="0"/>
    <b v="0"/>
    <b v="1"/>
  </r>
  <r>
    <s v="C"/>
    <s v="A"/>
    <n v="20210101"/>
    <n v="2021"/>
    <n v="52"/>
    <x v="1"/>
    <n v="180"/>
    <s v="COD"/>
    <x v="1"/>
    <s v="M"/>
    <s v="Import"/>
    <n v="834"/>
    <s v="TZA"/>
    <x v="38"/>
    <n v="0"/>
    <s v="W00"/>
    <s v="World"/>
    <s v="H5"/>
    <s v="HS"/>
    <b v="1"/>
    <n v="3102"/>
    <s v="Fertilizers mineral or chemical, nitrogenous"/>
    <x v="2"/>
    <x v="1"/>
    <x v="1"/>
    <x v="1"/>
    <b v="0"/>
    <s v="C00"/>
    <s v="TOTAL CPC"/>
    <n v="0"/>
    <n v="0"/>
    <s v="TOTAL MOT"/>
    <n v="8"/>
    <s v="kg"/>
    <n v="416897"/>
    <b v="0"/>
    <n v="8"/>
    <s v="kg"/>
    <n v="416897"/>
    <b v="0"/>
    <n v="416897"/>
    <b v="0"/>
    <n v="0"/>
    <b v="0"/>
    <s v="578030.55"/>
    <m/>
    <s v="578030.55"/>
    <n v="0"/>
    <b v="0"/>
    <b v="1"/>
  </r>
  <r>
    <s v="C"/>
    <s v="A"/>
    <n v="20210101"/>
    <n v="2021"/>
    <n v="52"/>
    <x v="1"/>
    <n v="180"/>
    <s v="COD"/>
    <x v="1"/>
    <s v="M"/>
    <s v="Import"/>
    <n v="894"/>
    <s v="ZMB"/>
    <x v="39"/>
    <n v="0"/>
    <s v="W00"/>
    <s v="World"/>
    <s v="H5"/>
    <s v="HS"/>
    <b v="1"/>
    <n v="3102"/>
    <s v="Fertilizers mineral or chemical, nitrogenous"/>
    <x v="2"/>
    <x v="1"/>
    <x v="1"/>
    <x v="1"/>
    <b v="0"/>
    <s v="C00"/>
    <s v="TOTAL CPC"/>
    <n v="0"/>
    <n v="0"/>
    <s v="TOTAL MOT"/>
    <n v="8"/>
    <s v="kg"/>
    <n v="5940240"/>
    <b v="0"/>
    <n v="8"/>
    <s v="kg"/>
    <n v="5940240"/>
    <b v="0"/>
    <n v="5940240"/>
    <b v="0"/>
    <n v="0"/>
    <b v="0"/>
    <s v="6176618.45"/>
    <m/>
    <s v="6176618.45"/>
    <n v="0"/>
    <b v="0"/>
    <b v="1"/>
  </r>
  <r>
    <s v="C"/>
    <s v="A"/>
    <n v="20210101"/>
    <n v="2021"/>
    <n v="52"/>
    <x v="1"/>
    <n v="562"/>
    <s v="NER"/>
    <x v="0"/>
    <s v="M"/>
    <s v="Import"/>
    <n v="0"/>
    <s v="W00"/>
    <x v="0"/>
    <n v="0"/>
    <s v="W00"/>
    <s v="World"/>
    <s v="H5"/>
    <s v="HS"/>
    <b v="1"/>
    <n v="3102"/>
    <s v="Fertilizers mineral or chemical, nitrogenous"/>
    <x v="2"/>
    <x v="1"/>
    <x v="1"/>
    <x v="1"/>
    <b v="0"/>
    <s v="C00"/>
    <s v="TOTAL CPC"/>
    <n v="0"/>
    <n v="0"/>
    <s v="TOTAL MOT"/>
    <n v="8"/>
    <s v="kg"/>
    <n v="21482716"/>
    <b v="0"/>
    <n v="8"/>
    <s v="kg"/>
    <n v="21482716"/>
    <b v="0"/>
    <n v="21482716"/>
    <b v="0"/>
    <n v="0"/>
    <b v="0"/>
    <s v="8628881.37"/>
    <n v="0"/>
    <s v="8628881.37"/>
    <n v="0"/>
    <b v="0"/>
    <b v="1"/>
  </r>
  <r>
    <s v="C"/>
    <s v="A"/>
    <n v="20210101"/>
    <n v="2021"/>
    <n v="52"/>
    <x v="1"/>
    <n v="562"/>
    <s v="NER"/>
    <x v="0"/>
    <s v="M"/>
    <s v="Import"/>
    <n v="156"/>
    <s v="CHN"/>
    <x v="1"/>
    <n v="0"/>
    <s v="W00"/>
    <s v="World"/>
    <s v="H5"/>
    <s v="HS"/>
    <b v="1"/>
    <n v="3102"/>
    <s v="Fertilizers mineral or chemical, nitrogenous"/>
    <x v="2"/>
    <x v="1"/>
    <x v="1"/>
    <x v="1"/>
    <b v="0"/>
    <s v="C00"/>
    <s v="TOTAL CPC"/>
    <n v="0"/>
    <n v="0"/>
    <s v="TOTAL MOT"/>
    <n v="8"/>
    <s v="kg"/>
    <n v="75415"/>
    <b v="0"/>
    <n v="8"/>
    <s v="kg"/>
    <n v="75415"/>
    <b v="0"/>
    <n v="75415"/>
    <b v="0"/>
    <n v="0"/>
    <b v="0"/>
    <s v="26860.06"/>
    <n v="0"/>
    <s v="26860.06"/>
    <n v="0"/>
    <b v="0"/>
    <b v="1"/>
  </r>
  <r>
    <s v="C"/>
    <s v="A"/>
    <n v="20210101"/>
    <n v="2021"/>
    <n v="52"/>
    <x v="1"/>
    <n v="562"/>
    <s v="NER"/>
    <x v="0"/>
    <s v="M"/>
    <s v="Import"/>
    <n v="204"/>
    <s v="BEN"/>
    <x v="2"/>
    <n v="0"/>
    <s v="W00"/>
    <s v="World"/>
    <s v="H5"/>
    <s v="HS"/>
    <b v="1"/>
    <n v="3102"/>
    <s v="Fertilizers mineral or chemical, nitrogenous"/>
    <x v="2"/>
    <x v="1"/>
    <x v="1"/>
    <x v="1"/>
    <b v="0"/>
    <s v="C00"/>
    <s v="TOTAL CPC"/>
    <n v="0"/>
    <n v="0"/>
    <s v="TOTAL MOT"/>
    <n v="8"/>
    <s v="kg"/>
    <n v="4291000"/>
    <b v="0"/>
    <n v="8"/>
    <s v="kg"/>
    <n v="4291000"/>
    <b v="0"/>
    <n v="4291000"/>
    <b v="0"/>
    <n v="0"/>
    <b v="0"/>
    <s v="1342196.06"/>
    <n v="0"/>
    <s v="1342196.06"/>
    <n v="0"/>
    <b v="0"/>
    <b v="1"/>
  </r>
  <r>
    <s v="C"/>
    <s v="A"/>
    <n v="20210101"/>
    <n v="2021"/>
    <n v="52"/>
    <x v="1"/>
    <n v="562"/>
    <s v="NER"/>
    <x v="0"/>
    <s v="M"/>
    <s v="Import"/>
    <n v="251"/>
    <s v="FRA"/>
    <x v="3"/>
    <n v="0"/>
    <s v="W00"/>
    <s v="World"/>
    <s v="H5"/>
    <s v="HS"/>
    <b v="1"/>
    <n v="3102"/>
    <s v="Fertilizers mineral or chemical, nitrogenous"/>
    <x v="2"/>
    <x v="1"/>
    <x v="1"/>
    <x v="1"/>
    <b v="0"/>
    <s v="C00"/>
    <s v="TOTAL CPC"/>
    <n v="0"/>
    <n v="0"/>
    <s v="TOTAL MOT"/>
    <n v="8"/>
    <s v="kg"/>
    <n v="2235730"/>
    <b v="0"/>
    <n v="8"/>
    <s v="kg"/>
    <n v="2235730"/>
    <b v="0"/>
    <n v="2235730"/>
    <b v="0"/>
    <n v="0"/>
    <b v="0"/>
    <s v="1464775.25"/>
    <n v="0"/>
    <s v="1464775.25"/>
    <n v="0"/>
    <b v="0"/>
    <b v="1"/>
  </r>
  <r>
    <s v="C"/>
    <s v="A"/>
    <n v="20210101"/>
    <n v="2021"/>
    <n v="52"/>
    <x v="1"/>
    <n v="562"/>
    <s v="NER"/>
    <x v="0"/>
    <s v="M"/>
    <s v="Import"/>
    <n v="276"/>
    <s v="DEU"/>
    <x v="4"/>
    <n v="0"/>
    <s v="W00"/>
    <s v="World"/>
    <s v="H5"/>
    <s v="HS"/>
    <b v="1"/>
    <n v="3102"/>
    <s v="Fertilizers mineral or chemical, nitrogenous"/>
    <x v="2"/>
    <x v="1"/>
    <x v="1"/>
    <x v="1"/>
    <b v="0"/>
    <s v="C00"/>
    <s v="TOTAL CPC"/>
    <n v="0"/>
    <n v="0"/>
    <s v="TOTAL MOT"/>
    <n v="8"/>
    <s v="kg"/>
    <n v="154"/>
    <b v="0"/>
    <n v="8"/>
    <s v="kg"/>
    <n v="154"/>
    <b v="0"/>
    <n v="154"/>
    <b v="0"/>
    <n v="0"/>
    <b v="0"/>
    <s v="345.22"/>
    <n v="0"/>
    <s v="345.22"/>
    <n v="0"/>
    <b v="0"/>
    <b v="1"/>
  </r>
  <r>
    <s v="C"/>
    <s v="A"/>
    <n v="20210101"/>
    <n v="2021"/>
    <n v="52"/>
    <x v="1"/>
    <n v="562"/>
    <s v="NER"/>
    <x v="0"/>
    <s v="M"/>
    <s v="Import"/>
    <n v="288"/>
    <s v="GHA"/>
    <x v="5"/>
    <n v="0"/>
    <s v="W00"/>
    <s v="World"/>
    <s v="H5"/>
    <s v="HS"/>
    <b v="1"/>
    <n v="3102"/>
    <s v="Fertilizers mineral or chemical, nitrogenous"/>
    <x v="2"/>
    <x v="1"/>
    <x v="1"/>
    <x v="1"/>
    <b v="0"/>
    <s v="C00"/>
    <s v="TOTAL CPC"/>
    <n v="0"/>
    <n v="0"/>
    <s v="TOTAL MOT"/>
    <n v="8"/>
    <s v="kg"/>
    <n v="178425"/>
    <b v="0"/>
    <n v="8"/>
    <s v="kg"/>
    <n v="178425"/>
    <b v="0"/>
    <n v="178425"/>
    <b v="0"/>
    <n v="0"/>
    <b v="0"/>
    <s v="264237.6"/>
    <n v="0"/>
    <s v="264237.6"/>
    <n v="0"/>
    <b v="0"/>
    <b v="1"/>
  </r>
  <r>
    <s v="C"/>
    <s v="A"/>
    <n v="20210101"/>
    <n v="2021"/>
    <n v="52"/>
    <x v="1"/>
    <n v="562"/>
    <s v="NER"/>
    <x v="0"/>
    <s v="M"/>
    <s v="Import"/>
    <n v="384"/>
    <s v="CIV"/>
    <x v="6"/>
    <n v="0"/>
    <s v="W00"/>
    <s v="World"/>
    <s v="H5"/>
    <s v="HS"/>
    <b v="1"/>
    <n v="3102"/>
    <s v="Fertilizers mineral or chemical, nitrogenous"/>
    <x v="2"/>
    <x v="1"/>
    <x v="1"/>
    <x v="1"/>
    <b v="0"/>
    <s v="C00"/>
    <s v="TOTAL CPC"/>
    <n v="0"/>
    <n v="0"/>
    <s v="TOTAL MOT"/>
    <n v="8"/>
    <s v="kg"/>
    <n v="124342"/>
    <b v="0"/>
    <n v="8"/>
    <s v="kg"/>
    <n v="124342"/>
    <b v="0"/>
    <n v="124342"/>
    <b v="0"/>
    <n v="0"/>
    <b v="0"/>
    <s v="139042.39"/>
    <n v="0"/>
    <s v="139042.39"/>
    <n v="0"/>
    <b v="0"/>
    <b v="1"/>
  </r>
  <r>
    <s v="C"/>
    <s v="A"/>
    <n v="20210101"/>
    <n v="2021"/>
    <n v="52"/>
    <x v="1"/>
    <n v="562"/>
    <s v="NER"/>
    <x v="0"/>
    <s v="M"/>
    <s v="Import"/>
    <n v="434"/>
    <s v="LBY"/>
    <x v="42"/>
    <n v="0"/>
    <s v="W00"/>
    <s v="World"/>
    <s v="H5"/>
    <s v="HS"/>
    <b v="1"/>
    <n v="3102"/>
    <s v="Fertilizers mineral or chemical, nitrogenous"/>
    <x v="2"/>
    <x v="1"/>
    <x v="1"/>
    <x v="1"/>
    <b v="0"/>
    <s v="C00"/>
    <s v="TOTAL CPC"/>
    <n v="0"/>
    <n v="0"/>
    <s v="TOTAL MOT"/>
    <n v="8"/>
    <s v="kg"/>
    <n v="90000"/>
    <b v="0"/>
    <n v="8"/>
    <s v="kg"/>
    <n v="90000"/>
    <b v="0"/>
    <n v="90000"/>
    <b v="0"/>
    <n v="0"/>
    <b v="0"/>
    <s v="31821.28"/>
    <n v="0"/>
    <s v="31821.28"/>
    <n v="0"/>
    <b v="0"/>
    <b v="1"/>
  </r>
  <r>
    <s v="C"/>
    <s v="A"/>
    <n v="20210101"/>
    <n v="2021"/>
    <n v="52"/>
    <x v="1"/>
    <n v="562"/>
    <s v="NER"/>
    <x v="0"/>
    <s v="M"/>
    <s v="Import"/>
    <n v="528"/>
    <s v="NLD"/>
    <x v="7"/>
    <n v="0"/>
    <s v="W00"/>
    <s v="World"/>
    <s v="H5"/>
    <s v="HS"/>
    <b v="1"/>
    <n v="3102"/>
    <s v="Fertilizers mineral or chemical, nitrogenous"/>
    <x v="2"/>
    <x v="1"/>
    <x v="1"/>
    <x v="1"/>
    <b v="0"/>
    <s v="C00"/>
    <s v="TOTAL CPC"/>
    <n v="0"/>
    <n v="0"/>
    <s v="TOTAL MOT"/>
    <n v="8"/>
    <s v="kg"/>
    <n v="63000"/>
    <b v="0"/>
    <n v="8"/>
    <s v="kg"/>
    <n v="63000"/>
    <b v="0"/>
    <n v="63000"/>
    <b v="0"/>
    <n v="0"/>
    <b v="0"/>
    <s v="21039.9"/>
    <n v="0"/>
    <s v="21039.9"/>
    <n v="0"/>
    <b v="0"/>
    <b v="1"/>
  </r>
  <r>
    <s v="C"/>
    <s v="A"/>
    <n v="20210101"/>
    <n v="2021"/>
    <n v="52"/>
    <x v="1"/>
    <n v="562"/>
    <s v="NER"/>
    <x v="0"/>
    <s v="M"/>
    <s v="Import"/>
    <n v="566"/>
    <s v="NGA"/>
    <x v="8"/>
    <n v="0"/>
    <s v="W00"/>
    <s v="World"/>
    <s v="H5"/>
    <s v="HS"/>
    <b v="1"/>
    <n v="3102"/>
    <s v="Fertilizers mineral or chemical, nitrogenous"/>
    <x v="2"/>
    <x v="1"/>
    <x v="1"/>
    <x v="1"/>
    <b v="0"/>
    <s v="C00"/>
    <s v="TOTAL CPC"/>
    <n v="0"/>
    <n v="0"/>
    <s v="TOTAL MOT"/>
    <n v="8"/>
    <s v="kg"/>
    <n v="11350405"/>
    <b v="0"/>
    <n v="8"/>
    <s v="kg"/>
    <n v="11350405"/>
    <b v="0"/>
    <n v="11350405"/>
    <b v="0"/>
    <n v="0"/>
    <b v="0"/>
    <s v="3145472.53"/>
    <n v="0"/>
    <s v="3145472.53"/>
    <n v="0"/>
    <b v="0"/>
    <b v="1"/>
  </r>
  <r>
    <s v="C"/>
    <s v="A"/>
    <n v="20210101"/>
    <n v="2021"/>
    <n v="52"/>
    <x v="1"/>
    <n v="562"/>
    <s v="NER"/>
    <x v="0"/>
    <s v="M"/>
    <s v="Import"/>
    <n v="579"/>
    <s v="NOR"/>
    <x v="44"/>
    <n v="0"/>
    <s v="W00"/>
    <s v="World"/>
    <s v="H5"/>
    <s v="HS"/>
    <b v="1"/>
    <n v="3102"/>
    <s v="Fertilizers mineral or chemical, nitrogenous"/>
    <x v="2"/>
    <x v="1"/>
    <x v="1"/>
    <x v="1"/>
    <b v="0"/>
    <s v="C00"/>
    <s v="TOTAL CPC"/>
    <n v="0"/>
    <n v="0"/>
    <s v="TOTAL MOT"/>
    <n v="8"/>
    <s v="kg"/>
    <n v="120000"/>
    <b v="0"/>
    <n v="8"/>
    <s v="kg"/>
    <n v="120000"/>
    <b v="0"/>
    <n v="120000"/>
    <b v="0"/>
    <n v="0"/>
    <b v="0"/>
    <s v="170117.75"/>
    <n v="0"/>
    <s v="170117.75"/>
    <n v="0"/>
    <b v="0"/>
    <b v="1"/>
  </r>
  <r>
    <s v="C"/>
    <s v="A"/>
    <n v="20210101"/>
    <n v="2021"/>
    <n v="52"/>
    <x v="1"/>
    <n v="562"/>
    <s v="NER"/>
    <x v="0"/>
    <s v="M"/>
    <s v="Import"/>
    <n v="643"/>
    <s v="RUS"/>
    <x v="9"/>
    <n v="0"/>
    <s v="W00"/>
    <s v="World"/>
    <s v="H5"/>
    <s v="HS"/>
    <b v="1"/>
    <n v="3102"/>
    <s v="Fertilizers mineral or chemical, nitrogenous"/>
    <x v="2"/>
    <x v="1"/>
    <x v="1"/>
    <x v="1"/>
    <b v="0"/>
    <s v="C00"/>
    <s v="TOTAL CPC"/>
    <n v="0"/>
    <n v="0"/>
    <s v="TOTAL MOT"/>
    <n v="8"/>
    <s v="kg"/>
    <n v="60000"/>
    <b v="0"/>
    <n v="8"/>
    <s v="kg"/>
    <n v="60000"/>
    <b v="0"/>
    <n v="60000"/>
    <b v="0"/>
    <n v="0"/>
    <b v="0"/>
    <s v="86693.77"/>
    <n v="0"/>
    <s v="86693.77"/>
    <n v="0"/>
    <b v="0"/>
    <b v="1"/>
  </r>
  <r>
    <s v="C"/>
    <s v="A"/>
    <n v="20210101"/>
    <n v="2021"/>
    <n v="52"/>
    <x v="1"/>
    <n v="562"/>
    <s v="NER"/>
    <x v="0"/>
    <s v="M"/>
    <s v="Import"/>
    <n v="686"/>
    <s v="SEN"/>
    <x v="10"/>
    <n v="0"/>
    <s v="W00"/>
    <s v="World"/>
    <s v="H5"/>
    <s v="HS"/>
    <b v="1"/>
    <n v="3102"/>
    <s v="Fertilizers mineral or chemical, nitrogenous"/>
    <x v="2"/>
    <x v="1"/>
    <x v="1"/>
    <x v="1"/>
    <b v="0"/>
    <s v="C00"/>
    <s v="TOTAL CPC"/>
    <n v="0"/>
    <n v="0"/>
    <s v="TOTAL MOT"/>
    <n v="8"/>
    <s v="kg"/>
    <n v="625"/>
    <b v="0"/>
    <n v="8"/>
    <s v="kg"/>
    <n v="625"/>
    <b v="0"/>
    <n v="625"/>
    <b v="0"/>
    <n v="0"/>
    <b v="0"/>
    <s v="340.64"/>
    <n v="0"/>
    <s v="340.64"/>
    <n v="0"/>
    <b v="0"/>
    <b v="1"/>
  </r>
  <r>
    <s v="C"/>
    <s v="A"/>
    <n v="20210101"/>
    <n v="2021"/>
    <n v="52"/>
    <x v="1"/>
    <n v="562"/>
    <s v="NER"/>
    <x v="0"/>
    <s v="M"/>
    <s v="Import"/>
    <n v="724"/>
    <s v="ESP"/>
    <x v="12"/>
    <n v="0"/>
    <s v="W00"/>
    <s v="World"/>
    <s v="H5"/>
    <s v="HS"/>
    <b v="1"/>
    <n v="3102"/>
    <s v="Fertilizers mineral or chemical, nitrogenous"/>
    <x v="2"/>
    <x v="1"/>
    <x v="1"/>
    <x v="1"/>
    <b v="0"/>
    <s v="C00"/>
    <s v="TOTAL CPC"/>
    <n v="0"/>
    <n v="0"/>
    <s v="TOTAL MOT"/>
    <n v="8"/>
    <s v="kg"/>
    <n v="60000"/>
    <b v="0"/>
    <n v="8"/>
    <s v="kg"/>
    <n v="60000"/>
    <b v="0"/>
    <n v="60000"/>
    <b v="0"/>
    <n v="0"/>
    <b v="0"/>
    <s v="285544.21"/>
    <n v="0"/>
    <s v="285544.21"/>
    <n v="0"/>
    <b v="0"/>
    <b v="1"/>
  </r>
  <r>
    <s v="C"/>
    <s v="A"/>
    <n v="20210101"/>
    <n v="2021"/>
    <n v="52"/>
    <x v="1"/>
    <n v="562"/>
    <s v="NER"/>
    <x v="0"/>
    <s v="M"/>
    <s v="Import"/>
    <n v="752"/>
    <s v="SWE"/>
    <x v="13"/>
    <n v="0"/>
    <s v="W00"/>
    <s v="World"/>
    <s v="H5"/>
    <s v="HS"/>
    <b v="1"/>
    <n v="3102"/>
    <s v="Fertilizers mineral or chemical, nitrogenous"/>
    <x v="2"/>
    <x v="1"/>
    <x v="1"/>
    <x v="1"/>
    <b v="0"/>
    <s v="C00"/>
    <s v="TOTAL CPC"/>
    <n v="0"/>
    <n v="0"/>
    <s v="TOTAL MOT"/>
    <n v="8"/>
    <s v="kg"/>
    <n v="2754290"/>
    <b v="0"/>
    <n v="8"/>
    <s v="kg"/>
    <n v="2754290"/>
    <b v="0"/>
    <n v="2754290"/>
    <b v="0"/>
    <n v="0"/>
    <b v="0"/>
    <s v="1576599.44"/>
    <n v="0"/>
    <s v="1576599.44"/>
    <n v="0"/>
    <b v="0"/>
    <b v="1"/>
  </r>
  <r>
    <s v="C"/>
    <s v="A"/>
    <n v="20210101"/>
    <n v="2021"/>
    <n v="52"/>
    <x v="1"/>
    <n v="562"/>
    <s v="NER"/>
    <x v="0"/>
    <s v="M"/>
    <s v="Import"/>
    <n v="788"/>
    <s v="TUN"/>
    <x v="45"/>
    <n v="0"/>
    <s v="W00"/>
    <s v="World"/>
    <s v="H5"/>
    <s v="HS"/>
    <b v="1"/>
    <n v="3102"/>
    <s v="Fertilizers mineral or chemical, nitrogenous"/>
    <x v="2"/>
    <x v="1"/>
    <x v="1"/>
    <x v="1"/>
    <b v="0"/>
    <s v="C00"/>
    <s v="TOTAL CPC"/>
    <n v="0"/>
    <n v="0"/>
    <s v="TOTAL MOT"/>
    <n v="8"/>
    <s v="kg"/>
    <n v="6250"/>
    <b v="0"/>
    <n v="8"/>
    <s v="kg"/>
    <n v="6250"/>
    <b v="0"/>
    <n v="6250"/>
    <b v="0"/>
    <n v="0"/>
    <b v="0"/>
    <s v="2142.55"/>
    <n v="0"/>
    <s v="2142.55"/>
    <n v="0"/>
    <b v="0"/>
    <b v="1"/>
  </r>
  <r>
    <s v="C"/>
    <s v="A"/>
    <n v="20210101"/>
    <n v="2021"/>
    <n v="52"/>
    <x v="1"/>
    <n v="562"/>
    <s v="NER"/>
    <x v="0"/>
    <s v="M"/>
    <s v="Import"/>
    <n v="792"/>
    <s v="TUR"/>
    <x v="33"/>
    <n v="0"/>
    <s v="W00"/>
    <s v="World"/>
    <s v="H5"/>
    <s v="HS"/>
    <b v="1"/>
    <n v="3102"/>
    <s v="Fertilizers mineral or chemical, nitrogenous"/>
    <x v="2"/>
    <x v="1"/>
    <x v="1"/>
    <x v="1"/>
    <b v="0"/>
    <s v="C00"/>
    <s v="TOTAL CPC"/>
    <n v="0"/>
    <n v="0"/>
    <s v="TOTAL MOT"/>
    <n v="8"/>
    <s v="kg"/>
    <n v="43080"/>
    <b v="0"/>
    <n v="8"/>
    <s v="kg"/>
    <n v="43080"/>
    <b v="0"/>
    <n v="43080"/>
    <b v="0"/>
    <n v="0"/>
    <b v="0"/>
    <s v="29106.7"/>
    <n v="0"/>
    <s v="29106.7"/>
    <n v="0"/>
    <b v="0"/>
    <b v="1"/>
  </r>
  <r>
    <s v="C"/>
    <s v="A"/>
    <n v="20210101"/>
    <n v="2021"/>
    <n v="52"/>
    <x v="1"/>
    <n v="562"/>
    <s v="NER"/>
    <x v="0"/>
    <s v="M"/>
    <s v="Import"/>
    <n v="854"/>
    <s v="BFA"/>
    <x v="16"/>
    <n v="0"/>
    <s v="W00"/>
    <s v="World"/>
    <s v="H5"/>
    <s v="HS"/>
    <b v="1"/>
    <n v="3102"/>
    <s v="Fertilizers mineral or chemical, nitrogenous"/>
    <x v="2"/>
    <x v="1"/>
    <x v="1"/>
    <x v="1"/>
    <b v="0"/>
    <s v="C00"/>
    <s v="TOTAL CPC"/>
    <n v="0"/>
    <n v="0"/>
    <s v="TOTAL MOT"/>
    <n v="8"/>
    <s v="kg"/>
    <n v="30000"/>
    <b v="0"/>
    <n v="8"/>
    <s v="kg"/>
    <n v="30000"/>
    <b v="0"/>
    <n v="30000"/>
    <b v="0"/>
    <n v="0"/>
    <b v="0"/>
    <s v="42546.02"/>
    <n v="0"/>
    <s v="42546.02"/>
    <n v="0"/>
    <b v="0"/>
    <b v="1"/>
  </r>
  <r>
    <s v="C"/>
    <s v="A"/>
    <n v="20210101"/>
    <n v="2021"/>
    <n v="52"/>
    <x v="1"/>
    <n v="180"/>
    <s v="COD"/>
    <x v="1"/>
    <s v="M"/>
    <s v="Import"/>
    <n v="0"/>
    <s v="W00"/>
    <x v="0"/>
    <n v="0"/>
    <s v="W00"/>
    <s v="World"/>
    <s v="H5"/>
    <s v="HS"/>
    <b v="1"/>
    <n v="310210"/>
    <s v="Fertilizers, mineral or chemical nitrogenous, urea, whether or not in aqueous solution"/>
    <x v="3"/>
    <x v="2"/>
    <x v="2"/>
    <x v="2"/>
    <b v="1"/>
    <s v="C00"/>
    <s v="TOTAL CPC"/>
    <n v="0"/>
    <n v="0"/>
    <s v="TOTAL MOT"/>
    <n v="8"/>
    <s v="kg"/>
    <n v="3932212"/>
    <b v="0"/>
    <n v="8"/>
    <s v="kg"/>
    <n v="3932212"/>
    <b v="0"/>
    <n v="3932212"/>
    <b v="0"/>
    <n v="0"/>
    <b v="0"/>
    <s v="2848287.89"/>
    <m/>
    <s v="2848287.89"/>
    <n v="0"/>
    <b v="0"/>
    <b v="1"/>
  </r>
  <r>
    <s v="C"/>
    <s v="A"/>
    <n v="20210101"/>
    <n v="2021"/>
    <n v="52"/>
    <x v="1"/>
    <n v="180"/>
    <s v="COD"/>
    <x v="1"/>
    <s v="M"/>
    <s v="Import"/>
    <n v="56"/>
    <s v="BEL"/>
    <x v="18"/>
    <n v="0"/>
    <s v="W00"/>
    <s v="World"/>
    <s v="H5"/>
    <s v="HS"/>
    <b v="1"/>
    <n v="310210"/>
    <s v="Fertilizers, mineral or chemical nitrogenous, urea, whether or not in aqueous solution"/>
    <x v="3"/>
    <x v="2"/>
    <x v="2"/>
    <x v="2"/>
    <b v="1"/>
    <s v="C00"/>
    <s v="TOTAL CPC"/>
    <n v="0"/>
    <n v="0"/>
    <s v="TOTAL MOT"/>
    <n v="8"/>
    <s v="kg"/>
    <n v="44420"/>
    <b v="0"/>
    <n v="8"/>
    <s v="kg"/>
    <n v="44420"/>
    <b v="0"/>
    <n v="44420"/>
    <b v="0"/>
    <n v="0"/>
    <b v="0"/>
    <s v="28320.98"/>
    <m/>
    <s v="28320.98"/>
    <n v="0"/>
    <b v="0"/>
    <b v="1"/>
  </r>
  <r>
    <s v="C"/>
    <s v="A"/>
    <n v="20210101"/>
    <n v="2021"/>
    <n v="52"/>
    <x v="1"/>
    <n v="180"/>
    <s v="COD"/>
    <x v="1"/>
    <s v="M"/>
    <s v="Import"/>
    <n v="156"/>
    <s v="CHN"/>
    <x v="1"/>
    <n v="0"/>
    <s v="W00"/>
    <s v="World"/>
    <s v="H5"/>
    <s v="HS"/>
    <b v="1"/>
    <n v="310210"/>
    <s v="Fertilizers, mineral or chemical nitrogenous, urea, whether or not in aqueous solution"/>
    <x v="3"/>
    <x v="2"/>
    <x v="2"/>
    <x v="2"/>
    <b v="1"/>
    <s v="C00"/>
    <s v="TOTAL CPC"/>
    <n v="0"/>
    <n v="0"/>
    <s v="TOTAL MOT"/>
    <n v="8"/>
    <s v="kg"/>
    <n v="199202"/>
    <b v="0"/>
    <n v="8"/>
    <s v="kg"/>
    <n v="199202"/>
    <b v="0"/>
    <n v="199202"/>
    <b v="0"/>
    <n v="0"/>
    <b v="0"/>
    <s v="94708.39"/>
    <m/>
    <s v="94708.39"/>
    <n v="0"/>
    <b v="0"/>
    <b v="1"/>
  </r>
  <r>
    <s v="C"/>
    <s v="A"/>
    <n v="20210101"/>
    <n v="2021"/>
    <n v="52"/>
    <x v="1"/>
    <n v="180"/>
    <s v="COD"/>
    <x v="1"/>
    <s v="M"/>
    <s v="Import"/>
    <n v="508"/>
    <s v="MOZ"/>
    <x v="26"/>
    <n v="0"/>
    <s v="W00"/>
    <s v="World"/>
    <s v="H5"/>
    <s v="HS"/>
    <b v="1"/>
    <n v="310210"/>
    <s v="Fertilizers, mineral or chemical nitrogenous, urea, whether or not in aqueous solution"/>
    <x v="3"/>
    <x v="2"/>
    <x v="2"/>
    <x v="2"/>
    <b v="1"/>
    <s v="C00"/>
    <s v="TOTAL CPC"/>
    <n v="0"/>
    <n v="0"/>
    <s v="TOTAL MOT"/>
    <n v="8"/>
    <s v="kg"/>
    <n v="965460"/>
    <b v="0"/>
    <n v="8"/>
    <s v="kg"/>
    <n v="965460"/>
    <b v="0"/>
    <n v="965460"/>
    <b v="0"/>
    <n v="0"/>
    <b v="0"/>
    <s v="851686.25"/>
    <m/>
    <s v="851686.25"/>
    <n v="0"/>
    <b v="0"/>
    <b v="1"/>
  </r>
  <r>
    <s v="C"/>
    <s v="A"/>
    <n v="20210101"/>
    <n v="2021"/>
    <n v="52"/>
    <x v="1"/>
    <n v="180"/>
    <s v="COD"/>
    <x v="1"/>
    <s v="M"/>
    <s v="Import"/>
    <n v="528"/>
    <s v="NLD"/>
    <x v="7"/>
    <n v="0"/>
    <s v="W00"/>
    <s v="World"/>
    <s v="H5"/>
    <s v="HS"/>
    <b v="1"/>
    <n v="310210"/>
    <s v="Fertilizers, mineral or chemical nitrogenous, urea, whether or not in aqueous solution"/>
    <x v="3"/>
    <x v="2"/>
    <x v="2"/>
    <x v="2"/>
    <b v="1"/>
    <s v="C00"/>
    <s v="TOTAL CPC"/>
    <n v="0"/>
    <n v="0"/>
    <s v="TOTAL MOT"/>
    <n v="8"/>
    <s v="kg"/>
    <n v="26"/>
    <b v="0"/>
    <n v="8"/>
    <s v="kg"/>
    <n v="26"/>
    <b v="0"/>
    <n v="26"/>
    <b v="0"/>
    <n v="0"/>
    <b v="0"/>
    <s v="499.26"/>
    <m/>
    <s v="499.26"/>
    <n v="0"/>
    <b v="0"/>
    <b v="1"/>
  </r>
  <r>
    <s v="C"/>
    <s v="A"/>
    <n v="20210101"/>
    <n v="2021"/>
    <n v="52"/>
    <x v="1"/>
    <n v="180"/>
    <s v="COD"/>
    <x v="1"/>
    <s v="M"/>
    <s v="Import"/>
    <n v="643"/>
    <s v="RUS"/>
    <x v="9"/>
    <n v="0"/>
    <s v="W00"/>
    <s v="World"/>
    <s v="H5"/>
    <s v="HS"/>
    <b v="1"/>
    <n v="310210"/>
    <s v="Fertilizers, mineral or chemical nitrogenous, urea, whether or not in aqueous solution"/>
    <x v="3"/>
    <x v="2"/>
    <x v="2"/>
    <x v="2"/>
    <b v="1"/>
    <s v="C00"/>
    <s v="TOTAL CPC"/>
    <n v="0"/>
    <n v="0"/>
    <s v="TOTAL MOT"/>
    <n v="8"/>
    <s v="kg"/>
    <n v="1679450"/>
    <b v="0"/>
    <n v="8"/>
    <s v="kg"/>
    <n v="1679450"/>
    <b v="0"/>
    <n v="1679450"/>
    <b v="0"/>
    <n v="0"/>
    <b v="0"/>
    <s v="926960.03"/>
    <m/>
    <s v="926960.03"/>
    <n v="0"/>
    <b v="0"/>
    <b v="1"/>
  </r>
  <r>
    <s v="C"/>
    <s v="A"/>
    <n v="20210101"/>
    <n v="2021"/>
    <n v="52"/>
    <x v="1"/>
    <n v="180"/>
    <s v="COD"/>
    <x v="1"/>
    <s v="M"/>
    <s v="Import"/>
    <n v="710"/>
    <s v="ZAF"/>
    <x v="30"/>
    <n v="0"/>
    <s v="W00"/>
    <s v="World"/>
    <s v="H5"/>
    <s v="HS"/>
    <b v="1"/>
    <n v="310210"/>
    <s v="Fertilizers, mineral or chemical nitrogenous, urea, whether or not in aqueous solution"/>
    <x v="3"/>
    <x v="2"/>
    <x v="2"/>
    <x v="2"/>
    <b v="1"/>
    <s v="C00"/>
    <s v="TOTAL CPC"/>
    <n v="0"/>
    <n v="0"/>
    <s v="TOTAL MOT"/>
    <n v="8"/>
    <s v="kg"/>
    <n v="545654"/>
    <b v="0"/>
    <n v="8"/>
    <s v="kg"/>
    <n v="545654"/>
    <b v="0"/>
    <n v="545654"/>
    <b v="0"/>
    <n v="0"/>
    <b v="0"/>
    <s v="418914.33"/>
    <m/>
    <s v="418914.33"/>
    <n v="0"/>
    <b v="0"/>
    <b v="1"/>
  </r>
  <r>
    <s v="C"/>
    <s v="A"/>
    <n v="20210101"/>
    <n v="2021"/>
    <n v="52"/>
    <x v="1"/>
    <n v="180"/>
    <s v="COD"/>
    <x v="1"/>
    <s v="M"/>
    <s v="Import"/>
    <n v="894"/>
    <s v="ZMB"/>
    <x v="39"/>
    <n v="0"/>
    <s v="W00"/>
    <s v="World"/>
    <s v="H5"/>
    <s v="HS"/>
    <b v="1"/>
    <n v="310210"/>
    <s v="Fertilizers, mineral or chemical nitrogenous, urea, whether or not in aqueous solution"/>
    <x v="3"/>
    <x v="2"/>
    <x v="2"/>
    <x v="2"/>
    <b v="1"/>
    <s v="C00"/>
    <s v="TOTAL CPC"/>
    <n v="0"/>
    <n v="0"/>
    <s v="TOTAL MOT"/>
    <n v="8"/>
    <s v="kg"/>
    <n v="498000"/>
    <b v="0"/>
    <n v="8"/>
    <s v="kg"/>
    <n v="498000"/>
    <b v="0"/>
    <n v="498000"/>
    <b v="0"/>
    <n v="0"/>
    <b v="0"/>
    <s v="527198.65"/>
    <m/>
    <s v="527198.65"/>
    <n v="0"/>
    <b v="0"/>
    <b v="1"/>
  </r>
  <r>
    <s v="C"/>
    <s v="A"/>
    <n v="20210101"/>
    <n v="2021"/>
    <n v="52"/>
    <x v="1"/>
    <n v="562"/>
    <s v="NER"/>
    <x v="0"/>
    <s v="M"/>
    <s v="Import"/>
    <n v="0"/>
    <s v="W00"/>
    <x v="0"/>
    <n v="0"/>
    <s v="W00"/>
    <s v="World"/>
    <s v="H5"/>
    <s v="HS"/>
    <b v="1"/>
    <n v="310210"/>
    <s v="Fertilizers, mineral or chemical nitrogenous, urea, whether or not in aqueous solution"/>
    <x v="3"/>
    <x v="2"/>
    <x v="2"/>
    <x v="2"/>
    <b v="1"/>
    <s v="C00"/>
    <s v="TOTAL CPC"/>
    <n v="0"/>
    <n v="0"/>
    <s v="TOTAL MOT"/>
    <n v="8"/>
    <s v="kg"/>
    <n v="8988729"/>
    <b v="0"/>
    <n v="8"/>
    <s v="kg"/>
    <n v="8988729"/>
    <b v="0"/>
    <n v="8988729"/>
    <b v="0"/>
    <n v="0"/>
    <b v="0"/>
    <s v="2785135.46"/>
    <n v="0"/>
    <s v="2785135.46"/>
    <n v="0"/>
    <b v="0"/>
    <b v="1"/>
  </r>
  <r>
    <s v="C"/>
    <s v="A"/>
    <n v="20210101"/>
    <n v="2021"/>
    <n v="52"/>
    <x v="1"/>
    <n v="562"/>
    <s v="NER"/>
    <x v="0"/>
    <s v="M"/>
    <s v="Import"/>
    <n v="204"/>
    <s v="BEN"/>
    <x v="2"/>
    <n v="0"/>
    <s v="W00"/>
    <s v="World"/>
    <s v="H5"/>
    <s v="HS"/>
    <b v="1"/>
    <n v="310210"/>
    <s v="Fertilizers, mineral or chemical nitrogenous, urea, whether or not in aqueous solution"/>
    <x v="3"/>
    <x v="2"/>
    <x v="2"/>
    <x v="2"/>
    <b v="1"/>
    <s v="C00"/>
    <s v="TOTAL CPC"/>
    <n v="0"/>
    <n v="0"/>
    <s v="TOTAL MOT"/>
    <n v="8"/>
    <s v="kg"/>
    <n v="3822000"/>
    <b v="0"/>
    <n v="8"/>
    <s v="kg"/>
    <n v="3822000"/>
    <b v="0"/>
    <n v="3822000"/>
    <b v="0"/>
    <n v="0"/>
    <b v="0"/>
    <s v="1262675.13"/>
    <n v="0"/>
    <s v="1262675.13"/>
    <n v="0"/>
    <b v="1"/>
    <b v="0"/>
  </r>
  <r>
    <s v="C"/>
    <s v="A"/>
    <n v="20210101"/>
    <n v="2021"/>
    <n v="52"/>
    <x v="1"/>
    <n v="562"/>
    <s v="NER"/>
    <x v="0"/>
    <s v="M"/>
    <s v="Import"/>
    <n v="276"/>
    <s v="DEU"/>
    <x v="4"/>
    <n v="0"/>
    <s v="W00"/>
    <s v="World"/>
    <s v="H5"/>
    <s v="HS"/>
    <b v="1"/>
    <n v="310210"/>
    <s v="Fertilizers, mineral or chemical nitrogenous, urea, whether or not in aqueous solution"/>
    <x v="3"/>
    <x v="2"/>
    <x v="2"/>
    <x v="2"/>
    <b v="1"/>
    <s v="C00"/>
    <s v="TOTAL CPC"/>
    <n v="0"/>
    <n v="0"/>
    <s v="TOTAL MOT"/>
    <n v="8"/>
    <s v="kg"/>
    <n v="154"/>
    <b v="0"/>
    <n v="8"/>
    <s v="kg"/>
    <n v="154"/>
    <b v="0"/>
    <n v="154"/>
    <b v="0"/>
    <n v="0"/>
    <b v="0"/>
    <s v="345.22"/>
    <n v="0"/>
    <s v="345.22"/>
    <n v="0"/>
    <b v="1"/>
    <b v="0"/>
  </r>
  <r>
    <s v="C"/>
    <s v="A"/>
    <n v="20210101"/>
    <n v="2021"/>
    <n v="52"/>
    <x v="1"/>
    <n v="562"/>
    <s v="NER"/>
    <x v="0"/>
    <s v="M"/>
    <s v="Import"/>
    <n v="288"/>
    <s v="GHA"/>
    <x v="5"/>
    <n v="0"/>
    <s v="W00"/>
    <s v="World"/>
    <s v="H5"/>
    <s v="HS"/>
    <b v="1"/>
    <n v="310210"/>
    <s v="Fertilizers, mineral or chemical nitrogenous, urea, whether or not in aqueous solution"/>
    <x v="3"/>
    <x v="2"/>
    <x v="2"/>
    <x v="2"/>
    <b v="1"/>
    <s v="C00"/>
    <s v="TOTAL CPC"/>
    <n v="0"/>
    <n v="0"/>
    <s v="TOTAL MOT"/>
    <n v="8"/>
    <s v="kg"/>
    <n v="700"/>
    <b v="0"/>
    <n v="8"/>
    <s v="kg"/>
    <n v="700"/>
    <b v="0"/>
    <n v="700"/>
    <b v="0"/>
    <n v="0"/>
    <b v="0"/>
    <s v="767.04"/>
    <n v="0"/>
    <s v="767.04"/>
    <n v="0"/>
    <b v="1"/>
    <b v="0"/>
  </r>
  <r>
    <s v="C"/>
    <s v="A"/>
    <n v="20210101"/>
    <n v="2021"/>
    <n v="52"/>
    <x v="1"/>
    <n v="562"/>
    <s v="NER"/>
    <x v="0"/>
    <s v="M"/>
    <s v="Import"/>
    <n v="528"/>
    <s v="NLD"/>
    <x v="7"/>
    <n v="0"/>
    <s v="W00"/>
    <s v="World"/>
    <s v="H5"/>
    <s v="HS"/>
    <b v="1"/>
    <n v="310210"/>
    <s v="Fertilizers, mineral or chemical nitrogenous, urea, whether or not in aqueous solution"/>
    <x v="3"/>
    <x v="2"/>
    <x v="2"/>
    <x v="2"/>
    <b v="1"/>
    <s v="C00"/>
    <s v="TOTAL CPC"/>
    <n v="0"/>
    <n v="0"/>
    <s v="TOTAL MOT"/>
    <n v="8"/>
    <s v="kg"/>
    <n v="63000"/>
    <b v="0"/>
    <n v="8"/>
    <s v="kg"/>
    <n v="63000"/>
    <b v="0"/>
    <n v="63000"/>
    <b v="0"/>
    <n v="0"/>
    <b v="0"/>
    <s v="21039.9"/>
    <n v="0"/>
    <s v="21039.9"/>
    <n v="0"/>
    <b v="1"/>
    <b v="0"/>
  </r>
  <r>
    <s v="C"/>
    <s v="A"/>
    <n v="20210101"/>
    <n v="2021"/>
    <n v="52"/>
    <x v="1"/>
    <n v="562"/>
    <s v="NER"/>
    <x v="0"/>
    <s v="M"/>
    <s v="Import"/>
    <n v="566"/>
    <s v="NGA"/>
    <x v="8"/>
    <n v="0"/>
    <s v="W00"/>
    <s v="World"/>
    <s v="H5"/>
    <s v="HS"/>
    <b v="1"/>
    <n v="310210"/>
    <s v="Fertilizers, mineral or chemical nitrogenous, urea, whether or not in aqueous solution"/>
    <x v="3"/>
    <x v="2"/>
    <x v="2"/>
    <x v="2"/>
    <b v="1"/>
    <s v="C00"/>
    <s v="TOTAL CPC"/>
    <n v="0"/>
    <n v="0"/>
    <s v="TOTAL MOT"/>
    <n v="8"/>
    <s v="kg"/>
    <n v="5102250"/>
    <b v="0"/>
    <n v="8"/>
    <s v="kg"/>
    <n v="5102250"/>
    <b v="0"/>
    <n v="5102250"/>
    <b v="0"/>
    <n v="0"/>
    <b v="0"/>
    <s v="1499967.53"/>
    <n v="0"/>
    <s v="1499967.53"/>
    <n v="0"/>
    <b v="1"/>
    <b v="0"/>
  </r>
  <r>
    <s v="C"/>
    <s v="A"/>
    <n v="20210101"/>
    <n v="2021"/>
    <n v="52"/>
    <x v="1"/>
    <n v="562"/>
    <s v="NER"/>
    <x v="0"/>
    <s v="M"/>
    <s v="Import"/>
    <n v="686"/>
    <s v="SEN"/>
    <x v="10"/>
    <n v="0"/>
    <s v="W00"/>
    <s v="World"/>
    <s v="H5"/>
    <s v="HS"/>
    <b v="1"/>
    <n v="310210"/>
    <s v="Fertilizers, mineral or chemical nitrogenous, urea, whether or not in aqueous solution"/>
    <x v="3"/>
    <x v="2"/>
    <x v="2"/>
    <x v="2"/>
    <b v="1"/>
    <s v="C00"/>
    <s v="TOTAL CPC"/>
    <n v="0"/>
    <n v="0"/>
    <s v="TOTAL MOT"/>
    <n v="8"/>
    <s v="kg"/>
    <n v="625"/>
    <b v="0"/>
    <n v="8"/>
    <s v="kg"/>
    <n v="625"/>
    <b v="0"/>
    <n v="625"/>
    <b v="0"/>
    <n v="0"/>
    <b v="0"/>
    <s v="340.64"/>
    <n v="0"/>
    <s v="340.64"/>
    <n v="0"/>
    <b v="1"/>
    <b v="0"/>
  </r>
  <r>
    <s v="C"/>
    <s v="A"/>
    <n v="20210101"/>
    <n v="2021"/>
    <n v="52"/>
    <x v="1"/>
    <n v="562"/>
    <s v="NER"/>
    <x v="0"/>
    <s v="M"/>
    <s v="Import"/>
    <n v="0"/>
    <s v="W00"/>
    <x v="0"/>
    <n v="0"/>
    <s v="W00"/>
    <s v="World"/>
    <s v="H5"/>
    <s v="HS"/>
    <b v="1"/>
    <n v="310221"/>
    <s v="Fertilizers, mineral or chemical nitrogenous, ammonium sulphate"/>
    <x v="15"/>
    <x v="1"/>
    <x v="1"/>
    <x v="2"/>
    <b v="1"/>
    <s v="C00"/>
    <s v="TOTAL CPC"/>
    <n v="0"/>
    <n v="0"/>
    <s v="TOTAL MOT"/>
    <n v="8"/>
    <s v="kg"/>
    <n v="50100"/>
    <b v="0"/>
    <n v="8"/>
    <s v="kg"/>
    <n v="50100"/>
    <b v="0"/>
    <n v="50100"/>
    <b v="0"/>
    <n v="0"/>
    <b v="0"/>
    <s v="35426.45"/>
    <n v="0"/>
    <s v="35426.45"/>
    <n v="0"/>
    <b v="0"/>
    <b v="1"/>
  </r>
  <r>
    <s v="C"/>
    <s v="A"/>
    <n v="20210101"/>
    <n v="2021"/>
    <n v="52"/>
    <x v="1"/>
    <n v="562"/>
    <s v="NER"/>
    <x v="0"/>
    <s v="M"/>
    <s v="Import"/>
    <n v="251"/>
    <s v="FRA"/>
    <x v="3"/>
    <n v="0"/>
    <s v="W00"/>
    <s v="World"/>
    <s v="H5"/>
    <s v="HS"/>
    <b v="1"/>
    <n v="310221"/>
    <s v="Fertilizers, mineral or chemical nitrogenous, ammonium sulphate"/>
    <x v="15"/>
    <x v="1"/>
    <x v="1"/>
    <x v="2"/>
    <b v="1"/>
    <s v="C00"/>
    <s v="TOTAL CPC"/>
    <n v="0"/>
    <n v="0"/>
    <s v="TOTAL MOT"/>
    <n v="8"/>
    <s v="kg"/>
    <n v="50100"/>
    <b v="0"/>
    <n v="8"/>
    <s v="kg"/>
    <n v="50100"/>
    <b v="0"/>
    <n v="50100"/>
    <b v="0"/>
    <n v="0"/>
    <b v="0"/>
    <s v="35426.45"/>
    <n v="0"/>
    <s v="35426.45"/>
    <n v="0"/>
    <b v="1"/>
    <b v="0"/>
  </r>
  <r>
    <s v="C"/>
    <s v="A"/>
    <n v="20210101"/>
    <n v="2021"/>
    <n v="52"/>
    <x v="1"/>
    <n v="180"/>
    <s v="COD"/>
    <x v="1"/>
    <s v="M"/>
    <s v="Import"/>
    <n v="0"/>
    <s v="W00"/>
    <x v="0"/>
    <n v="0"/>
    <s v="W00"/>
    <s v="World"/>
    <s v="H5"/>
    <s v="HS"/>
    <b v="1"/>
    <n v="310229"/>
    <s v="Fertilizers, mineral or chemical nitrogenous, other than ammonium sulphate"/>
    <x v="4"/>
    <x v="1"/>
    <x v="1"/>
    <x v="2"/>
    <b v="1"/>
    <s v="C00"/>
    <s v="TOTAL CPC"/>
    <n v="0"/>
    <n v="0"/>
    <s v="TOTAL MOT"/>
    <n v="8"/>
    <s v="kg"/>
    <n v="160639"/>
    <b v="0"/>
    <n v="8"/>
    <s v="kg"/>
    <n v="160639"/>
    <b v="0"/>
    <n v="160639"/>
    <b v="0"/>
    <n v="0"/>
    <b v="0"/>
    <s v="39100.67"/>
    <m/>
    <s v="39100.67"/>
    <n v="0"/>
    <b v="0"/>
    <b v="1"/>
  </r>
  <r>
    <s v="C"/>
    <s v="A"/>
    <n v="20210101"/>
    <n v="2021"/>
    <n v="52"/>
    <x v="1"/>
    <n v="180"/>
    <s v="COD"/>
    <x v="1"/>
    <s v="M"/>
    <s v="Import"/>
    <n v="156"/>
    <s v="CHN"/>
    <x v="1"/>
    <n v="0"/>
    <s v="W00"/>
    <s v="World"/>
    <s v="H5"/>
    <s v="HS"/>
    <b v="1"/>
    <n v="310229"/>
    <s v="Fertilizers, mineral or chemical nitrogenous, other than ammonium sulphate"/>
    <x v="4"/>
    <x v="1"/>
    <x v="1"/>
    <x v="2"/>
    <b v="1"/>
    <s v="C00"/>
    <s v="TOTAL CPC"/>
    <n v="0"/>
    <n v="0"/>
    <s v="TOTAL MOT"/>
    <n v="8"/>
    <s v="kg"/>
    <n v="20920"/>
    <b v="0"/>
    <n v="8"/>
    <s v="kg"/>
    <n v="20920"/>
    <b v="0"/>
    <n v="20920"/>
    <b v="0"/>
    <n v="0"/>
    <b v="0"/>
    <s v="5071.54"/>
    <m/>
    <s v="5071.54"/>
    <n v="0"/>
    <b v="0"/>
    <b v="1"/>
  </r>
  <r>
    <s v="C"/>
    <s v="A"/>
    <n v="20210101"/>
    <n v="2021"/>
    <n v="52"/>
    <x v="1"/>
    <n v="180"/>
    <s v="COD"/>
    <x v="1"/>
    <s v="M"/>
    <s v="Import"/>
    <n v="686"/>
    <s v="SEN"/>
    <x v="10"/>
    <n v="0"/>
    <s v="W00"/>
    <s v="World"/>
    <s v="H5"/>
    <s v="HS"/>
    <b v="1"/>
    <n v="310229"/>
    <s v="Fertilizers, mineral or chemical nitrogenous, other than ammonium sulphate"/>
    <x v="4"/>
    <x v="1"/>
    <x v="1"/>
    <x v="2"/>
    <b v="1"/>
    <s v="C00"/>
    <s v="TOTAL CPC"/>
    <n v="0"/>
    <n v="0"/>
    <s v="TOTAL MOT"/>
    <n v="8"/>
    <s v="kg"/>
    <n v="139239"/>
    <b v="0"/>
    <n v="8"/>
    <s v="kg"/>
    <n v="139239"/>
    <b v="0"/>
    <n v="139239"/>
    <b v="0"/>
    <n v="0"/>
    <b v="0"/>
    <s v="33992.15"/>
    <m/>
    <s v="33992.15"/>
    <n v="0"/>
    <b v="0"/>
    <b v="1"/>
  </r>
  <r>
    <s v="C"/>
    <s v="A"/>
    <n v="20210101"/>
    <n v="2021"/>
    <n v="52"/>
    <x v="1"/>
    <n v="180"/>
    <s v="COD"/>
    <x v="1"/>
    <s v="M"/>
    <s v="Import"/>
    <n v="826"/>
    <s v="GBR"/>
    <x v="37"/>
    <n v="0"/>
    <s v="W00"/>
    <s v="World"/>
    <s v="H5"/>
    <s v="HS"/>
    <b v="1"/>
    <n v="310229"/>
    <s v="Fertilizers, mineral or chemical nitrogenous, other than ammonium sulphate"/>
    <x v="4"/>
    <x v="1"/>
    <x v="1"/>
    <x v="2"/>
    <b v="1"/>
    <s v="C00"/>
    <s v="TOTAL CPC"/>
    <n v="0"/>
    <n v="0"/>
    <s v="TOTAL MOT"/>
    <n v="8"/>
    <s v="kg"/>
    <n v="480"/>
    <b v="0"/>
    <n v="8"/>
    <s v="kg"/>
    <n v="480"/>
    <b v="0"/>
    <n v="480"/>
    <b v="0"/>
    <n v="0"/>
    <b v="0"/>
    <s v="36.98"/>
    <m/>
    <s v="36.98"/>
    <n v="0"/>
    <b v="0"/>
    <b v="1"/>
  </r>
  <r>
    <s v="C"/>
    <s v="A"/>
    <n v="20210101"/>
    <n v="2021"/>
    <n v="52"/>
    <x v="1"/>
    <n v="562"/>
    <s v="NER"/>
    <x v="0"/>
    <s v="M"/>
    <s v="Import"/>
    <n v="0"/>
    <s v="W00"/>
    <x v="0"/>
    <n v="0"/>
    <s v="W00"/>
    <s v="World"/>
    <s v="H5"/>
    <s v="HS"/>
    <b v="1"/>
    <n v="310229"/>
    <s v="Fertilizers, mineral or chemical nitrogenous, other than ammonium sulphate"/>
    <x v="4"/>
    <x v="1"/>
    <x v="1"/>
    <x v="2"/>
    <b v="1"/>
    <s v="C00"/>
    <s v="TOTAL CPC"/>
    <n v="0"/>
    <n v="0"/>
    <s v="TOTAL MOT"/>
    <n v="8"/>
    <s v="kg"/>
    <n v="107625"/>
    <b v="0"/>
    <n v="8"/>
    <s v="kg"/>
    <n v="107625"/>
    <b v="0"/>
    <n v="107625"/>
    <b v="0"/>
    <n v="0"/>
    <b v="0"/>
    <s v="30242.37"/>
    <n v="0"/>
    <s v="30242.37"/>
    <n v="0"/>
    <b v="0"/>
    <b v="1"/>
  </r>
  <r>
    <s v="C"/>
    <s v="A"/>
    <n v="20210101"/>
    <n v="2021"/>
    <n v="52"/>
    <x v="1"/>
    <n v="562"/>
    <s v="NER"/>
    <x v="0"/>
    <s v="M"/>
    <s v="Import"/>
    <n v="204"/>
    <s v="BEN"/>
    <x v="2"/>
    <n v="0"/>
    <s v="W00"/>
    <s v="World"/>
    <s v="H5"/>
    <s v="HS"/>
    <b v="1"/>
    <n v="310229"/>
    <s v="Fertilizers, mineral or chemical nitrogenous, other than ammonium sulphate"/>
    <x v="4"/>
    <x v="1"/>
    <x v="1"/>
    <x v="2"/>
    <b v="1"/>
    <s v="C00"/>
    <s v="TOTAL CPC"/>
    <n v="0"/>
    <n v="0"/>
    <s v="TOTAL MOT"/>
    <n v="8"/>
    <s v="kg"/>
    <n v="75000"/>
    <b v="0"/>
    <n v="8"/>
    <s v="kg"/>
    <n v="75000"/>
    <b v="0"/>
    <n v="75000"/>
    <b v="0"/>
    <n v="0"/>
    <b v="0"/>
    <s v="25047.5"/>
    <n v="0"/>
    <s v="25047.5"/>
    <n v="0"/>
    <b v="1"/>
    <b v="0"/>
  </r>
  <r>
    <s v="C"/>
    <s v="A"/>
    <n v="20210101"/>
    <n v="2021"/>
    <n v="52"/>
    <x v="1"/>
    <n v="562"/>
    <s v="NER"/>
    <x v="0"/>
    <s v="M"/>
    <s v="Import"/>
    <n v="566"/>
    <s v="NGA"/>
    <x v="8"/>
    <n v="0"/>
    <s v="W00"/>
    <s v="World"/>
    <s v="H5"/>
    <s v="HS"/>
    <b v="1"/>
    <n v="310229"/>
    <s v="Fertilizers, mineral or chemical nitrogenous, other than ammonium sulphate"/>
    <x v="4"/>
    <x v="1"/>
    <x v="1"/>
    <x v="2"/>
    <b v="1"/>
    <s v="C00"/>
    <s v="TOTAL CPC"/>
    <n v="0"/>
    <n v="0"/>
    <s v="TOTAL MOT"/>
    <n v="8"/>
    <s v="kg"/>
    <n v="32625"/>
    <b v="0"/>
    <n v="8"/>
    <s v="kg"/>
    <n v="32625"/>
    <b v="0"/>
    <n v="32625"/>
    <b v="0"/>
    <n v="0"/>
    <b v="0"/>
    <s v="5194.87"/>
    <n v="0"/>
    <s v="5194.87"/>
    <n v="0"/>
    <b v="1"/>
    <b v="0"/>
  </r>
  <r>
    <s v="C"/>
    <s v="A"/>
    <n v="20210101"/>
    <n v="2021"/>
    <n v="52"/>
    <x v="1"/>
    <n v="180"/>
    <s v="COD"/>
    <x v="1"/>
    <s v="M"/>
    <s v="Import"/>
    <n v="0"/>
    <s v="W00"/>
    <x v="0"/>
    <n v="0"/>
    <s v="W00"/>
    <s v="World"/>
    <s v="H5"/>
    <s v="HS"/>
    <b v="1"/>
    <n v="310230"/>
    <s v="Fertilizers, mineral or chemical nitrogenous, ammonium nitrate, whether or not in aqueous solution"/>
    <x v="5"/>
    <x v="1"/>
    <x v="1"/>
    <x v="2"/>
    <b v="1"/>
    <s v="C00"/>
    <s v="TOTAL CPC"/>
    <n v="0"/>
    <n v="0"/>
    <s v="TOTAL MOT"/>
    <n v="-1"/>
    <s v="N/A"/>
    <n v="0"/>
    <b v="0"/>
    <n v="8"/>
    <s v="kg"/>
    <n v="29726668"/>
    <b v="0"/>
    <m/>
    <b v="0"/>
    <n v="0"/>
    <b v="0"/>
    <s v="25716139.06"/>
    <m/>
    <s v="25716139.06"/>
    <n v="0"/>
    <b v="0"/>
    <b v="1"/>
  </r>
  <r>
    <s v="C"/>
    <s v="A"/>
    <n v="20210101"/>
    <n v="2021"/>
    <n v="52"/>
    <x v="1"/>
    <n v="180"/>
    <s v="COD"/>
    <x v="1"/>
    <s v="M"/>
    <s v="Import"/>
    <n v="56"/>
    <s v="BEL"/>
    <x v="18"/>
    <n v="0"/>
    <s v="W00"/>
    <s v="World"/>
    <s v="H5"/>
    <s v="HS"/>
    <b v="1"/>
    <n v="310230"/>
    <s v="Fertilizers, mineral or chemical nitrogenous, ammonium nitrate, whether or not in aqueous solution"/>
    <x v="5"/>
    <x v="1"/>
    <x v="1"/>
    <x v="2"/>
    <b v="1"/>
    <s v="C00"/>
    <s v="TOTAL CPC"/>
    <n v="0"/>
    <n v="0"/>
    <s v="TOTAL MOT"/>
    <n v="-1"/>
    <s v="N/A"/>
    <n v="0"/>
    <b v="0"/>
    <n v="8"/>
    <s v="kg"/>
    <n v="1"/>
    <b v="0"/>
    <m/>
    <b v="0"/>
    <n v="0"/>
    <b v="0"/>
    <s v="195.38"/>
    <m/>
    <s v="195.38"/>
    <n v="0"/>
    <b v="0"/>
    <b v="1"/>
  </r>
  <r>
    <s v="C"/>
    <s v="A"/>
    <n v="20210101"/>
    <n v="2021"/>
    <n v="52"/>
    <x v="1"/>
    <n v="180"/>
    <s v="COD"/>
    <x v="1"/>
    <s v="M"/>
    <s v="Import"/>
    <n v="643"/>
    <s v="RUS"/>
    <x v="9"/>
    <n v="0"/>
    <s v="W00"/>
    <s v="World"/>
    <s v="H5"/>
    <s v="HS"/>
    <b v="1"/>
    <n v="310230"/>
    <s v="Fertilizers, mineral or chemical nitrogenous, ammonium nitrate, whether or not in aqueous solution"/>
    <x v="5"/>
    <x v="1"/>
    <x v="1"/>
    <x v="2"/>
    <b v="1"/>
    <s v="C00"/>
    <s v="TOTAL CPC"/>
    <n v="0"/>
    <n v="0"/>
    <s v="TOTAL MOT"/>
    <n v="8"/>
    <s v="kg"/>
    <n v="8518920"/>
    <b v="0"/>
    <n v="8"/>
    <s v="kg"/>
    <n v="8518920"/>
    <b v="0"/>
    <n v="8518920"/>
    <b v="0"/>
    <n v="0"/>
    <b v="0"/>
    <s v="10241622.13"/>
    <m/>
    <s v="10241622.13"/>
    <n v="0"/>
    <b v="0"/>
    <b v="1"/>
  </r>
  <r>
    <s v="C"/>
    <s v="A"/>
    <n v="20210101"/>
    <n v="2021"/>
    <n v="52"/>
    <x v="1"/>
    <n v="180"/>
    <s v="COD"/>
    <x v="1"/>
    <s v="M"/>
    <s v="Import"/>
    <n v="704"/>
    <s v="VNM"/>
    <x v="29"/>
    <n v="0"/>
    <s v="W00"/>
    <s v="World"/>
    <s v="H5"/>
    <s v="HS"/>
    <b v="1"/>
    <n v="310230"/>
    <s v="Fertilizers, mineral or chemical nitrogenous, ammonium nitrate, whether or not in aqueous solution"/>
    <x v="5"/>
    <x v="1"/>
    <x v="1"/>
    <x v="2"/>
    <b v="1"/>
    <s v="C00"/>
    <s v="TOTAL CPC"/>
    <n v="0"/>
    <n v="0"/>
    <s v="TOTAL MOT"/>
    <n v="8"/>
    <s v="kg"/>
    <n v="4030210"/>
    <b v="0"/>
    <n v="8"/>
    <s v="kg"/>
    <n v="4030210"/>
    <b v="0"/>
    <n v="4030210"/>
    <b v="0"/>
    <n v="0"/>
    <b v="0"/>
    <s v="2696719.93"/>
    <m/>
    <s v="2696719.93"/>
    <n v="0"/>
    <b v="0"/>
    <b v="1"/>
  </r>
  <r>
    <s v="C"/>
    <s v="A"/>
    <n v="20210101"/>
    <n v="2021"/>
    <n v="52"/>
    <x v="1"/>
    <n v="180"/>
    <s v="COD"/>
    <x v="1"/>
    <s v="M"/>
    <s v="Import"/>
    <n v="710"/>
    <s v="ZAF"/>
    <x v="30"/>
    <n v="0"/>
    <s v="W00"/>
    <s v="World"/>
    <s v="H5"/>
    <s v="HS"/>
    <b v="1"/>
    <n v="310230"/>
    <s v="Fertilizers, mineral or chemical nitrogenous, ammonium nitrate, whether or not in aqueous solution"/>
    <x v="5"/>
    <x v="1"/>
    <x v="1"/>
    <x v="2"/>
    <b v="1"/>
    <s v="C00"/>
    <s v="TOTAL CPC"/>
    <n v="0"/>
    <n v="0"/>
    <s v="TOTAL MOT"/>
    <n v="8"/>
    <s v="kg"/>
    <n v="14509240"/>
    <b v="0"/>
    <n v="8"/>
    <s v="kg"/>
    <n v="14509240"/>
    <b v="0"/>
    <n v="14509240"/>
    <b v="0"/>
    <n v="0"/>
    <b v="0"/>
    <s v="10276873.18"/>
    <m/>
    <s v="10276873.18"/>
    <n v="0"/>
    <b v="0"/>
    <b v="1"/>
  </r>
  <r>
    <s v="C"/>
    <s v="A"/>
    <n v="20210101"/>
    <n v="2021"/>
    <n v="52"/>
    <x v="1"/>
    <n v="180"/>
    <s v="COD"/>
    <x v="1"/>
    <s v="M"/>
    <s v="Import"/>
    <n v="752"/>
    <s v="SWE"/>
    <x v="13"/>
    <n v="0"/>
    <s v="W00"/>
    <s v="World"/>
    <s v="H5"/>
    <s v="HS"/>
    <b v="1"/>
    <n v="310230"/>
    <s v="Fertilizers, mineral or chemical nitrogenous, ammonium nitrate, whether or not in aqueous solution"/>
    <x v="5"/>
    <x v="1"/>
    <x v="1"/>
    <x v="2"/>
    <b v="1"/>
    <s v="C00"/>
    <s v="TOTAL CPC"/>
    <n v="0"/>
    <n v="0"/>
    <s v="TOTAL MOT"/>
    <n v="8"/>
    <s v="kg"/>
    <n v="65600"/>
    <b v="0"/>
    <n v="8"/>
    <s v="kg"/>
    <n v="65600"/>
    <b v="0"/>
    <n v="65600"/>
    <b v="0"/>
    <n v="0"/>
    <b v="0"/>
    <s v="43724.78"/>
    <m/>
    <s v="43724.78"/>
    <n v="0"/>
    <b v="0"/>
    <b v="1"/>
  </r>
  <r>
    <s v="C"/>
    <s v="A"/>
    <n v="20210101"/>
    <n v="2021"/>
    <n v="52"/>
    <x v="1"/>
    <n v="180"/>
    <s v="COD"/>
    <x v="1"/>
    <s v="M"/>
    <s v="Import"/>
    <n v="804"/>
    <s v="UKR"/>
    <x v="35"/>
    <n v="0"/>
    <s v="W00"/>
    <s v="World"/>
    <s v="H5"/>
    <s v="HS"/>
    <b v="1"/>
    <n v="310230"/>
    <s v="Fertilizers, mineral or chemical nitrogenous, ammonium nitrate, whether or not in aqueous solution"/>
    <x v="5"/>
    <x v="1"/>
    <x v="1"/>
    <x v="2"/>
    <b v="1"/>
    <s v="C00"/>
    <s v="TOTAL CPC"/>
    <n v="0"/>
    <n v="0"/>
    <s v="TOTAL MOT"/>
    <n v="8"/>
    <s v="kg"/>
    <n v="807500"/>
    <b v="0"/>
    <n v="8"/>
    <s v="kg"/>
    <n v="807500"/>
    <b v="0"/>
    <n v="807500"/>
    <b v="0"/>
    <n v="0"/>
    <b v="0"/>
    <s v="555001.75"/>
    <m/>
    <s v="555001.75"/>
    <n v="0"/>
    <b v="0"/>
    <b v="1"/>
  </r>
  <r>
    <s v="C"/>
    <s v="A"/>
    <n v="20210101"/>
    <n v="2021"/>
    <n v="52"/>
    <x v="1"/>
    <n v="180"/>
    <s v="COD"/>
    <x v="1"/>
    <s v="M"/>
    <s v="Import"/>
    <n v="834"/>
    <s v="TZA"/>
    <x v="38"/>
    <n v="0"/>
    <s v="W00"/>
    <s v="World"/>
    <s v="H5"/>
    <s v="HS"/>
    <b v="1"/>
    <n v="310230"/>
    <s v="Fertilizers, mineral or chemical nitrogenous, ammonium nitrate, whether or not in aqueous solution"/>
    <x v="5"/>
    <x v="1"/>
    <x v="1"/>
    <x v="2"/>
    <b v="1"/>
    <s v="C00"/>
    <s v="TOTAL CPC"/>
    <n v="0"/>
    <n v="0"/>
    <s v="TOTAL MOT"/>
    <n v="8"/>
    <s v="kg"/>
    <n v="416897"/>
    <b v="0"/>
    <n v="8"/>
    <s v="kg"/>
    <n v="416897"/>
    <b v="0"/>
    <n v="416897"/>
    <b v="0"/>
    <n v="0"/>
    <b v="0"/>
    <s v="578030.55"/>
    <m/>
    <s v="578030.55"/>
    <n v="0"/>
    <b v="0"/>
    <b v="1"/>
  </r>
  <r>
    <s v="C"/>
    <s v="A"/>
    <n v="20210101"/>
    <n v="2021"/>
    <n v="52"/>
    <x v="1"/>
    <n v="180"/>
    <s v="COD"/>
    <x v="1"/>
    <s v="M"/>
    <s v="Import"/>
    <n v="894"/>
    <s v="ZMB"/>
    <x v="39"/>
    <n v="0"/>
    <s v="W00"/>
    <s v="World"/>
    <s v="H5"/>
    <s v="HS"/>
    <b v="1"/>
    <n v="310230"/>
    <s v="Fertilizers, mineral or chemical nitrogenous, ammonium nitrate, whether or not in aqueous solution"/>
    <x v="5"/>
    <x v="1"/>
    <x v="1"/>
    <x v="2"/>
    <b v="1"/>
    <s v="C00"/>
    <s v="TOTAL CPC"/>
    <n v="0"/>
    <n v="0"/>
    <s v="TOTAL MOT"/>
    <n v="8"/>
    <s v="kg"/>
    <n v="1378300"/>
    <b v="0"/>
    <n v="8"/>
    <s v="kg"/>
    <n v="1378300"/>
    <b v="0"/>
    <n v="1378300"/>
    <b v="0"/>
    <n v="0"/>
    <b v="0"/>
    <s v="1323971.36"/>
    <m/>
    <s v="1323971.36"/>
    <n v="0"/>
    <b v="0"/>
    <b v="1"/>
  </r>
  <r>
    <s v="C"/>
    <s v="A"/>
    <n v="20210101"/>
    <n v="2021"/>
    <n v="52"/>
    <x v="1"/>
    <n v="562"/>
    <s v="NER"/>
    <x v="0"/>
    <s v="M"/>
    <s v="Import"/>
    <n v="0"/>
    <s v="W00"/>
    <x v="0"/>
    <n v="0"/>
    <s v="W00"/>
    <s v="World"/>
    <s v="H5"/>
    <s v="HS"/>
    <b v="1"/>
    <n v="310230"/>
    <s v="Fertilizers, mineral or chemical nitrogenous, ammonium nitrate, whether or not in aqueous solution"/>
    <x v="5"/>
    <x v="1"/>
    <x v="1"/>
    <x v="2"/>
    <b v="1"/>
    <s v="C00"/>
    <s v="TOTAL CPC"/>
    <n v="0"/>
    <n v="0"/>
    <s v="TOTAL MOT"/>
    <n v="8"/>
    <s v="kg"/>
    <n v="5495842"/>
    <b v="0"/>
    <n v="8"/>
    <s v="kg"/>
    <n v="5495842"/>
    <b v="0"/>
    <n v="5495842"/>
    <b v="0"/>
    <n v="0"/>
    <b v="0"/>
    <s v="3756645.59"/>
    <n v="0"/>
    <s v="3756645.59"/>
    <n v="0"/>
    <b v="0"/>
    <b v="1"/>
  </r>
  <r>
    <s v="C"/>
    <s v="A"/>
    <n v="20210101"/>
    <n v="2021"/>
    <n v="52"/>
    <x v="1"/>
    <n v="562"/>
    <s v="NER"/>
    <x v="0"/>
    <s v="M"/>
    <s v="Import"/>
    <n v="251"/>
    <s v="FRA"/>
    <x v="3"/>
    <n v="0"/>
    <s v="W00"/>
    <s v="World"/>
    <s v="H5"/>
    <s v="HS"/>
    <b v="1"/>
    <n v="310230"/>
    <s v="Fertilizers, mineral or chemical nitrogenous, ammonium nitrate, whether or not in aqueous solution"/>
    <x v="5"/>
    <x v="1"/>
    <x v="1"/>
    <x v="2"/>
    <b v="1"/>
    <s v="C00"/>
    <s v="TOTAL CPC"/>
    <n v="0"/>
    <n v="0"/>
    <s v="TOTAL MOT"/>
    <n v="8"/>
    <s v="kg"/>
    <n v="2185630"/>
    <b v="0"/>
    <n v="8"/>
    <s v="kg"/>
    <n v="2185630"/>
    <b v="0"/>
    <n v="2185630"/>
    <b v="0"/>
    <n v="0"/>
    <b v="0"/>
    <s v="1429348.8"/>
    <n v="0"/>
    <s v="1429348.8"/>
    <n v="0"/>
    <b v="1"/>
    <b v="0"/>
  </r>
  <r>
    <s v="C"/>
    <s v="A"/>
    <n v="20210101"/>
    <n v="2021"/>
    <n v="52"/>
    <x v="1"/>
    <n v="562"/>
    <s v="NER"/>
    <x v="0"/>
    <s v="M"/>
    <s v="Import"/>
    <n v="288"/>
    <s v="GHA"/>
    <x v="5"/>
    <n v="0"/>
    <s v="W00"/>
    <s v="World"/>
    <s v="H5"/>
    <s v="HS"/>
    <b v="1"/>
    <n v="310230"/>
    <s v="Fertilizers, mineral or chemical nitrogenous, ammonium nitrate, whether or not in aqueous solution"/>
    <x v="5"/>
    <x v="1"/>
    <x v="1"/>
    <x v="2"/>
    <b v="1"/>
    <s v="C00"/>
    <s v="TOTAL CPC"/>
    <n v="0"/>
    <n v="0"/>
    <s v="TOTAL MOT"/>
    <n v="8"/>
    <s v="kg"/>
    <n v="177500"/>
    <b v="0"/>
    <n v="8"/>
    <s v="kg"/>
    <n v="177500"/>
    <b v="0"/>
    <n v="177500"/>
    <b v="0"/>
    <n v="0"/>
    <b v="0"/>
    <s v="263143.5"/>
    <n v="0"/>
    <s v="263143.5"/>
    <n v="0"/>
    <b v="1"/>
    <b v="0"/>
  </r>
  <r>
    <s v="C"/>
    <s v="A"/>
    <n v="20210101"/>
    <n v="2021"/>
    <n v="52"/>
    <x v="1"/>
    <n v="562"/>
    <s v="NER"/>
    <x v="0"/>
    <s v="M"/>
    <s v="Import"/>
    <n v="384"/>
    <s v="CIV"/>
    <x v="6"/>
    <n v="0"/>
    <s v="W00"/>
    <s v="World"/>
    <s v="H5"/>
    <s v="HS"/>
    <b v="1"/>
    <n v="310230"/>
    <s v="Fertilizers, mineral or chemical nitrogenous, ammonium nitrate, whether or not in aqueous solution"/>
    <x v="5"/>
    <x v="1"/>
    <x v="1"/>
    <x v="2"/>
    <b v="1"/>
    <s v="C00"/>
    <s v="TOTAL CPC"/>
    <n v="0"/>
    <n v="0"/>
    <s v="TOTAL MOT"/>
    <n v="8"/>
    <s v="kg"/>
    <n v="124342"/>
    <b v="0"/>
    <n v="8"/>
    <s v="kg"/>
    <n v="124342"/>
    <b v="0"/>
    <n v="124342"/>
    <b v="0"/>
    <n v="0"/>
    <b v="0"/>
    <s v="139042.39"/>
    <n v="0"/>
    <s v="139042.39"/>
    <n v="0"/>
    <b v="1"/>
    <b v="0"/>
  </r>
  <r>
    <s v="C"/>
    <s v="A"/>
    <n v="20210101"/>
    <n v="2021"/>
    <n v="52"/>
    <x v="1"/>
    <n v="562"/>
    <s v="NER"/>
    <x v="0"/>
    <s v="M"/>
    <s v="Import"/>
    <n v="566"/>
    <s v="NGA"/>
    <x v="8"/>
    <n v="0"/>
    <s v="W00"/>
    <s v="World"/>
    <s v="H5"/>
    <s v="HS"/>
    <b v="1"/>
    <n v="310230"/>
    <s v="Fertilizers, mineral or chemical nitrogenous, ammonium nitrate, whether or not in aqueous solution"/>
    <x v="5"/>
    <x v="1"/>
    <x v="1"/>
    <x v="2"/>
    <b v="1"/>
    <s v="C00"/>
    <s v="TOTAL CPC"/>
    <n v="0"/>
    <n v="0"/>
    <s v="TOTAL MOT"/>
    <n v="8"/>
    <s v="kg"/>
    <n v="1000"/>
    <b v="0"/>
    <n v="8"/>
    <s v="kg"/>
    <n v="1000"/>
    <b v="0"/>
    <n v="1000"/>
    <b v="0"/>
    <n v="0"/>
    <b v="0"/>
    <s v="20047.22"/>
    <n v="0"/>
    <s v="20047.22"/>
    <n v="0"/>
    <b v="1"/>
    <b v="0"/>
  </r>
  <r>
    <s v="C"/>
    <s v="A"/>
    <n v="20210101"/>
    <n v="2021"/>
    <n v="52"/>
    <x v="1"/>
    <n v="562"/>
    <s v="NER"/>
    <x v="0"/>
    <s v="M"/>
    <s v="Import"/>
    <n v="579"/>
    <s v="NOR"/>
    <x v="44"/>
    <n v="0"/>
    <s v="W00"/>
    <s v="World"/>
    <s v="H5"/>
    <s v="HS"/>
    <b v="1"/>
    <n v="310230"/>
    <s v="Fertilizers, mineral or chemical nitrogenous, ammonium nitrate, whether or not in aqueous solution"/>
    <x v="5"/>
    <x v="1"/>
    <x v="1"/>
    <x v="2"/>
    <b v="1"/>
    <s v="C00"/>
    <s v="TOTAL CPC"/>
    <n v="0"/>
    <n v="0"/>
    <s v="TOTAL MOT"/>
    <n v="8"/>
    <s v="kg"/>
    <n v="120000"/>
    <b v="0"/>
    <n v="8"/>
    <s v="kg"/>
    <n v="120000"/>
    <b v="0"/>
    <n v="120000"/>
    <b v="0"/>
    <n v="0"/>
    <b v="0"/>
    <s v="170117.75"/>
    <n v="0"/>
    <s v="170117.75"/>
    <n v="0"/>
    <b v="1"/>
    <b v="0"/>
  </r>
  <r>
    <s v="C"/>
    <s v="A"/>
    <n v="20210101"/>
    <n v="2021"/>
    <n v="52"/>
    <x v="1"/>
    <n v="562"/>
    <s v="NER"/>
    <x v="0"/>
    <s v="M"/>
    <s v="Import"/>
    <n v="643"/>
    <s v="RUS"/>
    <x v="9"/>
    <n v="0"/>
    <s v="W00"/>
    <s v="World"/>
    <s v="H5"/>
    <s v="HS"/>
    <b v="1"/>
    <n v="310230"/>
    <s v="Fertilizers, mineral or chemical nitrogenous, ammonium nitrate, whether or not in aqueous solution"/>
    <x v="5"/>
    <x v="1"/>
    <x v="1"/>
    <x v="2"/>
    <b v="1"/>
    <s v="C00"/>
    <s v="TOTAL CPC"/>
    <n v="0"/>
    <n v="0"/>
    <s v="TOTAL MOT"/>
    <n v="8"/>
    <s v="kg"/>
    <n v="60000"/>
    <b v="0"/>
    <n v="8"/>
    <s v="kg"/>
    <n v="60000"/>
    <b v="0"/>
    <n v="60000"/>
    <b v="0"/>
    <n v="0"/>
    <b v="0"/>
    <s v="86693.77"/>
    <n v="0"/>
    <s v="86693.77"/>
    <n v="0"/>
    <b v="1"/>
    <b v="0"/>
  </r>
  <r>
    <s v="C"/>
    <s v="A"/>
    <n v="20210101"/>
    <n v="2021"/>
    <n v="52"/>
    <x v="1"/>
    <n v="562"/>
    <s v="NER"/>
    <x v="0"/>
    <s v="M"/>
    <s v="Import"/>
    <n v="752"/>
    <s v="SWE"/>
    <x v="13"/>
    <n v="0"/>
    <s v="W00"/>
    <s v="World"/>
    <s v="H5"/>
    <s v="HS"/>
    <b v="1"/>
    <n v="310230"/>
    <s v="Fertilizers, mineral or chemical nitrogenous, ammonium nitrate, whether or not in aqueous solution"/>
    <x v="5"/>
    <x v="1"/>
    <x v="1"/>
    <x v="2"/>
    <b v="1"/>
    <s v="C00"/>
    <s v="TOTAL CPC"/>
    <n v="0"/>
    <n v="0"/>
    <s v="TOTAL MOT"/>
    <n v="8"/>
    <s v="kg"/>
    <n v="2754290"/>
    <b v="0"/>
    <n v="8"/>
    <s v="kg"/>
    <n v="2754290"/>
    <b v="0"/>
    <n v="2754290"/>
    <b v="0"/>
    <n v="0"/>
    <b v="0"/>
    <s v="1576599.44"/>
    <n v="0"/>
    <s v="1576599.44"/>
    <n v="0"/>
    <b v="1"/>
    <b v="0"/>
  </r>
  <r>
    <s v="C"/>
    <s v="A"/>
    <n v="20210101"/>
    <n v="2021"/>
    <n v="52"/>
    <x v="1"/>
    <n v="562"/>
    <s v="NER"/>
    <x v="0"/>
    <s v="M"/>
    <s v="Import"/>
    <n v="792"/>
    <s v="TUR"/>
    <x v="33"/>
    <n v="0"/>
    <s v="W00"/>
    <s v="World"/>
    <s v="H5"/>
    <s v="HS"/>
    <b v="1"/>
    <n v="310230"/>
    <s v="Fertilizers, mineral or chemical nitrogenous, ammonium nitrate, whether or not in aqueous solution"/>
    <x v="5"/>
    <x v="1"/>
    <x v="1"/>
    <x v="2"/>
    <b v="1"/>
    <s v="C00"/>
    <s v="TOTAL CPC"/>
    <n v="0"/>
    <n v="0"/>
    <s v="TOTAL MOT"/>
    <n v="8"/>
    <s v="kg"/>
    <n v="43080"/>
    <b v="0"/>
    <n v="8"/>
    <s v="kg"/>
    <n v="43080"/>
    <b v="0"/>
    <n v="43080"/>
    <b v="0"/>
    <n v="0"/>
    <b v="0"/>
    <s v="29106.7"/>
    <n v="0"/>
    <s v="29106.7"/>
    <n v="0"/>
    <b v="1"/>
    <b v="0"/>
  </r>
  <r>
    <s v="C"/>
    <s v="A"/>
    <n v="20210101"/>
    <n v="2021"/>
    <n v="52"/>
    <x v="1"/>
    <n v="562"/>
    <s v="NER"/>
    <x v="0"/>
    <s v="M"/>
    <s v="Import"/>
    <n v="854"/>
    <s v="BFA"/>
    <x v="16"/>
    <n v="0"/>
    <s v="W00"/>
    <s v="World"/>
    <s v="H5"/>
    <s v="HS"/>
    <b v="1"/>
    <n v="310230"/>
    <s v="Fertilizers, mineral or chemical nitrogenous, ammonium nitrate, whether or not in aqueous solution"/>
    <x v="5"/>
    <x v="1"/>
    <x v="1"/>
    <x v="2"/>
    <b v="1"/>
    <s v="C00"/>
    <s v="TOTAL CPC"/>
    <n v="0"/>
    <n v="0"/>
    <s v="TOTAL MOT"/>
    <n v="8"/>
    <s v="kg"/>
    <n v="30000"/>
    <b v="0"/>
    <n v="8"/>
    <s v="kg"/>
    <n v="30000"/>
    <b v="0"/>
    <n v="30000"/>
    <b v="0"/>
    <n v="0"/>
    <b v="0"/>
    <s v="42546.02"/>
    <n v="0"/>
    <s v="42546.02"/>
    <n v="0"/>
    <b v="1"/>
    <b v="0"/>
  </r>
  <r>
    <s v="C"/>
    <s v="A"/>
    <n v="20210101"/>
    <n v="2021"/>
    <n v="52"/>
    <x v="1"/>
    <n v="180"/>
    <s v="COD"/>
    <x v="1"/>
    <s v="M"/>
    <s v="Import"/>
    <n v="0"/>
    <s v="W00"/>
    <x v="0"/>
    <n v="0"/>
    <s v="W00"/>
    <s v="World"/>
    <s v="H5"/>
    <s v="HS"/>
    <b v="1"/>
    <n v="310240"/>
    <s v="Fertilizers, mineral or chemical ammonium nitrate with calcium carbonate or other inorganic non-fertilizing substances, mixtures thereof"/>
    <x v="6"/>
    <x v="1"/>
    <x v="1"/>
    <x v="2"/>
    <b v="1"/>
    <s v="C00"/>
    <s v="TOTAL CPC"/>
    <n v="0"/>
    <n v="0"/>
    <s v="TOTAL MOT"/>
    <n v="8"/>
    <s v="kg"/>
    <n v="160360"/>
    <b v="0"/>
    <n v="8"/>
    <s v="kg"/>
    <n v="160360"/>
    <b v="0"/>
    <n v="160360"/>
    <b v="0"/>
    <n v="0"/>
    <b v="0"/>
    <s v="103638.08"/>
    <m/>
    <s v="103638.08"/>
    <n v="0"/>
    <b v="0"/>
    <b v="1"/>
  </r>
  <r>
    <s v="C"/>
    <s v="A"/>
    <n v="20210101"/>
    <n v="2021"/>
    <n v="52"/>
    <x v="1"/>
    <n v="180"/>
    <s v="COD"/>
    <x v="1"/>
    <s v="M"/>
    <s v="Import"/>
    <n v="156"/>
    <s v="CHN"/>
    <x v="1"/>
    <n v="0"/>
    <s v="W00"/>
    <s v="World"/>
    <s v="H5"/>
    <s v="HS"/>
    <b v="1"/>
    <n v="310240"/>
    <s v="Fertilizers, mineral or chemical ammonium nitrate with calcium carbonate or other inorganic non-fertilizing substances, mixtures thereof"/>
    <x v="6"/>
    <x v="1"/>
    <x v="1"/>
    <x v="2"/>
    <b v="1"/>
    <s v="C00"/>
    <s v="TOTAL CPC"/>
    <n v="0"/>
    <n v="0"/>
    <s v="TOTAL MOT"/>
    <n v="8"/>
    <s v="kg"/>
    <n v="17180"/>
    <b v="0"/>
    <n v="8"/>
    <s v="kg"/>
    <n v="17180"/>
    <b v="0"/>
    <n v="17180"/>
    <b v="0"/>
    <n v="0"/>
    <b v="0"/>
    <s v="4687.31"/>
    <m/>
    <s v="4687.31"/>
    <n v="0"/>
    <b v="0"/>
    <b v="1"/>
  </r>
  <r>
    <s v="C"/>
    <s v="A"/>
    <n v="20210101"/>
    <n v="2021"/>
    <n v="52"/>
    <x v="1"/>
    <n v="180"/>
    <s v="COD"/>
    <x v="1"/>
    <s v="M"/>
    <s v="Import"/>
    <n v="894"/>
    <s v="ZMB"/>
    <x v="39"/>
    <n v="0"/>
    <s v="W00"/>
    <s v="World"/>
    <s v="H5"/>
    <s v="HS"/>
    <b v="1"/>
    <n v="310240"/>
    <s v="Fertilizers, mineral or chemical ammonium nitrate with calcium carbonate or other inorganic non-fertilizing substances, mixtures thereof"/>
    <x v="6"/>
    <x v="1"/>
    <x v="1"/>
    <x v="2"/>
    <b v="1"/>
    <s v="C00"/>
    <s v="TOTAL CPC"/>
    <n v="0"/>
    <n v="0"/>
    <s v="TOTAL MOT"/>
    <n v="8"/>
    <s v="kg"/>
    <n v="143180"/>
    <b v="0"/>
    <n v="8"/>
    <s v="kg"/>
    <n v="143180"/>
    <b v="0"/>
    <n v="143180"/>
    <b v="0"/>
    <n v="0"/>
    <b v="0"/>
    <s v="98950.77"/>
    <m/>
    <s v="98950.77"/>
    <n v="0"/>
    <b v="0"/>
    <b v="1"/>
  </r>
  <r>
    <s v="C"/>
    <s v="A"/>
    <n v="20210101"/>
    <n v="2021"/>
    <n v="52"/>
    <x v="1"/>
    <n v="180"/>
    <s v="COD"/>
    <x v="1"/>
    <s v="M"/>
    <s v="Import"/>
    <n v="0"/>
    <s v="W00"/>
    <x v="0"/>
    <n v="0"/>
    <s v="W00"/>
    <s v="World"/>
    <s v="H5"/>
    <s v="HS"/>
    <b v="1"/>
    <n v="310250"/>
    <s v="Fertilizers, mineral or chemical nitrogenous, sodium nitrate"/>
    <x v="6"/>
    <x v="1"/>
    <x v="1"/>
    <x v="2"/>
    <b v="1"/>
    <s v="C00"/>
    <s v="TOTAL CPC"/>
    <n v="0"/>
    <n v="0"/>
    <s v="TOTAL MOT"/>
    <n v="8"/>
    <s v="kg"/>
    <n v="141500"/>
    <b v="0"/>
    <n v="8"/>
    <s v="kg"/>
    <n v="141500"/>
    <b v="0"/>
    <n v="141500"/>
    <b v="0"/>
    <n v="0"/>
    <b v="0"/>
    <s v="180642.69"/>
    <m/>
    <s v="180642.69"/>
    <n v="0"/>
    <b v="0"/>
    <b v="1"/>
  </r>
  <r>
    <s v="C"/>
    <s v="A"/>
    <n v="20210101"/>
    <n v="2021"/>
    <n v="52"/>
    <x v="1"/>
    <n v="180"/>
    <s v="COD"/>
    <x v="1"/>
    <s v="M"/>
    <s v="Import"/>
    <n v="156"/>
    <s v="CHN"/>
    <x v="1"/>
    <n v="0"/>
    <s v="W00"/>
    <s v="World"/>
    <s v="H5"/>
    <s v="HS"/>
    <b v="1"/>
    <n v="310250"/>
    <s v="Fertilizers, mineral or chemical nitrogenous, sodium nitrate"/>
    <x v="6"/>
    <x v="1"/>
    <x v="1"/>
    <x v="2"/>
    <b v="1"/>
    <s v="C00"/>
    <s v="TOTAL CPC"/>
    <n v="0"/>
    <n v="0"/>
    <s v="TOTAL MOT"/>
    <n v="8"/>
    <s v="kg"/>
    <n v="75000"/>
    <b v="0"/>
    <n v="8"/>
    <s v="kg"/>
    <n v="75000"/>
    <b v="0"/>
    <n v="75000"/>
    <b v="0"/>
    <n v="0"/>
    <b v="0"/>
    <s v="91016.33"/>
    <m/>
    <s v="91016.33"/>
    <n v="0"/>
    <b v="0"/>
    <b v="1"/>
  </r>
  <r>
    <s v="C"/>
    <s v="A"/>
    <n v="20210101"/>
    <n v="2021"/>
    <n v="52"/>
    <x v="1"/>
    <n v="180"/>
    <s v="COD"/>
    <x v="1"/>
    <s v="M"/>
    <s v="Import"/>
    <n v="710"/>
    <s v="ZAF"/>
    <x v="30"/>
    <n v="0"/>
    <s v="W00"/>
    <s v="World"/>
    <s v="H5"/>
    <s v="HS"/>
    <b v="1"/>
    <n v="310250"/>
    <s v="Fertilizers, mineral or chemical nitrogenous, sodium nitrate"/>
    <x v="6"/>
    <x v="1"/>
    <x v="1"/>
    <x v="2"/>
    <b v="1"/>
    <s v="C00"/>
    <s v="TOTAL CPC"/>
    <n v="0"/>
    <n v="0"/>
    <s v="TOTAL MOT"/>
    <n v="8"/>
    <s v="kg"/>
    <n v="66500"/>
    <b v="0"/>
    <n v="8"/>
    <s v="kg"/>
    <n v="66500"/>
    <b v="0"/>
    <n v="66500"/>
    <b v="0"/>
    <n v="0"/>
    <b v="0"/>
    <s v="89626.36"/>
    <m/>
    <s v="89626.36"/>
    <n v="0"/>
    <b v="0"/>
    <b v="1"/>
  </r>
  <r>
    <s v="C"/>
    <s v="A"/>
    <n v="20210101"/>
    <n v="2021"/>
    <n v="52"/>
    <x v="1"/>
    <n v="562"/>
    <s v="NER"/>
    <x v="0"/>
    <s v="M"/>
    <s v="Import"/>
    <n v="0"/>
    <s v="W00"/>
    <x v="0"/>
    <n v="0"/>
    <s v="W00"/>
    <s v="World"/>
    <s v="H5"/>
    <s v="HS"/>
    <b v="1"/>
    <n v="310250"/>
    <s v="Fertilizers, mineral or chemical nitrogenous, sodium nitrate"/>
    <x v="6"/>
    <x v="1"/>
    <x v="1"/>
    <x v="2"/>
    <b v="1"/>
    <s v="C00"/>
    <s v="TOTAL CPC"/>
    <n v="0"/>
    <n v="0"/>
    <s v="TOTAL MOT"/>
    <n v="8"/>
    <s v="kg"/>
    <n v="225"/>
    <b v="0"/>
    <n v="8"/>
    <s v="kg"/>
    <n v="225"/>
    <b v="0"/>
    <n v="225"/>
    <b v="0"/>
    <n v="0"/>
    <b v="0"/>
    <s v="327.06"/>
    <n v="0"/>
    <s v="327.06"/>
    <n v="0"/>
    <b v="0"/>
    <b v="1"/>
  </r>
  <r>
    <s v="C"/>
    <s v="A"/>
    <n v="20210101"/>
    <n v="2021"/>
    <n v="52"/>
    <x v="1"/>
    <n v="562"/>
    <s v="NER"/>
    <x v="0"/>
    <s v="M"/>
    <s v="Import"/>
    <n v="288"/>
    <s v="GHA"/>
    <x v="5"/>
    <n v="0"/>
    <s v="W00"/>
    <s v="World"/>
    <s v="H5"/>
    <s v="HS"/>
    <b v="1"/>
    <n v="310250"/>
    <s v="Fertilizers, mineral or chemical nitrogenous, sodium nitrate"/>
    <x v="6"/>
    <x v="1"/>
    <x v="1"/>
    <x v="2"/>
    <b v="1"/>
    <s v="C00"/>
    <s v="TOTAL CPC"/>
    <n v="0"/>
    <n v="0"/>
    <s v="TOTAL MOT"/>
    <n v="8"/>
    <s v="kg"/>
    <n v="225"/>
    <b v="0"/>
    <n v="8"/>
    <s v="kg"/>
    <n v="225"/>
    <b v="0"/>
    <n v="225"/>
    <b v="0"/>
    <n v="0"/>
    <b v="0"/>
    <s v="327.06"/>
    <n v="0"/>
    <s v="327.06"/>
    <n v="0"/>
    <b v="1"/>
    <b v="0"/>
  </r>
  <r>
    <s v="C"/>
    <s v="A"/>
    <n v="20210101"/>
    <n v="2021"/>
    <n v="52"/>
    <x v="1"/>
    <n v="180"/>
    <s v="COD"/>
    <x v="1"/>
    <s v="M"/>
    <s v="Import"/>
    <n v="0"/>
    <s v="W00"/>
    <x v="0"/>
    <n v="0"/>
    <s v="W00"/>
    <s v="World"/>
    <s v="H5"/>
    <s v="HS"/>
    <b v="1"/>
    <n v="310260"/>
    <s v="Fertilizers, mineral or chemical nitrogenous, double salts and mixtures of calcium nitrate and ammonium nitrate"/>
    <x v="6"/>
    <x v="1"/>
    <x v="1"/>
    <x v="2"/>
    <b v="1"/>
    <s v="C00"/>
    <s v="TOTAL CPC"/>
    <n v="0"/>
    <n v="0"/>
    <s v="TOTAL MOT"/>
    <n v="8"/>
    <s v="kg"/>
    <n v="50000"/>
    <b v="0"/>
    <n v="8"/>
    <s v="kg"/>
    <n v="50000"/>
    <b v="0"/>
    <n v="50000"/>
    <b v="0"/>
    <n v="0"/>
    <b v="0"/>
    <s v="34388.79"/>
    <m/>
    <s v="34388.79"/>
    <n v="0"/>
    <b v="0"/>
    <b v="1"/>
  </r>
  <r>
    <s v="C"/>
    <s v="A"/>
    <n v="20210101"/>
    <n v="2021"/>
    <n v="52"/>
    <x v="1"/>
    <n v="180"/>
    <s v="COD"/>
    <x v="1"/>
    <s v="M"/>
    <s v="Import"/>
    <n v="710"/>
    <s v="ZAF"/>
    <x v="30"/>
    <n v="0"/>
    <s v="W00"/>
    <s v="World"/>
    <s v="H5"/>
    <s v="HS"/>
    <b v="1"/>
    <n v="310260"/>
    <s v="Fertilizers, mineral or chemical nitrogenous, double salts and mixtures of calcium nitrate and ammonium nitrate"/>
    <x v="6"/>
    <x v="1"/>
    <x v="1"/>
    <x v="2"/>
    <b v="1"/>
    <s v="C00"/>
    <s v="TOTAL CPC"/>
    <n v="0"/>
    <n v="0"/>
    <s v="TOTAL MOT"/>
    <n v="8"/>
    <s v="kg"/>
    <n v="50000"/>
    <b v="0"/>
    <n v="8"/>
    <s v="kg"/>
    <n v="50000"/>
    <b v="0"/>
    <n v="50000"/>
    <b v="0"/>
    <n v="0"/>
    <b v="0"/>
    <s v="34388.79"/>
    <m/>
    <s v="34388.79"/>
    <n v="0"/>
    <b v="0"/>
    <b v="1"/>
  </r>
  <r>
    <s v="C"/>
    <s v="A"/>
    <n v="20210101"/>
    <n v="2021"/>
    <n v="52"/>
    <x v="1"/>
    <n v="180"/>
    <s v="COD"/>
    <x v="1"/>
    <s v="M"/>
    <s v="Import"/>
    <n v="0"/>
    <s v="W00"/>
    <x v="0"/>
    <n v="0"/>
    <s v="W00"/>
    <s v="World"/>
    <s v="H5"/>
    <s v="HS"/>
    <b v="1"/>
    <n v="310280"/>
    <s v="Fertilizers, mineral or chemical nitrogenous, mixtures of urea and ammonium nitrate in aqueous or ammoniacal solution"/>
    <x v="16"/>
    <x v="1"/>
    <x v="1"/>
    <x v="2"/>
    <b v="1"/>
    <s v="C00"/>
    <s v="TOTAL CPC"/>
    <n v="0"/>
    <n v="0"/>
    <s v="TOTAL MOT"/>
    <n v="8"/>
    <s v="kg"/>
    <n v="379600"/>
    <b v="0"/>
    <n v="8"/>
    <s v="kg"/>
    <n v="379600"/>
    <b v="0"/>
    <n v="379600"/>
    <b v="0"/>
    <n v="0"/>
    <b v="0"/>
    <s v="155679.71"/>
    <m/>
    <s v="155679.71"/>
    <n v="0"/>
    <b v="0"/>
    <b v="1"/>
  </r>
  <r>
    <s v="C"/>
    <s v="A"/>
    <n v="20210101"/>
    <n v="2021"/>
    <n v="52"/>
    <x v="1"/>
    <n v="180"/>
    <s v="COD"/>
    <x v="1"/>
    <s v="M"/>
    <s v="Import"/>
    <n v="156"/>
    <s v="CHN"/>
    <x v="1"/>
    <n v="0"/>
    <s v="W00"/>
    <s v="World"/>
    <s v="H5"/>
    <s v="HS"/>
    <b v="1"/>
    <n v="310280"/>
    <s v="Fertilizers, mineral or chemical nitrogenous, mixtures of urea and ammonium nitrate in aqueous or ammoniacal solution"/>
    <x v="16"/>
    <x v="1"/>
    <x v="1"/>
    <x v="2"/>
    <b v="1"/>
    <s v="C00"/>
    <s v="TOTAL CPC"/>
    <n v="0"/>
    <n v="0"/>
    <s v="TOTAL MOT"/>
    <n v="8"/>
    <s v="kg"/>
    <n v="45200"/>
    <b v="0"/>
    <n v="8"/>
    <s v="kg"/>
    <n v="45200"/>
    <b v="0"/>
    <n v="45200"/>
    <b v="0"/>
    <n v="0"/>
    <b v="0"/>
    <s v="10259.8"/>
    <m/>
    <s v="10259.8"/>
    <n v="0"/>
    <b v="0"/>
    <b v="1"/>
  </r>
  <r>
    <s v="C"/>
    <s v="A"/>
    <n v="20210101"/>
    <n v="2021"/>
    <n v="52"/>
    <x v="1"/>
    <n v="180"/>
    <s v="COD"/>
    <x v="1"/>
    <s v="M"/>
    <s v="Import"/>
    <n v="699"/>
    <s v="IND"/>
    <x v="11"/>
    <n v="0"/>
    <s v="W00"/>
    <s v="World"/>
    <s v="H5"/>
    <s v="HS"/>
    <b v="1"/>
    <n v="310280"/>
    <s v="Fertilizers, mineral or chemical nitrogenous, mixtures of urea and ammonium nitrate in aqueous or ammoniacal solution"/>
    <x v="16"/>
    <x v="1"/>
    <x v="1"/>
    <x v="2"/>
    <b v="1"/>
    <s v="C00"/>
    <s v="TOTAL CPC"/>
    <n v="0"/>
    <n v="0"/>
    <s v="TOTAL MOT"/>
    <n v="8"/>
    <s v="kg"/>
    <n v="334400"/>
    <b v="0"/>
    <n v="8"/>
    <s v="kg"/>
    <n v="334400"/>
    <b v="0"/>
    <n v="334400"/>
    <b v="0"/>
    <n v="0"/>
    <b v="0"/>
    <s v="145419.91"/>
    <m/>
    <s v="145419.91"/>
    <n v="0"/>
    <b v="0"/>
    <b v="1"/>
  </r>
  <r>
    <s v="C"/>
    <s v="A"/>
    <n v="20210101"/>
    <n v="2021"/>
    <n v="52"/>
    <x v="1"/>
    <n v="180"/>
    <s v="COD"/>
    <x v="1"/>
    <s v="M"/>
    <s v="Import"/>
    <n v="0"/>
    <s v="W00"/>
    <x v="0"/>
    <n v="0"/>
    <s v="W00"/>
    <s v="World"/>
    <s v="H5"/>
    <s v="HS"/>
    <b v="1"/>
    <n v="310290"/>
    <s v="Fertilizers, mineral or chemical nitrogenous, other kinds including mixtures not specified in the foregoing subheadings"/>
    <x v="6"/>
    <x v="1"/>
    <x v="1"/>
    <x v="2"/>
    <b v="1"/>
    <s v="C00"/>
    <s v="TOTAL CPC"/>
    <n v="0"/>
    <n v="0"/>
    <s v="TOTAL MOT"/>
    <n v="8"/>
    <s v="kg"/>
    <n v="4151886"/>
    <b v="0"/>
    <n v="8"/>
    <s v="kg"/>
    <n v="4151886"/>
    <b v="0"/>
    <n v="4151886"/>
    <b v="0"/>
    <n v="0"/>
    <b v="0"/>
    <s v="4392772.42"/>
    <m/>
    <s v="4392772.42"/>
    <n v="0"/>
    <b v="0"/>
    <b v="1"/>
  </r>
  <r>
    <s v="C"/>
    <s v="A"/>
    <n v="20210101"/>
    <n v="2021"/>
    <n v="52"/>
    <x v="1"/>
    <n v="180"/>
    <s v="COD"/>
    <x v="1"/>
    <s v="M"/>
    <s v="Import"/>
    <n v="156"/>
    <s v="CHN"/>
    <x v="1"/>
    <n v="0"/>
    <s v="W00"/>
    <s v="World"/>
    <s v="H5"/>
    <s v="HS"/>
    <b v="1"/>
    <n v="310290"/>
    <s v="Fertilizers, mineral or chemical nitrogenous, other kinds including mixtures not specified in the foregoing subheadings"/>
    <x v="6"/>
    <x v="1"/>
    <x v="1"/>
    <x v="2"/>
    <b v="1"/>
    <s v="C00"/>
    <s v="TOTAL CPC"/>
    <n v="0"/>
    <n v="0"/>
    <s v="TOTAL MOT"/>
    <n v="8"/>
    <s v="kg"/>
    <n v="7500"/>
    <b v="0"/>
    <n v="8"/>
    <s v="kg"/>
    <n v="7500"/>
    <b v="0"/>
    <n v="7500"/>
    <b v="0"/>
    <n v="0"/>
    <b v="0"/>
    <s v="1081.24"/>
    <m/>
    <s v="1081.24"/>
    <n v="0"/>
    <b v="0"/>
    <b v="1"/>
  </r>
  <r>
    <s v="C"/>
    <s v="A"/>
    <n v="20210101"/>
    <n v="2021"/>
    <n v="52"/>
    <x v="1"/>
    <n v="180"/>
    <s v="COD"/>
    <x v="1"/>
    <s v="M"/>
    <s v="Import"/>
    <n v="400"/>
    <s v="JOR"/>
    <x v="21"/>
    <n v="0"/>
    <s v="W00"/>
    <s v="World"/>
    <s v="H5"/>
    <s v="HS"/>
    <b v="1"/>
    <n v="310290"/>
    <s v="Fertilizers, mineral or chemical nitrogenous, other kinds including mixtures not specified in the foregoing subheadings"/>
    <x v="6"/>
    <x v="1"/>
    <x v="1"/>
    <x v="2"/>
    <b v="1"/>
    <s v="C00"/>
    <s v="TOTAL CPC"/>
    <n v="0"/>
    <n v="0"/>
    <s v="TOTAL MOT"/>
    <n v="8"/>
    <s v="kg"/>
    <n v="26"/>
    <b v="0"/>
    <n v="8"/>
    <s v="kg"/>
    <n v="26"/>
    <b v="0"/>
    <n v="26"/>
    <b v="0"/>
    <n v="0"/>
    <b v="0"/>
    <s v="321.91"/>
    <m/>
    <s v="321.91"/>
    <n v="0"/>
    <b v="0"/>
    <b v="1"/>
  </r>
  <r>
    <s v="C"/>
    <s v="A"/>
    <n v="20210101"/>
    <n v="2021"/>
    <n v="52"/>
    <x v="1"/>
    <n v="180"/>
    <s v="COD"/>
    <x v="1"/>
    <s v="M"/>
    <s v="Import"/>
    <n v="422"/>
    <s v="LBN"/>
    <x v="23"/>
    <n v="0"/>
    <s v="W00"/>
    <s v="World"/>
    <s v="H5"/>
    <s v="HS"/>
    <b v="1"/>
    <n v="310290"/>
    <s v="Fertilizers, mineral or chemical nitrogenous, other kinds including mixtures not specified in the foregoing subheadings"/>
    <x v="6"/>
    <x v="1"/>
    <x v="1"/>
    <x v="2"/>
    <b v="1"/>
    <s v="C00"/>
    <s v="TOTAL CPC"/>
    <n v="0"/>
    <n v="0"/>
    <s v="TOTAL MOT"/>
    <n v="8"/>
    <s v="kg"/>
    <n v="8726"/>
    <b v="0"/>
    <n v="8"/>
    <s v="kg"/>
    <n v="8726"/>
    <b v="0"/>
    <n v="8726"/>
    <b v="0"/>
    <n v="0"/>
    <b v="0"/>
    <s v="9596.85"/>
    <m/>
    <s v="9596.85"/>
    <n v="0"/>
    <b v="0"/>
    <b v="1"/>
  </r>
  <r>
    <s v="C"/>
    <s v="A"/>
    <n v="20210101"/>
    <n v="2021"/>
    <n v="52"/>
    <x v="1"/>
    <n v="180"/>
    <s v="COD"/>
    <x v="1"/>
    <s v="M"/>
    <s v="Import"/>
    <n v="566"/>
    <s v="NGA"/>
    <x v="8"/>
    <n v="0"/>
    <s v="W00"/>
    <s v="World"/>
    <s v="H5"/>
    <s v="HS"/>
    <b v="1"/>
    <n v="310290"/>
    <s v="Fertilizers, mineral or chemical nitrogenous, other kinds including mixtures not specified in the foregoing subheadings"/>
    <x v="6"/>
    <x v="1"/>
    <x v="1"/>
    <x v="2"/>
    <b v="1"/>
    <s v="C00"/>
    <s v="TOTAL CPC"/>
    <n v="0"/>
    <n v="0"/>
    <s v="TOTAL MOT"/>
    <n v="8"/>
    <s v="kg"/>
    <n v="27"/>
    <b v="0"/>
    <n v="8"/>
    <s v="kg"/>
    <n v="27"/>
    <b v="0"/>
    <n v="27"/>
    <b v="0"/>
    <n v="0"/>
    <b v="0"/>
    <s v="184.58"/>
    <m/>
    <s v="184.58"/>
    <n v="0"/>
    <b v="0"/>
    <b v="1"/>
  </r>
  <r>
    <s v="C"/>
    <s v="A"/>
    <n v="20210101"/>
    <n v="2021"/>
    <n v="52"/>
    <x v="1"/>
    <n v="180"/>
    <s v="COD"/>
    <x v="1"/>
    <s v="M"/>
    <s v="Import"/>
    <n v="646"/>
    <s v="RWA"/>
    <x v="28"/>
    <n v="0"/>
    <s v="W00"/>
    <s v="World"/>
    <s v="H5"/>
    <s v="HS"/>
    <b v="1"/>
    <n v="310290"/>
    <s v="Fertilizers, mineral or chemical nitrogenous, other kinds including mixtures not specified in the foregoing subheadings"/>
    <x v="6"/>
    <x v="1"/>
    <x v="1"/>
    <x v="2"/>
    <b v="1"/>
    <s v="C00"/>
    <s v="TOTAL CPC"/>
    <n v="0"/>
    <n v="0"/>
    <s v="TOTAL MOT"/>
    <n v="8"/>
    <s v="kg"/>
    <n v="64790"/>
    <b v="0"/>
    <n v="8"/>
    <s v="kg"/>
    <n v="64790"/>
    <b v="0"/>
    <n v="64790"/>
    <b v="0"/>
    <n v="0"/>
    <b v="0"/>
    <s v="22440.53"/>
    <m/>
    <s v="22440.53"/>
    <n v="0"/>
    <b v="0"/>
    <b v="1"/>
  </r>
  <r>
    <s v="C"/>
    <s v="A"/>
    <n v="20210101"/>
    <n v="2021"/>
    <n v="52"/>
    <x v="1"/>
    <n v="180"/>
    <s v="COD"/>
    <x v="1"/>
    <s v="M"/>
    <s v="Import"/>
    <n v="710"/>
    <s v="ZAF"/>
    <x v="30"/>
    <n v="0"/>
    <s v="W00"/>
    <s v="World"/>
    <s v="H5"/>
    <s v="HS"/>
    <b v="1"/>
    <n v="310290"/>
    <s v="Fertilizers, mineral or chemical nitrogenous, other kinds including mixtures not specified in the foregoing subheadings"/>
    <x v="6"/>
    <x v="1"/>
    <x v="1"/>
    <x v="2"/>
    <b v="1"/>
    <s v="C00"/>
    <s v="TOTAL CPC"/>
    <n v="0"/>
    <n v="0"/>
    <s v="TOTAL MOT"/>
    <n v="8"/>
    <s v="kg"/>
    <n v="149297"/>
    <b v="0"/>
    <n v="8"/>
    <s v="kg"/>
    <n v="149297"/>
    <b v="0"/>
    <n v="149297"/>
    <b v="0"/>
    <n v="0"/>
    <b v="0"/>
    <s v="132468.29"/>
    <m/>
    <s v="132468.29"/>
    <n v="0"/>
    <b v="0"/>
    <b v="1"/>
  </r>
  <r>
    <s v="C"/>
    <s v="A"/>
    <n v="20210101"/>
    <n v="2021"/>
    <n v="52"/>
    <x v="1"/>
    <n v="180"/>
    <s v="COD"/>
    <x v="1"/>
    <s v="M"/>
    <s v="Import"/>
    <n v="800"/>
    <s v="UGA"/>
    <x v="34"/>
    <n v="0"/>
    <s v="W00"/>
    <s v="World"/>
    <s v="H5"/>
    <s v="HS"/>
    <b v="1"/>
    <n v="310290"/>
    <s v="Fertilizers, mineral or chemical nitrogenous, other kinds including mixtures not specified in the foregoing subheadings"/>
    <x v="6"/>
    <x v="1"/>
    <x v="1"/>
    <x v="2"/>
    <b v="1"/>
    <s v="C00"/>
    <s v="TOTAL CPC"/>
    <n v="0"/>
    <n v="0"/>
    <s v="TOTAL MOT"/>
    <n v="8"/>
    <s v="kg"/>
    <n v="760"/>
    <b v="0"/>
    <n v="8"/>
    <s v="kg"/>
    <n v="760"/>
    <b v="0"/>
    <n v="760"/>
    <b v="0"/>
    <n v="0"/>
    <b v="0"/>
    <s v="181.35"/>
    <m/>
    <s v="181.35"/>
    <n v="0"/>
    <b v="0"/>
    <b v="1"/>
  </r>
  <r>
    <s v="C"/>
    <s v="A"/>
    <n v="20210101"/>
    <n v="2021"/>
    <n v="52"/>
    <x v="1"/>
    <n v="180"/>
    <s v="COD"/>
    <x v="1"/>
    <s v="M"/>
    <s v="Import"/>
    <n v="894"/>
    <s v="ZMB"/>
    <x v="39"/>
    <n v="0"/>
    <s v="W00"/>
    <s v="World"/>
    <s v="H5"/>
    <s v="HS"/>
    <b v="1"/>
    <n v="310290"/>
    <s v="Fertilizers, mineral or chemical nitrogenous, other kinds including mixtures not specified in the foregoing subheadings"/>
    <x v="6"/>
    <x v="1"/>
    <x v="1"/>
    <x v="2"/>
    <b v="1"/>
    <s v="C00"/>
    <s v="TOTAL CPC"/>
    <n v="0"/>
    <n v="0"/>
    <s v="TOTAL MOT"/>
    <n v="8"/>
    <s v="kg"/>
    <n v="3920760"/>
    <b v="0"/>
    <n v="8"/>
    <s v="kg"/>
    <n v="3920760"/>
    <b v="0"/>
    <n v="3920760"/>
    <b v="0"/>
    <n v="0"/>
    <b v="0"/>
    <s v="4226497.67"/>
    <m/>
    <s v="4226497.67"/>
    <n v="0"/>
    <b v="0"/>
    <b v="1"/>
  </r>
  <r>
    <s v="C"/>
    <s v="A"/>
    <n v="20210101"/>
    <n v="2021"/>
    <n v="52"/>
    <x v="1"/>
    <n v="562"/>
    <s v="NER"/>
    <x v="0"/>
    <s v="M"/>
    <s v="Import"/>
    <n v="0"/>
    <s v="W00"/>
    <x v="0"/>
    <n v="0"/>
    <s v="W00"/>
    <s v="World"/>
    <s v="H5"/>
    <s v="HS"/>
    <b v="1"/>
    <n v="310290"/>
    <s v="Fertilizers, mineral or chemical nitrogenous, other kinds including mixtures not specified in the foregoing subheadings"/>
    <x v="6"/>
    <x v="1"/>
    <x v="1"/>
    <x v="2"/>
    <b v="1"/>
    <s v="C00"/>
    <s v="TOTAL CPC"/>
    <n v="0"/>
    <n v="0"/>
    <s v="TOTAL MOT"/>
    <n v="8"/>
    <s v="kg"/>
    <n v="6840195"/>
    <b v="0"/>
    <n v="8"/>
    <s v="kg"/>
    <n v="6840195"/>
    <b v="0"/>
    <n v="6840195"/>
    <b v="0"/>
    <n v="0"/>
    <b v="0"/>
    <s v="2021104.44"/>
    <n v="0"/>
    <s v="2021104.44"/>
    <n v="0"/>
    <b v="0"/>
    <b v="1"/>
  </r>
  <r>
    <s v="C"/>
    <s v="A"/>
    <n v="20210101"/>
    <n v="2021"/>
    <n v="52"/>
    <x v="1"/>
    <n v="562"/>
    <s v="NER"/>
    <x v="0"/>
    <s v="M"/>
    <s v="Import"/>
    <n v="156"/>
    <s v="CHN"/>
    <x v="1"/>
    <n v="0"/>
    <s v="W00"/>
    <s v="World"/>
    <s v="H5"/>
    <s v="HS"/>
    <b v="1"/>
    <n v="310290"/>
    <s v="Fertilizers, mineral or chemical nitrogenous, other kinds including mixtures not specified in the foregoing subheadings"/>
    <x v="6"/>
    <x v="1"/>
    <x v="1"/>
    <x v="2"/>
    <b v="1"/>
    <s v="C00"/>
    <s v="TOTAL CPC"/>
    <n v="0"/>
    <n v="0"/>
    <s v="TOTAL MOT"/>
    <n v="8"/>
    <s v="kg"/>
    <n v="75415"/>
    <b v="0"/>
    <n v="8"/>
    <s v="kg"/>
    <n v="75415"/>
    <b v="0"/>
    <n v="75415"/>
    <b v="0"/>
    <n v="0"/>
    <b v="0"/>
    <s v="26860.06"/>
    <n v="0"/>
    <s v="26860.06"/>
    <n v="0"/>
    <b v="1"/>
    <b v="0"/>
  </r>
  <r>
    <s v="C"/>
    <s v="A"/>
    <n v="20210101"/>
    <n v="2021"/>
    <n v="52"/>
    <x v="1"/>
    <n v="562"/>
    <s v="NER"/>
    <x v="0"/>
    <s v="M"/>
    <s v="Import"/>
    <n v="204"/>
    <s v="BEN"/>
    <x v="2"/>
    <n v="0"/>
    <s v="W00"/>
    <s v="World"/>
    <s v="H5"/>
    <s v="HS"/>
    <b v="1"/>
    <n v="310290"/>
    <s v="Fertilizers, mineral or chemical nitrogenous, other kinds including mixtures not specified in the foregoing subheadings"/>
    <x v="6"/>
    <x v="1"/>
    <x v="1"/>
    <x v="2"/>
    <b v="1"/>
    <s v="C00"/>
    <s v="TOTAL CPC"/>
    <n v="0"/>
    <n v="0"/>
    <s v="TOTAL MOT"/>
    <n v="8"/>
    <s v="kg"/>
    <n v="394000"/>
    <b v="0"/>
    <n v="8"/>
    <s v="kg"/>
    <n v="394000"/>
    <b v="0"/>
    <n v="394000"/>
    <b v="0"/>
    <n v="0"/>
    <b v="0"/>
    <s v="54473.43"/>
    <n v="0"/>
    <s v="54473.43"/>
    <n v="0"/>
    <b v="1"/>
    <b v="0"/>
  </r>
  <r>
    <s v="C"/>
    <s v="A"/>
    <n v="20210101"/>
    <n v="2021"/>
    <n v="52"/>
    <x v="1"/>
    <n v="562"/>
    <s v="NER"/>
    <x v="0"/>
    <s v="M"/>
    <s v="Import"/>
    <n v="434"/>
    <s v="LBY"/>
    <x v="42"/>
    <n v="0"/>
    <s v="W00"/>
    <s v="World"/>
    <s v="H5"/>
    <s v="HS"/>
    <b v="1"/>
    <n v="310290"/>
    <s v="Fertilizers, mineral or chemical nitrogenous, other kinds including mixtures not specified in the foregoing subheadings"/>
    <x v="6"/>
    <x v="1"/>
    <x v="1"/>
    <x v="2"/>
    <b v="1"/>
    <s v="C00"/>
    <s v="TOTAL CPC"/>
    <n v="0"/>
    <n v="0"/>
    <s v="TOTAL MOT"/>
    <n v="8"/>
    <s v="kg"/>
    <n v="90000"/>
    <b v="0"/>
    <n v="8"/>
    <s v="kg"/>
    <n v="90000"/>
    <b v="0"/>
    <n v="90000"/>
    <b v="0"/>
    <n v="0"/>
    <b v="0"/>
    <s v="31821.28"/>
    <n v="0"/>
    <s v="31821.28"/>
    <n v="0"/>
    <b v="1"/>
    <b v="0"/>
  </r>
  <r>
    <s v="C"/>
    <s v="A"/>
    <n v="20210101"/>
    <n v="2021"/>
    <n v="52"/>
    <x v="1"/>
    <n v="562"/>
    <s v="NER"/>
    <x v="0"/>
    <s v="M"/>
    <s v="Import"/>
    <n v="566"/>
    <s v="NGA"/>
    <x v="8"/>
    <n v="0"/>
    <s v="W00"/>
    <s v="World"/>
    <s v="H5"/>
    <s v="HS"/>
    <b v="1"/>
    <n v="310290"/>
    <s v="Fertilizers, mineral or chemical nitrogenous, other kinds including mixtures not specified in the foregoing subheadings"/>
    <x v="6"/>
    <x v="1"/>
    <x v="1"/>
    <x v="2"/>
    <b v="1"/>
    <s v="C00"/>
    <s v="TOTAL CPC"/>
    <n v="0"/>
    <n v="0"/>
    <s v="TOTAL MOT"/>
    <n v="8"/>
    <s v="kg"/>
    <n v="6214530"/>
    <b v="0"/>
    <n v="8"/>
    <s v="kg"/>
    <n v="6214530"/>
    <b v="0"/>
    <n v="6214530"/>
    <b v="0"/>
    <n v="0"/>
    <b v="0"/>
    <s v="1620262.91"/>
    <n v="0"/>
    <s v="1620262.91"/>
    <n v="0"/>
    <b v="1"/>
    <b v="0"/>
  </r>
  <r>
    <s v="C"/>
    <s v="A"/>
    <n v="20210101"/>
    <n v="2021"/>
    <n v="52"/>
    <x v="1"/>
    <n v="562"/>
    <s v="NER"/>
    <x v="0"/>
    <s v="M"/>
    <s v="Import"/>
    <n v="724"/>
    <s v="ESP"/>
    <x v="12"/>
    <n v="0"/>
    <s v="W00"/>
    <s v="World"/>
    <s v="H5"/>
    <s v="HS"/>
    <b v="1"/>
    <n v="310290"/>
    <s v="Fertilizers, mineral or chemical nitrogenous, other kinds including mixtures not specified in the foregoing subheadings"/>
    <x v="6"/>
    <x v="1"/>
    <x v="1"/>
    <x v="2"/>
    <b v="1"/>
    <s v="C00"/>
    <s v="TOTAL CPC"/>
    <n v="0"/>
    <n v="0"/>
    <s v="TOTAL MOT"/>
    <n v="8"/>
    <s v="kg"/>
    <n v="60000"/>
    <b v="0"/>
    <n v="8"/>
    <s v="kg"/>
    <n v="60000"/>
    <b v="0"/>
    <n v="60000"/>
    <b v="0"/>
    <n v="0"/>
    <b v="0"/>
    <s v="285544.21"/>
    <n v="0"/>
    <s v="285544.21"/>
    <n v="0"/>
    <b v="1"/>
    <b v="0"/>
  </r>
  <r>
    <s v="C"/>
    <s v="A"/>
    <n v="20210101"/>
    <n v="2021"/>
    <n v="52"/>
    <x v="1"/>
    <n v="562"/>
    <s v="NER"/>
    <x v="0"/>
    <s v="M"/>
    <s v="Import"/>
    <n v="788"/>
    <s v="TUN"/>
    <x v="45"/>
    <n v="0"/>
    <s v="W00"/>
    <s v="World"/>
    <s v="H5"/>
    <s v="HS"/>
    <b v="1"/>
    <n v="310290"/>
    <s v="Fertilizers, mineral or chemical nitrogenous, other kinds including mixtures not specified in the foregoing subheadings"/>
    <x v="6"/>
    <x v="1"/>
    <x v="1"/>
    <x v="2"/>
    <b v="1"/>
    <s v="C00"/>
    <s v="TOTAL CPC"/>
    <n v="0"/>
    <n v="0"/>
    <s v="TOTAL MOT"/>
    <n v="8"/>
    <s v="kg"/>
    <n v="6250"/>
    <b v="0"/>
    <n v="8"/>
    <s v="kg"/>
    <n v="6250"/>
    <b v="0"/>
    <n v="6250"/>
    <b v="0"/>
    <n v="0"/>
    <b v="0"/>
    <s v="2142.55"/>
    <n v="0"/>
    <s v="2142.55"/>
    <n v="0"/>
    <b v="1"/>
    <b v="0"/>
  </r>
  <r>
    <s v="C"/>
    <s v="A"/>
    <n v="20210101"/>
    <n v="2021"/>
    <n v="52"/>
    <x v="1"/>
    <n v="180"/>
    <s v="COD"/>
    <x v="1"/>
    <s v="M"/>
    <s v="Import"/>
    <n v="0"/>
    <s v="W00"/>
    <x v="0"/>
    <n v="0"/>
    <s v="W00"/>
    <s v="World"/>
    <s v="H5"/>
    <s v="HS"/>
    <b v="1"/>
    <n v="3103"/>
    <s v="Fertilizers mineral or chemical, phosphatic"/>
    <x v="7"/>
    <x v="3"/>
    <x v="3"/>
    <x v="1"/>
    <b v="0"/>
    <s v="C00"/>
    <s v="TOTAL CPC"/>
    <n v="0"/>
    <n v="0"/>
    <s v="TOTAL MOT"/>
    <n v="8"/>
    <s v="kg"/>
    <n v="68451"/>
    <b v="0"/>
    <n v="8"/>
    <s v="kg"/>
    <n v="68451"/>
    <b v="0"/>
    <n v="68451"/>
    <b v="0"/>
    <n v="0"/>
    <b v="0"/>
    <s v="71850.01"/>
    <m/>
    <s v="71850.01"/>
    <n v="0"/>
    <b v="0"/>
    <b v="1"/>
  </r>
  <r>
    <s v="C"/>
    <s v="A"/>
    <n v="20210101"/>
    <n v="2021"/>
    <n v="52"/>
    <x v="1"/>
    <n v="180"/>
    <s v="COD"/>
    <x v="1"/>
    <s v="M"/>
    <s v="Import"/>
    <n v="56"/>
    <s v="BEL"/>
    <x v="18"/>
    <n v="0"/>
    <s v="W00"/>
    <s v="World"/>
    <s v="H5"/>
    <s v="HS"/>
    <b v="1"/>
    <n v="3103"/>
    <s v="Fertilizers mineral or chemical, phosphatic"/>
    <x v="7"/>
    <x v="3"/>
    <x v="3"/>
    <x v="1"/>
    <b v="0"/>
    <s v="C00"/>
    <s v="TOTAL CPC"/>
    <n v="0"/>
    <n v="0"/>
    <s v="TOTAL MOT"/>
    <n v="8"/>
    <s v="kg"/>
    <n v="9225"/>
    <b v="0"/>
    <n v="8"/>
    <s v="kg"/>
    <n v="9225"/>
    <b v="0"/>
    <n v="9225"/>
    <b v="0"/>
    <n v="0"/>
    <b v="0"/>
    <s v="51977.34"/>
    <m/>
    <s v="51977.34"/>
    <n v="0"/>
    <b v="0"/>
    <b v="1"/>
  </r>
  <r>
    <s v="C"/>
    <s v="A"/>
    <n v="20210101"/>
    <n v="2021"/>
    <n v="52"/>
    <x v="1"/>
    <n v="180"/>
    <s v="COD"/>
    <x v="1"/>
    <s v="M"/>
    <s v="Import"/>
    <n v="686"/>
    <s v="SEN"/>
    <x v="10"/>
    <n v="0"/>
    <s v="W00"/>
    <s v="World"/>
    <s v="H5"/>
    <s v="HS"/>
    <b v="1"/>
    <n v="3103"/>
    <s v="Fertilizers mineral or chemical, phosphatic"/>
    <x v="7"/>
    <x v="3"/>
    <x v="3"/>
    <x v="1"/>
    <b v="0"/>
    <s v="C00"/>
    <s v="TOTAL CPC"/>
    <n v="0"/>
    <n v="0"/>
    <s v="TOTAL MOT"/>
    <n v="8"/>
    <s v="kg"/>
    <n v="41862"/>
    <b v="0"/>
    <n v="8"/>
    <s v="kg"/>
    <n v="41862"/>
    <b v="0"/>
    <n v="41862"/>
    <b v="0"/>
    <n v="0"/>
    <b v="0"/>
    <s v="18695.94"/>
    <m/>
    <s v="18695.94"/>
    <n v="0"/>
    <b v="0"/>
    <b v="1"/>
  </r>
  <r>
    <s v="C"/>
    <s v="A"/>
    <n v="20210101"/>
    <n v="2021"/>
    <n v="52"/>
    <x v="1"/>
    <n v="180"/>
    <s v="COD"/>
    <x v="1"/>
    <s v="M"/>
    <s v="Import"/>
    <n v="792"/>
    <s v="TUR"/>
    <x v="33"/>
    <n v="0"/>
    <s v="W00"/>
    <s v="World"/>
    <s v="H5"/>
    <s v="HS"/>
    <b v="1"/>
    <n v="3103"/>
    <s v="Fertilizers mineral or chemical, phosphatic"/>
    <x v="7"/>
    <x v="3"/>
    <x v="3"/>
    <x v="1"/>
    <b v="0"/>
    <s v="C00"/>
    <s v="TOTAL CPC"/>
    <n v="0"/>
    <n v="0"/>
    <s v="TOTAL MOT"/>
    <n v="8"/>
    <s v="kg"/>
    <n v="17364"/>
    <b v="0"/>
    <n v="8"/>
    <s v="kg"/>
    <n v="17364"/>
    <b v="0"/>
    <n v="17364"/>
    <b v="0"/>
    <n v="0"/>
    <b v="0"/>
    <s v="1176.73"/>
    <m/>
    <s v="1176.73"/>
    <n v="0"/>
    <b v="0"/>
    <b v="1"/>
  </r>
  <r>
    <s v="C"/>
    <s v="A"/>
    <n v="20210101"/>
    <n v="2021"/>
    <n v="52"/>
    <x v="1"/>
    <n v="562"/>
    <s v="NER"/>
    <x v="0"/>
    <s v="M"/>
    <s v="Import"/>
    <n v="0"/>
    <s v="W00"/>
    <x v="0"/>
    <n v="0"/>
    <s v="W00"/>
    <s v="World"/>
    <s v="H5"/>
    <s v="HS"/>
    <b v="1"/>
    <n v="3103"/>
    <s v="Fertilizers mineral or chemical, phosphatic"/>
    <x v="7"/>
    <x v="3"/>
    <x v="3"/>
    <x v="1"/>
    <b v="0"/>
    <s v="C00"/>
    <s v="TOTAL CPC"/>
    <n v="0"/>
    <n v="0"/>
    <s v="TOTAL MOT"/>
    <n v="8"/>
    <s v="kg"/>
    <n v="5894330"/>
    <b v="0"/>
    <n v="8"/>
    <s v="kg"/>
    <n v="5894330"/>
    <b v="0"/>
    <n v="5894330"/>
    <b v="0"/>
    <n v="0"/>
    <b v="0"/>
    <s v="2875334.54"/>
    <n v="0"/>
    <s v="2875334.54"/>
    <n v="0"/>
    <b v="0"/>
    <b v="1"/>
  </r>
  <r>
    <s v="C"/>
    <s v="A"/>
    <n v="20210101"/>
    <n v="2021"/>
    <n v="52"/>
    <x v="1"/>
    <n v="562"/>
    <s v="NER"/>
    <x v="0"/>
    <s v="M"/>
    <s v="Import"/>
    <n v="699"/>
    <s v="IND"/>
    <x v="11"/>
    <n v="0"/>
    <s v="W00"/>
    <s v="World"/>
    <s v="H5"/>
    <s v="HS"/>
    <b v="1"/>
    <n v="3103"/>
    <s v="Fertilizers mineral or chemical, phosphatic"/>
    <x v="7"/>
    <x v="3"/>
    <x v="3"/>
    <x v="1"/>
    <b v="0"/>
    <s v="C00"/>
    <s v="TOTAL CPC"/>
    <n v="0"/>
    <n v="0"/>
    <s v="TOTAL MOT"/>
    <n v="8"/>
    <s v="kg"/>
    <n v="5894330"/>
    <b v="0"/>
    <n v="8"/>
    <s v="kg"/>
    <n v="5894330"/>
    <b v="0"/>
    <n v="5894330"/>
    <b v="0"/>
    <n v="0"/>
    <b v="0"/>
    <s v="2875334.54"/>
    <n v="0"/>
    <s v="2875334.54"/>
    <n v="0"/>
    <b v="0"/>
    <b v="1"/>
  </r>
  <r>
    <s v="C"/>
    <s v="A"/>
    <n v="20210101"/>
    <n v="2021"/>
    <n v="52"/>
    <x v="1"/>
    <n v="562"/>
    <s v="NER"/>
    <x v="0"/>
    <s v="M"/>
    <s v="Import"/>
    <n v="0"/>
    <s v="W00"/>
    <x v="0"/>
    <n v="0"/>
    <s v="W00"/>
    <s v="World"/>
    <s v="H5"/>
    <s v="HS"/>
    <b v="1"/>
    <n v="310319"/>
    <s v="Fertilizers, mineral or chemical phosphatic, superphosphates, other than containing by weight 35% or more of diphosphorus pentaoxide (P2O5)"/>
    <x v="8"/>
    <x v="4"/>
    <x v="4"/>
    <x v="2"/>
    <b v="1"/>
    <s v="C00"/>
    <s v="TOTAL CPC"/>
    <n v="0"/>
    <n v="0"/>
    <s v="TOTAL MOT"/>
    <n v="8"/>
    <s v="kg"/>
    <n v="5894330"/>
    <b v="0"/>
    <n v="8"/>
    <s v="kg"/>
    <n v="5894330"/>
    <b v="0"/>
    <n v="5894330"/>
    <b v="0"/>
    <n v="0"/>
    <b v="0"/>
    <s v="2875334.54"/>
    <n v="0"/>
    <s v="2875334.54"/>
    <n v="0"/>
    <b v="0"/>
    <b v="1"/>
  </r>
  <r>
    <s v="C"/>
    <s v="A"/>
    <n v="20210101"/>
    <n v="2021"/>
    <n v="52"/>
    <x v="1"/>
    <n v="562"/>
    <s v="NER"/>
    <x v="0"/>
    <s v="M"/>
    <s v="Import"/>
    <n v="699"/>
    <s v="IND"/>
    <x v="11"/>
    <n v="0"/>
    <s v="W00"/>
    <s v="World"/>
    <s v="H5"/>
    <s v="HS"/>
    <b v="1"/>
    <n v="310319"/>
    <s v="Fertilizers, mineral or chemical phosphatic, superphosphates, other than containing by weight 35% or more of diphosphorus pentaoxide (P2O5)"/>
    <x v="8"/>
    <x v="4"/>
    <x v="4"/>
    <x v="2"/>
    <b v="1"/>
    <s v="C00"/>
    <s v="TOTAL CPC"/>
    <n v="0"/>
    <n v="0"/>
    <s v="TOTAL MOT"/>
    <n v="8"/>
    <s v="kg"/>
    <n v="5894330"/>
    <b v="0"/>
    <n v="8"/>
    <s v="kg"/>
    <n v="5894330"/>
    <b v="0"/>
    <n v="5894330"/>
    <b v="0"/>
    <n v="0"/>
    <b v="0"/>
    <s v="2875334.54"/>
    <n v="0"/>
    <s v="2875334.54"/>
    <n v="0"/>
    <b v="1"/>
    <b v="0"/>
  </r>
  <r>
    <s v="C"/>
    <s v="A"/>
    <n v="20210101"/>
    <n v="2021"/>
    <n v="52"/>
    <x v="1"/>
    <n v="180"/>
    <s v="COD"/>
    <x v="1"/>
    <s v="M"/>
    <s v="Import"/>
    <n v="0"/>
    <s v="W00"/>
    <x v="0"/>
    <n v="0"/>
    <s v="W00"/>
    <s v="World"/>
    <s v="H5"/>
    <s v="HS"/>
    <b v="1"/>
    <n v="310390"/>
    <s v="Fertilizers, mineral or chemical phosphatic, n.e.c. in heading no. 3103"/>
    <x v="17"/>
    <x v="3"/>
    <x v="3"/>
    <x v="2"/>
    <b v="1"/>
    <s v="C00"/>
    <s v="TOTAL CPC"/>
    <n v="0"/>
    <n v="0"/>
    <s v="TOTAL MOT"/>
    <n v="8"/>
    <s v="kg"/>
    <n v="68451"/>
    <b v="0"/>
    <n v="8"/>
    <s v="kg"/>
    <n v="68451"/>
    <b v="0"/>
    <n v="68451"/>
    <b v="0"/>
    <n v="0"/>
    <b v="0"/>
    <s v="71850.01"/>
    <m/>
    <s v="71850.01"/>
    <n v="0"/>
    <b v="0"/>
    <b v="1"/>
  </r>
  <r>
    <s v="C"/>
    <s v="A"/>
    <n v="20210101"/>
    <n v="2021"/>
    <n v="52"/>
    <x v="1"/>
    <n v="180"/>
    <s v="COD"/>
    <x v="1"/>
    <s v="M"/>
    <s v="Import"/>
    <n v="56"/>
    <s v="BEL"/>
    <x v="18"/>
    <n v="0"/>
    <s v="W00"/>
    <s v="World"/>
    <s v="H5"/>
    <s v="HS"/>
    <b v="1"/>
    <n v="310390"/>
    <s v="Fertilizers, mineral or chemical phosphatic, n.e.c. in heading no. 3103"/>
    <x v="17"/>
    <x v="3"/>
    <x v="3"/>
    <x v="2"/>
    <b v="1"/>
    <s v="C00"/>
    <s v="TOTAL CPC"/>
    <n v="0"/>
    <n v="0"/>
    <s v="TOTAL MOT"/>
    <n v="8"/>
    <s v="kg"/>
    <n v="9225"/>
    <b v="0"/>
    <n v="8"/>
    <s v="kg"/>
    <n v="9225"/>
    <b v="0"/>
    <n v="9225"/>
    <b v="0"/>
    <n v="0"/>
    <b v="0"/>
    <s v="51977.34"/>
    <m/>
    <s v="51977.34"/>
    <n v="0"/>
    <b v="0"/>
    <b v="1"/>
  </r>
  <r>
    <s v="C"/>
    <s v="A"/>
    <n v="20210101"/>
    <n v="2021"/>
    <n v="52"/>
    <x v="1"/>
    <n v="180"/>
    <s v="COD"/>
    <x v="1"/>
    <s v="M"/>
    <s v="Import"/>
    <n v="686"/>
    <s v="SEN"/>
    <x v="10"/>
    <n v="0"/>
    <s v="W00"/>
    <s v="World"/>
    <s v="H5"/>
    <s v="HS"/>
    <b v="1"/>
    <n v="310390"/>
    <s v="Fertilizers, mineral or chemical phosphatic, n.e.c. in heading no. 3103"/>
    <x v="17"/>
    <x v="3"/>
    <x v="3"/>
    <x v="2"/>
    <b v="1"/>
    <s v="C00"/>
    <s v="TOTAL CPC"/>
    <n v="0"/>
    <n v="0"/>
    <s v="TOTAL MOT"/>
    <n v="8"/>
    <s v="kg"/>
    <n v="41862"/>
    <b v="0"/>
    <n v="8"/>
    <s v="kg"/>
    <n v="41862"/>
    <b v="0"/>
    <n v="41862"/>
    <b v="0"/>
    <n v="0"/>
    <b v="0"/>
    <s v="18695.94"/>
    <m/>
    <s v="18695.94"/>
    <n v="0"/>
    <b v="0"/>
    <b v="1"/>
  </r>
  <r>
    <s v="C"/>
    <s v="A"/>
    <n v="20210101"/>
    <n v="2021"/>
    <n v="52"/>
    <x v="1"/>
    <n v="180"/>
    <s v="COD"/>
    <x v="1"/>
    <s v="M"/>
    <s v="Import"/>
    <n v="792"/>
    <s v="TUR"/>
    <x v="33"/>
    <n v="0"/>
    <s v="W00"/>
    <s v="World"/>
    <s v="H5"/>
    <s v="HS"/>
    <b v="1"/>
    <n v="310390"/>
    <s v="Fertilizers, mineral or chemical phosphatic, n.e.c. in heading no. 3103"/>
    <x v="17"/>
    <x v="3"/>
    <x v="3"/>
    <x v="2"/>
    <b v="1"/>
    <s v="C00"/>
    <s v="TOTAL CPC"/>
    <n v="0"/>
    <n v="0"/>
    <s v="TOTAL MOT"/>
    <n v="8"/>
    <s v="kg"/>
    <n v="17364"/>
    <b v="0"/>
    <n v="8"/>
    <s v="kg"/>
    <n v="17364"/>
    <b v="0"/>
    <n v="17364"/>
    <b v="0"/>
    <n v="0"/>
    <b v="0"/>
    <s v="1176.73"/>
    <m/>
    <s v="1176.73"/>
    <n v="0"/>
    <b v="0"/>
    <b v="1"/>
  </r>
  <r>
    <s v="C"/>
    <s v="A"/>
    <n v="20210101"/>
    <n v="2021"/>
    <n v="52"/>
    <x v="1"/>
    <n v="180"/>
    <s v="COD"/>
    <x v="1"/>
    <s v="M"/>
    <s v="Import"/>
    <n v="0"/>
    <s v="W00"/>
    <x v="0"/>
    <n v="0"/>
    <s v="W00"/>
    <s v="World"/>
    <s v="H5"/>
    <s v="HS"/>
    <b v="1"/>
    <n v="3104"/>
    <s v="Fertilizers mineral or chemical, potassic"/>
    <x v="9"/>
    <x v="5"/>
    <x v="5"/>
    <x v="1"/>
    <b v="0"/>
    <s v="C00"/>
    <s v="TOTAL CPC"/>
    <n v="0"/>
    <n v="0"/>
    <s v="TOTAL MOT"/>
    <n v="8"/>
    <s v="kg"/>
    <n v="798795"/>
    <b v="0"/>
    <n v="8"/>
    <s v="kg"/>
    <n v="798795"/>
    <b v="0"/>
    <n v="798795"/>
    <b v="0"/>
    <n v="0"/>
    <b v="0"/>
    <s v="322466.26"/>
    <m/>
    <s v="322466.26"/>
    <n v="0"/>
    <b v="0"/>
    <b v="1"/>
  </r>
  <r>
    <s v="C"/>
    <s v="A"/>
    <n v="20210101"/>
    <n v="2021"/>
    <n v="52"/>
    <x v="1"/>
    <n v="180"/>
    <s v="COD"/>
    <x v="1"/>
    <s v="M"/>
    <s v="Import"/>
    <n v="112"/>
    <s v="BLR"/>
    <x v="19"/>
    <n v="0"/>
    <s v="W00"/>
    <s v="World"/>
    <s v="H5"/>
    <s v="HS"/>
    <b v="1"/>
    <n v="3104"/>
    <s v="Fertilizers mineral or chemical, potassic"/>
    <x v="9"/>
    <x v="5"/>
    <x v="5"/>
    <x v="1"/>
    <b v="0"/>
    <s v="C00"/>
    <s v="TOTAL CPC"/>
    <n v="0"/>
    <n v="0"/>
    <s v="TOTAL MOT"/>
    <n v="8"/>
    <s v="kg"/>
    <n v="242000"/>
    <b v="0"/>
    <n v="8"/>
    <s v="kg"/>
    <n v="242000"/>
    <b v="0"/>
    <n v="242000"/>
    <b v="0"/>
    <n v="0"/>
    <b v="0"/>
    <s v="102514.5"/>
    <m/>
    <s v="102514.5"/>
    <n v="0"/>
    <b v="0"/>
    <b v="1"/>
  </r>
  <r>
    <s v="C"/>
    <s v="A"/>
    <n v="20210101"/>
    <n v="2021"/>
    <n v="52"/>
    <x v="1"/>
    <n v="180"/>
    <s v="COD"/>
    <x v="1"/>
    <s v="M"/>
    <s v="Import"/>
    <n v="156"/>
    <s v="CHN"/>
    <x v="1"/>
    <n v="0"/>
    <s v="W00"/>
    <s v="World"/>
    <s v="H5"/>
    <s v="HS"/>
    <b v="1"/>
    <n v="3104"/>
    <s v="Fertilizers mineral or chemical, potassic"/>
    <x v="9"/>
    <x v="5"/>
    <x v="5"/>
    <x v="1"/>
    <b v="0"/>
    <s v="C00"/>
    <s v="TOTAL CPC"/>
    <n v="0"/>
    <n v="0"/>
    <s v="TOTAL MOT"/>
    <n v="8"/>
    <s v="kg"/>
    <n v="82999"/>
    <b v="0"/>
    <n v="8"/>
    <s v="kg"/>
    <n v="82999"/>
    <b v="0"/>
    <n v="82999"/>
    <b v="0"/>
    <n v="0"/>
    <b v="0"/>
    <s v="16362.09"/>
    <m/>
    <s v="16362.09"/>
    <n v="0"/>
    <b v="0"/>
    <b v="1"/>
  </r>
  <r>
    <s v="C"/>
    <s v="A"/>
    <n v="20210101"/>
    <n v="2021"/>
    <n v="52"/>
    <x v="1"/>
    <n v="180"/>
    <s v="COD"/>
    <x v="1"/>
    <s v="M"/>
    <s v="Import"/>
    <n v="276"/>
    <s v="DEU"/>
    <x v="4"/>
    <n v="0"/>
    <s v="W00"/>
    <s v="World"/>
    <s v="H5"/>
    <s v="HS"/>
    <b v="1"/>
    <n v="3104"/>
    <s v="Fertilizers mineral or chemical, potassic"/>
    <x v="9"/>
    <x v="5"/>
    <x v="5"/>
    <x v="1"/>
    <b v="0"/>
    <s v="C00"/>
    <s v="TOTAL CPC"/>
    <n v="0"/>
    <n v="0"/>
    <s v="TOTAL MOT"/>
    <n v="8"/>
    <s v="kg"/>
    <n v="234350"/>
    <b v="0"/>
    <n v="8"/>
    <s v="kg"/>
    <n v="234350"/>
    <b v="0"/>
    <n v="234350"/>
    <b v="0"/>
    <n v="0"/>
    <b v="0"/>
    <s v="108191.76"/>
    <m/>
    <s v="108191.76"/>
    <n v="0"/>
    <b v="0"/>
    <b v="1"/>
  </r>
  <r>
    <s v="C"/>
    <s v="A"/>
    <n v="20210101"/>
    <n v="2021"/>
    <n v="52"/>
    <x v="1"/>
    <n v="180"/>
    <s v="COD"/>
    <x v="1"/>
    <s v="M"/>
    <s v="Import"/>
    <n v="699"/>
    <s v="IND"/>
    <x v="11"/>
    <n v="0"/>
    <s v="W00"/>
    <s v="World"/>
    <s v="H5"/>
    <s v="HS"/>
    <b v="1"/>
    <n v="3104"/>
    <s v="Fertilizers mineral or chemical, potassic"/>
    <x v="9"/>
    <x v="5"/>
    <x v="5"/>
    <x v="1"/>
    <b v="0"/>
    <s v="C00"/>
    <s v="TOTAL CPC"/>
    <n v="0"/>
    <n v="0"/>
    <s v="TOTAL MOT"/>
    <n v="8"/>
    <s v="kg"/>
    <n v="224"/>
    <b v="0"/>
    <n v="8"/>
    <s v="kg"/>
    <n v="224"/>
    <b v="0"/>
    <n v="224"/>
    <b v="0"/>
    <n v="0"/>
    <b v="0"/>
    <s v="362.71"/>
    <m/>
    <s v="362.71"/>
    <n v="0"/>
    <b v="0"/>
    <b v="1"/>
  </r>
  <r>
    <s v="C"/>
    <s v="A"/>
    <n v="20210101"/>
    <n v="2021"/>
    <n v="52"/>
    <x v="1"/>
    <n v="180"/>
    <s v="COD"/>
    <x v="1"/>
    <s v="M"/>
    <s v="Import"/>
    <n v="710"/>
    <s v="ZAF"/>
    <x v="30"/>
    <n v="0"/>
    <s v="W00"/>
    <s v="World"/>
    <s v="H5"/>
    <s v="HS"/>
    <b v="1"/>
    <n v="3104"/>
    <s v="Fertilizers mineral or chemical, potassic"/>
    <x v="9"/>
    <x v="5"/>
    <x v="5"/>
    <x v="1"/>
    <b v="0"/>
    <s v="C00"/>
    <s v="TOTAL CPC"/>
    <n v="0"/>
    <n v="0"/>
    <s v="TOTAL MOT"/>
    <n v="8"/>
    <s v="kg"/>
    <n v="500"/>
    <b v="0"/>
    <n v="8"/>
    <s v="kg"/>
    <n v="500"/>
    <b v="0"/>
    <n v="500"/>
    <b v="0"/>
    <n v="0"/>
    <b v="0"/>
    <s v="1046.89"/>
    <m/>
    <s v="1046.89"/>
    <n v="0"/>
    <b v="0"/>
    <b v="1"/>
  </r>
  <r>
    <s v="C"/>
    <s v="A"/>
    <n v="20210101"/>
    <n v="2021"/>
    <n v="52"/>
    <x v="1"/>
    <n v="180"/>
    <s v="COD"/>
    <x v="1"/>
    <s v="M"/>
    <s v="Import"/>
    <n v="757"/>
    <s v="CHE"/>
    <x v="31"/>
    <n v="0"/>
    <s v="W00"/>
    <s v="World"/>
    <s v="H5"/>
    <s v="HS"/>
    <b v="1"/>
    <n v="3104"/>
    <s v="Fertilizers mineral or chemical, potassic"/>
    <x v="9"/>
    <x v="5"/>
    <x v="5"/>
    <x v="1"/>
    <b v="0"/>
    <s v="C00"/>
    <s v="TOTAL CPC"/>
    <n v="0"/>
    <n v="0"/>
    <s v="TOTAL MOT"/>
    <n v="8"/>
    <s v="kg"/>
    <n v="234747"/>
    <b v="0"/>
    <n v="8"/>
    <s v="kg"/>
    <n v="234747"/>
    <b v="0"/>
    <n v="234747"/>
    <b v="0"/>
    <n v="0"/>
    <b v="0"/>
    <s v="92017.49"/>
    <m/>
    <s v="92017.49"/>
    <n v="0"/>
    <b v="0"/>
    <b v="1"/>
  </r>
  <r>
    <s v="C"/>
    <s v="A"/>
    <n v="20210101"/>
    <n v="2021"/>
    <n v="52"/>
    <x v="1"/>
    <n v="180"/>
    <s v="COD"/>
    <x v="1"/>
    <s v="M"/>
    <s v="Import"/>
    <n v="800"/>
    <s v="UGA"/>
    <x v="34"/>
    <n v="0"/>
    <s v="W00"/>
    <s v="World"/>
    <s v="H5"/>
    <s v="HS"/>
    <b v="1"/>
    <n v="3104"/>
    <s v="Fertilizers mineral or chemical, potassic"/>
    <x v="9"/>
    <x v="5"/>
    <x v="5"/>
    <x v="1"/>
    <b v="0"/>
    <s v="C00"/>
    <s v="TOTAL CPC"/>
    <n v="0"/>
    <n v="0"/>
    <s v="TOTAL MOT"/>
    <n v="8"/>
    <s v="kg"/>
    <n v="3950"/>
    <b v="0"/>
    <n v="8"/>
    <s v="kg"/>
    <n v="3950"/>
    <b v="0"/>
    <n v="3950"/>
    <b v="0"/>
    <n v="0"/>
    <b v="0"/>
    <s v="1576.9"/>
    <m/>
    <s v="1576.9"/>
    <n v="0"/>
    <b v="0"/>
    <b v="1"/>
  </r>
  <r>
    <s v="C"/>
    <s v="A"/>
    <n v="20210101"/>
    <n v="2021"/>
    <n v="52"/>
    <x v="1"/>
    <n v="180"/>
    <s v="COD"/>
    <x v="1"/>
    <s v="M"/>
    <s v="Import"/>
    <n v="818"/>
    <s v="EGY"/>
    <x v="36"/>
    <n v="0"/>
    <s v="W00"/>
    <s v="World"/>
    <s v="H5"/>
    <s v="HS"/>
    <b v="1"/>
    <n v="3104"/>
    <s v="Fertilizers mineral or chemical, potassic"/>
    <x v="9"/>
    <x v="5"/>
    <x v="5"/>
    <x v="1"/>
    <b v="0"/>
    <s v="C00"/>
    <s v="TOTAL CPC"/>
    <n v="0"/>
    <n v="0"/>
    <s v="TOTAL MOT"/>
    <n v="8"/>
    <s v="kg"/>
    <n v="25"/>
    <b v="0"/>
    <n v="8"/>
    <s v="kg"/>
    <n v="25"/>
    <b v="0"/>
    <n v="25"/>
    <b v="0"/>
    <n v="0"/>
    <b v="0"/>
    <s v="393.92"/>
    <m/>
    <s v="393.92"/>
    <n v="0"/>
    <b v="0"/>
    <b v="1"/>
  </r>
  <r>
    <s v="C"/>
    <s v="A"/>
    <n v="20210101"/>
    <n v="2021"/>
    <n v="52"/>
    <x v="1"/>
    <n v="562"/>
    <s v="NER"/>
    <x v="0"/>
    <s v="M"/>
    <s v="Import"/>
    <n v="0"/>
    <s v="W00"/>
    <x v="0"/>
    <n v="0"/>
    <s v="W00"/>
    <s v="World"/>
    <s v="H5"/>
    <s v="HS"/>
    <b v="1"/>
    <n v="3104"/>
    <s v="Fertilizers mineral or chemical, potassic"/>
    <x v="9"/>
    <x v="5"/>
    <x v="5"/>
    <x v="1"/>
    <b v="0"/>
    <s v="C00"/>
    <s v="TOTAL CPC"/>
    <n v="0"/>
    <n v="0"/>
    <s v="TOTAL MOT"/>
    <n v="8"/>
    <s v="kg"/>
    <n v="400"/>
    <b v="0"/>
    <n v="8"/>
    <s v="kg"/>
    <n v="400"/>
    <b v="0"/>
    <n v="400"/>
    <b v="0"/>
    <n v="0"/>
    <b v="0"/>
    <s v="456.48"/>
    <n v="0"/>
    <s v="456.48"/>
    <n v="0"/>
    <b v="0"/>
    <b v="1"/>
  </r>
  <r>
    <s v="C"/>
    <s v="A"/>
    <n v="20210101"/>
    <n v="2021"/>
    <n v="52"/>
    <x v="1"/>
    <n v="562"/>
    <s v="NER"/>
    <x v="0"/>
    <s v="M"/>
    <s v="Import"/>
    <n v="566"/>
    <s v="NGA"/>
    <x v="8"/>
    <n v="0"/>
    <s v="W00"/>
    <s v="World"/>
    <s v="H5"/>
    <s v="HS"/>
    <b v="1"/>
    <n v="3104"/>
    <s v="Fertilizers mineral or chemical, potassic"/>
    <x v="9"/>
    <x v="5"/>
    <x v="5"/>
    <x v="1"/>
    <b v="0"/>
    <s v="C00"/>
    <s v="TOTAL CPC"/>
    <n v="0"/>
    <n v="0"/>
    <s v="TOTAL MOT"/>
    <n v="8"/>
    <s v="kg"/>
    <n v="400"/>
    <b v="0"/>
    <n v="8"/>
    <s v="kg"/>
    <n v="400"/>
    <b v="0"/>
    <n v="400"/>
    <b v="0"/>
    <n v="0"/>
    <b v="0"/>
    <s v="456.48"/>
    <n v="0"/>
    <s v="456.48"/>
    <n v="0"/>
    <b v="0"/>
    <b v="1"/>
  </r>
  <r>
    <s v="C"/>
    <s v="A"/>
    <n v="20210101"/>
    <n v="2021"/>
    <n v="52"/>
    <x v="1"/>
    <n v="180"/>
    <s v="COD"/>
    <x v="1"/>
    <s v="M"/>
    <s v="Import"/>
    <n v="0"/>
    <s v="W00"/>
    <x v="0"/>
    <n v="0"/>
    <s v="W00"/>
    <s v="World"/>
    <s v="H5"/>
    <s v="HS"/>
    <b v="1"/>
    <n v="310420"/>
    <s v="Fertilizers, mineral or chemical potassic, potassium chloride"/>
    <x v="10"/>
    <x v="5"/>
    <x v="5"/>
    <x v="2"/>
    <b v="1"/>
    <s v="C00"/>
    <s v="TOTAL CPC"/>
    <n v="0"/>
    <n v="0"/>
    <s v="TOTAL MOT"/>
    <n v="8"/>
    <s v="kg"/>
    <n v="794820"/>
    <b v="0"/>
    <n v="8"/>
    <s v="kg"/>
    <n v="794820"/>
    <b v="0"/>
    <n v="794820"/>
    <b v="0"/>
    <n v="0"/>
    <b v="0"/>
    <s v="320495.44"/>
    <m/>
    <s v="320495.44"/>
    <n v="0"/>
    <b v="0"/>
    <b v="1"/>
  </r>
  <r>
    <s v="C"/>
    <s v="A"/>
    <n v="20210101"/>
    <n v="2021"/>
    <n v="52"/>
    <x v="1"/>
    <n v="180"/>
    <s v="COD"/>
    <x v="1"/>
    <s v="M"/>
    <s v="Import"/>
    <n v="112"/>
    <s v="BLR"/>
    <x v="19"/>
    <n v="0"/>
    <s v="W00"/>
    <s v="World"/>
    <s v="H5"/>
    <s v="HS"/>
    <b v="1"/>
    <n v="310420"/>
    <s v="Fertilizers, mineral or chemical potassic, potassium chloride"/>
    <x v="10"/>
    <x v="5"/>
    <x v="5"/>
    <x v="2"/>
    <b v="1"/>
    <s v="C00"/>
    <s v="TOTAL CPC"/>
    <n v="0"/>
    <n v="0"/>
    <s v="TOTAL MOT"/>
    <n v="8"/>
    <s v="kg"/>
    <n v="242000"/>
    <b v="0"/>
    <n v="8"/>
    <s v="kg"/>
    <n v="242000"/>
    <b v="0"/>
    <n v="242000"/>
    <b v="0"/>
    <n v="0"/>
    <b v="0"/>
    <s v="102514.5"/>
    <m/>
    <s v="102514.5"/>
    <n v="0"/>
    <b v="0"/>
    <b v="1"/>
  </r>
  <r>
    <s v="C"/>
    <s v="A"/>
    <n v="20210101"/>
    <n v="2021"/>
    <n v="52"/>
    <x v="1"/>
    <n v="180"/>
    <s v="COD"/>
    <x v="1"/>
    <s v="M"/>
    <s v="Import"/>
    <n v="156"/>
    <s v="CHN"/>
    <x v="1"/>
    <n v="0"/>
    <s v="W00"/>
    <s v="World"/>
    <s v="H5"/>
    <s v="HS"/>
    <b v="1"/>
    <n v="310420"/>
    <s v="Fertilizers, mineral or chemical potassic, potassium chloride"/>
    <x v="10"/>
    <x v="5"/>
    <x v="5"/>
    <x v="2"/>
    <b v="1"/>
    <s v="C00"/>
    <s v="TOTAL CPC"/>
    <n v="0"/>
    <n v="0"/>
    <s v="TOTAL MOT"/>
    <n v="8"/>
    <s v="kg"/>
    <n v="82999"/>
    <b v="0"/>
    <n v="8"/>
    <s v="kg"/>
    <n v="82999"/>
    <b v="0"/>
    <n v="82999"/>
    <b v="0"/>
    <n v="0"/>
    <b v="0"/>
    <s v="16362.09"/>
    <m/>
    <s v="16362.09"/>
    <n v="0"/>
    <b v="0"/>
    <b v="1"/>
  </r>
  <r>
    <s v="C"/>
    <s v="A"/>
    <n v="20210101"/>
    <n v="2021"/>
    <n v="52"/>
    <x v="1"/>
    <n v="180"/>
    <s v="COD"/>
    <x v="1"/>
    <s v="M"/>
    <s v="Import"/>
    <n v="276"/>
    <s v="DEU"/>
    <x v="4"/>
    <n v="0"/>
    <s v="W00"/>
    <s v="World"/>
    <s v="H5"/>
    <s v="HS"/>
    <b v="1"/>
    <n v="310420"/>
    <s v="Fertilizers, mineral or chemical potassic, potassium chloride"/>
    <x v="10"/>
    <x v="5"/>
    <x v="5"/>
    <x v="2"/>
    <b v="1"/>
    <s v="C00"/>
    <s v="TOTAL CPC"/>
    <n v="0"/>
    <n v="0"/>
    <s v="TOTAL MOT"/>
    <n v="8"/>
    <s v="kg"/>
    <n v="234350"/>
    <b v="0"/>
    <n v="8"/>
    <s v="kg"/>
    <n v="234350"/>
    <b v="0"/>
    <n v="234350"/>
    <b v="0"/>
    <n v="0"/>
    <b v="0"/>
    <s v="108191.76"/>
    <m/>
    <s v="108191.76"/>
    <n v="0"/>
    <b v="0"/>
    <b v="1"/>
  </r>
  <r>
    <s v="C"/>
    <s v="A"/>
    <n v="20210101"/>
    <n v="2021"/>
    <n v="52"/>
    <x v="1"/>
    <n v="180"/>
    <s v="COD"/>
    <x v="1"/>
    <s v="M"/>
    <s v="Import"/>
    <n v="699"/>
    <s v="IND"/>
    <x v="11"/>
    <n v="0"/>
    <s v="W00"/>
    <s v="World"/>
    <s v="H5"/>
    <s v="HS"/>
    <b v="1"/>
    <n v="310420"/>
    <s v="Fertilizers, mineral or chemical potassic, potassium chloride"/>
    <x v="10"/>
    <x v="5"/>
    <x v="5"/>
    <x v="2"/>
    <b v="1"/>
    <s v="C00"/>
    <s v="TOTAL CPC"/>
    <n v="0"/>
    <n v="0"/>
    <s v="TOTAL MOT"/>
    <n v="8"/>
    <s v="kg"/>
    <n v="224"/>
    <b v="0"/>
    <n v="8"/>
    <s v="kg"/>
    <n v="224"/>
    <b v="0"/>
    <n v="224"/>
    <b v="0"/>
    <n v="0"/>
    <b v="0"/>
    <s v="362.71"/>
    <m/>
    <s v="362.71"/>
    <n v="0"/>
    <b v="0"/>
    <b v="1"/>
  </r>
  <r>
    <s v="C"/>
    <s v="A"/>
    <n v="20210101"/>
    <n v="2021"/>
    <n v="52"/>
    <x v="1"/>
    <n v="180"/>
    <s v="COD"/>
    <x v="1"/>
    <s v="M"/>
    <s v="Import"/>
    <n v="710"/>
    <s v="ZAF"/>
    <x v="30"/>
    <n v="0"/>
    <s v="W00"/>
    <s v="World"/>
    <s v="H5"/>
    <s v="HS"/>
    <b v="1"/>
    <n v="310420"/>
    <s v="Fertilizers, mineral or chemical potassic, potassium chloride"/>
    <x v="10"/>
    <x v="5"/>
    <x v="5"/>
    <x v="2"/>
    <b v="1"/>
    <s v="C00"/>
    <s v="TOTAL CPC"/>
    <n v="0"/>
    <n v="0"/>
    <s v="TOTAL MOT"/>
    <n v="8"/>
    <s v="kg"/>
    <n v="500"/>
    <b v="0"/>
    <n v="8"/>
    <s v="kg"/>
    <n v="500"/>
    <b v="0"/>
    <n v="500"/>
    <b v="0"/>
    <n v="0"/>
    <b v="0"/>
    <s v="1046.89"/>
    <m/>
    <s v="1046.89"/>
    <n v="0"/>
    <b v="0"/>
    <b v="1"/>
  </r>
  <r>
    <s v="C"/>
    <s v="A"/>
    <n v="20210101"/>
    <n v="2021"/>
    <n v="52"/>
    <x v="1"/>
    <n v="180"/>
    <s v="COD"/>
    <x v="1"/>
    <s v="M"/>
    <s v="Import"/>
    <n v="757"/>
    <s v="CHE"/>
    <x v="31"/>
    <n v="0"/>
    <s v="W00"/>
    <s v="World"/>
    <s v="H5"/>
    <s v="HS"/>
    <b v="1"/>
    <n v="310420"/>
    <s v="Fertilizers, mineral or chemical potassic, potassium chloride"/>
    <x v="10"/>
    <x v="5"/>
    <x v="5"/>
    <x v="2"/>
    <b v="1"/>
    <s v="C00"/>
    <s v="TOTAL CPC"/>
    <n v="0"/>
    <n v="0"/>
    <s v="TOTAL MOT"/>
    <n v="8"/>
    <s v="kg"/>
    <n v="234747"/>
    <b v="0"/>
    <n v="8"/>
    <s v="kg"/>
    <n v="234747"/>
    <b v="0"/>
    <n v="234747"/>
    <b v="0"/>
    <n v="0"/>
    <b v="0"/>
    <s v="92017.49"/>
    <m/>
    <s v="92017.49"/>
    <n v="0"/>
    <b v="0"/>
    <b v="1"/>
  </r>
  <r>
    <s v="C"/>
    <s v="A"/>
    <n v="20210101"/>
    <n v="2021"/>
    <n v="52"/>
    <x v="1"/>
    <n v="562"/>
    <s v="NER"/>
    <x v="0"/>
    <s v="M"/>
    <s v="Import"/>
    <n v="0"/>
    <s v="W00"/>
    <x v="0"/>
    <n v="0"/>
    <s v="W00"/>
    <s v="World"/>
    <s v="H5"/>
    <s v="HS"/>
    <b v="1"/>
    <n v="310420"/>
    <s v="Fertilizers, mineral or chemical potassic, potassium chloride"/>
    <x v="10"/>
    <x v="5"/>
    <x v="5"/>
    <x v="2"/>
    <b v="1"/>
    <s v="C00"/>
    <s v="TOTAL CPC"/>
    <n v="0"/>
    <n v="0"/>
    <s v="TOTAL MOT"/>
    <n v="8"/>
    <s v="kg"/>
    <n v="250"/>
    <b v="0"/>
    <n v="8"/>
    <s v="kg"/>
    <n v="250"/>
    <b v="0"/>
    <n v="250"/>
    <b v="0"/>
    <n v="0"/>
    <b v="0"/>
    <s v="45.11"/>
    <n v="0"/>
    <s v="45.11"/>
    <n v="0"/>
    <b v="0"/>
    <b v="1"/>
  </r>
  <r>
    <s v="C"/>
    <s v="A"/>
    <n v="20210101"/>
    <n v="2021"/>
    <n v="52"/>
    <x v="1"/>
    <n v="562"/>
    <s v="NER"/>
    <x v="0"/>
    <s v="M"/>
    <s v="Import"/>
    <n v="566"/>
    <s v="NGA"/>
    <x v="8"/>
    <n v="0"/>
    <s v="W00"/>
    <s v="World"/>
    <s v="H5"/>
    <s v="HS"/>
    <b v="1"/>
    <n v="310420"/>
    <s v="Fertilizers, mineral or chemical potassic, potassium chloride"/>
    <x v="10"/>
    <x v="5"/>
    <x v="5"/>
    <x v="2"/>
    <b v="1"/>
    <s v="C00"/>
    <s v="TOTAL CPC"/>
    <n v="0"/>
    <n v="0"/>
    <s v="TOTAL MOT"/>
    <n v="8"/>
    <s v="kg"/>
    <n v="250"/>
    <b v="0"/>
    <n v="8"/>
    <s v="kg"/>
    <n v="250"/>
    <b v="0"/>
    <n v="250"/>
    <b v="0"/>
    <n v="0"/>
    <b v="0"/>
    <s v="45.11"/>
    <n v="0"/>
    <s v="45.11"/>
    <n v="0"/>
    <b v="1"/>
    <b v="0"/>
  </r>
  <r>
    <s v="C"/>
    <s v="A"/>
    <n v="20210101"/>
    <n v="2021"/>
    <n v="52"/>
    <x v="1"/>
    <n v="180"/>
    <s v="COD"/>
    <x v="1"/>
    <s v="M"/>
    <s v="Import"/>
    <n v="0"/>
    <s v="W00"/>
    <x v="0"/>
    <n v="0"/>
    <s v="W00"/>
    <s v="World"/>
    <s v="H5"/>
    <s v="HS"/>
    <b v="1"/>
    <n v="310490"/>
    <s v="Fertilizers, mineral or chemical potassic, n.e.c. in heading no. 3104"/>
    <x v="11"/>
    <x v="5"/>
    <x v="5"/>
    <x v="2"/>
    <b v="1"/>
    <s v="C00"/>
    <s v="TOTAL CPC"/>
    <n v="0"/>
    <n v="0"/>
    <s v="TOTAL MOT"/>
    <n v="8"/>
    <s v="kg"/>
    <n v="3975"/>
    <b v="0"/>
    <n v="8"/>
    <s v="kg"/>
    <n v="3975"/>
    <b v="0"/>
    <n v="3975"/>
    <b v="0"/>
    <n v="0"/>
    <b v="0"/>
    <s v="1970.82"/>
    <m/>
    <s v="1970.82"/>
    <n v="0"/>
    <b v="0"/>
    <b v="1"/>
  </r>
  <r>
    <s v="C"/>
    <s v="A"/>
    <n v="20210101"/>
    <n v="2021"/>
    <n v="52"/>
    <x v="1"/>
    <n v="180"/>
    <s v="COD"/>
    <x v="1"/>
    <s v="M"/>
    <s v="Import"/>
    <n v="800"/>
    <s v="UGA"/>
    <x v="34"/>
    <n v="0"/>
    <s v="W00"/>
    <s v="World"/>
    <s v="H5"/>
    <s v="HS"/>
    <b v="1"/>
    <n v="310490"/>
    <s v="Fertilizers, mineral or chemical potassic, n.e.c. in heading no. 3104"/>
    <x v="11"/>
    <x v="5"/>
    <x v="5"/>
    <x v="2"/>
    <b v="1"/>
    <s v="C00"/>
    <s v="TOTAL CPC"/>
    <n v="0"/>
    <n v="0"/>
    <s v="TOTAL MOT"/>
    <n v="8"/>
    <s v="kg"/>
    <n v="3950"/>
    <b v="0"/>
    <n v="8"/>
    <s v="kg"/>
    <n v="3950"/>
    <b v="0"/>
    <n v="3950"/>
    <b v="0"/>
    <n v="0"/>
    <b v="0"/>
    <s v="1576.9"/>
    <m/>
    <s v="1576.9"/>
    <n v="0"/>
    <b v="0"/>
    <b v="1"/>
  </r>
  <r>
    <s v="C"/>
    <s v="A"/>
    <n v="20210101"/>
    <n v="2021"/>
    <n v="52"/>
    <x v="1"/>
    <n v="180"/>
    <s v="COD"/>
    <x v="1"/>
    <s v="M"/>
    <s v="Import"/>
    <n v="818"/>
    <s v="EGY"/>
    <x v="36"/>
    <n v="0"/>
    <s v="W00"/>
    <s v="World"/>
    <s v="H5"/>
    <s v="HS"/>
    <b v="1"/>
    <n v="310490"/>
    <s v="Fertilizers, mineral or chemical potassic, n.e.c. in heading no. 3104"/>
    <x v="11"/>
    <x v="5"/>
    <x v="5"/>
    <x v="2"/>
    <b v="1"/>
    <s v="C00"/>
    <s v="TOTAL CPC"/>
    <n v="0"/>
    <n v="0"/>
    <s v="TOTAL MOT"/>
    <n v="8"/>
    <s v="kg"/>
    <n v="25"/>
    <b v="0"/>
    <n v="8"/>
    <s v="kg"/>
    <n v="25"/>
    <b v="0"/>
    <n v="25"/>
    <b v="0"/>
    <n v="0"/>
    <b v="0"/>
    <s v="393.92"/>
    <m/>
    <s v="393.92"/>
    <n v="0"/>
    <b v="0"/>
    <b v="1"/>
  </r>
  <r>
    <s v="C"/>
    <s v="A"/>
    <n v="20210101"/>
    <n v="2021"/>
    <n v="52"/>
    <x v="1"/>
    <n v="562"/>
    <s v="NER"/>
    <x v="0"/>
    <s v="M"/>
    <s v="Import"/>
    <n v="0"/>
    <s v="W00"/>
    <x v="0"/>
    <n v="0"/>
    <s v="W00"/>
    <s v="World"/>
    <s v="H5"/>
    <s v="HS"/>
    <b v="1"/>
    <n v="310490"/>
    <s v="Fertilizers, mineral or chemical potassic, n.e.c. in heading no. 3104"/>
    <x v="11"/>
    <x v="5"/>
    <x v="5"/>
    <x v="2"/>
    <b v="1"/>
    <s v="C00"/>
    <s v="TOTAL CPC"/>
    <n v="0"/>
    <n v="0"/>
    <s v="TOTAL MOT"/>
    <n v="8"/>
    <s v="kg"/>
    <n v="150"/>
    <b v="0"/>
    <n v="8"/>
    <s v="kg"/>
    <n v="150"/>
    <b v="0"/>
    <n v="150"/>
    <b v="0"/>
    <n v="0"/>
    <b v="0"/>
    <s v="411.37"/>
    <n v="0"/>
    <s v="411.37"/>
    <n v="0"/>
    <b v="0"/>
    <b v="1"/>
  </r>
  <r>
    <s v="C"/>
    <s v="A"/>
    <n v="20210101"/>
    <n v="2021"/>
    <n v="52"/>
    <x v="1"/>
    <n v="562"/>
    <s v="NER"/>
    <x v="0"/>
    <s v="M"/>
    <s v="Import"/>
    <n v="566"/>
    <s v="NGA"/>
    <x v="8"/>
    <n v="0"/>
    <s v="W00"/>
    <s v="World"/>
    <s v="H5"/>
    <s v="HS"/>
    <b v="1"/>
    <n v="310490"/>
    <s v="Fertilizers, mineral or chemical potassic, n.e.c. in heading no. 3104"/>
    <x v="11"/>
    <x v="5"/>
    <x v="5"/>
    <x v="2"/>
    <b v="1"/>
    <s v="C00"/>
    <s v="TOTAL CPC"/>
    <n v="0"/>
    <n v="0"/>
    <s v="TOTAL MOT"/>
    <n v="8"/>
    <s v="kg"/>
    <n v="150"/>
    <b v="0"/>
    <n v="8"/>
    <s v="kg"/>
    <n v="150"/>
    <b v="0"/>
    <n v="150"/>
    <b v="0"/>
    <n v="0"/>
    <b v="0"/>
    <s v="411.37"/>
    <n v="0"/>
    <s v="411.37"/>
    <n v="0"/>
    <b v="1"/>
    <b v="0"/>
  </r>
  <r>
    <s v="C"/>
    <s v="A"/>
    <n v="20210101"/>
    <n v="2021"/>
    <n v="52"/>
    <x v="1"/>
    <n v="180"/>
    <s v="COD"/>
    <x v="1"/>
    <s v="M"/>
    <s v="Import"/>
    <n v="0"/>
    <s v="W00"/>
    <x v="0"/>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3586620"/>
    <b v="0"/>
    <n v="8"/>
    <s v="kg"/>
    <n v="13586620"/>
    <b v="0"/>
    <n v="13586620"/>
    <b v="0"/>
    <n v="0"/>
    <b v="0"/>
    <s v="7986041.6"/>
    <m/>
    <s v="7986041.6"/>
    <n v="0"/>
    <b v="0"/>
    <b v="1"/>
  </r>
  <r>
    <s v="C"/>
    <s v="A"/>
    <n v="20210101"/>
    <n v="2021"/>
    <n v="52"/>
    <x v="1"/>
    <n v="180"/>
    <s v="COD"/>
    <x v="1"/>
    <s v="M"/>
    <s v="Import"/>
    <n v="24"/>
    <s v="AGO"/>
    <x v="17"/>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687655"/>
    <b v="0"/>
    <n v="8"/>
    <s v="kg"/>
    <n v="1687655"/>
    <b v="0"/>
    <n v="1687655"/>
    <b v="0"/>
    <n v="0"/>
    <b v="0"/>
    <s v="325406.18"/>
    <m/>
    <s v="325406.18"/>
    <n v="0"/>
    <b v="0"/>
    <b v="1"/>
  </r>
  <r>
    <s v="C"/>
    <s v="A"/>
    <n v="20210101"/>
    <n v="2021"/>
    <n v="52"/>
    <x v="1"/>
    <n v="180"/>
    <s v="COD"/>
    <x v="1"/>
    <s v="M"/>
    <s v="Import"/>
    <n v="56"/>
    <s v="BEL"/>
    <x v="18"/>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312855"/>
    <b v="0"/>
    <n v="8"/>
    <s v="kg"/>
    <n v="312855"/>
    <b v="0"/>
    <n v="312855"/>
    <b v="0"/>
    <n v="0"/>
    <b v="0"/>
    <s v="157477.59"/>
    <m/>
    <s v="157477.59"/>
    <n v="0"/>
    <b v="0"/>
    <b v="1"/>
  </r>
  <r>
    <s v="C"/>
    <s v="A"/>
    <n v="20210101"/>
    <n v="2021"/>
    <n v="52"/>
    <x v="1"/>
    <n v="180"/>
    <s v="COD"/>
    <x v="1"/>
    <s v="M"/>
    <s v="Import"/>
    <n v="112"/>
    <s v="BLR"/>
    <x v="19"/>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837000"/>
    <b v="0"/>
    <n v="8"/>
    <s v="kg"/>
    <n v="837000"/>
    <b v="0"/>
    <n v="837000"/>
    <b v="0"/>
    <n v="0"/>
    <b v="0"/>
    <s v="326023.85"/>
    <m/>
    <s v="326023.85"/>
    <n v="0"/>
    <b v="0"/>
    <b v="1"/>
  </r>
  <r>
    <s v="C"/>
    <s v="A"/>
    <n v="20210101"/>
    <n v="2021"/>
    <n v="52"/>
    <x v="1"/>
    <n v="180"/>
    <s v="COD"/>
    <x v="1"/>
    <s v="M"/>
    <s v="Import"/>
    <n v="156"/>
    <s v="CHN"/>
    <x v="1"/>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218332"/>
    <b v="0"/>
    <n v="8"/>
    <s v="kg"/>
    <n v="218332"/>
    <b v="0"/>
    <n v="218332"/>
    <b v="0"/>
    <n v="0"/>
    <b v="0"/>
    <s v="76216.43"/>
    <m/>
    <s v="76216.43"/>
    <n v="0"/>
    <b v="0"/>
    <b v="1"/>
  </r>
  <r>
    <s v="C"/>
    <s v="A"/>
    <n v="20210101"/>
    <n v="2021"/>
    <n v="52"/>
    <x v="1"/>
    <n v="180"/>
    <s v="COD"/>
    <x v="1"/>
    <s v="M"/>
    <s v="Import"/>
    <n v="251"/>
    <s v="FRA"/>
    <x v="3"/>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27555"/>
    <b v="0"/>
    <n v="8"/>
    <s v="kg"/>
    <n v="27555"/>
    <b v="0"/>
    <n v="27555"/>
    <b v="0"/>
    <n v="0"/>
    <b v="0"/>
    <s v="17749.32"/>
    <m/>
    <s v="17749.32"/>
    <n v="0"/>
    <b v="0"/>
    <b v="1"/>
  </r>
  <r>
    <s v="C"/>
    <s v="A"/>
    <n v="20210101"/>
    <n v="2021"/>
    <n v="52"/>
    <x v="1"/>
    <n v="180"/>
    <s v="COD"/>
    <x v="1"/>
    <s v="M"/>
    <s v="Import"/>
    <n v="276"/>
    <s v="DEU"/>
    <x v="4"/>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370"/>
    <b v="0"/>
    <n v="8"/>
    <s v="kg"/>
    <n v="370"/>
    <b v="0"/>
    <n v="370"/>
    <b v="0"/>
    <n v="0"/>
    <b v="0"/>
    <s v="10396.53"/>
    <m/>
    <s v="10396.53"/>
    <n v="0"/>
    <b v="0"/>
    <b v="1"/>
  </r>
  <r>
    <s v="C"/>
    <s v="A"/>
    <n v="20210101"/>
    <n v="2021"/>
    <n v="52"/>
    <x v="1"/>
    <n v="180"/>
    <s v="COD"/>
    <x v="1"/>
    <s v="M"/>
    <s v="Import"/>
    <n v="380"/>
    <s v="ITA"/>
    <x v="20"/>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0115"/>
    <b v="0"/>
    <n v="8"/>
    <s v="kg"/>
    <n v="10115"/>
    <b v="0"/>
    <n v="10115"/>
    <b v="0"/>
    <n v="0"/>
    <b v="0"/>
    <s v="5875.76"/>
    <m/>
    <s v="5875.76"/>
    <n v="0"/>
    <b v="0"/>
    <b v="1"/>
  </r>
  <r>
    <s v="C"/>
    <s v="A"/>
    <n v="20210101"/>
    <n v="2021"/>
    <n v="52"/>
    <x v="1"/>
    <n v="180"/>
    <s v="COD"/>
    <x v="1"/>
    <s v="M"/>
    <s v="Import"/>
    <n v="404"/>
    <s v="KEN"/>
    <x v="22"/>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263500"/>
    <b v="0"/>
    <n v="8"/>
    <s v="kg"/>
    <n v="263500"/>
    <b v="0"/>
    <n v="263500"/>
    <b v="0"/>
    <n v="0"/>
    <b v="0"/>
    <s v="169974.95"/>
    <m/>
    <s v="169974.95"/>
    <n v="0"/>
    <b v="0"/>
    <b v="1"/>
  </r>
  <r>
    <s v="C"/>
    <s v="A"/>
    <n v="20210101"/>
    <n v="2021"/>
    <n v="52"/>
    <x v="1"/>
    <n v="180"/>
    <s v="COD"/>
    <x v="1"/>
    <s v="M"/>
    <s v="Import"/>
    <n v="422"/>
    <s v="LBN"/>
    <x v="23"/>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494"/>
    <b v="0"/>
    <n v="8"/>
    <s v="kg"/>
    <n v="1494"/>
    <b v="0"/>
    <n v="1494"/>
    <b v="0"/>
    <n v="0"/>
    <b v="0"/>
    <s v="692.48"/>
    <m/>
    <s v="692.48"/>
    <n v="0"/>
    <b v="0"/>
    <b v="1"/>
  </r>
  <r>
    <s v="C"/>
    <s v="A"/>
    <n v="20210101"/>
    <n v="2021"/>
    <n v="52"/>
    <x v="1"/>
    <n v="180"/>
    <s v="COD"/>
    <x v="1"/>
    <s v="M"/>
    <s v="Import"/>
    <n v="440"/>
    <s v="LTU"/>
    <x v="24"/>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972000"/>
    <b v="0"/>
    <n v="8"/>
    <s v="kg"/>
    <n v="972000"/>
    <b v="0"/>
    <n v="972000"/>
    <b v="0"/>
    <n v="0"/>
    <b v="0"/>
    <s v="378632.74"/>
    <m/>
    <s v="378632.74"/>
    <n v="0"/>
    <b v="0"/>
    <b v="1"/>
  </r>
  <r>
    <s v="C"/>
    <s v="A"/>
    <n v="20210101"/>
    <n v="2021"/>
    <n v="52"/>
    <x v="1"/>
    <n v="180"/>
    <s v="COD"/>
    <x v="1"/>
    <s v="M"/>
    <s v="Import"/>
    <n v="442"/>
    <s v="LUX"/>
    <x v="25"/>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5940"/>
    <b v="0"/>
    <n v="8"/>
    <s v="kg"/>
    <n v="15940"/>
    <b v="0"/>
    <n v="15940"/>
    <b v="0"/>
    <n v="0"/>
    <b v="0"/>
    <s v="17051.38"/>
    <m/>
    <s v="17051.38"/>
    <n v="0"/>
    <b v="0"/>
    <b v="1"/>
  </r>
  <r>
    <s v="C"/>
    <s v="A"/>
    <n v="20210101"/>
    <n v="2021"/>
    <n v="52"/>
    <x v="1"/>
    <n v="180"/>
    <s v="COD"/>
    <x v="1"/>
    <s v="M"/>
    <s v="Import"/>
    <n v="508"/>
    <s v="MOZ"/>
    <x v="26"/>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2302880"/>
    <b v="0"/>
    <n v="8"/>
    <s v="kg"/>
    <n v="2302880"/>
    <b v="0"/>
    <n v="2302880"/>
    <b v="0"/>
    <n v="0"/>
    <b v="0"/>
    <s v="1769824.03"/>
    <m/>
    <s v="1769824.03"/>
    <n v="0"/>
    <b v="0"/>
    <b v="1"/>
  </r>
  <r>
    <s v="C"/>
    <s v="A"/>
    <n v="20210101"/>
    <n v="2021"/>
    <n v="52"/>
    <x v="1"/>
    <n v="180"/>
    <s v="COD"/>
    <x v="1"/>
    <s v="M"/>
    <s v="Import"/>
    <n v="516"/>
    <s v="NAM"/>
    <x v="27"/>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5220"/>
    <b v="0"/>
    <n v="8"/>
    <s v="kg"/>
    <n v="5220"/>
    <b v="0"/>
    <n v="5220"/>
    <b v="0"/>
    <n v="0"/>
    <b v="0"/>
    <s v="540.61"/>
    <m/>
    <s v="540.61"/>
    <n v="0"/>
    <b v="0"/>
    <b v="1"/>
  </r>
  <r>
    <s v="C"/>
    <s v="A"/>
    <n v="20210101"/>
    <n v="2021"/>
    <n v="52"/>
    <x v="1"/>
    <n v="180"/>
    <s v="COD"/>
    <x v="1"/>
    <s v="M"/>
    <s v="Import"/>
    <n v="528"/>
    <s v="NLD"/>
    <x v="7"/>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37340"/>
    <b v="0"/>
    <n v="8"/>
    <s v="kg"/>
    <n v="37340"/>
    <b v="0"/>
    <n v="37340"/>
    <b v="0"/>
    <n v="0"/>
    <b v="0"/>
    <s v="19545.33"/>
    <m/>
    <s v="19545.33"/>
    <n v="0"/>
    <b v="0"/>
    <b v="1"/>
  </r>
  <r>
    <s v="C"/>
    <s v="A"/>
    <n v="20210101"/>
    <n v="2021"/>
    <n v="52"/>
    <x v="1"/>
    <n v="180"/>
    <s v="COD"/>
    <x v="1"/>
    <s v="M"/>
    <s v="Import"/>
    <n v="643"/>
    <s v="RUS"/>
    <x v="9"/>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822400"/>
    <b v="0"/>
    <n v="8"/>
    <s v="kg"/>
    <n v="822400"/>
    <b v="0"/>
    <n v="822400"/>
    <b v="0"/>
    <n v="0"/>
    <b v="0"/>
    <s v="487758.19"/>
    <m/>
    <s v="487758.19"/>
    <n v="0"/>
    <b v="0"/>
    <b v="1"/>
  </r>
  <r>
    <s v="C"/>
    <s v="A"/>
    <n v="20210101"/>
    <n v="2021"/>
    <n v="52"/>
    <x v="1"/>
    <n v="180"/>
    <s v="COD"/>
    <x v="1"/>
    <s v="M"/>
    <s v="Import"/>
    <n v="699"/>
    <s v="IND"/>
    <x v="11"/>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3700"/>
    <b v="0"/>
    <n v="8"/>
    <s v="kg"/>
    <n v="3700"/>
    <b v="0"/>
    <n v="3700"/>
    <b v="0"/>
    <n v="0"/>
    <b v="0"/>
    <s v="7265.22"/>
    <m/>
    <s v="7265.22"/>
    <n v="0"/>
    <b v="0"/>
    <b v="1"/>
  </r>
  <r>
    <s v="C"/>
    <s v="A"/>
    <n v="20210101"/>
    <n v="2021"/>
    <n v="52"/>
    <x v="1"/>
    <n v="180"/>
    <s v="COD"/>
    <x v="1"/>
    <s v="M"/>
    <s v="Import"/>
    <n v="710"/>
    <s v="ZAF"/>
    <x v="30"/>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4247877"/>
    <b v="0"/>
    <n v="8"/>
    <s v="kg"/>
    <n v="4247877"/>
    <b v="0"/>
    <n v="4247877"/>
    <b v="0"/>
    <n v="0"/>
    <b v="0"/>
    <s v="2973501.99"/>
    <m/>
    <s v="2973501.99"/>
    <n v="0"/>
    <b v="0"/>
    <b v="1"/>
  </r>
  <r>
    <s v="C"/>
    <s v="A"/>
    <n v="20210101"/>
    <n v="2021"/>
    <n v="52"/>
    <x v="1"/>
    <n v="180"/>
    <s v="COD"/>
    <x v="1"/>
    <s v="M"/>
    <s v="Import"/>
    <n v="724"/>
    <s v="ESP"/>
    <x v="12"/>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300"/>
    <b v="0"/>
    <n v="8"/>
    <s v="kg"/>
    <n v="300"/>
    <b v="0"/>
    <n v="300"/>
    <b v="0"/>
    <n v="0"/>
    <b v="0"/>
    <s v="3434.04"/>
    <m/>
    <s v="3434.04"/>
    <n v="0"/>
    <b v="0"/>
    <b v="1"/>
  </r>
  <r>
    <s v="C"/>
    <s v="A"/>
    <n v="20210101"/>
    <n v="2021"/>
    <n v="52"/>
    <x v="1"/>
    <n v="180"/>
    <s v="COD"/>
    <x v="1"/>
    <s v="M"/>
    <s v="Import"/>
    <n v="757"/>
    <s v="CHE"/>
    <x v="31"/>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209240"/>
    <b v="0"/>
    <n v="8"/>
    <s v="kg"/>
    <n v="209240"/>
    <b v="0"/>
    <n v="209240"/>
    <b v="0"/>
    <n v="0"/>
    <b v="0"/>
    <s v="85652.11"/>
    <m/>
    <s v="85652.11"/>
    <n v="0"/>
    <b v="0"/>
    <b v="1"/>
  </r>
  <r>
    <s v="C"/>
    <s v="A"/>
    <n v="20210101"/>
    <n v="2021"/>
    <n v="52"/>
    <x v="1"/>
    <n v="180"/>
    <s v="COD"/>
    <x v="1"/>
    <s v="M"/>
    <s v="Import"/>
    <n v="800"/>
    <s v="UGA"/>
    <x v="34"/>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7500"/>
    <b v="0"/>
    <n v="8"/>
    <s v="kg"/>
    <n v="7500"/>
    <b v="0"/>
    <n v="7500"/>
    <b v="0"/>
    <n v="0"/>
    <b v="0"/>
    <s v="2195.68"/>
    <m/>
    <s v="2195.68"/>
    <n v="0"/>
    <b v="0"/>
    <b v="1"/>
  </r>
  <r>
    <s v="C"/>
    <s v="A"/>
    <n v="20210101"/>
    <n v="2021"/>
    <n v="52"/>
    <x v="1"/>
    <n v="180"/>
    <s v="COD"/>
    <x v="1"/>
    <s v="M"/>
    <s v="Import"/>
    <n v="826"/>
    <s v="GBR"/>
    <x v="37"/>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47"/>
    <b v="0"/>
    <n v="8"/>
    <s v="kg"/>
    <n v="47"/>
    <b v="0"/>
    <n v="47"/>
    <b v="0"/>
    <n v="0"/>
    <b v="0"/>
    <s v="1267.21"/>
    <m/>
    <s v="1267.21"/>
    <n v="0"/>
    <b v="0"/>
    <b v="1"/>
  </r>
  <r>
    <s v="C"/>
    <s v="A"/>
    <n v="20210101"/>
    <n v="2021"/>
    <n v="52"/>
    <x v="1"/>
    <n v="180"/>
    <s v="COD"/>
    <x v="1"/>
    <s v="M"/>
    <s v="Import"/>
    <n v="834"/>
    <s v="TZA"/>
    <x v="38"/>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922500"/>
    <b v="0"/>
    <n v="8"/>
    <s v="kg"/>
    <n v="922500"/>
    <b v="0"/>
    <n v="922500"/>
    <b v="0"/>
    <n v="0"/>
    <b v="0"/>
    <s v="808710.51"/>
    <m/>
    <s v="808710.51"/>
    <n v="0"/>
    <b v="0"/>
    <b v="1"/>
  </r>
  <r>
    <s v="C"/>
    <s v="A"/>
    <n v="20210101"/>
    <n v="2021"/>
    <n v="52"/>
    <x v="1"/>
    <n v="180"/>
    <s v="COD"/>
    <x v="1"/>
    <s v="M"/>
    <s v="Import"/>
    <n v="894"/>
    <s v="ZMB"/>
    <x v="39"/>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680800"/>
    <b v="0"/>
    <n v="8"/>
    <s v="kg"/>
    <n v="680800"/>
    <b v="0"/>
    <n v="680800"/>
    <b v="0"/>
    <n v="0"/>
    <b v="0"/>
    <s v="340849.47"/>
    <m/>
    <s v="340849.47"/>
    <n v="0"/>
    <b v="0"/>
    <b v="1"/>
  </r>
  <r>
    <s v="C"/>
    <s v="A"/>
    <n v="20210101"/>
    <n v="2021"/>
    <n v="52"/>
    <x v="1"/>
    <n v="562"/>
    <s v="NER"/>
    <x v="0"/>
    <s v="M"/>
    <s v="Import"/>
    <n v="0"/>
    <s v="W00"/>
    <x v="0"/>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8534938"/>
    <b v="0"/>
    <n v="8"/>
    <s v="kg"/>
    <n v="18534938"/>
    <b v="0"/>
    <n v="18534938"/>
    <b v="0"/>
    <n v="0"/>
    <b v="0"/>
    <s v="6110120.54"/>
    <n v="0"/>
    <s v="6110120.54"/>
    <n v="0"/>
    <b v="0"/>
    <b v="1"/>
  </r>
  <r>
    <s v="C"/>
    <s v="A"/>
    <n v="20210101"/>
    <n v="2021"/>
    <n v="52"/>
    <x v="1"/>
    <n v="562"/>
    <s v="NER"/>
    <x v="0"/>
    <s v="M"/>
    <s v="Import"/>
    <n v="204"/>
    <s v="BEN"/>
    <x v="2"/>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707000"/>
    <b v="0"/>
    <n v="8"/>
    <s v="kg"/>
    <n v="1707000"/>
    <b v="0"/>
    <n v="1707000"/>
    <b v="0"/>
    <n v="0"/>
    <b v="0"/>
    <s v="511818.28"/>
    <n v="0"/>
    <s v="511818.28"/>
    <n v="0"/>
    <b v="0"/>
    <b v="1"/>
  </r>
  <r>
    <s v="C"/>
    <s v="A"/>
    <n v="20210101"/>
    <n v="2021"/>
    <n v="52"/>
    <x v="1"/>
    <n v="562"/>
    <s v="NER"/>
    <x v="0"/>
    <s v="M"/>
    <s v="Import"/>
    <n v="251"/>
    <s v="FRA"/>
    <x v="3"/>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2769000"/>
    <b v="0"/>
    <n v="8"/>
    <s v="kg"/>
    <n v="2769000"/>
    <b v="0"/>
    <n v="2769000"/>
    <b v="0"/>
    <n v="0"/>
    <b v="0"/>
    <s v="749395.24"/>
    <n v="0"/>
    <s v="749395.24"/>
    <n v="0"/>
    <b v="0"/>
    <b v="1"/>
  </r>
  <r>
    <s v="C"/>
    <s v="A"/>
    <n v="20210101"/>
    <n v="2021"/>
    <n v="52"/>
    <x v="1"/>
    <n v="562"/>
    <s v="NER"/>
    <x v="0"/>
    <s v="M"/>
    <s v="Import"/>
    <n v="266"/>
    <s v="GAB"/>
    <x v="40"/>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5000"/>
    <b v="0"/>
    <n v="8"/>
    <s v="kg"/>
    <n v="5000"/>
    <b v="0"/>
    <n v="5000"/>
    <b v="0"/>
    <n v="0"/>
    <b v="0"/>
    <s v="2220.62"/>
    <n v="0"/>
    <s v="2220.62"/>
    <n v="0"/>
    <b v="0"/>
    <b v="1"/>
  </r>
  <r>
    <s v="C"/>
    <s v="A"/>
    <n v="20210101"/>
    <n v="2021"/>
    <n v="52"/>
    <x v="1"/>
    <n v="562"/>
    <s v="NER"/>
    <x v="0"/>
    <s v="M"/>
    <s v="Import"/>
    <n v="384"/>
    <s v="CIV"/>
    <x v="6"/>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520000"/>
    <b v="0"/>
    <n v="8"/>
    <s v="kg"/>
    <n v="1520000"/>
    <b v="0"/>
    <n v="1520000"/>
    <b v="0"/>
    <n v="0"/>
    <b v="0"/>
    <s v="500888.85"/>
    <n v="0"/>
    <s v="500888.85"/>
    <n v="0"/>
    <b v="0"/>
    <b v="1"/>
  </r>
  <r>
    <s v="C"/>
    <s v="A"/>
    <n v="20210101"/>
    <n v="2021"/>
    <n v="52"/>
    <x v="1"/>
    <n v="562"/>
    <s v="NER"/>
    <x v="0"/>
    <s v="M"/>
    <s v="Import"/>
    <n v="504"/>
    <s v="MAR"/>
    <x v="43"/>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7994000"/>
    <b v="0"/>
    <n v="8"/>
    <s v="kg"/>
    <n v="7994000"/>
    <b v="0"/>
    <n v="7994000"/>
    <b v="0"/>
    <n v="0"/>
    <b v="0"/>
    <s v="2467024.65"/>
    <n v="0"/>
    <s v="2467024.65"/>
    <n v="0"/>
    <b v="0"/>
    <b v="1"/>
  </r>
  <r>
    <s v="C"/>
    <s v="A"/>
    <n v="20210101"/>
    <n v="2021"/>
    <n v="52"/>
    <x v="1"/>
    <n v="562"/>
    <s v="NER"/>
    <x v="0"/>
    <s v="M"/>
    <s v="Import"/>
    <n v="566"/>
    <s v="NGA"/>
    <x v="8"/>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3705900"/>
    <b v="0"/>
    <n v="8"/>
    <s v="kg"/>
    <n v="3705900"/>
    <b v="0"/>
    <n v="3705900"/>
    <b v="0"/>
    <n v="0"/>
    <b v="0"/>
    <s v="1648436.35"/>
    <n v="0"/>
    <s v="1648436.35"/>
    <n v="0"/>
    <b v="0"/>
    <b v="1"/>
  </r>
  <r>
    <s v="C"/>
    <s v="A"/>
    <n v="20210101"/>
    <n v="2021"/>
    <n v="52"/>
    <x v="1"/>
    <n v="562"/>
    <s v="NER"/>
    <x v="0"/>
    <s v="M"/>
    <s v="Import"/>
    <n v="699"/>
    <s v="IND"/>
    <x v="11"/>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4500"/>
    <b v="0"/>
    <n v="8"/>
    <s v="kg"/>
    <n v="4500"/>
    <b v="0"/>
    <n v="4500"/>
    <b v="0"/>
    <n v="0"/>
    <b v="0"/>
    <s v="2781.96"/>
    <n v="0"/>
    <s v="2781.96"/>
    <n v="0"/>
    <b v="0"/>
    <b v="1"/>
  </r>
  <r>
    <s v="C"/>
    <s v="A"/>
    <n v="20210101"/>
    <n v="2021"/>
    <n v="52"/>
    <x v="1"/>
    <n v="562"/>
    <s v="NER"/>
    <x v="0"/>
    <s v="M"/>
    <s v="Import"/>
    <n v="724"/>
    <s v="ESP"/>
    <x v="12"/>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538"/>
    <b v="0"/>
    <n v="8"/>
    <s v="kg"/>
    <n v="538"/>
    <b v="0"/>
    <n v="538"/>
    <b v="0"/>
    <n v="0"/>
    <b v="0"/>
    <s v="475.65"/>
    <n v="0"/>
    <s v="475.65"/>
    <n v="0"/>
    <b v="0"/>
    <b v="1"/>
  </r>
  <r>
    <s v="C"/>
    <s v="A"/>
    <n v="20210101"/>
    <n v="2021"/>
    <n v="52"/>
    <x v="1"/>
    <n v="562"/>
    <s v="NER"/>
    <x v="0"/>
    <s v="M"/>
    <s v="Import"/>
    <n v="768"/>
    <s v="TGO"/>
    <x v="14"/>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829000"/>
    <b v="0"/>
    <n v="8"/>
    <s v="kg"/>
    <n v="829000"/>
    <b v="0"/>
    <n v="829000"/>
    <b v="0"/>
    <n v="0"/>
    <b v="0"/>
    <s v="227078.94"/>
    <n v="0"/>
    <s v="227078.94"/>
    <n v="0"/>
    <b v="0"/>
    <b v="1"/>
  </r>
  <r>
    <s v="C"/>
    <s v="A"/>
    <n v="20210101"/>
    <n v="2021"/>
    <n v="52"/>
    <x v="1"/>
    <n v="180"/>
    <s v="COD"/>
    <x v="1"/>
    <s v="M"/>
    <s v="Import"/>
    <n v="0"/>
    <s v="W00"/>
    <x v="0"/>
    <n v="0"/>
    <s v="W00"/>
    <s v="World"/>
    <s v="H5"/>
    <s v="HS"/>
    <b v="1"/>
    <n v="310510"/>
    <s v="Fertilizers, mineral or chemical in tablets or similar forms or in packages of a gross weight not exceeding 10kg"/>
    <x v="13"/>
    <x v="6"/>
    <x v="6"/>
    <x v="2"/>
    <b v="1"/>
    <s v="C00"/>
    <s v="TOTAL CPC"/>
    <n v="0"/>
    <n v="0"/>
    <s v="TOTAL MOT"/>
    <n v="8"/>
    <s v="kg"/>
    <n v="13843"/>
    <b v="0"/>
    <n v="8"/>
    <s v="kg"/>
    <n v="13843"/>
    <b v="0"/>
    <n v="13843"/>
    <b v="0"/>
    <n v="0"/>
    <b v="0"/>
    <s v="19640.04"/>
    <m/>
    <s v="19640.04"/>
    <n v="0"/>
    <b v="0"/>
    <b v="1"/>
  </r>
  <r>
    <s v="C"/>
    <s v="A"/>
    <n v="20210101"/>
    <n v="2021"/>
    <n v="52"/>
    <x v="1"/>
    <n v="180"/>
    <s v="COD"/>
    <x v="1"/>
    <s v="M"/>
    <s v="Import"/>
    <n v="156"/>
    <s v="CHN"/>
    <x v="1"/>
    <n v="0"/>
    <s v="W00"/>
    <s v="World"/>
    <s v="H5"/>
    <s v="HS"/>
    <b v="1"/>
    <n v="310510"/>
    <s v="Fertilizers, mineral or chemical in tablets or similar forms or in packages of a gross weight not exceeding 10kg"/>
    <x v="13"/>
    <x v="6"/>
    <x v="6"/>
    <x v="2"/>
    <b v="1"/>
    <s v="C00"/>
    <s v="TOTAL CPC"/>
    <n v="0"/>
    <n v="0"/>
    <s v="TOTAL MOT"/>
    <n v="8"/>
    <s v="kg"/>
    <n v="13298"/>
    <b v="0"/>
    <n v="8"/>
    <s v="kg"/>
    <n v="13298"/>
    <b v="0"/>
    <n v="13298"/>
    <b v="0"/>
    <n v="0"/>
    <b v="0"/>
    <s v="7241.86"/>
    <m/>
    <s v="7241.86"/>
    <n v="0"/>
    <b v="0"/>
    <b v="1"/>
  </r>
  <r>
    <s v="C"/>
    <s v="A"/>
    <n v="20210101"/>
    <n v="2021"/>
    <n v="52"/>
    <x v="1"/>
    <n v="180"/>
    <s v="COD"/>
    <x v="1"/>
    <s v="M"/>
    <s v="Import"/>
    <n v="276"/>
    <s v="DEU"/>
    <x v="4"/>
    <n v="0"/>
    <s v="W00"/>
    <s v="World"/>
    <s v="H5"/>
    <s v="HS"/>
    <b v="1"/>
    <n v="310510"/>
    <s v="Fertilizers, mineral or chemical in tablets or similar forms or in packages of a gross weight not exceeding 10kg"/>
    <x v="13"/>
    <x v="6"/>
    <x v="6"/>
    <x v="2"/>
    <b v="1"/>
    <s v="C00"/>
    <s v="TOTAL CPC"/>
    <n v="0"/>
    <n v="0"/>
    <s v="TOTAL MOT"/>
    <n v="8"/>
    <s v="kg"/>
    <n v="370"/>
    <b v="0"/>
    <n v="8"/>
    <s v="kg"/>
    <n v="370"/>
    <b v="0"/>
    <n v="370"/>
    <b v="0"/>
    <n v="0"/>
    <b v="0"/>
    <s v="10396.53"/>
    <m/>
    <s v="10396.53"/>
    <n v="0"/>
    <b v="0"/>
    <b v="1"/>
  </r>
  <r>
    <s v="C"/>
    <s v="A"/>
    <n v="20210101"/>
    <n v="2021"/>
    <n v="52"/>
    <x v="1"/>
    <n v="180"/>
    <s v="COD"/>
    <x v="1"/>
    <s v="M"/>
    <s v="Import"/>
    <n v="724"/>
    <s v="ESP"/>
    <x v="12"/>
    <n v="0"/>
    <s v="W00"/>
    <s v="World"/>
    <s v="H5"/>
    <s v="HS"/>
    <b v="1"/>
    <n v="310510"/>
    <s v="Fertilizers, mineral or chemical in tablets or similar forms or in packages of a gross weight not exceeding 10kg"/>
    <x v="13"/>
    <x v="6"/>
    <x v="6"/>
    <x v="2"/>
    <b v="1"/>
    <s v="C00"/>
    <s v="TOTAL CPC"/>
    <n v="0"/>
    <n v="0"/>
    <s v="TOTAL MOT"/>
    <n v="8"/>
    <s v="kg"/>
    <n v="175"/>
    <b v="0"/>
    <n v="8"/>
    <s v="kg"/>
    <n v="175"/>
    <b v="0"/>
    <n v="175"/>
    <b v="0"/>
    <n v="0"/>
    <b v="0"/>
    <s v="2001.65"/>
    <m/>
    <s v="2001.65"/>
    <n v="0"/>
    <b v="0"/>
    <b v="1"/>
  </r>
  <r>
    <s v="C"/>
    <s v="A"/>
    <n v="20210101"/>
    <n v="2021"/>
    <n v="52"/>
    <x v="1"/>
    <n v="562"/>
    <s v="NER"/>
    <x v="0"/>
    <s v="M"/>
    <s v="Import"/>
    <n v="0"/>
    <s v="W00"/>
    <x v="0"/>
    <n v="0"/>
    <s v="W00"/>
    <s v="World"/>
    <s v="H5"/>
    <s v="HS"/>
    <b v="1"/>
    <n v="310510"/>
    <s v="Fertilizers, mineral or chemical in tablets or similar forms or in packages of a gross weight not exceeding 10kg"/>
    <x v="13"/>
    <x v="6"/>
    <x v="6"/>
    <x v="2"/>
    <b v="1"/>
    <s v="C00"/>
    <s v="TOTAL CPC"/>
    <n v="0"/>
    <n v="0"/>
    <s v="TOTAL MOT"/>
    <n v="8"/>
    <s v="kg"/>
    <n v="3551938"/>
    <b v="0"/>
    <n v="8"/>
    <s v="kg"/>
    <n v="3551938"/>
    <b v="0"/>
    <n v="3551938"/>
    <b v="0"/>
    <n v="0"/>
    <b v="0"/>
    <s v="1607657.83"/>
    <n v="0"/>
    <s v="1607657.83"/>
    <n v="0"/>
    <b v="0"/>
    <b v="1"/>
  </r>
  <r>
    <s v="C"/>
    <s v="A"/>
    <n v="20210101"/>
    <n v="2021"/>
    <n v="52"/>
    <x v="1"/>
    <n v="562"/>
    <s v="NER"/>
    <x v="0"/>
    <s v="M"/>
    <s v="Import"/>
    <n v="266"/>
    <s v="GAB"/>
    <x v="40"/>
    <n v="0"/>
    <s v="W00"/>
    <s v="World"/>
    <s v="H5"/>
    <s v="HS"/>
    <b v="1"/>
    <n v="310510"/>
    <s v="Fertilizers, mineral or chemical in tablets or similar forms or in packages of a gross weight not exceeding 10kg"/>
    <x v="13"/>
    <x v="6"/>
    <x v="6"/>
    <x v="2"/>
    <b v="1"/>
    <s v="C00"/>
    <s v="TOTAL CPC"/>
    <n v="0"/>
    <n v="0"/>
    <s v="TOTAL MOT"/>
    <n v="8"/>
    <s v="kg"/>
    <n v="5000"/>
    <b v="0"/>
    <n v="8"/>
    <s v="kg"/>
    <n v="5000"/>
    <b v="0"/>
    <n v="5000"/>
    <b v="0"/>
    <n v="0"/>
    <b v="0"/>
    <s v="2220.62"/>
    <n v="0"/>
    <s v="2220.62"/>
    <n v="0"/>
    <b v="1"/>
    <b v="0"/>
  </r>
  <r>
    <s v="C"/>
    <s v="A"/>
    <n v="20210101"/>
    <n v="2021"/>
    <n v="52"/>
    <x v="1"/>
    <n v="562"/>
    <s v="NER"/>
    <x v="0"/>
    <s v="M"/>
    <s v="Import"/>
    <n v="566"/>
    <s v="NGA"/>
    <x v="8"/>
    <n v="0"/>
    <s v="W00"/>
    <s v="World"/>
    <s v="H5"/>
    <s v="HS"/>
    <b v="1"/>
    <n v="310510"/>
    <s v="Fertilizers, mineral or chemical in tablets or similar forms or in packages of a gross weight not exceeding 10kg"/>
    <x v="13"/>
    <x v="6"/>
    <x v="6"/>
    <x v="2"/>
    <b v="1"/>
    <s v="C00"/>
    <s v="TOTAL CPC"/>
    <n v="0"/>
    <n v="0"/>
    <s v="TOTAL MOT"/>
    <n v="8"/>
    <s v="kg"/>
    <n v="3546400"/>
    <b v="0"/>
    <n v="8"/>
    <s v="kg"/>
    <n v="3546400"/>
    <b v="0"/>
    <n v="3546400"/>
    <b v="0"/>
    <n v="0"/>
    <b v="0"/>
    <s v="1604961.56"/>
    <n v="0"/>
    <s v="1604961.56"/>
    <n v="0"/>
    <b v="1"/>
    <b v="0"/>
  </r>
  <r>
    <s v="C"/>
    <s v="A"/>
    <n v="20210101"/>
    <n v="2021"/>
    <n v="52"/>
    <x v="1"/>
    <n v="562"/>
    <s v="NER"/>
    <x v="0"/>
    <s v="M"/>
    <s v="Import"/>
    <n v="724"/>
    <s v="ESP"/>
    <x v="12"/>
    <n v="0"/>
    <s v="W00"/>
    <s v="World"/>
    <s v="H5"/>
    <s v="HS"/>
    <b v="1"/>
    <n v="310510"/>
    <s v="Fertilizers, mineral or chemical in tablets or similar forms or in packages of a gross weight not exceeding 10kg"/>
    <x v="13"/>
    <x v="6"/>
    <x v="6"/>
    <x v="2"/>
    <b v="1"/>
    <s v="C00"/>
    <s v="TOTAL CPC"/>
    <n v="0"/>
    <n v="0"/>
    <s v="TOTAL MOT"/>
    <n v="8"/>
    <s v="kg"/>
    <n v="538"/>
    <b v="0"/>
    <n v="8"/>
    <s v="kg"/>
    <n v="538"/>
    <b v="0"/>
    <n v="538"/>
    <b v="0"/>
    <n v="0"/>
    <b v="0"/>
    <s v="475.65"/>
    <n v="0"/>
    <s v="475.65"/>
    <n v="0"/>
    <b v="1"/>
    <b v="0"/>
  </r>
  <r>
    <s v="C"/>
    <s v="A"/>
    <n v="20210101"/>
    <n v="2021"/>
    <n v="52"/>
    <x v="1"/>
    <n v="180"/>
    <s v="COD"/>
    <x v="1"/>
    <s v="M"/>
    <s v="Import"/>
    <n v="0"/>
    <s v="W00"/>
    <x v="0"/>
    <n v="0"/>
    <s v="W00"/>
    <s v="World"/>
    <s v="H5"/>
    <s v="HS"/>
    <b v="1"/>
    <n v="310520"/>
    <s v="Fertilizers, mineral or chemical containing the three fertilizing elements nitrogen, phosphorus and potassium"/>
    <x v="14"/>
    <x v="6"/>
    <x v="6"/>
    <x v="2"/>
    <b v="1"/>
    <s v="C00"/>
    <s v="TOTAL CPC"/>
    <n v="0"/>
    <n v="0"/>
    <s v="TOTAL MOT"/>
    <n v="8"/>
    <s v="kg"/>
    <n v="12586943"/>
    <b v="0"/>
    <n v="8"/>
    <s v="kg"/>
    <n v="12586943"/>
    <b v="0"/>
    <n v="12586943"/>
    <b v="0"/>
    <n v="0"/>
    <b v="0"/>
    <s v="7115022.74"/>
    <m/>
    <s v="7115022.74"/>
    <n v="0"/>
    <b v="0"/>
    <b v="1"/>
  </r>
  <r>
    <s v="C"/>
    <s v="A"/>
    <n v="20210101"/>
    <n v="2021"/>
    <n v="52"/>
    <x v="1"/>
    <n v="180"/>
    <s v="COD"/>
    <x v="1"/>
    <s v="M"/>
    <s v="Import"/>
    <n v="24"/>
    <s v="AGO"/>
    <x v="17"/>
    <n v="0"/>
    <s v="W00"/>
    <s v="World"/>
    <s v="H5"/>
    <s v="HS"/>
    <b v="1"/>
    <n v="310520"/>
    <s v="Fertilizers, mineral or chemical containing the three fertilizing elements nitrogen, phosphorus and potassium"/>
    <x v="14"/>
    <x v="6"/>
    <x v="6"/>
    <x v="2"/>
    <b v="1"/>
    <s v="C00"/>
    <s v="TOTAL CPC"/>
    <n v="0"/>
    <n v="0"/>
    <s v="TOTAL MOT"/>
    <n v="8"/>
    <s v="kg"/>
    <n v="1687655"/>
    <b v="0"/>
    <n v="8"/>
    <s v="kg"/>
    <n v="1687655"/>
    <b v="0"/>
    <n v="1687655"/>
    <b v="0"/>
    <n v="0"/>
    <b v="0"/>
    <s v="325406.18"/>
    <m/>
    <s v="325406.18"/>
    <n v="0"/>
    <b v="0"/>
    <b v="1"/>
  </r>
  <r>
    <s v="C"/>
    <s v="A"/>
    <n v="20210101"/>
    <n v="2021"/>
    <n v="52"/>
    <x v="1"/>
    <n v="180"/>
    <s v="COD"/>
    <x v="1"/>
    <s v="M"/>
    <s v="Import"/>
    <n v="56"/>
    <s v="BEL"/>
    <x v="18"/>
    <n v="0"/>
    <s v="W00"/>
    <s v="World"/>
    <s v="H5"/>
    <s v="HS"/>
    <b v="1"/>
    <n v="310520"/>
    <s v="Fertilizers, mineral or chemical containing the three fertilizing elements nitrogen, phosphorus and potassium"/>
    <x v="14"/>
    <x v="6"/>
    <x v="6"/>
    <x v="2"/>
    <b v="1"/>
    <s v="C00"/>
    <s v="TOTAL CPC"/>
    <n v="0"/>
    <n v="0"/>
    <s v="TOTAL MOT"/>
    <n v="8"/>
    <s v="kg"/>
    <n v="312855"/>
    <b v="0"/>
    <n v="8"/>
    <s v="kg"/>
    <n v="312855"/>
    <b v="0"/>
    <n v="312855"/>
    <b v="0"/>
    <n v="0"/>
    <b v="0"/>
    <s v="157477.59"/>
    <m/>
    <s v="157477.59"/>
    <n v="0"/>
    <b v="0"/>
    <b v="1"/>
  </r>
  <r>
    <s v="C"/>
    <s v="A"/>
    <n v="20210101"/>
    <n v="2021"/>
    <n v="52"/>
    <x v="1"/>
    <n v="180"/>
    <s v="COD"/>
    <x v="1"/>
    <s v="M"/>
    <s v="Import"/>
    <n v="112"/>
    <s v="BLR"/>
    <x v="19"/>
    <n v="0"/>
    <s v="W00"/>
    <s v="World"/>
    <s v="H5"/>
    <s v="HS"/>
    <b v="1"/>
    <n v="310520"/>
    <s v="Fertilizers, mineral or chemical containing the three fertilizing elements nitrogen, phosphorus and potassium"/>
    <x v="14"/>
    <x v="6"/>
    <x v="6"/>
    <x v="2"/>
    <b v="1"/>
    <s v="C00"/>
    <s v="TOTAL CPC"/>
    <n v="0"/>
    <n v="0"/>
    <s v="TOTAL MOT"/>
    <n v="8"/>
    <s v="kg"/>
    <n v="837000"/>
    <b v="0"/>
    <n v="8"/>
    <s v="kg"/>
    <n v="837000"/>
    <b v="0"/>
    <n v="837000"/>
    <b v="0"/>
    <n v="0"/>
    <b v="0"/>
    <s v="326023.85"/>
    <m/>
    <s v="326023.85"/>
    <n v="0"/>
    <b v="0"/>
    <b v="1"/>
  </r>
  <r>
    <s v="C"/>
    <s v="A"/>
    <n v="20210101"/>
    <n v="2021"/>
    <n v="52"/>
    <x v="1"/>
    <n v="180"/>
    <s v="COD"/>
    <x v="1"/>
    <s v="M"/>
    <s v="Import"/>
    <n v="156"/>
    <s v="CHN"/>
    <x v="1"/>
    <n v="0"/>
    <s v="W00"/>
    <s v="World"/>
    <s v="H5"/>
    <s v="HS"/>
    <b v="1"/>
    <n v="310520"/>
    <s v="Fertilizers, mineral or chemical containing the three fertilizing elements nitrogen, phosphorus and potassium"/>
    <x v="14"/>
    <x v="6"/>
    <x v="6"/>
    <x v="2"/>
    <b v="1"/>
    <s v="C00"/>
    <s v="TOTAL CPC"/>
    <n v="0"/>
    <n v="0"/>
    <s v="TOTAL MOT"/>
    <n v="8"/>
    <s v="kg"/>
    <n v="200354"/>
    <b v="0"/>
    <n v="8"/>
    <s v="kg"/>
    <n v="200354"/>
    <b v="0"/>
    <n v="200354"/>
    <b v="0"/>
    <n v="0"/>
    <b v="0"/>
    <s v="65838.37"/>
    <m/>
    <s v="65838.37"/>
    <n v="0"/>
    <b v="0"/>
    <b v="1"/>
  </r>
  <r>
    <s v="C"/>
    <s v="A"/>
    <n v="20210101"/>
    <n v="2021"/>
    <n v="52"/>
    <x v="1"/>
    <n v="180"/>
    <s v="COD"/>
    <x v="1"/>
    <s v="M"/>
    <s v="Import"/>
    <n v="251"/>
    <s v="FRA"/>
    <x v="3"/>
    <n v="0"/>
    <s v="W00"/>
    <s v="World"/>
    <s v="H5"/>
    <s v="HS"/>
    <b v="1"/>
    <n v="310520"/>
    <s v="Fertilizers, mineral or chemical containing the three fertilizing elements nitrogen, phosphorus and potassium"/>
    <x v="14"/>
    <x v="6"/>
    <x v="6"/>
    <x v="2"/>
    <b v="1"/>
    <s v="C00"/>
    <s v="TOTAL CPC"/>
    <n v="0"/>
    <n v="0"/>
    <s v="TOTAL MOT"/>
    <n v="8"/>
    <s v="kg"/>
    <n v="27555"/>
    <b v="0"/>
    <n v="8"/>
    <s v="kg"/>
    <n v="27555"/>
    <b v="0"/>
    <n v="27555"/>
    <b v="0"/>
    <n v="0"/>
    <b v="0"/>
    <s v="17749.32"/>
    <m/>
    <s v="17749.32"/>
    <n v="0"/>
    <b v="0"/>
    <b v="1"/>
  </r>
  <r>
    <s v="C"/>
    <s v="A"/>
    <n v="20210101"/>
    <n v="2021"/>
    <n v="52"/>
    <x v="1"/>
    <n v="180"/>
    <s v="COD"/>
    <x v="1"/>
    <s v="M"/>
    <s v="Import"/>
    <n v="380"/>
    <s v="ITA"/>
    <x v="20"/>
    <n v="0"/>
    <s v="W00"/>
    <s v="World"/>
    <s v="H5"/>
    <s v="HS"/>
    <b v="1"/>
    <n v="310520"/>
    <s v="Fertilizers, mineral or chemical containing the three fertilizing elements nitrogen, phosphorus and potassium"/>
    <x v="14"/>
    <x v="6"/>
    <x v="6"/>
    <x v="2"/>
    <b v="1"/>
    <s v="C00"/>
    <s v="TOTAL CPC"/>
    <n v="0"/>
    <n v="0"/>
    <s v="TOTAL MOT"/>
    <n v="8"/>
    <s v="kg"/>
    <n v="10115"/>
    <b v="0"/>
    <n v="8"/>
    <s v="kg"/>
    <n v="10115"/>
    <b v="0"/>
    <n v="10115"/>
    <b v="0"/>
    <n v="0"/>
    <b v="0"/>
    <s v="5875.76"/>
    <m/>
    <s v="5875.76"/>
    <n v="0"/>
    <b v="0"/>
    <b v="1"/>
  </r>
  <r>
    <s v="C"/>
    <s v="A"/>
    <n v="20210101"/>
    <n v="2021"/>
    <n v="52"/>
    <x v="1"/>
    <n v="180"/>
    <s v="COD"/>
    <x v="1"/>
    <s v="M"/>
    <s v="Import"/>
    <n v="404"/>
    <s v="KEN"/>
    <x v="22"/>
    <n v="0"/>
    <s v="W00"/>
    <s v="World"/>
    <s v="H5"/>
    <s v="HS"/>
    <b v="1"/>
    <n v="310520"/>
    <s v="Fertilizers, mineral or chemical containing the three fertilizing elements nitrogen, phosphorus and potassium"/>
    <x v="14"/>
    <x v="6"/>
    <x v="6"/>
    <x v="2"/>
    <b v="1"/>
    <s v="C00"/>
    <s v="TOTAL CPC"/>
    <n v="0"/>
    <n v="0"/>
    <s v="TOTAL MOT"/>
    <n v="8"/>
    <s v="kg"/>
    <n v="263500"/>
    <b v="0"/>
    <n v="8"/>
    <s v="kg"/>
    <n v="263500"/>
    <b v="0"/>
    <n v="263500"/>
    <b v="0"/>
    <n v="0"/>
    <b v="0"/>
    <s v="169974.95"/>
    <m/>
    <s v="169974.95"/>
    <n v="0"/>
    <b v="0"/>
    <b v="1"/>
  </r>
  <r>
    <s v="C"/>
    <s v="A"/>
    <n v="20210101"/>
    <n v="2021"/>
    <n v="52"/>
    <x v="1"/>
    <n v="180"/>
    <s v="COD"/>
    <x v="1"/>
    <s v="M"/>
    <s v="Import"/>
    <n v="422"/>
    <s v="LBN"/>
    <x v="23"/>
    <n v="0"/>
    <s v="W00"/>
    <s v="World"/>
    <s v="H5"/>
    <s v="HS"/>
    <b v="1"/>
    <n v="310520"/>
    <s v="Fertilizers, mineral or chemical containing the three fertilizing elements nitrogen, phosphorus and potassium"/>
    <x v="14"/>
    <x v="6"/>
    <x v="6"/>
    <x v="2"/>
    <b v="1"/>
    <s v="C00"/>
    <s v="TOTAL CPC"/>
    <n v="0"/>
    <n v="0"/>
    <s v="TOTAL MOT"/>
    <n v="8"/>
    <s v="kg"/>
    <n v="1494"/>
    <b v="0"/>
    <n v="8"/>
    <s v="kg"/>
    <n v="1494"/>
    <b v="0"/>
    <n v="1494"/>
    <b v="0"/>
    <n v="0"/>
    <b v="0"/>
    <s v="692.48"/>
    <m/>
    <s v="692.48"/>
    <n v="0"/>
    <b v="0"/>
    <b v="1"/>
  </r>
  <r>
    <s v="C"/>
    <s v="A"/>
    <n v="20210101"/>
    <n v="2021"/>
    <n v="52"/>
    <x v="1"/>
    <n v="180"/>
    <s v="COD"/>
    <x v="1"/>
    <s v="M"/>
    <s v="Import"/>
    <n v="440"/>
    <s v="LTU"/>
    <x v="24"/>
    <n v="0"/>
    <s v="W00"/>
    <s v="World"/>
    <s v="H5"/>
    <s v="HS"/>
    <b v="1"/>
    <n v="310520"/>
    <s v="Fertilizers, mineral or chemical containing the three fertilizing elements nitrogen, phosphorus and potassium"/>
    <x v="14"/>
    <x v="6"/>
    <x v="6"/>
    <x v="2"/>
    <b v="1"/>
    <s v="C00"/>
    <s v="TOTAL CPC"/>
    <n v="0"/>
    <n v="0"/>
    <s v="TOTAL MOT"/>
    <n v="8"/>
    <s v="kg"/>
    <n v="972000"/>
    <b v="0"/>
    <n v="8"/>
    <s v="kg"/>
    <n v="972000"/>
    <b v="0"/>
    <n v="972000"/>
    <b v="0"/>
    <n v="0"/>
    <b v="0"/>
    <s v="378632.74"/>
    <m/>
    <s v="378632.74"/>
    <n v="0"/>
    <b v="0"/>
    <b v="1"/>
  </r>
  <r>
    <s v="C"/>
    <s v="A"/>
    <n v="20210101"/>
    <n v="2021"/>
    <n v="52"/>
    <x v="1"/>
    <n v="180"/>
    <s v="COD"/>
    <x v="1"/>
    <s v="M"/>
    <s v="Import"/>
    <n v="442"/>
    <s v="LUX"/>
    <x v="25"/>
    <n v="0"/>
    <s v="W00"/>
    <s v="World"/>
    <s v="H5"/>
    <s v="HS"/>
    <b v="1"/>
    <n v="310520"/>
    <s v="Fertilizers, mineral or chemical containing the three fertilizing elements nitrogen, phosphorus and potassium"/>
    <x v="14"/>
    <x v="6"/>
    <x v="6"/>
    <x v="2"/>
    <b v="1"/>
    <s v="C00"/>
    <s v="TOTAL CPC"/>
    <n v="0"/>
    <n v="0"/>
    <s v="TOTAL MOT"/>
    <n v="8"/>
    <s v="kg"/>
    <n v="15940"/>
    <b v="0"/>
    <n v="8"/>
    <s v="kg"/>
    <n v="15940"/>
    <b v="0"/>
    <n v="15940"/>
    <b v="0"/>
    <n v="0"/>
    <b v="0"/>
    <s v="17051.38"/>
    <m/>
    <s v="17051.38"/>
    <n v="0"/>
    <b v="0"/>
    <b v="1"/>
  </r>
  <r>
    <s v="C"/>
    <s v="A"/>
    <n v="20210101"/>
    <n v="2021"/>
    <n v="52"/>
    <x v="1"/>
    <n v="180"/>
    <s v="COD"/>
    <x v="1"/>
    <s v="M"/>
    <s v="Import"/>
    <n v="508"/>
    <s v="MOZ"/>
    <x v="26"/>
    <n v="0"/>
    <s v="W00"/>
    <s v="World"/>
    <s v="H5"/>
    <s v="HS"/>
    <b v="1"/>
    <n v="310520"/>
    <s v="Fertilizers, mineral or chemical containing the three fertilizing elements nitrogen, phosphorus and potassium"/>
    <x v="14"/>
    <x v="6"/>
    <x v="6"/>
    <x v="2"/>
    <b v="1"/>
    <s v="C00"/>
    <s v="TOTAL CPC"/>
    <n v="0"/>
    <n v="0"/>
    <s v="TOTAL MOT"/>
    <n v="8"/>
    <s v="kg"/>
    <n v="2302880"/>
    <b v="0"/>
    <n v="8"/>
    <s v="kg"/>
    <n v="2302880"/>
    <b v="0"/>
    <n v="2302880"/>
    <b v="0"/>
    <n v="0"/>
    <b v="0"/>
    <s v="1769824.03"/>
    <m/>
    <s v="1769824.03"/>
    <n v="0"/>
    <b v="0"/>
    <b v="1"/>
  </r>
  <r>
    <s v="C"/>
    <s v="A"/>
    <n v="20210101"/>
    <n v="2021"/>
    <n v="52"/>
    <x v="1"/>
    <n v="180"/>
    <s v="COD"/>
    <x v="1"/>
    <s v="M"/>
    <s v="Import"/>
    <n v="516"/>
    <s v="NAM"/>
    <x v="27"/>
    <n v="0"/>
    <s v="W00"/>
    <s v="World"/>
    <s v="H5"/>
    <s v="HS"/>
    <b v="1"/>
    <n v="310520"/>
    <s v="Fertilizers, mineral or chemical containing the three fertilizing elements nitrogen, phosphorus and potassium"/>
    <x v="14"/>
    <x v="6"/>
    <x v="6"/>
    <x v="2"/>
    <b v="1"/>
    <s v="C00"/>
    <s v="TOTAL CPC"/>
    <n v="0"/>
    <n v="0"/>
    <s v="TOTAL MOT"/>
    <n v="8"/>
    <s v="kg"/>
    <n v="5220"/>
    <b v="0"/>
    <n v="8"/>
    <s v="kg"/>
    <n v="5220"/>
    <b v="0"/>
    <n v="5220"/>
    <b v="0"/>
    <n v="0"/>
    <b v="0"/>
    <s v="540.61"/>
    <m/>
    <s v="540.61"/>
    <n v="0"/>
    <b v="0"/>
    <b v="1"/>
  </r>
  <r>
    <s v="C"/>
    <s v="A"/>
    <n v="20210101"/>
    <n v="2021"/>
    <n v="52"/>
    <x v="1"/>
    <n v="180"/>
    <s v="COD"/>
    <x v="1"/>
    <s v="M"/>
    <s v="Import"/>
    <n v="528"/>
    <s v="NLD"/>
    <x v="7"/>
    <n v="0"/>
    <s v="W00"/>
    <s v="World"/>
    <s v="H5"/>
    <s v="HS"/>
    <b v="1"/>
    <n v="310520"/>
    <s v="Fertilizers, mineral or chemical containing the three fertilizing elements nitrogen, phosphorus and potassium"/>
    <x v="14"/>
    <x v="6"/>
    <x v="6"/>
    <x v="2"/>
    <b v="1"/>
    <s v="C00"/>
    <s v="TOTAL CPC"/>
    <n v="0"/>
    <n v="0"/>
    <s v="TOTAL MOT"/>
    <n v="8"/>
    <s v="kg"/>
    <n v="25300"/>
    <b v="0"/>
    <n v="8"/>
    <s v="kg"/>
    <n v="25300"/>
    <b v="0"/>
    <n v="25300"/>
    <b v="0"/>
    <n v="0"/>
    <b v="0"/>
    <s v="14411.05"/>
    <m/>
    <s v="14411.05"/>
    <n v="0"/>
    <b v="0"/>
    <b v="1"/>
  </r>
  <r>
    <s v="C"/>
    <s v="A"/>
    <n v="20210101"/>
    <n v="2021"/>
    <n v="52"/>
    <x v="1"/>
    <n v="180"/>
    <s v="COD"/>
    <x v="1"/>
    <s v="M"/>
    <s v="Import"/>
    <n v="643"/>
    <s v="RUS"/>
    <x v="9"/>
    <n v="0"/>
    <s v="W00"/>
    <s v="World"/>
    <s v="H5"/>
    <s v="HS"/>
    <b v="1"/>
    <n v="310520"/>
    <s v="Fertilizers, mineral or chemical containing the three fertilizing elements nitrogen, phosphorus and potassium"/>
    <x v="14"/>
    <x v="6"/>
    <x v="6"/>
    <x v="2"/>
    <b v="1"/>
    <s v="C00"/>
    <s v="TOTAL CPC"/>
    <n v="0"/>
    <n v="0"/>
    <s v="TOTAL MOT"/>
    <n v="8"/>
    <s v="kg"/>
    <n v="822400"/>
    <b v="0"/>
    <n v="8"/>
    <s v="kg"/>
    <n v="822400"/>
    <b v="0"/>
    <n v="822400"/>
    <b v="0"/>
    <n v="0"/>
    <b v="0"/>
    <s v="487758.19"/>
    <m/>
    <s v="487758.19"/>
    <n v="0"/>
    <b v="0"/>
    <b v="1"/>
  </r>
  <r>
    <s v="C"/>
    <s v="A"/>
    <n v="20210101"/>
    <n v="2021"/>
    <n v="52"/>
    <x v="1"/>
    <n v="180"/>
    <s v="COD"/>
    <x v="1"/>
    <s v="M"/>
    <s v="Import"/>
    <n v="699"/>
    <s v="IND"/>
    <x v="11"/>
    <n v="0"/>
    <s v="W00"/>
    <s v="World"/>
    <s v="H5"/>
    <s v="HS"/>
    <b v="1"/>
    <n v="310520"/>
    <s v="Fertilizers, mineral or chemical containing the three fertilizing elements nitrogen, phosphorus and potassium"/>
    <x v="14"/>
    <x v="6"/>
    <x v="6"/>
    <x v="2"/>
    <b v="1"/>
    <s v="C00"/>
    <s v="TOTAL CPC"/>
    <n v="0"/>
    <n v="0"/>
    <s v="TOTAL MOT"/>
    <n v="8"/>
    <s v="kg"/>
    <n v="2800"/>
    <b v="0"/>
    <n v="8"/>
    <s v="kg"/>
    <n v="2800"/>
    <b v="0"/>
    <n v="2800"/>
    <b v="0"/>
    <n v="0"/>
    <b v="0"/>
    <s v="6397.24"/>
    <m/>
    <s v="6397.24"/>
    <n v="0"/>
    <b v="0"/>
    <b v="1"/>
  </r>
  <r>
    <s v="C"/>
    <s v="A"/>
    <n v="20210101"/>
    <n v="2021"/>
    <n v="52"/>
    <x v="1"/>
    <n v="180"/>
    <s v="COD"/>
    <x v="1"/>
    <s v="M"/>
    <s v="Import"/>
    <n v="710"/>
    <s v="ZAF"/>
    <x v="30"/>
    <n v="0"/>
    <s v="W00"/>
    <s v="World"/>
    <s v="H5"/>
    <s v="HS"/>
    <b v="1"/>
    <n v="310520"/>
    <s v="Fertilizers, mineral or chemical containing the three fertilizing elements nitrogen, phosphorus and potassium"/>
    <x v="14"/>
    <x v="6"/>
    <x v="6"/>
    <x v="2"/>
    <b v="1"/>
    <s v="C00"/>
    <s v="TOTAL CPC"/>
    <n v="0"/>
    <n v="0"/>
    <s v="TOTAL MOT"/>
    <n v="8"/>
    <s v="kg"/>
    <n v="4215635"/>
    <b v="0"/>
    <n v="8"/>
    <s v="kg"/>
    <n v="4215635"/>
    <b v="0"/>
    <n v="4215635"/>
    <b v="0"/>
    <n v="0"/>
    <b v="0"/>
    <s v="2946401.69"/>
    <m/>
    <s v="2946401.69"/>
    <n v="0"/>
    <b v="0"/>
    <b v="1"/>
  </r>
  <r>
    <s v="C"/>
    <s v="A"/>
    <n v="20210101"/>
    <n v="2021"/>
    <n v="52"/>
    <x v="1"/>
    <n v="180"/>
    <s v="COD"/>
    <x v="1"/>
    <s v="M"/>
    <s v="Import"/>
    <n v="757"/>
    <s v="CHE"/>
    <x v="31"/>
    <n v="0"/>
    <s v="W00"/>
    <s v="World"/>
    <s v="H5"/>
    <s v="HS"/>
    <b v="1"/>
    <n v="310520"/>
    <s v="Fertilizers, mineral or chemical containing the three fertilizing elements nitrogen, phosphorus and potassium"/>
    <x v="14"/>
    <x v="6"/>
    <x v="6"/>
    <x v="2"/>
    <b v="1"/>
    <s v="C00"/>
    <s v="TOTAL CPC"/>
    <n v="0"/>
    <n v="0"/>
    <s v="TOTAL MOT"/>
    <n v="8"/>
    <s v="kg"/>
    <n v="209240"/>
    <b v="0"/>
    <n v="8"/>
    <s v="kg"/>
    <n v="209240"/>
    <b v="0"/>
    <n v="209240"/>
    <b v="0"/>
    <n v="0"/>
    <b v="0"/>
    <s v="85652.11"/>
    <m/>
    <s v="85652.11"/>
    <n v="0"/>
    <b v="0"/>
    <b v="1"/>
  </r>
  <r>
    <s v="C"/>
    <s v="A"/>
    <n v="20210101"/>
    <n v="2021"/>
    <n v="52"/>
    <x v="1"/>
    <n v="180"/>
    <s v="COD"/>
    <x v="1"/>
    <s v="M"/>
    <s v="Import"/>
    <n v="894"/>
    <s v="ZMB"/>
    <x v="39"/>
    <n v="0"/>
    <s v="W00"/>
    <s v="World"/>
    <s v="H5"/>
    <s v="HS"/>
    <b v="1"/>
    <n v="310520"/>
    <s v="Fertilizers, mineral or chemical containing the three fertilizing elements nitrogen, phosphorus and potassium"/>
    <x v="14"/>
    <x v="6"/>
    <x v="6"/>
    <x v="2"/>
    <b v="1"/>
    <s v="C00"/>
    <s v="TOTAL CPC"/>
    <n v="0"/>
    <n v="0"/>
    <s v="TOTAL MOT"/>
    <n v="8"/>
    <s v="kg"/>
    <n v="675000"/>
    <b v="0"/>
    <n v="8"/>
    <s v="kg"/>
    <n v="675000"/>
    <b v="0"/>
    <n v="675000"/>
    <b v="0"/>
    <n v="0"/>
    <b v="0"/>
    <s v="339315.2"/>
    <m/>
    <s v="339315.2"/>
    <n v="0"/>
    <b v="0"/>
    <b v="1"/>
  </r>
  <r>
    <s v="C"/>
    <s v="A"/>
    <n v="20210101"/>
    <n v="2021"/>
    <n v="52"/>
    <x v="1"/>
    <n v="562"/>
    <s v="NER"/>
    <x v="0"/>
    <s v="M"/>
    <s v="Import"/>
    <n v="0"/>
    <s v="W00"/>
    <x v="0"/>
    <n v="0"/>
    <s v="W00"/>
    <s v="World"/>
    <s v="H5"/>
    <s v="HS"/>
    <b v="1"/>
    <n v="310520"/>
    <s v="Fertilizers, mineral or chemical containing the three fertilizing elements nitrogen, phosphorus and potassium"/>
    <x v="14"/>
    <x v="6"/>
    <x v="6"/>
    <x v="2"/>
    <b v="1"/>
    <s v="C00"/>
    <s v="TOTAL CPC"/>
    <n v="0"/>
    <n v="0"/>
    <s v="TOTAL MOT"/>
    <n v="8"/>
    <s v="kg"/>
    <n v="9567000"/>
    <b v="0"/>
    <n v="8"/>
    <s v="kg"/>
    <n v="9567000"/>
    <b v="0"/>
    <n v="9567000"/>
    <b v="0"/>
    <n v="0"/>
    <b v="0"/>
    <s v="2982565.4"/>
    <n v="0"/>
    <s v="2982565.4"/>
    <n v="0"/>
    <b v="0"/>
    <b v="1"/>
  </r>
  <r>
    <s v="C"/>
    <s v="A"/>
    <n v="20210101"/>
    <n v="2021"/>
    <n v="52"/>
    <x v="1"/>
    <n v="562"/>
    <s v="NER"/>
    <x v="0"/>
    <s v="M"/>
    <s v="Import"/>
    <n v="384"/>
    <s v="CIV"/>
    <x v="6"/>
    <n v="0"/>
    <s v="W00"/>
    <s v="World"/>
    <s v="H5"/>
    <s v="HS"/>
    <b v="1"/>
    <n v="310520"/>
    <s v="Fertilizers, mineral or chemical containing the three fertilizing elements nitrogen, phosphorus and potassium"/>
    <x v="14"/>
    <x v="6"/>
    <x v="6"/>
    <x v="2"/>
    <b v="1"/>
    <s v="C00"/>
    <s v="TOTAL CPC"/>
    <n v="0"/>
    <n v="0"/>
    <s v="TOTAL MOT"/>
    <n v="8"/>
    <s v="kg"/>
    <n v="1520000"/>
    <b v="0"/>
    <n v="8"/>
    <s v="kg"/>
    <n v="1520000"/>
    <b v="0"/>
    <n v="1520000"/>
    <b v="0"/>
    <n v="0"/>
    <b v="0"/>
    <s v="500888.85"/>
    <n v="0"/>
    <s v="500888.85"/>
    <n v="0"/>
    <b v="1"/>
    <b v="0"/>
  </r>
  <r>
    <s v="C"/>
    <s v="A"/>
    <n v="20210101"/>
    <n v="2021"/>
    <n v="52"/>
    <x v="1"/>
    <n v="562"/>
    <s v="NER"/>
    <x v="0"/>
    <s v="M"/>
    <s v="Import"/>
    <n v="504"/>
    <s v="MAR"/>
    <x v="43"/>
    <n v="0"/>
    <s v="W00"/>
    <s v="World"/>
    <s v="H5"/>
    <s v="HS"/>
    <b v="1"/>
    <n v="310520"/>
    <s v="Fertilizers, mineral or chemical containing the three fertilizing elements nitrogen, phosphorus and potassium"/>
    <x v="14"/>
    <x v="6"/>
    <x v="6"/>
    <x v="2"/>
    <b v="1"/>
    <s v="C00"/>
    <s v="TOTAL CPC"/>
    <n v="0"/>
    <n v="0"/>
    <s v="TOTAL MOT"/>
    <n v="8"/>
    <s v="kg"/>
    <n v="7994000"/>
    <b v="0"/>
    <n v="8"/>
    <s v="kg"/>
    <n v="7994000"/>
    <b v="0"/>
    <n v="7994000"/>
    <b v="0"/>
    <n v="0"/>
    <b v="0"/>
    <s v="2467024.65"/>
    <n v="0"/>
    <s v="2467024.65"/>
    <n v="0"/>
    <b v="1"/>
    <b v="0"/>
  </r>
  <r>
    <s v="C"/>
    <s v="A"/>
    <n v="20210101"/>
    <n v="2021"/>
    <n v="52"/>
    <x v="1"/>
    <n v="562"/>
    <s v="NER"/>
    <x v="0"/>
    <s v="M"/>
    <s v="Import"/>
    <n v="566"/>
    <s v="NGA"/>
    <x v="8"/>
    <n v="0"/>
    <s v="W00"/>
    <s v="World"/>
    <s v="H5"/>
    <s v="HS"/>
    <b v="1"/>
    <n v="310520"/>
    <s v="Fertilizers, mineral or chemical containing the three fertilizing elements nitrogen, phosphorus and potassium"/>
    <x v="14"/>
    <x v="6"/>
    <x v="6"/>
    <x v="2"/>
    <b v="1"/>
    <s v="C00"/>
    <s v="TOTAL CPC"/>
    <n v="0"/>
    <n v="0"/>
    <s v="TOTAL MOT"/>
    <n v="8"/>
    <s v="kg"/>
    <n v="53000"/>
    <b v="0"/>
    <n v="8"/>
    <s v="kg"/>
    <n v="53000"/>
    <b v="0"/>
    <n v="53000"/>
    <b v="0"/>
    <n v="0"/>
    <b v="0"/>
    <s v="14651.9"/>
    <n v="0"/>
    <s v="14651.9"/>
    <n v="0"/>
    <b v="1"/>
    <b v="0"/>
  </r>
  <r>
    <s v="C"/>
    <s v="A"/>
    <n v="20210101"/>
    <n v="2021"/>
    <n v="52"/>
    <x v="1"/>
    <n v="180"/>
    <s v="COD"/>
    <x v="1"/>
    <s v="M"/>
    <s v="Import"/>
    <n v="0"/>
    <s v="W00"/>
    <x v="0"/>
    <n v="0"/>
    <s v="W00"/>
    <s v="World"/>
    <s v="H5"/>
    <s v="HS"/>
    <b v="1"/>
    <n v="310540"/>
    <s v="Fertilizers, mineral or chemical ammonium dihydrogenorthophosphate (monoammonium phosphate) and mixtures thereof with diammonium hydrogenorthophosphate (diammonium phosphate)"/>
    <x v="18"/>
    <x v="3"/>
    <x v="7"/>
    <x v="2"/>
    <b v="1"/>
    <s v="C00"/>
    <s v="TOTAL CPC"/>
    <n v="0"/>
    <n v="0"/>
    <s v="TOTAL MOT"/>
    <n v="8"/>
    <s v="kg"/>
    <n v="922547"/>
    <b v="0"/>
    <n v="8"/>
    <s v="kg"/>
    <n v="922547"/>
    <b v="0"/>
    <n v="922547"/>
    <b v="0"/>
    <n v="0"/>
    <b v="0"/>
    <s v="809977.72"/>
    <m/>
    <s v="809977.72"/>
    <n v="0"/>
    <b v="0"/>
    <b v="1"/>
  </r>
  <r>
    <s v="C"/>
    <s v="A"/>
    <n v="20210101"/>
    <n v="2021"/>
    <n v="52"/>
    <x v="1"/>
    <n v="180"/>
    <s v="COD"/>
    <x v="1"/>
    <s v="M"/>
    <s v="Import"/>
    <n v="826"/>
    <s v="GBR"/>
    <x v="37"/>
    <n v="0"/>
    <s v="W00"/>
    <s v="World"/>
    <s v="H5"/>
    <s v="HS"/>
    <b v="1"/>
    <n v="310540"/>
    <s v="Fertilizers, mineral or chemical ammonium dihydrogenorthophosphate (monoammonium phosphate) and mixtures thereof with diammonium hydrogenorthophosphate (diammonium phosphate)"/>
    <x v="18"/>
    <x v="3"/>
    <x v="7"/>
    <x v="2"/>
    <b v="1"/>
    <s v="C00"/>
    <s v="TOTAL CPC"/>
    <n v="0"/>
    <n v="0"/>
    <s v="TOTAL MOT"/>
    <n v="8"/>
    <s v="kg"/>
    <n v="47"/>
    <b v="0"/>
    <n v="8"/>
    <s v="kg"/>
    <n v="47"/>
    <b v="0"/>
    <n v="47"/>
    <b v="0"/>
    <n v="0"/>
    <b v="0"/>
    <s v="1267.21"/>
    <m/>
    <s v="1267.21"/>
    <n v="0"/>
    <b v="0"/>
    <b v="1"/>
  </r>
  <r>
    <s v="C"/>
    <s v="A"/>
    <n v="20210101"/>
    <n v="2021"/>
    <n v="52"/>
    <x v="1"/>
    <n v="180"/>
    <s v="COD"/>
    <x v="1"/>
    <s v="M"/>
    <s v="Import"/>
    <n v="834"/>
    <s v="TZA"/>
    <x v="38"/>
    <n v="0"/>
    <s v="W00"/>
    <s v="World"/>
    <s v="H5"/>
    <s v="HS"/>
    <b v="1"/>
    <n v="310540"/>
    <s v="Fertilizers, mineral or chemical ammonium dihydrogenorthophosphate (monoammonium phosphate) and mixtures thereof with diammonium hydrogenorthophosphate (diammonium phosphate)"/>
    <x v="18"/>
    <x v="3"/>
    <x v="7"/>
    <x v="2"/>
    <b v="1"/>
    <s v="C00"/>
    <s v="TOTAL CPC"/>
    <n v="0"/>
    <n v="0"/>
    <s v="TOTAL MOT"/>
    <n v="8"/>
    <s v="kg"/>
    <n v="922500"/>
    <b v="0"/>
    <n v="8"/>
    <s v="kg"/>
    <n v="922500"/>
    <b v="0"/>
    <n v="922500"/>
    <b v="0"/>
    <n v="0"/>
    <b v="0"/>
    <s v="808710.51"/>
    <m/>
    <s v="808710.51"/>
    <n v="0"/>
    <b v="0"/>
    <b v="1"/>
  </r>
  <r>
    <s v="C"/>
    <s v="A"/>
    <n v="20210101"/>
    <n v="2021"/>
    <n v="52"/>
    <x v="1"/>
    <n v="562"/>
    <s v="NER"/>
    <x v="0"/>
    <s v="M"/>
    <s v="Import"/>
    <n v="0"/>
    <s v="W00"/>
    <x v="0"/>
    <n v="0"/>
    <s v="W00"/>
    <s v="World"/>
    <s v="H5"/>
    <s v="HS"/>
    <b v="1"/>
    <n v="310551"/>
    <s v="Fertilizers, mineral or chemical containing nitrates and phosphates"/>
    <x v="19"/>
    <x v="6"/>
    <x v="6"/>
    <x v="2"/>
    <b v="1"/>
    <s v="C00"/>
    <s v="TOTAL CPC"/>
    <n v="0"/>
    <n v="0"/>
    <s v="TOTAL MOT"/>
    <n v="8"/>
    <s v="kg"/>
    <n v="4494500"/>
    <b v="0"/>
    <n v="8"/>
    <s v="kg"/>
    <n v="4494500"/>
    <b v="0"/>
    <n v="4494500"/>
    <b v="0"/>
    <n v="0"/>
    <b v="0"/>
    <s v="1219100.7"/>
    <n v="0"/>
    <s v="1219100.7"/>
    <n v="0"/>
    <b v="0"/>
    <b v="1"/>
  </r>
  <r>
    <s v="C"/>
    <s v="A"/>
    <n v="20210101"/>
    <n v="2021"/>
    <n v="52"/>
    <x v="1"/>
    <n v="562"/>
    <s v="NER"/>
    <x v="0"/>
    <s v="M"/>
    <s v="Import"/>
    <n v="204"/>
    <s v="BEN"/>
    <x v="2"/>
    <n v="0"/>
    <s v="W00"/>
    <s v="World"/>
    <s v="H5"/>
    <s v="HS"/>
    <b v="1"/>
    <n v="310551"/>
    <s v="Fertilizers, mineral or chemical containing nitrates and phosphates"/>
    <x v="19"/>
    <x v="6"/>
    <x v="6"/>
    <x v="2"/>
    <b v="1"/>
    <s v="C00"/>
    <s v="TOTAL CPC"/>
    <n v="0"/>
    <n v="0"/>
    <s v="TOTAL MOT"/>
    <n v="8"/>
    <s v="kg"/>
    <n v="885000"/>
    <b v="0"/>
    <n v="8"/>
    <s v="kg"/>
    <n v="885000"/>
    <b v="0"/>
    <n v="885000"/>
    <b v="0"/>
    <n v="0"/>
    <b v="0"/>
    <s v="239514.19"/>
    <n v="0"/>
    <s v="239514.19"/>
    <n v="0"/>
    <b v="1"/>
    <b v="0"/>
  </r>
  <r>
    <s v="C"/>
    <s v="A"/>
    <n v="20210101"/>
    <n v="2021"/>
    <n v="52"/>
    <x v="1"/>
    <n v="562"/>
    <s v="NER"/>
    <x v="0"/>
    <s v="M"/>
    <s v="Import"/>
    <n v="251"/>
    <s v="FRA"/>
    <x v="3"/>
    <n v="0"/>
    <s v="W00"/>
    <s v="World"/>
    <s v="H5"/>
    <s v="HS"/>
    <b v="1"/>
    <n v="310551"/>
    <s v="Fertilizers, mineral or chemical containing nitrates and phosphates"/>
    <x v="19"/>
    <x v="6"/>
    <x v="6"/>
    <x v="2"/>
    <b v="1"/>
    <s v="C00"/>
    <s v="TOTAL CPC"/>
    <n v="0"/>
    <n v="0"/>
    <s v="TOTAL MOT"/>
    <n v="8"/>
    <s v="kg"/>
    <n v="2769000"/>
    <b v="0"/>
    <n v="8"/>
    <s v="kg"/>
    <n v="2769000"/>
    <b v="0"/>
    <n v="2769000"/>
    <b v="0"/>
    <n v="0"/>
    <b v="0"/>
    <s v="749395.24"/>
    <n v="0"/>
    <s v="749395.24"/>
    <n v="0"/>
    <b v="1"/>
    <b v="0"/>
  </r>
  <r>
    <s v="C"/>
    <s v="A"/>
    <n v="20210101"/>
    <n v="2021"/>
    <n v="52"/>
    <x v="1"/>
    <n v="562"/>
    <s v="NER"/>
    <x v="0"/>
    <s v="M"/>
    <s v="Import"/>
    <n v="566"/>
    <s v="NGA"/>
    <x v="8"/>
    <n v="0"/>
    <s v="W00"/>
    <s v="World"/>
    <s v="H5"/>
    <s v="HS"/>
    <b v="1"/>
    <n v="310551"/>
    <s v="Fertilizers, mineral or chemical containing nitrates and phosphates"/>
    <x v="19"/>
    <x v="6"/>
    <x v="6"/>
    <x v="2"/>
    <b v="1"/>
    <s v="C00"/>
    <s v="TOTAL CPC"/>
    <n v="0"/>
    <n v="0"/>
    <s v="TOTAL MOT"/>
    <n v="8"/>
    <s v="kg"/>
    <n v="11500"/>
    <b v="0"/>
    <n v="8"/>
    <s v="kg"/>
    <n v="11500"/>
    <b v="0"/>
    <n v="11500"/>
    <b v="0"/>
    <n v="0"/>
    <b v="0"/>
    <s v="3112.33"/>
    <n v="0"/>
    <s v="3112.33"/>
    <n v="0"/>
    <b v="1"/>
    <b v="0"/>
  </r>
  <r>
    <s v="C"/>
    <s v="A"/>
    <n v="20210101"/>
    <n v="2021"/>
    <n v="52"/>
    <x v="1"/>
    <n v="562"/>
    <s v="NER"/>
    <x v="0"/>
    <s v="M"/>
    <s v="Import"/>
    <n v="768"/>
    <s v="TGO"/>
    <x v="14"/>
    <n v="0"/>
    <s v="W00"/>
    <s v="World"/>
    <s v="H5"/>
    <s v="HS"/>
    <b v="1"/>
    <n v="310551"/>
    <s v="Fertilizers, mineral or chemical containing nitrates and phosphates"/>
    <x v="19"/>
    <x v="6"/>
    <x v="6"/>
    <x v="2"/>
    <b v="1"/>
    <s v="C00"/>
    <s v="TOTAL CPC"/>
    <n v="0"/>
    <n v="0"/>
    <s v="TOTAL MOT"/>
    <n v="8"/>
    <s v="kg"/>
    <n v="829000"/>
    <b v="0"/>
    <n v="8"/>
    <s v="kg"/>
    <n v="829000"/>
    <b v="0"/>
    <n v="829000"/>
    <b v="0"/>
    <n v="0"/>
    <b v="0"/>
    <s v="227078.94"/>
    <n v="0"/>
    <s v="227078.94"/>
    <n v="0"/>
    <b v="1"/>
    <b v="0"/>
  </r>
  <r>
    <s v="C"/>
    <s v="A"/>
    <n v="20210101"/>
    <n v="2021"/>
    <n v="52"/>
    <x v="1"/>
    <n v="180"/>
    <s v="COD"/>
    <x v="1"/>
    <s v="M"/>
    <s v="Import"/>
    <n v="0"/>
    <s v="W00"/>
    <x v="0"/>
    <n v="0"/>
    <s v="W00"/>
    <s v="World"/>
    <s v="H5"/>
    <s v="HS"/>
    <b v="1"/>
    <n v="310560"/>
    <s v="Fertilizers, mineral or chemical containing the two fertilizing elements phosphorus and potassium"/>
    <x v="20"/>
    <x v="6"/>
    <x v="6"/>
    <x v="2"/>
    <b v="1"/>
    <s v="C00"/>
    <s v="TOTAL CPC"/>
    <n v="0"/>
    <n v="0"/>
    <s v="TOTAL MOT"/>
    <n v="8"/>
    <s v="kg"/>
    <n v="125"/>
    <b v="0"/>
    <n v="8"/>
    <s v="kg"/>
    <n v="125"/>
    <b v="0"/>
    <n v="125"/>
    <b v="0"/>
    <n v="0"/>
    <b v="0"/>
    <s v="1432.39"/>
    <m/>
    <s v="1432.39"/>
    <n v="0"/>
    <b v="0"/>
    <b v="1"/>
  </r>
  <r>
    <s v="C"/>
    <s v="A"/>
    <n v="20210101"/>
    <n v="2021"/>
    <n v="52"/>
    <x v="1"/>
    <n v="180"/>
    <s v="COD"/>
    <x v="1"/>
    <s v="M"/>
    <s v="Import"/>
    <n v="724"/>
    <s v="ESP"/>
    <x v="12"/>
    <n v="0"/>
    <s v="W00"/>
    <s v="World"/>
    <s v="H5"/>
    <s v="HS"/>
    <b v="1"/>
    <n v="310560"/>
    <s v="Fertilizers, mineral or chemical containing the two fertilizing elements phosphorus and potassium"/>
    <x v="20"/>
    <x v="6"/>
    <x v="6"/>
    <x v="2"/>
    <b v="1"/>
    <s v="C00"/>
    <s v="TOTAL CPC"/>
    <n v="0"/>
    <n v="0"/>
    <s v="TOTAL MOT"/>
    <n v="8"/>
    <s v="kg"/>
    <n v="125"/>
    <b v="0"/>
    <n v="8"/>
    <s v="kg"/>
    <n v="125"/>
    <b v="0"/>
    <n v="125"/>
    <b v="0"/>
    <n v="0"/>
    <b v="0"/>
    <s v="1432.39"/>
    <m/>
    <s v="1432.39"/>
    <n v="0"/>
    <b v="0"/>
    <b v="1"/>
  </r>
  <r>
    <s v="C"/>
    <s v="A"/>
    <n v="20210101"/>
    <n v="2021"/>
    <n v="52"/>
    <x v="1"/>
    <n v="562"/>
    <s v="NER"/>
    <x v="0"/>
    <s v="M"/>
    <s v="Import"/>
    <n v="0"/>
    <s v="W00"/>
    <x v="0"/>
    <n v="0"/>
    <s v="W00"/>
    <s v="World"/>
    <s v="H5"/>
    <s v="HS"/>
    <b v="1"/>
    <n v="310560"/>
    <s v="Fertilizers, mineral or chemical containing the two fertilizing elements phosphorus and potassium"/>
    <x v="20"/>
    <x v="6"/>
    <x v="6"/>
    <x v="2"/>
    <b v="1"/>
    <s v="C00"/>
    <s v="TOTAL CPC"/>
    <n v="0"/>
    <n v="0"/>
    <s v="TOTAL MOT"/>
    <n v="8"/>
    <s v="kg"/>
    <n v="4500"/>
    <b v="0"/>
    <n v="8"/>
    <s v="kg"/>
    <n v="4500"/>
    <b v="0"/>
    <n v="4500"/>
    <b v="0"/>
    <n v="0"/>
    <b v="0"/>
    <s v="2781.96"/>
    <n v="0"/>
    <s v="2781.96"/>
    <n v="0"/>
    <b v="0"/>
    <b v="1"/>
  </r>
  <r>
    <s v="C"/>
    <s v="A"/>
    <n v="20210101"/>
    <n v="2021"/>
    <n v="52"/>
    <x v="1"/>
    <n v="562"/>
    <s v="NER"/>
    <x v="0"/>
    <s v="M"/>
    <s v="Import"/>
    <n v="699"/>
    <s v="IND"/>
    <x v="11"/>
    <n v="0"/>
    <s v="W00"/>
    <s v="World"/>
    <s v="H5"/>
    <s v="HS"/>
    <b v="1"/>
    <n v="310560"/>
    <s v="Fertilizers, mineral or chemical containing the two fertilizing elements phosphorus and potassium"/>
    <x v="20"/>
    <x v="6"/>
    <x v="6"/>
    <x v="2"/>
    <b v="1"/>
    <s v="C00"/>
    <s v="TOTAL CPC"/>
    <n v="0"/>
    <n v="0"/>
    <s v="TOTAL MOT"/>
    <n v="8"/>
    <s v="kg"/>
    <n v="4500"/>
    <b v="0"/>
    <n v="8"/>
    <s v="kg"/>
    <n v="4500"/>
    <b v="0"/>
    <n v="4500"/>
    <b v="0"/>
    <n v="0"/>
    <b v="0"/>
    <s v="2781.96"/>
    <n v="0"/>
    <s v="2781.96"/>
    <n v="0"/>
    <b v="1"/>
    <b v="0"/>
  </r>
  <r>
    <s v="C"/>
    <s v="A"/>
    <n v="20210101"/>
    <n v="2021"/>
    <n v="52"/>
    <x v="1"/>
    <n v="180"/>
    <s v="COD"/>
    <x v="1"/>
    <s v="M"/>
    <s v="Import"/>
    <n v="0"/>
    <s v="W00"/>
    <x v="0"/>
    <n v="0"/>
    <s v="W00"/>
    <s v="World"/>
    <s v="H5"/>
    <s v="HS"/>
    <b v="1"/>
    <n v="310590"/>
    <s v="Fertilizers, mineral or chemical n.e.c. in heading no. 3105"/>
    <x v="13"/>
    <x v="6"/>
    <x v="6"/>
    <x v="2"/>
    <b v="1"/>
    <s v="C00"/>
    <s v="TOTAL CPC"/>
    <n v="0"/>
    <n v="0"/>
    <s v="TOTAL MOT"/>
    <n v="8"/>
    <s v="kg"/>
    <n v="63162"/>
    <b v="0"/>
    <n v="8"/>
    <s v="kg"/>
    <n v="63162"/>
    <b v="0"/>
    <n v="63162"/>
    <b v="0"/>
    <n v="0"/>
    <b v="0"/>
    <s v="39968.71"/>
    <m/>
    <s v="39968.71"/>
    <n v="0"/>
    <b v="0"/>
    <b v="1"/>
  </r>
  <r>
    <s v="C"/>
    <s v="A"/>
    <n v="20210101"/>
    <n v="2021"/>
    <n v="52"/>
    <x v="1"/>
    <n v="180"/>
    <s v="COD"/>
    <x v="1"/>
    <s v="M"/>
    <s v="Import"/>
    <n v="156"/>
    <s v="CHN"/>
    <x v="1"/>
    <n v="0"/>
    <s v="W00"/>
    <s v="World"/>
    <s v="H5"/>
    <s v="HS"/>
    <b v="1"/>
    <n v="310590"/>
    <s v="Fertilizers, mineral or chemical n.e.c. in heading no. 3105"/>
    <x v="13"/>
    <x v="6"/>
    <x v="6"/>
    <x v="2"/>
    <b v="1"/>
    <s v="C00"/>
    <s v="TOTAL CPC"/>
    <n v="0"/>
    <n v="0"/>
    <s v="TOTAL MOT"/>
    <n v="8"/>
    <s v="kg"/>
    <n v="4680"/>
    <b v="0"/>
    <n v="8"/>
    <s v="kg"/>
    <n v="4680"/>
    <b v="0"/>
    <n v="4680"/>
    <b v="0"/>
    <n v="0"/>
    <b v="0"/>
    <s v="3136.2"/>
    <m/>
    <s v="3136.2"/>
    <n v="0"/>
    <b v="0"/>
    <b v="1"/>
  </r>
  <r>
    <s v="C"/>
    <s v="A"/>
    <n v="20210101"/>
    <n v="2021"/>
    <n v="52"/>
    <x v="1"/>
    <n v="180"/>
    <s v="COD"/>
    <x v="1"/>
    <s v="M"/>
    <s v="Import"/>
    <n v="528"/>
    <s v="NLD"/>
    <x v="7"/>
    <n v="0"/>
    <s v="W00"/>
    <s v="World"/>
    <s v="H5"/>
    <s v="HS"/>
    <b v="1"/>
    <n v="310590"/>
    <s v="Fertilizers, mineral or chemical n.e.c. in heading no. 3105"/>
    <x v="13"/>
    <x v="6"/>
    <x v="6"/>
    <x v="2"/>
    <b v="1"/>
    <s v="C00"/>
    <s v="TOTAL CPC"/>
    <n v="0"/>
    <n v="0"/>
    <s v="TOTAL MOT"/>
    <n v="8"/>
    <s v="kg"/>
    <n v="12040"/>
    <b v="0"/>
    <n v="8"/>
    <s v="kg"/>
    <n v="12040"/>
    <b v="0"/>
    <n v="12040"/>
    <b v="0"/>
    <n v="0"/>
    <b v="0"/>
    <s v="5134.28"/>
    <m/>
    <s v="5134.28"/>
    <n v="0"/>
    <b v="0"/>
    <b v="1"/>
  </r>
  <r>
    <s v="C"/>
    <s v="A"/>
    <n v="20210101"/>
    <n v="2021"/>
    <n v="52"/>
    <x v="1"/>
    <n v="180"/>
    <s v="COD"/>
    <x v="1"/>
    <s v="M"/>
    <s v="Import"/>
    <n v="699"/>
    <s v="IND"/>
    <x v="11"/>
    <n v="0"/>
    <s v="W00"/>
    <s v="World"/>
    <s v="H5"/>
    <s v="HS"/>
    <b v="1"/>
    <n v="310590"/>
    <s v="Fertilizers, mineral or chemical n.e.c. in heading no. 3105"/>
    <x v="13"/>
    <x v="6"/>
    <x v="6"/>
    <x v="2"/>
    <b v="1"/>
    <s v="C00"/>
    <s v="TOTAL CPC"/>
    <n v="0"/>
    <n v="0"/>
    <s v="TOTAL MOT"/>
    <n v="8"/>
    <s v="kg"/>
    <n v="900"/>
    <b v="0"/>
    <n v="8"/>
    <s v="kg"/>
    <n v="900"/>
    <b v="0"/>
    <n v="900"/>
    <b v="0"/>
    <n v="0"/>
    <b v="0"/>
    <s v="867.98"/>
    <m/>
    <s v="867.98"/>
    <n v="0"/>
    <b v="0"/>
    <b v="1"/>
  </r>
  <r>
    <s v="C"/>
    <s v="A"/>
    <n v="20210101"/>
    <n v="2021"/>
    <n v="52"/>
    <x v="1"/>
    <n v="180"/>
    <s v="COD"/>
    <x v="1"/>
    <s v="M"/>
    <s v="Import"/>
    <n v="710"/>
    <s v="ZAF"/>
    <x v="30"/>
    <n v="0"/>
    <s v="W00"/>
    <s v="World"/>
    <s v="H5"/>
    <s v="HS"/>
    <b v="1"/>
    <n v="310590"/>
    <s v="Fertilizers, mineral or chemical n.e.c. in heading no. 3105"/>
    <x v="13"/>
    <x v="6"/>
    <x v="6"/>
    <x v="2"/>
    <b v="1"/>
    <s v="C00"/>
    <s v="TOTAL CPC"/>
    <n v="0"/>
    <n v="0"/>
    <s v="TOTAL MOT"/>
    <n v="8"/>
    <s v="kg"/>
    <n v="32242"/>
    <b v="0"/>
    <n v="8"/>
    <s v="kg"/>
    <n v="32242"/>
    <b v="0"/>
    <n v="32242"/>
    <b v="0"/>
    <n v="0"/>
    <b v="0"/>
    <s v="27100.3"/>
    <m/>
    <s v="27100.3"/>
    <n v="0"/>
    <b v="0"/>
    <b v="1"/>
  </r>
  <r>
    <s v="C"/>
    <s v="A"/>
    <n v="20210101"/>
    <n v="2021"/>
    <n v="52"/>
    <x v="1"/>
    <n v="180"/>
    <s v="COD"/>
    <x v="1"/>
    <s v="M"/>
    <s v="Import"/>
    <n v="800"/>
    <s v="UGA"/>
    <x v="34"/>
    <n v="0"/>
    <s v="W00"/>
    <s v="World"/>
    <s v="H5"/>
    <s v="HS"/>
    <b v="1"/>
    <n v="310590"/>
    <s v="Fertilizers, mineral or chemical n.e.c. in heading no. 3105"/>
    <x v="13"/>
    <x v="6"/>
    <x v="6"/>
    <x v="2"/>
    <b v="1"/>
    <s v="C00"/>
    <s v="TOTAL CPC"/>
    <n v="0"/>
    <n v="0"/>
    <s v="TOTAL MOT"/>
    <n v="8"/>
    <s v="kg"/>
    <n v="7500"/>
    <b v="0"/>
    <n v="8"/>
    <s v="kg"/>
    <n v="7500"/>
    <b v="0"/>
    <n v="7500"/>
    <b v="0"/>
    <n v="0"/>
    <b v="0"/>
    <s v="2195.68"/>
    <m/>
    <s v="2195.68"/>
    <n v="0"/>
    <b v="0"/>
    <b v="1"/>
  </r>
  <r>
    <s v="C"/>
    <s v="A"/>
    <n v="20210101"/>
    <n v="2021"/>
    <n v="52"/>
    <x v="1"/>
    <n v="180"/>
    <s v="COD"/>
    <x v="1"/>
    <s v="M"/>
    <s v="Import"/>
    <n v="894"/>
    <s v="ZMB"/>
    <x v="39"/>
    <n v="0"/>
    <s v="W00"/>
    <s v="World"/>
    <s v="H5"/>
    <s v="HS"/>
    <b v="1"/>
    <n v="310590"/>
    <s v="Fertilizers, mineral or chemical n.e.c. in heading no. 3105"/>
    <x v="13"/>
    <x v="6"/>
    <x v="6"/>
    <x v="2"/>
    <b v="1"/>
    <s v="C00"/>
    <s v="TOTAL CPC"/>
    <n v="0"/>
    <n v="0"/>
    <s v="TOTAL MOT"/>
    <n v="8"/>
    <s v="kg"/>
    <n v="5800"/>
    <b v="0"/>
    <n v="8"/>
    <s v="kg"/>
    <n v="5800"/>
    <b v="0"/>
    <n v="5800"/>
    <b v="0"/>
    <n v="0"/>
    <b v="0"/>
    <s v="1534.27"/>
    <m/>
    <s v="1534.27"/>
    <n v="0"/>
    <b v="0"/>
    <b v="1"/>
  </r>
  <r>
    <s v="C"/>
    <s v="A"/>
    <n v="20210101"/>
    <n v="2021"/>
    <n v="52"/>
    <x v="1"/>
    <n v="562"/>
    <s v="NER"/>
    <x v="0"/>
    <s v="M"/>
    <s v="Import"/>
    <n v="0"/>
    <s v="W00"/>
    <x v="0"/>
    <n v="0"/>
    <s v="W00"/>
    <s v="World"/>
    <s v="H5"/>
    <s v="HS"/>
    <b v="1"/>
    <n v="310590"/>
    <s v="Fertilizers, mineral or chemical n.e.c. in heading no. 3105"/>
    <x v="13"/>
    <x v="6"/>
    <x v="6"/>
    <x v="2"/>
    <b v="1"/>
    <s v="C00"/>
    <s v="TOTAL CPC"/>
    <n v="0"/>
    <n v="0"/>
    <s v="TOTAL MOT"/>
    <n v="8"/>
    <s v="kg"/>
    <n v="917000"/>
    <b v="0"/>
    <n v="8"/>
    <s v="kg"/>
    <n v="917000"/>
    <b v="0"/>
    <n v="917000"/>
    <b v="0"/>
    <n v="0"/>
    <b v="0"/>
    <s v="298014.65"/>
    <n v="0"/>
    <s v="298014.65"/>
    <n v="0"/>
    <b v="0"/>
    <b v="1"/>
  </r>
  <r>
    <s v="C"/>
    <s v="A"/>
    <n v="20210101"/>
    <n v="2021"/>
    <n v="52"/>
    <x v="1"/>
    <n v="562"/>
    <s v="NER"/>
    <x v="0"/>
    <s v="M"/>
    <s v="Import"/>
    <n v="204"/>
    <s v="BEN"/>
    <x v="2"/>
    <n v="0"/>
    <s v="W00"/>
    <s v="World"/>
    <s v="H5"/>
    <s v="HS"/>
    <b v="1"/>
    <n v="310590"/>
    <s v="Fertilizers, mineral or chemical n.e.c. in heading no. 3105"/>
    <x v="13"/>
    <x v="6"/>
    <x v="6"/>
    <x v="2"/>
    <b v="1"/>
    <s v="C00"/>
    <s v="TOTAL CPC"/>
    <n v="0"/>
    <n v="0"/>
    <s v="TOTAL MOT"/>
    <n v="8"/>
    <s v="kg"/>
    <n v="822000"/>
    <b v="0"/>
    <n v="8"/>
    <s v="kg"/>
    <n v="822000"/>
    <b v="0"/>
    <n v="822000"/>
    <b v="0"/>
    <n v="0"/>
    <b v="0"/>
    <s v="272304.09"/>
    <n v="0"/>
    <s v="272304.09"/>
    <n v="0"/>
    <b v="1"/>
    <b v="0"/>
  </r>
  <r>
    <s v="C"/>
    <s v="A"/>
    <n v="20210101"/>
    <n v="2021"/>
    <n v="52"/>
    <x v="1"/>
    <n v="562"/>
    <s v="NER"/>
    <x v="0"/>
    <s v="M"/>
    <s v="Import"/>
    <n v="566"/>
    <s v="NGA"/>
    <x v="8"/>
    <n v="0"/>
    <s v="W00"/>
    <s v="World"/>
    <s v="H5"/>
    <s v="HS"/>
    <b v="1"/>
    <n v="310590"/>
    <s v="Fertilizers, mineral or chemical n.e.c. in heading no. 3105"/>
    <x v="13"/>
    <x v="6"/>
    <x v="6"/>
    <x v="2"/>
    <b v="1"/>
    <s v="C00"/>
    <s v="TOTAL CPC"/>
    <n v="0"/>
    <n v="0"/>
    <s v="TOTAL MOT"/>
    <n v="8"/>
    <s v="kg"/>
    <n v="95000"/>
    <b v="0"/>
    <n v="8"/>
    <s v="kg"/>
    <n v="95000"/>
    <b v="0"/>
    <n v="95000"/>
    <b v="0"/>
    <n v="0"/>
    <b v="0"/>
    <s v="25710.56"/>
    <n v="0"/>
    <s v="25710.56"/>
    <n v="0"/>
    <b v="1"/>
    <b v="0"/>
  </r>
  <r>
    <s v="C"/>
    <s v="A"/>
    <n v="20200101"/>
    <n v="2020"/>
    <n v="52"/>
    <x v="2"/>
    <n v="180"/>
    <s v="COD"/>
    <x v="1"/>
    <s v="M"/>
    <s v="Import"/>
    <n v="0"/>
    <s v="W00"/>
    <x v="0"/>
    <n v="0"/>
    <s v="W00"/>
    <s v="World"/>
    <s v="H4"/>
    <s v="HS"/>
    <b v="1"/>
    <n v="31"/>
    <s v="Fertilizers"/>
    <x v="0"/>
    <x v="0"/>
    <x v="0"/>
    <x v="0"/>
    <b v="0"/>
    <s v="C00"/>
    <s v="TOTAL CPC"/>
    <n v="0"/>
    <n v="0"/>
    <s v="TOTAL MOT"/>
    <n v="-1"/>
    <s v="N/A"/>
    <n v="0"/>
    <b v="0"/>
    <n v="-1"/>
    <s v="N/A"/>
    <n v="0"/>
    <b v="0"/>
    <n v="0"/>
    <b v="1"/>
    <n v="0"/>
    <b v="0"/>
    <s v="65042555.935"/>
    <n v="0"/>
    <s v="65042555.935"/>
    <n v="4"/>
    <b v="0"/>
    <b v="1"/>
  </r>
  <r>
    <s v="C"/>
    <s v="A"/>
    <n v="20200101"/>
    <n v="2020"/>
    <n v="52"/>
    <x v="2"/>
    <n v="180"/>
    <s v="COD"/>
    <x v="1"/>
    <s v="M"/>
    <s v="Import"/>
    <n v="24"/>
    <s v="AGO"/>
    <x v="17"/>
    <n v="0"/>
    <s v="W00"/>
    <s v="World"/>
    <s v="H4"/>
    <s v="HS"/>
    <b v="1"/>
    <n v="31"/>
    <s v="Fertilizers"/>
    <x v="0"/>
    <x v="0"/>
    <x v="0"/>
    <x v="0"/>
    <b v="0"/>
    <s v="C00"/>
    <s v="TOTAL CPC"/>
    <n v="0"/>
    <n v="0"/>
    <s v="TOTAL MOT"/>
    <n v="-1"/>
    <s v="N/A"/>
    <n v="0"/>
    <b v="0"/>
    <n v="-1"/>
    <s v="N/A"/>
    <n v="0"/>
    <b v="0"/>
    <n v="0"/>
    <b v="0"/>
    <n v="0"/>
    <b v="0"/>
    <s v="518631.766"/>
    <n v="0"/>
    <s v="518631.766"/>
    <n v="0"/>
    <b v="0"/>
    <b v="1"/>
  </r>
  <r>
    <s v="C"/>
    <s v="A"/>
    <n v="20200101"/>
    <n v="2020"/>
    <n v="52"/>
    <x v="2"/>
    <n v="180"/>
    <s v="COD"/>
    <x v="1"/>
    <s v="M"/>
    <s v="Import"/>
    <n v="56"/>
    <s v="BEL"/>
    <x v="18"/>
    <n v="0"/>
    <s v="W00"/>
    <s v="World"/>
    <s v="H4"/>
    <s v="HS"/>
    <b v="1"/>
    <n v="31"/>
    <s v="Fertilizers"/>
    <x v="0"/>
    <x v="0"/>
    <x v="0"/>
    <x v="0"/>
    <b v="0"/>
    <s v="C00"/>
    <s v="TOTAL CPC"/>
    <n v="0"/>
    <n v="0"/>
    <s v="TOTAL MOT"/>
    <n v="-1"/>
    <s v="N/A"/>
    <n v="0"/>
    <b v="0"/>
    <n v="-1"/>
    <s v="N/A"/>
    <n v="0"/>
    <b v="0"/>
    <n v="0"/>
    <b v="0"/>
    <n v="0"/>
    <b v="0"/>
    <s v="302349.207"/>
    <n v="0"/>
    <s v="302349.207"/>
    <n v="0"/>
    <b v="0"/>
    <b v="1"/>
  </r>
  <r>
    <s v="C"/>
    <s v="A"/>
    <n v="20200101"/>
    <n v="2020"/>
    <n v="52"/>
    <x v="2"/>
    <n v="180"/>
    <s v="COD"/>
    <x v="1"/>
    <s v="M"/>
    <s v="Import"/>
    <n v="120"/>
    <s v="CMR"/>
    <x v="46"/>
    <n v="0"/>
    <s v="W00"/>
    <s v="World"/>
    <s v="H4"/>
    <s v="HS"/>
    <b v="1"/>
    <n v="31"/>
    <s v="Fertilizers"/>
    <x v="0"/>
    <x v="0"/>
    <x v="0"/>
    <x v="0"/>
    <b v="0"/>
    <s v="C00"/>
    <s v="TOTAL CPC"/>
    <n v="0"/>
    <n v="0"/>
    <s v="TOTAL MOT"/>
    <n v="-1"/>
    <s v="N/A"/>
    <n v="0"/>
    <b v="0"/>
    <n v="-1"/>
    <s v="N/A"/>
    <n v="0"/>
    <b v="0"/>
    <n v="0"/>
    <b v="0"/>
    <n v="0"/>
    <b v="0"/>
    <s v="266.408"/>
    <n v="0"/>
    <s v="266.408"/>
    <n v="0"/>
    <b v="0"/>
    <b v="1"/>
  </r>
  <r>
    <s v="C"/>
    <s v="A"/>
    <n v="20200101"/>
    <n v="2020"/>
    <n v="52"/>
    <x v="2"/>
    <n v="180"/>
    <s v="COD"/>
    <x v="1"/>
    <s v="M"/>
    <s v="Import"/>
    <n v="124"/>
    <s v="CAN"/>
    <x v="47"/>
    <n v="0"/>
    <s v="W00"/>
    <s v="World"/>
    <s v="H4"/>
    <s v="HS"/>
    <b v="1"/>
    <n v="31"/>
    <s v="Fertilizers"/>
    <x v="0"/>
    <x v="0"/>
    <x v="0"/>
    <x v="0"/>
    <b v="0"/>
    <s v="C00"/>
    <s v="TOTAL CPC"/>
    <n v="0"/>
    <n v="0"/>
    <s v="TOTAL MOT"/>
    <n v="-1"/>
    <s v="N/A"/>
    <n v="0"/>
    <b v="0"/>
    <n v="-1"/>
    <s v="N/A"/>
    <n v="0"/>
    <b v="0"/>
    <n v="0"/>
    <b v="0"/>
    <n v="0"/>
    <b v="0"/>
    <s v="666.253"/>
    <n v="0"/>
    <s v="666.253"/>
    <n v="0"/>
    <b v="0"/>
    <b v="1"/>
  </r>
  <r>
    <s v="C"/>
    <s v="A"/>
    <n v="20200101"/>
    <n v="2020"/>
    <n v="52"/>
    <x v="2"/>
    <n v="180"/>
    <s v="COD"/>
    <x v="1"/>
    <s v="M"/>
    <s v="Import"/>
    <n v="156"/>
    <s v="CHN"/>
    <x v="1"/>
    <n v="0"/>
    <s v="W00"/>
    <s v="World"/>
    <s v="H4"/>
    <s v="HS"/>
    <b v="1"/>
    <n v="31"/>
    <s v="Fertilizers"/>
    <x v="0"/>
    <x v="0"/>
    <x v="0"/>
    <x v="0"/>
    <b v="0"/>
    <s v="C00"/>
    <s v="TOTAL CPC"/>
    <n v="0"/>
    <n v="0"/>
    <s v="TOTAL MOT"/>
    <n v="-1"/>
    <s v="N/A"/>
    <n v="0"/>
    <b v="0"/>
    <n v="-1"/>
    <s v="N/A"/>
    <n v="0"/>
    <b v="0"/>
    <n v="0"/>
    <b v="1"/>
    <n v="0"/>
    <b v="0"/>
    <s v="3408938.844"/>
    <n v="0"/>
    <s v="3408938.844"/>
    <n v="4"/>
    <b v="0"/>
    <b v="1"/>
  </r>
  <r>
    <s v="C"/>
    <s v="A"/>
    <n v="20200101"/>
    <n v="2020"/>
    <n v="52"/>
    <x v="2"/>
    <n v="180"/>
    <s v="COD"/>
    <x v="1"/>
    <s v="M"/>
    <s v="Import"/>
    <n v="276"/>
    <s v="DEU"/>
    <x v="4"/>
    <n v="0"/>
    <s v="W00"/>
    <s v="World"/>
    <s v="H4"/>
    <s v="HS"/>
    <b v="1"/>
    <n v="31"/>
    <s v="Fertilizers"/>
    <x v="0"/>
    <x v="0"/>
    <x v="0"/>
    <x v="0"/>
    <b v="0"/>
    <s v="C00"/>
    <s v="TOTAL CPC"/>
    <n v="0"/>
    <n v="0"/>
    <s v="TOTAL MOT"/>
    <n v="-1"/>
    <s v="N/A"/>
    <n v="0"/>
    <b v="0"/>
    <n v="-1"/>
    <s v="N/A"/>
    <n v="0"/>
    <b v="0"/>
    <n v="0"/>
    <b v="0"/>
    <n v="0"/>
    <b v="0"/>
    <s v="340867.286"/>
    <n v="0"/>
    <s v="340867.286"/>
    <n v="0"/>
    <b v="0"/>
    <b v="1"/>
  </r>
  <r>
    <s v="C"/>
    <s v="A"/>
    <n v="20200101"/>
    <n v="2020"/>
    <n v="52"/>
    <x v="2"/>
    <n v="180"/>
    <s v="COD"/>
    <x v="1"/>
    <s v="M"/>
    <s v="Import"/>
    <n v="404"/>
    <s v="KEN"/>
    <x v="22"/>
    <n v="0"/>
    <s v="W00"/>
    <s v="World"/>
    <s v="H4"/>
    <s v="HS"/>
    <b v="1"/>
    <n v="31"/>
    <s v="Fertilizers"/>
    <x v="0"/>
    <x v="0"/>
    <x v="0"/>
    <x v="0"/>
    <b v="0"/>
    <s v="C00"/>
    <s v="TOTAL CPC"/>
    <n v="0"/>
    <n v="0"/>
    <s v="TOTAL MOT"/>
    <n v="-1"/>
    <s v="N/A"/>
    <n v="0"/>
    <b v="0"/>
    <n v="-1"/>
    <s v="N/A"/>
    <n v="0"/>
    <b v="0"/>
    <n v="0"/>
    <b v="0"/>
    <n v="0"/>
    <b v="0"/>
    <s v="95887.545"/>
    <n v="0"/>
    <s v="95887.545"/>
    <n v="0"/>
    <b v="0"/>
    <b v="1"/>
  </r>
  <r>
    <s v="C"/>
    <s v="A"/>
    <n v="20200101"/>
    <n v="2020"/>
    <n v="52"/>
    <x v="2"/>
    <n v="180"/>
    <s v="COD"/>
    <x v="1"/>
    <s v="M"/>
    <s v="Import"/>
    <n v="440"/>
    <s v="LTU"/>
    <x v="24"/>
    <n v="0"/>
    <s v="W00"/>
    <s v="World"/>
    <s v="H4"/>
    <s v="HS"/>
    <b v="1"/>
    <n v="31"/>
    <s v="Fertilizers"/>
    <x v="0"/>
    <x v="0"/>
    <x v="0"/>
    <x v="0"/>
    <b v="0"/>
    <s v="C00"/>
    <s v="TOTAL CPC"/>
    <n v="0"/>
    <n v="0"/>
    <s v="TOTAL MOT"/>
    <n v="-1"/>
    <s v="N/A"/>
    <n v="0"/>
    <b v="0"/>
    <n v="-1"/>
    <s v="N/A"/>
    <n v="0"/>
    <b v="0"/>
    <n v="0"/>
    <b v="0"/>
    <n v="0"/>
    <b v="0"/>
    <s v="1338707.894"/>
    <n v="0"/>
    <s v="1338707.894"/>
    <n v="0"/>
    <b v="0"/>
    <b v="1"/>
  </r>
  <r>
    <s v="C"/>
    <s v="A"/>
    <n v="20200101"/>
    <n v="2020"/>
    <n v="52"/>
    <x v="2"/>
    <n v="180"/>
    <s v="COD"/>
    <x v="1"/>
    <s v="M"/>
    <s v="Import"/>
    <n v="504"/>
    <s v="MAR"/>
    <x v="43"/>
    <n v="0"/>
    <s v="W00"/>
    <s v="World"/>
    <s v="H4"/>
    <s v="HS"/>
    <b v="1"/>
    <n v="31"/>
    <s v="Fertilizers"/>
    <x v="0"/>
    <x v="0"/>
    <x v="0"/>
    <x v="0"/>
    <b v="0"/>
    <s v="C00"/>
    <s v="TOTAL CPC"/>
    <n v="0"/>
    <n v="0"/>
    <s v="TOTAL MOT"/>
    <n v="-1"/>
    <s v="N/A"/>
    <n v="0"/>
    <b v="0"/>
    <n v="-1"/>
    <s v="N/A"/>
    <n v="0"/>
    <b v="0"/>
    <n v="0"/>
    <b v="0"/>
    <n v="0"/>
    <b v="0"/>
    <s v="247748.327"/>
    <n v="0"/>
    <s v="247748.327"/>
    <n v="0"/>
    <b v="0"/>
    <b v="1"/>
  </r>
  <r>
    <s v="C"/>
    <s v="A"/>
    <n v="20200101"/>
    <n v="2020"/>
    <n v="52"/>
    <x v="2"/>
    <n v="180"/>
    <s v="COD"/>
    <x v="1"/>
    <s v="M"/>
    <s v="Import"/>
    <n v="508"/>
    <s v="MOZ"/>
    <x v="26"/>
    <n v="0"/>
    <s v="W00"/>
    <s v="World"/>
    <s v="H4"/>
    <s v="HS"/>
    <b v="1"/>
    <n v="31"/>
    <s v="Fertilizers"/>
    <x v="0"/>
    <x v="0"/>
    <x v="0"/>
    <x v="0"/>
    <b v="0"/>
    <s v="C00"/>
    <s v="TOTAL CPC"/>
    <n v="0"/>
    <n v="0"/>
    <s v="TOTAL MOT"/>
    <n v="-1"/>
    <s v="N/A"/>
    <n v="0"/>
    <b v="0"/>
    <n v="-1"/>
    <s v="N/A"/>
    <n v="0"/>
    <b v="0"/>
    <n v="0"/>
    <b v="0"/>
    <n v="0"/>
    <b v="0"/>
    <s v="2387966.757"/>
    <n v="0"/>
    <s v="2387966.757"/>
    <n v="0"/>
    <b v="0"/>
    <b v="1"/>
  </r>
  <r>
    <s v="C"/>
    <s v="A"/>
    <n v="20200101"/>
    <n v="2020"/>
    <n v="52"/>
    <x v="2"/>
    <n v="180"/>
    <s v="COD"/>
    <x v="1"/>
    <s v="M"/>
    <s v="Import"/>
    <n v="528"/>
    <s v="NLD"/>
    <x v="7"/>
    <n v="0"/>
    <s v="W00"/>
    <s v="World"/>
    <s v="H4"/>
    <s v="HS"/>
    <b v="1"/>
    <n v="31"/>
    <s v="Fertilizers"/>
    <x v="0"/>
    <x v="0"/>
    <x v="0"/>
    <x v="0"/>
    <b v="0"/>
    <s v="C00"/>
    <s v="TOTAL CPC"/>
    <n v="0"/>
    <n v="0"/>
    <s v="TOTAL MOT"/>
    <n v="-1"/>
    <s v="N/A"/>
    <n v="0"/>
    <b v="0"/>
    <n v="-1"/>
    <s v="N/A"/>
    <n v="0"/>
    <b v="0"/>
    <n v="0"/>
    <b v="1"/>
    <n v="0"/>
    <b v="0"/>
    <s v="977.058"/>
    <n v="0"/>
    <s v="977.058"/>
    <n v="4"/>
    <b v="0"/>
    <b v="1"/>
  </r>
  <r>
    <s v="C"/>
    <s v="A"/>
    <n v="20200101"/>
    <n v="2020"/>
    <n v="52"/>
    <x v="2"/>
    <n v="180"/>
    <s v="COD"/>
    <x v="1"/>
    <s v="M"/>
    <s v="Import"/>
    <n v="643"/>
    <s v="RUS"/>
    <x v="9"/>
    <n v="0"/>
    <s v="W00"/>
    <s v="World"/>
    <s v="H4"/>
    <s v="HS"/>
    <b v="1"/>
    <n v="31"/>
    <s v="Fertilizers"/>
    <x v="0"/>
    <x v="0"/>
    <x v="0"/>
    <x v="0"/>
    <b v="0"/>
    <s v="C00"/>
    <s v="TOTAL CPC"/>
    <n v="0"/>
    <n v="0"/>
    <s v="TOTAL MOT"/>
    <n v="-1"/>
    <s v="N/A"/>
    <n v="0"/>
    <b v="0"/>
    <n v="-1"/>
    <s v="N/A"/>
    <n v="0"/>
    <b v="0"/>
    <n v="0"/>
    <b v="1"/>
    <n v="0"/>
    <b v="0"/>
    <s v="12678951.581"/>
    <n v="0"/>
    <s v="12678951.581"/>
    <n v="4"/>
    <b v="0"/>
    <b v="1"/>
  </r>
  <r>
    <s v="C"/>
    <s v="A"/>
    <n v="20200101"/>
    <n v="2020"/>
    <n v="52"/>
    <x v="2"/>
    <n v="180"/>
    <s v="COD"/>
    <x v="1"/>
    <s v="M"/>
    <s v="Import"/>
    <n v="646"/>
    <s v="RWA"/>
    <x v="28"/>
    <n v="0"/>
    <s v="W00"/>
    <s v="World"/>
    <s v="H4"/>
    <s v="HS"/>
    <b v="1"/>
    <n v="31"/>
    <s v="Fertilizers"/>
    <x v="0"/>
    <x v="0"/>
    <x v="0"/>
    <x v="0"/>
    <b v="0"/>
    <s v="C00"/>
    <s v="TOTAL CPC"/>
    <n v="0"/>
    <n v="0"/>
    <s v="TOTAL MOT"/>
    <n v="-1"/>
    <s v="N/A"/>
    <n v="0"/>
    <b v="0"/>
    <n v="-1"/>
    <s v="N/A"/>
    <n v="0"/>
    <b v="0"/>
    <n v="0"/>
    <b v="0"/>
    <n v="0"/>
    <b v="0"/>
    <s v="1151.548"/>
    <n v="0"/>
    <s v="1151.548"/>
    <n v="0"/>
    <b v="0"/>
    <b v="1"/>
  </r>
  <r>
    <s v="C"/>
    <s v="A"/>
    <n v="20200101"/>
    <n v="2020"/>
    <n v="52"/>
    <x v="2"/>
    <n v="180"/>
    <s v="COD"/>
    <x v="1"/>
    <s v="M"/>
    <s v="Import"/>
    <n v="682"/>
    <s v="SAU"/>
    <x v="48"/>
    <n v="0"/>
    <s v="W00"/>
    <s v="World"/>
    <s v="H4"/>
    <s v="HS"/>
    <b v="1"/>
    <n v="31"/>
    <s v="Fertilizers"/>
    <x v="0"/>
    <x v="0"/>
    <x v="0"/>
    <x v="0"/>
    <b v="0"/>
    <s v="C00"/>
    <s v="TOTAL CPC"/>
    <n v="0"/>
    <n v="0"/>
    <s v="TOTAL MOT"/>
    <n v="-1"/>
    <s v="N/A"/>
    <n v="0"/>
    <b v="0"/>
    <n v="-1"/>
    <s v="N/A"/>
    <n v="0"/>
    <b v="0"/>
    <n v="0"/>
    <b v="0"/>
    <n v="0"/>
    <b v="0"/>
    <s v="18995.655"/>
    <n v="0"/>
    <s v="18995.655"/>
    <n v="0"/>
    <b v="0"/>
    <b v="1"/>
  </r>
  <r>
    <s v="C"/>
    <s v="A"/>
    <n v="20200101"/>
    <n v="2020"/>
    <n v="52"/>
    <x v="2"/>
    <n v="180"/>
    <s v="COD"/>
    <x v="1"/>
    <s v="M"/>
    <s v="Import"/>
    <n v="686"/>
    <s v="SEN"/>
    <x v="10"/>
    <n v="0"/>
    <s v="W00"/>
    <s v="World"/>
    <s v="H4"/>
    <s v="HS"/>
    <b v="1"/>
    <n v="31"/>
    <s v="Fertilizers"/>
    <x v="0"/>
    <x v="0"/>
    <x v="0"/>
    <x v="0"/>
    <b v="0"/>
    <s v="C00"/>
    <s v="TOTAL CPC"/>
    <n v="0"/>
    <n v="0"/>
    <s v="TOTAL MOT"/>
    <n v="-1"/>
    <s v="N/A"/>
    <n v="0"/>
    <b v="0"/>
    <n v="-1"/>
    <s v="N/A"/>
    <n v="0"/>
    <b v="0"/>
    <n v="0"/>
    <b v="0"/>
    <n v="0"/>
    <b v="0"/>
    <s v="30019.747"/>
    <n v="0"/>
    <s v="30019.747"/>
    <n v="0"/>
    <b v="0"/>
    <b v="1"/>
  </r>
  <r>
    <s v="C"/>
    <s v="A"/>
    <n v="20200101"/>
    <n v="2020"/>
    <n v="52"/>
    <x v="2"/>
    <n v="180"/>
    <s v="COD"/>
    <x v="1"/>
    <s v="M"/>
    <s v="Import"/>
    <n v="699"/>
    <s v="IND"/>
    <x v="11"/>
    <n v="0"/>
    <s v="W00"/>
    <s v="World"/>
    <s v="H4"/>
    <s v="HS"/>
    <b v="1"/>
    <n v="31"/>
    <s v="Fertilizers"/>
    <x v="0"/>
    <x v="0"/>
    <x v="0"/>
    <x v="0"/>
    <b v="0"/>
    <s v="C00"/>
    <s v="TOTAL CPC"/>
    <n v="0"/>
    <n v="0"/>
    <s v="TOTAL MOT"/>
    <n v="-1"/>
    <s v="N/A"/>
    <n v="0"/>
    <b v="0"/>
    <n v="-1"/>
    <s v="N/A"/>
    <n v="0"/>
    <b v="0"/>
    <n v="0"/>
    <b v="0"/>
    <n v="0"/>
    <b v="0"/>
    <s v="127075.872"/>
    <n v="0"/>
    <s v="127075.872"/>
    <n v="0"/>
    <b v="0"/>
    <b v="1"/>
  </r>
  <r>
    <s v="C"/>
    <s v="A"/>
    <n v="20200101"/>
    <n v="2020"/>
    <n v="52"/>
    <x v="2"/>
    <n v="180"/>
    <s v="COD"/>
    <x v="1"/>
    <s v="M"/>
    <s v="Import"/>
    <n v="704"/>
    <s v="VNM"/>
    <x v="29"/>
    <n v="0"/>
    <s v="W00"/>
    <s v="World"/>
    <s v="H4"/>
    <s v="HS"/>
    <b v="1"/>
    <n v="31"/>
    <s v="Fertilizers"/>
    <x v="0"/>
    <x v="0"/>
    <x v="0"/>
    <x v="0"/>
    <b v="0"/>
    <s v="C00"/>
    <s v="TOTAL CPC"/>
    <n v="0"/>
    <n v="0"/>
    <s v="TOTAL MOT"/>
    <n v="-1"/>
    <s v="N/A"/>
    <n v="0"/>
    <b v="0"/>
    <n v="-1"/>
    <s v="N/A"/>
    <n v="0"/>
    <b v="0"/>
    <n v="0"/>
    <b v="0"/>
    <n v="0"/>
    <b v="0"/>
    <s v="6785779.854"/>
    <n v="0"/>
    <s v="6785779.854"/>
    <n v="0"/>
    <b v="0"/>
    <b v="1"/>
  </r>
  <r>
    <s v="C"/>
    <s v="A"/>
    <n v="20200101"/>
    <n v="2020"/>
    <n v="52"/>
    <x v="2"/>
    <n v="180"/>
    <s v="COD"/>
    <x v="1"/>
    <s v="M"/>
    <s v="Import"/>
    <n v="710"/>
    <s v="ZAF"/>
    <x v="30"/>
    <n v="0"/>
    <s v="W00"/>
    <s v="World"/>
    <s v="H4"/>
    <s v="HS"/>
    <b v="1"/>
    <n v="31"/>
    <s v="Fertilizers"/>
    <x v="0"/>
    <x v="0"/>
    <x v="0"/>
    <x v="0"/>
    <b v="0"/>
    <s v="C00"/>
    <s v="TOTAL CPC"/>
    <n v="0"/>
    <n v="0"/>
    <s v="TOTAL MOT"/>
    <n v="-1"/>
    <s v="N/A"/>
    <n v="0"/>
    <b v="0"/>
    <n v="-1"/>
    <s v="N/A"/>
    <n v="0"/>
    <b v="0"/>
    <n v="0"/>
    <b v="0"/>
    <n v="0"/>
    <b v="0"/>
    <s v="23809893.117"/>
    <n v="0"/>
    <s v="23809893.117"/>
    <n v="0"/>
    <b v="0"/>
    <b v="1"/>
  </r>
  <r>
    <s v="C"/>
    <s v="A"/>
    <n v="20200101"/>
    <n v="2020"/>
    <n v="52"/>
    <x v="2"/>
    <n v="180"/>
    <s v="COD"/>
    <x v="1"/>
    <s v="M"/>
    <s v="Import"/>
    <n v="724"/>
    <s v="ESP"/>
    <x v="12"/>
    <n v="0"/>
    <s v="W00"/>
    <s v="World"/>
    <s v="H4"/>
    <s v="HS"/>
    <b v="1"/>
    <n v="31"/>
    <s v="Fertilizers"/>
    <x v="0"/>
    <x v="0"/>
    <x v="0"/>
    <x v="0"/>
    <b v="0"/>
    <s v="C00"/>
    <s v="TOTAL CPC"/>
    <n v="0"/>
    <n v="0"/>
    <s v="TOTAL MOT"/>
    <n v="-1"/>
    <s v="N/A"/>
    <n v="0"/>
    <b v="0"/>
    <n v="-1"/>
    <s v="N/A"/>
    <n v="0"/>
    <b v="0"/>
    <n v="0"/>
    <b v="0"/>
    <n v="0"/>
    <b v="0"/>
    <s v="14830.274"/>
    <n v="0"/>
    <s v="14830.274"/>
    <n v="0"/>
    <b v="0"/>
    <b v="1"/>
  </r>
  <r>
    <s v="C"/>
    <s v="A"/>
    <n v="20200101"/>
    <n v="2020"/>
    <n v="52"/>
    <x v="2"/>
    <n v="180"/>
    <s v="COD"/>
    <x v="1"/>
    <s v="M"/>
    <s v="Import"/>
    <n v="752"/>
    <s v="SWE"/>
    <x v="13"/>
    <n v="0"/>
    <s v="W00"/>
    <s v="World"/>
    <s v="H4"/>
    <s v="HS"/>
    <b v="1"/>
    <n v="31"/>
    <s v="Fertilizers"/>
    <x v="0"/>
    <x v="0"/>
    <x v="0"/>
    <x v="0"/>
    <b v="0"/>
    <s v="C00"/>
    <s v="TOTAL CPC"/>
    <n v="0"/>
    <n v="0"/>
    <s v="TOTAL MOT"/>
    <n v="-1"/>
    <s v="N/A"/>
    <n v="0"/>
    <b v="0"/>
    <n v="-1"/>
    <s v="N/A"/>
    <n v="0"/>
    <b v="0"/>
    <n v="0"/>
    <b v="0"/>
    <n v="0"/>
    <b v="0"/>
    <s v="28012.685"/>
    <n v="0"/>
    <s v="28012.685"/>
    <n v="0"/>
    <b v="0"/>
    <b v="1"/>
  </r>
  <r>
    <s v="C"/>
    <s v="A"/>
    <n v="20200101"/>
    <n v="2020"/>
    <n v="52"/>
    <x v="2"/>
    <n v="180"/>
    <s v="COD"/>
    <x v="1"/>
    <s v="M"/>
    <s v="Import"/>
    <n v="757"/>
    <s v="CHE"/>
    <x v="31"/>
    <n v="0"/>
    <s v="W00"/>
    <s v="World"/>
    <s v="H4"/>
    <s v="HS"/>
    <b v="1"/>
    <n v="31"/>
    <s v="Fertilizers"/>
    <x v="0"/>
    <x v="0"/>
    <x v="0"/>
    <x v="0"/>
    <b v="0"/>
    <s v="C00"/>
    <s v="TOTAL CPC"/>
    <n v="0"/>
    <n v="0"/>
    <s v="TOTAL MOT"/>
    <n v="-1"/>
    <s v="N/A"/>
    <n v="0"/>
    <b v="0"/>
    <n v="-1"/>
    <s v="N/A"/>
    <n v="0"/>
    <b v="0"/>
    <n v="0"/>
    <b v="0"/>
    <n v="0"/>
    <b v="0"/>
    <s v="895496.462"/>
    <n v="0"/>
    <s v="895496.462"/>
    <n v="0"/>
    <b v="0"/>
    <b v="1"/>
  </r>
  <r>
    <s v="C"/>
    <s v="A"/>
    <n v="20200101"/>
    <n v="2020"/>
    <n v="52"/>
    <x v="2"/>
    <n v="180"/>
    <s v="COD"/>
    <x v="1"/>
    <s v="M"/>
    <s v="Import"/>
    <n v="784"/>
    <s v="ARE"/>
    <x v="32"/>
    <n v="0"/>
    <s v="W00"/>
    <s v="World"/>
    <s v="H4"/>
    <s v="HS"/>
    <b v="1"/>
    <n v="31"/>
    <s v="Fertilizers"/>
    <x v="0"/>
    <x v="0"/>
    <x v="0"/>
    <x v="0"/>
    <b v="0"/>
    <s v="C00"/>
    <s v="TOTAL CPC"/>
    <n v="0"/>
    <n v="0"/>
    <s v="TOTAL MOT"/>
    <n v="-1"/>
    <s v="N/A"/>
    <n v="0"/>
    <b v="0"/>
    <n v="-1"/>
    <s v="N/A"/>
    <n v="0"/>
    <b v="0"/>
    <n v="0"/>
    <b v="0"/>
    <n v="0"/>
    <b v="0"/>
    <s v="1510.029"/>
    <n v="0"/>
    <s v="1510.029"/>
    <n v="0"/>
    <b v="0"/>
    <b v="1"/>
  </r>
  <r>
    <s v="C"/>
    <s v="A"/>
    <n v="20200101"/>
    <n v="2020"/>
    <n v="52"/>
    <x v="2"/>
    <n v="180"/>
    <s v="COD"/>
    <x v="1"/>
    <s v="M"/>
    <s v="Import"/>
    <n v="800"/>
    <s v="UGA"/>
    <x v="34"/>
    <n v="0"/>
    <s v="W00"/>
    <s v="World"/>
    <s v="H4"/>
    <s v="HS"/>
    <b v="1"/>
    <n v="31"/>
    <s v="Fertilizers"/>
    <x v="0"/>
    <x v="0"/>
    <x v="0"/>
    <x v="0"/>
    <b v="0"/>
    <s v="C00"/>
    <s v="TOTAL CPC"/>
    <n v="0"/>
    <n v="0"/>
    <s v="TOTAL MOT"/>
    <n v="-1"/>
    <s v="N/A"/>
    <n v="0"/>
    <b v="0"/>
    <n v="-1"/>
    <s v="N/A"/>
    <n v="0"/>
    <b v="0"/>
    <n v="0"/>
    <b v="0"/>
    <n v="0"/>
    <b v="0"/>
    <s v="26116.481"/>
    <n v="0"/>
    <s v="26116.481"/>
    <n v="0"/>
    <b v="0"/>
    <b v="1"/>
  </r>
  <r>
    <s v="C"/>
    <s v="A"/>
    <n v="20200101"/>
    <n v="2020"/>
    <n v="52"/>
    <x v="2"/>
    <n v="180"/>
    <s v="COD"/>
    <x v="1"/>
    <s v="M"/>
    <s v="Import"/>
    <n v="818"/>
    <s v="EGY"/>
    <x v="36"/>
    <n v="0"/>
    <s v="W00"/>
    <s v="World"/>
    <s v="H4"/>
    <s v="HS"/>
    <b v="1"/>
    <n v="31"/>
    <s v="Fertilizers"/>
    <x v="0"/>
    <x v="0"/>
    <x v="0"/>
    <x v="0"/>
    <b v="0"/>
    <s v="C00"/>
    <s v="TOTAL CPC"/>
    <n v="0"/>
    <n v="0"/>
    <s v="TOTAL MOT"/>
    <n v="-1"/>
    <s v="N/A"/>
    <n v="0"/>
    <b v="0"/>
    <n v="-1"/>
    <s v="N/A"/>
    <n v="0"/>
    <b v="0"/>
    <n v="0"/>
    <b v="0"/>
    <n v="0"/>
    <b v="0"/>
    <s v="72795.058"/>
    <n v="0"/>
    <s v="72795.058"/>
    <n v="0"/>
    <b v="0"/>
    <b v="1"/>
  </r>
  <r>
    <s v="C"/>
    <s v="A"/>
    <n v="20200101"/>
    <n v="2020"/>
    <n v="52"/>
    <x v="2"/>
    <n v="180"/>
    <s v="COD"/>
    <x v="1"/>
    <s v="M"/>
    <s v="Import"/>
    <n v="834"/>
    <s v="TZA"/>
    <x v="38"/>
    <n v="0"/>
    <s v="W00"/>
    <s v="World"/>
    <s v="H4"/>
    <s v="HS"/>
    <b v="1"/>
    <n v="31"/>
    <s v="Fertilizers"/>
    <x v="0"/>
    <x v="0"/>
    <x v="0"/>
    <x v="0"/>
    <b v="0"/>
    <s v="C00"/>
    <s v="TOTAL CPC"/>
    <n v="0"/>
    <n v="0"/>
    <s v="TOTAL MOT"/>
    <n v="-1"/>
    <s v="N/A"/>
    <n v="0"/>
    <b v="0"/>
    <n v="-1"/>
    <s v="N/A"/>
    <n v="0"/>
    <b v="0"/>
    <n v="0"/>
    <b v="0"/>
    <n v="0"/>
    <b v="0"/>
    <s v="182410.579"/>
    <n v="0"/>
    <s v="182410.579"/>
    <n v="0"/>
    <b v="0"/>
    <b v="1"/>
  </r>
  <r>
    <s v="C"/>
    <s v="A"/>
    <n v="20200101"/>
    <n v="2020"/>
    <n v="52"/>
    <x v="2"/>
    <n v="180"/>
    <s v="COD"/>
    <x v="1"/>
    <s v="M"/>
    <s v="Import"/>
    <n v="842"/>
    <s v="USA"/>
    <x v="15"/>
    <n v="0"/>
    <s v="W00"/>
    <s v="World"/>
    <s v="H4"/>
    <s v="HS"/>
    <b v="1"/>
    <n v="31"/>
    <s v="Fertilizers"/>
    <x v="0"/>
    <x v="0"/>
    <x v="0"/>
    <x v="0"/>
    <b v="0"/>
    <s v="C00"/>
    <s v="TOTAL CPC"/>
    <n v="0"/>
    <n v="0"/>
    <s v="TOTAL MOT"/>
    <n v="-1"/>
    <s v="N/A"/>
    <n v="0"/>
    <b v="0"/>
    <n v="-1"/>
    <s v="N/A"/>
    <n v="0"/>
    <b v="0"/>
    <n v="0"/>
    <b v="0"/>
    <n v="0"/>
    <b v="0"/>
    <s v="19038.875"/>
    <n v="0"/>
    <s v="19038.875"/>
    <n v="0"/>
    <b v="0"/>
    <b v="1"/>
  </r>
  <r>
    <s v="C"/>
    <s v="A"/>
    <n v="20200101"/>
    <n v="2020"/>
    <n v="52"/>
    <x v="2"/>
    <n v="180"/>
    <s v="COD"/>
    <x v="1"/>
    <s v="M"/>
    <s v="Import"/>
    <n v="894"/>
    <s v="ZMB"/>
    <x v="39"/>
    <n v="0"/>
    <s v="W00"/>
    <s v="World"/>
    <s v="H4"/>
    <s v="HS"/>
    <b v="1"/>
    <n v="31"/>
    <s v="Fertilizers"/>
    <x v="0"/>
    <x v="0"/>
    <x v="0"/>
    <x v="0"/>
    <b v="0"/>
    <s v="C00"/>
    <s v="TOTAL CPC"/>
    <n v="0"/>
    <n v="0"/>
    <s v="TOTAL MOT"/>
    <n v="-1"/>
    <s v="N/A"/>
    <n v="0"/>
    <b v="0"/>
    <n v="-1"/>
    <s v="N/A"/>
    <n v="0"/>
    <b v="0"/>
    <n v="0"/>
    <b v="0"/>
    <n v="0"/>
    <b v="0"/>
    <s v="11707470.772"/>
    <n v="0"/>
    <s v="11707470.772"/>
    <n v="0"/>
    <b v="0"/>
    <b v="1"/>
  </r>
  <r>
    <s v="C"/>
    <s v="A"/>
    <n v="20200101"/>
    <n v="2020"/>
    <n v="52"/>
    <x v="2"/>
    <n v="562"/>
    <s v="NER"/>
    <x v="0"/>
    <s v="M"/>
    <s v="Import"/>
    <n v="0"/>
    <s v="W00"/>
    <x v="0"/>
    <n v="0"/>
    <s v="W00"/>
    <s v="World"/>
    <s v="H5"/>
    <s v="HS"/>
    <b v="1"/>
    <n v="31"/>
    <s v="Fertilizers"/>
    <x v="0"/>
    <x v="0"/>
    <x v="0"/>
    <x v="0"/>
    <b v="0"/>
    <s v="C00"/>
    <s v="TOTAL CPC"/>
    <n v="0"/>
    <n v="0"/>
    <s v="TOTAL MOT"/>
    <n v="-1"/>
    <s v="N/A"/>
    <n v="0"/>
    <b v="0"/>
    <n v="-1"/>
    <s v="N/A"/>
    <n v="0"/>
    <b v="0"/>
    <n v="0"/>
    <b v="1"/>
    <n v="0"/>
    <b v="0"/>
    <s v="14937311.364"/>
    <n v="0"/>
    <s v="14937311.364"/>
    <n v="4"/>
    <b v="0"/>
    <b v="1"/>
  </r>
  <r>
    <s v="C"/>
    <s v="A"/>
    <n v="20200101"/>
    <n v="2020"/>
    <n v="52"/>
    <x v="2"/>
    <n v="562"/>
    <s v="NER"/>
    <x v="0"/>
    <s v="M"/>
    <s v="Import"/>
    <n v="156"/>
    <s v="CHN"/>
    <x v="1"/>
    <n v="0"/>
    <s v="W00"/>
    <s v="World"/>
    <s v="H5"/>
    <s v="HS"/>
    <b v="1"/>
    <n v="31"/>
    <s v="Fertilizers"/>
    <x v="0"/>
    <x v="0"/>
    <x v="0"/>
    <x v="0"/>
    <b v="0"/>
    <s v="C00"/>
    <s v="TOTAL CPC"/>
    <n v="0"/>
    <n v="0"/>
    <s v="TOTAL MOT"/>
    <n v="-1"/>
    <s v="N/A"/>
    <n v="0"/>
    <b v="0"/>
    <n v="-1"/>
    <s v="N/A"/>
    <n v="0"/>
    <b v="0"/>
    <n v="0"/>
    <b v="0"/>
    <n v="0"/>
    <b v="0"/>
    <s v="138284.638"/>
    <n v="0"/>
    <s v="138284.638"/>
    <n v="0"/>
    <b v="0"/>
    <b v="1"/>
  </r>
  <r>
    <s v="C"/>
    <s v="A"/>
    <n v="20200101"/>
    <n v="2020"/>
    <n v="52"/>
    <x v="2"/>
    <n v="562"/>
    <s v="NER"/>
    <x v="0"/>
    <s v="M"/>
    <s v="Import"/>
    <n v="204"/>
    <s v="BEN"/>
    <x v="2"/>
    <n v="0"/>
    <s v="W00"/>
    <s v="World"/>
    <s v="H5"/>
    <s v="HS"/>
    <b v="1"/>
    <n v="31"/>
    <s v="Fertilizers"/>
    <x v="0"/>
    <x v="0"/>
    <x v="0"/>
    <x v="0"/>
    <b v="0"/>
    <s v="C00"/>
    <s v="TOTAL CPC"/>
    <n v="0"/>
    <n v="0"/>
    <s v="TOTAL MOT"/>
    <n v="-1"/>
    <s v="N/A"/>
    <n v="0"/>
    <b v="0"/>
    <n v="-1"/>
    <s v="N/A"/>
    <n v="0"/>
    <b v="0"/>
    <n v="0"/>
    <b v="0"/>
    <n v="0"/>
    <b v="0"/>
    <s v="1391805.987"/>
    <n v="0"/>
    <s v="1391805.987"/>
    <n v="0"/>
    <b v="0"/>
    <b v="1"/>
  </r>
  <r>
    <s v="C"/>
    <s v="A"/>
    <n v="20200101"/>
    <n v="2020"/>
    <n v="52"/>
    <x v="2"/>
    <n v="562"/>
    <s v="NER"/>
    <x v="0"/>
    <s v="M"/>
    <s v="Import"/>
    <n v="251"/>
    <s v="FRA"/>
    <x v="3"/>
    <n v="0"/>
    <s v="W00"/>
    <s v="World"/>
    <s v="H5"/>
    <s v="HS"/>
    <b v="1"/>
    <n v="31"/>
    <s v="Fertilizers"/>
    <x v="0"/>
    <x v="0"/>
    <x v="0"/>
    <x v="0"/>
    <b v="0"/>
    <s v="C00"/>
    <s v="TOTAL CPC"/>
    <n v="0"/>
    <n v="0"/>
    <s v="TOTAL MOT"/>
    <n v="-1"/>
    <s v="N/A"/>
    <n v="0"/>
    <b v="0"/>
    <n v="-1"/>
    <s v="N/A"/>
    <n v="0"/>
    <b v="0"/>
    <n v="0"/>
    <b v="0"/>
    <n v="0"/>
    <b v="0"/>
    <s v="2194291.699"/>
    <n v="0"/>
    <s v="2194291.699"/>
    <n v="0"/>
    <b v="0"/>
    <b v="1"/>
  </r>
  <r>
    <s v="C"/>
    <s v="A"/>
    <n v="20200101"/>
    <n v="2020"/>
    <n v="52"/>
    <x v="2"/>
    <n v="562"/>
    <s v="NER"/>
    <x v="0"/>
    <s v="M"/>
    <s v="Import"/>
    <n v="288"/>
    <s v="GHA"/>
    <x v="5"/>
    <n v="0"/>
    <s v="W00"/>
    <s v="World"/>
    <s v="H5"/>
    <s v="HS"/>
    <b v="1"/>
    <n v="31"/>
    <s v="Fertilizers"/>
    <x v="0"/>
    <x v="0"/>
    <x v="0"/>
    <x v="0"/>
    <b v="0"/>
    <s v="C00"/>
    <s v="TOTAL CPC"/>
    <n v="0"/>
    <n v="0"/>
    <s v="TOTAL MOT"/>
    <n v="-1"/>
    <s v="N/A"/>
    <n v="0"/>
    <b v="0"/>
    <n v="-1"/>
    <s v="N/A"/>
    <n v="0"/>
    <b v="0"/>
    <n v="0"/>
    <b v="0"/>
    <n v="0"/>
    <b v="0"/>
    <s v="283657.088"/>
    <n v="0"/>
    <s v="283657.088"/>
    <n v="0"/>
    <b v="0"/>
    <b v="1"/>
  </r>
  <r>
    <s v="C"/>
    <s v="A"/>
    <n v="20200101"/>
    <n v="2020"/>
    <n v="52"/>
    <x v="2"/>
    <n v="562"/>
    <s v="NER"/>
    <x v="0"/>
    <s v="M"/>
    <s v="Import"/>
    <n v="384"/>
    <s v="CIV"/>
    <x v="6"/>
    <n v="0"/>
    <s v="W00"/>
    <s v="World"/>
    <s v="H5"/>
    <s v="HS"/>
    <b v="1"/>
    <n v="31"/>
    <s v="Fertilizers"/>
    <x v="0"/>
    <x v="0"/>
    <x v="0"/>
    <x v="0"/>
    <b v="0"/>
    <s v="C00"/>
    <s v="TOTAL CPC"/>
    <n v="0"/>
    <n v="0"/>
    <s v="TOTAL MOT"/>
    <n v="-1"/>
    <s v="N/A"/>
    <n v="0"/>
    <b v="0"/>
    <n v="-1"/>
    <s v="N/A"/>
    <n v="0"/>
    <b v="0"/>
    <n v="0"/>
    <b v="0"/>
    <n v="0"/>
    <b v="0"/>
    <s v="1360061.146"/>
    <n v="0"/>
    <s v="1360061.146"/>
    <n v="0"/>
    <b v="0"/>
    <b v="1"/>
  </r>
  <r>
    <s v="C"/>
    <s v="A"/>
    <n v="20200101"/>
    <n v="2020"/>
    <n v="52"/>
    <x v="2"/>
    <n v="562"/>
    <s v="NER"/>
    <x v="0"/>
    <s v="M"/>
    <s v="Import"/>
    <n v="566"/>
    <s v="NGA"/>
    <x v="8"/>
    <n v="0"/>
    <s v="W00"/>
    <s v="World"/>
    <s v="H5"/>
    <s v="HS"/>
    <b v="1"/>
    <n v="31"/>
    <s v="Fertilizers"/>
    <x v="0"/>
    <x v="0"/>
    <x v="0"/>
    <x v="0"/>
    <b v="0"/>
    <s v="C00"/>
    <s v="TOTAL CPC"/>
    <n v="0"/>
    <n v="0"/>
    <s v="TOTAL MOT"/>
    <n v="-1"/>
    <s v="N/A"/>
    <n v="0"/>
    <b v="0"/>
    <n v="-1"/>
    <s v="N/A"/>
    <n v="0"/>
    <b v="0"/>
    <n v="0"/>
    <b v="0"/>
    <n v="0"/>
    <b v="0"/>
    <s v="937069.856"/>
    <n v="0"/>
    <s v="937069.856"/>
    <n v="0"/>
    <b v="0"/>
    <b v="1"/>
  </r>
  <r>
    <s v="C"/>
    <s v="A"/>
    <n v="20200101"/>
    <n v="2020"/>
    <n v="52"/>
    <x v="2"/>
    <n v="562"/>
    <s v="NER"/>
    <x v="0"/>
    <s v="M"/>
    <s v="Import"/>
    <n v="643"/>
    <s v="RUS"/>
    <x v="9"/>
    <n v="0"/>
    <s v="W00"/>
    <s v="World"/>
    <s v="H5"/>
    <s v="HS"/>
    <b v="1"/>
    <n v="31"/>
    <s v="Fertilizers"/>
    <x v="0"/>
    <x v="0"/>
    <x v="0"/>
    <x v="0"/>
    <b v="0"/>
    <s v="C00"/>
    <s v="TOTAL CPC"/>
    <n v="0"/>
    <n v="0"/>
    <s v="TOTAL MOT"/>
    <n v="-1"/>
    <s v="N/A"/>
    <n v="0"/>
    <b v="0"/>
    <n v="-1"/>
    <s v="N/A"/>
    <n v="0"/>
    <b v="0"/>
    <n v="0"/>
    <b v="0"/>
    <n v="0"/>
    <b v="0"/>
    <s v="6796524.095"/>
    <n v="0"/>
    <s v="6796524.095"/>
    <n v="0"/>
    <b v="0"/>
    <b v="1"/>
  </r>
  <r>
    <s v="C"/>
    <s v="A"/>
    <n v="20200101"/>
    <n v="2020"/>
    <n v="52"/>
    <x v="2"/>
    <n v="562"/>
    <s v="NER"/>
    <x v="0"/>
    <s v="M"/>
    <s v="Import"/>
    <n v="724"/>
    <s v="ESP"/>
    <x v="12"/>
    <n v="0"/>
    <s v="W00"/>
    <s v="World"/>
    <s v="H5"/>
    <s v="HS"/>
    <b v="1"/>
    <n v="31"/>
    <s v="Fertilizers"/>
    <x v="0"/>
    <x v="0"/>
    <x v="0"/>
    <x v="0"/>
    <b v="0"/>
    <s v="C00"/>
    <s v="TOTAL CPC"/>
    <n v="0"/>
    <n v="0"/>
    <s v="TOTAL MOT"/>
    <n v="-1"/>
    <s v="N/A"/>
    <n v="0"/>
    <b v="0"/>
    <n v="-1"/>
    <s v="N/A"/>
    <n v="0"/>
    <b v="0"/>
    <n v="0"/>
    <b v="0"/>
    <n v="0"/>
    <b v="0"/>
    <s v="99482.585"/>
    <n v="0"/>
    <s v="99482.585"/>
    <n v="0"/>
    <b v="0"/>
    <b v="1"/>
  </r>
  <r>
    <s v="C"/>
    <s v="A"/>
    <n v="20200101"/>
    <n v="2020"/>
    <n v="52"/>
    <x v="2"/>
    <n v="562"/>
    <s v="NER"/>
    <x v="0"/>
    <s v="M"/>
    <s v="Import"/>
    <n v="752"/>
    <s v="SWE"/>
    <x v="13"/>
    <n v="0"/>
    <s v="W00"/>
    <s v="World"/>
    <s v="H5"/>
    <s v="HS"/>
    <b v="1"/>
    <n v="31"/>
    <s v="Fertilizers"/>
    <x v="0"/>
    <x v="0"/>
    <x v="0"/>
    <x v="0"/>
    <b v="0"/>
    <s v="C00"/>
    <s v="TOTAL CPC"/>
    <n v="0"/>
    <n v="0"/>
    <s v="TOTAL MOT"/>
    <n v="-1"/>
    <s v="N/A"/>
    <n v="0"/>
    <b v="0"/>
    <n v="-1"/>
    <s v="N/A"/>
    <n v="0"/>
    <b v="0"/>
    <n v="0"/>
    <b v="0"/>
    <n v="0"/>
    <b v="0"/>
    <s v="28328.6"/>
    <n v="0"/>
    <s v="28328.6"/>
    <n v="0"/>
    <b v="0"/>
    <b v="1"/>
  </r>
  <r>
    <s v="C"/>
    <s v="A"/>
    <n v="20200101"/>
    <n v="2020"/>
    <n v="52"/>
    <x v="2"/>
    <n v="562"/>
    <s v="NER"/>
    <x v="0"/>
    <s v="M"/>
    <s v="Import"/>
    <n v="768"/>
    <s v="TGO"/>
    <x v="14"/>
    <n v="0"/>
    <s v="W00"/>
    <s v="World"/>
    <s v="H5"/>
    <s v="HS"/>
    <b v="1"/>
    <n v="31"/>
    <s v="Fertilizers"/>
    <x v="0"/>
    <x v="0"/>
    <x v="0"/>
    <x v="0"/>
    <b v="0"/>
    <s v="C00"/>
    <s v="TOTAL CPC"/>
    <n v="0"/>
    <n v="0"/>
    <s v="TOTAL MOT"/>
    <n v="-1"/>
    <s v="N/A"/>
    <n v="0"/>
    <b v="0"/>
    <n v="-1"/>
    <s v="N/A"/>
    <n v="0"/>
    <b v="0"/>
    <n v="0"/>
    <b v="0"/>
    <n v="0"/>
    <b v="0"/>
    <s v="1575504.55"/>
    <n v="0"/>
    <s v="1575504.55"/>
    <n v="0"/>
    <b v="0"/>
    <b v="1"/>
  </r>
  <r>
    <s v="C"/>
    <s v="A"/>
    <n v="20200101"/>
    <n v="2020"/>
    <n v="52"/>
    <x v="2"/>
    <n v="562"/>
    <s v="NER"/>
    <x v="0"/>
    <s v="M"/>
    <s v="Import"/>
    <n v="842"/>
    <s v="USA"/>
    <x v="15"/>
    <n v="0"/>
    <s v="W00"/>
    <s v="World"/>
    <s v="H5"/>
    <s v="HS"/>
    <b v="1"/>
    <n v="31"/>
    <s v="Fertilizers"/>
    <x v="0"/>
    <x v="0"/>
    <x v="0"/>
    <x v="0"/>
    <b v="0"/>
    <s v="C00"/>
    <s v="TOTAL CPC"/>
    <n v="0"/>
    <n v="0"/>
    <s v="TOTAL MOT"/>
    <n v="-1"/>
    <s v="N/A"/>
    <n v="0"/>
    <b v="0"/>
    <n v="-1"/>
    <s v="N/A"/>
    <n v="0"/>
    <b v="0"/>
    <n v="0"/>
    <b v="1"/>
    <n v="0"/>
    <b v="0"/>
    <s v="5261.156"/>
    <n v="0"/>
    <s v="5261.156"/>
    <n v="4"/>
    <b v="0"/>
    <b v="1"/>
  </r>
  <r>
    <s v="C"/>
    <s v="A"/>
    <n v="20200101"/>
    <n v="2020"/>
    <n v="52"/>
    <x v="2"/>
    <n v="562"/>
    <s v="NER"/>
    <x v="0"/>
    <s v="M"/>
    <s v="Import"/>
    <n v="854"/>
    <s v="BFA"/>
    <x v="16"/>
    <n v="0"/>
    <s v="W00"/>
    <s v="World"/>
    <s v="H5"/>
    <s v="HS"/>
    <b v="1"/>
    <n v="31"/>
    <s v="Fertilizers"/>
    <x v="0"/>
    <x v="0"/>
    <x v="0"/>
    <x v="0"/>
    <b v="0"/>
    <s v="C00"/>
    <s v="TOTAL CPC"/>
    <n v="0"/>
    <n v="0"/>
    <s v="TOTAL MOT"/>
    <n v="-1"/>
    <s v="N/A"/>
    <n v="0"/>
    <b v="0"/>
    <n v="-1"/>
    <s v="N/A"/>
    <n v="0"/>
    <b v="0"/>
    <n v="0"/>
    <b v="0"/>
    <n v="0"/>
    <b v="0"/>
    <s v="127039.964"/>
    <n v="0"/>
    <s v="127039.964"/>
    <n v="0"/>
    <b v="0"/>
    <b v="1"/>
  </r>
  <r>
    <s v="C"/>
    <s v="A"/>
    <n v="20200101"/>
    <n v="2020"/>
    <n v="52"/>
    <x v="2"/>
    <n v="180"/>
    <s v="COD"/>
    <x v="1"/>
    <s v="M"/>
    <s v="Import"/>
    <n v="0"/>
    <s v="W00"/>
    <x v="0"/>
    <n v="0"/>
    <s v="W00"/>
    <s v="World"/>
    <s v="H4"/>
    <s v="HS"/>
    <b v="1"/>
    <n v="3101"/>
    <s v="Fertilizers animal or vegetable, whether or not mixed together or chemically treated fertilizers produced by the mixing or chemical treatment of animal or vegetable products"/>
    <x v="1"/>
    <x v="0"/>
    <x v="0"/>
    <x v="1"/>
    <b v="0"/>
    <s v="C00"/>
    <s v="TOTAL CPC"/>
    <n v="0"/>
    <n v="0"/>
    <s v="TOTAL MOT"/>
    <n v="8"/>
    <s v="kg"/>
    <n v="116530"/>
    <b v="0"/>
    <n v="8"/>
    <s v="kg"/>
    <n v="116530"/>
    <b v="0"/>
    <n v="116530"/>
    <b v="0"/>
    <n v="0"/>
    <b v="0"/>
    <s v="25627.751"/>
    <n v="0"/>
    <s v="25627.751"/>
    <n v="0"/>
    <b v="0"/>
    <b v="1"/>
  </r>
  <r>
    <s v="C"/>
    <s v="A"/>
    <n v="20200101"/>
    <n v="2020"/>
    <n v="52"/>
    <x v="2"/>
    <n v="180"/>
    <s v="COD"/>
    <x v="1"/>
    <s v="M"/>
    <s v="Import"/>
    <n v="156"/>
    <s v="CHN"/>
    <x v="1"/>
    <n v="0"/>
    <s v="W00"/>
    <s v="World"/>
    <s v="H4"/>
    <s v="HS"/>
    <b v="1"/>
    <n v="3101"/>
    <s v="Fertilizers animal or vegetable, whether or not mixed together or chemically treated fertilizers produced by the mixing or chemical treatment of animal or vegetable products"/>
    <x v="1"/>
    <x v="0"/>
    <x v="0"/>
    <x v="1"/>
    <b v="0"/>
    <s v="C00"/>
    <s v="TOTAL CPC"/>
    <n v="0"/>
    <n v="0"/>
    <s v="TOTAL MOT"/>
    <n v="8"/>
    <s v="kg"/>
    <n v="30"/>
    <b v="0"/>
    <n v="8"/>
    <s v="kg"/>
    <n v="30"/>
    <b v="0"/>
    <n v="30"/>
    <b v="0"/>
    <n v="0"/>
    <b v="0"/>
    <s v="51.546"/>
    <n v="0"/>
    <s v="51.546"/>
    <n v="0"/>
    <b v="0"/>
    <b v="1"/>
  </r>
  <r>
    <s v="C"/>
    <s v="A"/>
    <n v="20200101"/>
    <n v="2020"/>
    <n v="52"/>
    <x v="2"/>
    <n v="180"/>
    <s v="COD"/>
    <x v="1"/>
    <s v="M"/>
    <s v="Import"/>
    <n v="710"/>
    <s v="ZAF"/>
    <x v="30"/>
    <n v="0"/>
    <s v="W00"/>
    <s v="World"/>
    <s v="H4"/>
    <s v="HS"/>
    <b v="1"/>
    <n v="3101"/>
    <s v="Fertilizers animal or vegetable, whether or not mixed together or chemically treated fertilizers produced by the mixing or chemical treatment of animal or vegetable products"/>
    <x v="1"/>
    <x v="0"/>
    <x v="0"/>
    <x v="1"/>
    <b v="0"/>
    <s v="C00"/>
    <s v="TOTAL CPC"/>
    <n v="0"/>
    <n v="0"/>
    <s v="TOTAL MOT"/>
    <n v="8"/>
    <s v="kg"/>
    <n v="6250"/>
    <b v="0"/>
    <n v="8"/>
    <s v="kg"/>
    <n v="6250"/>
    <b v="0"/>
    <n v="6250"/>
    <b v="0"/>
    <n v="0"/>
    <b v="0"/>
    <s v="6015.783"/>
    <n v="0"/>
    <s v="6015.783"/>
    <n v="0"/>
    <b v="0"/>
    <b v="1"/>
  </r>
  <r>
    <s v="C"/>
    <s v="A"/>
    <n v="20200101"/>
    <n v="2020"/>
    <n v="52"/>
    <x v="2"/>
    <n v="180"/>
    <s v="COD"/>
    <x v="1"/>
    <s v="M"/>
    <s v="Import"/>
    <n v="800"/>
    <s v="UGA"/>
    <x v="34"/>
    <n v="0"/>
    <s v="W00"/>
    <s v="World"/>
    <s v="H4"/>
    <s v="HS"/>
    <b v="1"/>
    <n v="3101"/>
    <s v="Fertilizers animal or vegetable, whether or not mixed together or chemically treated fertilizers produced by the mixing or chemical treatment of animal or vegetable products"/>
    <x v="1"/>
    <x v="0"/>
    <x v="0"/>
    <x v="1"/>
    <b v="0"/>
    <s v="C00"/>
    <s v="TOTAL CPC"/>
    <n v="0"/>
    <n v="0"/>
    <s v="TOTAL MOT"/>
    <n v="8"/>
    <s v="kg"/>
    <n v="110250"/>
    <b v="0"/>
    <n v="8"/>
    <s v="kg"/>
    <n v="110250"/>
    <b v="0"/>
    <n v="110250"/>
    <b v="0"/>
    <n v="0"/>
    <b v="0"/>
    <s v="19560.422"/>
    <n v="0"/>
    <s v="19560.422"/>
    <n v="0"/>
    <b v="0"/>
    <b v="1"/>
  </r>
  <r>
    <s v="C"/>
    <s v="A"/>
    <n v="20200101"/>
    <n v="2020"/>
    <n v="52"/>
    <x v="2"/>
    <n v="562"/>
    <s v="NER"/>
    <x v="0"/>
    <s v="M"/>
    <s v="Import"/>
    <n v="0"/>
    <s v="W00"/>
    <x v="0"/>
    <n v="0"/>
    <s v="W00"/>
    <s v="World"/>
    <s v="H5"/>
    <s v="HS"/>
    <b v="1"/>
    <n v="3101"/>
    <s v="Fertilizers animal or vegetable, whether or not mixed together or chemically treated fertilizers produced by the mixing or chemical treatment of animal or vegetable products"/>
    <x v="1"/>
    <x v="0"/>
    <x v="0"/>
    <x v="1"/>
    <b v="0"/>
    <s v="C00"/>
    <s v="TOTAL CPC"/>
    <n v="0"/>
    <n v="0"/>
    <s v="TOTAL MOT"/>
    <n v="8"/>
    <s v="kg"/>
    <n v="23000"/>
    <b v="0"/>
    <n v="8"/>
    <s v="kg"/>
    <n v="23000"/>
    <b v="0"/>
    <n v="23000"/>
    <b v="0"/>
    <n v="0"/>
    <b v="0"/>
    <s v="5379.143"/>
    <n v="0"/>
    <s v="5379.143"/>
    <n v="0"/>
    <b v="0"/>
    <b v="1"/>
  </r>
  <r>
    <s v="C"/>
    <s v="A"/>
    <n v="20200101"/>
    <n v="2020"/>
    <n v="52"/>
    <x v="2"/>
    <n v="562"/>
    <s v="NER"/>
    <x v="0"/>
    <s v="M"/>
    <s v="Import"/>
    <n v="204"/>
    <s v="BEN"/>
    <x v="2"/>
    <n v="0"/>
    <s v="W00"/>
    <s v="World"/>
    <s v="H5"/>
    <s v="HS"/>
    <b v="1"/>
    <n v="3101"/>
    <s v="Fertilizers animal or vegetable, whether or not mixed together or chemically treated fertilizers produced by the mixing or chemical treatment of animal or vegetable products"/>
    <x v="1"/>
    <x v="0"/>
    <x v="0"/>
    <x v="1"/>
    <b v="0"/>
    <s v="C00"/>
    <s v="TOTAL CPC"/>
    <n v="0"/>
    <n v="0"/>
    <s v="TOTAL MOT"/>
    <n v="8"/>
    <s v="kg"/>
    <n v="3000"/>
    <b v="0"/>
    <n v="8"/>
    <s v="kg"/>
    <n v="3000"/>
    <b v="0"/>
    <n v="3000"/>
    <b v="0"/>
    <n v="0"/>
    <b v="0"/>
    <s v="156.289"/>
    <n v="0"/>
    <s v="156.289"/>
    <n v="0"/>
    <b v="0"/>
    <b v="1"/>
  </r>
  <r>
    <s v="C"/>
    <s v="A"/>
    <n v="20200101"/>
    <n v="2020"/>
    <n v="52"/>
    <x v="2"/>
    <n v="562"/>
    <s v="NER"/>
    <x v="0"/>
    <s v="M"/>
    <s v="Import"/>
    <n v="566"/>
    <s v="NGA"/>
    <x v="8"/>
    <n v="0"/>
    <s v="W00"/>
    <s v="World"/>
    <s v="H5"/>
    <s v="HS"/>
    <b v="1"/>
    <n v="3101"/>
    <s v="Fertilizers animal or vegetable, whether or not mixed together or chemically treated fertilizers produced by the mixing or chemical treatment of animal or vegetable products"/>
    <x v="1"/>
    <x v="0"/>
    <x v="0"/>
    <x v="1"/>
    <b v="0"/>
    <s v="C00"/>
    <s v="TOTAL CPC"/>
    <n v="0"/>
    <n v="0"/>
    <s v="TOTAL MOT"/>
    <n v="8"/>
    <s v="kg"/>
    <n v="20000"/>
    <b v="0"/>
    <n v="8"/>
    <s v="kg"/>
    <n v="20000"/>
    <b v="0"/>
    <n v="20000"/>
    <b v="0"/>
    <n v="0"/>
    <b v="0"/>
    <s v="5222.855"/>
    <n v="0"/>
    <s v="5222.855"/>
    <n v="0"/>
    <b v="0"/>
    <b v="1"/>
  </r>
  <r>
    <s v="C"/>
    <s v="A"/>
    <n v="20200101"/>
    <n v="2020"/>
    <n v="52"/>
    <x v="2"/>
    <n v="180"/>
    <s v="COD"/>
    <x v="1"/>
    <s v="M"/>
    <s v="Import"/>
    <n v="0"/>
    <s v="W00"/>
    <x v="0"/>
    <n v="0"/>
    <s v="W00"/>
    <s v="World"/>
    <s v="H4"/>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116530"/>
    <b v="0"/>
    <n v="8"/>
    <s v="kg"/>
    <n v="116530"/>
    <b v="0"/>
    <n v="116530"/>
    <b v="0"/>
    <n v="0"/>
    <b v="0"/>
    <s v="25627.751"/>
    <n v="0"/>
    <s v="25627.751"/>
    <n v="0"/>
    <b v="0"/>
    <b v="1"/>
  </r>
  <r>
    <s v="C"/>
    <s v="A"/>
    <n v="20200101"/>
    <n v="2020"/>
    <n v="52"/>
    <x v="2"/>
    <n v="180"/>
    <s v="COD"/>
    <x v="1"/>
    <s v="M"/>
    <s v="Import"/>
    <n v="156"/>
    <s v="CHN"/>
    <x v="1"/>
    <n v="0"/>
    <s v="W00"/>
    <s v="World"/>
    <s v="H4"/>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30"/>
    <b v="0"/>
    <n v="8"/>
    <s v="kg"/>
    <n v="30"/>
    <b v="0"/>
    <n v="30"/>
    <b v="0"/>
    <n v="0"/>
    <b v="0"/>
    <s v="51.546"/>
    <n v="0"/>
    <s v="51.546"/>
    <n v="0"/>
    <b v="0"/>
    <b v="1"/>
  </r>
  <r>
    <s v="C"/>
    <s v="A"/>
    <n v="20200101"/>
    <n v="2020"/>
    <n v="52"/>
    <x v="2"/>
    <n v="180"/>
    <s v="COD"/>
    <x v="1"/>
    <s v="M"/>
    <s v="Import"/>
    <n v="710"/>
    <s v="ZAF"/>
    <x v="30"/>
    <n v="0"/>
    <s v="W00"/>
    <s v="World"/>
    <s v="H4"/>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6250"/>
    <b v="0"/>
    <n v="8"/>
    <s v="kg"/>
    <n v="6250"/>
    <b v="0"/>
    <n v="6250"/>
    <b v="0"/>
    <n v="0"/>
    <b v="0"/>
    <s v="6015.783"/>
    <n v="0"/>
    <s v="6015.783"/>
    <n v="0"/>
    <b v="0"/>
    <b v="1"/>
  </r>
  <r>
    <s v="C"/>
    <s v="A"/>
    <n v="20200101"/>
    <n v="2020"/>
    <n v="52"/>
    <x v="2"/>
    <n v="180"/>
    <s v="COD"/>
    <x v="1"/>
    <s v="M"/>
    <s v="Import"/>
    <n v="800"/>
    <s v="UGA"/>
    <x v="34"/>
    <n v="0"/>
    <s v="W00"/>
    <s v="World"/>
    <s v="H4"/>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110250"/>
    <b v="0"/>
    <n v="8"/>
    <s v="kg"/>
    <n v="110250"/>
    <b v="0"/>
    <n v="110250"/>
    <b v="0"/>
    <n v="0"/>
    <b v="0"/>
    <s v="19560.422"/>
    <n v="0"/>
    <s v="19560.422"/>
    <n v="0"/>
    <b v="0"/>
    <b v="1"/>
  </r>
  <r>
    <s v="C"/>
    <s v="A"/>
    <n v="20200101"/>
    <n v="2020"/>
    <n v="52"/>
    <x v="2"/>
    <n v="562"/>
    <s v="NER"/>
    <x v="0"/>
    <s v="M"/>
    <s v="Import"/>
    <n v="0"/>
    <s v="W00"/>
    <x v="0"/>
    <n v="0"/>
    <s v="W00"/>
    <s v="World"/>
    <s v="H5"/>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23000"/>
    <b v="0"/>
    <n v="8"/>
    <s v="kg"/>
    <n v="23000"/>
    <b v="0"/>
    <n v="23000"/>
    <b v="0"/>
    <n v="0"/>
    <b v="0"/>
    <s v="5379.143"/>
    <n v="0"/>
    <s v="5379.143"/>
    <n v="0"/>
    <b v="0"/>
    <b v="1"/>
  </r>
  <r>
    <s v="C"/>
    <s v="A"/>
    <n v="20200101"/>
    <n v="2020"/>
    <n v="52"/>
    <x v="2"/>
    <n v="562"/>
    <s v="NER"/>
    <x v="0"/>
    <s v="M"/>
    <s v="Import"/>
    <n v="204"/>
    <s v="BEN"/>
    <x v="2"/>
    <n v="0"/>
    <s v="W00"/>
    <s v="World"/>
    <s v="H5"/>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3000"/>
    <b v="0"/>
    <n v="8"/>
    <s v="kg"/>
    <n v="3000"/>
    <b v="0"/>
    <n v="3000"/>
    <b v="0"/>
    <n v="0"/>
    <b v="0"/>
    <s v="156.289"/>
    <n v="0"/>
    <s v="156.289"/>
    <n v="0"/>
    <b v="1"/>
    <b v="0"/>
  </r>
  <r>
    <s v="C"/>
    <s v="A"/>
    <n v="20200101"/>
    <n v="2020"/>
    <n v="52"/>
    <x v="2"/>
    <n v="562"/>
    <s v="NER"/>
    <x v="0"/>
    <s v="M"/>
    <s v="Import"/>
    <n v="566"/>
    <s v="NGA"/>
    <x v="8"/>
    <n v="0"/>
    <s v="W00"/>
    <s v="World"/>
    <s v="H5"/>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20000"/>
    <b v="0"/>
    <n v="8"/>
    <s v="kg"/>
    <n v="20000"/>
    <b v="0"/>
    <n v="20000"/>
    <b v="0"/>
    <n v="0"/>
    <b v="0"/>
    <s v="5222.855"/>
    <n v="0"/>
    <s v="5222.855"/>
    <n v="0"/>
    <b v="1"/>
    <b v="0"/>
  </r>
  <r>
    <s v="C"/>
    <s v="A"/>
    <n v="20200101"/>
    <n v="2020"/>
    <n v="52"/>
    <x v="2"/>
    <n v="180"/>
    <s v="COD"/>
    <x v="1"/>
    <s v="M"/>
    <s v="Import"/>
    <n v="0"/>
    <s v="W00"/>
    <x v="0"/>
    <n v="0"/>
    <s v="W00"/>
    <s v="World"/>
    <s v="H4"/>
    <s v="HS"/>
    <b v="1"/>
    <n v="3102"/>
    <s v="Fertilizers mineral or chemical, nitrogenous"/>
    <x v="2"/>
    <x v="1"/>
    <x v="1"/>
    <x v="1"/>
    <b v="0"/>
    <s v="C00"/>
    <s v="TOTAL CPC"/>
    <n v="0"/>
    <n v="0"/>
    <s v="TOTAL MOT"/>
    <n v="-1"/>
    <s v="N/A"/>
    <n v="0"/>
    <b v="1"/>
    <n v="-1"/>
    <s v="N/A"/>
    <n v="0"/>
    <b v="0"/>
    <n v="0"/>
    <b v="1"/>
    <n v="0"/>
    <b v="0"/>
    <s v="58318459.458"/>
    <n v="0"/>
    <s v="58318459.458"/>
    <n v="6"/>
    <b v="0"/>
    <b v="1"/>
  </r>
  <r>
    <s v="C"/>
    <s v="A"/>
    <n v="20200101"/>
    <n v="2020"/>
    <n v="52"/>
    <x v="2"/>
    <n v="180"/>
    <s v="COD"/>
    <x v="1"/>
    <s v="M"/>
    <s v="Import"/>
    <n v="24"/>
    <s v="AGO"/>
    <x v="17"/>
    <n v="0"/>
    <s v="W00"/>
    <s v="World"/>
    <s v="H4"/>
    <s v="HS"/>
    <b v="1"/>
    <n v="3102"/>
    <s v="Fertilizers mineral or chemical, nitrogenous"/>
    <x v="2"/>
    <x v="1"/>
    <x v="1"/>
    <x v="1"/>
    <b v="0"/>
    <s v="C00"/>
    <s v="TOTAL CPC"/>
    <n v="0"/>
    <n v="0"/>
    <s v="TOTAL MOT"/>
    <n v="8"/>
    <s v="kg"/>
    <n v="490000"/>
    <b v="0"/>
    <n v="8"/>
    <s v="kg"/>
    <n v="490000"/>
    <b v="0"/>
    <n v="490000"/>
    <b v="0"/>
    <n v="0"/>
    <b v="0"/>
    <s v="361165.84"/>
    <n v="0"/>
    <s v="361165.84"/>
    <n v="0"/>
    <b v="0"/>
    <b v="1"/>
  </r>
  <r>
    <s v="C"/>
    <s v="A"/>
    <n v="20200101"/>
    <n v="2020"/>
    <n v="52"/>
    <x v="2"/>
    <n v="180"/>
    <s v="COD"/>
    <x v="1"/>
    <s v="M"/>
    <s v="Import"/>
    <n v="56"/>
    <s v="BEL"/>
    <x v="18"/>
    <n v="0"/>
    <s v="W00"/>
    <s v="World"/>
    <s v="H4"/>
    <s v="HS"/>
    <b v="1"/>
    <n v="3102"/>
    <s v="Fertilizers mineral or chemical, nitrogenous"/>
    <x v="2"/>
    <x v="1"/>
    <x v="1"/>
    <x v="1"/>
    <b v="0"/>
    <s v="C00"/>
    <s v="TOTAL CPC"/>
    <n v="0"/>
    <n v="0"/>
    <s v="TOTAL MOT"/>
    <n v="8"/>
    <s v="kg"/>
    <n v="500"/>
    <b v="0"/>
    <n v="8"/>
    <s v="kg"/>
    <n v="500"/>
    <b v="0"/>
    <n v="500"/>
    <b v="0"/>
    <n v="0"/>
    <b v="0"/>
    <s v="730.501"/>
    <n v="0"/>
    <s v="730.501"/>
    <n v="0"/>
    <b v="0"/>
    <b v="1"/>
  </r>
  <r>
    <s v="C"/>
    <s v="A"/>
    <n v="20200101"/>
    <n v="2020"/>
    <n v="52"/>
    <x v="2"/>
    <n v="180"/>
    <s v="COD"/>
    <x v="1"/>
    <s v="M"/>
    <s v="Import"/>
    <n v="156"/>
    <s v="CHN"/>
    <x v="1"/>
    <n v="0"/>
    <s v="W00"/>
    <s v="World"/>
    <s v="H4"/>
    <s v="HS"/>
    <b v="1"/>
    <n v="3102"/>
    <s v="Fertilizers mineral or chemical, nitrogenous"/>
    <x v="2"/>
    <x v="1"/>
    <x v="1"/>
    <x v="1"/>
    <b v="0"/>
    <s v="C00"/>
    <s v="TOTAL CPC"/>
    <n v="0"/>
    <n v="0"/>
    <s v="TOTAL MOT"/>
    <n v="8"/>
    <s v="kg"/>
    <n v="3964685"/>
    <b v="0"/>
    <n v="8"/>
    <s v="kg"/>
    <n v="3964685"/>
    <b v="0"/>
    <n v="3964685"/>
    <b v="0"/>
    <n v="0"/>
    <b v="0"/>
    <s v="3001021.82"/>
    <n v="0"/>
    <s v="3001021.82"/>
    <n v="0"/>
    <b v="0"/>
    <b v="1"/>
  </r>
  <r>
    <s v="C"/>
    <s v="A"/>
    <n v="20200101"/>
    <n v="2020"/>
    <n v="52"/>
    <x v="2"/>
    <n v="180"/>
    <s v="COD"/>
    <x v="1"/>
    <s v="M"/>
    <s v="Import"/>
    <n v="440"/>
    <s v="LTU"/>
    <x v="24"/>
    <n v="0"/>
    <s v="W00"/>
    <s v="World"/>
    <s v="H4"/>
    <s v="HS"/>
    <b v="1"/>
    <n v="3102"/>
    <s v="Fertilizers mineral or chemical, nitrogenous"/>
    <x v="2"/>
    <x v="1"/>
    <x v="1"/>
    <x v="1"/>
    <b v="0"/>
    <s v="C00"/>
    <s v="TOTAL CPC"/>
    <n v="0"/>
    <n v="0"/>
    <s v="TOTAL MOT"/>
    <n v="8"/>
    <s v="kg"/>
    <n v="1200000"/>
    <b v="0"/>
    <n v="8"/>
    <s v="kg"/>
    <n v="1200000"/>
    <b v="0"/>
    <n v="1200000"/>
    <b v="0"/>
    <n v="0"/>
    <b v="0"/>
    <s v="849648.122"/>
    <n v="0"/>
    <s v="849648.122"/>
    <n v="0"/>
    <b v="0"/>
    <b v="1"/>
  </r>
  <r>
    <s v="C"/>
    <s v="A"/>
    <n v="20200101"/>
    <n v="2020"/>
    <n v="52"/>
    <x v="2"/>
    <n v="180"/>
    <s v="COD"/>
    <x v="1"/>
    <s v="M"/>
    <s v="Import"/>
    <n v="508"/>
    <s v="MOZ"/>
    <x v="26"/>
    <n v="0"/>
    <s v="W00"/>
    <s v="World"/>
    <s v="H4"/>
    <s v="HS"/>
    <b v="1"/>
    <n v="3102"/>
    <s v="Fertilizers mineral or chemical, nitrogenous"/>
    <x v="2"/>
    <x v="1"/>
    <x v="1"/>
    <x v="1"/>
    <b v="0"/>
    <s v="C00"/>
    <s v="TOTAL CPC"/>
    <n v="0"/>
    <n v="0"/>
    <s v="TOTAL MOT"/>
    <n v="8"/>
    <s v="kg"/>
    <n v="3425750"/>
    <b v="0"/>
    <n v="8"/>
    <s v="kg"/>
    <n v="3425750"/>
    <b v="0"/>
    <n v="3425750"/>
    <b v="0"/>
    <n v="0"/>
    <b v="0"/>
    <s v="2387966.757"/>
    <n v="0"/>
    <s v="2387966.757"/>
    <n v="0"/>
    <b v="0"/>
    <b v="1"/>
  </r>
  <r>
    <s v="C"/>
    <s v="A"/>
    <n v="20200101"/>
    <n v="2020"/>
    <n v="52"/>
    <x v="2"/>
    <n v="180"/>
    <s v="COD"/>
    <x v="1"/>
    <s v="M"/>
    <s v="Import"/>
    <n v="643"/>
    <s v="RUS"/>
    <x v="9"/>
    <n v="0"/>
    <s v="W00"/>
    <s v="World"/>
    <s v="H4"/>
    <s v="HS"/>
    <b v="1"/>
    <n v="3102"/>
    <s v="Fertilizers mineral or chemical, nitrogenous"/>
    <x v="2"/>
    <x v="1"/>
    <x v="1"/>
    <x v="1"/>
    <b v="0"/>
    <s v="C00"/>
    <s v="TOTAL CPC"/>
    <n v="0"/>
    <n v="0"/>
    <s v="TOTAL MOT"/>
    <n v="-1"/>
    <s v="N/A"/>
    <n v="0"/>
    <b v="1"/>
    <n v="-1"/>
    <s v="N/A"/>
    <n v="0"/>
    <b v="0"/>
    <n v="0"/>
    <b v="1"/>
    <n v="0"/>
    <b v="0"/>
    <s v="11876314.074"/>
    <n v="0"/>
    <s v="11876314.074"/>
    <n v="6"/>
    <b v="0"/>
    <b v="1"/>
  </r>
  <r>
    <s v="C"/>
    <s v="A"/>
    <n v="20200101"/>
    <n v="2020"/>
    <n v="52"/>
    <x v="2"/>
    <n v="180"/>
    <s v="COD"/>
    <x v="1"/>
    <s v="M"/>
    <s v="Import"/>
    <n v="646"/>
    <s v="RWA"/>
    <x v="28"/>
    <n v="0"/>
    <s v="W00"/>
    <s v="World"/>
    <s v="H4"/>
    <s v="HS"/>
    <b v="1"/>
    <n v="3102"/>
    <s v="Fertilizers mineral or chemical, nitrogenous"/>
    <x v="2"/>
    <x v="1"/>
    <x v="1"/>
    <x v="1"/>
    <b v="0"/>
    <s v="C00"/>
    <s v="TOTAL CPC"/>
    <n v="0"/>
    <n v="0"/>
    <s v="TOTAL MOT"/>
    <n v="8"/>
    <s v="kg"/>
    <n v="600"/>
    <b v="0"/>
    <n v="8"/>
    <s v="kg"/>
    <n v="600"/>
    <b v="0"/>
    <n v="600"/>
    <b v="0"/>
    <n v="0"/>
    <b v="0"/>
    <s v="273.916"/>
    <n v="0"/>
    <s v="273.916"/>
    <n v="0"/>
    <b v="0"/>
    <b v="1"/>
  </r>
  <r>
    <s v="C"/>
    <s v="A"/>
    <n v="20200101"/>
    <n v="2020"/>
    <n v="52"/>
    <x v="2"/>
    <n v="180"/>
    <s v="COD"/>
    <x v="1"/>
    <s v="M"/>
    <s v="Import"/>
    <n v="682"/>
    <s v="SAU"/>
    <x v="48"/>
    <n v="0"/>
    <s v="W00"/>
    <s v="World"/>
    <s v="H4"/>
    <s v="HS"/>
    <b v="1"/>
    <n v="3102"/>
    <s v="Fertilizers mineral or chemical, nitrogenous"/>
    <x v="2"/>
    <x v="1"/>
    <x v="1"/>
    <x v="1"/>
    <b v="0"/>
    <s v="C00"/>
    <s v="TOTAL CPC"/>
    <n v="0"/>
    <n v="0"/>
    <s v="TOTAL MOT"/>
    <n v="8"/>
    <s v="kg"/>
    <n v="45000"/>
    <b v="0"/>
    <n v="8"/>
    <s v="kg"/>
    <n v="45000"/>
    <b v="0"/>
    <n v="45000"/>
    <b v="0"/>
    <n v="0"/>
    <b v="0"/>
    <s v="18995.655"/>
    <n v="0"/>
    <s v="18995.655"/>
    <n v="0"/>
    <b v="0"/>
    <b v="1"/>
  </r>
  <r>
    <s v="C"/>
    <s v="A"/>
    <n v="20200101"/>
    <n v="2020"/>
    <n v="52"/>
    <x v="2"/>
    <n v="180"/>
    <s v="COD"/>
    <x v="1"/>
    <s v="M"/>
    <s v="Import"/>
    <n v="699"/>
    <s v="IND"/>
    <x v="11"/>
    <n v="0"/>
    <s v="W00"/>
    <s v="World"/>
    <s v="H4"/>
    <s v="HS"/>
    <b v="1"/>
    <n v="3102"/>
    <s v="Fertilizers mineral or chemical, nitrogenous"/>
    <x v="2"/>
    <x v="1"/>
    <x v="1"/>
    <x v="1"/>
    <b v="0"/>
    <s v="C00"/>
    <s v="TOTAL CPC"/>
    <n v="0"/>
    <n v="0"/>
    <s v="TOTAL MOT"/>
    <n v="8"/>
    <s v="kg"/>
    <n v="266790"/>
    <b v="0"/>
    <n v="8"/>
    <s v="kg"/>
    <n v="266790"/>
    <b v="0"/>
    <n v="266790"/>
    <b v="0"/>
    <n v="0"/>
    <b v="0"/>
    <s v="126985.39"/>
    <n v="0"/>
    <s v="126985.39"/>
    <n v="0"/>
    <b v="0"/>
    <b v="1"/>
  </r>
  <r>
    <s v="C"/>
    <s v="A"/>
    <n v="20200101"/>
    <n v="2020"/>
    <n v="52"/>
    <x v="2"/>
    <n v="180"/>
    <s v="COD"/>
    <x v="1"/>
    <s v="M"/>
    <s v="Import"/>
    <n v="704"/>
    <s v="VNM"/>
    <x v="29"/>
    <n v="0"/>
    <s v="W00"/>
    <s v="World"/>
    <s v="H4"/>
    <s v="HS"/>
    <b v="1"/>
    <n v="3102"/>
    <s v="Fertilizers mineral or chemical, nitrogenous"/>
    <x v="2"/>
    <x v="1"/>
    <x v="1"/>
    <x v="1"/>
    <b v="0"/>
    <s v="C00"/>
    <s v="TOTAL CPC"/>
    <n v="0"/>
    <n v="0"/>
    <s v="TOTAL MOT"/>
    <n v="8"/>
    <s v="kg"/>
    <n v="8963120"/>
    <b v="0"/>
    <n v="8"/>
    <s v="kg"/>
    <n v="8963120"/>
    <b v="0"/>
    <n v="8963120"/>
    <b v="0"/>
    <n v="0"/>
    <b v="0"/>
    <s v="6743199.058"/>
    <n v="0"/>
    <s v="6743199.058"/>
    <n v="0"/>
    <b v="0"/>
    <b v="1"/>
  </r>
  <r>
    <s v="C"/>
    <s v="A"/>
    <n v="20200101"/>
    <n v="2020"/>
    <n v="52"/>
    <x v="2"/>
    <n v="180"/>
    <s v="COD"/>
    <x v="1"/>
    <s v="M"/>
    <s v="Import"/>
    <n v="710"/>
    <s v="ZAF"/>
    <x v="30"/>
    <n v="0"/>
    <s v="W00"/>
    <s v="World"/>
    <s v="H4"/>
    <s v="HS"/>
    <b v="1"/>
    <n v="3102"/>
    <s v="Fertilizers mineral or chemical, nitrogenous"/>
    <x v="2"/>
    <x v="1"/>
    <x v="1"/>
    <x v="1"/>
    <b v="0"/>
    <s v="C00"/>
    <s v="TOTAL CPC"/>
    <n v="0"/>
    <n v="0"/>
    <s v="TOTAL MOT"/>
    <n v="8"/>
    <s v="kg"/>
    <n v="28941101"/>
    <b v="0"/>
    <n v="8"/>
    <s v="kg"/>
    <n v="28941101"/>
    <b v="0"/>
    <n v="28941101"/>
    <b v="0"/>
    <n v="0"/>
    <b v="0"/>
    <s v="20960019.465"/>
    <n v="0"/>
    <s v="20960019.465"/>
    <n v="0"/>
    <b v="0"/>
    <b v="1"/>
  </r>
  <r>
    <s v="C"/>
    <s v="A"/>
    <n v="20200101"/>
    <n v="2020"/>
    <n v="52"/>
    <x v="2"/>
    <n v="180"/>
    <s v="COD"/>
    <x v="1"/>
    <s v="M"/>
    <s v="Import"/>
    <n v="724"/>
    <s v="ESP"/>
    <x v="12"/>
    <n v="0"/>
    <s v="W00"/>
    <s v="World"/>
    <s v="H4"/>
    <s v="HS"/>
    <b v="1"/>
    <n v="3102"/>
    <s v="Fertilizers mineral or chemical, nitrogenous"/>
    <x v="2"/>
    <x v="1"/>
    <x v="1"/>
    <x v="1"/>
    <b v="0"/>
    <s v="C00"/>
    <s v="TOTAL CPC"/>
    <n v="0"/>
    <n v="0"/>
    <s v="TOTAL MOT"/>
    <n v="8"/>
    <s v="kg"/>
    <n v="25000"/>
    <b v="0"/>
    <n v="8"/>
    <s v="kg"/>
    <n v="25000"/>
    <b v="0"/>
    <n v="25000"/>
    <b v="0"/>
    <n v="0"/>
    <b v="0"/>
    <s v="14830.274"/>
    <n v="0"/>
    <s v="14830.274"/>
    <n v="0"/>
    <b v="0"/>
    <b v="1"/>
  </r>
  <r>
    <s v="C"/>
    <s v="A"/>
    <n v="20200101"/>
    <n v="2020"/>
    <n v="52"/>
    <x v="2"/>
    <n v="180"/>
    <s v="COD"/>
    <x v="1"/>
    <s v="M"/>
    <s v="Import"/>
    <n v="752"/>
    <s v="SWE"/>
    <x v="13"/>
    <n v="0"/>
    <s v="W00"/>
    <s v="World"/>
    <s v="H4"/>
    <s v="HS"/>
    <b v="1"/>
    <n v="3102"/>
    <s v="Fertilizers mineral or chemical, nitrogenous"/>
    <x v="2"/>
    <x v="1"/>
    <x v="1"/>
    <x v="1"/>
    <b v="0"/>
    <s v="C00"/>
    <s v="TOTAL CPC"/>
    <n v="0"/>
    <n v="0"/>
    <s v="TOTAL MOT"/>
    <n v="8"/>
    <s v="kg"/>
    <n v="44100"/>
    <b v="0"/>
    <n v="8"/>
    <s v="kg"/>
    <n v="44100"/>
    <b v="0"/>
    <n v="44100"/>
    <b v="0"/>
    <n v="0"/>
    <b v="0"/>
    <s v="28012.685"/>
    <n v="0"/>
    <s v="28012.685"/>
    <n v="0"/>
    <b v="0"/>
    <b v="1"/>
  </r>
  <r>
    <s v="C"/>
    <s v="A"/>
    <n v="20200101"/>
    <n v="2020"/>
    <n v="52"/>
    <x v="2"/>
    <n v="180"/>
    <s v="COD"/>
    <x v="1"/>
    <s v="M"/>
    <s v="Import"/>
    <n v="784"/>
    <s v="ARE"/>
    <x v="32"/>
    <n v="0"/>
    <s v="W00"/>
    <s v="World"/>
    <s v="H4"/>
    <s v="HS"/>
    <b v="1"/>
    <n v="3102"/>
    <s v="Fertilizers mineral or chemical, nitrogenous"/>
    <x v="2"/>
    <x v="1"/>
    <x v="1"/>
    <x v="1"/>
    <b v="0"/>
    <s v="C00"/>
    <s v="TOTAL CPC"/>
    <n v="0"/>
    <n v="0"/>
    <s v="TOTAL MOT"/>
    <n v="8"/>
    <s v="kg"/>
    <n v="4500"/>
    <b v="0"/>
    <n v="8"/>
    <s v="kg"/>
    <n v="4500"/>
    <b v="0"/>
    <n v="4500"/>
    <b v="0"/>
    <n v="0"/>
    <b v="0"/>
    <s v="1510.029"/>
    <n v="0"/>
    <s v="1510.029"/>
    <n v="0"/>
    <b v="0"/>
    <b v="1"/>
  </r>
  <r>
    <s v="C"/>
    <s v="A"/>
    <n v="20200101"/>
    <n v="2020"/>
    <n v="52"/>
    <x v="2"/>
    <n v="180"/>
    <s v="COD"/>
    <x v="1"/>
    <s v="M"/>
    <s v="Import"/>
    <n v="818"/>
    <s v="EGY"/>
    <x v="36"/>
    <n v="0"/>
    <s v="W00"/>
    <s v="World"/>
    <s v="H4"/>
    <s v="HS"/>
    <b v="1"/>
    <n v="3102"/>
    <s v="Fertilizers mineral or chemical, nitrogenous"/>
    <x v="2"/>
    <x v="1"/>
    <x v="1"/>
    <x v="1"/>
    <b v="0"/>
    <s v="C00"/>
    <s v="TOTAL CPC"/>
    <n v="0"/>
    <n v="0"/>
    <s v="TOTAL MOT"/>
    <n v="8"/>
    <s v="kg"/>
    <n v="110500"/>
    <b v="0"/>
    <n v="8"/>
    <s v="kg"/>
    <n v="110500"/>
    <b v="0"/>
    <n v="110500"/>
    <b v="0"/>
    <n v="0"/>
    <b v="0"/>
    <s v="72795.058"/>
    <n v="0"/>
    <s v="72795.058"/>
    <n v="0"/>
    <b v="0"/>
    <b v="1"/>
  </r>
  <r>
    <s v="C"/>
    <s v="A"/>
    <n v="20200101"/>
    <n v="2020"/>
    <n v="52"/>
    <x v="2"/>
    <n v="180"/>
    <s v="COD"/>
    <x v="1"/>
    <s v="M"/>
    <s v="Import"/>
    <n v="834"/>
    <s v="TZA"/>
    <x v="38"/>
    <n v="0"/>
    <s v="W00"/>
    <s v="World"/>
    <s v="H4"/>
    <s v="HS"/>
    <b v="1"/>
    <n v="3102"/>
    <s v="Fertilizers mineral or chemical, nitrogenous"/>
    <x v="2"/>
    <x v="1"/>
    <x v="1"/>
    <x v="1"/>
    <b v="0"/>
    <s v="C00"/>
    <s v="TOTAL CPC"/>
    <n v="0"/>
    <n v="0"/>
    <s v="TOTAL MOT"/>
    <n v="8"/>
    <s v="kg"/>
    <n v="112000"/>
    <b v="0"/>
    <n v="8"/>
    <s v="kg"/>
    <n v="112000"/>
    <b v="0"/>
    <n v="112000"/>
    <b v="0"/>
    <n v="0"/>
    <b v="0"/>
    <s v="182410.579"/>
    <n v="0"/>
    <s v="182410.579"/>
    <n v="0"/>
    <b v="0"/>
    <b v="1"/>
  </r>
  <r>
    <s v="C"/>
    <s v="A"/>
    <n v="20200101"/>
    <n v="2020"/>
    <n v="52"/>
    <x v="2"/>
    <n v="180"/>
    <s v="COD"/>
    <x v="1"/>
    <s v="M"/>
    <s v="Import"/>
    <n v="842"/>
    <s v="USA"/>
    <x v="15"/>
    <n v="0"/>
    <s v="W00"/>
    <s v="World"/>
    <s v="H4"/>
    <s v="HS"/>
    <b v="1"/>
    <n v="3102"/>
    <s v="Fertilizers mineral or chemical, nitrogenous"/>
    <x v="2"/>
    <x v="1"/>
    <x v="1"/>
    <x v="1"/>
    <b v="0"/>
    <s v="C00"/>
    <s v="TOTAL CPC"/>
    <n v="0"/>
    <n v="0"/>
    <s v="TOTAL MOT"/>
    <n v="8"/>
    <s v="kg"/>
    <n v="16393"/>
    <b v="0"/>
    <n v="8"/>
    <s v="kg"/>
    <n v="16393"/>
    <b v="0"/>
    <n v="16393"/>
    <b v="0"/>
    <n v="0"/>
    <b v="0"/>
    <s v="5590.555"/>
    <n v="0"/>
    <s v="5590.555"/>
    <n v="0"/>
    <b v="0"/>
    <b v="1"/>
  </r>
  <r>
    <s v="C"/>
    <s v="A"/>
    <n v="20200101"/>
    <n v="2020"/>
    <n v="52"/>
    <x v="2"/>
    <n v="180"/>
    <s v="COD"/>
    <x v="1"/>
    <s v="M"/>
    <s v="Import"/>
    <n v="894"/>
    <s v="ZMB"/>
    <x v="39"/>
    <n v="0"/>
    <s v="W00"/>
    <s v="World"/>
    <s v="H4"/>
    <s v="HS"/>
    <b v="1"/>
    <n v="3102"/>
    <s v="Fertilizers mineral or chemical, nitrogenous"/>
    <x v="2"/>
    <x v="1"/>
    <x v="1"/>
    <x v="1"/>
    <b v="0"/>
    <s v="C00"/>
    <s v="TOTAL CPC"/>
    <n v="0"/>
    <n v="0"/>
    <s v="TOTAL MOT"/>
    <n v="8"/>
    <s v="kg"/>
    <n v="10252312"/>
    <b v="0"/>
    <n v="8"/>
    <s v="kg"/>
    <n v="10252312"/>
    <b v="0"/>
    <n v="10252312"/>
    <b v="0"/>
    <n v="0"/>
    <b v="0"/>
    <s v="11686989.68"/>
    <n v="0"/>
    <s v="11686989.68"/>
    <n v="0"/>
    <b v="0"/>
    <b v="1"/>
  </r>
  <r>
    <s v="C"/>
    <s v="A"/>
    <n v="20200101"/>
    <n v="2020"/>
    <n v="52"/>
    <x v="2"/>
    <n v="562"/>
    <s v="NER"/>
    <x v="0"/>
    <s v="M"/>
    <s v="Import"/>
    <n v="0"/>
    <s v="W00"/>
    <x v="0"/>
    <n v="0"/>
    <s v="W00"/>
    <s v="World"/>
    <s v="H5"/>
    <s v="HS"/>
    <b v="1"/>
    <n v="3102"/>
    <s v="Fertilizers mineral or chemical, nitrogenous"/>
    <x v="2"/>
    <x v="1"/>
    <x v="1"/>
    <x v="1"/>
    <b v="0"/>
    <s v="C00"/>
    <s v="TOTAL CPC"/>
    <n v="0"/>
    <n v="0"/>
    <s v="TOTAL MOT"/>
    <n v="8"/>
    <s v="kg"/>
    <n v="15023232"/>
    <b v="0"/>
    <n v="8"/>
    <s v="kg"/>
    <n v="15023232"/>
    <b v="0"/>
    <n v="15023232"/>
    <b v="0"/>
    <n v="0"/>
    <b v="0"/>
    <s v="6750497.27"/>
    <n v="0"/>
    <s v="6750497.27"/>
    <n v="0"/>
    <b v="0"/>
    <b v="1"/>
  </r>
  <r>
    <s v="C"/>
    <s v="A"/>
    <n v="20200101"/>
    <n v="2020"/>
    <n v="52"/>
    <x v="2"/>
    <n v="562"/>
    <s v="NER"/>
    <x v="0"/>
    <s v="M"/>
    <s v="Import"/>
    <n v="156"/>
    <s v="CHN"/>
    <x v="1"/>
    <n v="0"/>
    <s v="W00"/>
    <s v="World"/>
    <s v="H5"/>
    <s v="HS"/>
    <b v="1"/>
    <n v="3102"/>
    <s v="Fertilizers mineral or chemical, nitrogenous"/>
    <x v="2"/>
    <x v="1"/>
    <x v="1"/>
    <x v="1"/>
    <b v="0"/>
    <s v="C00"/>
    <s v="TOTAL CPC"/>
    <n v="0"/>
    <n v="0"/>
    <s v="TOTAL MOT"/>
    <n v="8"/>
    <s v="kg"/>
    <n v="221900"/>
    <b v="0"/>
    <n v="8"/>
    <s v="kg"/>
    <n v="221900"/>
    <b v="0"/>
    <n v="221900"/>
    <b v="0"/>
    <n v="0"/>
    <b v="0"/>
    <s v="116943.196"/>
    <n v="0"/>
    <s v="116943.196"/>
    <n v="0"/>
    <b v="0"/>
    <b v="1"/>
  </r>
  <r>
    <s v="C"/>
    <s v="A"/>
    <n v="20200101"/>
    <n v="2020"/>
    <n v="52"/>
    <x v="2"/>
    <n v="562"/>
    <s v="NER"/>
    <x v="0"/>
    <s v="M"/>
    <s v="Import"/>
    <n v="204"/>
    <s v="BEN"/>
    <x v="2"/>
    <n v="0"/>
    <s v="W00"/>
    <s v="World"/>
    <s v="H5"/>
    <s v="HS"/>
    <b v="1"/>
    <n v="3102"/>
    <s v="Fertilizers mineral or chemical, nitrogenous"/>
    <x v="2"/>
    <x v="1"/>
    <x v="1"/>
    <x v="1"/>
    <b v="0"/>
    <s v="C00"/>
    <s v="TOTAL CPC"/>
    <n v="0"/>
    <n v="0"/>
    <s v="TOTAL MOT"/>
    <n v="8"/>
    <s v="kg"/>
    <n v="2922000"/>
    <b v="0"/>
    <n v="8"/>
    <s v="kg"/>
    <n v="2922000"/>
    <b v="0"/>
    <n v="2922000"/>
    <b v="0"/>
    <n v="0"/>
    <b v="0"/>
    <s v="1391649.698"/>
    <n v="0"/>
    <s v="1391649.698"/>
    <n v="0"/>
    <b v="0"/>
    <b v="1"/>
  </r>
  <r>
    <s v="C"/>
    <s v="A"/>
    <n v="20200101"/>
    <n v="2020"/>
    <n v="52"/>
    <x v="2"/>
    <n v="562"/>
    <s v="NER"/>
    <x v="0"/>
    <s v="M"/>
    <s v="Import"/>
    <n v="251"/>
    <s v="FRA"/>
    <x v="3"/>
    <n v="0"/>
    <s v="W00"/>
    <s v="World"/>
    <s v="H5"/>
    <s v="HS"/>
    <b v="1"/>
    <n v="3102"/>
    <s v="Fertilizers mineral or chemical, nitrogenous"/>
    <x v="2"/>
    <x v="1"/>
    <x v="1"/>
    <x v="1"/>
    <b v="0"/>
    <s v="C00"/>
    <s v="TOTAL CPC"/>
    <n v="0"/>
    <n v="0"/>
    <s v="TOTAL MOT"/>
    <n v="8"/>
    <s v="kg"/>
    <n v="3405306"/>
    <b v="0"/>
    <n v="8"/>
    <s v="kg"/>
    <n v="3405306"/>
    <b v="0"/>
    <n v="3405306"/>
    <b v="0"/>
    <n v="0"/>
    <b v="0"/>
    <s v="2190885.632"/>
    <n v="0"/>
    <s v="2190885.632"/>
    <n v="0"/>
    <b v="0"/>
    <b v="1"/>
  </r>
  <r>
    <s v="C"/>
    <s v="A"/>
    <n v="20200101"/>
    <n v="2020"/>
    <n v="52"/>
    <x v="2"/>
    <n v="562"/>
    <s v="NER"/>
    <x v="0"/>
    <s v="M"/>
    <s v="Import"/>
    <n v="288"/>
    <s v="GHA"/>
    <x v="5"/>
    <n v="0"/>
    <s v="W00"/>
    <s v="World"/>
    <s v="H5"/>
    <s v="HS"/>
    <b v="1"/>
    <n v="3102"/>
    <s v="Fertilizers mineral or chemical, nitrogenous"/>
    <x v="2"/>
    <x v="1"/>
    <x v="1"/>
    <x v="1"/>
    <b v="0"/>
    <s v="C00"/>
    <s v="TOTAL CPC"/>
    <n v="0"/>
    <n v="0"/>
    <s v="TOTAL MOT"/>
    <n v="8"/>
    <s v="kg"/>
    <n v="216600"/>
    <b v="0"/>
    <n v="8"/>
    <s v="kg"/>
    <n v="216600"/>
    <b v="0"/>
    <n v="216600"/>
    <b v="0"/>
    <n v="0"/>
    <b v="0"/>
    <s v="283657.088"/>
    <n v="0"/>
    <s v="283657.088"/>
    <n v="0"/>
    <b v="0"/>
    <b v="1"/>
  </r>
  <r>
    <s v="C"/>
    <s v="A"/>
    <n v="20200101"/>
    <n v="2020"/>
    <n v="52"/>
    <x v="2"/>
    <n v="562"/>
    <s v="NER"/>
    <x v="0"/>
    <s v="M"/>
    <s v="Import"/>
    <n v="384"/>
    <s v="CIV"/>
    <x v="6"/>
    <n v="0"/>
    <s v="W00"/>
    <s v="World"/>
    <s v="H5"/>
    <s v="HS"/>
    <b v="1"/>
    <n v="3102"/>
    <s v="Fertilizers mineral or chemical, nitrogenous"/>
    <x v="2"/>
    <x v="1"/>
    <x v="1"/>
    <x v="1"/>
    <b v="0"/>
    <s v="C00"/>
    <s v="TOTAL CPC"/>
    <n v="0"/>
    <n v="0"/>
    <s v="TOTAL MOT"/>
    <n v="8"/>
    <s v="kg"/>
    <n v="75000"/>
    <b v="0"/>
    <n v="8"/>
    <s v="kg"/>
    <n v="75000"/>
    <b v="0"/>
    <n v="75000"/>
    <b v="0"/>
    <n v="0"/>
    <b v="0"/>
    <s v="72401.169"/>
    <n v="0"/>
    <s v="72401.169"/>
    <n v="0"/>
    <b v="0"/>
    <b v="1"/>
  </r>
  <r>
    <s v="C"/>
    <s v="A"/>
    <n v="20200101"/>
    <n v="2020"/>
    <n v="52"/>
    <x v="2"/>
    <n v="562"/>
    <s v="NER"/>
    <x v="0"/>
    <s v="M"/>
    <s v="Import"/>
    <n v="566"/>
    <s v="NGA"/>
    <x v="8"/>
    <n v="0"/>
    <s v="W00"/>
    <s v="World"/>
    <s v="H5"/>
    <s v="HS"/>
    <b v="1"/>
    <n v="3102"/>
    <s v="Fertilizers mineral or chemical, nitrogenous"/>
    <x v="2"/>
    <x v="1"/>
    <x v="1"/>
    <x v="1"/>
    <b v="0"/>
    <s v="C00"/>
    <s v="TOTAL CPC"/>
    <n v="0"/>
    <n v="0"/>
    <s v="TOTAL MOT"/>
    <n v="8"/>
    <s v="kg"/>
    <n v="4490990"/>
    <b v="0"/>
    <n v="8"/>
    <s v="kg"/>
    <n v="4490990"/>
    <b v="0"/>
    <n v="4490990"/>
    <b v="0"/>
    <n v="0"/>
    <b v="0"/>
    <s v="873873.613"/>
    <n v="0"/>
    <s v="873873.613"/>
    <n v="0"/>
    <b v="0"/>
    <b v="1"/>
  </r>
  <r>
    <s v="C"/>
    <s v="A"/>
    <n v="20200101"/>
    <n v="2020"/>
    <n v="52"/>
    <x v="2"/>
    <n v="562"/>
    <s v="NER"/>
    <x v="0"/>
    <s v="M"/>
    <s v="Import"/>
    <n v="724"/>
    <s v="ESP"/>
    <x v="12"/>
    <n v="0"/>
    <s v="W00"/>
    <s v="World"/>
    <s v="H5"/>
    <s v="HS"/>
    <b v="1"/>
    <n v="3102"/>
    <s v="Fertilizers mineral or chemical, nitrogenous"/>
    <x v="2"/>
    <x v="1"/>
    <x v="1"/>
    <x v="1"/>
    <b v="0"/>
    <s v="C00"/>
    <s v="TOTAL CPC"/>
    <n v="0"/>
    <n v="0"/>
    <s v="TOTAL MOT"/>
    <n v="8"/>
    <s v="kg"/>
    <n v="167160"/>
    <b v="0"/>
    <n v="8"/>
    <s v="kg"/>
    <n v="167160"/>
    <b v="0"/>
    <n v="167160"/>
    <b v="0"/>
    <n v="0"/>
    <b v="0"/>
    <s v="99482.585"/>
    <n v="0"/>
    <s v="99482.585"/>
    <n v="0"/>
    <b v="0"/>
    <b v="1"/>
  </r>
  <r>
    <s v="C"/>
    <s v="A"/>
    <n v="20200101"/>
    <n v="2020"/>
    <n v="52"/>
    <x v="2"/>
    <n v="562"/>
    <s v="NER"/>
    <x v="0"/>
    <s v="M"/>
    <s v="Import"/>
    <n v="752"/>
    <s v="SWE"/>
    <x v="13"/>
    <n v="0"/>
    <s v="W00"/>
    <s v="World"/>
    <s v="H5"/>
    <s v="HS"/>
    <b v="1"/>
    <n v="3102"/>
    <s v="Fertilizers mineral or chemical, nitrogenous"/>
    <x v="2"/>
    <x v="1"/>
    <x v="1"/>
    <x v="1"/>
    <b v="0"/>
    <s v="C00"/>
    <s v="TOTAL CPC"/>
    <n v="0"/>
    <n v="0"/>
    <s v="TOTAL MOT"/>
    <n v="8"/>
    <s v="kg"/>
    <n v="44276"/>
    <b v="0"/>
    <n v="8"/>
    <s v="kg"/>
    <n v="44276"/>
    <b v="0"/>
    <n v="44276"/>
    <b v="0"/>
    <n v="0"/>
    <b v="0"/>
    <s v="28328.6"/>
    <n v="0"/>
    <s v="28328.6"/>
    <n v="0"/>
    <b v="0"/>
    <b v="1"/>
  </r>
  <r>
    <s v="C"/>
    <s v="A"/>
    <n v="20200101"/>
    <n v="2020"/>
    <n v="52"/>
    <x v="2"/>
    <n v="562"/>
    <s v="NER"/>
    <x v="0"/>
    <s v="M"/>
    <s v="Import"/>
    <n v="768"/>
    <s v="TGO"/>
    <x v="14"/>
    <n v="0"/>
    <s v="W00"/>
    <s v="World"/>
    <s v="H5"/>
    <s v="HS"/>
    <b v="1"/>
    <n v="3102"/>
    <s v="Fertilizers mineral or chemical, nitrogenous"/>
    <x v="2"/>
    <x v="1"/>
    <x v="1"/>
    <x v="1"/>
    <b v="0"/>
    <s v="C00"/>
    <s v="TOTAL CPC"/>
    <n v="0"/>
    <n v="0"/>
    <s v="TOTAL MOT"/>
    <n v="8"/>
    <s v="kg"/>
    <n v="3345000"/>
    <b v="0"/>
    <n v="8"/>
    <s v="kg"/>
    <n v="3345000"/>
    <b v="0"/>
    <n v="3345000"/>
    <b v="0"/>
    <n v="0"/>
    <b v="0"/>
    <s v="1566235.724"/>
    <n v="0"/>
    <s v="1566235.724"/>
    <n v="0"/>
    <b v="0"/>
    <b v="1"/>
  </r>
  <r>
    <s v="C"/>
    <s v="A"/>
    <n v="20200101"/>
    <n v="2020"/>
    <n v="52"/>
    <x v="2"/>
    <n v="562"/>
    <s v="NER"/>
    <x v="0"/>
    <s v="M"/>
    <s v="Import"/>
    <n v="854"/>
    <s v="BFA"/>
    <x v="16"/>
    <n v="0"/>
    <s v="W00"/>
    <s v="World"/>
    <s v="H5"/>
    <s v="HS"/>
    <b v="1"/>
    <n v="3102"/>
    <s v="Fertilizers mineral or chemical, nitrogenous"/>
    <x v="2"/>
    <x v="1"/>
    <x v="1"/>
    <x v="1"/>
    <b v="0"/>
    <s v="C00"/>
    <s v="TOTAL CPC"/>
    <n v="0"/>
    <n v="0"/>
    <s v="TOTAL MOT"/>
    <n v="8"/>
    <s v="kg"/>
    <n v="135000"/>
    <b v="0"/>
    <n v="8"/>
    <s v="kg"/>
    <n v="135000"/>
    <b v="0"/>
    <n v="135000"/>
    <b v="0"/>
    <n v="0"/>
    <b v="0"/>
    <s v="127039.964"/>
    <n v="0"/>
    <s v="127039.964"/>
    <n v="0"/>
    <b v="0"/>
    <b v="1"/>
  </r>
  <r>
    <s v="C"/>
    <s v="A"/>
    <n v="20200101"/>
    <n v="2020"/>
    <n v="52"/>
    <x v="2"/>
    <n v="180"/>
    <s v="COD"/>
    <x v="1"/>
    <s v="M"/>
    <s v="Import"/>
    <n v="0"/>
    <s v="W00"/>
    <x v="0"/>
    <n v="0"/>
    <s v="W00"/>
    <s v="World"/>
    <s v="H4"/>
    <s v="HS"/>
    <b v="1"/>
    <n v="310210"/>
    <s v="Fertilizers, mineral or chemical nitrogenous, urea, whether or not in aqueous solution"/>
    <x v="3"/>
    <x v="2"/>
    <x v="2"/>
    <x v="2"/>
    <b v="1"/>
    <s v="C00"/>
    <s v="TOTAL CPC"/>
    <n v="0"/>
    <n v="0"/>
    <s v="TOTAL MOT"/>
    <n v="-1"/>
    <s v="N/A"/>
    <n v="0"/>
    <b v="1"/>
    <n v="8"/>
    <s v="kg"/>
    <n v="11020829"/>
    <b v="0"/>
    <n v="0"/>
    <b v="1"/>
    <n v="0"/>
    <b v="0"/>
    <s v="6987664.535"/>
    <n v="0"/>
    <s v="6987664.535"/>
    <n v="6"/>
    <b v="0"/>
    <b v="1"/>
  </r>
  <r>
    <s v="C"/>
    <s v="A"/>
    <n v="20200101"/>
    <n v="2020"/>
    <n v="52"/>
    <x v="2"/>
    <n v="180"/>
    <s v="COD"/>
    <x v="1"/>
    <s v="M"/>
    <s v="Import"/>
    <n v="24"/>
    <s v="AGO"/>
    <x v="17"/>
    <n v="0"/>
    <s v="W00"/>
    <s v="World"/>
    <s v="H4"/>
    <s v="HS"/>
    <b v="1"/>
    <n v="310210"/>
    <s v="Fertilizers, mineral or chemical nitrogenous, urea, whether or not in aqueous solution"/>
    <x v="3"/>
    <x v="2"/>
    <x v="2"/>
    <x v="2"/>
    <b v="1"/>
    <s v="C00"/>
    <s v="TOTAL CPC"/>
    <n v="0"/>
    <n v="0"/>
    <s v="TOTAL MOT"/>
    <n v="8"/>
    <s v="kg"/>
    <n v="490000"/>
    <b v="0"/>
    <n v="8"/>
    <s v="kg"/>
    <n v="490000"/>
    <b v="0"/>
    <n v="490000"/>
    <b v="0"/>
    <n v="0"/>
    <b v="0"/>
    <s v="361165.84"/>
    <n v="0"/>
    <s v="361165.84"/>
    <n v="0"/>
    <b v="0"/>
    <b v="1"/>
  </r>
  <r>
    <s v="C"/>
    <s v="A"/>
    <n v="20200101"/>
    <n v="2020"/>
    <n v="52"/>
    <x v="2"/>
    <n v="180"/>
    <s v="COD"/>
    <x v="1"/>
    <s v="M"/>
    <s v="Import"/>
    <n v="56"/>
    <s v="BEL"/>
    <x v="18"/>
    <n v="0"/>
    <s v="W00"/>
    <s v="World"/>
    <s v="H4"/>
    <s v="HS"/>
    <b v="1"/>
    <n v="310210"/>
    <s v="Fertilizers, mineral or chemical nitrogenous, urea, whether or not in aqueous solution"/>
    <x v="3"/>
    <x v="2"/>
    <x v="2"/>
    <x v="2"/>
    <b v="1"/>
    <s v="C00"/>
    <s v="TOTAL CPC"/>
    <n v="0"/>
    <n v="0"/>
    <s v="TOTAL MOT"/>
    <n v="8"/>
    <s v="kg"/>
    <n v="500"/>
    <b v="0"/>
    <n v="8"/>
    <s v="kg"/>
    <n v="500"/>
    <b v="0"/>
    <n v="500"/>
    <b v="0"/>
    <n v="0"/>
    <b v="0"/>
    <s v="730.501"/>
    <n v="0"/>
    <s v="730.501"/>
    <n v="0"/>
    <b v="0"/>
    <b v="1"/>
  </r>
  <r>
    <s v="C"/>
    <s v="A"/>
    <n v="20200101"/>
    <n v="2020"/>
    <n v="52"/>
    <x v="2"/>
    <n v="180"/>
    <s v="COD"/>
    <x v="1"/>
    <s v="M"/>
    <s v="Import"/>
    <n v="156"/>
    <s v="CHN"/>
    <x v="1"/>
    <n v="0"/>
    <s v="W00"/>
    <s v="World"/>
    <s v="H4"/>
    <s v="HS"/>
    <b v="1"/>
    <n v="310210"/>
    <s v="Fertilizers, mineral or chemical nitrogenous, urea, whether or not in aqueous solution"/>
    <x v="3"/>
    <x v="2"/>
    <x v="2"/>
    <x v="2"/>
    <b v="1"/>
    <s v="C00"/>
    <s v="TOTAL CPC"/>
    <n v="0"/>
    <n v="0"/>
    <s v="TOTAL MOT"/>
    <n v="8"/>
    <s v="kg"/>
    <n v="214173"/>
    <b v="0"/>
    <n v="8"/>
    <s v="kg"/>
    <n v="214173"/>
    <b v="0"/>
    <n v="214173"/>
    <b v="0"/>
    <n v="0"/>
    <b v="0"/>
    <s v="69946.134"/>
    <n v="0"/>
    <s v="69946.134"/>
    <n v="0"/>
    <b v="0"/>
    <b v="1"/>
  </r>
  <r>
    <s v="C"/>
    <s v="A"/>
    <n v="20200101"/>
    <n v="2020"/>
    <n v="52"/>
    <x v="2"/>
    <n v="180"/>
    <s v="COD"/>
    <x v="1"/>
    <s v="M"/>
    <s v="Import"/>
    <n v="508"/>
    <s v="MOZ"/>
    <x v="26"/>
    <n v="0"/>
    <s v="W00"/>
    <s v="World"/>
    <s v="H4"/>
    <s v="HS"/>
    <b v="1"/>
    <n v="310210"/>
    <s v="Fertilizers, mineral or chemical nitrogenous, urea, whether or not in aqueous solution"/>
    <x v="3"/>
    <x v="2"/>
    <x v="2"/>
    <x v="2"/>
    <b v="1"/>
    <s v="C00"/>
    <s v="TOTAL CPC"/>
    <n v="0"/>
    <n v="0"/>
    <s v="TOTAL MOT"/>
    <n v="8"/>
    <s v="kg"/>
    <n v="1584000"/>
    <b v="0"/>
    <n v="8"/>
    <s v="kg"/>
    <n v="1584000"/>
    <b v="0"/>
    <n v="1584000"/>
    <b v="0"/>
    <n v="0"/>
    <b v="0"/>
    <s v="1099173.304"/>
    <n v="0"/>
    <s v="1099173.304"/>
    <n v="0"/>
    <b v="0"/>
    <b v="1"/>
  </r>
  <r>
    <s v="C"/>
    <s v="A"/>
    <n v="20200101"/>
    <n v="2020"/>
    <n v="52"/>
    <x v="2"/>
    <n v="180"/>
    <s v="COD"/>
    <x v="1"/>
    <s v="M"/>
    <s v="Import"/>
    <n v="643"/>
    <s v="RUS"/>
    <x v="9"/>
    <n v="0"/>
    <s v="W00"/>
    <s v="World"/>
    <s v="H4"/>
    <s v="HS"/>
    <b v="1"/>
    <n v="310210"/>
    <s v="Fertilizers, mineral or chemical nitrogenous, urea, whether or not in aqueous solution"/>
    <x v="3"/>
    <x v="2"/>
    <x v="2"/>
    <x v="2"/>
    <b v="1"/>
    <s v="C00"/>
    <s v="TOTAL CPC"/>
    <n v="0"/>
    <n v="0"/>
    <s v="TOTAL MOT"/>
    <n v="-1"/>
    <s v="N/A"/>
    <n v="0"/>
    <b v="1"/>
    <n v="8"/>
    <s v="kg"/>
    <n v="2870680"/>
    <b v="0"/>
    <n v="0"/>
    <b v="1"/>
    <n v="0"/>
    <b v="0"/>
    <s v="1360448.236"/>
    <n v="0"/>
    <s v="1360448.236"/>
    <n v="6"/>
    <b v="0"/>
    <b v="1"/>
  </r>
  <r>
    <s v="C"/>
    <s v="A"/>
    <n v="20200101"/>
    <n v="2020"/>
    <n v="52"/>
    <x v="2"/>
    <n v="180"/>
    <s v="COD"/>
    <x v="1"/>
    <s v="M"/>
    <s v="Import"/>
    <n v="682"/>
    <s v="SAU"/>
    <x v="48"/>
    <n v="0"/>
    <s v="W00"/>
    <s v="World"/>
    <s v="H4"/>
    <s v="HS"/>
    <b v="1"/>
    <n v="310210"/>
    <s v="Fertilizers, mineral or chemical nitrogenous, urea, whether or not in aqueous solution"/>
    <x v="3"/>
    <x v="2"/>
    <x v="2"/>
    <x v="2"/>
    <b v="1"/>
    <s v="C00"/>
    <s v="TOTAL CPC"/>
    <n v="0"/>
    <n v="0"/>
    <s v="TOTAL MOT"/>
    <n v="8"/>
    <s v="kg"/>
    <n v="45000"/>
    <b v="0"/>
    <n v="8"/>
    <s v="kg"/>
    <n v="45000"/>
    <b v="0"/>
    <n v="45000"/>
    <b v="0"/>
    <n v="0"/>
    <b v="0"/>
    <s v="18995.655"/>
    <n v="0"/>
    <s v="18995.655"/>
    <n v="0"/>
    <b v="0"/>
    <b v="1"/>
  </r>
  <r>
    <s v="C"/>
    <s v="A"/>
    <n v="20200101"/>
    <n v="2020"/>
    <n v="52"/>
    <x v="2"/>
    <n v="180"/>
    <s v="COD"/>
    <x v="1"/>
    <s v="M"/>
    <s v="Import"/>
    <n v="710"/>
    <s v="ZAF"/>
    <x v="30"/>
    <n v="0"/>
    <s v="W00"/>
    <s v="World"/>
    <s v="H4"/>
    <s v="HS"/>
    <b v="1"/>
    <n v="310210"/>
    <s v="Fertilizers, mineral or chemical nitrogenous, urea, whether or not in aqueous solution"/>
    <x v="3"/>
    <x v="2"/>
    <x v="2"/>
    <x v="2"/>
    <b v="1"/>
    <s v="C00"/>
    <s v="TOTAL CPC"/>
    <n v="0"/>
    <n v="0"/>
    <s v="TOTAL MOT"/>
    <n v="8"/>
    <s v="kg"/>
    <n v="5729444"/>
    <b v="0"/>
    <n v="8"/>
    <s v="kg"/>
    <n v="5729444"/>
    <b v="0"/>
    <n v="5729444"/>
    <b v="0"/>
    <n v="0"/>
    <b v="0"/>
    <s v="3992095.76"/>
    <n v="0"/>
    <s v="3992095.76"/>
    <n v="0"/>
    <b v="0"/>
    <b v="1"/>
  </r>
  <r>
    <s v="C"/>
    <s v="A"/>
    <n v="20200101"/>
    <n v="2020"/>
    <n v="52"/>
    <x v="2"/>
    <n v="180"/>
    <s v="COD"/>
    <x v="1"/>
    <s v="M"/>
    <s v="Import"/>
    <n v="724"/>
    <s v="ESP"/>
    <x v="12"/>
    <n v="0"/>
    <s v="W00"/>
    <s v="World"/>
    <s v="H4"/>
    <s v="HS"/>
    <b v="1"/>
    <n v="310210"/>
    <s v="Fertilizers, mineral or chemical nitrogenous, urea, whether or not in aqueous solution"/>
    <x v="3"/>
    <x v="2"/>
    <x v="2"/>
    <x v="2"/>
    <b v="1"/>
    <s v="C00"/>
    <s v="TOTAL CPC"/>
    <n v="0"/>
    <n v="0"/>
    <s v="TOTAL MOT"/>
    <n v="8"/>
    <s v="kg"/>
    <n v="25000"/>
    <b v="0"/>
    <n v="8"/>
    <s v="kg"/>
    <n v="25000"/>
    <b v="0"/>
    <n v="25000"/>
    <b v="0"/>
    <n v="0"/>
    <b v="0"/>
    <s v="14830.274"/>
    <n v="0"/>
    <s v="14830.274"/>
    <n v="0"/>
    <b v="0"/>
    <b v="1"/>
  </r>
  <r>
    <s v="C"/>
    <s v="A"/>
    <n v="20200101"/>
    <n v="2020"/>
    <n v="52"/>
    <x v="2"/>
    <n v="180"/>
    <s v="COD"/>
    <x v="1"/>
    <s v="M"/>
    <s v="Import"/>
    <n v="894"/>
    <s v="ZMB"/>
    <x v="39"/>
    <n v="0"/>
    <s v="W00"/>
    <s v="World"/>
    <s v="H4"/>
    <s v="HS"/>
    <b v="1"/>
    <n v="310210"/>
    <s v="Fertilizers, mineral or chemical nitrogenous, urea, whether or not in aqueous solution"/>
    <x v="3"/>
    <x v="2"/>
    <x v="2"/>
    <x v="2"/>
    <b v="1"/>
    <s v="C00"/>
    <s v="TOTAL CPC"/>
    <n v="0"/>
    <n v="0"/>
    <s v="TOTAL MOT"/>
    <n v="8"/>
    <s v="kg"/>
    <n v="62032"/>
    <b v="0"/>
    <n v="8"/>
    <s v="kg"/>
    <n v="62032"/>
    <b v="0"/>
    <n v="62032"/>
    <b v="0"/>
    <n v="0"/>
    <b v="0"/>
    <s v="70278.832"/>
    <n v="0"/>
    <s v="70278.832"/>
    <n v="0"/>
    <b v="0"/>
    <b v="1"/>
  </r>
  <r>
    <s v="C"/>
    <s v="A"/>
    <n v="20200101"/>
    <n v="2020"/>
    <n v="52"/>
    <x v="2"/>
    <n v="562"/>
    <s v="NER"/>
    <x v="0"/>
    <s v="M"/>
    <s v="Import"/>
    <n v="0"/>
    <s v="W00"/>
    <x v="0"/>
    <n v="0"/>
    <s v="W00"/>
    <s v="World"/>
    <s v="H5"/>
    <s v="HS"/>
    <b v="1"/>
    <n v="310210"/>
    <s v="Fertilizers, mineral or chemical nitrogenous, urea, whether or not in aqueous solution"/>
    <x v="3"/>
    <x v="2"/>
    <x v="2"/>
    <x v="2"/>
    <b v="1"/>
    <s v="C00"/>
    <s v="TOTAL CPC"/>
    <n v="0"/>
    <n v="0"/>
    <s v="TOTAL MOT"/>
    <n v="8"/>
    <s v="kg"/>
    <n v="7461595"/>
    <b v="0"/>
    <n v="8"/>
    <s v="kg"/>
    <n v="7461595"/>
    <b v="0"/>
    <n v="7461595"/>
    <b v="0"/>
    <n v="0"/>
    <b v="0"/>
    <s v="3261532.746"/>
    <n v="0"/>
    <s v="3261532.746"/>
    <n v="0"/>
    <b v="0"/>
    <b v="1"/>
  </r>
  <r>
    <s v="C"/>
    <s v="A"/>
    <n v="20200101"/>
    <n v="2020"/>
    <n v="52"/>
    <x v="2"/>
    <n v="562"/>
    <s v="NER"/>
    <x v="0"/>
    <s v="M"/>
    <s v="Import"/>
    <n v="204"/>
    <s v="BEN"/>
    <x v="2"/>
    <n v="0"/>
    <s v="W00"/>
    <s v="World"/>
    <s v="H5"/>
    <s v="HS"/>
    <b v="1"/>
    <n v="310210"/>
    <s v="Fertilizers, mineral or chemical nitrogenous, urea, whether or not in aqueous solution"/>
    <x v="3"/>
    <x v="2"/>
    <x v="2"/>
    <x v="2"/>
    <b v="1"/>
    <s v="C00"/>
    <s v="TOTAL CPC"/>
    <n v="0"/>
    <n v="0"/>
    <s v="TOTAL MOT"/>
    <n v="8"/>
    <s v="kg"/>
    <n v="2741000"/>
    <b v="0"/>
    <n v="8"/>
    <s v="kg"/>
    <n v="2741000"/>
    <b v="0"/>
    <n v="2741000"/>
    <b v="0"/>
    <n v="0"/>
    <b v="0"/>
    <s v="1344538.082"/>
    <n v="0"/>
    <s v="1344538.082"/>
    <n v="0"/>
    <b v="1"/>
    <b v="0"/>
  </r>
  <r>
    <s v="C"/>
    <s v="A"/>
    <n v="20200101"/>
    <n v="2020"/>
    <n v="52"/>
    <x v="2"/>
    <n v="562"/>
    <s v="NER"/>
    <x v="0"/>
    <s v="M"/>
    <s v="Import"/>
    <n v="566"/>
    <s v="NGA"/>
    <x v="8"/>
    <n v="0"/>
    <s v="W00"/>
    <s v="World"/>
    <s v="H5"/>
    <s v="HS"/>
    <b v="1"/>
    <n v="310210"/>
    <s v="Fertilizers, mineral or chemical nitrogenous, urea, whether or not in aqueous solution"/>
    <x v="3"/>
    <x v="2"/>
    <x v="2"/>
    <x v="2"/>
    <b v="1"/>
    <s v="C00"/>
    <s v="TOTAL CPC"/>
    <n v="0"/>
    <n v="0"/>
    <s v="TOTAL MOT"/>
    <n v="8"/>
    <s v="kg"/>
    <n v="1455595"/>
    <b v="0"/>
    <n v="8"/>
    <s v="kg"/>
    <n v="1455595"/>
    <b v="0"/>
    <n v="1455595"/>
    <b v="0"/>
    <n v="0"/>
    <b v="0"/>
    <s v="371650.358"/>
    <n v="0"/>
    <s v="371650.358"/>
    <n v="0"/>
    <b v="1"/>
    <b v="0"/>
  </r>
  <r>
    <s v="C"/>
    <s v="A"/>
    <n v="20200101"/>
    <n v="2020"/>
    <n v="52"/>
    <x v="2"/>
    <n v="562"/>
    <s v="NER"/>
    <x v="0"/>
    <s v="M"/>
    <s v="Import"/>
    <n v="768"/>
    <s v="TGO"/>
    <x v="14"/>
    <n v="0"/>
    <s v="W00"/>
    <s v="World"/>
    <s v="H5"/>
    <s v="HS"/>
    <b v="1"/>
    <n v="310210"/>
    <s v="Fertilizers, mineral or chemical nitrogenous, urea, whether or not in aqueous solution"/>
    <x v="3"/>
    <x v="2"/>
    <x v="2"/>
    <x v="2"/>
    <b v="1"/>
    <s v="C00"/>
    <s v="TOTAL CPC"/>
    <n v="0"/>
    <n v="0"/>
    <s v="TOTAL MOT"/>
    <n v="8"/>
    <s v="kg"/>
    <n v="3265000"/>
    <b v="0"/>
    <n v="8"/>
    <s v="kg"/>
    <n v="3265000"/>
    <b v="0"/>
    <n v="3265000"/>
    <b v="0"/>
    <n v="0"/>
    <b v="0"/>
    <s v="1545344.306"/>
    <n v="0"/>
    <s v="1545344.306"/>
    <n v="0"/>
    <b v="1"/>
    <b v="0"/>
  </r>
  <r>
    <s v="C"/>
    <s v="A"/>
    <n v="20200101"/>
    <n v="2020"/>
    <n v="52"/>
    <x v="2"/>
    <n v="180"/>
    <s v="COD"/>
    <x v="1"/>
    <s v="M"/>
    <s v="Import"/>
    <n v="0"/>
    <s v="W00"/>
    <x v="0"/>
    <n v="0"/>
    <s v="W00"/>
    <s v="World"/>
    <s v="H4"/>
    <s v="HS"/>
    <b v="1"/>
    <n v="310221"/>
    <s v="Fertilizers, mineral or chemical nitrogenous, ammonium sulphate"/>
    <x v="15"/>
    <x v="1"/>
    <x v="1"/>
    <x v="2"/>
    <b v="1"/>
    <s v="C00"/>
    <s v="TOTAL CPC"/>
    <n v="0"/>
    <n v="0"/>
    <s v="TOTAL MOT"/>
    <n v="8"/>
    <s v="kg"/>
    <n v="29940"/>
    <b v="0"/>
    <n v="8"/>
    <s v="kg"/>
    <n v="29940"/>
    <b v="0"/>
    <n v="29940"/>
    <b v="0"/>
    <n v="0"/>
    <b v="0"/>
    <s v="18938.943"/>
    <n v="0"/>
    <s v="18938.943"/>
    <n v="0"/>
    <b v="0"/>
    <b v="1"/>
  </r>
  <r>
    <s v="C"/>
    <s v="A"/>
    <n v="20200101"/>
    <n v="2020"/>
    <n v="52"/>
    <x v="2"/>
    <n v="180"/>
    <s v="COD"/>
    <x v="1"/>
    <s v="M"/>
    <s v="Import"/>
    <n v="710"/>
    <s v="ZAF"/>
    <x v="30"/>
    <n v="0"/>
    <s v="W00"/>
    <s v="World"/>
    <s v="H4"/>
    <s v="HS"/>
    <b v="1"/>
    <n v="310221"/>
    <s v="Fertilizers, mineral or chemical nitrogenous, ammonium sulphate"/>
    <x v="15"/>
    <x v="1"/>
    <x v="1"/>
    <x v="2"/>
    <b v="1"/>
    <s v="C00"/>
    <s v="TOTAL CPC"/>
    <n v="0"/>
    <n v="0"/>
    <s v="TOTAL MOT"/>
    <n v="8"/>
    <s v="kg"/>
    <n v="29940"/>
    <b v="0"/>
    <n v="8"/>
    <s v="kg"/>
    <n v="29940"/>
    <b v="0"/>
    <n v="29940"/>
    <b v="0"/>
    <n v="0"/>
    <b v="0"/>
    <s v="18938.943"/>
    <n v="0"/>
    <s v="18938.943"/>
    <n v="0"/>
    <b v="0"/>
    <b v="1"/>
  </r>
  <r>
    <s v="C"/>
    <s v="A"/>
    <n v="20200101"/>
    <n v="2020"/>
    <n v="52"/>
    <x v="2"/>
    <n v="562"/>
    <s v="NER"/>
    <x v="0"/>
    <s v="M"/>
    <s v="Import"/>
    <n v="0"/>
    <s v="W00"/>
    <x v="0"/>
    <n v="0"/>
    <s v="W00"/>
    <s v="World"/>
    <s v="H5"/>
    <s v="HS"/>
    <b v="1"/>
    <n v="310221"/>
    <s v="Fertilizers, mineral or chemical nitrogenous, ammonium sulphate"/>
    <x v="15"/>
    <x v="1"/>
    <x v="1"/>
    <x v="2"/>
    <b v="1"/>
    <s v="C00"/>
    <s v="TOTAL CPC"/>
    <n v="0"/>
    <n v="0"/>
    <s v="TOTAL MOT"/>
    <n v="8"/>
    <s v="kg"/>
    <n v="200200"/>
    <b v="0"/>
    <n v="8"/>
    <s v="kg"/>
    <n v="200200"/>
    <b v="0"/>
    <n v="200200"/>
    <b v="0"/>
    <n v="0"/>
    <b v="0"/>
    <s v="114902.801"/>
    <n v="0"/>
    <s v="114902.801"/>
    <n v="0"/>
    <b v="0"/>
    <b v="1"/>
  </r>
  <r>
    <s v="C"/>
    <s v="A"/>
    <n v="20200101"/>
    <n v="2020"/>
    <n v="52"/>
    <x v="2"/>
    <n v="562"/>
    <s v="NER"/>
    <x v="0"/>
    <s v="M"/>
    <s v="Import"/>
    <n v="156"/>
    <s v="CHN"/>
    <x v="1"/>
    <n v="0"/>
    <s v="W00"/>
    <s v="World"/>
    <s v="H5"/>
    <s v="HS"/>
    <b v="1"/>
    <n v="310221"/>
    <s v="Fertilizers, mineral or chemical nitrogenous, ammonium sulphate"/>
    <x v="15"/>
    <x v="1"/>
    <x v="1"/>
    <x v="2"/>
    <b v="1"/>
    <s v="C00"/>
    <s v="TOTAL CPC"/>
    <n v="0"/>
    <n v="0"/>
    <s v="TOTAL MOT"/>
    <n v="8"/>
    <s v="kg"/>
    <n v="200200"/>
    <b v="0"/>
    <n v="8"/>
    <s v="kg"/>
    <n v="200200"/>
    <b v="0"/>
    <n v="200200"/>
    <b v="0"/>
    <n v="0"/>
    <b v="0"/>
    <s v="114902.801"/>
    <n v="0"/>
    <s v="114902.801"/>
    <n v="0"/>
    <b v="1"/>
    <b v="0"/>
  </r>
  <r>
    <s v="C"/>
    <s v="A"/>
    <n v="20200101"/>
    <n v="2020"/>
    <n v="52"/>
    <x v="2"/>
    <n v="180"/>
    <s v="COD"/>
    <x v="1"/>
    <s v="M"/>
    <s v="Import"/>
    <n v="0"/>
    <s v="W00"/>
    <x v="0"/>
    <n v="0"/>
    <s v="W00"/>
    <s v="World"/>
    <s v="H4"/>
    <s v="HS"/>
    <b v="1"/>
    <n v="310229"/>
    <s v="Fertilizers, mineral or chemical nitrogenous, other than ammonium sulphate"/>
    <x v="4"/>
    <x v="1"/>
    <x v="1"/>
    <x v="2"/>
    <b v="1"/>
    <s v="C00"/>
    <s v="TOTAL CPC"/>
    <n v="0"/>
    <n v="0"/>
    <s v="TOTAL MOT"/>
    <n v="8"/>
    <s v="kg"/>
    <n v="1637450"/>
    <b v="0"/>
    <n v="8"/>
    <s v="kg"/>
    <n v="1637450"/>
    <b v="0"/>
    <n v="1637450"/>
    <b v="0"/>
    <n v="0"/>
    <b v="0"/>
    <s v="1158513.231"/>
    <n v="0"/>
    <s v="1158513.231"/>
    <n v="0"/>
    <b v="0"/>
    <b v="1"/>
  </r>
  <r>
    <s v="C"/>
    <s v="A"/>
    <n v="20200101"/>
    <n v="2020"/>
    <n v="52"/>
    <x v="2"/>
    <n v="180"/>
    <s v="COD"/>
    <x v="1"/>
    <s v="M"/>
    <s v="Import"/>
    <n v="508"/>
    <s v="MOZ"/>
    <x v="26"/>
    <n v="0"/>
    <s v="W00"/>
    <s v="World"/>
    <s v="H4"/>
    <s v="HS"/>
    <b v="1"/>
    <n v="310229"/>
    <s v="Fertilizers, mineral or chemical nitrogenous, other than ammonium sulphate"/>
    <x v="4"/>
    <x v="1"/>
    <x v="1"/>
    <x v="2"/>
    <b v="1"/>
    <s v="C00"/>
    <s v="TOTAL CPC"/>
    <n v="0"/>
    <n v="0"/>
    <s v="TOTAL MOT"/>
    <n v="8"/>
    <s v="kg"/>
    <n v="1636000"/>
    <b v="0"/>
    <n v="8"/>
    <s v="kg"/>
    <n v="1636000"/>
    <b v="0"/>
    <n v="1636000"/>
    <b v="0"/>
    <n v="0"/>
    <b v="0"/>
    <s v="1156096.432"/>
    <n v="0"/>
    <s v="1156096.432"/>
    <n v="0"/>
    <b v="0"/>
    <b v="1"/>
  </r>
  <r>
    <s v="C"/>
    <s v="A"/>
    <n v="20200101"/>
    <n v="2020"/>
    <n v="52"/>
    <x v="2"/>
    <n v="180"/>
    <s v="COD"/>
    <x v="1"/>
    <s v="M"/>
    <s v="Import"/>
    <n v="699"/>
    <s v="IND"/>
    <x v="11"/>
    <n v="0"/>
    <s v="W00"/>
    <s v="World"/>
    <s v="H4"/>
    <s v="HS"/>
    <b v="1"/>
    <n v="310229"/>
    <s v="Fertilizers, mineral or chemical nitrogenous, other than ammonium sulphate"/>
    <x v="4"/>
    <x v="1"/>
    <x v="1"/>
    <x v="2"/>
    <b v="1"/>
    <s v="C00"/>
    <s v="TOTAL CPC"/>
    <n v="0"/>
    <n v="0"/>
    <s v="TOTAL MOT"/>
    <n v="8"/>
    <s v="kg"/>
    <n v="400"/>
    <b v="0"/>
    <n v="8"/>
    <s v="kg"/>
    <n v="400"/>
    <b v="0"/>
    <n v="400"/>
    <b v="0"/>
    <n v="0"/>
    <b v="0"/>
    <s v="309.665"/>
    <n v="0"/>
    <s v="309.665"/>
    <n v="0"/>
    <b v="0"/>
    <b v="1"/>
  </r>
  <r>
    <s v="C"/>
    <s v="A"/>
    <n v="20200101"/>
    <n v="2020"/>
    <n v="52"/>
    <x v="2"/>
    <n v="180"/>
    <s v="COD"/>
    <x v="1"/>
    <s v="M"/>
    <s v="Import"/>
    <n v="710"/>
    <s v="ZAF"/>
    <x v="30"/>
    <n v="0"/>
    <s v="W00"/>
    <s v="World"/>
    <s v="H4"/>
    <s v="HS"/>
    <b v="1"/>
    <n v="310229"/>
    <s v="Fertilizers, mineral or chemical nitrogenous, other than ammonium sulphate"/>
    <x v="4"/>
    <x v="1"/>
    <x v="1"/>
    <x v="2"/>
    <b v="1"/>
    <s v="C00"/>
    <s v="TOTAL CPC"/>
    <n v="0"/>
    <n v="0"/>
    <s v="TOTAL MOT"/>
    <n v="8"/>
    <s v="kg"/>
    <n v="1050"/>
    <b v="0"/>
    <n v="8"/>
    <s v="kg"/>
    <n v="1050"/>
    <b v="0"/>
    <n v="1050"/>
    <b v="0"/>
    <n v="0"/>
    <b v="0"/>
    <s v="2107.134"/>
    <n v="0"/>
    <s v="2107.134"/>
    <n v="0"/>
    <b v="0"/>
    <b v="1"/>
  </r>
  <r>
    <s v="C"/>
    <s v="A"/>
    <n v="20200101"/>
    <n v="2020"/>
    <n v="52"/>
    <x v="2"/>
    <n v="562"/>
    <s v="NER"/>
    <x v="0"/>
    <s v="M"/>
    <s v="Import"/>
    <n v="0"/>
    <s v="W00"/>
    <x v="0"/>
    <n v="0"/>
    <s v="W00"/>
    <s v="World"/>
    <s v="H5"/>
    <s v="HS"/>
    <b v="1"/>
    <n v="310229"/>
    <s v="Fertilizers, mineral or chemical nitrogenous, other than ammonium sulphate"/>
    <x v="4"/>
    <x v="1"/>
    <x v="1"/>
    <x v="2"/>
    <b v="1"/>
    <s v="C00"/>
    <s v="TOTAL CPC"/>
    <n v="0"/>
    <n v="0"/>
    <s v="TOTAL MOT"/>
    <n v="8"/>
    <s v="kg"/>
    <n v="276975"/>
    <b v="0"/>
    <n v="8"/>
    <s v="kg"/>
    <n v="276975"/>
    <b v="0"/>
    <n v="276975"/>
    <b v="0"/>
    <n v="0"/>
    <b v="0"/>
    <s v="77577.209"/>
    <n v="0"/>
    <s v="77577.209"/>
    <n v="0"/>
    <b v="0"/>
    <b v="1"/>
  </r>
  <r>
    <s v="C"/>
    <s v="A"/>
    <n v="20200101"/>
    <n v="2020"/>
    <n v="52"/>
    <x v="2"/>
    <n v="562"/>
    <s v="NER"/>
    <x v="0"/>
    <s v="M"/>
    <s v="Import"/>
    <n v="204"/>
    <s v="BEN"/>
    <x v="2"/>
    <n v="0"/>
    <s v="W00"/>
    <s v="World"/>
    <s v="H5"/>
    <s v="HS"/>
    <b v="1"/>
    <n v="310229"/>
    <s v="Fertilizers, mineral or chemical nitrogenous, other than ammonium sulphate"/>
    <x v="4"/>
    <x v="1"/>
    <x v="1"/>
    <x v="2"/>
    <b v="1"/>
    <s v="C00"/>
    <s v="TOTAL CPC"/>
    <n v="0"/>
    <n v="0"/>
    <s v="TOTAL MOT"/>
    <n v="8"/>
    <s v="kg"/>
    <n v="166000"/>
    <b v="0"/>
    <n v="8"/>
    <s v="kg"/>
    <n v="166000"/>
    <b v="0"/>
    <n v="166000"/>
    <b v="0"/>
    <n v="0"/>
    <b v="0"/>
    <s v="46831.596"/>
    <n v="0"/>
    <s v="46831.596"/>
    <n v="0"/>
    <b v="1"/>
    <b v="0"/>
  </r>
  <r>
    <s v="C"/>
    <s v="A"/>
    <n v="20200101"/>
    <n v="2020"/>
    <n v="52"/>
    <x v="2"/>
    <n v="562"/>
    <s v="NER"/>
    <x v="0"/>
    <s v="M"/>
    <s v="Import"/>
    <n v="566"/>
    <s v="NGA"/>
    <x v="8"/>
    <n v="0"/>
    <s v="W00"/>
    <s v="World"/>
    <s v="H5"/>
    <s v="HS"/>
    <b v="1"/>
    <n v="310229"/>
    <s v="Fertilizers, mineral or chemical nitrogenous, other than ammonium sulphate"/>
    <x v="4"/>
    <x v="1"/>
    <x v="1"/>
    <x v="2"/>
    <b v="1"/>
    <s v="C00"/>
    <s v="TOTAL CPC"/>
    <n v="0"/>
    <n v="0"/>
    <s v="TOTAL MOT"/>
    <n v="8"/>
    <s v="kg"/>
    <n v="30975"/>
    <b v="0"/>
    <n v="8"/>
    <s v="kg"/>
    <n v="30975"/>
    <b v="0"/>
    <n v="30975"/>
    <b v="0"/>
    <n v="0"/>
    <b v="0"/>
    <s v="9854.195"/>
    <n v="0"/>
    <s v="9854.195"/>
    <n v="0"/>
    <b v="1"/>
    <b v="0"/>
  </r>
  <r>
    <s v="C"/>
    <s v="A"/>
    <n v="20200101"/>
    <n v="2020"/>
    <n v="52"/>
    <x v="2"/>
    <n v="562"/>
    <s v="NER"/>
    <x v="0"/>
    <s v="M"/>
    <s v="Import"/>
    <n v="768"/>
    <s v="TGO"/>
    <x v="14"/>
    <n v="0"/>
    <s v="W00"/>
    <s v="World"/>
    <s v="H5"/>
    <s v="HS"/>
    <b v="1"/>
    <n v="310229"/>
    <s v="Fertilizers, mineral or chemical nitrogenous, other than ammonium sulphate"/>
    <x v="4"/>
    <x v="1"/>
    <x v="1"/>
    <x v="2"/>
    <b v="1"/>
    <s v="C00"/>
    <s v="TOTAL CPC"/>
    <n v="0"/>
    <n v="0"/>
    <s v="TOTAL MOT"/>
    <n v="8"/>
    <s v="kg"/>
    <n v="80000"/>
    <b v="0"/>
    <n v="8"/>
    <s v="kg"/>
    <n v="80000"/>
    <b v="0"/>
    <n v="80000"/>
    <b v="0"/>
    <n v="0"/>
    <b v="0"/>
    <s v="20891.418"/>
    <n v="0"/>
    <s v="20891.418"/>
    <n v="0"/>
    <b v="1"/>
    <b v="0"/>
  </r>
  <r>
    <s v="C"/>
    <s v="A"/>
    <n v="20200101"/>
    <n v="2020"/>
    <n v="52"/>
    <x v="2"/>
    <n v="180"/>
    <s v="COD"/>
    <x v="1"/>
    <s v="M"/>
    <s v="Import"/>
    <n v="0"/>
    <s v="W00"/>
    <x v="0"/>
    <n v="0"/>
    <s v="W00"/>
    <s v="World"/>
    <s v="H4"/>
    <s v="HS"/>
    <b v="1"/>
    <n v="310230"/>
    <s v="Fertilizers, mineral or chemical nitrogenous, ammonium nitrate, whether or not in aqueous solution"/>
    <x v="5"/>
    <x v="1"/>
    <x v="1"/>
    <x v="2"/>
    <b v="1"/>
    <s v="C00"/>
    <s v="TOTAL CPC"/>
    <n v="0"/>
    <n v="0"/>
    <s v="TOTAL MOT"/>
    <n v="8"/>
    <s v="kg"/>
    <n v="47628795"/>
    <b v="0"/>
    <n v="8"/>
    <s v="kg"/>
    <n v="47628795"/>
    <b v="0"/>
    <n v="47628795"/>
    <b v="0"/>
    <n v="0"/>
    <b v="0"/>
    <s v="38255040.737"/>
    <n v="0"/>
    <s v="38255040.737"/>
    <n v="0"/>
    <b v="0"/>
    <b v="1"/>
  </r>
  <r>
    <s v="C"/>
    <s v="A"/>
    <n v="20200101"/>
    <n v="2020"/>
    <n v="52"/>
    <x v="2"/>
    <n v="180"/>
    <s v="COD"/>
    <x v="1"/>
    <s v="M"/>
    <s v="Import"/>
    <n v="156"/>
    <s v="CHN"/>
    <x v="1"/>
    <n v="0"/>
    <s v="W00"/>
    <s v="World"/>
    <s v="H4"/>
    <s v="HS"/>
    <b v="1"/>
    <n v="310230"/>
    <s v="Fertilizers, mineral or chemical nitrogenous, ammonium nitrate, whether or not in aqueous solution"/>
    <x v="5"/>
    <x v="1"/>
    <x v="1"/>
    <x v="2"/>
    <b v="1"/>
    <s v="C00"/>
    <s v="TOTAL CPC"/>
    <n v="0"/>
    <n v="0"/>
    <s v="TOTAL MOT"/>
    <n v="8"/>
    <s v="kg"/>
    <n v="3592222"/>
    <b v="0"/>
    <n v="8"/>
    <s v="kg"/>
    <n v="3592222"/>
    <b v="0"/>
    <n v="3592222"/>
    <b v="0"/>
    <n v="0"/>
    <b v="0"/>
    <s v="2825479.57"/>
    <n v="0"/>
    <s v="2825479.57"/>
    <n v="0"/>
    <b v="0"/>
    <b v="1"/>
  </r>
  <r>
    <s v="C"/>
    <s v="A"/>
    <n v="20200101"/>
    <n v="2020"/>
    <n v="52"/>
    <x v="2"/>
    <n v="180"/>
    <s v="COD"/>
    <x v="1"/>
    <s v="M"/>
    <s v="Import"/>
    <n v="440"/>
    <s v="LTU"/>
    <x v="24"/>
    <n v="0"/>
    <s v="W00"/>
    <s v="World"/>
    <s v="H4"/>
    <s v="HS"/>
    <b v="1"/>
    <n v="310230"/>
    <s v="Fertilizers, mineral or chemical nitrogenous, ammonium nitrate, whether or not in aqueous solution"/>
    <x v="5"/>
    <x v="1"/>
    <x v="1"/>
    <x v="2"/>
    <b v="1"/>
    <s v="C00"/>
    <s v="TOTAL CPC"/>
    <n v="0"/>
    <n v="0"/>
    <s v="TOTAL MOT"/>
    <n v="8"/>
    <s v="kg"/>
    <n v="1200000"/>
    <b v="0"/>
    <n v="8"/>
    <s v="kg"/>
    <n v="1200000"/>
    <b v="0"/>
    <n v="1200000"/>
    <b v="0"/>
    <n v="0"/>
    <b v="0"/>
    <s v="849648.122"/>
    <n v="0"/>
    <s v="849648.122"/>
    <n v="0"/>
    <b v="0"/>
    <b v="1"/>
  </r>
  <r>
    <s v="C"/>
    <s v="A"/>
    <n v="20200101"/>
    <n v="2020"/>
    <n v="52"/>
    <x v="2"/>
    <n v="180"/>
    <s v="COD"/>
    <x v="1"/>
    <s v="M"/>
    <s v="Import"/>
    <n v="508"/>
    <s v="MOZ"/>
    <x v="26"/>
    <n v="0"/>
    <s v="W00"/>
    <s v="World"/>
    <s v="H4"/>
    <s v="HS"/>
    <b v="1"/>
    <n v="310230"/>
    <s v="Fertilizers, mineral or chemical nitrogenous, ammonium nitrate, whether or not in aqueous solution"/>
    <x v="5"/>
    <x v="1"/>
    <x v="1"/>
    <x v="2"/>
    <b v="1"/>
    <s v="C00"/>
    <s v="TOTAL CPC"/>
    <n v="0"/>
    <n v="0"/>
    <s v="TOTAL MOT"/>
    <n v="8"/>
    <s v="kg"/>
    <n v="205750"/>
    <b v="0"/>
    <n v="8"/>
    <s v="kg"/>
    <n v="205750"/>
    <b v="0"/>
    <n v="205750"/>
    <b v="0"/>
    <n v="0"/>
    <b v="0"/>
    <s v="132697.022"/>
    <n v="0"/>
    <s v="132697.022"/>
    <n v="0"/>
    <b v="0"/>
    <b v="1"/>
  </r>
  <r>
    <s v="C"/>
    <s v="A"/>
    <n v="20200101"/>
    <n v="2020"/>
    <n v="52"/>
    <x v="2"/>
    <n v="180"/>
    <s v="COD"/>
    <x v="1"/>
    <s v="M"/>
    <s v="Import"/>
    <n v="643"/>
    <s v="RUS"/>
    <x v="9"/>
    <n v="0"/>
    <s v="W00"/>
    <s v="World"/>
    <s v="H4"/>
    <s v="HS"/>
    <b v="1"/>
    <n v="310230"/>
    <s v="Fertilizers, mineral or chemical nitrogenous, ammonium nitrate, whether or not in aqueous solution"/>
    <x v="5"/>
    <x v="1"/>
    <x v="1"/>
    <x v="2"/>
    <b v="1"/>
    <s v="C00"/>
    <s v="TOTAL CPC"/>
    <n v="0"/>
    <n v="0"/>
    <s v="TOTAL MOT"/>
    <n v="8"/>
    <s v="kg"/>
    <n v="10253232"/>
    <b v="0"/>
    <n v="8"/>
    <s v="kg"/>
    <n v="10253232"/>
    <b v="0"/>
    <n v="10253232"/>
    <b v="0"/>
    <n v="0"/>
    <b v="0"/>
    <s v="10515865.838"/>
    <n v="0"/>
    <s v="10515865.838"/>
    <n v="0"/>
    <b v="0"/>
    <b v="1"/>
  </r>
  <r>
    <s v="C"/>
    <s v="A"/>
    <n v="20200101"/>
    <n v="2020"/>
    <n v="52"/>
    <x v="2"/>
    <n v="180"/>
    <s v="COD"/>
    <x v="1"/>
    <s v="M"/>
    <s v="Import"/>
    <n v="704"/>
    <s v="VNM"/>
    <x v="29"/>
    <n v="0"/>
    <s v="W00"/>
    <s v="World"/>
    <s v="H4"/>
    <s v="HS"/>
    <b v="1"/>
    <n v="310230"/>
    <s v="Fertilizers, mineral or chemical nitrogenous, ammonium nitrate, whether or not in aqueous solution"/>
    <x v="5"/>
    <x v="1"/>
    <x v="1"/>
    <x v="2"/>
    <b v="1"/>
    <s v="C00"/>
    <s v="TOTAL CPC"/>
    <n v="0"/>
    <n v="0"/>
    <s v="TOTAL MOT"/>
    <n v="8"/>
    <s v="kg"/>
    <n v="8963120"/>
    <b v="0"/>
    <n v="8"/>
    <s v="kg"/>
    <n v="8963120"/>
    <b v="0"/>
    <n v="8963120"/>
    <b v="0"/>
    <n v="0"/>
    <b v="0"/>
    <s v="6743199.058"/>
    <n v="0"/>
    <s v="6743199.058"/>
    <n v="0"/>
    <b v="0"/>
    <b v="1"/>
  </r>
  <r>
    <s v="C"/>
    <s v="A"/>
    <n v="20200101"/>
    <n v="2020"/>
    <n v="52"/>
    <x v="2"/>
    <n v="180"/>
    <s v="COD"/>
    <x v="1"/>
    <s v="M"/>
    <s v="Import"/>
    <n v="710"/>
    <s v="ZAF"/>
    <x v="30"/>
    <n v="0"/>
    <s v="W00"/>
    <s v="World"/>
    <s v="H4"/>
    <s v="HS"/>
    <b v="1"/>
    <n v="310230"/>
    <s v="Fertilizers, mineral or chemical nitrogenous, ammonium nitrate, whether or not in aqueous solution"/>
    <x v="5"/>
    <x v="1"/>
    <x v="1"/>
    <x v="2"/>
    <b v="1"/>
    <s v="C00"/>
    <s v="TOTAL CPC"/>
    <n v="0"/>
    <n v="0"/>
    <s v="TOTAL MOT"/>
    <n v="8"/>
    <s v="kg"/>
    <n v="23043471"/>
    <b v="0"/>
    <n v="8"/>
    <s v="kg"/>
    <n v="23043471"/>
    <b v="0"/>
    <n v="23043471"/>
    <b v="0"/>
    <n v="0"/>
    <b v="0"/>
    <s v="16811420.75"/>
    <n v="0"/>
    <s v="16811420.75"/>
    <n v="0"/>
    <b v="0"/>
    <b v="1"/>
  </r>
  <r>
    <s v="C"/>
    <s v="A"/>
    <n v="20200101"/>
    <n v="2020"/>
    <n v="52"/>
    <x v="2"/>
    <n v="180"/>
    <s v="COD"/>
    <x v="1"/>
    <s v="M"/>
    <s v="Import"/>
    <n v="752"/>
    <s v="SWE"/>
    <x v="13"/>
    <n v="0"/>
    <s v="W00"/>
    <s v="World"/>
    <s v="H4"/>
    <s v="HS"/>
    <b v="1"/>
    <n v="310230"/>
    <s v="Fertilizers, mineral or chemical nitrogenous, ammonium nitrate, whether or not in aqueous solution"/>
    <x v="5"/>
    <x v="1"/>
    <x v="1"/>
    <x v="2"/>
    <b v="1"/>
    <s v="C00"/>
    <s v="TOTAL CPC"/>
    <n v="0"/>
    <n v="0"/>
    <s v="TOTAL MOT"/>
    <n v="8"/>
    <s v="kg"/>
    <n v="44100"/>
    <b v="0"/>
    <n v="8"/>
    <s v="kg"/>
    <n v="44100"/>
    <b v="0"/>
    <n v="44100"/>
    <b v="0"/>
    <n v="0"/>
    <b v="0"/>
    <s v="28012.685"/>
    <n v="0"/>
    <s v="28012.685"/>
    <n v="0"/>
    <b v="0"/>
    <b v="1"/>
  </r>
  <r>
    <s v="C"/>
    <s v="A"/>
    <n v="20200101"/>
    <n v="2020"/>
    <n v="52"/>
    <x v="2"/>
    <n v="180"/>
    <s v="COD"/>
    <x v="1"/>
    <s v="M"/>
    <s v="Import"/>
    <n v="818"/>
    <s v="EGY"/>
    <x v="36"/>
    <n v="0"/>
    <s v="W00"/>
    <s v="World"/>
    <s v="H4"/>
    <s v="HS"/>
    <b v="1"/>
    <n v="310230"/>
    <s v="Fertilizers, mineral or chemical nitrogenous, ammonium nitrate, whether or not in aqueous solution"/>
    <x v="5"/>
    <x v="1"/>
    <x v="1"/>
    <x v="2"/>
    <b v="1"/>
    <s v="C00"/>
    <s v="TOTAL CPC"/>
    <n v="0"/>
    <n v="0"/>
    <s v="TOTAL MOT"/>
    <n v="8"/>
    <s v="kg"/>
    <n v="110500"/>
    <b v="0"/>
    <n v="8"/>
    <s v="kg"/>
    <n v="110500"/>
    <b v="0"/>
    <n v="110500"/>
    <b v="0"/>
    <n v="0"/>
    <b v="0"/>
    <s v="72795.058"/>
    <n v="0"/>
    <s v="72795.058"/>
    <n v="0"/>
    <b v="0"/>
    <b v="1"/>
  </r>
  <r>
    <s v="C"/>
    <s v="A"/>
    <n v="20200101"/>
    <n v="2020"/>
    <n v="52"/>
    <x v="2"/>
    <n v="180"/>
    <s v="COD"/>
    <x v="1"/>
    <s v="M"/>
    <s v="Import"/>
    <n v="834"/>
    <s v="TZA"/>
    <x v="38"/>
    <n v="0"/>
    <s v="W00"/>
    <s v="World"/>
    <s v="H4"/>
    <s v="HS"/>
    <b v="1"/>
    <n v="310230"/>
    <s v="Fertilizers, mineral or chemical nitrogenous, ammonium nitrate, whether or not in aqueous solution"/>
    <x v="5"/>
    <x v="1"/>
    <x v="1"/>
    <x v="2"/>
    <b v="1"/>
    <s v="C00"/>
    <s v="TOTAL CPC"/>
    <n v="0"/>
    <n v="0"/>
    <s v="TOTAL MOT"/>
    <n v="8"/>
    <s v="kg"/>
    <n v="112000"/>
    <b v="0"/>
    <n v="8"/>
    <s v="kg"/>
    <n v="112000"/>
    <b v="0"/>
    <n v="112000"/>
    <b v="0"/>
    <n v="0"/>
    <b v="0"/>
    <s v="182410.579"/>
    <n v="0"/>
    <s v="182410.579"/>
    <n v="0"/>
    <b v="0"/>
    <b v="1"/>
  </r>
  <r>
    <s v="C"/>
    <s v="A"/>
    <n v="20200101"/>
    <n v="2020"/>
    <n v="52"/>
    <x v="2"/>
    <n v="180"/>
    <s v="COD"/>
    <x v="1"/>
    <s v="M"/>
    <s v="Import"/>
    <n v="894"/>
    <s v="ZMB"/>
    <x v="39"/>
    <n v="0"/>
    <s v="W00"/>
    <s v="World"/>
    <s v="H4"/>
    <s v="HS"/>
    <b v="1"/>
    <n v="310230"/>
    <s v="Fertilizers, mineral or chemical nitrogenous, ammonium nitrate, whether or not in aqueous solution"/>
    <x v="5"/>
    <x v="1"/>
    <x v="1"/>
    <x v="2"/>
    <b v="1"/>
    <s v="C00"/>
    <s v="TOTAL CPC"/>
    <n v="0"/>
    <n v="0"/>
    <s v="TOTAL MOT"/>
    <n v="8"/>
    <s v="kg"/>
    <n v="104400"/>
    <b v="0"/>
    <n v="8"/>
    <s v="kg"/>
    <n v="104400"/>
    <b v="0"/>
    <n v="104400"/>
    <b v="0"/>
    <n v="0"/>
    <b v="0"/>
    <s v="93512.056"/>
    <n v="0"/>
    <s v="93512.056"/>
    <n v="0"/>
    <b v="0"/>
    <b v="1"/>
  </r>
  <r>
    <s v="C"/>
    <s v="A"/>
    <n v="20200101"/>
    <n v="2020"/>
    <n v="52"/>
    <x v="2"/>
    <n v="562"/>
    <s v="NER"/>
    <x v="0"/>
    <s v="M"/>
    <s v="Import"/>
    <n v="0"/>
    <s v="W00"/>
    <x v="0"/>
    <n v="0"/>
    <s v="W00"/>
    <s v="World"/>
    <s v="H5"/>
    <s v="HS"/>
    <b v="1"/>
    <n v="310230"/>
    <s v="Fertilizers, mineral or chemical nitrogenous, ammonium nitrate, whether or not in aqueous solution"/>
    <x v="5"/>
    <x v="1"/>
    <x v="1"/>
    <x v="2"/>
    <b v="1"/>
    <s v="C00"/>
    <s v="TOTAL CPC"/>
    <n v="0"/>
    <n v="0"/>
    <s v="TOTAL MOT"/>
    <n v="8"/>
    <s v="kg"/>
    <n v="4003342"/>
    <b v="0"/>
    <n v="8"/>
    <s v="kg"/>
    <n v="4003342"/>
    <b v="0"/>
    <n v="4003342"/>
    <b v="0"/>
    <n v="0"/>
    <b v="0"/>
    <s v="2795701.708"/>
    <n v="0"/>
    <s v="2795701.708"/>
    <n v="0"/>
    <b v="0"/>
    <b v="1"/>
  </r>
  <r>
    <s v="C"/>
    <s v="A"/>
    <n v="20200101"/>
    <n v="2020"/>
    <n v="52"/>
    <x v="2"/>
    <n v="562"/>
    <s v="NER"/>
    <x v="0"/>
    <s v="M"/>
    <s v="Import"/>
    <n v="251"/>
    <s v="FRA"/>
    <x v="3"/>
    <n v="0"/>
    <s v="W00"/>
    <s v="World"/>
    <s v="H5"/>
    <s v="HS"/>
    <b v="1"/>
    <n v="310230"/>
    <s v="Fertilizers, mineral or chemical nitrogenous, ammonium nitrate, whether or not in aqueous solution"/>
    <x v="5"/>
    <x v="1"/>
    <x v="1"/>
    <x v="2"/>
    <b v="1"/>
    <s v="C00"/>
    <s v="TOTAL CPC"/>
    <n v="0"/>
    <n v="0"/>
    <s v="TOTAL MOT"/>
    <n v="8"/>
    <s v="kg"/>
    <n v="3405306"/>
    <b v="0"/>
    <n v="8"/>
    <s v="kg"/>
    <n v="3405306"/>
    <b v="0"/>
    <n v="3405306"/>
    <b v="0"/>
    <n v="0"/>
    <b v="0"/>
    <s v="2190885.632"/>
    <n v="0"/>
    <s v="2190885.632"/>
    <n v="0"/>
    <b v="1"/>
    <b v="0"/>
  </r>
  <r>
    <s v="C"/>
    <s v="A"/>
    <n v="20200101"/>
    <n v="2020"/>
    <n v="52"/>
    <x v="2"/>
    <n v="562"/>
    <s v="NER"/>
    <x v="0"/>
    <s v="M"/>
    <s v="Import"/>
    <n v="288"/>
    <s v="GHA"/>
    <x v="5"/>
    <n v="0"/>
    <s v="W00"/>
    <s v="World"/>
    <s v="H5"/>
    <s v="HS"/>
    <b v="1"/>
    <n v="310230"/>
    <s v="Fertilizers, mineral or chemical nitrogenous, ammonium nitrate, whether or not in aqueous solution"/>
    <x v="5"/>
    <x v="1"/>
    <x v="1"/>
    <x v="2"/>
    <b v="1"/>
    <s v="C00"/>
    <s v="TOTAL CPC"/>
    <n v="0"/>
    <n v="0"/>
    <s v="TOTAL MOT"/>
    <n v="8"/>
    <s v="kg"/>
    <n v="216600"/>
    <b v="0"/>
    <n v="8"/>
    <s v="kg"/>
    <n v="216600"/>
    <b v="0"/>
    <n v="216600"/>
    <b v="0"/>
    <n v="0"/>
    <b v="0"/>
    <s v="283657.088"/>
    <n v="0"/>
    <s v="283657.088"/>
    <n v="0"/>
    <b v="1"/>
    <b v="0"/>
  </r>
  <r>
    <s v="C"/>
    <s v="A"/>
    <n v="20200101"/>
    <n v="2020"/>
    <n v="52"/>
    <x v="2"/>
    <n v="562"/>
    <s v="NER"/>
    <x v="0"/>
    <s v="M"/>
    <s v="Import"/>
    <n v="384"/>
    <s v="CIV"/>
    <x v="6"/>
    <n v="0"/>
    <s v="W00"/>
    <s v="World"/>
    <s v="H5"/>
    <s v="HS"/>
    <b v="1"/>
    <n v="310230"/>
    <s v="Fertilizers, mineral or chemical nitrogenous, ammonium nitrate, whether or not in aqueous solution"/>
    <x v="5"/>
    <x v="1"/>
    <x v="1"/>
    <x v="2"/>
    <b v="1"/>
    <s v="C00"/>
    <s v="TOTAL CPC"/>
    <n v="0"/>
    <n v="0"/>
    <s v="TOTAL MOT"/>
    <n v="8"/>
    <s v="kg"/>
    <n v="75000"/>
    <b v="0"/>
    <n v="8"/>
    <s v="kg"/>
    <n v="75000"/>
    <b v="0"/>
    <n v="75000"/>
    <b v="0"/>
    <n v="0"/>
    <b v="0"/>
    <s v="72401.169"/>
    <n v="0"/>
    <s v="72401.169"/>
    <n v="0"/>
    <b v="1"/>
    <b v="0"/>
  </r>
  <r>
    <s v="C"/>
    <s v="A"/>
    <n v="20200101"/>
    <n v="2020"/>
    <n v="52"/>
    <x v="2"/>
    <n v="562"/>
    <s v="NER"/>
    <x v="0"/>
    <s v="M"/>
    <s v="Import"/>
    <n v="724"/>
    <s v="ESP"/>
    <x v="12"/>
    <n v="0"/>
    <s v="W00"/>
    <s v="World"/>
    <s v="H5"/>
    <s v="HS"/>
    <b v="1"/>
    <n v="310230"/>
    <s v="Fertilizers, mineral or chemical nitrogenous, ammonium nitrate, whether or not in aqueous solution"/>
    <x v="5"/>
    <x v="1"/>
    <x v="1"/>
    <x v="2"/>
    <b v="1"/>
    <s v="C00"/>
    <s v="TOTAL CPC"/>
    <n v="0"/>
    <n v="0"/>
    <s v="TOTAL MOT"/>
    <n v="8"/>
    <s v="kg"/>
    <n v="167160"/>
    <b v="0"/>
    <n v="8"/>
    <s v="kg"/>
    <n v="167160"/>
    <b v="0"/>
    <n v="167160"/>
    <b v="0"/>
    <n v="0"/>
    <b v="0"/>
    <s v="99482.585"/>
    <n v="0"/>
    <s v="99482.585"/>
    <n v="0"/>
    <b v="1"/>
    <b v="0"/>
  </r>
  <r>
    <s v="C"/>
    <s v="A"/>
    <n v="20200101"/>
    <n v="2020"/>
    <n v="52"/>
    <x v="2"/>
    <n v="562"/>
    <s v="NER"/>
    <x v="0"/>
    <s v="M"/>
    <s v="Import"/>
    <n v="752"/>
    <s v="SWE"/>
    <x v="13"/>
    <n v="0"/>
    <s v="W00"/>
    <s v="World"/>
    <s v="H5"/>
    <s v="HS"/>
    <b v="1"/>
    <n v="310230"/>
    <s v="Fertilizers, mineral or chemical nitrogenous, ammonium nitrate, whether or not in aqueous solution"/>
    <x v="5"/>
    <x v="1"/>
    <x v="1"/>
    <x v="2"/>
    <b v="1"/>
    <s v="C00"/>
    <s v="TOTAL CPC"/>
    <n v="0"/>
    <n v="0"/>
    <s v="TOTAL MOT"/>
    <n v="8"/>
    <s v="kg"/>
    <n v="44276"/>
    <b v="0"/>
    <n v="8"/>
    <s v="kg"/>
    <n v="44276"/>
    <b v="0"/>
    <n v="44276"/>
    <b v="0"/>
    <n v="0"/>
    <b v="0"/>
    <s v="28328.6"/>
    <n v="0"/>
    <s v="28328.6"/>
    <n v="0"/>
    <b v="1"/>
    <b v="0"/>
  </r>
  <r>
    <s v="C"/>
    <s v="A"/>
    <n v="20200101"/>
    <n v="2020"/>
    <n v="52"/>
    <x v="2"/>
    <n v="562"/>
    <s v="NER"/>
    <x v="0"/>
    <s v="M"/>
    <s v="Import"/>
    <n v="854"/>
    <s v="BFA"/>
    <x v="16"/>
    <n v="0"/>
    <s v="W00"/>
    <s v="World"/>
    <s v="H5"/>
    <s v="HS"/>
    <b v="1"/>
    <n v="310230"/>
    <s v="Fertilizers, mineral or chemical nitrogenous, ammonium nitrate, whether or not in aqueous solution"/>
    <x v="5"/>
    <x v="1"/>
    <x v="1"/>
    <x v="2"/>
    <b v="1"/>
    <s v="C00"/>
    <s v="TOTAL CPC"/>
    <n v="0"/>
    <n v="0"/>
    <s v="TOTAL MOT"/>
    <n v="8"/>
    <s v="kg"/>
    <n v="95000"/>
    <b v="0"/>
    <n v="8"/>
    <s v="kg"/>
    <n v="95000"/>
    <b v="0"/>
    <n v="95000"/>
    <b v="0"/>
    <n v="0"/>
    <b v="0"/>
    <s v="120946.634"/>
    <n v="0"/>
    <s v="120946.634"/>
    <n v="0"/>
    <b v="1"/>
    <b v="0"/>
  </r>
  <r>
    <s v="C"/>
    <s v="A"/>
    <n v="20200101"/>
    <n v="2020"/>
    <n v="52"/>
    <x v="2"/>
    <n v="180"/>
    <s v="COD"/>
    <x v="1"/>
    <s v="M"/>
    <s v="Import"/>
    <n v="0"/>
    <s v="W00"/>
    <x v="0"/>
    <n v="0"/>
    <s v="W00"/>
    <s v="World"/>
    <s v="H4"/>
    <s v="HS"/>
    <b v="1"/>
    <n v="310240"/>
    <s v="Fertilizers, mineral or chemical ammonium nitrate with calcium carbonate or other inorganic non-fertilizing substances, mixtures thereof"/>
    <x v="6"/>
    <x v="1"/>
    <x v="1"/>
    <x v="2"/>
    <b v="1"/>
    <s v="C00"/>
    <s v="TOTAL CPC"/>
    <n v="0"/>
    <n v="0"/>
    <s v="TOTAL MOT"/>
    <n v="8"/>
    <s v="kg"/>
    <n v="602160"/>
    <b v="0"/>
    <n v="8"/>
    <s v="kg"/>
    <n v="602160"/>
    <b v="0"/>
    <n v="602160"/>
    <b v="0"/>
    <n v="0"/>
    <b v="0"/>
    <s v="301484.718"/>
    <n v="0"/>
    <s v="301484.718"/>
    <n v="0"/>
    <b v="0"/>
    <b v="1"/>
  </r>
  <r>
    <s v="C"/>
    <s v="A"/>
    <n v="20200101"/>
    <n v="2020"/>
    <n v="52"/>
    <x v="2"/>
    <n v="180"/>
    <s v="COD"/>
    <x v="1"/>
    <s v="M"/>
    <s v="Import"/>
    <n v="894"/>
    <s v="ZMB"/>
    <x v="39"/>
    <n v="0"/>
    <s v="W00"/>
    <s v="World"/>
    <s v="H4"/>
    <s v="HS"/>
    <b v="1"/>
    <n v="310240"/>
    <s v="Fertilizers, mineral or chemical ammonium nitrate with calcium carbonate or other inorganic non-fertilizing substances, mixtures thereof"/>
    <x v="6"/>
    <x v="1"/>
    <x v="1"/>
    <x v="2"/>
    <b v="1"/>
    <s v="C00"/>
    <s v="TOTAL CPC"/>
    <n v="0"/>
    <n v="0"/>
    <s v="TOTAL MOT"/>
    <n v="8"/>
    <s v="kg"/>
    <n v="602160"/>
    <b v="0"/>
    <n v="8"/>
    <s v="kg"/>
    <n v="602160"/>
    <b v="0"/>
    <n v="602160"/>
    <b v="0"/>
    <n v="0"/>
    <b v="0"/>
    <s v="301484.718"/>
    <n v="0"/>
    <s v="301484.718"/>
    <n v="0"/>
    <b v="0"/>
    <b v="1"/>
  </r>
  <r>
    <s v="C"/>
    <s v="A"/>
    <n v="20200101"/>
    <n v="2020"/>
    <n v="52"/>
    <x v="2"/>
    <n v="180"/>
    <s v="COD"/>
    <x v="1"/>
    <s v="M"/>
    <s v="Import"/>
    <n v="0"/>
    <s v="W00"/>
    <x v="0"/>
    <n v="0"/>
    <s v="W00"/>
    <s v="World"/>
    <s v="H4"/>
    <s v="HS"/>
    <b v="1"/>
    <n v="310250"/>
    <s v="Fertilizers, mineral or chemical nitrogenous, sodium nitrate"/>
    <x v="6"/>
    <x v="1"/>
    <x v="1"/>
    <x v="2"/>
    <b v="1"/>
    <s v="C00"/>
    <s v="TOTAL CPC"/>
    <n v="0"/>
    <n v="0"/>
    <s v="TOTAL MOT"/>
    <n v="8"/>
    <s v="kg"/>
    <n v="104950"/>
    <b v="0"/>
    <n v="8"/>
    <s v="kg"/>
    <n v="104950"/>
    <b v="0"/>
    <n v="104950"/>
    <b v="0"/>
    <n v="0"/>
    <b v="0"/>
    <s v="118896.012"/>
    <n v="0"/>
    <s v="118896.012"/>
    <n v="0"/>
    <b v="0"/>
    <b v="1"/>
  </r>
  <r>
    <s v="C"/>
    <s v="A"/>
    <n v="20200101"/>
    <n v="2020"/>
    <n v="52"/>
    <x v="2"/>
    <n v="180"/>
    <s v="COD"/>
    <x v="1"/>
    <s v="M"/>
    <s v="Import"/>
    <n v="156"/>
    <s v="CHN"/>
    <x v="1"/>
    <n v="0"/>
    <s v="W00"/>
    <s v="World"/>
    <s v="H4"/>
    <s v="HS"/>
    <b v="1"/>
    <n v="310250"/>
    <s v="Fertilizers, mineral or chemical nitrogenous, sodium nitrate"/>
    <x v="6"/>
    <x v="1"/>
    <x v="1"/>
    <x v="2"/>
    <b v="1"/>
    <s v="C00"/>
    <s v="TOTAL CPC"/>
    <n v="0"/>
    <n v="0"/>
    <s v="TOTAL MOT"/>
    <n v="8"/>
    <s v="kg"/>
    <n v="75000"/>
    <b v="0"/>
    <n v="8"/>
    <s v="kg"/>
    <n v="75000"/>
    <b v="0"/>
    <n v="75000"/>
    <b v="0"/>
    <n v="0"/>
    <b v="0"/>
    <s v="83650.289"/>
    <n v="0"/>
    <s v="83650.289"/>
    <n v="0"/>
    <b v="0"/>
    <b v="1"/>
  </r>
  <r>
    <s v="C"/>
    <s v="A"/>
    <n v="20200101"/>
    <n v="2020"/>
    <n v="52"/>
    <x v="2"/>
    <n v="180"/>
    <s v="COD"/>
    <x v="1"/>
    <s v="M"/>
    <s v="Import"/>
    <n v="710"/>
    <s v="ZAF"/>
    <x v="30"/>
    <n v="0"/>
    <s v="W00"/>
    <s v="World"/>
    <s v="H4"/>
    <s v="HS"/>
    <b v="1"/>
    <n v="310250"/>
    <s v="Fertilizers, mineral or chemical nitrogenous, sodium nitrate"/>
    <x v="6"/>
    <x v="1"/>
    <x v="1"/>
    <x v="2"/>
    <b v="1"/>
    <s v="C00"/>
    <s v="TOTAL CPC"/>
    <n v="0"/>
    <n v="0"/>
    <s v="TOTAL MOT"/>
    <n v="8"/>
    <s v="kg"/>
    <n v="29950"/>
    <b v="0"/>
    <n v="8"/>
    <s v="kg"/>
    <n v="29950"/>
    <b v="0"/>
    <n v="29950"/>
    <b v="0"/>
    <n v="0"/>
    <b v="0"/>
    <s v="35245.723"/>
    <n v="0"/>
    <s v="35245.723"/>
    <n v="0"/>
    <b v="0"/>
    <b v="1"/>
  </r>
  <r>
    <s v="C"/>
    <s v="A"/>
    <n v="20200101"/>
    <n v="2020"/>
    <n v="52"/>
    <x v="2"/>
    <n v="180"/>
    <s v="COD"/>
    <x v="1"/>
    <s v="M"/>
    <s v="Import"/>
    <n v="0"/>
    <s v="W00"/>
    <x v="0"/>
    <n v="0"/>
    <s v="W00"/>
    <s v="World"/>
    <s v="H4"/>
    <s v="HS"/>
    <b v="1"/>
    <n v="310260"/>
    <s v="Fertilizers, mineral or chemical nitrogenous, double salts and mixtures of calcium nitrate and ammonium nitrate"/>
    <x v="6"/>
    <x v="1"/>
    <x v="1"/>
    <x v="2"/>
    <b v="1"/>
    <s v="C00"/>
    <s v="TOTAL CPC"/>
    <n v="0"/>
    <n v="0"/>
    <s v="TOTAL MOT"/>
    <n v="8"/>
    <s v="kg"/>
    <n v="180432"/>
    <b v="0"/>
    <n v="8"/>
    <s v="kg"/>
    <n v="180432"/>
    <b v="0"/>
    <n v="180432"/>
    <b v="0"/>
    <n v="0"/>
    <b v="0"/>
    <s v="178883.932"/>
    <n v="0"/>
    <s v="178883.932"/>
    <n v="0"/>
    <b v="0"/>
    <b v="1"/>
  </r>
  <r>
    <s v="C"/>
    <s v="A"/>
    <n v="20200101"/>
    <n v="2020"/>
    <n v="52"/>
    <x v="2"/>
    <n v="180"/>
    <s v="COD"/>
    <x v="1"/>
    <s v="M"/>
    <s v="Import"/>
    <n v="156"/>
    <s v="CHN"/>
    <x v="1"/>
    <n v="0"/>
    <s v="W00"/>
    <s v="World"/>
    <s v="H4"/>
    <s v="HS"/>
    <b v="1"/>
    <n v="310260"/>
    <s v="Fertilizers, mineral or chemical nitrogenous, double salts and mixtures of calcium nitrate and ammonium nitrate"/>
    <x v="6"/>
    <x v="1"/>
    <x v="1"/>
    <x v="2"/>
    <b v="1"/>
    <s v="C00"/>
    <s v="TOTAL CPC"/>
    <n v="0"/>
    <n v="0"/>
    <s v="TOTAL MOT"/>
    <n v="8"/>
    <s v="kg"/>
    <n v="21000"/>
    <b v="0"/>
    <n v="8"/>
    <s v="kg"/>
    <n v="21000"/>
    <b v="0"/>
    <n v="21000"/>
    <b v="0"/>
    <n v="0"/>
    <b v="0"/>
    <s v="7212.572"/>
    <n v="0"/>
    <s v="7212.572"/>
    <n v="0"/>
    <b v="0"/>
    <b v="1"/>
  </r>
  <r>
    <s v="C"/>
    <s v="A"/>
    <n v="20200101"/>
    <n v="2020"/>
    <n v="52"/>
    <x v="2"/>
    <n v="180"/>
    <s v="COD"/>
    <x v="1"/>
    <s v="M"/>
    <s v="Import"/>
    <n v="710"/>
    <s v="ZAF"/>
    <x v="30"/>
    <n v="0"/>
    <s v="W00"/>
    <s v="World"/>
    <s v="H4"/>
    <s v="HS"/>
    <b v="1"/>
    <n v="310260"/>
    <s v="Fertilizers, mineral or chemical nitrogenous, double salts and mixtures of calcium nitrate and ammonium nitrate"/>
    <x v="6"/>
    <x v="1"/>
    <x v="1"/>
    <x v="2"/>
    <b v="1"/>
    <s v="C00"/>
    <s v="TOTAL CPC"/>
    <n v="0"/>
    <n v="0"/>
    <s v="TOTAL MOT"/>
    <n v="8"/>
    <s v="kg"/>
    <n v="82232"/>
    <b v="0"/>
    <n v="8"/>
    <s v="kg"/>
    <n v="82232"/>
    <b v="0"/>
    <n v="82232"/>
    <b v="0"/>
    <n v="0"/>
    <b v="0"/>
    <s v="73025.31"/>
    <n v="0"/>
    <s v="73025.31"/>
    <n v="0"/>
    <b v="0"/>
    <b v="1"/>
  </r>
  <r>
    <s v="C"/>
    <s v="A"/>
    <n v="20200101"/>
    <n v="2020"/>
    <n v="52"/>
    <x v="2"/>
    <n v="180"/>
    <s v="COD"/>
    <x v="1"/>
    <s v="M"/>
    <s v="Import"/>
    <n v="894"/>
    <s v="ZMB"/>
    <x v="39"/>
    <n v="0"/>
    <s v="W00"/>
    <s v="World"/>
    <s v="H4"/>
    <s v="HS"/>
    <b v="1"/>
    <n v="310260"/>
    <s v="Fertilizers, mineral or chemical nitrogenous, double salts and mixtures of calcium nitrate and ammonium nitrate"/>
    <x v="6"/>
    <x v="1"/>
    <x v="1"/>
    <x v="2"/>
    <b v="1"/>
    <s v="C00"/>
    <s v="TOTAL CPC"/>
    <n v="0"/>
    <n v="0"/>
    <s v="TOTAL MOT"/>
    <n v="8"/>
    <s v="kg"/>
    <n v="77200"/>
    <b v="0"/>
    <n v="8"/>
    <s v="kg"/>
    <n v="77200"/>
    <b v="0"/>
    <n v="77200"/>
    <b v="0"/>
    <n v="0"/>
    <b v="0"/>
    <s v="98646.05"/>
    <n v="0"/>
    <s v="98646.05"/>
    <n v="0"/>
    <b v="0"/>
    <b v="1"/>
  </r>
  <r>
    <s v="C"/>
    <s v="A"/>
    <n v="20200101"/>
    <n v="2020"/>
    <n v="52"/>
    <x v="2"/>
    <n v="180"/>
    <s v="COD"/>
    <x v="1"/>
    <s v="M"/>
    <s v="Import"/>
    <n v="0"/>
    <s v="W00"/>
    <x v="0"/>
    <n v="0"/>
    <s v="W00"/>
    <s v="World"/>
    <s v="H4"/>
    <s v="HS"/>
    <b v="1"/>
    <n v="310280"/>
    <s v="Fertilizers, mineral or chemical nitrogenous, mixtures of urea and ammonium nitrate in aqueous or ammoniacal solution"/>
    <x v="16"/>
    <x v="1"/>
    <x v="1"/>
    <x v="2"/>
    <b v="1"/>
    <s v="C00"/>
    <s v="TOTAL CPC"/>
    <n v="0"/>
    <n v="0"/>
    <s v="TOTAL MOT"/>
    <n v="8"/>
    <s v="kg"/>
    <n v="328680"/>
    <b v="0"/>
    <n v="8"/>
    <s v="kg"/>
    <n v="328680"/>
    <b v="0"/>
    <n v="328680"/>
    <b v="0"/>
    <n v="0"/>
    <b v="0"/>
    <s v="141408.981"/>
    <n v="0"/>
    <s v="141408.981"/>
    <n v="0"/>
    <b v="0"/>
    <b v="1"/>
  </r>
  <r>
    <s v="C"/>
    <s v="A"/>
    <n v="20200101"/>
    <n v="2020"/>
    <n v="52"/>
    <x v="2"/>
    <n v="180"/>
    <s v="COD"/>
    <x v="1"/>
    <s v="M"/>
    <s v="Import"/>
    <n v="156"/>
    <s v="CHN"/>
    <x v="1"/>
    <n v="0"/>
    <s v="W00"/>
    <s v="World"/>
    <s v="H4"/>
    <s v="HS"/>
    <b v="1"/>
    <n v="310280"/>
    <s v="Fertilizers, mineral or chemical nitrogenous, mixtures of urea and ammonium nitrate in aqueous or ammoniacal solution"/>
    <x v="16"/>
    <x v="1"/>
    <x v="1"/>
    <x v="2"/>
    <b v="1"/>
    <s v="C00"/>
    <s v="TOTAL CPC"/>
    <n v="0"/>
    <n v="0"/>
    <s v="TOTAL MOT"/>
    <n v="8"/>
    <s v="kg"/>
    <n v="62290"/>
    <b v="0"/>
    <n v="8"/>
    <s v="kg"/>
    <n v="62290"/>
    <b v="0"/>
    <n v="62290"/>
    <b v="0"/>
    <n v="0"/>
    <b v="0"/>
    <s v="14733.256"/>
    <n v="0"/>
    <s v="14733.256"/>
    <n v="0"/>
    <b v="0"/>
    <b v="1"/>
  </r>
  <r>
    <s v="C"/>
    <s v="A"/>
    <n v="20200101"/>
    <n v="2020"/>
    <n v="52"/>
    <x v="2"/>
    <n v="180"/>
    <s v="COD"/>
    <x v="1"/>
    <s v="M"/>
    <s v="Import"/>
    <n v="699"/>
    <s v="IND"/>
    <x v="11"/>
    <n v="0"/>
    <s v="W00"/>
    <s v="World"/>
    <s v="H4"/>
    <s v="HS"/>
    <b v="1"/>
    <n v="310280"/>
    <s v="Fertilizers, mineral or chemical nitrogenous, mixtures of urea and ammonium nitrate in aqueous or ammoniacal solution"/>
    <x v="16"/>
    <x v="1"/>
    <x v="1"/>
    <x v="2"/>
    <b v="1"/>
    <s v="C00"/>
    <s v="TOTAL CPC"/>
    <n v="0"/>
    <n v="0"/>
    <s v="TOTAL MOT"/>
    <n v="8"/>
    <s v="kg"/>
    <n v="266390"/>
    <b v="0"/>
    <n v="8"/>
    <s v="kg"/>
    <n v="266390"/>
    <b v="0"/>
    <n v="266390"/>
    <b v="0"/>
    <n v="0"/>
    <b v="0"/>
    <s v="126675.725"/>
    <n v="0"/>
    <s v="126675.725"/>
    <n v="0"/>
    <b v="0"/>
    <b v="1"/>
  </r>
  <r>
    <s v="C"/>
    <s v="A"/>
    <n v="20200101"/>
    <n v="2020"/>
    <n v="52"/>
    <x v="2"/>
    <n v="180"/>
    <s v="COD"/>
    <x v="1"/>
    <s v="M"/>
    <s v="Import"/>
    <n v="0"/>
    <s v="W00"/>
    <x v="0"/>
    <n v="0"/>
    <s v="W00"/>
    <s v="World"/>
    <s v="H4"/>
    <s v="HS"/>
    <b v="1"/>
    <n v="310290"/>
    <s v="Fertilizers, mineral or chemical nitrogenous, other kinds including mixtures not specified in the foregoing subheadings"/>
    <x v="6"/>
    <x v="1"/>
    <x v="1"/>
    <x v="2"/>
    <b v="1"/>
    <s v="C00"/>
    <s v="TOTAL CPC"/>
    <n v="0"/>
    <n v="0"/>
    <s v="TOTAL MOT"/>
    <n v="8"/>
    <s v="kg"/>
    <n v="9453027"/>
    <b v="0"/>
    <n v="8"/>
    <s v="kg"/>
    <n v="9453027"/>
    <b v="0"/>
    <n v="9453027"/>
    <b v="0"/>
    <n v="0"/>
    <b v="0"/>
    <s v="11157628.369"/>
    <n v="0"/>
    <s v="11157628.369"/>
    <n v="0"/>
    <b v="0"/>
    <b v="1"/>
  </r>
  <r>
    <s v="C"/>
    <s v="A"/>
    <n v="20200101"/>
    <n v="2020"/>
    <n v="52"/>
    <x v="2"/>
    <n v="180"/>
    <s v="COD"/>
    <x v="1"/>
    <s v="M"/>
    <s v="Import"/>
    <n v="646"/>
    <s v="RWA"/>
    <x v="28"/>
    <n v="0"/>
    <s v="W00"/>
    <s v="World"/>
    <s v="H4"/>
    <s v="HS"/>
    <b v="1"/>
    <n v="310290"/>
    <s v="Fertilizers, mineral or chemical nitrogenous, other kinds including mixtures not specified in the foregoing subheadings"/>
    <x v="6"/>
    <x v="1"/>
    <x v="1"/>
    <x v="2"/>
    <b v="1"/>
    <s v="C00"/>
    <s v="TOTAL CPC"/>
    <n v="0"/>
    <n v="0"/>
    <s v="TOTAL MOT"/>
    <n v="8"/>
    <s v="kg"/>
    <n v="600"/>
    <b v="0"/>
    <n v="8"/>
    <s v="kg"/>
    <n v="600"/>
    <b v="0"/>
    <n v="600"/>
    <b v="0"/>
    <n v="0"/>
    <b v="0"/>
    <s v="273.916"/>
    <n v="0"/>
    <s v="273.916"/>
    <n v="0"/>
    <b v="0"/>
    <b v="1"/>
  </r>
  <r>
    <s v="C"/>
    <s v="A"/>
    <n v="20200101"/>
    <n v="2020"/>
    <n v="52"/>
    <x v="2"/>
    <n v="180"/>
    <s v="COD"/>
    <x v="1"/>
    <s v="M"/>
    <s v="Import"/>
    <n v="710"/>
    <s v="ZAF"/>
    <x v="30"/>
    <n v="0"/>
    <s v="W00"/>
    <s v="World"/>
    <s v="H4"/>
    <s v="HS"/>
    <b v="1"/>
    <n v="310290"/>
    <s v="Fertilizers, mineral or chemical nitrogenous, other kinds including mixtures not specified in the foregoing subheadings"/>
    <x v="6"/>
    <x v="1"/>
    <x v="1"/>
    <x v="2"/>
    <b v="1"/>
    <s v="C00"/>
    <s v="TOTAL CPC"/>
    <n v="0"/>
    <n v="0"/>
    <s v="TOTAL MOT"/>
    <n v="8"/>
    <s v="kg"/>
    <n v="25014"/>
    <b v="0"/>
    <n v="8"/>
    <s v="kg"/>
    <n v="25014"/>
    <b v="0"/>
    <n v="25014"/>
    <b v="0"/>
    <n v="0"/>
    <b v="0"/>
    <s v="27185.846"/>
    <n v="0"/>
    <s v="27185.846"/>
    <n v="0"/>
    <b v="0"/>
    <b v="1"/>
  </r>
  <r>
    <s v="C"/>
    <s v="A"/>
    <n v="20200101"/>
    <n v="2020"/>
    <n v="52"/>
    <x v="2"/>
    <n v="180"/>
    <s v="COD"/>
    <x v="1"/>
    <s v="M"/>
    <s v="Import"/>
    <n v="784"/>
    <s v="ARE"/>
    <x v="32"/>
    <n v="0"/>
    <s v="W00"/>
    <s v="World"/>
    <s v="H4"/>
    <s v="HS"/>
    <b v="1"/>
    <n v="310290"/>
    <s v="Fertilizers, mineral or chemical nitrogenous, other kinds including mixtures not specified in the foregoing subheadings"/>
    <x v="6"/>
    <x v="1"/>
    <x v="1"/>
    <x v="2"/>
    <b v="1"/>
    <s v="C00"/>
    <s v="TOTAL CPC"/>
    <n v="0"/>
    <n v="0"/>
    <s v="TOTAL MOT"/>
    <n v="8"/>
    <s v="kg"/>
    <n v="4500"/>
    <b v="0"/>
    <n v="8"/>
    <s v="kg"/>
    <n v="4500"/>
    <b v="0"/>
    <n v="4500"/>
    <b v="0"/>
    <n v="0"/>
    <b v="0"/>
    <s v="1510.029"/>
    <n v="0"/>
    <s v="1510.029"/>
    <n v="0"/>
    <b v="0"/>
    <b v="1"/>
  </r>
  <r>
    <s v="C"/>
    <s v="A"/>
    <n v="20200101"/>
    <n v="2020"/>
    <n v="52"/>
    <x v="2"/>
    <n v="180"/>
    <s v="COD"/>
    <x v="1"/>
    <s v="M"/>
    <s v="Import"/>
    <n v="842"/>
    <s v="USA"/>
    <x v="15"/>
    <n v="0"/>
    <s v="W00"/>
    <s v="World"/>
    <s v="H4"/>
    <s v="HS"/>
    <b v="1"/>
    <n v="310290"/>
    <s v="Fertilizers, mineral or chemical nitrogenous, other kinds including mixtures not specified in the foregoing subheadings"/>
    <x v="6"/>
    <x v="1"/>
    <x v="1"/>
    <x v="2"/>
    <b v="1"/>
    <s v="C00"/>
    <s v="TOTAL CPC"/>
    <n v="0"/>
    <n v="0"/>
    <s v="TOTAL MOT"/>
    <n v="8"/>
    <s v="kg"/>
    <n v="16393"/>
    <b v="0"/>
    <n v="8"/>
    <s v="kg"/>
    <n v="16393"/>
    <b v="0"/>
    <n v="16393"/>
    <b v="0"/>
    <n v="0"/>
    <b v="0"/>
    <s v="5590.555"/>
    <n v="0"/>
    <s v="5590.555"/>
    <n v="0"/>
    <b v="0"/>
    <b v="1"/>
  </r>
  <r>
    <s v="C"/>
    <s v="A"/>
    <n v="20200101"/>
    <n v="2020"/>
    <n v="52"/>
    <x v="2"/>
    <n v="180"/>
    <s v="COD"/>
    <x v="1"/>
    <s v="M"/>
    <s v="Import"/>
    <n v="894"/>
    <s v="ZMB"/>
    <x v="39"/>
    <n v="0"/>
    <s v="W00"/>
    <s v="World"/>
    <s v="H4"/>
    <s v="HS"/>
    <b v="1"/>
    <n v="310290"/>
    <s v="Fertilizers, mineral or chemical nitrogenous, other kinds including mixtures not specified in the foregoing subheadings"/>
    <x v="6"/>
    <x v="1"/>
    <x v="1"/>
    <x v="2"/>
    <b v="1"/>
    <s v="C00"/>
    <s v="TOTAL CPC"/>
    <n v="0"/>
    <n v="0"/>
    <s v="TOTAL MOT"/>
    <n v="8"/>
    <s v="kg"/>
    <n v="9406520"/>
    <b v="0"/>
    <n v="8"/>
    <s v="kg"/>
    <n v="9406520"/>
    <b v="0"/>
    <n v="9406520"/>
    <b v="0"/>
    <n v="0"/>
    <b v="0"/>
    <s v="11123068.023"/>
    <n v="0"/>
    <s v="11123068.023"/>
    <n v="0"/>
    <b v="0"/>
    <b v="1"/>
  </r>
  <r>
    <s v="C"/>
    <s v="A"/>
    <n v="20200101"/>
    <n v="2020"/>
    <n v="52"/>
    <x v="2"/>
    <n v="562"/>
    <s v="NER"/>
    <x v="0"/>
    <s v="M"/>
    <s v="Import"/>
    <n v="0"/>
    <s v="W00"/>
    <x v="0"/>
    <n v="0"/>
    <s v="W00"/>
    <s v="World"/>
    <s v="H5"/>
    <s v="HS"/>
    <b v="1"/>
    <n v="310290"/>
    <s v="Fertilizers, mineral or chemical nitrogenous, other kinds including mixtures not specified in the foregoing subheadings"/>
    <x v="6"/>
    <x v="1"/>
    <x v="1"/>
    <x v="2"/>
    <b v="1"/>
    <s v="C00"/>
    <s v="TOTAL CPC"/>
    <n v="0"/>
    <n v="0"/>
    <s v="TOTAL MOT"/>
    <n v="8"/>
    <s v="kg"/>
    <n v="3081120"/>
    <b v="0"/>
    <n v="8"/>
    <s v="kg"/>
    <n v="3081120"/>
    <b v="0"/>
    <n v="3081120"/>
    <b v="0"/>
    <n v="0"/>
    <b v="0"/>
    <s v="500782.805"/>
    <n v="0"/>
    <s v="500782.805"/>
    <n v="0"/>
    <b v="0"/>
    <b v="1"/>
  </r>
  <r>
    <s v="C"/>
    <s v="A"/>
    <n v="20200101"/>
    <n v="2020"/>
    <n v="52"/>
    <x v="2"/>
    <n v="562"/>
    <s v="NER"/>
    <x v="0"/>
    <s v="M"/>
    <s v="Import"/>
    <n v="156"/>
    <s v="CHN"/>
    <x v="1"/>
    <n v="0"/>
    <s v="W00"/>
    <s v="World"/>
    <s v="H5"/>
    <s v="HS"/>
    <b v="1"/>
    <n v="310290"/>
    <s v="Fertilizers, mineral or chemical nitrogenous, other kinds including mixtures not specified in the foregoing subheadings"/>
    <x v="6"/>
    <x v="1"/>
    <x v="1"/>
    <x v="2"/>
    <b v="1"/>
    <s v="C00"/>
    <s v="TOTAL CPC"/>
    <n v="0"/>
    <n v="0"/>
    <s v="TOTAL MOT"/>
    <n v="8"/>
    <s v="kg"/>
    <n v="21700"/>
    <b v="0"/>
    <n v="8"/>
    <s v="kg"/>
    <n v="21700"/>
    <b v="0"/>
    <n v="21700"/>
    <b v="0"/>
    <n v="0"/>
    <b v="0"/>
    <s v="2040.395"/>
    <n v="0"/>
    <s v="2040.395"/>
    <n v="0"/>
    <b v="1"/>
    <b v="0"/>
  </r>
  <r>
    <s v="C"/>
    <s v="A"/>
    <n v="20200101"/>
    <n v="2020"/>
    <n v="52"/>
    <x v="2"/>
    <n v="562"/>
    <s v="NER"/>
    <x v="0"/>
    <s v="M"/>
    <s v="Import"/>
    <n v="204"/>
    <s v="BEN"/>
    <x v="2"/>
    <n v="0"/>
    <s v="W00"/>
    <s v="World"/>
    <s v="H5"/>
    <s v="HS"/>
    <b v="1"/>
    <n v="310290"/>
    <s v="Fertilizers, mineral or chemical nitrogenous, other kinds including mixtures not specified in the foregoing subheadings"/>
    <x v="6"/>
    <x v="1"/>
    <x v="1"/>
    <x v="2"/>
    <b v="1"/>
    <s v="C00"/>
    <s v="TOTAL CPC"/>
    <n v="0"/>
    <n v="0"/>
    <s v="TOTAL MOT"/>
    <n v="8"/>
    <s v="kg"/>
    <n v="15000"/>
    <b v="0"/>
    <n v="8"/>
    <s v="kg"/>
    <n v="15000"/>
    <b v="0"/>
    <n v="15000"/>
    <b v="0"/>
    <n v="0"/>
    <b v="0"/>
    <s v="280.02"/>
    <n v="0"/>
    <s v="280.02"/>
    <n v="0"/>
    <b v="1"/>
    <b v="0"/>
  </r>
  <r>
    <s v="C"/>
    <s v="A"/>
    <n v="20200101"/>
    <n v="2020"/>
    <n v="52"/>
    <x v="2"/>
    <n v="562"/>
    <s v="NER"/>
    <x v="0"/>
    <s v="M"/>
    <s v="Import"/>
    <n v="566"/>
    <s v="NGA"/>
    <x v="8"/>
    <n v="0"/>
    <s v="W00"/>
    <s v="World"/>
    <s v="H5"/>
    <s v="HS"/>
    <b v="1"/>
    <n v="310290"/>
    <s v="Fertilizers, mineral or chemical nitrogenous, other kinds including mixtures not specified in the foregoing subheadings"/>
    <x v="6"/>
    <x v="1"/>
    <x v="1"/>
    <x v="2"/>
    <b v="1"/>
    <s v="C00"/>
    <s v="TOTAL CPC"/>
    <n v="0"/>
    <n v="0"/>
    <s v="TOTAL MOT"/>
    <n v="8"/>
    <s v="kg"/>
    <n v="3004420"/>
    <b v="0"/>
    <n v="8"/>
    <s v="kg"/>
    <n v="3004420"/>
    <b v="0"/>
    <n v="3004420"/>
    <b v="0"/>
    <n v="0"/>
    <b v="0"/>
    <s v="492369.06"/>
    <n v="0"/>
    <s v="492369.06"/>
    <n v="0"/>
    <b v="1"/>
    <b v="0"/>
  </r>
  <r>
    <s v="C"/>
    <s v="A"/>
    <n v="20200101"/>
    <n v="2020"/>
    <n v="52"/>
    <x v="2"/>
    <n v="562"/>
    <s v="NER"/>
    <x v="0"/>
    <s v="M"/>
    <s v="Import"/>
    <n v="854"/>
    <s v="BFA"/>
    <x v="16"/>
    <n v="0"/>
    <s v="W00"/>
    <s v="World"/>
    <s v="H5"/>
    <s v="HS"/>
    <b v="1"/>
    <n v="310290"/>
    <s v="Fertilizers, mineral or chemical nitrogenous, other kinds including mixtures not specified in the foregoing subheadings"/>
    <x v="6"/>
    <x v="1"/>
    <x v="1"/>
    <x v="2"/>
    <b v="1"/>
    <s v="C00"/>
    <s v="TOTAL CPC"/>
    <n v="0"/>
    <n v="0"/>
    <s v="TOTAL MOT"/>
    <n v="8"/>
    <s v="kg"/>
    <n v="40000"/>
    <b v="0"/>
    <n v="8"/>
    <s v="kg"/>
    <n v="40000"/>
    <b v="0"/>
    <n v="40000"/>
    <b v="0"/>
    <n v="0"/>
    <b v="0"/>
    <s v="6093.33"/>
    <n v="0"/>
    <s v="6093.33"/>
    <n v="0"/>
    <b v="1"/>
    <b v="0"/>
  </r>
  <r>
    <s v="C"/>
    <s v="A"/>
    <n v="20200101"/>
    <n v="2020"/>
    <n v="52"/>
    <x v="2"/>
    <n v="180"/>
    <s v="COD"/>
    <x v="1"/>
    <s v="M"/>
    <s v="Import"/>
    <n v="0"/>
    <s v="W00"/>
    <x v="0"/>
    <n v="0"/>
    <s v="W00"/>
    <s v="World"/>
    <s v="H4"/>
    <s v="HS"/>
    <b v="1"/>
    <n v="3103"/>
    <s v="Fertilizers mineral or chemical, phosphatic"/>
    <x v="7"/>
    <x v="3"/>
    <x v="3"/>
    <x v="1"/>
    <b v="0"/>
    <s v="C00"/>
    <s v="TOTAL CPC"/>
    <n v="0"/>
    <n v="0"/>
    <s v="TOTAL MOT"/>
    <n v="8"/>
    <s v="kg"/>
    <n v="564180"/>
    <b v="0"/>
    <n v="8"/>
    <s v="kg"/>
    <n v="564180"/>
    <b v="0"/>
    <n v="564180"/>
    <b v="0"/>
    <n v="0"/>
    <b v="0"/>
    <s v="278034.482"/>
    <n v="0"/>
    <s v="278034.482"/>
    <n v="0"/>
    <b v="0"/>
    <b v="1"/>
  </r>
  <r>
    <s v="C"/>
    <s v="A"/>
    <n v="20200101"/>
    <n v="2020"/>
    <n v="52"/>
    <x v="2"/>
    <n v="180"/>
    <s v="COD"/>
    <x v="1"/>
    <s v="M"/>
    <s v="Import"/>
    <n v="120"/>
    <s v="CMR"/>
    <x v="46"/>
    <n v="0"/>
    <s v="W00"/>
    <s v="World"/>
    <s v="H4"/>
    <s v="HS"/>
    <b v="1"/>
    <n v="3103"/>
    <s v="Fertilizers mineral or chemical, phosphatic"/>
    <x v="7"/>
    <x v="3"/>
    <x v="3"/>
    <x v="1"/>
    <b v="0"/>
    <s v="C00"/>
    <s v="TOTAL CPC"/>
    <n v="0"/>
    <n v="0"/>
    <s v="TOTAL MOT"/>
    <n v="8"/>
    <s v="kg"/>
    <n v="9"/>
    <b v="0"/>
    <n v="8"/>
    <s v="kg"/>
    <n v="9"/>
    <b v="0"/>
    <n v="9"/>
    <b v="0"/>
    <n v="0"/>
    <b v="0"/>
    <s v="266.408"/>
    <n v="0"/>
    <s v="266.408"/>
    <n v="0"/>
    <b v="0"/>
    <b v="1"/>
  </r>
  <r>
    <s v="C"/>
    <s v="A"/>
    <n v="20200101"/>
    <n v="2020"/>
    <n v="52"/>
    <x v="2"/>
    <n v="180"/>
    <s v="COD"/>
    <x v="1"/>
    <s v="M"/>
    <s v="Import"/>
    <n v="504"/>
    <s v="MAR"/>
    <x v="43"/>
    <n v="0"/>
    <s v="W00"/>
    <s v="World"/>
    <s v="H4"/>
    <s v="HS"/>
    <b v="1"/>
    <n v="3103"/>
    <s v="Fertilizers mineral or chemical, phosphatic"/>
    <x v="7"/>
    <x v="3"/>
    <x v="3"/>
    <x v="1"/>
    <b v="0"/>
    <s v="C00"/>
    <s v="TOTAL CPC"/>
    <n v="0"/>
    <n v="0"/>
    <s v="TOTAL MOT"/>
    <n v="8"/>
    <s v="kg"/>
    <n v="504700"/>
    <b v="0"/>
    <n v="8"/>
    <s v="kg"/>
    <n v="504700"/>
    <b v="0"/>
    <n v="504700"/>
    <b v="0"/>
    <n v="0"/>
    <b v="0"/>
    <s v="247748.327"/>
    <n v="0"/>
    <s v="247748.327"/>
    <n v="0"/>
    <b v="0"/>
    <b v="1"/>
  </r>
  <r>
    <s v="C"/>
    <s v="A"/>
    <n v="20200101"/>
    <n v="2020"/>
    <n v="52"/>
    <x v="2"/>
    <n v="180"/>
    <s v="COD"/>
    <x v="1"/>
    <s v="M"/>
    <s v="Import"/>
    <n v="686"/>
    <s v="SEN"/>
    <x v="10"/>
    <n v="0"/>
    <s v="W00"/>
    <s v="World"/>
    <s v="H4"/>
    <s v="HS"/>
    <b v="1"/>
    <n v="3103"/>
    <s v="Fertilizers mineral or chemical, phosphatic"/>
    <x v="7"/>
    <x v="3"/>
    <x v="3"/>
    <x v="1"/>
    <b v="0"/>
    <s v="C00"/>
    <s v="TOTAL CPC"/>
    <n v="0"/>
    <n v="0"/>
    <s v="TOTAL MOT"/>
    <n v="8"/>
    <s v="kg"/>
    <n v="59471"/>
    <b v="0"/>
    <n v="8"/>
    <s v="kg"/>
    <n v="59471"/>
    <b v="0"/>
    <n v="59471"/>
    <b v="0"/>
    <n v="0"/>
    <b v="0"/>
    <s v="30019.747"/>
    <n v="0"/>
    <s v="30019.747"/>
    <n v="0"/>
    <b v="0"/>
    <b v="1"/>
  </r>
  <r>
    <s v="C"/>
    <s v="A"/>
    <n v="20200101"/>
    <n v="2020"/>
    <n v="52"/>
    <x v="2"/>
    <n v="562"/>
    <s v="NER"/>
    <x v="0"/>
    <s v="M"/>
    <s v="Import"/>
    <n v="0"/>
    <s v="W00"/>
    <x v="0"/>
    <n v="0"/>
    <s v="W00"/>
    <s v="World"/>
    <s v="H5"/>
    <s v="HS"/>
    <b v="1"/>
    <n v="3103"/>
    <s v="Fertilizers mineral or chemical, phosphatic"/>
    <x v="7"/>
    <x v="3"/>
    <x v="3"/>
    <x v="1"/>
    <b v="0"/>
    <s v="C00"/>
    <s v="TOTAL CPC"/>
    <n v="0"/>
    <n v="0"/>
    <s v="TOTAL MOT"/>
    <n v="8"/>
    <s v="kg"/>
    <n v="2500"/>
    <b v="0"/>
    <n v="8"/>
    <s v="kg"/>
    <n v="2500"/>
    <b v="0"/>
    <n v="2500"/>
    <b v="0"/>
    <n v="0"/>
    <b v="0"/>
    <s v="646.508"/>
    <n v="0"/>
    <s v="646.508"/>
    <n v="0"/>
    <b v="0"/>
    <b v="1"/>
  </r>
  <r>
    <s v="C"/>
    <s v="A"/>
    <n v="20200101"/>
    <n v="2020"/>
    <n v="52"/>
    <x v="2"/>
    <n v="562"/>
    <s v="NER"/>
    <x v="0"/>
    <s v="M"/>
    <s v="Import"/>
    <n v="566"/>
    <s v="NGA"/>
    <x v="8"/>
    <n v="0"/>
    <s v="W00"/>
    <s v="World"/>
    <s v="H5"/>
    <s v="HS"/>
    <b v="1"/>
    <n v="3103"/>
    <s v="Fertilizers mineral or chemical, phosphatic"/>
    <x v="7"/>
    <x v="3"/>
    <x v="3"/>
    <x v="1"/>
    <b v="0"/>
    <s v="C00"/>
    <s v="TOTAL CPC"/>
    <n v="0"/>
    <n v="0"/>
    <s v="TOTAL MOT"/>
    <n v="8"/>
    <s v="kg"/>
    <n v="2500"/>
    <b v="0"/>
    <n v="8"/>
    <s v="kg"/>
    <n v="2500"/>
    <b v="0"/>
    <n v="2500"/>
    <b v="0"/>
    <n v="0"/>
    <b v="0"/>
    <s v="646.508"/>
    <n v="0"/>
    <s v="646.508"/>
    <n v="0"/>
    <b v="0"/>
    <b v="1"/>
  </r>
  <r>
    <s v="C"/>
    <s v="A"/>
    <n v="20200101"/>
    <n v="2020"/>
    <n v="52"/>
    <x v="2"/>
    <n v="180"/>
    <s v="COD"/>
    <x v="1"/>
    <s v="M"/>
    <s v="Import"/>
    <n v="0"/>
    <s v="W00"/>
    <x v="0"/>
    <n v="0"/>
    <s v="W00"/>
    <s v="World"/>
    <s v="H4"/>
    <s v="HS"/>
    <b v="1"/>
    <n v="310310"/>
    <s v="Fertilizers, mineral or chemical phosphatic, superphosphates"/>
    <x v="8"/>
    <x v="3"/>
    <x v="4"/>
    <x v="2"/>
    <b v="1"/>
    <s v="C00"/>
    <s v="TOTAL CPC"/>
    <n v="0"/>
    <n v="0"/>
    <s v="TOTAL MOT"/>
    <n v="8"/>
    <s v="kg"/>
    <n v="504700"/>
    <b v="0"/>
    <n v="8"/>
    <s v="kg"/>
    <n v="504700"/>
    <b v="0"/>
    <n v="504700"/>
    <b v="0"/>
    <n v="0"/>
    <b v="0"/>
    <s v="247748.327"/>
    <n v="0"/>
    <s v="247748.327"/>
    <n v="0"/>
    <b v="0"/>
    <b v="1"/>
  </r>
  <r>
    <s v="C"/>
    <s v="A"/>
    <n v="20200101"/>
    <n v="2020"/>
    <n v="52"/>
    <x v="2"/>
    <n v="180"/>
    <s v="COD"/>
    <x v="1"/>
    <s v="M"/>
    <s v="Import"/>
    <n v="504"/>
    <s v="MAR"/>
    <x v="43"/>
    <n v="0"/>
    <s v="W00"/>
    <s v="World"/>
    <s v="H4"/>
    <s v="HS"/>
    <b v="1"/>
    <n v="310310"/>
    <s v="Fertilizers, mineral or chemical phosphatic, superphosphates"/>
    <x v="8"/>
    <x v="3"/>
    <x v="4"/>
    <x v="2"/>
    <b v="1"/>
    <s v="C00"/>
    <s v="TOTAL CPC"/>
    <n v="0"/>
    <n v="0"/>
    <s v="TOTAL MOT"/>
    <n v="8"/>
    <s v="kg"/>
    <n v="504700"/>
    <b v="0"/>
    <n v="8"/>
    <s v="kg"/>
    <n v="504700"/>
    <b v="0"/>
    <n v="504700"/>
    <b v="0"/>
    <n v="0"/>
    <b v="0"/>
    <s v="247748.327"/>
    <n v="0"/>
    <s v="247748.327"/>
    <n v="0"/>
    <b v="0"/>
    <b v="1"/>
  </r>
  <r>
    <s v="C"/>
    <s v="A"/>
    <n v="20200101"/>
    <n v="2020"/>
    <n v="52"/>
    <x v="2"/>
    <n v="180"/>
    <s v="COD"/>
    <x v="1"/>
    <s v="M"/>
    <s v="Import"/>
    <n v="0"/>
    <s v="W00"/>
    <x v="0"/>
    <n v="0"/>
    <s v="W00"/>
    <s v="World"/>
    <s v="H4"/>
    <s v="HS"/>
    <b v="1"/>
    <n v="310390"/>
    <s v="Fertilizers, mineral or chemical phosphatic, n.e.c. in heading no. 3103"/>
    <x v="17"/>
    <x v="3"/>
    <x v="3"/>
    <x v="2"/>
    <b v="1"/>
    <s v="C00"/>
    <s v="TOTAL CPC"/>
    <n v="0"/>
    <n v="0"/>
    <s v="TOTAL MOT"/>
    <n v="8"/>
    <s v="kg"/>
    <n v="59480"/>
    <b v="0"/>
    <n v="8"/>
    <s v="kg"/>
    <n v="59480"/>
    <b v="0"/>
    <n v="59480"/>
    <b v="0"/>
    <n v="0"/>
    <b v="0"/>
    <s v="30286.155"/>
    <n v="0"/>
    <s v="30286.155"/>
    <n v="0"/>
    <b v="0"/>
    <b v="1"/>
  </r>
  <r>
    <s v="C"/>
    <s v="A"/>
    <n v="20200101"/>
    <n v="2020"/>
    <n v="52"/>
    <x v="2"/>
    <n v="180"/>
    <s v="COD"/>
    <x v="1"/>
    <s v="M"/>
    <s v="Import"/>
    <n v="120"/>
    <s v="CMR"/>
    <x v="46"/>
    <n v="0"/>
    <s v="W00"/>
    <s v="World"/>
    <s v="H4"/>
    <s v="HS"/>
    <b v="1"/>
    <n v="310390"/>
    <s v="Fertilizers, mineral or chemical phosphatic, n.e.c. in heading no. 3103"/>
    <x v="17"/>
    <x v="3"/>
    <x v="3"/>
    <x v="2"/>
    <b v="1"/>
    <s v="C00"/>
    <s v="TOTAL CPC"/>
    <n v="0"/>
    <n v="0"/>
    <s v="TOTAL MOT"/>
    <n v="8"/>
    <s v="kg"/>
    <n v="9"/>
    <b v="0"/>
    <n v="8"/>
    <s v="kg"/>
    <n v="9"/>
    <b v="0"/>
    <n v="9"/>
    <b v="0"/>
    <n v="0"/>
    <b v="0"/>
    <s v="266.408"/>
    <n v="0"/>
    <s v="266.408"/>
    <n v="0"/>
    <b v="0"/>
    <b v="1"/>
  </r>
  <r>
    <s v="C"/>
    <s v="A"/>
    <n v="20200101"/>
    <n v="2020"/>
    <n v="52"/>
    <x v="2"/>
    <n v="180"/>
    <s v="COD"/>
    <x v="1"/>
    <s v="M"/>
    <s v="Import"/>
    <n v="686"/>
    <s v="SEN"/>
    <x v="10"/>
    <n v="0"/>
    <s v="W00"/>
    <s v="World"/>
    <s v="H4"/>
    <s v="HS"/>
    <b v="1"/>
    <n v="310390"/>
    <s v="Fertilizers, mineral or chemical phosphatic, n.e.c. in heading no. 3103"/>
    <x v="17"/>
    <x v="3"/>
    <x v="3"/>
    <x v="2"/>
    <b v="1"/>
    <s v="C00"/>
    <s v="TOTAL CPC"/>
    <n v="0"/>
    <n v="0"/>
    <s v="TOTAL MOT"/>
    <n v="8"/>
    <s v="kg"/>
    <n v="59471"/>
    <b v="0"/>
    <n v="8"/>
    <s v="kg"/>
    <n v="59471"/>
    <b v="0"/>
    <n v="59471"/>
    <b v="0"/>
    <n v="0"/>
    <b v="0"/>
    <s v="30019.747"/>
    <n v="0"/>
    <s v="30019.747"/>
    <n v="0"/>
    <b v="0"/>
    <b v="1"/>
  </r>
  <r>
    <s v="C"/>
    <s v="A"/>
    <n v="20200101"/>
    <n v="2020"/>
    <n v="52"/>
    <x v="2"/>
    <n v="562"/>
    <s v="NER"/>
    <x v="0"/>
    <s v="M"/>
    <s v="Import"/>
    <n v="0"/>
    <s v="W00"/>
    <x v="0"/>
    <n v="0"/>
    <s v="W00"/>
    <s v="World"/>
    <s v="H5"/>
    <s v="HS"/>
    <b v="1"/>
    <n v="310390"/>
    <s v="Fertilizers, mineral or chemical phosphatic, n.e.c. in heading no. 3103"/>
    <x v="17"/>
    <x v="3"/>
    <x v="3"/>
    <x v="2"/>
    <b v="1"/>
    <s v="C00"/>
    <s v="TOTAL CPC"/>
    <n v="0"/>
    <n v="0"/>
    <s v="TOTAL MOT"/>
    <n v="8"/>
    <s v="kg"/>
    <n v="2500"/>
    <b v="0"/>
    <n v="8"/>
    <s v="kg"/>
    <n v="2500"/>
    <b v="0"/>
    <n v="2500"/>
    <b v="0"/>
    <n v="0"/>
    <b v="0"/>
    <s v="646.508"/>
    <n v="0"/>
    <s v="646.508"/>
    <n v="0"/>
    <b v="0"/>
    <b v="1"/>
  </r>
  <r>
    <s v="C"/>
    <s v="A"/>
    <n v="20200101"/>
    <n v="2020"/>
    <n v="52"/>
    <x v="2"/>
    <n v="562"/>
    <s v="NER"/>
    <x v="0"/>
    <s v="M"/>
    <s v="Import"/>
    <n v="566"/>
    <s v="NGA"/>
    <x v="8"/>
    <n v="0"/>
    <s v="W00"/>
    <s v="World"/>
    <s v="H5"/>
    <s v="HS"/>
    <b v="1"/>
    <n v="310390"/>
    <s v="Fertilizers, mineral or chemical phosphatic, n.e.c. in heading no. 3103"/>
    <x v="17"/>
    <x v="3"/>
    <x v="3"/>
    <x v="2"/>
    <b v="1"/>
    <s v="C00"/>
    <s v="TOTAL CPC"/>
    <n v="0"/>
    <n v="0"/>
    <s v="TOTAL MOT"/>
    <n v="8"/>
    <s v="kg"/>
    <n v="2500"/>
    <b v="0"/>
    <n v="8"/>
    <s v="kg"/>
    <n v="2500"/>
    <b v="0"/>
    <n v="2500"/>
    <b v="0"/>
    <n v="0"/>
    <b v="0"/>
    <s v="646.508"/>
    <n v="0"/>
    <s v="646.508"/>
    <n v="0"/>
    <b v="1"/>
    <b v="0"/>
  </r>
  <r>
    <s v="C"/>
    <s v="A"/>
    <n v="20200101"/>
    <n v="2020"/>
    <n v="52"/>
    <x v="2"/>
    <n v="180"/>
    <s v="COD"/>
    <x v="1"/>
    <s v="M"/>
    <s v="Import"/>
    <n v="0"/>
    <s v="W00"/>
    <x v="0"/>
    <n v="0"/>
    <s v="W00"/>
    <s v="World"/>
    <s v="H4"/>
    <s v="HS"/>
    <b v="1"/>
    <n v="3104"/>
    <s v="Fertilizers mineral or chemical, potassic"/>
    <x v="9"/>
    <x v="5"/>
    <x v="5"/>
    <x v="1"/>
    <b v="0"/>
    <s v="C00"/>
    <s v="TOTAL CPC"/>
    <n v="0"/>
    <n v="0"/>
    <s v="TOTAL MOT"/>
    <n v="-1"/>
    <s v="N/A"/>
    <n v="0"/>
    <b v="1"/>
    <n v="-1"/>
    <s v="N/A"/>
    <n v="0"/>
    <b v="0"/>
    <n v="0"/>
    <b v="1"/>
    <n v="0"/>
    <b v="0"/>
    <s v="1573050.81"/>
    <n v="0"/>
    <s v="1573050.81"/>
    <n v="6"/>
    <b v="0"/>
    <b v="1"/>
  </r>
  <r>
    <s v="C"/>
    <s v="A"/>
    <n v="20200101"/>
    <n v="2020"/>
    <n v="52"/>
    <x v="2"/>
    <n v="180"/>
    <s v="COD"/>
    <x v="1"/>
    <s v="M"/>
    <s v="Import"/>
    <n v="156"/>
    <s v="CHN"/>
    <x v="1"/>
    <n v="0"/>
    <s v="W00"/>
    <s v="World"/>
    <s v="H4"/>
    <s v="HS"/>
    <b v="1"/>
    <n v="3104"/>
    <s v="Fertilizers mineral or chemical, potassic"/>
    <x v="9"/>
    <x v="5"/>
    <x v="5"/>
    <x v="1"/>
    <b v="0"/>
    <s v="C00"/>
    <s v="TOTAL CPC"/>
    <n v="0"/>
    <n v="0"/>
    <s v="TOTAL MOT"/>
    <n v="-1"/>
    <s v="N/A"/>
    <n v="0"/>
    <b v="1"/>
    <n v="-1"/>
    <s v="N/A"/>
    <n v="0"/>
    <b v="0"/>
    <n v="0"/>
    <b v="1"/>
    <n v="0"/>
    <b v="0"/>
    <s v="338709.451"/>
    <n v="0"/>
    <s v="338709.451"/>
    <n v="6"/>
    <b v="0"/>
    <b v="1"/>
  </r>
  <r>
    <s v="C"/>
    <s v="A"/>
    <n v="20200101"/>
    <n v="2020"/>
    <n v="52"/>
    <x v="2"/>
    <n v="180"/>
    <s v="COD"/>
    <x v="1"/>
    <s v="M"/>
    <s v="Import"/>
    <n v="440"/>
    <s v="LTU"/>
    <x v="24"/>
    <n v="0"/>
    <s v="W00"/>
    <s v="World"/>
    <s v="H4"/>
    <s v="HS"/>
    <b v="1"/>
    <n v="3104"/>
    <s v="Fertilizers mineral or chemical, potassic"/>
    <x v="9"/>
    <x v="5"/>
    <x v="5"/>
    <x v="1"/>
    <b v="0"/>
    <s v="C00"/>
    <s v="TOTAL CPC"/>
    <n v="0"/>
    <n v="0"/>
    <s v="TOTAL MOT"/>
    <n v="8"/>
    <s v="kg"/>
    <n v="1218285"/>
    <b v="0"/>
    <n v="8"/>
    <s v="kg"/>
    <n v="1218285"/>
    <b v="0"/>
    <n v="1218285"/>
    <b v="0"/>
    <n v="0"/>
    <b v="0"/>
    <s v="489059.773"/>
    <n v="0"/>
    <s v="489059.773"/>
    <n v="0"/>
    <b v="0"/>
    <b v="1"/>
  </r>
  <r>
    <s v="C"/>
    <s v="A"/>
    <n v="20200101"/>
    <n v="2020"/>
    <n v="52"/>
    <x v="2"/>
    <n v="180"/>
    <s v="COD"/>
    <x v="1"/>
    <s v="M"/>
    <s v="Import"/>
    <n v="528"/>
    <s v="NLD"/>
    <x v="7"/>
    <n v="0"/>
    <s v="W00"/>
    <s v="World"/>
    <s v="H4"/>
    <s v="HS"/>
    <b v="1"/>
    <n v="3104"/>
    <s v="Fertilizers mineral or chemical, potassic"/>
    <x v="9"/>
    <x v="5"/>
    <x v="5"/>
    <x v="1"/>
    <b v="0"/>
    <s v="C00"/>
    <s v="TOTAL CPC"/>
    <n v="0"/>
    <n v="0"/>
    <s v="TOTAL MOT"/>
    <n v="-1"/>
    <s v="N/A"/>
    <n v="0"/>
    <b v="1"/>
    <n v="-1"/>
    <s v="N/A"/>
    <n v="0"/>
    <b v="0"/>
    <n v="0"/>
    <b v="1"/>
    <n v="0"/>
    <b v="0"/>
    <s v="977.058"/>
    <n v="0"/>
    <s v="977.058"/>
    <n v="6"/>
    <b v="0"/>
    <b v="1"/>
  </r>
  <r>
    <s v="C"/>
    <s v="A"/>
    <n v="20200101"/>
    <n v="2020"/>
    <n v="52"/>
    <x v="2"/>
    <n v="180"/>
    <s v="COD"/>
    <x v="1"/>
    <s v="M"/>
    <s v="Import"/>
    <n v="699"/>
    <s v="IND"/>
    <x v="11"/>
    <n v="0"/>
    <s v="W00"/>
    <s v="World"/>
    <s v="H4"/>
    <s v="HS"/>
    <b v="1"/>
    <n v="3104"/>
    <s v="Fertilizers mineral or chemical, potassic"/>
    <x v="9"/>
    <x v="5"/>
    <x v="5"/>
    <x v="1"/>
    <b v="0"/>
    <s v="C00"/>
    <s v="TOTAL CPC"/>
    <n v="0"/>
    <n v="0"/>
    <s v="TOTAL MOT"/>
    <n v="8"/>
    <s v="kg"/>
    <n v="150"/>
    <b v="0"/>
    <n v="8"/>
    <s v="kg"/>
    <n v="150"/>
    <b v="0"/>
    <n v="150"/>
    <b v="0"/>
    <n v="0"/>
    <b v="0"/>
    <s v="90.482"/>
    <n v="0"/>
    <s v="90.482"/>
    <n v="0"/>
    <b v="0"/>
    <b v="1"/>
  </r>
  <r>
    <s v="C"/>
    <s v="A"/>
    <n v="20200101"/>
    <n v="2020"/>
    <n v="52"/>
    <x v="2"/>
    <n v="180"/>
    <s v="COD"/>
    <x v="1"/>
    <s v="M"/>
    <s v="Import"/>
    <n v="704"/>
    <s v="VNM"/>
    <x v="29"/>
    <n v="0"/>
    <s v="W00"/>
    <s v="World"/>
    <s v="H4"/>
    <s v="HS"/>
    <b v="1"/>
    <n v="3104"/>
    <s v="Fertilizers mineral or chemical, potassic"/>
    <x v="9"/>
    <x v="5"/>
    <x v="5"/>
    <x v="1"/>
    <b v="0"/>
    <s v="C00"/>
    <s v="TOTAL CPC"/>
    <n v="0"/>
    <n v="0"/>
    <s v="TOTAL MOT"/>
    <n v="8"/>
    <s v="kg"/>
    <n v="104200"/>
    <b v="0"/>
    <n v="8"/>
    <s v="kg"/>
    <n v="104200"/>
    <b v="0"/>
    <n v="104200"/>
    <b v="0"/>
    <n v="0"/>
    <b v="0"/>
    <s v="42580.796"/>
    <n v="0"/>
    <s v="42580.796"/>
    <n v="0"/>
    <b v="0"/>
    <b v="1"/>
  </r>
  <r>
    <s v="C"/>
    <s v="A"/>
    <n v="20200101"/>
    <n v="2020"/>
    <n v="52"/>
    <x v="2"/>
    <n v="180"/>
    <s v="COD"/>
    <x v="1"/>
    <s v="M"/>
    <s v="Import"/>
    <n v="710"/>
    <s v="ZAF"/>
    <x v="30"/>
    <n v="0"/>
    <s v="W00"/>
    <s v="World"/>
    <s v="H4"/>
    <s v="HS"/>
    <b v="1"/>
    <n v="3104"/>
    <s v="Fertilizers mineral or chemical, potassic"/>
    <x v="9"/>
    <x v="5"/>
    <x v="5"/>
    <x v="1"/>
    <b v="0"/>
    <s v="C00"/>
    <s v="TOTAL CPC"/>
    <n v="0"/>
    <n v="0"/>
    <s v="TOTAL MOT"/>
    <n v="8"/>
    <s v="kg"/>
    <n v="119"/>
    <b v="0"/>
    <n v="8"/>
    <s v="kg"/>
    <n v="119"/>
    <b v="0"/>
    <n v="119"/>
    <b v="0"/>
    <n v="0"/>
    <b v="0"/>
    <s v="4757.971"/>
    <n v="0"/>
    <s v="4757.971"/>
    <n v="0"/>
    <b v="0"/>
    <b v="1"/>
  </r>
  <r>
    <s v="C"/>
    <s v="A"/>
    <n v="20200101"/>
    <n v="2020"/>
    <n v="52"/>
    <x v="2"/>
    <n v="180"/>
    <s v="COD"/>
    <x v="1"/>
    <s v="M"/>
    <s v="Import"/>
    <n v="757"/>
    <s v="CHE"/>
    <x v="31"/>
    <n v="0"/>
    <s v="W00"/>
    <s v="World"/>
    <s v="H4"/>
    <s v="HS"/>
    <b v="1"/>
    <n v="3104"/>
    <s v="Fertilizers mineral or chemical, potassic"/>
    <x v="9"/>
    <x v="5"/>
    <x v="5"/>
    <x v="1"/>
    <b v="0"/>
    <s v="C00"/>
    <s v="TOTAL CPC"/>
    <n v="0"/>
    <n v="0"/>
    <s v="TOTAL MOT"/>
    <n v="8"/>
    <s v="kg"/>
    <n v="1803350"/>
    <b v="0"/>
    <n v="8"/>
    <s v="kg"/>
    <n v="1803350"/>
    <b v="0"/>
    <n v="1803350"/>
    <b v="0"/>
    <n v="0"/>
    <b v="0"/>
    <s v="696875.279"/>
    <n v="0"/>
    <s v="696875.279"/>
    <n v="0"/>
    <b v="0"/>
    <b v="1"/>
  </r>
  <r>
    <s v="C"/>
    <s v="A"/>
    <n v="20200101"/>
    <n v="2020"/>
    <n v="52"/>
    <x v="2"/>
    <n v="562"/>
    <s v="NER"/>
    <x v="0"/>
    <s v="M"/>
    <s v="Import"/>
    <n v="0"/>
    <s v="W00"/>
    <x v="0"/>
    <n v="0"/>
    <s v="W00"/>
    <s v="World"/>
    <s v="H5"/>
    <s v="HS"/>
    <b v="1"/>
    <n v="3104"/>
    <s v="Fertilizers mineral or chemical, potassic"/>
    <x v="9"/>
    <x v="5"/>
    <x v="5"/>
    <x v="1"/>
    <b v="0"/>
    <s v="C00"/>
    <s v="TOTAL CPC"/>
    <n v="0"/>
    <n v="0"/>
    <s v="TOTAL MOT"/>
    <n v="8"/>
    <s v="kg"/>
    <n v="5105880"/>
    <b v="0"/>
    <n v="8"/>
    <s v="kg"/>
    <n v="5105880"/>
    <b v="0"/>
    <n v="5105880"/>
    <b v="0"/>
    <n v="0"/>
    <b v="0"/>
    <s v="6796524.095"/>
    <n v="0"/>
    <s v="6796524.095"/>
    <n v="0"/>
    <b v="0"/>
    <b v="1"/>
  </r>
  <r>
    <s v="C"/>
    <s v="A"/>
    <n v="20200101"/>
    <n v="2020"/>
    <n v="52"/>
    <x v="2"/>
    <n v="562"/>
    <s v="NER"/>
    <x v="0"/>
    <s v="M"/>
    <s v="Import"/>
    <n v="643"/>
    <s v="RUS"/>
    <x v="9"/>
    <n v="0"/>
    <s v="W00"/>
    <s v="World"/>
    <s v="H5"/>
    <s v="HS"/>
    <b v="1"/>
    <n v="3104"/>
    <s v="Fertilizers mineral or chemical, potassic"/>
    <x v="9"/>
    <x v="5"/>
    <x v="5"/>
    <x v="1"/>
    <b v="0"/>
    <s v="C00"/>
    <s v="TOTAL CPC"/>
    <n v="0"/>
    <n v="0"/>
    <s v="TOTAL MOT"/>
    <n v="8"/>
    <s v="kg"/>
    <n v="5105880"/>
    <b v="0"/>
    <n v="8"/>
    <s v="kg"/>
    <n v="5105880"/>
    <b v="0"/>
    <n v="5105880"/>
    <b v="0"/>
    <n v="0"/>
    <b v="0"/>
    <s v="6796524.095"/>
    <n v="0"/>
    <s v="6796524.095"/>
    <n v="0"/>
    <b v="0"/>
    <b v="1"/>
  </r>
  <r>
    <s v="C"/>
    <s v="A"/>
    <n v="20200101"/>
    <n v="2020"/>
    <n v="52"/>
    <x v="2"/>
    <n v="180"/>
    <s v="COD"/>
    <x v="1"/>
    <s v="M"/>
    <s v="Import"/>
    <n v="0"/>
    <s v="W00"/>
    <x v="0"/>
    <n v="0"/>
    <s v="W00"/>
    <s v="World"/>
    <s v="H4"/>
    <s v="HS"/>
    <b v="1"/>
    <n v="310420"/>
    <s v="Fertilizers, mineral or chemical potassic, potassium chloride"/>
    <x v="10"/>
    <x v="5"/>
    <x v="5"/>
    <x v="2"/>
    <b v="1"/>
    <s v="C00"/>
    <s v="TOTAL CPC"/>
    <n v="0"/>
    <n v="0"/>
    <s v="TOTAL MOT"/>
    <n v="-1"/>
    <s v="N/A"/>
    <n v="0"/>
    <b v="1"/>
    <n v="8"/>
    <s v="kg"/>
    <n v="3095906"/>
    <b v="0"/>
    <n v="0"/>
    <b v="1"/>
    <n v="0"/>
    <b v="0"/>
    <s v="1255572.151"/>
    <n v="0"/>
    <s v="1255572.151"/>
    <n v="6"/>
    <b v="0"/>
    <b v="1"/>
  </r>
  <r>
    <s v="C"/>
    <s v="A"/>
    <n v="20200101"/>
    <n v="2020"/>
    <n v="52"/>
    <x v="2"/>
    <n v="180"/>
    <s v="COD"/>
    <x v="1"/>
    <s v="M"/>
    <s v="Import"/>
    <n v="156"/>
    <s v="CHN"/>
    <x v="1"/>
    <n v="0"/>
    <s v="W00"/>
    <s v="World"/>
    <s v="H4"/>
    <s v="HS"/>
    <b v="1"/>
    <n v="310420"/>
    <s v="Fertilizers, mineral or chemical potassic, potassium chloride"/>
    <x v="10"/>
    <x v="5"/>
    <x v="5"/>
    <x v="2"/>
    <b v="1"/>
    <s v="C00"/>
    <s v="TOTAL CPC"/>
    <n v="0"/>
    <n v="0"/>
    <s v="TOTAL MOT"/>
    <n v="-1"/>
    <s v="N/A"/>
    <n v="0"/>
    <b v="1"/>
    <n v="8"/>
    <s v="kg"/>
    <n v="754921"/>
    <b v="0"/>
    <n v="0"/>
    <b v="1"/>
    <n v="0"/>
    <b v="0"/>
    <s v="338709.451"/>
    <n v="0"/>
    <s v="338709.451"/>
    <n v="6"/>
    <b v="0"/>
    <b v="1"/>
  </r>
  <r>
    <s v="C"/>
    <s v="A"/>
    <n v="20200101"/>
    <n v="2020"/>
    <n v="52"/>
    <x v="2"/>
    <n v="180"/>
    <s v="COD"/>
    <x v="1"/>
    <s v="M"/>
    <s v="Import"/>
    <n v="440"/>
    <s v="LTU"/>
    <x v="24"/>
    <n v="0"/>
    <s v="W00"/>
    <s v="World"/>
    <s v="H4"/>
    <s v="HS"/>
    <b v="1"/>
    <n v="310420"/>
    <s v="Fertilizers, mineral or chemical potassic, potassium chloride"/>
    <x v="10"/>
    <x v="5"/>
    <x v="5"/>
    <x v="2"/>
    <b v="1"/>
    <s v="C00"/>
    <s v="TOTAL CPC"/>
    <n v="0"/>
    <n v="0"/>
    <s v="TOTAL MOT"/>
    <n v="8"/>
    <s v="kg"/>
    <n v="433168"/>
    <b v="0"/>
    <n v="8"/>
    <s v="kg"/>
    <n v="433168"/>
    <b v="0"/>
    <n v="433168"/>
    <b v="0"/>
    <n v="0"/>
    <b v="0"/>
    <s v="174636.378"/>
    <n v="0"/>
    <s v="174636.378"/>
    <n v="0"/>
    <b v="0"/>
    <b v="1"/>
  </r>
  <r>
    <s v="C"/>
    <s v="A"/>
    <n v="20200101"/>
    <n v="2020"/>
    <n v="52"/>
    <x v="2"/>
    <n v="180"/>
    <s v="COD"/>
    <x v="1"/>
    <s v="M"/>
    <s v="Import"/>
    <n v="699"/>
    <s v="IND"/>
    <x v="11"/>
    <n v="0"/>
    <s v="W00"/>
    <s v="World"/>
    <s v="H4"/>
    <s v="HS"/>
    <b v="1"/>
    <n v="310420"/>
    <s v="Fertilizers, mineral or chemical potassic, potassium chloride"/>
    <x v="10"/>
    <x v="5"/>
    <x v="5"/>
    <x v="2"/>
    <b v="1"/>
    <s v="C00"/>
    <s v="TOTAL CPC"/>
    <n v="0"/>
    <n v="0"/>
    <s v="TOTAL MOT"/>
    <n v="8"/>
    <s v="kg"/>
    <n v="150"/>
    <b v="0"/>
    <n v="8"/>
    <s v="kg"/>
    <n v="150"/>
    <b v="0"/>
    <n v="150"/>
    <b v="0"/>
    <n v="0"/>
    <b v="0"/>
    <s v="90.482"/>
    <n v="0"/>
    <s v="90.482"/>
    <n v="0"/>
    <b v="0"/>
    <b v="1"/>
  </r>
  <r>
    <s v="C"/>
    <s v="A"/>
    <n v="20200101"/>
    <n v="2020"/>
    <n v="52"/>
    <x v="2"/>
    <n v="180"/>
    <s v="COD"/>
    <x v="1"/>
    <s v="M"/>
    <s v="Import"/>
    <n v="704"/>
    <s v="VNM"/>
    <x v="29"/>
    <n v="0"/>
    <s v="W00"/>
    <s v="World"/>
    <s v="H4"/>
    <s v="HS"/>
    <b v="1"/>
    <n v="310420"/>
    <s v="Fertilizers, mineral or chemical potassic, potassium chloride"/>
    <x v="10"/>
    <x v="5"/>
    <x v="5"/>
    <x v="2"/>
    <b v="1"/>
    <s v="C00"/>
    <s v="TOTAL CPC"/>
    <n v="0"/>
    <n v="0"/>
    <s v="TOTAL MOT"/>
    <n v="8"/>
    <s v="kg"/>
    <n v="104200"/>
    <b v="0"/>
    <n v="8"/>
    <s v="kg"/>
    <n v="104200"/>
    <b v="0"/>
    <n v="104200"/>
    <b v="0"/>
    <n v="0"/>
    <b v="0"/>
    <s v="42580.796"/>
    <n v="0"/>
    <s v="42580.796"/>
    <n v="0"/>
    <b v="0"/>
    <b v="1"/>
  </r>
  <r>
    <s v="C"/>
    <s v="A"/>
    <n v="20200101"/>
    <n v="2020"/>
    <n v="52"/>
    <x v="2"/>
    <n v="180"/>
    <s v="COD"/>
    <x v="1"/>
    <s v="M"/>
    <s v="Import"/>
    <n v="710"/>
    <s v="ZAF"/>
    <x v="30"/>
    <n v="0"/>
    <s v="W00"/>
    <s v="World"/>
    <s v="H4"/>
    <s v="HS"/>
    <b v="1"/>
    <n v="310420"/>
    <s v="Fertilizers, mineral or chemical potassic, potassium chloride"/>
    <x v="10"/>
    <x v="5"/>
    <x v="5"/>
    <x v="2"/>
    <b v="1"/>
    <s v="C00"/>
    <s v="TOTAL CPC"/>
    <n v="0"/>
    <n v="0"/>
    <s v="TOTAL MOT"/>
    <n v="8"/>
    <s v="kg"/>
    <n v="117"/>
    <b v="0"/>
    <n v="8"/>
    <s v="kg"/>
    <n v="117"/>
    <b v="0"/>
    <n v="117"/>
    <b v="0"/>
    <n v="0"/>
    <b v="0"/>
    <s v="2679.765"/>
    <n v="0"/>
    <s v="2679.765"/>
    <n v="0"/>
    <b v="0"/>
    <b v="1"/>
  </r>
  <r>
    <s v="C"/>
    <s v="A"/>
    <n v="20200101"/>
    <n v="2020"/>
    <n v="52"/>
    <x v="2"/>
    <n v="180"/>
    <s v="COD"/>
    <x v="1"/>
    <s v="M"/>
    <s v="Import"/>
    <n v="757"/>
    <s v="CHE"/>
    <x v="31"/>
    <n v="0"/>
    <s v="W00"/>
    <s v="World"/>
    <s v="H4"/>
    <s v="HS"/>
    <b v="1"/>
    <n v="310420"/>
    <s v="Fertilizers, mineral or chemical potassic, potassium chloride"/>
    <x v="10"/>
    <x v="5"/>
    <x v="5"/>
    <x v="2"/>
    <b v="1"/>
    <s v="C00"/>
    <s v="TOTAL CPC"/>
    <n v="0"/>
    <n v="0"/>
    <s v="TOTAL MOT"/>
    <n v="8"/>
    <s v="kg"/>
    <n v="1803350"/>
    <b v="0"/>
    <n v="8"/>
    <s v="kg"/>
    <n v="1803350"/>
    <b v="0"/>
    <n v="1803350"/>
    <b v="0"/>
    <n v="0"/>
    <b v="0"/>
    <s v="696875.279"/>
    <n v="0"/>
    <s v="696875.279"/>
    <n v="0"/>
    <b v="0"/>
    <b v="1"/>
  </r>
  <r>
    <s v="C"/>
    <s v="A"/>
    <n v="20200101"/>
    <n v="2020"/>
    <n v="52"/>
    <x v="2"/>
    <n v="562"/>
    <s v="NER"/>
    <x v="0"/>
    <s v="M"/>
    <s v="Import"/>
    <n v="0"/>
    <s v="W00"/>
    <x v="0"/>
    <n v="0"/>
    <s v="W00"/>
    <s v="World"/>
    <s v="H5"/>
    <s v="HS"/>
    <b v="1"/>
    <n v="310420"/>
    <s v="Fertilizers, mineral or chemical potassic, potassium chloride"/>
    <x v="10"/>
    <x v="5"/>
    <x v="5"/>
    <x v="2"/>
    <b v="1"/>
    <s v="C00"/>
    <s v="TOTAL CPC"/>
    <n v="0"/>
    <n v="0"/>
    <s v="TOTAL MOT"/>
    <n v="8"/>
    <s v="kg"/>
    <n v="5105880"/>
    <b v="0"/>
    <n v="8"/>
    <s v="kg"/>
    <n v="5105880"/>
    <b v="0"/>
    <n v="5105880"/>
    <b v="0"/>
    <n v="0"/>
    <b v="0"/>
    <s v="6796524.095"/>
    <n v="0"/>
    <s v="6796524.095"/>
    <n v="0"/>
    <b v="0"/>
    <b v="1"/>
  </r>
  <r>
    <s v="C"/>
    <s v="A"/>
    <n v="20200101"/>
    <n v="2020"/>
    <n v="52"/>
    <x v="2"/>
    <n v="562"/>
    <s v="NER"/>
    <x v="0"/>
    <s v="M"/>
    <s v="Import"/>
    <n v="643"/>
    <s v="RUS"/>
    <x v="9"/>
    <n v="0"/>
    <s v="W00"/>
    <s v="World"/>
    <s v="H5"/>
    <s v="HS"/>
    <b v="1"/>
    <n v="310420"/>
    <s v="Fertilizers, mineral or chemical potassic, potassium chloride"/>
    <x v="10"/>
    <x v="5"/>
    <x v="5"/>
    <x v="2"/>
    <b v="1"/>
    <s v="C00"/>
    <s v="TOTAL CPC"/>
    <n v="0"/>
    <n v="0"/>
    <s v="TOTAL MOT"/>
    <n v="8"/>
    <s v="kg"/>
    <n v="5105880"/>
    <b v="0"/>
    <n v="8"/>
    <s v="kg"/>
    <n v="5105880"/>
    <b v="0"/>
    <n v="5105880"/>
    <b v="0"/>
    <n v="0"/>
    <b v="0"/>
    <s v="6796524.095"/>
    <n v="0"/>
    <s v="6796524.095"/>
    <n v="0"/>
    <b v="1"/>
    <b v="0"/>
  </r>
  <r>
    <s v="C"/>
    <s v="A"/>
    <n v="20200101"/>
    <n v="2020"/>
    <n v="52"/>
    <x v="2"/>
    <n v="180"/>
    <s v="COD"/>
    <x v="1"/>
    <s v="M"/>
    <s v="Import"/>
    <n v="0"/>
    <s v="W00"/>
    <x v="0"/>
    <n v="0"/>
    <s v="W00"/>
    <s v="World"/>
    <s v="H4"/>
    <s v="HS"/>
    <b v="1"/>
    <n v="310430"/>
    <s v="Fertilizers, mineral or chemical potassic, potassium sulphate"/>
    <x v="21"/>
    <x v="5"/>
    <x v="5"/>
    <x v="2"/>
    <b v="1"/>
    <s v="C00"/>
    <s v="TOTAL CPC"/>
    <n v="0"/>
    <n v="0"/>
    <s v="TOTAL MOT"/>
    <n v="-1"/>
    <s v="N/A"/>
    <n v="0"/>
    <b v="1"/>
    <n v="8"/>
    <s v="kg"/>
    <n v="785122"/>
    <b v="0"/>
    <n v="0"/>
    <b v="1"/>
    <n v="0"/>
    <b v="0"/>
    <s v="315400.453"/>
    <n v="0"/>
    <s v="315400.453"/>
    <n v="6"/>
    <b v="0"/>
    <b v="1"/>
  </r>
  <r>
    <s v="C"/>
    <s v="A"/>
    <n v="20200101"/>
    <n v="2020"/>
    <n v="52"/>
    <x v="2"/>
    <n v="180"/>
    <s v="COD"/>
    <x v="1"/>
    <s v="M"/>
    <s v="Import"/>
    <n v="440"/>
    <s v="LTU"/>
    <x v="24"/>
    <n v="0"/>
    <s v="W00"/>
    <s v="World"/>
    <s v="H4"/>
    <s v="HS"/>
    <b v="1"/>
    <n v="310430"/>
    <s v="Fertilizers, mineral or chemical potassic, potassium sulphate"/>
    <x v="21"/>
    <x v="5"/>
    <x v="5"/>
    <x v="2"/>
    <b v="1"/>
    <s v="C00"/>
    <s v="TOTAL CPC"/>
    <n v="0"/>
    <n v="0"/>
    <s v="TOTAL MOT"/>
    <n v="8"/>
    <s v="kg"/>
    <n v="785117"/>
    <b v="0"/>
    <n v="8"/>
    <s v="kg"/>
    <n v="785117"/>
    <b v="0"/>
    <n v="785117"/>
    <b v="0"/>
    <n v="0"/>
    <b v="0"/>
    <s v="314423.395"/>
    <n v="0"/>
    <s v="314423.395"/>
    <n v="0"/>
    <b v="0"/>
    <b v="1"/>
  </r>
  <r>
    <s v="C"/>
    <s v="A"/>
    <n v="20200101"/>
    <n v="2020"/>
    <n v="52"/>
    <x v="2"/>
    <n v="180"/>
    <s v="COD"/>
    <x v="1"/>
    <s v="M"/>
    <s v="Import"/>
    <n v="528"/>
    <s v="NLD"/>
    <x v="7"/>
    <n v="0"/>
    <s v="W00"/>
    <s v="World"/>
    <s v="H4"/>
    <s v="HS"/>
    <b v="1"/>
    <n v="310430"/>
    <s v="Fertilizers, mineral or chemical potassic, potassium sulphate"/>
    <x v="21"/>
    <x v="5"/>
    <x v="5"/>
    <x v="2"/>
    <b v="1"/>
    <s v="C00"/>
    <s v="TOTAL CPC"/>
    <n v="0"/>
    <n v="0"/>
    <s v="TOTAL MOT"/>
    <n v="-1"/>
    <s v="N/A"/>
    <n v="0"/>
    <b v="1"/>
    <n v="8"/>
    <s v="kg"/>
    <n v="5"/>
    <b v="0"/>
    <n v="0"/>
    <b v="1"/>
    <n v="0"/>
    <b v="0"/>
    <s v="977.058"/>
    <n v="0"/>
    <s v="977.058"/>
    <n v="6"/>
    <b v="0"/>
    <b v="1"/>
  </r>
  <r>
    <s v="C"/>
    <s v="A"/>
    <n v="20200101"/>
    <n v="2020"/>
    <n v="52"/>
    <x v="2"/>
    <n v="180"/>
    <s v="COD"/>
    <x v="1"/>
    <s v="M"/>
    <s v="Import"/>
    <n v="0"/>
    <s v="W00"/>
    <x v="0"/>
    <n v="0"/>
    <s v="W00"/>
    <s v="World"/>
    <s v="H4"/>
    <s v="HS"/>
    <b v="1"/>
    <n v="310490"/>
    <s v="Fertilizers, mineral or chemical potassic, n.e.c. in heading no. 3104"/>
    <x v="11"/>
    <x v="5"/>
    <x v="5"/>
    <x v="2"/>
    <b v="1"/>
    <s v="C00"/>
    <s v="TOTAL CPC"/>
    <n v="0"/>
    <n v="0"/>
    <s v="TOTAL MOT"/>
    <n v="8"/>
    <s v="kg"/>
    <n v="2"/>
    <b v="0"/>
    <n v="8"/>
    <s v="kg"/>
    <n v="2"/>
    <b v="0"/>
    <n v="2"/>
    <b v="0"/>
    <n v="0"/>
    <b v="0"/>
    <s v="2078.207"/>
    <n v="0"/>
    <s v="2078.207"/>
    <n v="0"/>
    <b v="0"/>
    <b v="1"/>
  </r>
  <r>
    <s v="C"/>
    <s v="A"/>
    <n v="20200101"/>
    <n v="2020"/>
    <n v="52"/>
    <x v="2"/>
    <n v="180"/>
    <s v="COD"/>
    <x v="1"/>
    <s v="M"/>
    <s v="Import"/>
    <n v="710"/>
    <s v="ZAF"/>
    <x v="30"/>
    <n v="0"/>
    <s v="W00"/>
    <s v="World"/>
    <s v="H4"/>
    <s v="HS"/>
    <b v="1"/>
    <n v="310490"/>
    <s v="Fertilizers, mineral or chemical potassic, n.e.c. in heading no. 3104"/>
    <x v="11"/>
    <x v="5"/>
    <x v="5"/>
    <x v="2"/>
    <b v="1"/>
    <s v="C00"/>
    <s v="TOTAL CPC"/>
    <n v="0"/>
    <n v="0"/>
    <s v="TOTAL MOT"/>
    <n v="8"/>
    <s v="kg"/>
    <n v="2"/>
    <b v="0"/>
    <n v="8"/>
    <s v="kg"/>
    <n v="2"/>
    <b v="0"/>
    <n v="2"/>
    <b v="0"/>
    <n v="0"/>
    <b v="0"/>
    <s v="2078.207"/>
    <n v="0"/>
    <s v="2078.207"/>
    <n v="0"/>
    <b v="0"/>
    <b v="1"/>
  </r>
  <r>
    <s v="C"/>
    <s v="A"/>
    <n v="20200101"/>
    <n v="2020"/>
    <n v="52"/>
    <x v="2"/>
    <n v="180"/>
    <s v="COD"/>
    <x v="1"/>
    <s v="M"/>
    <s v="Import"/>
    <n v="0"/>
    <s v="W00"/>
    <x v="0"/>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9514002"/>
    <b v="0"/>
    <n v="8"/>
    <s v="kg"/>
    <n v="9514002"/>
    <b v="0"/>
    <n v="9514002"/>
    <b v="0"/>
    <n v="0"/>
    <b v="0"/>
    <s v="4847383.433"/>
    <n v="0"/>
    <s v="4847383.433"/>
    <n v="0"/>
    <b v="0"/>
    <b v="1"/>
  </r>
  <r>
    <s v="C"/>
    <s v="A"/>
    <n v="20200101"/>
    <n v="2020"/>
    <n v="52"/>
    <x v="2"/>
    <n v="180"/>
    <s v="COD"/>
    <x v="1"/>
    <s v="M"/>
    <s v="Import"/>
    <n v="24"/>
    <s v="AGO"/>
    <x v="17"/>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336100"/>
    <b v="0"/>
    <n v="8"/>
    <s v="kg"/>
    <n v="1336100"/>
    <b v="0"/>
    <n v="1336100"/>
    <b v="0"/>
    <n v="0"/>
    <b v="0"/>
    <s v="157465.926"/>
    <n v="0"/>
    <s v="157465.926"/>
    <n v="0"/>
    <b v="0"/>
    <b v="1"/>
  </r>
  <r>
    <s v="C"/>
    <s v="A"/>
    <n v="20200101"/>
    <n v="2020"/>
    <n v="52"/>
    <x v="2"/>
    <n v="180"/>
    <s v="COD"/>
    <x v="1"/>
    <s v="M"/>
    <s v="Import"/>
    <n v="56"/>
    <s v="BEL"/>
    <x v="18"/>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491861"/>
    <b v="0"/>
    <n v="8"/>
    <s v="kg"/>
    <n v="491861"/>
    <b v="0"/>
    <n v="491861"/>
    <b v="0"/>
    <n v="0"/>
    <b v="0"/>
    <s v="301618.706"/>
    <n v="0"/>
    <s v="301618.706"/>
    <n v="0"/>
    <b v="0"/>
    <b v="1"/>
  </r>
  <r>
    <s v="C"/>
    <s v="A"/>
    <n v="20200101"/>
    <n v="2020"/>
    <n v="52"/>
    <x v="2"/>
    <n v="180"/>
    <s v="COD"/>
    <x v="1"/>
    <s v="M"/>
    <s v="Import"/>
    <n v="124"/>
    <s v="CAN"/>
    <x v="47"/>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210"/>
    <b v="0"/>
    <n v="8"/>
    <s v="kg"/>
    <n v="210"/>
    <b v="0"/>
    <n v="210"/>
    <b v="0"/>
    <n v="0"/>
    <b v="0"/>
    <s v="666.253"/>
    <n v="0"/>
    <s v="666.253"/>
    <n v="0"/>
    <b v="0"/>
    <b v="1"/>
  </r>
  <r>
    <s v="C"/>
    <s v="A"/>
    <n v="20200101"/>
    <n v="2020"/>
    <n v="52"/>
    <x v="2"/>
    <n v="180"/>
    <s v="COD"/>
    <x v="1"/>
    <s v="M"/>
    <s v="Import"/>
    <n v="156"/>
    <s v="CHN"/>
    <x v="1"/>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361805"/>
    <b v="0"/>
    <n v="8"/>
    <s v="kg"/>
    <n v="361805"/>
    <b v="0"/>
    <n v="361805"/>
    <b v="0"/>
    <n v="0"/>
    <b v="0"/>
    <s v="69156.027"/>
    <n v="0"/>
    <s v="69156.027"/>
    <n v="0"/>
    <b v="0"/>
    <b v="1"/>
  </r>
  <r>
    <s v="C"/>
    <s v="A"/>
    <n v="20200101"/>
    <n v="2020"/>
    <n v="52"/>
    <x v="2"/>
    <n v="180"/>
    <s v="COD"/>
    <x v="1"/>
    <s v="M"/>
    <s v="Import"/>
    <n v="276"/>
    <s v="DEU"/>
    <x v="4"/>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749650"/>
    <b v="0"/>
    <n v="8"/>
    <s v="kg"/>
    <n v="749650"/>
    <b v="0"/>
    <n v="749650"/>
    <b v="0"/>
    <n v="0"/>
    <b v="0"/>
    <s v="340867.286"/>
    <n v="0"/>
    <s v="340867.286"/>
    <n v="0"/>
    <b v="0"/>
    <b v="1"/>
  </r>
  <r>
    <s v="C"/>
    <s v="A"/>
    <n v="20200101"/>
    <n v="2020"/>
    <n v="52"/>
    <x v="2"/>
    <n v="180"/>
    <s v="COD"/>
    <x v="1"/>
    <s v="M"/>
    <s v="Import"/>
    <n v="404"/>
    <s v="KEN"/>
    <x v="22"/>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47500"/>
    <b v="0"/>
    <n v="8"/>
    <s v="kg"/>
    <n v="147500"/>
    <b v="0"/>
    <n v="147500"/>
    <b v="0"/>
    <n v="0"/>
    <b v="0"/>
    <s v="95887.545"/>
    <n v="0"/>
    <s v="95887.545"/>
    <n v="0"/>
    <b v="0"/>
    <b v="1"/>
  </r>
  <r>
    <s v="C"/>
    <s v="A"/>
    <n v="20200101"/>
    <n v="2020"/>
    <n v="52"/>
    <x v="2"/>
    <n v="180"/>
    <s v="COD"/>
    <x v="1"/>
    <s v="M"/>
    <s v="Import"/>
    <n v="643"/>
    <s v="RUS"/>
    <x v="9"/>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722421"/>
    <b v="0"/>
    <n v="8"/>
    <s v="kg"/>
    <n v="1722421"/>
    <b v="0"/>
    <n v="1722421"/>
    <b v="0"/>
    <n v="0"/>
    <b v="0"/>
    <s v="802637.507"/>
    <n v="0"/>
    <s v="802637.507"/>
    <n v="0"/>
    <b v="0"/>
    <b v="1"/>
  </r>
  <r>
    <s v="C"/>
    <s v="A"/>
    <n v="20200101"/>
    <n v="2020"/>
    <n v="52"/>
    <x v="2"/>
    <n v="180"/>
    <s v="COD"/>
    <x v="1"/>
    <s v="M"/>
    <s v="Import"/>
    <n v="646"/>
    <s v="RWA"/>
    <x v="28"/>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9976"/>
    <b v="0"/>
    <n v="8"/>
    <s v="kg"/>
    <n v="9976"/>
    <b v="0"/>
    <n v="9976"/>
    <b v="0"/>
    <n v="0"/>
    <b v="0"/>
    <s v="877.632"/>
    <n v="0"/>
    <s v="877.632"/>
    <n v="0"/>
    <b v="0"/>
    <b v="1"/>
  </r>
  <r>
    <s v="C"/>
    <s v="A"/>
    <n v="20200101"/>
    <n v="2020"/>
    <n v="52"/>
    <x v="2"/>
    <n v="180"/>
    <s v="COD"/>
    <x v="1"/>
    <s v="M"/>
    <s v="Import"/>
    <n v="710"/>
    <s v="ZAF"/>
    <x v="30"/>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4280694"/>
    <b v="0"/>
    <n v="8"/>
    <s v="kg"/>
    <n v="4280694"/>
    <b v="0"/>
    <n v="4280694"/>
    <b v="0"/>
    <n v="0"/>
    <b v="0"/>
    <s v="2839099.898"/>
    <n v="0"/>
    <s v="2839099.898"/>
    <n v="0"/>
    <b v="0"/>
    <b v="1"/>
  </r>
  <r>
    <s v="C"/>
    <s v="A"/>
    <n v="20200101"/>
    <n v="2020"/>
    <n v="52"/>
    <x v="2"/>
    <n v="180"/>
    <s v="COD"/>
    <x v="1"/>
    <s v="M"/>
    <s v="Import"/>
    <n v="757"/>
    <s v="CHE"/>
    <x v="31"/>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302250"/>
    <b v="0"/>
    <n v="8"/>
    <s v="kg"/>
    <n v="302250"/>
    <b v="0"/>
    <n v="302250"/>
    <b v="0"/>
    <n v="0"/>
    <b v="0"/>
    <s v="198621.182"/>
    <n v="0"/>
    <s v="198621.182"/>
    <n v="0"/>
    <b v="0"/>
    <b v="1"/>
  </r>
  <r>
    <s v="C"/>
    <s v="A"/>
    <n v="20200101"/>
    <n v="2020"/>
    <n v="52"/>
    <x v="2"/>
    <n v="180"/>
    <s v="COD"/>
    <x v="1"/>
    <s v="M"/>
    <s v="Import"/>
    <n v="800"/>
    <s v="UGA"/>
    <x v="34"/>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500"/>
    <b v="0"/>
    <n v="8"/>
    <s v="kg"/>
    <n v="1500"/>
    <b v="0"/>
    <n v="1500"/>
    <b v="0"/>
    <n v="0"/>
    <b v="0"/>
    <s v="6556.058"/>
    <n v="0"/>
    <s v="6556.058"/>
    <n v="0"/>
    <b v="0"/>
    <b v="1"/>
  </r>
  <r>
    <s v="C"/>
    <s v="A"/>
    <n v="20200101"/>
    <n v="2020"/>
    <n v="52"/>
    <x v="2"/>
    <n v="180"/>
    <s v="COD"/>
    <x v="1"/>
    <s v="M"/>
    <s v="Import"/>
    <n v="842"/>
    <s v="USA"/>
    <x v="15"/>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57000"/>
    <b v="0"/>
    <n v="8"/>
    <s v="kg"/>
    <n v="57000"/>
    <b v="0"/>
    <n v="57000"/>
    <b v="0"/>
    <n v="0"/>
    <b v="0"/>
    <s v="13448.321"/>
    <n v="0"/>
    <s v="13448.321"/>
    <n v="0"/>
    <b v="0"/>
    <b v="1"/>
  </r>
  <r>
    <s v="C"/>
    <s v="A"/>
    <n v="20200101"/>
    <n v="2020"/>
    <n v="52"/>
    <x v="2"/>
    <n v="180"/>
    <s v="COD"/>
    <x v="1"/>
    <s v="M"/>
    <s v="Import"/>
    <n v="894"/>
    <s v="ZMB"/>
    <x v="39"/>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53035"/>
    <b v="0"/>
    <n v="8"/>
    <s v="kg"/>
    <n v="53035"/>
    <b v="0"/>
    <n v="53035"/>
    <b v="0"/>
    <n v="0"/>
    <b v="0"/>
    <s v="20481.092"/>
    <n v="0"/>
    <s v="20481.092"/>
    <n v="0"/>
    <b v="0"/>
    <b v="1"/>
  </r>
  <r>
    <s v="C"/>
    <s v="A"/>
    <n v="20200101"/>
    <n v="2020"/>
    <n v="52"/>
    <x v="2"/>
    <n v="562"/>
    <s v="NER"/>
    <x v="0"/>
    <s v="M"/>
    <s v="Import"/>
    <n v="0"/>
    <s v="W00"/>
    <x v="0"/>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1"/>
    <s v="N/A"/>
    <n v="0"/>
    <b v="1"/>
    <n v="-1"/>
    <s v="N/A"/>
    <n v="0"/>
    <b v="0"/>
    <n v="0"/>
    <b v="1"/>
    <n v="0"/>
    <b v="0"/>
    <s v="1384264.348"/>
    <n v="0"/>
    <s v="1384264.348"/>
    <n v="6"/>
    <b v="0"/>
    <b v="1"/>
  </r>
  <r>
    <s v="C"/>
    <s v="A"/>
    <n v="20200101"/>
    <n v="2020"/>
    <n v="52"/>
    <x v="2"/>
    <n v="562"/>
    <s v="NER"/>
    <x v="0"/>
    <s v="M"/>
    <s v="Import"/>
    <n v="156"/>
    <s v="CHN"/>
    <x v="1"/>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3000"/>
    <b v="0"/>
    <n v="8"/>
    <s v="kg"/>
    <n v="3000"/>
    <b v="0"/>
    <n v="3000"/>
    <b v="0"/>
    <n v="0"/>
    <b v="0"/>
    <s v="21341.442"/>
    <n v="0"/>
    <s v="21341.442"/>
    <n v="0"/>
    <b v="0"/>
    <b v="1"/>
  </r>
  <r>
    <s v="C"/>
    <s v="A"/>
    <n v="20200101"/>
    <n v="2020"/>
    <n v="52"/>
    <x v="2"/>
    <n v="562"/>
    <s v="NER"/>
    <x v="0"/>
    <s v="M"/>
    <s v="Import"/>
    <n v="251"/>
    <s v="FRA"/>
    <x v="3"/>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4526"/>
    <b v="0"/>
    <n v="8"/>
    <s v="kg"/>
    <n v="4526"/>
    <b v="0"/>
    <n v="4526"/>
    <b v="0"/>
    <n v="0"/>
    <b v="0"/>
    <s v="3406.067"/>
    <n v="0"/>
    <s v="3406.067"/>
    <n v="0"/>
    <b v="0"/>
    <b v="1"/>
  </r>
  <r>
    <s v="C"/>
    <s v="A"/>
    <n v="20200101"/>
    <n v="2020"/>
    <n v="52"/>
    <x v="2"/>
    <n v="562"/>
    <s v="NER"/>
    <x v="0"/>
    <s v="M"/>
    <s v="Import"/>
    <n v="384"/>
    <s v="CIV"/>
    <x v="6"/>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3998000"/>
    <b v="0"/>
    <n v="8"/>
    <s v="kg"/>
    <n v="3998000"/>
    <b v="0"/>
    <n v="3998000"/>
    <b v="0"/>
    <n v="0"/>
    <b v="0"/>
    <s v="1287659.977"/>
    <n v="0"/>
    <s v="1287659.977"/>
    <n v="0"/>
    <b v="0"/>
    <b v="1"/>
  </r>
  <r>
    <s v="C"/>
    <s v="A"/>
    <n v="20200101"/>
    <n v="2020"/>
    <n v="52"/>
    <x v="2"/>
    <n v="562"/>
    <s v="NER"/>
    <x v="0"/>
    <s v="M"/>
    <s v="Import"/>
    <n v="566"/>
    <s v="NGA"/>
    <x v="8"/>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221103"/>
    <b v="0"/>
    <n v="8"/>
    <s v="kg"/>
    <n v="221103"/>
    <b v="0"/>
    <n v="221103"/>
    <b v="0"/>
    <n v="0"/>
    <b v="0"/>
    <s v="57326.881"/>
    <n v="0"/>
    <s v="57326.881"/>
    <n v="0"/>
    <b v="0"/>
    <b v="1"/>
  </r>
  <r>
    <s v="C"/>
    <s v="A"/>
    <n v="20200101"/>
    <n v="2020"/>
    <n v="52"/>
    <x v="2"/>
    <n v="562"/>
    <s v="NER"/>
    <x v="0"/>
    <s v="M"/>
    <s v="Import"/>
    <n v="768"/>
    <s v="TGO"/>
    <x v="14"/>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40000"/>
    <b v="0"/>
    <n v="8"/>
    <s v="kg"/>
    <n v="40000"/>
    <b v="0"/>
    <n v="40000"/>
    <b v="0"/>
    <n v="0"/>
    <b v="0"/>
    <s v="9268.826"/>
    <n v="0"/>
    <s v="9268.826"/>
    <n v="0"/>
    <b v="0"/>
    <b v="1"/>
  </r>
  <r>
    <s v="C"/>
    <s v="A"/>
    <n v="20200101"/>
    <n v="2020"/>
    <n v="52"/>
    <x v="2"/>
    <n v="562"/>
    <s v="NER"/>
    <x v="0"/>
    <s v="M"/>
    <s v="Import"/>
    <n v="842"/>
    <s v="USA"/>
    <x v="15"/>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1"/>
    <s v="N/A"/>
    <n v="0"/>
    <b v="1"/>
    <n v="-1"/>
    <s v="N/A"/>
    <n v="0"/>
    <b v="0"/>
    <n v="0"/>
    <b v="1"/>
    <n v="0"/>
    <b v="0"/>
    <s v="5261.156"/>
    <n v="0"/>
    <s v="5261.156"/>
    <n v="6"/>
    <b v="0"/>
    <b v="1"/>
  </r>
  <r>
    <s v="C"/>
    <s v="A"/>
    <n v="20200101"/>
    <n v="2020"/>
    <n v="52"/>
    <x v="2"/>
    <n v="562"/>
    <s v="NER"/>
    <x v="0"/>
    <s v="M"/>
    <s v="Import"/>
    <n v="0"/>
    <s v="W00"/>
    <x v="0"/>
    <n v="0"/>
    <s v="W00"/>
    <s v="World"/>
    <s v="H5"/>
    <s v="HS"/>
    <b v="1"/>
    <n v="310510"/>
    <s v="Fertilizers, mineral or chemical in tablets or similar forms or in packages of a gross weight not exceeding 10kg"/>
    <x v="13"/>
    <x v="6"/>
    <x v="6"/>
    <x v="2"/>
    <b v="1"/>
    <s v="C00"/>
    <s v="TOTAL CPC"/>
    <n v="0"/>
    <n v="0"/>
    <s v="TOTAL MOT"/>
    <n v="8"/>
    <s v="kg"/>
    <n v="186633"/>
    <b v="0"/>
    <n v="8"/>
    <s v="kg"/>
    <n v="186633"/>
    <b v="0"/>
    <n v="186633"/>
    <b v="0"/>
    <n v="0"/>
    <b v="0"/>
    <s v="44424.886"/>
    <n v="0"/>
    <s v="44424.886"/>
    <n v="0"/>
    <b v="0"/>
    <b v="1"/>
  </r>
  <r>
    <s v="C"/>
    <s v="A"/>
    <n v="20200101"/>
    <n v="2020"/>
    <n v="52"/>
    <x v="2"/>
    <n v="562"/>
    <s v="NER"/>
    <x v="0"/>
    <s v="M"/>
    <s v="Import"/>
    <n v="566"/>
    <s v="NGA"/>
    <x v="8"/>
    <n v="0"/>
    <s v="W00"/>
    <s v="World"/>
    <s v="H5"/>
    <s v="HS"/>
    <b v="1"/>
    <n v="310510"/>
    <s v="Fertilizers, mineral or chemical in tablets or similar forms or in packages of a gross weight not exceeding 10kg"/>
    <x v="13"/>
    <x v="6"/>
    <x v="6"/>
    <x v="2"/>
    <b v="1"/>
    <s v="C00"/>
    <s v="TOTAL CPC"/>
    <n v="0"/>
    <n v="0"/>
    <s v="TOTAL MOT"/>
    <n v="8"/>
    <s v="kg"/>
    <n v="186633"/>
    <b v="0"/>
    <n v="8"/>
    <s v="kg"/>
    <n v="186633"/>
    <b v="0"/>
    <n v="186633"/>
    <b v="0"/>
    <n v="0"/>
    <b v="0"/>
    <s v="44424.886"/>
    <n v="0"/>
    <s v="44424.886"/>
    <n v="0"/>
    <b v="1"/>
    <b v="0"/>
  </r>
  <r>
    <s v="C"/>
    <s v="A"/>
    <n v="20200101"/>
    <n v="2020"/>
    <n v="52"/>
    <x v="2"/>
    <n v="180"/>
    <s v="COD"/>
    <x v="1"/>
    <s v="M"/>
    <s v="Import"/>
    <n v="0"/>
    <s v="W00"/>
    <x v="0"/>
    <n v="0"/>
    <s v="W00"/>
    <s v="World"/>
    <s v="H4"/>
    <s v="HS"/>
    <b v="1"/>
    <n v="310520"/>
    <s v="Fertilizers, mineral or chemical containing the three fertilizing elements nitrogen, phosphorus and potassium"/>
    <x v="14"/>
    <x v="6"/>
    <x v="6"/>
    <x v="2"/>
    <b v="1"/>
    <s v="C00"/>
    <s v="TOTAL CPC"/>
    <n v="0"/>
    <n v="0"/>
    <s v="TOTAL MOT"/>
    <n v="8"/>
    <s v="kg"/>
    <n v="8921036"/>
    <b v="0"/>
    <n v="8"/>
    <s v="kg"/>
    <n v="8921036"/>
    <b v="0"/>
    <n v="8921036"/>
    <b v="0"/>
    <n v="0"/>
    <b v="0"/>
    <s v="4527472.378"/>
    <n v="0"/>
    <s v="4527472.378"/>
    <n v="0"/>
    <b v="0"/>
    <b v="1"/>
  </r>
  <r>
    <s v="C"/>
    <s v="A"/>
    <n v="20200101"/>
    <n v="2020"/>
    <n v="52"/>
    <x v="2"/>
    <n v="180"/>
    <s v="COD"/>
    <x v="1"/>
    <s v="M"/>
    <s v="Import"/>
    <n v="24"/>
    <s v="AGO"/>
    <x v="17"/>
    <n v="0"/>
    <s v="W00"/>
    <s v="World"/>
    <s v="H4"/>
    <s v="HS"/>
    <b v="1"/>
    <n v="310520"/>
    <s v="Fertilizers, mineral or chemical containing the three fertilizing elements nitrogen, phosphorus and potassium"/>
    <x v="14"/>
    <x v="6"/>
    <x v="6"/>
    <x v="2"/>
    <b v="1"/>
    <s v="C00"/>
    <s v="TOTAL CPC"/>
    <n v="0"/>
    <n v="0"/>
    <s v="TOTAL MOT"/>
    <n v="8"/>
    <s v="kg"/>
    <n v="1336100"/>
    <b v="0"/>
    <n v="8"/>
    <s v="kg"/>
    <n v="1336100"/>
    <b v="0"/>
    <n v="1336100"/>
    <b v="0"/>
    <n v="0"/>
    <b v="0"/>
    <s v="157465.926"/>
    <n v="0"/>
    <s v="157465.926"/>
    <n v="0"/>
    <b v="0"/>
    <b v="1"/>
  </r>
  <r>
    <s v="C"/>
    <s v="A"/>
    <n v="20200101"/>
    <n v="2020"/>
    <n v="52"/>
    <x v="2"/>
    <n v="180"/>
    <s v="COD"/>
    <x v="1"/>
    <s v="M"/>
    <s v="Import"/>
    <n v="56"/>
    <s v="BEL"/>
    <x v="18"/>
    <n v="0"/>
    <s v="W00"/>
    <s v="World"/>
    <s v="H4"/>
    <s v="HS"/>
    <b v="1"/>
    <n v="310520"/>
    <s v="Fertilizers, mineral or chemical containing the three fertilizing elements nitrogen, phosphorus and potassium"/>
    <x v="14"/>
    <x v="6"/>
    <x v="6"/>
    <x v="2"/>
    <b v="1"/>
    <s v="C00"/>
    <s v="TOTAL CPC"/>
    <n v="0"/>
    <n v="0"/>
    <s v="TOTAL MOT"/>
    <n v="8"/>
    <s v="kg"/>
    <n v="485008"/>
    <b v="0"/>
    <n v="8"/>
    <s v="kg"/>
    <n v="485008"/>
    <b v="0"/>
    <n v="485008"/>
    <b v="0"/>
    <n v="0"/>
    <b v="0"/>
    <s v="284894.601"/>
    <n v="0"/>
    <s v="284894.601"/>
    <n v="0"/>
    <b v="0"/>
    <b v="1"/>
  </r>
  <r>
    <s v="C"/>
    <s v="A"/>
    <n v="20200101"/>
    <n v="2020"/>
    <n v="52"/>
    <x v="2"/>
    <n v="180"/>
    <s v="COD"/>
    <x v="1"/>
    <s v="M"/>
    <s v="Import"/>
    <n v="156"/>
    <s v="CHN"/>
    <x v="1"/>
    <n v="0"/>
    <s v="W00"/>
    <s v="World"/>
    <s v="H4"/>
    <s v="HS"/>
    <b v="1"/>
    <n v="310520"/>
    <s v="Fertilizers, mineral or chemical containing the three fertilizing elements nitrogen, phosphorus and potassium"/>
    <x v="14"/>
    <x v="6"/>
    <x v="6"/>
    <x v="2"/>
    <b v="1"/>
    <s v="C00"/>
    <s v="TOTAL CPC"/>
    <n v="0"/>
    <n v="0"/>
    <s v="TOTAL MOT"/>
    <n v="8"/>
    <s v="kg"/>
    <n v="262310"/>
    <b v="0"/>
    <n v="8"/>
    <s v="kg"/>
    <n v="262310"/>
    <b v="0"/>
    <n v="262310"/>
    <b v="0"/>
    <n v="0"/>
    <b v="0"/>
    <s v="46123.645"/>
    <n v="0"/>
    <s v="46123.645"/>
    <n v="0"/>
    <b v="0"/>
    <b v="1"/>
  </r>
  <r>
    <s v="C"/>
    <s v="A"/>
    <n v="20200101"/>
    <n v="2020"/>
    <n v="52"/>
    <x v="2"/>
    <n v="180"/>
    <s v="COD"/>
    <x v="1"/>
    <s v="M"/>
    <s v="Import"/>
    <n v="276"/>
    <s v="DEU"/>
    <x v="4"/>
    <n v="0"/>
    <s v="W00"/>
    <s v="World"/>
    <s v="H4"/>
    <s v="HS"/>
    <b v="1"/>
    <n v="310520"/>
    <s v="Fertilizers, mineral or chemical containing the three fertilizing elements nitrogen, phosphorus and potassium"/>
    <x v="14"/>
    <x v="6"/>
    <x v="6"/>
    <x v="2"/>
    <b v="1"/>
    <s v="C00"/>
    <s v="TOTAL CPC"/>
    <n v="0"/>
    <n v="0"/>
    <s v="TOTAL MOT"/>
    <n v="8"/>
    <s v="kg"/>
    <n v="749650"/>
    <b v="0"/>
    <n v="8"/>
    <s v="kg"/>
    <n v="749650"/>
    <b v="0"/>
    <n v="749650"/>
    <b v="0"/>
    <n v="0"/>
    <b v="0"/>
    <s v="340867.286"/>
    <n v="0"/>
    <s v="340867.286"/>
    <n v="0"/>
    <b v="0"/>
    <b v="1"/>
  </r>
  <r>
    <s v="C"/>
    <s v="A"/>
    <n v="20200101"/>
    <n v="2020"/>
    <n v="52"/>
    <x v="2"/>
    <n v="180"/>
    <s v="COD"/>
    <x v="1"/>
    <s v="M"/>
    <s v="Import"/>
    <n v="404"/>
    <s v="KEN"/>
    <x v="22"/>
    <n v="0"/>
    <s v="W00"/>
    <s v="World"/>
    <s v="H4"/>
    <s v="HS"/>
    <b v="1"/>
    <n v="310520"/>
    <s v="Fertilizers, mineral or chemical containing the three fertilizing elements nitrogen, phosphorus and potassium"/>
    <x v="14"/>
    <x v="6"/>
    <x v="6"/>
    <x v="2"/>
    <b v="1"/>
    <s v="C00"/>
    <s v="TOTAL CPC"/>
    <n v="0"/>
    <n v="0"/>
    <s v="TOTAL MOT"/>
    <n v="8"/>
    <s v="kg"/>
    <n v="147500"/>
    <b v="0"/>
    <n v="8"/>
    <s v="kg"/>
    <n v="147500"/>
    <b v="0"/>
    <n v="147500"/>
    <b v="0"/>
    <n v="0"/>
    <b v="0"/>
    <s v="95887.545"/>
    <n v="0"/>
    <s v="95887.545"/>
    <n v="0"/>
    <b v="0"/>
    <b v="1"/>
  </r>
  <r>
    <s v="C"/>
    <s v="A"/>
    <n v="20200101"/>
    <n v="2020"/>
    <n v="52"/>
    <x v="2"/>
    <n v="180"/>
    <s v="COD"/>
    <x v="1"/>
    <s v="M"/>
    <s v="Import"/>
    <n v="643"/>
    <s v="RUS"/>
    <x v="9"/>
    <n v="0"/>
    <s v="W00"/>
    <s v="World"/>
    <s v="H4"/>
    <s v="HS"/>
    <b v="1"/>
    <n v="310520"/>
    <s v="Fertilizers, mineral or chemical containing the three fertilizing elements nitrogen, phosphorus and potassium"/>
    <x v="14"/>
    <x v="6"/>
    <x v="6"/>
    <x v="2"/>
    <b v="1"/>
    <s v="C00"/>
    <s v="TOTAL CPC"/>
    <n v="0"/>
    <n v="0"/>
    <s v="TOTAL MOT"/>
    <n v="8"/>
    <s v="kg"/>
    <n v="1326421"/>
    <b v="0"/>
    <n v="8"/>
    <s v="kg"/>
    <n v="1326421"/>
    <b v="0"/>
    <n v="1326421"/>
    <b v="0"/>
    <n v="0"/>
    <b v="0"/>
    <s v="597140.97"/>
    <n v="0"/>
    <s v="597140.97"/>
    <n v="0"/>
    <b v="0"/>
    <b v="1"/>
  </r>
  <r>
    <s v="C"/>
    <s v="A"/>
    <n v="20200101"/>
    <n v="2020"/>
    <n v="52"/>
    <x v="2"/>
    <n v="180"/>
    <s v="COD"/>
    <x v="1"/>
    <s v="M"/>
    <s v="Import"/>
    <n v="646"/>
    <s v="RWA"/>
    <x v="28"/>
    <n v="0"/>
    <s v="W00"/>
    <s v="World"/>
    <s v="H4"/>
    <s v="HS"/>
    <b v="1"/>
    <n v="310520"/>
    <s v="Fertilizers, mineral or chemical containing the three fertilizing elements nitrogen, phosphorus and potassium"/>
    <x v="14"/>
    <x v="6"/>
    <x v="6"/>
    <x v="2"/>
    <b v="1"/>
    <s v="C00"/>
    <s v="TOTAL CPC"/>
    <n v="0"/>
    <n v="0"/>
    <s v="TOTAL MOT"/>
    <n v="8"/>
    <s v="kg"/>
    <n v="9976"/>
    <b v="0"/>
    <n v="8"/>
    <s v="kg"/>
    <n v="9976"/>
    <b v="0"/>
    <n v="9976"/>
    <b v="0"/>
    <n v="0"/>
    <b v="0"/>
    <s v="877.632"/>
    <n v="0"/>
    <s v="877.632"/>
    <n v="0"/>
    <b v="0"/>
    <b v="1"/>
  </r>
  <r>
    <s v="C"/>
    <s v="A"/>
    <n v="20200101"/>
    <n v="2020"/>
    <n v="52"/>
    <x v="2"/>
    <n v="180"/>
    <s v="COD"/>
    <x v="1"/>
    <s v="M"/>
    <s v="Import"/>
    <n v="710"/>
    <s v="ZAF"/>
    <x v="30"/>
    <n v="0"/>
    <s v="W00"/>
    <s v="World"/>
    <s v="H4"/>
    <s v="HS"/>
    <b v="1"/>
    <n v="310520"/>
    <s v="Fertilizers, mineral or chemical containing the three fertilizing elements nitrogen, phosphorus and potassium"/>
    <x v="14"/>
    <x v="6"/>
    <x v="6"/>
    <x v="2"/>
    <b v="1"/>
    <s v="C00"/>
    <s v="TOTAL CPC"/>
    <n v="0"/>
    <n v="0"/>
    <s v="TOTAL MOT"/>
    <n v="8"/>
    <s v="kg"/>
    <n v="4214821"/>
    <b v="0"/>
    <n v="8"/>
    <s v="kg"/>
    <n v="4214821"/>
    <b v="0"/>
    <n v="4214821"/>
    <b v="0"/>
    <n v="0"/>
    <b v="0"/>
    <s v="2782035.343"/>
    <n v="0"/>
    <s v="2782035.343"/>
    <n v="0"/>
    <b v="0"/>
    <b v="1"/>
  </r>
  <r>
    <s v="C"/>
    <s v="A"/>
    <n v="20200101"/>
    <n v="2020"/>
    <n v="52"/>
    <x v="2"/>
    <n v="180"/>
    <s v="COD"/>
    <x v="1"/>
    <s v="M"/>
    <s v="Import"/>
    <n v="757"/>
    <s v="CHE"/>
    <x v="31"/>
    <n v="0"/>
    <s v="W00"/>
    <s v="World"/>
    <s v="H4"/>
    <s v="HS"/>
    <b v="1"/>
    <n v="310520"/>
    <s v="Fertilizers, mineral or chemical containing the three fertilizing elements nitrogen, phosphorus and potassium"/>
    <x v="14"/>
    <x v="6"/>
    <x v="6"/>
    <x v="2"/>
    <b v="1"/>
    <s v="C00"/>
    <s v="TOTAL CPC"/>
    <n v="0"/>
    <n v="0"/>
    <s v="TOTAL MOT"/>
    <n v="8"/>
    <s v="kg"/>
    <n v="302250"/>
    <b v="0"/>
    <n v="8"/>
    <s v="kg"/>
    <n v="302250"/>
    <b v="0"/>
    <n v="302250"/>
    <b v="0"/>
    <n v="0"/>
    <b v="0"/>
    <s v="198621.182"/>
    <n v="0"/>
    <s v="198621.182"/>
    <n v="0"/>
    <b v="0"/>
    <b v="1"/>
  </r>
  <r>
    <s v="C"/>
    <s v="A"/>
    <n v="20200101"/>
    <n v="2020"/>
    <n v="52"/>
    <x v="2"/>
    <n v="180"/>
    <s v="COD"/>
    <x v="1"/>
    <s v="M"/>
    <s v="Import"/>
    <n v="842"/>
    <s v="USA"/>
    <x v="15"/>
    <n v="0"/>
    <s v="W00"/>
    <s v="World"/>
    <s v="H4"/>
    <s v="HS"/>
    <b v="1"/>
    <n v="310520"/>
    <s v="Fertilizers, mineral or chemical containing the three fertilizing elements nitrogen, phosphorus and potassium"/>
    <x v="14"/>
    <x v="6"/>
    <x v="6"/>
    <x v="2"/>
    <b v="1"/>
    <s v="C00"/>
    <s v="TOTAL CPC"/>
    <n v="0"/>
    <n v="0"/>
    <s v="TOTAL MOT"/>
    <n v="8"/>
    <s v="kg"/>
    <n v="57000"/>
    <b v="0"/>
    <n v="8"/>
    <s v="kg"/>
    <n v="57000"/>
    <b v="0"/>
    <n v="57000"/>
    <b v="0"/>
    <n v="0"/>
    <b v="0"/>
    <s v="13448.321"/>
    <n v="0"/>
    <s v="13448.321"/>
    <n v="0"/>
    <b v="0"/>
    <b v="1"/>
  </r>
  <r>
    <s v="C"/>
    <s v="A"/>
    <n v="20200101"/>
    <n v="2020"/>
    <n v="52"/>
    <x v="2"/>
    <n v="180"/>
    <s v="COD"/>
    <x v="1"/>
    <s v="M"/>
    <s v="Import"/>
    <n v="894"/>
    <s v="ZMB"/>
    <x v="39"/>
    <n v="0"/>
    <s v="W00"/>
    <s v="World"/>
    <s v="H4"/>
    <s v="HS"/>
    <b v="1"/>
    <n v="310520"/>
    <s v="Fertilizers, mineral or chemical containing the three fertilizing elements nitrogen, phosphorus and potassium"/>
    <x v="14"/>
    <x v="6"/>
    <x v="6"/>
    <x v="2"/>
    <b v="1"/>
    <s v="C00"/>
    <s v="TOTAL CPC"/>
    <n v="0"/>
    <n v="0"/>
    <s v="TOTAL MOT"/>
    <n v="8"/>
    <s v="kg"/>
    <n v="30000"/>
    <b v="0"/>
    <n v="8"/>
    <s v="kg"/>
    <n v="30000"/>
    <b v="0"/>
    <n v="30000"/>
    <b v="0"/>
    <n v="0"/>
    <b v="0"/>
    <s v="10109.928"/>
    <n v="0"/>
    <s v="10109.928"/>
    <n v="0"/>
    <b v="0"/>
    <b v="1"/>
  </r>
  <r>
    <s v="C"/>
    <s v="A"/>
    <n v="20200101"/>
    <n v="2020"/>
    <n v="52"/>
    <x v="2"/>
    <n v="562"/>
    <s v="NER"/>
    <x v="0"/>
    <s v="M"/>
    <s v="Import"/>
    <n v="0"/>
    <s v="W00"/>
    <x v="0"/>
    <n v="0"/>
    <s v="W00"/>
    <s v="World"/>
    <s v="H5"/>
    <s v="HS"/>
    <b v="1"/>
    <n v="310520"/>
    <s v="Fertilizers, mineral or chemical containing the three fertilizing elements nitrogen, phosphorus and potassium"/>
    <x v="14"/>
    <x v="6"/>
    <x v="6"/>
    <x v="2"/>
    <b v="1"/>
    <s v="C00"/>
    <s v="TOTAL CPC"/>
    <n v="0"/>
    <n v="0"/>
    <s v="TOTAL MOT"/>
    <n v="8"/>
    <s v="kg"/>
    <n v="4033000"/>
    <b v="0"/>
    <n v="8"/>
    <s v="kg"/>
    <n v="4033000"/>
    <b v="0"/>
    <n v="4033000"/>
    <b v="0"/>
    <n v="0"/>
    <b v="0"/>
    <s v="1321118.442"/>
    <n v="0"/>
    <s v="1321118.442"/>
    <n v="0"/>
    <b v="0"/>
    <b v="1"/>
  </r>
  <r>
    <s v="C"/>
    <s v="A"/>
    <n v="20200101"/>
    <n v="2020"/>
    <n v="52"/>
    <x v="2"/>
    <n v="562"/>
    <s v="NER"/>
    <x v="0"/>
    <s v="M"/>
    <s v="Import"/>
    <n v="156"/>
    <s v="CHN"/>
    <x v="1"/>
    <n v="0"/>
    <s v="W00"/>
    <s v="World"/>
    <s v="H5"/>
    <s v="HS"/>
    <b v="1"/>
    <n v="310520"/>
    <s v="Fertilizers, mineral or chemical containing the three fertilizing elements nitrogen, phosphorus and potassium"/>
    <x v="14"/>
    <x v="6"/>
    <x v="6"/>
    <x v="2"/>
    <b v="1"/>
    <s v="C00"/>
    <s v="TOTAL CPC"/>
    <n v="0"/>
    <n v="0"/>
    <s v="TOTAL MOT"/>
    <n v="8"/>
    <s v="kg"/>
    <n v="3000"/>
    <b v="0"/>
    <n v="8"/>
    <s v="kg"/>
    <n v="3000"/>
    <b v="0"/>
    <n v="3000"/>
    <b v="0"/>
    <n v="0"/>
    <b v="0"/>
    <s v="21341.442"/>
    <n v="0"/>
    <s v="21341.442"/>
    <n v="0"/>
    <b v="1"/>
    <b v="0"/>
  </r>
  <r>
    <s v="C"/>
    <s v="A"/>
    <n v="20200101"/>
    <n v="2020"/>
    <n v="52"/>
    <x v="2"/>
    <n v="562"/>
    <s v="NER"/>
    <x v="0"/>
    <s v="M"/>
    <s v="Import"/>
    <n v="384"/>
    <s v="CIV"/>
    <x v="6"/>
    <n v="0"/>
    <s v="W00"/>
    <s v="World"/>
    <s v="H5"/>
    <s v="HS"/>
    <b v="1"/>
    <n v="310520"/>
    <s v="Fertilizers, mineral or chemical containing the three fertilizing elements nitrogen, phosphorus and potassium"/>
    <x v="14"/>
    <x v="6"/>
    <x v="6"/>
    <x v="2"/>
    <b v="1"/>
    <s v="C00"/>
    <s v="TOTAL CPC"/>
    <n v="0"/>
    <n v="0"/>
    <s v="TOTAL MOT"/>
    <n v="8"/>
    <s v="kg"/>
    <n v="3998000"/>
    <b v="0"/>
    <n v="8"/>
    <s v="kg"/>
    <n v="3998000"/>
    <b v="0"/>
    <n v="3998000"/>
    <b v="0"/>
    <n v="0"/>
    <b v="0"/>
    <s v="1287659.977"/>
    <n v="0"/>
    <s v="1287659.977"/>
    <n v="0"/>
    <b v="1"/>
    <b v="0"/>
  </r>
  <r>
    <s v="C"/>
    <s v="A"/>
    <n v="20200101"/>
    <n v="2020"/>
    <n v="52"/>
    <x v="2"/>
    <n v="562"/>
    <s v="NER"/>
    <x v="0"/>
    <s v="M"/>
    <s v="Import"/>
    <n v="566"/>
    <s v="NGA"/>
    <x v="8"/>
    <n v="0"/>
    <s v="W00"/>
    <s v="World"/>
    <s v="H5"/>
    <s v="HS"/>
    <b v="1"/>
    <n v="310520"/>
    <s v="Fertilizers, mineral or chemical containing the three fertilizing elements nitrogen, phosphorus and potassium"/>
    <x v="14"/>
    <x v="6"/>
    <x v="6"/>
    <x v="2"/>
    <b v="1"/>
    <s v="C00"/>
    <s v="TOTAL CPC"/>
    <n v="0"/>
    <n v="0"/>
    <s v="TOTAL MOT"/>
    <n v="8"/>
    <s v="kg"/>
    <n v="32000"/>
    <b v="0"/>
    <n v="8"/>
    <s v="kg"/>
    <n v="32000"/>
    <b v="0"/>
    <n v="32000"/>
    <b v="0"/>
    <n v="0"/>
    <b v="0"/>
    <s v="12117.023"/>
    <n v="0"/>
    <s v="12117.023"/>
    <n v="0"/>
    <b v="1"/>
    <b v="0"/>
  </r>
  <r>
    <s v="C"/>
    <s v="A"/>
    <n v="20200101"/>
    <n v="2020"/>
    <n v="52"/>
    <x v="2"/>
    <n v="180"/>
    <s v="COD"/>
    <x v="1"/>
    <s v="M"/>
    <s v="Import"/>
    <n v="0"/>
    <s v="W00"/>
    <x v="0"/>
    <n v="0"/>
    <s v="W00"/>
    <s v="World"/>
    <s v="H4"/>
    <s v="HS"/>
    <b v="1"/>
    <n v="310530"/>
    <s v="Fertilizers, mineral or chemical diammonium hydrogenorthophosphate (diammonium phosphate)"/>
    <x v="22"/>
    <x v="3"/>
    <x v="8"/>
    <x v="2"/>
    <b v="1"/>
    <s v="C00"/>
    <s v="TOTAL CPC"/>
    <n v="0"/>
    <n v="0"/>
    <s v="TOTAL MOT"/>
    <n v="8"/>
    <s v="kg"/>
    <n v="400800"/>
    <b v="0"/>
    <n v="8"/>
    <s v="kg"/>
    <n v="400800"/>
    <b v="0"/>
    <n v="400800"/>
    <b v="0"/>
    <n v="0"/>
    <b v="0"/>
    <s v="218684.213"/>
    <n v="0"/>
    <s v="218684.213"/>
    <n v="0"/>
    <b v="0"/>
    <b v="1"/>
  </r>
  <r>
    <s v="C"/>
    <s v="A"/>
    <n v="20200101"/>
    <n v="2020"/>
    <n v="52"/>
    <x v="2"/>
    <n v="180"/>
    <s v="COD"/>
    <x v="1"/>
    <s v="M"/>
    <s v="Import"/>
    <n v="56"/>
    <s v="BEL"/>
    <x v="18"/>
    <n v="0"/>
    <s v="W00"/>
    <s v="World"/>
    <s v="H4"/>
    <s v="HS"/>
    <b v="1"/>
    <n v="310530"/>
    <s v="Fertilizers, mineral or chemical diammonium hydrogenorthophosphate (diammonium phosphate)"/>
    <x v="22"/>
    <x v="3"/>
    <x v="8"/>
    <x v="2"/>
    <b v="1"/>
    <s v="C00"/>
    <s v="TOTAL CPC"/>
    <n v="0"/>
    <n v="0"/>
    <s v="TOTAL MOT"/>
    <n v="8"/>
    <s v="kg"/>
    <n v="4800"/>
    <b v="0"/>
    <n v="8"/>
    <s v="kg"/>
    <n v="4800"/>
    <b v="0"/>
    <n v="4800"/>
    <b v="0"/>
    <n v="0"/>
    <b v="0"/>
    <s v="13187.676"/>
    <n v="0"/>
    <s v="13187.676"/>
    <n v="0"/>
    <b v="0"/>
    <b v="1"/>
  </r>
  <r>
    <s v="C"/>
    <s v="A"/>
    <n v="20200101"/>
    <n v="2020"/>
    <n v="52"/>
    <x v="2"/>
    <n v="180"/>
    <s v="COD"/>
    <x v="1"/>
    <s v="M"/>
    <s v="Import"/>
    <n v="643"/>
    <s v="RUS"/>
    <x v="9"/>
    <n v="0"/>
    <s v="W00"/>
    <s v="World"/>
    <s v="H4"/>
    <s v="HS"/>
    <b v="1"/>
    <n v="310530"/>
    <s v="Fertilizers, mineral or chemical diammonium hydrogenorthophosphate (diammonium phosphate)"/>
    <x v="22"/>
    <x v="3"/>
    <x v="8"/>
    <x v="2"/>
    <b v="1"/>
    <s v="C00"/>
    <s v="TOTAL CPC"/>
    <n v="0"/>
    <n v="0"/>
    <s v="TOTAL MOT"/>
    <n v="8"/>
    <s v="kg"/>
    <n v="396000"/>
    <b v="0"/>
    <n v="8"/>
    <s v="kg"/>
    <n v="396000"/>
    <b v="0"/>
    <n v="396000"/>
    <b v="0"/>
    <n v="0"/>
    <b v="0"/>
    <s v="205496.538"/>
    <n v="0"/>
    <s v="205496.538"/>
    <n v="0"/>
    <b v="0"/>
    <b v="1"/>
  </r>
  <r>
    <s v="C"/>
    <s v="A"/>
    <n v="20200101"/>
    <n v="2020"/>
    <n v="52"/>
    <x v="2"/>
    <n v="562"/>
    <s v="NER"/>
    <x v="0"/>
    <s v="M"/>
    <s v="Import"/>
    <n v="0"/>
    <s v="W00"/>
    <x v="0"/>
    <n v="0"/>
    <s v="W00"/>
    <s v="World"/>
    <s v="H5"/>
    <s v="HS"/>
    <b v="1"/>
    <n v="310530"/>
    <s v="Fertilizers, mineral or chemical diammonium hydrogenorthophosphate (diammonium phosphate)"/>
    <x v="22"/>
    <x v="3"/>
    <x v="8"/>
    <x v="2"/>
    <b v="1"/>
    <s v="C00"/>
    <s v="TOTAL CPC"/>
    <n v="0"/>
    <n v="0"/>
    <s v="TOTAL MOT"/>
    <n v="-1"/>
    <s v="N/A"/>
    <n v="0"/>
    <b v="1"/>
    <n v="8"/>
    <s v="kg"/>
    <n v="20000000"/>
    <b v="0"/>
    <n v="0"/>
    <b v="1"/>
    <n v="0"/>
    <b v="0"/>
    <s v="5261.156"/>
    <n v="0"/>
    <s v="5261.156"/>
    <n v="6"/>
    <b v="0"/>
    <b v="1"/>
  </r>
  <r>
    <s v="C"/>
    <s v="A"/>
    <n v="20200101"/>
    <n v="2020"/>
    <n v="52"/>
    <x v="2"/>
    <n v="562"/>
    <s v="NER"/>
    <x v="0"/>
    <s v="M"/>
    <s v="Import"/>
    <n v="842"/>
    <s v="USA"/>
    <x v="15"/>
    <n v="0"/>
    <s v="W00"/>
    <s v="World"/>
    <s v="H5"/>
    <s v="HS"/>
    <b v="1"/>
    <n v="310530"/>
    <s v="Fertilizers, mineral or chemical diammonium hydrogenorthophosphate (diammonium phosphate)"/>
    <x v="22"/>
    <x v="3"/>
    <x v="8"/>
    <x v="2"/>
    <b v="1"/>
    <s v="C00"/>
    <s v="TOTAL CPC"/>
    <n v="0"/>
    <n v="0"/>
    <s v="TOTAL MOT"/>
    <n v="-1"/>
    <s v="N/A"/>
    <n v="0"/>
    <b v="1"/>
    <n v="8"/>
    <s v="kg"/>
    <n v="20000000"/>
    <b v="0"/>
    <n v="0"/>
    <b v="1"/>
    <n v="0"/>
    <b v="0"/>
    <s v="5261.156"/>
    <n v="0"/>
    <s v="5261.156"/>
    <n v="6"/>
    <b v="1"/>
    <b v="0"/>
  </r>
  <r>
    <s v="C"/>
    <s v="A"/>
    <n v="20200101"/>
    <n v="2020"/>
    <n v="52"/>
    <x v="2"/>
    <n v="180"/>
    <s v="COD"/>
    <x v="1"/>
    <s v="M"/>
    <s v="Import"/>
    <n v="0"/>
    <s v="W00"/>
    <x v="0"/>
    <n v="0"/>
    <s v="W00"/>
    <s v="World"/>
    <s v="H4"/>
    <s v="HS"/>
    <b v="1"/>
    <n v="310540"/>
    <s v="Fertilizers, mineral or chemical ammonium dihydrogenorthophosphate (monoammonium phosphate) and mixtures thereof with diammonium hydrogenorthophosphate (diammonium phosphate)"/>
    <x v="18"/>
    <x v="3"/>
    <x v="7"/>
    <x v="2"/>
    <b v="1"/>
    <s v="C00"/>
    <s v="TOTAL CPC"/>
    <n v="0"/>
    <n v="0"/>
    <s v="TOTAL MOT"/>
    <n v="8"/>
    <s v="kg"/>
    <n v="35"/>
    <b v="0"/>
    <n v="8"/>
    <s v="kg"/>
    <n v="35"/>
    <b v="0"/>
    <n v="35"/>
    <b v="0"/>
    <n v="0"/>
    <b v="0"/>
    <s v="1185.083"/>
    <n v="0"/>
    <s v="1185.083"/>
    <n v="0"/>
    <b v="0"/>
    <b v="1"/>
  </r>
  <r>
    <s v="C"/>
    <s v="A"/>
    <n v="20200101"/>
    <n v="2020"/>
    <n v="52"/>
    <x v="2"/>
    <n v="180"/>
    <s v="COD"/>
    <x v="1"/>
    <s v="M"/>
    <s v="Import"/>
    <n v="894"/>
    <s v="ZMB"/>
    <x v="39"/>
    <n v="0"/>
    <s v="W00"/>
    <s v="World"/>
    <s v="H4"/>
    <s v="HS"/>
    <b v="1"/>
    <n v="310540"/>
    <s v="Fertilizers, mineral or chemical ammonium dihydrogenorthophosphate (monoammonium phosphate) and mixtures thereof with diammonium hydrogenorthophosphate (diammonium phosphate)"/>
    <x v="18"/>
    <x v="3"/>
    <x v="7"/>
    <x v="2"/>
    <b v="1"/>
    <s v="C00"/>
    <s v="TOTAL CPC"/>
    <n v="0"/>
    <n v="0"/>
    <s v="TOTAL MOT"/>
    <n v="8"/>
    <s v="kg"/>
    <n v="35"/>
    <b v="0"/>
    <n v="8"/>
    <s v="kg"/>
    <n v="35"/>
    <b v="0"/>
    <n v="35"/>
    <b v="0"/>
    <n v="0"/>
    <b v="0"/>
    <s v="1185.083"/>
    <n v="0"/>
    <s v="1185.083"/>
    <n v="0"/>
    <b v="0"/>
    <b v="1"/>
  </r>
  <r>
    <s v="C"/>
    <s v="A"/>
    <n v="20200101"/>
    <n v="2020"/>
    <n v="52"/>
    <x v="2"/>
    <n v="562"/>
    <s v="NER"/>
    <x v="0"/>
    <s v="M"/>
    <s v="Import"/>
    <n v="0"/>
    <s v="W00"/>
    <x v="0"/>
    <n v="0"/>
    <s v="W00"/>
    <s v="World"/>
    <s v="H5"/>
    <s v="HS"/>
    <b v="1"/>
    <n v="310551"/>
    <s v="Fertilizers, mineral or chemical containing nitrates and phosphates"/>
    <x v="19"/>
    <x v="6"/>
    <x v="6"/>
    <x v="2"/>
    <b v="1"/>
    <s v="C00"/>
    <s v="TOTAL CPC"/>
    <n v="0"/>
    <n v="0"/>
    <s v="TOTAL MOT"/>
    <n v="8"/>
    <s v="kg"/>
    <n v="40000"/>
    <b v="0"/>
    <n v="8"/>
    <s v="kg"/>
    <n v="40000"/>
    <b v="0"/>
    <n v="40000"/>
    <b v="0"/>
    <n v="0"/>
    <b v="0"/>
    <s v="9268.826"/>
    <n v="0"/>
    <s v="9268.826"/>
    <n v="0"/>
    <b v="0"/>
    <b v="1"/>
  </r>
  <r>
    <s v="C"/>
    <s v="A"/>
    <n v="20200101"/>
    <n v="2020"/>
    <n v="52"/>
    <x v="2"/>
    <n v="562"/>
    <s v="NER"/>
    <x v="0"/>
    <s v="M"/>
    <s v="Import"/>
    <n v="768"/>
    <s v="TGO"/>
    <x v="14"/>
    <n v="0"/>
    <s v="W00"/>
    <s v="World"/>
    <s v="H5"/>
    <s v="HS"/>
    <b v="1"/>
    <n v="310551"/>
    <s v="Fertilizers, mineral or chemical containing nitrates and phosphates"/>
    <x v="19"/>
    <x v="6"/>
    <x v="6"/>
    <x v="2"/>
    <b v="1"/>
    <s v="C00"/>
    <s v="TOTAL CPC"/>
    <n v="0"/>
    <n v="0"/>
    <s v="TOTAL MOT"/>
    <n v="8"/>
    <s v="kg"/>
    <n v="40000"/>
    <b v="0"/>
    <n v="8"/>
    <s v="kg"/>
    <n v="40000"/>
    <b v="0"/>
    <n v="40000"/>
    <b v="0"/>
    <n v="0"/>
    <b v="0"/>
    <s v="9268.826"/>
    <n v="0"/>
    <s v="9268.826"/>
    <n v="0"/>
    <b v="1"/>
    <b v="0"/>
  </r>
  <r>
    <s v="C"/>
    <s v="A"/>
    <n v="20200101"/>
    <n v="2020"/>
    <n v="52"/>
    <x v="2"/>
    <n v="180"/>
    <s v="COD"/>
    <x v="1"/>
    <s v="M"/>
    <s v="Import"/>
    <n v="0"/>
    <s v="W00"/>
    <x v="0"/>
    <n v="0"/>
    <s v="W00"/>
    <s v="World"/>
    <s v="H4"/>
    <s v="HS"/>
    <b v="1"/>
    <n v="310559"/>
    <s v="Fertilizers, mineral or chemical containing the two fertilizing elements nitrogen and phosphorus, other than nitrates and phosphates"/>
    <x v="19"/>
    <x v="6"/>
    <x v="6"/>
    <x v="2"/>
    <b v="1"/>
    <s v="C00"/>
    <s v="TOTAL CPC"/>
    <n v="0"/>
    <n v="0"/>
    <s v="TOTAL MOT"/>
    <n v="8"/>
    <s v="kg"/>
    <n v="23955"/>
    <b v="0"/>
    <n v="8"/>
    <s v="kg"/>
    <n v="23955"/>
    <b v="0"/>
    <n v="23955"/>
    <b v="0"/>
    <n v="0"/>
    <b v="0"/>
    <s v="9469.389"/>
    <n v="0"/>
    <s v="9469.389"/>
    <n v="0"/>
    <b v="0"/>
    <b v="1"/>
  </r>
  <r>
    <s v="C"/>
    <s v="A"/>
    <n v="20200101"/>
    <n v="2020"/>
    <n v="52"/>
    <x v="2"/>
    <n v="180"/>
    <s v="COD"/>
    <x v="1"/>
    <s v="M"/>
    <s v="Import"/>
    <n v="156"/>
    <s v="CHN"/>
    <x v="1"/>
    <n v="0"/>
    <s v="W00"/>
    <s v="World"/>
    <s v="H4"/>
    <s v="HS"/>
    <b v="1"/>
    <n v="310559"/>
    <s v="Fertilizers, mineral or chemical containing the two fertilizing elements nitrogen and phosphorus, other than nitrates and phosphates"/>
    <x v="19"/>
    <x v="6"/>
    <x v="6"/>
    <x v="2"/>
    <b v="1"/>
    <s v="C00"/>
    <s v="TOTAL CPC"/>
    <n v="0"/>
    <n v="0"/>
    <s v="TOTAL MOT"/>
    <n v="8"/>
    <s v="kg"/>
    <n v="11955"/>
    <b v="0"/>
    <n v="8"/>
    <s v="kg"/>
    <n v="11955"/>
    <b v="0"/>
    <n v="11955"/>
    <b v="0"/>
    <n v="0"/>
    <b v="0"/>
    <s v="2379.622"/>
    <n v="0"/>
    <s v="2379.622"/>
    <n v="0"/>
    <b v="0"/>
    <b v="1"/>
  </r>
  <r>
    <s v="C"/>
    <s v="A"/>
    <n v="20200101"/>
    <n v="2020"/>
    <n v="52"/>
    <x v="2"/>
    <n v="180"/>
    <s v="COD"/>
    <x v="1"/>
    <s v="M"/>
    <s v="Import"/>
    <n v="710"/>
    <s v="ZAF"/>
    <x v="30"/>
    <n v="0"/>
    <s v="W00"/>
    <s v="World"/>
    <s v="H4"/>
    <s v="HS"/>
    <b v="1"/>
    <n v="310559"/>
    <s v="Fertilizers, mineral or chemical containing the two fertilizing elements nitrogen and phosphorus, other than nitrates and phosphates"/>
    <x v="19"/>
    <x v="6"/>
    <x v="6"/>
    <x v="2"/>
    <b v="1"/>
    <s v="C00"/>
    <s v="TOTAL CPC"/>
    <n v="0"/>
    <n v="0"/>
    <s v="TOTAL MOT"/>
    <n v="8"/>
    <s v="kg"/>
    <n v="12000"/>
    <b v="0"/>
    <n v="8"/>
    <s v="kg"/>
    <n v="12000"/>
    <b v="0"/>
    <n v="12000"/>
    <b v="0"/>
    <n v="0"/>
    <b v="0"/>
    <s v="7089.767"/>
    <n v="0"/>
    <s v="7089.767"/>
    <n v="0"/>
    <b v="0"/>
    <b v="1"/>
  </r>
  <r>
    <s v="C"/>
    <s v="A"/>
    <n v="20200101"/>
    <n v="2020"/>
    <n v="52"/>
    <x v="2"/>
    <n v="180"/>
    <s v="COD"/>
    <x v="1"/>
    <s v="M"/>
    <s v="Import"/>
    <n v="0"/>
    <s v="W00"/>
    <x v="0"/>
    <n v="0"/>
    <s v="W00"/>
    <s v="World"/>
    <s v="H4"/>
    <s v="HS"/>
    <b v="1"/>
    <n v="310560"/>
    <s v="Fertilizers, mineral or chemical containing the two fertilizing elements phosphorus and potassium"/>
    <x v="20"/>
    <x v="6"/>
    <x v="6"/>
    <x v="2"/>
    <b v="1"/>
    <s v="C00"/>
    <s v="TOTAL CPC"/>
    <n v="0"/>
    <n v="0"/>
    <s v="TOTAL MOT"/>
    <n v="8"/>
    <s v="kg"/>
    <n v="250"/>
    <b v="0"/>
    <n v="8"/>
    <s v="kg"/>
    <n v="250"/>
    <b v="0"/>
    <n v="250"/>
    <b v="0"/>
    <n v="0"/>
    <b v="0"/>
    <s v="1641.582"/>
    <n v="0"/>
    <s v="1641.582"/>
    <n v="0"/>
    <b v="0"/>
    <b v="1"/>
  </r>
  <r>
    <s v="C"/>
    <s v="A"/>
    <n v="20200101"/>
    <n v="2020"/>
    <n v="52"/>
    <x v="2"/>
    <n v="180"/>
    <s v="COD"/>
    <x v="1"/>
    <s v="M"/>
    <s v="Import"/>
    <n v="710"/>
    <s v="ZAF"/>
    <x v="30"/>
    <n v="0"/>
    <s v="W00"/>
    <s v="World"/>
    <s v="H4"/>
    <s v="HS"/>
    <b v="1"/>
    <n v="310560"/>
    <s v="Fertilizers, mineral or chemical containing the two fertilizing elements phosphorus and potassium"/>
    <x v="20"/>
    <x v="6"/>
    <x v="6"/>
    <x v="2"/>
    <b v="1"/>
    <s v="C00"/>
    <s v="TOTAL CPC"/>
    <n v="0"/>
    <n v="0"/>
    <s v="TOTAL MOT"/>
    <n v="8"/>
    <s v="kg"/>
    <n v="250"/>
    <b v="0"/>
    <n v="8"/>
    <s v="kg"/>
    <n v="250"/>
    <b v="0"/>
    <n v="250"/>
    <b v="0"/>
    <n v="0"/>
    <b v="0"/>
    <s v="1641.582"/>
    <n v="0"/>
    <s v="1641.582"/>
    <n v="0"/>
    <b v="0"/>
    <b v="1"/>
  </r>
  <r>
    <s v="C"/>
    <s v="A"/>
    <n v="20200101"/>
    <n v="2020"/>
    <n v="52"/>
    <x v="2"/>
    <n v="180"/>
    <s v="COD"/>
    <x v="1"/>
    <s v="M"/>
    <s v="Import"/>
    <n v="0"/>
    <s v="W00"/>
    <x v="0"/>
    <n v="0"/>
    <s v="W00"/>
    <s v="World"/>
    <s v="H4"/>
    <s v="HS"/>
    <b v="1"/>
    <n v="310590"/>
    <s v="Fertilizers, mineral or chemical n.e.c. in heading no. 3105"/>
    <x v="13"/>
    <x v="6"/>
    <x v="6"/>
    <x v="2"/>
    <b v="1"/>
    <s v="C00"/>
    <s v="TOTAL CPC"/>
    <n v="0"/>
    <n v="0"/>
    <s v="TOTAL MOT"/>
    <n v="8"/>
    <s v="kg"/>
    <n v="167926"/>
    <b v="0"/>
    <n v="8"/>
    <s v="kg"/>
    <n v="167926"/>
    <b v="0"/>
    <n v="167926"/>
    <b v="0"/>
    <n v="0"/>
    <b v="0"/>
    <s v="88930.789"/>
    <n v="0"/>
    <s v="88930.789"/>
    <n v="0"/>
    <b v="0"/>
    <b v="1"/>
  </r>
  <r>
    <s v="C"/>
    <s v="A"/>
    <n v="20200101"/>
    <n v="2020"/>
    <n v="52"/>
    <x v="2"/>
    <n v="180"/>
    <s v="COD"/>
    <x v="1"/>
    <s v="M"/>
    <s v="Import"/>
    <n v="56"/>
    <s v="BEL"/>
    <x v="18"/>
    <n v="0"/>
    <s v="W00"/>
    <s v="World"/>
    <s v="H4"/>
    <s v="HS"/>
    <b v="1"/>
    <n v="310590"/>
    <s v="Fertilizers, mineral or chemical n.e.c. in heading no. 3105"/>
    <x v="13"/>
    <x v="6"/>
    <x v="6"/>
    <x v="2"/>
    <b v="1"/>
    <s v="C00"/>
    <s v="TOTAL CPC"/>
    <n v="0"/>
    <n v="0"/>
    <s v="TOTAL MOT"/>
    <n v="8"/>
    <s v="kg"/>
    <n v="2053"/>
    <b v="0"/>
    <n v="8"/>
    <s v="kg"/>
    <n v="2053"/>
    <b v="0"/>
    <n v="2053"/>
    <b v="0"/>
    <n v="0"/>
    <b v="0"/>
    <s v="3536.429"/>
    <n v="0"/>
    <s v="3536.429"/>
    <n v="0"/>
    <b v="0"/>
    <b v="1"/>
  </r>
  <r>
    <s v="C"/>
    <s v="A"/>
    <n v="20200101"/>
    <n v="2020"/>
    <n v="52"/>
    <x v="2"/>
    <n v="180"/>
    <s v="COD"/>
    <x v="1"/>
    <s v="M"/>
    <s v="Import"/>
    <n v="124"/>
    <s v="CAN"/>
    <x v="47"/>
    <n v="0"/>
    <s v="W00"/>
    <s v="World"/>
    <s v="H4"/>
    <s v="HS"/>
    <b v="1"/>
    <n v="310590"/>
    <s v="Fertilizers, mineral or chemical n.e.c. in heading no. 3105"/>
    <x v="13"/>
    <x v="6"/>
    <x v="6"/>
    <x v="2"/>
    <b v="1"/>
    <s v="C00"/>
    <s v="TOTAL CPC"/>
    <n v="0"/>
    <n v="0"/>
    <s v="TOTAL MOT"/>
    <n v="8"/>
    <s v="kg"/>
    <n v="210"/>
    <b v="0"/>
    <n v="8"/>
    <s v="kg"/>
    <n v="210"/>
    <b v="0"/>
    <n v="210"/>
    <b v="0"/>
    <n v="0"/>
    <b v="0"/>
    <s v="666.253"/>
    <n v="0"/>
    <s v="666.253"/>
    <n v="0"/>
    <b v="0"/>
    <b v="1"/>
  </r>
  <r>
    <s v="C"/>
    <s v="A"/>
    <n v="20200101"/>
    <n v="2020"/>
    <n v="52"/>
    <x v="2"/>
    <n v="180"/>
    <s v="COD"/>
    <x v="1"/>
    <s v="M"/>
    <s v="Import"/>
    <n v="156"/>
    <s v="CHN"/>
    <x v="1"/>
    <n v="0"/>
    <s v="W00"/>
    <s v="World"/>
    <s v="H4"/>
    <s v="HS"/>
    <b v="1"/>
    <n v="310590"/>
    <s v="Fertilizers, mineral or chemical n.e.c. in heading no. 3105"/>
    <x v="13"/>
    <x v="6"/>
    <x v="6"/>
    <x v="2"/>
    <b v="1"/>
    <s v="C00"/>
    <s v="TOTAL CPC"/>
    <n v="0"/>
    <n v="0"/>
    <s v="TOTAL MOT"/>
    <n v="8"/>
    <s v="kg"/>
    <n v="87540"/>
    <b v="0"/>
    <n v="8"/>
    <s v="kg"/>
    <n v="87540"/>
    <b v="0"/>
    <n v="87540"/>
    <b v="0"/>
    <n v="0"/>
    <b v="0"/>
    <s v="20652.76"/>
    <n v="0"/>
    <s v="20652.76"/>
    <n v="0"/>
    <b v="0"/>
    <b v="1"/>
  </r>
  <r>
    <s v="C"/>
    <s v="A"/>
    <n v="20200101"/>
    <n v="2020"/>
    <n v="52"/>
    <x v="2"/>
    <n v="180"/>
    <s v="COD"/>
    <x v="1"/>
    <s v="M"/>
    <s v="Import"/>
    <n v="710"/>
    <s v="ZAF"/>
    <x v="30"/>
    <n v="0"/>
    <s v="W00"/>
    <s v="World"/>
    <s v="H4"/>
    <s v="HS"/>
    <b v="1"/>
    <n v="310590"/>
    <s v="Fertilizers, mineral or chemical n.e.c. in heading no. 3105"/>
    <x v="13"/>
    <x v="6"/>
    <x v="6"/>
    <x v="2"/>
    <b v="1"/>
    <s v="C00"/>
    <s v="TOTAL CPC"/>
    <n v="0"/>
    <n v="0"/>
    <s v="TOTAL MOT"/>
    <n v="8"/>
    <s v="kg"/>
    <n v="53623"/>
    <b v="0"/>
    <n v="8"/>
    <s v="kg"/>
    <n v="53623"/>
    <b v="0"/>
    <n v="53623"/>
    <b v="0"/>
    <n v="0"/>
    <b v="0"/>
    <s v="48333.207"/>
    <n v="0"/>
    <s v="48333.207"/>
    <n v="0"/>
    <b v="0"/>
    <b v="1"/>
  </r>
  <r>
    <s v="C"/>
    <s v="A"/>
    <n v="20200101"/>
    <n v="2020"/>
    <n v="52"/>
    <x v="2"/>
    <n v="180"/>
    <s v="COD"/>
    <x v="1"/>
    <s v="M"/>
    <s v="Import"/>
    <n v="800"/>
    <s v="UGA"/>
    <x v="34"/>
    <n v="0"/>
    <s v="W00"/>
    <s v="World"/>
    <s v="H4"/>
    <s v="HS"/>
    <b v="1"/>
    <n v="310590"/>
    <s v="Fertilizers, mineral or chemical n.e.c. in heading no. 3105"/>
    <x v="13"/>
    <x v="6"/>
    <x v="6"/>
    <x v="2"/>
    <b v="1"/>
    <s v="C00"/>
    <s v="TOTAL CPC"/>
    <n v="0"/>
    <n v="0"/>
    <s v="TOTAL MOT"/>
    <n v="8"/>
    <s v="kg"/>
    <n v="1500"/>
    <b v="0"/>
    <n v="8"/>
    <s v="kg"/>
    <n v="1500"/>
    <b v="0"/>
    <n v="1500"/>
    <b v="0"/>
    <n v="0"/>
    <b v="0"/>
    <s v="6556.058"/>
    <n v="0"/>
    <s v="6556.058"/>
    <n v="0"/>
    <b v="0"/>
    <b v="1"/>
  </r>
  <r>
    <s v="C"/>
    <s v="A"/>
    <n v="20200101"/>
    <n v="2020"/>
    <n v="52"/>
    <x v="2"/>
    <n v="180"/>
    <s v="COD"/>
    <x v="1"/>
    <s v="M"/>
    <s v="Import"/>
    <n v="894"/>
    <s v="ZMB"/>
    <x v="39"/>
    <n v="0"/>
    <s v="W00"/>
    <s v="World"/>
    <s v="H4"/>
    <s v="HS"/>
    <b v="1"/>
    <n v="310590"/>
    <s v="Fertilizers, mineral or chemical n.e.c. in heading no. 3105"/>
    <x v="13"/>
    <x v="6"/>
    <x v="6"/>
    <x v="2"/>
    <b v="1"/>
    <s v="C00"/>
    <s v="TOTAL CPC"/>
    <n v="0"/>
    <n v="0"/>
    <s v="TOTAL MOT"/>
    <n v="8"/>
    <s v="kg"/>
    <n v="23000"/>
    <b v="0"/>
    <n v="8"/>
    <s v="kg"/>
    <n v="23000"/>
    <b v="0"/>
    <n v="23000"/>
    <b v="0"/>
    <n v="0"/>
    <b v="0"/>
    <s v="9186.081"/>
    <n v="0"/>
    <s v="9186.081"/>
    <n v="0"/>
    <b v="0"/>
    <b v="1"/>
  </r>
  <r>
    <s v="C"/>
    <s v="A"/>
    <n v="20200101"/>
    <n v="2020"/>
    <n v="52"/>
    <x v="2"/>
    <n v="562"/>
    <s v="NER"/>
    <x v="0"/>
    <s v="M"/>
    <s v="Import"/>
    <n v="0"/>
    <s v="W00"/>
    <x v="0"/>
    <n v="0"/>
    <s v="W00"/>
    <s v="World"/>
    <s v="H5"/>
    <s v="HS"/>
    <b v="1"/>
    <n v="310590"/>
    <s v="Fertilizers, mineral or chemical n.e.c. in heading no. 3105"/>
    <x v="13"/>
    <x v="6"/>
    <x v="6"/>
    <x v="2"/>
    <b v="1"/>
    <s v="C00"/>
    <s v="TOTAL CPC"/>
    <n v="0"/>
    <n v="0"/>
    <s v="TOTAL MOT"/>
    <n v="8"/>
    <s v="kg"/>
    <n v="6996"/>
    <b v="0"/>
    <n v="8"/>
    <s v="kg"/>
    <n v="6996"/>
    <b v="0"/>
    <n v="6996"/>
    <b v="0"/>
    <n v="0"/>
    <b v="0"/>
    <s v="4191.04"/>
    <n v="0"/>
    <s v="4191.04"/>
    <n v="0"/>
    <b v="0"/>
    <b v="1"/>
  </r>
  <r>
    <s v="C"/>
    <s v="A"/>
    <n v="20200101"/>
    <n v="2020"/>
    <n v="52"/>
    <x v="2"/>
    <n v="562"/>
    <s v="NER"/>
    <x v="0"/>
    <s v="M"/>
    <s v="Import"/>
    <n v="251"/>
    <s v="FRA"/>
    <x v="3"/>
    <n v="0"/>
    <s v="W00"/>
    <s v="World"/>
    <s v="H5"/>
    <s v="HS"/>
    <b v="1"/>
    <n v="310590"/>
    <s v="Fertilizers, mineral or chemical n.e.c. in heading no. 3105"/>
    <x v="13"/>
    <x v="6"/>
    <x v="6"/>
    <x v="2"/>
    <b v="1"/>
    <s v="C00"/>
    <s v="TOTAL CPC"/>
    <n v="0"/>
    <n v="0"/>
    <s v="TOTAL MOT"/>
    <n v="8"/>
    <s v="kg"/>
    <n v="4526"/>
    <b v="0"/>
    <n v="8"/>
    <s v="kg"/>
    <n v="4526"/>
    <b v="0"/>
    <n v="4526"/>
    <b v="0"/>
    <n v="0"/>
    <b v="0"/>
    <s v="3406.067"/>
    <n v="0"/>
    <s v="3406.067"/>
    <n v="0"/>
    <b v="1"/>
    <b v="0"/>
  </r>
  <r>
    <s v="C"/>
    <s v="A"/>
    <n v="20200101"/>
    <n v="2020"/>
    <n v="52"/>
    <x v="2"/>
    <n v="562"/>
    <s v="NER"/>
    <x v="0"/>
    <s v="M"/>
    <s v="Import"/>
    <n v="566"/>
    <s v="NGA"/>
    <x v="8"/>
    <n v="0"/>
    <s v="W00"/>
    <s v="World"/>
    <s v="H5"/>
    <s v="HS"/>
    <b v="1"/>
    <n v="310590"/>
    <s v="Fertilizers, mineral or chemical n.e.c. in heading no. 3105"/>
    <x v="13"/>
    <x v="6"/>
    <x v="6"/>
    <x v="2"/>
    <b v="1"/>
    <s v="C00"/>
    <s v="TOTAL CPC"/>
    <n v="0"/>
    <n v="0"/>
    <s v="TOTAL MOT"/>
    <n v="8"/>
    <s v="kg"/>
    <n v="2470"/>
    <b v="0"/>
    <n v="8"/>
    <s v="kg"/>
    <n v="2470"/>
    <b v="0"/>
    <n v="2470"/>
    <b v="0"/>
    <n v="0"/>
    <b v="0"/>
    <s v="784.972"/>
    <n v="0"/>
    <s v="784.972"/>
    <n v="0"/>
    <b v="1"/>
    <b v="0"/>
  </r>
  <r>
    <s v="C"/>
    <s v="A"/>
    <n v="20190101"/>
    <n v="2019"/>
    <n v="52"/>
    <x v="3"/>
    <n v="180"/>
    <s v="COD"/>
    <x v="1"/>
    <s v="M"/>
    <s v="Import"/>
    <n v="0"/>
    <s v="W00"/>
    <x v="0"/>
    <n v="0"/>
    <s v="W00"/>
    <s v="World"/>
    <s v="H4"/>
    <s v="HS"/>
    <b v="1"/>
    <n v="31"/>
    <s v="Fertilizers"/>
    <x v="0"/>
    <x v="0"/>
    <x v="0"/>
    <x v="0"/>
    <b v="0"/>
    <s v="C00"/>
    <s v="TOTAL CPC"/>
    <n v="0"/>
    <n v="0"/>
    <s v="TOTAL MOT"/>
    <n v="-1"/>
    <s v="N/A"/>
    <n v="0"/>
    <b v="0"/>
    <n v="-1"/>
    <s v="N/A"/>
    <n v="0"/>
    <b v="0"/>
    <n v="0"/>
    <b v="1"/>
    <n v="0"/>
    <b v="0"/>
    <s v="83530150.463"/>
    <n v="0"/>
    <s v="83530150.463"/>
    <n v="4"/>
    <b v="0"/>
    <b v="1"/>
  </r>
  <r>
    <s v="C"/>
    <s v="A"/>
    <n v="20190101"/>
    <n v="2019"/>
    <n v="52"/>
    <x v="3"/>
    <n v="180"/>
    <s v="COD"/>
    <x v="1"/>
    <s v="M"/>
    <s v="Import"/>
    <n v="24"/>
    <s v="AGO"/>
    <x v="17"/>
    <n v="0"/>
    <s v="W00"/>
    <s v="World"/>
    <s v="H4"/>
    <s v="HS"/>
    <b v="1"/>
    <n v="31"/>
    <s v="Fertilizers"/>
    <x v="0"/>
    <x v="0"/>
    <x v="0"/>
    <x v="0"/>
    <b v="0"/>
    <s v="C00"/>
    <s v="TOTAL CPC"/>
    <n v="0"/>
    <n v="0"/>
    <s v="TOTAL MOT"/>
    <n v="-1"/>
    <s v="N/A"/>
    <n v="0"/>
    <b v="0"/>
    <n v="-1"/>
    <s v="N/A"/>
    <n v="0"/>
    <b v="0"/>
    <n v="0"/>
    <b v="0"/>
    <n v="0"/>
    <b v="0"/>
    <s v="150384.631"/>
    <n v="0"/>
    <s v="150384.631"/>
    <n v="0"/>
    <b v="0"/>
    <b v="1"/>
  </r>
  <r>
    <s v="C"/>
    <s v="A"/>
    <n v="20190101"/>
    <n v="2019"/>
    <n v="52"/>
    <x v="3"/>
    <n v="180"/>
    <s v="COD"/>
    <x v="1"/>
    <s v="M"/>
    <s v="Import"/>
    <n v="56"/>
    <s v="BEL"/>
    <x v="18"/>
    <n v="0"/>
    <s v="W00"/>
    <s v="World"/>
    <s v="H4"/>
    <s v="HS"/>
    <b v="1"/>
    <n v="31"/>
    <s v="Fertilizers"/>
    <x v="0"/>
    <x v="0"/>
    <x v="0"/>
    <x v="0"/>
    <b v="0"/>
    <s v="C00"/>
    <s v="TOTAL CPC"/>
    <n v="0"/>
    <n v="0"/>
    <s v="TOTAL MOT"/>
    <n v="-1"/>
    <s v="N/A"/>
    <n v="0"/>
    <b v="0"/>
    <n v="-1"/>
    <s v="N/A"/>
    <n v="0"/>
    <b v="0"/>
    <n v="0"/>
    <b v="0"/>
    <n v="0"/>
    <b v="0"/>
    <s v="1272511.675"/>
    <n v="0"/>
    <s v="1272511.675"/>
    <n v="0"/>
    <b v="0"/>
    <b v="1"/>
  </r>
  <r>
    <s v="C"/>
    <s v="A"/>
    <n v="20190101"/>
    <n v="2019"/>
    <n v="52"/>
    <x v="3"/>
    <n v="180"/>
    <s v="COD"/>
    <x v="1"/>
    <s v="M"/>
    <s v="Import"/>
    <n v="112"/>
    <s v="BLR"/>
    <x v="19"/>
    <n v="0"/>
    <s v="W00"/>
    <s v="World"/>
    <s v="H4"/>
    <s v="HS"/>
    <b v="1"/>
    <n v="31"/>
    <s v="Fertilizers"/>
    <x v="0"/>
    <x v="0"/>
    <x v="0"/>
    <x v="0"/>
    <b v="0"/>
    <s v="C00"/>
    <s v="TOTAL CPC"/>
    <n v="0"/>
    <n v="0"/>
    <s v="TOTAL MOT"/>
    <n v="-1"/>
    <s v="N/A"/>
    <n v="0"/>
    <b v="0"/>
    <n v="-1"/>
    <s v="N/A"/>
    <n v="0"/>
    <b v="0"/>
    <n v="0"/>
    <b v="0"/>
    <n v="0"/>
    <b v="0"/>
    <s v="133822.725"/>
    <n v="0"/>
    <s v="133822.725"/>
    <n v="0"/>
    <b v="0"/>
    <b v="1"/>
  </r>
  <r>
    <s v="C"/>
    <s v="A"/>
    <n v="20190101"/>
    <n v="2019"/>
    <n v="52"/>
    <x v="3"/>
    <n v="180"/>
    <s v="COD"/>
    <x v="1"/>
    <s v="M"/>
    <s v="Import"/>
    <n v="124"/>
    <s v="CAN"/>
    <x v="47"/>
    <n v="0"/>
    <s v="W00"/>
    <s v="World"/>
    <s v="H4"/>
    <s v="HS"/>
    <b v="1"/>
    <n v="31"/>
    <s v="Fertilizers"/>
    <x v="0"/>
    <x v="0"/>
    <x v="0"/>
    <x v="0"/>
    <b v="0"/>
    <s v="C00"/>
    <s v="TOTAL CPC"/>
    <n v="0"/>
    <n v="0"/>
    <s v="TOTAL MOT"/>
    <n v="-1"/>
    <s v="N/A"/>
    <n v="0"/>
    <b v="0"/>
    <n v="-1"/>
    <s v="N/A"/>
    <n v="0"/>
    <b v="0"/>
    <n v="0"/>
    <b v="0"/>
    <n v="0"/>
    <b v="0"/>
    <s v="83807.943"/>
    <n v="0"/>
    <s v="83807.943"/>
    <n v="0"/>
    <b v="0"/>
    <b v="1"/>
  </r>
  <r>
    <s v="C"/>
    <s v="A"/>
    <n v="20190101"/>
    <n v="2019"/>
    <n v="52"/>
    <x v="3"/>
    <n v="180"/>
    <s v="COD"/>
    <x v="1"/>
    <s v="M"/>
    <s v="Import"/>
    <n v="156"/>
    <s v="CHN"/>
    <x v="1"/>
    <n v="0"/>
    <s v="W00"/>
    <s v="World"/>
    <s v="H4"/>
    <s v="HS"/>
    <b v="1"/>
    <n v="31"/>
    <s v="Fertilizers"/>
    <x v="0"/>
    <x v="0"/>
    <x v="0"/>
    <x v="0"/>
    <b v="0"/>
    <s v="C00"/>
    <s v="TOTAL CPC"/>
    <n v="0"/>
    <n v="0"/>
    <s v="TOTAL MOT"/>
    <n v="-1"/>
    <s v="N/A"/>
    <n v="0"/>
    <b v="0"/>
    <n v="-1"/>
    <s v="N/A"/>
    <n v="0"/>
    <b v="0"/>
    <n v="0"/>
    <b v="0"/>
    <n v="0"/>
    <b v="0"/>
    <s v="2963559.601"/>
    <n v="0"/>
    <s v="2963559.601"/>
    <n v="0"/>
    <b v="0"/>
    <b v="1"/>
  </r>
  <r>
    <s v="C"/>
    <s v="A"/>
    <n v="20190101"/>
    <n v="2019"/>
    <n v="52"/>
    <x v="3"/>
    <n v="180"/>
    <s v="COD"/>
    <x v="1"/>
    <s v="M"/>
    <s v="Import"/>
    <n v="196"/>
    <s v="CYP"/>
    <x v="49"/>
    <n v="0"/>
    <s v="W00"/>
    <s v="World"/>
    <s v="H4"/>
    <s v="HS"/>
    <b v="1"/>
    <n v="31"/>
    <s v="Fertilizers"/>
    <x v="0"/>
    <x v="0"/>
    <x v="0"/>
    <x v="0"/>
    <b v="0"/>
    <s v="C00"/>
    <s v="TOTAL CPC"/>
    <n v="0"/>
    <n v="0"/>
    <s v="TOTAL MOT"/>
    <n v="-1"/>
    <s v="N/A"/>
    <n v="0"/>
    <b v="0"/>
    <n v="-1"/>
    <s v="N/A"/>
    <n v="0"/>
    <b v="0"/>
    <n v="0"/>
    <b v="0"/>
    <n v="0"/>
    <b v="0"/>
    <s v="3619.4"/>
    <n v="0"/>
    <s v="3619.4"/>
    <n v="0"/>
    <b v="0"/>
    <b v="1"/>
  </r>
  <r>
    <s v="C"/>
    <s v="A"/>
    <n v="20190101"/>
    <n v="2019"/>
    <n v="52"/>
    <x v="3"/>
    <n v="180"/>
    <s v="COD"/>
    <x v="1"/>
    <s v="M"/>
    <s v="Import"/>
    <n v="251"/>
    <s v="FRA"/>
    <x v="3"/>
    <n v="0"/>
    <s v="W00"/>
    <s v="World"/>
    <s v="H4"/>
    <s v="HS"/>
    <b v="1"/>
    <n v="31"/>
    <s v="Fertilizers"/>
    <x v="0"/>
    <x v="0"/>
    <x v="0"/>
    <x v="0"/>
    <b v="0"/>
    <s v="C00"/>
    <s v="TOTAL CPC"/>
    <n v="0"/>
    <n v="0"/>
    <s v="TOTAL MOT"/>
    <n v="-1"/>
    <s v="N/A"/>
    <n v="0"/>
    <b v="0"/>
    <n v="-1"/>
    <s v="N/A"/>
    <n v="0"/>
    <b v="0"/>
    <n v="0"/>
    <b v="1"/>
    <n v="0"/>
    <b v="0"/>
    <s v="2022.123"/>
    <n v="0"/>
    <s v="2022.123"/>
    <n v="4"/>
    <b v="0"/>
    <b v="1"/>
  </r>
  <r>
    <s v="C"/>
    <s v="A"/>
    <n v="20190101"/>
    <n v="2019"/>
    <n v="52"/>
    <x v="3"/>
    <n v="180"/>
    <s v="COD"/>
    <x v="1"/>
    <s v="M"/>
    <s v="Import"/>
    <n v="276"/>
    <s v="DEU"/>
    <x v="4"/>
    <n v="0"/>
    <s v="W00"/>
    <s v="World"/>
    <s v="H4"/>
    <s v="HS"/>
    <b v="1"/>
    <n v="31"/>
    <s v="Fertilizers"/>
    <x v="0"/>
    <x v="0"/>
    <x v="0"/>
    <x v="0"/>
    <b v="0"/>
    <s v="C00"/>
    <s v="TOTAL CPC"/>
    <n v="0"/>
    <n v="0"/>
    <s v="TOTAL MOT"/>
    <n v="-1"/>
    <s v="N/A"/>
    <n v="0"/>
    <b v="0"/>
    <n v="-1"/>
    <s v="N/A"/>
    <n v="0"/>
    <b v="0"/>
    <n v="0"/>
    <b v="0"/>
    <n v="0"/>
    <b v="0"/>
    <s v="136545.677"/>
    <n v="0"/>
    <s v="136545.677"/>
    <n v="0"/>
    <b v="0"/>
    <b v="1"/>
  </r>
  <r>
    <s v="C"/>
    <s v="A"/>
    <n v="20190101"/>
    <n v="2019"/>
    <n v="52"/>
    <x v="3"/>
    <n v="180"/>
    <s v="COD"/>
    <x v="1"/>
    <s v="M"/>
    <s v="Import"/>
    <n v="380"/>
    <s v="ITA"/>
    <x v="20"/>
    <n v="0"/>
    <s v="W00"/>
    <s v="World"/>
    <s v="H4"/>
    <s v="HS"/>
    <b v="1"/>
    <n v="31"/>
    <s v="Fertilizers"/>
    <x v="0"/>
    <x v="0"/>
    <x v="0"/>
    <x v="0"/>
    <b v="0"/>
    <s v="C00"/>
    <s v="TOTAL CPC"/>
    <n v="0"/>
    <n v="0"/>
    <s v="TOTAL MOT"/>
    <n v="-1"/>
    <s v="N/A"/>
    <n v="0"/>
    <b v="0"/>
    <n v="-1"/>
    <s v="N/A"/>
    <n v="0"/>
    <b v="0"/>
    <n v="0"/>
    <b v="0"/>
    <n v="0"/>
    <b v="0"/>
    <s v="2459.663"/>
    <n v="0"/>
    <s v="2459.663"/>
    <n v="0"/>
    <b v="0"/>
    <b v="1"/>
  </r>
  <r>
    <s v="C"/>
    <s v="A"/>
    <n v="20190101"/>
    <n v="2019"/>
    <n v="52"/>
    <x v="3"/>
    <n v="180"/>
    <s v="COD"/>
    <x v="1"/>
    <s v="M"/>
    <s v="Import"/>
    <n v="384"/>
    <s v="CIV"/>
    <x v="6"/>
    <n v="0"/>
    <s v="W00"/>
    <s v="World"/>
    <s v="H4"/>
    <s v="HS"/>
    <b v="1"/>
    <n v="31"/>
    <s v="Fertilizers"/>
    <x v="0"/>
    <x v="0"/>
    <x v="0"/>
    <x v="0"/>
    <b v="0"/>
    <s v="C00"/>
    <s v="TOTAL CPC"/>
    <n v="0"/>
    <n v="0"/>
    <s v="TOTAL MOT"/>
    <n v="-1"/>
    <s v="N/A"/>
    <n v="0"/>
    <b v="0"/>
    <n v="-1"/>
    <s v="N/A"/>
    <n v="0"/>
    <b v="0"/>
    <n v="0"/>
    <b v="0"/>
    <n v="0"/>
    <b v="0"/>
    <s v="56965.737"/>
    <n v="0"/>
    <s v="56965.737"/>
    <n v="0"/>
    <b v="0"/>
    <b v="1"/>
  </r>
  <r>
    <s v="C"/>
    <s v="A"/>
    <n v="20190101"/>
    <n v="2019"/>
    <n v="52"/>
    <x v="3"/>
    <n v="180"/>
    <s v="COD"/>
    <x v="1"/>
    <s v="M"/>
    <s v="Import"/>
    <n v="440"/>
    <s v="LTU"/>
    <x v="24"/>
    <n v="0"/>
    <s v="W00"/>
    <s v="World"/>
    <s v="H4"/>
    <s v="HS"/>
    <b v="1"/>
    <n v="31"/>
    <s v="Fertilizers"/>
    <x v="0"/>
    <x v="0"/>
    <x v="0"/>
    <x v="0"/>
    <b v="0"/>
    <s v="C00"/>
    <s v="TOTAL CPC"/>
    <n v="0"/>
    <n v="0"/>
    <s v="TOTAL MOT"/>
    <n v="-1"/>
    <s v="N/A"/>
    <n v="0"/>
    <b v="0"/>
    <n v="-1"/>
    <s v="N/A"/>
    <n v="0"/>
    <b v="0"/>
    <n v="0"/>
    <b v="0"/>
    <n v="0"/>
    <b v="0"/>
    <s v="860531.776"/>
    <n v="0"/>
    <s v="860531.776"/>
    <n v="0"/>
    <b v="0"/>
    <b v="1"/>
  </r>
  <r>
    <s v="C"/>
    <s v="A"/>
    <n v="20190101"/>
    <n v="2019"/>
    <n v="52"/>
    <x v="3"/>
    <n v="180"/>
    <s v="COD"/>
    <x v="1"/>
    <s v="M"/>
    <s v="Import"/>
    <n v="504"/>
    <s v="MAR"/>
    <x v="43"/>
    <n v="0"/>
    <s v="W00"/>
    <s v="World"/>
    <s v="H4"/>
    <s v="HS"/>
    <b v="1"/>
    <n v="31"/>
    <s v="Fertilizers"/>
    <x v="0"/>
    <x v="0"/>
    <x v="0"/>
    <x v="0"/>
    <b v="0"/>
    <s v="C00"/>
    <s v="TOTAL CPC"/>
    <n v="0"/>
    <n v="0"/>
    <s v="TOTAL MOT"/>
    <n v="-1"/>
    <s v="N/A"/>
    <n v="0"/>
    <b v="0"/>
    <n v="-1"/>
    <s v="N/A"/>
    <n v="0"/>
    <b v="0"/>
    <n v="0"/>
    <b v="0"/>
    <n v="0"/>
    <b v="0"/>
    <s v="1021016.878"/>
    <n v="0"/>
    <s v="1021016.878"/>
    <n v="0"/>
    <b v="0"/>
    <b v="1"/>
  </r>
  <r>
    <s v="C"/>
    <s v="A"/>
    <n v="20190101"/>
    <n v="2019"/>
    <n v="52"/>
    <x v="3"/>
    <n v="180"/>
    <s v="COD"/>
    <x v="1"/>
    <s v="M"/>
    <s v="Import"/>
    <n v="508"/>
    <s v="MOZ"/>
    <x v="26"/>
    <n v="0"/>
    <s v="W00"/>
    <s v="World"/>
    <s v="H4"/>
    <s v="HS"/>
    <b v="1"/>
    <n v="31"/>
    <s v="Fertilizers"/>
    <x v="0"/>
    <x v="0"/>
    <x v="0"/>
    <x v="0"/>
    <b v="0"/>
    <s v="C00"/>
    <s v="TOTAL CPC"/>
    <n v="0"/>
    <n v="0"/>
    <s v="TOTAL MOT"/>
    <n v="-1"/>
    <s v="N/A"/>
    <n v="0"/>
    <b v="0"/>
    <n v="-1"/>
    <s v="N/A"/>
    <n v="0"/>
    <b v="0"/>
    <n v="0"/>
    <b v="0"/>
    <n v="0"/>
    <b v="0"/>
    <s v="524976.666"/>
    <n v="0"/>
    <s v="524976.666"/>
    <n v="0"/>
    <b v="0"/>
    <b v="1"/>
  </r>
  <r>
    <s v="C"/>
    <s v="A"/>
    <n v="20190101"/>
    <n v="2019"/>
    <n v="52"/>
    <x v="3"/>
    <n v="180"/>
    <s v="COD"/>
    <x v="1"/>
    <s v="M"/>
    <s v="Import"/>
    <n v="528"/>
    <s v="NLD"/>
    <x v="7"/>
    <n v="0"/>
    <s v="W00"/>
    <s v="World"/>
    <s v="H4"/>
    <s v="HS"/>
    <b v="1"/>
    <n v="31"/>
    <s v="Fertilizers"/>
    <x v="0"/>
    <x v="0"/>
    <x v="0"/>
    <x v="0"/>
    <b v="0"/>
    <s v="C00"/>
    <s v="TOTAL CPC"/>
    <n v="0"/>
    <n v="0"/>
    <s v="TOTAL MOT"/>
    <n v="-1"/>
    <s v="N/A"/>
    <n v="0"/>
    <b v="0"/>
    <n v="-1"/>
    <s v="N/A"/>
    <n v="0"/>
    <b v="0"/>
    <n v="0"/>
    <b v="0"/>
    <n v="0"/>
    <b v="0"/>
    <s v="784.771"/>
    <n v="0"/>
    <s v="784.771"/>
    <n v="0"/>
    <b v="0"/>
    <b v="1"/>
  </r>
  <r>
    <s v="C"/>
    <s v="A"/>
    <n v="20190101"/>
    <n v="2019"/>
    <n v="52"/>
    <x v="3"/>
    <n v="180"/>
    <s v="COD"/>
    <x v="1"/>
    <s v="M"/>
    <s v="Import"/>
    <n v="579"/>
    <s v="NOR"/>
    <x v="44"/>
    <n v="0"/>
    <s v="W00"/>
    <s v="World"/>
    <s v="H4"/>
    <s v="HS"/>
    <b v="1"/>
    <n v="31"/>
    <s v="Fertilizers"/>
    <x v="0"/>
    <x v="0"/>
    <x v="0"/>
    <x v="0"/>
    <b v="0"/>
    <s v="C00"/>
    <s v="TOTAL CPC"/>
    <n v="0"/>
    <n v="0"/>
    <s v="TOTAL MOT"/>
    <n v="-1"/>
    <s v="N/A"/>
    <n v="0"/>
    <b v="0"/>
    <n v="-1"/>
    <s v="N/A"/>
    <n v="0"/>
    <b v="0"/>
    <n v="0"/>
    <b v="0"/>
    <n v="0"/>
    <b v="0"/>
    <s v="34623.045"/>
    <n v="0"/>
    <s v="34623.045"/>
    <n v="0"/>
    <b v="0"/>
    <b v="1"/>
  </r>
  <r>
    <s v="C"/>
    <s v="A"/>
    <n v="20190101"/>
    <n v="2019"/>
    <n v="52"/>
    <x v="3"/>
    <n v="180"/>
    <s v="COD"/>
    <x v="1"/>
    <s v="M"/>
    <s v="Import"/>
    <n v="643"/>
    <s v="RUS"/>
    <x v="9"/>
    <n v="0"/>
    <s v="W00"/>
    <s v="World"/>
    <s v="H4"/>
    <s v="HS"/>
    <b v="1"/>
    <n v="31"/>
    <s v="Fertilizers"/>
    <x v="0"/>
    <x v="0"/>
    <x v="0"/>
    <x v="0"/>
    <b v="0"/>
    <s v="C00"/>
    <s v="TOTAL CPC"/>
    <n v="0"/>
    <n v="0"/>
    <s v="TOTAL MOT"/>
    <n v="-1"/>
    <s v="N/A"/>
    <n v="0"/>
    <b v="0"/>
    <n v="-1"/>
    <s v="N/A"/>
    <n v="0"/>
    <b v="0"/>
    <n v="0"/>
    <b v="0"/>
    <n v="0"/>
    <b v="0"/>
    <s v="20064100.329"/>
    <n v="0"/>
    <s v="20064100.329"/>
    <n v="0"/>
    <b v="0"/>
    <b v="1"/>
  </r>
  <r>
    <s v="C"/>
    <s v="A"/>
    <n v="20190101"/>
    <n v="2019"/>
    <n v="52"/>
    <x v="3"/>
    <n v="180"/>
    <s v="COD"/>
    <x v="1"/>
    <s v="M"/>
    <s v="Import"/>
    <n v="682"/>
    <s v="SAU"/>
    <x v="48"/>
    <n v="0"/>
    <s v="W00"/>
    <s v="World"/>
    <s v="H4"/>
    <s v="HS"/>
    <b v="1"/>
    <n v="31"/>
    <s v="Fertilizers"/>
    <x v="0"/>
    <x v="0"/>
    <x v="0"/>
    <x v="0"/>
    <b v="0"/>
    <s v="C00"/>
    <s v="TOTAL CPC"/>
    <n v="0"/>
    <n v="0"/>
    <s v="TOTAL MOT"/>
    <n v="-1"/>
    <s v="N/A"/>
    <n v="0"/>
    <b v="0"/>
    <n v="-1"/>
    <s v="N/A"/>
    <n v="0"/>
    <b v="0"/>
    <n v="0"/>
    <b v="0"/>
    <n v="0"/>
    <b v="0"/>
    <s v="250420.283"/>
    <n v="0"/>
    <s v="250420.283"/>
    <n v="0"/>
    <b v="0"/>
    <b v="1"/>
  </r>
  <r>
    <s v="C"/>
    <s v="A"/>
    <n v="20190101"/>
    <n v="2019"/>
    <n v="52"/>
    <x v="3"/>
    <n v="180"/>
    <s v="COD"/>
    <x v="1"/>
    <s v="M"/>
    <s v="Import"/>
    <n v="686"/>
    <s v="SEN"/>
    <x v="10"/>
    <n v="0"/>
    <s v="W00"/>
    <s v="World"/>
    <s v="H4"/>
    <s v="HS"/>
    <b v="1"/>
    <n v="31"/>
    <s v="Fertilizers"/>
    <x v="0"/>
    <x v="0"/>
    <x v="0"/>
    <x v="0"/>
    <b v="0"/>
    <s v="C00"/>
    <s v="TOTAL CPC"/>
    <n v="0"/>
    <n v="0"/>
    <s v="TOTAL MOT"/>
    <n v="-1"/>
    <s v="N/A"/>
    <n v="0"/>
    <b v="0"/>
    <n v="-1"/>
    <s v="N/A"/>
    <n v="0"/>
    <b v="0"/>
    <n v="0"/>
    <b v="0"/>
    <n v="0"/>
    <b v="0"/>
    <s v="5076.718"/>
    <n v="0"/>
    <s v="5076.718"/>
    <n v="0"/>
    <b v="0"/>
    <b v="1"/>
  </r>
  <r>
    <s v="C"/>
    <s v="A"/>
    <n v="20190101"/>
    <n v="2019"/>
    <n v="52"/>
    <x v="3"/>
    <n v="180"/>
    <s v="COD"/>
    <x v="1"/>
    <s v="M"/>
    <s v="Import"/>
    <n v="699"/>
    <s v="IND"/>
    <x v="11"/>
    <n v="0"/>
    <s v="W00"/>
    <s v="World"/>
    <s v="H4"/>
    <s v="HS"/>
    <b v="1"/>
    <n v="31"/>
    <s v="Fertilizers"/>
    <x v="0"/>
    <x v="0"/>
    <x v="0"/>
    <x v="0"/>
    <b v="0"/>
    <s v="C00"/>
    <s v="TOTAL CPC"/>
    <n v="0"/>
    <n v="0"/>
    <s v="TOTAL MOT"/>
    <n v="-1"/>
    <s v="N/A"/>
    <n v="0"/>
    <b v="0"/>
    <n v="-1"/>
    <s v="N/A"/>
    <n v="0"/>
    <b v="0"/>
    <n v="0"/>
    <b v="0"/>
    <n v="0"/>
    <b v="0"/>
    <s v="81241.812"/>
    <n v="0"/>
    <s v="81241.812"/>
    <n v="0"/>
    <b v="0"/>
    <b v="1"/>
  </r>
  <r>
    <s v="C"/>
    <s v="A"/>
    <n v="20190101"/>
    <n v="2019"/>
    <n v="52"/>
    <x v="3"/>
    <n v="180"/>
    <s v="COD"/>
    <x v="1"/>
    <s v="M"/>
    <s v="Import"/>
    <n v="710"/>
    <s v="ZAF"/>
    <x v="30"/>
    <n v="0"/>
    <s v="W00"/>
    <s v="World"/>
    <s v="H4"/>
    <s v="HS"/>
    <b v="1"/>
    <n v="31"/>
    <s v="Fertilizers"/>
    <x v="0"/>
    <x v="0"/>
    <x v="0"/>
    <x v="0"/>
    <b v="0"/>
    <s v="C00"/>
    <s v="TOTAL CPC"/>
    <n v="0"/>
    <n v="0"/>
    <s v="TOTAL MOT"/>
    <n v="-1"/>
    <s v="N/A"/>
    <n v="0"/>
    <b v="0"/>
    <n v="-1"/>
    <s v="N/A"/>
    <n v="0"/>
    <b v="0"/>
    <n v="0"/>
    <b v="0"/>
    <n v="0"/>
    <b v="0"/>
    <s v="26190420.5"/>
    <n v="0"/>
    <s v="26190420.5"/>
    <n v="0"/>
    <b v="0"/>
    <b v="1"/>
  </r>
  <r>
    <s v="C"/>
    <s v="A"/>
    <n v="20190101"/>
    <n v="2019"/>
    <n v="52"/>
    <x v="3"/>
    <n v="180"/>
    <s v="COD"/>
    <x v="1"/>
    <s v="M"/>
    <s v="Import"/>
    <n v="752"/>
    <s v="SWE"/>
    <x v="13"/>
    <n v="0"/>
    <s v="W00"/>
    <s v="World"/>
    <s v="H4"/>
    <s v="HS"/>
    <b v="1"/>
    <n v="31"/>
    <s v="Fertilizers"/>
    <x v="0"/>
    <x v="0"/>
    <x v="0"/>
    <x v="0"/>
    <b v="0"/>
    <s v="C00"/>
    <s v="TOTAL CPC"/>
    <n v="0"/>
    <n v="0"/>
    <s v="TOTAL MOT"/>
    <n v="-1"/>
    <s v="N/A"/>
    <n v="0"/>
    <b v="0"/>
    <n v="-1"/>
    <s v="N/A"/>
    <n v="0"/>
    <b v="0"/>
    <n v="0"/>
    <b v="0"/>
    <n v="0"/>
    <b v="0"/>
    <s v="1243908.853"/>
    <n v="0"/>
    <s v="1243908.853"/>
    <n v="0"/>
    <b v="0"/>
    <b v="1"/>
  </r>
  <r>
    <s v="C"/>
    <s v="A"/>
    <n v="20190101"/>
    <n v="2019"/>
    <n v="52"/>
    <x v="3"/>
    <n v="180"/>
    <s v="COD"/>
    <x v="1"/>
    <s v="M"/>
    <s v="Import"/>
    <n v="757"/>
    <s v="CHE"/>
    <x v="31"/>
    <n v="0"/>
    <s v="W00"/>
    <s v="World"/>
    <s v="H4"/>
    <s v="HS"/>
    <b v="1"/>
    <n v="31"/>
    <s v="Fertilizers"/>
    <x v="0"/>
    <x v="0"/>
    <x v="0"/>
    <x v="0"/>
    <b v="0"/>
    <s v="C00"/>
    <s v="TOTAL CPC"/>
    <n v="0"/>
    <n v="0"/>
    <s v="TOTAL MOT"/>
    <n v="-1"/>
    <s v="N/A"/>
    <n v="0"/>
    <b v="0"/>
    <n v="-1"/>
    <s v="N/A"/>
    <n v="0"/>
    <b v="0"/>
    <n v="0"/>
    <b v="0"/>
    <n v="0"/>
    <b v="0"/>
    <s v="425389.539"/>
    <n v="0"/>
    <s v="425389.539"/>
    <n v="0"/>
    <b v="0"/>
    <b v="1"/>
  </r>
  <r>
    <s v="C"/>
    <s v="A"/>
    <n v="20190101"/>
    <n v="2019"/>
    <n v="52"/>
    <x v="3"/>
    <n v="180"/>
    <s v="COD"/>
    <x v="1"/>
    <s v="M"/>
    <s v="Import"/>
    <n v="764"/>
    <s v="THA"/>
    <x v="50"/>
    <n v="0"/>
    <s v="W00"/>
    <s v="World"/>
    <s v="H4"/>
    <s v="HS"/>
    <b v="1"/>
    <n v="31"/>
    <s v="Fertilizers"/>
    <x v="0"/>
    <x v="0"/>
    <x v="0"/>
    <x v="0"/>
    <b v="0"/>
    <s v="C00"/>
    <s v="TOTAL CPC"/>
    <n v="0"/>
    <n v="0"/>
    <s v="TOTAL MOT"/>
    <n v="-1"/>
    <s v="N/A"/>
    <n v="0"/>
    <b v="0"/>
    <n v="-1"/>
    <s v="N/A"/>
    <n v="0"/>
    <b v="0"/>
    <n v="0"/>
    <b v="0"/>
    <n v="0"/>
    <b v="0"/>
    <s v="2109.071"/>
    <n v="0"/>
    <s v="2109.071"/>
    <n v="0"/>
    <b v="0"/>
    <b v="1"/>
  </r>
  <r>
    <s v="C"/>
    <s v="A"/>
    <n v="20190101"/>
    <n v="2019"/>
    <n v="52"/>
    <x v="3"/>
    <n v="180"/>
    <s v="COD"/>
    <x v="1"/>
    <s v="M"/>
    <s v="Import"/>
    <n v="784"/>
    <s v="ARE"/>
    <x v="32"/>
    <n v="0"/>
    <s v="W00"/>
    <s v="World"/>
    <s v="H4"/>
    <s v="HS"/>
    <b v="1"/>
    <n v="31"/>
    <s v="Fertilizers"/>
    <x v="0"/>
    <x v="0"/>
    <x v="0"/>
    <x v="0"/>
    <b v="0"/>
    <s v="C00"/>
    <s v="TOTAL CPC"/>
    <n v="0"/>
    <n v="0"/>
    <s v="TOTAL MOT"/>
    <n v="-1"/>
    <s v="N/A"/>
    <n v="0"/>
    <b v="0"/>
    <n v="-1"/>
    <s v="N/A"/>
    <n v="0"/>
    <b v="0"/>
    <n v="0"/>
    <b v="0"/>
    <n v="0"/>
    <b v="0"/>
    <s v="35830.546"/>
    <n v="0"/>
    <s v="35830.546"/>
    <n v="0"/>
    <b v="0"/>
    <b v="1"/>
  </r>
  <r>
    <s v="C"/>
    <s v="A"/>
    <n v="20190101"/>
    <n v="2019"/>
    <n v="52"/>
    <x v="3"/>
    <n v="180"/>
    <s v="COD"/>
    <x v="1"/>
    <s v="M"/>
    <s v="Import"/>
    <n v="792"/>
    <s v="TUR"/>
    <x v="33"/>
    <n v="0"/>
    <s v="W00"/>
    <s v="World"/>
    <s v="H4"/>
    <s v="HS"/>
    <b v="1"/>
    <n v="31"/>
    <s v="Fertilizers"/>
    <x v="0"/>
    <x v="0"/>
    <x v="0"/>
    <x v="0"/>
    <b v="0"/>
    <s v="C00"/>
    <s v="TOTAL CPC"/>
    <n v="0"/>
    <n v="0"/>
    <s v="TOTAL MOT"/>
    <n v="-1"/>
    <s v="N/A"/>
    <n v="0"/>
    <b v="0"/>
    <n v="-1"/>
    <s v="N/A"/>
    <n v="0"/>
    <b v="0"/>
    <n v="0"/>
    <b v="0"/>
    <n v="0"/>
    <b v="0"/>
    <s v="68515.657"/>
    <n v="0"/>
    <s v="68515.657"/>
    <n v="0"/>
    <b v="0"/>
    <b v="1"/>
  </r>
  <r>
    <s v="C"/>
    <s v="A"/>
    <n v="20190101"/>
    <n v="2019"/>
    <n v="52"/>
    <x v="3"/>
    <n v="180"/>
    <s v="COD"/>
    <x v="1"/>
    <s v="M"/>
    <s v="Import"/>
    <n v="800"/>
    <s v="UGA"/>
    <x v="34"/>
    <n v="0"/>
    <s v="W00"/>
    <s v="World"/>
    <s v="H4"/>
    <s v="HS"/>
    <b v="1"/>
    <n v="31"/>
    <s v="Fertilizers"/>
    <x v="0"/>
    <x v="0"/>
    <x v="0"/>
    <x v="0"/>
    <b v="0"/>
    <s v="C00"/>
    <s v="TOTAL CPC"/>
    <n v="0"/>
    <n v="0"/>
    <s v="TOTAL MOT"/>
    <n v="-1"/>
    <s v="N/A"/>
    <n v="0"/>
    <b v="0"/>
    <n v="-1"/>
    <s v="N/A"/>
    <n v="0"/>
    <b v="0"/>
    <n v="0"/>
    <b v="0"/>
    <n v="0"/>
    <b v="0"/>
    <s v="36337.733"/>
    <n v="0"/>
    <s v="36337.733"/>
    <n v="0"/>
    <b v="0"/>
    <b v="1"/>
  </r>
  <r>
    <s v="C"/>
    <s v="A"/>
    <n v="20190101"/>
    <n v="2019"/>
    <n v="52"/>
    <x v="3"/>
    <n v="180"/>
    <s v="COD"/>
    <x v="1"/>
    <s v="M"/>
    <s v="Import"/>
    <n v="818"/>
    <s v="EGY"/>
    <x v="36"/>
    <n v="0"/>
    <s v="W00"/>
    <s v="World"/>
    <s v="H4"/>
    <s v="HS"/>
    <b v="1"/>
    <n v="31"/>
    <s v="Fertilizers"/>
    <x v="0"/>
    <x v="0"/>
    <x v="0"/>
    <x v="0"/>
    <b v="0"/>
    <s v="C00"/>
    <s v="TOTAL CPC"/>
    <n v="0"/>
    <n v="0"/>
    <s v="TOTAL MOT"/>
    <n v="-1"/>
    <s v="N/A"/>
    <n v="0"/>
    <b v="0"/>
    <n v="-1"/>
    <s v="N/A"/>
    <n v="0"/>
    <b v="0"/>
    <n v="0"/>
    <b v="0"/>
    <n v="0"/>
    <b v="0"/>
    <s v="74412.742"/>
    <n v="0"/>
    <s v="74412.742"/>
    <n v="0"/>
    <b v="0"/>
    <b v="1"/>
  </r>
  <r>
    <s v="C"/>
    <s v="A"/>
    <n v="20190101"/>
    <n v="2019"/>
    <n v="52"/>
    <x v="3"/>
    <n v="180"/>
    <s v="COD"/>
    <x v="1"/>
    <s v="M"/>
    <s v="Import"/>
    <n v="834"/>
    <s v="TZA"/>
    <x v="38"/>
    <n v="0"/>
    <s v="W00"/>
    <s v="World"/>
    <s v="H4"/>
    <s v="HS"/>
    <b v="1"/>
    <n v="31"/>
    <s v="Fertilizers"/>
    <x v="0"/>
    <x v="0"/>
    <x v="0"/>
    <x v="0"/>
    <b v="0"/>
    <s v="C00"/>
    <s v="TOTAL CPC"/>
    <n v="0"/>
    <n v="0"/>
    <s v="TOTAL MOT"/>
    <n v="-1"/>
    <s v="N/A"/>
    <n v="0"/>
    <b v="0"/>
    <n v="-1"/>
    <s v="N/A"/>
    <n v="0"/>
    <b v="0"/>
    <n v="0"/>
    <b v="0"/>
    <n v="0"/>
    <b v="0"/>
    <s v="3295651.506"/>
    <n v="0"/>
    <s v="3295651.506"/>
    <n v="0"/>
    <b v="0"/>
    <b v="1"/>
  </r>
  <r>
    <s v="C"/>
    <s v="A"/>
    <n v="20190101"/>
    <n v="2019"/>
    <n v="52"/>
    <x v="3"/>
    <n v="180"/>
    <s v="COD"/>
    <x v="1"/>
    <s v="M"/>
    <s v="Import"/>
    <n v="842"/>
    <s v="USA"/>
    <x v="15"/>
    <n v="0"/>
    <s v="W00"/>
    <s v="World"/>
    <s v="H4"/>
    <s v="HS"/>
    <b v="1"/>
    <n v="31"/>
    <s v="Fertilizers"/>
    <x v="0"/>
    <x v="0"/>
    <x v="0"/>
    <x v="0"/>
    <b v="0"/>
    <s v="C00"/>
    <s v="TOTAL CPC"/>
    <n v="0"/>
    <n v="0"/>
    <s v="TOTAL MOT"/>
    <n v="-1"/>
    <s v="N/A"/>
    <n v="0"/>
    <b v="0"/>
    <n v="-1"/>
    <s v="N/A"/>
    <n v="0"/>
    <b v="0"/>
    <n v="0"/>
    <b v="0"/>
    <n v="0"/>
    <b v="0"/>
    <s v="747.793"/>
    <n v="0"/>
    <s v="747.793"/>
    <n v="0"/>
    <b v="0"/>
    <b v="1"/>
  </r>
  <r>
    <s v="C"/>
    <s v="A"/>
    <n v="20190101"/>
    <n v="2019"/>
    <n v="52"/>
    <x v="3"/>
    <n v="180"/>
    <s v="COD"/>
    <x v="1"/>
    <s v="M"/>
    <s v="Import"/>
    <n v="894"/>
    <s v="ZMB"/>
    <x v="39"/>
    <n v="0"/>
    <s v="W00"/>
    <s v="World"/>
    <s v="H4"/>
    <s v="HS"/>
    <b v="1"/>
    <n v="31"/>
    <s v="Fertilizers"/>
    <x v="0"/>
    <x v="0"/>
    <x v="0"/>
    <x v="0"/>
    <b v="0"/>
    <s v="C00"/>
    <s v="TOTAL CPC"/>
    <n v="0"/>
    <n v="0"/>
    <s v="TOTAL MOT"/>
    <n v="-1"/>
    <s v="N/A"/>
    <n v="0"/>
    <b v="0"/>
    <n v="-1"/>
    <s v="N/A"/>
    <n v="0"/>
    <b v="0"/>
    <n v="0"/>
    <b v="0"/>
    <n v="0"/>
    <b v="0"/>
    <s v="24508355.07"/>
    <n v="0"/>
    <s v="24508355.07"/>
    <n v="0"/>
    <b v="0"/>
    <b v="1"/>
  </r>
  <r>
    <s v="C"/>
    <s v="A"/>
    <n v="20190101"/>
    <n v="2019"/>
    <n v="52"/>
    <x v="3"/>
    <n v="562"/>
    <s v="NER"/>
    <x v="0"/>
    <s v="M"/>
    <s v="Import"/>
    <n v="0"/>
    <s v="W00"/>
    <x v="0"/>
    <n v="0"/>
    <s v="W00"/>
    <s v="World"/>
    <s v="H5"/>
    <s v="HS"/>
    <b v="1"/>
    <n v="31"/>
    <s v="Fertilizers"/>
    <x v="0"/>
    <x v="0"/>
    <x v="0"/>
    <x v="0"/>
    <b v="0"/>
    <s v="C00"/>
    <s v="TOTAL CPC"/>
    <n v="0"/>
    <n v="0"/>
    <s v="TOTAL MOT"/>
    <n v="-1"/>
    <s v="N/A"/>
    <n v="0"/>
    <b v="0"/>
    <n v="-1"/>
    <s v="N/A"/>
    <n v="0"/>
    <b v="0"/>
    <n v="0"/>
    <b v="1"/>
    <n v="0"/>
    <b v="0"/>
    <s v="16655856.759"/>
    <n v="0"/>
    <s v="16655856.759"/>
    <n v="4"/>
    <b v="0"/>
    <b v="1"/>
  </r>
  <r>
    <s v="C"/>
    <s v="A"/>
    <n v="20190101"/>
    <n v="2019"/>
    <n v="52"/>
    <x v="3"/>
    <n v="562"/>
    <s v="NER"/>
    <x v="0"/>
    <s v="M"/>
    <s v="Import"/>
    <n v="100"/>
    <s v="BGR"/>
    <x v="51"/>
    <n v="0"/>
    <s v="W00"/>
    <s v="World"/>
    <s v="H5"/>
    <s v="HS"/>
    <b v="1"/>
    <n v="31"/>
    <s v="Fertilizers"/>
    <x v="0"/>
    <x v="0"/>
    <x v="0"/>
    <x v="0"/>
    <b v="0"/>
    <s v="C00"/>
    <s v="TOTAL CPC"/>
    <n v="0"/>
    <n v="0"/>
    <s v="TOTAL MOT"/>
    <n v="-1"/>
    <s v="N/A"/>
    <n v="0"/>
    <b v="0"/>
    <n v="-1"/>
    <s v="N/A"/>
    <n v="0"/>
    <b v="0"/>
    <n v="0"/>
    <b v="1"/>
    <n v="0"/>
    <b v="0"/>
    <s v="14631.614"/>
    <n v="0"/>
    <s v="14631.614"/>
    <n v="4"/>
    <b v="0"/>
    <b v="1"/>
  </r>
  <r>
    <s v="C"/>
    <s v="A"/>
    <n v="20190101"/>
    <n v="2019"/>
    <n v="52"/>
    <x v="3"/>
    <n v="562"/>
    <s v="NER"/>
    <x v="0"/>
    <s v="M"/>
    <s v="Import"/>
    <n v="156"/>
    <s v="CHN"/>
    <x v="1"/>
    <n v="0"/>
    <s v="W00"/>
    <s v="World"/>
    <s v="H5"/>
    <s v="HS"/>
    <b v="1"/>
    <n v="31"/>
    <s v="Fertilizers"/>
    <x v="0"/>
    <x v="0"/>
    <x v="0"/>
    <x v="0"/>
    <b v="0"/>
    <s v="C00"/>
    <s v="TOTAL CPC"/>
    <n v="0"/>
    <n v="0"/>
    <s v="TOTAL MOT"/>
    <n v="-1"/>
    <s v="N/A"/>
    <n v="0"/>
    <b v="0"/>
    <n v="-1"/>
    <s v="N/A"/>
    <n v="0"/>
    <b v="0"/>
    <n v="0"/>
    <b v="1"/>
    <n v="0"/>
    <b v="0"/>
    <s v="918866.369"/>
    <n v="0"/>
    <s v="918866.369"/>
    <n v="4"/>
    <b v="0"/>
    <b v="1"/>
  </r>
  <r>
    <s v="C"/>
    <s v="A"/>
    <n v="20190101"/>
    <n v="2019"/>
    <n v="52"/>
    <x v="3"/>
    <n v="562"/>
    <s v="NER"/>
    <x v="0"/>
    <s v="M"/>
    <s v="Import"/>
    <n v="204"/>
    <s v="BEN"/>
    <x v="2"/>
    <n v="0"/>
    <s v="W00"/>
    <s v="World"/>
    <s v="H5"/>
    <s v="HS"/>
    <b v="1"/>
    <n v="31"/>
    <s v="Fertilizers"/>
    <x v="0"/>
    <x v="0"/>
    <x v="0"/>
    <x v="0"/>
    <b v="0"/>
    <s v="C00"/>
    <s v="TOTAL CPC"/>
    <n v="0"/>
    <n v="0"/>
    <s v="TOTAL MOT"/>
    <n v="-1"/>
    <s v="N/A"/>
    <n v="0"/>
    <b v="0"/>
    <n v="-1"/>
    <s v="N/A"/>
    <n v="0"/>
    <b v="0"/>
    <n v="0"/>
    <b v="1"/>
    <n v="0"/>
    <b v="0"/>
    <s v="622.014"/>
    <n v="0"/>
    <s v="622.014"/>
    <n v="4"/>
    <b v="0"/>
    <b v="1"/>
  </r>
  <r>
    <s v="C"/>
    <s v="A"/>
    <n v="20190101"/>
    <n v="2019"/>
    <n v="52"/>
    <x v="3"/>
    <n v="562"/>
    <s v="NER"/>
    <x v="0"/>
    <s v="M"/>
    <s v="Import"/>
    <n v="251"/>
    <s v="FRA"/>
    <x v="3"/>
    <n v="0"/>
    <s v="W00"/>
    <s v="World"/>
    <s v="H5"/>
    <s v="HS"/>
    <b v="1"/>
    <n v="31"/>
    <s v="Fertilizers"/>
    <x v="0"/>
    <x v="0"/>
    <x v="0"/>
    <x v="0"/>
    <b v="0"/>
    <s v="C00"/>
    <s v="TOTAL CPC"/>
    <n v="0"/>
    <n v="0"/>
    <s v="TOTAL MOT"/>
    <n v="-1"/>
    <s v="N/A"/>
    <n v="0"/>
    <b v="0"/>
    <n v="-1"/>
    <s v="N/A"/>
    <n v="0"/>
    <b v="0"/>
    <n v="0"/>
    <b v="1"/>
    <n v="0"/>
    <b v="0"/>
    <s v="1669175.434"/>
    <n v="0"/>
    <s v="1669175.434"/>
    <n v="4"/>
    <b v="0"/>
    <b v="1"/>
  </r>
  <r>
    <s v="C"/>
    <s v="A"/>
    <n v="20190101"/>
    <n v="2019"/>
    <n v="52"/>
    <x v="3"/>
    <n v="562"/>
    <s v="NER"/>
    <x v="0"/>
    <s v="M"/>
    <s v="Import"/>
    <n v="266"/>
    <s v="GAB"/>
    <x v="40"/>
    <n v="0"/>
    <s v="W00"/>
    <s v="World"/>
    <s v="H5"/>
    <s v="HS"/>
    <b v="1"/>
    <n v="31"/>
    <s v="Fertilizers"/>
    <x v="0"/>
    <x v="0"/>
    <x v="0"/>
    <x v="0"/>
    <b v="0"/>
    <s v="C00"/>
    <s v="TOTAL CPC"/>
    <n v="0"/>
    <n v="0"/>
    <s v="TOTAL MOT"/>
    <n v="-1"/>
    <s v="N/A"/>
    <n v="0"/>
    <b v="0"/>
    <n v="-1"/>
    <s v="N/A"/>
    <n v="0"/>
    <b v="0"/>
    <n v="0"/>
    <b v="1"/>
    <n v="0"/>
    <b v="0"/>
    <s v="383.696"/>
    <n v="0"/>
    <s v="383.696"/>
    <n v="4"/>
    <b v="0"/>
    <b v="1"/>
  </r>
  <r>
    <s v="C"/>
    <s v="A"/>
    <n v="20190101"/>
    <n v="2019"/>
    <n v="52"/>
    <x v="3"/>
    <n v="562"/>
    <s v="NER"/>
    <x v="0"/>
    <s v="M"/>
    <s v="Import"/>
    <n v="384"/>
    <s v="CIV"/>
    <x v="6"/>
    <n v="0"/>
    <s v="W00"/>
    <s v="World"/>
    <s v="H5"/>
    <s v="HS"/>
    <b v="1"/>
    <n v="31"/>
    <s v="Fertilizers"/>
    <x v="0"/>
    <x v="0"/>
    <x v="0"/>
    <x v="0"/>
    <b v="0"/>
    <s v="C00"/>
    <s v="TOTAL CPC"/>
    <n v="0"/>
    <n v="0"/>
    <s v="TOTAL MOT"/>
    <n v="-1"/>
    <s v="N/A"/>
    <n v="0"/>
    <b v="0"/>
    <n v="-1"/>
    <s v="N/A"/>
    <n v="0"/>
    <b v="0"/>
    <n v="0"/>
    <b v="1"/>
    <n v="0"/>
    <b v="0"/>
    <s v="1330744.619"/>
    <n v="0"/>
    <s v="1330744.619"/>
    <n v="4"/>
    <b v="0"/>
    <b v="1"/>
  </r>
  <r>
    <s v="C"/>
    <s v="A"/>
    <n v="20190101"/>
    <n v="2019"/>
    <n v="52"/>
    <x v="3"/>
    <n v="562"/>
    <s v="NER"/>
    <x v="0"/>
    <s v="M"/>
    <s v="Import"/>
    <n v="440"/>
    <s v="LTU"/>
    <x v="24"/>
    <n v="0"/>
    <s v="W00"/>
    <s v="World"/>
    <s v="H5"/>
    <s v="HS"/>
    <b v="1"/>
    <n v="31"/>
    <s v="Fertilizers"/>
    <x v="0"/>
    <x v="0"/>
    <x v="0"/>
    <x v="0"/>
    <b v="0"/>
    <s v="C00"/>
    <s v="TOTAL CPC"/>
    <n v="0"/>
    <n v="0"/>
    <s v="TOTAL MOT"/>
    <n v="-1"/>
    <s v="N/A"/>
    <n v="0"/>
    <b v="0"/>
    <n v="-1"/>
    <s v="N/A"/>
    <n v="0"/>
    <b v="0"/>
    <n v="0"/>
    <b v="1"/>
    <n v="0"/>
    <b v="0"/>
    <s v="807037.16"/>
    <n v="0"/>
    <s v="807037.16"/>
    <n v="4"/>
    <b v="0"/>
    <b v="1"/>
  </r>
  <r>
    <s v="C"/>
    <s v="A"/>
    <n v="20190101"/>
    <n v="2019"/>
    <n v="52"/>
    <x v="3"/>
    <n v="562"/>
    <s v="NER"/>
    <x v="0"/>
    <s v="M"/>
    <s v="Import"/>
    <n v="504"/>
    <s v="MAR"/>
    <x v="43"/>
    <n v="0"/>
    <s v="W00"/>
    <s v="World"/>
    <s v="H5"/>
    <s v="HS"/>
    <b v="1"/>
    <n v="31"/>
    <s v="Fertilizers"/>
    <x v="0"/>
    <x v="0"/>
    <x v="0"/>
    <x v="0"/>
    <b v="0"/>
    <s v="C00"/>
    <s v="TOTAL CPC"/>
    <n v="0"/>
    <n v="0"/>
    <s v="TOTAL MOT"/>
    <n v="-1"/>
    <s v="N/A"/>
    <n v="0"/>
    <b v="0"/>
    <n v="-1"/>
    <s v="N/A"/>
    <n v="0"/>
    <b v="0"/>
    <n v="0"/>
    <b v="1"/>
    <n v="0"/>
    <b v="0"/>
    <s v="10231.898"/>
    <n v="0"/>
    <s v="10231.898"/>
    <n v="4"/>
    <b v="0"/>
    <b v="1"/>
  </r>
  <r>
    <s v="C"/>
    <s v="A"/>
    <n v="20190101"/>
    <n v="2019"/>
    <n v="52"/>
    <x v="3"/>
    <n v="562"/>
    <s v="NER"/>
    <x v="0"/>
    <s v="M"/>
    <s v="Import"/>
    <n v="566"/>
    <s v="NGA"/>
    <x v="8"/>
    <n v="0"/>
    <s v="W00"/>
    <s v="World"/>
    <s v="H5"/>
    <s v="HS"/>
    <b v="1"/>
    <n v="31"/>
    <s v="Fertilizers"/>
    <x v="0"/>
    <x v="0"/>
    <x v="0"/>
    <x v="0"/>
    <b v="0"/>
    <s v="C00"/>
    <s v="TOTAL CPC"/>
    <n v="0"/>
    <n v="0"/>
    <s v="TOTAL MOT"/>
    <n v="-1"/>
    <s v="N/A"/>
    <n v="0"/>
    <b v="0"/>
    <n v="-1"/>
    <s v="N/A"/>
    <n v="0"/>
    <b v="0"/>
    <n v="0"/>
    <b v="1"/>
    <n v="0"/>
    <b v="0"/>
    <s v="4978996.835"/>
    <n v="0"/>
    <s v="4978996.835"/>
    <n v="4"/>
    <b v="0"/>
    <b v="1"/>
  </r>
  <r>
    <s v="C"/>
    <s v="A"/>
    <n v="20190101"/>
    <n v="2019"/>
    <n v="52"/>
    <x v="3"/>
    <n v="562"/>
    <s v="NER"/>
    <x v="0"/>
    <s v="M"/>
    <s v="Import"/>
    <n v="710"/>
    <s v="ZAF"/>
    <x v="30"/>
    <n v="0"/>
    <s v="W00"/>
    <s v="World"/>
    <s v="H5"/>
    <s v="HS"/>
    <b v="1"/>
    <n v="31"/>
    <s v="Fertilizers"/>
    <x v="0"/>
    <x v="0"/>
    <x v="0"/>
    <x v="0"/>
    <b v="0"/>
    <s v="C00"/>
    <s v="TOTAL CPC"/>
    <n v="0"/>
    <n v="0"/>
    <s v="TOTAL MOT"/>
    <n v="-1"/>
    <s v="N/A"/>
    <n v="0"/>
    <b v="0"/>
    <n v="-1"/>
    <s v="N/A"/>
    <n v="0"/>
    <b v="0"/>
    <n v="0"/>
    <b v="1"/>
    <n v="0"/>
    <b v="0"/>
    <s v="55842.31"/>
    <n v="0"/>
    <s v="55842.31"/>
    <n v="4"/>
    <b v="0"/>
    <b v="1"/>
  </r>
  <r>
    <s v="C"/>
    <s v="A"/>
    <n v="20190101"/>
    <n v="2019"/>
    <n v="52"/>
    <x v="3"/>
    <n v="562"/>
    <s v="NER"/>
    <x v="0"/>
    <s v="M"/>
    <s v="Import"/>
    <n v="724"/>
    <s v="ESP"/>
    <x v="12"/>
    <n v="0"/>
    <s v="W00"/>
    <s v="World"/>
    <s v="H5"/>
    <s v="HS"/>
    <b v="1"/>
    <n v="31"/>
    <s v="Fertilizers"/>
    <x v="0"/>
    <x v="0"/>
    <x v="0"/>
    <x v="0"/>
    <b v="0"/>
    <s v="C00"/>
    <s v="TOTAL CPC"/>
    <n v="0"/>
    <n v="0"/>
    <s v="TOTAL MOT"/>
    <n v="-1"/>
    <s v="N/A"/>
    <n v="0"/>
    <b v="0"/>
    <n v="-1"/>
    <s v="N/A"/>
    <n v="0"/>
    <b v="0"/>
    <n v="0"/>
    <b v="1"/>
    <n v="0"/>
    <b v="0"/>
    <s v="44750.791"/>
    <n v="0"/>
    <s v="44750.791"/>
    <n v="4"/>
    <b v="0"/>
    <b v="1"/>
  </r>
  <r>
    <s v="C"/>
    <s v="A"/>
    <n v="20190101"/>
    <n v="2019"/>
    <n v="52"/>
    <x v="3"/>
    <n v="562"/>
    <s v="NER"/>
    <x v="0"/>
    <s v="M"/>
    <s v="Import"/>
    <n v="752"/>
    <s v="SWE"/>
    <x v="13"/>
    <n v="0"/>
    <s v="W00"/>
    <s v="World"/>
    <s v="H5"/>
    <s v="HS"/>
    <b v="1"/>
    <n v="31"/>
    <s v="Fertilizers"/>
    <x v="0"/>
    <x v="0"/>
    <x v="0"/>
    <x v="0"/>
    <b v="0"/>
    <s v="C00"/>
    <s v="TOTAL CPC"/>
    <n v="0"/>
    <n v="0"/>
    <s v="TOTAL MOT"/>
    <n v="-1"/>
    <s v="N/A"/>
    <n v="0"/>
    <b v="0"/>
    <n v="-1"/>
    <s v="N/A"/>
    <n v="0"/>
    <b v="0"/>
    <n v="0"/>
    <b v="1"/>
    <n v="0"/>
    <b v="0"/>
    <s v="94961.442"/>
    <n v="0"/>
    <s v="94961.442"/>
    <n v="4"/>
    <b v="0"/>
    <b v="1"/>
  </r>
  <r>
    <s v="C"/>
    <s v="A"/>
    <n v="20190101"/>
    <n v="2019"/>
    <n v="52"/>
    <x v="3"/>
    <n v="562"/>
    <s v="NER"/>
    <x v="0"/>
    <s v="M"/>
    <s v="Import"/>
    <n v="784"/>
    <s v="ARE"/>
    <x v="32"/>
    <n v="0"/>
    <s v="W00"/>
    <s v="World"/>
    <s v="H5"/>
    <s v="HS"/>
    <b v="1"/>
    <n v="31"/>
    <s v="Fertilizers"/>
    <x v="0"/>
    <x v="0"/>
    <x v="0"/>
    <x v="0"/>
    <b v="0"/>
    <s v="C00"/>
    <s v="TOTAL CPC"/>
    <n v="0"/>
    <n v="0"/>
    <s v="TOTAL MOT"/>
    <n v="-1"/>
    <s v="N/A"/>
    <n v="0"/>
    <b v="0"/>
    <n v="-1"/>
    <s v="N/A"/>
    <n v="0"/>
    <b v="0"/>
    <n v="0"/>
    <b v="1"/>
    <n v="0"/>
    <b v="0"/>
    <s v="417428.719"/>
    <n v="0"/>
    <s v="417428.719"/>
    <n v="4"/>
    <b v="0"/>
    <b v="1"/>
  </r>
  <r>
    <s v="C"/>
    <s v="A"/>
    <n v="20190101"/>
    <n v="2019"/>
    <n v="52"/>
    <x v="3"/>
    <n v="562"/>
    <s v="NER"/>
    <x v="0"/>
    <s v="M"/>
    <s v="Import"/>
    <n v="804"/>
    <s v="UKR"/>
    <x v="35"/>
    <n v="0"/>
    <s v="W00"/>
    <s v="World"/>
    <s v="H5"/>
    <s v="HS"/>
    <b v="1"/>
    <n v="31"/>
    <s v="Fertilizers"/>
    <x v="0"/>
    <x v="0"/>
    <x v="0"/>
    <x v="0"/>
    <b v="0"/>
    <s v="C00"/>
    <s v="TOTAL CPC"/>
    <n v="0"/>
    <n v="0"/>
    <s v="TOTAL MOT"/>
    <n v="-1"/>
    <s v="N/A"/>
    <n v="0"/>
    <b v="0"/>
    <n v="-1"/>
    <s v="N/A"/>
    <n v="0"/>
    <b v="0"/>
    <n v="0"/>
    <b v="1"/>
    <n v="0"/>
    <b v="0"/>
    <s v="455.558"/>
    <n v="0"/>
    <s v="455.558"/>
    <n v="4"/>
    <b v="0"/>
    <b v="1"/>
  </r>
  <r>
    <s v="C"/>
    <s v="A"/>
    <n v="20190101"/>
    <n v="2019"/>
    <n v="52"/>
    <x v="3"/>
    <n v="562"/>
    <s v="NER"/>
    <x v="0"/>
    <s v="M"/>
    <s v="Import"/>
    <n v="842"/>
    <s v="USA"/>
    <x v="15"/>
    <n v="0"/>
    <s v="W00"/>
    <s v="World"/>
    <s v="H5"/>
    <s v="HS"/>
    <b v="1"/>
    <n v="31"/>
    <s v="Fertilizers"/>
    <x v="0"/>
    <x v="0"/>
    <x v="0"/>
    <x v="0"/>
    <b v="0"/>
    <s v="C00"/>
    <s v="TOTAL CPC"/>
    <n v="0"/>
    <n v="0"/>
    <s v="TOTAL MOT"/>
    <n v="-1"/>
    <s v="N/A"/>
    <n v="0"/>
    <b v="0"/>
    <n v="-1"/>
    <s v="N/A"/>
    <n v="0"/>
    <b v="0"/>
    <n v="0"/>
    <b v="1"/>
    <n v="0"/>
    <b v="0"/>
    <s v="6047400.944"/>
    <n v="0"/>
    <s v="6047400.944"/>
    <n v="4"/>
    <b v="0"/>
    <b v="1"/>
  </r>
  <r>
    <s v="C"/>
    <s v="A"/>
    <n v="20190101"/>
    <n v="2019"/>
    <n v="52"/>
    <x v="3"/>
    <n v="562"/>
    <s v="NER"/>
    <x v="0"/>
    <s v="M"/>
    <s v="Import"/>
    <n v="854"/>
    <s v="BFA"/>
    <x v="16"/>
    <n v="0"/>
    <s v="W00"/>
    <s v="World"/>
    <s v="H5"/>
    <s v="HS"/>
    <b v="1"/>
    <n v="31"/>
    <s v="Fertilizers"/>
    <x v="0"/>
    <x v="0"/>
    <x v="0"/>
    <x v="0"/>
    <b v="0"/>
    <s v="C00"/>
    <s v="TOTAL CPC"/>
    <n v="0"/>
    <n v="0"/>
    <s v="TOTAL MOT"/>
    <n v="-1"/>
    <s v="N/A"/>
    <n v="0"/>
    <b v="0"/>
    <n v="-1"/>
    <s v="N/A"/>
    <n v="0"/>
    <b v="0"/>
    <n v="0"/>
    <b v="1"/>
    <n v="0"/>
    <b v="0"/>
    <s v="264327.357"/>
    <n v="0"/>
    <s v="264327.357"/>
    <n v="4"/>
    <b v="0"/>
    <b v="1"/>
  </r>
  <r>
    <s v="C"/>
    <s v="A"/>
    <n v="20190101"/>
    <n v="2019"/>
    <n v="52"/>
    <x v="3"/>
    <n v="180"/>
    <s v="COD"/>
    <x v="1"/>
    <s v="M"/>
    <s v="Import"/>
    <n v="0"/>
    <s v="W00"/>
    <x v="0"/>
    <n v="0"/>
    <s v="W00"/>
    <s v="World"/>
    <s v="H4"/>
    <s v="HS"/>
    <b v="1"/>
    <n v="3101"/>
    <s v="Fertilizers animal or vegetable, whether or not mixed together or chemically treated fertilizers produced by the mixing or chemical treatment of animal or vegetable products"/>
    <x v="1"/>
    <x v="0"/>
    <x v="0"/>
    <x v="1"/>
    <b v="0"/>
    <s v="C00"/>
    <s v="TOTAL CPC"/>
    <n v="0"/>
    <n v="0"/>
    <s v="TOTAL MOT"/>
    <n v="8"/>
    <s v="kg"/>
    <n v="13957"/>
    <b v="0"/>
    <n v="8"/>
    <s v="kg"/>
    <n v="13957"/>
    <b v="0"/>
    <n v="13957"/>
    <b v="0"/>
    <n v="0"/>
    <b v="0"/>
    <s v="9186.685"/>
    <n v="0"/>
    <s v="9186.685"/>
    <n v="0"/>
    <b v="0"/>
    <b v="1"/>
  </r>
  <r>
    <s v="C"/>
    <s v="A"/>
    <n v="20190101"/>
    <n v="2019"/>
    <n v="52"/>
    <x v="3"/>
    <n v="180"/>
    <s v="COD"/>
    <x v="1"/>
    <s v="M"/>
    <s v="Import"/>
    <n v="710"/>
    <s v="ZAF"/>
    <x v="30"/>
    <n v="0"/>
    <s v="W00"/>
    <s v="World"/>
    <s v="H4"/>
    <s v="HS"/>
    <b v="1"/>
    <n v="3101"/>
    <s v="Fertilizers animal or vegetable, whether or not mixed together or chemically treated fertilizers produced by the mixing or chemical treatment of animal or vegetable products"/>
    <x v="1"/>
    <x v="0"/>
    <x v="0"/>
    <x v="1"/>
    <b v="0"/>
    <s v="C00"/>
    <s v="TOTAL CPC"/>
    <n v="0"/>
    <n v="0"/>
    <s v="TOTAL MOT"/>
    <n v="8"/>
    <s v="kg"/>
    <n v="5957"/>
    <b v="0"/>
    <n v="8"/>
    <s v="kg"/>
    <n v="5957"/>
    <b v="0"/>
    <n v="5957"/>
    <b v="0"/>
    <n v="0"/>
    <b v="0"/>
    <s v="6180.061"/>
    <n v="0"/>
    <s v="6180.061"/>
    <n v="0"/>
    <b v="0"/>
    <b v="1"/>
  </r>
  <r>
    <s v="C"/>
    <s v="A"/>
    <n v="20190101"/>
    <n v="2019"/>
    <n v="52"/>
    <x v="3"/>
    <n v="180"/>
    <s v="COD"/>
    <x v="1"/>
    <s v="M"/>
    <s v="Import"/>
    <n v="800"/>
    <s v="UGA"/>
    <x v="34"/>
    <n v="0"/>
    <s v="W00"/>
    <s v="World"/>
    <s v="H4"/>
    <s v="HS"/>
    <b v="1"/>
    <n v="3101"/>
    <s v="Fertilizers animal or vegetable, whether or not mixed together or chemically treated fertilizers produced by the mixing or chemical treatment of animal or vegetable products"/>
    <x v="1"/>
    <x v="0"/>
    <x v="0"/>
    <x v="1"/>
    <b v="0"/>
    <s v="C00"/>
    <s v="TOTAL CPC"/>
    <n v="0"/>
    <n v="0"/>
    <s v="TOTAL MOT"/>
    <n v="8"/>
    <s v="kg"/>
    <n v="8000"/>
    <b v="0"/>
    <n v="8"/>
    <s v="kg"/>
    <n v="8000"/>
    <b v="0"/>
    <n v="8000"/>
    <b v="0"/>
    <n v="0"/>
    <b v="0"/>
    <s v="3006.624"/>
    <n v="0"/>
    <s v="3006.624"/>
    <n v="0"/>
    <b v="0"/>
    <b v="1"/>
  </r>
  <r>
    <s v="C"/>
    <s v="A"/>
    <n v="20190101"/>
    <n v="2019"/>
    <n v="52"/>
    <x v="3"/>
    <n v="562"/>
    <s v="NER"/>
    <x v="0"/>
    <s v="M"/>
    <s v="Import"/>
    <n v="0"/>
    <s v="W00"/>
    <x v="0"/>
    <n v="0"/>
    <s v="W00"/>
    <s v="World"/>
    <s v="H5"/>
    <s v="HS"/>
    <b v="1"/>
    <n v="3101"/>
    <s v="Fertilizers animal or vegetable, whether or not mixed together or chemically treated fertilizers produced by the mixing or chemical treatment of animal or vegetable products"/>
    <x v="1"/>
    <x v="0"/>
    <x v="0"/>
    <x v="1"/>
    <b v="0"/>
    <s v="C00"/>
    <s v="TOTAL CPC"/>
    <n v="0"/>
    <n v="0"/>
    <s v="TOTAL MOT"/>
    <n v="8"/>
    <s v="kg"/>
    <s v="1098.041"/>
    <b v="1"/>
    <n v="-1"/>
    <s v="N/A"/>
    <n v="0"/>
    <b v="0"/>
    <n v="0"/>
    <b v="1"/>
    <n v="0"/>
    <b v="0"/>
    <s v="1091.087"/>
    <n v="0"/>
    <s v="1091.087"/>
    <n v="6"/>
    <b v="0"/>
    <b v="1"/>
  </r>
  <r>
    <s v="C"/>
    <s v="A"/>
    <n v="20190101"/>
    <n v="2019"/>
    <n v="52"/>
    <x v="3"/>
    <n v="562"/>
    <s v="NER"/>
    <x v="0"/>
    <s v="M"/>
    <s v="Import"/>
    <n v="204"/>
    <s v="BEN"/>
    <x v="2"/>
    <n v="0"/>
    <s v="W00"/>
    <s v="World"/>
    <s v="H5"/>
    <s v="HS"/>
    <b v="1"/>
    <n v="3101"/>
    <s v="Fertilizers animal or vegetable, whether or not mixed together or chemically treated fertilizers produced by the mixing or chemical treatment of animal or vegetable products"/>
    <x v="1"/>
    <x v="0"/>
    <x v="0"/>
    <x v="1"/>
    <b v="0"/>
    <s v="C00"/>
    <s v="TOTAL CPC"/>
    <n v="0"/>
    <n v="0"/>
    <s v="TOTAL MOT"/>
    <n v="8"/>
    <s v="kg"/>
    <s v="625.978"/>
    <b v="1"/>
    <n v="-1"/>
    <s v="N/A"/>
    <n v="0"/>
    <b v="0"/>
    <n v="0"/>
    <b v="1"/>
    <n v="0"/>
    <b v="0"/>
    <s v="622.014"/>
    <n v="0"/>
    <s v="622.014"/>
    <n v="6"/>
    <b v="0"/>
    <b v="1"/>
  </r>
  <r>
    <s v="C"/>
    <s v="A"/>
    <n v="20190101"/>
    <n v="2019"/>
    <n v="52"/>
    <x v="3"/>
    <n v="562"/>
    <s v="NER"/>
    <x v="0"/>
    <s v="M"/>
    <s v="Import"/>
    <n v="251"/>
    <s v="FRA"/>
    <x v="3"/>
    <n v="0"/>
    <s v="W00"/>
    <s v="World"/>
    <s v="H5"/>
    <s v="HS"/>
    <b v="1"/>
    <n v="3101"/>
    <s v="Fertilizers animal or vegetable, whether or not mixed together or chemically treated fertilizers produced by the mixing or chemical treatment of animal or vegetable products"/>
    <x v="1"/>
    <x v="0"/>
    <x v="0"/>
    <x v="1"/>
    <b v="0"/>
    <s v="C00"/>
    <s v="TOTAL CPC"/>
    <n v="0"/>
    <n v="0"/>
    <s v="TOTAL MOT"/>
    <n v="8"/>
    <s v="kg"/>
    <s v="472.062"/>
    <b v="1"/>
    <n v="-1"/>
    <s v="N/A"/>
    <n v="0"/>
    <b v="0"/>
    <n v="0"/>
    <b v="1"/>
    <n v="0"/>
    <b v="0"/>
    <s v="469.073"/>
    <n v="0"/>
    <s v="469.073"/>
    <n v="6"/>
    <b v="0"/>
    <b v="1"/>
  </r>
  <r>
    <s v="C"/>
    <s v="A"/>
    <n v="20190101"/>
    <n v="2019"/>
    <n v="52"/>
    <x v="3"/>
    <n v="180"/>
    <s v="COD"/>
    <x v="1"/>
    <s v="M"/>
    <s v="Import"/>
    <n v="0"/>
    <s v="W00"/>
    <x v="0"/>
    <n v="0"/>
    <s v="W00"/>
    <s v="World"/>
    <s v="H4"/>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13957"/>
    <b v="0"/>
    <n v="8"/>
    <s v="kg"/>
    <n v="13957"/>
    <b v="0"/>
    <n v="13957"/>
    <b v="0"/>
    <n v="0"/>
    <b v="0"/>
    <s v="9186.685"/>
    <n v="0"/>
    <s v="9186.685"/>
    <n v="0"/>
    <b v="0"/>
    <b v="1"/>
  </r>
  <r>
    <s v="C"/>
    <s v="A"/>
    <n v="20190101"/>
    <n v="2019"/>
    <n v="52"/>
    <x v="3"/>
    <n v="180"/>
    <s v="COD"/>
    <x v="1"/>
    <s v="M"/>
    <s v="Import"/>
    <n v="710"/>
    <s v="ZAF"/>
    <x v="30"/>
    <n v="0"/>
    <s v="W00"/>
    <s v="World"/>
    <s v="H4"/>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5957"/>
    <b v="0"/>
    <n v="8"/>
    <s v="kg"/>
    <n v="5957"/>
    <b v="0"/>
    <n v="5957"/>
    <b v="0"/>
    <n v="0"/>
    <b v="0"/>
    <s v="6180.061"/>
    <n v="0"/>
    <s v="6180.061"/>
    <n v="0"/>
    <b v="0"/>
    <b v="1"/>
  </r>
  <r>
    <s v="C"/>
    <s v="A"/>
    <n v="20190101"/>
    <n v="2019"/>
    <n v="52"/>
    <x v="3"/>
    <n v="180"/>
    <s v="COD"/>
    <x v="1"/>
    <s v="M"/>
    <s v="Import"/>
    <n v="800"/>
    <s v="UGA"/>
    <x v="34"/>
    <n v="0"/>
    <s v="W00"/>
    <s v="World"/>
    <s v="H4"/>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8000"/>
    <b v="0"/>
    <n v="8"/>
    <s v="kg"/>
    <n v="8000"/>
    <b v="0"/>
    <n v="8000"/>
    <b v="0"/>
    <n v="0"/>
    <b v="0"/>
    <s v="3006.624"/>
    <n v="0"/>
    <s v="3006.624"/>
    <n v="0"/>
    <b v="0"/>
    <b v="1"/>
  </r>
  <r>
    <s v="C"/>
    <s v="A"/>
    <n v="20190101"/>
    <n v="2019"/>
    <n v="52"/>
    <x v="3"/>
    <n v="562"/>
    <s v="NER"/>
    <x v="0"/>
    <s v="M"/>
    <s v="Import"/>
    <n v="0"/>
    <s v="W00"/>
    <x v="0"/>
    <n v="0"/>
    <s v="W00"/>
    <s v="World"/>
    <s v="H5"/>
    <s v="HS"/>
    <b v="1"/>
    <n v="310100"/>
    <s v="Fertilizers, animal or vegetable whether or not mixed together or chemically treated fertilizers, produced by the mixing or chemical treatment of animal or vegetable products"/>
    <x v="1"/>
    <x v="0"/>
    <x v="0"/>
    <x v="2"/>
    <b v="1"/>
    <s v="C00"/>
    <s v="TOTAL CPC"/>
    <n v="0"/>
    <n v="0"/>
    <s v="TOTAL MOT"/>
    <n v="8"/>
    <s v="kg"/>
    <s v="1098.041"/>
    <b v="1"/>
    <n v="-1"/>
    <s v="N/A"/>
    <n v="0"/>
    <b v="0"/>
    <n v="0"/>
    <b v="1"/>
    <n v="0"/>
    <b v="0"/>
    <s v="1091.087"/>
    <n v="0"/>
    <s v="1091.087"/>
    <n v="6"/>
    <b v="0"/>
    <b v="1"/>
  </r>
  <r>
    <s v="C"/>
    <s v="A"/>
    <n v="20190101"/>
    <n v="2019"/>
    <n v="52"/>
    <x v="3"/>
    <n v="562"/>
    <s v="NER"/>
    <x v="0"/>
    <s v="M"/>
    <s v="Import"/>
    <n v="204"/>
    <s v="BEN"/>
    <x v="2"/>
    <n v="0"/>
    <s v="W00"/>
    <s v="World"/>
    <s v="H5"/>
    <s v="HS"/>
    <b v="1"/>
    <n v="310100"/>
    <s v="Fertilizers, animal or vegetable whether or not mixed together or chemically treated fertilizers, produced by the mixing or chemical treatment of animal or vegetable products"/>
    <x v="1"/>
    <x v="0"/>
    <x v="0"/>
    <x v="2"/>
    <b v="1"/>
    <s v="C00"/>
    <s v="TOTAL CPC"/>
    <n v="0"/>
    <n v="0"/>
    <s v="TOTAL MOT"/>
    <n v="8"/>
    <s v="kg"/>
    <s v="625.978"/>
    <b v="1"/>
    <n v="-1"/>
    <s v="N/A"/>
    <n v="0"/>
    <b v="0"/>
    <n v="0"/>
    <b v="1"/>
    <n v="0"/>
    <b v="0"/>
    <s v="622.014"/>
    <n v="0"/>
    <s v="622.014"/>
    <n v="6"/>
    <b v="1"/>
    <b v="0"/>
  </r>
  <r>
    <s v="C"/>
    <s v="A"/>
    <n v="20190101"/>
    <n v="2019"/>
    <n v="52"/>
    <x v="3"/>
    <n v="562"/>
    <s v="NER"/>
    <x v="0"/>
    <s v="M"/>
    <s v="Import"/>
    <n v="251"/>
    <s v="FRA"/>
    <x v="3"/>
    <n v="0"/>
    <s v="W00"/>
    <s v="World"/>
    <s v="H5"/>
    <s v="HS"/>
    <b v="1"/>
    <n v="310100"/>
    <s v="Fertilizers, animal or vegetable whether or not mixed together or chemically treated fertilizers, produced by the mixing or chemical treatment of animal or vegetable products"/>
    <x v="1"/>
    <x v="0"/>
    <x v="0"/>
    <x v="2"/>
    <b v="1"/>
    <s v="C00"/>
    <s v="TOTAL CPC"/>
    <n v="0"/>
    <n v="0"/>
    <s v="TOTAL MOT"/>
    <n v="8"/>
    <s v="kg"/>
    <s v="472.062"/>
    <b v="1"/>
    <n v="-1"/>
    <s v="N/A"/>
    <n v="0"/>
    <b v="0"/>
    <n v="0"/>
    <b v="1"/>
    <n v="0"/>
    <b v="0"/>
    <s v="469.073"/>
    <n v="0"/>
    <s v="469.073"/>
    <n v="6"/>
    <b v="1"/>
    <b v="0"/>
  </r>
  <r>
    <s v="C"/>
    <s v="A"/>
    <n v="20190101"/>
    <n v="2019"/>
    <n v="52"/>
    <x v="3"/>
    <n v="180"/>
    <s v="COD"/>
    <x v="1"/>
    <s v="M"/>
    <s v="Import"/>
    <n v="0"/>
    <s v="W00"/>
    <x v="0"/>
    <n v="0"/>
    <s v="W00"/>
    <s v="World"/>
    <s v="H4"/>
    <s v="HS"/>
    <b v="1"/>
    <n v="3102"/>
    <s v="Fertilizers mineral or chemical, nitrogenous"/>
    <x v="2"/>
    <x v="1"/>
    <x v="1"/>
    <x v="1"/>
    <b v="0"/>
    <s v="C00"/>
    <s v="TOTAL CPC"/>
    <n v="0"/>
    <n v="0"/>
    <s v="TOTAL MOT"/>
    <n v="8"/>
    <s v="kg"/>
    <n v="83243103"/>
    <b v="0"/>
    <n v="8"/>
    <s v="kg"/>
    <n v="83243103"/>
    <b v="0"/>
    <n v="83243103"/>
    <b v="0"/>
    <n v="0"/>
    <b v="0"/>
    <s v="76505717.432"/>
    <n v="0"/>
    <s v="76505717.432"/>
    <n v="0"/>
    <b v="0"/>
    <b v="1"/>
  </r>
  <r>
    <s v="C"/>
    <s v="A"/>
    <n v="20190101"/>
    <n v="2019"/>
    <n v="52"/>
    <x v="3"/>
    <n v="180"/>
    <s v="COD"/>
    <x v="1"/>
    <s v="M"/>
    <s v="Import"/>
    <n v="24"/>
    <s v="AGO"/>
    <x v="17"/>
    <n v="0"/>
    <s v="W00"/>
    <s v="World"/>
    <s v="H4"/>
    <s v="HS"/>
    <b v="1"/>
    <n v="3102"/>
    <s v="Fertilizers mineral or chemical, nitrogenous"/>
    <x v="2"/>
    <x v="1"/>
    <x v="1"/>
    <x v="1"/>
    <b v="0"/>
    <s v="C00"/>
    <s v="TOTAL CPC"/>
    <n v="0"/>
    <n v="0"/>
    <s v="TOTAL MOT"/>
    <n v="8"/>
    <s v="kg"/>
    <n v="268153"/>
    <b v="0"/>
    <n v="8"/>
    <s v="kg"/>
    <n v="268153"/>
    <b v="0"/>
    <n v="268153"/>
    <b v="0"/>
    <n v="0"/>
    <b v="0"/>
    <s v="32301.527"/>
    <n v="0"/>
    <s v="32301.527"/>
    <n v="0"/>
    <b v="0"/>
    <b v="1"/>
  </r>
  <r>
    <s v="C"/>
    <s v="A"/>
    <n v="20190101"/>
    <n v="2019"/>
    <n v="52"/>
    <x v="3"/>
    <n v="180"/>
    <s v="COD"/>
    <x v="1"/>
    <s v="M"/>
    <s v="Import"/>
    <n v="56"/>
    <s v="BEL"/>
    <x v="18"/>
    <n v="0"/>
    <s v="W00"/>
    <s v="World"/>
    <s v="H4"/>
    <s v="HS"/>
    <b v="1"/>
    <n v="3102"/>
    <s v="Fertilizers mineral or chemical, nitrogenous"/>
    <x v="2"/>
    <x v="1"/>
    <x v="1"/>
    <x v="1"/>
    <b v="0"/>
    <s v="C00"/>
    <s v="TOTAL CPC"/>
    <n v="0"/>
    <n v="0"/>
    <s v="TOTAL MOT"/>
    <n v="8"/>
    <s v="kg"/>
    <n v="2950"/>
    <b v="0"/>
    <n v="8"/>
    <s v="kg"/>
    <n v="2950"/>
    <b v="0"/>
    <n v="2950"/>
    <b v="0"/>
    <n v="0"/>
    <b v="0"/>
    <s v="1078.999"/>
    <n v="0"/>
    <s v="1078.999"/>
    <n v="0"/>
    <b v="0"/>
    <b v="1"/>
  </r>
  <r>
    <s v="C"/>
    <s v="A"/>
    <n v="20190101"/>
    <n v="2019"/>
    <n v="52"/>
    <x v="3"/>
    <n v="180"/>
    <s v="COD"/>
    <x v="1"/>
    <s v="M"/>
    <s v="Import"/>
    <n v="156"/>
    <s v="CHN"/>
    <x v="1"/>
    <n v="0"/>
    <s v="W00"/>
    <s v="World"/>
    <s v="H4"/>
    <s v="HS"/>
    <b v="1"/>
    <n v="3102"/>
    <s v="Fertilizers mineral or chemical, nitrogenous"/>
    <x v="2"/>
    <x v="1"/>
    <x v="1"/>
    <x v="1"/>
    <b v="0"/>
    <s v="C00"/>
    <s v="TOTAL CPC"/>
    <n v="0"/>
    <n v="0"/>
    <s v="TOTAL MOT"/>
    <n v="8"/>
    <s v="kg"/>
    <n v="3653578"/>
    <b v="0"/>
    <n v="8"/>
    <s v="kg"/>
    <n v="3653578"/>
    <b v="0"/>
    <n v="3653578"/>
    <b v="0"/>
    <n v="0"/>
    <b v="0"/>
    <s v="2856592.895"/>
    <n v="0"/>
    <s v="2856592.895"/>
    <n v="0"/>
    <b v="0"/>
    <b v="1"/>
  </r>
  <r>
    <s v="C"/>
    <s v="A"/>
    <n v="20190101"/>
    <n v="2019"/>
    <n v="52"/>
    <x v="3"/>
    <n v="180"/>
    <s v="COD"/>
    <x v="1"/>
    <s v="M"/>
    <s v="Import"/>
    <n v="196"/>
    <s v="CYP"/>
    <x v="49"/>
    <n v="0"/>
    <s v="W00"/>
    <s v="World"/>
    <s v="H4"/>
    <s v="HS"/>
    <b v="1"/>
    <n v="3102"/>
    <s v="Fertilizers mineral or chemical, nitrogenous"/>
    <x v="2"/>
    <x v="1"/>
    <x v="1"/>
    <x v="1"/>
    <b v="0"/>
    <s v="C00"/>
    <s v="TOTAL CPC"/>
    <n v="0"/>
    <n v="0"/>
    <s v="TOTAL MOT"/>
    <n v="8"/>
    <s v="kg"/>
    <n v="14000"/>
    <b v="0"/>
    <n v="8"/>
    <s v="kg"/>
    <n v="14000"/>
    <b v="0"/>
    <n v="14000"/>
    <b v="0"/>
    <n v="0"/>
    <b v="0"/>
    <s v="3619.4"/>
    <n v="0"/>
    <s v="3619.4"/>
    <n v="0"/>
    <b v="0"/>
    <b v="1"/>
  </r>
  <r>
    <s v="C"/>
    <s v="A"/>
    <n v="20190101"/>
    <n v="2019"/>
    <n v="52"/>
    <x v="3"/>
    <n v="180"/>
    <s v="COD"/>
    <x v="1"/>
    <s v="M"/>
    <s v="Import"/>
    <n v="251"/>
    <s v="FRA"/>
    <x v="3"/>
    <n v="0"/>
    <s v="W00"/>
    <s v="World"/>
    <s v="H4"/>
    <s v="HS"/>
    <b v="1"/>
    <n v="3102"/>
    <s v="Fertilizers mineral or chemical, nitrogenous"/>
    <x v="2"/>
    <x v="1"/>
    <x v="1"/>
    <x v="1"/>
    <b v="0"/>
    <s v="C00"/>
    <s v="TOTAL CPC"/>
    <n v="0"/>
    <n v="0"/>
    <s v="TOTAL MOT"/>
    <n v="8"/>
    <s v="kg"/>
    <n v="3700"/>
    <b v="0"/>
    <n v="8"/>
    <s v="kg"/>
    <n v="3700"/>
    <b v="0"/>
    <n v="3700"/>
    <b v="0"/>
    <n v="0"/>
    <b v="0"/>
    <s v="1876.75"/>
    <n v="0"/>
    <s v="1876.75"/>
    <n v="0"/>
    <b v="0"/>
    <b v="1"/>
  </r>
  <r>
    <s v="C"/>
    <s v="A"/>
    <n v="20190101"/>
    <n v="2019"/>
    <n v="52"/>
    <x v="3"/>
    <n v="180"/>
    <s v="COD"/>
    <x v="1"/>
    <s v="M"/>
    <s v="Import"/>
    <n v="384"/>
    <s v="CIV"/>
    <x v="6"/>
    <n v="0"/>
    <s v="W00"/>
    <s v="World"/>
    <s v="H4"/>
    <s v="HS"/>
    <b v="1"/>
    <n v="3102"/>
    <s v="Fertilizers mineral or chemical, nitrogenous"/>
    <x v="2"/>
    <x v="1"/>
    <x v="1"/>
    <x v="1"/>
    <b v="0"/>
    <s v="C00"/>
    <s v="TOTAL CPC"/>
    <n v="0"/>
    <n v="0"/>
    <s v="TOTAL MOT"/>
    <n v="8"/>
    <s v="kg"/>
    <n v="102575"/>
    <b v="0"/>
    <n v="8"/>
    <s v="kg"/>
    <n v="102575"/>
    <b v="0"/>
    <n v="102575"/>
    <b v="0"/>
    <n v="0"/>
    <b v="0"/>
    <s v="56965.737"/>
    <n v="0"/>
    <s v="56965.737"/>
    <n v="0"/>
    <b v="0"/>
    <b v="1"/>
  </r>
  <r>
    <s v="C"/>
    <s v="A"/>
    <n v="20190101"/>
    <n v="2019"/>
    <n v="52"/>
    <x v="3"/>
    <n v="180"/>
    <s v="COD"/>
    <x v="1"/>
    <s v="M"/>
    <s v="Import"/>
    <n v="440"/>
    <s v="LTU"/>
    <x v="24"/>
    <n v="0"/>
    <s v="W00"/>
    <s v="World"/>
    <s v="H4"/>
    <s v="HS"/>
    <b v="1"/>
    <n v="3102"/>
    <s v="Fertilizers mineral or chemical, nitrogenous"/>
    <x v="2"/>
    <x v="1"/>
    <x v="1"/>
    <x v="1"/>
    <b v="0"/>
    <s v="C00"/>
    <s v="TOTAL CPC"/>
    <n v="0"/>
    <n v="0"/>
    <s v="TOTAL MOT"/>
    <n v="8"/>
    <s v="kg"/>
    <n v="1020000"/>
    <b v="0"/>
    <n v="8"/>
    <s v="kg"/>
    <n v="1020000"/>
    <b v="0"/>
    <n v="1020000"/>
    <b v="0"/>
    <n v="0"/>
    <b v="0"/>
    <s v="800618.586"/>
    <n v="0"/>
    <s v="800618.586"/>
    <n v="0"/>
    <b v="0"/>
    <b v="1"/>
  </r>
  <r>
    <s v="C"/>
    <s v="A"/>
    <n v="20190101"/>
    <n v="2019"/>
    <n v="52"/>
    <x v="3"/>
    <n v="180"/>
    <s v="COD"/>
    <x v="1"/>
    <s v="M"/>
    <s v="Import"/>
    <n v="508"/>
    <s v="MOZ"/>
    <x v="26"/>
    <n v="0"/>
    <s v="W00"/>
    <s v="World"/>
    <s v="H4"/>
    <s v="HS"/>
    <b v="1"/>
    <n v="3102"/>
    <s v="Fertilizers mineral or chemical, nitrogenous"/>
    <x v="2"/>
    <x v="1"/>
    <x v="1"/>
    <x v="1"/>
    <b v="0"/>
    <s v="C00"/>
    <s v="TOTAL CPC"/>
    <n v="0"/>
    <n v="0"/>
    <s v="TOTAL MOT"/>
    <n v="8"/>
    <s v="kg"/>
    <n v="742000"/>
    <b v="0"/>
    <n v="8"/>
    <s v="kg"/>
    <n v="742000"/>
    <b v="0"/>
    <n v="742000"/>
    <b v="0"/>
    <n v="0"/>
    <b v="0"/>
    <s v="524976.666"/>
    <n v="0"/>
    <s v="524976.666"/>
    <n v="0"/>
    <b v="0"/>
    <b v="1"/>
  </r>
  <r>
    <s v="C"/>
    <s v="A"/>
    <n v="20190101"/>
    <n v="2019"/>
    <n v="52"/>
    <x v="3"/>
    <n v="180"/>
    <s v="COD"/>
    <x v="1"/>
    <s v="M"/>
    <s v="Import"/>
    <n v="579"/>
    <s v="NOR"/>
    <x v="44"/>
    <n v="0"/>
    <s v="W00"/>
    <s v="World"/>
    <s v="H4"/>
    <s v="HS"/>
    <b v="1"/>
    <n v="3102"/>
    <s v="Fertilizers mineral or chemical, nitrogenous"/>
    <x v="2"/>
    <x v="1"/>
    <x v="1"/>
    <x v="1"/>
    <b v="0"/>
    <s v="C00"/>
    <s v="TOTAL CPC"/>
    <n v="0"/>
    <n v="0"/>
    <s v="TOTAL MOT"/>
    <n v="8"/>
    <s v="kg"/>
    <n v="28800"/>
    <b v="0"/>
    <n v="8"/>
    <s v="kg"/>
    <n v="28800"/>
    <b v="0"/>
    <n v="28800"/>
    <b v="0"/>
    <n v="0"/>
    <b v="0"/>
    <s v="34623.045"/>
    <n v="0"/>
    <s v="34623.045"/>
    <n v="0"/>
    <b v="0"/>
    <b v="1"/>
  </r>
  <r>
    <s v="C"/>
    <s v="A"/>
    <n v="20190101"/>
    <n v="2019"/>
    <n v="52"/>
    <x v="3"/>
    <n v="180"/>
    <s v="COD"/>
    <x v="1"/>
    <s v="M"/>
    <s v="Import"/>
    <n v="643"/>
    <s v="RUS"/>
    <x v="9"/>
    <n v="0"/>
    <s v="W00"/>
    <s v="World"/>
    <s v="H4"/>
    <s v="HS"/>
    <b v="1"/>
    <n v="3102"/>
    <s v="Fertilizers mineral or chemical, nitrogenous"/>
    <x v="2"/>
    <x v="1"/>
    <x v="1"/>
    <x v="1"/>
    <b v="0"/>
    <s v="C00"/>
    <s v="TOTAL CPC"/>
    <n v="0"/>
    <n v="0"/>
    <s v="TOTAL MOT"/>
    <n v="8"/>
    <s v="kg"/>
    <n v="21592254"/>
    <b v="0"/>
    <n v="8"/>
    <s v="kg"/>
    <n v="21592254"/>
    <b v="0"/>
    <n v="21592254"/>
    <b v="0"/>
    <n v="0"/>
    <b v="0"/>
    <s v="19285799.904"/>
    <n v="0"/>
    <s v="19285799.904"/>
    <n v="0"/>
    <b v="0"/>
    <b v="1"/>
  </r>
  <r>
    <s v="C"/>
    <s v="A"/>
    <n v="20190101"/>
    <n v="2019"/>
    <n v="52"/>
    <x v="3"/>
    <n v="180"/>
    <s v="COD"/>
    <x v="1"/>
    <s v="M"/>
    <s v="Import"/>
    <n v="682"/>
    <s v="SAU"/>
    <x v="48"/>
    <n v="0"/>
    <s v="W00"/>
    <s v="World"/>
    <s v="H4"/>
    <s v="HS"/>
    <b v="1"/>
    <n v="3102"/>
    <s v="Fertilizers mineral or chemical, nitrogenous"/>
    <x v="2"/>
    <x v="1"/>
    <x v="1"/>
    <x v="1"/>
    <b v="0"/>
    <s v="C00"/>
    <s v="TOTAL CPC"/>
    <n v="0"/>
    <n v="0"/>
    <s v="TOTAL MOT"/>
    <n v="8"/>
    <s v="kg"/>
    <n v="165000"/>
    <b v="0"/>
    <n v="8"/>
    <s v="kg"/>
    <n v="165000"/>
    <b v="0"/>
    <n v="165000"/>
    <b v="0"/>
    <n v="0"/>
    <b v="0"/>
    <s v="82280.642"/>
    <n v="0"/>
    <s v="82280.642"/>
    <n v="0"/>
    <b v="0"/>
    <b v="1"/>
  </r>
  <r>
    <s v="C"/>
    <s v="A"/>
    <n v="20190101"/>
    <n v="2019"/>
    <n v="52"/>
    <x v="3"/>
    <n v="180"/>
    <s v="COD"/>
    <x v="1"/>
    <s v="M"/>
    <s v="Import"/>
    <n v="686"/>
    <s v="SEN"/>
    <x v="10"/>
    <n v="0"/>
    <s v="W00"/>
    <s v="World"/>
    <s v="H4"/>
    <s v="HS"/>
    <b v="1"/>
    <n v="3102"/>
    <s v="Fertilizers mineral or chemical, nitrogenous"/>
    <x v="2"/>
    <x v="1"/>
    <x v="1"/>
    <x v="1"/>
    <b v="0"/>
    <s v="C00"/>
    <s v="TOTAL CPC"/>
    <n v="0"/>
    <n v="0"/>
    <s v="TOTAL MOT"/>
    <n v="8"/>
    <s v="kg"/>
    <n v="6770"/>
    <b v="0"/>
    <n v="8"/>
    <s v="kg"/>
    <n v="6770"/>
    <b v="0"/>
    <n v="6770"/>
    <b v="0"/>
    <n v="0"/>
    <b v="0"/>
    <s v="5076.718"/>
    <n v="0"/>
    <s v="5076.718"/>
    <n v="0"/>
    <b v="0"/>
    <b v="1"/>
  </r>
  <r>
    <s v="C"/>
    <s v="A"/>
    <n v="20190101"/>
    <n v="2019"/>
    <n v="52"/>
    <x v="3"/>
    <n v="180"/>
    <s v="COD"/>
    <x v="1"/>
    <s v="M"/>
    <s v="Import"/>
    <n v="699"/>
    <s v="IND"/>
    <x v="11"/>
    <n v="0"/>
    <s v="W00"/>
    <s v="World"/>
    <s v="H4"/>
    <s v="HS"/>
    <b v="1"/>
    <n v="3102"/>
    <s v="Fertilizers mineral or chemical, nitrogenous"/>
    <x v="2"/>
    <x v="1"/>
    <x v="1"/>
    <x v="1"/>
    <b v="0"/>
    <s v="C00"/>
    <s v="TOTAL CPC"/>
    <n v="0"/>
    <n v="0"/>
    <s v="TOTAL MOT"/>
    <n v="8"/>
    <s v="kg"/>
    <n v="155118"/>
    <b v="0"/>
    <n v="8"/>
    <s v="kg"/>
    <n v="155118"/>
    <b v="0"/>
    <n v="155118"/>
    <b v="0"/>
    <n v="0"/>
    <b v="0"/>
    <s v="81208.305"/>
    <n v="0"/>
    <s v="81208.305"/>
    <n v="0"/>
    <b v="0"/>
    <b v="1"/>
  </r>
  <r>
    <s v="C"/>
    <s v="A"/>
    <n v="20190101"/>
    <n v="2019"/>
    <n v="52"/>
    <x v="3"/>
    <n v="180"/>
    <s v="COD"/>
    <x v="1"/>
    <s v="M"/>
    <s v="Import"/>
    <n v="710"/>
    <s v="ZAF"/>
    <x v="30"/>
    <n v="0"/>
    <s v="W00"/>
    <s v="World"/>
    <s v="H4"/>
    <s v="HS"/>
    <b v="1"/>
    <n v="3102"/>
    <s v="Fertilizers mineral or chemical, nitrogenous"/>
    <x v="2"/>
    <x v="1"/>
    <x v="1"/>
    <x v="1"/>
    <b v="0"/>
    <s v="C00"/>
    <s v="TOTAL CPC"/>
    <n v="0"/>
    <n v="0"/>
    <s v="TOTAL MOT"/>
    <n v="8"/>
    <s v="kg"/>
    <n v="30315903"/>
    <b v="0"/>
    <n v="8"/>
    <s v="kg"/>
    <n v="30315903"/>
    <b v="0"/>
    <n v="30315903"/>
    <b v="0"/>
    <n v="0"/>
    <b v="0"/>
    <s v="24020280.374"/>
    <n v="0"/>
    <s v="24020280.374"/>
    <n v="0"/>
    <b v="0"/>
    <b v="1"/>
  </r>
  <r>
    <s v="C"/>
    <s v="A"/>
    <n v="20190101"/>
    <n v="2019"/>
    <n v="52"/>
    <x v="3"/>
    <n v="180"/>
    <s v="COD"/>
    <x v="1"/>
    <s v="M"/>
    <s v="Import"/>
    <n v="752"/>
    <s v="SWE"/>
    <x v="13"/>
    <n v="0"/>
    <s v="W00"/>
    <s v="World"/>
    <s v="H4"/>
    <s v="HS"/>
    <b v="1"/>
    <n v="3102"/>
    <s v="Fertilizers mineral or chemical, nitrogenous"/>
    <x v="2"/>
    <x v="1"/>
    <x v="1"/>
    <x v="1"/>
    <b v="0"/>
    <s v="C00"/>
    <s v="TOTAL CPC"/>
    <n v="0"/>
    <n v="0"/>
    <s v="TOTAL MOT"/>
    <n v="8"/>
    <s v="kg"/>
    <n v="1266750"/>
    <b v="0"/>
    <n v="8"/>
    <s v="kg"/>
    <n v="1266750"/>
    <b v="0"/>
    <n v="1266750"/>
    <b v="0"/>
    <n v="0"/>
    <b v="0"/>
    <s v="1243908.853"/>
    <n v="0"/>
    <s v="1243908.853"/>
    <n v="0"/>
    <b v="0"/>
    <b v="1"/>
  </r>
  <r>
    <s v="C"/>
    <s v="A"/>
    <n v="20190101"/>
    <n v="2019"/>
    <n v="52"/>
    <x v="3"/>
    <n v="180"/>
    <s v="COD"/>
    <x v="1"/>
    <s v="M"/>
    <s v="Import"/>
    <n v="764"/>
    <s v="THA"/>
    <x v="50"/>
    <n v="0"/>
    <s v="W00"/>
    <s v="World"/>
    <s v="H4"/>
    <s v="HS"/>
    <b v="1"/>
    <n v="3102"/>
    <s v="Fertilizers mineral or chemical, nitrogenous"/>
    <x v="2"/>
    <x v="1"/>
    <x v="1"/>
    <x v="1"/>
    <b v="0"/>
    <s v="C00"/>
    <s v="TOTAL CPC"/>
    <n v="0"/>
    <n v="0"/>
    <s v="TOTAL MOT"/>
    <n v="8"/>
    <s v="kg"/>
    <n v="5220"/>
    <b v="0"/>
    <n v="8"/>
    <s v="kg"/>
    <n v="5220"/>
    <b v="0"/>
    <n v="5220"/>
    <b v="0"/>
    <n v="0"/>
    <b v="0"/>
    <s v="2109.071"/>
    <n v="0"/>
    <s v="2109.071"/>
    <n v="0"/>
    <b v="0"/>
    <b v="1"/>
  </r>
  <r>
    <s v="C"/>
    <s v="A"/>
    <n v="20190101"/>
    <n v="2019"/>
    <n v="52"/>
    <x v="3"/>
    <n v="180"/>
    <s v="COD"/>
    <x v="1"/>
    <s v="M"/>
    <s v="Import"/>
    <n v="784"/>
    <s v="ARE"/>
    <x v="32"/>
    <n v="0"/>
    <s v="W00"/>
    <s v="World"/>
    <s v="H4"/>
    <s v="HS"/>
    <b v="1"/>
    <n v="3102"/>
    <s v="Fertilizers mineral or chemical, nitrogenous"/>
    <x v="2"/>
    <x v="1"/>
    <x v="1"/>
    <x v="1"/>
    <b v="0"/>
    <s v="C00"/>
    <s v="TOTAL CPC"/>
    <n v="0"/>
    <n v="0"/>
    <s v="TOTAL MOT"/>
    <n v="8"/>
    <s v="kg"/>
    <n v="61452"/>
    <b v="0"/>
    <n v="8"/>
    <s v="kg"/>
    <n v="61452"/>
    <b v="0"/>
    <n v="61452"/>
    <b v="0"/>
    <n v="0"/>
    <b v="0"/>
    <s v="35830.546"/>
    <n v="0"/>
    <s v="35830.546"/>
    <n v="0"/>
    <b v="0"/>
    <b v="1"/>
  </r>
  <r>
    <s v="C"/>
    <s v="A"/>
    <n v="20190101"/>
    <n v="2019"/>
    <n v="52"/>
    <x v="3"/>
    <n v="180"/>
    <s v="COD"/>
    <x v="1"/>
    <s v="M"/>
    <s v="Import"/>
    <n v="818"/>
    <s v="EGY"/>
    <x v="36"/>
    <n v="0"/>
    <s v="W00"/>
    <s v="World"/>
    <s v="H4"/>
    <s v="HS"/>
    <b v="1"/>
    <n v="3102"/>
    <s v="Fertilizers mineral or chemical, nitrogenous"/>
    <x v="2"/>
    <x v="1"/>
    <x v="1"/>
    <x v="1"/>
    <b v="0"/>
    <s v="C00"/>
    <s v="TOTAL CPC"/>
    <n v="0"/>
    <n v="0"/>
    <s v="TOTAL MOT"/>
    <n v="8"/>
    <s v="kg"/>
    <n v="110000"/>
    <b v="0"/>
    <n v="8"/>
    <s v="kg"/>
    <n v="110000"/>
    <b v="0"/>
    <n v="110000"/>
    <b v="0"/>
    <n v="0"/>
    <b v="0"/>
    <s v="74412.742"/>
    <n v="0"/>
    <s v="74412.742"/>
    <n v="0"/>
    <b v="0"/>
    <b v="1"/>
  </r>
  <r>
    <s v="C"/>
    <s v="A"/>
    <n v="20190101"/>
    <n v="2019"/>
    <n v="52"/>
    <x v="3"/>
    <n v="180"/>
    <s v="COD"/>
    <x v="1"/>
    <s v="M"/>
    <s v="Import"/>
    <n v="834"/>
    <s v="TZA"/>
    <x v="38"/>
    <n v="0"/>
    <s v="W00"/>
    <s v="World"/>
    <s v="H4"/>
    <s v="HS"/>
    <b v="1"/>
    <n v="3102"/>
    <s v="Fertilizers mineral or chemical, nitrogenous"/>
    <x v="2"/>
    <x v="1"/>
    <x v="1"/>
    <x v="1"/>
    <b v="0"/>
    <s v="C00"/>
    <s v="TOTAL CPC"/>
    <n v="0"/>
    <n v="0"/>
    <s v="TOTAL MOT"/>
    <n v="8"/>
    <s v="kg"/>
    <n v="2770790"/>
    <b v="0"/>
    <n v="8"/>
    <s v="kg"/>
    <n v="2770790"/>
    <b v="0"/>
    <n v="2770790"/>
    <b v="0"/>
    <n v="0"/>
    <b v="0"/>
    <s v="3295651.506"/>
    <n v="0"/>
    <s v="3295651.506"/>
    <n v="0"/>
    <b v="0"/>
    <b v="1"/>
  </r>
  <r>
    <s v="C"/>
    <s v="A"/>
    <n v="20190101"/>
    <n v="2019"/>
    <n v="52"/>
    <x v="3"/>
    <n v="180"/>
    <s v="COD"/>
    <x v="1"/>
    <s v="M"/>
    <s v="Import"/>
    <n v="894"/>
    <s v="ZMB"/>
    <x v="39"/>
    <n v="0"/>
    <s v="W00"/>
    <s v="World"/>
    <s v="H4"/>
    <s v="HS"/>
    <b v="1"/>
    <n v="3102"/>
    <s v="Fertilizers mineral or chemical, nitrogenous"/>
    <x v="2"/>
    <x v="1"/>
    <x v="1"/>
    <x v="1"/>
    <b v="0"/>
    <s v="C00"/>
    <s v="TOTAL CPC"/>
    <n v="0"/>
    <n v="0"/>
    <s v="TOTAL MOT"/>
    <n v="8"/>
    <s v="kg"/>
    <n v="20958090"/>
    <b v="0"/>
    <n v="8"/>
    <s v="kg"/>
    <n v="20958090"/>
    <b v="0"/>
    <n v="20958090"/>
    <b v="0"/>
    <n v="0"/>
    <b v="0"/>
    <s v="24066505.166"/>
    <n v="0"/>
    <s v="24066505.166"/>
    <n v="0"/>
    <b v="0"/>
    <b v="1"/>
  </r>
  <r>
    <s v="C"/>
    <s v="A"/>
    <n v="20190101"/>
    <n v="2019"/>
    <n v="52"/>
    <x v="3"/>
    <n v="562"/>
    <s v="NER"/>
    <x v="0"/>
    <s v="M"/>
    <s v="Import"/>
    <n v="0"/>
    <s v="W00"/>
    <x v="0"/>
    <n v="0"/>
    <s v="W00"/>
    <s v="World"/>
    <s v="H5"/>
    <s v="HS"/>
    <b v="1"/>
    <n v="3102"/>
    <s v="Fertilizers mineral or chemical, nitrogenous"/>
    <x v="2"/>
    <x v="1"/>
    <x v="1"/>
    <x v="1"/>
    <b v="0"/>
    <s v="C00"/>
    <s v="TOTAL CPC"/>
    <n v="0"/>
    <n v="0"/>
    <s v="TOTAL MOT"/>
    <n v="8"/>
    <s v="kg"/>
    <s v="23581228.924"/>
    <b v="1"/>
    <n v="-1"/>
    <s v="N/A"/>
    <n v="0"/>
    <b v="0"/>
    <s v="23581228.924"/>
    <b v="1"/>
    <n v="0"/>
    <b v="0"/>
    <s v="7320501.649"/>
    <n v="0"/>
    <s v="7320501.649"/>
    <n v="6"/>
    <b v="0"/>
    <b v="1"/>
  </r>
  <r>
    <s v="C"/>
    <s v="A"/>
    <n v="20190101"/>
    <n v="2019"/>
    <n v="52"/>
    <x v="3"/>
    <n v="562"/>
    <s v="NER"/>
    <x v="0"/>
    <s v="M"/>
    <s v="Import"/>
    <n v="100"/>
    <s v="BGR"/>
    <x v="51"/>
    <n v="0"/>
    <s v="W00"/>
    <s v="World"/>
    <s v="H5"/>
    <s v="HS"/>
    <b v="1"/>
    <n v="3102"/>
    <s v="Fertilizers mineral or chemical, nitrogenous"/>
    <x v="2"/>
    <x v="1"/>
    <x v="1"/>
    <x v="1"/>
    <b v="0"/>
    <s v="C00"/>
    <s v="TOTAL CPC"/>
    <n v="0"/>
    <n v="0"/>
    <s v="TOTAL MOT"/>
    <n v="8"/>
    <s v="kg"/>
    <s v="82787.46"/>
    <b v="1"/>
    <n v="-1"/>
    <s v="N/A"/>
    <n v="0"/>
    <b v="0"/>
    <s v="82787.46"/>
    <b v="1"/>
    <n v="0"/>
    <b v="0"/>
    <s v="14631.614"/>
    <n v="0"/>
    <s v="14631.614"/>
    <n v="6"/>
    <b v="0"/>
    <b v="1"/>
  </r>
  <r>
    <s v="C"/>
    <s v="A"/>
    <n v="20190101"/>
    <n v="2019"/>
    <n v="52"/>
    <x v="3"/>
    <n v="562"/>
    <s v="NER"/>
    <x v="0"/>
    <s v="M"/>
    <s v="Import"/>
    <n v="156"/>
    <s v="CHN"/>
    <x v="1"/>
    <n v="0"/>
    <s v="W00"/>
    <s v="World"/>
    <s v="H5"/>
    <s v="HS"/>
    <b v="1"/>
    <n v="3102"/>
    <s v="Fertilizers mineral or chemical, nitrogenous"/>
    <x v="2"/>
    <x v="1"/>
    <x v="1"/>
    <x v="1"/>
    <b v="0"/>
    <s v="C00"/>
    <s v="TOTAL CPC"/>
    <n v="0"/>
    <n v="0"/>
    <s v="TOTAL MOT"/>
    <n v="8"/>
    <s v="kg"/>
    <s v="976955.177"/>
    <b v="1"/>
    <n v="-1"/>
    <s v="N/A"/>
    <n v="0"/>
    <b v="0"/>
    <s v="976955.177"/>
    <b v="1"/>
    <n v="0"/>
    <b v="0"/>
    <s v="319125.817"/>
    <n v="0"/>
    <s v="319125.817"/>
    <n v="6"/>
    <b v="0"/>
    <b v="1"/>
  </r>
  <r>
    <s v="C"/>
    <s v="A"/>
    <n v="20190101"/>
    <n v="2019"/>
    <n v="52"/>
    <x v="3"/>
    <n v="562"/>
    <s v="NER"/>
    <x v="0"/>
    <s v="M"/>
    <s v="Import"/>
    <n v="251"/>
    <s v="FRA"/>
    <x v="3"/>
    <n v="0"/>
    <s v="W00"/>
    <s v="World"/>
    <s v="H5"/>
    <s v="HS"/>
    <b v="1"/>
    <n v="3102"/>
    <s v="Fertilizers mineral or chemical, nitrogenous"/>
    <x v="2"/>
    <x v="1"/>
    <x v="1"/>
    <x v="1"/>
    <b v="0"/>
    <s v="C00"/>
    <s v="TOTAL CPC"/>
    <n v="0"/>
    <n v="0"/>
    <s v="TOTAL MOT"/>
    <n v="8"/>
    <s v="kg"/>
    <s v="5491789.526"/>
    <b v="1"/>
    <n v="-1"/>
    <s v="N/A"/>
    <n v="0"/>
    <b v="0"/>
    <s v="5491789.526"/>
    <b v="1"/>
    <n v="0"/>
    <b v="0"/>
    <s v="1667412.829"/>
    <n v="0"/>
    <s v="1667412.829"/>
    <n v="6"/>
    <b v="0"/>
    <b v="1"/>
  </r>
  <r>
    <s v="C"/>
    <s v="A"/>
    <n v="20190101"/>
    <n v="2019"/>
    <n v="52"/>
    <x v="3"/>
    <n v="562"/>
    <s v="NER"/>
    <x v="0"/>
    <s v="M"/>
    <s v="Import"/>
    <n v="384"/>
    <s v="CIV"/>
    <x v="6"/>
    <n v="0"/>
    <s v="W00"/>
    <s v="World"/>
    <s v="H5"/>
    <s v="HS"/>
    <b v="1"/>
    <n v="3102"/>
    <s v="Fertilizers mineral or chemical, nitrogenous"/>
    <x v="2"/>
    <x v="1"/>
    <x v="1"/>
    <x v="1"/>
    <b v="0"/>
    <s v="C00"/>
    <s v="TOTAL CPC"/>
    <n v="0"/>
    <n v="0"/>
    <s v="TOTAL MOT"/>
    <n v="8"/>
    <s v="kg"/>
    <s v="458710.87"/>
    <b v="1"/>
    <n v="-1"/>
    <s v="N/A"/>
    <n v="0"/>
    <b v="0"/>
    <s v="458710.87"/>
    <b v="1"/>
    <n v="0"/>
    <b v="0"/>
    <s v="146351.251"/>
    <n v="0"/>
    <s v="146351.251"/>
    <n v="6"/>
    <b v="0"/>
    <b v="1"/>
  </r>
  <r>
    <s v="C"/>
    <s v="A"/>
    <n v="20190101"/>
    <n v="2019"/>
    <n v="52"/>
    <x v="3"/>
    <n v="562"/>
    <s v="NER"/>
    <x v="0"/>
    <s v="M"/>
    <s v="Import"/>
    <n v="566"/>
    <s v="NGA"/>
    <x v="8"/>
    <n v="0"/>
    <s v="W00"/>
    <s v="World"/>
    <s v="H5"/>
    <s v="HS"/>
    <b v="1"/>
    <n v="3102"/>
    <s v="Fertilizers mineral or chemical, nitrogenous"/>
    <x v="2"/>
    <x v="1"/>
    <x v="1"/>
    <x v="1"/>
    <b v="0"/>
    <s v="C00"/>
    <s v="TOTAL CPC"/>
    <n v="0"/>
    <n v="0"/>
    <s v="TOTAL MOT"/>
    <n v="8"/>
    <s v="kg"/>
    <s v="15283300.948"/>
    <b v="1"/>
    <n v="-1"/>
    <s v="N/A"/>
    <n v="0"/>
    <b v="0"/>
    <s v="15283300.948"/>
    <b v="1"/>
    <n v="0"/>
    <b v="0"/>
    <s v="4763241.827"/>
    <n v="0"/>
    <s v="4763241.827"/>
    <n v="6"/>
    <b v="0"/>
    <b v="1"/>
  </r>
  <r>
    <s v="C"/>
    <s v="A"/>
    <n v="20190101"/>
    <n v="2019"/>
    <n v="52"/>
    <x v="3"/>
    <n v="562"/>
    <s v="NER"/>
    <x v="0"/>
    <s v="M"/>
    <s v="Import"/>
    <n v="710"/>
    <s v="ZAF"/>
    <x v="30"/>
    <n v="0"/>
    <s v="W00"/>
    <s v="World"/>
    <s v="H5"/>
    <s v="HS"/>
    <b v="1"/>
    <n v="3102"/>
    <s v="Fertilizers mineral or chemical, nitrogenous"/>
    <x v="2"/>
    <x v="1"/>
    <x v="1"/>
    <x v="1"/>
    <b v="0"/>
    <s v="C00"/>
    <s v="TOTAL CPC"/>
    <n v="0"/>
    <n v="0"/>
    <s v="TOTAL MOT"/>
    <n v="8"/>
    <s v="kg"/>
    <s v="175027.37"/>
    <b v="1"/>
    <n v="-1"/>
    <s v="N/A"/>
    <n v="0"/>
    <b v="0"/>
    <s v="175027.37"/>
    <b v="1"/>
    <n v="0"/>
    <b v="0"/>
    <s v="55842.31"/>
    <n v="0"/>
    <s v="55842.31"/>
    <n v="6"/>
    <b v="0"/>
    <b v="1"/>
  </r>
  <r>
    <s v="C"/>
    <s v="A"/>
    <n v="20190101"/>
    <n v="2019"/>
    <n v="52"/>
    <x v="3"/>
    <n v="562"/>
    <s v="NER"/>
    <x v="0"/>
    <s v="M"/>
    <s v="Import"/>
    <n v="752"/>
    <s v="SWE"/>
    <x v="13"/>
    <n v="0"/>
    <s v="W00"/>
    <s v="World"/>
    <s v="H5"/>
    <s v="HS"/>
    <b v="1"/>
    <n v="3102"/>
    <s v="Fertilizers mineral or chemical, nitrogenous"/>
    <x v="2"/>
    <x v="1"/>
    <x v="1"/>
    <x v="1"/>
    <b v="0"/>
    <s v="C00"/>
    <s v="TOTAL CPC"/>
    <n v="0"/>
    <n v="0"/>
    <s v="TOTAL MOT"/>
    <n v="8"/>
    <s v="kg"/>
    <s v="297639.039"/>
    <b v="1"/>
    <n v="-1"/>
    <s v="N/A"/>
    <n v="0"/>
    <b v="0"/>
    <s v="297639.039"/>
    <b v="1"/>
    <n v="0"/>
    <b v="0"/>
    <s v="94961.442"/>
    <n v="0"/>
    <s v="94961.442"/>
    <n v="6"/>
    <b v="0"/>
    <b v="1"/>
  </r>
  <r>
    <s v="C"/>
    <s v="A"/>
    <n v="20190101"/>
    <n v="2019"/>
    <n v="52"/>
    <x v="3"/>
    <n v="562"/>
    <s v="NER"/>
    <x v="0"/>
    <s v="M"/>
    <s v="Import"/>
    <n v="804"/>
    <s v="UKR"/>
    <x v="35"/>
    <n v="0"/>
    <s v="W00"/>
    <s v="World"/>
    <s v="H5"/>
    <s v="HS"/>
    <b v="1"/>
    <n v="3102"/>
    <s v="Fertilizers mineral or chemical, nitrogenous"/>
    <x v="2"/>
    <x v="1"/>
    <x v="1"/>
    <x v="1"/>
    <b v="0"/>
    <s v="C00"/>
    <s v="TOTAL CPC"/>
    <n v="0"/>
    <n v="0"/>
    <s v="TOTAL MOT"/>
    <n v="8"/>
    <s v="kg"/>
    <s v="1503.55"/>
    <b v="1"/>
    <n v="-1"/>
    <s v="N/A"/>
    <n v="0"/>
    <b v="0"/>
    <s v="1503.55"/>
    <b v="1"/>
    <n v="0"/>
    <b v="0"/>
    <s v="455.558"/>
    <n v="0"/>
    <s v="455.558"/>
    <n v="6"/>
    <b v="0"/>
    <b v="1"/>
  </r>
  <r>
    <s v="C"/>
    <s v="A"/>
    <n v="20190101"/>
    <n v="2019"/>
    <n v="52"/>
    <x v="3"/>
    <n v="562"/>
    <s v="NER"/>
    <x v="0"/>
    <s v="M"/>
    <s v="Import"/>
    <n v="854"/>
    <s v="BFA"/>
    <x v="16"/>
    <n v="0"/>
    <s v="W00"/>
    <s v="World"/>
    <s v="H5"/>
    <s v="HS"/>
    <b v="1"/>
    <n v="3102"/>
    <s v="Fertilizers mineral or chemical, nitrogenous"/>
    <x v="2"/>
    <x v="1"/>
    <x v="1"/>
    <x v="1"/>
    <b v="0"/>
    <s v="C00"/>
    <s v="TOTAL CPC"/>
    <n v="0"/>
    <n v="0"/>
    <s v="TOTAL MOT"/>
    <n v="8"/>
    <s v="kg"/>
    <s v="813514.984"/>
    <b v="1"/>
    <n v="-1"/>
    <s v="N/A"/>
    <n v="0"/>
    <b v="0"/>
    <s v="813514.984"/>
    <b v="1"/>
    <n v="0"/>
    <b v="0"/>
    <s v="258479.002"/>
    <n v="0"/>
    <s v="258479.002"/>
    <n v="6"/>
    <b v="0"/>
    <b v="1"/>
  </r>
  <r>
    <s v="C"/>
    <s v="A"/>
    <n v="20190101"/>
    <n v="2019"/>
    <n v="52"/>
    <x v="3"/>
    <n v="180"/>
    <s v="COD"/>
    <x v="1"/>
    <s v="M"/>
    <s v="Import"/>
    <n v="0"/>
    <s v="W00"/>
    <x v="0"/>
    <n v="0"/>
    <s v="W00"/>
    <s v="World"/>
    <s v="H4"/>
    <s v="HS"/>
    <b v="1"/>
    <n v="310210"/>
    <s v="Fertilizers, mineral or chemical nitrogenous, urea, whether or not in aqueous solution"/>
    <x v="3"/>
    <x v="2"/>
    <x v="2"/>
    <x v="2"/>
    <b v="1"/>
    <s v="C00"/>
    <s v="TOTAL CPC"/>
    <n v="0"/>
    <n v="0"/>
    <s v="TOTAL MOT"/>
    <n v="8"/>
    <s v="kg"/>
    <n v="7683060"/>
    <b v="0"/>
    <n v="8"/>
    <s v="kg"/>
    <n v="7683060"/>
    <b v="0"/>
    <n v="7683060"/>
    <b v="0"/>
    <n v="0"/>
    <b v="0"/>
    <s v="4125943.293"/>
    <n v="0"/>
    <s v="4125943.293"/>
    <n v="0"/>
    <b v="0"/>
    <b v="1"/>
  </r>
  <r>
    <s v="C"/>
    <s v="A"/>
    <n v="20190101"/>
    <n v="2019"/>
    <n v="52"/>
    <x v="3"/>
    <n v="180"/>
    <s v="COD"/>
    <x v="1"/>
    <s v="M"/>
    <s v="Import"/>
    <n v="24"/>
    <s v="AGO"/>
    <x v="17"/>
    <n v="0"/>
    <s v="W00"/>
    <s v="World"/>
    <s v="H4"/>
    <s v="HS"/>
    <b v="1"/>
    <n v="310210"/>
    <s v="Fertilizers, mineral or chemical nitrogenous, urea, whether or not in aqueous solution"/>
    <x v="3"/>
    <x v="2"/>
    <x v="2"/>
    <x v="2"/>
    <b v="1"/>
    <s v="C00"/>
    <s v="TOTAL CPC"/>
    <n v="0"/>
    <n v="0"/>
    <s v="TOTAL MOT"/>
    <n v="8"/>
    <s v="kg"/>
    <n v="268153"/>
    <b v="0"/>
    <n v="8"/>
    <s v="kg"/>
    <n v="268153"/>
    <b v="0"/>
    <n v="268153"/>
    <b v="0"/>
    <n v="0"/>
    <b v="0"/>
    <s v="32301.527"/>
    <n v="0"/>
    <s v="32301.527"/>
    <n v="0"/>
    <b v="0"/>
    <b v="1"/>
  </r>
  <r>
    <s v="C"/>
    <s v="A"/>
    <n v="20190101"/>
    <n v="2019"/>
    <n v="52"/>
    <x v="3"/>
    <n v="180"/>
    <s v="COD"/>
    <x v="1"/>
    <s v="M"/>
    <s v="Import"/>
    <n v="56"/>
    <s v="BEL"/>
    <x v="18"/>
    <n v="0"/>
    <s v="W00"/>
    <s v="World"/>
    <s v="H4"/>
    <s v="HS"/>
    <b v="1"/>
    <n v="310210"/>
    <s v="Fertilizers, mineral or chemical nitrogenous, urea, whether or not in aqueous solution"/>
    <x v="3"/>
    <x v="2"/>
    <x v="2"/>
    <x v="2"/>
    <b v="1"/>
    <s v="C00"/>
    <s v="TOTAL CPC"/>
    <n v="0"/>
    <n v="0"/>
    <s v="TOTAL MOT"/>
    <n v="8"/>
    <s v="kg"/>
    <n v="2950"/>
    <b v="0"/>
    <n v="8"/>
    <s v="kg"/>
    <n v="2950"/>
    <b v="0"/>
    <n v="2950"/>
    <b v="0"/>
    <n v="0"/>
    <b v="0"/>
    <s v="1078.999"/>
    <n v="0"/>
    <s v="1078.999"/>
    <n v="0"/>
    <b v="0"/>
    <b v="1"/>
  </r>
  <r>
    <s v="C"/>
    <s v="A"/>
    <n v="20190101"/>
    <n v="2019"/>
    <n v="52"/>
    <x v="3"/>
    <n v="180"/>
    <s v="COD"/>
    <x v="1"/>
    <s v="M"/>
    <s v="Import"/>
    <n v="156"/>
    <s v="CHN"/>
    <x v="1"/>
    <n v="0"/>
    <s v="W00"/>
    <s v="World"/>
    <s v="H4"/>
    <s v="HS"/>
    <b v="1"/>
    <n v="310210"/>
    <s v="Fertilizers, mineral or chemical nitrogenous, urea, whether or not in aqueous solution"/>
    <x v="3"/>
    <x v="2"/>
    <x v="2"/>
    <x v="2"/>
    <b v="1"/>
    <s v="C00"/>
    <s v="TOTAL CPC"/>
    <n v="0"/>
    <n v="0"/>
    <s v="TOTAL MOT"/>
    <n v="8"/>
    <s v="kg"/>
    <n v="355850"/>
    <b v="0"/>
    <n v="8"/>
    <s v="kg"/>
    <n v="355850"/>
    <b v="0"/>
    <n v="355850"/>
    <b v="0"/>
    <n v="0"/>
    <b v="0"/>
    <s v="91687.477"/>
    <n v="0"/>
    <s v="91687.477"/>
    <n v="0"/>
    <b v="0"/>
    <b v="1"/>
  </r>
  <r>
    <s v="C"/>
    <s v="A"/>
    <n v="20190101"/>
    <n v="2019"/>
    <n v="52"/>
    <x v="3"/>
    <n v="180"/>
    <s v="COD"/>
    <x v="1"/>
    <s v="M"/>
    <s v="Import"/>
    <n v="196"/>
    <s v="CYP"/>
    <x v="49"/>
    <n v="0"/>
    <s v="W00"/>
    <s v="World"/>
    <s v="H4"/>
    <s v="HS"/>
    <b v="1"/>
    <n v="310210"/>
    <s v="Fertilizers, mineral or chemical nitrogenous, urea, whether or not in aqueous solution"/>
    <x v="3"/>
    <x v="2"/>
    <x v="2"/>
    <x v="2"/>
    <b v="1"/>
    <s v="C00"/>
    <s v="TOTAL CPC"/>
    <n v="0"/>
    <n v="0"/>
    <s v="TOTAL MOT"/>
    <n v="8"/>
    <s v="kg"/>
    <n v="14000"/>
    <b v="0"/>
    <n v="8"/>
    <s v="kg"/>
    <n v="14000"/>
    <b v="0"/>
    <n v="14000"/>
    <b v="0"/>
    <n v="0"/>
    <b v="0"/>
    <s v="3619.4"/>
    <n v="0"/>
    <s v="3619.4"/>
    <n v="0"/>
    <b v="0"/>
    <b v="1"/>
  </r>
  <r>
    <s v="C"/>
    <s v="A"/>
    <n v="20190101"/>
    <n v="2019"/>
    <n v="52"/>
    <x v="3"/>
    <n v="180"/>
    <s v="COD"/>
    <x v="1"/>
    <s v="M"/>
    <s v="Import"/>
    <n v="251"/>
    <s v="FRA"/>
    <x v="3"/>
    <n v="0"/>
    <s v="W00"/>
    <s v="World"/>
    <s v="H4"/>
    <s v="HS"/>
    <b v="1"/>
    <n v="310210"/>
    <s v="Fertilizers, mineral or chemical nitrogenous, urea, whether or not in aqueous solution"/>
    <x v="3"/>
    <x v="2"/>
    <x v="2"/>
    <x v="2"/>
    <b v="1"/>
    <s v="C00"/>
    <s v="TOTAL CPC"/>
    <n v="0"/>
    <n v="0"/>
    <s v="TOTAL MOT"/>
    <n v="8"/>
    <s v="kg"/>
    <n v="3700"/>
    <b v="0"/>
    <n v="8"/>
    <s v="kg"/>
    <n v="3700"/>
    <b v="0"/>
    <n v="3700"/>
    <b v="0"/>
    <n v="0"/>
    <b v="0"/>
    <s v="1876.75"/>
    <n v="0"/>
    <s v="1876.75"/>
    <n v="0"/>
    <b v="0"/>
    <b v="1"/>
  </r>
  <r>
    <s v="C"/>
    <s v="A"/>
    <n v="20190101"/>
    <n v="2019"/>
    <n v="52"/>
    <x v="3"/>
    <n v="180"/>
    <s v="COD"/>
    <x v="1"/>
    <s v="M"/>
    <s v="Import"/>
    <n v="384"/>
    <s v="CIV"/>
    <x v="6"/>
    <n v="0"/>
    <s v="W00"/>
    <s v="World"/>
    <s v="H4"/>
    <s v="HS"/>
    <b v="1"/>
    <n v="310210"/>
    <s v="Fertilizers, mineral or chemical nitrogenous, urea, whether or not in aqueous solution"/>
    <x v="3"/>
    <x v="2"/>
    <x v="2"/>
    <x v="2"/>
    <b v="1"/>
    <s v="C00"/>
    <s v="TOTAL CPC"/>
    <n v="0"/>
    <n v="0"/>
    <s v="TOTAL MOT"/>
    <n v="8"/>
    <s v="kg"/>
    <n v="102575"/>
    <b v="0"/>
    <n v="8"/>
    <s v="kg"/>
    <n v="102575"/>
    <b v="0"/>
    <n v="102575"/>
    <b v="0"/>
    <n v="0"/>
    <b v="0"/>
    <s v="56965.737"/>
    <n v="0"/>
    <s v="56965.737"/>
    <n v="0"/>
    <b v="0"/>
    <b v="1"/>
  </r>
  <r>
    <s v="C"/>
    <s v="A"/>
    <n v="20190101"/>
    <n v="2019"/>
    <n v="52"/>
    <x v="3"/>
    <n v="180"/>
    <s v="COD"/>
    <x v="1"/>
    <s v="M"/>
    <s v="Import"/>
    <n v="508"/>
    <s v="MOZ"/>
    <x v="26"/>
    <n v="0"/>
    <s v="W00"/>
    <s v="World"/>
    <s v="H4"/>
    <s v="HS"/>
    <b v="1"/>
    <n v="310210"/>
    <s v="Fertilizers, mineral or chemical nitrogenous, urea, whether or not in aqueous solution"/>
    <x v="3"/>
    <x v="2"/>
    <x v="2"/>
    <x v="2"/>
    <b v="1"/>
    <s v="C00"/>
    <s v="TOTAL CPC"/>
    <n v="0"/>
    <n v="0"/>
    <s v="TOTAL MOT"/>
    <n v="8"/>
    <s v="kg"/>
    <n v="52000"/>
    <b v="0"/>
    <n v="8"/>
    <s v="kg"/>
    <n v="52000"/>
    <b v="0"/>
    <n v="52000"/>
    <b v="0"/>
    <n v="0"/>
    <b v="0"/>
    <s v="56105.915"/>
    <n v="0"/>
    <s v="56105.915"/>
    <n v="0"/>
    <b v="0"/>
    <b v="1"/>
  </r>
  <r>
    <s v="C"/>
    <s v="A"/>
    <n v="20190101"/>
    <n v="2019"/>
    <n v="52"/>
    <x v="3"/>
    <n v="180"/>
    <s v="COD"/>
    <x v="1"/>
    <s v="M"/>
    <s v="Import"/>
    <n v="643"/>
    <s v="RUS"/>
    <x v="9"/>
    <n v="0"/>
    <s v="W00"/>
    <s v="World"/>
    <s v="H4"/>
    <s v="HS"/>
    <b v="1"/>
    <n v="310210"/>
    <s v="Fertilizers, mineral or chemical nitrogenous, urea, whether or not in aqueous solution"/>
    <x v="3"/>
    <x v="2"/>
    <x v="2"/>
    <x v="2"/>
    <b v="1"/>
    <s v="C00"/>
    <s v="TOTAL CPC"/>
    <n v="0"/>
    <n v="0"/>
    <s v="TOTAL MOT"/>
    <n v="8"/>
    <s v="kg"/>
    <n v="3911614"/>
    <b v="0"/>
    <n v="8"/>
    <s v="kg"/>
    <n v="3911614"/>
    <b v="0"/>
    <n v="3911614"/>
    <b v="0"/>
    <n v="0"/>
    <b v="0"/>
    <s v="1885778.135"/>
    <n v="0"/>
    <s v="1885778.135"/>
    <n v="0"/>
    <b v="0"/>
    <b v="1"/>
  </r>
  <r>
    <s v="C"/>
    <s v="A"/>
    <n v="20190101"/>
    <n v="2019"/>
    <n v="52"/>
    <x v="3"/>
    <n v="180"/>
    <s v="COD"/>
    <x v="1"/>
    <s v="M"/>
    <s v="Import"/>
    <n v="682"/>
    <s v="SAU"/>
    <x v="48"/>
    <n v="0"/>
    <s v="W00"/>
    <s v="World"/>
    <s v="H4"/>
    <s v="HS"/>
    <b v="1"/>
    <n v="310210"/>
    <s v="Fertilizers, mineral or chemical nitrogenous, urea, whether or not in aqueous solution"/>
    <x v="3"/>
    <x v="2"/>
    <x v="2"/>
    <x v="2"/>
    <b v="1"/>
    <s v="C00"/>
    <s v="TOTAL CPC"/>
    <n v="0"/>
    <n v="0"/>
    <s v="TOTAL MOT"/>
    <n v="8"/>
    <s v="kg"/>
    <n v="165000"/>
    <b v="0"/>
    <n v="8"/>
    <s v="kg"/>
    <n v="165000"/>
    <b v="0"/>
    <n v="165000"/>
    <b v="0"/>
    <n v="0"/>
    <b v="0"/>
    <s v="82280.642"/>
    <n v="0"/>
    <s v="82280.642"/>
    <n v="0"/>
    <b v="0"/>
    <b v="1"/>
  </r>
  <r>
    <s v="C"/>
    <s v="A"/>
    <n v="20190101"/>
    <n v="2019"/>
    <n v="52"/>
    <x v="3"/>
    <n v="180"/>
    <s v="COD"/>
    <x v="1"/>
    <s v="M"/>
    <s v="Import"/>
    <n v="686"/>
    <s v="SEN"/>
    <x v="10"/>
    <n v="0"/>
    <s v="W00"/>
    <s v="World"/>
    <s v="H4"/>
    <s v="HS"/>
    <b v="1"/>
    <n v="310210"/>
    <s v="Fertilizers, mineral or chemical nitrogenous, urea, whether or not in aqueous solution"/>
    <x v="3"/>
    <x v="2"/>
    <x v="2"/>
    <x v="2"/>
    <b v="1"/>
    <s v="C00"/>
    <s v="TOTAL CPC"/>
    <n v="0"/>
    <n v="0"/>
    <s v="TOTAL MOT"/>
    <n v="8"/>
    <s v="kg"/>
    <n v="6770"/>
    <b v="0"/>
    <n v="8"/>
    <s v="kg"/>
    <n v="6770"/>
    <b v="0"/>
    <n v="6770"/>
    <b v="0"/>
    <n v="0"/>
    <b v="0"/>
    <s v="5076.718"/>
    <n v="0"/>
    <s v="5076.718"/>
    <n v="0"/>
    <b v="0"/>
    <b v="1"/>
  </r>
  <r>
    <s v="C"/>
    <s v="A"/>
    <n v="20190101"/>
    <n v="2019"/>
    <n v="52"/>
    <x v="3"/>
    <n v="180"/>
    <s v="COD"/>
    <x v="1"/>
    <s v="M"/>
    <s v="Import"/>
    <n v="699"/>
    <s v="IND"/>
    <x v="11"/>
    <n v="0"/>
    <s v="W00"/>
    <s v="World"/>
    <s v="H4"/>
    <s v="HS"/>
    <b v="1"/>
    <n v="310210"/>
    <s v="Fertilizers, mineral or chemical nitrogenous, urea, whether or not in aqueous solution"/>
    <x v="3"/>
    <x v="2"/>
    <x v="2"/>
    <x v="2"/>
    <b v="1"/>
    <s v="C00"/>
    <s v="TOTAL CPC"/>
    <n v="0"/>
    <n v="0"/>
    <s v="TOTAL MOT"/>
    <n v="8"/>
    <s v="kg"/>
    <n v="118798"/>
    <b v="0"/>
    <n v="8"/>
    <s v="kg"/>
    <n v="118798"/>
    <b v="0"/>
    <n v="118798"/>
    <b v="0"/>
    <n v="0"/>
    <b v="0"/>
    <s v="63346.893"/>
    <n v="0"/>
    <s v="63346.893"/>
    <n v="0"/>
    <b v="0"/>
    <b v="1"/>
  </r>
  <r>
    <s v="C"/>
    <s v="A"/>
    <n v="20190101"/>
    <n v="2019"/>
    <n v="52"/>
    <x v="3"/>
    <n v="180"/>
    <s v="COD"/>
    <x v="1"/>
    <s v="M"/>
    <s v="Import"/>
    <n v="710"/>
    <s v="ZAF"/>
    <x v="30"/>
    <n v="0"/>
    <s v="W00"/>
    <s v="World"/>
    <s v="H4"/>
    <s v="HS"/>
    <b v="1"/>
    <n v="310210"/>
    <s v="Fertilizers, mineral or chemical nitrogenous, urea, whether or not in aqueous solution"/>
    <x v="3"/>
    <x v="2"/>
    <x v="2"/>
    <x v="2"/>
    <b v="1"/>
    <s v="C00"/>
    <s v="TOTAL CPC"/>
    <n v="0"/>
    <n v="0"/>
    <s v="TOTAL MOT"/>
    <n v="8"/>
    <s v="kg"/>
    <n v="2463698"/>
    <b v="0"/>
    <n v="8"/>
    <s v="kg"/>
    <n v="2463698"/>
    <b v="0"/>
    <n v="2463698"/>
    <b v="0"/>
    <n v="0"/>
    <b v="0"/>
    <s v="1706894.44"/>
    <n v="0"/>
    <s v="1706894.44"/>
    <n v="0"/>
    <b v="0"/>
    <b v="1"/>
  </r>
  <r>
    <s v="C"/>
    <s v="A"/>
    <n v="20190101"/>
    <n v="2019"/>
    <n v="52"/>
    <x v="3"/>
    <n v="180"/>
    <s v="COD"/>
    <x v="1"/>
    <s v="M"/>
    <s v="Import"/>
    <n v="784"/>
    <s v="ARE"/>
    <x v="32"/>
    <n v="0"/>
    <s v="W00"/>
    <s v="World"/>
    <s v="H4"/>
    <s v="HS"/>
    <b v="1"/>
    <n v="310210"/>
    <s v="Fertilizers, mineral or chemical nitrogenous, urea, whether or not in aqueous solution"/>
    <x v="3"/>
    <x v="2"/>
    <x v="2"/>
    <x v="2"/>
    <b v="1"/>
    <s v="C00"/>
    <s v="TOTAL CPC"/>
    <n v="0"/>
    <n v="0"/>
    <s v="TOTAL MOT"/>
    <n v="8"/>
    <s v="kg"/>
    <n v="61452"/>
    <b v="0"/>
    <n v="8"/>
    <s v="kg"/>
    <n v="61452"/>
    <b v="0"/>
    <n v="61452"/>
    <b v="0"/>
    <n v="0"/>
    <b v="0"/>
    <s v="35830.546"/>
    <n v="0"/>
    <s v="35830.546"/>
    <n v="0"/>
    <b v="0"/>
    <b v="1"/>
  </r>
  <r>
    <s v="C"/>
    <s v="A"/>
    <n v="20190101"/>
    <n v="2019"/>
    <n v="52"/>
    <x v="3"/>
    <n v="180"/>
    <s v="COD"/>
    <x v="1"/>
    <s v="M"/>
    <s v="Import"/>
    <n v="894"/>
    <s v="ZMB"/>
    <x v="39"/>
    <n v="0"/>
    <s v="W00"/>
    <s v="World"/>
    <s v="H4"/>
    <s v="HS"/>
    <b v="1"/>
    <n v="310210"/>
    <s v="Fertilizers, mineral or chemical nitrogenous, urea, whether or not in aqueous solution"/>
    <x v="3"/>
    <x v="2"/>
    <x v="2"/>
    <x v="2"/>
    <b v="1"/>
    <s v="C00"/>
    <s v="TOTAL CPC"/>
    <n v="0"/>
    <n v="0"/>
    <s v="TOTAL MOT"/>
    <n v="8"/>
    <s v="kg"/>
    <n v="156500"/>
    <b v="0"/>
    <n v="8"/>
    <s v="kg"/>
    <n v="156500"/>
    <b v="0"/>
    <n v="156500"/>
    <b v="0"/>
    <n v="0"/>
    <b v="0"/>
    <s v="103100.116"/>
    <n v="0"/>
    <s v="103100.116"/>
    <n v="0"/>
    <b v="0"/>
    <b v="1"/>
  </r>
  <r>
    <s v="C"/>
    <s v="A"/>
    <n v="20190101"/>
    <n v="2019"/>
    <n v="52"/>
    <x v="3"/>
    <n v="562"/>
    <s v="NER"/>
    <x v="0"/>
    <s v="M"/>
    <s v="Import"/>
    <n v="0"/>
    <s v="W00"/>
    <x v="0"/>
    <n v="0"/>
    <s v="W00"/>
    <s v="World"/>
    <s v="H5"/>
    <s v="HS"/>
    <b v="1"/>
    <n v="310210"/>
    <s v="Fertilizers, mineral or chemical nitrogenous, urea, whether or not in aqueous solution"/>
    <x v="3"/>
    <x v="2"/>
    <x v="2"/>
    <x v="2"/>
    <b v="1"/>
    <s v="C00"/>
    <s v="TOTAL CPC"/>
    <n v="0"/>
    <n v="0"/>
    <s v="TOTAL MOT"/>
    <n v="8"/>
    <s v="kg"/>
    <s v="14733435.612"/>
    <b v="1"/>
    <n v="-1"/>
    <s v="N/A"/>
    <n v="0"/>
    <b v="0"/>
    <s v="14733435.612"/>
    <b v="1"/>
    <n v="0"/>
    <b v="0"/>
    <s v="4464059.553"/>
    <n v="0"/>
    <s v="4464059.553"/>
    <n v="6"/>
    <b v="0"/>
    <b v="1"/>
  </r>
  <r>
    <s v="C"/>
    <s v="A"/>
    <n v="20190101"/>
    <n v="2019"/>
    <n v="52"/>
    <x v="3"/>
    <n v="562"/>
    <s v="NER"/>
    <x v="0"/>
    <s v="M"/>
    <s v="Import"/>
    <n v="566"/>
    <s v="NGA"/>
    <x v="8"/>
    <n v="0"/>
    <s v="W00"/>
    <s v="World"/>
    <s v="H5"/>
    <s v="HS"/>
    <b v="1"/>
    <n v="310210"/>
    <s v="Fertilizers, mineral or chemical nitrogenous, urea, whether or not in aqueous solution"/>
    <x v="3"/>
    <x v="2"/>
    <x v="2"/>
    <x v="2"/>
    <b v="1"/>
    <s v="C00"/>
    <s v="TOTAL CPC"/>
    <n v="0"/>
    <n v="0"/>
    <s v="TOTAL MOT"/>
    <n v="8"/>
    <s v="kg"/>
    <s v="14665175.65"/>
    <b v="1"/>
    <n v="-1"/>
    <s v="N/A"/>
    <n v="0"/>
    <b v="0"/>
    <s v="14665175.65"/>
    <b v="1"/>
    <n v="0"/>
    <b v="0"/>
    <s v="4443377.579"/>
    <n v="0"/>
    <s v="4443377.579"/>
    <n v="6"/>
    <b v="1"/>
    <b v="0"/>
  </r>
  <r>
    <s v="C"/>
    <s v="A"/>
    <n v="20190101"/>
    <n v="2019"/>
    <n v="52"/>
    <x v="3"/>
    <n v="562"/>
    <s v="NER"/>
    <x v="0"/>
    <s v="M"/>
    <s v="Import"/>
    <n v="804"/>
    <s v="UKR"/>
    <x v="35"/>
    <n v="0"/>
    <s v="W00"/>
    <s v="World"/>
    <s v="H5"/>
    <s v="HS"/>
    <b v="1"/>
    <n v="310210"/>
    <s v="Fertilizers, mineral or chemical nitrogenous, urea, whether or not in aqueous solution"/>
    <x v="3"/>
    <x v="2"/>
    <x v="2"/>
    <x v="2"/>
    <b v="1"/>
    <s v="C00"/>
    <s v="TOTAL CPC"/>
    <n v="0"/>
    <n v="0"/>
    <s v="TOTAL MOT"/>
    <n v="8"/>
    <s v="kg"/>
    <s v="1503.55"/>
    <b v="1"/>
    <n v="-1"/>
    <s v="N/A"/>
    <n v="0"/>
    <b v="0"/>
    <s v="1503.55"/>
    <b v="1"/>
    <n v="0"/>
    <b v="0"/>
    <s v="455.558"/>
    <n v="0"/>
    <s v="455.558"/>
    <n v="6"/>
    <b v="1"/>
    <b v="0"/>
  </r>
  <r>
    <s v="C"/>
    <s v="A"/>
    <n v="20190101"/>
    <n v="2019"/>
    <n v="52"/>
    <x v="3"/>
    <n v="562"/>
    <s v="NER"/>
    <x v="0"/>
    <s v="M"/>
    <s v="Import"/>
    <n v="854"/>
    <s v="BFA"/>
    <x v="16"/>
    <n v="0"/>
    <s v="W00"/>
    <s v="World"/>
    <s v="H5"/>
    <s v="HS"/>
    <b v="1"/>
    <n v="310210"/>
    <s v="Fertilizers, mineral or chemical nitrogenous, urea, whether or not in aqueous solution"/>
    <x v="3"/>
    <x v="2"/>
    <x v="2"/>
    <x v="2"/>
    <b v="1"/>
    <s v="C00"/>
    <s v="TOTAL CPC"/>
    <n v="0"/>
    <n v="0"/>
    <s v="TOTAL MOT"/>
    <n v="8"/>
    <s v="kg"/>
    <s v="66756.413"/>
    <b v="1"/>
    <n v="-1"/>
    <s v="N/A"/>
    <n v="0"/>
    <b v="0"/>
    <s v="66756.413"/>
    <b v="1"/>
    <n v="0"/>
    <b v="0"/>
    <s v="20226.416"/>
    <n v="0"/>
    <s v="20226.416"/>
    <n v="6"/>
    <b v="1"/>
    <b v="0"/>
  </r>
  <r>
    <s v="C"/>
    <s v="A"/>
    <n v="20190101"/>
    <n v="2019"/>
    <n v="52"/>
    <x v="3"/>
    <n v="180"/>
    <s v="COD"/>
    <x v="1"/>
    <s v="M"/>
    <s v="Import"/>
    <n v="0"/>
    <s v="W00"/>
    <x v="0"/>
    <n v="0"/>
    <s v="W00"/>
    <s v="World"/>
    <s v="H4"/>
    <s v="HS"/>
    <b v="1"/>
    <n v="310221"/>
    <s v="Fertilizers, mineral or chemical nitrogenous, ammonium sulphate"/>
    <x v="15"/>
    <x v="1"/>
    <x v="1"/>
    <x v="2"/>
    <b v="1"/>
    <s v="C00"/>
    <s v="TOTAL CPC"/>
    <n v="0"/>
    <n v="0"/>
    <s v="TOTAL MOT"/>
    <n v="8"/>
    <s v="kg"/>
    <n v="269541"/>
    <b v="0"/>
    <n v="8"/>
    <s v="kg"/>
    <n v="269541"/>
    <b v="0"/>
    <n v="269541"/>
    <b v="0"/>
    <n v="0"/>
    <b v="0"/>
    <s v="101115.692"/>
    <n v="0"/>
    <s v="101115.692"/>
    <n v="0"/>
    <b v="0"/>
    <b v="1"/>
  </r>
  <r>
    <s v="C"/>
    <s v="A"/>
    <n v="20190101"/>
    <n v="2019"/>
    <n v="52"/>
    <x v="3"/>
    <n v="180"/>
    <s v="COD"/>
    <x v="1"/>
    <s v="M"/>
    <s v="Import"/>
    <n v="156"/>
    <s v="CHN"/>
    <x v="1"/>
    <n v="0"/>
    <s v="W00"/>
    <s v="World"/>
    <s v="H4"/>
    <s v="HS"/>
    <b v="1"/>
    <n v="310221"/>
    <s v="Fertilizers, mineral or chemical nitrogenous, ammonium sulphate"/>
    <x v="15"/>
    <x v="1"/>
    <x v="1"/>
    <x v="2"/>
    <b v="1"/>
    <s v="C00"/>
    <s v="TOTAL CPC"/>
    <n v="0"/>
    <n v="0"/>
    <s v="TOTAL MOT"/>
    <n v="8"/>
    <s v="kg"/>
    <n v="264000"/>
    <b v="0"/>
    <n v="8"/>
    <s v="kg"/>
    <n v="264000"/>
    <b v="0"/>
    <n v="264000"/>
    <b v="0"/>
    <n v="0"/>
    <b v="0"/>
    <s v="98224.431"/>
    <n v="0"/>
    <s v="98224.431"/>
    <n v="0"/>
    <b v="0"/>
    <b v="1"/>
  </r>
  <r>
    <s v="C"/>
    <s v="A"/>
    <n v="20190101"/>
    <n v="2019"/>
    <n v="52"/>
    <x v="3"/>
    <n v="180"/>
    <s v="COD"/>
    <x v="1"/>
    <s v="M"/>
    <s v="Import"/>
    <n v="710"/>
    <s v="ZAF"/>
    <x v="30"/>
    <n v="0"/>
    <s v="W00"/>
    <s v="World"/>
    <s v="H4"/>
    <s v="HS"/>
    <b v="1"/>
    <n v="310221"/>
    <s v="Fertilizers, mineral or chemical nitrogenous, ammonium sulphate"/>
    <x v="15"/>
    <x v="1"/>
    <x v="1"/>
    <x v="2"/>
    <b v="1"/>
    <s v="C00"/>
    <s v="TOTAL CPC"/>
    <n v="0"/>
    <n v="0"/>
    <s v="TOTAL MOT"/>
    <n v="8"/>
    <s v="kg"/>
    <n v="3541"/>
    <b v="0"/>
    <n v="8"/>
    <s v="kg"/>
    <n v="3541"/>
    <b v="0"/>
    <n v="3541"/>
    <b v="0"/>
    <n v="0"/>
    <b v="0"/>
    <s v="2240.935"/>
    <n v="0"/>
    <s v="2240.935"/>
    <n v="0"/>
    <b v="0"/>
    <b v="1"/>
  </r>
  <r>
    <s v="C"/>
    <s v="A"/>
    <n v="20190101"/>
    <n v="2019"/>
    <n v="52"/>
    <x v="3"/>
    <n v="180"/>
    <s v="COD"/>
    <x v="1"/>
    <s v="M"/>
    <s v="Import"/>
    <n v="894"/>
    <s v="ZMB"/>
    <x v="39"/>
    <n v="0"/>
    <s v="W00"/>
    <s v="World"/>
    <s v="H4"/>
    <s v="HS"/>
    <b v="1"/>
    <n v="310221"/>
    <s v="Fertilizers, mineral or chemical nitrogenous, ammonium sulphate"/>
    <x v="15"/>
    <x v="1"/>
    <x v="1"/>
    <x v="2"/>
    <b v="1"/>
    <s v="C00"/>
    <s v="TOTAL CPC"/>
    <n v="0"/>
    <n v="0"/>
    <s v="TOTAL MOT"/>
    <n v="8"/>
    <s v="kg"/>
    <n v="2000"/>
    <b v="0"/>
    <n v="8"/>
    <s v="kg"/>
    <n v="2000"/>
    <b v="0"/>
    <n v="2000"/>
    <b v="0"/>
    <n v="0"/>
    <b v="0"/>
    <s v="650.326"/>
    <n v="0"/>
    <s v="650.326"/>
    <n v="0"/>
    <b v="0"/>
    <b v="1"/>
  </r>
  <r>
    <s v="C"/>
    <s v="A"/>
    <n v="20190101"/>
    <n v="2019"/>
    <n v="52"/>
    <x v="3"/>
    <n v="562"/>
    <s v="NER"/>
    <x v="0"/>
    <s v="M"/>
    <s v="Import"/>
    <n v="0"/>
    <s v="W00"/>
    <x v="0"/>
    <n v="0"/>
    <s v="W00"/>
    <s v="World"/>
    <s v="H5"/>
    <s v="HS"/>
    <b v="1"/>
    <n v="310221"/>
    <s v="Fertilizers, mineral or chemical nitrogenous, ammonium sulphate"/>
    <x v="15"/>
    <x v="1"/>
    <x v="1"/>
    <x v="2"/>
    <b v="1"/>
    <s v="C00"/>
    <s v="TOTAL CPC"/>
    <n v="0"/>
    <n v="0"/>
    <s v="TOTAL MOT"/>
    <n v="8"/>
    <s v="kg"/>
    <s v="678220.343"/>
    <b v="1"/>
    <n v="-1"/>
    <s v="N/A"/>
    <n v="0"/>
    <b v="0"/>
    <s v="678220.343"/>
    <b v="1"/>
    <n v="0"/>
    <b v="0"/>
    <s v="119866.687"/>
    <n v="0"/>
    <s v="119866.687"/>
    <n v="6"/>
    <b v="0"/>
    <b v="1"/>
  </r>
  <r>
    <s v="C"/>
    <s v="A"/>
    <n v="20190101"/>
    <n v="2019"/>
    <n v="52"/>
    <x v="3"/>
    <n v="562"/>
    <s v="NER"/>
    <x v="0"/>
    <s v="M"/>
    <s v="Import"/>
    <n v="100"/>
    <s v="BGR"/>
    <x v="51"/>
    <n v="0"/>
    <s v="W00"/>
    <s v="World"/>
    <s v="H5"/>
    <s v="HS"/>
    <b v="1"/>
    <n v="310221"/>
    <s v="Fertilizers, mineral or chemical nitrogenous, ammonium sulphate"/>
    <x v="15"/>
    <x v="1"/>
    <x v="1"/>
    <x v="2"/>
    <b v="1"/>
    <s v="C00"/>
    <s v="TOTAL CPC"/>
    <n v="0"/>
    <n v="0"/>
    <s v="TOTAL MOT"/>
    <n v="8"/>
    <s v="kg"/>
    <s v="82787.46"/>
    <b v="1"/>
    <n v="-1"/>
    <s v="N/A"/>
    <n v="0"/>
    <b v="0"/>
    <s v="82787.46"/>
    <b v="1"/>
    <n v="0"/>
    <b v="0"/>
    <s v="14631.614"/>
    <n v="0"/>
    <s v="14631.614"/>
    <n v="6"/>
    <b v="1"/>
    <b v="0"/>
  </r>
  <r>
    <s v="C"/>
    <s v="A"/>
    <n v="20190101"/>
    <n v="2019"/>
    <n v="52"/>
    <x v="3"/>
    <n v="562"/>
    <s v="NER"/>
    <x v="0"/>
    <s v="M"/>
    <s v="Import"/>
    <n v="251"/>
    <s v="FRA"/>
    <x v="3"/>
    <n v="0"/>
    <s v="W00"/>
    <s v="World"/>
    <s v="H5"/>
    <s v="HS"/>
    <b v="1"/>
    <n v="310221"/>
    <s v="Fertilizers, mineral or chemical nitrogenous, ammonium sulphate"/>
    <x v="15"/>
    <x v="1"/>
    <x v="1"/>
    <x v="2"/>
    <b v="1"/>
    <s v="C00"/>
    <s v="TOTAL CPC"/>
    <n v="0"/>
    <n v="0"/>
    <s v="TOTAL MOT"/>
    <n v="8"/>
    <s v="kg"/>
    <s v="595432.884"/>
    <b v="1"/>
    <n v="-1"/>
    <s v="N/A"/>
    <n v="0"/>
    <b v="0"/>
    <s v="595432.884"/>
    <b v="1"/>
    <n v="0"/>
    <b v="0"/>
    <s v="105235.072"/>
    <n v="0"/>
    <s v="105235.072"/>
    <n v="6"/>
    <b v="1"/>
    <b v="0"/>
  </r>
  <r>
    <s v="C"/>
    <s v="A"/>
    <n v="20190101"/>
    <n v="2019"/>
    <n v="52"/>
    <x v="3"/>
    <n v="180"/>
    <s v="COD"/>
    <x v="1"/>
    <s v="M"/>
    <s v="Import"/>
    <n v="0"/>
    <s v="W00"/>
    <x v="0"/>
    <n v="0"/>
    <s v="W00"/>
    <s v="World"/>
    <s v="H4"/>
    <s v="HS"/>
    <b v="1"/>
    <n v="310229"/>
    <s v="Fertilizers, mineral or chemical nitrogenous, other than ammonium sulphate"/>
    <x v="4"/>
    <x v="1"/>
    <x v="1"/>
    <x v="2"/>
    <b v="1"/>
    <s v="C00"/>
    <s v="TOTAL CPC"/>
    <n v="0"/>
    <n v="0"/>
    <s v="TOTAL MOT"/>
    <n v="8"/>
    <s v="kg"/>
    <n v="2752420"/>
    <b v="0"/>
    <n v="8"/>
    <s v="kg"/>
    <n v="2752420"/>
    <b v="0"/>
    <n v="2752420"/>
    <b v="0"/>
    <n v="0"/>
    <b v="0"/>
    <s v="2047817.51"/>
    <n v="0"/>
    <s v="2047817.51"/>
    <n v="0"/>
    <b v="0"/>
    <b v="1"/>
  </r>
  <r>
    <s v="C"/>
    <s v="A"/>
    <n v="20190101"/>
    <n v="2019"/>
    <n v="52"/>
    <x v="3"/>
    <n v="180"/>
    <s v="COD"/>
    <x v="1"/>
    <s v="M"/>
    <s v="Import"/>
    <n v="156"/>
    <s v="CHN"/>
    <x v="1"/>
    <n v="0"/>
    <s v="W00"/>
    <s v="World"/>
    <s v="H4"/>
    <s v="HS"/>
    <b v="1"/>
    <n v="310229"/>
    <s v="Fertilizers, mineral or chemical nitrogenous, other than ammonium sulphate"/>
    <x v="4"/>
    <x v="1"/>
    <x v="1"/>
    <x v="2"/>
    <b v="1"/>
    <s v="C00"/>
    <s v="TOTAL CPC"/>
    <n v="0"/>
    <n v="0"/>
    <s v="TOTAL MOT"/>
    <n v="8"/>
    <s v="kg"/>
    <n v="10000"/>
    <b v="0"/>
    <n v="8"/>
    <s v="kg"/>
    <n v="10000"/>
    <b v="0"/>
    <n v="10000"/>
    <b v="0"/>
    <n v="0"/>
    <b v="0"/>
    <s v="1744.32"/>
    <n v="0"/>
    <s v="1744.32"/>
    <n v="0"/>
    <b v="0"/>
    <b v="1"/>
  </r>
  <r>
    <s v="C"/>
    <s v="A"/>
    <n v="20190101"/>
    <n v="2019"/>
    <n v="52"/>
    <x v="3"/>
    <n v="180"/>
    <s v="COD"/>
    <x v="1"/>
    <s v="M"/>
    <s v="Import"/>
    <n v="508"/>
    <s v="MOZ"/>
    <x v="26"/>
    <n v="0"/>
    <s v="W00"/>
    <s v="World"/>
    <s v="H4"/>
    <s v="HS"/>
    <b v="1"/>
    <n v="310229"/>
    <s v="Fertilizers, mineral or chemical nitrogenous, other than ammonium sulphate"/>
    <x v="4"/>
    <x v="1"/>
    <x v="1"/>
    <x v="2"/>
    <b v="1"/>
    <s v="C00"/>
    <s v="TOTAL CPC"/>
    <n v="0"/>
    <n v="0"/>
    <s v="TOTAL MOT"/>
    <n v="8"/>
    <s v="kg"/>
    <n v="690000"/>
    <b v="0"/>
    <n v="8"/>
    <s v="kg"/>
    <n v="690000"/>
    <b v="0"/>
    <n v="690000"/>
    <b v="0"/>
    <n v="0"/>
    <b v="0"/>
    <s v="468870.751"/>
    <n v="0"/>
    <s v="468870.751"/>
    <n v="0"/>
    <b v="0"/>
    <b v="1"/>
  </r>
  <r>
    <s v="C"/>
    <s v="A"/>
    <n v="20190101"/>
    <n v="2019"/>
    <n v="52"/>
    <x v="3"/>
    <n v="180"/>
    <s v="COD"/>
    <x v="1"/>
    <s v="M"/>
    <s v="Import"/>
    <n v="710"/>
    <s v="ZAF"/>
    <x v="30"/>
    <n v="0"/>
    <s v="W00"/>
    <s v="World"/>
    <s v="H4"/>
    <s v="HS"/>
    <b v="1"/>
    <n v="310229"/>
    <s v="Fertilizers, mineral or chemical nitrogenous, other than ammonium sulphate"/>
    <x v="4"/>
    <x v="1"/>
    <x v="1"/>
    <x v="2"/>
    <b v="1"/>
    <s v="C00"/>
    <s v="TOTAL CPC"/>
    <n v="0"/>
    <n v="0"/>
    <s v="TOTAL MOT"/>
    <n v="8"/>
    <s v="kg"/>
    <n v="1981200"/>
    <b v="0"/>
    <n v="8"/>
    <s v="kg"/>
    <n v="1981200"/>
    <b v="0"/>
    <n v="1981200"/>
    <b v="0"/>
    <n v="0"/>
    <b v="0"/>
    <s v="1523594.097"/>
    <n v="0"/>
    <s v="1523594.097"/>
    <n v="0"/>
    <b v="0"/>
    <b v="1"/>
  </r>
  <r>
    <s v="C"/>
    <s v="A"/>
    <n v="20190101"/>
    <n v="2019"/>
    <n v="52"/>
    <x v="3"/>
    <n v="180"/>
    <s v="COD"/>
    <x v="1"/>
    <s v="M"/>
    <s v="Import"/>
    <n v="764"/>
    <s v="THA"/>
    <x v="50"/>
    <n v="0"/>
    <s v="W00"/>
    <s v="World"/>
    <s v="H4"/>
    <s v="HS"/>
    <b v="1"/>
    <n v="310229"/>
    <s v="Fertilizers, mineral or chemical nitrogenous, other than ammonium sulphate"/>
    <x v="4"/>
    <x v="1"/>
    <x v="1"/>
    <x v="2"/>
    <b v="1"/>
    <s v="C00"/>
    <s v="TOTAL CPC"/>
    <n v="0"/>
    <n v="0"/>
    <s v="TOTAL MOT"/>
    <n v="8"/>
    <s v="kg"/>
    <n v="5220"/>
    <b v="0"/>
    <n v="8"/>
    <s v="kg"/>
    <n v="5220"/>
    <b v="0"/>
    <n v="5220"/>
    <b v="0"/>
    <n v="0"/>
    <b v="0"/>
    <s v="2109.071"/>
    <n v="0"/>
    <s v="2109.071"/>
    <n v="0"/>
    <b v="0"/>
    <b v="1"/>
  </r>
  <r>
    <s v="C"/>
    <s v="A"/>
    <n v="20190101"/>
    <n v="2019"/>
    <n v="52"/>
    <x v="3"/>
    <n v="180"/>
    <s v="COD"/>
    <x v="1"/>
    <s v="M"/>
    <s v="Import"/>
    <n v="894"/>
    <s v="ZMB"/>
    <x v="39"/>
    <n v="0"/>
    <s v="W00"/>
    <s v="World"/>
    <s v="H4"/>
    <s v="HS"/>
    <b v="1"/>
    <n v="310229"/>
    <s v="Fertilizers, mineral or chemical nitrogenous, other than ammonium sulphate"/>
    <x v="4"/>
    <x v="1"/>
    <x v="1"/>
    <x v="2"/>
    <b v="1"/>
    <s v="C00"/>
    <s v="TOTAL CPC"/>
    <n v="0"/>
    <n v="0"/>
    <s v="TOTAL MOT"/>
    <n v="8"/>
    <s v="kg"/>
    <n v="66000"/>
    <b v="0"/>
    <n v="8"/>
    <s v="kg"/>
    <n v="66000"/>
    <b v="0"/>
    <n v="66000"/>
    <b v="0"/>
    <n v="0"/>
    <b v="0"/>
    <s v="51499.271"/>
    <n v="0"/>
    <s v="51499.271"/>
    <n v="0"/>
    <b v="0"/>
    <b v="1"/>
  </r>
  <r>
    <s v="C"/>
    <s v="A"/>
    <n v="20190101"/>
    <n v="2019"/>
    <n v="52"/>
    <x v="3"/>
    <n v="562"/>
    <s v="NER"/>
    <x v="0"/>
    <s v="M"/>
    <s v="Import"/>
    <n v="0"/>
    <s v="W00"/>
    <x v="0"/>
    <n v="0"/>
    <s v="W00"/>
    <s v="World"/>
    <s v="H5"/>
    <s v="HS"/>
    <b v="1"/>
    <n v="310229"/>
    <s v="Fertilizers, mineral or chemical nitrogenous, other than ammonium sulphate"/>
    <x v="4"/>
    <x v="1"/>
    <x v="1"/>
    <x v="2"/>
    <b v="1"/>
    <s v="C00"/>
    <s v="TOTAL CPC"/>
    <n v="0"/>
    <n v="0"/>
    <s v="TOTAL MOT"/>
    <n v="8"/>
    <s v="kg"/>
    <s v="1178.068"/>
    <b v="1"/>
    <n v="-1"/>
    <s v="N/A"/>
    <n v="0"/>
    <b v="0"/>
    <s v="1178.068"/>
    <b v="1"/>
    <n v="0"/>
    <b v="0"/>
    <s v="286.493"/>
    <n v="0"/>
    <s v="286.493"/>
    <n v="6"/>
    <b v="0"/>
    <b v="1"/>
  </r>
  <r>
    <s v="C"/>
    <s v="A"/>
    <n v="20190101"/>
    <n v="2019"/>
    <n v="52"/>
    <x v="3"/>
    <n v="562"/>
    <s v="NER"/>
    <x v="0"/>
    <s v="M"/>
    <s v="Import"/>
    <n v="566"/>
    <s v="NGA"/>
    <x v="8"/>
    <n v="0"/>
    <s v="W00"/>
    <s v="World"/>
    <s v="H5"/>
    <s v="HS"/>
    <b v="1"/>
    <n v="310229"/>
    <s v="Fertilizers, mineral or chemical nitrogenous, other than ammonium sulphate"/>
    <x v="4"/>
    <x v="1"/>
    <x v="1"/>
    <x v="2"/>
    <b v="1"/>
    <s v="C00"/>
    <s v="TOTAL CPC"/>
    <n v="0"/>
    <n v="0"/>
    <s v="TOTAL MOT"/>
    <n v="8"/>
    <s v="kg"/>
    <s v="1178.068"/>
    <b v="1"/>
    <n v="-1"/>
    <s v="N/A"/>
    <n v="0"/>
    <b v="0"/>
    <s v="1178.068"/>
    <b v="1"/>
    <n v="0"/>
    <b v="0"/>
    <s v="286.493"/>
    <n v="0"/>
    <s v="286.493"/>
    <n v="6"/>
    <b v="1"/>
    <b v="0"/>
  </r>
  <r>
    <s v="C"/>
    <s v="A"/>
    <n v="20190101"/>
    <n v="2019"/>
    <n v="52"/>
    <x v="3"/>
    <n v="180"/>
    <s v="COD"/>
    <x v="1"/>
    <s v="M"/>
    <s v="Import"/>
    <n v="0"/>
    <s v="W00"/>
    <x v="0"/>
    <n v="0"/>
    <s v="W00"/>
    <s v="World"/>
    <s v="H4"/>
    <s v="HS"/>
    <b v="1"/>
    <n v="310230"/>
    <s v="Fertilizers, mineral or chemical nitrogenous, ammonium nitrate, whether or not in aqueous solution"/>
    <x v="5"/>
    <x v="1"/>
    <x v="1"/>
    <x v="2"/>
    <b v="1"/>
    <s v="C00"/>
    <s v="TOTAL CPC"/>
    <n v="0"/>
    <n v="0"/>
    <s v="TOTAL MOT"/>
    <n v="8"/>
    <s v="kg"/>
    <n v="56219312"/>
    <b v="0"/>
    <n v="8"/>
    <s v="kg"/>
    <n v="56219312"/>
    <b v="0"/>
    <n v="56219312"/>
    <b v="0"/>
    <n v="0"/>
    <b v="0"/>
    <s v="52620406.378"/>
    <n v="0"/>
    <s v="52620406.378"/>
    <n v="0"/>
    <b v="0"/>
    <b v="1"/>
  </r>
  <r>
    <s v="C"/>
    <s v="A"/>
    <n v="20190101"/>
    <n v="2019"/>
    <n v="52"/>
    <x v="3"/>
    <n v="180"/>
    <s v="COD"/>
    <x v="1"/>
    <s v="M"/>
    <s v="Import"/>
    <n v="156"/>
    <s v="CHN"/>
    <x v="1"/>
    <n v="0"/>
    <s v="W00"/>
    <s v="World"/>
    <s v="H4"/>
    <s v="HS"/>
    <b v="1"/>
    <n v="310230"/>
    <s v="Fertilizers, mineral or chemical nitrogenous, ammonium nitrate, whether or not in aqueous solution"/>
    <x v="5"/>
    <x v="1"/>
    <x v="1"/>
    <x v="2"/>
    <b v="1"/>
    <s v="C00"/>
    <s v="TOTAL CPC"/>
    <n v="0"/>
    <n v="0"/>
    <s v="TOTAL MOT"/>
    <n v="8"/>
    <s v="kg"/>
    <n v="2948716"/>
    <b v="0"/>
    <n v="8"/>
    <s v="kg"/>
    <n v="2948716"/>
    <b v="0"/>
    <n v="2948716"/>
    <b v="0"/>
    <n v="0"/>
    <b v="0"/>
    <s v="2575902.159"/>
    <n v="0"/>
    <s v="2575902.159"/>
    <n v="0"/>
    <b v="0"/>
    <b v="1"/>
  </r>
  <r>
    <s v="C"/>
    <s v="A"/>
    <n v="20190101"/>
    <n v="2019"/>
    <n v="52"/>
    <x v="3"/>
    <n v="180"/>
    <s v="COD"/>
    <x v="1"/>
    <s v="M"/>
    <s v="Import"/>
    <n v="440"/>
    <s v="LTU"/>
    <x v="24"/>
    <n v="0"/>
    <s v="W00"/>
    <s v="World"/>
    <s v="H4"/>
    <s v="HS"/>
    <b v="1"/>
    <n v="310230"/>
    <s v="Fertilizers, mineral or chemical nitrogenous, ammonium nitrate, whether or not in aqueous solution"/>
    <x v="5"/>
    <x v="1"/>
    <x v="1"/>
    <x v="2"/>
    <b v="1"/>
    <s v="C00"/>
    <s v="TOTAL CPC"/>
    <n v="0"/>
    <n v="0"/>
    <s v="TOTAL MOT"/>
    <n v="8"/>
    <s v="kg"/>
    <n v="1020000"/>
    <b v="0"/>
    <n v="8"/>
    <s v="kg"/>
    <n v="1020000"/>
    <b v="0"/>
    <n v="1020000"/>
    <b v="0"/>
    <n v="0"/>
    <b v="0"/>
    <s v="800618.586"/>
    <n v="0"/>
    <s v="800618.586"/>
    <n v="0"/>
    <b v="0"/>
    <b v="1"/>
  </r>
  <r>
    <s v="C"/>
    <s v="A"/>
    <n v="20190101"/>
    <n v="2019"/>
    <n v="52"/>
    <x v="3"/>
    <n v="180"/>
    <s v="COD"/>
    <x v="1"/>
    <s v="M"/>
    <s v="Import"/>
    <n v="643"/>
    <s v="RUS"/>
    <x v="9"/>
    <n v="0"/>
    <s v="W00"/>
    <s v="World"/>
    <s v="H4"/>
    <s v="HS"/>
    <b v="1"/>
    <n v="310230"/>
    <s v="Fertilizers, mineral or chemical nitrogenous, ammonium nitrate, whether or not in aqueous solution"/>
    <x v="5"/>
    <x v="1"/>
    <x v="1"/>
    <x v="2"/>
    <b v="1"/>
    <s v="C00"/>
    <s v="TOTAL CPC"/>
    <n v="0"/>
    <n v="0"/>
    <s v="TOTAL MOT"/>
    <n v="8"/>
    <s v="kg"/>
    <n v="16405900"/>
    <b v="0"/>
    <n v="8"/>
    <s v="kg"/>
    <n v="16405900"/>
    <b v="0"/>
    <n v="16405900"/>
    <b v="0"/>
    <n v="0"/>
    <b v="0"/>
    <s v="16305854.403"/>
    <n v="0"/>
    <s v="16305854.403"/>
    <n v="0"/>
    <b v="0"/>
    <b v="1"/>
  </r>
  <r>
    <s v="C"/>
    <s v="A"/>
    <n v="20190101"/>
    <n v="2019"/>
    <n v="52"/>
    <x v="3"/>
    <n v="180"/>
    <s v="COD"/>
    <x v="1"/>
    <s v="M"/>
    <s v="Import"/>
    <n v="710"/>
    <s v="ZAF"/>
    <x v="30"/>
    <n v="0"/>
    <s v="W00"/>
    <s v="World"/>
    <s v="H4"/>
    <s v="HS"/>
    <b v="1"/>
    <n v="310230"/>
    <s v="Fertilizers, mineral or chemical nitrogenous, ammonium nitrate, whether or not in aqueous solution"/>
    <x v="5"/>
    <x v="1"/>
    <x v="1"/>
    <x v="2"/>
    <b v="1"/>
    <s v="C00"/>
    <s v="TOTAL CPC"/>
    <n v="0"/>
    <n v="0"/>
    <s v="TOTAL MOT"/>
    <n v="8"/>
    <s v="kg"/>
    <n v="25391486"/>
    <b v="0"/>
    <n v="8"/>
    <s v="kg"/>
    <n v="25391486"/>
    <b v="0"/>
    <n v="25391486"/>
    <b v="0"/>
    <n v="0"/>
    <b v="0"/>
    <s v="20375350.369"/>
    <n v="0"/>
    <s v="20375350.369"/>
    <n v="0"/>
    <b v="0"/>
    <b v="1"/>
  </r>
  <r>
    <s v="C"/>
    <s v="A"/>
    <n v="20190101"/>
    <n v="2019"/>
    <n v="52"/>
    <x v="3"/>
    <n v="180"/>
    <s v="COD"/>
    <x v="1"/>
    <s v="M"/>
    <s v="Import"/>
    <n v="752"/>
    <s v="SWE"/>
    <x v="13"/>
    <n v="0"/>
    <s v="W00"/>
    <s v="World"/>
    <s v="H4"/>
    <s v="HS"/>
    <b v="1"/>
    <n v="310230"/>
    <s v="Fertilizers, mineral or chemical nitrogenous, ammonium nitrate, whether or not in aqueous solution"/>
    <x v="5"/>
    <x v="1"/>
    <x v="1"/>
    <x v="2"/>
    <b v="1"/>
    <s v="C00"/>
    <s v="TOTAL CPC"/>
    <n v="0"/>
    <n v="0"/>
    <s v="TOTAL MOT"/>
    <n v="8"/>
    <s v="kg"/>
    <n v="1266750"/>
    <b v="0"/>
    <n v="8"/>
    <s v="kg"/>
    <n v="1266750"/>
    <b v="0"/>
    <n v="1266750"/>
    <b v="0"/>
    <n v="0"/>
    <b v="0"/>
    <s v="1243908.853"/>
    <n v="0"/>
    <s v="1243908.853"/>
    <n v="0"/>
    <b v="0"/>
    <b v="1"/>
  </r>
  <r>
    <s v="C"/>
    <s v="A"/>
    <n v="20190101"/>
    <n v="2019"/>
    <n v="52"/>
    <x v="3"/>
    <n v="180"/>
    <s v="COD"/>
    <x v="1"/>
    <s v="M"/>
    <s v="Import"/>
    <n v="818"/>
    <s v="EGY"/>
    <x v="36"/>
    <n v="0"/>
    <s v="W00"/>
    <s v="World"/>
    <s v="H4"/>
    <s v="HS"/>
    <b v="1"/>
    <n v="310230"/>
    <s v="Fertilizers, mineral or chemical nitrogenous, ammonium nitrate, whether or not in aqueous solution"/>
    <x v="5"/>
    <x v="1"/>
    <x v="1"/>
    <x v="2"/>
    <b v="1"/>
    <s v="C00"/>
    <s v="TOTAL CPC"/>
    <n v="0"/>
    <n v="0"/>
    <s v="TOTAL MOT"/>
    <n v="8"/>
    <s v="kg"/>
    <n v="110000"/>
    <b v="0"/>
    <n v="8"/>
    <s v="kg"/>
    <n v="110000"/>
    <b v="0"/>
    <n v="110000"/>
    <b v="0"/>
    <n v="0"/>
    <b v="0"/>
    <s v="74412.742"/>
    <n v="0"/>
    <s v="74412.742"/>
    <n v="0"/>
    <b v="0"/>
    <b v="1"/>
  </r>
  <r>
    <s v="C"/>
    <s v="A"/>
    <n v="20190101"/>
    <n v="2019"/>
    <n v="52"/>
    <x v="3"/>
    <n v="180"/>
    <s v="COD"/>
    <x v="1"/>
    <s v="M"/>
    <s v="Import"/>
    <n v="834"/>
    <s v="TZA"/>
    <x v="38"/>
    <n v="0"/>
    <s v="W00"/>
    <s v="World"/>
    <s v="H4"/>
    <s v="HS"/>
    <b v="1"/>
    <n v="310230"/>
    <s v="Fertilizers, mineral or chemical nitrogenous, ammonium nitrate, whether or not in aqueous solution"/>
    <x v="5"/>
    <x v="1"/>
    <x v="1"/>
    <x v="2"/>
    <b v="1"/>
    <s v="C00"/>
    <s v="TOTAL CPC"/>
    <n v="0"/>
    <n v="0"/>
    <s v="TOTAL MOT"/>
    <n v="8"/>
    <s v="kg"/>
    <n v="2555790"/>
    <b v="0"/>
    <n v="8"/>
    <s v="kg"/>
    <n v="2555790"/>
    <b v="0"/>
    <n v="2555790"/>
    <b v="0"/>
    <n v="0"/>
    <b v="0"/>
    <s v="3106557.174"/>
    <n v="0"/>
    <s v="3106557.174"/>
    <n v="0"/>
    <b v="0"/>
    <b v="1"/>
  </r>
  <r>
    <s v="C"/>
    <s v="A"/>
    <n v="20190101"/>
    <n v="2019"/>
    <n v="52"/>
    <x v="3"/>
    <n v="180"/>
    <s v="COD"/>
    <x v="1"/>
    <s v="M"/>
    <s v="Import"/>
    <n v="894"/>
    <s v="ZMB"/>
    <x v="39"/>
    <n v="0"/>
    <s v="W00"/>
    <s v="World"/>
    <s v="H4"/>
    <s v="HS"/>
    <b v="1"/>
    <n v="310230"/>
    <s v="Fertilizers, mineral or chemical nitrogenous, ammonium nitrate, whether or not in aqueous solution"/>
    <x v="5"/>
    <x v="1"/>
    <x v="1"/>
    <x v="2"/>
    <b v="1"/>
    <s v="C00"/>
    <s v="TOTAL CPC"/>
    <n v="0"/>
    <n v="0"/>
    <s v="TOTAL MOT"/>
    <n v="8"/>
    <s v="kg"/>
    <n v="6520670"/>
    <b v="0"/>
    <n v="8"/>
    <s v="kg"/>
    <n v="6520670"/>
    <b v="0"/>
    <n v="6520670"/>
    <b v="0"/>
    <n v="0"/>
    <b v="0"/>
    <s v="8137802.092"/>
    <n v="0"/>
    <s v="8137802.092"/>
    <n v="0"/>
    <b v="0"/>
    <b v="1"/>
  </r>
  <r>
    <s v="C"/>
    <s v="A"/>
    <n v="20190101"/>
    <n v="2019"/>
    <n v="52"/>
    <x v="3"/>
    <n v="562"/>
    <s v="NER"/>
    <x v="0"/>
    <s v="M"/>
    <s v="Import"/>
    <n v="0"/>
    <s v="W00"/>
    <x v="0"/>
    <n v="0"/>
    <s v="W00"/>
    <s v="World"/>
    <s v="H5"/>
    <s v="HS"/>
    <b v="1"/>
    <n v="310230"/>
    <s v="Fertilizers, mineral or chemical nitrogenous, ammonium nitrate, whether or not in aqueous solution"/>
    <x v="5"/>
    <x v="1"/>
    <x v="1"/>
    <x v="2"/>
    <b v="1"/>
    <s v="C00"/>
    <s v="TOTAL CPC"/>
    <n v="0"/>
    <n v="0"/>
    <s v="TOTAL MOT"/>
    <n v="8"/>
    <s v="kg"/>
    <s v="7528263.406"/>
    <b v="1"/>
    <n v="-1"/>
    <s v="N/A"/>
    <n v="0"/>
    <b v="0"/>
    <s v="7528263.406"/>
    <b v="1"/>
    <n v="0"/>
    <b v="0"/>
    <s v="2401885.013"/>
    <n v="0"/>
    <s v="2401885.013"/>
    <n v="6"/>
    <b v="0"/>
    <b v="1"/>
  </r>
  <r>
    <s v="C"/>
    <s v="A"/>
    <n v="20190101"/>
    <n v="2019"/>
    <n v="52"/>
    <x v="3"/>
    <n v="562"/>
    <s v="NER"/>
    <x v="0"/>
    <s v="M"/>
    <s v="Import"/>
    <n v="156"/>
    <s v="CHN"/>
    <x v="1"/>
    <n v="0"/>
    <s v="W00"/>
    <s v="World"/>
    <s v="H5"/>
    <s v="HS"/>
    <b v="1"/>
    <n v="310230"/>
    <s v="Fertilizers, mineral or chemical nitrogenous, ammonium nitrate, whether or not in aqueous solution"/>
    <x v="5"/>
    <x v="1"/>
    <x v="1"/>
    <x v="2"/>
    <b v="1"/>
    <s v="C00"/>
    <s v="TOTAL CPC"/>
    <n v="0"/>
    <n v="0"/>
    <s v="TOTAL MOT"/>
    <n v="8"/>
    <s v="kg"/>
    <s v="941327.57"/>
    <b v="1"/>
    <n v="-1"/>
    <s v="N/A"/>
    <n v="0"/>
    <b v="0"/>
    <s v="941327.57"/>
    <b v="1"/>
    <n v="0"/>
    <b v="0"/>
    <s v="300329.633"/>
    <n v="0"/>
    <s v="300329.633"/>
    <n v="6"/>
    <b v="1"/>
    <b v="0"/>
  </r>
  <r>
    <s v="C"/>
    <s v="A"/>
    <n v="20190101"/>
    <n v="2019"/>
    <n v="52"/>
    <x v="3"/>
    <n v="562"/>
    <s v="NER"/>
    <x v="0"/>
    <s v="M"/>
    <s v="Import"/>
    <n v="251"/>
    <s v="FRA"/>
    <x v="3"/>
    <n v="0"/>
    <s v="W00"/>
    <s v="World"/>
    <s v="H5"/>
    <s v="HS"/>
    <b v="1"/>
    <n v="310230"/>
    <s v="Fertilizers, mineral or chemical nitrogenous, ammonium nitrate, whether or not in aqueous solution"/>
    <x v="5"/>
    <x v="1"/>
    <x v="1"/>
    <x v="2"/>
    <b v="1"/>
    <s v="C00"/>
    <s v="TOTAL CPC"/>
    <n v="0"/>
    <n v="0"/>
    <s v="TOTAL MOT"/>
    <n v="8"/>
    <s v="kg"/>
    <s v="4896356.642"/>
    <b v="1"/>
    <n v="-1"/>
    <s v="N/A"/>
    <n v="0"/>
    <b v="0"/>
    <s v="4896356.642"/>
    <b v="1"/>
    <n v="0"/>
    <b v="0"/>
    <s v="1562177.757"/>
    <n v="0"/>
    <s v="1562177.757"/>
    <n v="6"/>
    <b v="1"/>
    <b v="0"/>
  </r>
  <r>
    <s v="C"/>
    <s v="A"/>
    <n v="20190101"/>
    <n v="2019"/>
    <n v="52"/>
    <x v="3"/>
    <n v="562"/>
    <s v="NER"/>
    <x v="0"/>
    <s v="M"/>
    <s v="Import"/>
    <n v="384"/>
    <s v="CIV"/>
    <x v="6"/>
    <n v="0"/>
    <s v="W00"/>
    <s v="World"/>
    <s v="H5"/>
    <s v="HS"/>
    <b v="1"/>
    <n v="310230"/>
    <s v="Fertilizers, mineral or chemical nitrogenous, ammonium nitrate, whether or not in aqueous solution"/>
    <x v="5"/>
    <x v="1"/>
    <x v="1"/>
    <x v="2"/>
    <b v="1"/>
    <s v="C00"/>
    <s v="TOTAL CPC"/>
    <n v="0"/>
    <n v="0"/>
    <s v="TOTAL MOT"/>
    <n v="8"/>
    <s v="kg"/>
    <s v="458710.87"/>
    <b v="1"/>
    <n v="-1"/>
    <s v="N/A"/>
    <n v="0"/>
    <b v="0"/>
    <s v="458710.87"/>
    <b v="1"/>
    <n v="0"/>
    <b v="0"/>
    <s v="146351.251"/>
    <n v="0"/>
    <s v="146351.251"/>
    <n v="6"/>
    <b v="1"/>
    <b v="0"/>
  </r>
  <r>
    <s v="C"/>
    <s v="A"/>
    <n v="20190101"/>
    <n v="2019"/>
    <n v="52"/>
    <x v="3"/>
    <n v="562"/>
    <s v="NER"/>
    <x v="0"/>
    <s v="M"/>
    <s v="Import"/>
    <n v="566"/>
    <s v="NGA"/>
    <x v="8"/>
    <n v="0"/>
    <s v="W00"/>
    <s v="World"/>
    <s v="H5"/>
    <s v="HS"/>
    <b v="1"/>
    <n v="310230"/>
    <s v="Fertilizers, mineral or chemical nitrogenous, ammonium nitrate, whether or not in aqueous solution"/>
    <x v="5"/>
    <x v="1"/>
    <x v="1"/>
    <x v="2"/>
    <b v="1"/>
    <s v="C00"/>
    <s v="TOTAL CPC"/>
    <n v="0"/>
    <n v="0"/>
    <s v="TOTAL MOT"/>
    <n v="8"/>
    <s v="kg"/>
    <s v="12443.343"/>
    <b v="1"/>
    <n v="-1"/>
    <s v="N/A"/>
    <n v="0"/>
    <b v="0"/>
    <s v="12443.343"/>
    <b v="1"/>
    <n v="0"/>
    <b v="0"/>
    <s v="3970.036"/>
    <n v="0"/>
    <s v="3970.036"/>
    <n v="6"/>
    <b v="1"/>
    <b v="0"/>
  </r>
  <r>
    <s v="C"/>
    <s v="A"/>
    <n v="20190101"/>
    <n v="2019"/>
    <n v="52"/>
    <x v="3"/>
    <n v="562"/>
    <s v="NER"/>
    <x v="0"/>
    <s v="M"/>
    <s v="Import"/>
    <n v="710"/>
    <s v="ZAF"/>
    <x v="30"/>
    <n v="0"/>
    <s v="W00"/>
    <s v="World"/>
    <s v="H5"/>
    <s v="HS"/>
    <b v="1"/>
    <n v="310230"/>
    <s v="Fertilizers, mineral or chemical nitrogenous, ammonium nitrate, whether or not in aqueous solution"/>
    <x v="5"/>
    <x v="1"/>
    <x v="1"/>
    <x v="2"/>
    <b v="1"/>
    <s v="C00"/>
    <s v="TOTAL CPC"/>
    <n v="0"/>
    <n v="0"/>
    <s v="TOTAL MOT"/>
    <n v="8"/>
    <s v="kg"/>
    <s v="175027.37"/>
    <b v="1"/>
    <n v="-1"/>
    <s v="N/A"/>
    <n v="0"/>
    <b v="0"/>
    <s v="175027.37"/>
    <b v="1"/>
    <n v="0"/>
    <b v="0"/>
    <s v="55842.31"/>
    <n v="0"/>
    <s v="55842.31"/>
    <n v="6"/>
    <b v="1"/>
    <b v="0"/>
  </r>
  <r>
    <s v="C"/>
    <s v="A"/>
    <n v="20190101"/>
    <n v="2019"/>
    <n v="52"/>
    <x v="3"/>
    <n v="562"/>
    <s v="NER"/>
    <x v="0"/>
    <s v="M"/>
    <s v="Import"/>
    <n v="752"/>
    <s v="SWE"/>
    <x v="13"/>
    <n v="0"/>
    <s v="W00"/>
    <s v="World"/>
    <s v="H5"/>
    <s v="HS"/>
    <b v="1"/>
    <n v="310230"/>
    <s v="Fertilizers, mineral or chemical nitrogenous, ammonium nitrate, whether or not in aqueous solution"/>
    <x v="5"/>
    <x v="1"/>
    <x v="1"/>
    <x v="2"/>
    <b v="1"/>
    <s v="C00"/>
    <s v="TOTAL CPC"/>
    <n v="0"/>
    <n v="0"/>
    <s v="TOTAL MOT"/>
    <n v="8"/>
    <s v="kg"/>
    <s v="297639.039"/>
    <b v="1"/>
    <n v="-1"/>
    <s v="N/A"/>
    <n v="0"/>
    <b v="0"/>
    <s v="297639.039"/>
    <b v="1"/>
    <n v="0"/>
    <b v="0"/>
    <s v="94961.442"/>
    <n v="0"/>
    <s v="94961.442"/>
    <n v="6"/>
    <b v="1"/>
    <b v="0"/>
  </r>
  <r>
    <s v="C"/>
    <s v="A"/>
    <n v="20190101"/>
    <n v="2019"/>
    <n v="52"/>
    <x v="3"/>
    <n v="562"/>
    <s v="NER"/>
    <x v="0"/>
    <s v="M"/>
    <s v="Import"/>
    <n v="854"/>
    <s v="BFA"/>
    <x v="16"/>
    <n v="0"/>
    <s v="W00"/>
    <s v="World"/>
    <s v="H5"/>
    <s v="HS"/>
    <b v="1"/>
    <n v="310230"/>
    <s v="Fertilizers, mineral or chemical nitrogenous, ammonium nitrate, whether or not in aqueous solution"/>
    <x v="5"/>
    <x v="1"/>
    <x v="1"/>
    <x v="2"/>
    <b v="1"/>
    <s v="C00"/>
    <s v="TOTAL CPC"/>
    <n v="0"/>
    <n v="0"/>
    <s v="TOTAL MOT"/>
    <n v="8"/>
    <s v="kg"/>
    <s v="746758.572"/>
    <b v="1"/>
    <n v="-1"/>
    <s v="N/A"/>
    <n v="0"/>
    <b v="0"/>
    <s v="746758.572"/>
    <b v="1"/>
    <n v="0"/>
    <b v="0"/>
    <s v="238252.586"/>
    <n v="0"/>
    <s v="238252.586"/>
    <n v="6"/>
    <b v="1"/>
    <b v="0"/>
  </r>
  <r>
    <s v="C"/>
    <s v="A"/>
    <n v="20190101"/>
    <n v="2019"/>
    <n v="52"/>
    <x v="3"/>
    <n v="180"/>
    <s v="COD"/>
    <x v="1"/>
    <s v="M"/>
    <s v="Import"/>
    <n v="0"/>
    <s v="W00"/>
    <x v="0"/>
    <n v="0"/>
    <s v="W00"/>
    <s v="World"/>
    <s v="H4"/>
    <s v="HS"/>
    <b v="1"/>
    <n v="310240"/>
    <s v="Fertilizers, mineral or chemical ammonium nitrate with calcium carbonate or other inorganic non-fertilizing substances, mixtures thereof"/>
    <x v="6"/>
    <x v="1"/>
    <x v="1"/>
    <x v="2"/>
    <b v="1"/>
    <s v="C00"/>
    <s v="TOTAL CPC"/>
    <n v="0"/>
    <n v="0"/>
    <s v="TOTAL MOT"/>
    <n v="8"/>
    <s v="kg"/>
    <n v="120"/>
    <b v="0"/>
    <n v="8"/>
    <s v="kg"/>
    <n v="120"/>
    <b v="0"/>
    <n v="120"/>
    <b v="0"/>
    <n v="0"/>
    <b v="0"/>
    <s v="2133.544"/>
    <n v="0"/>
    <s v="2133.544"/>
    <n v="0"/>
    <b v="0"/>
    <b v="1"/>
  </r>
  <r>
    <s v="C"/>
    <s v="A"/>
    <n v="20190101"/>
    <n v="2019"/>
    <n v="52"/>
    <x v="3"/>
    <n v="180"/>
    <s v="COD"/>
    <x v="1"/>
    <s v="M"/>
    <s v="Import"/>
    <n v="699"/>
    <s v="IND"/>
    <x v="11"/>
    <n v="0"/>
    <s v="W00"/>
    <s v="World"/>
    <s v="H4"/>
    <s v="HS"/>
    <b v="1"/>
    <n v="310240"/>
    <s v="Fertilizers, mineral or chemical ammonium nitrate with calcium carbonate or other inorganic non-fertilizing substances, mixtures thereof"/>
    <x v="6"/>
    <x v="1"/>
    <x v="1"/>
    <x v="2"/>
    <b v="1"/>
    <s v="C00"/>
    <s v="TOTAL CPC"/>
    <n v="0"/>
    <n v="0"/>
    <s v="TOTAL MOT"/>
    <n v="8"/>
    <s v="kg"/>
    <n v="120"/>
    <b v="0"/>
    <n v="8"/>
    <s v="kg"/>
    <n v="120"/>
    <b v="0"/>
    <n v="120"/>
    <b v="0"/>
    <n v="0"/>
    <b v="0"/>
    <s v="2133.544"/>
    <n v="0"/>
    <s v="2133.544"/>
    <n v="0"/>
    <b v="0"/>
    <b v="1"/>
  </r>
  <r>
    <s v="C"/>
    <s v="A"/>
    <n v="20190101"/>
    <n v="2019"/>
    <n v="52"/>
    <x v="3"/>
    <n v="180"/>
    <s v="COD"/>
    <x v="1"/>
    <s v="M"/>
    <s v="Import"/>
    <n v="0"/>
    <s v="W00"/>
    <x v="0"/>
    <n v="0"/>
    <s v="W00"/>
    <s v="World"/>
    <s v="H4"/>
    <s v="HS"/>
    <b v="1"/>
    <n v="310250"/>
    <s v="Fertilizers, mineral or chemical nitrogenous, sodium nitrate"/>
    <x v="6"/>
    <x v="1"/>
    <x v="1"/>
    <x v="2"/>
    <b v="1"/>
    <s v="C00"/>
    <s v="TOTAL CPC"/>
    <n v="0"/>
    <n v="0"/>
    <s v="TOTAL MOT"/>
    <n v="8"/>
    <s v="kg"/>
    <n v="122335"/>
    <b v="0"/>
    <n v="8"/>
    <s v="kg"/>
    <n v="122335"/>
    <b v="0"/>
    <n v="122335"/>
    <b v="0"/>
    <n v="0"/>
    <b v="0"/>
    <s v="133549.131"/>
    <n v="0"/>
    <s v="133549.131"/>
    <n v="0"/>
    <b v="0"/>
    <b v="1"/>
  </r>
  <r>
    <s v="C"/>
    <s v="A"/>
    <n v="20190101"/>
    <n v="2019"/>
    <n v="52"/>
    <x v="3"/>
    <n v="180"/>
    <s v="COD"/>
    <x v="1"/>
    <s v="M"/>
    <s v="Import"/>
    <n v="156"/>
    <s v="CHN"/>
    <x v="1"/>
    <n v="0"/>
    <s v="W00"/>
    <s v="World"/>
    <s v="H4"/>
    <s v="HS"/>
    <b v="1"/>
    <n v="310250"/>
    <s v="Fertilizers, mineral or chemical nitrogenous, sodium nitrate"/>
    <x v="6"/>
    <x v="1"/>
    <x v="1"/>
    <x v="2"/>
    <b v="1"/>
    <s v="C00"/>
    <s v="TOTAL CPC"/>
    <n v="0"/>
    <n v="0"/>
    <s v="TOTAL MOT"/>
    <n v="8"/>
    <s v="kg"/>
    <n v="75000"/>
    <b v="0"/>
    <n v="8"/>
    <s v="kg"/>
    <n v="75000"/>
    <b v="0"/>
    <n v="75000"/>
    <b v="0"/>
    <n v="0"/>
    <b v="0"/>
    <s v="88995.576"/>
    <n v="0"/>
    <s v="88995.576"/>
    <n v="0"/>
    <b v="0"/>
    <b v="1"/>
  </r>
  <r>
    <s v="C"/>
    <s v="A"/>
    <n v="20190101"/>
    <n v="2019"/>
    <n v="52"/>
    <x v="3"/>
    <n v="180"/>
    <s v="COD"/>
    <x v="1"/>
    <s v="M"/>
    <s v="Import"/>
    <n v="710"/>
    <s v="ZAF"/>
    <x v="30"/>
    <n v="0"/>
    <s v="W00"/>
    <s v="World"/>
    <s v="H4"/>
    <s v="HS"/>
    <b v="1"/>
    <n v="310250"/>
    <s v="Fertilizers, mineral or chemical nitrogenous, sodium nitrate"/>
    <x v="6"/>
    <x v="1"/>
    <x v="1"/>
    <x v="2"/>
    <b v="1"/>
    <s v="C00"/>
    <s v="TOTAL CPC"/>
    <n v="0"/>
    <n v="0"/>
    <s v="TOTAL MOT"/>
    <n v="8"/>
    <s v="kg"/>
    <n v="47335"/>
    <b v="0"/>
    <n v="8"/>
    <s v="kg"/>
    <n v="47335"/>
    <b v="0"/>
    <n v="47335"/>
    <b v="0"/>
    <n v="0"/>
    <b v="0"/>
    <s v="44553.555"/>
    <n v="0"/>
    <s v="44553.555"/>
    <n v="0"/>
    <b v="0"/>
    <b v="1"/>
  </r>
  <r>
    <s v="C"/>
    <s v="A"/>
    <n v="20190101"/>
    <n v="2019"/>
    <n v="52"/>
    <x v="3"/>
    <n v="180"/>
    <s v="COD"/>
    <x v="1"/>
    <s v="M"/>
    <s v="Import"/>
    <n v="0"/>
    <s v="W00"/>
    <x v="0"/>
    <n v="0"/>
    <s v="W00"/>
    <s v="World"/>
    <s v="H4"/>
    <s v="HS"/>
    <b v="1"/>
    <n v="310260"/>
    <s v="Fertilizers, mineral or chemical nitrogenous, double salts and mixtures of calcium nitrate and ammonium nitrate"/>
    <x v="6"/>
    <x v="1"/>
    <x v="1"/>
    <x v="2"/>
    <b v="1"/>
    <s v="C00"/>
    <s v="TOTAL CPC"/>
    <n v="0"/>
    <n v="0"/>
    <s v="TOTAL MOT"/>
    <n v="8"/>
    <s v="kg"/>
    <n v="115075"/>
    <b v="0"/>
    <n v="8"/>
    <s v="kg"/>
    <n v="115075"/>
    <b v="0"/>
    <n v="115075"/>
    <b v="0"/>
    <n v="0"/>
    <b v="0"/>
    <s v="131359.286"/>
    <n v="0"/>
    <s v="131359.286"/>
    <n v="0"/>
    <b v="0"/>
    <b v="1"/>
  </r>
  <r>
    <s v="C"/>
    <s v="A"/>
    <n v="20190101"/>
    <n v="2019"/>
    <n v="52"/>
    <x v="3"/>
    <n v="180"/>
    <s v="COD"/>
    <x v="1"/>
    <s v="M"/>
    <s v="Import"/>
    <n v="579"/>
    <s v="NOR"/>
    <x v="44"/>
    <n v="0"/>
    <s v="W00"/>
    <s v="World"/>
    <s v="H4"/>
    <s v="HS"/>
    <b v="1"/>
    <n v="310260"/>
    <s v="Fertilizers, mineral or chemical nitrogenous, double salts and mixtures of calcium nitrate and ammonium nitrate"/>
    <x v="6"/>
    <x v="1"/>
    <x v="1"/>
    <x v="2"/>
    <b v="1"/>
    <s v="C00"/>
    <s v="TOTAL CPC"/>
    <n v="0"/>
    <n v="0"/>
    <s v="TOTAL MOT"/>
    <n v="8"/>
    <s v="kg"/>
    <n v="28800"/>
    <b v="0"/>
    <n v="8"/>
    <s v="kg"/>
    <n v="28800"/>
    <b v="0"/>
    <n v="28800"/>
    <b v="0"/>
    <n v="0"/>
    <b v="0"/>
    <s v="34623.045"/>
    <n v="0"/>
    <s v="34623.045"/>
    <n v="0"/>
    <b v="0"/>
    <b v="1"/>
  </r>
  <r>
    <s v="C"/>
    <s v="A"/>
    <n v="20190101"/>
    <n v="2019"/>
    <n v="52"/>
    <x v="3"/>
    <n v="180"/>
    <s v="COD"/>
    <x v="1"/>
    <s v="M"/>
    <s v="Import"/>
    <n v="710"/>
    <s v="ZAF"/>
    <x v="30"/>
    <n v="0"/>
    <s v="W00"/>
    <s v="World"/>
    <s v="H4"/>
    <s v="HS"/>
    <b v="1"/>
    <n v="310260"/>
    <s v="Fertilizers, mineral or chemical nitrogenous, double salts and mixtures of calcium nitrate and ammonium nitrate"/>
    <x v="6"/>
    <x v="1"/>
    <x v="1"/>
    <x v="2"/>
    <b v="1"/>
    <s v="C00"/>
    <s v="TOTAL CPC"/>
    <n v="0"/>
    <n v="0"/>
    <s v="TOTAL MOT"/>
    <n v="8"/>
    <s v="kg"/>
    <n v="57475"/>
    <b v="0"/>
    <n v="8"/>
    <s v="kg"/>
    <n v="57475"/>
    <b v="0"/>
    <n v="57475"/>
    <b v="0"/>
    <n v="0"/>
    <b v="0"/>
    <s v="61216.849"/>
    <n v="0"/>
    <s v="61216.849"/>
    <n v="0"/>
    <b v="0"/>
    <b v="1"/>
  </r>
  <r>
    <s v="C"/>
    <s v="A"/>
    <n v="20190101"/>
    <n v="2019"/>
    <n v="52"/>
    <x v="3"/>
    <n v="180"/>
    <s v="COD"/>
    <x v="1"/>
    <s v="M"/>
    <s v="Import"/>
    <n v="894"/>
    <s v="ZMB"/>
    <x v="39"/>
    <n v="0"/>
    <s v="W00"/>
    <s v="World"/>
    <s v="H4"/>
    <s v="HS"/>
    <b v="1"/>
    <n v="310260"/>
    <s v="Fertilizers, mineral or chemical nitrogenous, double salts and mixtures of calcium nitrate and ammonium nitrate"/>
    <x v="6"/>
    <x v="1"/>
    <x v="1"/>
    <x v="2"/>
    <b v="1"/>
    <s v="C00"/>
    <s v="TOTAL CPC"/>
    <n v="0"/>
    <n v="0"/>
    <s v="TOTAL MOT"/>
    <n v="8"/>
    <s v="kg"/>
    <n v="28800"/>
    <b v="0"/>
    <n v="8"/>
    <s v="kg"/>
    <n v="28800"/>
    <b v="0"/>
    <n v="28800"/>
    <b v="0"/>
    <n v="0"/>
    <b v="0"/>
    <s v="35519.392"/>
    <n v="0"/>
    <s v="35519.392"/>
    <n v="0"/>
    <b v="0"/>
    <b v="1"/>
  </r>
  <r>
    <s v="C"/>
    <s v="A"/>
    <n v="20190101"/>
    <n v="2019"/>
    <n v="52"/>
    <x v="3"/>
    <n v="180"/>
    <s v="COD"/>
    <x v="1"/>
    <s v="M"/>
    <s v="Import"/>
    <n v="0"/>
    <s v="W00"/>
    <x v="0"/>
    <n v="0"/>
    <s v="W00"/>
    <s v="World"/>
    <s v="H4"/>
    <s v="HS"/>
    <b v="1"/>
    <n v="310280"/>
    <s v="Fertilizers, mineral or chemical nitrogenous, mixtures of urea and ammonium nitrate in aqueous or ammoniacal solution"/>
    <x v="16"/>
    <x v="1"/>
    <x v="1"/>
    <x v="2"/>
    <b v="1"/>
    <s v="C00"/>
    <s v="TOTAL CPC"/>
    <n v="0"/>
    <n v="0"/>
    <s v="TOTAL MOT"/>
    <n v="8"/>
    <s v="kg"/>
    <n v="36200"/>
    <b v="0"/>
    <n v="8"/>
    <s v="kg"/>
    <n v="36200"/>
    <b v="0"/>
    <n v="36200"/>
    <b v="0"/>
    <n v="0"/>
    <b v="0"/>
    <s v="15727.869"/>
    <n v="0"/>
    <s v="15727.869"/>
    <n v="0"/>
    <b v="0"/>
    <b v="1"/>
  </r>
  <r>
    <s v="C"/>
    <s v="A"/>
    <n v="20190101"/>
    <n v="2019"/>
    <n v="52"/>
    <x v="3"/>
    <n v="180"/>
    <s v="COD"/>
    <x v="1"/>
    <s v="M"/>
    <s v="Import"/>
    <n v="699"/>
    <s v="IND"/>
    <x v="11"/>
    <n v="0"/>
    <s v="W00"/>
    <s v="World"/>
    <s v="H4"/>
    <s v="HS"/>
    <b v="1"/>
    <n v="310280"/>
    <s v="Fertilizers, mineral or chemical nitrogenous, mixtures of urea and ammonium nitrate in aqueous or ammoniacal solution"/>
    <x v="16"/>
    <x v="1"/>
    <x v="1"/>
    <x v="2"/>
    <b v="1"/>
    <s v="C00"/>
    <s v="TOTAL CPC"/>
    <n v="0"/>
    <n v="0"/>
    <s v="TOTAL MOT"/>
    <n v="8"/>
    <s v="kg"/>
    <n v="36200"/>
    <b v="0"/>
    <n v="8"/>
    <s v="kg"/>
    <n v="36200"/>
    <b v="0"/>
    <n v="36200"/>
    <b v="0"/>
    <n v="0"/>
    <b v="0"/>
    <s v="15727.869"/>
    <n v="0"/>
    <s v="15727.869"/>
    <n v="0"/>
    <b v="0"/>
    <b v="1"/>
  </r>
  <r>
    <s v="C"/>
    <s v="A"/>
    <n v="20190101"/>
    <n v="2019"/>
    <n v="52"/>
    <x v="3"/>
    <n v="562"/>
    <s v="NER"/>
    <x v="0"/>
    <s v="M"/>
    <s v="Import"/>
    <n v="0"/>
    <s v="W00"/>
    <x v="0"/>
    <n v="0"/>
    <s v="W00"/>
    <s v="World"/>
    <s v="H5"/>
    <s v="HS"/>
    <b v="1"/>
    <n v="310280"/>
    <s v="Fertilizers, mineral or chemical nitrogenous, mixtures of urea and ammonium nitrate in aqueous or ammoniacal solution"/>
    <x v="16"/>
    <x v="1"/>
    <x v="1"/>
    <x v="2"/>
    <b v="1"/>
    <s v="C00"/>
    <s v="TOTAL CPC"/>
    <n v="0"/>
    <n v="0"/>
    <s v="TOTAL MOT"/>
    <n v="8"/>
    <s v="kg"/>
    <s v="9900.959"/>
    <b v="1"/>
    <n v="-1"/>
    <s v="N/A"/>
    <n v="0"/>
    <b v="0"/>
    <s v="9900.959"/>
    <b v="1"/>
    <n v="0"/>
    <b v="0"/>
    <s v="1910.918"/>
    <n v="0"/>
    <s v="1910.918"/>
    <n v="6"/>
    <b v="0"/>
    <b v="1"/>
  </r>
  <r>
    <s v="C"/>
    <s v="A"/>
    <n v="20190101"/>
    <n v="2019"/>
    <n v="52"/>
    <x v="3"/>
    <n v="562"/>
    <s v="NER"/>
    <x v="0"/>
    <s v="M"/>
    <s v="Import"/>
    <n v="566"/>
    <s v="NGA"/>
    <x v="8"/>
    <n v="0"/>
    <s v="W00"/>
    <s v="World"/>
    <s v="H5"/>
    <s v="HS"/>
    <b v="1"/>
    <n v="310280"/>
    <s v="Fertilizers, mineral or chemical nitrogenous, mixtures of urea and ammonium nitrate in aqueous or ammoniacal solution"/>
    <x v="16"/>
    <x v="1"/>
    <x v="1"/>
    <x v="2"/>
    <b v="1"/>
    <s v="C00"/>
    <s v="TOTAL CPC"/>
    <n v="0"/>
    <n v="0"/>
    <s v="TOTAL MOT"/>
    <n v="8"/>
    <s v="kg"/>
    <s v="9900.959"/>
    <b v="1"/>
    <n v="-1"/>
    <s v="N/A"/>
    <n v="0"/>
    <b v="0"/>
    <s v="9900.959"/>
    <b v="1"/>
    <n v="0"/>
    <b v="0"/>
    <s v="1910.918"/>
    <n v="0"/>
    <s v="1910.918"/>
    <n v="6"/>
    <b v="1"/>
    <b v="0"/>
  </r>
  <r>
    <s v="C"/>
    <s v="A"/>
    <n v="20190101"/>
    <n v="2019"/>
    <n v="52"/>
    <x v="3"/>
    <n v="180"/>
    <s v="COD"/>
    <x v="1"/>
    <s v="M"/>
    <s v="Import"/>
    <n v="0"/>
    <s v="W00"/>
    <x v="0"/>
    <n v="0"/>
    <s v="W00"/>
    <s v="World"/>
    <s v="H4"/>
    <s v="HS"/>
    <b v="1"/>
    <n v="310290"/>
    <s v="Fertilizers, mineral or chemical nitrogenous, other kinds including mixtures not specified in the foregoing subheadings"/>
    <x v="6"/>
    <x v="1"/>
    <x v="1"/>
    <x v="2"/>
    <b v="1"/>
    <s v="C00"/>
    <s v="TOTAL CPC"/>
    <n v="0"/>
    <n v="0"/>
    <s v="TOTAL MOT"/>
    <n v="8"/>
    <s v="kg"/>
    <n v="16045040"/>
    <b v="0"/>
    <n v="8"/>
    <s v="kg"/>
    <n v="16045040"/>
    <b v="0"/>
    <n v="16045040"/>
    <b v="0"/>
    <n v="0"/>
    <b v="0"/>
    <s v="17327664.728"/>
    <n v="0"/>
    <s v="17327664.728"/>
    <n v="0"/>
    <b v="0"/>
    <b v="1"/>
  </r>
  <r>
    <s v="C"/>
    <s v="A"/>
    <n v="20190101"/>
    <n v="2019"/>
    <n v="52"/>
    <x v="3"/>
    <n v="180"/>
    <s v="COD"/>
    <x v="1"/>
    <s v="M"/>
    <s v="Import"/>
    <n v="156"/>
    <s v="CHN"/>
    <x v="1"/>
    <n v="0"/>
    <s v="W00"/>
    <s v="World"/>
    <s v="H4"/>
    <s v="HS"/>
    <b v="1"/>
    <n v="310290"/>
    <s v="Fertilizers, mineral or chemical nitrogenous, other kinds including mixtures not specified in the foregoing subheadings"/>
    <x v="6"/>
    <x v="1"/>
    <x v="1"/>
    <x v="2"/>
    <b v="1"/>
    <s v="C00"/>
    <s v="TOTAL CPC"/>
    <n v="0"/>
    <n v="0"/>
    <s v="TOTAL MOT"/>
    <n v="8"/>
    <s v="kg"/>
    <n v="12"/>
    <b v="0"/>
    <n v="8"/>
    <s v="kg"/>
    <n v="12"/>
    <b v="0"/>
    <n v="12"/>
    <b v="0"/>
    <n v="0"/>
    <b v="0"/>
    <s v="38.933"/>
    <n v="0"/>
    <s v="38.933"/>
    <n v="0"/>
    <b v="0"/>
    <b v="1"/>
  </r>
  <r>
    <s v="C"/>
    <s v="A"/>
    <n v="20190101"/>
    <n v="2019"/>
    <n v="52"/>
    <x v="3"/>
    <n v="180"/>
    <s v="COD"/>
    <x v="1"/>
    <s v="M"/>
    <s v="Import"/>
    <n v="643"/>
    <s v="RUS"/>
    <x v="9"/>
    <n v="0"/>
    <s v="W00"/>
    <s v="World"/>
    <s v="H4"/>
    <s v="HS"/>
    <b v="1"/>
    <n v="310290"/>
    <s v="Fertilizers, mineral or chemical nitrogenous, other kinds including mixtures not specified in the foregoing subheadings"/>
    <x v="6"/>
    <x v="1"/>
    <x v="1"/>
    <x v="2"/>
    <b v="1"/>
    <s v="C00"/>
    <s v="TOTAL CPC"/>
    <n v="0"/>
    <n v="0"/>
    <s v="TOTAL MOT"/>
    <n v="8"/>
    <s v="kg"/>
    <n v="1274740"/>
    <b v="0"/>
    <n v="8"/>
    <s v="kg"/>
    <n v="1274740"/>
    <b v="0"/>
    <n v="1274740"/>
    <b v="0"/>
    <n v="0"/>
    <b v="0"/>
    <s v="1094167.365"/>
    <n v="0"/>
    <s v="1094167.365"/>
    <n v="0"/>
    <b v="0"/>
    <b v="1"/>
  </r>
  <r>
    <s v="C"/>
    <s v="A"/>
    <n v="20190101"/>
    <n v="2019"/>
    <n v="52"/>
    <x v="3"/>
    <n v="180"/>
    <s v="COD"/>
    <x v="1"/>
    <s v="M"/>
    <s v="Import"/>
    <n v="710"/>
    <s v="ZAF"/>
    <x v="30"/>
    <n v="0"/>
    <s v="W00"/>
    <s v="World"/>
    <s v="H4"/>
    <s v="HS"/>
    <b v="1"/>
    <n v="310290"/>
    <s v="Fertilizers, mineral or chemical nitrogenous, other kinds including mixtures not specified in the foregoing subheadings"/>
    <x v="6"/>
    <x v="1"/>
    <x v="1"/>
    <x v="2"/>
    <b v="1"/>
    <s v="C00"/>
    <s v="TOTAL CPC"/>
    <n v="0"/>
    <n v="0"/>
    <s v="TOTAL MOT"/>
    <n v="8"/>
    <s v="kg"/>
    <n v="371168"/>
    <b v="0"/>
    <n v="8"/>
    <s v="kg"/>
    <n v="371168"/>
    <b v="0"/>
    <n v="371168"/>
    <b v="0"/>
    <n v="0"/>
    <b v="0"/>
    <s v="306430.128"/>
    <n v="0"/>
    <s v="306430.128"/>
    <n v="0"/>
    <b v="0"/>
    <b v="1"/>
  </r>
  <r>
    <s v="C"/>
    <s v="A"/>
    <n v="20190101"/>
    <n v="2019"/>
    <n v="52"/>
    <x v="3"/>
    <n v="180"/>
    <s v="COD"/>
    <x v="1"/>
    <s v="M"/>
    <s v="Import"/>
    <n v="834"/>
    <s v="TZA"/>
    <x v="38"/>
    <n v="0"/>
    <s v="W00"/>
    <s v="World"/>
    <s v="H4"/>
    <s v="HS"/>
    <b v="1"/>
    <n v="310290"/>
    <s v="Fertilizers, mineral or chemical nitrogenous, other kinds including mixtures not specified in the foregoing subheadings"/>
    <x v="6"/>
    <x v="1"/>
    <x v="1"/>
    <x v="2"/>
    <b v="1"/>
    <s v="C00"/>
    <s v="TOTAL CPC"/>
    <n v="0"/>
    <n v="0"/>
    <s v="TOTAL MOT"/>
    <n v="8"/>
    <s v="kg"/>
    <n v="215000"/>
    <b v="0"/>
    <n v="8"/>
    <s v="kg"/>
    <n v="215000"/>
    <b v="0"/>
    <n v="215000"/>
    <b v="0"/>
    <n v="0"/>
    <b v="0"/>
    <s v="189094.332"/>
    <n v="0"/>
    <s v="189094.332"/>
    <n v="0"/>
    <b v="0"/>
    <b v="1"/>
  </r>
  <r>
    <s v="C"/>
    <s v="A"/>
    <n v="20190101"/>
    <n v="2019"/>
    <n v="52"/>
    <x v="3"/>
    <n v="180"/>
    <s v="COD"/>
    <x v="1"/>
    <s v="M"/>
    <s v="Import"/>
    <n v="894"/>
    <s v="ZMB"/>
    <x v="39"/>
    <n v="0"/>
    <s v="W00"/>
    <s v="World"/>
    <s v="H4"/>
    <s v="HS"/>
    <b v="1"/>
    <n v="310290"/>
    <s v="Fertilizers, mineral or chemical nitrogenous, other kinds including mixtures not specified in the foregoing subheadings"/>
    <x v="6"/>
    <x v="1"/>
    <x v="1"/>
    <x v="2"/>
    <b v="1"/>
    <s v="C00"/>
    <s v="TOTAL CPC"/>
    <n v="0"/>
    <n v="0"/>
    <s v="TOTAL MOT"/>
    <n v="8"/>
    <s v="kg"/>
    <n v="14184120"/>
    <b v="0"/>
    <n v="8"/>
    <s v="kg"/>
    <n v="14184120"/>
    <b v="0"/>
    <n v="14184120"/>
    <b v="0"/>
    <n v="0"/>
    <b v="0"/>
    <s v="15737933.97"/>
    <n v="0"/>
    <s v="15737933.97"/>
    <n v="0"/>
    <b v="0"/>
    <b v="1"/>
  </r>
  <r>
    <s v="C"/>
    <s v="A"/>
    <n v="20190101"/>
    <n v="2019"/>
    <n v="52"/>
    <x v="3"/>
    <n v="562"/>
    <s v="NER"/>
    <x v="0"/>
    <s v="M"/>
    <s v="Import"/>
    <n v="0"/>
    <s v="W00"/>
    <x v="0"/>
    <n v="0"/>
    <s v="W00"/>
    <s v="World"/>
    <s v="H5"/>
    <s v="HS"/>
    <b v="1"/>
    <n v="310290"/>
    <s v="Fertilizers, mineral or chemical nitrogenous, other kinds including mixtures not specified in the foregoing subheadings"/>
    <x v="6"/>
    <x v="1"/>
    <x v="1"/>
    <x v="2"/>
    <b v="1"/>
    <s v="C00"/>
    <s v="TOTAL CPC"/>
    <n v="0"/>
    <n v="0"/>
    <s v="TOTAL MOT"/>
    <n v="8"/>
    <s v="kg"/>
    <s v="630230.536"/>
    <b v="1"/>
    <n v="-1"/>
    <s v="N/A"/>
    <n v="0"/>
    <b v="0"/>
    <s v="630230.536"/>
    <b v="1"/>
    <n v="0"/>
    <b v="0"/>
    <s v="332492.985"/>
    <n v="0"/>
    <s v="332492.985"/>
    <n v="6"/>
    <b v="0"/>
    <b v="1"/>
  </r>
  <r>
    <s v="C"/>
    <s v="A"/>
    <n v="20190101"/>
    <n v="2019"/>
    <n v="52"/>
    <x v="3"/>
    <n v="562"/>
    <s v="NER"/>
    <x v="0"/>
    <s v="M"/>
    <s v="Import"/>
    <n v="156"/>
    <s v="CHN"/>
    <x v="1"/>
    <n v="0"/>
    <s v="W00"/>
    <s v="World"/>
    <s v="H5"/>
    <s v="HS"/>
    <b v="1"/>
    <n v="310290"/>
    <s v="Fertilizers, mineral or chemical nitrogenous, other kinds including mixtures not specified in the foregoing subheadings"/>
    <x v="6"/>
    <x v="1"/>
    <x v="1"/>
    <x v="2"/>
    <b v="1"/>
    <s v="C00"/>
    <s v="TOTAL CPC"/>
    <n v="0"/>
    <n v="0"/>
    <s v="TOTAL MOT"/>
    <n v="8"/>
    <s v="kg"/>
    <s v="35627.607"/>
    <b v="1"/>
    <n v="-1"/>
    <s v="N/A"/>
    <n v="0"/>
    <b v="0"/>
    <s v="35627.607"/>
    <b v="1"/>
    <n v="0"/>
    <b v="0"/>
    <s v="18796.184"/>
    <n v="0"/>
    <s v="18796.184"/>
    <n v="6"/>
    <b v="1"/>
    <b v="0"/>
  </r>
  <r>
    <s v="C"/>
    <s v="A"/>
    <n v="20190101"/>
    <n v="2019"/>
    <n v="52"/>
    <x v="3"/>
    <n v="562"/>
    <s v="NER"/>
    <x v="0"/>
    <s v="M"/>
    <s v="Import"/>
    <n v="566"/>
    <s v="NGA"/>
    <x v="8"/>
    <n v="0"/>
    <s v="W00"/>
    <s v="World"/>
    <s v="H5"/>
    <s v="HS"/>
    <b v="1"/>
    <n v="310290"/>
    <s v="Fertilizers, mineral or chemical nitrogenous, other kinds including mixtures not specified in the foregoing subheadings"/>
    <x v="6"/>
    <x v="1"/>
    <x v="1"/>
    <x v="2"/>
    <b v="1"/>
    <s v="C00"/>
    <s v="TOTAL CPC"/>
    <n v="0"/>
    <n v="0"/>
    <s v="TOTAL MOT"/>
    <n v="8"/>
    <s v="kg"/>
    <s v="594602.929"/>
    <b v="1"/>
    <n v="-1"/>
    <s v="N/A"/>
    <n v="0"/>
    <b v="0"/>
    <s v="594602.929"/>
    <b v="1"/>
    <n v="0"/>
    <b v="0"/>
    <s v="313696.801"/>
    <n v="0"/>
    <s v="313696.801"/>
    <n v="6"/>
    <b v="1"/>
    <b v="0"/>
  </r>
  <r>
    <s v="C"/>
    <s v="A"/>
    <n v="20190101"/>
    <n v="2019"/>
    <n v="52"/>
    <x v="3"/>
    <n v="180"/>
    <s v="COD"/>
    <x v="1"/>
    <s v="M"/>
    <s v="Import"/>
    <n v="0"/>
    <s v="W00"/>
    <x v="0"/>
    <n v="0"/>
    <s v="W00"/>
    <s v="World"/>
    <s v="H4"/>
    <s v="HS"/>
    <b v="1"/>
    <n v="3103"/>
    <s v="Fertilizers mineral or chemical, phosphatic"/>
    <x v="7"/>
    <x v="3"/>
    <x v="3"/>
    <x v="1"/>
    <b v="0"/>
    <s v="C00"/>
    <s v="TOTAL CPC"/>
    <n v="0"/>
    <n v="0"/>
    <s v="TOTAL MOT"/>
    <n v="8"/>
    <s v="kg"/>
    <n v="358450"/>
    <b v="0"/>
    <n v="8"/>
    <s v="kg"/>
    <n v="358450"/>
    <b v="0"/>
    <n v="358450"/>
    <b v="0"/>
    <n v="0"/>
    <b v="0"/>
    <s v="192675.406"/>
    <n v="0"/>
    <s v="192675.406"/>
    <n v="0"/>
    <b v="0"/>
    <b v="1"/>
  </r>
  <r>
    <s v="C"/>
    <s v="A"/>
    <n v="20190101"/>
    <n v="2019"/>
    <n v="52"/>
    <x v="3"/>
    <n v="180"/>
    <s v="COD"/>
    <x v="1"/>
    <s v="M"/>
    <s v="Import"/>
    <n v="56"/>
    <s v="BEL"/>
    <x v="18"/>
    <n v="0"/>
    <s v="W00"/>
    <s v="World"/>
    <s v="H4"/>
    <s v="HS"/>
    <b v="1"/>
    <n v="3103"/>
    <s v="Fertilizers mineral or chemical, phosphatic"/>
    <x v="7"/>
    <x v="3"/>
    <x v="3"/>
    <x v="1"/>
    <b v="0"/>
    <s v="C00"/>
    <s v="TOTAL CPC"/>
    <n v="0"/>
    <n v="0"/>
    <s v="TOTAL MOT"/>
    <n v="8"/>
    <s v="kg"/>
    <n v="228450"/>
    <b v="0"/>
    <n v="8"/>
    <s v="kg"/>
    <n v="228450"/>
    <b v="0"/>
    <n v="228450"/>
    <b v="0"/>
    <n v="0"/>
    <b v="0"/>
    <s v="131170.925"/>
    <n v="0"/>
    <s v="131170.925"/>
    <n v="0"/>
    <b v="0"/>
    <b v="1"/>
  </r>
  <r>
    <s v="C"/>
    <s v="A"/>
    <n v="20190101"/>
    <n v="2019"/>
    <n v="52"/>
    <x v="3"/>
    <n v="180"/>
    <s v="COD"/>
    <x v="1"/>
    <s v="M"/>
    <s v="Import"/>
    <n v="156"/>
    <s v="CHN"/>
    <x v="1"/>
    <n v="0"/>
    <s v="W00"/>
    <s v="World"/>
    <s v="H4"/>
    <s v="HS"/>
    <b v="1"/>
    <n v="3103"/>
    <s v="Fertilizers mineral or chemical, phosphatic"/>
    <x v="7"/>
    <x v="3"/>
    <x v="3"/>
    <x v="1"/>
    <b v="0"/>
    <s v="C00"/>
    <s v="TOTAL CPC"/>
    <n v="0"/>
    <n v="0"/>
    <s v="TOTAL MOT"/>
    <n v="8"/>
    <s v="kg"/>
    <n v="3000"/>
    <b v="0"/>
    <n v="8"/>
    <s v="kg"/>
    <n v="3000"/>
    <b v="0"/>
    <n v="3000"/>
    <b v="0"/>
    <n v="0"/>
    <b v="0"/>
    <s v="334.6"/>
    <n v="0"/>
    <s v="334.6"/>
    <n v="0"/>
    <b v="0"/>
    <b v="1"/>
  </r>
  <r>
    <s v="C"/>
    <s v="A"/>
    <n v="20190101"/>
    <n v="2019"/>
    <n v="52"/>
    <x v="3"/>
    <n v="180"/>
    <s v="COD"/>
    <x v="1"/>
    <s v="M"/>
    <s v="Import"/>
    <n v="440"/>
    <s v="LTU"/>
    <x v="24"/>
    <n v="0"/>
    <s v="W00"/>
    <s v="World"/>
    <s v="H4"/>
    <s v="HS"/>
    <b v="1"/>
    <n v="3103"/>
    <s v="Fertilizers mineral or chemical, phosphatic"/>
    <x v="7"/>
    <x v="3"/>
    <x v="3"/>
    <x v="1"/>
    <b v="0"/>
    <s v="C00"/>
    <s v="TOTAL CPC"/>
    <n v="0"/>
    <n v="0"/>
    <s v="TOTAL MOT"/>
    <n v="8"/>
    <s v="kg"/>
    <n v="125000"/>
    <b v="0"/>
    <n v="8"/>
    <s v="kg"/>
    <n v="125000"/>
    <b v="0"/>
    <n v="125000"/>
    <b v="0"/>
    <n v="0"/>
    <b v="0"/>
    <s v="59913.19"/>
    <n v="0"/>
    <s v="59913.19"/>
    <n v="0"/>
    <b v="0"/>
    <b v="1"/>
  </r>
  <r>
    <s v="C"/>
    <s v="A"/>
    <n v="20190101"/>
    <n v="2019"/>
    <n v="52"/>
    <x v="3"/>
    <n v="180"/>
    <s v="COD"/>
    <x v="1"/>
    <s v="M"/>
    <s v="Import"/>
    <n v="894"/>
    <s v="ZMB"/>
    <x v="39"/>
    <n v="0"/>
    <s v="W00"/>
    <s v="World"/>
    <s v="H4"/>
    <s v="HS"/>
    <b v="1"/>
    <n v="3103"/>
    <s v="Fertilizers mineral or chemical, phosphatic"/>
    <x v="7"/>
    <x v="3"/>
    <x v="3"/>
    <x v="1"/>
    <b v="0"/>
    <s v="C00"/>
    <s v="TOTAL CPC"/>
    <n v="0"/>
    <n v="0"/>
    <s v="TOTAL MOT"/>
    <n v="8"/>
    <s v="kg"/>
    <n v="2000"/>
    <b v="0"/>
    <n v="8"/>
    <s v="kg"/>
    <n v="2000"/>
    <b v="0"/>
    <n v="2000"/>
    <b v="0"/>
    <n v="0"/>
    <b v="0"/>
    <s v="1256.691"/>
    <n v="0"/>
    <s v="1256.691"/>
    <n v="0"/>
    <b v="0"/>
    <b v="1"/>
  </r>
  <r>
    <s v="C"/>
    <s v="A"/>
    <n v="20190101"/>
    <n v="2019"/>
    <n v="52"/>
    <x v="3"/>
    <n v="180"/>
    <s v="COD"/>
    <x v="1"/>
    <s v="M"/>
    <s v="Import"/>
    <n v="0"/>
    <s v="W00"/>
    <x v="0"/>
    <n v="0"/>
    <s v="W00"/>
    <s v="World"/>
    <s v="H4"/>
    <s v="HS"/>
    <b v="1"/>
    <n v="310310"/>
    <s v="Fertilizers, mineral or chemical phosphatic, superphosphates"/>
    <x v="8"/>
    <x v="3"/>
    <x v="4"/>
    <x v="2"/>
    <b v="1"/>
    <s v="C00"/>
    <s v="TOTAL CPC"/>
    <n v="0"/>
    <n v="0"/>
    <s v="TOTAL MOT"/>
    <n v="8"/>
    <s v="kg"/>
    <n v="228200"/>
    <b v="0"/>
    <n v="8"/>
    <s v="kg"/>
    <n v="228200"/>
    <b v="0"/>
    <n v="228200"/>
    <b v="0"/>
    <n v="0"/>
    <b v="0"/>
    <s v="129930.614"/>
    <n v="0"/>
    <s v="129930.614"/>
    <n v="0"/>
    <b v="0"/>
    <b v="1"/>
  </r>
  <r>
    <s v="C"/>
    <s v="A"/>
    <n v="20190101"/>
    <n v="2019"/>
    <n v="52"/>
    <x v="3"/>
    <n v="180"/>
    <s v="COD"/>
    <x v="1"/>
    <s v="M"/>
    <s v="Import"/>
    <n v="56"/>
    <s v="BEL"/>
    <x v="18"/>
    <n v="0"/>
    <s v="W00"/>
    <s v="World"/>
    <s v="H4"/>
    <s v="HS"/>
    <b v="1"/>
    <n v="310310"/>
    <s v="Fertilizers, mineral or chemical phosphatic, superphosphates"/>
    <x v="8"/>
    <x v="3"/>
    <x v="4"/>
    <x v="2"/>
    <b v="1"/>
    <s v="C00"/>
    <s v="TOTAL CPC"/>
    <n v="0"/>
    <n v="0"/>
    <s v="TOTAL MOT"/>
    <n v="8"/>
    <s v="kg"/>
    <n v="225200"/>
    <b v="0"/>
    <n v="8"/>
    <s v="kg"/>
    <n v="225200"/>
    <b v="0"/>
    <n v="225200"/>
    <b v="0"/>
    <n v="0"/>
    <b v="0"/>
    <s v="129596.015"/>
    <n v="0"/>
    <s v="129596.015"/>
    <n v="0"/>
    <b v="0"/>
    <b v="1"/>
  </r>
  <r>
    <s v="C"/>
    <s v="A"/>
    <n v="20190101"/>
    <n v="2019"/>
    <n v="52"/>
    <x v="3"/>
    <n v="180"/>
    <s v="COD"/>
    <x v="1"/>
    <s v="M"/>
    <s v="Import"/>
    <n v="156"/>
    <s v="CHN"/>
    <x v="1"/>
    <n v="0"/>
    <s v="W00"/>
    <s v="World"/>
    <s v="H4"/>
    <s v="HS"/>
    <b v="1"/>
    <n v="310310"/>
    <s v="Fertilizers, mineral or chemical phosphatic, superphosphates"/>
    <x v="8"/>
    <x v="3"/>
    <x v="4"/>
    <x v="2"/>
    <b v="1"/>
    <s v="C00"/>
    <s v="TOTAL CPC"/>
    <n v="0"/>
    <n v="0"/>
    <s v="TOTAL MOT"/>
    <n v="8"/>
    <s v="kg"/>
    <n v="3000"/>
    <b v="0"/>
    <n v="8"/>
    <s v="kg"/>
    <n v="3000"/>
    <b v="0"/>
    <n v="3000"/>
    <b v="0"/>
    <n v="0"/>
    <b v="0"/>
    <s v="334.6"/>
    <n v="0"/>
    <s v="334.6"/>
    <n v="0"/>
    <b v="0"/>
    <b v="1"/>
  </r>
  <r>
    <s v="C"/>
    <s v="A"/>
    <n v="20190101"/>
    <n v="2019"/>
    <n v="52"/>
    <x v="3"/>
    <n v="180"/>
    <s v="COD"/>
    <x v="1"/>
    <s v="M"/>
    <s v="Import"/>
    <n v="0"/>
    <s v="W00"/>
    <x v="0"/>
    <n v="0"/>
    <s v="W00"/>
    <s v="World"/>
    <s v="H4"/>
    <s v="HS"/>
    <b v="1"/>
    <n v="310390"/>
    <s v="Fertilizers, mineral or chemical phosphatic, n.e.c. in heading no. 3103"/>
    <x v="17"/>
    <x v="3"/>
    <x v="3"/>
    <x v="2"/>
    <b v="1"/>
    <s v="C00"/>
    <s v="TOTAL CPC"/>
    <n v="0"/>
    <n v="0"/>
    <s v="TOTAL MOT"/>
    <n v="8"/>
    <s v="kg"/>
    <n v="130250"/>
    <b v="0"/>
    <n v="8"/>
    <s v="kg"/>
    <n v="130250"/>
    <b v="0"/>
    <n v="130250"/>
    <b v="0"/>
    <n v="0"/>
    <b v="0"/>
    <s v="62744.792"/>
    <n v="0"/>
    <s v="62744.792"/>
    <n v="0"/>
    <b v="0"/>
    <b v="1"/>
  </r>
  <r>
    <s v="C"/>
    <s v="A"/>
    <n v="20190101"/>
    <n v="2019"/>
    <n v="52"/>
    <x v="3"/>
    <n v="180"/>
    <s v="COD"/>
    <x v="1"/>
    <s v="M"/>
    <s v="Import"/>
    <n v="56"/>
    <s v="BEL"/>
    <x v="18"/>
    <n v="0"/>
    <s v="W00"/>
    <s v="World"/>
    <s v="H4"/>
    <s v="HS"/>
    <b v="1"/>
    <n v="310390"/>
    <s v="Fertilizers, mineral or chemical phosphatic, n.e.c. in heading no. 3103"/>
    <x v="17"/>
    <x v="3"/>
    <x v="3"/>
    <x v="2"/>
    <b v="1"/>
    <s v="C00"/>
    <s v="TOTAL CPC"/>
    <n v="0"/>
    <n v="0"/>
    <s v="TOTAL MOT"/>
    <n v="8"/>
    <s v="kg"/>
    <n v="3250"/>
    <b v="0"/>
    <n v="8"/>
    <s v="kg"/>
    <n v="3250"/>
    <b v="0"/>
    <n v="3250"/>
    <b v="0"/>
    <n v="0"/>
    <b v="0"/>
    <s v="1574.911"/>
    <n v="0"/>
    <s v="1574.911"/>
    <n v="0"/>
    <b v="0"/>
    <b v="1"/>
  </r>
  <r>
    <s v="C"/>
    <s v="A"/>
    <n v="20190101"/>
    <n v="2019"/>
    <n v="52"/>
    <x v="3"/>
    <n v="180"/>
    <s v="COD"/>
    <x v="1"/>
    <s v="M"/>
    <s v="Import"/>
    <n v="440"/>
    <s v="LTU"/>
    <x v="24"/>
    <n v="0"/>
    <s v="W00"/>
    <s v="World"/>
    <s v="H4"/>
    <s v="HS"/>
    <b v="1"/>
    <n v="310390"/>
    <s v="Fertilizers, mineral or chemical phosphatic, n.e.c. in heading no. 3103"/>
    <x v="17"/>
    <x v="3"/>
    <x v="3"/>
    <x v="2"/>
    <b v="1"/>
    <s v="C00"/>
    <s v="TOTAL CPC"/>
    <n v="0"/>
    <n v="0"/>
    <s v="TOTAL MOT"/>
    <n v="8"/>
    <s v="kg"/>
    <n v="125000"/>
    <b v="0"/>
    <n v="8"/>
    <s v="kg"/>
    <n v="125000"/>
    <b v="0"/>
    <n v="125000"/>
    <b v="0"/>
    <n v="0"/>
    <b v="0"/>
    <s v="59913.19"/>
    <n v="0"/>
    <s v="59913.19"/>
    <n v="0"/>
    <b v="0"/>
    <b v="1"/>
  </r>
  <r>
    <s v="C"/>
    <s v="A"/>
    <n v="20190101"/>
    <n v="2019"/>
    <n v="52"/>
    <x v="3"/>
    <n v="180"/>
    <s v="COD"/>
    <x v="1"/>
    <s v="M"/>
    <s v="Import"/>
    <n v="894"/>
    <s v="ZMB"/>
    <x v="39"/>
    <n v="0"/>
    <s v="W00"/>
    <s v="World"/>
    <s v="H4"/>
    <s v="HS"/>
    <b v="1"/>
    <n v="310390"/>
    <s v="Fertilizers, mineral or chemical phosphatic, n.e.c. in heading no. 3103"/>
    <x v="17"/>
    <x v="3"/>
    <x v="3"/>
    <x v="2"/>
    <b v="1"/>
    <s v="C00"/>
    <s v="TOTAL CPC"/>
    <n v="0"/>
    <n v="0"/>
    <s v="TOTAL MOT"/>
    <n v="8"/>
    <s v="kg"/>
    <n v="2000"/>
    <b v="0"/>
    <n v="8"/>
    <s v="kg"/>
    <n v="2000"/>
    <b v="0"/>
    <n v="2000"/>
    <b v="0"/>
    <n v="0"/>
    <b v="0"/>
    <s v="1256.691"/>
    <n v="0"/>
    <s v="1256.691"/>
    <n v="0"/>
    <b v="0"/>
    <b v="1"/>
  </r>
  <r>
    <s v="C"/>
    <s v="A"/>
    <n v="20190101"/>
    <n v="2019"/>
    <n v="52"/>
    <x v="3"/>
    <n v="180"/>
    <s v="COD"/>
    <x v="1"/>
    <s v="M"/>
    <s v="Import"/>
    <n v="0"/>
    <s v="W00"/>
    <x v="0"/>
    <n v="0"/>
    <s v="W00"/>
    <s v="World"/>
    <s v="H4"/>
    <s v="HS"/>
    <b v="1"/>
    <n v="3104"/>
    <s v="Fertilizers mineral or chemical, potassic"/>
    <x v="9"/>
    <x v="5"/>
    <x v="5"/>
    <x v="1"/>
    <b v="0"/>
    <s v="C00"/>
    <s v="TOTAL CPC"/>
    <n v="0"/>
    <n v="0"/>
    <s v="TOTAL MOT"/>
    <n v="-1"/>
    <s v="N/A"/>
    <n v="0"/>
    <b v="1"/>
    <n v="-1"/>
    <s v="N/A"/>
    <n v="0"/>
    <b v="0"/>
    <n v="0"/>
    <b v="1"/>
    <n v="0"/>
    <b v="0"/>
    <s v="2457393.622"/>
    <n v="0"/>
    <s v="2457393.622"/>
    <n v="6"/>
    <b v="0"/>
    <b v="1"/>
  </r>
  <r>
    <s v="C"/>
    <s v="A"/>
    <n v="20190101"/>
    <n v="2019"/>
    <n v="52"/>
    <x v="3"/>
    <n v="180"/>
    <s v="COD"/>
    <x v="1"/>
    <s v="M"/>
    <s v="Import"/>
    <n v="56"/>
    <s v="BEL"/>
    <x v="18"/>
    <n v="0"/>
    <s v="W00"/>
    <s v="World"/>
    <s v="H4"/>
    <s v="HS"/>
    <b v="1"/>
    <n v="3104"/>
    <s v="Fertilizers mineral or chemical, potassic"/>
    <x v="9"/>
    <x v="5"/>
    <x v="5"/>
    <x v="1"/>
    <b v="0"/>
    <s v="C00"/>
    <s v="TOTAL CPC"/>
    <n v="0"/>
    <n v="0"/>
    <s v="TOTAL MOT"/>
    <n v="8"/>
    <s v="kg"/>
    <n v="1846000"/>
    <b v="0"/>
    <n v="8"/>
    <s v="kg"/>
    <n v="1846000"/>
    <b v="0"/>
    <n v="1846000"/>
    <b v="0"/>
    <n v="0"/>
    <b v="0"/>
    <s v="923398.436"/>
    <n v="0"/>
    <s v="923398.436"/>
    <n v="0"/>
    <b v="0"/>
    <b v="1"/>
  </r>
  <r>
    <s v="C"/>
    <s v="A"/>
    <n v="20190101"/>
    <n v="2019"/>
    <n v="52"/>
    <x v="3"/>
    <n v="180"/>
    <s v="COD"/>
    <x v="1"/>
    <s v="M"/>
    <s v="Import"/>
    <n v="112"/>
    <s v="BLR"/>
    <x v="19"/>
    <n v="0"/>
    <s v="W00"/>
    <s v="World"/>
    <s v="H4"/>
    <s v="HS"/>
    <b v="1"/>
    <n v="3104"/>
    <s v="Fertilizers mineral or chemical, potassic"/>
    <x v="9"/>
    <x v="5"/>
    <x v="5"/>
    <x v="1"/>
    <b v="0"/>
    <s v="C00"/>
    <s v="TOTAL CPC"/>
    <n v="0"/>
    <n v="0"/>
    <s v="TOTAL MOT"/>
    <n v="8"/>
    <s v="kg"/>
    <n v="264000"/>
    <b v="0"/>
    <n v="8"/>
    <s v="kg"/>
    <n v="264000"/>
    <b v="0"/>
    <n v="264000"/>
    <b v="0"/>
    <n v="0"/>
    <b v="0"/>
    <s v="133822.725"/>
    <n v="0"/>
    <s v="133822.725"/>
    <n v="0"/>
    <b v="0"/>
    <b v="1"/>
  </r>
  <r>
    <s v="C"/>
    <s v="A"/>
    <n v="20190101"/>
    <n v="2019"/>
    <n v="52"/>
    <x v="3"/>
    <n v="180"/>
    <s v="COD"/>
    <x v="1"/>
    <s v="M"/>
    <s v="Import"/>
    <n v="124"/>
    <s v="CAN"/>
    <x v="47"/>
    <n v="0"/>
    <s v="W00"/>
    <s v="World"/>
    <s v="H4"/>
    <s v="HS"/>
    <b v="1"/>
    <n v="3104"/>
    <s v="Fertilizers mineral or chemical, potassic"/>
    <x v="9"/>
    <x v="5"/>
    <x v="5"/>
    <x v="1"/>
    <b v="0"/>
    <s v="C00"/>
    <s v="TOTAL CPC"/>
    <n v="0"/>
    <n v="0"/>
    <s v="TOTAL MOT"/>
    <n v="8"/>
    <s v="kg"/>
    <n v="125450"/>
    <b v="0"/>
    <n v="8"/>
    <s v="kg"/>
    <n v="125450"/>
    <b v="0"/>
    <n v="125450"/>
    <b v="0"/>
    <n v="0"/>
    <b v="0"/>
    <s v="83807.943"/>
    <n v="0"/>
    <s v="83807.943"/>
    <n v="0"/>
    <b v="0"/>
    <b v="1"/>
  </r>
  <r>
    <s v="C"/>
    <s v="A"/>
    <n v="20190101"/>
    <n v="2019"/>
    <n v="52"/>
    <x v="3"/>
    <n v="180"/>
    <s v="COD"/>
    <x v="1"/>
    <s v="M"/>
    <s v="Import"/>
    <n v="251"/>
    <s v="FRA"/>
    <x v="3"/>
    <n v="0"/>
    <s v="W00"/>
    <s v="World"/>
    <s v="H4"/>
    <s v="HS"/>
    <b v="1"/>
    <n v="3104"/>
    <s v="Fertilizers mineral or chemical, potassic"/>
    <x v="9"/>
    <x v="5"/>
    <x v="5"/>
    <x v="1"/>
    <b v="0"/>
    <s v="C00"/>
    <s v="TOTAL CPC"/>
    <n v="0"/>
    <n v="0"/>
    <s v="TOTAL MOT"/>
    <n v="-1"/>
    <s v="N/A"/>
    <n v="0"/>
    <b v="1"/>
    <n v="-1"/>
    <s v="N/A"/>
    <n v="0"/>
    <b v="0"/>
    <n v="0"/>
    <b v="1"/>
    <n v="0"/>
    <b v="0"/>
    <s v="145.373"/>
    <n v="0"/>
    <s v="145.373"/>
    <n v="6"/>
    <b v="0"/>
    <b v="1"/>
  </r>
  <r>
    <s v="C"/>
    <s v="A"/>
    <n v="20190101"/>
    <n v="2019"/>
    <n v="52"/>
    <x v="3"/>
    <n v="180"/>
    <s v="COD"/>
    <x v="1"/>
    <s v="M"/>
    <s v="Import"/>
    <n v="276"/>
    <s v="DEU"/>
    <x v="4"/>
    <n v="0"/>
    <s v="W00"/>
    <s v="World"/>
    <s v="H4"/>
    <s v="HS"/>
    <b v="1"/>
    <n v="3104"/>
    <s v="Fertilizers mineral or chemical, potassic"/>
    <x v="9"/>
    <x v="5"/>
    <x v="5"/>
    <x v="1"/>
    <b v="0"/>
    <s v="C00"/>
    <s v="TOTAL CPC"/>
    <n v="0"/>
    <n v="0"/>
    <s v="TOTAL MOT"/>
    <n v="8"/>
    <s v="kg"/>
    <n v="234747"/>
    <b v="0"/>
    <n v="8"/>
    <s v="kg"/>
    <n v="234747"/>
    <b v="0"/>
    <n v="234747"/>
    <b v="0"/>
    <n v="0"/>
    <b v="0"/>
    <s v="109292.095"/>
    <n v="0"/>
    <s v="109292.095"/>
    <n v="0"/>
    <b v="0"/>
    <b v="1"/>
  </r>
  <r>
    <s v="C"/>
    <s v="A"/>
    <n v="20190101"/>
    <n v="2019"/>
    <n v="52"/>
    <x v="3"/>
    <n v="180"/>
    <s v="COD"/>
    <x v="1"/>
    <s v="M"/>
    <s v="Import"/>
    <n v="504"/>
    <s v="MAR"/>
    <x v="43"/>
    <n v="0"/>
    <s v="W00"/>
    <s v="World"/>
    <s v="H4"/>
    <s v="HS"/>
    <b v="1"/>
    <n v="3104"/>
    <s v="Fertilizers mineral or chemical, potassic"/>
    <x v="9"/>
    <x v="5"/>
    <x v="5"/>
    <x v="1"/>
    <b v="0"/>
    <s v="C00"/>
    <s v="TOTAL CPC"/>
    <n v="0"/>
    <n v="0"/>
    <s v="TOTAL MOT"/>
    <n v="8"/>
    <s v="kg"/>
    <n v="1103400"/>
    <b v="0"/>
    <n v="8"/>
    <s v="kg"/>
    <n v="1103400"/>
    <b v="0"/>
    <n v="1103400"/>
    <b v="0"/>
    <n v="0"/>
    <b v="0"/>
    <s v="496746.525"/>
    <n v="0"/>
    <s v="496746.525"/>
    <n v="0"/>
    <b v="0"/>
    <b v="1"/>
  </r>
  <r>
    <s v="C"/>
    <s v="A"/>
    <n v="20190101"/>
    <n v="2019"/>
    <n v="52"/>
    <x v="3"/>
    <n v="180"/>
    <s v="COD"/>
    <x v="1"/>
    <s v="M"/>
    <s v="Import"/>
    <n v="643"/>
    <s v="RUS"/>
    <x v="9"/>
    <n v="0"/>
    <s v="W00"/>
    <s v="World"/>
    <s v="H4"/>
    <s v="HS"/>
    <b v="1"/>
    <n v="3104"/>
    <s v="Fertilizers mineral or chemical, potassic"/>
    <x v="9"/>
    <x v="5"/>
    <x v="5"/>
    <x v="1"/>
    <b v="0"/>
    <s v="C00"/>
    <s v="TOTAL CPC"/>
    <n v="0"/>
    <n v="0"/>
    <s v="TOTAL MOT"/>
    <n v="8"/>
    <s v="kg"/>
    <n v="506000"/>
    <b v="0"/>
    <n v="8"/>
    <s v="kg"/>
    <n v="506000"/>
    <b v="0"/>
    <n v="506000"/>
    <b v="0"/>
    <n v="0"/>
    <b v="0"/>
    <s v="231937.219"/>
    <n v="0"/>
    <s v="231937.219"/>
    <n v="0"/>
    <b v="0"/>
    <b v="1"/>
  </r>
  <r>
    <s v="C"/>
    <s v="A"/>
    <n v="20190101"/>
    <n v="2019"/>
    <n v="52"/>
    <x v="3"/>
    <n v="180"/>
    <s v="COD"/>
    <x v="1"/>
    <s v="M"/>
    <s v="Import"/>
    <n v="699"/>
    <s v="IND"/>
    <x v="11"/>
    <n v="0"/>
    <s v="W00"/>
    <s v="World"/>
    <s v="H4"/>
    <s v="HS"/>
    <b v="1"/>
    <n v="3104"/>
    <s v="Fertilizers mineral or chemical, potassic"/>
    <x v="9"/>
    <x v="5"/>
    <x v="5"/>
    <x v="1"/>
    <b v="0"/>
    <s v="C00"/>
    <s v="TOTAL CPC"/>
    <n v="0"/>
    <n v="0"/>
    <s v="TOTAL MOT"/>
    <n v="8"/>
    <s v="kg"/>
    <n v="100"/>
    <b v="0"/>
    <n v="8"/>
    <s v="kg"/>
    <n v="100"/>
    <b v="0"/>
    <n v="100"/>
    <b v="0"/>
    <n v="0"/>
    <b v="0"/>
    <s v="33.507"/>
    <n v="0"/>
    <s v="33.507"/>
    <n v="0"/>
    <b v="0"/>
    <b v="1"/>
  </r>
  <r>
    <s v="C"/>
    <s v="A"/>
    <n v="20190101"/>
    <n v="2019"/>
    <n v="52"/>
    <x v="3"/>
    <n v="180"/>
    <s v="COD"/>
    <x v="1"/>
    <s v="M"/>
    <s v="Import"/>
    <n v="710"/>
    <s v="ZAF"/>
    <x v="30"/>
    <n v="0"/>
    <s v="W00"/>
    <s v="World"/>
    <s v="H4"/>
    <s v="HS"/>
    <b v="1"/>
    <n v="3104"/>
    <s v="Fertilizers mineral or chemical, potassic"/>
    <x v="9"/>
    <x v="5"/>
    <x v="5"/>
    <x v="1"/>
    <b v="0"/>
    <s v="C00"/>
    <s v="TOTAL CPC"/>
    <n v="0"/>
    <n v="0"/>
    <s v="TOTAL MOT"/>
    <n v="8"/>
    <s v="kg"/>
    <n v="73515"/>
    <b v="0"/>
    <n v="8"/>
    <s v="kg"/>
    <n v="73515"/>
    <b v="0"/>
    <n v="73515"/>
    <b v="0"/>
    <n v="0"/>
    <b v="0"/>
    <s v="52820.26"/>
    <n v="0"/>
    <s v="52820.26"/>
    <n v="0"/>
    <b v="0"/>
    <b v="1"/>
  </r>
  <r>
    <s v="C"/>
    <s v="A"/>
    <n v="20190101"/>
    <n v="2019"/>
    <n v="52"/>
    <x v="3"/>
    <n v="180"/>
    <s v="COD"/>
    <x v="1"/>
    <s v="M"/>
    <s v="Import"/>
    <n v="757"/>
    <s v="CHE"/>
    <x v="31"/>
    <n v="0"/>
    <s v="W00"/>
    <s v="World"/>
    <s v="H4"/>
    <s v="HS"/>
    <b v="1"/>
    <n v="3104"/>
    <s v="Fertilizers mineral or chemical, potassic"/>
    <x v="9"/>
    <x v="5"/>
    <x v="5"/>
    <x v="1"/>
    <b v="0"/>
    <s v="C00"/>
    <s v="TOTAL CPC"/>
    <n v="0"/>
    <n v="0"/>
    <s v="TOTAL MOT"/>
    <n v="8"/>
    <s v="kg"/>
    <n v="1001700"/>
    <b v="0"/>
    <n v="8"/>
    <s v="kg"/>
    <n v="1001700"/>
    <b v="0"/>
    <n v="1001700"/>
    <b v="0"/>
    <n v="0"/>
    <b v="0"/>
    <s v="425389.539"/>
    <n v="0"/>
    <s v="425389.539"/>
    <n v="0"/>
    <b v="0"/>
    <b v="1"/>
  </r>
  <r>
    <s v="C"/>
    <s v="A"/>
    <n v="20190101"/>
    <n v="2019"/>
    <n v="52"/>
    <x v="3"/>
    <n v="562"/>
    <s v="NER"/>
    <x v="0"/>
    <s v="M"/>
    <s v="Import"/>
    <n v="0"/>
    <s v="W00"/>
    <x v="0"/>
    <n v="0"/>
    <s v="W00"/>
    <s v="World"/>
    <s v="H5"/>
    <s v="HS"/>
    <b v="1"/>
    <n v="3104"/>
    <s v="Fertilizers mineral or chemical, potassic"/>
    <x v="9"/>
    <x v="5"/>
    <x v="5"/>
    <x v="1"/>
    <b v="0"/>
    <s v="C00"/>
    <s v="TOTAL CPC"/>
    <n v="0"/>
    <n v="0"/>
    <s v="TOTAL MOT"/>
    <n v="8"/>
    <s v="kg"/>
    <s v="5478047.706"/>
    <b v="1"/>
    <n v="-1"/>
    <s v="N/A"/>
    <n v="0"/>
    <b v="0"/>
    <s v="5478047.706"/>
    <b v="1"/>
    <n v="0"/>
    <b v="0"/>
    <s v="1781061.078"/>
    <n v="0"/>
    <s v="1781061.078"/>
    <n v="6"/>
    <b v="0"/>
    <b v="1"/>
  </r>
  <r>
    <s v="C"/>
    <s v="A"/>
    <n v="20190101"/>
    <n v="2019"/>
    <n v="52"/>
    <x v="3"/>
    <n v="562"/>
    <s v="NER"/>
    <x v="0"/>
    <s v="M"/>
    <s v="Import"/>
    <n v="156"/>
    <s v="CHN"/>
    <x v="1"/>
    <n v="0"/>
    <s v="W00"/>
    <s v="World"/>
    <s v="H5"/>
    <s v="HS"/>
    <b v="1"/>
    <n v="3104"/>
    <s v="Fertilizers mineral or chemical, potassic"/>
    <x v="9"/>
    <x v="5"/>
    <x v="5"/>
    <x v="1"/>
    <b v="0"/>
    <s v="C00"/>
    <s v="TOTAL CPC"/>
    <n v="0"/>
    <n v="0"/>
    <s v="TOTAL MOT"/>
    <n v="8"/>
    <s v="kg"/>
    <s v="1711931.774"/>
    <b v="1"/>
    <n v="-1"/>
    <s v="N/A"/>
    <n v="0"/>
    <b v="0"/>
    <s v="1711931.774"/>
    <b v="1"/>
    <n v="0"/>
    <b v="0"/>
    <s v="556595.199"/>
    <n v="0"/>
    <s v="556595.199"/>
    <n v="6"/>
    <b v="0"/>
    <b v="1"/>
  </r>
  <r>
    <s v="C"/>
    <s v="A"/>
    <n v="20190101"/>
    <n v="2019"/>
    <n v="52"/>
    <x v="3"/>
    <n v="562"/>
    <s v="NER"/>
    <x v="0"/>
    <s v="M"/>
    <s v="Import"/>
    <n v="440"/>
    <s v="LTU"/>
    <x v="24"/>
    <n v="0"/>
    <s v="W00"/>
    <s v="World"/>
    <s v="H5"/>
    <s v="HS"/>
    <b v="1"/>
    <n v="3104"/>
    <s v="Fertilizers mineral or chemical, potassic"/>
    <x v="9"/>
    <x v="5"/>
    <x v="5"/>
    <x v="1"/>
    <b v="0"/>
    <s v="C00"/>
    <s v="TOTAL CPC"/>
    <n v="0"/>
    <n v="0"/>
    <s v="TOTAL MOT"/>
    <n v="8"/>
    <s v="kg"/>
    <s v="2482221.48"/>
    <b v="1"/>
    <n v="-1"/>
    <s v="N/A"/>
    <n v="0"/>
    <b v="0"/>
    <s v="2482221.48"/>
    <b v="1"/>
    <n v="0"/>
    <b v="0"/>
    <s v="807037.16"/>
    <n v="0"/>
    <s v="807037.16"/>
    <n v="6"/>
    <b v="0"/>
    <b v="1"/>
  </r>
  <r>
    <s v="C"/>
    <s v="A"/>
    <n v="20190101"/>
    <n v="2019"/>
    <n v="52"/>
    <x v="3"/>
    <n v="562"/>
    <s v="NER"/>
    <x v="0"/>
    <s v="M"/>
    <s v="Import"/>
    <n v="784"/>
    <s v="ARE"/>
    <x v="32"/>
    <n v="0"/>
    <s v="W00"/>
    <s v="World"/>
    <s v="H5"/>
    <s v="HS"/>
    <b v="1"/>
    <n v="3104"/>
    <s v="Fertilizers mineral or chemical, potassic"/>
    <x v="9"/>
    <x v="5"/>
    <x v="5"/>
    <x v="1"/>
    <b v="0"/>
    <s v="C00"/>
    <s v="TOTAL CPC"/>
    <n v="0"/>
    <n v="0"/>
    <s v="TOTAL MOT"/>
    <n v="8"/>
    <s v="kg"/>
    <s v="1283894.451"/>
    <b v="1"/>
    <n v="-1"/>
    <s v="N/A"/>
    <n v="0"/>
    <b v="0"/>
    <s v="1283894.451"/>
    <b v="1"/>
    <n v="0"/>
    <b v="0"/>
    <s v="417428.719"/>
    <n v="0"/>
    <s v="417428.719"/>
    <n v="6"/>
    <b v="0"/>
    <b v="1"/>
  </r>
  <r>
    <s v="C"/>
    <s v="A"/>
    <n v="20190101"/>
    <n v="2019"/>
    <n v="52"/>
    <x v="3"/>
    <n v="180"/>
    <s v="COD"/>
    <x v="1"/>
    <s v="M"/>
    <s v="Import"/>
    <n v="0"/>
    <s v="W00"/>
    <x v="0"/>
    <n v="0"/>
    <s v="W00"/>
    <s v="World"/>
    <s v="H4"/>
    <s v="HS"/>
    <b v="1"/>
    <n v="310420"/>
    <s v="Fertilizers, mineral or chemical potassic, potassium chloride"/>
    <x v="10"/>
    <x v="5"/>
    <x v="5"/>
    <x v="2"/>
    <b v="1"/>
    <s v="C00"/>
    <s v="TOTAL CPC"/>
    <n v="0"/>
    <n v="0"/>
    <s v="TOTAL MOT"/>
    <n v="8"/>
    <s v="kg"/>
    <n v="5154902"/>
    <b v="0"/>
    <n v="8"/>
    <s v="kg"/>
    <n v="5154902"/>
    <b v="0"/>
    <n v="5154902"/>
    <b v="0"/>
    <n v="0"/>
    <b v="0"/>
    <s v="2457194.324"/>
    <n v="0"/>
    <s v="2457194.324"/>
    <n v="0"/>
    <b v="0"/>
    <b v="1"/>
  </r>
  <r>
    <s v="C"/>
    <s v="A"/>
    <n v="20190101"/>
    <n v="2019"/>
    <n v="52"/>
    <x v="3"/>
    <n v="180"/>
    <s v="COD"/>
    <x v="1"/>
    <s v="M"/>
    <s v="Import"/>
    <n v="56"/>
    <s v="BEL"/>
    <x v="18"/>
    <n v="0"/>
    <s v="W00"/>
    <s v="World"/>
    <s v="H4"/>
    <s v="HS"/>
    <b v="1"/>
    <n v="310420"/>
    <s v="Fertilizers, mineral or chemical potassic, potassium chloride"/>
    <x v="10"/>
    <x v="5"/>
    <x v="5"/>
    <x v="2"/>
    <b v="1"/>
    <s v="C00"/>
    <s v="TOTAL CPC"/>
    <n v="0"/>
    <n v="0"/>
    <s v="TOTAL MOT"/>
    <n v="8"/>
    <s v="kg"/>
    <n v="1846000"/>
    <b v="0"/>
    <n v="8"/>
    <s v="kg"/>
    <n v="1846000"/>
    <b v="0"/>
    <n v="1846000"/>
    <b v="0"/>
    <n v="0"/>
    <b v="0"/>
    <s v="923398.436"/>
    <n v="0"/>
    <s v="923398.436"/>
    <n v="0"/>
    <b v="0"/>
    <b v="1"/>
  </r>
  <r>
    <s v="C"/>
    <s v="A"/>
    <n v="20190101"/>
    <n v="2019"/>
    <n v="52"/>
    <x v="3"/>
    <n v="180"/>
    <s v="COD"/>
    <x v="1"/>
    <s v="M"/>
    <s v="Import"/>
    <n v="112"/>
    <s v="BLR"/>
    <x v="19"/>
    <n v="0"/>
    <s v="W00"/>
    <s v="World"/>
    <s v="H4"/>
    <s v="HS"/>
    <b v="1"/>
    <n v="310420"/>
    <s v="Fertilizers, mineral or chemical potassic, potassium chloride"/>
    <x v="10"/>
    <x v="5"/>
    <x v="5"/>
    <x v="2"/>
    <b v="1"/>
    <s v="C00"/>
    <s v="TOTAL CPC"/>
    <n v="0"/>
    <n v="0"/>
    <s v="TOTAL MOT"/>
    <n v="8"/>
    <s v="kg"/>
    <n v="264000"/>
    <b v="0"/>
    <n v="8"/>
    <s v="kg"/>
    <n v="264000"/>
    <b v="0"/>
    <n v="264000"/>
    <b v="0"/>
    <n v="0"/>
    <b v="0"/>
    <s v="133822.725"/>
    <n v="0"/>
    <s v="133822.725"/>
    <n v="0"/>
    <b v="0"/>
    <b v="1"/>
  </r>
  <r>
    <s v="C"/>
    <s v="A"/>
    <n v="20190101"/>
    <n v="2019"/>
    <n v="52"/>
    <x v="3"/>
    <n v="180"/>
    <s v="COD"/>
    <x v="1"/>
    <s v="M"/>
    <s v="Import"/>
    <n v="124"/>
    <s v="CAN"/>
    <x v="47"/>
    <n v="0"/>
    <s v="W00"/>
    <s v="World"/>
    <s v="H4"/>
    <s v="HS"/>
    <b v="1"/>
    <n v="310420"/>
    <s v="Fertilizers, mineral or chemical potassic, potassium chloride"/>
    <x v="10"/>
    <x v="5"/>
    <x v="5"/>
    <x v="2"/>
    <b v="1"/>
    <s v="C00"/>
    <s v="TOTAL CPC"/>
    <n v="0"/>
    <n v="0"/>
    <s v="TOTAL MOT"/>
    <n v="8"/>
    <s v="kg"/>
    <n v="125450"/>
    <b v="0"/>
    <n v="8"/>
    <s v="kg"/>
    <n v="125450"/>
    <b v="0"/>
    <n v="125450"/>
    <b v="0"/>
    <n v="0"/>
    <b v="0"/>
    <s v="83807.943"/>
    <n v="0"/>
    <s v="83807.943"/>
    <n v="0"/>
    <b v="0"/>
    <b v="1"/>
  </r>
  <r>
    <s v="C"/>
    <s v="A"/>
    <n v="20190101"/>
    <n v="2019"/>
    <n v="52"/>
    <x v="3"/>
    <n v="180"/>
    <s v="COD"/>
    <x v="1"/>
    <s v="M"/>
    <s v="Import"/>
    <n v="276"/>
    <s v="DEU"/>
    <x v="4"/>
    <n v="0"/>
    <s v="W00"/>
    <s v="World"/>
    <s v="H4"/>
    <s v="HS"/>
    <b v="1"/>
    <n v="310420"/>
    <s v="Fertilizers, mineral or chemical potassic, potassium chloride"/>
    <x v="10"/>
    <x v="5"/>
    <x v="5"/>
    <x v="2"/>
    <b v="1"/>
    <s v="C00"/>
    <s v="TOTAL CPC"/>
    <n v="0"/>
    <n v="0"/>
    <s v="TOTAL MOT"/>
    <n v="8"/>
    <s v="kg"/>
    <n v="234747"/>
    <b v="0"/>
    <n v="8"/>
    <s v="kg"/>
    <n v="234747"/>
    <b v="0"/>
    <n v="234747"/>
    <b v="0"/>
    <n v="0"/>
    <b v="0"/>
    <s v="109292.095"/>
    <n v="0"/>
    <s v="109292.095"/>
    <n v="0"/>
    <b v="0"/>
    <b v="1"/>
  </r>
  <r>
    <s v="C"/>
    <s v="A"/>
    <n v="20190101"/>
    <n v="2019"/>
    <n v="52"/>
    <x v="3"/>
    <n v="180"/>
    <s v="COD"/>
    <x v="1"/>
    <s v="M"/>
    <s v="Import"/>
    <n v="504"/>
    <s v="MAR"/>
    <x v="43"/>
    <n v="0"/>
    <s v="W00"/>
    <s v="World"/>
    <s v="H4"/>
    <s v="HS"/>
    <b v="1"/>
    <n v="310420"/>
    <s v="Fertilizers, mineral or chemical potassic, potassium chloride"/>
    <x v="10"/>
    <x v="5"/>
    <x v="5"/>
    <x v="2"/>
    <b v="1"/>
    <s v="C00"/>
    <s v="TOTAL CPC"/>
    <n v="0"/>
    <n v="0"/>
    <s v="TOTAL MOT"/>
    <n v="8"/>
    <s v="kg"/>
    <n v="1103400"/>
    <b v="0"/>
    <n v="8"/>
    <s v="kg"/>
    <n v="1103400"/>
    <b v="0"/>
    <n v="1103400"/>
    <b v="0"/>
    <n v="0"/>
    <b v="0"/>
    <s v="496746.525"/>
    <n v="0"/>
    <s v="496746.525"/>
    <n v="0"/>
    <b v="0"/>
    <b v="1"/>
  </r>
  <r>
    <s v="C"/>
    <s v="A"/>
    <n v="20190101"/>
    <n v="2019"/>
    <n v="52"/>
    <x v="3"/>
    <n v="180"/>
    <s v="COD"/>
    <x v="1"/>
    <s v="M"/>
    <s v="Import"/>
    <n v="643"/>
    <s v="RUS"/>
    <x v="9"/>
    <n v="0"/>
    <s v="W00"/>
    <s v="World"/>
    <s v="H4"/>
    <s v="HS"/>
    <b v="1"/>
    <n v="310420"/>
    <s v="Fertilizers, mineral or chemical potassic, potassium chloride"/>
    <x v="10"/>
    <x v="5"/>
    <x v="5"/>
    <x v="2"/>
    <b v="1"/>
    <s v="C00"/>
    <s v="TOTAL CPC"/>
    <n v="0"/>
    <n v="0"/>
    <s v="TOTAL MOT"/>
    <n v="8"/>
    <s v="kg"/>
    <n v="506000"/>
    <b v="0"/>
    <n v="8"/>
    <s v="kg"/>
    <n v="506000"/>
    <b v="0"/>
    <n v="506000"/>
    <b v="0"/>
    <n v="0"/>
    <b v="0"/>
    <s v="231937.219"/>
    <n v="0"/>
    <s v="231937.219"/>
    <n v="0"/>
    <b v="0"/>
    <b v="1"/>
  </r>
  <r>
    <s v="C"/>
    <s v="A"/>
    <n v="20190101"/>
    <n v="2019"/>
    <n v="52"/>
    <x v="3"/>
    <n v="180"/>
    <s v="COD"/>
    <x v="1"/>
    <s v="M"/>
    <s v="Import"/>
    <n v="699"/>
    <s v="IND"/>
    <x v="11"/>
    <n v="0"/>
    <s v="W00"/>
    <s v="World"/>
    <s v="H4"/>
    <s v="HS"/>
    <b v="1"/>
    <n v="310420"/>
    <s v="Fertilizers, mineral or chemical potassic, potassium chloride"/>
    <x v="10"/>
    <x v="5"/>
    <x v="5"/>
    <x v="2"/>
    <b v="1"/>
    <s v="C00"/>
    <s v="TOTAL CPC"/>
    <n v="0"/>
    <n v="0"/>
    <s v="TOTAL MOT"/>
    <n v="8"/>
    <s v="kg"/>
    <n v="100"/>
    <b v="0"/>
    <n v="8"/>
    <s v="kg"/>
    <n v="100"/>
    <b v="0"/>
    <n v="100"/>
    <b v="0"/>
    <n v="0"/>
    <b v="0"/>
    <s v="33.507"/>
    <n v="0"/>
    <s v="33.507"/>
    <n v="0"/>
    <b v="0"/>
    <b v="1"/>
  </r>
  <r>
    <s v="C"/>
    <s v="A"/>
    <n v="20190101"/>
    <n v="2019"/>
    <n v="52"/>
    <x v="3"/>
    <n v="180"/>
    <s v="COD"/>
    <x v="1"/>
    <s v="M"/>
    <s v="Import"/>
    <n v="710"/>
    <s v="ZAF"/>
    <x v="30"/>
    <n v="0"/>
    <s v="W00"/>
    <s v="World"/>
    <s v="H4"/>
    <s v="HS"/>
    <b v="1"/>
    <n v="310420"/>
    <s v="Fertilizers, mineral or chemical potassic, potassium chloride"/>
    <x v="10"/>
    <x v="5"/>
    <x v="5"/>
    <x v="2"/>
    <b v="1"/>
    <s v="C00"/>
    <s v="TOTAL CPC"/>
    <n v="0"/>
    <n v="0"/>
    <s v="TOTAL MOT"/>
    <n v="8"/>
    <s v="kg"/>
    <n v="73505"/>
    <b v="0"/>
    <n v="8"/>
    <s v="kg"/>
    <n v="73505"/>
    <b v="0"/>
    <n v="73505"/>
    <b v="0"/>
    <n v="0"/>
    <b v="0"/>
    <s v="52766.335"/>
    <n v="0"/>
    <s v="52766.335"/>
    <n v="0"/>
    <b v="0"/>
    <b v="1"/>
  </r>
  <r>
    <s v="C"/>
    <s v="A"/>
    <n v="20190101"/>
    <n v="2019"/>
    <n v="52"/>
    <x v="3"/>
    <n v="180"/>
    <s v="COD"/>
    <x v="1"/>
    <s v="M"/>
    <s v="Import"/>
    <n v="757"/>
    <s v="CHE"/>
    <x v="31"/>
    <n v="0"/>
    <s v="W00"/>
    <s v="World"/>
    <s v="H4"/>
    <s v="HS"/>
    <b v="1"/>
    <n v="310420"/>
    <s v="Fertilizers, mineral or chemical potassic, potassium chloride"/>
    <x v="10"/>
    <x v="5"/>
    <x v="5"/>
    <x v="2"/>
    <b v="1"/>
    <s v="C00"/>
    <s v="TOTAL CPC"/>
    <n v="0"/>
    <n v="0"/>
    <s v="TOTAL MOT"/>
    <n v="8"/>
    <s v="kg"/>
    <n v="1001700"/>
    <b v="0"/>
    <n v="8"/>
    <s v="kg"/>
    <n v="1001700"/>
    <b v="0"/>
    <n v="1001700"/>
    <b v="0"/>
    <n v="0"/>
    <b v="0"/>
    <s v="425389.539"/>
    <n v="0"/>
    <s v="425389.539"/>
    <n v="0"/>
    <b v="0"/>
    <b v="1"/>
  </r>
  <r>
    <s v="C"/>
    <s v="A"/>
    <n v="20190101"/>
    <n v="2019"/>
    <n v="52"/>
    <x v="3"/>
    <n v="562"/>
    <s v="NER"/>
    <x v="0"/>
    <s v="M"/>
    <s v="Import"/>
    <n v="0"/>
    <s v="W00"/>
    <x v="0"/>
    <n v="0"/>
    <s v="W00"/>
    <s v="World"/>
    <s v="H5"/>
    <s v="HS"/>
    <b v="1"/>
    <n v="310420"/>
    <s v="Fertilizers, mineral or chemical potassic, potassium chloride"/>
    <x v="10"/>
    <x v="5"/>
    <x v="5"/>
    <x v="2"/>
    <b v="1"/>
    <s v="C00"/>
    <s v="TOTAL CPC"/>
    <n v="0"/>
    <n v="0"/>
    <s v="TOTAL MOT"/>
    <n v="8"/>
    <s v="kg"/>
    <s v="5478047.706"/>
    <b v="1"/>
    <n v="-1"/>
    <s v="N/A"/>
    <n v="0"/>
    <b v="0"/>
    <s v="5478047.706"/>
    <b v="1"/>
    <n v="0"/>
    <b v="0"/>
    <s v="1781061.078"/>
    <n v="0"/>
    <s v="1781061.078"/>
    <n v="6"/>
    <b v="0"/>
    <b v="1"/>
  </r>
  <r>
    <s v="C"/>
    <s v="A"/>
    <n v="20190101"/>
    <n v="2019"/>
    <n v="52"/>
    <x v="3"/>
    <n v="562"/>
    <s v="NER"/>
    <x v="0"/>
    <s v="M"/>
    <s v="Import"/>
    <n v="156"/>
    <s v="CHN"/>
    <x v="1"/>
    <n v="0"/>
    <s v="W00"/>
    <s v="World"/>
    <s v="H5"/>
    <s v="HS"/>
    <b v="1"/>
    <n v="310420"/>
    <s v="Fertilizers, mineral or chemical potassic, potassium chloride"/>
    <x v="10"/>
    <x v="5"/>
    <x v="5"/>
    <x v="2"/>
    <b v="1"/>
    <s v="C00"/>
    <s v="TOTAL CPC"/>
    <n v="0"/>
    <n v="0"/>
    <s v="TOTAL MOT"/>
    <n v="8"/>
    <s v="kg"/>
    <s v="1711931.774"/>
    <b v="1"/>
    <n v="-1"/>
    <s v="N/A"/>
    <n v="0"/>
    <b v="0"/>
    <s v="1711931.774"/>
    <b v="1"/>
    <n v="0"/>
    <b v="0"/>
    <s v="556595.199"/>
    <n v="0"/>
    <s v="556595.199"/>
    <n v="6"/>
    <b v="1"/>
    <b v="0"/>
  </r>
  <r>
    <s v="C"/>
    <s v="A"/>
    <n v="20190101"/>
    <n v="2019"/>
    <n v="52"/>
    <x v="3"/>
    <n v="562"/>
    <s v="NER"/>
    <x v="0"/>
    <s v="M"/>
    <s v="Import"/>
    <n v="440"/>
    <s v="LTU"/>
    <x v="24"/>
    <n v="0"/>
    <s v="W00"/>
    <s v="World"/>
    <s v="H5"/>
    <s v="HS"/>
    <b v="1"/>
    <n v="310420"/>
    <s v="Fertilizers, mineral or chemical potassic, potassium chloride"/>
    <x v="10"/>
    <x v="5"/>
    <x v="5"/>
    <x v="2"/>
    <b v="1"/>
    <s v="C00"/>
    <s v="TOTAL CPC"/>
    <n v="0"/>
    <n v="0"/>
    <s v="TOTAL MOT"/>
    <n v="8"/>
    <s v="kg"/>
    <s v="2482221.48"/>
    <b v="1"/>
    <n v="-1"/>
    <s v="N/A"/>
    <n v="0"/>
    <b v="0"/>
    <s v="2482221.48"/>
    <b v="1"/>
    <n v="0"/>
    <b v="0"/>
    <s v="807037.16"/>
    <n v="0"/>
    <s v="807037.16"/>
    <n v="6"/>
    <b v="1"/>
    <b v="0"/>
  </r>
  <r>
    <s v="C"/>
    <s v="A"/>
    <n v="20190101"/>
    <n v="2019"/>
    <n v="52"/>
    <x v="3"/>
    <n v="562"/>
    <s v="NER"/>
    <x v="0"/>
    <s v="M"/>
    <s v="Import"/>
    <n v="784"/>
    <s v="ARE"/>
    <x v="32"/>
    <n v="0"/>
    <s v="W00"/>
    <s v="World"/>
    <s v="H5"/>
    <s v="HS"/>
    <b v="1"/>
    <n v="310420"/>
    <s v="Fertilizers, mineral or chemical potassic, potassium chloride"/>
    <x v="10"/>
    <x v="5"/>
    <x v="5"/>
    <x v="2"/>
    <b v="1"/>
    <s v="C00"/>
    <s v="TOTAL CPC"/>
    <n v="0"/>
    <n v="0"/>
    <s v="TOTAL MOT"/>
    <n v="8"/>
    <s v="kg"/>
    <s v="1283894.451"/>
    <b v="1"/>
    <n v="-1"/>
    <s v="N/A"/>
    <n v="0"/>
    <b v="0"/>
    <s v="1283894.451"/>
    <b v="1"/>
    <n v="0"/>
    <b v="0"/>
    <s v="417428.719"/>
    <n v="0"/>
    <s v="417428.719"/>
    <n v="6"/>
    <b v="1"/>
    <b v="0"/>
  </r>
  <r>
    <s v="C"/>
    <s v="A"/>
    <n v="20190101"/>
    <n v="2019"/>
    <n v="52"/>
    <x v="3"/>
    <n v="180"/>
    <s v="COD"/>
    <x v="1"/>
    <s v="M"/>
    <s v="Import"/>
    <n v="0"/>
    <s v="W00"/>
    <x v="0"/>
    <n v="0"/>
    <s v="W00"/>
    <s v="World"/>
    <s v="H4"/>
    <s v="HS"/>
    <b v="1"/>
    <n v="310430"/>
    <s v="Fertilizers, mineral or chemical potassic, potassium sulphate"/>
    <x v="21"/>
    <x v="5"/>
    <x v="5"/>
    <x v="2"/>
    <b v="1"/>
    <s v="C00"/>
    <s v="TOTAL CPC"/>
    <n v="0"/>
    <n v="0"/>
    <s v="TOTAL MOT"/>
    <n v="-1"/>
    <s v="N/A"/>
    <n v="0"/>
    <b v="1"/>
    <n v="8"/>
    <s v="kg"/>
    <n v="11"/>
    <b v="0"/>
    <n v="0"/>
    <b v="1"/>
    <n v="0"/>
    <b v="0"/>
    <s v="199.298"/>
    <n v="0"/>
    <s v="199.298"/>
    <n v="6"/>
    <b v="0"/>
    <b v="1"/>
  </r>
  <r>
    <s v="C"/>
    <s v="A"/>
    <n v="20190101"/>
    <n v="2019"/>
    <n v="52"/>
    <x v="3"/>
    <n v="180"/>
    <s v="COD"/>
    <x v="1"/>
    <s v="M"/>
    <s v="Import"/>
    <n v="251"/>
    <s v="FRA"/>
    <x v="3"/>
    <n v="0"/>
    <s v="W00"/>
    <s v="World"/>
    <s v="H4"/>
    <s v="HS"/>
    <b v="1"/>
    <n v="310430"/>
    <s v="Fertilizers, mineral or chemical potassic, potassium sulphate"/>
    <x v="21"/>
    <x v="5"/>
    <x v="5"/>
    <x v="2"/>
    <b v="1"/>
    <s v="C00"/>
    <s v="TOTAL CPC"/>
    <n v="0"/>
    <n v="0"/>
    <s v="TOTAL MOT"/>
    <n v="-1"/>
    <s v="N/A"/>
    <n v="0"/>
    <b v="1"/>
    <n v="8"/>
    <s v="kg"/>
    <n v="1"/>
    <b v="0"/>
    <n v="0"/>
    <b v="1"/>
    <n v="0"/>
    <b v="0"/>
    <s v="145.373"/>
    <n v="0"/>
    <s v="145.373"/>
    <n v="6"/>
    <b v="0"/>
    <b v="1"/>
  </r>
  <r>
    <s v="C"/>
    <s v="A"/>
    <n v="20190101"/>
    <n v="2019"/>
    <n v="52"/>
    <x v="3"/>
    <n v="180"/>
    <s v="COD"/>
    <x v="1"/>
    <s v="M"/>
    <s v="Import"/>
    <n v="710"/>
    <s v="ZAF"/>
    <x v="30"/>
    <n v="0"/>
    <s v="W00"/>
    <s v="World"/>
    <s v="H4"/>
    <s v="HS"/>
    <b v="1"/>
    <n v="310430"/>
    <s v="Fertilizers, mineral or chemical potassic, potassium sulphate"/>
    <x v="21"/>
    <x v="5"/>
    <x v="5"/>
    <x v="2"/>
    <b v="1"/>
    <s v="C00"/>
    <s v="TOTAL CPC"/>
    <n v="0"/>
    <n v="0"/>
    <s v="TOTAL MOT"/>
    <n v="8"/>
    <s v="kg"/>
    <n v="10"/>
    <b v="0"/>
    <n v="8"/>
    <s v="kg"/>
    <n v="10"/>
    <b v="0"/>
    <n v="10"/>
    <b v="0"/>
    <n v="0"/>
    <b v="0"/>
    <s v="53.925"/>
    <n v="0"/>
    <s v="53.925"/>
    <n v="0"/>
    <b v="0"/>
    <b v="1"/>
  </r>
  <r>
    <s v="C"/>
    <s v="A"/>
    <n v="20190101"/>
    <n v="2019"/>
    <n v="52"/>
    <x v="3"/>
    <n v="180"/>
    <s v="COD"/>
    <x v="1"/>
    <s v="M"/>
    <s v="Import"/>
    <n v="0"/>
    <s v="W00"/>
    <x v="0"/>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7731558"/>
    <b v="0"/>
    <n v="8"/>
    <s v="kg"/>
    <n v="7731558"/>
    <b v="0"/>
    <n v="7731558"/>
    <b v="0"/>
    <n v="0"/>
    <b v="0"/>
    <s v="4365177.318"/>
    <n v="0"/>
    <s v="4365177.318"/>
    <n v="0"/>
    <b v="0"/>
    <b v="1"/>
  </r>
  <r>
    <s v="C"/>
    <s v="A"/>
    <n v="20190101"/>
    <n v="2019"/>
    <n v="52"/>
    <x v="3"/>
    <n v="180"/>
    <s v="COD"/>
    <x v="1"/>
    <s v="M"/>
    <s v="Import"/>
    <n v="24"/>
    <s v="AGO"/>
    <x v="17"/>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045725"/>
    <b v="0"/>
    <n v="8"/>
    <s v="kg"/>
    <n v="1045725"/>
    <b v="0"/>
    <n v="1045725"/>
    <b v="0"/>
    <n v="0"/>
    <b v="0"/>
    <s v="118083.104"/>
    <n v="0"/>
    <s v="118083.104"/>
    <n v="0"/>
    <b v="0"/>
    <b v="1"/>
  </r>
  <r>
    <s v="C"/>
    <s v="A"/>
    <n v="20190101"/>
    <n v="2019"/>
    <n v="52"/>
    <x v="3"/>
    <n v="180"/>
    <s v="COD"/>
    <x v="1"/>
    <s v="M"/>
    <s v="Import"/>
    <n v="56"/>
    <s v="BEL"/>
    <x v="18"/>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340760"/>
    <b v="0"/>
    <n v="8"/>
    <s v="kg"/>
    <n v="340760"/>
    <b v="0"/>
    <n v="340760"/>
    <b v="0"/>
    <n v="0"/>
    <b v="0"/>
    <s v="216863.315"/>
    <n v="0"/>
    <s v="216863.315"/>
    <n v="0"/>
    <b v="0"/>
    <b v="1"/>
  </r>
  <r>
    <s v="C"/>
    <s v="A"/>
    <n v="20190101"/>
    <n v="2019"/>
    <n v="52"/>
    <x v="3"/>
    <n v="180"/>
    <s v="COD"/>
    <x v="1"/>
    <s v="M"/>
    <s v="Import"/>
    <n v="156"/>
    <s v="CHN"/>
    <x v="1"/>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352509"/>
    <b v="0"/>
    <n v="8"/>
    <s v="kg"/>
    <n v="352509"/>
    <b v="0"/>
    <n v="352509"/>
    <b v="0"/>
    <n v="0"/>
    <b v="0"/>
    <s v="106632.106"/>
    <n v="0"/>
    <s v="106632.106"/>
    <n v="0"/>
    <b v="0"/>
    <b v="1"/>
  </r>
  <r>
    <s v="C"/>
    <s v="A"/>
    <n v="20190101"/>
    <n v="2019"/>
    <n v="52"/>
    <x v="3"/>
    <n v="180"/>
    <s v="COD"/>
    <x v="1"/>
    <s v="M"/>
    <s v="Import"/>
    <n v="276"/>
    <s v="DEU"/>
    <x v="4"/>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0500"/>
    <b v="0"/>
    <n v="8"/>
    <s v="kg"/>
    <n v="10500"/>
    <b v="0"/>
    <n v="10500"/>
    <b v="0"/>
    <n v="0"/>
    <b v="0"/>
    <s v="27253.582"/>
    <n v="0"/>
    <s v="27253.582"/>
    <n v="0"/>
    <b v="0"/>
    <b v="1"/>
  </r>
  <r>
    <s v="C"/>
    <s v="A"/>
    <n v="20190101"/>
    <n v="2019"/>
    <n v="52"/>
    <x v="3"/>
    <n v="180"/>
    <s v="COD"/>
    <x v="1"/>
    <s v="M"/>
    <s v="Import"/>
    <n v="380"/>
    <s v="ITA"/>
    <x v="20"/>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4195"/>
    <b v="0"/>
    <n v="8"/>
    <s v="kg"/>
    <n v="4195"/>
    <b v="0"/>
    <n v="4195"/>
    <b v="0"/>
    <n v="0"/>
    <b v="0"/>
    <s v="2459.663"/>
    <n v="0"/>
    <s v="2459.663"/>
    <n v="0"/>
    <b v="0"/>
    <b v="1"/>
  </r>
  <r>
    <s v="C"/>
    <s v="A"/>
    <n v="20190101"/>
    <n v="2019"/>
    <n v="52"/>
    <x v="3"/>
    <n v="180"/>
    <s v="COD"/>
    <x v="1"/>
    <s v="M"/>
    <s v="Import"/>
    <n v="504"/>
    <s v="MAR"/>
    <x v="43"/>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002640"/>
    <b v="0"/>
    <n v="8"/>
    <s v="kg"/>
    <n v="1002640"/>
    <b v="0"/>
    <n v="1002640"/>
    <b v="0"/>
    <n v="0"/>
    <b v="0"/>
    <s v="524270.353"/>
    <n v="0"/>
    <s v="524270.353"/>
    <n v="0"/>
    <b v="0"/>
    <b v="1"/>
  </r>
  <r>
    <s v="C"/>
    <s v="A"/>
    <n v="20190101"/>
    <n v="2019"/>
    <n v="52"/>
    <x v="3"/>
    <n v="180"/>
    <s v="COD"/>
    <x v="1"/>
    <s v="M"/>
    <s v="Import"/>
    <n v="528"/>
    <s v="NLD"/>
    <x v="7"/>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475"/>
    <b v="0"/>
    <n v="8"/>
    <s v="kg"/>
    <n v="1475"/>
    <b v="0"/>
    <n v="1475"/>
    <b v="0"/>
    <n v="0"/>
    <b v="0"/>
    <s v="784.771"/>
    <n v="0"/>
    <s v="784.771"/>
    <n v="0"/>
    <b v="0"/>
    <b v="1"/>
  </r>
  <r>
    <s v="C"/>
    <s v="A"/>
    <n v="20190101"/>
    <n v="2019"/>
    <n v="52"/>
    <x v="3"/>
    <n v="180"/>
    <s v="COD"/>
    <x v="1"/>
    <s v="M"/>
    <s v="Import"/>
    <n v="643"/>
    <s v="RUS"/>
    <x v="9"/>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777288"/>
    <b v="0"/>
    <n v="8"/>
    <s v="kg"/>
    <n v="777288"/>
    <b v="0"/>
    <n v="777288"/>
    <b v="0"/>
    <n v="0"/>
    <b v="0"/>
    <s v="546363.206"/>
    <n v="0"/>
    <s v="546363.206"/>
    <n v="0"/>
    <b v="0"/>
    <b v="1"/>
  </r>
  <r>
    <s v="C"/>
    <s v="A"/>
    <n v="20190101"/>
    <n v="2019"/>
    <n v="52"/>
    <x v="3"/>
    <n v="180"/>
    <s v="COD"/>
    <x v="1"/>
    <s v="M"/>
    <s v="Import"/>
    <n v="682"/>
    <s v="SAU"/>
    <x v="48"/>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297000"/>
    <b v="0"/>
    <n v="8"/>
    <s v="kg"/>
    <n v="297000"/>
    <b v="0"/>
    <n v="297000"/>
    <b v="0"/>
    <n v="0"/>
    <b v="0"/>
    <s v="168139.642"/>
    <n v="0"/>
    <s v="168139.642"/>
    <n v="0"/>
    <b v="0"/>
    <b v="1"/>
  </r>
  <r>
    <s v="C"/>
    <s v="A"/>
    <n v="20190101"/>
    <n v="2019"/>
    <n v="52"/>
    <x v="3"/>
    <n v="180"/>
    <s v="COD"/>
    <x v="1"/>
    <s v="M"/>
    <s v="Import"/>
    <n v="710"/>
    <s v="ZAF"/>
    <x v="30"/>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3095403"/>
    <b v="0"/>
    <n v="8"/>
    <s v="kg"/>
    <n v="3095403"/>
    <b v="0"/>
    <n v="3095403"/>
    <b v="0"/>
    <n v="0"/>
    <b v="0"/>
    <s v="2111139.806"/>
    <n v="0"/>
    <s v="2111139.806"/>
    <n v="0"/>
    <b v="0"/>
    <b v="1"/>
  </r>
  <r>
    <s v="C"/>
    <s v="A"/>
    <n v="20190101"/>
    <n v="2019"/>
    <n v="52"/>
    <x v="3"/>
    <n v="180"/>
    <s v="COD"/>
    <x v="1"/>
    <s v="M"/>
    <s v="Import"/>
    <n v="792"/>
    <s v="TUR"/>
    <x v="33"/>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96000"/>
    <b v="0"/>
    <n v="8"/>
    <s v="kg"/>
    <n v="96000"/>
    <b v="0"/>
    <n v="96000"/>
    <b v="0"/>
    <n v="0"/>
    <b v="0"/>
    <s v="68515.657"/>
    <n v="0"/>
    <s v="68515.657"/>
    <n v="0"/>
    <b v="0"/>
    <b v="1"/>
  </r>
  <r>
    <s v="C"/>
    <s v="A"/>
    <n v="20190101"/>
    <n v="2019"/>
    <n v="52"/>
    <x v="3"/>
    <n v="180"/>
    <s v="COD"/>
    <x v="1"/>
    <s v="M"/>
    <s v="Import"/>
    <n v="800"/>
    <s v="UGA"/>
    <x v="34"/>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50000"/>
    <b v="0"/>
    <n v="8"/>
    <s v="kg"/>
    <n v="50000"/>
    <b v="0"/>
    <n v="50000"/>
    <b v="0"/>
    <n v="0"/>
    <b v="0"/>
    <s v="33331.109"/>
    <n v="0"/>
    <s v="33331.109"/>
    <n v="0"/>
    <b v="0"/>
    <b v="1"/>
  </r>
  <r>
    <s v="C"/>
    <s v="A"/>
    <n v="20190101"/>
    <n v="2019"/>
    <n v="52"/>
    <x v="3"/>
    <n v="180"/>
    <s v="COD"/>
    <x v="1"/>
    <s v="M"/>
    <s v="Import"/>
    <n v="842"/>
    <s v="USA"/>
    <x v="15"/>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563"/>
    <b v="0"/>
    <n v="8"/>
    <s v="kg"/>
    <n v="1563"/>
    <b v="0"/>
    <n v="1563"/>
    <b v="0"/>
    <n v="0"/>
    <b v="0"/>
    <s v="747.793"/>
    <n v="0"/>
    <s v="747.793"/>
    <n v="0"/>
    <b v="0"/>
    <b v="1"/>
  </r>
  <r>
    <s v="C"/>
    <s v="A"/>
    <n v="20190101"/>
    <n v="2019"/>
    <n v="52"/>
    <x v="3"/>
    <n v="180"/>
    <s v="COD"/>
    <x v="1"/>
    <s v="M"/>
    <s v="Import"/>
    <n v="894"/>
    <s v="ZMB"/>
    <x v="39"/>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656500"/>
    <b v="0"/>
    <n v="8"/>
    <s v="kg"/>
    <n v="656500"/>
    <b v="0"/>
    <n v="656500"/>
    <b v="0"/>
    <n v="0"/>
    <b v="0"/>
    <s v="440593.212"/>
    <n v="0"/>
    <s v="440593.212"/>
    <n v="0"/>
    <b v="0"/>
    <b v="1"/>
  </r>
  <r>
    <s v="C"/>
    <s v="A"/>
    <n v="20190101"/>
    <n v="2019"/>
    <n v="52"/>
    <x v="3"/>
    <n v="562"/>
    <s v="NER"/>
    <x v="0"/>
    <s v="M"/>
    <s v="Import"/>
    <n v="0"/>
    <s v="W00"/>
    <x v="0"/>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s v="17168564.534"/>
    <b v="1"/>
    <n v="-1"/>
    <s v="N/A"/>
    <n v="0"/>
    <b v="0"/>
    <s v="17168564.534"/>
    <b v="1"/>
    <n v="0"/>
    <b v="0"/>
    <s v="7553202.946"/>
    <n v="0"/>
    <s v="7553202.946"/>
    <n v="6"/>
    <b v="0"/>
    <b v="1"/>
  </r>
  <r>
    <s v="C"/>
    <s v="A"/>
    <n v="20190101"/>
    <n v="2019"/>
    <n v="52"/>
    <x v="3"/>
    <n v="562"/>
    <s v="NER"/>
    <x v="0"/>
    <s v="M"/>
    <s v="Import"/>
    <n v="156"/>
    <s v="CHN"/>
    <x v="1"/>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s v="80092.405"/>
    <b v="1"/>
    <n v="-1"/>
    <s v="N/A"/>
    <n v="0"/>
    <b v="0"/>
    <s v="80092.405"/>
    <b v="1"/>
    <n v="0"/>
    <b v="0"/>
    <s v="43145.353"/>
    <n v="0"/>
    <s v="43145.353"/>
    <n v="6"/>
    <b v="0"/>
    <b v="1"/>
  </r>
  <r>
    <s v="C"/>
    <s v="A"/>
    <n v="20190101"/>
    <n v="2019"/>
    <n v="52"/>
    <x v="3"/>
    <n v="562"/>
    <s v="NER"/>
    <x v="0"/>
    <s v="M"/>
    <s v="Import"/>
    <n v="251"/>
    <s v="FRA"/>
    <x v="3"/>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s v="825.417"/>
    <b v="1"/>
    <n v="-1"/>
    <s v="N/A"/>
    <n v="0"/>
    <b v="0"/>
    <s v="825.417"/>
    <b v="1"/>
    <n v="0"/>
    <b v="0"/>
    <s v="1293.532"/>
    <n v="0"/>
    <s v="1293.532"/>
    <n v="6"/>
    <b v="0"/>
    <b v="1"/>
  </r>
  <r>
    <s v="C"/>
    <s v="A"/>
    <n v="20190101"/>
    <n v="2019"/>
    <n v="52"/>
    <x v="3"/>
    <n v="562"/>
    <s v="NER"/>
    <x v="0"/>
    <s v="M"/>
    <s v="Import"/>
    <n v="266"/>
    <s v="GAB"/>
    <x v="40"/>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s v="127.05"/>
    <b v="1"/>
    <n v="-1"/>
    <s v="N/A"/>
    <n v="0"/>
    <b v="0"/>
    <s v="127.05"/>
    <b v="1"/>
    <n v="0"/>
    <b v="0"/>
    <s v="383.696"/>
    <n v="0"/>
    <s v="383.696"/>
    <n v="6"/>
    <b v="0"/>
    <b v="1"/>
  </r>
  <r>
    <s v="C"/>
    <s v="A"/>
    <n v="20190101"/>
    <n v="2019"/>
    <n v="52"/>
    <x v="3"/>
    <n v="562"/>
    <s v="NER"/>
    <x v="0"/>
    <s v="M"/>
    <s v="Import"/>
    <n v="384"/>
    <s v="CIV"/>
    <x v="6"/>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s v="2198635.709"/>
    <b v="1"/>
    <n v="-1"/>
    <s v="N/A"/>
    <n v="0"/>
    <b v="0"/>
    <s v="2198635.709"/>
    <b v="1"/>
    <n v="0"/>
    <b v="0"/>
    <s v="1184393.368"/>
    <n v="0"/>
    <s v="1184393.368"/>
    <n v="6"/>
    <b v="0"/>
    <b v="1"/>
  </r>
  <r>
    <s v="C"/>
    <s v="A"/>
    <n v="20190101"/>
    <n v="2019"/>
    <n v="52"/>
    <x v="3"/>
    <n v="562"/>
    <s v="NER"/>
    <x v="0"/>
    <s v="M"/>
    <s v="Import"/>
    <n v="504"/>
    <s v="MAR"/>
    <x v="43"/>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s v="18993.872"/>
    <b v="1"/>
    <n v="-1"/>
    <s v="N/A"/>
    <n v="0"/>
    <b v="0"/>
    <s v="18993.872"/>
    <b v="1"/>
    <n v="0"/>
    <b v="0"/>
    <s v="10231.898"/>
    <n v="0"/>
    <s v="10231.898"/>
    <n v="6"/>
    <b v="0"/>
    <b v="1"/>
  </r>
  <r>
    <s v="C"/>
    <s v="A"/>
    <n v="20190101"/>
    <n v="2019"/>
    <n v="52"/>
    <x v="3"/>
    <n v="562"/>
    <s v="NER"/>
    <x v="0"/>
    <s v="M"/>
    <s v="Import"/>
    <n v="566"/>
    <s v="NGA"/>
    <x v="8"/>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s v="85497.802"/>
    <b v="1"/>
    <n v="-1"/>
    <s v="N/A"/>
    <n v="0"/>
    <b v="0"/>
    <s v="85497.802"/>
    <b v="1"/>
    <n v="0"/>
    <b v="0"/>
    <s v="215755.009"/>
    <n v="0"/>
    <s v="215755.009"/>
    <n v="6"/>
    <b v="0"/>
    <b v="1"/>
  </r>
  <r>
    <s v="C"/>
    <s v="A"/>
    <n v="20190101"/>
    <n v="2019"/>
    <n v="52"/>
    <x v="3"/>
    <n v="562"/>
    <s v="NER"/>
    <x v="0"/>
    <s v="M"/>
    <s v="Import"/>
    <n v="724"/>
    <s v="ESP"/>
    <x v="12"/>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s v="83072.642"/>
    <b v="1"/>
    <n v="-1"/>
    <s v="N/A"/>
    <n v="0"/>
    <b v="0"/>
    <s v="83072.642"/>
    <b v="1"/>
    <n v="0"/>
    <b v="0"/>
    <s v="44750.791"/>
    <n v="0"/>
    <s v="44750.791"/>
    <n v="6"/>
    <b v="0"/>
    <b v="1"/>
  </r>
  <r>
    <s v="C"/>
    <s v="A"/>
    <n v="20190101"/>
    <n v="2019"/>
    <n v="52"/>
    <x v="3"/>
    <n v="562"/>
    <s v="NER"/>
    <x v="0"/>
    <s v="M"/>
    <s v="Import"/>
    <n v="842"/>
    <s v="USA"/>
    <x v="15"/>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s v="14690463.105"/>
    <b v="1"/>
    <n v="-1"/>
    <s v="N/A"/>
    <n v="0"/>
    <b v="0"/>
    <s v="14690463.105"/>
    <b v="1"/>
    <n v="0"/>
    <b v="0"/>
    <s v="6047400.944"/>
    <n v="0"/>
    <s v="6047400.944"/>
    <n v="6"/>
    <b v="0"/>
    <b v="1"/>
  </r>
  <r>
    <s v="C"/>
    <s v="A"/>
    <n v="20190101"/>
    <n v="2019"/>
    <n v="52"/>
    <x v="3"/>
    <n v="562"/>
    <s v="NER"/>
    <x v="0"/>
    <s v="M"/>
    <s v="Import"/>
    <n v="854"/>
    <s v="BFA"/>
    <x v="16"/>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s v="10856.53"/>
    <b v="1"/>
    <n v="-1"/>
    <s v="N/A"/>
    <n v="0"/>
    <b v="0"/>
    <s v="10856.53"/>
    <b v="1"/>
    <n v="0"/>
    <b v="0"/>
    <s v="5848.355"/>
    <n v="0"/>
    <s v="5848.355"/>
    <n v="6"/>
    <b v="0"/>
    <b v="1"/>
  </r>
  <r>
    <s v="C"/>
    <s v="A"/>
    <n v="20190101"/>
    <n v="2019"/>
    <n v="52"/>
    <x v="3"/>
    <n v="562"/>
    <s v="NER"/>
    <x v="0"/>
    <s v="M"/>
    <s v="Import"/>
    <n v="0"/>
    <s v="W00"/>
    <x v="0"/>
    <n v="0"/>
    <s v="W00"/>
    <s v="World"/>
    <s v="H5"/>
    <s v="HS"/>
    <b v="1"/>
    <n v="310510"/>
    <s v="Fertilizers, mineral or chemical in tablets or similar forms or in packages of a gross weight not exceeding 10kg"/>
    <x v="13"/>
    <x v="6"/>
    <x v="6"/>
    <x v="2"/>
    <b v="1"/>
    <s v="C00"/>
    <s v="TOTAL CPC"/>
    <n v="0"/>
    <n v="0"/>
    <s v="TOTAL MOT"/>
    <n v="8"/>
    <s v="kg"/>
    <s v="66994.564"/>
    <b v="1"/>
    <n v="-1"/>
    <s v="N/A"/>
    <n v="0"/>
    <b v="0"/>
    <s v="66994.564"/>
    <b v="1"/>
    <n v="0"/>
    <b v="0"/>
    <s v="202325.642"/>
    <n v="0"/>
    <s v="202325.642"/>
    <n v="6"/>
    <b v="0"/>
    <b v="1"/>
  </r>
  <r>
    <s v="C"/>
    <s v="A"/>
    <n v="20190101"/>
    <n v="2019"/>
    <n v="52"/>
    <x v="3"/>
    <n v="562"/>
    <s v="NER"/>
    <x v="0"/>
    <s v="M"/>
    <s v="Import"/>
    <n v="266"/>
    <s v="GAB"/>
    <x v="40"/>
    <n v="0"/>
    <s v="W00"/>
    <s v="World"/>
    <s v="H5"/>
    <s v="HS"/>
    <b v="1"/>
    <n v="310510"/>
    <s v="Fertilizers, mineral or chemical in tablets or similar forms or in packages of a gross weight not exceeding 10kg"/>
    <x v="13"/>
    <x v="6"/>
    <x v="6"/>
    <x v="2"/>
    <b v="1"/>
    <s v="C00"/>
    <s v="TOTAL CPC"/>
    <n v="0"/>
    <n v="0"/>
    <s v="TOTAL MOT"/>
    <n v="8"/>
    <s v="kg"/>
    <s v="127.05"/>
    <b v="1"/>
    <n v="-1"/>
    <s v="N/A"/>
    <n v="0"/>
    <b v="0"/>
    <s v="127.05"/>
    <b v="1"/>
    <n v="0"/>
    <b v="0"/>
    <s v="383.696"/>
    <n v="0"/>
    <s v="383.696"/>
    <n v="6"/>
    <b v="1"/>
    <b v="0"/>
  </r>
  <r>
    <s v="C"/>
    <s v="A"/>
    <n v="20190101"/>
    <n v="2019"/>
    <n v="52"/>
    <x v="3"/>
    <n v="562"/>
    <s v="NER"/>
    <x v="0"/>
    <s v="M"/>
    <s v="Import"/>
    <n v="566"/>
    <s v="NGA"/>
    <x v="8"/>
    <n v="0"/>
    <s v="W00"/>
    <s v="World"/>
    <s v="H5"/>
    <s v="HS"/>
    <b v="1"/>
    <n v="310510"/>
    <s v="Fertilizers, mineral or chemical in tablets or similar forms or in packages of a gross weight not exceeding 10kg"/>
    <x v="13"/>
    <x v="6"/>
    <x v="6"/>
    <x v="2"/>
    <b v="1"/>
    <s v="C00"/>
    <s v="TOTAL CPC"/>
    <n v="0"/>
    <n v="0"/>
    <s v="TOTAL MOT"/>
    <n v="8"/>
    <s v="kg"/>
    <s v="66867.514"/>
    <b v="1"/>
    <n v="-1"/>
    <s v="N/A"/>
    <n v="0"/>
    <b v="0"/>
    <s v="66867.514"/>
    <b v="1"/>
    <n v="0"/>
    <b v="0"/>
    <s v="201941.946"/>
    <n v="0"/>
    <s v="201941.946"/>
    <n v="6"/>
    <b v="1"/>
    <b v="0"/>
  </r>
  <r>
    <s v="C"/>
    <s v="A"/>
    <n v="20190101"/>
    <n v="2019"/>
    <n v="52"/>
    <x v="3"/>
    <n v="180"/>
    <s v="COD"/>
    <x v="1"/>
    <s v="M"/>
    <s v="Import"/>
    <n v="0"/>
    <s v="W00"/>
    <x v="0"/>
    <n v="0"/>
    <s v="W00"/>
    <s v="World"/>
    <s v="H4"/>
    <s v="HS"/>
    <b v="1"/>
    <n v="310520"/>
    <s v="Fertilizers, mineral or chemical containing the three fertilizing elements nitrogen, phosphorus and potassium"/>
    <x v="14"/>
    <x v="6"/>
    <x v="6"/>
    <x v="2"/>
    <b v="1"/>
    <s v="C00"/>
    <s v="TOTAL CPC"/>
    <n v="0"/>
    <n v="0"/>
    <s v="TOTAL MOT"/>
    <n v="8"/>
    <s v="kg"/>
    <n v="6268953"/>
    <b v="0"/>
    <n v="8"/>
    <s v="kg"/>
    <n v="6268953"/>
    <b v="0"/>
    <n v="6268953"/>
    <b v="0"/>
    <n v="0"/>
    <b v="0"/>
    <s v="3498325.739"/>
    <n v="0"/>
    <s v="3498325.739"/>
    <n v="0"/>
    <b v="0"/>
    <b v="1"/>
  </r>
  <r>
    <s v="C"/>
    <s v="A"/>
    <n v="20190101"/>
    <n v="2019"/>
    <n v="52"/>
    <x v="3"/>
    <n v="180"/>
    <s v="COD"/>
    <x v="1"/>
    <s v="M"/>
    <s v="Import"/>
    <n v="24"/>
    <s v="AGO"/>
    <x v="17"/>
    <n v="0"/>
    <s v="W00"/>
    <s v="World"/>
    <s v="H4"/>
    <s v="HS"/>
    <b v="1"/>
    <n v="310520"/>
    <s v="Fertilizers, mineral or chemical containing the three fertilizing elements nitrogen, phosphorus and potassium"/>
    <x v="14"/>
    <x v="6"/>
    <x v="6"/>
    <x v="2"/>
    <b v="1"/>
    <s v="C00"/>
    <s v="TOTAL CPC"/>
    <n v="0"/>
    <n v="0"/>
    <s v="TOTAL MOT"/>
    <n v="8"/>
    <s v="kg"/>
    <n v="1045725"/>
    <b v="0"/>
    <n v="8"/>
    <s v="kg"/>
    <n v="1045725"/>
    <b v="0"/>
    <n v="1045725"/>
    <b v="0"/>
    <n v="0"/>
    <b v="0"/>
    <s v="118083.104"/>
    <n v="0"/>
    <s v="118083.104"/>
    <n v="0"/>
    <b v="0"/>
    <b v="1"/>
  </r>
  <r>
    <s v="C"/>
    <s v="A"/>
    <n v="20190101"/>
    <n v="2019"/>
    <n v="52"/>
    <x v="3"/>
    <n v="180"/>
    <s v="COD"/>
    <x v="1"/>
    <s v="M"/>
    <s v="Import"/>
    <n v="56"/>
    <s v="BEL"/>
    <x v="18"/>
    <n v="0"/>
    <s v="W00"/>
    <s v="World"/>
    <s v="H4"/>
    <s v="HS"/>
    <b v="1"/>
    <n v="310520"/>
    <s v="Fertilizers, mineral or chemical containing the three fertilizing elements nitrogen, phosphorus and potassium"/>
    <x v="14"/>
    <x v="6"/>
    <x v="6"/>
    <x v="2"/>
    <b v="1"/>
    <s v="C00"/>
    <s v="TOTAL CPC"/>
    <n v="0"/>
    <n v="0"/>
    <s v="TOTAL MOT"/>
    <n v="8"/>
    <s v="kg"/>
    <n v="331000"/>
    <b v="0"/>
    <n v="8"/>
    <s v="kg"/>
    <n v="331000"/>
    <b v="0"/>
    <n v="331000"/>
    <b v="0"/>
    <n v="0"/>
    <b v="0"/>
    <s v="196387.871"/>
    <n v="0"/>
    <s v="196387.871"/>
    <n v="0"/>
    <b v="0"/>
    <b v="1"/>
  </r>
  <r>
    <s v="C"/>
    <s v="A"/>
    <n v="20190101"/>
    <n v="2019"/>
    <n v="52"/>
    <x v="3"/>
    <n v="180"/>
    <s v="COD"/>
    <x v="1"/>
    <s v="M"/>
    <s v="Import"/>
    <n v="156"/>
    <s v="CHN"/>
    <x v="1"/>
    <n v="0"/>
    <s v="W00"/>
    <s v="World"/>
    <s v="H4"/>
    <s v="HS"/>
    <b v="1"/>
    <n v="310520"/>
    <s v="Fertilizers, mineral or chemical containing the three fertilizing elements nitrogen, phosphorus and potassium"/>
    <x v="14"/>
    <x v="6"/>
    <x v="6"/>
    <x v="2"/>
    <b v="1"/>
    <s v="C00"/>
    <s v="TOTAL CPC"/>
    <n v="0"/>
    <n v="0"/>
    <s v="TOTAL MOT"/>
    <n v="8"/>
    <s v="kg"/>
    <n v="352509"/>
    <b v="0"/>
    <n v="8"/>
    <s v="kg"/>
    <n v="352509"/>
    <b v="0"/>
    <n v="352509"/>
    <b v="0"/>
    <n v="0"/>
    <b v="0"/>
    <s v="106632.106"/>
    <n v="0"/>
    <s v="106632.106"/>
    <n v="0"/>
    <b v="0"/>
    <b v="1"/>
  </r>
  <r>
    <s v="C"/>
    <s v="A"/>
    <n v="20190101"/>
    <n v="2019"/>
    <n v="52"/>
    <x v="3"/>
    <n v="180"/>
    <s v="COD"/>
    <x v="1"/>
    <s v="M"/>
    <s v="Import"/>
    <n v="276"/>
    <s v="DEU"/>
    <x v="4"/>
    <n v="0"/>
    <s v="W00"/>
    <s v="World"/>
    <s v="H4"/>
    <s v="HS"/>
    <b v="1"/>
    <n v="310520"/>
    <s v="Fertilizers, mineral or chemical containing the three fertilizing elements nitrogen, phosphorus and potassium"/>
    <x v="14"/>
    <x v="6"/>
    <x v="6"/>
    <x v="2"/>
    <b v="1"/>
    <s v="C00"/>
    <s v="TOTAL CPC"/>
    <n v="0"/>
    <n v="0"/>
    <s v="TOTAL MOT"/>
    <n v="8"/>
    <s v="kg"/>
    <n v="10500"/>
    <b v="0"/>
    <n v="8"/>
    <s v="kg"/>
    <n v="10500"/>
    <b v="0"/>
    <n v="10500"/>
    <b v="0"/>
    <n v="0"/>
    <b v="0"/>
    <s v="27253.582"/>
    <n v="0"/>
    <s v="27253.582"/>
    <n v="0"/>
    <b v="0"/>
    <b v="1"/>
  </r>
  <r>
    <s v="C"/>
    <s v="A"/>
    <n v="20190101"/>
    <n v="2019"/>
    <n v="52"/>
    <x v="3"/>
    <n v="180"/>
    <s v="COD"/>
    <x v="1"/>
    <s v="M"/>
    <s v="Import"/>
    <n v="528"/>
    <s v="NLD"/>
    <x v="7"/>
    <n v="0"/>
    <s v="W00"/>
    <s v="World"/>
    <s v="H4"/>
    <s v="HS"/>
    <b v="1"/>
    <n v="310520"/>
    <s v="Fertilizers, mineral or chemical containing the three fertilizing elements nitrogen, phosphorus and potassium"/>
    <x v="14"/>
    <x v="6"/>
    <x v="6"/>
    <x v="2"/>
    <b v="1"/>
    <s v="C00"/>
    <s v="TOTAL CPC"/>
    <n v="0"/>
    <n v="0"/>
    <s v="TOTAL MOT"/>
    <n v="8"/>
    <s v="kg"/>
    <n v="1475"/>
    <b v="0"/>
    <n v="8"/>
    <s v="kg"/>
    <n v="1475"/>
    <b v="0"/>
    <n v="1475"/>
    <b v="0"/>
    <n v="0"/>
    <b v="0"/>
    <s v="784.771"/>
    <n v="0"/>
    <s v="784.771"/>
    <n v="0"/>
    <b v="0"/>
    <b v="1"/>
  </r>
  <r>
    <s v="C"/>
    <s v="A"/>
    <n v="20190101"/>
    <n v="2019"/>
    <n v="52"/>
    <x v="3"/>
    <n v="180"/>
    <s v="COD"/>
    <x v="1"/>
    <s v="M"/>
    <s v="Import"/>
    <n v="643"/>
    <s v="RUS"/>
    <x v="9"/>
    <n v="0"/>
    <s v="W00"/>
    <s v="World"/>
    <s v="H4"/>
    <s v="HS"/>
    <b v="1"/>
    <n v="310520"/>
    <s v="Fertilizers, mineral or chemical containing the three fertilizing elements nitrogen, phosphorus and potassium"/>
    <x v="14"/>
    <x v="6"/>
    <x v="6"/>
    <x v="2"/>
    <b v="1"/>
    <s v="C00"/>
    <s v="TOTAL CPC"/>
    <n v="0"/>
    <n v="0"/>
    <s v="TOTAL MOT"/>
    <n v="8"/>
    <s v="kg"/>
    <n v="777288"/>
    <b v="0"/>
    <n v="8"/>
    <s v="kg"/>
    <n v="777288"/>
    <b v="0"/>
    <n v="777288"/>
    <b v="0"/>
    <n v="0"/>
    <b v="0"/>
    <s v="546363.206"/>
    <n v="0"/>
    <s v="546363.206"/>
    <n v="0"/>
    <b v="0"/>
    <b v="1"/>
  </r>
  <r>
    <s v="C"/>
    <s v="A"/>
    <n v="20190101"/>
    <n v="2019"/>
    <n v="52"/>
    <x v="3"/>
    <n v="180"/>
    <s v="COD"/>
    <x v="1"/>
    <s v="M"/>
    <s v="Import"/>
    <n v="710"/>
    <s v="ZAF"/>
    <x v="30"/>
    <n v="0"/>
    <s v="W00"/>
    <s v="World"/>
    <s v="H4"/>
    <s v="HS"/>
    <b v="1"/>
    <n v="310520"/>
    <s v="Fertilizers, mineral or chemical containing the three fertilizing elements nitrogen, phosphorus and potassium"/>
    <x v="14"/>
    <x v="6"/>
    <x v="6"/>
    <x v="2"/>
    <b v="1"/>
    <s v="C00"/>
    <s v="TOTAL CPC"/>
    <n v="0"/>
    <n v="0"/>
    <s v="TOTAL MOT"/>
    <n v="8"/>
    <s v="kg"/>
    <n v="2997956"/>
    <b v="0"/>
    <n v="8"/>
    <s v="kg"/>
    <n v="2997956"/>
    <b v="0"/>
    <n v="2997956"/>
    <b v="0"/>
    <n v="0"/>
    <b v="0"/>
    <s v="1993712.23"/>
    <n v="0"/>
    <s v="1993712.23"/>
    <n v="0"/>
    <b v="0"/>
    <b v="1"/>
  </r>
  <r>
    <s v="C"/>
    <s v="A"/>
    <n v="20190101"/>
    <n v="2019"/>
    <n v="52"/>
    <x v="3"/>
    <n v="180"/>
    <s v="COD"/>
    <x v="1"/>
    <s v="M"/>
    <s v="Import"/>
    <n v="792"/>
    <s v="TUR"/>
    <x v="33"/>
    <n v="0"/>
    <s v="W00"/>
    <s v="World"/>
    <s v="H4"/>
    <s v="HS"/>
    <b v="1"/>
    <n v="310520"/>
    <s v="Fertilizers, mineral or chemical containing the three fertilizing elements nitrogen, phosphorus and potassium"/>
    <x v="14"/>
    <x v="6"/>
    <x v="6"/>
    <x v="2"/>
    <b v="1"/>
    <s v="C00"/>
    <s v="TOTAL CPC"/>
    <n v="0"/>
    <n v="0"/>
    <s v="TOTAL MOT"/>
    <n v="8"/>
    <s v="kg"/>
    <n v="96000"/>
    <b v="0"/>
    <n v="8"/>
    <s v="kg"/>
    <n v="96000"/>
    <b v="0"/>
    <n v="96000"/>
    <b v="0"/>
    <n v="0"/>
    <b v="0"/>
    <s v="68515.657"/>
    <n v="0"/>
    <s v="68515.657"/>
    <n v="0"/>
    <b v="0"/>
    <b v="1"/>
  </r>
  <r>
    <s v="C"/>
    <s v="A"/>
    <n v="20190101"/>
    <n v="2019"/>
    <n v="52"/>
    <x v="3"/>
    <n v="180"/>
    <s v="COD"/>
    <x v="1"/>
    <s v="M"/>
    <s v="Import"/>
    <n v="894"/>
    <s v="ZMB"/>
    <x v="39"/>
    <n v="0"/>
    <s v="W00"/>
    <s v="World"/>
    <s v="H4"/>
    <s v="HS"/>
    <b v="1"/>
    <n v="310520"/>
    <s v="Fertilizers, mineral or chemical containing the three fertilizing elements nitrogen, phosphorus and potassium"/>
    <x v="14"/>
    <x v="6"/>
    <x v="6"/>
    <x v="2"/>
    <b v="1"/>
    <s v="C00"/>
    <s v="TOTAL CPC"/>
    <n v="0"/>
    <n v="0"/>
    <s v="TOTAL MOT"/>
    <n v="8"/>
    <s v="kg"/>
    <n v="656500"/>
    <b v="0"/>
    <n v="8"/>
    <s v="kg"/>
    <n v="656500"/>
    <b v="0"/>
    <n v="656500"/>
    <b v="0"/>
    <n v="0"/>
    <b v="0"/>
    <s v="440593.212"/>
    <n v="0"/>
    <s v="440593.212"/>
    <n v="0"/>
    <b v="0"/>
    <b v="1"/>
  </r>
  <r>
    <s v="C"/>
    <s v="A"/>
    <n v="20190101"/>
    <n v="2019"/>
    <n v="52"/>
    <x v="3"/>
    <n v="562"/>
    <s v="NER"/>
    <x v="0"/>
    <s v="M"/>
    <s v="Import"/>
    <n v="0"/>
    <s v="W00"/>
    <x v="0"/>
    <n v="0"/>
    <s v="W00"/>
    <s v="World"/>
    <s v="H5"/>
    <s v="HS"/>
    <b v="1"/>
    <n v="310520"/>
    <s v="Fertilizers, mineral or chemical containing the three fertilizing elements nitrogen, phosphorus and potassium"/>
    <x v="14"/>
    <x v="6"/>
    <x v="6"/>
    <x v="2"/>
    <b v="1"/>
    <s v="C00"/>
    <s v="TOTAL CPC"/>
    <n v="0"/>
    <n v="0"/>
    <s v="TOTAL MOT"/>
    <n v="8"/>
    <s v="kg"/>
    <s v="2425602.706"/>
    <b v="1"/>
    <n v="-1"/>
    <s v="N/A"/>
    <n v="0"/>
    <b v="0"/>
    <s v="2425602.706"/>
    <b v="1"/>
    <n v="0"/>
    <b v="0"/>
    <s v="1306659.283"/>
    <n v="0"/>
    <s v="1306659.283"/>
    <n v="6"/>
    <b v="0"/>
    <b v="1"/>
  </r>
  <r>
    <s v="C"/>
    <s v="A"/>
    <n v="20190101"/>
    <n v="2019"/>
    <n v="52"/>
    <x v="3"/>
    <n v="562"/>
    <s v="NER"/>
    <x v="0"/>
    <s v="M"/>
    <s v="Import"/>
    <n v="156"/>
    <s v="CHN"/>
    <x v="1"/>
    <n v="0"/>
    <s v="W00"/>
    <s v="World"/>
    <s v="H5"/>
    <s v="HS"/>
    <b v="1"/>
    <n v="310520"/>
    <s v="Fertilizers, mineral or chemical containing the three fertilizing elements nitrogen, phosphorus and potassium"/>
    <x v="14"/>
    <x v="6"/>
    <x v="6"/>
    <x v="2"/>
    <b v="1"/>
    <s v="C00"/>
    <s v="TOTAL CPC"/>
    <n v="0"/>
    <n v="0"/>
    <s v="TOTAL MOT"/>
    <n v="8"/>
    <s v="kg"/>
    <s v="80092.405"/>
    <b v="1"/>
    <n v="-1"/>
    <s v="N/A"/>
    <n v="0"/>
    <b v="0"/>
    <s v="80092.405"/>
    <b v="1"/>
    <n v="0"/>
    <b v="0"/>
    <s v="43145.353"/>
    <n v="0"/>
    <s v="43145.353"/>
    <n v="6"/>
    <b v="1"/>
    <b v="0"/>
  </r>
  <r>
    <s v="C"/>
    <s v="A"/>
    <n v="20190101"/>
    <n v="2019"/>
    <n v="52"/>
    <x v="3"/>
    <n v="562"/>
    <s v="NER"/>
    <x v="0"/>
    <s v="M"/>
    <s v="Import"/>
    <n v="384"/>
    <s v="CIV"/>
    <x v="6"/>
    <n v="0"/>
    <s v="W00"/>
    <s v="World"/>
    <s v="H5"/>
    <s v="HS"/>
    <b v="1"/>
    <n v="310520"/>
    <s v="Fertilizers, mineral or chemical containing the three fertilizing elements nitrogen, phosphorus and potassium"/>
    <x v="14"/>
    <x v="6"/>
    <x v="6"/>
    <x v="2"/>
    <b v="1"/>
    <s v="C00"/>
    <s v="TOTAL CPC"/>
    <n v="0"/>
    <n v="0"/>
    <s v="TOTAL MOT"/>
    <n v="8"/>
    <s v="kg"/>
    <s v="2198635.709"/>
    <b v="1"/>
    <n v="-1"/>
    <s v="N/A"/>
    <n v="0"/>
    <b v="0"/>
    <s v="2198635.709"/>
    <b v="1"/>
    <n v="0"/>
    <b v="0"/>
    <s v="1184393.368"/>
    <n v="0"/>
    <s v="1184393.368"/>
    <n v="6"/>
    <b v="1"/>
    <b v="0"/>
  </r>
  <r>
    <s v="C"/>
    <s v="A"/>
    <n v="20190101"/>
    <n v="2019"/>
    <n v="52"/>
    <x v="3"/>
    <n v="562"/>
    <s v="NER"/>
    <x v="0"/>
    <s v="M"/>
    <s v="Import"/>
    <n v="504"/>
    <s v="MAR"/>
    <x v="43"/>
    <n v="0"/>
    <s v="W00"/>
    <s v="World"/>
    <s v="H5"/>
    <s v="HS"/>
    <b v="1"/>
    <n v="310520"/>
    <s v="Fertilizers, mineral or chemical containing the three fertilizing elements nitrogen, phosphorus and potassium"/>
    <x v="14"/>
    <x v="6"/>
    <x v="6"/>
    <x v="2"/>
    <b v="1"/>
    <s v="C00"/>
    <s v="TOTAL CPC"/>
    <n v="0"/>
    <n v="0"/>
    <s v="TOTAL MOT"/>
    <n v="8"/>
    <s v="kg"/>
    <s v="18993.872"/>
    <b v="1"/>
    <n v="-1"/>
    <s v="N/A"/>
    <n v="0"/>
    <b v="0"/>
    <s v="18993.872"/>
    <b v="1"/>
    <n v="0"/>
    <b v="0"/>
    <s v="10231.898"/>
    <n v="0"/>
    <s v="10231.898"/>
    <n v="6"/>
    <b v="1"/>
    <b v="0"/>
  </r>
  <r>
    <s v="C"/>
    <s v="A"/>
    <n v="20190101"/>
    <n v="2019"/>
    <n v="52"/>
    <x v="3"/>
    <n v="562"/>
    <s v="NER"/>
    <x v="0"/>
    <s v="M"/>
    <s v="Import"/>
    <n v="566"/>
    <s v="NGA"/>
    <x v="8"/>
    <n v="0"/>
    <s v="W00"/>
    <s v="World"/>
    <s v="H5"/>
    <s v="HS"/>
    <b v="1"/>
    <n v="310520"/>
    <s v="Fertilizers, mineral or chemical containing the three fertilizing elements nitrogen, phosphorus and potassium"/>
    <x v="14"/>
    <x v="6"/>
    <x v="6"/>
    <x v="2"/>
    <b v="1"/>
    <s v="C00"/>
    <s v="TOTAL CPC"/>
    <n v="0"/>
    <n v="0"/>
    <s v="TOTAL MOT"/>
    <n v="8"/>
    <s v="kg"/>
    <s v="14957.675"/>
    <b v="1"/>
    <n v="-1"/>
    <s v="N/A"/>
    <n v="0"/>
    <b v="0"/>
    <s v="14957.675"/>
    <b v="1"/>
    <n v="0"/>
    <b v="0"/>
    <s v="8057.62"/>
    <n v="0"/>
    <s v="8057.62"/>
    <n v="6"/>
    <b v="1"/>
    <b v="0"/>
  </r>
  <r>
    <s v="C"/>
    <s v="A"/>
    <n v="20190101"/>
    <n v="2019"/>
    <n v="52"/>
    <x v="3"/>
    <n v="562"/>
    <s v="NER"/>
    <x v="0"/>
    <s v="M"/>
    <s v="Import"/>
    <n v="724"/>
    <s v="ESP"/>
    <x v="12"/>
    <n v="0"/>
    <s v="W00"/>
    <s v="World"/>
    <s v="H5"/>
    <s v="HS"/>
    <b v="1"/>
    <n v="310520"/>
    <s v="Fertilizers, mineral or chemical containing the three fertilizing elements nitrogen, phosphorus and potassium"/>
    <x v="14"/>
    <x v="6"/>
    <x v="6"/>
    <x v="2"/>
    <b v="1"/>
    <s v="C00"/>
    <s v="TOTAL CPC"/>
    <n v="0"/>
    <n v="0"/>
    <s v="TOTAL MOT"/>
    <n v="8"/>
    <s v="kg"/>
    <s v="83072.642"/>
    <b v="1"/>
    <n v="-1"/>
    <s v="N/A"/>
    <n v="0"/>
    <b v="0"/>
    <s v="83072.642"/>
    <b v="1"/>
    <n v="0"/>
    <b v="0"/>
    <s v="44750.791"/>
    <n v="0"/>
    <s v="44750.791"/>
    <n v="6"/>
    <b v="1"/>
    <b v="0"/>
  </r>
  <r>
    <s v="C"/>
    <s v="A"/>
    <n v="20190101"/>
    <n v="2019"/>
    <n v="52"/>
    <x v="3"/>
    <n v="562"/>
    <s v="NER"/>
    <x v="0"/>
    <s v="M"/>
    <s v="Import"/>
    <n v="842"/>
    <s v="USA"/>
    <x v="15"/>
    <n v="0"/>
    <s v="W00"/>
    <s v="World"/>
    <s v="H5"/>
    <s v="HS"/>
    <b v="1"/>
    <n v="310520"/>
    <s v="Fertilizers, mineral or chemical containing the three fertilizing elements nitrogen, phosphorus and potassium"/>
    <x v="14"/>
    <x v="6"/>
    <x v="6"/>
    <x v="2"/>
    <b v="1"/>
    <s v="C00"/>
    <s v="TOTAL CPC"/>
    <n v="0"/>
    <n v="0"/>
    <s v="TOTAL MOT"/>
    <n v="8"/>
    <s v="kg"/>
    <s v="18993.872"/>
    <b v="1"/>
    <n v="-1"/>
    <s v="N/A"/>
    <n v="0"/>
    <b v="0"/>
    <s v="18993.872"/>
    <b v="1"/>
    <n v="0"/>
    <b v="0"/>
    <s v="10231.898"/>
    <n v="0"/>
    <s v="10231.898"/>
    <n v="6"/>
    <b v="1"/>
    <b v="0"/>
  </r>
  <r>
    <s v="C"/>
    <s v="A"/>
    <n v="20190101"/>
    <n v="2019"/>
    <n v="52"/>
    <x v="3"/>
    <n v="562"/>
    <s v="NER"/>
    <x v="0"/>
    <s v="M"/>
    <s v="Import"/>
    <n v="854"/>
    <s v="BFA"/>
    <x v="16"/>
    <n v="0"/>
    <s v="W00"/>
    <s v="World"/>
    <s v="H5"/>
    <s v="HS"/>
    <b v="1"/>
    <n v="310520"/>
    <s v="Fertilizers, mineral or chemical containing the three fertilizing elements nitrogen, phosphorus and potassium"/>
    <x v="14"/>
    <x v="6"/>
    <x v="6"/>
    <x v="2"/>
    <b v="1"/>
    <s v="C00"/>
    <s v="TOTAL CPC"/>
    <n v="0"/>
    <n v="0"/>
    <s v="TOTAL MOT"/>
    <n v="8"/>
    <s v="kg"/>
    <s v="10856.53"/>
    <b v="1"/>
    <n v="-1"/>
    <s v="N/A"/>
    <n v="0"/>
    <b v="0"/>
    <s v="10856.53"/>
    <b v="1"/>
    <n v="0"/>
    <b v="0"/>
    <s v="5848.355"/>
    <n v="0"/>
    <s v="5848.355"/>
    <n v="6"/>
    <b v="1"/>
    <b v="0"/>
  </r>
  <r>
    <s v="C"/>
    <s v="A"/>
    <n v="20190101"/>
    <n v="2019"/>
    <n v="52"/>
    <x v="3"/>
    <n v="180"/>
    <s v="COD"/>
    <x v="1"/>
    <s v="M"/>
    <s v="Import"/>
    <n v="0"/>
    <s v="W00"/>
    <x v="0"/>
    <n v="0"/>
    <s v="W00"/>
    <s v="World"/>
    <s v="H4"/>
    <s v="HS"/>
    <b v="1"/>
    <n v="310530"/>
    <s v="Fertilizers, mineral or chemical diammonium hydrogenorthophosphate (diammonium phosphate)"/>
    <x v="22"/>
    <x v="3"/>
    <x v="8"/>
    <x v="2"/>
    <b v="1"/>
    <s v="C00"/>
    <s v="TOTAL CPC"/>
    <n v="0"/>
    <n v="0"/>
    <s v="TOTAL MOT"/>
    <n v="8"/>
    <s v="kg"/>
    <n v="1012400"/>
    <b v="0"/>
    <n v="8"/>
    <s v="kg"/>
    <n v="1012400"/>
    <b v="0"/>
    <n v="1012400"/>
    <b v="0"/>
    <n v="0"/>
    <b v="0"/>
    <s v="544745.797"/>
    <n v="0"/>
    <s v="544745.797"/>
    <n v="0"/>
    <b v="0"/>
    <b v="1"/>
  </r>
  <r>
    <s v="C"/>
    <s v="A"/>
    <n v="20190101"/>
    <n v="2019"/>
    <n v="52"/>
    <x v="3"/>
    <n v="180"/>
    <s v="COD"/>
    <x v="1"/>
    <s v="M"/>
    <s v="Import"/>
    <n v="56"/>
    <s v="BEL"/>
    <x v="18"/>
    <n v="0"/>
    <s v="W00"/>
    <s v="World"/>
    <s v="H4"/>
    <s v="HS"/>
    <b v="1"/>
    <n v="310530"/>
    <s v="Fertilizers, mineral or chemical diammonium hydrogenorthophosphate (diammonium phosphate)"/>
    <x v="22"/>
    <x v="3"/>
    <x v="8"/>
    <x v="2"/>
    <b v="1"/>
    <s v="C00"/>
    <s v="TOTAL CPC"/>
    <n v="0"/>
    <n v="0"/>
    <s v="TOTAL MOT"/>
    <n v="8"/>
    <s v="kg"/>
    <n v="9760"/>
    <b v="0"/>
    <n v="8"/>
    <s v="kg"/>
    <n v="9760"/>
    <b v="0"/>
    <n v="9760"/>
    <b v="0"/>
    <n v="0"/>
    <b v="0"/>
    <s v="20475.444"/>
    <n v="0"/>
    <s v="20475.444"/>
    <n v="0"/>
    <b v="0"/>
    <b v="1"/>
  </r>
  <r>
    <s v="C"/>
    <s v="A"/>
    <n v="20190101"/>
    <n v="2019"/>
    <n v="52"/>
    <x v="3"/>
    <n v="180"/>
    <s v="COD"/>
    <x v="1"/>
    <s v="M"/>
    <s v="Import"/>
    <n v="504"/>
    <s v="MAR"/>
    <x v="43"/>
    <n v="0"/>
    <s v="W00"/>
    <s v="World"/>
    <s v="H4"/>
    <s v="HS"/>
    <b v="1"/>
    <n v="310530"/>
    <s v="Fertilizers, mineral or chemical diammonium hydrogenorthophosphate (diammonium phosphate)"/>
    <x v="22"/>
    <x v="3"/>
    <x v="8"/>
    <x v="2"/>
    <b v="1"/>
    <s v="C00"/>
    <s v="TOTAL CPC"/>
    <n v="0"/>
    <n v="0"/>
    <s v="TOTAL MOT"/>
    <n v="8"/>
    <s v="kg"/>
    <n v="1002640"/>
    <b v="0"/>
    <n v="8"/>
    <s v="kg"/>
    <n v="1002640"/>
    <b v="0"/>
    <n v="1002640"/>
    <b v="0"/>
    <n v="0"/>
    <b v="0"/>
    <s v="524270.353"/>
    <n v="0"/>
    <s v="524270.353"/>
    <n v="0"/>
    <b v="0"/>
    <b v="1"/>
  </r>
  <r>
    <s v="C"/>
    <s v="A"/>
    <n v="20190101"/>
    <n v="2019"/>
    <n v="52"/>
    <x v="3"/>
    <n v="562"/>
    <s v="NER"/>
    <x v="0"/>
    <s v="M"/>
    <s v="Import"/>
    <n v="0"/>
    <s v="W00"/>
    <x v="0"/>
    <n v="0"/>
    <s v="W00"/>
    <s v="World"/>
    <s v="H5"/>
    <s v="HS"/>
    <b v="1"/>
    <n v="310530"/>
    <s v="Fertilizers, mineral or chemical diammonium hydrogenorthophosphate (diammonium phosphate)"/>
    <x v="22"/>
    <x v="3"/>
    <x v="8"/>
    <x v="2"/>
    <b v="1"/>
    <s v="C00"/>
    <s v="TOTAL CPC"/>
    <n v="0"/>
    <n v="0"/>
    <s v="TOTAL MOT"/>
    <n v="8"/>
    <s v="kg"/>
    <s v="14671469.233"/>
    <b v="1"/>
    <n v="-1"/>
    <s v="N/A"/>
    <n v="0"/>
    <b v="0"/>
    <s v="14671469.233"/>
    <b v="1"/>
    <n v="0"/>
    <b v="0"/>
    <s v="6037169.046"/>
    <n v="0"/>
    <s v="6037169.046"/>
    <n v="6"/>
    <b v="0"/>
    <b v="1"/>
  </r>
  <r>
    <s v="C"/>
    <s v="A"/>
    <n v="20190101"/>
    <n v="2019"/>
    <n v="52"/>
    <x v="3"/>
    <n v="562"/>
    <s v="NER"/>
    <x v="0"/>
    <s v="M"/>
    <s v="Import"/>
    <n v="842"/>
    <s v="USA"/>
    <x v="15"/>
    <n v="0"/>
    <s v="W00"/>
    <s v="World"/>
    <s v="H5"/>
    <s v="HS"/>
    <b v="1"/>
    <n v="310530"/>
    <s v="Fertilizers, mineral or chemical diammonium hydrogenorthophosphate (diammonium phosphate)"/>
    <x v="22"/>
    <x v="3"/>
    <x v="8"/>
    <x v="2"/>
    <b v="1"/>
    <s v="C00"/>
    <s v="TOTAL CPC"/>
    <n v="0"/>
    <n v="0"/>
    <s v="TOTAL MOT"/>
    <n v="8"/>
    <s v="kg"/>
    <s v="14671469.233"/>
    <b v="1"/>
    <n v="-1"/>
    <s v="N/A"/>
    <n v="0"/>
    <b v="0"/>
    <s v="14671469.233"/>
    <b v="1"/>
    <n v="0"/>
    <b v="0"/>
    <s v="6037169.046"/>
    <n v="0"/>
    <s v="6037169.046"/>
    <n v="6"/>
    <b v="1"/>
    <b v="0"/>
  </r>
  <r>
    <s v="C"/>
    <s v="A"/>
    <n v="20190101"/>
    <n v="2019"/>
    <n v="52"/>
    <x v="3"/>
    <n v="180"/>
    <s v="COD"/>
    <x v="1"/>
    <s v="M"/>
    <s v="Import"/>
    <n v="0"/>
    <s v="W00"/>
    <x v="0"/>
    <n v="0"/>
    <s v="W00"/>
    <s v="World"/>
    <s v="H4"/>
    <s v="HS"/>
    <b v="1"/>
    <n v="310559"/>
    <s v="Fertilizers, mineral or chemical containing the two fertilizing elements nitrogen and phosphorus, other than nitrates and phosphates"/>
    <x v="19"/>
    <x v="6"/>
    <x v="6"/>
    <x v="2"/>
    <b v="1"/>
    <s v="C00"/>
    <s v="TOTAL CPC"/>
    <n v="0"/>
    <n v="0"/>
    <s v="TOTAL MOT"/>
    <n v="8"/>
    <s v="kg"/>
    <n v="500"/>
    <b v="0"/>
    <n v="8"/>
    <s v="kg"/>
    <n v="500"/>
    <b v="0"/>
    <n v="500"/>
    <b v="0"/>
    <n v="0"/>
    <b v="0"/>
    <s v="571.792"/>
    <n v="0"/>
    <s v="571.792"/>
    <n v="0"/>
    <b v="0"/>
    <b v="1"/>
  </r>
  <r>
    <s v="C"/>
    <s v="A"/>
    <n v="20190101"/>
    <n v="2019"/>
    <n v="52"/>
    <x v="3"/>
    <n v="180"/>
    <s v="COD"/>
    <x v="1"/>
    <s v="M"/>
    <s v="Import"/>
    <n v="710"/>
    <s v="ZAF"/>
    <x v="30"/>
    <n v="0"/>
    <s v="W00"/>
    <s v="World"/>
    <s v="H4"/>
    <s v="HS"/>
    <b v="1"/>
    <n v="310559"/>
    <s v="Fertilizers, mineral or chemical containing the two fertilizing elements nitrogen and phosphorus, other than nitrates and phosphates"/>
    <x v="19"/>
    <x v="6"/>
    <x v="6"/>
    <x v="2"/>
    <b v="1"/>
    <s v="C00"/>
    <s v="TOTAL CPC"/>
    <n v="0"/>
    <n v="0"/>
    <s v="TOTAL MOT"/>
    <n v="8"/>
    <s v="kg"/>
    <n v="500"/>
    <b v="0"/>
    <n v="8"/>
    <s v="kg"/>
    <n v="500"/>
    <b v="0"/>
    <n v="500"/>
    <b v="0"/>
    <n v="0"/>
    <b v="0"/>
    <s v="571.792"/>
    <n v="0"/>
    <s v="571.792"/>
    <n v="0"/>
    <b v="0"/>
    <b v="1"/>
  </r>
  <r>
    <s v="C"/>
    <s v="A"/>
    <n v="20190101"/>
    <n v="2019"/>
    <n v="52"/>
    <x v="3"/>
    <n v="180"/>
    <s v="COD"/>
    <x v="1"/>
    <s v="M"/>
    <s v="Import"/>
    <n v="0"/>
    <s v="W00"/>
    <x v="0"/>
    <n v="0"/>
    <s v="W00"/>
    <s v="World"/>
    <s v="H4"/>
    <s v="HS"/>
    <b v="1"/>
    <n v="310560"/>
    <s v="Fertilizers, mineral or chemical containing the two fertilizing elements phosphorus and potassium"/>
    <x v="20"/>
    <x v="6"/>
    <x v="6"/>
    <x v="2"/>
    <b v="1"/>
    <s v="C00"/>
    <s v="TOTAL CPC"/>
    <n v="0"/>
    <n v="0"/>
    <s v="TOTAL MOT"/>
    <n v="8"/>
    <s v="kg"/>
    <n v="6820"/>
    <b v="0"/>
    <n v="8"/>
    <s v="kg"/>
    <n v="6820"/>
    <b v="0"/>
    <n v="6820"/>
    <b v="0"/>
    <n v="0"/>
    <b v="0"/>
    <s v="5180.47"/>
    <n v="0"/>
    <s v="5180.47"/>
    <n v="0"/>
    <b v="0"/>
    <b v="1"/>
  </r>
  <r>
    <s v="C"/>
    <s v="A"/>
    <n v="20190101"/>
    <n v="2019"/>
    <n v="52"/>
    <x v="3"/>
    <n v="180"/>
    <s v="COD"/>
    <x v="1"/>
    <s v="M"/>
    <s v="Import"/>
    <n v="380"/>
    <s v="ITA"/>
    <x v="20"/>
    <n v="0"/>
    <s v="W00"/>
    <s v="World"/>
    <s v="H4"/>
    <s v="HS"/>
    <b v="1"/>
    <n v="310560"/>
    <s v="Fertilizers, mineral or chemical containing the two fertilizing elements phosphorus and potassium"/>
    <x v="20"/>
    <x v="6"/>
    <x v="6"/>
    <x v="2"/>
    <b v="1"/>
    <s v="C00"/>
    <s v="TOTAL CPC"/>
    <n v="0"/>
    <n v="0"/>
    <s v="TOTAL MOT"/>
    <n v="8"/>
    <s v="kg"/>
    <n v="4195"/>
    <b v="0"/>
    <n v="8"/>
    <s v="kg"/>
    <n v="4195"/>
    <b v="0"/>
    <n v="4195"/>
    <b v="0"/>
    <n v="0"/>
    <b v="0"/>
    <s v="2459.663"/>
    <n v="0"/>
    <s v="2459.663"/>
    <n v="0"/>
    <b v="0"/>
    <b v="1"/>
  </r>
  <r>
    <s v="C"/>
    <s v="A"/>
    <n v="20190101"/>
    <n v="2019"/>
    <n v="52"/>
    <x v="3"/>
    <n v="180"/>
    <s v="COD"/>
    <x v="1"/>
    <s v="M"/>
    <s v="Import"/>
    <n v="710"/>
    <s v="ZAF"/>
    <x v="30"/>
    <n v="0"/>
    <s v="W00"/>
    <s v="World"/>
    <s v="H4"/>
    <s v="HS"/>
    <b v="1"/>
    <n v="310560"/>
    <s v="Fertilizers, mineral or chemical containing the two fertilizing elements phosphorus and potassium"/>
    <x v="20"/>
    <x v="6"/>
    <x v="6"/>
    <x v="2"/>
    <b v="1"/>
    <s v="C00"/>
    <s v="TOTAL CPC"/>
    <n v="0"/>
    <n v="0"/>
    <s v="TOTAL MOT"/>
    <n v="8"/>
    <s v="kg"/>
    <n v="2625"/>
    <b v="0"/>
    <n v="8"/>
    <s v="kg"/>
    <n v="2625"/>
    <b v="0"/>
    <n v="2625"/>
    <b v="0"/>
    <n v="0"/>
    <b v="0"/>
    <s v="2720.807"/>
    <n v="0"/>
    <s v="2720.807"/>
    <n v="0"/>
    <b v="0"/>
    <b v="1"/>
  </r>
  <r>
    <s v="C"/>
    <s v="A"/>
    <n v="20190101"/>
    <n v="2019"/>
    <n v="52"/>
    <x v="3"/>
    <n v="180"/>
    <s v="COD"/>
    <x v="1"/>
    <s v="M"/>
    <s v="Import"/>
    <n v="0"/>
    <s v="W00"/>
    <x v="0"/>
    <n v="0"/>
    <s v="W00"/>
    <s v="World"/>
    <s v="H4"/>
    <s v="HS"/>
    <b v="1"/>
    <n v="310590"/>
    <s v="Fertilizers, mineral or chemical n.e.c. in heading no. 3105"/>
    <x v="13"/>
    <x v="6"/>
    <x v="6"/>
    <x v="2"/>
    <b v="1"/>
    <s v="C00"/>
    <s v="TOTAL CPC"/>
    <n v="0"/>
    <n v="0"/>
    <s v="TOTAL MOT"/>
    <n v="8"/>
    <s v="kg"/>
    <n v="442885"/>
    <b v="0"/>
    <n v="8"/>
    <s v="kg"/>
    <n v="442885"/>
    <b v="0"/>
    <n v="442885"/>
    <b v="0"/>
    <n v="0"/>
    <b v="0"/>
    <s v="316353.52"/>
    <n v="0"/>
    <s v="316353.52"/>
    <n v="0"/>
    <b v="0"/>
    <b v="1"/>
  </r>
  <r>
    <s v="C"/>
    <s v="A"/>
    <n v="20190101"/>
    <n v="2019"/>
    <n v="52"/>
    <x v="3"/>
    <n v="180"/>
    <s v="COD"/>
    <x v="1"/>
    <s v="M"/>
    <s v="Import"/>
    <n v="682"/>
    <s v="SAU"/>
    <x v="48"/>
    <n v="0"/>
    <s v="W00"/>
    <s v="World"/>
    <s v="H4"/>
    <s v="HS"/>
    <b v="1"/>
    <n v="310590"/>
    <s v="Fertilizers, mineral or chemical n.e.c. in heading no. 3105"/>
    <x v="13"/>
    <x v="6"/>
    <x v="6"/>
    <x v="2"/>
    <b v="1"/>
    <s v="C00"/>
    <s v="TOTAL CPC"/>
    <n v="0"/>
    <n v="0"/>
    <s v="TOTAL MOT"/>
    <n v="8"/>
    <s v="kg"/>
    <n v="297000"/>
    <b v="0"/>
    <n v="8"/>
    <s v="kg"/>
    <n v="297000"/>
    <b v="0"/>
    <n v="297000"/>
    <b v="0"/>
    <n v="0"/>
    <b v="0"/>
    <s v="168139.642"/>
    <n v="0"/>
    <s v="168139.642"/>
    <n v="0"/>
    <b v="0"/>
    <b v="1"/>
  </r>
  <r>
    <s v="C"/>
    <s v="A"/>
    <n v="20190101"/>
    <n v="2019"/>
    <n v="52"/>
    <x v="3"/>
    <n v="180"/>
    <s v="COD"/>
    <x v="1"/>
    <s v="M"/>
    <s v="Import"/>
    <n v="710"/>
    <s v="ZAF"/>
    <x v="30"/>
    <n v="0"/>
    <s v="W00"/>
    <s v="World"/>
    <s v="H4"/>
    <s v="HS"/>
    <b v="1"/>
    <n v="310590"/>
    <s v="Fertilizers, mineral or chemical n.e.c. in heading no. 3105"/>
    <x v="13"/>
    <x v="6"/>
    <x v="6"/>
    <x v="2"/>
    <b v="1"/>
    <s v="C00"/>
    <s v="TOTAL CPC"/>
    <n v="0"/>
    <n v="0"/>
    <s v="TOTAL MOT"/>
    <n v="8"/>
    <s v="kg"/>
    <n v="94322"/>
    <b v="0"/>
    <n v="8"/>
    <s v="kg"/>
    <n v="94322"/>
    <b v="0"/>
    <n v="94322"/>
    <b v="0"/>
    <n v="0"/>
    <b v="0"/>
    <s v="114134.977"/>
    <n v="0"/>
    <s v="114134.977"/>
    <n v="0"/>
    <b v="0"/>
    <b v="1"/>
  </r>
  <r>
    <s v="C"/>
    <s v="A"/>
    <n v="20190101"/>
    <n v="2019"/>
    <n v="52"/>
    <x v="3"/>
    <n v="180"/>
    <s v="COD"/>
    <x v="1"/>
    <s v="M"/>
    <s v="Import"/>
    <n v="800"/>
    <s v="UGA"/>
    <x v="34"/>
    <n v="0"/>
    <s v="W00"/>
    <s v="World"/>
    <s v="H4"/>
    <s v="HS"/>
    <b v="1"/>
    <n v="310590"/>
    <s v="Fertilizers, mineral or chemical n.e.c. in heading no. 3105"/>
    <x v="13"/>
    <x v="6"/>
    <x v="6"/>
    <x v="2"/>
    <b v="1"/>
    <s v="C00"/>
    <s v="TOTAL CPC"/>
    <n v="0"/>
    <n v="0"/>
    <s v="TOTAL MOT"/>
    <n v="8"/>
    <s v="kg"/>
    <n v="50000"/>
    <b v="0"/>
    <n v="8"/>
    <s v="kg"/>
    <n v="50000"/>
    <b v="0"/>
    <n v="50000"/>
    <b v="0"/>
    <n v="0"/>
    <b v="0"/>
    <s v="33331.109"/>
    <n v="0"/>
    <s v="33331.109"/>
    <n v="0"/>
    <b v="0"/>
    <b v="1"/>
  </r>
  <r>
    <s v="C"/>
    <s v="A"/>
    <n v="20190101"/>
    <n v="2019"/>
    <n v="52"/>
    <x v="3"/>
    <n v="180"/>
    <s v="COD"/>
    <x v="1"/>
    <s v="M"/>
    <s v="Import"/>
    <n v="842"/>
    <s v="USA"/>
    <x v="15"/>
    <n v="0"/>
    <s v="W00"/>
    <s v="World"/>
    <s v="H4"/>
    <s v="HS"/>
    <b v="1"/>
    <n v="310590"/>
    <s v="Fertilizers, mineral or chemical n.e.c. in heading no. 3105"/>
    <x v="13"/>
    <x v="6"/>
    <x v="6"/>
    <x v="2"/>
    <b v="1"/>
    <s v="C00"/>
    <s v="TOTAL CPC"/>
    <n v="0"/>
    <n v="0"/>
    <s v="TOTAL MOT"/>
    <n v="8"/>
    <s v="kg"/>
    <n v="1563"/>
    <b v="0"/>
    <n v="8"/>
    <s v="kg"/>
    <n v="1563"/>
    <b v="0"/>
    <n v="1563"/>
    <b v="0"/>
    <n v="0"/>
    <b v="0"/>
    <s v="747.793"/>
    <n v="0"/>
    <s v="747.793"/>
    <n v="0"/>
    <b v="0"/>
    <b v="1"/>
  </r>
  <r>
    <s v="C"/>
    <s v="A"/>
    <n v="20190101"/>
    <n v="2019"/>
    <n v="52"/>
    <x v="3"/>
    <n v="562"/>
    <s v="NER"/>
    <x v="0"/>
    <s v="M"/>
    <s v="Import"/>
    <n v="0"/>
    <s v="W00"/>
    <x v="0"/>
    <n v="0"/>
    <s v="W00"/>
    <s v="World"/>
    <s v="H5"/>
    <s v="HS"/>
    <b v="1"/>
    <n v="310590"/>
    <s v="Fertilizers, mineral or chemical n.e.c. in heading no. 3105"/>
    <x v="13"/>
    <x v="6"/>
    <x v="6"/>
    <x v="2"/>
    <b v="1"/>
    <s v="C00"/>
    <s v="TOTAL CPC"/>
    <n v="0"/>
    <n v="0"/>
    <s v="TOTAL MOT"/>
    <n v="8"/>
    <s v="kg"/>
    <s v="4498.031"/>
    <b v="1"/>
    <n v="-1"/>
    <s v="N/A"/>
    <n v="0"/>
    <b v="0"/>
    <s v="4498.031"/>
    <b v="1"/>
    <n v="0"/>
    <b v="0"/>
    <s v="7048.975"/>
    <n v="0"/>
    <s v="7048.975"/>
    <n v="6"/>
    <b v="0"/>
    <b v="1"/>
  </r>
  <r>
    <s v="C"/>
    <s v="A"/>
    <n v="20190101"/>
    <n v="2019"/>
    <n v="52"/>
    <x v="3"/>
    <n v="562"/>
    <s v="NER"/>
    <x v="0"/>
    <s v="M"/>
    <s v="Import"/>
    <n v="251"/>
    <s v="FRA"/>
    <x v="3"/>
    <n v="0"/>
    <s v="W00"/>
    <s v="World"/>
    <s v="H5"/>
    <s v="HS"/>
    <b v="1"/>
    <n v="310590"/>
    <s v="Fertilizers, mineral or chemical n.e.c. in heading no. 3105"/>
    <x v="13"/>
    <x v="6"/>
    <x v="6"/>
    <x v="2"/>
    <b v="1"/>
    <s v="C00"/>
    <s v="TOTAL CPC"/>
    <n v="0"/>
    <n v="0"/>
    <s v="TOTAL MOT"/>
    <n v="8"/>
    <s v="kg"/>
    <s v="825.417"/>
    <b v="1"/>
    <n v="-1"/>
    <s v="N/A"/>
    <n v="0"/>
    <b v="0"/>
    <s v="825.417"/>
    <b v="1"/>
    <n v="0"/>
    <b v="0"/>
    <s v="1293.532"/>
    <n v="0"/>
    <s v="1293.532"/>
    <n v="6"/>
    <b v="1"/>
    <b v="0"/>
  </r>
  <r>
    <s v="C"/>
    <s v="A"/>
    <n v="20190101"/>
    <n v="2019"/>
    <n v="52"/>
    <x v="3"/>
    <n v="562"/>
    <s v="NER"/>
    <x v="0"/>
    <s v="M"/>
    <s v="Import"/>
    <n v="566"/>
    <s v="NGA"/>
    <x v="8"/>
    <n v="0"/>
    <s v="W00"/>
    <s v="World"/>
    <s v="H5"/>
    <s v="HS"/>
    <b v="1"/>
    <n v="310590"/>
    <s v="Fertilizers, mineral or chemical n.e.c. in heading no. 3105"/>
    <x v="13"/>
    <x v="6"/>
    <x v="6"/>
    <x v="2"/>
    <b v="1"/>
    <s v="C00"/>
    <s v="TOTAL CPC"/>
    <n v="0"/>
    <n v="0"/>
    <s v="TOTAL MOT"/>
    <n v="8"/>
    <s v="kg"/>
    <s v="3672.613"/>
    <b v="1"/>
    <n v="-1"/>
    <s v="N/A"/>
    <n v="0"/>
    <b v="0"/>
    <s v="3672.613"/>
    <b v="1"/>
    <n v="0"/>
    <b v="0"/>
    <s v="5755.443"/>
    <n v="0"/>
    <s v="5755.443"/>
    <n v="6"/>
    <b v="1"/>
    <b v="0"/>
  </r>
  <r>
    <s v="C"/>
    <s v="A"/>
    <n v="20180101"/>
    <n v="2018"/>
    <n v="52"/>
    <x v="4"/>
    <n v="180"/>
    <s v="COD"/>
    <x v="1"/>
    <s v="M"/>
    <s v="Import"/>
    <n v="0"/>
    <s v="W00"/>
    <x v="0"/>
    <n v="0"/>
    <s v="W00"/>
    <s v="World"/>
    <s v="H4"/>
    <s v="HS"/>
    <b v="1"/>
    <n v="31"/>
    <s v="Fertilizers"/>
    <x v="0"/>
    <x v="0"/>
    <x v="0"/>
    <x v="0"/>
    <b v="0"/>
    <s v="C00"/>
    <s v="TOTAL CPC"/>
    <n v="0"/>
    <n v="0"/>
    <s v="TOTAL MOT"/>
    <n v="-1"/>
    <s v="N/A"/>
    <n v="0"/>
    <b v="0"/>
    <n v="-1"/>
    <s v="N/A"/>
    <n v="0"/>
    <b v="0"/>
    <n v="0"/>
    <b v="1"/>
    <n v="0"/>
    <b v="0"/>
    <s v="57507654.605"/>
    <n v="0"/>
    <s v="57507654.605"/>
    <n v="4"/>
    <b v="0"/>
    <b v="1"/>
  </r>
  <r>
    <s v="C"/>
    <s v="A"/>
    <n v="20180101"/>
    <n v="2018"/>
    <n v="52"/>
    <x v="4"/>
    <n v="180"/>
    <s v="COD"/>
    <x v="1"/>
    <s v="M"/>
    <s v="Import"/>
    <n v="24"/>
    <s v="AGO"/>
    <x v="17"/>
    <n v="0"/>
    <s v="W00"/>
    <s v="World"/>
    <s v="H4"/>
    <s v="HS"/>
    <b v="1"/>
    <n v="31"/>
    <s v="Fertilizers"/>
    <x v="0"/>
    <x v="0"/>
    <x v="0"/>
    <x v="0"/>
    <b v="0"/>
    <s v="C00"/>
    <s v="TOTAL CPC"/>
    <n v="0"/>
    <n v="0"/>
    <s v="TOTAL MOT"/>
    <n v="-1"/>
    <s v="N/A"/>
    <n v="0"/>
    <b v="0"/>
    <n v="-1"/>
    <s v="N/A"/>
    <n v="0"/>
    <b v="0"/>
    <n v="0"/>
    <b v="0"/>
    <n v="0"/>
    <b v="0"/>
    <s v="351204.03"/>
    <n v="0"/>
    <s v="351204.03"/>
    <n v="0"/>
    <b v="0"/>
    <b v="1"/>
  </r>
  <r>
    <s v="C"/>
    <s v="A"/>
    <n v="20180101"/>
    <n v="2018"/>
    <n v="52"/>
    <x v="4"/>
    <n v="180"/>
    <s v="COD"/>
    <x v="1"/>
    <s v="M"/>
    <s v="Import"/>
    <n v="56"/>
    <s v="BEL"/>
    <x v="18"/>
    <n v="0"/>
    <s v="W00"/>
    <s v="World"/>
    <s v="H4"/>
    <s v="HS"/>
    <b v="1"/>
    <n v="31"/>
    <s v="Fertilizers"/>
    <x v="0"/>
    <x v="0"/>
    <x v="0"/>
    <x v="0"/>
    <b v="0"/>
    <s v="C00"/>
    <s v="TOTAL CPC"/>
    <n v="0"/>
    <n v="0"/>
    <s v="TOTAL MOT"/>
    <n v="-1"/>
    <s v="N/A"/>
    <n v="0"/>
    <b v="0"/>
    <n v="-1"/>
    <s v="N/A"/>
    <n v="0"/>
    <b v="0"/>
    <n v="0"/>
    <b v="0"/>
    <n v="0"/>
    <b v="0"/>
    <s v="517671.484"/>
    <n v="0"/>
    <s v="517671.484"/>
    <n v="0"/>
    <b v="0"/>
    <b v="1"/>
  </r>
  <r>
    <s v="C"/>
    <s v="A"/>
    <n v="20180101"/>
    <n v="2018"/>
    <n v="52"/>
    <x v="4"/>
    <n v="180"/>
    <s v="COD"/>
    <x v="1"/>
    <s v="M"/>
    <s v="Import"/>
    <n v="112"/>
    <s v="BLR"/>
    <x v="19"/>
    <n v="0"/>
    <s v="W00"/>
    <s v="World"/>
    <s v="H4"/>
    <s v="HS"/>
    <b v="1"/>
    <n v="31"/>
    <s v="Fertilizers"/>
    <x v="0"/>
    <x v="0"/>
    <x v="0"/>
    <x v="0"/>
    <b v="0"/>
    <s v="C00"/>
    <s v="TOTAL CPC"/>
    <n v="0"/>
    <n v="0"/>
    <s v="TOTAL MOT"/>
    <n v="-1"/>
    <s v="N/A"/>
    <n v="0"/>
    <b v="0"/>
    <n v="-1"/>
    <s v="N/A"/>
    <n v="0"/>
    <b v="0"/>
    <n v="0"/>
    <b v="0"/>
    <n v="0"/>
    <b v="0"/>
    <s v="987069.653"/>
    <n v="0"/>
    <s v="987069.653"/>
    <n v="0"/>
    <b v="0"/>
    <b v="1"/>
  </r>
  <r>
    <s v="C"/>
    <s v="A"/>
    <n v="20180101"/>
    <n v="2018"/>
    <n v="52"/>
    <x v="4"/>
    <n v="180"/>
    <s v="COD"/>
    <x v="1"/>
    <s v="M"/>
    <s v="Import"/>
    <n v="156"/>
    <s v="CHN"/>
    <x v="1"/>
    <n v="0"/>
    <s v="W00"/>
    <s v="World"/>
    <s v="H4"/>
    <s v="HS"/>
    <b v="1"/>
    <n v="31"/>
    <s v="Fertilizers"/>
    <x v="0"/>
    <x v="0"/>
    <x v="0"/>
    <x v="0"/>
    <b v="0"/>
    <s v="C00"/>
    <s v="TOTAL CPC"/>
    <n v="0"/>
    <n v="0"/>
    <s v="TOTAL MOT"/>
    <n v="-1"/>
    <s v="N/A"/>
    <n v="0"/>
    <b v="0"/>
    <n v="-1"/>
    <s v="N/A"/>
    <n v="0"/>
    <b v="0"/>
    <n v="0"/>
    <b v="0"/>
    <n v="0"/>
    <b v="0"/>
    <s v="5111170.405"/>
    <n v="0"/>
    <s v="5111170.405"/>
    <n v="0"/>
    <b v="0"/>
    <b v="1"/>
  </r>
  <r>
    <s v="C"/>
    <s v="A"/>
    <n v="20180101"/>
    <n v="2018"/>
    <n v="52"/>
    <x v="4"/>
    <n v="180"/>
    <s v="COD"/>
    <x v="1"/>
    <s v="M"/>
    <s v="Import"/>
    <n v="251"/>
    <s v="FRA"/>
    <x v="3"/>
    <n v="0"/>
    <s v="W00"/>
    <s v="World"/>
    <s v="H4"/>
    <s v="HS"/>
    <b v="1"/>
    <n v="31"/>
    <s v="Fertilizers"/>
    <x v="0"/>
    <x v="0"/>
    <x v="0"/>
    <x v="0"/>
    <b v="0"/>
    <s v="C00"/>
    <s v="TOTAL CPC"/>
    <n v="0"/>
    <n v="0"/>
    <s v="TOTAL MOT"/>
    <n v="-1"/>
    <s v="N/A"/>
    <n v="0"/>
    <b v="0"/>
    <n v="-1"/>
    <s v="N/A"/>
    <n v="0"/>
    <b v="0"/>
    <n v="0"/>
    <b v="0"/>
    <n v="0"/>
    <b v="0"/>
    <s v="36413.032"/>
    <n v="0"/>
    <s v="36413.032"/>
    <n v="0"/>
    <b v="0"/>
    <b v="1"/>
  </r>
  <r>
    <s v="C"/>
    <s v="A"/>
    <n v="20180101"/>
    <n v="2018"/>
    <n v="52"/>
    <x v="4"/>
    <n v="180"/>
    <s v="COD"/>
    <x v="1"/>
    <s v="M"/>
    <s v="Import"/>
    <n v="276"/>
    <s v="DEU"/>
    <x v="4"/>
    <n v="0"/>
    <s v="W00"/>
    <s v="World"/>
    <s v="H4"/>
    <s v="HS"/>
    <b v="1"/>
    <n v="31"/>
    <s v="Fertilizers"/>
    <x v="0"/>
    <x v="0"/>
    <x v="0"/>
    <x v="0"/>
    <b v="0"/>
    <s v="C00"/>
    <s v="TOTAL CPC"/>
    <n v="0"/>
    <n v="0"/>
    <s v="TOTAL MOT"/>
    <n v="-1"/>
    <s v="N/A"/>
    <n v="0"/>
    <b v="0"/>
    <n v="-1"/>
    <s v="N/A"/>
    <n v="0"/>
    <b v="0"/>
    <n v="0"/>
    <b v="1"/>
    <n v="0"/>
    <b v="0"/>
    <s v="814200.576"/>
    <n v="0"/>
    <s v="814200.576"/>
    <n v="4"/>
    <b v="0"/>
    <b v="1"/>
  </r>
  <r>
    <s v="C"/>
    <s v="A"/>
    <n v="20180101"/>
    <n v="2018"/>
    <n v="52"/>
    <x v="4"/>
    <n v="180"/>
    <s v="COD"/>
    <x v="1"/>
    <s v="M"/>
    <s v="Import"/>
    <n v="440"/>
    <s v="LTU"/>
    <x v="24"/>
    <n v="0"/>
    <s v="W00"/>
    <s v="World"/>
    <s v="H4"/>
    <s v="HS"/>
    <b v="1"/>
    <n v="31"/>
    <s v="Fertilizers"/>
    <x v="0"/>
    <x v="0"/>
    <x v="0"/>
    <x v="0"/>
    <b v="0"/>
    <s v="C00"/>
    <s v="TOTAL CPC"/>
    <n v="0"/>
    <n v="0"/>
    <s v="TOTAL MOT"/>
    <n v="-1"/>
    <s v="N/A"/>
    <n v="0"/>
    <b v="0"/>
    <n v="-1"/>
    <s v="N/A"/>
    <n v="0"/>
    <b v="0"/>
    <n v="0"/>
    <b v="0"/>
    <n v="0"/>
    <b v="0"/>
    <s v="317963.227"/>
    <n v="0"/>
    <s v="317963.227"/>
    <n v="0"/>
    <b v="0"/>
    <b v="1"/>
  </r>
  <r>
    <s v="C"/>
    <s v="A"/>
    <n v="20180101"/>
    <n v="2018"/>
    <n v="52"/>
    <x v="4"/>
    <n v="180"/>
    <s v="COD"/>
    <x v="1"/>
    <s v="M"/>
    <s v="Import"/>
    <n v="458"/>
    <s v="MYS"/>
    <x v="52"/>
    <n v="0"/>
    <s v="W00"/>
    <s v="World"/>
    <s v="H4"/>
    <s v="HS"/>
    <b v="1"/>
    <n v="31"/>
    <s v="Fertilizers"/>
    <x v="0"/>
    <x v="0"/>
    <x v="0"/>
    <x v="0"/>
    <b v="0"/>
    <s v="C00"/>
    <s v="TOTAL CPC"/>
    <n v="0"/>
    <n v="0"/>
    <s v="TOTAL MOT"/>
    <n v="-1"/>
    <s v="N/A"/>
    <n v="0"/>
    <b v="0"/>
    <n v="-1"/>
    <s v="N/A"/>
    <n v="0"/>
    <b v="0"/>
    <n v="0"/>
    <b v="0"/>
    <n v="0"/>
    <b v="0"/>
    <s v="42377.731"/>
    <n v="0"/>
    <s v="42377.731"/>
    <n v="0"/>
    <b v="0"/>
    <b v="1"/>
  </r>
  <r>
    <s v="C"/>
    <s v="A"/>
    <n v="20180101"/>
    <n v="2018"/>
    <n v="52"/>
    <x v="4"/>
    <n v="180"/>
    <s v="COD"/>
    <x v="1"/>
    <s v="M"/>
    <s v="Import"/>
    <n v="478"/>
    <s v="MRT"/>
    <x v="53"/>
    <n v="0"/>
    <s v="W00"/>
    <s v="World"/>
    <s v="H4"/>
    <s v="HS"/>
    <b v="1"/>
    <n v="31"/>
    <s v="Fertilizers"/>
    <x v="0"/>
    <x v="0"/>
    <x v="0"/>
    <x v="0"/>
    <b v="0"/>
    <s v="C00"/>
    <s v="TOTAL CPC"/>
    <n v="0"/>
    <n v="0"/>
    <s v="TOTAL MOT"/>
    <n v="-1"/>
    <s v="N/A"/>
    <n v="0"/>
    <b v="0"/>
    <n v="-1"/>
    <s v="N/A"/>
    <n v="0"/>
    <b v="0"/>
    <n v="0"/>
    <b v="0"/>
    <n v="0"/>
    <b v="0"/>
    <s v="1537.928"/>
    <n v="0"/>
    <s v="1537.928"/>
    <n v="0"/>
    <b v="0"/>
    <b v="1"/>
  </r>
  <r>
    <s v="C"/>
    <s v="A"/>
    <n v="20180101"/>
    <n v="2018"/>
    <n v="52"/>
    <x v="4"/>
    <n v="180"/>
    <s v="COD"/>
    <x v="1"/>
    <s v="M"/>
    <s v="Import"/>
    <n v="504"/>
    <s v="MAR"/>
    <x v="43"/>
    <n v="0"/>
    <s v="W00"/>
    <s v="World"/>
    <s v="H4"/>
    <s v="HS"/>
    <b v="1"/>
    <n v="31"/>
    <s v="Fertilizers"/>
    <x v="0"/>
    <x v="0"/>
    <x v="0"/>
    <x v="0"/>
    <b v="0"/>
    <s v="C00"/>
    <s v="TOTAL CPC"/>
    <n v="0"/>
    <n v="0"/>
    <s v="TOTAL MOT"/>
    <n v="-1"/>
    <s v="N/A"/>
    <n v="0"/>
    <b v="0"/>
    <n v="-1"/>
    <s v="N/A"/>
    <n v="0"/>
    <b v="0"/>
    <n v="0"/>
    <b v="0"/>
    <n v="0"/>
    <b v="0"/>
    <s v="290868.629"/>
    <n v="0"/>
    <s v="290868.629"/>
    <n v="0"/>
    <b v="0"/>
    <b v="1"/>
  </r>
  <r>
    <s v="C"/>
    <s v="A"/>
    <n v="20180101"/>
    <n v="2018"/>
    <n v="52"/>
    <x v="4"/>
    <n v="180"/>
    <s v="COD"/>
    <x v="1"/>
    <s v="M"/>
    <s v="Import"/>
    <n v="508"/>
    <s v="MOZ"/>
    <x v="26"/>
    <n v="0"/>
    <s v="W00"/>
    <s v="World"/>
    <s v="H4"/>
    <s v="HS"/>
    <b v="1"/>
    <n v="31"/>
    <s v="Fertilizers"/>
    <x v="0"/>
    <x v="0"/>
    <x v="0"/>
    <x v="0"/>
    <b v="0"/>
    <s v="C00"/>
    <s v="TOTAL CPC"/>
    <n v="0"/>
    <n v="0"/>
    <s v="TOTAL MOT"/>
    <n v="-1"/>
    <s v="N/A"/>
    <n v="0"/>
    <b v="0"/>
    <n v="-1"/>
    <s v="N/A"/>
    <n v="0"/>
    <b v="0"/>
    <n v="0"/>
    <b v="0"/>
    <n v="0"/>
    <b v="0"/>
    <s v="665169.161"/>
    <n v="0"/>
    <s v="665169.161"/>
    <n v="0"/>
    <b v="0"/>
    <b v="1"/>
  </r>
  <r>
    <s v="C"/>
    <s v="A"/>
    <n v="20180101"/>
    <n v="2018"/>
    <n v="52"/>
    <x v="4"/>
    <n v="180"/>
    <s v="COD"/>
    <x v="1"/>
    <s v="M"/>
    <s v="Import"/>
    <n v="528"/>
    <s v="NLD"/>
    <x v="7"/>
    <n v="0"/>
    <s v="W00"/>
    <s v="World"/>
    <s v="H4"/>
    <s v="HS"/>
    <b v="1"/>
    <n v="31"/>
    <s v="Fertilizers"/>
    <x v="0"/>
    <x v="0"/>
    <x v="0"/>
    <x v="0"/>
    <b v="0"/>
    <s v="C00"/>
    <s v="TOTAL CPC"/>
    <n v="0"/>
    <n v="0"/>
    <s v="TOTAL MOT"/>
    <n v="-1"/>
    <s v="N/A"/>
    <n v="0"/>
    <b v="0"/>
    <n v="-1"/>
    <s v="N/A"/>
    <n v="0"/>
    <b v="0"/>
    <n v="0"/>
    <b v="0"/>
    <n v="0"/>
    <b v="0"/>
    <s v="16161.043"/>
    <n v="0"/>
    <s v="16161.043"/>
    <n v="0"/>
    <b v="0"/>
    <b v="1"/>
  </r>
  <r>
    <s v="C"/>
    <s v="A"/>
    <n v="20180101"/>
    <n v="2018"/>
    <n v="52"/>
    <x v="4"/>
    <n v="180"/>
    <s v="COD"/>
    <x v="1"/>
    <s v="M"/>
    <s v="Import"/>
    <n v="579"/>
    <s v="NOR"/>
    <x v="44"/>
    <n v="0"/>
    <s v="W00"/>
    <s v="World"/>
    <s v="H4"/>
    <s v="HS"/>
    <b v="1"/>
    <n v="31"/>
    <s v="Fertilizers"/>
    <x v="0"/>
    <x v="0"/>
    <x v="0"/>
    <x v="0"/>
    <b v="0"/>
    <s v="C00"/>
    <s v="TOTAL CPC"/>
    <n v="0"/>
    <n v="0"/>
    <s v="TOTAL MOT"/>
    <n v="-1"/>
    <s v="N/A"/>
    <n v="0"/>
    <b v="0"/>
    <n v="-1"/>
    <s v="N/A"/>
    <n v="0"/>
    <b v="0"/>
    <n v="0"/>
    <b v="0"/>
    <n v="0"/>
    <b v="0"/>
    <s v="34517.158"/>
    <n v="0"/>
    <s v="34517.158"/>
    <n v="0"/>
    <b v="0"/>
    <b v="1"/>
  </r>
  <r>
    <s v="C"/>
    <s v="A"/>
    <n v="20180101"/>
    <n v="2018"/>
    <n v="52"/>
    <x v="4"/>
    <n v="180"/>
    <s v="COD"/>
    <x v="1"/>
    <s v="M"/>
    <s v="Import"/>
    <n v="643"/>
    <s v="RUS"/>
    <x v="9"/>
    <n v="0"/>
    <s v="W00"/>
    <s v="World"/>
    <s v="H4"/>
    <s v="HS"/>
    <b v="1"/>
    <n v="31"/>
    <s v="Fertilizers"/>
    <x v="0"/>
    <x v="0"/>
    <x v="0"/>
    <x v="0"/>
    <b v="0"/>
    <s v="C00"/>
    <s v="TOTAL CPC"/>
    <n v="0"/>
    <n v="0"/>
    <s v="TOTAL MOT"/>
    <n v="-1"/>
    <s v="N/A"/>
    <n v="0"/>
    <b v="0"/>
    <n v="-1"/>
    <s v="N/A"/>
    <n v="0"/>
    <b v="0"/>
    <n v="0"/>
    <b v="0"/>
    <n v="0"/>
    <b v="0"/>
    <s v="23140183.398"/>
    <n v="0"/>
    <s v="23140183.398"/>
    <n v="0"/>
    <b v="0"/>
    <b v="1"/>
  </r>
  <r>
    <s v="C"/>
    <s v="A"/>
    <n v="20180101"/>
    <n v="2018"/>
    <n v="52"/>
    <x v="4"/>
    <n v="180"/>
    <s v="COD"/>
    <x v="1"/>
    <s v="M"/>
    <s v="Import"/>
    <n v="646"/>
    <s v="RWA"/>
    <x v="28"/>
    <n v="0"/>
    <s v="W00"/>
    <s v="World"/>
    <s v="H4"/>
    <s v="HS"/>
    <b v="1"/>
    <n v="31"/>
    <s v="Fertilizers"/>
    <x v="0"/>
    <x v="0"/>
    <x v="0"/>
    <x v="0"/>
    <b v="0"/>
    <s v="C00"/>
    <s v="TOTAL CPC"/>
    <n v="0"/>
    <n v="0"/>
    <s v="TOTAL MOT"/>
    <n v="-1"/>
    <s v="N/A"/>
    <n v="0"/>
    <b v="0"/>
    <n v="-1"/>
    <s v="N/A"/>
    <n v="0"/>
    <b v="0"/>
    <n v="0"/>
    <b v="0"/>
    <n v="0"/>
    <b v="0"/>
    <s v="294.256"/>
    <n v="0"/>
    <s v="294.256"/>
    <n v="0"/>
    <b v="0"/>
    <b v="1"/>
  </r>
  <r>
    <s v="C"/>
    <s v="A"/>
    <n v="20180101"/>
    <n v="2018"/>
    <n v="52"/>
    <x v="4"/>
    <n v="180"/>
    <s v="COD"/>
    <x v="1"/>
    <s v="M"/>
    <s v="Import"/>
    <n v="682"/>
    <s v="SAU"/>
    <x v="48"/>
    <n v="0"/>
    <s v="W00"/>
    <s v="World"/>
    <s v="H4"/>
    <s v="HS"/>
    <b v="1"/>
    <n v="31"/>
    <s v="Fertilizers"/>
    <x v="0"/>
    <x v="0"/>
    <x v="0"/>
    <x v="0"/>
    <b v="0"/>
    <s v="C00"/>
    <s v="TOTAL CPC"/>
    <n v="0"/>
    <n v="0"/>
    <s v="TOTAL MOT"/>
    <n v="-1"/>
    <s v="N/A"/>
    <n v="0"/>
    <b v="0"/>
    <n v="-1"/>
    <s v="N/A"/>
    <n v="0"/>
    <b v="0"/>
    <n v="0"/>
    <b v="0"/>
    <n v="0"/>
    <b v="0"/>
    <s v="464989.8"/>
    <n v="0"/>
    <s v="464989.8"/>
    <n v="0"/>
    <b v="0"/>
    <b v="1"/>
  </r>
  <r>
    <s v="C"/>
    <s v="A"/>
    <n v="20180101"/>
    <n v="2018"/>
    <n v="52"/>
    <x v="4"/>
    <n v="180"/>
    <s v="COD"/>
    <x v="1"/>
    <s v="M"/>
    <s v="Import"/>
    <n v="699"/>
    <s v="IND"/>
    <x v="11"/>
    <n v="0"/>
    <s v="W00"/>
    <s v="World"/>
    <s v="H4"/>
    <s v="HS"/>
    <b v="1"/>
    <n v="31"/>
    <s v="Fertilizers"/>
    <x v="0"/>
    <x v="0"/>
    <x v="0"/>
    <x v="0"/>
    <b v="0"/>
    <s v="C00"/>
    <s v="TOTAL CPC"/>
    <n v="0"/>
    <n v="0"/>
    <s v="TOTAL MOT"/>
    <n v="-1"/>
    <s v="N/A"/>
    <n v="0"/>
    <b v="0"/>
    <n v="-1"/>
    <s v="N/A"/>
    <n v="0"/>
    <b v="0"/>
    <n v="0"/>
    <b v="0"/>
    <n v="0"/>
    <b v="0"/>
    <s v="238564.791"/>
    <n v="0"/>
    <s v="238564.791"/>
    <n v="0"/>
    <b v="0"/>
    <b v="1"/>
  </r>
  <r>
    <s v="C"/>
    <s v="A"/>
    <n v="20180101"/>
    <n v="2018"/>
    <n v="52"/>
    <x v="4"/>
    <n v="180"/>
    <s v="COD"/>
    <x v="1"/>
    <s v="M"/>
    <s v="Import"/>
    <n v="704"/>
    <s v="VNM"/>
    <x v="29"/>
    <n v="0"/>
    <s v="W00"/>
    <s v="World"/>
    <s v="H4"/>
    <s v="HS"/>
    <b v="1"/>
    <n v="31"/>
    <s v="Fertilizers"/>
    <x v="0"/>
    <x v="0"/>
    <x v="0"/>
    <x v="0"/>
    <b v="0"/>
    <s v="C00"/>
    <s v="TOTAL CPC"/>
    <n v="0"/>
    <n v="0"/>
    <s v="TOTAL MOT"/>
    <n v="-1"/>
    <s v="N/A"/>
    <n v="0"/>
    <b v="0"/>
    <n v="-1"/>
    <s v="N/A"/>
    <n v="0"/>
    <b v="0"/>
    <n v="0"/>
    <b v="0"/>
    <n v="0"/>
    <b v="0"/>
    <s v="27410.382"/>
    <n v="0"/>
    <s v="27410.382"/>
    <n v="0"/>
    <b v="0"/>
    <b v="1"/>
  </r>
  <r>
    <s v="C"/>
    <s v="A"/>
    <n v="20180101"/>
    <n v="2018"/>
    <n v="52"/>
    <x v="4"/>
    <n v="180"/>
    <s v="COD"/>
    <x v="1"/>
    <s v="M"/>
    <s v="Import"/>
    <n v="710"/>
    <s v="ZAF"/>
    <x v="30"/>
    <n v="0"/>
    <s v="W00"/>
    <s v="World"/>
    <s v="H4"/>
    <s v="HS"/>
    <b v="1"/>
    <n v="31"/>
    <s v="Fertilizers"/>
    <x v="0"/>
    <x v="0"/>
    <x v="0"/>
    <x v="0"/>
    <b v="0"/>
    <s v="C00"/>
    <s v="TOTAL CPC"/>
    <n v="0"/>
    <n v="0"/>
    <s v="TOTAL MOT"/>
    <n v="-1"/>
    <s v="N/A"/>
    <n v="0"/>
    <b v="0"/>
    <n v="-1"/>
    <s v="N/A"/>
    <n v="0"/>
    <b v="0"/>
    <n v="0"/>
    <b v="1"/>
    <n v="0"/>
    <b v="0"/>
    <s v="17438635.381"/>
    <n v="0"/>
    <s v="17438635.381"/>
    <n v="4"/>
    <b v="0"/>
    <b v="1"/>
  </r>
  <r>
    <s v="C"/>
    <s v="A"/>
    <n v="20180101"/>
    <n v="2018"/>
    <n v="52"/>
    <x v="4"/>
    <n v="180"/>
    <s v="COD"/>
    <x v="1"/>
    <s v="M"/>
    <s v="Import"/>
    <n v="716"/>
    <s v="ZWE"/>
    <x v="54"/>
    <n v="0"/>
    <s v="W00"/>
    <s v="World"/>
    <s v="H4"/>
    <s v="HS"/>
    <b v="1"/>
    <n v="31"/>
    <s v="Fertilizers"/>
    <x v="0"/>
    <x v="0"/>
    <x v="0"/>
    <x v="0"/>
    <b v="0"/>
    <s v="C00"/>
    <s v="TOTAL CPC"/>
    <n v="0"/>
    <n v="0"/>
    <s v="TOTAL MOT"/>
    <n v="-1"/>
    <s v="N/A"/>
    <n v="0"/>
    <b v="0"/>
    <n v="-1"/>
    <s v="N/A"/>
    <n v="0"/>
    <b v="0"/>
    <n v="0"/>
    <b v="0"/>
    <n v="0"/>
    <b v="0"/>
    <s v="96367.224"/>
    <n v="0"/>
    <s v="96367.224"/>
    <n v="0"/>
    <b v="0"/>
    <b v="1"/>
  </r>
  <r>
    <s v="C"/>
    <s v="A"/>
    <n v="20180101"/>
    <n v="2018"/>
    <n v="52"/>
    <x v="4"/>
    <n v="180"/>
    <s v="COD"/>
    <x v="1"/>
    <s v="M"/>
    <s v="Import"/>
    <n v="757"/>
    <s v="CHE"/>
    <x v="31"/>
    <n v="0"/>
    <s v="W00"/>
    <s v="World"/>
    <s v="H4"/>
    <s v="HS"/>
    <b v="1"/>
    <n v="31"/>
    <s v="Fertilizers"/>
    <x v="0"/>
    <x v="0"/>
    <x v="0"/>
    <x v="0"/>
    <b v="0"/>
    <s v="C00"/>
    <s v="TOTAL CPC"/>
    <n v="0"/>
    <n v="0"/>
    <s v="TOTAL MOT"/>
    <n v="-1"/>
    <s v="N/A"/>
    <n v="0"/>
    <b v="0"/>
    <n v="-1"/>
    <s v="N/A"/>
    <n v="0"/>
    <b v="0"/>
    <n v="0"/>
    <b v="0"/>
    <n v="0"/>
    <b v="0"/>
    <s v="428450.877"/>
    <n v="0"/>
    <s v="428450.877"/>
    <n v="0"/>
    <b v="0"/>
    <b v="1"/>
  </r>
  <r>
    <s v="C"/>
    <s v="A"/>
    <n v="20180101"/>
    <n v="2018"/>
    <n v="52"/>
    <x v="4"/>
    <n v="180"/>
    <s v="COD"/>
    <x v="1"/>
    <s v="M"/>
    <s v="Import"/>
    <n v="784"/>
    <s v="ARE"/>
    <x v="32"/>
    <n v="0"/>
    <s v="W00"/>
    <s v="World"/>
    <s v="H4"/>
    <s v="HS"/>
    <b v="1"/>
    <n v="31"/>
    <s v="Fertilizers"/>
    <x v="0"/>
    <x v="0"/>
    <x v="0"/>
    <x v="0"/>
    <b v="0"/>
    <s v="C00"/>
    <s v="TOTAL CPC"/>
    <n v="0"/>
    <n v="0"/>
    <s v="TOTAL MOT"/>
    <n v="-1"/>
    <s v="N/A"/>
    <n v="0"/>
    <b v="0"/>
    <n v="-1"/>
    <s v="N/A"/>
    <n v="0"/>
    <b v="0"/>
    <n v="0"/>
    <b v="0"/>
    <n v="0"/>
    <b v="0"/>
    <s v="362710.242"/>
    <n v="0"/>
    <s v="362710.242"/>
    <n v="0"/>
    <b v="0"/>
    <b v="1"/>
  </r>
  <r>
    <s v="C"/>
    <s v="A"/>
    <n v="20180101"/>
    <n v="2018"/>
    <n v="52"/>
    <x v="4"/>
    <n v="180"/>
    <s v="COD"/>
    <x v="1"/>
    <s v="M"/>
    <s v="Import"/>
    <n v="788"/>
    <s v="TUN"/>
    <x v="45"/>
    <n v="0"/>
    <s v="W00"/>
    <s v="World"/>
    <s v="H4"/>
    <s v="HS"/>
    <b v="1"/>
    <n v="31"/>
    <s v="Fertilizers"/>
    <x v="0"/>
    <x v="0"/>
    <x v="0"/>
    <x v="0"/>
    <b v="0"/>
    <s v="C00"/>
    <s v="TOTAL CPC"/>
    <n v="0"/>
    <n v="0"/>
    <s v="TOTAL MOT"/>
    <n v="-1"/>
    <s v="N/A"/>
    <n v="0"/>
    <b v="0"/>
    <n v="-1"/>
    <s v="N/A"/>
    <n v="0"/>
    <b v="0"/>
    <n v="0"/>
    <b v="0"/>
    <n v="0"/>
    <b v="0"/>
    <s v="167.901"/>
    <n v="0"/>
    <s v="167.901"/>
    <n v="0"/>
    <b v="0"/>
    <b v="1"/>
  </r>
  <r>
    <s v="C"/>
    <s v="A"/>
    <n v="20180101"/>
    <n v="2018"/>
    <n v="52"/>
    <x v="4"/>
    <n v="180"/>
    <s v="COD"/>
    <x v="1"/>
    <s v="M"/>
    <s v="Import"/>
    <n v="792"/>
    <s v="TUR"/>
    <x v="33"/>
    <n v="0"/>
    <s v="W00"/>
    <s v="World"/>
    <s v="H4"/>
    <s v="HS"/>
    <b v="1"/>
    <n v="31"/>
    <s v="Fertilizers"/>
    <x v="0"/>
    <x v="0"/>
    <x v="0"/>
    <x v="0"/>
    <b v="0"/>
    <s v="C00"/>
    <s v="TOTAL CPC"/>
    <n v="0"/>
    <n v="0"/>
    <s v="TOTAL MOT"/>
    <n v="-1"/>
    <s v="N/A"/>
    <n v="0"/>
    <b v="0"/>
    <n v="-1"/>
    <s v="N/A"/>
    <n v="0"/>
    <b v="0"/>
    <n v="0"/>
    <b v="0"/>
    <n v="0"/>
    <b v="0"/>
    <s v="143978.306"/>
    <n v="0"/>
    <s v="143978.306"/>
    <n v="0"/>
    <b v="0"/>
    <b v="1"/>
  </r>
  <r>
    <s v="C"/>
    <s v="A"/>
    <n v="20180101"/>
    <n v="2018"/>
    <n v="52"/>
    <x v="4"/>
    <n v="180"/>
    <s v="COD"/>
    <x v="1"/>
    <s v="M"/>
    <s v="Import"/>
    <n v="800"/>
    <s v="UGA"/>
    <x v="34"/>
    <n v="0"/>
    <s v="W00"/>
    <s v="World"/>
    <s v="H4"/>
    <s v="HS"/>
    <b v="1"/>
    <n v="31"/>
    <s v="Fertilizers"/>
    <x v="0"/>
    <x v="0"/>
    <x v="0"/>
    <x v="0"/>
    <b v="0"/>
    <s v="C00"/>
    <s v="TOTAL CPC"/>
    <n v="0"/>
    <n v="0"/>
    <s v="TOTAL MOT"/>
    <n v="-1"/>
    <s v="N/A"/>
    <n v="0"/>
    <b v="0"/>
    <n v="-1"/>
    <s v="N/A"/>
    <n v="0"/>
    <b v="0"/>
    <n v="0"/>
    <b v="0"/>
    <n v="0"/>
    <b v="0"/>
    <s v="32012.207"/>
    <n v="0"/>
    <s v="32012.207"/>
    <n v="0"/>
    <b v="0"/>
    <b v="1"/>
  </r>
  <r>
    <s v="C"/>
    <s v="A"/>
    <n v="20180101"/>
    <n v="2018"/>
    <n v="52"/>
    <x v="4"/>
    <n v="180"/>
    <s v="COD"/>
    <x v="1"/>
    <s v="M"/>
    <s v="Import"/>
    <n v="834"/>
    <s v="TZA"/>
    <x v="38"/>
    <n v="0"/>
    <s v="W00"/>
    <s v="World"/>
    <s v="H4"/>
    <s v="HS"/>
    <b v="1"/>
    <n v="31"/>
    <s v="Fertilizers"/>
    <x v="0"/>
    <x v="0"/>
    <x v="0"/>
    <x v="0"/>
    <b v="0"/>
    <s v="C00"/>
    <s v="TOTAL CPC"/>
    <n v="0"/>
    <n v="0"/>
    <s v="TOTAL MOT"/>
    <n v="-1"/>
    <s v="N/A"/>
    <n v="0"/>
    <b v="0"/>
    <n v="-1"/>
    <s v="N/A"/>
    <n v="0"/>
    <b v="0"/>
    <n v="0"/>
    <b v="0"/>
    <n v="0"/>
    <b v="0"/>
    <s v="1166845.712"/>
    <n v="0"/>
    <s v="1166845.712"/>
    <n v="0"/>
    <b v="0"/>
    <b v="1"/>
  </r>
  <r>
    <s v="C"/>
    <s v="A"/>
    <n v="20180101"/>
    <n v="2018"/>
    <n v="52"/>
    <x v="4"/>
    <n v="180"/>
    <s v="COD"/>
    <x v="1"/>
    <s v="M"/>
    <s v="Import"/>
    <n v="842"/>
    <s v="USA"/>
    <x v="15"/>
    <n v="0"/>
    <s v="W00"/>
    <s v="World"/>
    <s v="H4"/>
    <s v="HS"/>
    <b v="1"/>
    <n v="31"/>
    <s v="Fertilizers"/>
    <x v="0"/>
    <x v="0"/>
    <x v="0"/>
    <x v="0"/>
    <b v="0"/>
    <s v="C00"/>
    <s v="TOTAL CPC"/>
    <n v="0"/>
    <n v="0"/>
    <s v="TOTAL MOT"/>
    <n v="-1"/>
    <s v="N/A"/>
    <n v="0"/>
    <b v="0"/>
    <n v="-1"/>
    <s v="N/A"/>
    <n v="0"/>
    <b v="0"/>
    <n v="0"/>
    <b v="0"/>
    <n v="0"/>
    <b v="0"/>
    <s v="8271.865"/>
    <n v="0"/>
    <s v="8271.865"/>
    <n v="0"/>
    <b v="0"/>
    <b v="1"/>
  </r>
  <r>
    <s v="C"/>
    <s v="A"/>
    <n v="20180101"/>
    <n v="2018"/>
    <n v="52"/>
    <x v="4"/>
    <n v="180"/>
    <s v="COD"/>
    <x v="1"/>
    <s v="M"/>
    <s v="Import"/>
    <n v="894"/>
    <s v="ZMB"/>
    <x v="39"/>
    <n v="0"/>
    <s v="W00"/>
    <s v="World"/>
    <s v="H4"/>
    <s v="HS"/>
    <b v="1"/>
    <n v="31"/>
    <s v="Fertilizers"/>
    <x v="0"/>
    <x v="0"/>
    <x v="0"/>
    <x v="0"/>
    <b v="0"/>
    <s v="C00"/>
    <s v="TOTAL CPC"/>
    <n v="0"/>
    <n v="0"/>
    <s v="TOTAL MOT"/>
    <n v="-1"/>
    <s v="N/A"/>
    <n v="0"/>
    <b v="0"/>
    <n v="-1"/>
    <s v="N/A"/>
    <n v="0"/>
    <b v="0"/>
    <n v="0"/>
    <b v="0"/>
    <n v="0"/>
    <b v="0"/>
    <s v="4772448.206"/>
    <n v="0"/>
    <s v="4772448.206"/>
    <n v="0"/>
    <b v="0"/>
    <b v="1"/>
  </r>
  <r>
    <s v="C"/>
    <s v="A"/>
    <n v="20180101"/>
    <n v="2018"/>
    <n v="52"/>
    <x v="4"/>
    <n v="562"/>
    <s v="NER"/>
    <x v="0"/>
    <s v="M"/>
    <s v="Import"/>
    <n v="0"/>
    <s v="W00"/>
    <x v="0"/>
    <n v="0"/>
    <s v="W00"/>
    <s v="World"/>
    <s v="H5"/>
    <s v="HS"/>
    <b v="1"/>
    <n v="31"/>
    <s v="Fertilizers"/>
    <x v="0"/>
    <x v="0"/>
    <x v="0"/>
    <x v="0"/>
    <b v="0"/>
    <s v="C00"/>
    <s v="TOTAL CPC"/>
    <n v="0"/>
    <n v="0"/>
    <s v="TOTAL MOT"/>
    <n v="-1"/>
    <s v="N/A"/>
    <n v="0"/>
    <b v="0"/>
    <n v="-1"/>
    <s v="N/A"/>
    <n v="0"/>
    <b v="0"/>
    <n v="0"/>
    <b v="0"/>
    <n v="0"/>
    <b v="0"/>
    <s v="12111466.44"/>
    <m/>
    <s v="12111466.44"/>
    <n v="0"/>
    <b v="0"/>
    <b v="1"/>
  </r>
  <r>
    <s v="C"/>
    <s v="A"/>
    <n v="20180101"/>
    <n v="2018"/>
    <n v="52"/>
    <x v="4"/>
    <n v="562"/>
    <s v="NER"/>
    <x v="0"/>
    <s v="M"/>
    <s v="Import"/>
    <n v="56"/>
    <s v="BEL"/>
    <x v="18"/>
    <n v="0"/>
    <s v="W00"/>
    <s v="World"/>
    <s v="H5"/>
    <s v="HS"/>
    <b v="1"/>
    <n v="31"/>
    <s v="Fertilizers"/>
    <x v="0"/>
    <x v="0"/>
    <x v="0"/>
    <x v="0"/>
    <b v="0"/>
    <s v="C00"/>
    <s v="TOTAL CPC"/>
    <n v="0"/>
    <n v="0"/>
    <s v="TOTAL MOT"/>
    <n v="-1"/>
    <s v="N/A"/>
    <n v="0"/>
    <b v="0"/>
    <n v="-1"/>
    <s v="N/A"/>
    <n v="0"/>
    <b v="0"/>
    <n v="0"/>
    <b v="0"/>
    <n v="0"/>
    <b v="0"/>
    <s v="134859.35"/>
    <m/>
    <s v="134859.35"/>
    <n v="0"/>
    <b v="0"/>
    <b v="1"/>
  </r>
  <r>
    <s v="C"/>
    <s v="A"/>
    <n v="20180101"/>
    <n v="2018"/>
    <n v="52"/>
    <x v="4"/>
    <n v="562"/>
    <s v="NER"/>
    <x v="0"/>
    <s v="M"/>
    <s v="Import"/>
    <n v="156"/>
    <s v="CHN"/>
    <x v="1"/>
    <n v="0"/>
    <s v="W00"/>
    <s v="World"/>
    <s v="H5"/>
    <s v="HS"/>
    <b v="1"/>
    <n v="31"/>
    <s v="Fertilizers"/>
    <x v="0"/>
    <x v="0"/>
    <x v="0"/>
    <x v="0"/>
    <b v="0"/>
    <s v="C00"/>
    <s v="TOTAL CPC"/>
    <n v="0"/>
    <n v="0"/>
    <s v="TOTAL MOT"/>
    <n v="-1"/>
    <s v="N/A"/>
    <n v="0"/>
    <b v="0"/>
    <n v="-1"/>
    <s v="N/A"/>
    <n v="0"/>
    <b v="0"/>
    <n v="0"/>
    <b v="0"/>
    <n v="0"/>
    <b v="0"/>
    <s v="1354.49"/>
    <m/>
    <s v="1354.49"/>
    <n v="0"/>
    <b v="0"/>
    <b v="1"/>
  </r>
  <r>
    <s v="C"/>
    <s v="A"/>
    <n v="20180101"/>
    <n v="2018"/>
    <n v="52"/>
    <x v="4"/>
    <n v="562"/>
    <s v="NER"/>
    <x v="0"/>
    <s v="M"/>
    <s v="Import"/>
    <n v="204"/>
    <s v="BEN"/>
    <x v="2"/>
    <n v="0"/>
    <s v="W00"/>
    <s v="World"/>
    <s v="H5"/>
    <s v="HS"/>
    <b v="1"/>
    <n v="31"/>
    <s v="Fertilizers"/>
    <x v="0"/>
    <x v="0"/>
    <x v="0"/>
    <x v="0"/>
    <b v="0"/>
    <s v="C00"/>
    <s v="TOTAL CPC"/>
    <n v="0"/>
    <n v="0"/>
    <s v="TOTAL MOT"/>
    <n v="-1"/>
    <s v="N/A"/>
    <n v="0"/>
    <b v="0"/>
    <n v="-1"/>
    <s v="N/A"/>
    <n v="0"/>
    <b v="0"/>
    <n v="0"/>
    <b v="0"/>
    <n v="0"/>
    <b v="0"/>
    <s v="12949.62"/>
    <m/>
    <s v="12949.62"/>
    <n v="0"/>
    <b v="0"/>
    <b v="1"/>
  </r>
  <r>
    <s v="C"/>
    <s v="A"/>
    <n v="20180101"/>
    <n v="2018"/>
    <n v="52"/>
    <x v="4"/>
    <n v="562"/>
    <s v="NER"/>
    <x v="0"/>
    <s v="M"/>
    <s v="Import"/>
    <n v="251"/>
    <s v="FRA"/>
    <x v="3"/>
    <n v="0"/>
    <s v="W00"/>
    <s v="World"/>
    <s v="H5"/>
    <s v="HS"/>
    <b v="1"/>
    <n v="31"/>
    <s v="Fertilizers"/>
    <x v="0"/>
    <x v="0"/>
    <x v="0"/>
    <x v="0"/>
    <b v="0"/>
    <s v="C00"/>
    <s v="TOTAL CPC"/>
    <n v="0"/>
    <n v="0"/>
    <s v="TOTAL MOT"/>
    <n v="-1"/>
    <s v="N/A"/>
    <n v="0"/>
    <b v="0"/>
    <n v="-1"/>
    <s v="N/A"/>
    <n v="0"/>
    <b v="0"/>
    <n v="0"/>
    <b v="0"/>
    <n v="0"/>
    <b v="0"/>
    <s v="3271307.81"/>
    <m/>
    <s v="3271307.81"/>
    <n v="0"/>
    <b v="0"/>
    <b v="1"/>
  </r>
  <r>
    <s v="C"/>
    <s v="A"/>
    <n v="20180101"/>
    <n v="2018"/>
    <n v="52"/>
    <x v="4"/>
    <n v="562"/>
    <s v="NER"/>
    <x v="0"/>
    <s v="M"/>
    <s v="Import"/>
    <n v="384"/>
    <s v="CIV"/>
    <x v="6"/>
    <n v="0"/>
    <s v="W00"/>
    <s v="World"/>
    <s v="H5"/>
    <s v="HS"/>
    <b v="1"/>
    <n v="31"/>
    <s v="Fertilizers"/>
    <x v="0"/>
    <x v="0"/>
    <x v="0"/>
    <x v="0"/>
    <b v="0"/>
    <s v="C00"/>
    <s v="TOTAL CPC"/>
    <n v="0"/>
    <n v="0"/>
    <s v="TOTAL MOT"/>
    <n v="-1"/>
    <s v="N/A"/>
    <n v="0"/>
    <b v="0"/>
    <n v="-1"/>
    <s v="N/A"/>
    <n v="0"/>
    <b v="0"/>
    <n v="0"/>
    <b v="0"/>
    <n v="0"/>
    <b v="0"/>
    <s v="326866.96"/>
    <m/>
    <s v="326866.96"/>
    <n v="0"/>
    <b v="0"/>
    <b v="1"/>
  </r>
  <r>
    <s v="C"/>
    <s v="A"/>
    <n v="20180101"/>
    <n v="2018"/>
    <n v="52"/>
    <x v="4"/>
    <n v="562"/>
    <s v="NER"/>
    <x v="0"/>
    <s v="M"/>
    <s v="Import"/>
    <n v="504"/>
    <s v="MAR"/>
    <x v="43"/>
    <n v="0"/>
    <s v="W00"/>
    <s v="World"/>
    <s v="H5"/>
    <s v="HS"/>
    <b v="1"/>
    <n v="31"/>
    <s v="Fertilizers"/>
    <x v="0"/>
    <x v="0"/>
    <x v="0"/>
    <x v="0"/>
    <b v="0"/>
    <s v="C00"/>
    <s v="TOTAL CPC"/>
    <n v="0"/>
    <n v="0"/>
    <s v="TOTAL MOT"/>
    <n v="-1"/>
    <s v="N/A"/>
    <n v="0"/>
    <b v="0"/>
    <n v="-1"/>
    <s v="N/A"/>
    <n v="0"/>
    <b v="0"/>
    <n v="0"/>
    <b v="0"/>
    <n v="0"/>
    <b v="0"/>
    <s v="63161.36"/>
    <m/>
    <s v="63161.36"/>
    <n v="0"/>
    <b v="0"/>
    <b v="1"/>
  </r>
  <r>
    <s v="C"/>
    <s v="A"/>
    <n v="20180101"/>
    <n v="2018"/>
    <n v="52"/>
    <x v="4"/>
    <n v="562"/>
    <s v="NER"/>
    <x v="0"/>
    <s v="M"/>
    <s v="Import"/>
    <n v="566"/>
    <s v="NGA"/>
    <x v="8"/>
    <n v="0"/>
    <s v="W00"/>
    <s v="World"/>
    <s v="H5"/>
    <s v="HS"/>
    <b v="1"/>
    <n v="31"/>
    <s v="Fertilizers"/>
    <x v="0"/>
    <x v="0"/>
    <x v="0"/>
    <x v="0"/>
    <b v="0"/>
    <s v="C00"/>
    <s v="TOTAL CPC"/>
    <n v="0"/>
    <n v="0"/>
    <s v="TOTAL MOT"/>
    <n v="-1"/>
    <s v="N/A"/>
    <n v="0"/>
    <b v="0"/>
    <n v="-1"/>
    <s v="N/A"/>
    <n v="0"/>
    <b v="0"/>
    <n v="0"/>
    <b v="0"/>
    <n v="0"/>
    <b v="0"/>
    <s v="4837854.29"/>
    <m/>
    <s v="4837854.29"/>
    <n v="0"/>
    <b v="0"/>
    <b v="1"/>
  </r>
  <r>
    <s v="C"/>
    <s v="A"/>
    <n v="20180101"/>
    <n v="2018"/>
    <n v="52"/>
    <x v="4"/>
    <n v="562"/>
    <s v="NER"/>
    <x v="0"/>
    <s v="M"/>
    <s v="Import"/>
    <n v="586"/>
    <s v="PAK"/>
    <x v="55"/>
    <n v="0"/>
    <s v="W00"/>
    <s v="World"/>
    <s v="H5"/>
    <s v="HS"/>
    <b v="1"/>
    <n v="31"/>
    <s v="Fertilizers"/>
    <x v="0"/>
    <x v="0"/>
    <x v="0"/>
    <x v="0"/>
    <b v="0"/>
    <s v="C00"/>
    <s v="TOTAL CPC"/>
    <n v="0"/>
    <n v="0"/>
    <s v="TOTAL MOT"/>
    <n v="-1"/>
    <s v="N/A"/>
    <n v="0"/>
    <b v="0"/>
    <n v="-1"/>
    <s v="N/A"/>
    <n v="0"/>
    <b v="0"/>
    <n v="0"/>
    <b v="0"/>
    <n v="0"/>
    <b v="0"/>
    <s v="2856812.75"/>
    <m/>
    <s v="2856812.75"/>
    <n v="0"/>
    <b v="0"/>
    <b v="1"/>
  </r>
  <r>
    <s v="C"/>
    <s v="A"/>
    <n v="20180101"/>
    <n v="2018"/>
    <n v="52"/>
    <x v="4"/>
    <n v="562"/>
    <s v="NER"/>
    <x v="0"/>
    <s v="M"/>
    <s v="Import"/>
    <n v="699"/>
    <s v="IND"/>
    <x v="11"/>
    <n v="0"/>
    <s v="W00"/>
    <s v="World"/>
    <s v="H5"/>
    <s v="HS"/>
    <b v="1"/>
    <n v="31"/>
    <s v="Fertilizers"/>
    <x v="0"/>
    <x v="0"/>
    <x v="0"/>
    <x v="0"/>
    <b v="0"/>
    <s v="C00"/>
    <s v="TOTAL CPC"/>
    <n v="0"/>
    <n v="0"/>
    <s v="TOTAL MOT"/>
    <n v="-1"/>
    <s v="N/A"/>
    <n v="0"/>
    <b v="0"/>
    <n v="-1"/>
    <s v="N/A"/>
    <n v="0"/>
    <b v="0"/>
    <n v="0"/>
    <b v="0"/>
    <n v="0"/>
    <b v="0"/>
    <s v="72.23"/>
    <m/>
    <s v="72.23"/>
    <n v="0"/>
    <b v="0"/>
    <b v="1"/>
  </r>
  <r>
    <s v="C"/>
    <s v="A"/>
    <n v="20180101"/>
    <n v="2018"/>
    <n v="52"/>
    <x v="4"/>
    <n v="562"/>
    <s v="NER"/>
    <x v="0"/>
    <s v="M"/>
    <s v="Import"/>
    <n v="768"/>
    <s v="TGO"/>
    <x v="14"/>
    <n v="0"/>
    <s v="W00"/>
    <s v="World"/>
    <s v="H5"/>
    <s v="HS"/>
    <b v="1"/>
    <n v="31"/>
    <s v="Fertilizers"/>
    <x v="0"/>
    <x v="0"/>
    <x v="0"/>
    <x v="0"/>
    <b v="0"/>
    <s v="C00"/>
    <s v="TOTAL CPC"/>
    <n v="0"/>
    <n v="0"/>
    <s v="TOTAL MOT"/>
    <n v="-1"/>
    <s v="N/A"/>
    <n v="0"/>
    <b v="0"/>
    <n v="-1"/>
    <s v="N/A"/>
    <n v="0"/>
    <b v="0"/>
    <n v="0"/>
    <b v="0"/>
    <n v="0"/>
    <b v="0"/>
    <s v="302565.9"/>
    <m/>
    <s v="302565.9"/>
    <n v="0"/>
    <b v="0"/>
    <b v="1"/>
  </r>
  <r>
    <s v="C"/>
    <s v="A"/>
    <n v="20180101"/>
    <n v="2018"/>
    <n v="52"/>
    <x v="4"/>
    <n v="562"/>
    <s v="NER"/>
    <x v="0"/>
    <s v="M"/>
    <s v="Import"/>
    <n v="792"/>
    <s v="TUR"/>
    <x v="33"/>
    <n v="0"/>
    <s v="W00"/>
    <s v="World"/>
    <s v="H5"/>
    <s v="HS"/>
    <b v="1"/>
    <n v="31"/>
    <s v="Fertilizers"/>
    <x v="0"/>
    <x v="0"/>
    <x v="0"/>
    <x v="0"/>
    <b v="0"/>
    <s v="C00"/>
    <s v="TOTAL CPC"/>
    <n v="0"/>
    <n v="0"/>
    <s v="TOTAL MOT"/>
    <n v="-1"/>
    <s v="N/A"/>
    <n v="0"/>
    <b v="0"/>
    <n v="-1"/>
    <s v="N/A"/>
    <n v="0"/>
    <b v="0"/>
    <n v="0"/>
    <b v="0"/>
    <n v="0"/>
    <b v="0"/>
    <s v="11428.67"/>
    <m/>
    <s v="11428.67"/>
    <n v="0"/>
    <b v="0"/>
    <b v="1"/>
  </r>
  <r>
    <s v="C"/>
    <s v="A"/>
    <n v="20180101"/>
    <n v="2018"/>
    <n v="52"/>
    <x v="4"/>
    <n v="562"/>
    <s v="NER"/>
    <x v="0"/>
    <s v="M"/>
    <s v="Import"/>
    <n v="804"/>
    <s v="UKR"/>
    <x v="35"/>
    <n v="0"/>
    <s v="W00"/>
    <s v="World"/>
    <s v="H5"/>
    <s v="HS"/>
    <b v="1"/>
    <n v="31"/>
    <s v="Fertilizers"/>
    <x v="0"/>
    <x v="0"/>
    <x v="0"/>
    <x v="0"/>
    <b v="0"/>
    <s v="C00"/>
    <s v="TOTAL CPC"/>
    <n v="0"/>
    <n v="0"/>
    <s v="TOTAL MOT"/>
    <n v="-1"/>
    <s v="N/A"/>
    <n v="0"/>
    <b v="0"/>
    <n v="-1"/>
    <s v="N/A"/>
    <n v="0"/>
    <b v="0"/>
    <n v="0"/>
    <b v="0"/>
    <n v="0"/>
    <b v="0"/>
    <s v="15130.26"/>
    <m/>
    <s v="15130.26"/>
    <n v="0"/>
    <b v="0"/>
    <b v="1"/>
  </r>
  <r>
    <s v="C"/>
    <s v="A"/>
    <n v="20180101"/>
    <n v="2018"/>
    <n v="52"/>
    <x v="4"/>
    <n v="562"/>
    <s v="NER"/>
    <x v="0"/>
    <s v="M"/>
    <s v="Import"/>
    <n v="854"/>
    <s v="BFA"/>
    <x v="16"/>
    <n v="0"/>
    <s v="W00"/>
    <s v="World"/>
    <s v="H5"/>
    <s v="HS"/>
    <b v="1"/>
    <n v="31"/>
    <s v="Fertilizers"/>
    <x v="0"/>
    <x v="0"/>
    <x v="0"/>
    <x v="0"/>
    <b v="0"/>
    <s v="C00"/>
    <s v="TOTAL CPC"/>
    <n v="0"/>
    <n v="0"/>
    <s v="TOTAL MOT"/>
    <n v="-1"/>
    <s v="N/A"/>
    <n v="0"/>
    <b v="0"/>
    <n v="-1"/>
    <s v="N/A"/>
    <n v="0"/>
    <b v="0"/>
    <n v="0"/>
    <b v="0"/>
    <n v="0"/>
    <b v="0"/>
    <s v="277102.75"/>
    <m/>
    <s v="277102.75"/>
    <n v="0"/>
    <b v="0"/>
    <b v="1"/>
  </r>
  <r>
    <s v="C"/>
    <s v="A"/>
    <n v="20180101"/>
    <n v="2018"/>
    <n v="52"/>
    <x v="4"/>
    <n v="180"/>
    <s v="COD"/>
    <x v="1"/>
    <s v="M"/>
    <s v="Import"/>
    <n v="0"/>
    <s v="W00"/>
    <x v="0"/>
    <n v="0"/>
    <s v="W00"/>
    <s v="World"/>
    <s v="H4"/>
    <s v="HS"/>
    <b v="1"/>
    <n v="3101"/>
    <s v="Fertilizers animal or vegetable, whether or not mixed together or chemically treated fertilizers produced by the mixing or chemical treatment of animal or vegetable products"/>
    <x v="1"/>
    <x v="0"/>
    <x v="0"/>
    <x v="1"/>
    <b v="0"/>
    <s v="C00"/>
    <s v="TOTAL CPC"/>
    <n v="0"/>
    <n v="0"/>
    <s v="TOTAL MOT"/>
    <n v="8"/>
    <s v="kg"/>
    <n v="33270"/>
    <b v="0"/>
    <n v="8"/>
    <s v="kg"/>
    <n v="33270"/>
    <b v="0"/>
    <n v="33270"/>
    <b v="0"/>
    <n v="0"/>
    <b v="0"/>
    <s v="11094.137"/>
    <n v="0"/>
    <s v="11094.137"/>
    <n v="0"/>
    <b v="0"/>
    <b v="1"/>
  </r>
  <r>
    <s v="C"/>
    <s v="A"/>
    <n v="20180101"/>
    <n v="2018"/>
    <n v="52"/>
    <x v="4"/>
    <n v="180"/>
    <s v="COD"/>
    <x v="1"/>
    <s v="M"/>
    <s v="Import"/>
    <n v="699"/>
    <s v="IND"/>
    <x v="11"/>
    <n v="0"/>
    <s v="W00"/>
    <s v="World"/>
    <s v="H4"/>
    <s v="HS"/>
    <b v="1"/>
    <n v="3101"/>
    <s v="Fertilizers animal or vegetable, whether or not mixed together or chemically treated fertilizers produced by the mixing or chemical treatment of animal or vegetable products"/>
    <x v="1"/>
    <x v="0"/>
    <x v="0"/>
    <x v="1"/>
    <b v="0"/>
    <s v="C00"/>
    <s v="TOTAL CPC"/>
    <n v="0"/>
    <n v="0"/>
    <s v="TOTAL MOT"/>
    <n v="8"/>
    <s v="kg"/>
    <n v="250"/>
    <b v="0"/>
    <n v="8"/>
    <s v="kg"/>
    <n v="250"/>
    <b v="0"/>
    <n v="250"/>
    <b v="0"/>
    <n v="0"/>
    <b v="0"/>
    <s v="932.858"/>
    <n v="0"/>
    <s v="932.858"/>
    <n v="0"/>
    <b v="0"/>
    <b v="1"/>
  </r>
  <r>
    <s v="C"/>
    <s v="A"/>
    <n v="20180101"/>
    <n v="2018"/>
    <n v="52"/>
    <x v="4"/>
    <n v="180"/>
    <s v="COD"/>
    <x v="1"/>
    <s v="M"/>
    <s v="Import"/>
    <n v="710"/>
    <s v="ZAF"/>
    <x v="30"/>
    <n v="0"/>
    <s v="W00"/>
    <s v="World"/>
    <s v="H4"/>
    <s v="HS"/>
    <b v="1"/>
    <n v="3101"/>
    <s v="Fertilizers animal or vegetable, whether or not mixed together or chemically treated fertilizers produced by the mixing or chemical treatment of animal or vegetable products"/>
    <x v="1"/>
    <x v="0"/>
    <x v="0"/>
    <x v="1"/>
    <b v="0"/>
    <s v="C00"/>
    <s v="TOTAL CPC"/>
    <n v="0"/>
    <n v="0"/>
    <s v="TOTAL MOT"/>
    <n v="8"/>
    <s v="kg"/>
    <n v="33000"/>
    <b v="0"/>
    <n v="8"/>
    <s v="kg"/>
    <n v="33000"/>
    <b v="0"/>
    <n v="33000"/>
    <b v="0"/>
    <n v="0"/>
    <b v="0"/>
    <s v="10138.248"/>
    <n v="0"/>
    <s v="10138.248"/>
    <n v="0"/>
    <b v="0"/>
    <b v="1"/>
  </r>
  <r>
    <s v="C"/>
    <s v="A"/>
    <n v="20180101"/>
    <n v="2018"/>
    <n v="52"/>
    <x v="4"/>
    <n v="180"/>
    <s v="COD"/>
    <x v="1"/>
    <s v="M"/>
    <s v="Import"/>
    <n v="800"/>
    <s v="UGA"/>
    <x v="34"/>
    <n v="0"/>
    <s v="W00"/>
    <s v="World"/>
    <s v="H4"/>
    <s v="HS"/>
    <b v="1"/>
    <n v="3101"/>
    <s v="Fertilizers animal or vegetable, whether or not mixed together or chemically treated fertilizers produced by the mixing or chemical treatment of animal or vegetable products"/>
    <x v="1"/>
    <x v="0"/>
    <x v="0"/>
    <x v="1"/>
    <b v="0"/>
    <s v="C00"/>
    <s v="TOTAL CPC"/>
    <n v="0"/>
    <n v="0"/>
    <s v="TOTAL MOT"/>
    <n v="8"/>
    <s v="kg"/>
    <n v="20"/>
    <b v="0"/>
    <n v="8"/>
    <s v="kg"/>
    <n v="20"/>
    <b v="0"/>
    <n v="20"/>
    <b v="0"/>
    <n v="0"/>
    <b v="0"/>
    <s v="23.031"/>
    <n v="0"/>
    <s v="23.031"/>
    <n v="0"/>
    <b v="0"/>
    <b v="1"/>
  </r>
  <r>
    <s v="C"/>
    <s v="A"/>
    <n v="20180101"/>
    <n v="2018"/>
    <n v="52"/>
    <x v="4"/>
    <n v="562"/>
    <s v="NER"/>
    <x v="0"/>
    <s v="M"/>
    <s v="Import"/>
    <n v="0"/>
    <s v="W00"/>
    <x v="0"/>
    <n v="0"/>
    <s v="W00"/>
    <s v="World"/>
    <s v="H5"/>
    <s v="HS"/>
    <b v="1"/>
    <n v="3101"/>
    <s v="Fertilizers animal or vegetable, whether or not mixed together or chemically treated fertilizers produced by the mixing or chemical treatment of animal or vegetable products"/>
    <x v="1"/>
    <x v="0"/>
    <x v="0"/>
    <x v="1"/>
    <b v="0"/>
    <s v="C00"/>
    <s v="TOTAL CPC"/>
    <n v="0"/>
    <n v="0"/>
    <s v="TOTAL MOT"/>
    <n v="8"/>
    <s v="kg"/>
    <n v="1306"/>
    <b v="0"/>
    <n v="8"/>
    <s v="kg"/>
    <n v="1306"/>
    <b v="0"/>
    <n v="1306"/>
    <b v="0"/>
    <n v="0"/>
    <b v="0"/>
    <s v="6569.15"/>
    <m/>
    <s v="6569.15"/>
    <n v="0"/>
    <b v="0"/>
    <b v="1"/>
  </r>
  <r>
    <s v="C"/>
    <s v="A"/>
    <n v="20180101"/>
    <n v="2018"/>
    <n v="52"/>
    <x v="4"/>
    <n v="562"/>
    <s v="NER"/>
    <x v="0"/>
    <s v="M"/>
    <s v="Import"/>
    <n v="251"/>
    <s v="FRA"/>
    <x v="3"/>
    <n v="0"/>
    <s v="W00"/>
    <s v="World"/>
    <s v="H5"/>
    <s v="HS"/>
    <b v="1"/>
    <n v="3101"/>
    <s v="Fertilizers animal or vegetable, whether or not mixed together or chemically treated fertilizers produced by the mixing or chemical treatment of animal or vegetable products"/>
    <x v="1"/>
    <x v="0"/>
    <x v="0"/>
    <x v="1"/>
    <b v="0"/>
    <s v="C00"/>
    <s v="TOTAL CPC"/>
    <n v="0"/>
    <n v="0"/>
    <s v="TOTAL MOT"/>
    <n v="8"/>
    <s v="kg"/>
    <n v="66"/>
    <b v="0"/>
    <n v="8"/>
    <s v="kg"/>
    <n v="66"/>
    <b v="0"/>
    <n v="66"/>
    <b v="0"/>
    <n v="0"/>
    <b v="0"/>
    <s v="407.76"/>
    <m/>
    <s v="407.76"/>
    <n v="0"/>
    <b v="0"/>
    <b v="1"/>
  </r>
  <r>
    <s v="C"/>
    <s v="A"/>
    <n v="20180101"/>
    <n v="2018"/>
    <n v="52"/>
    <x v="4"/>
    <n v="562"/>
    <s v="NER"/>
    <x v="0"/>
    <s v="M"/>
    <s v="Import"/>
    <n v="566"/>
    <s v="NGA"/>
    <x v="8"/>
    <n v="0"/>
    <s v="W00"/>
    <s v="World"/>
    <s v="H5"/>
    <s v="HS"/>
    <b v="1"/>
    <n v="3101"/>
    <s v="Fertilizers animal or vegetable, whether or not mixed together or chemically treated fertilizers produced by the mixing or chemical treatment of animal or vegetable products"/>
    <x v="1"/>
    <x v="0"/>
    <x v="0"/>
    <x v="1"/>
    <b v="0"/>
    <s v="C00"/>
    <s v="TOTAL CPC"/>
    <n v="0"/>
    <n v="0"/>
    <s v="TOTAL MOT"/>
    <n v="8"/>
    <s v="kg"/>
    <n v="1200"/>
    <b v="0"/>
    <n v="8"/>
    <s v="kg"/>
    <n v="1200"/>
    <b v="0"/>
    <n v="1200"/>
    <b v="0"/>
    <n v="0"/>
    <b v="0"/>
    <s v="353.97"/>
    <m/>
    <s v="353.97"/>
    <n v="0"/>
    <b v="0"/>
    <b v="1"/>
  </r>
  <r>
    <s v="C"/>
    <s v="A"/>
    <n v="20180101"/>
    <n v="2018"/>
    <n v="52"/>
    <x v="4"/>
    <n v="562"/>
    <s v="NER"/>
    <x v="0"/>
    <s v="M"/>
    <s v="Import"/>
    <n v="792"/>
    <s v="TUR"/>
    <x v="33"/>
    <n v="0"/>
    <s v="W00"/>
    <s v="World"/>
    <s v="H5"/>
    <s v="HS"/>
    <b v="1"/>
    <n v="3101"/>
    <s v="Fertilizers animal or vegetable, whether or not mixed together or chemically treated fertilizers produced by the mixing or chemical treatment of animal or vegetable products"/>
    <x v="1"/>
    <x v="0"/>
    <x v="0"/>
    <x v="1"/>
    <b v="0"/>
    <s v="C00"/>
    <s v="TOTAL CPC"/>
    <n v="0"/>
    <n v="0"/>
    <s v="TOTAL MOT"/>
    <n v="8"/>
    <s v="kg"/>
    <n v="40"/>
    <b v="0"/>
    <n v="8"/>
    <s v="kg"/>
    <n v="40"/>
    <b v="0"/>
    <n v="40"/>
    <b v="0"/>
    <n v="0"/>
    <b v="0"/>
    <s v="5807.42"/>
    <m/>
    <s v="5807.42"/>
    <n v="0"/>
    <b v="0"/>
    <b v="1"/>
  </r>
  <r>
    <s v="C"/>
    <s v="A"/>
    <n v="20180101"/>
    <n v="2018"/>
    <n v="52"/>
    <x v="4"/>
    <n v="180"/>
    <s v="COD"/>
    <x v="1"/>
    <s v="M"/>
    <s v="Import"/>
    <n v="0"/>
    <s v="W00"/>
    <x v="0"/>
    <n v="0"/>
    <s v="W00"/>
    <s v="World"/>
    <s v="H4"/>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33270"/>
    <b v="0"/>
    <n v="8"/>
    <s v="kg"/>
    <n v="33270"/>
    <b v="0"/>
    <n v="33270"/>
    <b v="0"/>
    <n v="0"/>
    <b v="0"/>
    <s v="11094.137"/>
    <n v="0"/>
    <s v="11094.137"/>
    <n v="0"/>
    <b v="0"/>
    <b v="1"/>
  </r>
  <r>
    <s v="C"/>
    <s v="A"/>
    <n v="20180101"/>
    <n v="2018"/>
    <n v="52"/>
    <x v="4"/>
    <n v="180"/>
    <s v="COD"/>
    <x v="1"/>
    <s v="M"/>
    <s v="Import"/>
    <n v="699"/>
    <s v="IND"/>
    <x v="11"/>
    <n v="0"/>
    <s v="W00"/>
    <s v="World"/>
    <s v="H4"/>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250"/>
    <b v="0"/>
    <n v="8"/>
    <s v="kg"/>
    <n v="250"/>
    <b v="0"/>
    <n v="250"/>
    <b v="0"/>
    <n v="0"/>
    <b v="0"/>
    <s v="932.858"/>
    <n v="0"/>
    <s v="932.858"/>
    <n v="0"/>
    <b v="0"/>
    <b v="1"/>
  </r>
  <r>
    <s v="C"/>
    <s v="A"/>
    <n v="20180101"/>
    <n v="2018"/>
    <n v="52"/>
    <x v="4"/>
    <n v="180"/>
    <s v="COD"/>
    <x v="1"/>
    <s v="M"/>
    <s v="Import"/>
    <n v="710"/>
    <s v="ZAF"/>
    <x v="30"/>
    <n v="0"/>
    <s v="W00"/>
    <s v="World"/>
    <s v="H4"/>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33000"/>
    <b v="0"/>
    <n v="8"/>
    <s v="kg"/>
    <n v="33000"/>
    <b v="0"/>
    <n v="33000"/>
    <b v="0"/>
    <n v="0"/>
    <b v="0"/>
    <s v="10138.248"/>
    <n v="0"/>
    <s v="10138.248"/>
    <n v="0"/>
    <b v="0"/>
    <b v="1"/>
  </r>
  <r>
    <s v="C"/>
    <s v="A"/>
    <n v="20180101"/>
    <n v="2018"/>
    <n v="52"/>
    <x v="4"/>
    <n v="180"/>
    <s v="COD"/>
    <x v="1"/>
    <s v="M"/>
    <s v="Import"/>
    <n v="800"/>
    <s v="UGA"/>
    <x v="34"/>
    <n v="0"/>
    <s v="W00"/>
    <s v="World"/>
    <s v="H4"/>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20"/>
    <b v="0"/>
    <n v="8"/>
    <s v="kg"/>
    <n v="20"/>
    <b v="0"/>
    <n v="20"/>
    <b v="0"/>
    <n v="0"/>
    <b v="0"/>
    <s v="23.031"/>
    <n v="0"/>
    <s v="23.031"/>
    <n v="0"/>
    <b v="0"/>
    <b v="1"/>
  </r>
  <r>
    <s v="C"/>
    <s v="A"/>
    <n v="20180101"/>
    <n v="2018"/>
    <n v="52"/>
    <x v="4"/>
    <n v="562"/>
    <s v="NER"/>
    <x v="0"/>
    <s v="M"/>
    <s v="Import"/>
    <n v="0"/>
    <s v="W00"/>
    <x v="0"/>
    <n v="0"/>
    <s v="W00"/>
    <s v="World"/>
    <s v="H5"/>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1306"/>
    <b v="0"/>
    <n v="8"/>
    <s v="kg"/>
    <n v="1306"/>
    <b v="0"/>
    <n v="1306"/>
    <b v="0"/>
    <n v="0"/>
    <b v="0"/>
    <s v="6569.15"/>
    <m/>
    <s v="6569.15"/>
    <n v="0"/>
    <b v="0"/>
    <b v="1"/>
  </r>
  <r>
    <s v="C"/>
    <s v="A"/>
    <n v="20180101"/>
    <n v="2018"/>
    <n v="52"/>
    <x v="4"/>
    <n v="562"/>
    <s v="NER"/>
    <x v="0"/>
    <s v="M"/>
    <s v="Import"/>
    <n v="251"/>
    <s v="FRA"/>
    <x v="3"/>
    <n v="0"/>
    <s v="W00"/>
    <s v="World"/>
    <s v="H5"/>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66"/>
    <b v="0"/>
    <n v="8"/>
    <s v="kg"/>
    <n v="66"/>
    <b v="0"/>
    <n v="66"/>
    <b v="0"/>
    <n v="0"/>
    <b v="0"/>
    <s v="407.76"/>
    <m/>
    <s v="407.76"/>
    <n v="0"/>
    <b v="1"/>
    <b v="0"/>
  </r>
  <r>
    <s v="C"/>
    <s v="A"/>
    <n v="20180101"/>
    <n v="2018"/>
    <n v="52"/>
    <x v="4"/>
    <n v="562"/>
    <s v="NER"/>
    <x v="0"/>
    <s v="M"/>
    <s v="Import"/>
    <n v="566"/>
    <s v="NGA"/>
    <x v="8"/>
    <n v="0"/>
    <s v="W00"/>
    <s v="World"/>
    <s v="H5"/>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1200"/>
    <b v="0"/>
    <n v="8"/>
    <s v="kg"/>
    <n v="1200"/>
    <b v="0"/>
    <n v="1200"/>
    <b v="0"/>
    <n v="0"/>
    <b v="0"/>
    <s v="353.97"/>
    <m/>
    <s v="353.97"/>
    <n v="0"/>
    <b v="1"/>
    <b v="0"/>
  </r>
  <r>
    <s v="C"/>
    <s v="A"/>
    <n v="20180101"/>
    <n v="2018"/>
    <n v="52"/>
    <x v="4"/>
    <n v="562"/>
    <s v="NER"/>
    <x v="0"/>
    <s v="M"/>
    <s v="Import"/>
    <n v="792"/>
    <s v="TUR"/>
    <x v="33"/>
    <n v="0"/>
    <s v="W00"/>
    <s v="World"/>
    <s v="H5"/>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40"/>
    <b v="0"/>
    <n v="8"/>
    <s v="kg"/>
    <n v="40"/>
    <b v="0"/>
    <n v="40"/>
    <b v="0"/>
    <n v="0"/>
    <b v="0"/>
    <s v="5807.42"/>
    <m/>
    <s v="5807.42"/>
    <n v="0"/>
    <b v="1"/>
    <b v="0"/>
  </r>
  <r>
    <s v="C"/>
    <s v="A"/>
    <n v="20180101"/>
    <n v="2018"/>
    <n v="52"/>
    <x v="4"/>
    <n v="180"/>
    <s v="COD"/>
    <x v="1"/>
    <s v="M"/>
    <s v="Import"/>
    <n v="0"/>
    <s v="W00"/>
    <x v="0"/>
    <n v="0"/>
    <s v="W00"/>
    <s v="World"/>
    <s v="H4"/>
    <s v="HS"/>
    <b v="1"/>
    <n v="3102"/>
    <s v="Fertilizers mineral or chemical, nitrogenous"/>
    <x v="2"/>
    <x v="1"/>
    <x v="1"/>
    <x v="1"/>
    <b v="0"/>
    <s v="C00"/>
    <s v="TOTAL CPC"/>
    <n v="0"/>
    <n v="0"/>
    <s v="TOTAL MOT"/>
    <n v="-1"/>
    <s v="N/A"/>
    <n v="0"/>
    <b v="1"/>
    <n v="-1"/>
    <s v="N/A"/>
    <n v="0"/>
    <b v="0"/>
    <n v="0"/>
    <b v="1"/>
    <n v="0"/>
    <b v="0"/>
    <s v="50097218.378"/>
    <n v="0"/>
    <s v="50097218.378"/>
    <n v="6"/>
    <b v="0"/>
    <b v="1"/>
  </r>
  <r>
    <s v="C"/>
    <s v="A"/>
    <n v="20180101"/>
    <n v="2018"/>
    <n v="52"/>
    <x v="4"/>
    <n v="180"/>
    <s v="COD"/>
    <x v="1"/>
    <s v="M"/>
    <s v="Import"/>
    <n v="24"/>
    <s v="AGO"/>
    <x v="17"/>
    <n v="0"/>
    <s v="W00"/>
    <s v="World"/>
    <s v="H4"/>
    <s v="HS"/>
    <b v="1"/>
    <n v="3102"/>
    <s v="Fertilizers mineral or chemical, nitrogenous"/>
    <x v="2"/>
    <x v="1"/>
    <x v="1"/>
    <x v="1"/>
    <b v="0"/>
    <s v="C00"/>
    <s v="TOTAL CPC"/>
    <n v="0"/>
    <n v="0"/>
    <s v="TOTAL MOT"/>
    <n v="8"/>
    <s v="kg"/>
    <n v="408950"/>
    <b v="0"/>
    <n v="8"/>
    <s v="kg"/>
    <n v="408950"/>
    <b v="0"/>
    <n v="408950"/>
    <b v="0"/>
    <n v="0"/>
    <b v="0"/>
    <s v="135124.45"/>
    <n v="0"/>
    <s v="135124.45"/>
    <n v="0"/>
    <b v="0"/>
    <b v="1"/>
  </r>
  <r>
    <s v="C"/>
    <s v="A"/>
    <n v="20180101"/>
    <n v="2018"/>
    <n v="52"/>
    <x v="4"/>
    <n v="180"/>
    <s v="COD"/>
    <x v="1"/>
    <s v="M"/>
    <s v="Import"/>
    <n v="56"/>
    <s v="BEL"/>
    <x v="18"/>
    <n v="0"/>
    <s v="W00"/>
    <s v="World"/>
    <s v="H4"/>
    <s v="HS"/>
    <b v="1"/>
    <n v="3102"/>
    <s v="Fertilizers mineral or chemical, nitrogenous"/>
    <x v="2"/>
    <x v="1"/>
    <x v="1"/>
    <x v="1"/>
    <b v="0"/>
    <s v="C00"/>
    <s v="TOTAL CPC"/>
    <n v="0"/>
    <n v="0"/>
    <s v="TOTAL MOT"/>
    <n v="8"/>
    <s v="kg"/>
    <n v="25"/>
    <b v="0"/>
    <n v="8"/>
    <s v="kg"/>
    <n v="25"/>
    <b v="0"/>
    <n v="25"/>
    <b v="0"/>
    <n v="0"/>
    <b v="0"/>
    <s v="27.448"/>
    <n v="0"/>
    <s v="27.448"/>
    <n v="0"/>
    <b v="0"/>
    <b v="1"/>
  </r>
  <r>
    <s v="C"/>
    <s v="A"/>
    <n v="20180101"/>
    <n v="2018"/>
    <n v="52"/>
    <x v="4"/>
    <n v="180"/>
    <s v="COD"/>
    <x v="1"/>
    <s v="M"/>
    <s v="Import"/>
    <n v="156"/>
    <s v="CHN"/>
    <x v="1"/>
    <n v="0"/>
    <s v="W00"/>
    <s v="World"/>
    <s v="H4"/>
    <s v="HS"/>
    <b v="1"/>
    <n v="3102"/>
    <s v="Fertilizers mineral or chemical, nitrogenous"/>
    <x v="2"/>
    <x v="1"/>
    <x v="1"/>
    <x v="1"/>
    <b v="0"/>
    <s v="C00"/>
    <s v="TOTAL CPC"/>
    <n v="0"/>
    <n v="0"/>
    <s v="TOTAL MOT"/>
    <n v="8"/>
    <s v="kg"/>
    <n v="4299861"/>
    <b v="0"/>
    <n v="8"/>
    <s v="kg"/>
    <n v="4299861"/>
    <b v="0"/>
    <n v="4299861"/>
    <b v="0"/>
    <n v="0"/>
    <b v="0"/>
    <s v="4682957.849"/>
    <n v="0"/>
    <s v="4682957.849"/>
    <n v="0"/>
    <b v="0"/>
    <b v="1"/>
  </r>
  <r>
    <s v="C"/>
    <s v="A"/>
    <n v="20180101"/>
    <n v="2018"/>
    <n v="52"/>
    <x v="4"/>
    <n v="180"/>
    <s v="COD"/>
    <x v="1"/>
    <s v="M"/>
    <s v="Import"/>
    <n v="251"/>
    <s v="FRA"/>
    <x v="3"/>
    <n v="0"/>
    <s v="W00"/>
    <s v="World"/>
    <s v="H4"/>
    <s v="HS"/>
    <b v="1"/>
    <n v="3102"/>
    <s v="Fertilizers mineral or chemical, nitrogenous"/>
    <x v="2"/>
    <x v="1"/>
    <x v="1"/>
    <x v="1"/>
    <b v="0"/>
    <s v="C00"/>
    <s v="TOTAL CPC"/>
    <n v="0"/>
    <n v="0"/>
    <s v="TOTAL MOT"/>
    <n v="8"/>
    <s v="kg"/>
    <n v="40000"/>
    <b v="0"/>
    <n v="8"/>
    <s v="kg"/>
    <n v="40000"/>
    <b v="0"/>
    <n v="40000"/>
    <b v="0"/>
    <n v="0"/>
    <b v="0"/>
    <s v="32018.463"/>
    <n v="0"/>
    <s v="32018.463"/>
    <n v="0"/>
    <b v="0"/>
    <b v="1"/>
  </r>
  <r>
    <s v="C"/>
    <s v="A"/>
    <n v="20180101"/>
    <n v="2018"/>
    <n v="52"/>
    <x v="4"/>
    <n v="180"/>
    <s v="COD"/>
    <x v="1"/>
    <s v="M"/>
    <s v="Import"/>
    <n v="276"/>
    <s v="DEU"/>
    <x v="4"/>
    <n v="0"/>
    <s v="W00"/>
    <s v="World"/>
    <s v="H4"/>
    <s v="HS"/>
    <b v="1"/>
    <n v="3102"/>
    <s v="Fertilizers mineral or chemical, nitrogenous"/>
    <x v="2"/>
    <x v="1"/>
    <x v="1"/>
    <x v="1"/>
    <b v="0"/>
    <s v="C00"/>
    <s v="TOTAL CPC"/>
    <n v="0"/>
    <n v="0"/>
    <s v="TOTAL MOT"/>
    <n v="-1"/>
    <s v="N/A"/>
    <n v="0"/>
    <b v="1"/>
    <n v="-1"/>
    <s v="N/A"/>
    <n v="0"/>
    <b v="0"/>
    <n v="0"/>
    <b v="1"/>
    <n v="0"/>
    <b v="0"/>
    <s v="11205.414"/>
    <n v="0"/>
    <s v="11205.414"/>
    <n v="6"/>
    <b v="0"/>
    <b v="1"/>
  </r>
  <r>
    <s v="C"/>
    <s v="A"/>
    <n v="20180101"/>
    <n v="2018"/>
    <n v="52"/>
    <x v="4"/>
    <n v="180"/>
    <s v="COD"/>
    <x v="1"/>
    <s v="M"/>
    <s v="Import"/>
    <n v="440"/>
    <s v="LTU"/>
    <x v="24"/>
    <n v="0"/>
    <s v="W00"/>
    <s v="World"/>
    <s v="H4"/>
    <s v="HS"/>
    <b v="1"/>
    <n v="3102"/>
    <s v="Fertilizers mineral or chemical, nitrogenous"/>
    <x v="2"/>
    <x v="1"/>
    <x v="1"/>
    <x v="1"/>
    <b v="0"/>
    <s v="C00"/>
    <s v="TOTAL CPC"/>
    <n v="0"/>
    <n v="0"/>
    <s v="TOTAL MOT"/>
    <n v="8"/>
    <s v="kg"/>
    <n v="132000"/>
    <b v="0"/>
    <n v="8"/>
    <s v="kg"/>
    <n v="132000"/>
    <b v="0"/>
    <n v="132000"/>
    <b v="0"/>
    <n v="0"/>
    <b v="0"/>
    <s v="75846.456"/>
    <n v="0"/>
    <s v="75846.456"/>
    <n v="0"/>
    <b v="0"/>
    <b v="1"/>
  </r>
  <r>
    <s v="C"/>
    <s v="A"/>
    <n v="20180101"/>
    <n v="2018"/>
    <n v="52"/>
    <x v="4"/>
    <n v="180"/>
    <s v="COD"/>
    <x v="1"/>
    <s v="M"/>
    <s v="Import"/>
    <n v="458"/>
    <s v="MYS"/>
    <x v="52"/>
    <n v="0"/>
    <s v="W00"/>
    <s v="World"/>
    <s v="H4"/>
    <s v="HS"/>
    <b v="1"/>
    <n v="3102"/>
    <s v="Fertilizers mineral or chemical, nitrogenous"/>
    <x v="2"/>
    <x v="1"/>
    <x v="1"/>
    <x v="1"/>
    <b v="0"/>
    <s v="C00"/>
    <s v="TOTAL CPC"/>
    <n v="0"/>
    <n v="0"/>
    <s v="TOTAL MOT"/>
    <n v="8"/>
    <s v="kg"/>
    <n v="44000"/>
    <b v="0"/>
    <n v="8"/>
    <s v="kg"/>
    <n v="44000"/>
    <b v="0"/>
    <n v="44000"/>
    <b v="0"/>
    <n v="0"/>
    <b v="0"/>
    <s v="42377.731"/>
    <n v="0"/>
    <s v="42377.731"/>
    <n v="0"/>
    <b v="0"/>
    <b v="1"/>
  </r>
  <r>
    <s v="C"/>
    <s v="A"/>
    <n v="20180101"/>
    <n v="2018"/>
    <n v="52"/>
    <x v="4"/>
    <n v="180"/>
    <s v="COD"/>
    <x v="1"/>
    <s v="M"/>
    <s v="Import"/>
    <n v="508"/>
    <s v="MOZ"/>
    <x v="26"/>
    <n v="0"/>
    <s v="W00"/>
    <s v="World"/>
    <s v="H4"/>
    <s v="HS"/>
    <b v="1"/>
    <n v="3102"/>
    <s v="Fertilizers mineral or chemical, nitrogenous"/>
    <x v="2"/>
    <x v="1"/>
    <x v="1"/>
    <x v="1"/>
    <b v="0"/>
    <s v="C00"/>
    <s v="TOTAL CPC"/>
    <n v="0"/>
    <n v="0"/>
    <s v="TOTAL MOT"/>
    <n v="8"/>
    <s v="kg"/>
    <n v="366100"/>
    <b v="0"/>
    <n v="8"/>
    <s v="kg"/>
    <n v="366100"/>
    <b v="0"/>
    <n v="366100"/>
    <b v="0"/>
    <n v="0"/>
    <b v="0"/>
    <s v="261777.082"/>
    <n v="0"/>
    <s v="261777.082"/>
    <n v="0"/>
    <b v="0"/>
    <b v="1"/>
  </r>
  <r>
    <s v="C"/>
    <s v="A"/>
    <n v="20180101"/>
    <n v="2018"/>
    <n v="52"/>
    <x v="4"/>
    <n v="180"/>
    <s v="COD"/>
    <x v="1"/>
    <s v="M"/>
    <s v="Import"/>
    <n v="528"/>
    <s v="NLD"/>
    <x v="7"/>
    <n v="0"/>
    <s v="W00"/>
    <s v="World"/>
    <s v="H4"/>
    <s v="HS"/>
    <b v="1"/>
    <n v="3102"/>
    <s v="Fertilizers mineral or chemical, nitrogenous"/>
    <x v="2"/>
    <x v="1"/>
    <x v="1"/>
    <x v="1"/>
    <b v="0"/>
    <s v="C00"/>
    <s v="TOTAL CPC"/>
    <n v="0"/>
    <n v="0"/>
    <s v="TOTAL MOT"/>
    <n v="8"/>
    <s v="kg"/>
    <n v="289"/>
    <b v="0"/>
    <n v="8"/>
    <s v="kg"/>
    <n v="289"/>
    <b v="0"/>
    <n v="289"/>
    <b v="0"/>
    <n v="0"/>
    <b v="0"/>
    <s v="382.974"/>
    <n v="0"/>
    <s v="382.974"/>
    <n v="0"/>
    <b v="0"/>
    <b v="1"/>
  </r>
  <r>
    <s v="C"/>
    <s v="A"/>
    <n v="20180101"/>
    <n v="2018"/>
    <n v="52"/>
    <x v="4"/>
    <n v="180"/>
    <s v="COD"/>
    <x v="1"/>
    <s v="M"/>
    <s v="Import"/>
    <n v="579"/>
    <s v="NOR"/>
    <x v="44"/>
    <n v="0"/>
    <s v="W00"/>
    <s v="World"/>
    <s v="H4"/>
    <s v="HS"/>
    <b v="1"/>
    <n v="3102"/>
    <s v="Fertilizers mineral or chemical, nitrogenous"/>
    <x v="2"/>
    <x v="1"/>
    <x v="1"/>
    <x v="1"/>
    <b v="0"/>
    <s v="C00"/>
    <s v="TOTAL CPC"/>
    <n v="0"/>
    <n v="0"/>
    <s v="TOTAL MOT"/>
    <n v="8"/>
    <s v="kg"/>
    <n v="28800"/>
    <b v="0"/>
    <n v="8"/>
    <s v="kg"/>
    <n v="28800"/>
    <b v="0"/>
    <n v="28800"/>
    <b v="0"/>
    <n v="0"/>
    <b v="0"/>
    <s v="34517.158"/>
    <n v="0"/>
    <s v="34517.158"/>
    <n v="0"/>
    <b v="0"/>
    <b v="1"/>
  </r>
  <r>
    <s v="C"/>
    <s v="A"/>
    <n v="20180101"/>
    <n v="2018"/>
    <n v="52"/>
    <x v="4"/>
    <n v="180"/>
    <s v="COD"/>
    <x v="1"/>
    <s v="M"/>
    <s v="Import"/>
    <n v="643"/>
    <s v="RUS"/>
    <x v="9"/>
    <n v="0"/>
    <s v="W00"/>
    <s v="World"/>
    <s v="H4"/>
    <s v="HS"/>
    <b v="1"/>
    <n v="3102"/>
    <s v="Fertilizers mineral or chemical, nitrogenous"/>
    <x v="2"/>
    <x v="1"/>
    <x v="1"/>
    <x v="1"/>
    <b v="0"/>
    <s v="C00"/>
    <s v="TOTAL CPC"/>
    <n v="0"/>
    <n v="0"/>
    <s v="TOTAL MOT"/>
    <n v="8"/>
    <s v="kg"/>
    <n v="24595478"/>
    <b v="0"/>
    <n v="8"/>
    <s v="kg"/>
    <n v="24595478"/>
    <b v="0"/>
    <n v="24595478"/>
    <b v="0"/>
    <n v="0"/>
    <b v="0"/>
    <s v="22238674.521"/>
    <n v="0"/>
    <s v="22238674.521"/>
    <n v="0"/>
    <b v="0"/>
    <b v="1"/>
  </r>
  <r>
    <s v="C"/>
    <s v="A"/>
    <n v="20180101"/>
    <n v="2018"/>
    <n v="52"/>
    <x v="4"/>
    <n v="180"/>
    <s v="COD"/>
    <x v="1"/>
    <s v="M"/>
    <s v="Import"/>
    <n v="682"/>
    <s v="SAU"/>
    <x v="48"/>
    <n v="0"/>
    <s v="W00"/>
    <s v="World"/>
    <s v="H4"/>
    <s v="HS"/>
    <b v="1"/>
    <n v="3102"/>
    <s v="Fertilizers mineral or chemical, nitrogenous"/>
    <x v="2"/>
    <x v="1"/>
    <x v="1"/>
    <x v="1"/>
    <b v="0"/>
    <s v="C00"/>
    <s v="TOTAL CPC"/>
    <n v="0"/>
    <n v="0"/>
    <s v="TOTAL MOT"/>
    <n v="8"/>
    <s v="kg"/>
    <n v="690000"/>
    <b v="0"/>
    <n v="8"/>
    <s v="kg"/>
    <n v="690000"/>
    <b v="0"/>
    <n v="690000"/>
    <b v="0"/>
    <n v="0"/>
    <b v="0"/>
    <s v="464989.8"/>
    <n v="0"/>
    <s v="464989.8"/>
    <n v="0"/>
    <b v="0"/>
    <b v="1"/>
  </r>
  <r>
    <s v="C"/>
    <s v="A"/>
    <n v="20180101"/>
    <n v="2018"/>
    <n v="52"/>
    <x v="4"/>
    <n v="180"/>
    <s v="COD"/>
    <x v="1"/>
    <s v="M"/>
    <s v="Import"/>
    <n v="699"/>
    <s v="IND"/>
    <x v="11"/>
    <n v="0"/>
    <s v="W00"/>
    <s v="World"/>
    <s v="H4"/>
    <s v="HS"/>
    <b v="1"/>
    <n v="3102"/>
    <s v="Fertilizers mineral or chemical, nitrogenous"/>
    <x v="2"/>
    <x v="1"/>
    <x v="1"/>
    <x v="1"/>
    <b v="0"/>
    <s v="C00"/>
    <s v="TOTAL CPC"/>
    <n v="0"/>
    <n v="0"/>
    <s v="TOTAL MOT"/>
    <n v="8"/>
    <s v="kg"/>
    <n v="500"/>
    <b v="0"/>
    <n v="8"/>
    <s v="kg"/>
    <n v="500"/>
    <b v="0"/>
    <n v="500"/>
    <b v="0"/>
    <n v="0"/>
    <b v="0"/>
    <s v="705.126"/>
    <n v="0"/>
    <s v="705.126"/>
    <n v="0"/>
    <b v="0"/>
    <b v="1"/>
  </r>
  <r>
    <s v="C"/>
    <s v="A"/>
    <n v="20180101"/>
    <n v="2018"/>
    <n v="52"/>
    <x v="4"/>
    <n v="180"/>
    <s v="COD"/>
    <x v="1"/>
    <s v="M"/>
    <s v="Import"/>
    <n v="710"/>
    <s v="ZAF"/>
    <x v="30"/>
    <n v="0"/>
    <s v="W00"/>
    <s v="World"/>
    <s v="H4"/>
    <s v="HS"/>
    <b v="1"/>
    <n v="3102"/>
    <s v="Fertilizers mineral or chemical, nitrogenous"/>
    <x v="2"/>
    <x v="1"/>
    <x v="1"/>
    <x v="1"/>
    <b v="0"/>
    <s v="C00"/>
    <s v="TOTAL CPC"/>
    <n v="0"/>
    <n v="0"/>
    <s v="TOTAL MOT"/>
    <n v="8"/>
    <s v="kg"/>
    <s v="19273596.664"/>
    <b v="1"/>
    <n v="-1"/>
    <s v="N/A"/>
    <n v="0"/>
    <b v="0"/>
    <s v="19273596.664"/>
    <b v="1"/>
    <n v="0"/>
    <b v="0"/>
    <s v="15829060.232"/>
    <n v="0"/>
    <s v="15829060.232"/>
    <n v="6"/>
    <b v="0"/>
    <b v="1"/>
  </r>
  <r>
    <s v="C"/>
    <s v="A"/>
    <n v="20180101"/>
    <n v="2018"/>
    <n v="52"/>
    <x v="4"/>
    <n v="180"/>
    <s v="COD"/>
    <x v="1"/>
    <s v="M"/>
    <s v="Import"/>
    <n v="716"/>
    <s v="ZWE"/>
    <x v="54"/>
    <n v="0"/>
    <s v="W00"/>
    <s v="World"/>
    <s v="H4"/>
    <s v="HS"/>
    <b v="1"/>
    <n v="3102"/>
    <s v="Fertilizers mineral or chemical, nitrogenous"/>
    <x v="2"/>
    <x v="1"/>
    <x v="1"/>
    <x v="1"/>
    <b v="0"/>
    <s v="C00"/>
    <s v="TOTAL CPC"/>
    <n v="0"/>
    <n v="0"/>
    <s v="TOTAL MOT"/>
    <n v="8"/>
    <s v="kg"/>
    <n v="154000"/>
    <b v="0"/>
    <n v="8"/>
    <s v="kg"/>
    <n v="154000"/>
    <b v="0"/>
    <n v="154000"/>
    <b v="0"/>
    <n v="0"/>
    <b v="0"/>
    <s v="96367.224"/>
    <n v="0"/>
    <s v="96367.224"/>
    <n v="0"/>
    <b v="0"/>
    <b v="1"/>
  </r>
  <r>
    <s v="C"/>
    <s v="A"/>
    <n v="20180101"/>
    <n v="2018"/>
    <n v="52"/>
    <x v="4"/>
    <n v="180"/>
    <s v="COD"/>
    <x v="1"/>
    <s v="M"/>
    <s v="Import"/>
    <n v="784"/>
    <s v="ARE"/>
    <x v="32"/>
    <n v="0"/>
    <s v="W00"/>
    <s v="World"/>
    <s v="H4"/>
    <s v="HS"/>
    <b v="1"/>
    <n v="3102"/>
    <s v="Fertilizers mineral or chemical, nitrogenous"/>
    <x v="2"/>
    <x v="1"/>
    <x v="1"/>
    <x v="1"/>
    <b v="0"/>
    <s v="C00"/>
    <s v="TOTAL CPC"/>
    <n v="0"/>
    <n v="0"/>
    <s v="TOTAL MOT"/>
    <n v="8"/>
    <s v="kg"/>
    <n v="549710"/>
    <b v="0"/>
    <n v="8"/>
    <s v="kg"/>
    <n v="549710"/>
    <b v="0"/>
    <n v="549710"/>
    <b v="0"/>
    <n v="0"/>
    <b v="0"/>
    <s v="362710.242"/>
    <n v="0"/>
    <s v="362710.242"/>
    <n v="0"/>
    <b v="0"/>
    <b v="1"/>
  </r>
  <r>
    <s v="C"/>
    <s v="A"/>
    <n v="20180101"/>
    <n v="2018"/>
    <n v="52"/>
    <x v="4"/>
    <n v="180"/>
    <s v="COD"/>
    <x v="1"/>
    <s v="M"/>
    <s v="Import"/>
    <n v="792"/>
    <s v="TUR"/>
    <x v="33"/>
    <n v="0"/>
    <s v="W00"/>
    <s v="World"/>
    <s v="H4"/>
    <s v="HS"/>
    <b v="1"/>
    <n v="3102"/>
    <s v="Fertilizers mineral or chemical, nitrogenous"/>
    <x v="2"/>
    <x v="1"/>
    <x v="1"/>
    <x v="1"/>
    <b v="0"/>
    <s v="C00"/>
    <s v="TOTAL CPC"/>
    <n v="0"/>
    <n v="0"/>
    <s v="TOTAL MOT"/>
    <n v="8"/>
    <s v="kg"/>
    <n v="144000"/>
    <b v="0"/>
    <n v="8"/>
    <s v="kg"/>
    <n v="144000"/>
    <b v="0"/>
    <n v="144000"/>
    <b v="0"/>
    <n v="0"/>
    <b v="0"/>
    <s v="87522.544"/>
    <n v="0"/>
    <s v="87522.544"/>
    <n v="0"/>
    <b v="0"/>
    <b v="1"/>
  </r>
  <r>
    <s v="C"/>
    <s v="A"/>
    <n v="20180101"/>
    <n v="2018"/>
    <n v="52"/>
    <x v="4"/>
    <n v="180"/>
    <s v="COD"/>
    <x v="1"/>
    <s v="M"/>
    <s v="Import"/>
    <n v="800"/>
    <s v="UGA"/>
    <x v="34"/>
    <n v="0"/>
    <s v="W00"/>
    <s v="World"/>
    <s v="H4"/>
    <s v="HS"/>
    <b v="1"/>
    <n v="3102"/>
    <s v="Fertilizers mineral or chemical, nitrogenous"/>
    <x v="2"/>
    <x v="1"/>
    <x v="1"/>
    <x v="1"/>
    <b v="0"/>
    <s v="C00"/>
    <s v="TOTAL CPC"/>
    <n v="0"/>
    <n v="0"/>
    <s v="TOTAL MOT"/>
    <n v="8"/>
    <s v="kg"/>
    <n v="40800"/>
    <b v="0"/>
    <n v="8"/>
    <s v="kg"/>
    <n v="40800"/>
    <b v="0"/>
    <n v="40800"/>
    <b v="0"/>
    <n v="0"/>
    <b v="0"/>
    <s v="26914.469"/>
    <n v="0"/>
    <s v="26914.469"/>
    <n v="0"/>
    <b v="0"/>
    <b v="1"/>
  </r>
  <r>
    <s v="C"/>
    <s v="A"/>
    <n v="20180101"/>
    <n v="2018"/>
    <n v="52"/>
    <x v="4"/>
    <n v="180"/>
    <s v="COD"/>
    <x v="1"/>
    <s v="M"/>
    <s v="Import"/>
    <n v="834"/>
    <s v="TZA"/>
    <x v="38"/>
    <n v="0"/>
    <s v="W00"/>
    <s v="World"/>
    <s v="H4"/>
    <s v="HS"/>
    <b v="1"/>
    <n v="3102"/>
    <s v="Fertilizers mineral or chemical, nitrogenous"/>
    <x v="2"/>
    <x v="1"/>
    <x v="1"/>
    <x v="1"/>
    <b v="0"/>
    <s v="C00"/>
    <s v="TOTAL CPC"/>
    <n v="0"/>
    <n v="0"/>
    <s v="TOTAL MOT"/>
    <n v="8"/>
    <s v="kg"/>
    <n v="857000"/>
    <b v="0"/>
    <n v="8"/>
    <s v="kg"/>
    <n v="857000"/>
    <b v="0"/>
    <n v="857000"/>
    <b v="0"/>
    <n v="0"/>
    <b v="0"/>
    <s v="1166845.712"/>
    <n v="0"/>
    <s v="1166845.712"/>
    <n v="0"/>
    <b v="0"/>
    <b v="1"/>
  </r>
  <r>
    <s v="C"/>
    <s v="A"/>
    <n v="20180101"/>
    <n v="2018"/>
    <n v="52"/>
    <x v="4"/>
    <n v="180"/>
    <s v="COD"/>
    <x v="1"/>
    <s v="M"/>
    <s v="Import"/>
    <n v="842"/>
    <s v="USA"/>
    <x v="15"/>
    <n v="0"/>
    <s v="W00"/>
    <s v="World"/>
    <s v="H4"/>
    <s v="HS"/>
    <b v="1"/>
    <n v="3102"/>
    <s v="Fertilizers mineral or chemical, nitrogenous"/>
    <x v="2"/>
    <x v="1"/>
    <x v="1"/>
    <x v="1"/>
    <b v="0"/>
    <s v="C00"/>
    <s v="TOTAL CPC"/>
    <n v="0"/>
    <n v="0"/>
    <s v="TOTAL MOT"/>
    <n v="8"/>
    <s v="kg"/>
    <n v="56"/>
    <b v="0"/>
    <n v="8"/>
    <s v="kg"/>
    <n v="56"/>
    <b v="0"/>
    <n v="56"/>
    <b v="0"/>
    <n v="0"/>
    <b v="0"/>
    <s v="69.179"/>
    <n v="0"/>
    <s v="69.179"/>
    <n v="0"/>
    <b v="0"/>
    <b v="1"/>
  </r>
  <r>
    <s v="C"/>
    <s v="A"/>
    <n v="20180101"/>
    <n v="2018"/>
    <n v="52"/>
    <x v="4"/>
    <n v="180"/>
    <s v="COD"/>
    <x v="1"/>
    <s v="M"/>
    <s v="Import"/>
    <n v="894"/>
    <s v="ZMB"/>
    <x v="39"/>
    <n v="0"/>
    <s v="W00"/>
    <s v="World"/>
    <s v="H4"/>
    <s v="HS"/>
    <b v="1"/>
    <n v="3102"/>
    <s v="Fertilizers mineral or chemical, nitrogenous"/>
    <x v="2"/>
    <x v="1"/>
    <x v="1"/>
    <x v="1"/>
    <b v="0"/>
    <s v="C00"/>
    <s v="TOTAL CPC"/>
    <n v="0"/>
    <n v="0"/>
    <s v="TOTAL MOT"/>
    <n v="8"/>
    <s v="kg"/>
    <n v="3655985"/>
    <b v="0"/>
    <n v="8"/>
    <s v="kg"/>
    <n v="3655985"/>
    <b v="0"/>
    <n v="3655985"/>
    <b v="0"/>
    <n v="0"/>
    <b v="0"/>
    <s v="4547124.307"/>
    <n v="0"/>
    <s v="4547124.307"/>
    <n v="0"/>
    <b v="0"/>
    <b v="1"/>
  </r>
  <r>
    <s v="C"/>
    <s v="A"/>
    <n v="20180101"/>
    <n v="2018"/>
    <n v="52"/>
    <x v="4"/>
    <n v="562"/>
    <s v="NER"/>
    <x v="0"/>
    <s v="M"/>
    <s v="Import"/>
    <n v="0"/>
    <s v="W00"/>
    <x v="0"/>
    <n v="0"/>
    <s v="W00"/>
    <s v="World"/>
    <s v="H5"/>
    <s v="HS"/>
    <b v="1"/>
    <n v="3102"/>
    <s v="Fertilizers mineral or chemical, nitrogenous"/>
    <x v="2"/>
    <x v="1"/>
    <x v="1"/>
    <x v="1"/>
    <b v="0"/>
    <s v="C00"/>
    <s v="TOTAL CPC"/>
    <n v="0"/>
    <n v="0"/>
    <s v="TOTAL MOT"/>
    <n v="8"/>
    <s v="kg"/>
    <n v="25986250"/>
    <b v="0"/>
    <n v="8"/>
    <s v="kg"/>
    <n v="25986250"/>
    <b v="0"/>
    <n v="25986250"/>
    <b v="0"/>
    <n v="0"/>
    <b v="0"/>
    <s v="10300008.77"/>
    <m/>
    <s v="10300008.77"/>
    <n v="0"/>
    <b v="0"/>
    <b v="1"/>
  </r>
  <r>
    <s v="C"/>
    <s v="A"/>
    <n v="20180101"/>
    <n v="2018"/>
    <n v="52"/>
    <x v="4"/>
    <n v="562"/>
    <s v="NER"/>
    <x v="0"/>
    <s v="M"/>
    <s v="Import"/>
    <n v="56"/>
    <s v="BEL"/>
    <x v="18"/>
    <n v="0"/>
    <s v="W00"/>
    <s v="World"/>
    <s v="H5"/>
    <s v="HS"/>
    <b v="1"/>
    <n v="3102"/>
    <s v="Fertilizers mineral or chemical, nitrogenous"/>
    <x v="2"/>
    <x v="1"/>
    <x v="1"/>
    <x v="1"/>
    <b v="0"/>
    <s v="C00"/>
    <s v="TOTAL CPC"/>
    <n v="0"/>
    <n v="0"/>
    <s v="TOTAL MOT"/>
    <n v="8"/>
    <s v="kg"/>
    <n v="383040"/>
    <b v="0"/>
    <n v="8"/>
    <s v="kg"/>
    <n v="383040"/>
    <b v="0"/>
    <n v="383040"/>
    <b v="0"/>
    <n v="0"/>
    <b v="0"/>
    <s v="134859.35"/>
    <m/>
    <s v="134859.35"/>
    <n v="0"/>
    <b v="0"/>
    <b v="1"/>
  </r>
  <r>
    <s v="C"/>
    <s v="A"/>
    <n v="20180101"/>
    <n v="2018"/>
    <n v="52"/>
    <x v="4"/>
    <n v="562"/>
    <s v="NER"/>
    <x v="0"/>
    <s v="M"/>
    <s v="Import"/>
    <n v="156"/>
    <s v="CHN"/>
    <x v="1"/>
    <n v="0"/>
    <s v="W00"/>
    <s v="World"/>
    <s v="H5"/>
    <s v="HS"/>
    <b v="1"/>
    <n v="3102"/>
    <s v="Fertilizers mineral or chemical, nitrogenous"/>
    <x v="2"/>
    <x v="1"/>
    <x v="1"/>
    <x v="1"/>
    <b v="0"/>
    <s v="C00"/>
    <s v="TOTAL CPC"/>
    <n v="0"/>
    <n v="0"/>
    <s v="TOTAL MOT"/>
    <n v="8"/>
    <s v="kg"/>
    <n v="5000"/>
    <b v="0"/>
    <n v="8"/>
    <s v="kg"/>
    <n v="5000"/>
    <b v="0"/>
    <n v="5000"/>
    <b v="0"/>
    <n v="0"/>
    <b v="0"/>
    <s v="1354.49"/>
    <m/>
    <s v="1354.49"/>
    <n v="0"/>
    <b v="0"/>
    <b v="1"/>
  </r>
  <r>
    <s v="C"/>
    <s v="A"/>
    <n v="20180101"/>
    <n v="2018"/>
    <n v="52"/>
    <x v="4"/>
    <n v="562"/>
    <s v="NER"/>
    <x v="0"/>
    <s v="M"/>
    <s v="Import"/>
    <n v="204"/>
    <s v="BEN"/>
    <x v="2"/>
    <n v="0"/>
    <s v="W00"/>
    <s v="World"/>
    <s v="H5"/>
    <s v="HS"/>
    <b v="1"/>
    <n v="3102"/>
    <s v="Fertilizers mineral or chemical, nitrogenous"/>
    <x v="2"/>
    <x v="1"/>
    <x v="1"/>
    <x v="1"/>
    <b v="0"/>
    <s v="C00"/>
    <s v="TOTAL CPC"/>
    <n v="0"/>
    <n v="0"/>
    <s v="TOTAL MOT"/>
    <n v="8"/>
    <s v="kg"/>
    <n v="42000"/>
    <b v="0"/>
    <n v="8"/>
    <s v="kg"/>
    <n v="42000"/>
    <b v="0"/>
    <n v="42000"/>
    <b v="0"/>
    <n v="0"/>
    <b v="0"/>
    <s v="11377.69"/>
    <m/>
    <s v="11377.69"/>
    <n v="0"/>
    <b v="0"/>
    <b v="1"/>
  </r>
  <r>
    <s v="C"/>
    <s v="A"/>
    <n v="20180101"/>
    <n v="2018"/>
    <n v="52"/>
    <x v="4"/>
    <n v="562"/>
    <s v="NER"/>
    <x v="0"/>
    <s v="M"/>
    <s v="Import"/>
    <n v="251"/>
    <s v="FRA"/>
    <x v="3"/>
    <n v="0"/>
    <s v="W00"/>
    <s v="World"/>
    <s v="H5"/>
    <s v="HS"/>
    <b v="1"/>
    <n v="3102"/>
    <s v="Fertilizers mineral or chemical, nitrogenous"/>
    <x v="2"/>
    <x v="1"/>
    <x v="1"/>
    <x v="1"/>
    <b v="0"/>
    <s v="C00"/>
    <s v="TOTAL CPC"/>
    <n v="0"/>
    <n v="0"/>
    <s v="TOTAL MOT"/>
    <n v="8"/>
    <s v="kg"/>
    <n v="5741224"/>
    <b v="0"/>
    <n v="8"/>
    <s v="kg"/>
    <n v="5741224"/>
    <b v="0"/>
    <n v="5741224"/>
    <b v="0"/>
    <n v="0"/>
    <b v="0"/>
    <s v="3270885.51"/>
    <m/>
    <s v="3270885.51"/>
    <n v="0"/>
    <b v="0"/>
    <b v="1"/>
  </r>
  <r>
    <s v="C"/>
    <s v="A"/>
    <n v="20180101"/>
    <n v="2018"/>
    <n v="52"/>
    <x v="4"/>
    <n v="562"/>
    <s v="NER"/>
    <x v="0"/>
    <s v="M"/>
    <s v="Import"/>
    <n v="384"/>
    <s v="CIV"/>
    <x v="6"/>
    <n v="0"/>
    <s v="W00"/>
    <s v="World"/>
    <s v="H5"/>
    <s v="HS"/>
    <b v="1"/>
    <n v="3102"/>
    <s v="Fertilizers mineral or chemical, nitrogenous"/>
    <x v="2"/>
    <x v="1"/>
    <x v="1"/>
    <x v="1"/>
    <b v="0"/>
    <s v="C00"/>
    <s v="TOTAL CPC"/>
    <n v="0"/>
    <n v="0"/>
    <s v="TOTAL MOT"/>
    <n v="8"/>
    <s v="kg"/>
    <n v="309960"/>
    <b v="0"/>
    <n v="8"/>
    <s v="kg"/>
    <n v="309960"/>
    <b v="0"/>
    <n v="309960"/>
    <b v="0"/>
    <n v="0"/>
    <b v="0"/>
    <s v="326866.96"/>
    <m/>
    <s v="326866.96"/>
    <n v="0"/>
    <b v="0"/>
    <b v="1"/>
  </r>
  <r>
    <s v="C"/>
    <s v="A"/>
    <n v="20180101"/>
    <n v="2018"/>
    <n v="52"/>
    <x v="4"/>
    <n v="562"/>
    <s v="NER"/>
    <x v="0"/>
    <s v="M"/>
    <s v="Import"/>
    <n v="566"/>
    <s v="NGA"/>
    <x v="8"/>
    <n v="0"/>
    <s v="W00"/>
    <s v="World"/>
    <s v="H5"/>
    <s v="HS"/>
    <b v="1"/>
    <n v="3102"/>
    <s v="Fertilizers mineral or chemical, nitrogenous"/>
    <x v="2"/>
    <x v="1"/>
    <x v="1"/>
    <x v="1"/>
    <b v="0"/>
    <s v="C00"/>
    <s v="TOTAL CPC"/>
    <n v="0"/>
    <n v="0"/>
    <s v="TOTAL MOT"/>
    <n v="8"/>
    <s v="kg"/>
    <n v="11808920"/>
    <b v="0"/>
    <n v="8"/>
    <s v="kg"/>
    <n v="11808920"/>
    <b v="0"/>
    <n v="11808920"/>
    <b v="0"/>
    <n v="0"/>
    <b v="0"/>
    <s v="3115374.78"/>
    <m/>
    <s v="3115374.78"/>
    <n v="0"/>
    <b v="0"/>
    <b v="1"/>
  </r>
  <r>
    <s v="C"/>
    <s v="A"/>
    <n v="20180101"/>
    <n v="2018"/>
    <n v="52"/>
    <x v="4"/>
    <n v="562"/>
    <s v="NER"/>
    <x v="0"/>
    <s v="M"/>
    <s v="Import"/>
    <n v="586"/>
    <s v="PAK"/>
    <x v="55"/>
    <n v="0"/>
    <s v="W00"/>
    <s v="World"/>
    <s v="H5"/>
    <s v="HS"/>
    <b v="1"/>
    <n v="3102"/>
    <s v="Fertilizers mineral or chemical, nitrogenous"/>
    <x v="2"/>
    <x v="1"/>
    <x v="1"/>
    <x v="1"/>
    <b v="0"/>
    <s v="C00"/>
    <s v="TOTAL CPC"/>
    <n v="0"/>
    <n v="0"/>
    <s v="TOTAL MOT"/>
    <n v="8"/>
    <s v="kg"/>
    <n v="6502290"/>
    <b v="0"/>
    <n v="8"/>
    <s v="kg"/>
    <n v="6502290"/>
    <b v="0"/>
    <n v="6502290"/>
    <b v="0"/>
    <n v="0"/>
    <b v="0"/>
    <s v="2856812.75"/>
    <m/>
    <s v="2856812.75"/>
    <n v="0"/>
    <b v="0"/>
    <b v="1"/>
  </r>
  <r>
    <s v="C"/>
    <s v="A"/>
    <n v="20180101"/>
    <n v="2018"/>
    <n v="52"/>
    <x v="4"/>
    <n v="562"/>
    <s v="NER"/>
    <x v="0"/>
    <s v="M"/>
    <s v="Import"/>
    <n v="768"/>
    <s v="TGO"/>
    <x v="14"/>
    <n v="0"/>
    <s v="W00"/>
    <s v="World"/>
    <s v="H5"/>
    <s v="HS"/>
    <b v="1"/>
    <n v="3102"/>
    <s v="Fertilizers mineral or chemical, nitrogenous"/>
    <x v="2"/>
    <x v="1"/>
    <x v="1"/>
    <x v="1"/>
    <b v="0"/>
    <s v="C00"/>
    <s v="TOTAL CPC"/>
    <n v="0"/>
    <n v="0"/>
    <s v="TOTAL MOT"/>
    <n v="8"/>
    <s v="kg"/>
    <n v="690877"/>
    <b v="0"/>
    <n v="8"/>
    <s v="kg"/>
    <n v="690877"/>
    <b v="0"/>
    <n v="690877"/>
    <b v="0"/>
    <n v="0"/>
    <b v="0"/>
    <s v="302565.9"/>
    <m/>
    <s v="302565.9"/>
    <n v="0"/>
    <b v="0"/>
    <b v="1"/>
  </r>
  <r>
    <s v="C"/>
    <s v="A"/>
    <n v="20180101"/>
    <n v="2018"/>
    <n v="52"/>
    <x v="4"/>
    <n v="562"/>
    <s v="NER"/>
    <x v="0"/>
    <s v="M"/>
    <s v="Import"/>
    <n v="804"/>
    <s v="UKR"/>
    <x v="35"/>
    <n v="0"/>
    <s v="W00"/>
    <s v="World"/>
    <s v="H5"/>
    <s v="HS"/>
    <b v="1"/>
    <n v="3102"/>
    <s v="Fertilizers mineral or chemical, nitrogenous"/>
    <x v="2"/>
    <x v="1"/>
    <x v="1"/>
    <x v="1"/>
    <b v="0"/>
    <s v="C00"/>
    <s v="TOTAL CPC"/>
    <n v="0"/>
    <n v="0"/>
    <s v="TOTAL MOT"/>
    <n v="8"/>
    <s v="kg"/>
    <n v="29239"/>
    <b v="0"/>
    <n v="8"/>
    <s v="kg"/>
    <n v="29239"/>
    <b v="0"/>
    <n v="29239"/>
    <b v="0"/>
    <n v="0"/>
    <b v="0"/>
    <s v="15130.26"/>
    <m/>
    <s v="15130.26"/>
    <n v="0"/>
    <b v="0"/>
    <b v="1"/>
  </r>
  <r>
    <s v="C"/>
    <s v="A"/>
    <n v="20180101"/>
    <n v="2018"/>
    <n v="52"/>
    <x v="4"/>
    <n v="562"/>
    <s v="NER"/>
    <x v="0"/>
    <s v="M"/>
    <s v="Import"/>
    <n v="854"/>
    <s v="BFA"/>
    <x v="16"/>
    <n v="0"/>
    <s v="W00"/>
    <s v="World"/>
    <s v="H5"/>
    <s v="HS"/>
    <b v="1"/>
    <n v="3102"/>
    <s v="Fertilizers mineral or chemical, nitrogenous"/>
    <x v="2"/>
    <x v="1"/>
    <x v="1"/>
    <x v="1"/>
    <b v="0"/>
    <s v="C00"/>
    <s v="TOTAL CPC"/>
    <n v="0"/>
    <n v="0"/>
    <s v="TOTAL MOT"/>
    <n v="8"/>
    <s v="kg"/>
    <n v="473700"/>
    <b v="0"/>
    <n v="8"/>
    <s v="kg"/>
    <n v="473700"/>
    <b v="0"/>
    <n v="473700"/>
    <b v="0"/>
    <n v="0"/>
    <b v="0"/>
    <s v="264781.08"/>
    <m/>
    <s v="264781.08"/>
    <n v="0"/>
    <b v="0"/>
    <b v="1"/>
  </r>
  <r>
    <s v="C"/>
    <s v="A"/>
    <n v="20180101"/>
    <n v="2018"/>
    <n v="52"/>
    <x v="4"/>
    <n v="180"/>
    <s v="COD"/>
    <x v="1"/>
    <s v="M"/>
    <s v="Import"/>
    <n v="0"/>
    <s v="W00"/>
    <x v="0"/>
    <n v="0"/>
    <s v="W00"/>
    <s v="World"/>
    <s v="H4"/>
    <s v="HS"/>
    <b v="1"/>
    <n v="310210"/>
    <s v="Fertilizers, mineral or chemical nitrogenous, urea, whether or not in aqueous solution"/>
    <x v="3"/>
    <x v="2"/>
    <x v="2"/>
    <x v="2"/>
    <b v="1"/>
    <s v="C00"/>
    <s v="TOTAL CPC"/>
    <n v="0"/>
    <n v="0"/>
    <s v="TOTAL MOT"/>
    <n v="-1"/>
    <s v="N/A"/>
    <n v="0"/>
    <b v="1"/>
    <n v="8"/>
    <s v="kg"/>
    <n v="7911336"/>
    <b v="0"/>
    <n v="0"/>
    <b v="1"/>
    <n v="0"/>
    <b v="0"/>
    <s v="3999549.016"/>
    <n v="0"/>
    <s v="3999549.016"/>
    <n v="6"/>
    <b v="0"/>
    <b v="1"/>
  </r>
  <r>
    <s v="C"/>
    <s v="A"/>
    <n v="20180101"/>
    <n v="2018"/>
    <n v="52"/>
    <x v="4"/>
    <n v="180"/>
    <s v="COD"/>
    <x v="1"/>
    <s v="M"/>
    <s v="Import"/>
    <n v="24"/>
    <s v="AGO"/>
    <x v="17"/>
    <n v="0"/>
    <s v="W00"/>
    <s v="World"/>
    <s v="H4"/>
    <s v="HS"/>
    <b v="1"/>
    <n v="310210"/>
    <s v="Fertilizers, mineral or chemical nitrogenous, urea, whether or not in aqueous solution"/>
    <x v="3"/>
    <x v="2"/>
    <x v="2"/>
    <x v="2"/>
    <b v="1"/>
    <s v="C00"/>
    <s v="TOTAL CPC"/>
    <n v="0"/>
    <n v="0"/>
    <s v="TOTAL MOT"/>
    <n v="8"/>
    <s v="kg"/>
    <n v="408950"/>
    <b v="0"/>
    <n v="8"/>
    <s v="kg"/>
    <n v="408950"/>
    <b v="0"/>
    <n v="408950"/>
    <b v="0"/>
    <n v="0"/>
    <b v="0"/>
    <s v="135124.45"/>
    <n v="0"/>
    <s v="135124.45"/>
    <n v="0"/>
    <b v="0"/>
    <b v="1"/>
  </r>
  <r>
    <s v="C"/>
    <s v="A"/>
    <n v="20180101"/>
    <n v="2018"/>
    <n v="52"/>
    <x v="4"/>
    <n v="180"/>
    <s v="COD"/>
    <x v="1"/>
    <s v="M"/>
    <s v="Import"/>
    <n v="156"/>
    <s v="CHN"/>
    <x v="1"/>
    <n v="0"/>
    <s v="W00"/>
    <s v="World"/>
    <s v="H4"/>
    <s v="HS"/>
    <b v="1"/>
    <n v="310210"/>
    <s v="Fertilizers, mineral or chemical nitrogenous, urea, whether or not in aqueous solution"/>
    <x v="3"/>
    <x v="2"/>
    <x v="2"/>
    <x v="2"/>
    <b v="1"/>
    <s v="C00"/>
    <s v="TOTAL CPC"/>
    <n v="0"/>
    <n v="0"/>
    <s v="TOTAL MOT"/>
    <n v="8"/>
    <s v="kg"/>
    <n v="702928"/>
    <b v="0"/>
    <n v="8"/>
    <s v="kg"/>
    <n v="702928"/>
    <b v="0"/>
    <n v="702928"/>
    <b v="0"/>
    <n v="0"/>
    <b v="0"/>
    <s v="309225.386"/>
    <n v="0"/>
    <s v="309225.386"/>
    <n v="0"/>
    <b v="0"/>
    <b v="1"/>
  </r>
  <r>
    <s v="C"/>
    <s v="A"/>
    <n v="20180101"/>
    <n v="2018"/>
    <n v="52"/>
    <x v="4"/>
    <n v="180"/>
    <s v="COD"/>
    <x v="1"/>
    <s v="M"/>
    <s v="Import"/>
    <n v="276"/>
    <s v="DEU"/>
    <x v="4"/>
    <n v="0"/>
    <s v="W00"/>
    <s v="World"/>
    <s v="H4"/>
    <s v="HS"/>
    <b v="1"/>
    <n v="310210"/>
    <s v="Fertilizers, mineral or chemical nitrogenous, urea, whether or not in aqueous solution"/>
    <x v="3"/>
    <x v="2"/>
    <x v="2"/>
    <x v="2"/>
    <b v="1"/>
    <s v="C00"/>
    <s v="TOTAL CPC"/>
    <n v="0"/>
    <n v="0"/>
    <s v="TOTAL MOT"/>
    <n v="8"/>
    <s v="kg"/>
    <n v="125"/>
    <b v="0"/>
    <n v="8"/>
    <s v="kg"/>
    <n v="125"/>
    <b v="0"/>
    <n v="125"/>
    <b v="0"/>
    <n v="0"/>
    <b v="0"/>
    <s v="9810.978"/>
    <n v="0"/>
    <s v="9810.978"/>
    <n v="0"/>
    <b v="0"/>
    <b v="1"/>
  </r>
  <r>
    <s v="C"/>
    <s v="A"/>
    <n v="20180101"/>
    <n v="2018"/>
    <n v="52"/>
    <x v="4"/>
    <n v="180"/>
    <s v="COD"/>
    <x v="1"/>
    <s v="M"/>
    <s v="Import"/>
    <n v="440"/>
    <s v="LTU"/>
    <x v="24"/>
    <n v="0"/>
    <s v="W00"/>
    <s v="World"/>
    <s v="H4"/>
    <s v="HS"/>
    <b v="1"/>
    <n v="310210"/>
    <s v="Fertilizers, mineral or chemical nitrogenous, urea, whether or not in aqueous solution"/>
    <x v="3"/>
    <x v="2"/>
    <x v="2"/>
    <x v="2"/>
    <b v="1"/>
    <s v="C00"/>
    <s v="TOTAL CPC"/>
    <n v="0"/>
    <n v="0"/>
    <s v="TOTAL MOT"/>
    <n v="8"/>
    <s v="kg"/>
    <n v="132000"/>
    <b v="0"/>
    <n v="8"/>
    <s v="kg"/>
    <n v="132000"/>
    <b v="0"/>
    <n v="132000"/>
    <b v="0"/>
    <n v="0"/>
    <b v="0"/>
    <s v="75846.456"/>
    <n v="0"/>
    <s v="75846.456"/>
    <n v="0"/>
    <b v="0"/>
    <b v="1"/>
  </r>
  <r>
    <s v="C"/>
    <s v="A"/>
    <n v="20180101"/>
    <n v="2018"/>
    <n v="52"/>
    <x v="4"/>
    <n v="180"/>
    <s v="COD"/>
    <x v="1"/>
    <s v="M"/>
    <s v="Import"/>
    <n v="508"/>
    <s v="MOZ"/>
    <x v="26"/>
    <n v="0"/>
    <s v="W00"/>
    <s v="World"/>
    <s v="H4"/>
    <s v="HS"/>
    <b v="1"/>
    <n v="310210"/>
    <s v="Fertilizers, mineral or chemical nitrogenous, urea, whether or not in aqueous solution"/>
    <x v="3"/>
    <x v="2"/>
    <x v="2"/>
    <x v="2"/>
    <b v="1"/>
    <s v="C00"/>
    <s v="TOTAL CPC"/>
    <n v="0"/>
    <n v="0"/>
    <s v="TOTAL MOT"/>
    <n v="8"/>
    <s v="kg"/>
    <n v="306100"/>
    <b v="0"/>
    <n v="8"/>
    <s v="kg"/>
    <n v="306100"/>
    <b v="0"/>
    <n v="306100"/>
    <b v="0"/>
    <n v="0"/>
    <b v="0"/>
    <s v="225576.777"/>
    <n v="0"/>
    <s v="225576.777"/>
    <n v="0"/>
    <b v="0"/>
    <b v="1"/>
  </r>
  <r>
    <s v="C"/>
    <s v="A"/>
    <n v="20180101"/>
    <n v="2018"/>
    <n v="52"/>
    <x v="4"/>
    <n v="180"/>
    <s v="COD"/>
    <x v="1"/>
    <s v="M"/>
    <s v="Import"/>
    <n v="528"/>
    <s v="NLD"/>
    <x v="7"/>
    <n v="0"/>
    <s v="W00"/>
    <s v="World"/>
    <s v="H4"/>
    <s v="HS"/>
    <b v="1"/>
    <n v="310210"/>
    <s v="Fertilizers, mineral or chemical nitrogenous, urea, whether or not in aqueous solution"/>
    <x v="3"/>
    <x v="2"/>
    <x v="2"/>
    <x v="2"/>
    <b v="1"/>
    <s v="C00"/>
    <s v="TOTAL CPC"/>
    <n v="0"/>
    <n v="0"/>
    <s v="TOTAL MOT"/>
    <n v="8"/>
    <s v="kg"/>
    <n v="289"/>
    <b v="0"/>
    <n v="8"/>
    <s v="kg"/>
    <n v="289"/>
    <b v="0"/>
    <n v="289"/>
    <b v="0"/>
    <n v="0"/>
    <b v="0"/>
    <s v="382.974"/>
    <n v="0"/>
    <s v="382.974"/>
    <n v="0"/>
    <b v="0"/>
    <b v="1"/>
  </r>
  <r>
    <s v="C"/>
    <s v="A"/>
    <n v="20180101"/>
    <n v="2018"/>
    <n v="52"/>
    <x v="4"/>
    <n v="180"/>
    <s v="COD"/>
    <x v="1"/>
    <s v="M"/>
    <s v="Import"/>
    <n v="643"/>
    <s v="RUS"/>
    <x v="9"/>
    <n v="0"/>
    <s v="W00"/>
    <s v="World"/>
    <s v="H4"/>
    <s v="HS"/>
    <b v="1"/>
    <n v="310210"/>
    <s v="Fertilizers, mineral or chemical nitrogenous, urea, whether or not in aqueous solution"/>
    <x v="3"/>
    <x v="2"/>
    <x v="2"/>
    <x v="2"/>
    <b v="1"/>
    <s v="C00"/>
    <s v="TOTAL CPC"/>
    <n v="0"/>
    <n v="0"/>
    <s v="TOTAL MOT"/>
    <n v="8"/>
    <s v="kg"/>
    <n v="3888078"/>
    <b v="0"/>
    <n v="8"/>
    <s v="kg"/>
    <n v="3888078"/>
    <b v="0"/>
    <n v="3888078"/>
    <b v="0"/>
    <n v="0"/>
    <b v="0"/>
    <s v="1697823.599"/>
    <n v="0"/>
    <s v="1697823.599"/>
    <n v="0"/>
    <b v="0"/>
    <b v="1"/>
  </r>
  <r>
    <s v="C"/>
    <s v="A"/>
    <n v="20180101"/>
    <n v="2018"/>
    <n v="52"/>
    <x v="4"/>
    <n v="180"/>
    <s v="COD"/>
    <x v="1"/>
    <s v="M"/>
    <s v="Import"/>
    <n v="682"/>
    <s v="SAU"/>
    <x v="48"/>
    <n v="0"/>
    <s v="W00"/>
    <s v="World"/>
    <s v="H4"/>
    <s v="HS"/>
    <b v="1"/>
    <n v="310210"/>
    <s v="Fertilizers, mineral or chemical nitrogenous, urea, whether or not in aqueous solution"/>
    <x v="3"/>
    <x v="2"/>
    <x v="2"/>
    <x v="2"/>
    <b v="1"/>
    <s v="C00"/>
    <s v="TOTAL CPC"/>
    <n v="0"/>
    <n v="0"/>
    <s v="TOTAL MOT"/>
    <n v="8"/>
    <s v="kg"/>
    <n v="690000"/>
    <b v="0"/>
    <n v="8"/>
    <s v="kg"/>
    <n v="690000"/>
    <b v="0"/>
    <n v="690000"/>
    <b v="0"/>
    <n v="0"/>
    <b v="0"/>
    <s v="464989.8"/>
    <n v="0"/>
    <s v="464989.8"/>
    <n v="0"/>
    <b v="0"/>
    <b v="1"/>
  </r>
  <r>
    <s v="C"/>
    <s v="A"/>
    <n v="20180101"/>
    <n v="2018"/>
    <n v="52"/>
    <x v="4"/>
    <n v="180"/>
    <s v="COD"/>
    <x v="1"/>
    <s v="M"/>
    <s v="Import"/>
    <n v="699"/>
    <s v="IND"/>
    <x v="11"/>
    <n v="0"/>
    <s v="W00"/>
    <s v="World"/>
    <s v="H4"/>
    <s v="HS"/>
    <b v="1"/>
    <n v="310210"/>
    <s v="Fertilizers, mineral or chemical nitrogenous, urea, whether or not in aqueous solution"/>
    <x v="3"/>
    <x v="2"/>
    <x v="2"/>
    <x v="2"/>
    <b v="1"/>
    <s v="C00"/>
    <s v="TOTAL CPC"/>
    <n v="0"/>
    <n v="0"/>
    <s v="TOTAL MOT"/>
    <n v="8"/>
    <s v="kg"/>
    <n v="500"/>
    <b v="0"/>
    <n v="8"/>
    <s v="kg"/>
    <n v="500"/>
    <b v="0"/>
    <n v="500"/>
    <b v="0"/>
    <n v="0"/>
    <b v="0"/>
    <s v="705.126"/>
    <n v="0"/>
    <s v="705.126"/>
    <n v="0"/>
    <b v="0"/>
    <b v="1"/>
  </r>
  <r>
    <s v="C"/>
    <s v="A"/>
    <n v="20180101"/>
    <n v="2018"/>
    <n v="52"/>
    <x v="4"/>
    <n v="180"/>
    <s v="COD"/>
    <x v="1"/>
    <s v="M"/>
    <s v="Import"/>
    <n v="710"/>
    <s v="ZAF"/>
    <x v="30"/>
    <n v="0"/>
    <s v="W00"/>
    <s v="World"/>
    <s v="H4"/>
    <s v="HS"/>
    <b v="1"/>
    <n v="310210"/>
    <s v="Fertilizers, mineral or chemical nitrogenous, urea, whether or not in aqueous solution"/>
    <x v="3"/>
    <x v="2"/>
    <x v="2"/>
    <x v="2"/>
    <b v="1"/>
    <s v="C00"/>
    <s v="TOTAL CPC"/>
    <n v="0"/>
    <n v="0"/>
    <s v="TOTAL MOT"/>
    <n v="-1"/>
    <s v="N/A"/>
    <n v="0"/>
    <b v="1"/>
    <n v="8"/>
    <s v="kg"/>
    <n v="966356"/>
    <b v="0"/>
    <n v="0"/>
    <b v="1"/>
    <n v="0"/>
    <b v="0"/>
    <s v="559696.086"/>
    <n v="0"/>
    <s v="559696.086"/>
    <n v="6"/>
    <b v="0"/>
    <b v="1"/>
  </r>
  <r>
    <s v="C"/>
    <s v="A"/>
    <n v="20180101"/>
    <n v="2018"/>
    <n v="52"/>
    <x v="4"/>
    <n v="180"/>
    <s v="COD"/>
    <x v="1"/>
    <s v="M"/>
    <s v="Import"/>
    <n v="716"/>
    <s v="ZWE"/>
    <x v="54"/>
    <n v="0"/>
    <s v="W00"/>
    <s v="World"/>
    <s v="H4"/>
    <s v="HS"/>
    <b v="1"/>
    <n v="310210"/>
    <s v="Fertilizers, mineral or chemical nitrogenous, urea, whether or not in aqueous solution"/>
    <x v="3"/>
    <x v="2"/>
    <x v="2"/>
    <x v="2"/>
    <b v="1"/>
    <s v="C00"/>
    <s v="TOTAL CPC"/>
    <n v="0"/>
    <n v="0"/>
    <s v="TOTAL MOT"/>
    <n v="8"/>
    <s v="kg"/>
    <n v="94000"/>
    <b v="0"/>
    <n v="8"/>
    <s v="kg"/>
    <n v="94000"/>
    <b v="0"/>
    <n v="94000"/>
    <b v="0"/>
    <n v="0"/>
    <b v="0"/>
    <s v="45123.876"/>
    <n v="0"/>
    <s v="45123.876"/>
    <n v="0"/>
    <b v="0"/>
    <b v="1"/>
  </r>
  <r>
    <s v="C"/>
    <s v="A"/>
    <n v="20180101"/>
    <n v="2018"/>
    <n v="52"/>
    <x v="4"/>
    <n v="180"/>
    <s v="COD"/>
    <x v="1"/>
    <s v="M"/>
    <s v="Import"/>
    <n v="784"/>
    <s v="ARE"/>
    <x v="32"/>
    <n v="0"/>
    <s v="W00"/>
    <s v="World"/>
    <s v="H4"/>
    <s v="HS"/>
    <b v="1"/>
    <n v="310210"/>
    <s v="Fertilizers, mineral or chemical nitrogenous, urea, whether or not in aqueous solution"/>
    <x v="3"/>
    <x v="2"/>
    <x v="2"/>
    <x v="2"/>
    <b v="1"/>
    <s v="C00"/>
    <s v="TOTAL CPC"/>
    <n v="0"/>
    <n v="0"/>
    <s v="TOTAL MOT"/>
    <n v="8"/>
    <s v="kg"/>
    <n v="534710"/>
    <b v="0"/>
    <n v="8"/>
    <s v="kg"/>
    <n v="534710"/>
    <b v="0"/>
    <n v="534710"/>
    <b v="0"/>
    <n v="0"/>
    <b v="0"/>
    <s v="360042.081"/>
    <n v="0"/>
    <s v="360042.081"/>
    <n v="0"/>
    <b v="0"/>
    <b v="1"/>
  </r>
  <r>
    <s v="C"/>
    <s v="A"/>
    <n v="20180101"/>
    <n v="2018"/>
    <n v="52"/>
    <x v="4"/>
    <n v="180"/>
    <s v="COD"/>
    <x v="1"/>
    <s v="M"/>
    <s v="Import"/>
    <n v="792"/>
    <s v="TUR"/>
    <x v="33"/>
    <n v="0"/>
    <s v="W00"/>
    <s v="World"/>
    <s v="H4"/>
    <s v="HS"/>
    <b v="1"/>
    <n v="310210"/>
    <s v="Fertilizers, mineral or chemical nitrogenous, urea, whether or not in aqueous solution"/>
    <x v="3"/>
    <x v="2"/>
    <x v="2"/>
    <x v="2"/>
    <b v="1"/>
    <s v="C00"/>
    <s v="TOTAL CPC"/>
    <n v="0"/>
    <n v="0"/>
    <s v="TOTAL MOT"/>
    <n v="8"/>
    <s v="kg"/>
    <n v="144000"/>
    <b v="0"/>
    <n v="8"/>
    <s v="kg"/>
    <n v="144000"/>
    <b v="0"/>
    <n v="144000"/>
    <b v="0"/>
    <n v="0"/>
    <b v="0"/>
    <s v="87522.544"/>
    <n v="0"/>
    <s v="87522.544"/>
    <n v="0"/>
    <b v="0"/>
    <b v="1"/>
  </r>
  <r>
    <s v="C"/>
    <s v="A"/>
    <n v="20180101"/>
    <n v="2018"/>
    <n v="52"/>
    <x v="4"/>
    <n v="180"/>
    <s v="COD"/>
    <x v="1"/>
    <s v="M"/>
    <s v="Import"/>
    <n v="800"/>
    <s v="UGA"/>
    <x v="34"/>
    <n v="0"/>
    <s v="W00"/>
    <s v="World"/>
    <s v="H4"/>
    <s v="HS"/>
    <b v="1"/>
    <n v="310210"/>
    <s v="Fertilizers, mineral or chemical nitrogenous, urea, whether or not in aqueous solution"/>
    <x v="3"/>
    <x v="2"/>
    <x v="2"/>
    <x v="2"/>
    <b v="1"/>
    <s v="C00"/>
    <s v="TOTAL CPC"/>
    <n v="0"/>
    <n v="0"/>
    <s v="TOTAL MOT"/>
    <n v="8"/>
    <s v="kg"/>
    <n v="40800"/>
    <b v="0"/>
    <n v="8"/>
    <s v="kg"/>
    <n v="40800"/>
    <b v="0"/>
    <n v="40800"/>
    <b v="0"/>
    <n v="0"/>
    <b v="0"/>
    <s v="26914.469"/>
    <n v="0"/>
    <s v="26914.469"/>
    <n v="0"/>
    <b v="0"/>
    <b v="1"/>
  </r>
  <r>
    <s v="C"/>
    <s v="A"/>
    <n v="20180101"/>
    <n v="2018"/>
    <n v="52"/>
    <x v="4"/>
    <n v="180"/>
    <s v="COD"/>
    <x v="1"/>
    <s v="M"/>
    <s v="Import"/>
    <n v="894"/>
    <s v="ZMB"/>
    <x v="39"/>
    <n v="0"/>
    <s v="W00"/>
    <s v="World"/>
    <s v="H4"/>
    <s v="HS"/>
    <b v="1"/>
    <n v="310210"/>
    <s v="Fertilizers, mineral or chemical nitrogenous, urea, whether or not in aqueous solution"/>
    <x v="3"/>
    <x v="2"/>
    <x v="2"/>
    <x v="2"/>
    <b v="1"/>
    <s v="C00"/>
    <s v="TOTAL CPC"/>
    <n v="0"/>
    <n v="0"/>
    <s v="TOTAL MOT"/>
    <n v="8"/>
    <s v="kg"/>
    <n v="2500"/>
    <b v="0"/>
    <n v="8"/>
    <s v="kg"/>
    <n v="2500"/>
    <b v="0"/>
    <n v="2500"/>
    <b v="0"/>
    <n v="0"/>
    <b v="0"/>
    <s v="764.414"/>
    <n v="0"/>
    <s v="764.414"/>
    <n v="0"/>
    <b v="0"/>
    <b v="1"/>
  </r>
  <r>
    <s v="C"/>
    <s v="A"/>
    <n v="20180101"/>
    <n v="2018"/>
    <n v="52"/>
    <x v="4"/>
    <n v="562"/>
    <s v="NER"/>
    <x v="0"/>
    <s v="M"/>
    <s v="Import"/>
    <n v="0"/>
    <s v="W00"/>
    <x v="0"/>
    <n v="0"/>
    <s v="W00"/>
    <s v="World"/>
    <s v="H5"/>
    <s v="HS"/>
    <b v="1"/>
    <n v="310210"/>
    <s v="Fertilizers, mineral or chemical nitrogenous, urea, whether or not in aqueous solution"/>
    <x v="3"/>
    <x v="2"/>
    <x v="2"/>
    <x v="2"/>
    <b v="1"/>
    <s v="C00"/>
    <s v="TOTAL CPC"/>
    <n v="0"/>
    <n v="0"/>
    <s v="TOTAL MOT"/>
    <n v="8"/>
    <s v="kg"/>
    <n v="16643635"/>
    <b v="0"/>
    <n v="8"/>
    <s v="kg"/>
    <n v="16643635"/>
    <b v="0"/>
    <n v="16643635"/>
    <b v="0"/>
    <n v="0"/>
    <b v="0"/>
    <s v="5660684.36"/>
    <m/>
    <s v="5660684.36"/>
    <n v="0"/>
    <b v="0"/>
    <b v="1"/>
  </r>
  <r>
    <s v="C"/>
    <s v="A"/>
    <n v="20180101"/>
    <n v="2018"/>
    <n v="52"/>
    <x v="4"/>
    <n v="562"/>
    <s v="NER"/>
    <x v="0"/>
    <s v="M"/>
    <s v="Import"/>
    <n v="566"/>
    <s v="NGA"/>
    <x v="8"/>
    <n v="0"/>
    <s v="W00"/>
    <s v="World"/>
    <s v="H5"/>
    <s v="HS"/>
    <b v="1"/>
    <n v="310210"/>
    <s v="Fertilizers, mineral or chemical nitrogenous, urea, whether or not in aqueous solution"/>
    <x v="3"/>
    <x v="2"/>
    <x v="2"/>
    <x v="2"/>
    <b v="1"/>
    <s v="C00"/>
    <s v="TOTAL CPC"/>
    <n v="0"/>
    <n v="0"/>
    <s v="TOTAL MOT"/>
    <n v="8"/>
    <s v="kg"/>
    <n v="9822645"/>
    <b v="0"/>
    <n v="8"/>
    <s v="kg"/>
    <n v="9822645"/>
    <b v="0"/>
    <n v="9822645"/>
    <b v="0"/>
    <n v="0"/>
    <b v="0"/>
    <s v="2732887.22"/>
    <m/>
    <s v="2732887.22"/>
    <n v="0"/>
    <b v="1"/>
    <b v="0"/>
  </r>
  <r>
    <s v="C"/>
    <s v="A"/>
    <n v="20180101"/>
    <n v="2018"/>
    <n v="52"/>
    <x v="4"/>
    <n v="562"/>
    <s v="NER"/>
    <x v="0"/>
    <s v="M"/>
    <s v="Import"/>
    <n v="586"/>
    <s v="PAK"/>
    <x v="55"/>
    <n v="0"/>
    <s v="W00"/>
    <s v="World"/>
    <s v="H5"/>
    <s v="HS"/>
    <b v="1"/>
    <n v="310210"/>
    <s v="Fertilizers, mineral or chemical nitrogenous, urea, whether or not in aqueous solution"/>
    <x v="3"/>
    <x v="2"/>
    <x v="2"/>
    <x v="2"/>
    <b v="1"/>
    <s v="C00"/>
    <s v="TOTAL CPC"/>
    <n v="0"/>
    <n v="0"/>
    <s v="TOTAL MOT"/>
    <n v="8"/>
    <s v="kg"/>
    <n v="6502290"/>
    <b v="0"/>
    <n v="8"/>
    <s v="kg"/>
    <n v="6502290"/>
    <b v="0"/>
    <n v="6502290"/>
    <b v="0"/>
    <n v="0"/>
    <b v="0"/>
    <s v="2856812.75"/>
    <m/>
    <s v="2856812.75"/>
    <n v="0"/>
    <b v="1"/>
    <b v="0"/>
  </r>
  <r>
    <s v="C"/>
    <s v="A"/>
    <n v="20180101"/>
    <n v="2018"/>
    <n v="52"/>
    <x v="4"/>
    <n v="562"/>
    <s v="NER"/>
    <x v="0"/>
    <s v="M"/>
    <s v="Import"/>
    <n v="854"/>
    <s v="BFA"/>
    <x v="16"/>
    <n v="0"/>
    <s v="W00"/>
    <s v="World"/>
    <s v="H5"/>
    <s v="HS"/>
    <b v="1"/>
    <n v="310210"/>
    <s v="Fertilizers, mineral or chemical nitrogenous, urea, whether or not in aqueous solution"/>
    <x v="3"/>
    <x v="2"/>
    <x v="2"/>
    <x v="2"/>
    <b v="1"/>
    <s v="C00"/>
    <s v="TOTAL CPC"/>
    <n v="0"/>
    <n v="0"/>
    <s v="TOTAL MOT"/>
    <n v="8"/>
    <s v="kg"/>
    <n v="318700"/>
    <b v="0"/>
    <n v="8"/>
    <s v="kg"/>
    <n v="318700"/>
    <b v="0"/>
    <n v="318700"/>
    <b v="0"/>
    <n v="0"/>
    <b v="0"/>
    <s v="70984.39"/>
    <m/>
    <s v="70984.39"/>
    <n v="0"/>
    <b v="1"/>
    <b v="0"/>
  </r>
  <r>
    <s v="C"/>
    <s v="A"/>
    <n v="20180101"/>
    <n v="2018"/>
    <n v="52"/>
    <x v="4"/>
    <n v="180"/>
    <s v="COD"/>
    <x v="1"/>
    <s v="M"/>
    <s v="Import"/>
    <n v="0"/>
    <s v="W00"/>
    <x v="0"/>
    <n v="0"/>
    <s v="W00"/>
    <s v="World"/>
    <s v="H4"/>
    <s v="HS"/>
    <b v="1"/>
    <n v="310221"/>
    <s v="Fertilizers, mineral or chemical nitrogenous, ammonium sulphate"/>
    <x v="15"/>
    <x v="1"/>
    <x v="1"/>
    <x v="2"/>
    <b v="1"/>
    <s v="C00"/>
    <s v="TOTAL CPC"/>
    <n v="0"/>
    <n v="0"/>
    <s v="TOTAL MOT"/>
    <n v="8"/>
    <s v="kg"/>
    <s v="49663.499"/>
    <b v="1"/>
    <n v="8"/>
    <s v="kg"/>
    <n v="45114"/>
    <b v="0"/>
    <s v="49663.499"/>
    <b v="1"/>
    <n v="0"/>
    <b v="0"/>
    <s v="20180.202"/>
    <n v="0"/>
    <s v="20180.202"/>
    <n v="6"/>
    <b v="0"/>
    <b v="1"/>
  </r>
  <r>
    <s v="C"/>
    <s v="A"/>
    <n v="20180101"/>
    <n v="2018"/>
    <n v="52"/>
    <x v="4"/>
    <n v="180"/>
    <s v="COD"/>
    <x v="1"/>
    <s v="M"/>
    <s v="Import"/>
    <n v="710"/>
    <s v="ZAF"/>
    <x v="30"/>
    <n v="0"/>
    <s v="W00"/>
    <s v="World"/>
    <s v="H4"/>
    <s v="HS"/>
    <b v="1"/>
    <n v="310221"/>
    <s v="Fertilizers, mineral or chemical nitrogenous, ammonium sulphate"/>
    <x v="15"/>
    <x v="1"/>
    <x v="1"/>
    <x v="2"/>
    <b v="1"/>
    <s v="C00"/>
    <s v="TOTAL CPC"/>
    <n v="0"/>
    <n v="0"/>
    <s v="TOTAL MOT"/>
    <n v="8"/>
    <s v="kg"/>
    <s v="44663.499"/>
    <b v="1"/>
    <n v="8"/>
    <s v="kg"/>
    <n v="40114"/>
    <b v="0"/>
    <s v="44663.499"/>
    <b v="1"/>
    <n v="0"/>
    <b v="0"/>
    <s v="18353.841"/>
    <n v="0"/>
    <s v="18353.841"/>
    <n v="6"/>
    <b v="0"/>
    <b v="1"/>
  </r>
  <r>
    <s v="C"/>
    <s v="A"/>
    <n v="20180101"/>
    <n v="2018"/>
    <n v="52"/>
    <x v="4"/>
    <n v="180"/>
    <s v="COD"/>
    <x v="1"/>
    <s v="M"/>
    <s v="Import"/>
    <n v="894"/>
    <s v="ZMB"/>
    <x v="39"/>
    <n v="0"/>
    <s v="W00"/>
    <s v="World"/>
    <s v="H4"/>
    <s v="HS"/>
    <b v="1"/>
    <n v="310221"/>
    <s v="Fertilizers, mineral or chemical nitrogenous, ammonium sulphate"/>
    <x v="15"/>
    <x v="1"/>
    <x v="1"/>
    <x v="2"/>
    <b v="1"/>
    <s v="C00"/>
    <s v="TOTAL CPC"/>
    <n v="0"/>
    <n v="0"/>
    <s v="TOTAL MOT"/>
    <n v="8"/>
    <s v="kg"/>
    <n v="5000"/>
    <b v="0"/>
    <n v="8"/>
    <s v="kg"/>
    <n v="5000"/>
    <b v="0"/>
    <n v="5000"/>
    <b v="0"/>
    <n v="0"/>
    <b v="0"/>
    <s v="1826.36"/>
    <n v="0"/>
    <s v="1826.36"/>
    <n v="0"/>
    <b v="0"/>
    <b v="1"/>
  </r>
  <r>
    <s v="C"/>
    <s v="A"/>
    <n v="20180101"/>
    <n v="2018"/>
    <n v="52"/>
    <x v="4"/>
    <n v="180"/>
    <s v="COD"/>
    <x v="1"/>
    <s v="M"/>
    <s v="Import"/>
    <n v="0"/>
    <s v="W00"/>
    <x v="0"/>
    <n v="0"/>
    <s v="W00"/>
    <s v="World"/>
    <s v="H4"/>
    <s v="HS"/>
    <b v="1"/>
    <n v="310229"/>
    <s v="Fertilizers, mineral or chemical nitrogenous, other than ammonium sulphate"/>
    <x v="4"/>
    <x v="1"/>
    <x v="1"/>
    <x v="2"/>
    <b v="1"/>
    <s v="C00"/>
    <s v="TOTAL CPC"/>
    <n v="0"/>
    <n v="0"/>
    <s v="TOTAL MOT"/>
    <n v="8"/>
    <s v="kg"/>
    <n v="951056"/>
    <b v="0"/>
    <n v="8"/>
    <s v="kg"/>
    <n v="951056"/>
    <b v="0"/>
    <n v="951056"/>
    <b v="0"/>
    <n v="0"/>
    <b v="0"/>
    <s v="771371.536"/>
    <n v="0"/>
    <s v="771371.536"/>
    <n v="0"/>
    <b v="0"/>
    <b v="1"/>
  </r>
  <r>
    <s v="C"/>
    <s v="A"/>
    <n v="20180101"/>
    <n v="2018"/>
    <n v="52"/>
    <x v="4"/>
    <n v="180"/>
    <s v="COD"/>
    <x v="1"/>
    <s v="M"/>
    <s v="Import"/>
    <n v="710"/>
    <s v="ZAF"/>
    <x v="30"/>
    <n v="0"/>
    <s v="W00"/>
    <s v="World"/>
    <s v="H4"/>
    <s v="HS"/>
    <b v="1"/>
    <n v="310229"/>
    <s v="Fertilizers, mineral or chemical nitrogenous, other than ammonium sulphate"/>
    <x v="4"/>
    <x v="1"/>
    <x v="1"/>
    <x v="2"/>
    <b v="1"/>
    <s v="C00"/>
    <s v="TOTAL CPC"/>
    <n v="0"/>
    <n v="0"/>
    <s v="TOTAL MOT"/>
    <n v="8"/>
    <s v="kg"/>
    <n v="951000"/>
    <b v="0"/>
    <n v="8"/>
    <s v="kg"/>
    <n v="951000"/>
    <b v="0"/>
    <n v="951000"/>
    <b v="0"/>
    <n v="0"/>
    <b v="0"/>
    <s v="771302.357"/>
    <n v="0"/>
    <s v="771302.357"/>
    <n v="0"/>
    <b v="0"/>
    <b v="1"/>
  </r>
  <r>
    <s v="C"/>
    <s v="A"/>
    <n v="20180101"/>
    <n v="2018"/>
    <n v="52"/>
    <x v="4"/>
    <n v="180"/>
    <s v="COD"/>
    <x v="1"/>
    <s v="M"/>
    <s v="Import"/>
    <n v="842"/>
    <s v="USA"/>
    <x v="15"/>
    <n v="0"/>
    <s v="W00"/>
    <s v="World"/>
    <s v="H4"/>
    <s v="HS"/>
    <b v="1"/>
    <n v="310229"/>
    <s v="Fertilizers, mineral or chemical nitrogenous, other than ammonium sulphate"/>
    <x v="4"/>
    <x v="1"/>
    <x v="1"/>
    <x v="2"/>
    <b v="1"/>
    <s v="C00"/>
    <s v="TOTAL CPC"/>
    <n v="0"/>
    <n v="0"/>
    <s v="TOTAL MOT"/>
    <n v="8"/>
    <s v="kg"/>
    <n v="56"/>
    <b v="0"/>
    <n v="8"/>
    <s v="kg"/>
    <n v="56"/>
    <b v="0"/>
    <n v="56"/>
    <b v="0"/>
    <n v="0"/>
    <b v="0"/>
    <s v="69.179"/>
    <n v="0"/>
    <s v="69.179"/>
    <n v="0"/>
    <b v="0"/>
    <b v="1"/>
  </r>
  <r>
    <s v="C"/>
    <s v="A"/>
    <n v="20180101"/>
    <n v="2018"/>
    <n v="52"/>
    <x v="4"/>
    <n v="562"/>
    <s v="NER"/>
    <x v="0"/>
    <s v="M"/>
    <s v="Import"/>
    <n v="0"/>
    <s v="W00"/>
    <x v="0"/>
    <n v="0"/>
    <s v="W00"/>
    <s v="World"/>
    <s v="H5"/>
    <s v="HS"/>
    <b v="1"/>
    <n v="310229"/>
    <s v="Fertilizers, mineral or chemical nitrogenous, other than ammonium sulphate"/>
    <x v="4"/>
    <x v="1"/>
    <x v="1"/>
    <x v="2"/>
    <b v="1"/>
    <s v="C00"/>
    <s v="TOTAL CPC"/>
    <n v="0"/>
    <n v="0"/>
    <s v="TOTAL MOT"/>
    <n v="8"/>
    <s v="kg"/>
    <n v="69350"/>
    <b v="0"/>
    <n v="8"/>
    <s v="kg"/>
    <n v="69350"/>
    <b v="0"/>
    <n v="69350"/>
    <b v="0"/>
    <n v="0"/>
    <b v="0"/>
    <s v="14391.41"/>
    <m/>
    <s v="14391.41"/>
    <n v="0"/>
    <b v="0"/>
    <b v="1"/>
  </r>
  <r>
    <s v="C"/>
    <s v="A"/>
    <n v="20180101"/>
    <n v="2018"/>
    <n v="52"/>
    <x v="4"/>
    <n v="562"/>
    <s v="NER"/>
    <x v="0"/>
    <s v="M"/>
    <s v="Import"/>
    <n v="204"/>
    <s v="BEN"/>
    <x v="2"/>
    <n v="0"/>
    <s v="W00"/>
    <s v="World"/>
    <s v="H5"/>
    <s v="HS"/>
    <b v="1"/>
    <n v="310229"/>
    <s v="Fertilizers, mineral or chemical nitrogenous, other than ammonium sulphate"/>
    <x v="4"/>
    <x v="1"/>
    <x v="1"/>
    <x v="2"/>
    <b v="1"/>
    <s v="C00"/>
    <s v="TOTAL CPC"/>
    <n v="0"/>
    <n v="0"/>
    <s v="TOTAL MOT"/>
    <n v="8"/>
    <s v="kg"/>
    <n v="42000"/>
    <b v="0"/>
    <n v="8"/>
    <s v="kg"/>
    <n v="42000"/>
    <b v="0"/>
    <n v="42000"/>
    <b v="0"/>
    <n v="0"/>
    <b v="0"/>
    <s v="11377.69"/>
    <m/>
    <s v="11377.69"/>
    <n v="0"/>
    <b v="1"/>
    <b v="0"/>
  </r>
  <r>
    <s v="C"/>
    <s v="A"/>
    <n v="20180101"/>
    <n v="2018"/>
    <n v="52"/>
    <x v="4"/>
    <n v="562"/>
    <s v="NER"/>
    <x v="0"/>
    <s v="M"/>
    <s v="Import"/>
    <n v="566"/>
    <s v="NGA"/>
    <x v="8"/>
    <n v="0"/>
    <s v="W00"/>
    <s v="World"/>
    <s v="H5"/>
    <s v="HS"/>
    <b v="1"/>
    <n v="310229"/>
    <s v="Fertilizers, mineral or chemical nitrogenous, other than ammonium sulphate"/>
    <x v="4"/>
    <x v="1"/>
    <x v="1"/>
    <x v="2"/>
    <b v="1"/>
    <s v="C00"/>
    <s v="TOTAL CPC"/>
    <n v="0"/>
    <n v="0"/>
    <s v="TOTAL MOT"/>
    <n v="8"/>
    <s v="kg"/>
    <n v="27350"/>
    <b v="0"/>
    <n v="8"/>
    <s v="kg"/>
    <n v="27350"/>
    <b v="0"/>
    <n v="27350"/>
    <b v="0"/>
    <n v="0"/>
    <b v="0"/>
    <s v="3013.72"/>
    <m/>
    <s v="3013.72"/>
    <n v="0"/>
    <b v="1"/>
    <b v="0"/>
  </r>
  <r>
    <s v="C"/>
    <s v="A"/>
    <n v="20180101"/>
    <n v="2018"/>
    <n v="52"/>
    <x v="4"/>
    <n v="180"/>
    <s v="COD"/>
    <x v="1"/>
    <s v="M"/>
    <s v="Import"/>
    <n v="0"/>
    <s v="W00"/>
    <x v="0"/>
    <n v="0"/>
    <s v="W00"/>
    <s v="World"/>
    <s v="H4"/>
    <s v="HS"/>
    <b v="1"/>
    <n v="310230"/>
    <s v="Fertilizers, mineral or chemical nitrogenous, ammonium nitrate, whether or not in aqueous solution"/>
    <x v="5"/>
    <x v="1"/>
    <x v="1"/>
    <x v="2"/>
    <b v="1"/>
    <s v="C00"/>
    <s v="TOTAL CPC"/>
    <n v="0"/>
    <n v="0"/>
    <s v="TOTAL MOT"/>
    <n v="8"/>
    <s v="kg"/>
    <n v="43684742"/>
    <b v="0"/>
    <n v="8"/>
    <s v="kg"/>
    <n v="43684742"/>
    <b v="0"/>
    <n v="43684742"/>
    <b v="0"/>
    <n v="0"/>
    <b v="0"/>
    <s v="42160892.649"/>
    <n v="0"/>
    <s v="42160892.649"/>
    <n v="0"/>
    <b v="0"/>
    <b v="1"/>
  </r>
  <r>
    <s v="C"/>
    <s v="A"/>
    <n v="20180101"/>
    <n v="2018"/>
    <n v="52"/>
    <x v="4"/>
    <n v="180"/>
    <s v="COD"/>
    <x v="1"/>
    <s v="M"/>
    <s v="Import"/>
    <n v="156"/>
    <s v="CHN"/>
    <x v="1"/>
    <n v="0"/>
    <s v="W00"/>
    <s v="World"/>
    <s v="H4"/>
    <s v="HS"/>
    <b v="1"/>
    <n v="310230"/>
    <s v="Fertilizers, mineral or chemical nitrogenous, ammonium nitrate, whether or not in aqueous solution"/>
    <x v="5"/>
    <x v="1"/>
    <x v="1"/>
    <x v="2"/>
    <b v="1"/>
    <s v="C00"/>
    <s v="TOTAL CPC"/>
    <n v="0"/>
    <n v="0"/>
    <s v="TOTAL MOT"/>
    <n v="8"/>
    <s v="kg"/>
    <n v="3521933"/>
    <b v="0"/>
    <n v="8"/>
    <s v="kg"/>
    <n v="3521933"/>
    <b v="0"/>
    <n v="3521933"/>
    <b v="0"/>
    <n v="0"/>
    <b v="0"/>
    <s v="4297339.65"/>
    <n v="0"/>
    <s v="4297339.65"/>
    <n v="0"/>
    <b v="0"/>
    <b v="1"/>
  </r>
  <r>
    <s v="C"/>
    <s v="A"/>
    <n v="20180101"/>
    <n v="2018"/>
    <n v="52"/>
    <x v="4"/>
    <n v="180"/>
    <s v="COD"/>
    <x v="1"/>
    <s v="M"/>
    <s v="Import"/>
    <n v="251"/>
    <s v="FRA"/>
    <x v="3"/>
    <n v="0"/>
    <s v="W00"/>
    <s v="World"/>
    <s v="H4"/>
    <s v="HS"/>
    <b v="1"/>
    <n v="310230"/>
    <s v="Fertilizers, mineral or chemical nitrogenous, ammonium nitrate, whether or not in aqueous solution"/>
    <x v="5"/>
    <x v="1"/>
    <x v="1"/>
    <x v="2"/>
    <b v="1"/>
    <s v="C00"/>
    <s v="TOTAL CPC"/>
    <n v="0"/>
    <n v="0"/>
    <s v="TOTAL MOT"/>
    <n v="8"/>
    <s v="kg"/>
    <n v="40000"/>
    <b v="0"/>
    <n v="8"/>
    <s v="kg"/>
    <n v="40000"/>
    <b v="0"/>
    <n v="40000"/>
    <b v="0"/>
    <n v="0"/>
    <b v="0"/>
    <s v="32018.463"/>
    <n v="0"/>
    <s v="32018.463"/>
    <n v="0"/>
    <b v="0"/>
    <b v="1"/>
  </r>
  <r>
    <s v="C"/>
    <s v="A"/>
    <n v="20180101"/>
    <n v="2018"/>
    <n v="52"/>
    <x v="4"/>
    <n v="180"/>
    <s v="COD"/>
    <x v="1"/>
    <s v="M"/>
    <s v="Import"/>
    <n v="458"/>
    <s v="MYS"/>
    <x v="52"/>
    <n v="0"/>
    <s v="W00"/>
    <s v="World"/>
    <s v="H4"/>
    <s v="HS"/>
    <b v="1"/>
    <n v="310230"/>
    <s v="Fertilizers, mineral or chemical nitrogenous, ammonium nitrate, whether or not in aqueous solution"/>
    <x v="5"/>
    <x v="1"/>
    <x v="1"/>
    <x v="2"/>
    <b v="1"/>
    <s v="C00"/>
    <s v="TOTAL CPC"/>
    <n v="0"/>
    <n v="0"/>
    <s v="TOTAL MOT"/>
    <n v="8"/>
    <s v="kg"/>
    <n v="44000"/>
    <b v="0"/>
    <n v="8"/>
    <s v="kg"/>
    <n v="44000"/>
    <b v="0"/>
    <n v="44000"/>
    <b v="0"/>
    <n v="0"/>
    <b v="0"/>
    <s v="42377.731"/>
    <n v="0"/>
    <s v="42377.731"/>
    <n v="0"/>
    <b v="0"/>
    <b v="1"/>
  </r>
  <r>
    <s v="C"/>
    <s v="A"/>
    <n v="20180101"/>
    <n v="2018"/>
    <n v="52"/>
    <x v="4"/>
    <n v="180"/>
    <s v="COD"/>
    <x v="1"/>
    <s v="M"/>
    <s v="Import"/>
    <n v="508"/>
    <s v="MOZ"/>
    <x v="26"/>
    <n v="0"/>
    <s v="W00"/>
    <s v="World"/>
    <s v="H4"/>
    <s v="HS"/>
    <b v="1"/>
    <n v="310230"/>
    <s v="Fertilizers, mineral or chemical nitrogenous, ammonium nitrate, whether or not in aqueous solution"/>
    <x v="5"/>
    <x v="1"/>
    <x v="1"/>
    <x v="2"/>
    <b v="1"/>
    <s v="C00"/>
    <s v="TOTAL CPC"/>
    <n v="0"/>
    <n v="0"/>
    <s v="TOTAL MOT"/>
    <n v="8"/>
    <s v="kg"/>
    <n v="60000"/>
    <b v="0"/>
    <n v="8"/>
    <s v="kg"/>
    <n v="60000"/>
    <b v="0"/>
    <n v="60000"/>
    <b v="0"/>
    <n v="0"/>
    <b v="0"/>
    <s v="36200.305"/>
    <n v="0"/>
    <s v="36200.305"/>
    <n v="0"/>
    <b v="0"/>
    <b v="1"/>
  </r>
  <r>
    <s v="C"/>
    <s v="A"/>
    <n v="20180101"/>
    <n v="2018"/>
    <n v="52"/>
    <x v="4"/>
    <n v="180"/>
    <s v="COD"/>
    <x v="1"/>
    <s v="M"/>
    <s v="Import"/>
    <n v="579"/>
    <s v="NOR"/>
    <x v="44"/>
    <n v="0"/>
    <s v="W00"/>
    <s v="World"/>
    <s v="H4"/>
    <s v="HS"/>
    <b v="1"/>
    <n v="310230"/>
    <s v="Fertilizers, mineral or chemical nitrogenous, ammonium nitrate, whether or not in aqueous solution"/>
    <x v="5"/>
    <x v="1"/>
    <x v="1"/>
    <x v="2"/>
    <b v="1"/>
    <s v="C00"/>
    <s v="TOTAL CPC"/>
    <n v="0"/>
    <n v="0"/>
    <s v="TOTAL MOT"/>
    <n v="8"/>
    <s v="kg"/>
    <n v="28800"/>
    <b v="0"/>
    <n v="8"/>
    <s v="kg"/>
    <n v="28800"/>
    <b v="0"/>
    <n v="28800"/>
    <b v="0"/>
    <n v="0"/>
    <b v="0"/>
    <s v="34517.158"/>
    <n v="0"/>
    <s v="34517.158"/>
    <n v="0"/>
    <b v="0"/>
    <b v="1"/>
  </r>
  <r>
    <s v="C"/>
    <s v="A"/>
    <n v="20180101"/>
    <n v="2018"/>
    <n v="52"/>
    <x v="4"/>
    <n v="180"/>
    <s v="COD"/>
    <x v="1"/>
    <s v="M"/>
    <s v="Import"/>
    <n v="643"/>
    <s v="RUS"/>
    <x v="9"/>
    <n v="0"/>
    <s v="W00"/>
    <s v="World"/>
    <s v="H4"/>
    <s v="HS"/>
    <b v="1"/>
    <n v="310230"/>
    <s v="Fertilizers, mineral or chemical nitrogenous, ammonium nitrate, whether or not in aqueous solution"/>
    <x v="5"/>
    <x v="1"/>
    <x v="1"/>
    <x v="2"/>
    <b v="1"/>
    <s v="C00"/>
    <s v="TOTAL CPC"/>
    <n v="0"/>
    <n v="0"/>
    <s v="TOTAL MOT"/>
    <n v="8"/>
    <s v="kg"/>
    <n v="20707400"/>
    <b v="0"/>
    <n v="8"/>
    <s v="kg"/>
    <n v="20707400"/>
    <b v="0"/>
    <n v="20707400"/>
    <b v="0"/>
    <n v="0"/>
    <b v="0"/>
    <s v="20540850.921"/>
    <n v="0"/>
    <s v="20540850.921"/>
    <n v="0"/>
    <b v="0"/>
    <b v="1"/>
  </r>
  <r>
    <s v="C"/>
    <s v="A"/>
    <n v="20180101"/>
    <n v="2018"/>
    <n v="52"/>
    <x v="4"/>
    <n v="180"/>
    <s v="COD"/>
    <x v="1"/>
    <s v="M"/>
    <s v="Import"/>
    <n v="710"/>
    <s v="ZAF"/>
    <x v="30"/>
    <n v="0"/>
    <s v="W00"/>
    <s v="World"/>
    <s v="H4"/>
    <s v="HS"/>
    <b v="1"/>
    <n v="310230"/>
    <s v="Fertilizers, mineral or chemical nitrogenous, ammonium nitrate, whether or not in aqueous solution"/>
    <x v="5"/>
    <x v="1"/>
    <x v="1"/>
    <x v="2"/>
    <b v="1"/>
    <s v="C00"/>
    <s v="TOTAL CPC"/>
    <n v="0"/>
    <n v="0"/>
    <s v="TOTAL MOT"/>
    <n v="8"/>
    <s v="kg"/>
    <n v="17277224"/>
    <b v="0"/>
    <n v="8"/>
    <s v="kg"/>
    <n v="17277224"/>
    <b v="0"/>
    <n v="17277224"/>
    <b v="0"/>
    <n v="0"/>
    <b v="0"/>
    <s v="14466172.156"/>
    <n v="0"/>
    <s v="14466172.156"/>
    <n v="0"/>
    <b v="0"/>
    <b v="1"/>
  </r>
  <r>
    <s v="C"/>
    <s v="A"/>
    <n v="20180101"/>
    <n v="2018"/>
    <n v="52"/>
    <x v="4"/>
    <n v="180"/>
    <s v="COD"/>
    <x v="1"/>
    <s v="M"/>
    <s v="Import"/>
    <n v="716"/>
    <s v="ZWE"/>
    <x v="54"/>
    <n v="0"/>
    <s v="W00"/>
    <s v="World"/>
    <s v="H4"/>
    <s v="HS"/>
    <b v="1"/>
    <n v="310230"/>
    <s v="Fertilizers, mineral or chemical nitrogenous, ammonium nitrate, whether or not in aqueous solution"/>
    <x v="5"/>
    <x v="1"/>
    <x v="1"/>
    <x v="2"/>
    <b v="1"/>
    <s v="C00"/>
    <s v="TOTAL CPC"/>
    <n v="0"/>
    <n v="0"/>
    <s v="TOTAL MOT"/>
    <n v="8"/>
    <s v="kg"/>
    <n v="60000"/>
    <b v="0"/>
    <n v="8"/>
    <s v="kg"/>
    <n v="60000"/>
    <b v="0"/>
    <n v="60000"/>
    <b v="0"/>
    <n v="0"/>
    <b v="0"/>
    <s v="51243.348"/>
    <n v="0"/>
    <s v="51243.348"/>
    <n v="0"/>
    <b v="0"/>
    <b v="1"/>
  </r>
  <r>
    <s v="C"/>
    <s v="A"/>
    <n v="20180101"/>
    <n v="2018"/>
    <n v="52"/>
    <x v="4"/>
    <n v="180"/>
    <s v="COD"/>
    <x v="1"/>
    <s v="M"/>
    <s v="Import"/>
    <n v="834"/>
    <s v="TZA"/>
    <x v="38"/>
    <n v="0"/>
    <s v="W00"/>
    <s v="World"/>
    <s v="H4"/>
    <s v="HS"/>
    <b v="1"/>
    <n v="310230"/>
    <s v="Fertilizers, mineral or chemical nitrogenous, ammonium nitrate, whether or not in aqueous solution"/>
    <x v="5"/>
    <x v="1"/>
    <x v="1"/>
    <x v="2"/>
    <b v="1"/>
    <s v="C00"/>
    <s v="TOTAL CPC"/>
    <n v="0"/>
    <n v="0"/>
    <s v="TOTAL MOT"/>
    <n v="8"/>
    <s v="kg"/>
    <n v="857000"/>
    <b v="0"/>
    <n v="8"/>
    <s v="kg"/>
    <n v="857000"/>
    <b v="0"/>
    <n v="857000"/>
    <b v="0"/>
    <n v="0"/>
    <b v="0"/>
    <s v="1166845.712"/>
    <n v="0"/>
    <s v="1166845.712"/>
    <n v="0"/>
    <b v="0"/>
    <b v="1"/>
  </r>
  <r>
    <s v="C"/>
    <s v="A"/>
    <n v="20180101"/>
    <n v="2018"/>
    <n v="52"/>
    <x v="4"/>
    <n v="180"/>
    <s v="COD"/>
    <x v="1"/>
    <s v="M"/>
    <s v="Import"/>
    <n v="894"/>
    <s v="ZMB"/>
    <x v="39"/>
    <n v="0"/>
    <s v="W00"/>
    <s v="World"/>
    <s v="H4"/>
    <s v="HS"/>
    <b v="1"/>
    <n v="310230"/>
    <s v="Fertilizers, mineral or chemical nitrogenous, ammonium nitrate, whether or not in aqueous solution"/>
    <x v="5"/>
    <x v="1"/>
    <x v="1"/>
    <x v="2"/>
    <b v="1"/>
    <s v="C00"/>
    <s v="TOTAL CPC"/>
    <n v="0"/>
    <n v="0"/>
    <s v="TOTAL MOT"/>
    <n v="8"/>
    <s v="kg"/>
    <n v="1088385"/>
    <b v="0"/>
    <n v="8"/>
    <s v="kg"/>
    <n v="1088385"/>
    <b v="0"/>
    <n v="1088385"/>
    <b v="0"/>
    <n v="0"/>
    <b v="0"/>
    <s v="1493327.205"/>
    <n v="0"/>
    <s v="1493327.205"/>
    <n v="0"/>
    <b v="0"/>
    <b v="1"/>
  </r>
  <r>
    <s v="C"/>
    <s v="A"/>
    <n v="20180101"/>
    <n v="2018"/>
    <n v="52"/>
    <x v="4"/>
    <n v="562"/>
    <s v="NER"/>
    <x v="0"/>
    <s v="M"/>
    <s v="Import"/>
    <n v="0"/>
    <s v="W00"/>
    <x v="0"/>
    <n v="0"/>
    <s v="W00"/>
    <s v="World"/>
    <s v="H5"/>
    <s v="HS"/>
    <b v="1"/>
    <n v="310230"/>
    <s v="Fertilizers, mineral or chemical nitrogenous, ammonium nitrate, whether or not in aqueous solution"/>
    <x v="5"/>
    <x v="1"/>
    <x v="1"/>
    <x v="2"/>
    <b v="1"/>
    <s v="C00"/>
    <s v="TOTAL CPC"/>
    <n v="0"/>
    <n v="0"/>
    <s v="TOTAL MOT"/>
    <n v="8"/>
    <s v="kg"/>
    <n v="7885740"/>
    <b v="0"/>
    <n v="8"/>
    <s v="kg"/>
    <n v="7885740"/>
    <b v="0"/>
    <n v="7885740"/>
    <b v="0"/>
    <n v="0"/>
    <b v="0"/>
    <s v="4258191.38"/>
    <m/>
    <s v="4258191.38"/>
    <n v="0"/>
    <b v="0"/>
    <b v="1"/>
  </r>
  <r>
    <s v="C"/>
    <s v="A"/>
    <n v="20180101"/>
    <n v="2018"/>
    <n v="52"/>
    <x v="4"/>
    <n v="562"/>
    <s v="NER"/>
    <x v="0"/>
    <s v="M"/>
    <s v="Import"/>
    <n v="56"/>
    <s v="BEL"/>
    <x v="18"/>
    <n v="0"/>
    <s v="W00"/>
    <s v="World"/>
    <s v="H5"/>
    <s v="HS"/>
    <b v="1"/>
    <n v="310230"/>
    <s v="Fertilizers, mineral or chemical nitrogenous, ammonium nitrate, whether or not in aqueous solution"/>
    <x v="5"/>
    <x v="1"/>
    <x v="1"/>
    <x v="2"/>
    <b v="1"/>
    <s v="C00"/>
    <s v="TOTAL CPC"/>
    <n v="0"/>
    <n v="0"/>
    <s v="TOTAL MOT"/>
    <n v="8"/>
    <s v="kg"/>
    <n v="383040"/>
    <b v="0"/>
    <n v="8"/>
    <s v="kg"/>
    <n v="383040"/>
    <b v="0"/>
    <n v="383040"/>
    <b v="0"/>
    <n v="0"/>
    <b v="0"/>
    <s v="134859.35"/>
    <m/>
    <s v="134859.35"/>
    <n v="0"/>
    <b v="1"/>
    <b v="0"/>
  </r>
  <r>
    <s v="C"/>
    <s v="A"/>
    <n v="20180101"/>
    <n v="2018"/>
    <n v="52"/>
    <x v="4"/>
    <n v="562"/>
    <s v="NER"/>
    <x v="0"/>
    <s v="M"/>
    <s v="Import"/>
    <n v="251"/>
    <s v="FRA"/>
    <x v="3"/>
    <n v="0"/>
    <s v="W00"/>
    <s v="World"/>
    <s v="H5"/>
    <s v="HS"/>
    <b v="1"/>
    <n v="310230"/>
    <s v="Fertilizers, mineral or chemical nitrogenous, ammonium nitrate, whether or not in aqueous solution"/>
    <x v="5"/>
    <x v="1"/>
    <x v="1"/>
    <x v="2"/>
    <b v="1"/>
    <s v="C00"/>
    <s v="TOTAL CPC"/>
    <n v="0"/>
    <n v="0"/>
    <s v="TOTAL MOT"/>
    <n v="8"/>
    <s v="kg"/>
    <n v="5741224"/>
    <b v="0"/>
    <n v="8"/>
    <s v="kg"/>
    <n v="5741224"/>
    <b v="0"/>
    <n v="5741224"/>
    <b v="0"/>
    <n v="0"/>
    <b v="0"/>
    <s v="3270885.51"/>
    <m/>
    <s v="3270885.51"/>
    <n v="0"/>
    <b v="1"/>
    <b v="0"/>
  </r>
  <r>
    <s v="C"/>
    <s v="A"/>
    <n v="20180101"/>
    <n v="2018"/>
    <n v="52"/>
    <x v="4"/>
    <n v="562"/>
    <s v="NER"/>
    <x v="0"/>
    <s v="M"/>
    <s v="Import"/>
    <n v="384"/>
    <s v="CIV"/>
    <x v="6"/>
    <n v="0"/>
    <s v="W00"/>
    <s v="World"/>
    <s v="H5"/>
    <s v="HS"/>
    <b v="1"/>
    <n v="310230"/>
    <s v="Fertilizers, mineral or chemical nitrogenous, ammonium nitrate, whether or not in aqueous solution"/>
    <x v="5"/>
    <x v="1"/>
    <x v="1"/>
    <x v="2"/>
    <b v="1"/>
    <s v="C00"/>
    <s v="TOTAL CPC"/>
    <n v="0"/>
    <n v="0"/>
    <s v="TOTAL MOT"/>
    <n v="8"/>
    <s v="kg"/>
    <n v="309960"/>
    <b v="0"/>
    <n v="8"/>
    <s v="kg"/>
    <n v="309960"/>
    <b v="0"/>
    <n v="309960"/>
    <b v="0"/>
    <n v="0"/>
    <b v="0"/>
    <s v="326866.96"/>
    <m/>
    <s v="326866.96"/>
    <n v="0"/>
    <b v="1"/>
    <b v="0"/>
  </r>
  <r>
    <s v="C"/>
    <s v="A"/>
    <n v="20180101"/>
    <n v="2018"/>
    <n v="52"/>
    <x v="4"/>
    <n v="562"/>
    <s v="NER"/>
    <x v="0"/>
    <s v="M"/>
    <s v="Import"/>
    <n v="566"/>
    <s v="NGA"/>
    <x v="8"/>
    <n v="0"/>
    <s v="W00"/>
    <s v="World"/>
    <s v="H5"/>
    <s v="HS"/>
    <b v="1"/>
    <n v="310230"/>
    <s v="Fertilizers, mineral or chemical nitrogenous, ammonium nitrate, whether or not in aqueous solution"/>
    <x v="5"/>
    <x v="1"/>
    <x v="1"/>
    <x v="2"/>
    <b v="1"/>
    <s v="C00"/>
    <s v="TOTAL CPC"/>
    <n v="0"/>
    <n v="0"/>
    <s v="TOTAL MOT"/>
    <n v="8"/>
    <s v="kg"/>
    <n v="576400"/>
    <b v="0"/>
    <n v="8"/>
    <s v="kg"/>
    <n v="576400"/>
    <b v="0"/>
    <n v="576400"/>
    <b v="0"/>
    <n v="0"/>
    <b v="0"/>
    <s v="14086.71"/>
    <m/>
    <s v="14086.71"/>
    <n v="0"/>
    <b v="1"/>
    <b v="0"/>
  </r>
  <r>
    <s v="C"/>
    <s v="A"/>
    <n v="20180101"/>
    <n v="2018"/>
    <n v="52"/>
    <x v="4"/>
    <n v="562"/>
    <s v="NER"/>
    <x v="0"/>
    <s v="M"/>
    <s v="Import"/>
    <n v="768"/>
    <s v="TGO"/>
    <x v="14"/>
    <n v="0"/>
    <s v="W00"/>
    <s v="World"/>
    <s v="H5"/>
    <s v="HS"/>
    <b v="1"/>
    <n v="310230"/>
    <s v="Fertilizers, mineral or chemical nitrogenous, ammonium nitrate, whether or not in aqueous solution"/>
    <x v="5"/>
    <x v="1"/>
    <x v="1"/>
    <x v="2"/>
    <b v="1"/>
    <s v="C00"/>
    <s v="TOTAL CPC"/>
    <n v="0"/>
    <n v="0"/>
    <s v="TOTAL MOT"/>
    <n v="8"/>
    <s v="kg"/>
    <n v="690877"/>
    <b v="0"/>
    <n v="8"/>
    <s v="kg"/>
    <n v="690877"/>
    <b v="0"/>
    <n v="690877"/>
    <b v="0"/>
    <n v="0"/>
    <b v="0"/>
    <s v="302565.9"/>
    <m/>
    <s v="302565.9"/>
    <n v="0"/>
    <b v="1"/>
    <b v="0"/>
  </r>
  <r>
    <s v="C"/>
    <s v="A"/>
    <n v="20180101"/>
    <n v="2018"/>
    <n v="52"/>
    <x v="4"/>
    <n v="562"/>
    <s v="NER"/>
    <x v="0"/>
    <s v="M"/>
    <s v="Import"/>
    <n v="804"/>
    <s v="UKR"/>
    <x v="35"/>
    <n v="0"/>
    <s v="W00"/>
    <s v="World"/>
    <s v="H5"/>
    <s v="HS"/>
    <b v="1"/>
    <n v="310230"/>
    <s v="Fertilizers, mineral or chemical nitrogenous, ammonium nitrate, whether or not in aqueous solution"/>
    <x v="5"/>
    <x v="1"/>
    <x v="1"/>
    <x v="2"/>
    <b v="1"/>
    <s v="C00"/>
    <s v="TOTAL CPC"/>
    <n v="0"/>
    <n v="0"/>
    <s v="TOTAL MOT"/>
    <n v="8"/>
    <s v="kg"/>
    <n v="29239"/>
    <b v="0"/>
    <n v="8"/>
    <s v="kg"/>
    <n v="29239"/>
    <b v="0"/>
    <n v="29239"/>
    <b v="0"/>
    <n v="0"/>
    <b v="0"/>
    <s v="15130.26"/>
    <m/>
    <s v="15130.26"/>
    <n v="0"/>
    <b v="1"/>
    <b v="0"/>
  </r>
  <r>
    <s v="C"/>
    <s v="A"/>
    <n v="20180101"/>
    <n v="2018"/>
    <n v="52"/>
    <x v="4"/>
    <n v="562"/>
    <s v="NER"/>
    <x v="0"/>
    <s v="M"/>
    <s v="Import"/>
    <n v="854"/>
    <s v="BFA"/>
    <x v="16"/>
    <n v="0"/>
    <s v="W00"/>
    <s v="World"/>
    <s v="H5"/>
    <s v="HS"/>
    <b v="1"/>
    <n v="310230"/>
    <s v="Fertilizers, mineral or chemical nitrogenous, ammonium nitrate, whether or not in aqueous solution"/>
    <x v="5"/>
    <x v="1"/>
    <x v="1"/>
    <x v="2"/>
    <b v="1"/>
    <s v="C00"/>
    <s v="TOTAL CPC"/>
    <n v="0"/>
    <n v="0"/>
    <s v="TOTAL MOT"/>
    <n v="8"/>
    <s v="kg"/>
    <n v="155000"/>
    <b v="0"/>
    <n v="8"/>
    <s v="kg"/>
    <n v="155000"/>
    <b v="0"/>
    <n v="155000"/>
    <b v="0"/>
    <n v="0"/>
    <b v="0"/>
    <s v="193796.69"/>
    <m/>
    <s v="193796.69"/>
    <n v="0"/>
    <b v="1"/>
    <b v="0"/>
  </r>
  <r>
    <s v="C"/>
    <s v="A"/>
    <n v="20180101"/>
    <n v="2018"/>
    <n v="52"/>
    <x v="4"/>
    <n v="180"/>
    <s v="COD"/>
    <x v="1"/>
    <s v="M"/>
    <s v="Import"/>
    <n v="0"/>
    <s v="W00"/>
    <x v="0"/>
    <n v="0"/>
    <s v="W00"/>
    <s v="World"/>
    <s v="H4"/>
    <s v="HS"/>
    <b v="1"/>
    <n v="310240"/>
    <s v="Fertilizers, mineral or chemical ammonium nitrate with calcium carbonate or other inorganic non-fertilizing substances, mixtures thereof"/>
    <x v="6"/>
    <x v="1"/>
    <x v="1"/>
    <x v="2"/>
    <b v="1"/>
    <s v="C00"/>
    <s v="TOTAL CPC"/>
    <n v="0"/>
    <n v="0"/>
    <s v="TOTAL MOT"/>
    <n v="8"/>
    <s v="kg"/>
    <n v="15000"/>
    <b v="0"/>
    <n v="8"/>
    <s v="kg"/>
    <n v="15000"/>
    <b v="0"/>
    <n v="15000"/>
    <b v="0"/>
    <n v="0"/>
    <b v="0"/>
    <s v="2668.161"/>
    <n v="0"/>
    <s v="2668.161"/>
    <n v="0"/>
    <b v="0"/>
    <b v="1"/>
  </r>
  <r>
    <s v="C"/>
    <s v="A"/>
    <n v="20180101"/>
    <n v="2018"/>
    <n v="52"/>
    <x v="4"/>
    <n v="180"/>
    <s v="COD"/>
    <x v="1"/>
    <s v="M"/>
    <s v="Import"/>
    <n v="784"/>
    <s v="ARE"/>
    <x v="32"/>
    <n v="0"/>
    <s v="W00"/>
    <s v="World"/>
    <s v="H4"/>
    <s v="HS"/>
    <b v="1"/>
    <n v="310240"/>
    <s v="Fertilizers, mineral or chemical ammonium nitrate with calcium carbonate or other inorganic non-fertilizing substances, mixtures thereof"/>
    <x v="6"/>
    <x v="1"/>
    <x v="1"/>
    <x v="2"/>
    <b v="1"/>
    <s v="C00"/>
    <s v="TOTAL CPC"/>
    <n v="0"/>
    <n v="0"/>
    <s v="TOTAL MOT"/>
    <n v="8"/>
    <s v="kg"/>
    <n v="15000"/>
    <b v="0"/>
    <n v="8"/>
    <s v="kg"/>
    <n v="15000"/>
    <b v="0"/>
    <n v="15000"/>
    <b v="0"/>
    <n v="0"/>
    <b v="0"/>
    <s v="2668.161"/>
    <n v="0"/>
    <s v="2668.161"/>
    <n v="0"/>
    <b v="0"/>
    <b v="1"/>
  </r>
  <r>
    <s v="C"/>
    <s v="A"/>
    <n v="20180101"/>
    <n v="2018"/>
    <n v="52"/>
    <x v="4"/>
    <n v="562"/>
    <s v="NER"/>
    <x v="0"/>
    <s v="M"/>
    <s v="Import"/>
    <n v="0"/>
    <s v="W00"/>
    <x v="0"/>
    <n v="0"/>
    <s v="W00"/>
    <s v="World"/>
    <s v="H5"/>
    <s v="HS"/>
    <b v="1"/>
    <n v="310240"/>
    <s v="Fertilizers, mineral or chemical ammonium nitrate with calcium carbonate or other inorganic non-fertilizing substances, mixtures thereof"/>
    <x v="6"/>
    <x v="1"/>
    <x v="1"/>
    <x v="2"/>
    <b v="1"/>
    <s v="C00"/>
    <s v="TOTAL CPC"/>
    <n v="0"/>
    <n v="0"/>
    <s v="TOTAL MOT"/>
    <n v="8"/>
    <s v="kg"/>
    <n v="3000"/>
    <b v="0"/>
    <n v="8"/>
    <s v="kg"/>
    <n v="3000"/>
    <b v="0"/>
    <n v="3000"/>
    <b v="0"/>
    <n v="0"/>
    <b v="0"/>
    <s v="406.34"/>
    <m/>
    <s v="406.34"/>
    <n v="0"/>
    <b v="0"/>
    <b v="1"/>
  </r>
  <r>
    <s v="C"/>
    <s v="A"/>
    <n v="20180101"/>
    <n v="2018"/>
    <n v="52"/>
    <x v="4"/>
    <n v="562"/>
    <s v="NER"/>
    <x v="0"/>
    <s v="M"/>
    <s v="Import"/>
    <n v="566"/>
    <s v="NGA"/>
    <x v="8"/>
    <n v="0"/>
    <s v="W00"/>
    <s v="World"/>
    <s v="H5"/>
    <s v="HS"/>
    <b v="1"/>
    <n v="310240"/>
    <s v="Fertilizers, mineral or chemical ammonium nitrate with calcium carbonate or other inorganic non-fertilizing substances, mixtures thereof"/>
    <x v="6"/>
    <x v="1"/>
    <x v="1"/>
    <x v="2"/>
    <b v="1"/>
    <s v="C00"/>
    <s v="TOTAL CPC"/>
    <n v="0"/>
    <n v="0"/>
    <s v="TOTAL MOT"/>
    <n v="8"/>
    <s v="kg"/>
    <n v="3000"/>
    <b v="0"/>
    <n v="8"/>
    <s v="kg"/>
    <n v="3000"/>
    <b v="0"/>
    <n v="3000"/>
    <b v="0"/>
    <n v="0"/>
    <b v="0"/>
    <s v="406.34"/>
    <m/>
    <s v="406.34"/>
    <n v="0"/>
    <b v="1"/>
    <b v="0"/>
  </r>
  <r>
    <s v="C"/>
    <s v="A"/>
    <n v="20180101"/>
    <n v="2018"/>
    <n v="52"/>
    <x v="4"/>
    <n v="180"/>
    <s v="COD"/>
    <x v="1"/>
    <s v="M"/>
    <s v="Import"/>
    <n v="0"/>
    <s v="W00"/>
    <x v="0"/>
    <n v="0"/>
    <s v="W00"/>
    <s v="World"/>
    <s v="H4"/>
    <s v="HS"/>
    <b v="1"/>
    <n v="310250"/>
    <s v="Fertilizers, mineral or chemical nitrogenous, sodium nitrate"/>
    <x v="6"/>
    <x v="1"/>
    <x v="1"/>
    <x v="2"/>
    <b v="1"/>
    <s v="C00"/>
    <s v="TOTAL CPC"/>
    <n v="0"/>
    <n v="0"/>
    <s v="TOTAL MOT"/>
    <n v="8"/>
    <s v="kg"/>
    <n v="75025"/>
    <b v="0"/>
    <n v="8"/>
    <s v="kg"/>
    <n v="75025"/>
    <b v="0"/>
    <n v="75025"/>
    <b v="0"/>
    <n v="0"/>
    <b v="0"/>
    <s v="76420.261"/>
    <n v="0"/>
    <s v="76420.261"/>
    <n v="0"/>
    <b v="0"/>
    <b v="1"/>
  </r>
  <r>
    <s v="C"/>
    <s v="A"/>
    <n v="20180101"/>
    <n v="2018"/>
    <n v="52"/>
    <x v="4"/>
    <n v="180"/>
    <s v="COD"/>
    <x v="1"/>
    <s v="M"/>
    <s v="Import"/>
    <n v="56"/>
    <s v="BEL"/>
    <x v="18"/>
    <n v="0"/>
    <s v="W00"/>
    <s v="World"/>
    <s v="H4"/>
    <s v="HS"/>
    <b v="1"/>
    <n v="310250"/>
    <s v="Fertilizers, mineral or chemical nitrogenous, sodium nitrate"/>
    <x v="6"/>
    <x v="1"/>
    <x v="1"/>
    <x v="2"/>
    <b v="1"/>
    <s v="C00"/>
    <s v="TOTAL CPC"/>
    <n v="0"/>
    <n v="0"/>
    <s v="TOTAL MOT"/>
    <n v="8"/>
    <s v="kg"/>
    <n v="25"/>
    <b v="0"/>
    <n v="8"/>
    <s v="kg"/>
    <n v="25"/>
    <b v="0"/>
    <n v="25"/>
    <b v="0"/>
    <n v="0"/>
    <b v="0"/>
    <s v="27.448"/>
    <n v="0"/>
    <s v="27.448"/>
    <n v="0"/>
    <b v="0"/>
    <b v="1"/>
  </r>
  <r>
    <s v="C"/>
    <s v="A"/>
    <n v="20180101"/>
    <n v="2018"/>
    <n v="52"/>
    <x v="4"/>
    <n v="180"/>
    <s v="COD"/>
    <x v="1"/>
    <s v="M"/>
    <s v="Import"/>
    <n v="156"/>
    <s v="CHN"/>
    <x v="1"/>
    <n v="0"/>
    <s v="W00"/>
    <s v="World"/>
    <s v="H4"/>
    <s v="HS"/>
    <b v="1"/>
    <n v="310250"/>
    <s v="Fertilizers, mineral or chemical nitrogenous, sodium nitrate"/>
    <x v="6"/>
    <x v="1"/>
    <x v="1"/>
    <x v="2"/>
    <b v="1"/>
    <s v="C00"/>
    <s v="TOTAL CPC"/>
    <n v="0"/>
    <n v="0"/>
    <s v="TOTAL MOT"/>
    <n v="8"/>
    <s v="kg"/>
    <n v="75000"/>
    <b v="0"/>
    <n v="8"/>
    <s v="kg"/>
    <n v="75000"/>
    <b v="0"/>
    <n v="75000"/>
    <b v="0"/>
    <n v="0"/>
    <b v="0"/>
    <s v="76392.813"/>
    <n v="0"/>
    <s v="76392.813"/>
    <n v="0"/>
    <b v="0"/>
    <b v="1"/>
  </r>
  <r>
    <s v="C"/>
    <s v="A"/>
    <n v="20180101"/>
    <n v="2018"/>
    <n v="52"/>
    <x v="4"/>
    <n v="180"/>
    <s v="COD"/>
    <x v="1"/>
    <s v="M"/>
    <s v="Import"/>
    <n v="0"/>
    <s v="W00"/>
    <x v="0"/>
    <n v="0"/>
    <s v="W00"/>
    <s v="World"/>
    <s v="H4"/>
    <s v="HS"/>
    <b v="1"/>
    <n v="310280"/>
    <s v="Fertilizers, mineral or chemical nitrogenous, mixtures of urea and ammonium nitrate in aqueous or ammoniacal solution"/>
    <x v="16"/>
    <x v="1"/>
    <x v="1"/>
    <x v="2"/>
    <b v="1"/>
    <s v="C00"/>
    <s v="TOTAL CPC"/>
    <n v="0"/>
    <n v="0"/>
    <s v="TOTAL MOT"/>
    <n v="-1"/>
    <s v="N/A"/>
    <n v="0"/>
    <b v="1"/>
    <n v="8"/>
    <s v="kg"/>
    <n v="37"/>
    <b v="0"/>
    <n v="0"/>
    <b v="1"/>
    <n v="0"/>
    <b v="0"/>
    <s v="1394.436"/>
    <n v="0"/>
    <s v="1394.436"/>
    <n v="6"/>
    <b v="0"/>
    <b v="1"/>
  </r>
  <r>
    <s v="C"/>
    <s v="A"/>
    <n v="20180101"/>
    <n v="2018"/>
    <n v="52"/>
    <x v="4"/>
    <n v="180"/>
    <s v="COD"/>
    <x v="1"/>
    <s v="M"/>
    <s v="Import"/>
    <n v="276"/>
    <s v="DEU"/>
    <x v="4"/>
    <n v="0"/>
    <s v="W00"/>
    <s v="World"/>
    <s v="H4"/>
    <s v="HS"/>
    <b v="1"/>
    <n v="310280"/>
    <s v="Fertilizers, mineral or chemical nitrogenous, mixtures of urea and ammonium nitrate in aqueous or ammoniacal solution"/>
    <x v="16"/>
    <x v="1"/>
    <x v="1"/>
    <x v="2"/>
    <b v="1"/>
    <s v="C00"/>
    <s v="TOTAL CPC"/>
    <n v="0"/>
    <n v="0"/>
    <s v="TOTAL MOT"/>
    <n v="-1"/>
    <s v="N/A"/>
    <n v="0"/>
    <b v="1"/>
    <n v="8"/>
    <s v="kg"/>
    <n v="37"/>
    <b v="0"/>
    <n v="0"/>
    <b v="1"/>
    <n v="0"/>
    <b v="0"/>
    <s v="1394.436"/>
    <n v="0"/>
    <s v="1394.436"/>
    <n v="6"/>
    <b v="0"/>
    <b v="1"/>
  </r>
  <r>
    <s v="C"/>
    <s v="A"/>
    <n v="20180101"/>
    <n v="2018"/>
    <n v="52"/>
    <x v="4"/>
    <n v="562"/>
    <s v="NER"/>
    <x v="0"/>
    <s v="M"/>
    <s v="Import"/>
    <n v="0"/>
    <s v="W00"/>
    <x v="0"/>
    <n v="0"/>
    <s v="W00"/>
    <s v="World"/>
    <s v="H5"/>
    <s v="HS"/>
    <b v="1"/>
    <n v="310280"/>
    <s v="Fertilizers, mineral or chemical nitrogenous, mixtures of urea and ammonium nitrate in aqueous or ammoniacal solution"/>
    <x v="16"/>
    <x v="1"/>
    <x v="1"/>
    <x v="2"/>
    <b v="1"/>
    <s v="C00"/>
    <s v="TOTAL CPC"/>
    <n v="0"/>
    <n v="0"/>
    <s v="TOTAL MOT"/>
    <n v="8"/>
    <s v="kg"/>
    <n v="2500"/>
    <b v="0"/>
    <n v="8"/>
    <s v="kg"/>
    <n v="2500"/>
    <b v="0"/>
    <n v="2500"/>
    <b v="0"/>
    <n v="0"/>
    <b v="0"/>
    <s v="751.52"/>
    <m/>
    <s v="751.52"/>
    <n v="0"/>
    <b v="0"/>
    <b v="1"/>
  </r>
  <r>
    <s v="C"/>
    <s v="A"/>
    <n v="20180101"/>
    <n v="2018"/>
    <n v="52"/>
    <x v="4"/>
    <n v="562"/>
    <s v="NER"/>
    <x v="0"/>
    <s v="M"/>
    <s v="Import"/>
    <n v="566"/>
    <s v="NGA"/>
    <x v="8"/>
    <n v="0"/>
    <s v="W00"/>
    <s v="World"/>
    <s v="H5"/>
    <s v="HS"/>
    <b v="1"/>
    <n v="310280"/>
    <s v="Fertilizers, mineral or chemical nitrogenous, mixtures of urea and ammonium nitrate in aqueous or ammoniacal solution"/>
    <x v="16"/>
    <x v="1"/>
    <x v="1"/>
    <x v="2"/>
    <b v="1"/>
    <s v="C00"/>
    <s v="TOTAL CPC"/>
    <n v="0"/>
    <n v="0"/>
    <s v="TOTAL MOT"/>
    <n v="8"/>
    <s v="kg"/>
    <n v="2500"/>
    <b v="0"/>
    <n v="8"/>
    <s v="kg"/>
    <n v="2500"/>
    <b v="0"/>
    <n v="2500"/>
    <b v="0"/>
    <n v="0"/>
    <b v="0"/>
    <s v="751.52"/>
    <m/>
    <s v="751.52"/>
    <n v="0"/>
    <b v="1"/>
    <b v="0"/>
  </r>
  <r>
    <s v="C"/>
    <s v="A"/>
    <n v="20180101"/>
    <n v="2018"/>
    <n v="52"/>
    <x v="4"/>
    <n v="180"/>
    <s v="COD"/>
    <x v="1"/>
    <s v="M"/>
    <s v="Import"/>
    <n v="0"/>
    <s v="W00"/>
    <x v="0"/>
    <n v="0"/>
    <s v="W00"/>
    <s v="World"/>
    <s v="H4"/>
    <s v="HS"/>
    <b v="1"/>
    <n v="310290"/>
    <s v="Fertilizers, mineral or chemical nitrogenous, other kinds including mixtures not specified in the foregoing subheadings"/>
    <x v="6"/>
    <x v="1"/>
    <x v="1"/>
    <x v="2"/>
    <b v="1"/>
    <s v="C00"/>
    <s v="TOTAL CPC"/>
    <n v="0"/>
    <n v="0"/>
    <s v="TOTAL MOT"/>
    <n v="8"/>
    <s v="kg"/>
    <n v="2572844"/>
    <b v="0"/>
    <n v="8"/>
    <s v="kg"/>
    <n v="2572844"/>
    <b v="0"/>
    <n v="2572844"/>
    <b v="0"/>
    <n v="0"/>
    <b v="0"/>
    <s v="3064742.118"/>
    <n v="0"/>
    <s v="3064742.118"/>
    <n v="0"/>
    <b v="0"/>
    <b v="1"/>
  </r>
  <r>
    <s v="C"/>
    <s v="A"/>
    <n v="20180101"/>
    <n v="2018"/>
    <n v="52"/>
    <x v="4"/>
    <n v="180"/>
    <s v="COD"/>
    <x v="1"/>
    <s v="M"/>
    <s v="Import"/>
    <n v="710"/>
    <s v="ZAF"/>
    <x v="30"/>
    <n v="0"/>
    <s v="W00"/>
    <s v="World"/>
    <s v="H4"/>
    <s v="HS"/>
    <b v="1"/>
    <n v="310290"/>
    <s v="Fertilizers, mineral or chemical nitrogenous, other kinds including mixtures not specified in the foregoing subheadings"/>
    <x v="6"/>
    <x v="1"/>
    <x v="1"/>
    <x v="2"/>
    <b v="1"/>
    <s v="C00"/>
    <s v="TOTAL CPC"/>
    <n v="0"/>
    <n v="0"/>
    <s v="TOTAL MOT"/>
    <n v="8"/>
    <s v="kg"/>
    <n v="12744"/>
    <b v="0"/>
    <n v="8"/>
    <s v="kg"/>
    <n v="12744"/>
    <b v="0"/>
    <n v="12744"/>
    <b v="0"/>
    <n v="0"/>
    <b v="0"/>
    <s v="13535.791"/>
    <n v="0"/>
    <s v="13535.791"/>
    <n v="0"/>
    <b v="0"/>
    <b v="1"/>
  </r>
  <r>
    <s v="C"/>
    <s v="A"/>
    <n v="20180101"/>
    <n v="2018"/>
    <n v="52"/>
    <x v="4"/>
    <n v="180"/>
    <s v="COD"/>
    <x v="1"/>
    <s v="M"/>
    <s v="Import"/>
    <n v="894"/>
    <s v="ZMB"/>
    <x v="39"/>
    <n v="0"/>
    <s v="W00"/>
    <s v="World"/>
    <s v="H4"/>
    <s v="HS"/>
    <b v="1"/>
    <n v="310290"/>
    <s v="Fertilizers, mineral or chemical nitrogenous, other kinds including mixtures not specified in the foregoing subheadings"/>
    <x v="6"/>
    <x v="1"/>
    <x v="1"/>
    <x v="2"/>
    <b v="1"/>
    <s v="C00"/>
    <s v="TOTAL CPC"/>
    <n v="0"/>
    <n v="0"/>
    <s v="TOTAL MOT"/>
    <n v="8"/>
    <s v="kg"/>
    <n v="2560100"/>
    <b v="0"/>
    <n v="8"/>
    <s v="kg"/>
    <n v="2560100"/>
    <b v="0"/>
    <n v="2560100"/>
    <b v="0"/>
    <n v="0"/>
    <b v="0"/>
    <s v="3051206.328"/>
    <n v="0"/>
    <s v="3051206.328"/>
    <n v="0"/>
    <b v="0"/>
    <b v="1"/>
  </r>
  <r>
    <s v="C"/>
    <s v="A"/>
    <n v="20180101"/>
    <n v="2018"/>
    <n v="52"/>
    <x v="4"/>
    <n v="562"/>
    <s v="NER"/>
    <x v="0"/>
    <s v="M"/>
    <s v="Import"/>
    <n v="0"/>
    <s v="W00"/>
    <x v="0"/>
    <n v="0"/>
    <s v="W00"/>
    <s v="World"/>
    <s v="H5"/>
    <s v="HS"/>
    <b v="1"/>
    <n v="310290"/>
    <s v="Fertilizers, mineral or chemical nitrogenous, other kinds including mixtures not specified in the foregoing subheadings"/>
    <x v="6"/>
    <x v="1"/>
    <x v="1"/>
    <x v="2"/>
    <b v="1"/>
    <s v="C00"/>
    <s v="TOTAL CPC"/>
    <n v="0"/>
    <n v="0"/>
    <s v="TOTAL MOT"/>
    <n v="8"/>
    <s v="kg"/>
    <n v="1382025"/>
    <b v="0"/>
    <n v="8"/>
    <s v="kg"/>
    <n v="1382025"/>
    <b v="0"/>
    <n v="1382025"/>
    <b v="0"/>
    <n v="0"/>
    <b v="0"/>
    <s v="365583.76"/>
    <m/>
    <s v="365583.76"/>
    <n v="0"/>
    <b v="0"/>
    <b v="1"/>
  </r>
  <r>
    <s v="C"/>
    <s v="A"/>
    <n v="20180101"/>
    <n v="2018"/>
    <n v="52"/>
    <x v="4"/>
    <n v="562"/>
    <s v="NER"/>
    <x v="0"/>
    <s v="M"/>
    <s v="Import"/>
    <n v="156"/>
    <s v="CHN"/>
    <x v="1"/>
    <n v="0"/>
    <s v="W00"/>
    <s v="World"/>
    <s v="H5"/>
    <s v="HS"/>
    <b v="1"/>
    <n v="310290"/>
    <s v="Fertilizers, mineral or chemical nitrogenous, other kinds including mixtures not specified in the foregoing subheadings"/>
    <x v="6"/>
    <x v="1"/>
    <x v="1"/>
    <x v="2"/>
    <b v="1"/>
    <s v="C00"/>
    <s v="TOTAL CPC"/>
    <n v="0"/>
    <n v="0"/>
    <s v="TOTAL MOT"/>
    <n v="8"/>
    <s v="kg"/>
    <n v="5000"/>
    <b v="0"/>
    <n v="8"/>
    <s v="kg"/>
    <n v="5000"/>
    <b v="0"/>
    <n v="5000"/>
    <b v="0"/>
    <n v="0"/>
    <b v="0"/>
    <s v="1354.49"/>
    <m/>
    <s v="1354.49"/>
    <n v="0"/>
    <b v="1"/>
    <b v="0"/>
  </r>
  <r>
    <s v="C"/>
    <s v="A"/>
    <n v="20180101"/>
    <n v="2018"/>
    <n v="52"/>
    <x v="4"/>
    <n v="562"/>
    <s v="NER"/>
    <x v="0"/>
    <s v="M"/>
    <s v="Import"/>
    <n v="566"/>
    <s v="NGA"/>
    <x v="8"/>
    <n v="0"/>
    <s v="W00"/>
    <s v="World"/>
    <s v="H5"/>
    <s v="HS"/>
    <b v="1"/>
    <n v="310290"/>
    <s v="Fertilizers, mineral or chemical nitrogenous, other kinds including mixtures not specified in the foregoing subheadings"/>
    <x v="6"/>
    <x v="1"/>
    <x v="1"/>
    <x v="2"/>
    <b v="1"/>
    <s v="C00"/>
    <s v="TOTAL CPC"/>
    <n v="0"/>
    <n v="0"/>
    <s v="TOTAL MOT"/>
    <n v="8"/>
    <s v="kg"/>
    <n v="1377025"/>
    <b v="0"/>
    <n v="8"/>
    <s v="kg"/>
    <n v="1377025"/>
    <b v="0"/>
    <n v="1377025"/>
    <b v="0"/>
    <n v="0"/>
    <b v="0"/>
    <s v="364229.27"/>
    <m/>
    <s v="364229.27"/>
    <n v="0"/>
    <b v="1"/>
    <b v="0"/>
  </r>
  <r>
    <s v="C"/>
    <s v="A"/>
    <n v="20180101"/>
    <n v="2018"/>
    <n v="52"/>
    <x v="4"/>
    <n v="180"/>
    <s v="COD"/>
    <x v="1"/>
    <s v="M"/>
    <s v="Import"/>
    <n v="0"/>
    <s v="W00"/>
    <x v="0"/>
    <n v="0"/>
    <s v="W00"/>
    <s v="World"/>
    <s v="H4"/>
    <s v="HS"/>
    <b v="1"/>
    <n v="3103"/>
    <s v="Fertilizers mineral or chemical, phosphatic"/>
    <x v="7"/>
    <x v="3"/>
    <x v="3"/>
    <x v="1"/>
    <b v="0"/>
    <s v="C00"/>
    <s v="TOTAL CPC"/>
    <n v="0"/>
    <n v="0"/>
    <s v="TOTAL MOT"/>
    <n v="8"/>
    <s v="kg"/>
    <n v="1513180"/>
    <b v="0"/>
    <n v="8"/>
    <s v="kg"/>
    <n v="1513180"/>
    <b v="0"/>
    <n v="1513180"/>
    <b v="0"/>
    <n v="0"/>
    <b v="0"/>
    <s v="539677.945"/>
    <n v="0"/>
    <s v="539677.945"/>
    <n v="0"/>
    <b v="0"/>
    <b v="1"/>
  </r>
  <r>
    <s v="C"/>
    <s v="A"/>
    <n v="20180101"/>
    <n v="2018"/>
    <n v="52"/>
    <x v="4"/>
    <n v="180"/>
    <s v="COD"/>
    <x v="1"/>
    <s v="M"/>
    <s v="Import"/>
    <n v="24"/>
    <s v="AGO"/>
    <x v="17"/>
    <n v="0"/>
    <s v="W00"/>
    <s v="World"/>
    <s v="H4"/>
    <s v="HS"/>
    <b v="1"/>
    <n v="3103"/>
    <s v="Fertilizers mineral or chemical, phosphatic"/>
    <x v="7"/>
    <x v="3"/>
    <x v="3"/>
    <x v="1"/>
    <b v="0"/>
    <s v="C00"/>
    <s v="TOTAL CPC"/>
    <n v="0"/>
    <n v="0"/>
    <s v="TOTAL MOT"/>
    <n v="8"/>
    <s v="kg"/>
    <n v="47500"/>
    <b v="0"/>
    <n v="8"/>
    <s v="kg"/>
    <n v="47500"/>
    <b v="0"/>
    <n v="47500"/>
    <b v="0"/>
    <n v="0"/>
    <b v="0"/>
    <s v="12700.948"/>
    <n v="0"/>
    <s v="12700.948"/>
    <n v="0"/>
    <b v="0"/>
    <b v="1"/>
  </r>
  <r>
    <s v="C"/>
    <s v="A"/>
    <n v="20180101"/>
    <n v="2018"/>
    <n v="52"/>
    <x v="4"/>
    <n v="180"/>
    <s v="COD"/>
    <x v="1"/>
    <s v="M"/>
    <s v="Import"/>
    <n v="156"/>
    <s v="CHN"/>
    <x v="1"/>
    <n v="0"/>
    <s v="W00"/>
    <s v="World"/>
    <s v="H4"/>
    <s v="HS"/>
    <b v="1"/>
    <n v="3103"/>
    <s v="Fertilizers mineral or chemical, phosphatic"/>
    <x v="7"/>
    <x v="3"/>
    <x v="3"/>
    <x v="1"/>
    <b v="0"/>
    <s v="C00"/>
    <s v="TOTAL CPC"/>
    <n v="0"/>
    <n v="0"/>
    <s v="TOTAL MOT"/>
    <n v="8"/>
    <s v="kg"/>
    <n v="753200"/>
    <b v="0"/>
    <n v="8"/>
    <s v="kg"/>
    <n v="753200"/>
    <b v="0"/>
    <n v="753200"/>
    <b v="0"/>
    <n v="0"/>
    <b v="0"/>
    <s v="178309.137"/>
    <n v="0"/>
    <s v="178309.137"/>
    <n v="0"/>
    <b v="0"/>
    <b v="1"/>
  </r>
  <r>
    <s v="C"/>
    <s v="A"/>
    <n v="20180101"/>
    <n v="2018"/>
    <n v="52"/>
    <x v="4"/>
    <n v="180"/>
    <s v="COD"/>
    <x v="1"/>
    <s v="M"/>
    <s v="Import"/>
    <n v="504"/>
    <s v="MAR"/>
    <x v="43"/>
    <n v="0"/>
    <s v="W00"/>
    <s v="World"/>
    <s v="H4"/>
    <s v="HS"/>
    <b v="1"/>
    <n v="3103"/>
    <s v="Fertilizers mineral or chemical, phosphatic"/>
    <x v="7"/>
    <x v="3"/>
    <x v="3"/>
    <x v="1"/>
    <b v="0"/>
    <s v="C00"/>
    <s v="TOTAL CPC"/>
    <n v="0"/>
    <n v="0"/>
    <s v="TOTAL MOT"/>
    <n v="8"/>
    <s v="kg"/>
    <n v="199480"/>
    <b v="0"/>
    <n v="8"/>
    <s v="kg"/>
    <n v="199480"/>
    <b v="0"/>
    <n v="199480"/>
    <b v="0"/>
    <n v="0"/>
    <b v="0"/>
    <s v="118295.576"/>
    <n v="0"/>
    <s v="118295.576"/>
    <n v="0"/>
    <b v="0"/>
    <b v="1"/>
  </r>
  <r>
    <s v="C"/>
    <s v="A"/>
    <n v="20180101"/>
    <n v="2018"/>
    <n v="52"/>
    <x v="4"/>
    <n v="180"/>
    <s v="COD"/>
    <x v="1"/>
    <s v="M"/>
    <s v="Import"/>
    <n v="699"/>
    <s v="IND"/>
    <x v="11"/>
    <n v="0"/>
    <s v="W00"/>
    <s v="World"/>
    <s v="H4"/>
    <s v="HS"/>
    <b v="1"/>
    <n v="3103"/>
    <s v="Fertilizers mineral or chemical, phosphatic"/>
    <x v="7"/>
    <x v="3"/>
    <x v="3"/>
    <x v="1"/>
    <b v="0"/>
    <s v="C00"/>
    <s v="TOTAL CPC"/>
    <n v="0"/>
    <n v="0"/>
    <s v="TOTAL MOT"/>
    <n v="8"/>
    <s v="kg"/>
    <n v="513000"/>
    <b v="0"/>
    <n v="8"/>
    <s v="kg"/>
    <n v="513000"/>
    <b v="0"/>
    <n v="513000"/>
    <b v="0"/>
    <n v="0"/>
    <b v="0"/>
    <s v="230372.284"/>
    <n v="0"/>
    <s v="230372.284"/>
    <n v="0"/>
    <b v="0"/>
    <b v="1"/>
  </r>
  <r>
    <s v="C"/>
    <s v="A"/>
    <n v="20180101"/>
    <n v="2018"/>
    <n v="52"/>
    <x v="4"/>
    <n v="180"/>
    <s v="COD"/>
    <x v="1"/>
    <s v="M"/>
    <s v="Import"/>
    <n v="0"/>
    <s v="W00"/>
    <x v="0"/>
    <n v="0"/>
    <s v="W00"/>
    <s v="World"/>
    <s v="H4"/>
    <s v="HS"/>
    <b v="1"/>
    <n v="310310"/>
    <s v="Fertilizers, mineral or chemical phosphatic, superphosphates"/>
    <x v="8"/>
    <x v="3"/>
    <x v="4"/>
    <x v="2"/>
    <b v="1"/>
    <s v="C00"/>
    <s v="TOTAL CPC"/>
    <n v="0"/>
    <n v="0"/>
    <s v="TOTAL MOT"/>
    <n v="8"/>
    <s v="kg"/>
    <n v="763180"/>
    <b v="0"/>
    <n v="8"/>
    <s v="kg"/>
    <n v="763180"/>
    <b v="0"/>
    <n v="763180"/>
    <b v="0"/>
    <n v="0"/>
    <b v="0"/>
    <s v="361781.498"/>
    <n v="0"/>
    <s v="361781.498"/>
    <n v="0"/>
    <b v="0"/>
    <b v="1"/>
  </r>
  <r>
    <s v="C"/>
    <s v="A"/>
    <n v="20180101"/>
    <n v="2018"/>
    <n v="52"/>
    <x v="4"/>
    <n v="180"/>
    <s v="COD"/>
    <x v="1"/>
    <s v="M"/>
    <s v="Import"/>
    <n v="24"/>
    <s v="AGO"/>
    <x v="17"/>
    <n v="0"/>
    <s v="W00"/>
    <s v="World"/>
    <s v="H4"/>
    <s v="HS"/>
    <b v="1"/>
    <n v="310310"/>
    <s v="Fertilizers, mineral or chemical phosphatic, superphosphates"/>
    <x v="8"/>
    <x v="3"/>
    <x v="4"/>
    <x v="2"/>
    <b v="1"/>
    <s v="C00"/>
    <s v="TOTAL CPC"/>
    <n v="0"/>
    <n v="0"/>
    <s v="TOTAL MOT"/>
    <n v="8"/>
    <s v="kg"/>
    <n v="47500"/>
    <b v="0"/>
    <n v="8"/>
    <s v="kg"/>
    <n v="47500"/>
    <b v="0"/>
    <n v="47500"/>
    <b v="0"/>
    <n v="0"/>
    <b v="0"/>
    <s v="12700.948"/>
    <n v="0"/>
    <s v="12700.948"/>
    <n v="0"/>
    <b v="0"/>
    <b v="1"/>
  </r>
  <r>
    <s v="C"/>
    <s v="A"/>
    <n v="20180101"/>
    <n v="2018"/>
    <n v="52"/>
    <x v="4"/>
    <n v="180"/>
    <s v="COD"/>
    <x v="1"/>
    <s v="M"/>
    <s v="Import"/>
    <n v="156"/>
    <s v="CHN"/>
    <x v="1"/>
    <n v="0"/>
    <s v="W00"/>
    <s v="World"/>
    <s v="H4"/>
    <s v="HS"/>
    <b v="1"/>
    <n v="310310"/>
    <s v="Fertilizers, mineral or chemical phosphatic, superphosphates"/>
    <x v="8"/>
    <x v="3"/>
    <x v="4"/>
    <x v="2"/>
    <b v="1"/>
    <s v="C00"/>
    <s v="TOTAL CPC"/>
    <n v="0"/>
    <n v="0"/>
    <s v="TOTAL MOT"/>
    <n v="8"/>
    <s v="kg"/>
    <n v="3200"/>
    <b v="0"/>
    <n v="8"/>
    <s v="kg"/>
    <n v="3200"/>
    <b v="0"/>
    <n v="3200"/>
    <b v="0"/>
    <n v="0"/>
    <b v="0"/>
    <s v="412.69"/>
    <n v="0"/>
    <s v="412.69"/>
    <n v="0"/>
    <b v="0"/>
    <b v="1"/>
  </r>
  <r>
    <s v="C"/>
    <s v="A"/>
    <n v="20180101"/>
    <n v="2018"/>
    <n v="52"/>
    <x v="4"/>
    <n v="180"/>
    <s v="COD"/>
    <x v="1"/>
    <s v="M"/>
    <s v="Import"/>
    <n v="504"/>
    <s v="MAR"/>
    <x v="43"/>
    <n v="0"/>
    <s v="W00"/>
    <s v="World"/>
    <s v="H4"/>
    <s v="HS"/>
    <b v="1"/>
    <n v="310310"/>
    <s v="Fertilizers, mineral or chemical phosphatic, superphosphates"/>
    <x v="8"/>
    <x v="3"/>
    <x v="4"/>
    <x v="2"/>
    <b v="1"/>
    <s v="C00"/>
    <s v="TOTAL CPC"/>
    <n v="0"/>
    <n v="0"/>
    <s v="TOTAL MOT"/>
    <n v="8"/>
    <s v="kg"/>
    <n v="199480"/>
    <b v="0"/>
    <n v="8"/>
    <s v="kg"/>
    <n v="199480"/>
    <b v="0"/>
    <n v="199480"/>
    <b v="0"/>
    <n v="0"/>
    <b v="0"/>
    <s v="118295.576"/>
    <n v="0"/>
    <s v="118295.576"/>
    <n v="0"/>
    <b v="0"/>
    <b v="1"/>
  </r>
  <r>
    <s v="C"/>
    <s v="A"/>
    <n v="20180101"/>
    <n v="2018"/>
    <n v="52"/>
    <x v="4"/>
    <n v="180"/>
    <s v="COD"/>
    <x v="1"/>
    <s v="M"/>
    <s v="Import"/>
    <n v="699"/>
    <s v="IND"/>
    <x v="11"/>
    <n v="0"/>
    <s v="W00"/>
    <s v="World"/>
    <s v="H4"/>
    <s v="HS"/>
    <b v="1"/>
    <n v="310310"/>
    <s v="Fertilizers, mineral or chemical phosphatic, superphosphates"/>
    <x v="8"/>
    <x v="3"/>
    <x v="4"/>
    <x v="2"/>
    <b v="1"/>
    <s v="C00"/>
    <s v="TOTAL CPC"/>
    <n v="0"/>
    <n v="0"/>
    <s v="TOTAL MOT"/>
    <n v="8"/>
    <s v="kg"/>
    <n v="513000"/>
    <b v="0"/>
    <n v="8"/>
    <s v="kg"/>
    <n v="513000"/>
    <b v="0"/>
    <n v="513000"/>
    <b v="0"/>
    <n v="0"/>
    <b v="0"/>
    <s v="230372.284"/>
    <n v="0"/>
    <s v="230372.284"/>
    <n v="0"/>
    <b v="0"/>
    <b v="1"/>
  </r>
  <r>
    <s v="C"/>
    <s v="A"/>
    <n v="20180101"/>
    <n v="2018"/>
    <n v="52"/>
    <x v="4"/>
    <n v="180"/>
    <s v="COD"/>
    <x v="1"/>
    <s v="M"/>
    <s v="Import"/>
    <n v="0"/>
    <s v="W00"/>
    <x v="0"/>
    <n v="0"/>
    <s v="W00"/>
    <s v="World"/>
    <s v="H4"/>
    <s v="HS"/>
    <b v="1"/>
    <n v="310390"/>
    <s v="Fertilizers, mineral or chemical phosphatic, n.e.c. in heading no. 3103"/>
    <x v="17"/>
    <x v="3"/>
    <x v="3"/>
    <x v="2"/>
    <b v="1"/>
    <s v="C00"/>
    <s v="TOTAL CPC"/>
    <n v="0"/>
    <n v="0"/>
    <s v="TOTAL MOT"/>
    <n v="8"/>
    <s v="kg"/>
    <n v="750000"/>
    <b v="0"/>
    <n v="8"/>
    <s v="kg"/>
    <n v="750000"/>
    <b v="0"/>
    <n v="750000"/>
    <b v="0"/>
    <n v="0"/>
    <b v="0"/>
    <s v="177896.447"/>
    <n v="0"/>
    <s v="177896.447"/>
    <n v="0"/>
    <b v="0"/>
    <b v="1"/>
  </r>
  <r>
    <s v="C"/>
    <s v="A"/>
    <n v="20180101"/>
    <n v="2018"/>
    <n v="52"/>
    <x v="4"/>
    <n v="180"/>
    <s v="COD"/>
    <x v="1"/>
    <s v="M"/>
    <s v="Import"/>
    <n v="156"/>
    <s v="CHN"/>
    <x v="1"/>
    <n v="0"/>
    <s v="W00"/>
    <s v="World"/>
    <s v="H4"/>
    <s v="HS"/>
    <b v="1"/>
    <n v="310390"/>
    <s v="Fertilizers, mineral or chemical phosphatic, n.e.c. in heading no. 3103"/>
    <x v="17"/>
    <x v="3"/>
    <x v="3"/>
    <x v="2"/>
    <b v="1"/>
    <s v="C00"/>
    <s v="TOTAL CPC"/>
    <n v="0"/>
    <n v="0"/>
    <s v="TOTAL MOT"/>
    <n v="8"/>
    <s v="kg"/>
    <n v="750000"/>
    <b v="0"/>
    <n v="8"/>
    <s v="kg"/>
    <n v="750000"/>
    <b v="0"/>
    <n v="750000"/>
    <b v="0"/>
    <n v="0"/>
    <b v="0"/>
    <s v="177896.447"/>
    <n v="0"/>
    <s v="177896.447"/>
    <n v="0"/>
    <b v="0"/>
    <b v="1"/>
  </r>
  <r>
    <s v="C"/>
    <s v="A"/>
    <n v="20180101"/>
    <n v="2018"/>
    <n v="52"/>
    <x v="4"/>
    <n v="180"/>
    <s v="COD"/>
    <x v="1"/>
    <s v="M"/>
    <s v="Import"/>
    <n v="0"/>
    <s v="W00"/>
    <x v="0"/>
    <n v="0"/>
    <s v="W00"/>
    <s v="World"/>
    <s v="H4"/>
    <s v="HS"/>
    <b v="1"/>
    <n v="3104"/>
    <s v="Fertilizers mineral or chemical, potassic"/>
    <x v="9"/>
    <x v="5"/>
    <x v="5"/>
    <x v="1"/>
    <b v="0"/>
    <s v="C00"/>
    <s v="TOTAL CPC"/>
    <n v="0"/>
    <n v="0"/>
    <s v="TOTAL MOT"/>
    <n v="8"/>
    <s v="kg"/>
    <n v="6074137"/>
    <b v="0"/>
    <n v="8"/>
    <s v="kg"/>
    <n v="6074137"/>
    <b v="0"/>
    <n v="6074137"/>
    <b v="0"/>
    <n v="0"/>
    <b v="0"/>
    <s v="2617901.704"/>
    <n v="0"/>
    <s v="2617901.704"/>
    <n v="0"/>
    <b v="0"/>
    <b v="1"/>
  </r>
  <r>
    <s v="C"/>
    <s v="A"/>
    <n v="20180101"/>
    <n v="2018"/>
    <n v="52"/>
    <x v="4"/>
    <n v="180"/>
    <s v="COD"/>
    <x v="1"/>
    <s v="M"/>
    <s v="Import"/>
    <n v="56"/>
    <s v="BEL"/>
    <x v="18"/>
    <n v="0"/>
    <s v="W00"/>
    <s v="World"/>
    <s v="H4"/>
    <s v="HS"/>
    <b v="1"/>
    <n v="3104"/>
    <s v="Fertilizers mineral or chemical, potassic"/>
    <x v="9"/>
    <x v="5"/>
    <x v="5"/>
    <x v="1"/>
    <b v="0"/>
    <s v="C00"/>
    <s v="TOTAL CPC"/>
    <n v="0"/>
    <n v="0"/>
    <s v="TOTAL MOT"/>
    <n v="8"/>
    <s v="kg"/>
    <n v="546021"/>
    <b v="0"/>
    <n v="8"/>
    <s v="kg"/>
    <n v="546021"/>
    <b v="0"/>
    <n v="546021"/>
    <b v="0"/>
    <n v="0"/>
    <b v="0"/>
    <s v="256244.844"/>
    <n v="0"/>
    <s v="256244.844"/>
    <n v="0"/>
    <b v="0"/>
    <b v="1"/>
  </r>
  <r>
    <s v="C"/>
    <s v="A"/>
    <n v="20180101"/>
    <n v="2018"/>
    <n v="52"/>
    <x v="4"/>
    <n v="180"/>
    <s v="COD"/>
    <x v="1"/>
    <s v="M"/>
    <s v="Import"/>
    <n v="112"/>
    <s v="BLR"/>
    <x v="19"/>
    <n v="0"/>
    <s v="W00"/>
    <s v="World"/>
    <s v="H4"/>
    <s v="HS"/>
    <b v="1"/>
    <n v="3104"/>
    <s v="Fertilizers mineral or chemical, potassic"/>
    <x v="9"/>
    <x v="5"/>
    <x v="5"/>
    <x v="1"/>
    <b v="0"/>
    <s v="C00"/>
    <s v="TOTAL CPC"/>
    <n v="0"/>
    <n v="0"/>
    <s v="TOTAL MOT"/>
    <n v="8"/>
    <s v="kg"/>
    <n v="2429720"/>
    <b v="0"/>
    <n v="8"/>
    <s v="kg"/>
    <n v="2429720"/>
    <b v="0"/>
    <n v="2429720"/>
    <b v="0"/>
    <n v="0"/>
    <b v="0"/>
    <s v="987069.653"/>
    <n v="0"/>
    <s v="987069.653"/>
    <n v="0"/>
    <b v="0"/>
    <b v="1"/>
  </r>
  <r>
    <s v="C"/>
    <s v="A"/>
    <n v="20180101"/>
    <n v="2018"/>
    <n v="52"/>
    <x v="4"/>
    <n v="180"/>
    <s v="COD"/>
    <x v="1"/>
    <s v="M"/>
    <s v="Import"/>
    <n v="156"/>
    <s v="CHN"/>
    <x v="1"/>
    <n v="0"/>
    <s v="W00"/>
    <s v="World"/>
    <s v="H4"/>
    <s v="HS"/>
    <b v="1"/>
    <n v="3104"/>
    <s v="Fertilizers mineral or chemical, potassic"/>
    <x v="9"/>
    <x v="5"/>
    <x v="5"/>
    <x v="1"/>
    <b v="0"/>
    <s v="C00"/>
    <s v="TOTAL CPC"/>
    <n v="0"/>
    <n v="0"/>
    <s v="TOTAL MOT"/>
    <n v="8"/>
    <s v="kg"/>
    <n v="16315"/>
    <b v="0"/>
    <n v="8"/>
    <s v="kg"/>
    <n v="16315"/>
    <b v="0"/>
    <n v="16315"/>
    <b v="0"/>
    <n v="0"/>
    <b v="0"/>
    <s v="1495.664"/>
    <n v="0"/>
    <s v="1495.664"/>
    <n v="0"/>
    <b v="0"/>
    <b v="1"/>
  </r>
  <r>
    <s v="C"/>
    <s v="A"/>
    <n v="20180101"/>
    <n v="2018"/>
    <n v="52"/>
    <x v="4"/>
    <n v="180"/>
    <s v="COD"/>
    <x v="1"/>
    <s v="M"/>
    <s v="Import"/>
    <n v="276"/>
    <s v="DEU"/>
    <x v="4"/>
    <n v="0"/>
    <s v="W00"/>
    <s v="World"/>
    <s v="H4"/>
    <s v="HS"/>
    <b v="1"/>
    <n v="3104"/>
    <s v="Fertilizers mineral or chemical, potassic"/>
    <x v="9"/>
    <x v="5"/>
    <x v="5"/>
    <x v="1"/>
    <b v="0"/>
    <s v="C00"/>
    <s v="TOTAL CPC"/>
    <n v="0"/>
    <n v="0"/>
    <s v="TOTAL MOT"/>
    <n v="8"/>
    <s v="kg"/>
    <n v="1716072"/>
    <b v="0"/>
    <n v="8"/>
    <s v="kg"/>
    <n v="1716072"/>
    <b v="0"/>
    <n v="1716072"/>
    <b v="0"/>
    <n v="0"/>
    <b v="0"/>
    <s v="802950.493"/>
    <n v="0"/>
    <s v="802950.493"/>
    <n v="0"/>
    <b v="0"/>
    <b v="1"/>
  </r>
  <r>
    <s v="C"/>
    <s v="A"/>
    <n v="20180101"/>
    <n v="2018"/>
    <n v="52"/>
    <x v="4"/>
    <n v="180"/>
    <s v="COD"/>
    <x v="1"/>
    <s v="M"/>
    <s v="Import"/>
    <n v="440"/>
    <s v="LTU"/>
    <x v="24"/>
    <n v="0"/>
    <s v="W00"/>
    <s v="World"/>
    <s v="H4"/>
    <s v="HS"/>
    <b v="1"/>
    <n v="3104"/>
    <s v="Fertilizers mineral or chemical, potassic"/>
    <x v="9"/>
    <x v="5"/>
    <x v="5"/>
    <x v="1"/>
    <b v="0"/>
    <s v="C00"/>
    <s v="TOTAL CPC"/>
    <n v="0"/>
    <n v="0"/>
    <s v="TOTAL MOT"/>
    <n v="8"/>
    <s v="kg"/>
    <n v="242649"/>
    <b v="0"/>
    <n v="8"/>
    <s v="kg"/>
    <n v="242649"/>
    <b v="0"/>
    <n v="242649"/>
    <b v="0"/>
    <n v="0"/>
    <b v="0"/>
    <s v="116850.183"/>
    <n v="0"/>
    <s v="116850.183"/>
    <n v="0"/>
    <b v="0"/>
    <b v="1"/>
  </r>
  <r>
    <s v="C"/>
    <s v="A"/>
    <n v="20180101"/>
    <n v="2018"/>
    <n v="52"/>
    <x v="4"/>
    <n v="180"/>
    <s v="COD"/>
    <x v="1"/>
    <s v="M"/>
    <s v="Import"/>
    <n v="699"/>
    <s v="IND"/>
    <x v="11"/>
    <n v="0"/>
    <s v="W00"/>
    <s v="World"/>
    <s v="H4"/>
    <s v="HS"/>
    <b v="1"/>
    <n v="3104"/>
    <s v="Fertilizers mineral or chemical, potassic"/>
    <x v="9"/>
    <x v="5"/>
    <x v="5"/>
    <x v="1"/>
    <b v="0"/>
    <s v="C00"/>
    <s v="TOTAL CPC"/>
    <n v="0"/>
    <n v="0"/>
    <s v="TOTAL MOT"/>
    <n v="8"/>
    <s v="kg"/>
    <n v="450"/>
    <b v="0"/>
    <n v="8"/>
    <s v="kg"/>
    <n v="450"/>
    <b v="0"/>
    <n v="450"/>
    <b v="0"/>
    <n v="0"/>
    <b v="0"/>
    <s v="747.077"/>
    <n v="0"/>
    <s v="747.077"/>
    <n v="0"/>
    <b v="0"/>
    <b v="1"/>
  </r>
  <r>
    <s v="C"/>
    <s v="A"/>
    <n v="20180101"/>
    <n v="2018"/>
    <n v="52"/>
    <x v="4"/>
    <n v="180"/>
    <s v="COD"/>
    <x v="1"/>
    <s v="M"/>
    <s v="Import"/>
    <n v="710"/>
    <s v="ZAF"/>
    <x v="30"/>
    <n v="0"/>
    <s v="W00"/>
    <s v="World"/>
    <s v="H4"/>
    <s v="HS"/>
    <b v="1"/>
    <n v="3104"/>
    <s v="Fertilizers mineral or chemical, potassic"/>
    <x v="9"/>
    <x v="5"/>
    <x v="5"/>
    <x v="1"/>
    <b v="0"/>
    <s v="C00"/>
    <s v="TOTAL CPC"/>
    <n v="0"/>
    <n v="0"/>
    <s v="TOTAL MOT"/>
    <n v="8"/>
    <s v="kg"/>
    <n v="39840"/>
    <b v="0"/>
    <n v="8"/>
    <s v="kg"/>
    <n v="39840"/>
    <b v="0"/>
    <n v="39840"/>
    <b v="0"/>
    <n v="0"/>
    <b v="0"/>
    <s v="22236.164"/>
    <n v="0"/>
    <s v="22236.164"/>
    <n v="0"/>
    <b v="0"/>
    <b v="1"/>
  </r>
  <r>
    <s v="C"/>
    <s v="A"/>
    <n v="20180101"/>
    <n v="2018"/>
    <n v="52"/>
    <x v="4"/>
    <n v="180"/>
    <s v="COD"/>
    <x v="1"/>
    <s v="M"/>
    <s v="Import"/>
    <n v="757"/>
    <s v="CHE"/>
    <x v="31"/>
    <n v="0"/>
    <s v="W00"/>
    <s v="World"/>
    <s v="H4"/>
    <s v="HS"/>
    <b v="1"/>
    <n v="3104"/>
    <s v="Fertilizers mineral or chemical, potassic"/>
    <x v="9"/>
    <x v="5"/>
    <x v="5"/>
    <x v="1"/>
    <b v="0"/>
    <s v="C00"/>
    <s v="TOTAL CPC"/>
    <n v="0"/>
    <n v="0"/>
    <s v="TOTAL MOT"/>
    <n v="8"/>
    <s v="kg"/>
    <n v="1082920"/>
    <b v="0"/>
    <n v="8"/>
    <s v="kg"/>
    <n v="1082920"/>
    <b v="0"/>
    <n v="1082920"/>
    <b v="0"/>
    <n v="0"/>
    <b v="0"/>
    <s v="428450.877"/>
    <n v="0"/>
    <s v="428450.877"/>
    <n v="0"/>
    <b v="0"/>
    <b v="1"/>
  </r>
  <r>
    <s v="C"/>
    <s v="A"/>
    <n v="20180101"/>
    <n v="2018"/>
    <n v="52"/>
    <x v="4"/>
    <n v="180"/>
    <s v="COD"/>
    <x v="1"/>
    <s v="M"/>
    <s v="Import"/>
    <n v="842"/>
    <s v="USA"/>
    <x v="15"/>
    <n v="0"/>
    <s v="W00"/>
    <s v="World"/>
    <s v="H4"/>
    <s v="HS"/>
    <b v="1"/>
    <n v="3104"/>
    <s v="Fertilizers mineral or chemical, potassic"/>
    <x v="9"/>
    <x v="5"/>
    <x v="5"/>
    <x v="1"/>
    <b v="0"/>
    <s v="C00"/>
    <s v="TOTAL CPC"/>
    <n v="0"/>
    <n v="0"/>
    <s v="TOTAL MOT"/>
    <n v="8"/>
    <s v="kg"/>
    <n v="150"/>
    <b v="0"/>
    <n v="8"/>
    <s v="kg"/>
    <n v="150"/>
    <b v="0"/>
    <n v="150"/>
    <b v="0"/>
    <n v="0"/>
    <b v="0"/>
    <s v="1856.748"/>
    <n v="0"/>
    <s v="1856.748"/>
    <n v="0"/>
    <b v="0"/>
    <b v="1"/>
  </r>
  <r>
    <s v="C"/>
    <s v="A"/>
    <n v="20180101"/>
    <n v="2018"/>
    <n v="52"/>
    <x v="4"/>
    <n v="562"/>
    <s v="NER"/>
    <x v="0"/>
    <s v="M"/>
    <s v="Import"/>
    <n v="0"/>
    <s v="W00"/>
    <x v="0"/>
    <n v="0"/>
    <s v="W00"/>
    <s v="World"/>
    <s v="H5"/>
    <s v="HS"/>
    <b v="1"/>
    <n v="3104"/>
    <s v="Fertilizers mineral or chemical, potassic"/>
    <x v="9"/>
    <x v="5"/>
    <x v="5"/>
    <x v="1"/>
    <b v="0"/>
    <s v="C00"/>
    <s v="TOTAL CPC"/>
    <n v="0"/>
    <n v="0"/>
    <s v="TOTAL MOT"/>
    <n v="8"/>
    <s v="kg"/>
    <n v="1"/>
    <b v="0"/>
    <n v="8"/>
    <s v="kg"/>
    <n v="1"/>
    <b v="0"/>
    <n v="1"/>
    <b v="0"/>
    <n v="0"/>
    <b v="0"/>
    <s v="14.54"/>
    <m/>
    <s v="14.54"/>
    <n v="0"/>
    <b v="0"/>
    <b v="1"/>
  </r>
  <r>
    <s v="C"/>
    <s v="A"/>
    <n v="20180101"/>
    <n v="2018"/>
    <n v="52"/>
    <x v="4"/>
    <n v="562"/>
    <s v="NER"/>
    <x v="0"/>
    <s v="M"/>
    <s v="Import"/>
    <n v="251"/>
    <s v="FRA"/>
    <x v="3"/>
    <n v="0"/>
    <s v="W00"/>
    <s v="World"/>
    <s v="H5"/>
    <s v="HS"/>
    <b v="1"/>
    <n v="3104"/>
    <s v="Fertilizers mineral or chemical, potassic"/>
    <x v="9"/>
    <x v="5"/>
    <x v="5"/>
    <x v="1"/>
    <b v="0"/>
    <s v="C00"/>
    <s v="TOTAL CPC"/>
    <n v="0"/>
    <n v="0"/>
    <s v="TOTAL MOT"/>
    <n v="8"/>
    <s v="kg"/>
    <n v="1"/>
    <b v="0"/>
    <n v="8"/>
    <s v="kg"/>
    <n v="1"/>
    <b v="0"/>
    <n v="1"/>
    <b v="0"/>
    <n v="0"/>
    <b v="0"/>
    <s v="14.54"/>
    <m/>
    <s v="14.54"/>
    <n v="0"/>
    <b v="0"/>
    <b v="1"/>
  </r>
  <r>
    <s v="C"/>
    <s v="A"/>
    <n v="20180101"/>
    <n v="2018"/>
    <n v="52"/>
    <x v="4"/>
    <n v="180"/>
    <s v="COD"/>
    <x v="1"/>
    <s v="M"/>
    <s v="Import"/>
    <n v="0"/>
    <s v="W00"/>
    <x v="0"/>
    <n v="0"/>
    <s v="W00"/>
    <s v="World"/>
    <s v="H4"/>
    <s v="HS"/>
    <b v="1"/>
    <n v="310420"/>
    <s v="Fertilizers, mineral or chemical potassic, potassium chloride"/>
    <x v="10"/>
    <x v="5"/>
    <x v="5"/>
    <x v="2"/>
    <b v="1"/>
    <s v="C00"/>
    <s v="TOTAL CPC"/>
    <n v="0"/>
    <n v="0"/>
    <s v="TOTAL MOT"/>
    <n v="8"/>
    <s v="kg"/>
    <n v="2800018"/>
    <b v="0"/>
    <n v="8"/>
    <s v="kg"/>
    <n v="2800018"/>
    <b v="0"/>
    <n v="2800018"/>
    <b v="0"/>
    <n v="0"/>
    <b v="0"/>
    <s v="1314301.737"/>
    <n v="0"/>
    <s v="1314301.737"/>
    <n v="0"/>
    <b v="0"/>
    <b v="1"/>
  </r>
  <r>
    <s v="C"/>
    <s v="A"/>
    <n v="20180101"/>
    <n v="2018"/>
    <n v="52"/>
    <x v="4"/>
    <n v="180"/>
    <s v="COD"/>
    <x v="1"/>
    <s v="M"/>
    <s v="Import"/>
    <n v="56"/>
    <s v="BEL"/>
    <x v="18"/>
    <n v="0"/>
    <s v="W00"/>
    <s v="World"/>
    <s v="H4"/>
    <s v="HS"/>
    <b v="1"/>
    <n v="310420"/>
    <s v="Fertilizers, mineral or chemical potassic, potassium chloride"/>
    <x v="10"/>
    <x v="5"/>
    <x v="5"/>
    <x v="2"/>
    <b v="1"/>
    <s v="C00"/>
    <s v="TOTAL CPC"/>
    <n v="0"/>
    <n v="0"/>
    <s v="TOTAL MOT"/>
    <n v="8"/>
    <s v="kg"/>
    <n v="546021"/>
    <b v="0"/>
    <n v="8"/>
    <s v="kg"/>
    <n v="546021"/>
    <b v="0"/>
    <n v="546021"/>
    <b v="0"/>
    <n v="0"/>
    <b v="0"/>
    <s v="256244.844"/>
    <n v="0"/>
    <s v="256244.844"/>
    <n v="0"/>
    <b v="0"/>
    <b v="1"/>
  </r>
  <r>
    <s v="C"/>
    <s v="A"/>
    <n v="20180101"/>
    <n v="2018"/>
    <n v="52"/>
    <x v="4"/>
    <n v="180"/>
    <s v="COD"/>
    <x v="1"/>
    <s v="M"/>
    <s v="Import"/>
    <n v="112"/>
    <s v="BLR"/>
    <x v="19"/>
    <n v="0"/>
    <s v="W00"/>
    <s v="World"/>
    <s v="H4"/>
    <s v="HS"/>
    <b v="1"/>
    <n v="310420"/>
    <s v="Fertilizers, mineral or chemical potassic, potassium chloride"/>
    <x v="10"/>
    <x v="5"/>
    <x v="5"/>
    <x v="2"/>
    <b v="1"/>
    <s v="C00"/>
    <s v="TOTAL CPC"/>
    <n v="0"/>
    <n v="0"/>
    <s v="TOTAL MOT"/>
    <n v="8"/>
    <s v="kg"/>
    <n v="242000"/>
    <b v="0"/>
    <n v="8"/>
    <s v="kg"/>
    <n v="242000"/>
    <b v="0"/>
    <n v="242000"/>
    <b v="0"/>
    <n v="0"/>
    <b v="0"/>
    <s v="116515.585"/>
    <n v="0"/>
    <s v="116515.585"/>
    <n v="0"/>
    <b v="0"/>
    <b v="1"/>
  </r>
  <r>
    <s v="C"/>
    <s v="A"/>
    <n v="20180101"/>
    <n v="2018"/>
    <n v="52"/>
    <x v="4"/>
    <n v="180"/>
    <s v="COD"/>
    <x v="1"/>
    <s v="M"/>
    <s v="Import"/>
    <n v="156"/>
    <s v="CHN"/>
    <x v="1"/>
    <n v="0"/>
    <s v="W00"/>
    <s v="World"/>
    <s v="H4"/>
    <s v="HS"/>
    <b v="1"/>
    <n v="310420"/>
    <s v="Fertilizers, mineral or chemical potassic, potassium chloride"/>
    <x v="10"/>
    <x v="5"/>
    <x v="5"/>
    <x v="2"/>
    <b v="1"/>
    <s v="C00"/>
    <s v="TOTAL CPC"/>
    <n v="0"/>
    <n v="0"/>
    <s v="TOTAL MOT"/>
    <n v="8"/>
    <s v="kg"/>
    <n v="16315"/>
    <b v="0"/>
    <n v="8"/>
    <s v="kg"/>
    <n v="16315"/>
    <b v="0"/>
    <n v="16315"/>
    <b v="0"/>
    <n v="0"/>
    <b v="0"/>
    <s v="1495.664"/>
    <n v="0"/>
    <s v="1495.664"/>
    <n v="0"/>
    <b v="0"/>
    <b v="1"/>
  </r>
  <r>
    <s v="C"/>
    <s v="A"/>
    <n v="20180101"/>
    <n v="2018"/>
    <n v="52"/>
    <x v="4"/>
    <n v="180"/>
    <s v="COD"/>
    <x v="1"/>
    <s v="M"/>
    <s v="Import"/>
    <n v="276"/>
    <s v="DEU"/>
    <x v="4"/>
    <n v="0"/>
    <s v="W00"/>
    <s v="World"/>
    <s v="H4"/>
    <s v="HS"/>
    <b v="1"/>
    <n v="310420"/>
    <s v="Fertilizers, mineral or chemical potassic, potassium chloride"/>
    <x v="10"/>
    <x v="5"/>
    <x v="5"/>
    <x v="2"/>
    <b v="1"/>
    <s v="C00"/>
    <s v="TOTAL CPC"/>
    <n v="0"/>
    <n v="0"/>
    <s v="TOTAL MOT"/>
    <n v="8"/>
    <s v="kg"/>
    <n v="1716072"/>
    <b v="0"/>
    <n v="8"/>
    <s v="kg"/>
    <n v="1716072"/>
    <b v="0"/>
    <n v="1716072"/>
    <b v="0"/>
    <n v="0"/>
    <b v="0"/>
    <s v="802950.493"/>
    <n v="0"/>
    <s v="802950.493"/>
    <n v="0"/>
    <b v="0"/>
    <b v="1"/>
  </r>
  <r>
    <s v="C"/>
    <s v="A"/>
    <n v="20180101"/>
    <n v="2018"/>
    <n v="52"/>
    <x v="4"/>
    <n v="180"/>
    <s v="COD"/>
    <x v="1"/>
    <s v="M"/>
    <s v="Import"/>
    <n v="440"/>
    <s v="LTU"/>
    <x v="24"/>
    <n v="0"/>
    <s v="W00"/>
    <s v="World"/>
    <s v="H4"/>
    <s v="HS"/>
    <b v="1"/>
    <n v="310420"/>
    <s v="Fertilizers, mineral or chemical potassic, potassium chloride"/>
    <x v="10"/>
    <x v="5"/>
    <x v="5"/>
    <x v="2"/>
    <b v="1"/>
    <s v="C00"/>
    <s v="TOTAL CPC"/>
    <n v="0"/>
    <n v="0"/>
    <s v="TOTAL MOT"/>
    <n v="8"/>
    <s v="kg"/>
    <n v="242649"/>
    <b v="0"/>
    <n v="8"/>
    <s v="kg"/>
    <n v="242649"/>
    <b v="0"/>
    <n v="242649"/>
    <b v="0"/>
    <n v="0"/>
    <b v="0"/>
    <s v="116850.183"/>
    <n v="0"/>
    <s v="116850.183"/>
    <n v="0"/>
    <b v="0"/>
    <b v="1"/>
  </r>
  <r>
    <s v="C"/>
    <s v="A"/>
    <n v="20180101"/>
    <n v="2018"/>
    <n v="52"/>
    <x v="4"/>
    <n v="180"/>
    <s v="COD"/>
    <x v="1"/>
    <s v="M"/>
    <s v="Import"/>
    <n v="699"/>
    <s v="IND"/>
    <x v="11"/>
    <n v="0"/>
    <s v="W00"/>
    <s v="World"/>
    <s v="H4"/>
    <s v="HS"/>
    <b v="1"/>
    <n v="310420"/>
    <s v="Fertilizers, mineral or chemical potassic, potassium chloride"/>
    <x v="10"/>
    <x v="5"/>
    <x v="5"/>
    <x v="2"/>
    <b v="1"/>
    <s v="C00"/>
    <s v="TOTAL CPC"/>
    <n v="0"/>
    <n v="0"/>
    <s v="TOTAL MOT"/>
    <n v="8"/>
    <s v="kg"/>
    <n v="450"/>
    <b v="0"/>
    <n v="8"/>
    <s v="kg"/>
    <n v="450"/>
    <b v="0"/>
    <n v="450"/>
    <b v="0"/>
    <n v="0"/>
    <b v="0"/>
    <s v="747.077"/>
    <n v="0"/>
    <s v="747.077"/>
    <n v="0"/>
    <b v="0"/>
    <b v="1"/>
  </r>
  <r>
    <s v="C"/>
    <s v="A"/>
    <n v="20180101"/>
    <n v="2018"/>
    <n v="52"/>
    <x v="4"/>
    <n v="180"/>
    <s v="COD"/>
    <x v="1"/>
    <s v="M"/>
    <s v="Import"/>
    <n v="710"/>
    <s v="ZAF"/>
    <x v="30"/>
    <n v="0"/>
    <s v="W00"/>
    <s v="World"/>
    <s v="H4"/>
    <s v="HS"/>
    <b v="1"/>
    <n v="310420"/>
    <s v="Fertilizers, mineral or chemical potassic, potassium chloride"/>
    <x v="10"/>
    <x v="5"/>
    <x v="5"/>
    <x v="2"/>
    <b v="1"/>
    <s v="C00"/>
    <s v="TOTAL CPC"/>
    <n v="0"/>
    <n v="0"/>
    <s v="TOTAL MOT"/>
    <n v="8"/>
    <s v="kg"/>
    <n v="36511"/>
    <b v="0"/>
    <n v="8"/>
    <s v="kg"/>
    <n v="36511"/>
    <b v="0"/>
    <n v="36511"/>
    <b v="0"/>
    <n v="0"/>
    <b v="0"/>
    <s v="19497.891"/>
    <n v="0"/>
    <s v="19497.891"/>
    <n v="0"/>
    <b v="0"/>
    <b v="1"/>
  </r>
  <r>
    <s v="C"/>
    <s v="A"/>
    <n v="20180101"/>
    <n v="2018"/>
    <n v="52"/>
    <x v="4"/>
    <n v="562"/>
    <s v="NER"/>
    <x v="0"/>
    <s v="M"/>
    <s v="Import"/>
    <n v="0"/>
    <s v="W00"/>
    <x v="0"/>
    <n v="0"/>
    <s v="W00"/>
    <s v="World"/>
    <s v="H5"/>
    <s v="HS"/>
    <b v="1"/>
    <n v="310420"/>
    <s v="Fertilizers, mineral or chemical potassic, potassium chloride"/>
    <x v="10"/>
    <x v="5"/>
    <x v="5"/>
    <x v="2"/>
    <b v="1"/>
    <s v="C00"/>
    <s v="TOTAL CPC"/>
    <n v="0"/>
    <n v="0"/>
    <s v="TOTAL MOT"/>
    <n v="8"/>
    <s v="kg"/>
    <n v="1"/>
    <b v="0"/>
    <n v="8"/>
    <s v="kg"/>
    <n v="1"/>
    <b v="0"/>
    <n v="1"/>
    <b v="0"/>
    <n v="0"/>
    <b v="0"/>
    <s v="14.54"/>
    <m/>
    <s v="14.54"/>
    <n v="0"/>
    <b v="0"/>
    <b v="1"/>
  </r>
  <r>
    <s v="C"/>
    <s v="A"/>
    <n v="20180101"/>
    <n v="2018"/>
    <n v="52"/>
    <x v="4"/>
    <n v="562"/>
    <s v="NER"/>
    <x v="0"/>
    <s v="M"/>
    <s v="Import"/>
    <n v="251"/>
    <s v="FRA"/>
    <x v="3"/>
    <n v="0"/>
    <s v="W00"/>
    <s v="World"/>
    <s v="H5"/>
    <s v="HS"/>
    <b v="1"/>
    <n v="310420"/>
    <s v="Fertilizers, mineral or chemical potassic, potassium chloride"/>
    <x v="10"/>
    <x v="5"/>
    <x v="5"/>
    <x v="2"/>
    <b v="1"/>
    <s v="C00"/>
    <s v="TOTAL CPC"/>
    <n v="0"/>
    <n v="0"/>
    <s v="TOTAL MOT"/>
    <n v="8"/>
    <s v="kg"/>
    <n v="1"/>
    <b v="0"/>
    <n v="8"/>
    <s v="kg"/>
    <n v="1"/>
    <b v="0"/>
    <n v="1"/>
    <b v="0"/>
    <n v="0"/>
    <b v="0"/>
    <s v="14.54"/>
    <m/>
    <s v="14.54"/>
    <n v="0"/>
    <b v="1"/>
    <b v="0"/>
  </r>
  <r>
    <s v="C"/>
    <s v="A"/>
    <n v="20180101"/>
    <n v="2018"/>
    <n v="52"/>
    <x v="4"/>
    <n v="180"/>
    <s v="COD"/>
    <x v="1"/>
    <s v="M"/>
    <s v="Import"/>
    <n v="0"/>
    <s v="W00"/>
    <x v="0"/>
    <n v="0"/>
    <s v="W00"/>
    <s v="World"/>
    <s v="H4"/>
    <s v="HS"/>
    <b v="1"/>
    <n v="310430"/>
    <s v="Fertilizers, mineral or chemical potassic, potassium sulphate"/>
    <x v="21"/>
    <x v="5"/>
    <x v="5"/>
    <x v="2"/>
    <b v="1"/>
    <s v="C00"/>
    <s v="TOTAL CPC"/>
    <n v="0"/>
    <n v="0"/>
    <s v="TOTAL MOT"/>
    <n v="8"/>
    <s v="kg"/>
    <n v="3270640"/>
    <b v="0"/>
    <n v="8"/>
    <s v="kg"/>
    <n v="3270640"/>
    <b v="0"/>
    <n v="3270640"/>
    <b v="0"/>
    <n v="0"/>
    <b v="0"/>
    <s v="1299004.946"/>
    <n v="0"/>
    <s v="1299004.946"/>
    <n v="0"/>
    <b v="0"/>
    <b v="1"/>
  </r>
  <r>
    <s v="C"/>
    <s v="A"/>
    <n v="20180101"/>
    <n v="2018"/>
    <n v="52"/>
    <x v="4"/>
    <n v="180"/>
    <s v="COD"/>
    <x v="1"/>
    <s v="M"/>
    <s v="Import"/>
    <n v="112"/>
    <s v="BLR"/>
    <x v="19"/>
    <n v="0"/>
    <s v="W00"/>
    <s v="World"/>
    <s v="H4"/>
    <s v="HS"/>
    <b v="1"/>
    <n v="310430"/>
    <s v="Fertilizers, mineral or chemical potassic, potassium sulphate"/>
    <x v="21"/>
    <x v="5"/>
    <x v="5"/>
    <x v="2"/>
    <b v="1"/>
    <s v="C00"/>
    <s v="TOTAL CPC"/>
    <n v="0"/>
    <n v="0"/>
    <s v="TOTAL MOT"/>
    <n v="8"/>
    <s v="kg"/>
    <n v="2187720"/>
    <b v="0"/>
    <n v="8"/>
    <s v="kg"/>
    <n v="2187720"/>
    <b v="0"/>
    <n v="2187720"/>
    <b v="0"/>
    <n v="0"/>
    <b v="0"/>
    <s v="870554.068"/>
    <n v="0"/>
    <s v="870554.068"/>
    <n v="0"/>
    <b v="0"/>
    <b v="1"/>
  </r>
  <r>
    <s v="C"/>
    <s v="A"/>
    <n v="20180101"/>
    <n v="2018"/>
    <n v="52"/>
    <x v="4"/>
    <n v="180"/>
    <s v="COD"/>
    <x v="1"/>
    <s v="M"/>
    <s v="Import"/>
    <n v="757"/>
    <s v="CHE"/>
    <x v="31"/>
    <n v="0"/>
    <s v="W00"/>
    <s v="World"/>
    <s v="H4"/>
    <s v="HS"/>
    <b v="1"/>
    <n v="310430"/>
    <s v="Fertilizers, mineral or chemical potassic, potassium sulphate"/>
    <x v="21"/>
    <x v="5"/>
    <x v="5"/>
    <x v="2"/>
    <b v="1"/>
    <s v="C00"/>
    <s v="TOTAL CPC"/>
    <n v="0"/>
    <n v="0"/>
    <s v="TOTAL MOT"/>
    <n v="8"/>
    <s v="kg"/>
    <n v="1082920"/>
    <b v="0"/>
    <n v="8"/>
    <s v="kg"/>
    <n v="1082920"/>
    <b v="0"/>
    <n v="1082920"/>
    <b v="0"/>
    <n v="0"/>
    <b v="0"/>
    <s v="428450.877"/>
    <n v="0"/>
    <s v="428450.877"/>
    <n v="0"/>
    <b v="0"/>
    <b v="1"/>
  </r>
  <r>
    <s v="C"/>
    <s v="A"/>
    <n v="20180101"/>
    <n v="2018"/>
    <n v="52"/>
    <x v="4"/>
    <n v="180"/>
    <s v="COD"/>
    <x v="1"/>
    <s v="M"/>
    <s v="Import"/>
    <n v="0"/>
    <s v="W00"/>
    <x v="0"/>
    <n v="0"/>
    <s v="W00"/>
    <s v="World"/>
    <s v="H4"/>
    <s v="HS"/>
    <b v="1"/>
    <n v="310490"/>
    <s v="Fertilizers, mineral or chemical potassic, n.e.c. in heading no. 3104"/>
    <x v="11"/>
    <x v="5"/>
    <x v="5"/>
    <x v="2"/>
    <b v="1"/>
    <s v="C00"/>
    <s v="TOTAL CPC"/>
    <n v="0"/>
    <n v="0"/>
    <s v="TOTAL MOT"/>
    <n v="8"/>
    <s v="kg"/>
    <n v="3479"/>
    <b v="0"/>
    <n v="8"/>
    <s v="kg"/>
    <n v="3479"/>
    <b v="0"/>
    <n v="3479"/>
    <b v="0"/>
    <n v="0"/>
    <b v="0"/>
    <s v="4595.021"/>
    <n v="0"/>
    <s v="4595.021"/>
    <n v="0"/>
    <b v="0"/>
    <b v="1"/>
  </r>
  <r>
    <s v="C"/>
    <s v="A"/>
    <n v="20180101"/>
    <n v="2018"/>
    <n v="52"/>
    <x v="4"/>
    <n v="180"/>
    <s v="COD"/>
    <x v="1"/>
    <s v="M"/>
    <s v="Import"/>
    <n v="710"/>
    <s v="ZAF"/>
    <x v="30"/>
    <n v="0"/>
    <s v="W00"/>
    <s v="World"/>
    <s v="H4"/>
    <s v="HS"/>
    <b v="1"/>
    <n v="310490"/>
    <s v="Fertilizers, mineral or chemical potassic, n.e.c. in heading no. 3104"/>
    <x v="11"/>
    <x v="5"/>
    <x v="5"/>
    <x v="2"/>
    <b v="1"/>
    <s v="C00"/>
    <s v="TOTAL CPC"/>
    <n v="0"/>
    <n v="0"/>
    <s v="TOTAL MOT"/>
    <n v="8"/>
    <s v="kg"/>
    <n v="3329"/>
    <b v="0"/>
    <n v="8"/>
    <s v="kg"/>
    <n v="3329"/>
    <b v="0"/>
    <n v="3329"/>
    <b v="0"/>
    <n v="0"/>
    <b v="0"/>
    <s v="2738.273"/>
    <n v="0"/>
    <s v="2738.273"/>
    <n v="0"/>
    <b v="0"/>
    <b v="1"/>
  </r>
  <r>
    <s v="C"/>
    <s v="A"/>
    <n v="20180101"/>
    <n v="2018"/>
    <n v="52"/>
    <x v="4"/>
    <n v="180"/>
    <s v="COD"/>
    <x v="1"/>
    <s v="M"/>
    <s v="Import"/>
    <n v="842"/>
    <s v="USA"/>
    <x v="15"/>
    <n v="0"/>
    <s v="W00"/>
    <s v="World"/>
    <s v="H4"/>
    <s v="HS"/>
    <b v="1"/>
    <n v="310490"/>
    <s v="Fertilizers, mineral or chemical potassic, n.e.c. in heading no. 3104"/>
    <x v="11"/>
    <x v="5"/>
    <x v="5"/>
    <x v="2"/>
    <b v="1"/>
    <s v="C00"/>
    <s v="TOTAL CPC"/>
    <n v="0"/>
    <n v="0"/>
    <s v="TOTAL MOT"/>
    <n v="8"/>
    <s v="kg"/>
    <n v="150"/>
    <b v="0"/>
    <n v="8"/>
    <s v="kg"/>
    <n v="150"/>
    <b v="0"/>
    <n v="150"/>
    <b v="0"/>
    <n v="0"/>
    <b v="0"/>
    <s v="1856.748"/>
    <n v="0"/>
    <s v="1856.748"/>
    <n v="0"/>
    <b v="0"/>
    <b v="1"/>
  </r>
  <r>
    <s v="C"/>
    <s v="A"/>
    <n v="20180101"/>
    <n v="2018"/>
    <n v="52"/>
    <x v="4"/>
    <n v="180"/>
    <s v="COD"/>
    <x v="1"/>
    <s v="M"/>
    <s v="Import"/>
    <n v="0"/>
    <s v="W00"/>
    <x v="0"/>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7651900"/>
    <b v="0"/>
    <n v="8"/>
    <s v="kg"/>
    <n v="7651900"/>
    <b v="0"/>
    <n v="7651900"/>
    <b v="0"/>
    <n v="0"/>
    <b v="0"/>
    <s v="4241762.441"/>
    <n v="0"/>
    <s v="4241762.441"/>
    <n v="0"/>
    <b v="0"/>
    <b v="1"/>
  </r>
  <r>
    <s v="C"/>
    <s v="A"/>
    <n v="20180101"/>
    <n v="2018"/>
    <n v="52"/>
    <x v="4"/>
    <n v="180"/>
    <s v="COD"/>
    <x v="1"/>
    <s v="M"/>
    <s v="Import"/>
    <n v="24"/>
    <s v="AGO"/>
    <x v="17"/>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846570"/>
    <b v="0"/>
    <n v="8"/>
    <s v="kg"/>
    <n v="846570"/>
    <b v="0"/>
    <n v="846570"/>
    <b v="0"/>
    <n v="0"/>
    <b v="0"/>
    <s v="203378.632"/>
    <n v="0"/>
    <s v="203378.632"/>
    <n v="0"/>
    <b v="0"/>
    <b v="1"/>
  </r>
  <r>
    <s v="C"/>
    <s v="A"/>
    <n v="20180101"/>
    <n v="2018"/>
    <n v="52"/>
    <x v="4"/>
    <n v="180"/>
    <s v="COD"/>
    <x v="1"/>
    <s v="M"/>
    <s v="Import"/>
    <n v="56"/>
    <s v="BEL"/>
    <x v="18"/>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433620"/>
    <b v="0"/>
    <n v="8"/>
    <s v="kg"/>
    <n v="433620"/>
    <b v="0"/>
    <n v="433620"/>
    <b v="0"/>
    <n v="0"/>
    <b v="0"/>
    <s v="261399.193"/>
    <n v="0"/>
    <s v="261399.193"/>
    <n v="0"/>
    <b v="0"/>
    <b v="1"/>
  </r>
  <r>
    <s v="C"/>
    <s v="A"/>
    <n v="20180101"/>
    <n v="2018"/>
    <n v="52"/>
    <x v="4"/>
    <n v="180"/>
    <s v="COD"/>
    <x v="1"/>
    <s v="M"/>
    <s v="Import"/>
    <n v="156"/>
    <s v="CHN"/>
    <x v="1"/>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644558"/>
    <b v="0"/>
    <n v="8"/>
    <s v="kg"/>
    <n v="644558"/>
    <b v="0"/>
    <n v="644558"/>
    <b v="0"/>
    <n v="0"/>
    <b v="0"/>
    <s v="248407.755"/>
    <n v="0"/>
    <s v="248407.755"/>
    <n v="0"/>
    <b v="0"/>
    <b v="1"/>
  </r>
  <r>
    <s v="C"/>
    <s v="A"/>
    <n v="20180101"/>
    <n v="2018"/>
    <n v="52"/>
    <x v="4"/>
    <n v="180"/>
    <s v="COD"/>
    <x v="1"/>
    <s v="M"/>
    <s v="Import"/>
    <n v="251"/>
    <s v="FRA"/>
    <x v="3"/>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9000"/>
    <b v="0"/>
    <n v="8"/>
    <s v="kg"/>
    <n v="9000"/>
    <b v="0"/>
    <n v="9000"/>
    <b v="0"/>
    <n v="0"/>
    <b v="0"/>
    <s v="4394.569"/>
    <n v="0"/>
    <s v="4394.569"/>
    <n v="0"/>
    <b v="0"/>
    <b v="1"/>
  </r>
  <r>
    <s v="C"/>
    <s v="A"/>
    <n v="20180101"/>
    <n v="2018"/>
    <n v="52"/>
    <x v="4"/>
    <n v="180"/>
    <s v="COD"/>
    <x v="1"/>
    <s v="M"/>
    <s v="Import"/>
    <n v="276"/>
    <s v="DEU"/>
    <x v="4"/>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5"/>
    <b v="0"/>
    <n v="8"/>
    <s v="kg"/>
    <n v="5"/>
    <b v="0"/>
    <n v="5"/>
    <b v="0"/>
    <n v="0"/>
    <b v="0"/>
    <s v="44.669"/>
    <n v="0"/>
    <s v="44.669"/>
    <n v="0"/>
    <b v="0"/>
    <b v="1"/>
  </r>
  <r>
    <s v="C"/>
    <s v="A"/>
    <n v="20180101"/>
    <n v="2018"/>
    <n v="52"/>
    <x v="4"/>
    <n v="180"/>
    <s v="COD"/>
    <x v="1"/>
    <s v="M"/>
    <s v="Import"/>
    <n v="440"/>
    <s v="LTU"/>
    <x v="24"/>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297000"/>
    <b v="0"/>
    <n v="8"/>
    <s v="kg"/>
    <n v="297000"/>
    <b v="0"/>
    <n v="297000"/>
    <b v="0"/>
    <n v="0"/>
    <b v="0"/>
    <s v="125266.588"/>
    <n v="0"/>
    <s v="125266.588"/>
    <n v="0"/>
    <b v="0"/>
    <b v="1"/>
  </r>
  <r>
    <s v="C"/>
    <s v="A"/>
    <n v="20180101"/>
    <n v="2018"/>
    <n v="52"/>
    <x v="4"/>
    <n v="180"/>
    <s v="COD"/>
    <x v="1"/>
    <s v="M"/>
    <s v="Import"/>
    <n v="478"/>
    <s v="MRT"/>
    <x v="53"/>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7840"/>
    <b v="0"/>
    <n v="8"/>
    <s v="kg"/>
    <n v="7840"/>
    <b v="0"/>
    <n v="7840"/>
    <b v="0"/>
    <n v="0"/>
    <b v="0"/>
    <s v="1537.928"/>
    <n v="0"/>
    <s v="1537.928"/>
    <n v="0"/>
    <b v="0"/>
    <b v="1"/>
  </r>
  <r>
    <s v="C"/>
    <s v="A"/>
    <n v="20180101"/>
    <n v="2018"/>
    <n v="52"/>
    <x v="4"/>
    <n v="180"/>
    <s v="COD"/>
    <x v="1"/>
    <s v="M"/>
    <s v="Import"/>
    <n v="504"/>
    <s v="MAR"/>
    <x v="43"/>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273206"/>
    <b v="0"/>
    <n v="8"/>
    <s v="kg"/>
    <n v="273206"/>
    <b v="0"/>
    <n v="273206"/>
    <b v="0"/>
    <n v="0"/>
    <b v="0"/>
    <s v="172573.053"/>
    <n v="0"/>
    <s v="172573.053"/>
    <n v="0"/>
    <b v="0"/>
    <b v="1"/>
  </r>
  <r>
    <s v="C"/>
    <s v="A"/>
    <n v="20180101"/>
    <n v="2018"/>
    <n v="52"/>
    <x v="4"/>
    <n v="180"/>
    <s v="COD"/>
    <x v="1"/>
    <s v="M"/>
    <s v="Import"/>
    <n v="508"/>
    <s v="MOZ"/>
    <x v="26"/>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532000"/>
    <b v="0"/>
    <n v="8"/>
    <s v="kg"/>
    <n v="532000"/>
    <b v="0"/>
    <n v="532000"/>
    <b v="0"/>
    <n v="0"/>
    <b v="0"/>
    <s v="403392.079"/>
    <n v="0"/>
    <s v="403392.079"/>
    <n v="0"/>
    <b v="0"/>
    <b v="1"/>
  </r>
  <r>
    <s v="C"/>
    <s v="A"/>
    <n v="20180101"/>
    <n v="2018"/>
    <n v="52"/>
    <x v="4"/>
    <n v="180"/>
    <s v="COD"/>
    <x v="1"/>
    <s v="M"/>
    <s v="Import"/>
    <n v="528"/>
    <s v="NLD"/>
    <x v="7"/>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3559"/>
    <b v="0"/>
    <n v="8"/>
    <s v="kg"/>
    <n v="3559"/>
    <b v="0"/>
    <n v="3559"/>
    <b v="0"/>
    <n v="0"/>
    <b v="0"/>
    <s v="15778.069"/>
    <n v="0"/>
    <s v="15778.069"/>
    <n v="0"/>
    <b v="0"/>
    <b v="1"/>
  </r>
  <r>
    <s v="C"/>
    <s v="A"/>
    <n v="20180101"/>
    <n v="2018"/>
    <n v="52"/>
    <x v="4"/>
    <n v="180"/>
    <s v="COD"/>
    <x v="1"/>
    <s v="M"/>
    <s v="Import"/>
    <n v="643"/>
    <s v="RUS"/>
    <x v="9"/>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958711"/>
    <b v="0"/>
    <n v="8"/>
    <s v="kg"/>
    <n v="1958711"/>
    <b v="0"/>
    <n v="1958711"/>
    <b v="0"/>
    <n v="0"/>
    <b v="0"/>
    <s v="901508.878"/>
    <n v="0"/>
    <s v="901508.878"/>
    <n v="0"/>
    <b v="0"/>
    <b v="1"/>
  </r>
  <r>
    <s v="C"/>
    <s v="A"/>
    <n v="20180101"/>
    <n v="2018"/>
    <n v="52"/>
    <x v="4"/>
    <n v="180"/>
    <s v="COD"/>
    <x v="1"/>
    <s v="M"/>
    <s v="Import"/>
    <n v="646"/>
    <s v="RWA"/>
    <x v="28"/>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259"/>
    <b v="0"/>
    <n v="8"/>
    <s v="kg"/>
    <n v="259"/>
    <b v="0"/>
    <n v="259"/>
    <b v="0"/>
    <n v="0"/>
    <b v="0"/>
    <s v="294.256"/>
    <n v="0"/>
    <s v="294.256"/>
    <n v="0"/>
    <b v="0"/>
    <b v="1"/>
  </r>
  <r>
    <s v="C"/>
    <s v="A"/>
    <n v="20180101"/>
    <n v="2018"/>
    <n v="52"/>
    <x v="4"/>
    <n v="180"/>
    <s v="COD"/>
    <x v="1"/>
    <s v="M"/>
    <s v="Import"/>
    <n v="699"/>
    <s v="IND"/>
    <x v="11"/>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2020"/>
    <b v="0"/>
    <n v="8"/>
    <s v="kg"/>
    <n v="2020"/>
    <b v="0"/>
    <n v="2020"/>
    <b v="0"/>
    <n v="0"/>
    <b v="0"/>
    <s v="5807.447"/>
    <n v="0"/>
    <s v="5807.447"/>
    <n v="0"/>
    <b v="0"/>
    <b v="1"/>
  </r>
  <r>
    <s v="C"/>
    <s v="A"/>
    <n v="20180101"/>
    <n v="2018"/>
    <n v="52"/>
    <x v="4"/>
    <n v="180"/>
    <s v="COD"/>
    <x v="1"/>
    <s v="M"/>
    <s v="Import"/>
    <n v="704"/>
    <s v="VNM"/>
    <x v="29"/>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47000"/>
    <b v="0"/>
    <n v="8"/>
    <s v="kg"/>
    <n v="47000"/>
    <b v="0"/>
    <n v="47000"/>
    <b v="0"/>
    <n v="0"/>
    <b v="0"/>
    <s v="27410.382"/>
    <n v="0"/>
    <s v="27410.382"/>
    <n v="0"/>
    <b v="0"/>
    <b v="1"/>
  </r>
  <r>
    <s v="C"/>
    <s v="A"/>
    <n v="20180101"/>
    <n v="2018"/>
    <n v="52"/>
    <x v="4"/>
    <n v="180"/>
    <s v="COD"/>
    <x v="1"/>
    <s v="M"/>
    <s v="Import"/>
    <n v="710"/>
    <s v="ZAF"/>
    <x v="30"/>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2103378"/>
    <b v="0"/>
    <n v="8"/>
    <s v="kg"/>
    <n v="2103378"/>
    <b v="0"/>
    <n v="2103378"/>
    <b v="0"/>
    <n v="0"/>
    <b v="0"/>
    <s v="1577200.737"/>
    <n v="0"/>
    <s v="1577200.737"/>
    <n v="0"/>
    <b v="0"/>
    <b v="1"/>
  </r>
  <r>
    <s v="C"/>
    <s v="A"/>
    <n v="20180101"/>
    <n v="2018"/>
    <n v="52"/>
    <x v="4"/>
    <n v="180"/>
    <s v="COD"/>
    <x v="1"/>
    <s v="M"/>
    <s v="Import"/>
    <n v="788"/>
    <s v="TUN"/>
    <x v="45"/>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60"/>
    <b v="0"/>
    <n v="8"/>
    <s v="kg"/>
    <n v="60"/>
    <b v="0"/>
    <n v="60"/>
    <b v="0"/>
    <n v="0"/>
    <b v="0"/>
    <s v="167.901"/>
    <n v="0"/>
    <s v="167.901"/>
    <n v="0"/>
    <b v="0"/>
    <b v="1"/>
  </r>
  <r>
    <s v="C"/>
    <s v="A"/>
    <n v="20180101"/>
    <n v="2018"/>
    <n v="52"/>
    <x v="4"/>
    <n v="180"/>
    <s v="COD"/>
    <x v="1"/>
    <s v="M"/>
    <s v="Import"/>
    <n v="792"/>
    <s v="TUR"/>
    <x v="33"/>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84000"/>
    <b v="0"/>
    <n v="8"/>
    <s v="kg"/>
    <n v="84000"/>
    <b v="0"/>
    <n v="84000"/>
    <b v="0"/>
    <n v="0"/>
    <b v="0"/>
    <s v="56455.761"/>
    <n v="0"/>
    <s v="56455.761"/>
    <n v="0"/>
    <b v="0"/>
    <b v="1"/>
  </r>
  <r>
    <s v="C"/>
    <s v="A"/>
    <n v="20180101"/>
    <n v="2018"/>
    <n v="52"/>
    <x v="4"/>
    <n v="180"/>
    <s v="COD"/>
    <x v="1"/>
    <s v="M"/>
    <s v="Import"/>
    <n v="800"/>
    <s v="UGA"/>
    <x v="34"/>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689"/>
    <b v="0"/>
    <n v="8"/>
    <s v="kg"/>
    <n v="1689"/>
    <b v="0"/>
    <n v="1689"/>
    <b v="0"/>
    <n v="0"/>
    <b v="0"/>
    <s v="5074.707"/>
    <n v="0"/>
    <s v="5074.707"/>
    <n v="0"/>
    <b v="0"/>
    <b v="1"/>
  </r>
  <r>
    <s v="C"/>
    <s v="A"/>
    <n v="20180101"/>
    <n v="2018"/>
    <n v="52"/>
    <x v="4"/>
    <n v="180"/>
    <s v="COD"/>
    <x v="1"/>
    <s v="M"/>
    <s v="Import"/>
    <n v="842"/>
    <s v="USA"/>
    <x v="15"/>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0425"/>
    <b v="0"/>
    <n v="8"/>
    <s v="kg"/>
    <n v="10425"/>
    <b v="0"/>
    <n v="10425"/>
    <b v="0"/>
    <n v="0"/>
    <b v="0"/>
    <s v="6345.938"/>
    <n v="0"/>
    <s v="6345.938"/>
    <n v="0"/>
    <b v="0"/>
    <b v="1"/>
  </r>
  <r>
    <s v="C"/>
    <s v="A"/>
    <n v="20180101"/>
    <n v="2018"/>
    <n v="52"/>
    <x v="4"/>
    <n v="180"/>
    <s v="COD"/>
    <x v="1"/>
    <s v="M"/>
    <s v="Import"/>
    <n v="894"/>
    <s v="ZMB"/>
    <x v="39"/>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397000"/>
    <b v="0"/>
    <n v="8"/>
    <s v="kg"/>
    <n v="397000"/>
    <b v="0"/>
    <n v="397000"/>
    <b v="0"/>
    <n v="0"/>
    <b v="0"/>
    <s v="225323.899"/>
    <n v="0"/>
    <s v="225323.899"/>
    <n v="0"/>
    <b v="0"/>
    <b v="1"/>
  </r>
  <r>
    <s v="C"/>
    <s v="A"/>
    <n v="20180101"/>
    <n v="2018"/>
    <n v="52"/>
    <x v="4"/>
    <n v="562"/>
    <s v="NER"/>
    <x v="0"/>
    <s v="M"/>
    <s v="Import"/>
    <n v="0"/>
    <s v="W00"/>
    <x v="0"/>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6517041"/>
    <b v="0"/>
    <n v="8"/>
    <s v="kg"/>
    <n v="6517041"/>
    <b v="0"/>
    <n v="6517041"/>
    <b v="0"/>
    <n v="0"/>
    <b v="0"/>
    <s v="1804873.98"/>
    <m/>
    <s v="1804873.98"/>
    <n v="0"/>
    <b v="0"/>
    <b v="1"/>
  </r>
  <r>
    <s v="C"/>
    <s v="A"/>
    <n v="20180101"/>
    <n v="2018"/>
    <n v="52"/>
    <x v="4"/>
    <n v="562"/>
    <s v="NER"/>
    <x v="0"/>
    <s v="M"/>
    <s v="Import"/>
    <n v="204"/>
    <s v="BEN"/>
    <x v="2"/>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9000"/>
    <b v="0"/>
    <n v="8"/>
    <s v="kg"/>
    <n v="19000"/>
    <b v="0"/>
    <n v="19000"/>
    <b v="0"/>
    <n v="0"/>
    <b v="0"/>
    <s v="1571.93"/>
    <m/>
    <s v="1571.93"/>
    <n v="0"/>
    <b v="0"/>
    <b v="1"/>
  </r>
  <r>
    <s v="C"/>
    <s v="A"/>
    <n v="20180101"/>
    <n v="2018"/>
    <n v="52"/>
    <x v="4"/>
    <n v="562"/>
    <s v="NER"/>
    <x v="0"/>
    <s v="M"/>
    <s v="Import"/>
    <n v="504"/>
    <s v="MAR"/>
    <x v="43"/>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14000"/>
    <b v="0"/>
    <n v="8"/>
    <s v="kg"/>
    <n v="114000"/>
    <b v="0"/>
    <n v="114000"/>
    <b v="0"/>
    <n v="0"/>
    <b v="0"/>
    <s v="63161.36"/>
    <m/>
    <s v="63161.36"/>
    <n v="0"/>
    <b v="0"/>
    <b v="1"/>
  </r>
  <r>
    <s v="C"/>
    <s v="A"/>
    <n v="20180101"/>
    <n v="2018"/>
    <n v="52"/>
    <x v="4"/>
    <n v="562"/>
    <s v="NER"/>
    <x v="0"/>
    <s v="M"/>
    <s v="Import"/>
    <n v="566"/>
    <s v="NGA"/>
    <x v="8"/>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6378750"/>
    <b v="0"/>
    <n v="8"/>
    <s v="kg"/>
    <n v="6378750"/>
    <b v="0"/>
    <n v="6378750"/>
    <b v="0"/>
    <n v="0"/>
    <b v="0"/>
    <s v="1722125.54"/>
    <m/>
    <s v="1722125.54"/>
    <n v="0"/>
    <b v="0"/>
    <b v="1"/>
  </r>
  <r>
    <s v="C"/>
    <s v="A"/>
    <n v="20180101"/>
    <n v="2018"/>
    <n v="52"/>
    <x v="4"/>
    <n v="562"/>
    <s v="NER"/>
    <x v="0"/>
    <s v="M"/>
    <s v="Import"/>
    <n v="699"/>
    <s v="IND"/>
    <x v="11"/>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50"/>
    <b v="0"/>
    <n v="8"/>
    <s v="kg"/>
    <n v="50"/>
    <b v="0"/>
    <n v="50"/>
    <b v="0"/>
    <n v="0"/>
    <b v="0"/>
    <s v="72.23"/>
    <m/>
    <s v="72.23"/>
    <n v="0"/>
    <b v="0"/>
    <b v="1"/>
  </r>
  <r>
    <s v="C"/>
    <s v="A"/>
    <n v="20180101"/>
    <n v="2018"/>
    <n v="52"/>
    <x v="4"/>
    <n v="562"/>
    <s v="NER"/>
    <x v="0"/>
    <s v="M"/>
    <s v="Import"/>
    <n v="792"/>
    <s v="TUR"/>
    <x v="33"/>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8"/>
    <b v="0"/>
    <n v="8"/>
    <s v="kg"/>
    <n v="18"/>
    <b v="0"/>
    <n v="18"/>
    <b v="0"/>
    <n v="0"/>
    <b v="0"/>
    <s v="5621.25"/>
    <m/>
    <s v="5621.25"/>
    <n v="0"/>
    <b v="0"/>
    <b v="1"/>
  </r>
  <r>
    <s v="C"/>
    <s v="A"/>
    <n v="20180101"/>
    <n v="2018"/>
    <n v="52"/>
    <x v="4"/>
    <n v="562"/>
    <s v="NER"/>
    <x v="0"/>
    <s v="M"/>
    <s v="Import"/>
    <n v="854"/>
    <s v="BFA"/>
    <x v="16"/>
    <n v="0"/>
    <s v="W00"/>
    <s v="World"/>
    <s v="H5"/>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5223"/>
    <b v="0"/>
    <n v="8"/>
    <s v="kg"/>
    <n v="5223"/>
    <b v="0"/>
    <n v="5223"/>
    <b v="0"/>
    <n v="0"/>
    <b v="0"/>
    <s v="12321.67"/>
    <m/>
    <s v="12321.67"/>
    <n v="0"/>
    <b v="0"/>
    <b v="1"/>
  </r>
  <r>
    <s v="C"/>
    <s v="A"/>
    <n v="20180101"/>
    <n v="2018"/>
    <n v="52"/>
    <x v="4"/>
    <n v="180"/>
    <s v="COD"/>
    <x v="1"/>
    <s v="M"/>
    <s v="Import"/>
    <n v="0"/>
    <s v="W00"/>
    <x v="0"/>
    <n v="0"/>
    <s v="W00"/>
    <s v="World"/>
    <s v="H4"/>
    <s v="HS"/>
    <b v="1"/>
    <n v="310510"/>
    <s v="Fertilizers, mineral or chemical in tablets or similar forms or in packages of a gross weight not exceeding 10kg"/>
    <x v="13"/>
    <x v="6"/>
    <x v="6"/>
    <x v="2"/>
    <b v="1"/>
    <s v="C00"/>
    <s v="TOTAL CPC"/>
    <n v="0"/>
    <n v="0"/>
    <s v="TOTAL MOT"/>
    <n v="8"/>
    <s v="kg"/>
    <n v="29"/>
    <b v="0"/>
    <n v="8"/>
    <s v="kg"/>
    <n v="29"/>
    <b v="0"/>
    <n v="29"/>
    <b v="0"/>
    <n v="0"/>
    <b v="0"/>
    <s v="1126.376"/>
    <n v="0"/>
    <s v="1126.376"/>
    <n v="0"/>
    <b v="0"/>
    <b v="1"/>
  </r>
  <r>
    <s v="C"/>
    <s v="A"/>
    <n v="20180101"/>
    <n v="2018"/>
    <n v="52"/>
    <x v="4"/>
    <n v="180"/>
    <s v="COD"/>
    <x v="1"/>
    <s v="M"/>
    <s v="Import"/>
    <n v="710"/>
    <s v="ZAF"/>
    <x v="30"/>
    <n v="0"/>
    <s v="W00"/>
    <s v="World"/>
    <s v="H4"/>
    <s v="HS"/>
    <b v="1"/>
    <n v="310510"/>
    <s v="Fertilizers, mineral or chemical in tablets or similar forms or in packages of a gross weight not exceeding 10kg"/>
    <x v="13"/>
    <x v="6"/>
    <x v="6"/>
    <x v="2"/>
    <b v="1"/>
    <s v="C00"/>
    <s v="TOTAL CPC"/>
    <n v="0"/>
    <n v="0"/>
    <s v="TOTAL MOT"/>
    <n v="8"/>
    <s v="kg"/>
    <n v="29"/>
    <b v="0"/>
    <n v="8"/>
    <s v="kg"/>
    <n v="29"/>
    <b v="0"/>
    <n v="29"/>
    <b v="0"/>
    <n v="0"/>
    <b v="0"/>
    <s v="1126.376"/>
    <n v="0"/>
    <s v="1126.376"/>
    <n v="0"/>
    <b v="0"/>
    <b v="1"/>
  </r>
  <r>
    <s v="C"/>
    <s v="A"/>
    <n v="20180101"/>
    <n v="2018"/>
    <n v="52"/>
    <x v="4"/>
    <n v="562"/>
    <s v="NER"/>
    <x v="0"/>
    <s v="M"/>
    <s v="Import"/>
    <n v="0"/>
    <s v="W00"/>
    <x v="0"/>
    <n v="0"/>
    <s v="W00"/>
    <s v="World"/>
    <s v="H5"/>
    <s v="HS"/>
    <b v="1"/>
    <n v="310510"/>
    <s v="Fertilizers, mineral or chemical in tablets or similar forms or in packages of a gross weight not exceeding 10kg"/>
    <x v="13"/>
    <x v="6"/>
    <x v="6"/>
    <x v="2"/>
    <b v="1"/>
    <s v="C00"/>
    <s v="TOTAL CPC"/>
    <n v="0"/>
    <n v="0"/>
    <s v="TOTAL MOT"/>
    <n v="8"/>
    <s v="kg"/>
    <n v="252300"/>
    <b v="0"/>
    <n v="8"/>
    <s v="kg"/>
    <n v="252300"/>
    <b v="0"/>
    <n v="252300"/>
    <b v="0"/>
    <n v="0"/>
    <b v="0"/>
    <s v="64164.03"/>
    <m/>
    <s v="64164.03"/>
    <n v="0"/>
    <b v="0"/>
    <b v="1"/>
  </r>
  <r>
    <s v="C"/>
    <s v="A"/>
    <n v="20180101"/>
    <n v="2018"/>
    <n v="52"/>
    <x v="4"/>
    <n v="562"/>
    <s v="NER"/>
    <x v="0"/>
    <s v="M"/>
    <s v="Import"/>
    <n v="566"/>
    <s v="NGA"/>
    <x v="8"/>
    <n v="0"/>
    <s v="W00"/>
    <s v="World"/>
    <s v="H5"/>
    <s v="HS"/>
    <b v="1"/>
    <n v="310510"/>
    <s v="Fertilizers, mineral or chemical in tablets or similar forms or in packages of a gross weight not exceeding 10kg"/>
    <x v="13"/>
    <x v="6"/>
    <x v="6"/>
    <x v="2"/>
    <b v="1"/>
    <s v="C00"/>
    <s v="TOTAL CPC"/>
    <n v="0"/>
    <n v="0"/>
    <s v="TOTAL MOT"/>
    <n v="8"/>
    <s v="kg"/>
    <n v="252250"/>
    <b v="0"/>
    <n v="8"/>
    <s v="kg"/>
    <n v="252250"/>
    <b v="0"/>
    <n v="252250"/>
    <b v="0"/>
    <n v="0"/>
    <b v="0"/>
    <s v="64091.8"/>
    <m/>
    <s v="64091.8"/>
    <n v="0"/>
    <b v="1"/>
    <b v="0"/>
  </r>
  <r>
    <s v="C"/>
    <s v="A"/>
    <n v="20180101"/>
    <n v="2018"/>
    <n v="52"/>
    <x v="4"/>
    <n v="562"/>
    <s v="NER"/>
    <x v="0"/>
    <s v="M"/>
    <s v="Import"/>
    <n v="699"/>
    <s v="IND"/>
    <x v="11"/>
    <n v="0"/>
    <s v="W00"/>
    <s v="World"/>
    <s v="H5"/>
    <s v="HS"/>
    <b v="1"/>
    <n v="310510"/>
    <s v="Fertilizers, mineral or chemical in tablets or similar forms or in packages of a gross weight not exceeding 10kg"/>
    <x v="13"/>
    <x v="6"/>
    <x v="6"/>
    <x v="2"/>
    <b v="1"/>
    <s v="C00"/>
    <s v="TOTAL CPC"/>
    <n v="0"/>
    <n v="0"/>
    <s v="TOTAL MOT"/>
    <n v="8"/>
    <s v="kg"/>
    <n v="50"/>
    <b v="0"/>
    <n v="8"/>
    <s v="kg"/>
    <n v="50"/>
    <b v="0"/>
    <n v="50"/>
    <b v="0"/>
    <n v="0"/>
    <b v="0"/>
    <s v="72.23"/>
    <m/>
    <s v="72.23"/>
    <n v="0"/>
    <b v="1"/>
    <b v="0"/>
  </r>
  <r>
    <s v="C"/>
    <s v="A"/>
    <n v="20180101"/>
    <n v="2018"/>
    <n v="52"/>
    <x v="4"/>
    <n v="180"/>
    <s v="COD"/>
    <x v="1"/>
    <s v="M"/>
    <s v="Import"/>
    <n v="0"/>
    <s v="W00"/>
    <x v="0"/>
    <n v="0"/>
    <s v="W00"/>
    <s v="World"/>
    <s v="H4"/>
    <s v="HS"/>
    <b v="1"/>
    <n v="310520"/>
    <s v="Fertilizers, mineral or chemical containing the three fertilizing elements nitrogen, phosphorus and potassium"/>
    <x v="14"/>
    <x v="6"/>
    <x v="6"/>
    <x v="2"/>
    <b v="1"/>
    <s v="C00"/>
    <s v="TOTAL CPC"/>
    <n v="0"/>
    <n v="0"/>
    <s v="TOTAL MOT"/>
    <n v="8"/>
    <s v="kg"/>
    <n v="6931011"/>
    <b v="0"/>
    <n v="8"/>
    <s v="kg"/>
    <n v="6931011"/>
    <b v="0"/>
    <n v="6931011"/>
    <b v="0"/>
    <n v="0"/>
    <b v="0"/>
    <s v="3791368.574"/>
    <n v="0"/>
    <s v="3791368.574"/>
    <n v="0"/>
    <b v="0"/>
    <b v="1"/>
  </r>
  <r>
    <s v="C"/>
    <s v="A"/>
    <n v="20180101"/>
    <n v="2018"/>
    <n v="52"/>
    <x v="4"/>
    <n v="180"/>
    <s v="COD"/>
    <x v="1"/>
    <s v="M"/>
    <s v="Import"/>
    <n v="24"/>
    <s v="AGO"/>
    <x v="17"/>
    <n v="0"/>
    <s v="W00"/>
    <s v="World"/>
    <s v="H4"/>
    <s v="HS"/>
    <b v="1"/>
    <n v="310520"/>
    <s v="Fertilizers, mineral or chemical containing the three fertilizing elements nitrogen, phosphorus and potassium"/>
    <x v="14"/>
    <x v="6"/>
    <x v="6"/>
    <x v="2"/>
    <b v="1"/>
    <s v="C00"/>
    <s v="TOTAL CPC"/>
    <n v="0"/>
    <n v="0"/>
    <s v="TOTAL MOT"/>
    <n v="8"/>
    <s v="kg"/>
    <n v="731186"/>
    <b v="0"/>
    <n v="8"/>
    <s v="kg"/>
    <n v="731186"/>
    <b v="0"/>
    <n v="731186"/>
    <b v="0"/>
    <n v="0"/>
    <b v="0"/>
    <s v="183067.942"/>
    <n v="0"/>
    <s v="183067.942"/>
    <n v="0"/>
    <b v="0"/>
    <b v="1"/>
  </r>
  <r>
    <s v="C"/>
    <s v="A"/>
    <n v="20180101"/>
    <n v="2018"/>
    <n v="52"/>
    <x v="4"/>
    <n v="180"/>
    <s v="COD"/>
    <x v="1"/>
    <s v="M"/>
    <s v="Import"/>
    <n v="56"/>
    <s v="BEL"/>
    <x v="18"/>
    <n v="0"/>
    <s v="W00"/>
    <s v="World"/>
    <s v="H4"/>
    <s v="HS"/>
    <b v="1"/>
    <n v="310520"/>
    <s v="Fertilizers, mineral or chemical containing the three fertilizing elements nitrogen, phosphorus and potassium"/>
    <x v="14"/>
    <x v="6"/>
    <x v="6"/>
    <x v="2"/>
    <b v="1"/>
    <s v="C00"/>
    <s v="TOTAL CPC"/>
    <n v="0"/>
    <n v="0"/>
    <s v="TOTAL MOT"/>
    <n v="8"/>
    <s v="kg"/>
    <n v="433620"/>
    <b v="0"/>
    <n v="8"/>
    <s v="kg"/>
    <n v="433620"/>
    <b v="0"/>
    <n v="433620"/>
    <b v="0"/>
    <n v="0"/>
    <b v="0"/>
    <s v="261399.193"/>
    <n v="0"/>
    <s v="261399.193"/>
    <n v="0"/>
    <b v="0"/>
    <b v="1"/>
  </r>
  <r>
    <s v="C"/>
    <s v="A"/>
    <n v="20180101"/>
    <n v="2018"/>
    <n v="52"/>
    <x v="4"/>
    <n v="180"/>
    <s v="COD"/>
    <x v="1"/>
    <s v="M"/>
    <s v="Import"/>
    <n v="156"/>
    <s v="CHN"/>
    <x v="1"/>
    <n v="0"/>
    <s v="W00"/>
    <s v="World"/>
    <s v="H4"/>
    <s v="HS"/>
    <b v="1"/>
    <n v="310520"/>
    <s v="Fertilizers, mineral or chemical containing the three fertilizing elements nitrogen, phosphorus and potassium"/>
    <x v="14"/>
    <x v="6"/>
    <x v="6"/>
    <x v="2"/>
    <b v="1"/>
    <s v="C00"/>
    <s v="TOTAL CPC"/>
    <n v="0"/>
    <n v="0"/>
    <s v="TOTAL MOT"/>
    <n v="8"/>
    <s v="kg"/>
    <n v="644438"/>
    <b v="0"/>
    <n v="8"/>
    <s v="kg"/>
    <n v="644438"/>
    <b v="0"/>
    <n v="644438"/>
    <b v="0"/>
    <n v="0"/>
    <b v="0"/>
    <s v="248308.666"/>
    <n v="0"/>
    <s v="248308.666"/>
    <n v="0"/>
    <b v="0"/>
    <b v="1"/>
  </r>
  <r>
    <s v="C"/>
    <s v="A"/>
    <n v="20180101"/>
    <n v="2018"/>
    <n v="52"/>
    <x v="4"/>
    <n v="180"/>
    <s v="COD"/>
    <x v="1"/>
    <s v="M"/>
    <s v="Import"/>
    <n v="440"/>
    <s v="LTU"/>
    <x v="24"/>
    <n v="0"/>
    <s v="W00"/>
    <s v="World"/>
    <s v="H4"/>
    <s v="HS"/>
    <b v="1"/>
    <n v="310520"/>
    <s v="Fertilizers, mineral or chemical containing the three fertilizing elements nitrogen, phosphorus and potassium"/>
    <x v="14"/>
    <x v="6"/>
    <x v="6"/>
    <x v="2"/>
    <b v="1"/>
    <s v="C00"/>
    <s v="TOTAL CPC"/>
    <n v="0"/>
    <n v="0"/>
    <s v="TOTAL MOT"/>
    <n v="8"/>
    <s v="kg"/>
    <n v="297000"/>
    <b v="0"/>
    <n v="8"/>
    <s v="kg"/>
    <n v="297000"/>
    <b v="0"/>
    <n v="297000"/>
    <b v="0"/>
    <n v="0"/>
    <b v="0"/>
    <s v="125266.588"/>
    <n v="0"/>
    <s v="125266.588"/>
    <n v="0"/>
    <b v="0"/>
    <b v="1"/>
  </r>
  <r>
    <s v="C"/>
    <s v="A"/>
    <n v="20180101"/>
    <n v="2018"/>
    <n v="52"/>
    <x v="4"/>
    <n v="180"/>
    <s v="COD"/>
    <x v="1"/>
    <s v="M"/>
    <s v="Import"/>
    <n v="478"/>
    <s v="MRT"/>
    <x v="53"/>
    <n v="0"/>
    <s v="W00"/>
    <s v="World"/>
    <s v="H4"/>
    <s v="HS"/>
    <b v="1"/>
    <n v="310520"/>
    <s v="Fertilizers, mineral or chemical containing the three fertilizing elements nitrogen, phosphorus and potassium"/>
    <x v="14"/>
    <x v="6"/>
    <x v="6"/>
    <x v="2"/>
    <b v="1"/>
    <s v="C00"/>
    <s v="TOTAL CPC"/>
    <n v="0"/>
    <n v="0"/>
    <s v="TOTAL MOT"/>
    <n v="8"/>
    <s v="kg"/>
    <n v="7840"/>
    <b v="0"/>
    <n v="8"/>
    <s v="kg"/>
    <n v="7840"/>
    <b v="0"/>
    <n v="7840"/>
    <b v="0"/>
    <n v="0"/>
    <b v="0"/>
    <s v="1537.928"/>
    <n v="0"/>
    <s v="1537.928"/>
    <n v="0"/>
    <b v="0"/>
    <b v="1"/>
  </r>
  <r>
    <s v="C"/>
    <s v="A"/>
    <n v="20180101"/>
    <n v="2018"/>
    <n v="52"/>
    <x v="4"/>
    <n v="180"/>
    <s v="COD"/>
    <x v="1"/>
    <s v="M"/>
    <s v="Import"/>
    <n v="508"/>
    <s v="MOZ"/>
    <x v="26"/>
    <n v="0"/>
    <s v="W00"/>
    <s v="World"/>
    <s v="H4"/>
    <s v="HS"/>
    <b v="1"/>
    <n v="310520"/>
    <s v="Fertilizers, mineral or chemical containing the three fertilizing elements nitrogen, phosphorus and potassium"/>
    <x v="14"/>
    <x v="6"/>
    <x v="6"/>
    <x v="2"/>
    <b v="1"/>
    <s v="C00"/>
    <s v="TOTAL CPC"/>
    <n v="0"/>
    <n v="0"/>
    <s v="TOTAL MOT"/>
    <n v="8"/>
    <s v="kg"/>
    <n v="532000"/>
    <b v="0"/>
    <n v="8"/>
    <s v="kg"/>
    <n v="532000"/>
    <b v="0"/>
    <n v="532000"/>
    <b v="0"/>
    <n v="0"/>
    <b v="0"/>
    <s v="403392.079"/>
    <n v="0"/>
    <s v="403392.079"/>
    <n v="0"/>
    <b v="0"/>
    <b v="1"/>
  </r>
  <r>
    <s v="C"/>
    <s v="A"/>
    <n v="20180101"/>
    <n v="2018"/>
    <n v="52"/>
    <x v="4"/>
    <n v="180"/>
    <s v="COD"/>
    <x v="1"/>
    <s v="M"/>
    <s v="Import"/>
    <n v="528"/>
    <s v="NLD"/>
    <x v="7"/>
    <n v="0"/>
    <s v="W00"/>
    <s v="World"/>
    <s v="H4"/>
    <s v="HS"/>
    <b v="1"/>
    <n v="310520"/>
    <s v="Fertilizers, mineral or chemical containing the three fertilizing elements nitrogen, phosphorus and potassium"/>
    <x v="14"/>
    <x v="6"/>
    <x v="6"/>
    <x v="2"/>
    <b v="1"/>
    <s v="C00"/>
    <s v="TOTAL CPC"/>
    <n v="0"/>
    <n v="0"/>
    <s v="TOTAL MOT"/>
    <n v="8"/>
    <s v="kg"/>
    <n v="1475"/>
    <b v="0"/>
    <n v="8"/>
    <s v="kg"/>
    <n v="1475"/>
    <b v="0"/>
    <n v="1475"/>
    <b v="0"/>
    <n v="0"/>
    <b v="0"/>
    <s v="8259.723"/>
    <n v="0"/>
    <s v="8259.723"/>
    <n v="0"/>
    <b v="0"/>
    <b v="1"/>
  </r>
  <r>
    <s v="C"/>
    <s v="A"/>
    <n v="20180101"/>
    <n v="2018"/>
    <n v="52"/>
    <x v="4"/>
    <n v="180"/>
    <s v="COD"/>
    <x v="1"/>
    <s v="M"/>
    <s v="Import"/>
    <n v="643"/>
    <s v="RUS"/>
    <x v="9"/>
    <n v="0"/>
    <s v="W00"/>
    <s v="World"/>
    <s v="H4"/>
    <s v="HS"/>
    <b v="1"/>
    <n v="310520"/>
    <s v="Fertilizers, mineral or chemical containing the three fertilizing elements nitrogen, phosphorus and potassium"/>
    <x v="14"/>
    <x v="6"/>
    <x v="6"/>
    <x v="2"/>
    <b v="1"/>
    <s v="C00"/>
    <s v="TOTAL CPC"/>
    <n v="0"/>
    <n v="0"/>
    <s v="TOTAL MOT"/>
    <n v="8"/>
    <s v="kg"/>
    <n v="1908852"/>
    <b v="0"/>
    <n v="8"/>
    <s v="kg"/>
    <n v="1908852"/>
    <b v="0"/>
    <n v="1908852"/>
    <b v="0"/>
    <n v="0"/>
    <b v="0"/>
    <s v="871511.755"/>
    <n v="0"/>
    <s v="871511.755"/>
    <n v="0"/>
    <b v="0"/>
    <b v="1"/>
  </r>
  <r>
    <s v="C"/>
    <s v="A"/>
    <n v="20180101"/>
    <n v="2018"/>
    <n v="52"/>
    <x v="4"/>
    <n v="180"/>
    <s v="COD"/>
    <x v="1"/>
    <s v="M"/>
    <s v="Import"/>
    <n v="699"/>
    <s v="IND"/>
    <x v="11"/>
    <n v="0"/>
    <s v="W00"/>
    <s v="World"/>
    <s v="H4"/>
    <s v="HS"/>
    <b v="1"/>
    <n v="310520"/>
    <s v="Fertilizers, mineral or chemical containing the three fertilizing elements nitrogen, phosphorus and potassium"/>
    <x v="14"/>
    <x v="6"/>
    <x v="6"/>
    <x v="2"/>
    <b v="1"/>
    <s v="C00"/>
    <s v="TOTAL CPC"/>
    <n v="0"/>
    <n v="0"/>
    <s v="TOTAL MOT"/>
    <n v="8"/>
    <s v="kg"/>
    <n v="2020"/>
    <b v="0"/>
    <n v="8"/>
    <s v="kg"/>
    <n v="2020"/>
    <b v="0"/>
    <n v="2020"/>
    <b v="0"/>
    <n v="0"/>
    <b v="0"/>
    <s v="5807.447"/>
    <n v="0"/>
    <s v="5807.447"/>
    <n v="0"/>
    <b v="0"/>
    <b v="1"/>
  </r>
  <r>
    <s v="C"/>
    <s v="A"/>
    <n v="20180101"/>
    <n v="2018"/>
    <n v="52"/>
    <x v="4"/>
    <n v="180"/>
    <s v="COD"/>
    <x v="1"/>
    <s v="M"/>
    <s v="Import"/>
    <n v="704"/>
    <s v="VNM"/>
    <x v="29"/>
    <n v="0"/>
    <s v="W00"/>
    <s v="World"/>
    <s v="H4"/>
    <s v="HS"/>
    <b v="1"/>
    <n v="310520"/>
    <s v="Fertilizers, mineral or chemical containing the three fertilizing elements nitrogen, phosphorus and potassium"/>
    <x v="14"/>
    <x v="6"/>
    <x v="6"/>
    <x v="2"/>
    <b v="1"/>
    <s v="C00"/>
    <s v="TOTAL CPC"/>
    <n v="0"/>
    <n v="0"/>
    <s v="TOTAL MOT"/>
    <n v="8"/>
    <s v="kg"/>
    <n v="47000"/>
    <b v="0"/>
    <n v="8"/>
    <s v="kg"/>
    <n v="47000"/>
    <b v="0"/>
    <n v="47000"/>
    <b v="0"/>
    <n v="0"/>
    <b v="0"/>
    <s v="27410.382"/>
    <n v="0"/>
    <s v="27410.382"/>
    <n v="0"/>
    <b v="0"/>
    <b v="1"/>
  </r>
  <r>
    <s v="C"/>
    <s v="A"/>
    <n v="20180101"/>
    <n v="2018"/>
    <n v="52"/>
    <x v="4"/>
    <n v="180"/>
    <s v="COD"/>
    <x v="1"/>
    <s v="M"/>
    <s v="Import"/>
    <n v="710"/>
    <s v="ZAF"/>
    <x v="30"/>
    <n v="0"/>
    <s v="W00"/>
    <s v="World"/>
    <s v="H4"/>
    <s v="HS"/>
    <b v="1"/>
    <n v="310520"/>
    <s v="Fertilizers, mineral or chemical containing the three fertilizing elements nitrogen, phosphorus and potassium"/>
    <x v="14"/>
    <x v="6"/>
    <x v="6"/>
    <x v="2"/>
    <b v="1"/>
    <s v="C00"/>
    <s v="TOTAL CPC"/>
    <n v="0"/>
    <n v="0"/>
    <s v="TOTAL MOT"/>
    <n v="8"/>
    <s v="kg"/>
    <n v="1961215"/>
    <b v="0"/>
    <n v="8"/>
    <s v="kg"/>
    <n v="1961215"/>
    <b v="0"/>
    <n v="1961215"/>
    <b v="0"/>
    <n v="0"/>
    <b v="0"/>
    <s v="1468575.818"/>
    <n v="0"/>
    <s v="1468575.818"/>
    <n v="0"/>
    <b v="0"/>
    <b v="1"/>
  </r>
  <r>
    <s v="C"/>
    <s v="A"/>
    <n v="20180101"/>
    <n v="2018"/>
    <n v="52"/>
    <x v="4"/>
    <n v="180"/>
    <s v="COD"/>
    <x v="1"/>
    <s v="M"/>
    <s v="Import"/>
    <n v="792"/>
    <s v="TUR"/>
    <x v="33"/>
    <n v="0"/>
    <s v="W00"/>
    <s v="World"/>
    <s v="H4"/>
    <s v="HS"/>
    <b v="1"/>
    <n v="310520"/>
    <s v="Fertilizers, mineral or chemical containing the three fertilizing elements nitrogen, phosphorus and potassium"/>
    <x v="14"/>
    <x v="6"/>
    <x v="6"/>
    <x v="2"/>
    <b v="1"/>
    <s v="C00"/>
    <s v="TOTAL CPC"/>
    <n v="0"/>
    <n v="0"/>
    <s v="TOTAL MOT"/>
    <n v="8"/>
    <s v="kg"/>
    <n v="84000"/>
    <b v="0"/>
    <n v="8"/>
    <s v="kg"/>
    <n v="84000"/>
    <b v="0"/>
    <n v="84000"/>
    <b v="0"/>
    <n v="0"/>
    <b v="0"/>
    <s v="56455.761"/>
    <n v="0"/>
    <s v="56455.761"/>
    <n v="0"/>
    <b v="0"/>
    <b v="1"/>
  </r>
  <r>
    <s v="C"/>
    <s v="A"/>
    <n v="20180101"/>
    <n v="2018"/>
    <n v="52"/>
    <x v="4"/>
    <n v="180"/>
    <s v="COD"/>
    <x v="1"/>
    <s v="M"/>
    <s v="Import"/>
    <n v="842"/>
    <s v="USA"/>
    <x v="15"/>
    <n v="0"/>
    <s v="W00"/>
    <s v="World"/>
    <s v="H4"/>
    <s v="HS"/>
    <b v="1"/>
    <n v="310520"/>
    <s v="Fertilizers, mineral or chemical containing the three fertilizing elements nitrogen, phosphorus and potassium"/>
    <x v="14"/>
    <x v="6"/>
    <x v="6"/>
    <x v="2"/>
    <b v="1"/>
    <s v="C00"/>
    <s v="TOTAL CPC"/>
    <n v="0"/>
    <n v="0"/>
    <s v="TOTAL MOT"/>
    <n v="8"/>
    <s v="kg"/>
    <n v="10365"/>
    <b v="0"/>
    <n v="8"/>
    <s v="kg"/>
    <n v="10365"/>
    <b v="0"/>
    <n v="10365"/>
    <b v="0"/>
    <n v="0"/>
    <b v="0"/>
    <s v="5874.604"/>
    <n v="0"/>
    <s v="5874.604"/>
    <n v="0"/>
    <b v="0"/>
    <b v="1"/>
  </r>
  <r>
    <s v="C"/>
    <s v="A"/>
    <n v="20180101"/>
    <n v="2018"/>
    <n v="52"/>
    <x v="4"/>
    <n v="180"/>
    <s v="COD"/>
    <x v="1"/>
    <s v="M"/>
    <s v="Import"/>
    <n v="894"/>
    <s v="ZMB"/>
    <x v="39"/>
    <n v="0"/>
    <s v="W00"/>
    <s v="World"/>
    <s v="H4"/>
    <s v="HS"/>
    <b v="1"/>
    <n v="310520"/>
    <s v="Fertilizers, mineral or chemical containing the three fertilizing elements nitrogen, phosphorus and potassium"/>
    <x v="14"/>
    <x v="6"/>
    <x v="6"/>
    <x v="2"/>
    <b v="1"/>
    <s v="C00"/>
    <s v="TOTAL CPC"/>
    <n v="0"/>
    <n v="0"/>
    <s v="TOTAL MOT"/>
    <n v="8"/>
    <s v="kg"/>
    <n v="270000"/>
    <b v="0"/>
    <n v="8"/>
    <s v="kg"/>
    <n v="270000"/>
    <b v="0"/>
    <n v="270000"/>
    <b v="0"/>
    <n v="0"/>
    <b v="0"/>
    <s v="124500.688"/>
    <n v="0"/>
    <s v="124500.688"/>
    <n v="0"/>
    <b v="0"/>
    <b v="1"/>
  </r>
  <r>
    <s v="C"/>
    <s v="A"/>
    <n v="20180101"/>
    <n v="2018"/>
    <n v="52"/>
    <x v="4"/>
    <n v="562"/>
    <s v="NER"/>
    <x v="0"/>
    <s v="M"/>
    <s v="Import"/>
    <n v="0"/>
    <s v="W00"/>
    <x v="0"/>
    <n v="0"/>
    <s v="W00"/>
    <s v="World"/>
    <s v="H5"/>
    <s v="HS"/>
    <b v="1"/>
    <n v="310520"/>
    <s v="Fertilizers, mineral or chemical containing the three fertilizing elements nitrogen, phosphorus and potassium"/>
    <x v="14"/>
    <x v="6"/>
    <x v="6"/>
    <x v="2"/>
    <b v="1"/>
    <s v="C00"/>
    <s v="TOTAL CPC"/>
    <n v="0"/>
    <n v="0"/>
    <s v="TOTAL MOT"/>
    <n v="8"/>
    <s v="kg"/>
    <n v="4406800"/>
    <b v="0"/>
    <n v="8"/>
    <s v="kg"/>
    <n v="4406800"/>
    <b v="0"/>
    <n v="4406800"/>
    <b v="0"/>
    <n v="0"/>
    <b v="0"/>
    <s v="1192317.84"/>
    <m/>
    <s v="1192317.84"/>
    <n v="0"/>
    <b v="0"/>
    <b v="1"/>
  </r>
  <r>
    <s v="C"/>
    <s v="A"/>
    <n v="20180101"/>
    <n v="2018"/>
    <n v="52"/>
    <x v="4"/>
    <n v="562"/>
    <s v="NER"/>
    <x v="0"/>
    <s v="M"/>
    <s v="Import"/>
    <n v="204"/>
    <s v="BEN"/>
    <x v="2"/>
    <n v="0"/>
    <s v="W00"/>
    <s v="World"/>
    <s v="H5"/>
    <s v="HS"/>
    <b v="1"/>
    <n v="310520"/>
    <s v="Fertilizers, mineral or chemical containing the three fertilizing elements nitrogen, phosphorus and potassium"/>
    <x v="14"/>
    <x v="6"/>
    <x v="6"/>
    <x v="2"/>
    <b v="1"/>
    <s v="C00"/>
    <s v="TOTAL CPC"/>
    <n v="0"/>
    <n v="0"/>
    <s v="TOTAL MOT"/>
    <n v="8"/>
    <s v="kg"/>
    <n v="4000"/>
    <b v="0"/>
    <n v="8"/>
    <s v="kg"/>
    <n v="4000"/>
    <b v="0"/>
    <n v="4000"/>
    <b v="0"/>
    <n v="0"/>
    <b v="0"/>
    <s v="283.54"/>
    <m/>
    <s v="283.54"/>
    <n v="0"/>
    <b v="1"/>
    <b v="0"/>
  </r>
  <r>
    <s v="C"/>
    <s v="A"/>
    <n v="20180101"/>
    <n v="2018"/>
    <n v="52"/>
    <x v="4"/>
    <n v="562"/>
    <s v="NER"/>
    <x v="0"/>
    <s v="M"/>
    <s v="Import"/>
    <n v="566"/>
    <s v="NGA"/>
    <x v="8"/>
    <n v="0"/>
    <s v="W00"/>
    <s v="World"/>
    <s v="H5"/>
    <s v="HS"/>
    <b v="1"/>
    <n v="310520"/>
    <s v="Fertilizers, mineral or chemical containing the three fertilizing elements nitrogen, phosphorus and potassium"/>
    <x v="14"/>
    <x v="6"/>
    <x v="6"/>
    <x v="2"/>
    <b v="1"/>
    <s v="C00"/>
    <s v="TOTAL CPC"/>
    <n v="0"/>
    <n v="0"/>
    <s v="TOTAL MOT"/>
    <n v="8"/>
    <s v="kg"/>
    <n v="4402800"/>
    <b v="0"/>
    <n v="8"/>
    <s v="kg"/>
    <n v="4402800"/>
    <b v="0"/>
    <n v="4402800"/>
    <b v="0"/>
    <n v="0"/>
    <b v="0"/>
    <s v="1192034.3"/>
    <m/>
    <s v="1192034.3"/>
    <n v="0"/>
    <b v="1"/>
    <b v="0"/>
  </r>
  <r>
    <s v="C"/>
    <s v="A"/>
    <n v="20180101"/>
    <n v="2018"/>
    <n v="52"/>
    <x v="4"/>
    <n v="180"/>
    <s v="COD"/>
    <x v="1"/>
    <s v="M"/>
    <s v="Import"/>
    <n v="0"/>
    <s v="W00"/>
    <x v="0"/>
    <n v="0"/>
    <s v="W00"/>
    <s v="World"/>
    <s v="H4"/>
    <s v="HS"/>
    <b v="1"/>
    <n v="310530"/>
    <s v="Fertilizers, mineral or chemical diammonium hydrogenorthophosphate (diammonium phosphate)"/>
    <x v="22"/>
    <x v="3"/>
    <x v="8"/>
    <x v="2"/>
    <b v="1"/>
    <s v="C00"/>
    <s v="TOTAL CPC"/>
    <n v="0"/>
    <n v="0"/>
    <s v="TOTAL MOT"/>
    <n v="8"/>
    <s v="kg"/>
    <n v="323065"/>
    <b v="0"/>
    <n v="8"/>
    <s v="kg"/>
    <n v="323065"/>
    <b v="0"/>
    <n v="323065"/>
    <b v="0"/>
    <n v="0"/>
    <b v="0"/>
    <s v="202570.176"/>
    <n v="0"/>
    <s v="202570.176"/>
    <n v="0"/>
    <b v="0"/>
    <b v="1"/>
  </r>
  <r>
    <s v="C"/>
    <s v="A"/>
    <n v="20180101"/>
    <n v="2018"/>
    <n v="52"/>
    <x v="4"/>
    <n v="180"/>
    <s v="COD"/>
    <x v="1"/>
    <s v="M"/>
    <s v="Import"/>
    <n v="504"/>
    <s v="MAR"/>
    <x v="43"/>
    <n v="0"/>
    <s v="W00"/>
    <s v="World"/>
    <s v="H4"/>
    <s v="HS"/>
    <b v="1"/>
    <n v="310530"/>
    <s v="Fertilizers, mineral or chemical diammonium hydrogenorthophosphate (diammonium phosphate)"/>
    <x v="22"/>
    <x v="3"/>
    <x v="8"/>
    <x v="2"/>
    <b v="1"/>
    <s v="C00"/>
    <s v="TOTAL CPC"/>
    <n v="0"/>
    <n v="0"/>
    <s v="TOTAL MOT"/>
    <n v="8"/>
    <s v="kg"/>
    <n v="273206"/>
    <b v="0"/>
    <n v="8"/>
    <s v="kg"/>
    <n v="273206"/>
    <b v="0"/>
    <n v="273206"/>
    <b v="0"/>
    <n v="0"/>
    <b v="0"/>
    <s v="172573.053"/>
    <n v="0"/>
    <s v="172573.053"/>
    <n v="0"/>
    <b v="0"/>
    <b v="1"/>
  </r>
  <r>
    <s v="C"/>
    <s v="A"/>
    <n v="20180101"/>
    <n v="2018"/>
    <n v="52"/>
    <x v="4"/>
    <n v="180"/>
    <s v="COD"/>
    <x v="1"/>
    <s v="M"/>
    <s v="Import"/>
    <n v="643"/>
    <s v="RUS"/>
    <x v="9"/>
    <n v="0"/>
    <s v="W00"/>
    <s v="World"/>
    <s v="H4"/>
    <s v="HS"/>
    <b v="1"/>
    <n v="310530"/>
    <s v="Fertilizers, mineral or chemical diammonium hydrogenorthophosphate (diammonium phosphate)"/>
    <x v="22"/>
    <x v="3"/>
    <x v="8"/>
    <x v="2"/>
    <b v="1"/>
    <s v="C00"/>
    <s v="TOTAL CPC"/>
    <n v="0"/>
    <n v="0"/>
    <s v="TOTAL MOT"/>
    <n v="8"/>
    <s v="kg"/>
    <n v="49859"/>
    <b v="0"/>
    <n v="8"/>
    <s v="kg"/>
    <n v="49859"/>
    <b v="0"/>
    <n v="49859"/>
    <b v="0"/>
    <n v="0"/>
    <b v="0"/>
    <s v="29997.123"/>
    <n v="0"/>
    <s v="29997.123"/>
    <n v="0"/>
    <b v="0"/>
    <b v="1"/>
  </r>
  <r>
    <s v="C"/>
    <s v="A"/>
    <n v="20180101"/>
    <n v="2018"/>
    <n v="52"/>
    <x v="4"/>
    <n v="562"/>
    <s v="NER"/>
    <x v="0"/>
    <s v="M"/>
    <s v="Import"/>
    <n v="0"/>
    <s v="W00"/>
    <x v="0"/>
    <n v="0"/>
    <s v="W00"/>
    <s v="World"/>
    <s v="H5"/>
    <s v="HS"/>
    <b v="1"/>
    <n v="310530"/>
    <s v="Fertilizers, mineral or chemical diammonium hydrogenorthophosphate (diammonium phosphate)"/>
    <x v="22"/>
    <x v="3"/>
    <x v="8"/>
    <x v="2"/>
    <b v="1"/>
    <s v="C00"/>
    <s v="TOTAL CPC"/>
    <n v="0"/>
    <n v="0"/>
    <s v="TOTAL MOT"/>
    <n v="8"/>
    <s v="kg"/>
    <n v="15000"/>
    <b v="0"/>
    <n v="8"/>
    <s v="kg"/>
    <n v="15000"/>
    <b v="0"/>
    <n v="15000"/>
    <b v="0"/>
    <n v="0"/>
    <b v="0"/>
    <s v="1288.39"/>
    <m/>
    <s v="1288.39"/>
    <n v="0"/>
    <b v="0"/>
    <b v="1"/>
  </r>
  <r>
    <s v="C"/>
    <s v="A"/>
    <n v="20180101"/>
    <n v="2018"/>
    <n v="52"/>
    <x v="4"/>
    <n v="562"/>
    <s v="NER"/>
    <x v="0"/>
    <s v="M"/>
    <s v="Import"/>
    <n v="204"/>
    <s v="BEN"/>
    <x v="2"/>
    <n v="0"/>
    <s v="W00"/>
    <s v="World"/>
    <s v="H5"/>
    <s v="HS"/>
    <b v="1"/>
    <n v="310530"/>
    <s v="Fertilizers, mineral or chemical diammonium hydrogenorthophosphate (diammonium phosphate)"/>
    <x v="22"/>
    <x v="3"/>
    <x v="8"/>
    <x v="2"/>
    <b v="1"/>
    <s v="C00"/>
    <s v="TOTAL CPC"/>
    <n v="0"/>
    <n v="0"/>
    <s v="TOTAL MOT"/>
    <n v="8"/>
    <s v="kg"/>
    <n v="15000"/>
    <b v="0"/>
    <n v="8"/>
    <s v="kg"/>
    <n v="15000"/>
    <b v="0"/>
    <n v="15000"/>
    <b v="0"/>
    <n v="0"/>
    <b v="0"/>
    <s v="1288.39"/>
    <m/>
    <s v="1288.39"/>
    <n v="0"/>
    <b v="1"/>
    <b v="0"/>
  </r>
  <r>
    <s v="C"/>
    <s v="A"/>
    <n v="20180101"/>
    <n v="2018"/>
    <n v="52"/>
    <x v="4"/>
    <n v="180"/>
    <s v="COD"/>
    <x v="1"/>
    <s v="M"/>
    <s v="Import"/>
    <n v="0"/>
    <s v="W00"/>
    <x v="0"/>
    <n v="0"/>
    <s v="W00"/>
    <s v="World"/>
    <s v="H4"/>
    <s v="HS"/>
    <b v="1"/>
    <n v="310540"/>
    <s v="Fertilizers, mineral or chemical ammonium dihydrogenorthophosphate (monoammonium phosphate) and mixtures thereof with diammonium hydrogenorthophosphate (diammonium phosphate)"/>
    <x v="18"/>
    <x v="3"/>
    <x v="7"/>
    <x v="2"/>
    <b v="1"/>
    <s v="C00"/>
    <s v="TOTAL CPC"/>
    <n v="0"/>
    <n v="0"/>
    <s v="TOTAL MOT"/>
    <n v="8"/>
    <s v="kg"/>
    <n v="102939"/>
    <b v="0"/>
    <n v="8"/>
    <s v="kg"/>
    <n v="102939"/>
    <b v="0"/>
    <n v="102939"/>
    <b v="0"/>
    <n v="0"/>
    <b v="0"/>
    <s v="79417.486"/>
    <n v="0"/>
    <s v="79417.486"/>
    <n v="0"/>
    <b v="0"/>
    <b v="1"/>
  </r>
  <r>
    <s v="C"/>
    <s v="A"/>
    <n v="20180101"/>
    <n v="2018"/>
    <n v="52"/>
    <x v="4"/>
    <n v="180"/>
    <s v="COD"/>
    <x v="1"/>
    <s v="M"/>
    <s v="Import"/>
    <n v="710"/>
    <s v="ZAF"/>
    <x v="30"/>
    <n v="0"/>
    <s v="W00"/>
    <s v="World"/>
    <s v="H4"/>
    <s v="HS"/>
    <b v="1"/>
    <n v="310540"/>
    <s v="Fertilizers, mineral or chemical ammonium dihydrogenorthophosphate (monoammonium phosphate) and mixtures thereof with diammonium hydrogenorthophosphate (diammonium phosphate)"/>
    <x v="18"/>
    <x v="3"/>
    <x v="7"/>
    <x v="2"/>
    <b v="1"/>
    <s v="C00"/>
    <s v="TOTAL CPC"/>
    <n v="0"/>
    <n v="0"/>
    <s v="TOTAL MOT"/>
    <n v="8"/>
    <s v="kg"/>
    <n v="101250"/>
    <b v="0"/>
    <n v="8"/>
    <s v="kg"/>
    <n v="101250"/>
    <b v="0"/>
    <n v="101250"/>
    <b v="0"/>
    <n v="0"/>
    <b v="0"/>
    <s v="74342.78"/>
    <n v="0"/>
    <s v="74342.78"/>
    <n v="0"/>
    <b v="0"/>
    <b v="1"/>
  </r>
  <r>
    <s v="C"/>
    <s v="A"/>
    <n v="20180101"/>
    <n v="2018"/>
    <n v="52"/>
    <x v="4"/>
    <n v="180"/>
    <s v="COD"/>
    <x v="1"/>
    <s v="M"/>
    <s v="Import"/>
    <n v="800"/>
    <s v="UGA"/>
    <x v="34"/>
    <n v="0"/>
    <s v="W00"/>
    <s v="World"/>
    <s v="H4"/>
    <s v="HS"/>
    <b v="1"/>
    <n v="310540"/>
    <s v="Fertilizers, mineral or chemical ammonium dihydrogenorthophosphate (monoammonium phosphate) and mixtures thereof with diammonium hydrogenorthophosphate (diammonium phosphate)"/>
    <x v="18"/>
    <x v="3"/>
    <x v="7"/>
    <x v="2"/>
    <b v="1"/>
    <s v="C00"/>
    <s v="TOTAL CPC"/>
    <n v="0"/>
    <n v="0"/>
    <s v="TOTAL MOT"/>
    <n v="8"/>
    <s v="kg"/>
    <n v="1689"/>
    <b v="0"/>
    <n v="8"/>
    <s v="kg"/>
    <n v="1689"/>
    <b v="0"/>
    <n v="1689"/>
    <b v="0"/>
    <n v="0"/>
    <b v="0"/>
    <s v="5074.707"/>
    <n v="0"/>
    <s v="5074.707"/>
    <n v="0"/>
    <b v="0"/>
    <b v="1"/>
  </r>
  <r>
    <s v="C"/>
    <s v="A"/>
    <n v="20180101"/>
    <n v="2018"/>
    <n v="52"/>
    <x v="4"/>
    <n v="180"/>
    <s v="COD"/>
    <x v="1"/>
    <s v="M"/>
    <s v="Import"/>
    <n v="0"/>
    <s v="W00"/>
    <x v="0"/>
    <n v="0"/>
    <s v="W00"/>
    <s v="World"/>
    <s v="H4"/>
    <s v="HS"/>
    <b v="1"/>
    <n v="310559"/>
    <s v="Fertilizers, mineral or chemical containing the two fertilizing elements nitrogen and phosphorus, other than nitrates and phosphates"/>
    <x v="19"/>
    <x v="6"/>
    <x v="6"/>
    <x v="2"/>
    <b v="1"/>
    <s v="C00"/>
    <s v="TOTAL CPC"/>
    <n v="0"/>
    <n v="0"/>
    <s v="TOTAL MOT"/>
    <n v="8"/>
    <s v="kg"/>
    <n v="32939"/>
    <b v="0"/>
    <n v="8"/>
    <s v="kg"/>
    <n v="32939"/>
    <b v="0"/>
    <n v="32939"/>
    <b v="0"/>
    <n v="0"/>
    <b v="0"/>
    <s v="23315.654"/>
    <n v="0"/>
    <s v="23315.654"/>
    <n v="0"/>
    <b v="0"/>
    <b v="1"/>
  </r>
  <r>
    <s v="C"/>
    <s v="A"/>
    <n v="20180101"/>
    <n v="2018"/>
    <n v="52"/>
    <x v="4"/>
    <n v="180"/>
    <s v="COD"/>
    <x v="1"/>
    <s v="M"/>
    <s v="Import"/>
    <n v="646"/>
    <s v="RWA"/>
    <x v="28"/>
    <n v="0"/>
    <s v="W00"/>
    <s v="World"/>
    <s v="H4"/>
    <s v="HS"/>
    <b v="1"/>
    <n v="310559"/>
    <s v="Fertilizers, mineral or chemical containing the two fertilizing elements nitrogen and phosphorus, other than nitrates and phosphates"/>
    <x v="19"/>
    <x v="6"/>
    <x v="6"/>
    <x v="2"/>
    <b v="1"/>
    <s v="C00"/>
    <s v="TOTAL CPC"/>
    <n v="0"/>
    <n v="0"/>
    <s v="TOTAL MOT"/>
    <n v="8"/>
    <s v="kg"/>
    <n v="259"/>
    <b v="0"/>
    <n v="8"/>
    <s v="kg"/>
    <n v="259"/>
    <b v="0"/>
    <n v="259"/>
    <b v="0"/>
    <n v="0"/>
    <b v="0"/>
    <s v="294.256"/>
    <n v="0"/>
    <s v="294.256"/>
    <n v="0"/>
    <b v="0"/>
    <b v="1"/>
  </r>
  <r>
    <s v="C"/>
    <s v="A"/>
    <n v="20180101"/>
    <n v="2018"/>
    <n v="52"/>
    <x v="4"/>
    <n v="180"/>
    <s v="COD"/>
    <x v="1"/>
    <s v="M"/>
    <s v="Import"/>
    <n v="710"/>
    <s v="ZAF"/>
    <x v="30"/>
    <n v="0"/>
    <s v="W00"/>
    <s v="World"/>
    <s v="H4"/>
    <s v="HS"/>
    <b v="1"/>
    <n v="310559"/>
    <s v="Fertilizers, mineral or chemical containing the two fertilizing elements nitrogen and phosphorus, other than nitrates and phosphates"/>
    <x v="19"/>
    <x v="6"/>
    <x v="6"/>
    <x v="2"/>
    <b v="1"/>
    <s v="C00"/>
    <s v="TOTAL CPC"/>
    <n v="0"/>
    <n v="0"/>
    <s v="TOTAL MOT"/>
    <n v="8"/>
    <s v="kg"/>
    <n v="32620"/>
    <b v="0"/>
    <n v="8"/>
    <s v="kg"/>
    <n v="32620"/>
    <b v="0"/>
    <n v="32620"/>
    <b v="0"/>
    <n v="0"/>
    <b v="0"/>
    <s v="22550.063"/>
    <n v="0"/>
    <s v="22550.063"/>
    <n v="0"/>
    <b v="0"/>
    <b v="1"/>
  </r>
  <r>
    <s v="C"/>
    <s v="A"/>
    <n v="20180101"/>
    <n v="2018"/>
    <n v="52"/>
    <x v="4"/>
    <n v="180"/>
    <s v="COD"/>
    <x v="1"/>
    <s v="M"/>
    <s v="Import"/>
    <n v="842"/>
    <s v="USA"/>
    <x v="15"/>
    <n v="0"/>
    <s v="W00"/>
    <s v="World"/>
    <s v="H4"/>
    <s v="HS"/>
    <b v="1"/>
    <n v="310559"/>
    <s v="Fertilizers, mineral or chemical containing the two fertilizing elements nitrogen and phosphorus, other than nitrates and phosphates"/>
    <x v="19"/>
    <x v="6"/>
    <x v="6"/>
    <x v="2"/>
    <b v="1"/>
    <s v="C00"/>
    <s v="TOTAL CPC"/>
    <n v="0"/>
    <n v="0"/>
    <s v="TOTAL MOT"/>
    <n v="8"/>
    <s v="kg"/>
    <n v="60"/>
    <b v="0"/>
    <n v="8"/>
    <s v="kg"/>
    <n v="60"/>
    <b v="0"/>
    <n v="60"/>
    <b v="0"/>
    <n v="0"/>
    <b v="0"/>
    <s v="471.334"/>
    <n v="0"/>
    <s v="471.334"/>
    <n v="0"/>
    <b v="0"/>
    <b v="1"/>
  </r>
  <r>
    <s v="C"/>
    <s v="A"/>
    <n v="20180101"/>
    <n v="2018"/>
    <n v="52"/>
    <x v="4"/>
    <n v="562"/>
    <s v="NER"/>
    <x v="0"/>
    <s v="M"/>
    <s v="Import"/>
    <n v="0"/>
    <s v="W00"/>
    <x v="0"/>
    <n v="0"/>
    <s v="W00"/>
    <s v="World"/>
    <s v="H5"/>
    <s v="HS"/>
    <b v="1"/>
    <n v="310559"/>
    <s v="Fertilizers, mineral or chemical containing the two fertilizing elements nitrogen and phosphorus, other than nitrates and phosphates"/>
    <x v="19"/>
    <x v="6"/>
    <x v="6"/>
    <x v="2"/>
    <b v="1"/>
    <s v="C00"/>
    <s v="TOTAL CPC"/>
    <n v="0"/>
    <n v="0"/>
    <s v="TOTAL MOT"/>
    <n v="8"/>
    <s v="kg"/>
    <n v="114000"/>
    <b v="0"/>
    <n v="8"/>
    <s v="kg"/>
    <n v="114000"/>
    <b v="0"/>
    <n v="114000"/>
    <b v="0"/>
    <n v="0"/>
    <b v="0"/>
    <s v="63161.36"/>
    <m/>
    <s v="63161.36"/>
    <n v="0"/>
    <b v="0"/>
    <b v="1"/>
  </r>
  <r>
    <s v="C"/>
    <s v="A"/>
    <n v="20180101"/>
    <n v="2018"/>
    <n v="52"/>
    <x v="4"/>
    <n v="562"/>
    <s v="NER"/>
    <x v="0"/>
    <s v="M"/>
    <s v="Import"/>
    <n v="504"/>
    <s v="MAR"/>
    <x v="43"/>
    <n v="0"/>
    <s v="W00"/>
    <s v="World"/>
    <s v="H5"/>
    <s v="HS"/>
    <b v="1"/>
    <n v="310559"/>
    <s v="Fertilizers, mineral or chemical containing the two fertilizing elements nitrogen and phosphorus, other than nitrates and phosphates"/>
    <x v="19"/>
    <x v="6"/>
    <x v="6"/>
    <x v="2"/>
    <b v="1"/>
    <s v="C00"/>
    <s v="TOTAL CPC"/>
    <n v="0"/>
    <n v="0"/>
    <s v="TOTAL MOT"/>
    <n v="8"/>
    <s v="kg"/>
    <n v="114000"/>
    <b v="0"/>
    <n v="8"/>
    <s v="kg"/>
    <n v="114000"/>
    <b v="0"/>
    <n v="114000"/>
    <b v="0"/>
    <n v="0"/>
    <b v="0"/>
    <s v="63161.36"/>
    <m/>
    <s v="63161.36"/>
    <n v="0"/>
    <b v="1"/>
    <b v="0"/>
  </r>
  <r>
    <s v="C"/>
    <s v="A"/>
    <n v="20180101"/>
    <n v="2018"/>
    <n v="52"/>
    <x v="4"/>
    <n v="562"/>
    <s v="NER"/>
    <x v="0"/>
    <s v="M"/>
    <s v="Import"/>
    <n v="0"/>
    <s v="W00"/>
    <x v="0"/>
    <n v="0"/>
    <s v="W00"/>
    <s v="World"/>
    <s v="H5"/>
    <s v="HS"/>
    <b v="1"/>
    <n v="310560"/>
    <s v="Fertilizers, mineral or chemical containing the two fertilizing elements phosphorus and potassium"/>
    <x v="20"/>
    <x v="6"/>
    <x v="6"/>
    <x v="2"/>
    <b v="1"/>
    <s v="C00"/>
    <s v="TOTAL CPC"/>
    <n v="0"/>
    <n v="0"/>
    <s v="TOTAL MOT"/>
    <n v="8"/>
    <s v="kg"/>
    <n v="39000"/>
    <b v="0"/>
    <n v="8"/>
    <s v="kg"/>
    <n v="39000"/>
    <b v="0"/>
    <n v="39000"/>
    <b v="0"/>
    <n v="0"/>
    <b v="0"/>
    <s v="10835.93"/>
    <m/>
    <s v="10835.93"/>
    <n v="0"/>
    <b v="0"/>
    <b v="1"/>
  </r>
  <r>
    <s v="C"/>
    <s v="A"/>
    <n v="20180101"/>
    <n v="2018"/>
    <n v="52"/>
    <x v="4"/>
    <n v="562"/>
    <s v="NER"/>
    <x v="0"/>
    <s v="M"/>
    <s v="Import"/>
    <n v="566"/>
    <s v="NGA"/>
    <x v="8"/>
    <n v="0"/>
    <s v="W00"/>
    <s v="World"/>
    <s v="H5"/>
    <s v="HS"/>
    <b v="1"/>
    <n v="310560"/>
    <s v="Fertilizers, mineral or chemical containing the two fertilizing elements phosphorus and potassium"/>
    <x v="20"/>
    <x v="6"/>
    <x v="6"/>
    <x v="2"/>
    <b v="1"/>
    <s v="C00"/>
    <s v="TOTAL CPC"/>
    <n v="0"/>
    <n v="0"/>
    <s v="TOTAL MOT"/>
    <n v="8"/>
    <s v="kg"/>
    <n v="39000"/>
    <b v="0"/>
    <n v="8"/>
    <s v="kg"/>
    <n v="39000"/>
    <b v="0"/>
    <n v="39000"/>
    <b v="0"/>
    <n v="0"/>
    <b v="0"/>
    <s v="10835.93"/>
    <m/>
    <s v="10835.93"/>
    <n v="0"/>
    <b v="1"/>
    <b v="0"/>
  </r>
  <r>
    <s v="C"/>
    <s v="A"/>
    <n v="20180101"/>
    <n v="2018"/>
    <n v="52"/>
    <x v="4"/>
    <n v="180"/>
    <s v="COD"/>
    <x v="1"/>
    <s v="M"/>
    <s v="Import"/>
    <n v="0"/>
    <s v="W00"/>
    <x v="0"/>
    <n v="0"/>
    <s v="W00"/>
    <s v="World"/>
    <s v="H4"/>
    <s v="HS"/>
    <b v="1"/>
    <n v="310590"/>
    <s v="Fertilizers, mineral or chemical n.e.c. in heading no. 3105"/>
    <x v="13"/>
    <x v="6"/>
    <x v="6"/>
    <x v="2"/>
    <b v="1"/>
    <s v="C00"/>
    <s v="TOTAL CPC"/>
    <n v="0"/>
    <n v="0"/>
    <s v="TOTAL MOT"/>
    <n v="8"/>
    <s v="kg"/>
    <n v="261917"/>
    <b v="0"/>
    <n v="8"/>
    <s v="kg"/>
    <n v="261917"/>
    <b v="0"/>
    <n v="261917"/>
    <b v="0"/>
    <n v="0"/>
    <b v="0"/>
    <s v="143964.175"/>
    <n v="0"/>
    <s v="143964.175"/>
    <n v="0"/>
    <b v="0"/>
    <b v="1"/>
  </r>
  <r>
    <s v="C"/>
    <s v="A"/>
    <n v="20180101"/>
    <n v="2018"/>
    <n v="52"/>
    <x v="4"/>
    <n v="180"/>
    <s v="COD"/>
    <x v="1"/>
    <s v="M"/>
    <s v="Import"/>
    <n v="24"/>
    <s v="AGO"/>
    <x v="17"/>
    <n v="0"/>
    <s v="W00"/>
    <s v="World"/>
    <s v="H4"/>
    <s v="HS"/>
    <b v="1"/>
    <n v="310590"/>
    <s v="Fertilizers, mineral or chemical n.e.c. in heading no. 3105"/>
    <x v="13"/>
    <x v="6"/>
    <x v="6"/>
    <x v="2"/>
    <b v="1"/>
    <s v="C00"/>
    <s v="TOTAL CPC"/>
    <n v="0"/>
    <n v="0"/>
    <s v="TOTAL MOT"/>
    <n v="8"/>
    <s v="kg"/>
    <n v="115384"/>
    <b v="0"/>
    <n v="8"/>
    <s v="kg"/>
    <n v="115384"/>
    <b v="0"/>
    <n v="115384"/>
    <b v="0"/>
    <n v="0"/>
    <b v="0"/>
    <s v="20310.69"/>
    <n v="0"/>
    <s v="20310.69"/>
    <n v="0"/>
    <b v="0"/>
    <b v="1"/>
  </r>
  <r>
    <s v="C"/>
    <s v="A"/>
    <n v="20180101"/>
    <n v="2018"/>
    <n v="52"/>
    <x v="4"/>
    <n v="180"/>
    <s v="COD"/>
    <x v="1"/>
    <s v="M"/>
    <s v="Import"/>
    <n v="156"/>
    <s v="CHN"/>
    <x v="1"/>
    <n v="0"/>
    <s v="W00"/>
    <s v="World"/>
    <s v="H4"/>
    <s v="HS"/>
    <b v="1"/>
    <n v="310590"/>
    <s v="Fertilizers, mineral or chemical n.e.c. in heading no. 3105"/>
    <x v="13"/>
    <x v="6"/>
    <x v="6"/>
    <x v="2"/>
    <b v="1"/>
    <s v="C00"/>
    <s v="TOTAL CPC"/>
    <n v="0"/>
    <n v="0"/>
    <s v="TOTAL MOT"/>
    <n v="8"/>
    <s v="kg"/>
    <n v="120"/>
    <b v="0"/>
    <n v="8"/>
    <s v="kg"/>
    <n v="120"/>
    <b v="0"/>
    <n v="120"/>
    <b v="0"/>
    <n v="0"/>
    <b v="0"/>
    <s v="99.089"/>
    <n v="0"/>
    <s v="99.089"/>
    <n v="0"/>
    <b v="0"/>
    <b v="1"/>
  </r>
  <r>
    <s v="C"/>
    <s v="A"/>
    <n v="20180101"/>
    <n v="2018"/>
    <n v="52"/>
    <x v="4"/>
    <n v="180"/>
    <s v="COD"/>
    <x v="1"/>
    <s v="M"/>
    <s v="Import"/>
    <n v="251"/>
    <s v="FRA"/>
    <x v="3"/>
    <n v="0"/>
    <s v="W00"/>
    <s v="World"/>
    <s v="H4"/>
    <s v="HS"/>
    <b v="1"/>
    <n v="310590"/>
    <s v="Fertilizers, mineral or chemical n.e.c. in heading no. 3105"/>
    <x v="13"/>
    <x v="6"/>
    <x v="6"/>
    <x v="2"/>
    <b v="1"/>
    <s v="C00"/>
    <s v="TOTAL CPC"/>
    <n v="0"/>
    <n v="0"/>
    <s v="TOTAL MOT"/>
    <n v="8"/>
    <s v="kg"/>
    <n v="9000"/>
    <b v="0"/>
    <n v="8"/>
    <s v="kg"/>
    <n v="9000"/>
    <b v="0"/>
    <n v="9000"/>
    <b v="0"/>
    <n v="0"/>
    <b v="0"/>
    <s v="4394.569"/>
    <n v="0"/>
    <s v="4394.569"/>
    <n v="0"/>
    <b v="0"/>
    <b v="1"/>
  </r>
  <r>
    <s v="C"/>
    <s v="A"/>
    <n v="20180101"/>
    <n v="2018"/>
    <n v="52"/>
    <x v="4"/>
    <n v="180"/>
    <s v="COD"/>
    <x v="1"/>
    <s v="M"/>
    <s v="Import"/>
    <n v="276"/>
    <s v="DEU"/>
    <x v="4"/>
    <n v="0"/>
    <s v="W00"/>
    <s v="World"/>
    <s v="H4"/>
    <s v="HS"/>
    <b v="1"/>
    <n v="310590"/>
    <s v="Fertilizers, mineral or chemical n.e.c. in heading no. 3105"/>
    <x v="13"/>
    <x v="6"/>
    <x v="6"/>
    <x v="2"/>
    <b v="1"/>
    <s v="C00"/>
    <s v="TOTAL CPC"/>
    <n v="0"/>
    <n v="0"/>
    <s v="TOTAL MOT"/>
    <n v="8"/>
    <s v="kg"/>
    <n v="5"/>
    <b v="0"/>
    <n v="8"/>
    <s v="kg"/>
    <n v="5"/>
    <b v="0"/>
    <n v="5"/>
    <b v="0"/>
    <n v="0"/>
    <b v="0"/>
    <s v="44.669"/>
    <n v="0"/>
    <s v="44.669"/>
    <n v="0"/>
    <b v="0"/>
    <b v="1"/>
  </r>
  <r>
    <s v="C"/>
    <s v="A"/>
    <n v="20180101"/>
    <n v="2018"/>
    <n v="52"/>
    <x v="4"/>
    <n v="180"/>
    <s v="COD"/>
    <x v="1"/>
    <s v="M"/>
    <s v="Import"/>
    <n v="528"/>
    <s v="NLD"/>
    <x v="7"/>
    <n v="0"/>
    <s v="W00"/>
    <s v="World"/>
    <s v="H4"/>
    <s v="HS"/>
    <b v="1"/>
    <n v="310590"/>
    <s v="Fertilizers, mineral or chemical n.e.c. in heading no. 3105"/>
    <x v="13"/>
    <x v="6"/>
    <x v="6"/>
    <x v="2"/>
    <b v="1"/>
    <s v="C00"/>
    <s v="TOTAL CPC"/>
    <n v="0"/>
    <n v="0"/>
    <s v="TOTAL MOT"/>
    <n v="8"/>
    <s v="kg"/>
    <n v="2084"/>
    <b v="0"/>
    <n v="8"/>
    <s v="kg"/>
    <n v="2084"/>
    <b v="0"/>
    <n v="2084"/>
    <b v="0"/>
    <n v="0"/>
    <b v="0"/>
    <s v="7518.345"/>
    <n v="0"/>
    <s v="7518.345"/>
    <n v="0"/>
    <b v="0"/>
    <b v="1"/>
  </r>
  <r>
    <s v="C"/>
    <s v="A"/>
    <n v="20180101"/>
    <n v="2018"/>
    <n v="52"/>
    <x v="4"/>
    <n v="180"/>
    <s v="COD"/>
    <x v="1"/>
    <s v="M"/>
    <s v="Import"/>
    <n v="710"/>
    <s v="ZAF"/>
    <x v="30"/>
    <n v="0"/>
    <s v="W00"/>
    <s v="World"/>
    <s v="H4"/>
    <s v="HS"/>
    <b v="1"/>
    <n v="310590"/>
    <s v="Fertilizers, mineral or chemical n.e.c. in heading no. 3105"/>
    <x v="13"/>
    <x v="6"/>
    <x v="6"/>
    <x v="2"/>
    <b v="1"/>
    <s v="C00"/>
    <s v="TOTAL CPC"/>
    <n v="0"/>
    <n v="0"/>
    <s v="TOTAL MOT"/>
    <n v="8"/>
    <s v="kg"/>
    <n v="8264"/>
    <b v="0"/>
    <n v="8"/>
    <s v="kg"/>
    <n v="8264"/>
    <b v="0"/>
    <n v="8264"/>
    <b v="0"/>
    <n v="0"/>
    <b v="0"/>
    <s v="10605.7"/>
    <n v="0"/>
    <s v="10605.7"/>
    <n v="0"/>
    <b v="0"/>
    <b v="1"/>
  </r>
  <r>
    <s v="C"/>
    <s v="A"/>
    <n v="20180101"/>
    <n v="2018"/>
    <n v="52"/>
    <x v="4"/>
    <n v="180"/>
    <s v="COD"/>
    <x v="1"/>
    <s v="M"/>
    <s v="Import"/>
    <n v="788"/>
    <s v="TUN"/>
    <x v="45"/>
    <n v="0"/>
    <s v="W00"/>
    <s v="World"/>
    <s v="H4"/>
    <s v="HS"/>
    <b v="1"/>
    <n v="310590"/>
    <s v="Fertilizers, mineral or chemical n.e.c. in heading no. 3105"/>
    <x v="13"/>
    <x v="6"/>
    <x v="6"/>
    <x v="2"/>
    <b v="1"/>
    <s v="C00"/>
    <s v="TOTAL CPC"/>
    <n v="0"/>
    <n v="0"/>
    <s v="TOTAL MOT"/>
    <n v="8"/>
    <s v="kg"/>
    <n v="60"/>
    <b v="0"/>
    <n v="8"/>
    <s v="kg"/>
    <n v="60"/>
    <b v="0"/>
    <n v="60"/>
    <b v="0"/>
    <n v="0"/>
    <b v="0"/>
    <s v="167.901"/>
    <n v="0"/>
    <s v="167.901"/>
    <n v="0"/>
    <b v="0"/>
    <b v="1"/>
  </r>
  <r>
    <s v="C"/>
    <s v="A"/>
    <n v="20180101"/>
    <n v="2018"/>
    <n v="52"/>
    <x v="4"/>
    <n v="180"/>
    <s v="COD"/>
    <x v="1"/>
    <s v="M"/>
    <s v="Import"/>
    <n v="894"/>
    <s v="ZMB"/>
    <x v="39"/>
    <n v="0"/>
    <s v="W00"/>
    <s v="World"/>
    <s v="H4"/>
    <s v="HS"/>
    <b v="1"/>
    <n v="310590"/>
    <s v="Fertilizers, mineral or chemical n.e.c. in heading no. 3105"/>
    <x v="13"/>
    <x v="6"/>
    <x v="6"/>
    <x v="2"/>
    <b v="1"/>
    <s v="C00"/>
    <s v="TOTAL CPC"/>
    <n v="0"/>
    <n v="0"/>
    <s v="TOTAL MOT"/>
    <n v="8"/>
    <s v="kg"/>
    <n v="127000"/>
    <b v="0"/>
    <n v="8"/>
    <s v="kg"/>
    <n v="127000"/>
    <b v="0"/>
    <n v="127000"/>
    <b v="0"/>
    <n v="0"/>
    <b v="0"/>
    <s v="100823.211"/>
    <n v="0"/>
    <s v="100823.211"/>
    <n v="0"/>
    <b v="0"/>
    <b v="1"/>
  </r>
  <r>
    <s v="C"/>
    <s v="A"/>
    <n v="20180101"/>
    <n v="2018"/>
    <n v="52"/>
    <x v="4"/>
    <n v="562"/>
    <s v="NER"/>
    <x v="0"/>
    <s v="M"/>
    <s v="Import"/>
    <n v="0"/>
    <s v="W00"/>
    <x v="0"/>
    <n v="0"/>
    <s v="W00"/>
    <s v="World"/>
    <s v="H5"/>
    <s v="HS"/>
    <b v="1"/>
    <n v="310590"/>
    <s v="Fertilizers, mineral or chemical n.e.c. in heading no. 3105"/>
    <x v="13"/>
    <x v="6"/>
    <x v="6"/>
    <x v="2"/>
    <b v="1"/>
    <s v="C00"/>
    <s v="TOTAL CPC"/>
    <n v="0"/>
    <n v="0"/>
    <s v="TOTAL MOT"/>
    <n v="8"/>
    <s v="kg"/>
    <n v="1689941"/>
    <b v="0"/>
    <n v="8"/>
    <s v="kg"/>
    <n v="1689941"/>
    <b v="0"/>
    <n v="1689941"/>
    <b v="0"/>
    <n v="0"/>
    <b v="0"/>
    <s v="473106.43"/>
    <m/>
    <s v="473106.43"/>
    <n v="0"/>
    <b v="0"/>
    <b v="1"/>
  </r>
  <r>
    <s v="C"/>
    <s v="A"/>
    <n v="20180101"/>
    <n v="2018"/>
    <n v="52"/>
    <x v="4"/>
    <n v="562"/>
    <s v="NER"/>
    <x v="0"/>
    <s v="M"/>
    <s v="Import"/>
    <n v="566"/>
    <s v="NGA"/>
    <x v="8"/>
    <n v="0"/>
    <s v="W00"/>
    <s v="World"/>
    <s v="H5"/>
    <s v="HS"/>
    <b v="1"/>
    <n v="310590"/>
    <s v="Fertilizers, mineral or chemical n.e.c. in heading no. 3105"/>
    <x v="13"/>
    <x v="6"/>
    <x v="6"/>
    <x v="2"/>
    <b v="1"/>
    <s v="C00"/>
    <s v="TOTAL CPC"/>
    <n v="0"/>
    <n v="0"/>
    <s v="TOTAL MOT"/>
    <n v="8"/>
    <s v="kg"/>
    <n v="1684700"/>
    <b v="0"/>
    <n v="8"/>
    <s v="kg"/>
    <n v="1684700"/>
    <b v="0"/>
    <n v="1684700"/>
    <b v="0"/>
    <n v="0"/>
    <b v="0"/>
    <s v="455163.51"/>
    <m/>
    <s v="455163.51"/>
    <n v="0"/>
    <b v="1"/>
    <b v="0"/>
  </r>
  <r>
    <s v="C"/>
    <s v="A"/>
    <n v="20180101"/>
    <n v="2018"/>
    <n v="52"/>
    <x v="4"/>
    <n v="562"/>
    <s v="NER"/>
    <x v="0"/>
    <s v="M"/>
    <s v="Import"/>
    <n v="792"/>
    <s v="TUR"/>
    <x v="33"/>
    <n v="0"/>
    <s v="W00"/>
    <s v="World"/>
    <s v="H5"/>
    <s v="HS"/>
    <b v="1"/>
    <n v="310590"/>
    <s v="Fertilizers, mineral or chemical n.e.c. in heading no. 3105"/>
    <x v="13"/>
    <x v="6"/>
    <x v="6"/>
    <x v="2"/>
    <b v="1"/>
    <s v="C00"/>
    <s v="TOTAL CPC"/>
    <n v="0"/>
    <n v="0"/>
    <s v="TOTAL MOT"/>
    <n v="8"/>
    <s v="kg"/>
    <n v="18"/>
    <b v="0"/>
    <n v="8"/>
    <s v="kg"/>
    <n v="18"/>
    <b v="0"/>
    <n v="18"/>
    <b v="0"/>
    <n v="0"/>
    <b v="0"/>
    <s v="5621.25"/>
    <m/>
    <s v="5621.25"/>
    <n v="0"/>
    <b v="1"/>
    <b v="0"/>
  </r>
  <r>
    <s v="C"/>
    <s v="A"/>
    <n v="20180101"/>
    <n v="2018"/>
    <n v="52"/>
    <x v="4"/>
    <n v="562"/>
    <s v="NER"/>
    <x v="0"/>
    <s v="M"/>
    <s v="Import"/>
    <n v="854"/>
    <s v="BFA"/>
    <x v="16"/>
    <n v="0"/>
    <s v="W00"/>
    <s v="World"/>
    <s v="H5"/>
    <s v="HS"/>
    <b v="1"/>
    <n v="310590"/>
    <s v="Fertilizers, mineral or chemical n.e.c. in heading no. 3105"/>
    <x v="13"/>
    <x v="6"/>
    <x v="6"/>
    <x v="2"/>
    <b v="1"/>
    <s v="C00"/>
    <s v="TOTAL CPC"/>
    <n v="0"/>
    <n v="0"/>
    <s v="TOTAL MOT"/>
    <n v="8"/>
    <s v="kg"/>
    <n v="5223"/>
    <b v="0"/>
    <n v="8"/>
    <s v="kg"/>
    <n v="5223"/>
    <b v="0"/>
    <n v="5223"/>
    <b v="0"/>
    <n v="0"/>
    <b v="0"/>
    <s v="12321.67"/>
    <m/>
    <s v="12321.67"/>
    <n v="0"/>
    <b v="1"/>
    <b v="0"/>
  </r>
  <r>
    <s v="C"/>
    <s v="A"/>
    <n v="20170101"/>
    <n v="2017"/>
    <n v="52"/>
    <x v="5"/>
    <n v="180"/>
    <s v="COD"/>
    <x v="1"/>
    <s v="M"/>
    <s v="Import"/>
    <n v="0"/>
    <s v="W00"/>
    <x v="0"/>
    <n v="0"/>
    <s v="W00"/>
    <s v="World"/>
    <s v="H4"/>
    <s v="HS"/>
    <b v="1"/>
    <n v="31"/>
    <s v="Fertilizers"/>
    <x v="0"/>
    <x v="0"/>
    <x v="0"/>
    <x v="0"/>
    <b v="0"/>
    <s v="C00"/>
    <s v="TOTAL CPC"/>
    <n v="0"/>
    <n v="0"/>
    <s v="TOTAL MOT"/>
    <n v="-1"/>
    <s v="N/A"/>
    <n v="0"/>
    <b v="0"/>
    <n v="-1"/>
    <s v="N/A"/>
    <n v="0"/>
    <b v="0"/>
    <n v="0"/>
    <b v="1"/>
    <n v="0"/>
    <b v="0"/>
    <s v="45801127.047"/>
    <n v="0"/>
    <s v="45801127.047"/>
    <n v="4"/>
    <b v="0"/>
    <b v="1"/>
  </r>
  <r>
    <s v="C"/>
    <s v="A"/>
    <n v="20170101"/>
    <n v="2017"/>
    <n v="52"/>
    <x v="5"/>
    <n v="180"/>
    <s v="COD"/>
    <x v="1"/>
    <s v="M"/>
    <s v="Import"/>
    <n v="20"/>
    <s v="AND"/>
    <x v="56"/>
    <n v="0"/>
    <s v="W00"/>
    <s v="World"/>
    <s v="H4"/>
    <s v="HS"/>
    <b v="1"/>
    <n v="31"/>
    <s v="Fertilizers"/>
    <x v="0"/>
    <x v="0"/>
    <x v="0"/>
    <x v="0"/>
    <b v="0"/>
    <s v="C00"/>
    <s v="TOTAL CPC"/>
    <n v="0"/>
    <n v="0"/>
    <s v="TOTAL MOT"/>
    <n v="-1"/>
    <s v="N/A"/>
    <n v="0"/>
    <b v="0"/>
    <n v="-1"/>
    <s v="N/A"/>
    <n v="0"/>
    <b v="0"/>
    <n v="0"/>
    <b v="0"/>
    <n v="0"/>
    <b v="0"/>
    <s v="787.187"/>
    <n v="0"/>
    <s v="787.187"/>
    <n v="0"/>
    <b v="0"/>
    <b v="1"/>
  </r>
  <r>
    <s v="C"/>
    <s v="A"/>
    <n v="20170101"/>
    <n v="2017"/>
    <n v="52"/>
    <x v="5"/>
    <n v="180"/>
    <s v="COD"/>
    <x v="1"/>
    <s v="M"/>
    <s v="Import"/>
    <n v="24"/>
    <s v="AGO"/>
    <x v="17"/>
    <n v="0"/>
    <s v="W00"/>
    <s v="World"/>
    <s v="H4"/>
    <s v="HS"/>
    <b v="1"/>
    <n v="31"/>
    <s v="Fertilizers"/>
    <x v="0"/>
    <x v="0"/>
    <x v="0"/>
    <x v="0"/>
    <b v="0"/>
    <s v="C00"/>
    <s v="TOTAL CPC"/>
    <n v="0"/>
    <n v="0"/>
    <s v="TOTAL MOT"/>
    <n v="-1"/>
    <s v="N/A"/>
    <n v="0"/>
    <b v="0"/>
    <n v="-1"/>
    <s v="N/A"/>
    <n v="0"/>
    <b v="0"/>
    <n v="0"/>
    <b v="0"/>
    <n v="0"/>
    <b v="0"/>
    <s v="88072.671"/>
    <n v="0"/>
    <s v="88072.671"/>
    <n v="0"/>
    <b v="0"/>
    <b v="1"/>
  </r>
  <r>
    <s v="C"/>
    <s v="A"/>
    <n v="20170101"/>
    <n v="2017"/>
    <n v="52"/>
    <x v="5"/>
    <n v="180"/>
    <s v="COD"/>
    <x v="1"/>
    <s v="M"/>
    <s v="Import"/>
    <n v="56"/>
    <s v="BEL"/>
    <x v="18"/>
    <n v="0"/>
    <s v="W00"/>
    <s v="World"/>
    <s v="H4"/>
    <s v="HS"/>
    <b v="1"/>
    <n v="31"/>
    <s v="Fertilizers"/>
    <x v="0"/>
    <x v="0"/>
    <x v="0"/>
    <x v="0"/>
    <b v="0"/>
    <s v="C00"/>
    <s v="TOTAL CPC"/>
    <n v="0"/>
    <n v="0"/>
    <s v="TOTAL MOT"/>
    <n v="-1"/>
    <s v="N/A"/>
    <n v="0"/>
    <b v="0"/>
    <n v="-1"/>
    <s v="N/A"/>
    <n v="0"/>
    <b v="0"/>
    <n v="0"/>
    <b v="0"/>
    <n v="0"/>
    <b v="0"/>
    <s v="779628.653"/>
    <n v="0"/>
    <s v="779628.653"/>
    <n v="0"/>
    <b v="0"/>
    <b v="1"/>
  </r>
  <r>
    <s v="C"/>
    <s v="A"/>
    <n v="20170101"/>
    <n v="2017"/>
    <n v="52"/>
    <x v="5"/>
    <n v="180"/>
    <s v="COD"/>
    <x v="1"/>
    <s v="M"/>
    <s v="Import"/>
    <n v="112"/>
    <s v="BLR"/>
    <x v="19"/>
    <n v="0"/>
    <s v="W00"/>
    <s v="World"/>
    <s v="H4"/>
    <s v="HS"/>
    <b v="1"/>
    <n v="31"/>
    <s v="Fertilizers"/>
    <x v="0"/>
    <x v="0"/>
    <x v="0"/>
    <x v="0"/>
    <b v="0"/>
    <s v="C00"/>
    <s v="TOTAL CPC"/>
    <n v="0"/>
    <n v="0"/>
    <s v="TOTAL MOT"/>
    <n v="-1"/>
    <s v="N/A"/>
    <n v="0"/>
    <b v="0"/>
    <n v="-1"/>
    <s v="N/A"/>
    <n v="0"/>
    <b v="0"/>
    <n v="0"/>
    <b v="0"/>
    <n v="0"/>
    <b v="0"/>
    <s v="121788.686"/>
    <n v="0"/>
    <s v="121788.686"/>
    <n v="0"/>
    <b v="0"/>
    <b v="1"/>
  </r>
  <r>
    <s v="C"/>
    <s v="A"/>
    <n v="20170101"/>
    <n v="2017"/>
    <n v="52"/>
    <x v="5"/>
    <n v="180"/>
    <s v="COD"/>
    <x v="1"/>
    <s v="M"/>
    <s v="Import"/>
    <n v="156"/>
    <s v="CHN"/>
    <x v="1"/>
    <n v="0"/>
    <s v="W00"/>
    <s v="World"/>
    <s v="H4"/>
    <s v="HS"/>
    <b v="1"/>
    <n v="31"/>
    <s v="Fertilizers"/>
    <x v="0"/>
    <x v="0"/>
    <x v="0"/>
    <x v="0"/>
    <b v="0"/>
    <s v="C00"/>
    <s v="TOTAL CPC"/>
    <n v="0"/>
    <n v="0"/>
    <s v="TOTAL MOT"/>
    <n v="-1"/>
    <s v="N/A"/>
    <n v="0"/>
    <b v="0"/>
    <n v="-1"/>
    <s v="N/A"/>
    <n v="0"/>
    <b v="0"/>
    <n v="0"/>
    <b v="0"/>
    <n v="0"/>
    <b v="0"/>
    <s v="3679707.323"/>
    <n v="0"/>
    <s v="3679707.323"/>
    <n v="0"/>
    <b v="0"/>
    <b v="1"/>
  </r>
  <r>
    <s v="C"/>
    <s v="A"/>
    <n v="20170101"/>
    <n v="2017"/>
    <n v="52"/>
    <x v="5"/>
    <n v="180"/>
    <s v="COD"/>
    <x v="1"/>
    <s v="M"/>
    <s v="Import"/>
    <n v="246"/>
    <s v="FIN"/>
    <x v="57"/>
    <n v="0"/>
    <s v="W00"/>
    <s v="World"/>
    <s v="H4"/>
    <s v="HS"/>
    <b v="1"/>
    <n v="31"/>
    <s v="Fertilizers"/>
    <x v="0"/>
    <x v="0"/>
    <x v="0"/>
    <x v="0"/>
    <b v="0"/>
    <s v="C00"/>
    <s v="TOTAL CPC"/>
    <n v="0"/>
    <n v="0"/>
    <s v="TOTAL MOT"/>
    <n v="-1"/>
    <s v="N/A"/>
    <n v="0"/>
    <b v="0"/>
    <n v="-1"/>
    <s v="N/A"/>
    <n v="0"/>
    <b v="0"/>
    <n v="0"/>
    <b v="0"/>
    <n v="0"/>
    <b v="0"/>
    <s v="1973.19"/>
    <n v="0"/>
    <s v="1973.19"/>
    <n v="0"/>
    <b v="0"/>
    <b v="1"/>
  </r>
  <r>
    <s v="C"/>
    <s v="A"/>
    <n v="20170101"/>
    <n v="2017"/>
    <n v="52"/>
    <x v="5"/>
    <n v="180"/>
    <s v="COD"/>
    <x v="1"/>
    <s v="M"/>
    <s v="Import"/>
    <n v="251"/>
    <s v="FRA"/>
    <x v="3"/>
    <n v="0"/>
    <s v="W00"/>
    <s v="World"/>
    <s v="H4"/>
    <s v="HS"/>
    <b v="1"/>
    <n v="31"/>
    <s v="Fertilizers"/>
    <x v="0"/>
    <x v="0"/>
    <x v="0"/>
    <x v="0"/>
    <b v="0"/>
    <s v="C00"/>
    <s v="TOTAL CPC"/>
    <n v="0"/>
    <n v="0"/>
    <s v="TOTAL MOT"/>
    <n v="-1"/>
    <s v="N/A"/>
    <n v="0"/>
    <b v="0"/>
    <n v="-1"/>
    <s v="N/A"/>
    <n v="0"/>
    <b v="0"/>
    <n v="0"/>
    <b v="0"/>
    <n v="0"/>
    <b v="0"/>
    <s v="445450.502"/>
    <n v="0"/>
    <s v="445450.502"/>
    <n v="0"/>
    <b v="0"/>
    <b v="1"/>
  </r>
  <r>
    <s v="C"/>
    <s v="A"/>
    <n v="20170101"/>
    <n v="2017"/>
    <n v="52"/>
    <x v="5"/>
    <n v="180"/>
    <s v="COD"/>
    <x v="1"/>
    <s v="M"/>
    <s v="Import"/>
    <n v="276"/>
    <s v="DEU"/>
    <x v="4"/>
    <n v="0"/>
    <s v="W00"/>
    <s v="World"/>
    <s v="H4"/>
    <s v="HS"/>
    <b v="1"/>
    <n v="31"/>
    <s v="Fertilizers"/>
    <x v="0"/>
    <x v="0"/>
    <x v="0"/>
    <x v="0"/>
    <b v="0"/>
    <s v="C00"/>
    <s v="TOTAL CPC"/>
    <n v="0"/>
    <n v="0"/>
    <s v="TOTAL MOT"/>
    <n v="-1"/>
    <s v="N/A"/>
    <n v="0"/>
    <b v="0"/>
    <n v="-1"/>
    <s v="N/A"/>
    <n v="0"/>
    <b v="0"/>
    <n v="0"/>
    <b v="0"/>
    <n v="0"/>
    <b v="0"/>
    <s v="762430.4"/>
    <n v="0"/>
    <s v="762430.4"/>
    <n v="0"/>
    <b v="0"/>
    <b v="1"/>
  </r>
  <r>
    <s v="C"/>
    <s v="A"/>
    <n v="20170101"/>
    <n v="2017"/>
    <n v="52"/>
    <x v="5"/>
    <n v="180"/>
    <s v="COD"/>
    <x v="1"/>
    <s v="M"/>
    <s v="Import"/>
    <n v="404"/>
    <s v="KEN"/>
    <x v="22"/>
    <n v="0"/>
    <s v="W00"/>
    <s v="World"/>
    <s v="H4"/>
    <s v="HS"/>
    <b v="1"/>
    <n v="31"/>
    <s v="Fertilizers"/>
    <x v="0"/>
    <x v="0"/>
    <x v="0"/>
    <x v="0"/>
    <b v="0"/>
    <s v="C00"/>
    <s v="TOTAL CPC"/>
    <n v="0"/>
    <n v="0"/>
    <s v="TOTAL MOT"/>
    <n v="-1"/>
    <s v="N/A"/>
    <n v="0"/>
    <b v="0"/>
    <n v="-1"/>
    <s v="N/A"/>
    <n v="0"/>
    <b v="0"/>
    <n v="0"/>
    <b v="0"/>
    <n v="0"/>
    <b v="0"/>
    <s v="1794.826"/>
    <n v="0"/>
    <s v="1794.826"/>
    <n v="0"/>
    <b v="0"/>
    <b v="1"/>
  </r>
  <r>
    <s v="C"/>
    <s v="A"/>
    <n v="20170101"/>
    <n v="2017"/>
    <n v="52"/>
    <x v="5"/>
    <n v="180"/>
    <s v="COD"/>
    <x v="1"/>
    <s v="M"/>
    <s v="Import"/>
    <n v="440"/>
    <s v="LTU"/>
    <x v="24"/>
    <n v="0"/>
    <s v="W00"/>
    <s v="World"/>
    <s v="H4"/>
    <s v="HS"/>
    <b v="1"/>
    <n v="31"/>
    <s v="Fertilizers"/>
    <x v="0"/>
    <x v="0"/>
    <x v="0"/>
    <x v="0"/>
    <b v="0"/>
    <s v="C00"/>
    <s v="TOTAL CPC"/>
    <n v="0"/>
    <n v="0"/>
    <s v="TOTAL MOT"/>
    <n v="-1"/>
    <s v="N/A"/>
    <n v="0"/>
    <b v="0"/>
    <n v="-1"/>
    <s v="N/A"/>
    <n v="0"/>
    <b v="0"/>
    <n v="0"/>
    <b v="0"/>
    <n v="0"/>
    <b v="0"/>
    <s v="1470445.722"/>
    <n v="0"/>
    <s v="1470445.722"/>
    <n v="0"/>
    <b v="0"/>
    <b v="1"/>
  </r>
  <r>
    <s v="C"/>
    <s v="A"/>
    <n v="20170101"/>
    <n v="2017"/>
    <n v="52"/>
    <x v="5"/>
    <n v="180"/>
    <s v="COD"/>
    <x v="1"/>
    <s v="M"/>
    <s v="Import"/>
    <n v="504"/>
    <s v="MAR"/>
    <x v="43"/>
    <n v="0"/>
    <s v="W00"/>
    <s v="World"/>
    <s v="H4"/>
    <s v="HS"/>
    <b v="1"/>
    <n v="31"/>
    <s v="Fertilizers"/>
    <x v="0"/>
    <x v="0"/>
    <x v="0"/>
    <x v="0"/>
    <b v="0"/>
    <s v="C00"/>
    <s v="TOTAL CPC"/>
    <n v="0"/>
    <n v="0"/>
    <s v="TOTAL MOT"/>
    <n v="-1"/>
    <s v="N/A"/>
    <n v="0"/>
    <b v="0"/>
    <n v="-1"/>
    <s v="N/A"/>
    <n v="0"/>
    <b v="0"/>
    <n v="0"/>
    <b v="0"/>
    <n v="0"/>
    <b v="0"/>
    <s v="133777.171"/>
    <n v="0"/>
    <s v="133777.171"/>
    <n v="0"/>
    <b v="0"/>
    <b v="1"/>
  </r>
  <r>
    <s v="C"/>
    <s v="A"/>
    <n v="20170101"/>
    <n v="2017"/>
    <n v="52"/>
    <x v="5"/>
    <n v="180"/>
    <s v="COD"/>
    <x v="1"/>
    <s v="M"/>
    <s v="Import"/>
    <n v="508"/>
    <s v="MOZ"/>
    <x v="26"/>
    <n v="0"/>
    <s v="W00"/>
    <s v="World"/>
    <s v="H4"/>
    <s v="HS"/>
    <b v="1"/>
    <n v="31"/>
    <s v="Fertilizers"/>
    <x v="0"/>
    <x v="0"/>
    <x v="0"/>
    <x v="0"/>
    <b v="0"/>
    <s v="C00"/>
    <s v="TOTAL CPC"/>
    <n v="0"/>
    <n v="0"/>
    <s v="TOTAL MOT"/>
    <n v="-1"/>
    <s v="N/A"/>
    <n v="0"/>
    <b v="0"/>
    <n v="-1"/>
    <s v="N/A"/>
    <n v="0"/>
    <b v="0"/>
    <n v="0"/>
    <b v="0"/>
    <n v="0"/>
    <b v="0"/>
    <s v="1106197.73"/>
    <n v="0"/>
    <s v="1106197.73"/>
    <n v="0"/>
    <b v="0"/>
    <b v="1"/>
  </r>
  <r>
    <s v="C"/>
    <s v="A"/>
    <n v="20170101"/>
    <n v="2017"/>
    <n v="52"/>
    <x v="5"/>
    <n v="180"/>
    <s v="COD"/>
    <x v="1"/>
    <s v="M"/>
    <s v="Import"/>
    <n v="512"/>
    <s v="OMN"/>
    <x v="58"/>
    <n v="0"/>
    <s v="W00"/>
    <s v="World"/>
    <s v="H4"/>
    <s v="HS"/>
    <b v="1"/>
    <n v="31"/>
    <s v="Fertilizers"/>
    <x v="0"/>
    <x v="0"/>
    <x v="0"/>
    <x v="0"/>
    <b v="0"/>
    <s v="C00"/>
    <s v="TOTAL CPC"/>
    <n v="0"/>
    <n v="0"/>
    <s v="TOTAL MOT"/>
    <n v="-1"/>
    <s v="N/A"/>
    <n v="0"/>
    <b v="0"/>
    <n v="-1"/>
    <s v="N/A"/>
    <n v="0"/>
    <b v="0"/>
    <n v="0"/>
    <b v="0"/>
    <n v="0"/>
    <b v="0"/>
    <s v="160.648"/>
    <n v="0"/>
    <s v="160.648"/>
    <n v="0"/>
    <b v="0"/>
    <b v="1"/>
  </r>
  <r>
    <s v="C"/>
    <s v="A"/>
    <n v="20170101"/>
    <n v="2017"/>
    <n v="52"/>
    <x v="5"/>
    <n v="180"/>
    <s v="COD"/>
    <x v="1"/>
    <s v="M"/>
    <s v="Import"/>
    <n v="528"/>
    <s v="NLD"/>
    <x v="7"/>
    <n v="0"/>
    <s v="W00"/>
    <s v="World"/>
    <s v="H4"/>
    <s v="HS"/>
    <b v="1"/>
    <n v="31"/>
    <s v="Fertilizers"/>
    <x v="0"/>
    <x v="0"/>
    <x v="0"/>
    <x v="0"/>
    <b v="0"/>
    <s v="C00"/>
    <s v="TOTAL CPC"/>
    <n v="0"/>
    <n v="0"/>
    <s v="TOTAL MOT"/>
    <n v="-1"/>
    <s v="N/A"/>
    <n v="0"/>
    <b v="0"/>
    <n v="-1"/>
    <s v="N/A"/>
    <n v="0"/>
    <b v="0"/>
    <n v="0"/>
    <b v="0"/>
    <n v="0"/>
    <b v="0"/>
    <s v="20270.291"/>
    <n v="0"/>
    <s v="20270.291"/>
    <n v="0"/>
    <b v="0"/>
    <b v="1"/>
  </r>
  <r>
    <s v="C"/>
    <s v="A"/>
    <n v="20170101"/>
    <n v="2017"/>
    <n v="52"/>
    <x v="5"/>
    <n v="180"/>
    <s v="COD"/>
    <x v="1"/>
    <s v="M"/>
    <s v="Import"/>
    <n v="554"/>
    <s v="NZL"/>
    <x v="59"/>
    <n v="0"/>
    <s v="W00"/>
    <s v="World"/>
    <s v="H4"/>
    <s v="HS"/>
    <b v="1"/>
    <n v="31"/>
    <s v="Fertilizers"/>
    <x v="0"/>
    <x v="0"/>
    <x v="0"/>
    <x v="0"/>
    <b v="0"/>
    <s v="C00"/>
    <s v="TOTAL CPC"/>
    <n v="0"/>
    <n v="0"/>
    <s v="TOTAL MOT"/>
    <n v="-1"/>
    <s v="N/A"/>
    <n v="0"/>
    <b v="0"/>
    <n v="-1"/>
    <s v="N/A"/>
    <n v="0"/>
    <b v="0"/>
    <n v="0"/>
    <b v="0"/>
    <n v="0"/>
    <b v="0"/>
    <s v="2993.55"/>
    <n v="0"/>
    <s v="2993.55"/>
    <n v="0"/>
    <b v="0"/>
    <b v="1"/>
  </r>
  <r>
    <s v="C"/>
    <s v="A"/>
    <n v="20170101"/>
    <n v="2017"/>
    <n v="52"/>
    <x v="5"/>
    <n v="180"/>
    <s v="COD"/>
    <x v="1"/>
    <s v="M"/>
    <s v="Import"/>
    <n v="620"/>
    <s v="PRT"/>
    <x v="60"/>
    <n v="0"/>
    <s v="W00"/>
    <s v="World"/>
    <s v="H4"/>
    <s v="HS"/>
    <b v="1"/>
    <n v="31"/>
    <s v="Fertilizers"/>
    <x v="0"/>
    <x v="0"/>
    <x v="0"/>
    <x v="0"/>
    <b v="0"/>
    <s v="C00"/>
    <s v="TOTAL CPC"/>
    <n v="0"/>
    <n v="0"/>
    <s v="TOTAL MOT"/>
    <n v="-1"/>
    <s v="N/A"/>
    <n v="0"/>
    <b v="0"/>
    <n v="-1"/>
    <s v="N/A"/>
    <n v="0"/>
    <b v="0"/>
    <n v="0"/>
    <b v="0"/>
    <n v="0"/>
    <b v="0"/>
    <s v="1211.842"/>
    <n v="0"/>
    <s v="1211.842"/>
    <n v="0"/>
    <b v="0"/>
    <b v="1"/>
  </r>
  <r>
    <s v="C"/>
    <s v="A"/>
    <n v="20170101"/>
    <n v="2017"/>
    <n v="52"/>
    <x v="5"/>
    <n v="180"/>
    <s v="COD"/>
    <x v="1"/>
    <s v="M"/>
    <s v="Import"/>
    <n v="643"/>
    <s v="RUS"/>
    <x v="9"/>
    <n v="0"/>
    <s v="W00"/>
    <s v="World"/>
    <s v="H4"/>
    <s v="HS"/>
    <b v="1"/>
    <n v="31"/>
    <s v="Fertilizers"/>
    <x v="0"/>
    <x v="0"/>
    <x v="0"/>
    <x v="0"/>
    <b v="0"/>
    <s v="C00"/>
    <s v="TOTAL CPC"/>
    <n v="0"/>
    <n v="0"/>
    <s v="TOTAL MOT"/>
    <n v="-1"/>
    <s v="N/A"/>
    <n v="0"/>
    <b v="0"/>
    <n v="-1"/>
    <s v="N/A"/>
    <n v="0"/>
    <b v="0"/>
    <n v="0"/>
    <b v="0"/>
    <n v="0"/>
    <b v="0"/>
    <s v="11306235.767"/>
    <n v="0"/>
    <s v="11306235.767"/>
    <n v="0"/>
    <b v="0"/>
    <b v="1"/>
  </r>
  <r>
    <s v="C"/>
    <s v="A"/>
    <n v="20170101"/>
    <n v="2017"/>
    <n v="52"/>
    <x v="5"/>
    <n v="180"/>
    <s v="COD"/>
    <x v="1"/>
    <s v="M"/>
    <s v="Import"/>
    <n v="646"/>
    <s v="RWA"/>
    <x v="28"/>
    <n v="0"/>
    <s v="W00"/>
    <s v="World"/>
    <s v="H4"/>
    <s v="HS"/>
    <b v="1"/>
    <n v="31"/>
    <s v="Fertilizers"/>
    <x v="0"/>
    <x v="0"/>
    <x v="0"/>
    <x v="0"/>
    <b v="0"/>
    <s v="C00"/>
    <s v="TOTAL CPC"/>
    <n v="0"/>
    <n v="0"/>
    <s v="TOTAL MOT"/>
    <n v="-1"/>
    <s v="N/A"/>
    <n v="0"/>
    <b v="0"/>
    <n v="-1"/>
    <s v="N/A"/>
    <n v="0"/>
    <b v="0"/>
    <n v="0"/>
    <b v="0"/>
    <n v="0"/>
    <b v="0"/>
    <s v="341.795"/>
    <n v="0"/>
    <s v="341.795"/>
    <n v="0"/>
    <b v="0"/>
    <b v="1"/>
  </r>
  <r>
    <s v="C"/>
    <s v="A"/>
    <n v="20170101"/>
    <n v="2017"/>
    <n v="52"/>
    <x v="5"/>
    <n v="180"/>
    <s v="COD"/>
    <x v="1"/>
    <s v="M"/>
    <s v="Import"/>
    <n v="699"/>
    <s v="IND"/>
    <x v="11"/>
    <n v="0"/>
    <s v="W00"/>
    <s v="World"/>
    <s v="H4"/>
    <s v="HS"/>
    <b v="1"/>
    <n v="31"/>
    <s v="Fertilizers"/>
    <x v="0"/>
    <x v="0"/>
    <x v="0"/>
    <x v="0"/>
    <b v="0"/>
    <s v="C00"/>
    <s v="TOTAL CPC"/>
    <n v="0"/>
    <n v="0"/>
    <s v="TOTAL MOT"/>
    <n v="-1"/>
    <s v="N/A"/>
    <n v="0"/>
    <b v="0"/>
    <n v="-1"/>
    <s v="N/A"/>
    <n v="0"/>
    <b v="0"/>
    <n v="0"/>
    <b v="0"/>
    <n v="0"/>
    <b v="0"/>
    <s v="97173.929"/>
    <n v="0"/>
    <s v="97173.929"/>
    <n v="0"/>
    <b v="0"/>
    <b v="1"/>
  </r>
  <r>
    <s v="C"/>
    <s v="A"/>
    <n v="20170101"/>
    <n v="2017"/>
    <n v="52"/>
    <x v="5"/>
    <n v="180"/>
    <s v="COD"/>
    <x v="1"/>
    <s v="M"/>
    <s v="Import"/>
    <n v="704"/>
    <s v="VNM"/>
    <x v="29"/>
    <n v="0"/>
    <s v="W00"/>
    <s v="World"/>
    <s v="H4"/>
    <s v="HS"/>
    <b v="1"/>
    <n v="31"/>
    <s v="Fertilizers"/>
    <x v="0"/>
    <x v="0"/>
    <x v="0"/>
    <x v="0"/>
    <b v="0"/>
    <s v="C00"/>
    <s v="TOTAL CPC"/>
    <n v="0"/>
    <n v="0"/>
    <s v="TOTAL MOT"/>
    <n v="-1"/>
    <s v="N/A"/>
    <n v="0"/>
    <b v="0"/>
    <n v="-1"/>
    <s v="N/A"/>
    <n v="0"/>
    <b v="0"/>
    <n v="0"/>
    <b v="0"/>
    <n v="0"/>
    <b v="0"/>
    <s v="50490.018"/>
    <n v="0"/>
    <s v="50490.018"/>
    <n v="0"/>
    <b v="0"/>
    <b v="1"/>
  </r>
  <r>
    <s v="C"/>
    <s v="A"/>
    <n v="20170101"/>
    <n v="2017"/>
    <n v="52"/>
    <x v="5"/>
    <n v="180"/>
    <s v="COD"/>
    <x v="1"/>
    <s v="M"/>
    <s v="Import"/>
    <n v="710"/>
    <s v="ZAF"/>
    <x v="30"/>
    <n v="0"/>
    <s v="W00"/>
    <s v="World"/>
    <s v="H4"/>
    <s v="HS"/>
    <b v="1"/>
    <n v="31"/>
    <s v="Fertilizers"/>
    <x v="0"/>
    <x v="0"/>
    <x v="0"/>
    <x v="0"/>
    <b v="0"/>
    <s v="C00"/>
    <s v="TOTAL CPC"/>
    <n v="0"/>
    <n v="0"/>
    <s v="TOTAL MOT"/>
    <n v="-1"/>
    <s v="N/A"/>
    <n v="0"/>
    <b v="0"/>
    <n v="-1"/>
    <s v="N/A"/>
    <n v="0"/>
    <b v="0"/>
    <n v="0"/>
    <b v="1"/>
    <n v="0"/>
    <b v="0"/>
    <s v="21972977.436"/>
    <n v="0"/>
    <s v="21972977.436"/>
    <n v="4"/>
    <b v="0"/>
    <b v="1"/>
  </r>
  <r>
    <s v="C"/>
    <s v="A"/>
    <n v="20170101"/>
    <n v="2017"/>
    <n v="52"/>
    <x v="5"/>
    <n v="180"/>
    <s v="COD"/>
    <x v="1"/>
    <s v="M"/>
    <s v="Import"/>
    <n v="752"/>
    <s v="SWE"/>
    <x v="13"/>
    <n v="0"/>
    <s v="W00"/>
    <s v="World"/>
    <s v="H4"/>
    <s v="HS"/>
    <b v="1"/>
    <n v="31"/>
    <s v="Fertilizers"/>
    <x v="0"/>
    <x v="0"/>
    <x v="0"/>
    <x v="0"/>
    <b v="0"/>
    <s v="C00"/>
    <s v="TOTAL CPC"/>
    <n v="0"/>
    <n v="0"/>
    <s v="TOTAL MOT"/>
    <n v="-1"/>
    <s v="N/A"/>
    <n v="0"/>
    <b v="0"/>
    <n v="-1"/>
    <s v="N/A"/>
    <n v="0"/>
    <b v="0"/>
    <n v="0"/>
    <b v="0"/>
    <n v="0"/>
    <b v="0"/>
    <s v="579337.273"/>
    <n v="0"/>
    <s v="579337.273"/>
    <n v="0"/>
    <b v="0"/>
    <b v="1"/>
  </r>
  <r>
    <s v="C"/>
    <s v="A"/>
    <n v="20170101"/>
    <n v="2017"/>
    <n v="52"/>
    <x v="5"/>
    <n v="180"/>
    <s v="COD"/>
    <x v="1"/>
    <s v="M"/>
    <s v="Import"/>
    <n v="757"/>
    <s v="CHE"/>
    <x v="31"/>
    <n v="0"/>
    <s v="W00"/>
    <s v="World"/>
    <s v="H4"/>
    <s v="HS"/>
    <b v="1"/>
    <n v="31"/>
    <s v="Fertilizers"/>
    <x v="0"/>
    <x v="0"/>
    <x v="0"/>
    <x v="0"/>
    <b v="0"/>
    <s v="C00"/>
    <s v="TOTAL CPC"/>
    <n v="0"/>
    <n v="0"/>
    <s v="TOTAL MOT"/>
    <n v="-1"/>
    <s v="N/A"/>
    <n v="0"/>
    <b v="0"/>
    <n v="-1"/>
    <s v="N/A"/>
    <n v="0"/>
    <b v="0"/>
    <n v="0"/>
    <b v="0"/>
    <n v="0"/>
    <b v="0"/>
    <s v="5575.976"/>
    <n v="0"/>
    <s v="5575.976"/>
    <n v="0"/>
    <b v="0"/>
    <b v="1"/>
  </r>
  <r>
    <s v="C"/>
    <s v="A"/>
    <n v="20170101"/>
    <n v="2017"/>
    <n v="52"/>
    <x v="5"/>
    <n v="180"/>
    <s v="COD"/>
    <x v="1"/>
    <s v="M"/>
    <s v="Import"/>
    <n v="784"/>
    <s v="ARE"/>
    <x v="32"/>
    <n v="0"/>
    <s v="W00"/>
    <s v="World"/>
    <s v="H4"/>
    <s v="HS"/>
    <b v="1"/>
    <n v="31"/>
    <s v="Fertilizers"/>
    <x v="0"/>
    <x v="0"/>
    <x v="0"/>
    <x v="0"/>
    <b v="0"/>
    <s v="C00"/>
    <s v="TOTAL CPC"/>
    <n v="0"/>
    <n v="0"/>
    <s v="TOTAL MOT"/>
    <n v="-1"/>
    <s v="N/A"/>
    <n v="0"/>
    <b v="0"/>
    <n v="-1"/>
    <s v="N/A"/>
    <n v="0"/>
    <b v="0"/>
    <n v="0"/>
    <b v="0"/>
    <n v="0"/>
    <b v="0"/>
    <s v="12984.455"/>
    <n v="0"/>
    <s v="12984.455"/>
    <n v="0"/>
    <b v="0"/>
    <b v="1"/>
  </r>
  <r>
    <s v="C"/>
    <s v="A"/>
    <n v="20170101"/>
    <n v="2017"/>
    <n v="52"/>
    <x v="5"/>
    <n v="180"/>
    <s v="COD"/>
    <x v="1"/>
    <s v="M"/>
    <s v="Import"/>
    <n v="800"/>
    <s v="UGA"/>
    <x v="34"/>
    <n v="0"/>
    <s v="W00"/>
    <s v="World"/>
    <s v="H4"/>
    <s v="HS"/>
    <b v="1"/>
    <n v="31"/>
    <s v="Fertilizers"/>
    <x v="0"/>
    <x v="0"/>
    <x v="0"/>
    <x v="0"/>
    <b v="0"/>
    <s v="C00"/>
    <s v="TOTAL CPC"/>
    <n v="0"/>
    <n v="0"/>
    <s v="TOTAL MOT"/>
    <n v="-1"/>
    <s v="N/A"/>
    <n v="0"/>
    <b v="0"/>
    <n v="-1"/>
    <s v="N/A"/>
    <n v="0"/>
    <b v="0"/>
    <n v="0"/>
    <b v="0"/>
    <n v="0"/>
    <b v="0"/>
    <s v="17686.252"/>
    <n v="0"/>
    <s v="17686.252"/>
    <n v="0"/>
    <b v="0"/>
    <b v="1"/>
  </r>
  <r>
    <s v="C"/>
    <s v="A"/>
    <n v="20170101"/>
    <n v="2017"/>
    <n v="52"/>
    <x v="5"/>
    <n v="180"/>
    <s v="COD"/>
    <x v="1"/>
    <s v="M"/>
    <s v="Import"/>
    <n v="826"/>
    <s v="GBR"/>
    <x v="37"/>
    <n v="0"/>
    <s v="W00"/>
    <s v="World"/>
    <s v="H4"/>
    <s v="HS"/>
    <b v="1"/>
    <n v="31"/>
    <s v="Fertilizers"/>
    <x v="0"/>
    <x v="0"/>
    <x v="0"/>
    <x v="0"/>
    <b v="0"/>
    <s v="C00"/>
    <s v="TOTAL CPC"/>
    <n v="0"/>
    <n v="0"/>
    <s v="TOTAL MOT"/>
    <n v="-1"/>
    <s v="N/A"/>
    <n v="0"/>
    <b v="0"/>
    <n v="-1"/>
    <s v="N/A"/>
    <n v="0"/>
    <b v="0"/>
    <n v="0"/>
    <b v="0"/>
    <n v="0"/>
    <b v="0"/>
    <s v="24124.413"/>
    <n v="0"/>
    <s v="24124.413"/>
    <n v="0"/>
    <b v="0"/>
    <b v="1"/>
  </r>
  <r>
    <s v="C"/>
    <s v="A"/>
    <n v="20170101"/>
    <n v="2017"/>
    <n v="52"/>
    <x v="5"/>
    <n v="180"/>
    <s v="COD"/>
    <x v="1"/>
    <s v="M"/>
    <s v="Import"/>
    <n v="834"/>
    <s v="TZA"/>
    <x v="38"/>
    <n v="0"/>
    <s v="W00"/>
    <s v="World"/>
    <s v="H4"/>
    <s v="HS"/>
    <b v="1"/>
    <n v="31"/>
    <s v="Fertilizers"/>
    <x v="0"/>
    <x v="0"/>
    <x v="0"/>
    <x v="0"/>
    <b v="0"/>
    <s v="C00"/>
    <s v="TOTAL CPC"/>
    <n v="0"/>
    <n v="0"/>
    <s v="TOTAL MOT"/>
    <n v="-1"/>
    <s v="N/A"/>
    <n v="0"/>
    <b v="0"/>
    <n v="-1"/>
    <s v="N/A"/>
    <n v="0"/>
    <b v="0"/>
    <n v="0"/>
    <b v="0"/>
    <n v="0"/>
    <b v="0"/>
    <s v="591001.673"/>
    <n v="0"/>
    <s v="591001.673"/>
    <n v="0"/>
    <b v="0"/>
    <b v="1"/>
  </r>
  <r>
    <s v="C"/>
    <s v="A"/>
    <n v="20170101"/>
    <n v="2017"/>
    <n v="52"/>
    <x v="5"/>
    <n v="180"/>
    <s v="COD"/>
    <x v="1"/>
    <s v="M"/>
    <s v="Import"/>
    <n v="842"/>
    <s v="USA"/>
    <x v="15"/>
    <n v="0"/>
    <s v="W00"/>
    <s v="World"/>
    <s v="H4"/>
    <s v="HS"/>
    <b v="1"/>
    <n v="31"/>
    <s v="Fertilizers"/>
    <x v="0"/>
    <x v="0"/>
    <x v="0"/>
    <x v="0"/>
    <b v="0"/>
    <s v="C00"/>
    <s v="TOTAL CPC"/>
    <n v="0"/>
    <n v="0"/>
    <s v="TOTAL MOT"/>
    <n v="-1"/>
    <s v="N/A"/>
    <n v="0"/>
    <b v="0"/>
    <n v="-1"/>
    <s v="N/A"/>
    <n v="0"/>
    <b v="0"/>
    <n v="0"/>
    <b v="0"/>
    <n v="0"/>
    <b v="0"/>
    <s v="11411.588"/>
    <n v="0"/>
    <s v="11411.588"/>
    <n v="0"/>
    <b v="0"/>
    <b v="1"/>
  </r>
  <r>
    <s v="C"/>
    <s v="A"/>
    <n v="20170101"/>
    <n v="2017"/>
    <n v="52"/>
    <x v="5"/>
    <n v="180"/>
    <s v="COD"/>
    <x v="1"/>
    <s v="M"/>
    <s v="Import"/>
    <n v="894"/>
    <s v="ZMB"/>
    <x v="39"/>
    <n v="0"/>
    <s v="W00"/>
    <s v="World"/>
    <s v="H4"/>
    <s v="HS"/>
    <b v="1"/>
    <n v="31"/>
    <s v="Fertilizers"/>
    <x v="0"/>
    <x v="0"/>
    <x v="0"/>
    <x v="0"/>
    <b v="0"/>
    <s v="C00"/>
    <s v="TOTAL CPC"/>
    <n v="0"/>
    <n v="0"/>
    <s v="TOTAL MOT"/>
    <n v="-1"/>
    <s v="N/A"/>
    <n v="0"/>
    <b v="0"/>
    <n v="-1"/>
    <s v="N/A"/>
    <n v="0"/>
    <b v="0"/>
    <n v="0"/>
    <b v="0"/>
    <n v="0"/>
    <b v="0"/>
    <s v="2515096.08"/>
    <n v="0"/>
    <s v="2515096.08"/>
    <n v="0"/>
    <b v="0"/>
    <b v="1"/>
  </r>
  <r>
    <s v="C"/>
    <s v="A"/>
    <n v="20170101"/>
    <n v="2017"/>
    <n v="52"/>
    <x v="5"/>
    <n v="562"/>
    <s v="NER"/>
    <x v="0"/>
    <s v="M"/>
    <s v="Import"/>
    <n v="0"/>
    <s v="W00"/>
    <x v="0"/>
    <n v="0"/>
    <s v="W00"/>
    <s v="World"/>
    <s v="H4"/>
    <s v="HS"/>
    <b v="1"/>
    <n v="31"/>
    <s v="Fertilizers"/>
    <x v="0"/>
    <x v="0"/>
    <x v="0"/>
    <x v="0"/>
    <b v="0"/>
    <s v="C00"/>
    <s v="TOTAL CPC"/>
    <n v="0"/>
    <n v="0"/>
    <s v="TOTAL MOT"/>
    <n v="-1"/>
    <s v="N/A"/>
    <n v="0"/>
    <b v="0"/>
    <n v="-1"/>
    <s v="N/A"/>
    <n v="0"/>
    <b v="0"/>
    <n v="0"/>
    <b v="0"/>
    <n v="0"/>
    <b v="0"/>
    <s v="13983606.69"/>
    <m/>
    <s v="13983606.69"/>
    <n v="0"/>
    <b v="0"/>
    <b v="1"/>
  </r>
  <r>
    <s v="C"/>
    <s v="A"/>
    <n v="20170101"/>
    <n v="2017"/>
    <n v="52"/>
    <x v="5"/>
    <n v="562"/>
    <s v="NER"/>
    <x v="0"/>
    <s v="M"/>
    <s v="Import"/>
    <n v="20"/>
    <s v="AND"/>
    <x v="56"/>
    <n v="0"/>
    <s v="W00"/>
    <s v="World"/>
    <s v="H4"/>
    <s v="HS"/>
    <b v="1"/>
    <n v="31"/>
    <s v="Fertilizers"/>
    <x v="0"/>
    <x v="0"/>
    <x v="0"/>
    <x v="0"/>
    <b v="0"/>
    <s v="C00"/>
    <s v="TOTAL CPC"/>
    <n v="0"/>
    <n v="0"/>
    <s v="TOTAL MOT"/>
    <n v="-1"/>
    <s v="N/A"/>
    <n v="0"/>
    <b v="0"/>
    <n v="-1"/>
    <s v="N/A"/>
    <n v="0"/>
    <b v="0"/>
    <n v="0"/>
    <b v="0"/>
    <n v="0"/>
    <b v="0"/>
    <s v="85260.5"/>
    <m/>
    <s v="85260.5"/>
    <n v="0"/>
    <b v="0"/>
    <b v="1"/>
  </r>
  <r>
    <s v="C"/>
    <s v="A"/>
    <n v="20170101"/>
    <n v="2017"/>
    <n v="52"/>
    <x v="5"/>
    <n v="562"/>
    <s v="NER"/>
    <x v="0"/>
    <s v="M"/>
    <s v="Import"/>
    <n v="56"/>
    <s v="BEL"/>
    <x v="18"/>
    <n v="0"/>
    <s v="W00"/>
    <s v="World"/>
    <s v="H4"/>
    <s v="HS"/>
    <b v="1"/>
    <n v="31"/>
    <s v="Fertilizers"/>
    <x v="0"/>
    <x v="0"/>
    <x v="0"/>
    <x v="0"/>
    <b v="0"/>
    <s v="C00"/>
    <s v="TOTAL CPC"/>
    <n v="0"/>
    <n v="0"/>
    <s v="TOTAL MOT"/>
    <n v="-1"/>
    <s v="N/A"/>
    <n v="0"/>
    <b v="0"/>
    <n v="-1"/>
    <s v="N/A"/>
    <n v="0"/>
    <b v="0"/>
    <n v="0"/>
    <b v="0"/>
    <n v="0"/>
    <b v="0"/>
    <s v="176.36"/>
    <m/>
    <s v="176.36"/>
    <n v="0"/>
    <b v="0"/>
    <b v="1"/>
  </r>
  <r>
    <s v="C"/>
    <s v="A"/>
    <n v="20170101"/>
    <n v="2017"/>
    <n v="52"/>
    <x v="5"/>
    <n v="562"/>
    <s v="NER"/>
    <x v="0"/>
    <s v="M"/>
    <s v="Import"/>
    <n v="156"/>
    <s v="CHN"/>
    <x v="1"/>
    <n v="0"/>
    <s v="W00"/>
    <s v="World"/>
    <s v="H4"/>
    <s v="HS"/>
    <b v="1"/>
    <n v="31"/>
    <s v="Fertilizers"/>
    <x v="0"/>
    <x v="0"/>
    <x v="0"/>
    <x v="0"/>
    <b v="0"/>
    <s v="C00"/>
    <s v="TOTAL CPC"/>
    <n v="0"/>
    <n v="0"/>
    <s v="TOTAL MOT"/>
    <n v="-1"/>
    <s v="N/A"/>
    <n v="0"/>
    <b v="0"/>
    <n v="-1"/>
    <s v="N/A"/>
    <n v="0"/>
    <b v="0"/>
    <n v="0"/>
    <b v="0"/>
    <n v="0"/>
    <b v="0"/>
    <s v="112887.59"/>
    <m/>
    <s v="112887.59"/>
    <n v="0"/>
    <b v="0"/>
    <b v="1"/>
  </r>
  <r>
    <s v="C"/>
    <s v="A"/>
    <n v="20170101"/>
    <n v="2017"/>
    <n v="52"/>
    <x v="5"/>
    <n v="562"/>
    <s v="NER"/>
    <x v="0"/>
    <s v="M"/>
    <s v="Import"/>
    <n v="204"/>
    <s v="BEN"/>
    <x v="2"/>
    <n v="0"/>
    <s v="W00"/>
    <s v="World"/>
    <s v="H4"/>
    <s v="HS"/>
    <b v="1"/>
    <n v="31"/>
    <s v="Fertilizers"/>
    <x v="0"/>
    <x v="0"/>
    <x v="0"/>
    <x v="0"/>
    <b v="0"/>
    <s v="C00"/>
    <s v="TOTAL CPC"/>
    <n v="0"/>
    <n v="0"/>
    <s v="TOTAL MOT"/>
    <n v="-1"/>
    <s v="N/A"/>
    <n v="0"/>
    <b v="0"/>
    <n v="-1"/>
    <s v="N/A"/>
    <n v="0"/>
    <b v="0"/>
    <n v="0"/>
    <b v="0"/>
    <n v="0"/>
    <b v="0"/>
    <s v="2122436.42"/>
    <m/>
    <s v="2122436.42"/>
    <n v="0"/>
    <b v="0"/>
    <b v="1"/>
  </r>
  <r>
    <s v="C"/>
    <s v="A"/>
    <n v="20170101"/>
    <n v="2017"/>
    <n v="52"/>
    <x v="5"/>
    <n v="562"/>
    <s v="NER"/>
    <x v="0"/>
    <s v="M"/>
    <s v="Import"/>
    <n v="251"/>
    <s v="FRA"/>
    <x v="3"/>
    <n v="0"/>
    <s v="W00"/>
    <s v="World"/>
    <s v="H4"/>
    <s v="HS"/>
    <b v="1"/>
    <n v="31"/>
    <s v="Fertilizers"/>
    <x v="0"/>
    <x v="0"/>
    <x v="0"/>
    <x v="0"/>
    <b v="0"/>
    <s v="C00"/>
    <s v="TOTAL CPC"/>
    <n v="0"/>
    <n v="0"/>
    <s v="TOTAL MOT"/>
    <n v="-1"/>
    <s v="N/A"/>
    <n v="0"/>
    <b v="0"/>
    <n v="-1"/>
    <s v="N/A"/>
    <n v="0"/>
    <b v="0"/>
    <n v="0"/>
    <b v="0"/>
    <n v="0"/>
    <b v="0"/>
    <s v="1743845.94"/>
    <m/>
    <s v="1743845.94"/>
    <n v="0"/>
    <b v="0"/>
    <b v="1"/>
  </r>
  <r>
    <s v="C"/>
    <s v="A"/>
    <n v="20170101"/>
    <n v="2017"/>
    <n v="52"/>
    <x v="5"/>
    <n v="562"/>
    <s v="NER"/>
    <x v="0"/>
    <s v="M"/>
    <s v="Import"/>
    <n v="288"/>
    <s v="GHA"/>
    <x v="5"/>
    <n v="0"/>
    <s v="W00"/>
    <s v="World"/>
    <s v="H4"/>
    <s v="HS"/>
    <b v="1"/>
    <n v="31"/>
    <s v="Fertilizers"/>
    <x v="0"/>
    <x v="0"/>
    <x v="0"/>
    <x v="0"/>
    <b v="0"/>
    <s v="C00"/>
    <s v="TOTAL CPC"/>
    <n v="0"/>
    <n v="0"/>
    <s v="TOTAL MOT"/>
    <n v="-1"/>
    <s v="N/A"/>
    <n v="0"/>
    <b v="0"/>
    <n v="-1"/>
    <s v="N/A"/>
    <n v="0"/>
    <b v="0"/>
    <n v="0"/>
    <b v="0"/>
    <n v="0"/>
    <b v="0"/>
    <s v="169243.61"/>
    <m/>
    <s v="169243.61"/>
    <n v="0"/>
    <b v="0"/>
    <b v="1"/>
  </r>
  <r>
    <s v="C"/>
    <s v="A"/>
    <n v="20170101"/>
    <n v="2017"/>
    <n v="52"/>
    <x v="5"/>
    <n v="562"/>
    <s v="NER"/>
    <x v="0"/>
    <s v="M"/>
    <s v="Import"/>
    <n v="384"/>
    <s v="CIV"/>
    <x v="6"/>
    <n v="0"/>
    <s v="W00"/>
    <s v="World"/>
    <s v="H4"/>
    <s v="HS"/>
    <b v="1"/>
    <n v="31"/>
    <s v="Fertilizers"/>
    <x v="0"/>
    <x v="0"/>
    <x v="0"/>
    <x v="0"/>
    <b v="0"/>
    <s v="C00"/>
    <s v="TOTAL CPC"/>
    <n v="0"/>
    <n v="0"/>
    <s v="TOTAL MOT"/>
    <n v="-1"/>
    <s v="N/A"/>
    <n v="0"/>
    <b v="0"/>
    <n v="-1"/>
    <s v="N/A"/>
    <n v="0"/>
    <b v="0"/>
    <n v="0"/>
    <b v="0"/>
    <n v="0"/>
    <b v="0"/>
    <s v="421865.42"/>
    <m/>
    <s v="421865.42"/>
    <n v="0"/>
    <b v="0"/>
    <b v="1"/>
  </r>
  <r>
    <s v="C"/>
    <s v="A"/>
    <n v="20170101"/>
    <n v="2017"/>
    <n v="52"/>
    <x v="5"/>
    <n v="562"/>
    <s v="NER"/>
    <x v="0"/>
    <s v="M"/>
    <s v="Import"/>
    <n v="398"/>
    <s v="KAZ"/>
    <x v="61"/>
    <n v="0"/>
    <s v="W00"/>
    <s v="World"/>
    <s v="H4"/>
    <s v="HS"/>
    <b v="1"/>
    <n v="31"/>
    <s v="Fertilizers"/>
    <x v="0"/>
    <x v="0"/>
    <x v="0"/>
    <x v="0"/>
    <b v="0"/>
    <s v="C00"/>
    <s v="TOTAL CPC"/>
    <n v="0"/>
    <n v="0"/>
    <s v="TOTAL MOT"/>
    <n v="-1"/>
    <s v="N/A"/>
    <n v="0"/>
    <b v="0"/>
    <n v="-1"/>
    <s v="N/A"/>
    <n v="0"/>
    <b v="0"/>
    <n v="0"/>
    <b v="0"/>
    <n v="0"/>
    <b v="0"/>
    <s v="104778.5"/>
    <m/>
    <s v="104778.5"/>
    <n v="0"/>
    <b v="0"/>
    <b v="1"/>
  </r>
  <r>
    <s v="C"/>
    <s v="A"/>
    <n v="20170101"/>
    <n v="2017"/>
    <n v="52"/>
    <x v="5"/>
    <n v="562"/>
    <s v="NER"/>
    <x v="0"/>
    <s v="M"/>
    <s v="Import"/>
    <n v="434"/>
    <s v="LBY"/>
    <x v="42"/>
    <n v="0"/>
    <s v="W00"/>
    <s v="World"/>
    <s v="H4"/>
    <s v="HS"/>
    <b v="1"/>
    <n v="31"/>
    <s v="Fertilizers"/>
    <x v="0"/>
    <x v="0"/>
    <x v="0"/>
    <x v="0"/>
    <b v="0"/>
    <s v="C00"/>
    <s v="TOTAL CPC"/>
    <n v="0"/>
    <n v="0"/>
    <s v="TOTAL MOT"/>
    <n v="-1"/>
    <s v="N/A"/>
    <n v="0"/>
    <b v="0"/>
    <n v="-1"/>
    <s v="N/A"/>
    <n v="0"/>
    <b v="0"/>
    <n v="0"/>
    <b v="0"/>
    <n v="0"/>
    <b v="0"/>
    <s v="82953.82"/>
    <m/>
    <s v="82953.82"/>
    <n v="0"/>
    <b v="0"/>
    <b v="1"/>
  </r>
  <r>
    <s v="C"/>
    <s v="A"/>
    <n v="20170101"/>
    <n v="2017"/>
    <n v="52"/>
    <x v="5"/>
    <n v="562"/>
    <s v="NER"/>
    <x v="0"/>
    <s v="M"/>
    <s v="Import"/>
    <n v="466"/>
    <s v="MLI"/>
    <x v="62"/>
    <n v="0"/>
    <s v="W00"/>
    <s v="World"/>
    <s v="H4"/>
    <s v="HS"/>
    <b v="1"/>
    <n v="31"/>
    <s v="Fertilizers"/>
    <x v="0"/>
    <x v="0"/>
    <x v="0"/>
    <x v="0"/>
    <b v="0"/>
    <s v="C00"/>
    <s v="TOTAL CPC"/>
    <n v="0"/>
    <n v="0"/>
    <s v="TOTAL MOT"/>
    <n v="-1"/>
    <s v="N/A"/>
    <n v="0"/>
    <b v="0"/>
    <n v="-1"/>
    <s v="N/A"/>
    <n v="0"/>
    <b v="0"/>
    <n v="0"/>
    <b v="0"/>
    <n v="0"/>
    <b v="0"/>
    <s v="141770.98"/>
    <m/>
    <s v="141770.98"/>
    <n v="0"/>
    <b v="0"/>
    <b v="1"/>
  </r>
  <r>
    <s v="C"/>
    <s v="A"/>
    <n v="20170101"/>
    <n v="2017"/>
    <n v="52"/>
    <x v="5"/>
    <n v="562"/>
    <s v="NER"/>
    <x v="0"/>
    <s v="M"/>
    <s v="Import"/>
    <n v="504"/>
    <s v="MAR"/>
    <x v="43"/>
    <n v="0"/>
    <s v="W00"/>
    <s v="World"/>
    <s v="H4"/>
    <s v="HS"/>
    <b v="1"/>
    <n v="31"/>
    <s v="Fertilizers"/>
    <x v="0"/>
    <x v="0"/>
    <x v="0"/>
    <x v="0"/>
    <b v="0"/>
    <s v="C00"/>
    <s v="TOTAL CPC"/>
    <n v="0"/>
    <n v="0"/>
    <s v="TOTAL MOT"/>
    <n v="-1"/>
    <s v="N/A"/>
    <n v="0"/>
    <b v="0"/>
    <n v="-1"/>
    <s v="N/A"/>
    <n v="0"/>
    <b v="0"/>
    <n v="0"/>
    <b v="0"/>
    <n v="0"/>
    <b v="0"/>
    <s v="3514343.18"/>
    <m/>
    <s v="3514343.18"/>
    <n v="0"/>
    <b v="0"/>
    <b v="1"/>
  </r>
  <r>
    <s v="C"/>
    <s v="A"/>
    <n v="20170101"/>
    <n v="2017"/>
    <n v="52"/>
    <x v="5"/>
    <n v="562"/>
    <s v="NER"/>
    <x v="0"/>
    <s v="M"/>
    <s v="Import"/>
    <n v="566"/>
    <s v="NGA"/>
    <x v="8"/>
    <n v="0"/>
    <s v="W00"/>
    <s v="World"/>
    <s v="H4"/>
    <s v="HS"/>
    <b v="1"/>
    <n v="31"/>
    <s v="Fertilizers"/>
    <x v="0"/>
    <x v="0"/>
    <x v="0"/>
    <x v="0"/>
    <b v="0"/>
    <s v="C00"/>
    <s v="TOTAL CPC"/>
    <n v="0"/>
    <n v="0"/>
    <s v="TOTAL MOT"/>
    <n v="-1"/>
    <s v="N/A"/>
    <n v="0"/>
    <b v="0"/>
    <n v="-1"/>
    <s v="N/A"/>
    <n v="0"/>
    <b v="0"/>
    <n v="0"/>
    <b v="0"/>
    <n v="0"/>
    <b v="0"/>
    <s v="3475921.86"/>
    <m/>
    <s v="3475921.86"/>
    <n v="0"/>
    <b v="0"/>
    <b v="1"/>
  </r>
  <r>
    <s v="C"/>
    <s v="A"/>
    <n v="20170101"/>
    <n v="2017"/>
    <n v="52"/>
    <x v="5"/>
    <n v="562"/>
    <s v="NER"/>
    <x v="0"/>
    <s v="M"/>
    <s v="Import"/>
    <n v="586"/>
    <s v="PAK"/>
    <x v="55"/>
    <n v="0"/>
    <s v="W00"/>
    <s v="World"/>
    <s v="H4"/>
    <s v="HS"/>
    <b v="1"/>
    <n v="31"/>
    <s v="Fertilizers"/>
    <x v="0"/>
    <x v="0"/>
    <x v="0"/>
    <x v="0"/>
    <b v="0"/>
    <s v="C00"/>
    <s v="TOTAL CPC"/>
    <n v="0"/>
    <n v="0"/>
    <s v="TOTAL MOT"/>
    <n v="-1"/>
    <s v="N/A"/>
    <n v="0"/>
    <b v="0"/>
    <n v="-1"/>
    <s v="N/A"/>
    <n v="0"/>
    <b v="0"/>
    <n v="0"/>
    <b v="0"/>
    <n v="0"/>
    <b v="0"/>
    <s v="654170.37"/>
    <m/>
    <s v="654170.37"/>
    <n v="0"/>
    <b v="0"/>
    <b v="1"/>
  </r>
  <r>
    <s v="C"/>
    <s v="A"/>
    <n v="20170101"/>
    <n v="2017"/>
    <n v="52"/>
    <x v="5"/>
    <n v="562"/>
    <s v="NER"/>
    <x v="0"/>
    <s v="M"/>
    <s v="Import"/>
    <n v="686"/>
    <s v="SEN"/>
    <x v="10"/>
    <n v="0"/>
    <s v="W00"/>
    <s v="World"/>
    <s v="H4"/>
    <s v="HS"/>
    <b v="1"/>
    <n v="31"/>
    <s v="Fertilizers"/>
    <x v="0"/>
    <x v="0"/>
    <x v="0"/>
    <x v="0"/>
    <b v="0"/>
    <s v="C00"/>
    <s v="TOTAL CPC"/>
    <n v="0"/>
    <n v="0"/>
    <s v="TOTAL MOT"/>
    <n v="-1"/>
    <s v="N/A"/>
    <n v="0"/>
    <b v="0"/>
    <n v="-1"/>
    <s v="N/A"/>
    <n v="0"/>
    <b v="0"/>
    <n v="0"/>
    <b v="0"/>
    <n v="0"/>
    <b v="0"/>
    <s v="98278.06"/>
    <m/>
    <s v="98278.06"/>
    <n v="0"/>
    <b v="0"/>
    <b v="1"/>
  </r>
  <r>
    <s v="C"/>
    <s v="A"/>
    <n v="20170101"/>
    <n v="2017"/>
    <n v="52"/>
    <x v="5"/>
    <n v="562"/>
    <s v="NER"/>
    <x v="0"/>
    <s v="M"/>
    <s v="Import"/>
    <n v="699"/>
    <s v="IND"/>
    <x v="11"/>
    <n v="0"/>
    <s v="W00"/>
    <s v="World"/>
    <s v="H4"/>
    <s v="HS"/>
    <b v="1"/>
    <n v="31"/>
    <s v="Fertilizers"/>
    <x v="0"/>
    <x v="0"/>
    <x v="0"/>
    <x v="0"/>
    <b v="0"/>
    <s v="C00"/>
    <s v="TOTAL CPC"/>
    <n v="0"/>
    <n v="0"/>
    <s v="TOTAL MOT"/>
    <n v="-1"/>
    <s v="N/A"/>
    <n v="0"/>
    <b v="0"/>
    <n v="-1"/>
    <s v="N/A"/>
    <n v="0"/>
    <b v="0"/>
    <n v="0"/>
    <b v="0"/>
    <n v="0"/>
    <b v="0"/>
    <s v="1218.1"/>
    <m/>
    <s v="1218.1"/>
    <n v="0"/>
    <b v="0"/>
    <b v="1"/>
  </r>
  <r>
    <s v="C"/>
    <s v="A"/>
    <n v="20170101"/>
    <n v="2017"/>
    <n v="52"/>
    <x v="5"/>
    <n v="562"/>
    <s v="NER"/>
    <x v="0"/>
    <s v="M"/>
    <s v="Import"/>
    <n v="768"/>
    <s v="TGO"/>
    <x v="14"/>
    <n v="0"/>
    <s v="W00"/>
    <s v="World"/>
    <s v="H4"/>
    <s v="HS"/>
    <b v="1"/>
    <n v="31"/>
    <s v="Fertilizers"/>
    <x v="0"/>
    <x v="0"/>
    <x v="0"/>
    <x v="0"/>
    <b v="0"/>
    <s v="C00"/>
    <s v="TOTAL CPC"/>
    <n v="0"/>
    <n v="0"/>
    <s v="TOTAL MOT"/>
    <n v="-1"/>
    <s v="N/A"/>
    <n v="0"/>
    <b v="0"/>
    <n v="-1"/>
    <s v="N/A"/>
    <n v="0"/>
    <b v="0"/>
    <n v="0"/>
    <b v="0"/>
    <n v="0"/>
    <b v="0"/>
    <s v="14551.15"/>
    <m/>
    <s v="14551.15"/>
    <n v="0"/>
    <b v="0"/>
    <b v="1"/>
  </r>
  <r>
    <s v="C"/>
    <s v="A"/>
    <n v="20170101"/>
    <n v="2017"/>
    <n v="52"/>
    <x v="5"/>
    <n v="562"/>
    <s v="NER"/>
    <x v="0"/>
    <s v="M"/>
    <s v="Import"/>
    <n v="784"/>
    <s v="ARE"/>
    <x v="32"/>
    <n v="0"/>
    <s v="W00"/>
    <s v="World"/>
    <s v="H4"/>
    <s v="HS"/>
    <b v="1"/>
    <n v="31"/>
    <s v="Fertilizers"/>
    <x v="0"/>
    <x v="0"/>
    <x v="0"/>
    <x v="0"/>
    <b v="0"/>
    <s v="C00"/>
    <s v="TOTAL CPC"/>
    <n v="0"/>
    <n v="0"/>
    <s v="TOTAL MOT"/>
    <n v="-1"/>
    <s v="N/A"/>
    <n v="0"/>
    <b v="0"/>
    <n v="-1"/>
    <s v="N/A"/>
    <n v="0"/>
    <b v="0"/>
    <n v="0"/>
    <b v="0"/>
    <n v="0"/>
    <b v="0"/>
    <s v="1123143.21"/>
    <m/>
    <s v="1123143.21"/>
    <n v="0"/>
    <b v="0"/>
    <b v="1"/>
  </r>
  <r>
    <s v="C"/>
    <s v="A"/>
    <n v="20170101"/>
    <n v="2017"/>
    <n v="52"/>
    <x v="5"/>
    <n v="562"/>
    <s v="NER"/>
    <x v="0"/>
    <s v="M"/>
    <s v="Import"/>
    <n v="788"/>
    <s v="TUN"/>
    <x v="45"/>
    <n v="0"/>
    <s v="W00"/>
    <s v="World"/>
    <s v="H4"/>
    <s v="HS"/>
    <b v="1"/>
    <n v="31"/>
    <s v="Fertilizers"/>
    <x v="0"/>
    <x v="0"/>
    <x v="0"/>
    <x v="0"/>
    <b v="0"/>
    <s v="C00"/>
    <s v="TOTAL CPC"/>
    <n v="0"/>
    <n v="0"/>
    <s v="TOTAL MOT"/>
    <n v="-1"/>
    <s v="N/A"/>
    <n v="0"/>
    <b v="0"/>
    <n v="-1"/>
    <s v="N/A"/>
    <n v="0"/>
    <b v="0"/>
    <n v="0"/>
    <b v="0"/>
    <n v="0"/>
    <b v="0"/>
    <s v="1213.61"/>
    <m/>
    <s v="1213.61"/>
    <n v="0"/>
    <b v="0"/>
    <b v="1"/>
  </r>
  <r>
    <s v="C"/>
    <s v="A"/>
    <n v="20170101"/>
    <n v="2017"/>
    <n v="52"/>
    <x v="5"/>
    <n v="562"/>
    <s v="NER"/>
    <x v="0"/>
    <s v="M"/>
    <s v="Import"/>
    <n v="854"/>
    <s v="BFA"/>
    <x v="16"/>
    <n v="0"/>
    <s v="W00"/>
    <s v="World"/>
    <s v="H4"/>
    <s v="HS"/>
    <b v="1"/>
    <n v="31"/>
    <s v="Fertilizers"/>
    <x v="0"/>
    <x v="0"/>
    <x v="0"/>
    <x v="0"/>
    <b v="0"/>
    <s v="C00"/>
    <s v="TOTAL CPC"/>
    <n v="0"/>
    <n v="0"/>
    <s v="TOTAL MOT"/>
    <n v="-1"/>
    <s v="N/A"/>
    <n v="0"/>
    <b v="0"/>
    <n v="-1"/>
    <s v="N/A"/>
    <n v="0"/>
    <b v="0"/>
    <n v="0"/>
    <b v="0"/>
    <n v="0"/>
    <b v="0"/>
    <s v="115548.01"/>
    <m/>
    <s v="115548.01"/>
    <n v="0"/>
    <b v="0"/>
    <b v="1"/>
  </r>
  <r>
    <s v="C"/>
    <s v="A"/>
    <n v="20170101"/>
    <n v="2017"/>
    <n v="52"/>
    <x v="5"/>
    <n v="180"/>
    <s v="COD"/>
    <x v="1"/>
    <s v="M"/>
    <s v="Import"/>
    <n v="0"/>
    <s v="W00"/>
    <x v="0"/>
    <n v="0"/>
    <s v="W00"/>
    <s v="World"/>
    <s v="H4"/>
    <s v="HS"/>
    <b v="1"/>
    <n v="3101"/>
    <s v="Fertilizers animal or vegetable, whether or not mixed together or chemically treated fertilizers produced by the mixing or chemical treatment of animal or vegetable products"/>
    <x v="1"/>
    <x v="0"/>
    <x v="0"/>
    <x v="1"/>
    <b v="0"/>
    <s v="C00"/>
    <s v="TOTAL CPC"/>
    <n v="0"/>
    <n v="0"/>
    <s v="TOTAL MOT"/>
    <n v="8"/>
    <s v="kg"/>
    <n v="8357"/>
    <b v="0"/>
    <n v="8"/>
    <s v="kg"/>
    <n v="8357"/>
    <b v="0"/>
    <n v="8357"/>
    <b v="0"/>
    <n v="0"/>
    <b v="0"/>
    <s v="5788.528"/>
    <n v="0"/>
    <s v="5788.528"/>
    <n v="0"/>
    <b v="0"/>
    <b v="1"/>
  </r>
  <r>
    <s v="C"/>
    <s v="A"/>
    <n v="20170101"/>
    <n v="2017"/>
    <n v="52"/>
    <x v="5"/>
    <n v="180"/>
    <s v="COD"/>
    <x v="1"/>
    <s v="M"/>
    <s v="Import"/>
    <n v="24"/>
    <s v="AGO"/>
    <x v="17"/>
    <n v="0"/>
    <s v="W00"/>
    <s v="World"/>
    <s v="H4"/>
    <s v="HS"/>
    <b v="1"/>
    <n v="3101"/>
    <s v="Fertilizers animal or vegetable, whether or not mixed together or chemically treated fertilizers produced by the mixing or chemical treatment of animal or vegetable products"/>
    <x v="1"/>
    <x v="0"/>
    <x v="0"/>
    <x v="1"/>
    <b v="0"/>
    <s v="C00"/>
    <s v="TOTAL CPC"/>
    <n v="0"/>
    <n v="0"/>
    <s v="TOTAL MOT"/>
    <n v="8"/>
    <s v="kg"/>
    <n v="287"/>
    <b v="0"/>
    <n v="8"/>
    <s v="kg"/>
    <n v="287"/>
    <b v="0"/>
    <n v="287"/>
    <b v="0"/>
    <n v="0"/>
    <b v="0"/>
    <s v="484.122"/>
    <n v="0"/>
    <s v="484.122"/>
    <n v="0"/>
    <b v="0"/>
    <b v="1"/>
  </r>
  <r>
    <s v="C"/>
    <s v="A"/>
    <n v="20170101"/>
    <n v="2017"/>
    <n v="52"/>
    <x v="5"/>
    <n v="180"/>
    <s v="COD"/>
    <x v="1"/>
    <s v="M"/>
    <s v="Import"/>
    <n v="710"/>
    <s v="ZAF"/>
    <x v="30"/>
    <n v="0"/>
    <s v="W00"/>
    <s v="World"/>
    <s v="H4"/>
    <s v="HS"/>
    <b v="1"/>
    <n v="3101"/>
    <s v="Fertilizers animal or vegetable, whether or not mixed together or chemically treated fertilizers produced by the mixing or chemical treatment of animal or vegetable products"/>
    <x v="1"/>
    <x v="0"/>
    <x v="0"/>
    <x v="1"/>
    <b v="0"/>
    <s v="C00"/>
    <s v="TOTAL CPC"/>
    <n v="0"/>
    <n v="0"/>
    <s v="TOTAL MOT"/>
    <n v="8"/>
    <s v="kg"/>
    <n v="450"/>
    <b v="0"/>
    <n v="8"/>
    <s v="kg"/>
    <n v="450"/>
    <b v="0"/>
    <n v="450"/>
    <b v="0"/>
    <n v="0"/>
    <b v="0"/>
    <s v="551.493"/>
    <n v="0"/>
    <s v="551.493"/>
    <n v="0"/>
    <b v="0"/>
    <b v="1"/>
  </r>
  <r>
    <s v="C"/>
    <s v="A"/>
    <n v="20170101"/>
    <n v="2017"/>
    <n v="52"/>
    <x v="5"/>
    <n v="180"/>
    <s v="COD"/>
    <x v="1"/>
    <s v="M"/>
    <s v="Import"/>
    <n v="800"/>
    <s v="UGA"/>
    <x v="34"/>
    <n v="0"/>
    <s v="W00"/>
    <s v="World"/>
    <s v="H4"/>
    <s v="HS"/>
    <b v="1"/>
    <n v="3101"/>
    <s v="Fertilizers animal or vegetable, whether or not mixed together or chemically treated fertilizers produced by the mixing or chemical treatment of animal or vegetable products"/>
    <x v="1"/>
    <x v="0"/>
    <x v="0"/>
    <x v="1"/>
    <b v="0"/>
    <s v="C00"/>
    <s v="TOTAL CPC"/>
    <n v="0"/>
    <n v="0"/>
    <s v="TOTAL MOT"/>
    <n v="8"/>
    <s v="kg"/>
    <n v="45"/>
    <b v="0"/>
    <n v="8"/>
    <s v="kg"/>
    <n v="45"/>
    <b v="0"/>
    <n v="45"/>
    <b v="0"/>
    <n v="0"/>
    <b v="0"/>
    <s v="59.418"/>
    <n v="0"/>
    <s v="59.418"/>
    <n v="0"/>
    <b v="0"/>
    <b v="1"/>
  </r>
  <r>
    <s v="C"/>
    <s v="A"/>
    <n v="20170101"/>
    <n v="2017"/>
    <n v="52"/>
    <x v="5"/>
    <n v="180"/>
    <s v="COD"/>
    <x v="1"/>
    <s v="M"/>
    <s v="Import"/>
    <n v="894"/>
    <s v="ZMB"/>
    <x v="39"/>
    <n v="0"/>
    <s v="W00"/>
    <s v="World"/>
    <s v="H4"/>
    <s v="HS"/>
    <b v="1"/>
    <n v="3101"/>
    <s v="Fertilizers animal or vegetable, whether or not mixed together or chemically treated fertilizers produced by the mixing or chemical treatment of animal or vegetable products"/>
    <x v="1"/>
    <x v="0"/>
    <x v="0"/>
    <x v="1"/>
    <b v="0"/>
    <s v="C00"/>
    <s v="TOTAL CPC"/>
    <n v="0"/>
    <n v="0"/>
    <s v="TOTAL MOT"/>
    <n v="8"/>
    <s v="kg"/>
    <n v="7575"/>
    <b v="0"/>
    <n v="8"/>
    <s v="kg"/>
    <n v="7575"/>
    <b v="0"/>
    <n v="7575"/>
    <b v="0"/>
    <n v="0"/>
    <b v="0"/>
    <s v="4693.493"/>
    <n v="0"/>
    <s v="4693.493"/>
    <n v="0"/>
    <b v="0"/>
    <b v="1"/>
  </r>
  <r>
    <s v="C"/>
    <s v="A"/>
    <n v="20170101"/>
    <n v="2017"/>
    <n v="52"/>
    <x v="5"/>
    <n v="180"/>
    <s v="COD"/>
    <x v="1"/>
    <s v="M"/>
    <s v="Import"/>
    <n v="0"/>
    <s v="W00"/>
    <x v="0"/>
    <n v="0"/>
    <s v="W00"/>
    <s v="World"/>
    <s v="H4"/>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8357"/>
    <b v="0"/>
    <n v="8"/>
    <s v="kg"/>
    <n v="8357"/>
    <b v="0"/>
    <n v="8357"/>
    <b v="0"/>
    <n v="0"/>
    <b v="0"/>
    <s v="5788.528"/>
    <n v="0"/>
    <s v="5788.528"/>
    <n v="0"/>
    <b v="0"/>
    <b v="1"/>
  </r>
  <r>
    <s v="C"/>
    <s v="A"/>
    <n v="20170101"/>
    <n v="2017"/>
    <n v="52"/>
    <x v="5"/>
    <n v="180"/>
    <s v="COD"/>
    <x v="1"/>
    <s v="M"/>
    <s v="Import"/>
    <n v="24"/>
    <s v="AGO"/>
    <x v="17"/>
    <n v="0"/>
    <s v="W00"/>
    <s v="World"/>
    <s v="H4"/>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287"/>
    <b v="0"/>
    <n v="8"/>
    <s v="kg"/>
    <n v="287"/>
    <b v="0"/>
    <n v="287"/>
    <b v="0"/>
    <n v="0"/>
    <b v="0"/>
    <s v="484.122"/>
    <n v="0"/>
    <s v="484.122"/>
    <n v="0"/>
    <b v="0"/>
    <b v="1"/>
  </r>
  <r>
    <s v="C"/>
    <s v="A"/>
    <n v="20170101"/>
    <n v="2017"/>
    <n v="52"/>
    <x v="5"/>
    <n v="180"/>
    <s v="COD"/>
    <x v="1"/>
    <s v="M"/>
    <s v="Import"/>
    <n v="710"/>
    <s v="ZAF"/>
    <x v="30"/>
    <n v="0"/>
    <s v="W00"/>
    <s v="World"/>
    <s v="H4"/>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450"/>
    <b v="0"/>
    <n v="8"/>
    <s v="kg"/>
    <n v="450"/>
    <b v="0"/>
    <n v="450"/>
    <b v="0"/>
    <n v="0"/>
    <b v="0"/>
    <s v="551.493"/>
    <n v="0"/>
    <s v="551.493"/>
    <n v="0"/>
    <b v="0"/>
    <b v="1"/>
  </r>
  <r>
    <s v="C"/>
    <s v="A"/>
    <n v="20170101"/>
    <n v="2017"/>
    <n v="52"/>
    <x v="5"/>
    <n v="180"/>
    <s v="COD"/>
    <x v="1"/>
    <s v="M"/>
    <s v="Import"/>
    <n v="800"/>
    <s v="UGA"/>
    <x v="34"/>
    <n v="0"/>
    <s v="W00"/>
    <s v="World"/>
    <s v="H4"/>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45"/>
    <b v="0"/>
    <n v="8"/>
    <s v="kg"/>
    <n v="45"/>
    <b v="0"/>
    <n v="45"/>
    <b v="0"/>
    <n v="0"/>
    <b v="0"/>
    <s v="59.418"/>
    <n v="0"/>
    <s v="59.418"/>
    <n v="0"/>
    <b v="0"/>
    <b v="1"/>
  </r>
  <r>
    <s v="C"/>
    <s v="A"/>
    <n v="20170101"/>
    <n v="2017"/>
    <n v="52"/>
    <x v="5"/>
    <n v="180"/>
    <s v="COD"/>
    <x v="1"/>
    <s v="M"/>
    <s v="Import"/>
    <n v="894"/>
    <s v="ZMB"/>
    <x v="39"/>
    <n v="0"/>
    <s v="W00"/>
    <s v="World"/>
    <s v="H4"/>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7575"/>
    <b v="0"/>
    <n v="8"/>
    <s v="kg"/>
    <n v="7575"/>
    <b v="0"/>
    <n v="7575"/>
    <b v="0"/>
    <n v="0"/>
    <b v="0"/>
    <s v="4693.493"/>
    <n v="0"/>
    <s v="4693.493"/>
    <n v="0"/>
    <b v="0"/>
    <b v="1"/>
  </r>
  <r>
    <s v="C"/>
    <s v="A"/>
    <n v="20170101"/>
    <n v="2017"/>
    <n v="52"/>
    <x v="5"/>
    <n v="180"/>
    <s v="COD"/>
    <x v="1"/>
    <s v="M"/>
    <s v="Import"/>
    <n v="0"/>
    <s v="W00"/>
    <x v="0"/>
    <n v="0"/>
    <s v="W00"/>
    <s v="World"/>
    <s v="H4"/>
    <s v="HS"/>
    <b v="1"/>
    <n v="3102"/>
    <s v="Fertilizers mineral or chemical, nitrogenous"/>
    <x v="2"/>
    <x v="1"/>
    <x v="1"/>
    <x v="1"/>
    <b v="0"/>
    <s v="C00"/>
    <s v="TOTAL CPC"/>
    <n v="0"/>
    <n v="0"/>
    <s v="TOTAL MOT"/>
    <n v="8"/>
    <s v="kg"/>
    <n v="45319931"/>
    <b v="0"/>
    <n v="8"/>
    <s v="kg"/>
    <n v="45319931"/>
    <b v="0"/>
    <n v="45319931"/>
    <b v="0"/>
    <n v="0"/>
    <b v="0"/>
    <s v="38155520.83"/>
    <n v="0"/>
    <s v="38155520.83"/>
    <n v="0"/>
    <b v="0"/>
    <b v="1"/>
  </r>
  <r>
    <s v="C"/>
    <s v="A"/>
    <n v="20170101"/>
    <n v="2017"/>
    <n v="52"/>
    <x v="5"/>
    <n v="180"/>
    <s v="COD"/>
    <x v="1"/>
    <s v="M"/>
    <s v="Import"/>
    <n v="20"/>
    <s v="AND"/>
    <x v="56"/>
    <n v="0"/>
    <s v="W00"/>
    <s v="World"/>
    <s v="H4"/>
    <s v="HS"/>
    <b v="1"/>
    <n v="3102"/>
    <s v="Fertilizers mineral or chemical, nitrogenous"/>
    <x v="2"/>
    <x v="1"/>
    <x v="1"/>
    <x v="1"/>
    <b v="0"/>
    <s v="C00"/>
    <s v="TOTAL CPC"/>
    <n v="0"/>
    <n v="0"/>
    <s v="TOTAL MOT"/>
    <n v="8"/>
    <s v="kg"/>
    <n v="240"/>
    <b v="0"/>
    <n v="8"/>
    <s v="kg"/>
    <n v="240"/>
    <b v="0"/>
    <n v="240"/>
    <b v="0"/>
    <n v="0"/>
    <b v="0"/>
    <s v="787.187"/>
    <n v="0"/>
    <s v="787.187"/>
    <n v="0"/>
    <b v="0"/>
    <b v="1"/>
  </r>
  <r>
    <s v="C"/>
    <s v="A"/>
    <n v="20170101"/>
    <n v="2017"/>
    <n v="52"/>
    <x v="5"/>
    <n v="180"/>
    <s v="COD"/>
    <x v="1"/>
    <s v="M"/>
    <s v="Import"/>
    <n v="24"/>
    <s v="AGO"/>
    <x v="17"/>
    <n v="0"/>
    <s v="W00"/>
    <s v="World"/>
    <s v="H4"/>
    <s v="HS"/>
    <b v="1"/>
    <n v="3102"/>
    <s v="Fertilizers mineral or chemical, nitrogenous"/>
    <x v="2"/>
    <x v="1"/>
    <x v="1"/>
    <x v="1"/>
    <b v="0"/>
    <s v="C00"/>
    <s v="TOTAL CPC"/>
    <n v="0"/>
    <n v="0"/>
    <s v="TOTAL MOT"/>
    <n v="8"/>
    <s v="kg"/>
    <n v="57242"/>
    <b v="0"/>
    <n v="8"/>
    <s v="kg"/>
    <n v="57242"/>
    <b v="0"/>
    <n v="57242"/>
    <b v="0"/>
    <n v="0"/>
    <b v="0"/>
    <s v="26351.171"/>
    <n v="0"/>
    <s v="26351.171"/>
    <n v="0"/>
    <b v="0"/>
    <b v="1"/>
  </r>
  <r>
    <s v="C"/>
    <s v="A"/>
    <n v="20170101"/>
    <n v="2017"/>
    <n v="52"/>
    <x v="5"/>
    <n v="180"/>
    <s v="COD"/>
    <x v="1"/>
    <s v="M"/>
    <s v="Import"/>
    <n v="56"/>
    <s v="BEL"/>
    <x v="18"/>
    <n v="0"/>
    <s v="W00"/>
    <s v="World"/>
    <s v="H4"/>
    <s v="HS"/>
    <b v="1"/>
    <n v="3102"/>
    <s v="Fertilizers mineral or chemical, nitrogenous"/>
    <x v="2"/>
    <x v="1"/>
    <x v="1"/>
    <x v="1"/>
    <b v="0"/>
    <s v="C00"/>
    <s v="TOTAL CPC"/>
    <n v="0"/>
    <n v="0"/>
    <s v="TOTAL MOT"/>
    <n v="8"/>
    <s v="kg"/>
    <n v="192378"/>
    <b v="0"/>
    <n v="8"/>
    <s v="kg"/>
    <n v="192378"/>
    <b v="0"/>
    <n v="192378"/>
    <b v="0"/>
    <n v="0"/>
    <b v="0"/>
    <s v="136591.858"/>
    <n v="0"/>
    <s v="136591.858"/>
    <n v="0"/>
    <b v="0"/>
    <b v="1"/>
  </r>
  <r>
    <s v="C"/>
    <s v="A"/>
    <n v="20170101"/>
    <n v="2017"/>
    <n v="52"/>
    <x v="5"/>
    <n v="180"/>
    <s v="COD"/>
    <x v="1"/>
    <s v="M"/>
    <s v="Import"/>
    <n v="156"/>
    <s v="CHN"/>
    <x v="1"/>
    <n v="0"/>
    <s v="W00"/>
    <s v="World"/>
    <s v="H4"/>
    <s v="HS"/>
    <b v="1"/>
    <n v="3102"/>
    <s v="Fertilizers mineral or chemical, nitrogenous"/>
    <x v="2"/>
    <x v="1"/>
    <x v="1"/>
    <x v="1"/>
    <b v="0"/>
    <s v="C00"/>
    <s v="TOTAL CPC"/>
    <n v="0"/>
    <n v="0"/>
    <s v="TOTAL MOT"/>
    <n v="8"/>
    <s v="kg"/>
    <n v="4356166"/>
    <b v="0"/>
    <n v="8"/>
    <s v="kg"/>
    <n v="4356166"/>
    <b v="0"/>
    <n v="4356166"/>
    <b v="0"/>
    <n v="0"/>
    <b v="0"/>
    <s v="3387636.333"/>
    <n v="0"/>
    <s v="3387636.333"/>
    <n v="0"/>
    <b v="0"/>
    <b v="1"/>
  </r>
  <r>
    <s v="C"/>
    <s v="A"/>
    <n v="20170101"/>
    <n v="2017"/>
    <n v="52"/>
    <x v="5"/>
    <n v="180"/>
    <s v="COD"/>
    <x v="1"/>
    <s v="M"/>
    <s v="Import"/>
    <n v="251"/>
    <s v="FRA"/>
    <x v="3"/>
    <n v="0"/>
    <s v="W00"/>
    <s v="World"/>
    <s v="H4"/>
    <s v="HS"/>
    <b v="1"/>
    <n v="3102"/>
    <s v="Fertilizers mineral or chemical, nitrogenous"/>
    <x v="2"/>
    <x v="1"/>
    <x v="1"/>
    <x v="1"/>
    <b v="0"/>
    <s v="C00"/>
    <s v="TOTAL CPC"/>
    <n v="0"/>
    <n v="0"/>
    <s v="TOTAL MOT"/>
    <n v="8"/>
    <s v="kg"/>
    <n v="200"/>
    <b v="0"/>
    <n v="8"/>
    <s v="kg"/>
    <n v="200"/>
    <b v="0"/>
    <n v="200"/>
    <b v="0"/>
    <n v="0"/>
    <b v="0"/>
    <s v="195.878"/>
    <n v="0"/>
    <s v="195.878"/>
    <n v="0"/>
    <b v="0"/>
    <b v="1"/>
  </r>
  <r>
    <s v="C"/>
    <s v="A"/>
    <n v="20170101"/>
    <n v="2017"/>
    <n v="52"/>
    <x v="5"/>
    <n v="180"/>
    <s v="COD"/>
    <x v="1"/>
    <s v="M"/>
    <s v="Import"/>
    <n v="276"/>
    <s v="DEU"/>
    <x v="4"/>
    <n v="0"/>
    <s v="W00"/>
    <s v="World"/>
    <s v="H4"/>
    <s v="HS"/>
    <b v="1"/>
    <n v="3102"/>
    <s v="Fertilizers mineral or chemical, nitrogenous"/>
    <x v="2"/>
    <x v="1"/>
    <x v="1"/>
    <x v="1"/>
    <b v="0"/>
    <s v="C00"/>
    <s v="TOTAL CPC"/>
    <n v="0"/>
    <n v="0"/>
    <s v="TOTAL MOT"/>
    <n v="8"/>
    <s v="kg"/>
    <n v="1374"/>
    <b v="0"/>
    <n v="8"/>
    <s v="kg"/>
    <n v="1374"/>
    <b v="0"/>
    <n v="1374"/>
    <b v="0"/>
    <n v="0"/>
    <b v="0"/>
    <s v="6985.174"/>
    <n v="0"/>
    <s v="6985.174"/>
    <n v="0"/>
    <b v="0"/>
    <b v="1"/>
  </r>
  <r>
    <s v="C"/>
    <s v="A"/>
    <n v="20170101"/>
    <n v="2017"/>
    <n v="52"/>
    <x v="5"/>
    <n v="180"/>
    <s v="COD"/>
    <x v="1"/>
    <s v="M"/>
    <s v="Import"/>
    <n v="508"/>
    <s v="MOZ"/>
    <x v="26"/>
    <n v="0"/>
    <s v="W00"/>
    <s v="World"/>
    <s v="H4"/>
    <s v="HS"/>
    <b v="1"/>
    <n v="3102"/>
    <s v="Fertilizers mineral or chemical, nitrogenous"/>
    <x v="2"/>
    <x v="1"/>
    <x v="1"/>
    <x v="1"/>
    <b v="0"/>
    <s v="C00"/>
    <s v="TOTAL CPC"/>
    <n v="0"/>
    <n v="0"/>
    <s v="TOTAL MOT"/>
    <n v="8"/>
    <s v="kg"/>
    <n v="1386000"/>
    <b v="0"/>
    <n v="8"/>
    <s v="kg"/>
    <n v="1386000"/>
    <b v="0"/>
    <n v="1386000"/>
    <b v="0"/>
    <n v="0"/>
    <b v="0"/>
    <s v="746528.186"/>
    <n v="0"/>
    <s v="746528.186"/>
    <n v="0"/>
    <b v="0"/>
    <b v="1"/>
  </r>
  <r>
    <s v="C"/>
    <s v="A"/>
    <n v="20170101"/>
    <n v="2017"/>
    <n v="52"/>
    <x v="5"/>
    <n v="180"/>
    <s v="COD"/>
    <x v="1"/>
    <s v="M"/>
    <s v="Import"/>
    <n v="528"/>
    <s v="NLD"/>
    <x v="7"/>
    <n v="0"/>
    <s v="W00"/>
    <s v="World"/>
    <s v="H4"/>
    <s v="HS"/>
    <b v="1"/>
    <n v="3102"/>
    <s v="Fertilizers mineral or chemical, nitrogenous"/>
    <x v="2"/>
    <x v="1"/>
    <x v="1"/>
    <x v="1"/>
    <b v="0"/>
    <s v="C00"/>
    <s v="TOTAL CPC"/>
    <n v="0"/>
    <n v="0"/>
    <s v="TOTAL MOT"/>
    <n v="8"/>
    <s v="kg"/>
    <n v="26000"/>
    <b v="0"/>
    <n v="8"/>
    <s v="kg"/>
    <n v="26000"/>
    <b v="0"/>
    <n v="26000"/>
    <b v="0"/>
    <n v="0"/>
    <b v="0"/>
    <s v="7653.064"/>
    <n v="0"/>
    <s v="7653.064"/>
    <n v="0"/>
    <b v="0"/>
    <b v="1"/>
  </r>
  <r>
    <s v="C"/>
    <s v="A"/>
    <n v="20170101"/>
    <n v="2017"/>
    <n v="52"/>
    <x v="5"/>
    <n v="180"/>
    <s v="COD"/>
    <x v="1"/>
    <s v="M"/>
    <s v="Import"/>
    <n v="620"/>
    <s v="PRT"/>
    <x v="60"/>
    <n v="0"/>
    <s v="W00"/>
    <s v="World"/>
    <s v="H4"/>
    <s v="HS"/>
    <b v="1"/>
    <n v="3102"/>
    <s v="Fertilizers mineral or chemical, nitrogenous"/>
    <x v="2"/>
    <x v="1"/>
    <x v="1"/>
    <x v="1"/>
    <b v="0"/>
    <s v="C00"/>
    <s v="TOTAL CPC"/>
    <n v="0"/>
    <n v="0"/>
    <s v="TOTAL MOT"/>
    <n v="8"/>
    <s v="kg"/>
    <n v="2000"/>
    <b v="0"/>
    <n v="8"/>
    <s v="kg"/>
    <n v="2000"/>
    <b v="0"/>
    <n v="2000"/>
    <b v="0"/>
    <n v="0"/>
    <b v="0"/>
    <s v="1211.842"/>
    <n v="0"/>
    <s v="1211.842"/>
    <n v="0"/>
    <b v="0"/>
    <b v="1"/>
  </r>
  <r>
    <s v="C"/>
    <s v="A"/>
    <n v="20170101"/>
    <n v="2017"/>
    <n v="52"/>
    <x v="5"/>
    <n v="180"/>
    <s v="COD"/>
    <x v="1"/>
    <s v="M"/>
    <s v="Import"/>
    <n v="643"/>
    <s v="RUS"/>
    <x v="9"/>
    <n v="0"/>
    <s v="W00"/>
    <s v="World"/>
    <s v="H4"/>
    <s v="HS"/>
    <b v="1"/>
    <n v="3102"/>
    <s v="Fertilizers mineral or chemical, nitrogenous"/>
    <x v="2"/>
    <x v="1"/>
    <x v="1"/>
    <x v="1"/>
    <b v="0"/>
    <s v="C00"/>
    <s v="TOTAL CPC"/>
    <n v="0"/>
    <n v="0"/>
    <s v="TOTAL MOT"/>
    <n v="8"/>
    <s v="kg"/>
    <n v="11986934"/>
    <b v="0"/>
    <n v="8"/>
    <s v="kg"/>
    <n v="11986934"/>
    <b v="0"/>
    <n v="11986934"/>
    <b v="0"/>
    <n v="0"/>
    <b v="0"/>
    <s v="11299752.806"/>
    <n v="0"/>
    <s v="11299752.806"/>
    <n v="0"/>
    <b v="0"/>
    <b v="1"/>
  </r>
  <r>
    <s v="C"/>
    <s v="A"/>
    <n v="20170101"/>
    <n v="2017"/>
    <n v="52"/>
    <x v="5"/>
    <n v="180"/>
    <s v="COD"/>
    <x v="1"/>
    <s v="M"/>
    <s v="Import"/>
    <n v="699"/>
    <s v="IND"/>
    <x v="11"/>
    <n v="0"/>
    <s v="W00"/>
    <s v="World"/>
    <s v="H4"/>
    <s v="HS"/>
    <b v="1"/>
    <n v="3102"/>
    <s v="Fertilizers mineral or chemical, nitrogenous"/>
    <x v="2"/>
    <x v="1"/>
    <x v="1"/>
    <x v="1"/>
    <b v="0"/>
    <s v="C00"/>
    <s v="TOTAL CPC"/>
    <n v="0"/>
    <n v="0"/>
    <s v="TOTAL MOT"/>
    <n v="8"/>
    <s v="kg"/>
    <n v="47157"/>
    <b v="0"/>
    <n v="8"/>
    <s v="kg"/>
    <n v="47157"/>
    <b v="0"/>
    <n v="47157"/>
    <b v="0"/>
    <n v="0"/>
    <b v="0"/>
    <s v="93383.772"/>
    <n v="0"/>
    <s v="93383.772"/>
    <n v="0"/>
    <b v="0"/>
    <b v="1"/>
  </r>
  <r>
    <s v="C"/>
    <s v="A"/>
    <n v="20170101"/>
    <n v="2017"/>
    <n v="52"/>
    <x v="5"/>
    <n v="180"/>
    <s v="COD"/>
    <x v="1"/>
    <s v="M"/>
    <s v="Import"/>
    <n v="704"/>
    <s v="VNM"/>
    <x v="29"/>
    <n v="0"/>
    <s v="W00"/>
    <s v="World"/>
    <s v="H4"/>
    <s v="HS"/>
    <b v="1"/>
    <n v="3102"/>
    <s v="Fertilizers mineral or chemical, nitrogenous"/>
    <x v="2"/>
    <x v="1"/>
    <x v="1"/>
    <x v="1"/>
    <b v="0"/>
    <s v="C00"/>
    <s v="TOTAL CPC"/>
    <n v="0"/>
    <n v="0"/>
    <s v="TOTAL MOT"/>
    <n v="8"/>
    <s v="kg"/>
    <n v="63152"/>
    <b v="0"/>
    <n v="8"/>
    <s v="kg"/>
    <n v="63152"/>
    <b v="0"/>
    <n v="63152"/>
    <b v="0"/>
    <n v="0"/>
    <b v="0"/>
    <s v="29801.765"/>
    <n v="0"/>
    <s v="29801.765"/>
    <n v="0"/>
    <b v="0"/>
    <b v="1"/>
  </r>
  <r>
    <s v="C"/>
    <s v="A"/>
    <n v="20170101"/>
    <n v="2017"/>
    <n v="52"/>
    <x v="5"/>
    <n v="180"/>
    <s v="COD"/>
    <x v="1"/>
    <s v="M"/>
    <s v="Import"/>
    <n v="710"/>
    <s v="ZAF"/>
    <x v="30"/>
    <n v="0"/>
    <s v="W00"/>
    <s v="World"/>
    <s v="H4"/>
    <s v="HS"/>
    <b v="1"/>
    <n v="3102"/>
    <s v="Fertilizers mineral or chemical, nitrogenous"/>
    <x v="2"/>
    <x v="1"/>
    <x v="1"/>
    <x v="1"/>
    <b v="0"/>
    <s v="C00"/>
    <s v="TOTAL CPC"/>
    <n v="0"/>
    <n v="0"/>
    <s v="TOTAL MOT"/>
    <n v="8"/>
    <s v="kg"/>
    <n v="24897149"/>
    <b v="0"/>
    <n v="8"/>
    <s v="kg"/>
    <n v="24897149"/>
    <b v="0"/>
    <n v="24897149"/>
    <b v="0"/>
    <n v="0"/>
    <b v="0"/>
    <s v="19427546.619"/>
    <n v="0"/>
    <s v="19427546.619"/>
    <n v="0"/>
    <b v="0"/>
    <b v="1"/>
  </r>
  <r>
    <s v="C"/>
    <s v="A"/>
    <n v="20170101"/>
    <n v="2017"/>
    <n v="52"/>
    <x v="5"/>
    <n v="180"/>
    <s v="COD"/>
    <x v="1"/>
    <s v="M"/>
    <s v="Import"/>
    <n v="752"/>
    <s v="SWE"/>
    <x v="13"/>
    <n v="0"/>
    <s v="W00"/>
    <s v="World"/>
    <s v="H4"/>
    <s v="HS"/>
    <b v="1"/>
    <n v="3102"/>
    <s v="Fertilizers mineral or chemical, nitrogenous"/>
    <x v="2"/>
    <x v="1"/>
    <x v="1"/>
    <x v="1"/>
    <b v="0"/>
    <s v="C00"/>
    <s v="TOTAL CPC"/>
    <n v="0"/>
    <n v="0"/>
    <s v="TOTAL MOT"/>
    <n v="8"/>
    <s v="kg"/>
    <n v="480000"/>
    <b v="0"/>
    <n v="8"/>
    <s v="kg"/>
    <n v="480000"/>
    <b v="0"/>
    <n v="480000"/>
    <b v="0"/>
    <n v="0"/>
    <b v="0"/>
    <s v="579337.273"/>
    <n v="0"/>
    <s v="579337.273"/>
    <n v="0"/>
    <b v="0"/>
    <b v="1"/>
  </r>
  <r>
    <s v="C"/>
    <s v="A"/>
    <n v="20170101"/>
    <n v="2017"/>
    <n v="52"/>
    <x v="5"/>
    <n v="180"/>
    <s v="COD"/>
    <x v="1"/>
    <s v="M"/>
    <s v="Import"/>
    <n v="757"/>
    <s v="CHE"/>
    <x v="31"/>
    <n v="0"/>
    <s v="W00"/>
    <s v="World"/>
    <s v="H4"/>
    <s v="HS"/>
    <b v="1"/>
    <n v="3102"/>
    <s v="Fertilizers mineral or chemical, nitrogenous"/>
    <x v="2"/>
    <x v="1"/>
    <x v="1"/>
    <x v="1"/>
    <b v="0"/>
    <s v="C00"/>
    <s v="TOTAL CPC"/>
    <n v="0"/>
    <n v="0"/>
    <s v="TOTAL MOT"/>
    <n v="8"/>
    <s v="kg"/>
    <n v="7200"/>
    <b v="0"/>
    <n v="8"/>
    <s v="kg"/>
    <n v="7200"/>
    <b v="0"/>
    <n v="7200"/>
    <b v="0"/>
    <n v="0"/>
    <b v="0"/>
    <s v="5575.976"/>
    <n v="0"/>
    <s v="5575.976"/>
    <n v="0"/>
    <b v="0"/>
    <b v="1"/>
  </r>
  <r>
    <s v="C"/>
    <s v="A"/>
    <n v="20170101"/>
    <n v="2017"/>
    <n v="52"/>
    <x v="5"/>
    <n v="180"/>
    <s v="COD"/>
    <x v="1"/>
    <s v="M"/>
    <s v="Import"/>
    <n v="784"/>
    <s v="ARE"/>
    <x v="32"/>
    <n v="0"/>
    <s v="W00"/>
    <s v="World"/>
    <s v="H4"/>
    <s v="HS"/>
    <b v="1"/>
    <n v="3102"/>
    <s v="Fertilizers mineral or chemical, nitrogenous"/>
    <x v="2"/>
    <x v="1"/>
    <x v="1"/>
    <x v="1"/>
    <b v="0"/>
    <s v="C00"/>
    <s v="TOTAL CPC"/>
    <n v="0"/>
    <n v="0"/>
    <s v="TOTAL MOT"/>
    <n v="8"/>
    <s v="kg"/>
    <n v="5688"/>
    <b v="0"/>
    <n v="8"/>
    <s v="kg"/>
    <n v="5688"/>
    <b v="0"/>
    <n v="5688"/>
    <b v="0"/>
    <n v="0"/>
    <b v="0"/>
    <s v="12984.455"/>
    <n v="0"/>
    <s v="12984.455"/>
    <n v="0"/>
    <b v="0"/>
    <b v="1"/>
  </r>
  <r>
    <s v="C"/>
    <s v="A"/>
    <n v="20170101"/>
    <n v="2017"/>
    <n v="52"/>
    <x v="5"/>
    <n v="180"/>
    <s v="COD"/>
    <x v="1"/>
    <s v="M"/>
    <s v="Import"/>
    <n v="800"/>
    <s v="UGA"/>
    <x v="34"/>
    <n v="0"/>
    <s v="W00"/>
    <s v="World"/>
    <s v="H4"/>
    <s v="HS"/>
    <b v="1"/>
    <n v="3102"/>
    <s v="Fertilizers mineral or chemical, nitrogenous"/>
    <x v="2"/>
    <x v="1"/>
    <x v="1"/>
    <x v="1"/>
    <b v="0"/>
    <s v="C00"/>
    <s v="TOTAL CPC"/>
    <n v="0"/>
    <n v="0"/>
    <s v="TOTAL MOT"/>
    <n v="8"/>
    <s v="kg"/>
    <n v="18000"/>
    <b v="0"/>
    <n v="8"/>
    <s v="kg"/>
    <n v="18000"/>
    <b v="0"/>
    <n v="18000"/>
    <b v="0"/>
    <n v="0"/>
    <b v="0"/>
    <s v="15232.743"/>
    <n v="0"/>
    <s v="15232.743"/>
    <n v="0"/>
    <b v="0"/>
    <b v="1"/>
  </r>
  <r>
    <s v="C"/>
    <s v="A"/>
    <n v="20170101"/>
    <n v="2017"/>
    <n v="52"/>
    <x v="5"/>
    <n v="180"/>
    <s v="COD"/>
    <x v="1"/>
    <s v="M"/>
    <s v="Import"/>
    <n v="826"/>
    <s v="GBR"/>
    <x v="37"/>
    <n v="0"/>
    <s v="W00"/>
    <s v="World"/>
    <s v="H4"/>
    <s v="HS"/>
    <b v="1"/>
    <n v="3102"/>
    <s v="Fertilizers mineral or chemical, nitrogenous"/>
    <x v="2"/>
    <x v="1"/>
    <x v="1"/>
    <x v="1"/>
    <b v="0"/>
    <s v="C00"/>
    <s v="TOTAL CPC"/>
    <n v="0"/>
    <n v="0"/>
    <s v="TOTAL MOT"/>
    <n v="8"/>
    <s v="kg"/>
    <n v="18752"/>
    <b v="0"/>
    <n v="8"/>
    <s v="kg"/>
    <n v="18752"/>
    <b v="0"/>
    <n v="18752"/>
    <b v="0"/>
    <n v="0"/>
    <b v="0"/>
    <s v="17174.729"/>
    <n v="0"/>
    <s v="17174.729"/>
    <n v="0"/>
    <b v="0"/>
    <b v="1"/>
  </r>
  <r>
    <s v="C"/>
    <s v="A"/>
    <n v="20170101"/>
    <n v="2017"/>
    <n v="52"/>
    <x v="5"/>
    <n v="180"/>
    <s v="COD"/>
    <x v="1"/>
    <s v="M"/>
    <s v="Import"/>
    <n v="834"/>
    <s v="TZA"/>
    <x v="38"/>
    <n v="0"/>
    <s v="W00"/>
    <s v="World"/>
    <s v="H4"/>
    <s v="HS"/>
    <b v="1"/>
    <n v="3102"/>
    <s v="Fertilizers mineral or chemical, nitrogenous"/>
    <x v="2"/>
    <x v="1"/>
    <x v="1"/>
    <x v="1"/>
    <b v="0"/>
    <s v="C00"/>
    <s v="TOTAL CPC"/>
    <n v="0"/>
    <n v="0"/>
    <s v="TOTAL MOT"/>
    <n v="8"/>
    <s v="kg"/>
    <n v="475000"/>
    <b v="0"/>
    <n v="8"/>
    <s v="kg"/>
    <n v="475000"/>
    <b v="0"/>
    <n v="475000"/>
    <b v="0"/>
    <n v="0"/>
    <b v="0"/>
    <s v="591001.673"/>
    <n v="0"/>
    <s v="591001.673"/>
    <n v="0"/>
    <b v="0"/>
    <b v="1"/>
  </r>
  <r>
    <s v="C"/>
    <s v="A"/>
    <n v="20170101"/>
    <n v="2017"/>
    <n v="52"/>
    <x v="5"/>
    <n v="180"/>
    <s v="COD"/>
    <x v="1"/>
    <s v="M"/>
    <s v="Import"/>
    <n v="842"/>
    <s v="USA"/>
    <x v="15"/>
    <n v="0"/>
    <s v="W00"/>
    <s v="World"/>
    <s v="H4"/>
    <s v="HS"/>
    <b v="1"/>
    <n v="3102"/>
    <s v="Fertilizers mineral or chemical, nitrogenous"/>
    <x v="2"/>
    <x v="1"/>
    <x v="1"/>
    <x v="1"/>
    <b v="0"/>
    <s v="C00"/>
    <s v="TOTAL CPC"/>
    <n v="0"/>
    <n v="0"/>
    <s v="TOTAL MOT"/>
    <n v="8"/>
    <s v="kg"/>
    <n v="279"/>
    <b v="0"/>
    <n v="8"/>
    <s v="kg"/>
    <n v="279"/>
    <b v="0"/>
    <n v="279"/>
    <b v="0"/>
    <n v="0"/>
    <b v="0"/>
    <s v="1718.572"/>
    <n v="0"/>
    <s v="1718.572"/>
    <n v="0"/>
    <b v="0"/>
    <b v="1"/>
  </r>
  <r>
    <s v="C"/>
    <s v="A"/>
    <n v="20170101"/>
    <n v="2017"/>
    <n v="52"/>
    <x v="5"/>
    <n v="180"/>
    <s v="COD"/>
    <x v="1"/>
    <s v="M"/>
    <s v="Import"/>
    <n v="894"/>
    <s v="ZMB"/>
    <x v="39"/>
    <n v="0"/>
    <s v="W00"/>
    <s v="World"/>
    <s v="H4"/>
    <s v="HS"/>
    <b v="1"/>
    <n v="3102"/>
    <s v="Fertilizers mineral or chemical, nitrogenous"/>
    <x v="2"/>
    <x v="1"/>
    <x v="1"/>
    <x v="1"/>
    <b v="0"/>
    <s v="C00"/>
    <s v="TOTAL CPC"/>
    <n v="0"/>
    <n v="0"/>
    <s v="TOTAL MOT"/>
    <n v="8"/>
    <s v="kg"/>
    <n v="1299020"/>
    <b v="0"/>
    <n v="8"/>
    <s v="kg"/>
    <n v="1299020"/>
    <b v="0"/>
    <n v="1299020"/>
    <b v="0"/>
    <n v="0"/>
    <b v="0"/>
    <s v="1768069.754"/>
    <n v="0"/>
    <s v="1768069.754"/>
    <n v="0"/>
    <b v="0"/>
    <b v="1"/>
  </r>
  <r>
    <s v="C"/>
    <s v="A"/>
    <n v="20170101"/>
    <n v="2017"/>
    <n v="52"/>
    <x v="5"/>
    <n v="562"/>
    <s v="NER"/>
    <x v="0"/>
    <s v="M"/>
    <s v="Import"/>
    <n v="0"/>
    <s v="W00"/>
    <x v="0"/>
    <n v="0"/>
    <s v="W00"/>
    <s v="World"/>
    <s v="H4"/>
    <s v="HS"/>
    <b v="1"/>
    <n v="3102"/>
    <s v="Fertilizers mineral or chemical, nitrogenous"/>
    <x v="2"/>
    <x v="1"/>
    <x v="1"/>
    <x v="1"/>
    <b v="0"/>
    <s v="C00"/>
    <s v="TOTAL CPC"/>
    <n v="0"/>
    <n v="0"/>
    <s v="TOTAL MOT"/>
    <n v="8"/>
    <s v="kg"/>
    <n v="16808015"/>
    <b v="0"/>
    <n v="8"/>
    <s v="kg"/>
    <n v="16808015"/>
    <b v="0"/>
    <n v="16808015"/>
    <b v="0"/>
    <n v="0"/>
    <b v="0"/>
    <s v="6498404.74"/>
    <m/>
    <s v="6498404.74"/>
    <n v="0"/>
    <b v="0"/>
    <b v="1"/>
  </r>
  <r>
    <s v="C"/>
    <s v="A"/>
    <n v="20170101"/>
    <n v="2017"/>
    <n v="52"/>
    <x v="5"/>
    <n v="562"/>
    <s v="NER"/>
    <x v="0"/>
    <s v="M"/>
    <s v="Import"/>
    <n v="56"/>
    <s v="BEL"/>
    <x v="18"/>
    <n v="0"/>
    <s v="W00"/>
    <s v="World"/>
    <s v="H4"/>
    <s v="HS"/>
    <b v="1"/>
    <n v="3102"/>
    <s v="Fertilizers mineral or chemical, nitrogenous"/>
    <x v="2"/>
    <x v="1"/>
    <x v="1"/>
    <x v="1"/>
    <b v="0"/>
    <s v="C00"/>
    <s v="TOTAL CPC"/>
    <n v="0"/>
    <n v="0"/>
    <s v="TOTAL MOT"/>
    <n v="8"/>
    <s v="kg"/>
    <n v="2"/>
    <b v="0"/>
    <n v="8"/>
    <s v="kg"/>
    <n v="2"/>
    <b v="0"/>
    <n v="2"/>
    <b v="0"/>
    <n v="0"/>
    <b v="0"/>
    <s v="176.36"/>
    <m/>
    <s v="176.36"/>
    <n v="0"/>
    <b v="0"/>
    <b v="1"/>
  </r>
  <r>
    <s v="C"/>
    <s v="A"/>
    <n v="20170101"/>
    <n v="2017"/>
    <n v="52"/>
    <x v="5"/>
    <n v="562"/>
    <s v="NER"/>
    <x v="0"/>
    <s v="M"/>
    <s v="Import"/>
    <n v="156"/>
    <s v="CHN"/>
    <x v="1"/>
    <n v="0"/>
    <s v="W00"/>
    <s v="World"/>
    <s v="H4"/>
    <s v="HS"/>
    <b v="1"/>
    <n v="3102"/>
    <s v="Fertilizers mineral or chemical, nitrogenous"/>
    <x v="2"/>
    <x v="1"/>
    <x v="1"/>
    <x v="1"/>
    <b v="0"/>
    <s v="C00"/>
    <s v="TOTAL CPC"/>
    <n v="0"/>
    <n v="0"/>
    <s v="TOTAL MOT"/>
    <n v="8"/>
    <s v="kg"/>
    <n v="23000"/>
    <b v="0"/>
    <n v="8"/>
    <s v="kg"/>
    <n v="23000"/>
    <b v="0"/>
    <n v="23000"/>
    <b v="0"/>
    <n v="0"/>
    <b v="0"/>
    <s v="5923.58"/>
    <m/>
    <s v="5923.58"/>
    <n v="0"/>
    <b v="0"/>
    <b v="1"/>
  </r>
  <r>
    <s v="C"/>
    <s v="A"/>
    <n v="20170101"/>
    <n v="2017"/>
    <n v="52"/>
    <x v="5"/>
    <n v="562"/>
    <s v="NER"/>
    <x v="0"/>
    <s v="M"/>
    <s v="Import"/>
    <n v="251"/>
    <s v="FRA"/>
    <x v="3"/>
    <n v="0"/>
    <s v="W00"/>
    <s v="World"/>
    <s v="H4"/>
    <s v="HS"/>
    <b v="1"/>
    <n v="3102"/>
    <s v="Fertilizers mineral or chemical, nitrogenous"/>
    <x v="2"/>
    <x v="1"/>
    <x v="1"/>
    <x v="1"/>
    <b v="0"/>
    <s v="C00"/>
    <s v="TOTAL CPC"/>
    <n v="0"/>
    <n v="0"/>
    <s v="TOTAL MOT"/>
    <n v="8"/>
    <s v="kg"/>
    <n v="1333737"/>
    <b v="0"/>
    <n v="8"/>
    <s v="kg"/>
    <n v="1333737"/>
    <b v="0"/>
    <n v="1333737"/>
    <b v="0"/>
    <n v="0"/>
    <b v="0"/>
    <s v="1743446.34"/>
    <m/>
    <s v="1743446.34"/>
    <n v="0"/>
    <b v="0"/>
    <b v="1"/>
  </r>
  <r>
    <s v="C"/>
    <s v="A"/>
    <n v="20170101"/>
    <n v="2017"/>
    <n v="52"/>
    <x v="5"/>
    <n v="562"/>
    <s v="NER"/>
    <x v="0"/>
    <s v="M"/>
    <s v="Import"/>
    <n v="288"/>
    <s v="GHA"/>
    <x v="5"/>
    <n v="0"/>
    <s v="W00"/>
    <s v="World"/>
    <s v="H4"/>
    <s v="HS"/>
    <b v="1"/>
    <n v="3102"/>
    <s v="Fertilizers mineral or chemical, nitrogenous"/>
    <x v="2"/>
    <x v="1"/>
    <x v="1"/>
    <x v="1"/>
    <b v="0"/>
    <s v="C00"/>
    <s v="TOTAL CPC"/>
    <n v="0"/>
    <n v="0"/>
    <s v="TOTAL MOT"/>
    <n v="8"/>
    <s v="kg"/>
    <n v="200000"/>
    <b v="0"/>
    <n v="8"/>
    <s v="kg"/>
    <n v="200000"/>
    <b v="0"/>
    <n v="200000"/>
    <b v="0"/>
    <n v="0"/>
    <b v="0"/>
    <s v="169243.61"/>
    <m/>
    <s v="169243.61"/>
    <n v="0"/>
    <b v="0"/>
    <b v="1"/>
  </r>
  <r>
    <s v="C"/>
    <s v="A"/>
    <n v="20170101"/>
    <n v="2017"/>
    <n v="52"/>
    <x v="5"/>
    <n v="562"/>
    <s v="NER"/>
    <x v="0"/>
    <s v="M"/>
    <s v="Import"/>
    <n v="384"/>
    <s v="CIV"/>
    <x v="6"/>
    <n v="0"/>
    <s v="W00"/>
    <s v="World"/>
    <s v="H4"/>
    <s v="HS"/>
    <b v="1"/>
    <n v="3102"/>
    <s v="Fertilizers mineral or chemical, nitrogenous"/>
    <x v="2"/>
    <x v="1"/>
    <x v="1"/>
    <x v="1"/>
    <b v="0"/>
    <s v="C00"/>
    <s v="TOTAL CPC"/>
    <n v="0"/>
    <n v="0"/>
    <s v="TOTAL MOT"/>
    <n v="8"/>
    <s v="kg"/>
    <n v="75360"/>
    <b v="0"/>
    <n v="8"/>
    <s v="kg"/>
    <n v="75360"/>
    <b v="0"/>
    <n v="75360"/>
    <b v="0"/>
    <n v="0"/>
    <b v="0"/>
    <s v="69678.49"/>
    <m/>
    <s v="69678.49"/>
    <n v="0"/>
    <b v="0"/>
    <b v="1"/>
  </r>
  <r>
    <s v="C"/>
    <s v="A"/>
    <n v="20170101"/>
    <n v="2017"/>
    <n v="52"/>
    <x v="5"/>
    <n v="562"/>
    <s v="NER"/>
    <x v="0"/>
    <s v="M"/>
    <s v="Import"/>
    <n v="398"/>
    <s v="KAZ"/>
    <x v="61"/>
    <n v="0"/>
    <s v="W00"/>
    <s v="World"/>
    <s v="H4"/>
    <s v="HS"/>
    <b v="1"/>
    <n v="3102"/>
    <s v="Fertilizers mineral or chemical, nitrogenous"/>
    <x v="2"/>
    <x v="1"/>
    <x v="1"/>
    <x v="1"/>
    <b v="0"/>
    <s v="C00"/>
    <s v="TOTAL CPC"/>
    <n v="0"/>
    <n v="0"/>
    <s v="TOTAL MOT"/>
    <n v="8"/>
    <s v="kg"/>
    <n v="27633"/>
    <b v="0"/>
    <n v="8"/>
    <s v="kg"/>
    <n v="27633"/>
    <b v="0"/>
    <n v="27633"/>
    <b v="0"/>
    <n v="0"/>
    <b v="0"/>
    <s v="104778.5"/>
    <m/>
    <s v="104778.5"/>
    <n v="0"/>
    <b v="0"/>
    <b v="1"/>
  </r>
  <r>
    <s v="C"/>
    <s v="A"/>
    <n v="20170101"/>
    <n v="2017"/>
    <n v="52"/>
    <x v="5"/>
    <n v="562"/>
    <s v="NER"/>
    <x v="0"/>
    <s v="M"/>
    <s v="Import"/>
    <n v="434"/>
    <s v="LBY"/>
    <x v="42"/>
    <n v="0"/>
    <s v="W00"/>
    <s v="World"/>
    <s v="H4"/>
    <s v="HS"/>
    <b v="1"/>
    <n v="3102"/>
    <s v="Fertilizers mineral or chemical, nitrogenous"/>
    <x v="2"/>
    <x v="1"/>
    <x v="1"/>
    <x v="1"/>
    <b v="0"/>
    <s v="C00"/>
    <s v="TOTAL CPC"/>
    <n v="0"/>
    <n v="0"/>
    <s v="TOTAL MOT"/>
    <n v="8"/>
    <s v="kg"/>
    <n v="160000"/>
    <b v="0"/>
    <n v="8"/>
    <s v="kg"/>
    <n v="160000"/>
    <b v="0"/>
    <n v="160000"/>
    <b v="0"/>
    <n v="0"/>
    <b v="0"/>
    <s v="82953.82"/>
    <m/>
    <s v="82953.82"/>
    <n v="0"/>
    <b v="0"/>
    <b v="1"/>
  </r>
  <r>
    <s v="C"/>
    <s v="A"/>
    <n v="20170101"/>
    <n v="2017"/>
    <n v="52"/>
    <x v="5"/>
    <n v="562"/>
    <s v="NER"/>
    <x v="0"/>
    <s v="M"/>
    <s v="Import"/>
    <n v="466"/>
    <s v="MLI"/>
    <x v="62"/>
    <n v="0"/>
    <s v="W00"/>
    <s v="World"/>
    <s v="H4"/>
    <s v="HS"/>
    <b v="1"/>
    <n v="3102"/>
    <s v="Fertilizers mineral or chemical, nitrogenous"/>
    <x v="2"/>
    <x v="1"/>
    <x v="1"/>
    <x v="1"/>
    <b v="0"/>
    <s v="C00"/>
    <s v="TOTAL CPC"/>
    <n v="0"/>
    <n v="0"/>
    <s v="TOTAL MOT"/>
    <n v="8"/>
    <s v="kg"/>
    <n v="112530"/>
    <b v="0"/>
    <n v="8"/>
    <s v="kg"/>
    <n v="112530"/>
    <b v="0"/>
    <n v="112530"/>
    <b v="0"/>
    <n v="0"/>
    <b v="0"/>
    <s v="141770.98"/>
    <m/>
    <s v="141770.98"/>
    <n v="0"/>
    <b v="0"/>
    <b v="1"/>
  </r>
  <r>
    <s v="C"/>
    <s v="A"/>
    <n v="20170101"/>
    <n v="2017"/>
    <n v="52"/>
    <x v="5"/>
    <n v="562"/>
    <s v="NER"/>
    <x v="0"/>
    <s v="M"/>
    <s v="Import"/>
    <n v="566"/>
    <s v="NGA"/>
    <x v="8"/>
    <n v="0"/>
    <s v="W00"/>
    <s v="World"/>
    <s v="H4"/>
    <s v="HS"/>
    <b v="1"/>
    <n v="3102"/>
    <s v="Fertilizers mineral or chemical, nitrogenous"/>
    <x v="2"/>
    <x v="1"/>
    <x v="1"/>
    <x v="1"/>
    <b v="0"/>
    <s v="C00"/>
    <s v="TOTAL CPC"/>
    <n v="0"/>
    <n v="0"/>
    <s v="TOTAL MOT"/>
    <n v="8"/>
    <s v="kg"/>
    <n v="12998895"/>
    <b v="0"/>
    <n v="8"/>
    <s v="kg"/>
    <n v="12998895"/>
    <b v="0"/>
    <n v="12998895"/>
    <b v="0"/>
    <n v="0"/>
    <b v="0"/>
    <s v="3336996.43"/>
    <m/>
    <s v="3336996.43"/>
    <n v="0"/>
    <b v="0"/>
    <b v="1"/>
  </r>
  <r>
    <s v="C"/>
    <s v="A"/>
    <n v="20170101"/>
    <n v="2017"/>
    <n v="52"/>
    <x v="5"/>
    <n v="562"/>
    <s v="NER"/>
    <x v="0"/>
    <s v="M"/>
    <s v="Import"/>
    <n v="586"/>
    <s v="PAK"/>
    <x v="55"/>
    <n v="0"/>
    <s v="W00"/>
    <s v="World"/>
    <s v="H4"/>
    <s v="HS"/>
    <b v="1"/>
    <n v="3102"/>
    <s v="Fertilizers mineral or chemical, nitrogenous"/>
    <x v="2"/>
    <x v="1"/>
    <x v="1"/>
    <x v="1"/>
    <b v="0"/>
    <s v="C00"/>
    <s v="TOTAL CPC"/>
    <n v="0"/>
    <n v="0"/>
    <s v="TOTAL MOT"/>
    <n v="8"/>
    <s v="kg"/>
    <n v="1500000"/>
    <b v="0"/>
    <n v="8"/>
    <s v="kg"/>
    <n v="1500000"/>
    <b v="0"/>
    <n v="1500000"/>
    <b v="0"/>
    <n v="0"/>
    <b v="0"/>
    <s v="613845.8"/>
    <m/>
    <s v="613845.8"/>
    <n v="0"/>
    <b v="0"/>
    <b v="1"/>
  </r>
  <r>
    <s v="C"/>
    <s v="A"/>
    <n v="20170101"/>
    <n v="2017"/>
    <n v="52"/>
    <x v="5"/>
    <n v="562"/>
    <s v="NER"/>
    <x v="0"/>
    <s v="M"/>
    <s v="Import"/>
    <n v="686"/>
    <s v="SEN"/>
    <x v="10"/>
    <n v="0"/>
    <s v="W00"/>
    <s v="World"/>
    <s v="H4"/>
    <s v="HS"/>
    <b v="1"/>
    <n v="3102"/>
    <s v="Fertilizers mineral or chemical, nitrogenous"/>
    <x v="2"/>
    <x v="1"/>
    <x v="1"/>
    <x v="1"/>
    <b v="0"/>
    <s v="C00"/>
    <s v="TOTAL CPC"/>
    <n v="0"/>
    <n v="0"/>
    <s v="TOTAL MOT"/>
    <n v="8"/>
    <s v="kg"/>
    <n v="74600"/>
    <b v="0"/>
    <n v="8"/>
    <s v="kg"/>
    <n v="74600"/>
    <b v="0"/>
    <n v="74600"/>
    <b v="0"/>
    <n v="0"/>
    <b v="0"/>
    <s v="98278.06"/>
    <m/>
    <s v="98278.06"/>
    <n v="0"/>
    <b v="0"/>
    <b v="1"/>
  </r>
  <r>
    <s v="C"/>
    <s v="A"/>
    <n v="20170101"/>
    <n v="2017"/>
    <n v="52"/>
    <x v="5"/>
    <n v="562"/>
    <s v="NER"/>
    <x v="0"/>
    <s v="M"/>
    <s v="Import"/>
    <n v="768"/>
    <s v="TGO"/>
    <x v="14"/>
    <n v="0"/>
    <s v="W00"/>
    <s v="World"/>
    <s v="H4"/>
    <s v="HS"/>
    <b v="1"/>
    <n v="3102"/>
    <s v="Fertilizers mineral or chemical, nitrogenous"/>
    <x v="2"/>
    <x v="1"/>
    <x v="1"/>
    <x v="1"/>
    <b v="0"/>
    <s v="C00"/>
    <s v="TOTAL CPC"/>
    <n v="0"/>
    <n v="0"/>
    <s v="TOTAL MOT"/>
    <n v="8"/>
    <s v="kg"/>
    <n v="29354"/>
    <b v="0"/>
    <n v="8"/>
    <s v="kg"/>
    <n v="29354"/>
    <b v="0"/>
    <n v="29354"/>
    <b v="0"/>
    <n v="0"/>
    <b v="0"/>
    <s v="14551.15"/>
    <m/>
    <s v="14551.15"/>
    <n v="0"/>
    <b v="0"/>
    <b v="1"/>
  </r>
  <r>
    <s v="C"/>
    <s v="A"/>
    <n v="20170101"/>
    <n v="2017"/>
    <n v="52"/>
    <x v="5"/>
    <n v="562"/>
    <s v="NER"/>
    <x v="0"/>
    <s v="M"/>
    <s v="Import"/>
    <n v="788"/>
    <s v="TUN"/>
    <x v="45"/>
    <n v="0"/>
    <s v="W00"/>
    <s v="World"/>
    <s v="H4"/>
    <s v="HS"/>
    <b v="1"/>
    <n v="3102"/>
    <s v="Fertilizers mineral or chemical, nitrogenous"/>
    <x v="2"/>
    <x v="1"/>
    <x v="1"/>
    <x v="1"/>
    <b v="0"/>
    <s v="C00"/>
    <s v="TOTAL CPC"/>
    <n v="0"/>
    <n v="0"/>
    <s v="TOTAL MOT"/>
    <n v="8"/>
    <s v="kg"/>
    <n v="404"/>
    <b v="0"/>
    <n v="8"/>
    <s v="kg"/>
    <n v="404"/>
    <b v="0"/>
    <n v="404"/>
    <b v="0"/>
    <n v="0"/>
    <b v="0"/>
    <s v="1213.61"/>
    <m/>
    <s v="1213.61"/>
    <n v="0"/>
    <b v="0"/>
    <b v="1"/>
  </r>
  <r>
    <s v="C"/>
    <s v="A"/>
    <n v="20170101"/>
    <n v="2017"/>
    <n v="52"/>
    <x v="5"/>
    <n v="562"/>
    <s v="NER"/>
    <x v="0"/>
    <s v="M"/>
    <s v="Import"/>
    <n v="854"/>
    <s v="BFA"/>
    <x v="16"/>
    <n v="0"/>
    <s v="W00"/>
    <s v="World"/>
    <s v="H4"/>
    <s v="HS"/>
    <b v="1"/>
    <n v="3102"/>
    <s v="Fertilizers mineral or chemical, nitrogenous"/>
    <x v="2"/>
    <x v="1"/>
    <x v="1"/>
    <x v="1"/>
    <b v="0"/>
    <s v="C00"/>
    <s v="TOTAL CPC"/>
    <n v="0"/>
    <n v="0"/>
    <s v="TOTAL MOT"/>
    <n v="8"/>
    <s v="kg"/>
    <n v="272500"/>
    <b v="0"/>
    <n v="8"/>
    <s v="kg"/>
    <n v="272500"/>
    <b v="0"/>
    <n v="272500"/>
    <b v="0"/>
    <n v="0"/>
    <b v="0"/>
    <s v="115548.01"/>
    <m/>
    <s v="115548.01"/>
    <n v="0"/>
    <b v="0"/>
    <b v="1"/>
  </r>
  <r>
    <s v="C"/>
    <s v="A"/>
    <n v="20170101"/>
    <n v="2017"/>
    <n v="52"/>
    <x v="5"/>
    <n v="180"/>
    <s v="COD"/>
    <x v="1"/>
    <s v="M"/>
    <s v="Import"/>
    <n v="0"/>
    <s v="W00"/>
    <x v="0"/>
    <n v="0"/>
    <s v="W00"/>
    <s v="World"/>
    <s v="H4"/>
    <s v="HS"/>
    <b v="1"/>
    <n v="310210"/>
    <s v="Fertilizers, mineral or chemical nitrogenous, urea, whether or not in aqueous solution"/>
    <x v="3"/>
    <x v="2"/>
    <x v="2"/>
    <x v="2"/>
    <b v="1"/>
    <s v="C00"/>
    <s v="TOTAL CPC"/>
    <n v="0"/>
    <n v="0"/>
    <s v="TOTAL MOT"/>
    <n v="8"/>
    <s v="kg"/>
    <n v="8818874"/>
    <b v="0"/>
    <n v="8"/>
    <s v="kg"/>
    <n v="8818874"/>
    <b v="0"/>
    <n v="8818874"/>
    <b v="0"/>
    <n v="0"/>
    <b v="0"/>
    <s v="4375429.403"/>
    <n v="0"/>
    <s v="4375429.403"/>
    <n v="0"/>
    <b v="0"/>
    <b v="1"/>
  </r>
  <r>
    <s v="C"/>
    <s v="A"/>
    <n v="20170101"/>
    <n v="2017"/>
    <n v="52"/>
    <x v="5"/>
    <n v="180"/>
    <s v="COD"/>
    <x v="1"/>
    <s v="M"/>
    <s v="Import"/>
    <n v="20"/>
    <s v="AND"/>
    <x v="56"/>
    <n v="0"/>
    <s v="W00"/>
    <s v="World"/>
    <s v="H4"/>
    <s v="HS"/>
    <b v="1"/>
    <n v="310210"/>
    <s v="Fertilizers, mineral or chemical nitrogenous, urea, whether or not in aqueous solution"/>
    <x v="3"/>
    <x v="2"/>
    <x v="2"/>
    <x v="2"/>
    <b v="1"/>
    <s v="C00"/>
    <s v="TOTAL CPC"/>
    <n v="0"/>
    <n v="0"/>
    <s v="TOTAL MOT"/>
    <n v="8"/>
    <s v="kg"/>
    <n v="240"/>
    <b v="0"/>
    <n v="8"/>
    <s v="kg"/>
    <n v="240"/>
    <b v="0"/>
    <n v="240"/>
    <b v="0"/>
    <n v="0"/>
    <b v="0"/>
    <s v="787.187"/>
    <n v="0"/>
    <s v="787.187"/>
    <n v="0"/>
    <b v="0"/>
    <b v="1"/>
  </r>
  <r>
    <s v="C"/>
    <s v="A"/>
    <n v="20170101"/>
    <n v="2017"/>
    <n v="52"/>
    <x v="5"/>
    <n v="180"/>
    <s v="COD"/>
    <x v="1"/>
    <s v="M"/>
    <s v="Import"/>
    <n v="24"/>
    <s v="AGO"/>
    <x v="17"/>
    <n v="0"/>
    <s v="W00"/>
    <s v="World"/>
    <s v="H4"/>
    <s v="HS"/>
    <b v="1"/>
    <n v="310210"/>
    <s v="Fertilizers, mineral or chemical nitrogenous, urea, whether or not in aqueous solution"/>
    <x v="3"/>
    <x v="2"/>
    <x v="2"/>
    <x v="2"/>
    <b v="1"/>
    <s v="C00"/>
    <s v="TOTAL CPC"/>
    <n v="0"/>
    <n v="0"/>
    <s v="TOTAL MOT"/>
    <n v="8"/>
    <s v="kg"/>
    <n v="56642"/>
    <b v="0"/>
    <n v="8"/>
    <s v="kg"/>
    <n v="56642"/>
    <b v="0"/>
    <n v="56642"/>
    <b v="0"/>
    <n v="0"/>
    <b v="0"/>
    <s v="26139.866"/>
    <n v="0"/>
    <s v="26139.866"/>
    <n v="0"/>
    <b v="0"/>
    <b v="1"/>
  </r>
  <r>
    <s v="C"/>
    <s v="A"/>
    <n v="20170101"/>
    <n v="2017"/>
    <n v="52"/>
    <x v="5"/>
    <n v="180"/>
    <s v="COD"/>
    <x v="1"/>
    <s v="M"/>
    <s v="Import"/>
    <n v="56"/>
    <s v="BEL"/>
    <x v="18"/>
    <n v="0"/>
    <s v="W00"/>
    <s v="World"/>
    <s v="H4"/>
    <s v="HS"/>
    <b v="1"/>
    <n v="310210"/>
    <s v="Fertilizers, mineral or chemical nitrogenous, urea, whether or not in aqueous solution"/>
    <x v="3"/>
    <x v="2"/>
    <x v="2"/>
    <x v="2"/>
    <b v="1"/>
    <s v="C00"/>
    <s v="TOTAL CPC"/>
    <n v="0"/>
    <n v="0"/>
    <s v="TOTAL MOT"/>
    <n v="8"/>
    <s v="kg"/>
    <n v="192378"/>
    <b v="0"/>
    <n v="8"/>
    <s v="kg"/>
    <n v="192378"/>
    <b v="0"/>
    <n v="192378"/>
    <b v="0"/>
    <n v="0"/>
    <b v="0"/>
    <s v="136591.858"/>
    <n v="0"/>
    <s v="136591.858"/>
    <n v="0"/>
    <b v="0"/>
    <b v="1"/>
  </r>
  <r>
    <s v="C"/>
    <s v="A"/>
    <n v="20170101"/>
    <n v="2017"/>
    <n v="52"/>
    <x v="5"/>
    <n v="180"/>
    <s v="COD"/>
    <x v="1"/>
    <s v="M"/>
    <s v="Import"/>
    <n v="156"/>
    <s v="CHN"/>
    <x v="1"/>
    <n v="0"/>
    <s v="W00"/>
    <s v="World"/>
    <s v="H4"/>
    <s v="HS"/>
    <b v="1"/>
    <n v="310210"/>
    <s v="Fertilizers, mineral or chemical nitrogenous, urea, whether or not in aqueous solution"/>
    <x v="3"/>
    <x v="2"/>
    <x v="2"/>
    <x v="2"/>
    <b v="1"/>
    <s v="C00"/>
    <s v="TOTAL CPC"/>
    <n v="0"/>
    <n v="0"/>
    <s v="TOTAL MOT"/>
    <n v="8"/>
    <s v="kg"/>
    <n v="2271856"/>
    <b v="0"/>
    <n v="8"/>
    <s v="kg"/>
    <n v="2271856"/>
    <b v="0"/>
    <n v="2271856"/>
    <b v="0"/>
    <n v="0"/>
    <b v="0"/>
    <s v="1077613.056"/>
    <n v="0"/>
    <s v="1077613.056"/>
    <n v="0"/>
    <b v="0"/>
    <b v="1"/>
  </r>
  <r>
    <s v="C"/>
    <s v="A"/>
    <n v="20170101"/>
    <n v="2017"/>
    <n v="52"/>
    <x v="5"/>
    <n v="180"/>
    <s v="COD"/>
    <x v="1"/>
    <s v="M"/>
    <s v="Import"/>
    <n v="276"/>
    <s v="DEU"/>
    <x v="4"/>
    <n v="0"/>
    <s v="W00"/>
    <s v="World"/>
    <s v="H4"/>
    <s v="HS"/>
    <b v="1"/>
    <n v="310210"/>
    <s v="Fertilizers, mineral or chemical nitrogenous, urea, whether or not in aqueous solution"/>
    <x v="3"/>
    <x v="2"/>
    <x v="2"/>
    <x v="2"/>
    <b v="1"/>
    <s v="C00"/>
    <s v="TOTAL CPC"/>
    <n v="0"/>
    <n v="0"/>
    <s v="TOTAL MOT"/>
    <n v="8"/>
    <s v="kg"/>
    <n v="1374"/>
    <b v="0"/>
    <n v="8"/>
    <s v="kg"/>
    <n v="1374"/>
    <b v="0"/>
    <n v="1374"/>
    <b v="0"/>
    <n v="0"/>
    <b v="0"/>
    <s v="6985.174"/>
    <n v="0"/>
    <s v="6985.174"/>
    <n v="0"/>
    <b v="0"/>
    <b v="1"/>
  </r>
  <r>
    <s v="C"/>
    <s v="A"/>
    <n v="20170101"/>
    <n v="2017"/>
    <n v="52"/>
    <x v="5"/>
    <n v="180"/>
    <s v="COD"/>
    <x v="1"/>
    <s v="M"/>
    <s v="Import"/>
    <n v="508"/>
    <s v="MOZ"/>
    <x v="26"/>
    <n v="0"/>
    <s v="W00"/>
    <s v="World"/>
    <s v="H4"/>
    <s v="HS"/>
    <b v="1"/>
    <n v="310210"/>
    <s v="Fertilizers, mineral or chemical nitrogenous, urea, whether or not in aqueous solution"/>
    <x v="3"/>
    <x v="2"/>
    <x v="2"/>
    <x v="2"/>
    <b v="1"/>
    <s v="C00"/>
    <s v="TOTAL CPC"/>
    <n v="0"/>
    <n v="0"/>
    <s v="TOTAL MOT"/>
    <n v="8"/>
    <s v="kg"/>
    <n v="1386000"/>
    <b v="0"/>
    <n v="8"/>
    <s v="kg"/>
    <n v="1386000"/>
    <b v="0"/>
    <n v="1386000"/>
    <b v="0"/>
    <n v="0"/>
    <b v="0"/>
    <s v="746528.186"/>
    <n v="0"/>
    <s v="746528.186"/>
    <n v="0"/>
    <b v="0"/>
    <b v="1"/>
  </r>
  <r>
    <s v="C"/>
    <s v="A"/>
    <n v="20170101"/>
    <n v="2017"/>
    <n v="52"/>
    <x v="5"/>
    <n v="180"/>
    <s v="COD"/>
    <x v="1"/>
    <s v="M"/>
    <s v="Import"/>
    <n v="620"/>
    <s v="PRT"/>
    <x v="60"/>
    <n v="0"/>
    <s v="W00"/>
    <s v="World"/>
    <s v="H4"/>
    <s v="HS"/>
    <b v="1"/>
    <n v="310210"/>
    <s v="Fertilizers, mineral or chemical nitrogenous, urea, whether or not in aqueous solution"/>
    <x v="3"/>
    <x v="2"/>
    <x v="2"/>
    <x v="2"/>
    <b v="1"/>
    <s v="C00"/>
    <s v="TOTAL CPC"/>
    <n v="0"/>
    <n v="0"/>
    <s v="TOTAL MOT"/>
    <n v="8"/>
    <s v="kg"/>
    <n v="2000"/>
    <b v="0"/>
    <n v="8"/>
    <s v="kg"/>
    <n v="2000"/>
    <b v="0"/>
    <n v="2000"/>
    <b v="0"/>
    <n v="0"/>
    <b v="0"/>
    <s v="1211.842"/>
    <n v="0"/>
    <s v="1211.842"/>
    <n v="0"/>
    <b v="0"/>
    <b v="1"/>
  </r>
  <r>
    <s v="C"/>
    <s v="A"/>
    <n v="20170101"/>
    <n v="2017"/>
    <n v="52"/>
    <x v="5"/>
    <n v="180"/>
    <s v="COD"/>
    <x v="1"/>
    <s v="M"/>
    <s v="Import"/>
    <n v="643"/>
    <s v="RUS"/>
    <x v="9"/>
    <n v="0"/>
    <s v="W00"/>
    <s v="World"/>
    <s v="H4"/>
    <s v="HS"/>
    <b v="1"/>
    <n v="310210"/>
    <s v="Fertilizers, mineral or chemical nitrogenous, urea, whether or not in aqueous solution"/>
    <x v="3"/>
    <x v="2"/>
    <x v="2"/>
    <x v="2"/>
    <b v="1"/>
    <s v="C00"/>
    <s v="TOTAL CPC"/>
    <n v="0"/>
    <n v="0"/>
    <s v="TOTAL MOT"/>
    <n v="8"/>
    <s v="kg"/>
    <n v="2328934"/>
    <b v="0"/>
    <n v="8"/>
    <s v="kg"/>
    <n v="2328934"/>
    <b v="0"/>
    <n v="2328934"/>
    <b v="0"/>
    <n v="0"/>
    <b v="0"/>
    <s v="946968.78"/>
    <n v="0"/>
    <s v="946968.78"/>
    <n v="0"/>
    <b v="0"/>
    <b v="1"/>
  </r>
  <r>
    <s v="C"/>
    <s v="A"/>
    <n v="20170101"/>
    <n v="2017"/>
    <n v="52"/>
    <x v="5"/>
    <n v="180"/>
    <s v="COD"/>
    <x v="1"/>
    <s v="M"/>
    <s v="Import"/>
    <n v="699"/>
    <s v="IND"/>
    <x v="11"/>
    <n v="0"/>
    <s v="W00"/>
    <s v="World"/>
    <s v="H4"/>
    <s v="HS"/>
    <b v="1"/>
    <n v="310210"/>
    <s v="Fertilizers, mineral or chemical nitrogenous, urea, whether or not in aqueous solution"/>
    <x v="3"/>
    <x v="2"/>
    <x v="2"/>
    <x v="2"/>
    <b v="1"/>
    <s v="C00"/>
    <s v="TOTAL CPC"/>
    <n v="0"/>
    <n v="0"/>
    <s v="TOTAL MOT"/>
    <n v="8"/>
    <s v="kg"/>
    <n v="25157"/>
    <b v="0"/>
    <n v="8"/>
    <s v="kg"/>
    <n v="25157"/>
    <b v="0"/>
    <n v="25157"/>
    <b v="0"/>
    <n v="0"/>
    <b v="0"/>
    <s v="74169.675"/>
    <n v="0"/>
    <s v="74169.675"/>
    <n v="0"/>
    <b v="0"/>
    <b v="1"/>
  </r>
  <r>
    <s v="C"/>
    <s v="A"/>
    <n v="20170101"/>
    <n v="2017"/>
    <n v="52"/>
    <x v="5"/>
    <n v="180"/>
    <s v="COD"/>
    <x v="1"/>
    <s v="M"/>
    <s v="Import"/>
    <n v="704"/>
    <s v="VNM"/>
    <x v="29"/>
    <n v="0"/>
    <s v="W00"/>
    <s v="World"/>
    <s v="H4"/>
    <s v="HS"/>
    <b v="1"/>
    <n v="310210"/>
    <s v="Fertilizers, mineral or chemical nitrogenous, urea, whether or not in aqueous solution"/>
    <x v="3"/>
    <x v="2"/>
    <x v="2"/>
    <x v="2"/>
    <b v="1"/>
    <s v="C00"/>
    <s v="TOTAL CPC"/>
    <n v="0"/>
    <n v="0"/>
    <s v="TOTAL MOT"/>
    <n v="8"/>
    <s v="kg"/>
    <n v="63152"/>
    <b v="0"/>
    <n v="8"/>
    <s v="kg"/>
    <n v="63152"/>
    <b v="0"/>
    <n v="63152"/>
    <b v="0"/>
    <n v="0"/>
    <b v="0"/>
    <s v="29801.765"/>
    <n v="0"/>
    <s v="29801.765"/>
    <n v="0"/>
    <b v="0"/>
    <b v="1"/>
  </r>
  <r>
    <s v="C"/>
    <s v="A"/>
    <n v="20170101"/>
    <n v="2017"/>
    <n v="52"/>
    <x v="5"/>
    <n v="180"/>
    <s v="COD"/>
    <x v="1"/>
    <s v="M"/>
    <s v="Import"/>
    <n v="710"/>
    <s v="ZAF"/>
    <x v="30"/>
    <n v="0"/>
    <s v="W00"/>
    <s v="World"/>
    <s v="H4"/>
    <s v="HS"/>
    <b v="1"/>
    <n v="310210"/>
    <s v="Fertilizers, mineral or chemical nitrogenous, urea, whether or not in aqueous solution"/>
    <x v="3"/>
    <x v="2"/>
    <x v="2"/>
    <x v="2"/>
    <b v="1"/>
    <s v="C00"/>
    <s v="TOTAL CPC"/>
    <n v="0"/>
    <n v="0"/>
    <s v="TOTAL MOT"/>
    <n v="8"/>
    <s v="kg"/>
    <n v="2212222"/>
    <b v="0"/>
    <n v="8"/>
    <s v="kg"/>
    <n v="2212222"/>
    <b v="0"/>
    <n v="2212222"/>
    <b v="0"/>
    <n v="0"/>
    <b v="0"/>
    <s v="1147820.486"/>
    <n v="0"/>
    <s v="1147820.486"/>
    <n v="0"/>
    <b v="0"/>
    <b v="1"/>
  </r>
  <r>
    <s v="C"/>
    <s v="A"/>
    <n v="20170101"/>
    <n v="2017"/>
    <n v="52"/>
    <x v="5"/>
    <n v="180"/>
    <s v="COD"/>
    <x v="1"/>
    <s v="M"/>
    <s v="Import"/>
    <n v="757"/>
    <s v="CHE"/>
    <x v="31"/>
    <n v="0"/>
    <s v="W00"/>
    <s v="World"/>
    <s v="H4"/>
    <s v="HS"/>
    <b v="1"/>
    <n v="310210"/>
    <s v="Fertilizers, mineral or chemical nitrogenous, urea, whether or not in aqueous solution"/>
    <x v="3"/>
    <x v="2"/>
    <x v="2"/>
    <x v="2"/>
    <b v="1"/>
    <s v="C00"/>
    <s v="TOTAL CPC"/>
    <n v="0"/>
    <n v="0"/>
    <s v="TOTAL MOT"/>
    <n v="8"/>
    <s v="kg"/>
    <n v="7200"/>
    <b v="0"/>
    <n v="8"/>
    <s v="kg"/>
    <n v="7200"/>
    <b v="0"/>
    <n v="7200"/>
    <b v="0"/>
    <n v="0"/>
    <b v="0"/>
    <s v="5575.976"/>
    <n v="0"/>
    <s v="5575.976"/>
    <n v="0"/>
    <b v="0"/>
    <b v="1"/>
  </r>
  <r>
    <s v="C"/>
    <s v="A"/>
    <n v="20170101"/>
    <n v="2017"/>
    <n v="52"/>
    <x v="5"/>
    <n v="180"/>
    <s v="COD"/>
    <x v="1"/>
    <s v="M"/>
    <s v="Import"/>
    <n v="784"/>
    <s v="ARE"/>
    <x v="32"/>
    <n v="0"/>
    <s v="W00"/>
    <s v="World"/>
    <s v="H4"/>
    <s v="HS"/>
    <b v="1"/>
    <n v="310210"/>
    <s v="Fertilizers, mineral or chemical nitrogenous, urea, whether or not in aqueous solution"/>
    <x v="3"/>
    <x v="2"/>
    <x v="2"/>
    <x v="2"/>
    <b v="1"/>
    <s v="C00"/>
    <s v="TOTAL CPC"/>
    <n v="0"/>
    <n v="0"/>
    <s v="TOTAL MOT"/>
    <n v="8"/>
    <s v="kg"/>
    <n v="5688"/>
    <b v="0"/>
    <n v="8"/>
    <s v="kg"/>
    <n v="5688"/>
    <b v="0"/>
    <n v="5688"/>
    <b v="0"/>
    <n v="0"/>
    <b v="0"/>
    <s v="12984.455"/>
    <n v="0"/>
    <s v="12984.455"/>
    <n v="0"/>
    <b v="0"/>
    <b v="1"/>
  </r>
  <r>
    <s v="C"/>
    <s v="A"/>
    <n v="20170101"/>
    <n v="2017"/>
    <n v="52"/>
    <x v="5"/>
    <n v="180"/>
    <s v="COD"/>
    <x v="1"/>
    <s v="M"/>
    <s v="Import"/>
    <n v="800"/>
    <s v="UGA"/>
    <x v="34"/>
    <n v="0"/>
    <s v="W00"/>
    <s v="World"/>
    <s v="H4"/>
    <s v="HS"/>
    <b v="1"/>
    <n v="310210"/>
    <s v="Fertilizers, mineral or chemical nitrogenous, urea, whether or not in aqueous solution"/>
    <x v="3"/>
    <x v="2"/>
    <x v="2"/>
    <x v="2"/>
    <b v="1"/>
    <s v="C00"/>
    <s v="TOTAL CPC"/>
    <n v="0"/>
    <n v="0"/>
    <s v="TOTAL MOT"/>
    <n v="8"/>
    <s v="kg"/>
    <n v="18000"/>
    <b v="0"/>
    <n v="8"/>
    <s v="kg"/>
    <n v="18000"/>
    <b v="0"/>
    <n v="18000"/>
    <b v="0"/>
    <n v="0"/>
    <b v="0"/>
    <s v="15232.743"/>
    <n v="0"/>
    <s v="15232.743"/>
    <n v="0"/>
    <b v="0"/>
    <b v="1"/>
  </r>
  <r>
    <s v="C"/>
    <s v="A"/>
    <n v="20170101"/>
    <n v="2017"/>
    <n v="52"/>
    <x v="5"/>
    <n v="180"/>
    <s v="COD"/>
    <x v="1"/>
    <s v="M"/>
    <s v="Import"/>
    <n v="826"/>
    <s v="GBR"/>
    <x v="37"/>
    <n v="0"/>
    <s v="W00"/>
    <s v="World"/>
    <s v="H4"/>
    <s v="HS"/>
    <b v="1"/>
    <n v="310210"/>
    <s v="Fertilizers, mineral or chemical nitrogenous, urea, whether or not in aqueous solution"/>
    <x v="3"/>
    <x v="2"/>
    <x v="2"/>
    <x v="2"/>
    <b v="1"/>
    <s v="C00"/>
    <s v="TOTAL CPC"/>
    <n v="0"/>
    <n v="0"/>
    <s v="TOTAL MOT"/>
    <n v="8"/>
    <s v="kg"/>
    <n v="18752"/>
    <b v="0"/>
    <n v="8"/>
    <s v="kg"/>
    <n v="18752"/>
    <b v="0"/>
    <n v="18752"/>
    <b v="0"/>
    <n v="0"/>
    <b v="0"/>
    <s v="17174.729"/>
    <n v="0"/>
    <s v="17174.729"/>
    <n v="0"/>
    <b v="0"/>
    <b v="1"/>
  </r>
  <r>
    <s v="C"/>
    <s v="A"/>
    <n v="20170101"/>
    <n v="2017"/>
    <n v="52"/>
    <x v="5"/>
    <n v="180"/>
    <s v="COD"/>
    <x v="1"/>
    <s v="M"/>
    <s v="Import"/>
    <n v="834"/>
    <s v="TZA"/>
    <x v="38"/>
    <n v="0"/>
    <s v="W00"/>
    <s v="World"/>
    <s v="H4"/>
    <s v="HS"/>
    <b v="1"/>
    <n v="310210"/>
    <s v="Fertilizers, mineral or chemical nitrogenous, urea, whether or not in aqueous solution"/>
    <x v="3"/>
    <x v="2"/>
    <x v="2"/>
    <x v="2"/>
    <b v="1"/>
    <s v="C00"/>
    <s v="TOTAL CPC"/>
    <n v="0"/>
    <n v="0"/>
    <s v="TOTAL MOT"/>
    <n v="8"/>
    <s v="kg"/>
    <n v="60000"/>
    <b v="0"/>
    <n v="8"/>
    <s v="kg"/>
    <n v="60000"/>
    <b v="0"/>
    <n v="60000"/>
    <b v="0"/>
    <n v="0"/>
    <b v="0"/>
    <s v="12011.727"/>
    <n v="0"/>
    <s v="12011.727"/>
    <n v="0"/>
    <b v="0"/>
    <b v="1"/>
  </r>
  <r>
    <s v="C"/>
    <s v="A"/>
    <n v="20170101"/>
    <n v="2017"/>
    <n v="52"/>
    <x v="5"/>
    <n v="180"/>
    <s v="COD"/>
    <x v="1"/>
    <s v="M"/>
    <s v="Import"/>
    <n v="842"/>
    <s v="USA"/>
    <x v="15"/>
    <n v="0"/>
    <s v="W00"/>
    <s v="World"/>
    <s v="H4"/>
    <s v="HS"/>
    <b v="1"/>
    <n v="310210"/>
    <s v="Fertilizers, mineral or chemical nitrogenous, urea, whether or not in aqueous solution"/>
    <x v="3"/>
    <x v="2"/>
    <x v="2"/>
    <x v="2"/>
    <b v="1"/>
    <s v="C00"/>
    <s v="TOTAL CPC"/>
    <n v="0"/>
    <n v="0"/>
    <s v="TOTAL MOT"/>
    <n v="8"/>
    <s v="kg"/>
    <n v="279"/>
    <b v="0"/>
    <n v="8"/>
    <s v="kg"/>
    <n v="279"/>
    <b v="0"/>
    <n v="279"/>
    <b v="0"/>
    <n v="0"/>
    <b v="0"/>
    <s v="1718.572"/>
    <n v="0"/>
    <s v="1718.572"/>
    <n v="0"/>
    <b v="0"/>
    <b v="1"/>
  </r>
  <r>
    <s v="C"/>
    <s v="A"/>
    <n v="20170101"/>
    <n v="2017"/>
    <n v="52"/>
    <x v="5"/>
    <n v="180"/>
    <s v="COD"/>
    <x v="1"/>
    <s v="M"/>
    <s v="Import"/>
    <n v="894"/>
    <s v="ZMB"/>
    <x v="39"/>
    <n v="0"/>
    <s v="W00"/>
    <s v="World"/>
    <s v="H4"/>
    <s v="HS"/>
    <b v="1"/>
    <n v="310210"/>
    <s v="Fertilizers, mineral or chemical nitrogenous, urea, whether or not in aqueous solution"/>
    <x v="3"/>
    <x v="2"/>
    <x v="2"/>
    <x v="2"/>
    <b v="1"/>
    <s v="C00"/>
    <s v="TOTAL CPC"/>
    <n v="0"/>
    <n v="0"/>
    <s v="TOTAL MOT"/>
    <n v="8"/>
    <s v="kg"/>
    <n v="169000"/>
    <b v="0"/>
    <n v="8"/>
    <s v="kg"/>
    <n v="169000"/>
    <b v="0"/>
    <n v="169000"/>
    <b v="0"/>
    <n v="0"/>
    <b v="0"/>
    <s v="116113.327"/>
    <n v="0"/>
    <s v="116113.327"/>
    <n v="0"/>
    <b v="0"/>
    <b v="1"/>
  </r>
  <r>
    <s v="C"/>
    <s v="A"/>
    <n v="20170101"/>
    <n v="2017"/>
    <n v="52"/>
    <x v="5"/>
    <n v="562"/>
    <s v="NER"/>
    <x v="0"/>
    <s v="M"/>
    <s v="Import"/>
    <n v="0"/>
    <s v="W00"/>
    <x v="0"/>
    <n v="0"/>
    <s v="W00"/>
    <s v="World"/>
    <s v="H4"/>
    <s v="HS"/>
    <b v="1"/>
    <n v="310210"/>
    <s v="Fertilizers, mineral or chemical nitrogenous, urea, whether or not in aqueous solution"/>
    <x v="3"/>
    <x v="2"/>
    <x v="2"/>
    <x v="2"/>
    <b v="1"/>
    <s v="C00"/>
    <s v="TOTAL CPC"/>
    <n v="0"/>
    <n v="0"/>
    <s v="TOTAL MOT"/>
    <n v="8"/>
    <s v="kg"/>
    <n v="14702695"/>
    <b v="0"/>
    <n v="8"/>
    <s v="kg"/>
    <n v="14702695"/>
    <b v="0"/>
    <n v="14702695"/>
    <b v="0"/>
    <n v="0"/>
    <b v="0"/>
    <s v="4052460.8"/>
    <m/>
    <s v="4052460.8"/>
    <n v="0"/>
    <b v="0"/>
    <b v="1"/>
  </r>
  <r>
    <s v="C"/>
    <s v="A"/>
    <n v="20170101"/>
    <n v="2017"/>
    <n v="52"/>
    <x v="5"/>
    <n v="562"/>
    <s v="NER"/>
    <x v="0"/>
    <s v="M"/>
    <s v="Import"/>
    <n v="156"/>
    <s v="CHN"/>
    <x v="1"/>
    <n v="0"/>
    <s v="W00"/>
    <s v="World"/>
    <s v="H4"/>
    <s v="HS"/>
    <b v="1"/>
    <n v="310210"/>
    <s v="Fertilizers, mineral or chemical nitrogenous, urea, whether or not in aqueous solution"/>
    <x v="3"/>
    <x v="2"/>
    <x v="2"/>
    <x v="2"/>
    <b v="1"/>
    <s v="C00"/>
    <s v="TOTAL CPC"/>
    <n v="0"/>
    <n v="0"/>
    <s v="TOTAL MOT"/>
    <n v="8"/>
    <s v="kg"/>
    <n v="23000"/>
    <b v="0"/>
    <n v="8"/>
    <s v="kg"/>
    <n v="23000"/>
    <b v="0"/>
    <n v="23000"/>
    <b v="0"/>
    <n v="0"/>
    <b v="0"/>
    <s v="5923.58"/>
    <m/>
    <s v="5923.58"/>
    <n v="0"/>
    <b v="1"/>
    <b v="0"/>
  </r>
  <r>
    <s v="C"/>
    <s v="A"/>
    <n v="20170101"/>
    <n v="2017"/>
    <n v="52"/>
    <x v="5"/>
    <n v="562"/>
    <s v="NER"/>
    <x v="0"/>
    <s v="M"/>
    <s v="Import"/>
    <n v="434"/>
    <s v="LBY"/>
    <x v="42"/>
    <n v="0"/>
    <s v="W00"/>
    <s v="World"/>
    <s v="H4"/>
    <s v="HS"/>
    <b v="1"/>
    <n v="310210"/>
    <s v="Fertilizers, mineral or chemical nitrogenous, urea, whether or not in aqueous solution"/>
    <x v="3"/>
    <x v="2"/>
    <x v="2"/>
    <x v="2"/>
    <b v="1"/>
    <s v="C00"/>
    <s v="TOTAL CPC"/>
    <n v="0"/>
    <n v="0"/>
    <s v="TOTAL MOT"/>
    <n v="8"/>
    <s v="kg"/>
    <n v="160000"/>
    <b v="0"/>
    <n v="8"/>
    <s v="kg"/>
    <n v="160000"/>
    <b v="0"/>
    <n v="160000"/>
    <b v="0"/>
    <n v="0"/>
    <b v="0"/>
    <s v="82953.82"/>
    <m/>
    <s v="82953.82"/>
    <n v="0"/>
    <b v="1"/>
    <b v="0"/>
  </r>
  <r>
    <s v="C"/>
    <s v="A"/>
    <n v="20170101"/>
    <n v="2017"/>
    <n v="52"/>
    <x v="5"/>
    <n v="562"/>
    <s v="NER"/>
    <x v="0"/>
    <s v="M"/>
    <s v="Import"/>
    <n v="566"/>
    <s v="NGA"/>
    <x v="8"/>
    <n v="0"/>
    <s v="W00"/>
    <s v="World"/>
    <s v="H4"/>
    <s v="HS"/>
    <b v="1"/>
    <n v="310210"/>
    <s v="Fertilizers, mineral or chemical nitrogenous, urea, whether or not in aqueous solution"/>
    <x v="3"/>
    <x v="2"/>
    <x v="2"/>
    <x v="2"/>
    <b v="1"/>
    <s v="C00"/>
    <s v="TOTAL CPC"/>
    <n v="0"/>
    <n v="0"/>
    <s v="TOTAL MOT"/>
    <n v="8"/>
    <s v="kg"/>
    <n v="12829695"/>
    <b v="0"/>
    <n v="8"/>
    <s v="kg"/>
    <n v="12829695"/>
    <b v="0"/>
    <n v="12829695"/>
    <b v="0"/>
    <n v="0"/>
    <b v="0"/>
    <s v="3329604.49"/>
    <m/>
    <s v="3329604.49"/>
    <n v="0"/>
    <b v="1"/>
    <b v="0"/>
  </r>
  <r>
    <s v="C"/>
    <s v="A"/>
    <n v="20170101"/>
    <n v="2017"/>
    <n v="52"/>
    <x v="5"/>
    <n v="562"/>
    <s v="NER"/>
    <x v="0"/>
    <s v="M"/>
    <s v="Import"/>
    <n v="586"/>
    <s v="PAK"/>
    <x v="55"/>
    <n v="0"/>
    <s v="W00"/>
    <s v="World"/>
    <s v="H4"/>
    <s v="HS"/>
    <b v="1"/>
    <n v="310210"/>
    <s v="Fertilizers, mineral or chemical nitrogenous, urea, whether or not in aqueous solution"/>
    <x v="3"/>
    <x v="2"/>
    <x v="2"/>
    <x v="2"/>
    <b v="1"/>
    <s v="C00"/>
    <s v="TOTAL CPC"/>
    <n v="0"/>
    <n v="0"/>
    <s v="TOTAL MOT"/>
    <n v="8"/>
    <s v="kg"/>
    <n v="1500000"/>
    <b v="0"/>
    <n v="8"/>
    <s v="kg"/>
    <n v="1500000"/>
    <b v="0"/>
    <n v="1500000"/>
    <b v="0"/>
    <n v="0"/>
    <b v="0"/>
    <s v="613845.8"/>
    <m/>
    <s v="613845.8"/>
    <n v="0"/>
    <b v="1"/>
    <b v="0"/>
  </r>
  <r>
    <s v="C"/>
    <s v="A"/>
    <n v="20170101"/>
    <n v="2017"/>
    <n v="52"/>
    <x v="5"/>
    <n v="562"/>
    <s v="NER"/>
    <x v="0"/>
    <s v="M"/>
    <s v="Import"/>
    <n v="854"/>
    <s v="BFA"/>
    <x v="16"/>
    <n v="0"/>
    <s v="W00"/>
    <s v="World"/>
    <s v="H4"/>
    <s v="HS"/>
    <b v="1"/>
    <n v="310210"/>
    <s v="Fertilizers, mineral or chemical nitrogenous, urea, whether or not in aqueous solution"/>
    <x v="3"/>
    <x v="2"/>
    <x v="2"/>
    <x v="2"/>
    <b v="1"/>
    <s v="C00"/>
    <s v="TOTAL CPC"/>
    <n v="0"/>
    <n v="0"/>
    <s v="TOTAL MOT"/>
    <n v="8"/>
    <s v="kg"/>
    <n v="190000"/>
    <b v="0"/>
    <n v="8"/>
    <s v="kg"/>
    <n v="190000"/>
    <b v="0"/>
    <n v="190000"/>
    <b v="0"/>
    <n v="0"/>
    <b v="0"/>
    <s v="20133.11"/>
    <m/>
    <s v="20133.11"/>
    <n v="0"/>
    <b v="1"/>
    <b v="0"/>
  </r>
  <r>
    <s v="C"/>
    <s v="A"/>
    <n v="20170101"/>
    <n v="2017"/>
    <n v="52"/>
    <x v="5"/>
    <n v="180"/>
    <s v="COD"/>
    <x v="1"/>
    <s v="M"/>
    <s v="Import"/>
    <n v="0"/>
    <s v="W00"/>
    <x v="0"/>
    <n v="0"/>
    <s v="W00"/>
    <s v="World"/>
    <s v="H4"/>
    <s v="HS"/>
    <b v="1"/>
    <n v="310221"/>
    <s v="Fertilizers, mineral or chemical nitrogenous, ammonium sulphate"/>
    <x v="15"/>
    <x v="1"/>
    <x v="1"/>
    <x v="2"/>
    <b v="1"/>
    <s v="C00"/>
    <s v="TOTAL CPC"/>
    <n v="0"/>
    <n v="0"/>
    <s v="TOTAL MOT"/>
    <n v="8"/>
    <s v="kg"/>
    <n v="265695"/>
    <b v="0"/>
    <n v="8"/>
    <s v="kg"/>
    <n v="265695"/>
    <b v="0"/>
    <n v="265695"/>
    <b v="0"/>
    <n v="0"/>
    <b v="0"/>
    <s v="118672.641"/>
    <n v="0"/>
    <s v="118672.641"/>
    <n v="0"/>
    <b v="0"/>
    <b v="1"/>
  </r>
  <r>
    <s v="C"/>
    <s v="A"/>
    <n v="20170101"/>
    <n v="2017"/>
    <n v="52"/>
    <x v="5"/>
    <n v="180"/>
    <s v="COD"/>
    <x v="1"/>
    <s v="M"/>
    <s v="Import"/>
    <n v="156"/>
    <s v="CHN"/>
    <x v="1"/>
    <n v="0"/>
    <s v="W00"/>
    <s v="World"/>
    <s v="H4"/>
    <s v="HS"/>
    <b v="1"/>
    <n v="310221"/>
    <s v="Fertilizers, mineral or chemical nitrogenous, ammonium sulphate"/>
    <x v="15"/>
    <x v="1"/>
    <x v="1"/>
    <x v="2"/>
    <b v="1"/>
    <s v="C00"/>
    <s v="TOTAL CPC"/>
    <n v="0"/>
    <n v="0"/>
    <s v="TOTAL MOT"/>
    <n v="8"/>
    <s v="kg"/>
    <n v="231550"/>
    <b v="0"/>
    <n v="8"/>
    <s v="kg"/>
    <n v="231550"/>
    <b v="0"/>
    <n v="231550"/>
    <b v="0"/>
    <n v="0"/>
    <b v="0"/>
    <s v="105221.009"/>
    <n v="0"/>
    <s v="105221.009"/>
    <n v="0"/>
    <b v="0"/>
    <b v="1"/>
  </r>
  <r>
    <s v="C"/>
    <s v="A"/>
    <n v="20170101"/>
    <n v="2017"/>
    <n v="52"/>
    <x v="5"/>
    <n v="180"/>
    <s v="COD"/>
    <x v="1"/>
    <s v="M"/>
    <s v="Import"/>
    <n v="528"/>
    <s v="NLD"/>
    <x v="7"/>
    <n v="0"/>
    <s v="W00"/>
    <s v="World"/>
    <s v="H4"/>
    <s v="HS"/>
    <b v="1"/>
    <n v="310221"/>
    <s v="Fertilizers, mineral or chemical nitrogenous, ammonium sulphate"/>
    <x v="15"/>
    <x v="1"/>
    <x v="1"/>
    <x v="2"/>
    <b v="1"/>
    <s v="C00"/>
    <s v="TOTAL CPC"/>
    <n v="0"/>
    <n v="0"/>
    <s v="TOTAL MOT"/>
    <n v="8"/>
    <s v="kg"/>
    <n v="26000"/>
    <b v="0"/>
    <n v="8"/>
    <s v="kg"/>
    <n v="26000"/>
    <b v="0"/>
    <n v="26000"/>
    <b v="0"/>
    <n v="0"/>
    <b v="0"/>
    <s v="7653.064"/>
    <n v="0"/>
    <s v="7653.064"/>
    <n v="0"/>
    <b v="0"/>
    <b v="1"/>
  </r>
  <r>
    <s v="C"/>
    <s v="A"/>
    <n v="20170101"/>
    <n v="2017"/>
    <n v="52"/>
    <x v="5"/>
    <n v="180"/>
    <s v="COD"/>
    <x v="1"/>
    <s v="M"/>
    <s v="Import"/>
    <n v="710"/>
    <s v="ZAF"/>
    <x v="30"/>
    <n v="0"/>
    <s v="W00"/>
    <s v="World"/>
    <s v="H4"/>
    <s v="HS"/>
    <b v="1"/>
    <n v="310221"/>
    <s v="Fertilizers, mineral or chemical nitrogenous, ammonium sulphate"/>
    <x v="15"/>
    <x v="1"/>
    <x v="1"/>
    <x v="2"/>
    <b v="1"/>
    <s v="C00"/>
    <s v="TOTAL CPC"/>
    <n v="0"/>
    <n v="0"/>
    <s v="TOTAL MOT"/>
    <n v="8"/>
    <s v="kg"/>
    <n v="8145"/>
    <b v="0"/>
    <n v="8"/>
    <s v="kg"/>
    <n v="8145"/>
    <b v="0"/>
    <n v="8145"/>
    <b v="0"/>
    <n v="0"/>
    <b v="0"/>
    <s v="5798.568"/>
    <n v="0"/>
    <s v="5798.568"/>
    <n v="0"/>
    <b v="0"/>
    <b v="1"/>
  </r>
  <r>
    <s v="C"/>
    <s v="A"/>
    <n v="20170101"/>
    <n v="2017"/>
    <n v="52"/>
    <x v="5"/>
    <n v="180"/>
    <s v="COD"/>
    <x v="1"/>
    <s v="M"/>
    <s v="Import"/>
    <n v="0"/>
    <s v="W00"/>
    <x v="0"/>
    <n v="0"/>
    <s v="W00"/>
    <s v="World"/>
    <s v="H4"/>
    <s v="HS"/>
    <b v="1"/>
    <n v="310229"/>
    <s v="Fertilizers, mineral or chemical nitrogenous, other than ammonium sulphate"/>
    <x v="4"/>
    <x v="1"/>
    <x v="1"/>
    <x v="2"/>
    <b v="1"/>
    <s v="C00"/>
    <s v="TOTAL CPC"/>
    <n v="0"/>
    <n v="0"/>
    <s v="TOTAL MOT"/>
    <n v="8"/>
    <s v="kg"/>
    <n v="4200"/>
    <b v="0"/>
    <n v="8"/>
    <s v="kg"/>
    <n v="4200"/>
    <b v="0"/>
    <n v="4200"/>
    <b v="0"/>
    <n v="0"/>
    <b v="0"/>
    <s v="5028.408"/>
    <n v="0"/>
    <s v="5028.408"/>
    <n v="0"/>
    <b v="0"/>
    <b v="1"/>
  </r>
  <r>
    <s v="C"/>
    <s v="A"/>
    <n v="20170101"/>
    <n v="2017"/>
    <n v="52"/>
    <x v="5"/>
    <n v="180"/>
    <s v="COD"/>
    <x v="1"/>
    <s v="M"/>
    <s v="Import"/>
    <n v="251"/>
    <s v="FRA"/>
    <x v="3"/>
    <n v="0"/>
    <s v="W00"/>
    <s v="World"/>
    <s v="H4"/>
    <s v="HS"/>
    <b v="1"/>
    <n v="310229"/>
    <s v="Fertilizers, mineral or chemical nitrogenous, other than ammonium sulphate"/>
    <x v="4"/>
    <x v="1"/>
    <x v="1"/>
    <x v="2"/>
    <b v="1"/>
    <s v="C00"/>
    <s v="TOTAL CPC"/>
    <n v="0"/>
    <n v="0"/>
    <s v="TOTAL MOT"/>
    <n v="8"/>
    <s v="kg"/>
    <n v="200"/>
    <b v="0"/>
    <n v="8"/>
    <s v="kg"/>
    <n v="200"/>
    <b v="0"/>
    <n v="200"/>
    <b v="0"/>
    <n v="0"/>
    <b v="0"/>
    <s v="195.878"/>
    <n v="0"/>
    <s v="195.878"/>
    <n v="0"/>
    <b v="0"/>
    <b v="1"/>
  </r>
  <r>
    <s v="C"/>
    <s v="A"/>
    <n v="20170101"/>
    <n v="2017"/>
    <n v="52"/>
    <x v="5"/>
    <n v="180"/>
    <s v="COD"/>
    <x v="1"/>
    <s v="M"/>
    <s v="Import"/>
    <n v="710"/>
    <s v="ZAF"/>
    <x v="30"/>
    <n v="0"/>
    <s v="W00"/>
    <s v="World"/>
    <s v="H4"/>
    <s v="HS"/>
    <b v="1"/>
    <n v="310229"/>
    <s v="Fertilizers, mineral or chemical nitrogenous, other than ammonium sulphate"/>
    <x v="4"/>
    <x v="1"/>
    <x v="1"/>
    <x v="2"/>
    <b v="1"/>
    <s v="C00"/>
    <s v="TOTAL CPC"/>
    <n v="0"/>
    <n v="0"/>
    <s v="TOTAL MOT"/>
    <n v="8"/>
    <s v="kg"/>
    <n v="4000"/>
    <b v="0"/>
    <n v="8"/>
    <s v="kg"/>
    <n v="4000"/>
    <b v="0"/>
    <n v="4000"/>
    <b v="0"/>
    <n v="0"/>
    <b v="0"/>
    <s v="4832.53"/>
    <n v="0"/>
    <s v="4832.53"/>
    <n v="0"/>
    <b v="0"/>
    <b v="1"/>
  </r>
  <r>
    <s v="C"/>
    <s v="A"/>
    <n v="20170101"/>
    <n v="2017"/>
    <n v="52"/>
    <x v="5"/>
    <n v="562"/>
    <s v="NER"/>
    <x v="0"/>
    <s v="M"/>
    <s v="Import"/>
    <n v="0"/>
    <s v="W00"/>
    <x v="0"/>
    <n v="0"/>
    <s v="W00"/>
    <s v="World"/>
    <s v="H4"/>
    <s v="HS"/>
    <b v="1"/>
    <n v="310229"/>
    <s v="Fertilizers, mineral or chemical nitrogenous, other than ammonium sulphate"/>
    <x v="4"/>
    <x v="1"/>
    <x v="1"/>
    <x v="2"/>
    <b v="1"/>
    <s v="C00"/>
    <s v="TOTAL CPC"/>
    <n v="0"/>
    <n v="0"/>
    <s v="TOTAL MOT"/>
    <n v="8"/>
    <s v="kg"/>
    <n v="156200"/>
    <b v="0"/>
    <n v="8"/>
    <s v="kg"/>
    <n v="156200"/>
    <b v="0"/>
    <n v="156200"/>
    <b v="0"/>
    <n v="0"/>
    <b v="0"/>
    <s v="3656.19"/>
    <m/>
    <s v="3656.19"/>
    <n v="0"/>
    <b v="0"/>
    <b v="1"/>
  </r>
  <r>
    <s v="C"/>
    <s v="A"/>
    <n v="20170101"/>
    <n v="2017"/>
    <n v="52"/>
    <x v="5"/>
    <n v="562"/>
    <s v="NER"/>
    <x v="0"/>
    <s v="M"/>
    <s v="Import"/>
    <n v="566"/>
    <s v="NGA"/>
    <x v="8"/>
    <n v="0"/>
    <s v="W00"/>
    <s v="World"/>
    <s v="H4"/>
    <s v="HS"/>
    <b v="1"/>
    <n v="310229"/>
    <s v="Fertilizers, mineral or chemical nitrogenous, other than ammonium sulphate"/>
    <x v="4"/>
    <x v="1"/>
    <x v="1"/>
    <x v="2"/>
    <b v="1"/>
    <s v="C00"/>
    <s v="TOTAL CPC"/>
    <n v="0"/>
    <n v="0"/>
    <s v="TOTAL MOT"/>
    <n v="8"/>
    <s v="kg"/>
    <n v="156200"/>
    <b v="0"/>
    <n v="8"/>
    <s v="kg"/>
    <n v="156200"/>
    <b v="0"/>
    <n v="156200"/>
    <b v="0"/>
    <n v="0"/>
    <b v="0"/>
    <s v="3656.19"/>
    <m/>
    <s v="3656.19"/>
    <n v="0"/>
    <b v="1"/>
    <b v="0"/>
  </r>
  <r>
    <s v="C"/>
    <s v="A"/>
    <n v="20170101"/>
    <n v="2017"/>
    <n v="52"/>
    <x v="5"/>
    <n v="180"/>
    <s v="COD"/>
    <x v="1"/>
    <s v="M"/>
    <s v="Import"/>
    <n v="0"/>
    <s v="W00"/>
    <x v="0"/>
    <n v="0"/>
    <s v="W00"/>
    <s v="World"/>
    <s v="H4"/>
    <s v="HS"/>
    <b v="1"/>
    <n v="310230"/>
    <s v="Fertilizers, mineral or chemical nitrogenous, ammonium nitrate, whether or not in aqueous solution"/>
    <x v="5"/>
    <x v="1"/>
    <x v="1"/>
    <x v="2"/>
    <b v="1"/>
    <s v="C00"/>
    <s v="TOTAL CPC"/>
    <n v="0"/>
    <n v="0"/>
    <s v="TOTAL MOT"/>
    <n v="8"/>
    <s v="kg"/>
    <n v="34389980"/>
    <b v="0"/>
    <n v="8"/>
    <s v="kg"/>
    <n v="34389980"/>
    <b v="0"/>
    <n v="34389980"/>
    <b v="0"/>
    <n v="0"/>
    <b v="0"/>
    <s v="32215299.573"/>
    <n v="0"/>
    <s v="32215299.573"/>
    <n v="0"/>
    <b v="0"/>
    <b v="1"/>
  </r>
  <r>
    <s v="C"/>
    <s v="A"/>
    <n v="20170101"/>
    <n v="2017"/>
    <n v="52"/>
    <x v="5"/>
    <n v="180"/>
    <s v="COD"/>
    <x v="1"/>
    <s v="M"/>
    <s v="Import"/>
    <n v="156"/>
    <s v="CHN"/>
    <x v="1"/>
    <n v="0"/>
    <s v="W00"/>
    <s v="World"/>
    <s v="H4"/>
    <s v="HS"/>
    <b v="1"/>
    <n v="310230"/>
    <s v="Fertilizers, mineral or chemical nitrogenous, ammonium nitrate, whether or not in aqueous solution"/>
    <x v="5"/>
    <x v="1"/>
    <x v="1"/>
    <x v="2"/>
    <b v="1"/>
    <s v="C00"/>
    <s v="TOTAL CPC"/>
    <n v="0"/>
    <n v="0"/>
    <s v="TOTAL MOT"/>
    <n v="8"/>
    <s v="kg"/>
    <n v="1845760"/>
    <b v="0"/>
    <n v="8"/>
    <s v="kg"/>
    <n v="1845760"/>
    <b v="0"/>
    <n v="1845760"/>
    <b v="0"/>
    <n v="0"/>
    <b v="0"/>
    <s v="2161304.545"/>
    <n v="0"/>
    <s v="2161304.545"/>
    <n v="0"/>
    <b v="0"/>
    <b v="1"/>
  </r>
  <r>
    <s v="C"/>
    <s v="A"/>
    <n v="20170101"/>
    <n v="2017"/>
    <n v="52"/>
    <x v="5"/>
    <n v="180"/>
    <s v="COD"/>
    <x v="1"/>
    <s v="M"/>
    <s v="Import"/>
    <n v="643"/>
    <s v="RUS"/>
    <x v="9"/>
    <n v="0"/>
    <s v="W00"/>
    <s v="World"/>
    <s v="H4"/>
    <s v="HS"/>
    <b v="1"/>
    <n v="310230"/>
    <s v="Fertilizers, mineral or chemical nitrogenous, ammonium nitrate, whether or not in aqueous solution"/>
    <x v="5"/>
    <x v="1"/>
    <x v="1"/>
    <x v="2"/>
    <b v="1"/>
    <s v="C00"/>
    <s v="TOTAL CPC"/>
    <n v="0"/>
    <n v="0"/>
    <s v="TOTAL MOT"/>
    <n v="8"/>
    <s v="kg"/>
    <n v="9658000"/>
    <b v="0"/>
    <n v="8"/>
    <s v="kg"/>
    <n v="9658000"/>
    <b v="0"/>
    <n v="9658000"/>
    <b v="0"/>
    <n v="0"/>
    <b v="0"/>
    <s v="10352784.026"/>
    <n v="0"/>
    <s v="10352784.026"/>
    <n v="0"/>
    <b v="0"/>
    <b v="1"/>
  </r>
  <r>
    <s v="C"/>
    <s v="A"/>
    <n v="20170101"/>
    <n v="2017"/>
    <n v="52"/>
    <x v="5"/>
    <n v="180"/>
    <s v="COD"/>
    <x v="1"/>
    <s v="M"/>
    <s v="Import"/>
    <n v="699"/>
    <s v="IND"/>
    <x v="11"/>
    <n v="0"/>
    <s v="W00"/>
    <s v="World"/>
    <s v="H4"/>
    <s v="HS"/>
    <b v="1"/>
    <n v="310230"/>
    <s v="Fertilizers, mineral or chemical nitrogenous, ammonium nitrate, whether or not in aqueous solution"/>
    <x v="5"/>
    <x v="1"/>
    <x v="1"/>
    <x v="2"/>
    <b v="1"/>
    <s v="C00"/>
    <s v="TOTAL CPC"/>
    <n v="0"/>
    <n v="0"/>
    <s v="TOTAL MOT"/>
    <n v="8"/>
    <s v="kg"/>
    <n v="22000"/>
    <b v="0"/>
    <n v="8"/>
    <s v="kg"/>
    <n v="22000"/>
    <b v="0"/>
    <n v="22000"/>
    <b v="0"/>
    <n v="0"/>
    <b v="0"/>
    <s v="19214.098"/>
    <n v="0"/>
    <s v="19214.098"/>
    <n v="0"/>
    <b v="0"/>
    <b v="1"/>
  </r>
  <r>
    <s v="C"/>
    <s v="A"/>
    <n v="20170101"/>
    <n v="2017"/>
    <n v="52"/>
    <x v="5"/>
    <n v="180"/>
    <s v="COD"/>
    <x v="1"/>
    <s v="M"/>
    <s v="Import"/>
    <n v="710"/>
    <s v="ZAF"/>
    <x v="30"/>
    <n v="0"/>
    <s v="W00"/>
    <s v="World"/>
    <s v="H4"/>
    <s v="HS"/>
    <b v="1"/>
    <n v="310230"/>
    <s v="Fertilizers, mineral or chemical nitrogenous, ammonium nitrate, whether or not in aqueous solution"/>
    <x v="5"/>
    <x v="1"/>
    <x v="1"/>
    <x v="2"/>
    <b v="1"/>
    <s v="C00"/>
    <s v="TOTAL CPC"/>
    <n v="0"/>
    <n v="0"/>
    <s v="TOTAL MOT"/>
    <n v="8"/>
    <s v="kg"/>
    <n v="20857700"/>
    <b v="0"/>
    <n v="8"/>
    <s v="kg"/>
    <n v="20857700"/>
    <b v="0"/>
    <n v="20857700"/>
    <b v="0"/>
    <n v="0"/>
    <b v="0"/>
    <s v="16940984.705"/>
    <n v="0"/>
    <s v="16940984.705"/>
    <n v="0"/>
    <b v="0"/>
    <b v="1"/>
  </r>
  <r>
    <s v="C"/>
    <s v="A"/>
    <n v="20170101"/>
    <n v="2017"/>
    <n v="52"/>
    <x v="5"/>
    <n v="180"/>
    <s v="COD"/>
    <x v="1"/>
    <s v="M"/>
    <s v="Import"/>
    <n v="752"/>
    <s v="SWE"/>
    <x v="13"/>
    <n v="0"/>
    <s v="W00"/>
    <s v="World"/>
    <s v="H4"/>
    <s v="HS"/>
    <b v="1"/>
    <n v="310230"/>
    <s v="Fertilizers, mineral or chemical nitrogenous, ammonium nitrate, whether or not in aqueous solution"/>
    <x v="5"/>
    <x v="1"/>
    <x v="1"/>
    <x v="2"/>
    <b v="1"/>
    <s v="C00"/>
    <s v="TOTAL CPC"/>
    <n v="0"/>
    <n v="0"/>
    <s v="TOTAL MOT"/>
    <n v="8"/>
    <s v="kg"/>
    <n v="480000"/>
    <b v="0"/>
    <n v="8"/>
    <s v="kg"/>
    <n v="480000"/>
    <b v="0"/>
    <n v="480000"/>
    <b v="0"/>
    <n v="0"/>
    <b v="0"/>
    <s v="579337.273"/>
    <n v="0"/>
    <s v="579337.273"/>
    <n v="0"/>
    <b v="0"/>
    <b v="1"/>
  </r>
  <r>
    <s v="C"/>
    <s v="A"/>
    <n v="20170101"/>
    <n v="2017"/>
    <n v="52"/>
    <x v="5"/>
    <n v="180"/>
    <s v="COD"/>
    <x v="1"/>
    <s v="M"/>
    <s v="Import"/>
    <n v="834"/>
    <s v="TZA"/>
    <x v="38"/>
    <n v="0"/>
    <s v="W00"/>
    <s v="World"/>
    <s v="H4"/>
    <s v="HS"/>
    <b v="1"/>
    <n v="310230"/>
    <s v="Fertilizers, mineral or chemical nitrogenous, ammonium nitrate, whether or not in aqueous solution"/>
    <x v="5"/>
    <x v="1"/>
    <x v="1"/>
    <x v="2"/>
    <b v="1"/>
    <s v="C00"/>
    <s v="TOTAL CPC"/>
    <n v="0"/>
    <n v="0"/>
    <s v="TOTAL MOT"/>
    <n v="8"/>
    <s v="kg"/>
    <n v="408000"/>
    <b v="0"/>
    <n v="8"/>
    <s v="kg"/>
    <n v="408000"/>
    <b v="0"/>
    <n v="408000"/>
    <b v="0"/>
    <n v="0"/>
    <b v="0"/>
    <s v="534271.124"/>
    <n v="0"/>
    <s v="534271.124"/>
    <n v="0"/>
    <b v="0"/>
    <b v="1"/>
  </r>
  <r>
    <s v="C"/>
    <s v="A"/>
    <n v="20170101"/>
    <n v="2017"/>
    <n v="52"/>
    <x v="5"/>
    <n v="180"/>
    <s v="COD"/>
    <x v="1"/>
    <s v="M"/>
    <s v="Import"/>
    <n v="894"/>
    <s v="ZMB"/>
    <x v="39"/>
    <n v="0"/>
    <s v="W00"/>
    <s v="World"/>
    <s v="H4"/>
    <s v="HS"/>
    <b v="1"/>
    <n v="310230"/>
    <s v="Fertilizers, mineral or chemical nitrogenous, ammonium nitrate, whether or not in aqueous solution"/>
    <x v="5"/>
    <x v="1"/>
    <x v="1"/>
    <x v="2"/>
    <b v="1"/>
    <s v="C00"/>
    <s v="TOTAL CPC"/>
    <n v="0"/>
    <n v="0"/>
    <s v="TOTAL MOT"/>
    <n v="8"/>
    <s v="kg"/>
    <n v="1118520"/>
    <b v="0"/>
    <n v="8"/>
    <s v="kg"/>
    <n v="1118520"/>
    <b v="0"/>
    <n v="1118520"/>
    <b v="0"/>
    <n v="0"/>
    <b v="0"/>
    <s v="1627403.802"/>
    <n v="0"/>
    <s v="1627403.802"/>
    <n v="0"/>
    <b v="0"/>
    <b v="1"/>
  </r>
  <r>
    <s v="C"/>
    <s v="A"/>
    <n v="20170101"/>
    <n v="2017"/>
    <n v="52"/>
    <x v="5"/>
    <n v="562"/>
    <s v="NER"/>
    <x v="0"/>
    <s v="M"/>
    <s v="Import"/>
    <n v="0"/>
    <s v="W00"/>
    <x v="0"/>
    <n v="0"/>
    <s v="W00"/>
    <s v="World"/>
    <s v="H4"/>
    <s v="HS"/>
    <b v="1"/>
    <n v="310230"/>
    <s v="Fertilizers, mineral or chemical nitrogenous, ammonium nitrate, whether or not in aqueous solution"/>
    <x v="5"/>
    <x v="1"/>
    <x v="1"/>
    <x v="2"/>
    <b v="1"/>
    <s v="C00"/>
    <s v="TOTAL CPC"/>
    <n v="0"/>
    <n v="0"/>
    <s v="TOTAL MOT"/>
    <n v="8"/>
    <s v="kg"/>
    <n v="1948716"/>
    <b v="0"/>
    <n v="8"/>
    <s v="kg"/>
    <n v="1948716"/>
    <b v="0"/>
    <n v="1948716"/>
    <b v="0"/>
    <n v="0"/>
    <b v="0"/>
    <s v="2441074.14"/>
    <m/>
    <s v="2441074.14"/>
    <n v="0"/>
    <b v="0"/>
    <b v="1"/>
  </r>
  <r>
    <s v="C"/>
    <s v="A"/>
    <n v="20170101"/>
    <n v="2017"/>
    <n v="52"/>
    <x v="5"/>
    <n v="562"/>
    <s v="NER"/>
    <x v="0"/>
    <s v="M"/>
    <s v="Import"/>
    <n v="56"/>
    <s v="BEL"/>
    <x v="18"/>
    <n v="0"/>
    <s v="W00"/>
    <s v="World"/>
    <s v="H4"/>
    <s v="HS"/>
    <b v="1"/>
    <n v="310230"/>
    <s v="Fertilizers, mineral or chemical nitrogenous, ammonium nitrate, whether or not in aqueous solution"/>
    <x v="5"/>
    <x v="1"/>
    <x v="1"/>
    <x v="2"/>
    <b v="1"/>
    <s v="C00"/>
    <s v="TOTAL CPC"/>
    <n v="0"/>
    <n v="0"/>
    <s v="TOTAL MOT"/>
    <n v="8"/>
    <s v="kg"/>
    <n v="2"/>
    <b v="0"/>
    <n v="8"/>
    <s v="kg"/>
    <n v="2"/>
    <b v="0"/>
    <n v="2"/>
    <b v="0"/>
    <n v="0"/>
    <b v="0"/>
    <s v="176.36"/>
    <m/>
    <s v="176.36"/>
    <n v="0"/>
    <b v="1"/>
    <b v="0"/>
  </r>
  <r>
    <s v="C"/>
    <s v="A"/>
    <n v="20170101"/>
    <n v="2017"/>
    <n v="52"/>
    <x v="5"/>
    <n v="562"/>
    <s v="NER"/>
    <x v="0"/>
    <s v="M"/>
    <s v="Import"/>
    <n v="251"/>
    <s v="FRA"/>
    <x v="3"/>
    <n v="0"/>
    <s v="W00"/>
    <s v="World"/>
    <s v="H4"/>
    <s v="HS"/>
    <b v="1"/>
    <n v="310230"/>
    <s v="Fertilizers, mineral or chemical nitrogenous, ammonium nitrate, whether or not in aqueous solution"/>
    <x v="5"/>
    <x v="1"/>
    <x v="1"/>
    <x v="2"/>
    <b v="1"/>
    <s v="C00"/>
    <s v="TOTAL CPC"/>
    <n v="0"/>
    <n v="0"/>
    <s v="TOTAL MOT"/>
    <n v="8"/>
    <s v="kg"/>
    <n v="1333737"/>
    <b v="0"/>
    <n v="8"/>
    <s v="kg"/>
    <n v="1333737"/>
    <b v="0"/>
    <n v="1333737"/>
    <b v="0"/>
    <n v="0"/>
    <b v="0"/>
    <s v="1743446.34"/>
    <m/>
    <s v="1743446.34"/>
    <n v="0"/>
    <b v="1"/>
    <b v="0"/>
  </r>
  <r>
    <s v="C"/>
    <s v="A"/>
    <n v="20170101"/>
    <n v="2017"/>
    <n v="52"/>
    <x v="5"/>
    <n v="562"/>
    <s v="NER"/>
    <x v="0"/>
    <s v="M"/>
    <s v="Import"/>
    <n v="288"/>
    <s v="GHA"/>
    <x v="5"/>
    <n v="0"/>
    <s v="W00"/>
    <s v="World"/>
    <s v="H4"/>
    <s v="HS"/>
    <b v="1"/>
    <n v="310230"/>
    <s v="Fertilizers, mineral or chemical nitrogenous, ammonium nitrate, whether or not in aqueous solution"/>
    <x v="5"/>
    <x v="1"/>
    <x v="1"/>
    <x v="2"/>
    <b v="1"/>
    <s v="C00"/>
    <s v="TOTAL CPC"/>
    <n v="0"/>
    <n v="0"/>
    <s v="TOTAL MOT"/>
    <n v="8"/>
    <s v="kg"/>
    <n v="200000"/>
    <b v="0"/>
    <n v="8"/>
    <s v="kg"/>
    <n v="200000"/>
    <b v="0"/>
    <n v="200000"/>
    <b v="0"/>
    <n v="0"/>
    <b v="0"/>
    <s v="169243.61"/>
    <m/>
    <s v="169243.61"/>
    <n v="0"/>
    <b v="1"/>
    <b v="0"/>
  </r>
  <r>
    <s v="C"/>
    <s v="A"/>
    <n v="20170101"/>
    <n v="2017"/>
    <n v="52"/>
    <x v="5"/>
    <n v="562"/>
    <s v="NER"/>
    <x v="0"/>
    <s v="M"/>
    <s v="Import"/>
    <n v="384"/>
    <s v="CIV"/>
    <x v="6"/>
    <n v="0"/>
    <s v="W00"/>
    <s v="World"/>
    <s v="H4"/>
    <s v="HS"/>
    <b v="1"/>
    <n v="310230"/>
    <s v="Fertilizers, mineral or chemical nitrogenous, ammonium nitrate, whether or not in aqueous solution"/>
    <x v="5"/>
    <x v="1"/>
    <x v="1"/>
    <x v="2"/>
    <b v="1"/>
    <s v="C00"/>
    <s v="TOTAL CPC"/>
    <n v="0"/>
    <n v="0"/>
    <s v="TOTAL MOT"/>
    <n v="8"/>
    <s v="kg"/>
    <n v="75360"/>
    <b v="0"/>
    <n v="8"/>
    <s v="kg"/>
    <n v="75360"/>
    <b v="0"/>
    <n v="75360"/>
    <b v="0"/>
    <n v="0"/>
    <b v="0"/>
    <s v="69678.49"/>
    <m/>
    <s v="69678.49"/>
    <n v="0"/>
    <b v="1"/>
    <b v="0"/>
  </r>
  <r>
    <s v="C"/>
    <s v="A"/>
    <n v="20170101"/>
    <n v="2017"/>
    <n v="52"/>
    <x v="5"/>
    <n v="562"/>
    <s v="NER"/>
    <x v="0"/>
    <s v="M"/>
    <s v="Import"/>
    <n v="398"/>
    <s v="KAZ"/>
    <x v="61"/>
    <n v="0"/>
    <s v="W00"/>
    <s v="World"/>
    <s v="H4"/>
    <s v="HS"/>
    <b v="1"/>
    <n v="310230"/>
    <s v="Fertilizers, mineral or chemical nitrogenous, ammonium nitrate, whether or not in aqueous solution"/>
    <x v="5"/>
    <x v="1"/>
    <x v="1"/>
    <x v="2"/>
    <b v="1"/>
    <s v="C00"/>
    <s v="TOTAL CPC"/>
    <n v="0"/>
    <n v="0"/>
    <s v="TOTAL MOT"/>
    <n v="8"/>
    <s v="kg"/>
    <n v="27633"/>
    <b v="0"/>
    <n v="8"/>
    <s v="kg"/>
    <n v="27633"/>
    <b v="0"/>
    <n v="27633"/>
    <b v="0"/>
    <n v="0"/>
    <b v="0"/>
    <s v="104778.5"/>
    <m/>
    <s v="104778.5"/>
    <n v="0"/>
    <b v="1"/>
    <b v="0"/>
  </r>
  <r>
    <s v="C"/>
    <s v="A"/>
    <n v="20170101"/>
    <n v="2017"/>
    <n v="52"/>
    <x v="5"/>
    <n v="562"/>
    <s v="NER"/>
    <x v="0"/>
    <s v="M"/>
    <s v="Import"/>
    <n v="466"/>
    <s v="MLI"/>
    <x v="62"/>
    <n v="0"/>
    <s v="W00"/>
    <s v="World"/>
    <s v="H4"/>
    <s v="HS"/>
    <b v="1"/>
    <n v="310230"/>
    <s v="Fertilizers, mineral or chemical nitrogenous, ammonium nitrate, whether or not in aqueous solution"/>
    <x v="5"/>
    <x v="1"/>
    <x v="1"/>
    <x v="2"/>
    <b v="1"/>
    <s v="C00"/>
    <s v="TOTAL CPC"/>
    <n v="0"/>
    <n v="0"/>
    <s v="TOTAL MOT"/>
    <n v="8"/>
    <s v="kg"/>
    <n v="112530"/>
    <b v="0"/>
    <n v="8"/>
    <s v="kg"/>
    <n v="112530"/>
    <b v="0"/>
    <n v="112530"/>
    <b v="0"/>
    <n v="0"/>
    <b v="0"/>
    <s v="141770.98"/>
    <m/>
    <s v="141770.98"/>
    <n v="0"/>
    <b v="1"/>
    <b v="0"/>
  </r>
  <r>
    <s v="C"/>
    <s v="A"/>
    <n v="20170101"/>
    <n v="2017"/>
    <n v="52"/>
    <x v="5"/>
    <n v="562"/>
    <s v="NER"/>
    <x v="0"/>
    <s v="M"/>
    <s v="Import"/>
    <n v="566"/>
    <s v="NGA"/>
    <x v="8"/>
    <n v="0"/>
    <s v="W00"/>
    <s v="World"/>
    <s v="H4"/>
    <s v="HS"/>
    <b v="1"/>
    <n v="310230"/>
    <s v="Fertilizers, mineral or chemical nitrogenous, ammonium nitrate, whether or not in aqueous solution"/>
    <x v="5"/>
    <x v="1"/>
    <x v="1"/>
    <x v="2"/>
    <b v="1"/>
    <s v="C00"/>
    <s v="TOTAL CPC"/>
    <n v="0"/>
    <n v="0"/>
    <s v="TOTAL MOT"/>
    <n v="8"/>
    <s v="kg"/>
    <n v="13000"/>
    <b v="0"/>
    <n v="8"/>
    <s v="kg"/>
    <n v="13000"/>
    <b v="0"/>
    <n v="13000"/>
    <b v="0"/>
    <n v="0"/>
    <b v="0"/>
    <s v="3735.75"/>
    <m/>
    <s v="3735.75"/>
    <n v="0"/>
    <b v="1"/>
    <b v="0"/>
  </r>
  <r>
    <s v="C"/>
    <s v="A"/>
    <n v="20170101"/>
    <n v="2017"/>
    <n v="52"/>
    <x v="5"/>
    <n v="562"/>
    <s v="NER"/>
    <x v="0"/>
    <s v="M"/>
    <s v="Import"/>
    <n v="686"/>
    <s v="SEN"/>
    <x v="10"/>
    <n v="0"/>
    <s v="W00"/>
    <s v="World"/>
    <s v="H4"/>
    <s v="HS"/>
    <b v="1"/>
    <n v="310230"/>
    <s v="Fertilizers, mineral or chemical nitrogenous, ammonium nitrate, whether or not in aqueous solution"/>
    <x v="5"/>
    <x v="1"/>
    <x v="1"/>
    <x v="2"/>
    <b v="1"/>
    <s v="C00"/>
    <s v="TOTAL CPC"/>
    <n v="0"/>
    <n v="0"/>
    <s v="TOTAL MOT"/>
    <n v="8"/>
    <s v="kg"/>
    <n v="74600"/>
    <b v="0"/>
    <n v="8"/>
    <s v="kg"/>
    <n v="74600"/>
    <b v="0"/>
    <n v="74600"/>
    <b v="0"/>
    <n v="0"/>
    <b v="0"/>
    <s v="98278.06"/>
    <m/>
    <s v="98278.06"/>
    <n v="0"/>
    <b v="1"/>
    <b v="0"/>
  </r>
  <r>
    <s v="C"/>
    <s v="A"/>
    <n v="20170101"/>
    <n v="2017"/>
    <n v="52"/>
    <x v="5"/>
    <n v="562"/>
    <s v="NER"/>
    <x v="0"/>
    <s v="M"/>
    <s v="Import"/>
    <n v="768"/>
    <s v="TGO"/>
    <x v="14"/>
    <n v="0"/>
    <s v="W00"/>
    <s v="World"/>
    <s v="H4"/>
    <s v="HS"/>
    <b v="1"/>
    <n v="310230"/>
    <s v="Fertilizers, mineral or chemical nitrogenous, ammonium nitrate, whether or not in aqueous solution"/>
    <x v="5"/>
    <x v="1"/>
    <x v="1"/>
    <x v="2"/>
    <b v="1"/>
    <s v="C00"/>
    <s v="TOTAL CPC"/>
    <n v="0"/>
    <n v="0"/>
    <s v="TOTAL MOT"/>
    <n v="8"/>
    <s v="kg"/>
    <n v="29354"/>
    <b v="0"/>
    <n v="8"/>
    <s v="kg"/>
    <n v="29354"/>
    <b v="0"/>
    <n v="29354"/>
    <b v="0"/>
    <n v="0"/>
    <b v="0"/>
    <s v="14551.15"/>
    <m/>
    <s v="14551.15"/>
    <n v="0"/>
    <b v="1"/>
    <b v="0"/>
  </r>
  <r>
    <s v="C"/>
    <s v="A"/>
    <n v="20170101"/>
    <n v="2017"/>
    <n v="52"/>
    <x v="5"/>
    <n v="562"/>
    <s v="NER"/>
    <x v="0"/>
    <s v="M"/>
    <s v="Import"/>
    <n v="854"/>
    <s v="BFA"/>
    <x v="16"/>
    <n v="0"/>
    <s v="W00"/>
    <s v="World"/>
    <s v="H4"/>
    <s v="HS"/>
    <b v="1"/>
    <n v="310230"/>
    <s v="Fertilizers, mineral or chemical nitrogenous, ammonium nitrate, whether or not in aqueous solution"/>
    <x v="5"/>
    <x v="1"/>
    <x v="1"/>
    <x v="2"/>
    <b v="1"/>
    <s v="C00"/>
    <s v="TOTAL CPC"/>
    <n v="0"/>
    <n v="0"/>
    <s v="TOTAL MOT"/>
    <n v="8"/>
    <s v="kg"/>
    <n v="82500"/>
    <b v="0"/>
    <n v="8"/>
    <s v="kg"/>
    <n v="82500"/>
    <b v="0"/>
    <n v="82500"/>
    <b v="0"/>
    <n v="0"/>
    <b v="0"/>
    <s v="95414.9"/>
    <m/>
    <s v="95414.9"/>
    <n v="0"/>
    <b v="1"/>
    <b v="0"/>
  </r>
  <r>
    <s v="C"/>
    <s v="A"/>
    <n v="20170101"/>
    <n v="2017"/>
    <n v="52"/>
    <x v="5"/>
    <n v="562"/>
    <s v="NER"/>
    <x v="0"/>
    <s v="M"/>
    <s v="Import"/>
    <n v="0"/>
    <s v="W00"/>
    <x v="0"/>
    <n v="0"/>
    <s v="W00"/>
    <s v="World"/>
    <s v="H4"/>
    <s v="HS"/>
    <b v="1"/>
    <n v="310240"/>
    <s v="Fertilizers, mineral or chemical ammonium nitrate with calcium carbonate or other inorganic non-fertilizing substances, mixtures thereof"/>
    <x v="6"/>
    <x v="1"/>
    <x v="1"/>
    <x v="2"/>
    <b v="1"/>
    <s v="C00"/>
    <s v="TOTAL CPC"/>
    <n v="0"/>
    <n v="0"/>
    <s v="TOTAL MOT"/>
    <n v="8"/>
    <s v="kg"/>
    <n v="404"/>
    <b v="0"/>
    <n v="8"/>
    <s v="kg"/>
    <n v="404"/>
    <b v="0"/>
    <n v="404"/>
    <b v="0"/>
    <n v="0"/>
    <b v="0"/>
    <s v="1213.61"/>
    <m/>
    <s v="1213.61"/>
    <n v="0"/>
    <b v="0"/>
    <b v="1"/>
  </r>
  <r>
    <s v="C"/>
    <s v="A"/>
    <n v="20170101"/>
    <n v="2017"/>
    <n v="52"/>
    <x v="5"/>
    <n v="562"/>
    <s v="NER"/>
    <x v="0"/>
    <s v="M"/>
    <s v="Import"/>
    <n v="788"/>
    <s v="TUN"/>
    <x v="45"/>
    <n v="0"/>
    <s v="W00"/>
    <s v="World"/>
    <s v="H4"/>
    <s v="HS"/>
    <b v="1"/>
    <n v="310240"/>
    <s v="Fertilizers, mineral or chemical ammonium nitrate with calcium carbonate or other inorganic non-fertilizing substances, mixtures thereof"/>
    <x v="6"/>
    <x v="1"/>
    <x v="1"/>
    <x v="2"/>
    <b v="1"/>
    <s v="C00"/>
    <s v="TOTAL CPC"/>
    <n v="0"/>
    <n v="0"/>
    <s v="TOTAL MOT"/>
    <n v="8"/>
    <s v="kg"/>
    <n v="404"/>
    <b v="0"/>
    <n v="8"/>
    <s v="kg"/>
    <n v="404"/>
    <b v="0"/>
    <n v="404"/>
    <b v="0"/>
    <n v="0"/>
    <b v="0"/>
    <s v="1213.61"/>
    <m/>
    <s v="1213.61"/>
    <n v="0"/>
    <b v="1"/>
    <b v="0"/>
  </r>
  <r>
    <s v="C"/>
    <s v="A"/>
    <n v="20170101"/>
    <n v="2017"/>
    <n v="52"/>
    <x v="5"/>
    <n v="180"/>
    <s v="COD"/>
    <x v="1"/>
    <s v="M"/>
    <s v="Import"/>
    <n v="0"/>
    <s v="W00"/>
    <x v="0"/>
    <n v="0"/>
    <s v="W00"/>
    <s v="World"/>
    <s v="H4"/>
    <s v="HS"/>
    <b v="1"/>
    <n v="310250"/>
    <s v="Fertilizers, mineral or chemical nitrogenous, sodium nitrate"/>
    <x v="6"/>
    <x v="1"/>
    <x v="1"/>
    <x v="2"/>
    <b v="1"/>
    <s v="C00"/>
    <s v="TOTAL CPC"/>
    <n v="0"/>
    <n v="0"/>
    <s v="TOTAL MOT"/>
    <n v="8"/>
    <s v="kg"/>
    <n v="25500"/>
    <b v="0"/>
    <n v="8"/>
    <s v="kg"/>
    <n v="25500"/>
    <b v="0"/>
    <n v="25500"/>
    <b v="0"/>
    <n v="0"/>
    <b v="0"/>
    <s v="112769.17"/>
    <n v="0"/>
    <s v="112769.17"/>
    <n v="0"/>
    <b v="0"/>
    <b v="1"/>
  </r>
  <r>
    <s v="C"/>
    <s v="A"/>
    <n v="20170101"/>
    <n v="2017"/>
    <n v="52"/>
    <x v="5"/>
    <n v="180"/>
    <s v="COD"/>
    <x v="1"/>
    <s v="M"/>
    <s v="Import"/>
    <n v="156"/>
    <s v="CHN"/>
    <x v="1"/>
    <n v="0"/>
    <s v="W00"/>
    <s v="World"/>
    <s v="H4"/>
    <s v="HS"/>
    <b v="1"/>
    <n v="310250"/>
    <s v="Fertilizers, mineral or chemical nitrogenous, sodium nitrate"/>
    <x v="6"/>
    <x v="1"/>
    <x v="1"/>
    <x v="2"/>
    <b v="1"/>
    <s v="C00"/>
    <s v="TOTAL CPC"/>
    <n v="0"/>
    <n v="0"/>
    <s v="TOTAL MOT"/>
    <n v="8"/>
    <s v="kg"/>
    <n v="7000"/>
    <b v="0"/>
    <n v="8"/>
    <s v="kg"/>
    <n v="7000"/>
    <b v="0"/>
    <n v="7000"/>
    <b v="0"/>
    <n v="0"/>
    <b v="0"/>
    <s v="43497.723"/>
    <n v="0"/>
    <s v="43497.723"/>
    <n v="0"/>
    <b v="0"/>
    <b v="1"/>
  </r>
  <r>
    <s v="C"/>
    <s v="A"/>
    <n v="20170101"/>
    <n v="2017"/>
    <n v="52"/>
    <x v="5"/>
    <n v="180"/>
    <s v="COD"/>
    <x v="1"/>
    <s v="M"/>
    <s v="Import"/>
    <n v="834"/>
    <s v="TZA"/>
    <x v="38"/>
    <n v="0"/>
    <s v="W00"/>
    <s v="World"/>
    <s v="H4"/>
    <s v="HS"/>
    <b v="1"/>
    <n v="310250"/>
    <s v="Fertilizers, mineral or chemical nitrogenous, sodium nitrate"/>
    <x v="6"/>
    <x v="1"/>
    <x v="1"/>
    <x v="2"/>
    <b v="1"/>
    <s v="C00"/>
    <s v="TOTAL CPC"/>
    <n v="0"/>
    <n v="0"/>
    <s v="TOTAL MOT"/>
    <n v="8"/>
    <s v="kg"/>
    <n v="7000"/>
    <b v="0"/>
    <n v="8"/>
    <s v="kg"/>
    <n v="7000"/>
    <b v="0"/>
    <n v="7000"/>
    <b v="0"/>
    <n v="0"/>
    <b v="0"/>
    <s v="44718.822"/>
    <n v="0"/>
    <s v="44718.822"/>
    <n v="0"/>
    <b v="0"/>
    <b v="1"/>
  </r>
  <r>
    <s v="C"/>
    <s v="A"/>
    <n v="20170101"/>
    <n v="2017"/>
    <n v="52"/>
    <x v="5"/>
    <n v="180"/>
    <s v="COD"/>
    <x v="1"/>
    <s v="M"/>
    <s v="Import"/>
    <n v="894"/>
    <s v="ZMB"/>
    <x v="39"/>
    <n v="0"/>
    <s v="W00"/>
    <s v="World"/>
    <s v="H4"/>
    <s v="HS"/>
    <b v="1"/>
    <n v="310250"/>
    <s v="Fertilizers, mineral or chemical nitrogenous, sodium nitrate"/>
    <x v="6"/>
    <x v="1"/>
    <x v="1"/>
    <x v="2"/>
    <b v="1"/>
    <s v="C00"/>
    <s v="TOTAL CPC"/>
    <n v="0"/>
    <n v="0"/>
    <s v="TOTAL MOT"/>
    <n v="8"/>
    <s v="kg"/>
    <n v="11500"/>
    <b v="0"/>
    <n v="8"/>
    <s v="kg"/>
    <n v="11500"/>
    <b v="0"/>
    <n v="11500"/>
    <b v="0"/>
    <n v="0"/>
    <b v="0"/>
    <s v="24552.625"/>
    <n v="0"/>
    <s v="24552.625"/>
    <n v="0"/>
    <b v="0"/>
    <b v="1"/>
  </r>
  <r>
    <s v="C"/>
    <s v="A"/>
    <n v="20170101"/>
    <n v="2017"/>
    <n v="52"/>
    <x v="5"/>
    <n v="180"/>
    <s v="COD"/>
    <x v="1"/>
    <s v="M"/>
    <s v="Import"/>
    <n v="0"/>
    <s v="W00"/>
    <x v="0"/>
    <n v="0"/>
    <s v="W00"/>
    <s v="World"/>
    <s v="H4"/>
    <s v="HS"/>
    <b v="1"/>
    <n v="310260"/>
    <s v="Fertilizers, mineral or chemical nitrogenous, double salts and mixtures of calcium nitrate and ammonium nitrate"/>
    <x v="6"/>
    <x v="1"/>
    <x v="1"/>
    <x v="2"/>
    <b v="1"/>
    <s v="C00"/>
    <s v="TOTAL CPC"/>
    <n v="0"/>
    <n v="0"/>
    <s v="TOTAL MOT"/>
    <n v="8"/>
    <s v="kg"/>
    <n v="21600"/>
    <b v="0"/>
    <n v="8"/>
    <s v="kg"/>
    <n v="21600"/>
    <b v="0"/>
    <n v="21600"/>
    <b v="0"/>
    <n v="0"/>
    <b v="0"/>
    <s v="11472.241"/>
    <n v="0"/>
    <s v="11472.241"/>
    <n v="0"/>
    <b v="0"/>
    <b v="1"/>
  </r>
  <r>
    <s v="C"/>
    <s v="A"/>
    <n v="20170101"/>
    <n v="2017"/>
    <n v="52"/>
    <x v="5"/>
    <n v="180"/>
    <s v="COD"/>
    <x v="1"/>
    <s v="M"/>
    <s v="Import"/>
    <n v="24"/>
    <s v="AGO"/>
    <x v="17"/>
    <n v="0"/>
    <s v="W00"/>
    <s v="World"/>
    <s v="H4"/>
    <s v="HS"/>
    <b v="1"/>
    <n v="310260"/>
    <s v="Fertilizers, mineral or chemical nitrogenous, double salts and mixtures of calcium nitrate and ammonium nitrate"/>
    <x v="6"/>
    <x v="1"/>
    <x v="1"/>
    <x v="2"/>
    <b v="1"/>
    <s v="C00"/>
    <s v="TOTAL CPC"/>
    <n v="0"/>
    <n v="0"/>
    <s v="TOTAL MOT"/>
    <n v="8"/>
    <s v="kg"/>
    <n v="600"/>
    <b v="0"/>
    <n v="8"/>
    <s v="kg"/>
    <n v="600"/>
    <b v="0"/>
    <n v="600"/>
    <b v="0"/>
    <n v="0"/>
    <b v="0"/>
    <s v="211.305"/>
    <n v="0"/>
    <s v="211.305"/>
    <n v="0"/>
    <b v="0"/>
    <b v="1"/>
  </r>
  <r>
    <s v="C"/>
    <s v="A"/>
    <n v="20170101"/>
    <n v="2017"/>
    <n v="52"/>
    <x v="5"/>
    <n v="180"/>
    <s v="COD"/>
    <x v="1"/>
    <s v="M"/>
    <s v="Import"/>
    <n v="710"/>
    <s v="ZAF"/>
    <x v="30"/>
    <n v="0"/>
    <s v="W00"/>
    <s v="World"/>
    <s v="H4"/>
    <s v="HS"/>
    <b v="1"/>
    <n v="310260"/>
    <s v="Fertilizers, mineral or chemical nitrogenous, double salts and mixtures of calcium nitrate and ammonium nitrate"/>
    <x v="6"/>
    <x v="1"/>
    <x v="1"/>
    <x v="2"/>
    <b v="1"/>
    <s v="C00"/>
    <s v="TOTAL CPC"/>
    <n v="0"/>
    <n v="0"/>
    <s v="TOTAL MOT"/>
    <n v="8"/>
    <s v="kg"/>
    <n v="21000"/>
    <b v="0"/>
    <n v="8"/>
    <s v="kg"/>
    <n v="21000"/>
    <b v="0"/>
    <n v="21000"/>
    <b v="0"/>
    <n v="0"/>
    <b v="0"/>
    <s v="11260.936"/>
    <n v="0"/>
    <s v="11260.936"/>
    <n v="0"/>
    <b v="0"/>
    <b v="1"/>
  </r>
  <r>
    <s v="C"/>
    <s v="A"/>
    <n v="20170101"/>
    <n v="2017"/>
    <n v="52"/>
    <x v="5"/>
    <n v="180"/>
    <s v="COD"/>
    <x v="1"/>
    <s v="M"/>
    <s v="Import"/>
    <n v="0"/>
    <s v="W00"/>
    <x v="0"/>
    <n v="0"/>
    <s v="W00"/>
    <s v="World"/>
    <s v="H4"/>
    <s v="HS"/>
    <b v="1"/>
    <n v="310290"/>
    <s v="Fertilizers, mineral or chemical nitrogenous, other kinds including mixtures not specified in the foregoing subheadings"/>
    <x v="6"/>
    <x v="1"/>
    <x v="1"/>
    <x v="2"/>
    <b v="1"/>
    <s v="C00"/>
    <s v="TOTAL CPC"/>
    <n v="0"/>
    <n v="0"/>
    <s v="TOTAL MOT"/>
    <n v="8"/>
    <s v="kg"/>
    <n v="1794082"/>
    <b v="0"/>
    <n v="8"/>
    <s v="kg"/>
    <n v="1794082"/>
    <b v="0"/>
    <n v="1794082"/>
    <b v="0"/>
    <n v="0"/>
    <b v="0"/>
    <s v="1316849.395"/>
    <n v="0"/>
    <s v="1316849.395"/>
    <n v="0"/>
    <b v="0"/>
    <b v="1"/>
  </r>
  <r>
    <s v="C"/>
    <s v="A"/>
    <n v="20170101"/>
    <n v="2017"/>
    <n v="52"/>
    <x v="5"/>
    <n v="180"/>
    <s v="COD"/>
    <x v="1"/>
    <s v="M"/>
    <s v="Import"/>
    <n v="710"/>
    <s v="ZAF"/>
    <x v="30"/>
    <n v="0"/>
    <s v="W00"/>
    <s v="World"/>
    <s v="H4"/>
    <s v="HS"/>
    <b v="1"/>
    <n v="310290"/>
    <s v="Fertilizers, mineral or chemical nitrogenous, other kinds including mixtures not specified in the foregoing subheadings"/>
    <x v="6"/>
    <x v="1"/>
    <x v="1"/>
    <x v="2"/>
    <b v="1"/>
    <s v="C00"/>
    <s v="TOTAL CPC"/>
    <n v="0"/>
    <n v="0"/>
    <s v="TOTAL MOT"/>
    <n v="8"/>
    <s v="kg"/>
    <n v="1794082"/>
    <b v="0"/>
    <n v="8"/>
    <s v="kg"/>
    <n v="1794082"/>
    <b v="0"/>
    <n v="1794082"/>
    <b v="0"/>
    <n v="0"/>
    <b v="0"/>
    <s v="1316849.395"/>
    <n v="0"/>
    <s v="1316849.395"/>
    <n v="0"/>
    <b v="0"/>
    <b v="1"/>
  </r>
  <r>
    <s v="C"/>
    <s v="A"/>
    <n v="20170101"/>
    <n v="2017"/>
    <n v="52"/>
    <x v="5"/>
    <n v="180"/>
    <s v="COD"/>
    <x v="1"/>
    <s v="M"/>
    <s v="Import"/>
    <n v="0"/>
    <s v="W00"/>
    <x v="0"/>
    <n v="0"/>
    <s v="W00"/>
    <s v="World"/>
    <s v="H4"/>
    <s v="HS"/>
    <b v="1"/>
    <n v="3103"/>
    <s v="Fertilizers mineral or chemical, phosphatic"/>
    <x v="7"/>
    <x v="3"/>
    <x v="3"/>
    <x v="1"/>
    <b v="0"/>
    <s v="C00"/>
    <s v="TOTAL CPC"/>
    <n v="0"/>
    <n v="0"/>
    <s v="TOTAL MOT"/>
    <n v="8"/>
    <s v="kg"/>
    <n v="1162815"/>
    <b v="0"/>
    <n v="8"/>
    <s v="kg"/>
    <n v="1162815"/>
    <b v="0"/>
    <n v="1162815"/>
    <b v="0"/>
    <n v="0"/>
    <b v="0"/>
    <s v="505302.176"/>
    <n v="0"/>
    <s v="505302.176"/>
    <n v="0"/>
    <b v="0"/>
    <b v="1"/>
  </r>
  <r>
    <s v="C"/>
    <s v="A"/>
    <n v="20170101"/>
    <n v="2017"/>
    <n v="52"/>
    <x v="5"/>
    <n v="180"/>
    <s v="COD"/>
    <x v="1"/>
    <s v="M"/>
    <s v="Import"/>
    <n v="56"/>
    <s v="BEL"/>
    <x v="18"/>
    <n v="0"/>
    <s v="W00"/>
    <s v="World"/>
    <s v="H4"/>
    <s v="HS"/>
    <b v="1"/>
    <n v="3103"/>
    <s v="Fertilizers mineral or chemical, phosphatic"/>
    <x v="7"/>
    <x v="3"/>
    <x v="3"/>
    <x v="1"/>
    <b v="0"/>
    <s v="C00"/>
    <s v="TOTAL CPC"/>
    <n v="0"/>
    <n v="0"/>
    <s v="TOTAL MOT"/>
    <n v="8"/>
    <s v="kg"/>
    <n v="110000"/>
    <b v="0"/>
    <n v="8"/>
    <s v="kg"/>
    <n v="110000"/>
    <b v="0"/>
    <n v="110000"/>
    <b v="0"/>
    <n v="0"/>
    <b v="0"/>
    <s v="69713.106"/>
    <n v="0"/>
    <s v="69713.106"/>
    <n v="0"/>
    <b v="0"/>
    <b v="1"/>
  </r>
  <r>
    <s v="C"/>
    <s v="A"/>
    <n v="20170101"/>
    <n v="2017"/>
    <n v="52"/>
    <x v="5"/>
    <n v="180"/>
    <s v="COD"/>
    <x v="1"/>
    <s v="M"/>
    <s v="Import"/>
    <n v="112"/>
    <s v="BLR"/>
    <x v="19"/>
    <n v="0"/>
    <s v="W00"/>
    <s v="World"/>
    <s v="H4"/>
    <s v="HS"/>
    <b v="1"/>
    <n v="3103"/>
    <s v="Fertilizers mineral or chemical, phosphatic"/>
    <x v="7"/>
    <x v="3"/>
    <x v="3"/>
    <x v="1"/>
    <b v="0"/>
    <s v="C00"/>
    <s v="TOTAL CPC"/>
    <n v="0"/>
    <n v="0"/>
    <s v="TOTAL MOT"/>
    <n v="8"/>
    <s v="kg"/>
    <n v="288000"/>
    <b v="0"/>
    <n v="8"/>
    <s v="kg"/>
    <n v="288000"/>
    <b v="0"/>
    <n v="288000"/>
    <b v="0"/>
    <n v="0"/>
    <b v="0"/>
    <s v="121788.686"/>
    <n v="0"/>
    <s v="121788.686"/>
    <n v="0"/>
    <b v="0"/>
    <b v="1"/>
  </r>
  <r>
    <s v="C"/>
    <s v="A"/>
    <n v="20170101"/>
    <n v="2017"/>
    <n v="52"/>
    <x v="5"/>
    <n v="180"/>
    <s v="COD"/>
    <x v="1"/>
    <s v="M"/>
    <s v="Import"/>
    <n v="156"/>
    <s v="CHN"/>
    <x v="1"/>
    <n v="0"/>
    <s v="W00"/>
    <s v="World"/>
    <s v="H4"/>
    <s v="HS"/>
    <b v="1"/>
    <n v="3103"/>
    <s v="Fertilizers mineral or chemical, phosphatic"/>
    <x v="7"/>
    <x v="3"/>
    <x v="3"/>
    <x v="1"/>
    <b v="0"/>
    <s v="C00"/>
    <s v="TOTAL CPC"/>
    <n v="0"/>
    <n v="0"/>
    <s v="TOTAL MOT"/>
    <n v="8"/>
    <s v="kg"/>
    <n v="142070"/>
    <b v="0"/>
    <n v="8"/>
    <s v="kg"/>
    <n v="142070"/>
    <b v="0"/>
    <n v="142070"/>
    <b v="0"/>
    <n v="0"/>
    <b v="0"/>
    <s v="44956.546"/>
    <n v="0"/>
    <s v="44956.546"/>
    <n v="0"/>
    <b v="0"/>
    <b v="1"/>
  </r>
  <r>
    <s v="C"/>
    <s v="A"/>
    <n v="20170101"/>
    <n v="2017"/>
    <n v="52"/>
    <x v="5"/>
    <n v="180"/>
    <s v="COD"/>
    <x v="1"/>
    <s v="M"/>
    <s v="Import"/>
    <n v="440"/>
    <s v="LTU"/>
    <x v="24"/>
    <n v="0"/>
    <s v="W00"/>
    <s v="World"/>
    <s v="H4"/>
    <s v="HS"/>
    <b v="1"/>
    <n v="3103"/>
    <s v="Fertilizers mineral or chemical, phosphatic"/>
    <x v="7"/>
    <x v="3"/>
    <x v="3"/>
    <x v="1"/>
    <b v="0"/>
    <s v="C00"/>
    <s v="TOTAL CPC"/>
    <n v="0"/>
    <n v="0"/>
    <s v="TOTAL MOT"/>
    <n v="8"/>
    <s v="kg"/>
    <n v="288000"/>
    <b v="0"/>
    <n v="8"/>
    <s v="kg"/>
    <n v="288000"/>
    <b v="0"/>
    <n v="288000"/>
    <b v="0"/>
    <n v="0"/>
    <b v="0"/>
    <s v="121788.686"/>
    <n v="0"/>
    <s v="121788.686"/>
    <n v="0"/>
    <b v="0"/>
    <b v="1"/>
  </r>
  <r>
    <s v="C"/>
    <s v="A"/>
    <n v="20170101"/>
    <n v="2017"/>
    <n v="52"/>
    <x v="5"/>
    <n v="180"/>
    <s v="COD"/>
    <x v="1"/>
    <s v="M"/>
    <s v="Import"/>
    <n v="504"/>
    <s v="MAR"/>
    <x v="43"/>
    <n v="0"/>
    <s v="W00"/>
    <s v="World"/>
    <s v="H4"/>
    <s v="HS"/>
    <b v="1"/>
    <n v="3103"/>
    <s v="Fertilizers mineral or chemical, phosphatic"/>
    <x v="7"/>
    <x v="3"/>
    <x v="3"/>
    <x v="1"/>
    <b v="0"/>
    <s v="C00"/>
    <s v="TOTAL CPC"/>
    <n v="0"/>
    <n v="0"/>
    <s v="TOTAL MOT"/>
    <n v="8"/>
    <s v="kg"/>
    <n v="308000"/>
    <b v="0"/>
    <n v="8"/>
    <s v="kg"/>
    <n v="308000"/>
    <b v="0"/>
    <n v="308000"/>
    <b v="0"/>
    <n v="0"/>
    <b v="0"/>
    <s v="133777.171"/>
    <n v="0"/>
    <s v="133777.171"/>
    <n v="0"/>
    <b v="0"/>
    <b v="1"/>
  </r>
  <r>
    <s v="C"/>
    <s v="A"/>
    <n v="20170101"/>
    <n v="2017"/>
    <n v="52"/>
    <x v="5"/>
    <n v="180"/>
    <s v="COD"/>
    <x v="1"/>
    <s v="M"/>
    <s v="Import"/>
    <n v="528"/>
    <s v="NLD"/>
    <x v="7"/>
    <n v="0"/>
    <s v="W00"/>
    <s v="World"/>
    <s v="H4"/>
    <s v="HS"/>
    <b v="1"/>
    <n v="3103"/>
    <s v="Fertilizers mineral or chemical, phosphatic"/>
    <x v="7"/>
    <x v="3"/>
    <x v="3"/>
    <x v="1"/>
    <b v="0"/>
    <s v="C00"/>
    <s v="TOTAL CPC"/>
    <n v="0"/>
    <n v="0"/>
    <s v="TOTAL MOT"/>
    <n v="8"/>
    <s v="kg"/>
    <n v="25800"/>
    <b v="0"/>
    <n v="8"/>
    <s v="kg"/>
    <n v="25800"/>
    <b v="0"/>
    <n v="25800"/>
    <b v="0"/>
    <n v="0"/>
    <b v="0"/>
    <s v="10644.611"/>
    <n v="0"/>
    <s v="10644.611"/>
    <n v="0"/>
    <b v="0"/>
    <b v="1"/>
  </r>
  <r>
    <s v="C"/>
    <s v="A"/>
    <n v="20170101"/>
    <n v="2017"/>
    <n v="52"/>
    <x v="5"/>
    <n v="180"/>
    <s v="COD"/>
    <x v="1"/>
    <s v="M"/>
    <s v="Import"/>
    <n v="646"/>
    <s v="RWA"/>
    <x v="28"/>
    <n v="0"/>
    <s v="W00"/>
    <s v="World"/>
    <s v="H4"/>
    <s v="HS"/>
    <b v="1"/>
    <n v="3103"/>
    <s v="Fertilizers mineral or chemical, phosphatic"/>
    <x v="7"/>
    <x v="3"/>
    <x v="3"/>
    <x v="1"/>
    <b v="0"/>
    <s v="C00"/>
    <s v="TOTAL CPC"/>
    <n v="0"/>
    <n v="0"/>
    <s v="TOTAL MOT"/>
    <n v="8"/>
    <s v="kg"/>
    <n v="620"/>
    <b v="0"/>
    <n v="8"/>
    <s v="kg"/>
    <n v="620"/>
    <b v="0"/>
    <n v="620"/>
    <b v="0"/>
    <n v="0"/>
    <b v="0"/>
    <s v="341.795"/>
    <n v="0"/>
    <s v="341.795"/>
    <n v="0"/>
    <b v="0"/>
    <b v="1"/>
  </r>
  <r>
    <s v="C"/>
    <s v="A"/>
    <n v="20170101"/>
    <n v="2017"/>
    <n v="52"/>
    <x v="5"/>
    <n v="180"/>
    <s v="COD"/>
    <x v="1"/>
    <s v="M"/>
    <s v="Import"/>
    <n v="710"/>
    <s v="ZAF"/>
    <x v="30"/>
    <n v="0"/>
    <s v="W00"/>
    <s v="World"/>
    <s v="H4"/>
    <s v="HS"/>
    <b v="1"/>
    <n v="3103"/>
    <s v="Fertilizers mineral or chemical, phosphatic"/>
    <x v="7"/>
    <x v="3"/>
    <x v="3"/>
    <x v="1"/>
    <b v="0"/>
    <s v="C00"/>
    <s v="TOTAL CPC"/>
    <n v="0"/>
    <n v="0"/>
    <s v="TOTAL MOT"/>
    <n v="8"/>
    <s v="kg"/>
    <n v="290"/>
    <b v="0"/>
    <n v="8"/>
    <s v="kg"/>
    <n v="290"/>
    <b v="0"/>
    <n v="290"/>
    <b v="0"/>
    <n v="0"/>
    <b v="0"/>
    <s v="2254.46"/>
    <n v="0"/>
    <s v="2254.46"/>
    <n v="0"/>
    <b v="0"/>
    <b v="1"/>
  </r>
  <r>
    <s v="C"/>
    <s v="A"/>
    <n v="20170101"/>
    <n v="2017"/>
    <n v="52"/>
    <x v="5"/>
    <n v="180"/>
    <s v="COD"/>
    <x v="1"/>
    <s v="M"/>
    <s v="Import"/>
    <n v="800"/>
    <s v="UGA"/>
    <x v="34"/>
    <n v="0"/>
    <s v="W00"/>
    <s v="World"/>
    <s v="H4"/>
    <s v="HS"/>
    <b v="1"/>
    <n v="3103"/>
    <s v="Fertilizers mineral or chemical, phosphatic"/>
    <x v="7"/>
    <x v="3"/>
    <x v="3"/>
    <x v="1"/>
    <b v="0"/>
    <s v="C00"/>
    <s v="TOTAL CPC"/>
    <n v="0"/>
    <n v="0"/>
    <s v="TOTAL MOT"/>
    <n v="8"/>
    <s v="kg"/>
    <n v="35"/>
    <b v="0"/>
    <n v="8"/>
    <s v="kg"/>
    <n v="35"/>
    <b v="0"/>
    <n v="35"/>
    <b v="0"/>
    <n v="0"/>
    <b v="0"/>
    <s v="37.115"/>
    <n v="0"/>
    <s v="37.115"/>
    <n v="0"/>
    <b v="0"/>
    <b v="1"/>
  </r>
  <r>
    <s v="C"/>
    <s v="A"/>
    <n v="20170101"/>
    <n v="2017"/>
    <n v="52"/>
    <x v="5"/>
    <n v="180"/>
    <s v="COD"/>
    <x v="1"/>
    <s v="M"/>
    <s v="Import"/>
    <n v="0"/>
    <s v="W00"/>
    <x v="0"/>
    <n v="0"/>
    <s v="W00"/>
    <s v="World"/>
    <s v="H4"/>
    <s v="HS"/>
    <b v="1"/>
    <n v="310310"/>
    <s v="Fertilizers, mineral or chemical phosphatic, superphosphates"/>
    <x v="8"/>
    <x v="3"/>
    <x v="4"/>
    <x v="2"/>
    <b v="1"/>
    <s v="C00"/>
    <s v="TOTAL CPC"/>
    <n v="0"/>
    <n v="0"/>
    <s v="TOTAL MOT"/>
    <n v="8"/>
    <s v="kg"/>
    <n v="569300"/>
    <b v="0"/>
    <n v="8"/>
    <s v="kg"/>
    <n v="569300"/>
    <b v="0"/>
    <n v="569300"/>
    <b v="0"/>
    <n v="0"/>
    <b v="0"/>
    <s v="257332.234"/>
    <n v="0"/>
    <s v="257332.234"/>
    <n v="0"/>
    <b v="0"/>
    <b v="1"/>
  </r>
  <r>
    <s v="C"/>
    <s v="A"/>
    <n v="20170101"/>
    <n v="2017"/>
    <n v="52"/>
    <x v="5"/>
    <n v="180"/>
    <s v="COD"/>
    <x v="1"/>
    <s v="M"/>
    <s v="Import"/>
    <n v="56"/>
    <s v="BEL"/>
    <x v="18"/>
    <n v="0"/>
    <s v="W00"/>
    <s v="World"/>
    <s v="H4"/>
    <s v="HS"/>
    <b v="1"/>
    <n v="310310"/>
    <s v="Fertilizers, mineral or chemical phosphatic, superphosphates"/>
    <x v="8"/>
    <x v="3"/>
    <x v="4"/>
    <x v="2"/>
    <b v="1"/>
    <s v="C00"/>
    <s v="TOTAL CPC"/>
    <n v="0"/>
    <n v="0"/>
    <s v="TOTAL MOT"/>
    <n v="8"/>
    <s v="kg"/>
    <n v="110000"/>
    <b v="0"/>
    <n v="8"/>
    <s v="kg"/>
    <n v="110000"/>
    <b v="0"/>
    <n v="110000"/>
    <b v="0"/>
    <n v="0"/>
    <b v="0"/>
    <s v="69713.106"/>
    <n v="0"/>
    <s v="69713.106"/>
    <n v="0"/>
    <b v="0"/>
    <b v="1"/>
  </r>
  <r>
    <s v="C"/>
    <s v="A"/>
    <n v="20170101"/>
    <n v="2017"/>
    <n v="52"/>
    <x v="5"/>
    <n v="180"/>
    <s v="COD"/>
    <x v="1"/>
    <s v="M"/>
    <s v="Import"/>
    <n v="156"/>
    <s v="CHN"/>
    <x v="1"/>
    <n v="0"/>
    <s v="W00"/>
    <s v="World"/>
    <s v="H4"/>
    <s v="HS"/>
    <b v="1"/>
    <n v="310310"/>
    <s v="Fertilizers, mineral or chemical phosphatic, superphosphates"/>
    <x v="8"/>
    <x v="3"/>
    <x v="4"/>
    <x v="2"/>
    <b v="1"/>
    <s v="C00"/>
    <s v="TOTAL CPC"/>
    <n v="0"/>
    <n v="0"/>
    <s v="TOTAL MOT"/>
    <n v="8"/>
    <s v="kg"/>
    <n v="125500"/>
    <b v="0"/>
    <n v="8"/>
    <s v="kg"/>
    <n v="125500"/>
    <b v="0"/>
    <n v="125500"/>
    <b v="0"/>
    <n v="0"/>
    <b v="0"/>
    <s v="43197.346"/>
    <n v="0"/>
    <s v="43197.346"/>
    <n v="0"/>
    <b v="0"/>
    <b v="1"/>
  </r>
  <r>
    <s v="C"/>
    <s v="A"/>
    <n v="20170101"/>
    <n v="2017"/>
    <n v="52"/>
    <x v="5"/>
    <n v="180"/>
    <s v="COD"/>
    <x v="1"/>
    <s v="M"/>
    <s v="Import"/>
    <n v="504"/>
    <s v="MAR"/>
    <x v="43"/>
    <n v="0"/>
    <s v="W00"/>
    <s v="World"/>
    <s v="H4"/>
    <s v="HS"/>
    <b v="1"/>
    <n v="310310"/>
    <s v="Fertilizers, mineral or chemical phosphatic, superphosphates"/>
    <x v="8"/>
    <x v="3"/>
    <x v="4"/>
    <x v="2"/>
    <b v="1"/>
    <s v="C00"/>
    <s v="TOTAL CPC"/>
    <n v="0"/>
    <n v="0"/>
    <s v="TOTAL MOT"/>
    <n v="8"/>
    <s v="kg"/>
    <n v="308000"/>
    <b v="0"/>
    <n v="8"/>
    <s v="kg"/>
    <n v="308000"/>
    <b v="0"/>
    <n v="308000"/>
    <b v="0"/>
    <n v="0"/>
    <b v="0"/>
    <s v="133777.171"/>
    <n v="0"/>
    <s v="133777.171"/>
    <n v="0"/>
    <b v="0"/>
    <b v="1"/>
  </r>
  <r>
    <s v="C"/>
    <s v="A"/>
    <n v="20170101"/>
    <n v="2017"/>
    <n v="52"/>
    <x v="5"/>
    <n v="180"/>
    <s v="COD"/>
    <x v="1"/>
    <s v="M"/>
    <s v="Import"/>
    <n v="528"/>
    <s v="NLD"/>
    <x v="7"/>
    <n v="0"/>
    <s v="W00"/>
    <s v="World"/>
    <s v="H4"/>
    <s v="HS"/>
    <b v="1"/>
    <n v="310310"/>
    <s v="Fertilizers, mineral or chemical phosphatic, superphosphates"/>
    <x v="8"/>
    <x v="3"/>
    <x v="4"/>
    <x v="2"/>
    <b v="1"/>
    <s v="C00"/>
    <s v="TOTAL CPC"/>
    <n v="0"/>
    <n v="0"/>
    <s v="TOTAL MOT"/>
    <n v="8"/>
    <s v="kg"/>
    <n v="25800"/>
    <b v="0"/>
    <n v="8"/>
    <s v="kg"/>
    <n v="25800"/>
    <b v="0"/>
    <n v="25800"/>
    <b v="0"/>
    <n v="0"/>
    <b v="0"/>
    <s v="10644.611"/>
    <n v="0"/>
    <s v="10644.611"/>
    <n v="0"/>
    <b v="0"/>
    <b v="1"/>
  </r>
  <r>
    <s v="C"/>
    <s v="A"/>
    <n v="20170101"/>
    <n v="2017"/>
    <n v="52"/>
    <x v="5"/>
    <n v="180"/>
    <s v="COD"/>
    <x v="1"/>
    <s v="M"/>
    <s v="Import"/>
    <n v="0"/>
    <s v="W00"/>
    <x v="0"/>
    <n v="0"/>
    <s v="W00"/>
    <s v="World"/>
    <s v="H4"/>
    <s v="HS"/>
    <b v="1"/>
    <n v="310390"/>
    <s v="Fertilizers, mineral or chemical phosphatic, n.e.c. in heading no. 3103"/>
    <x v="17"/>
    <x v="3"/>
    <x v="3"/>
    <x v="2"/>
    <b v="1"/>
    <s v="C00"/>
    <s v="TOTAL CPC"/>
    <n v="0"/>
    <n v="0"/>
    <s v="TOTAL MOT"/>
    <n v="8"/>
    <s v="kg"/>
    <n v="593515"/>
    <b v="0"/>
    <n v="8"/>
    <s v="kg"/>
    <n v="593515"/>
    <b v="0"/>
    <n v="593515"/>
    <b v="0"/>
    <n v="0"/>
    <b v="0"/>
    <s v="247969.942"/>
    <n v="0"/>
    <s v="247969.942"/>
    <n v="0"/>
    <b v="0"/>
    <b v="1"/>
  </r>
  <r>
    <s v="C"/>
    <s v="A"/>
    <n v="20170101"/>
    <n v="2017"/>
    <n v="52"/>
    <x v="5"/>
    <n v="180"/>
    <s v="COD"/>
    <x v="1"/>
    <s v="M"/>
    <s v="Import"/>
    <n v="112"/>
    <s v="BLR"/>
    <x v="19"/>
    <n v="0"/>
    <s v="W00"/>
    <s v="World"/>
    <s v="H4"/>
    <s v="HS"/>
    <b v="1"/>
    <n v="310390"/>
    <s v="Fertilizers, mineral or chemical phosphatic, n.e.c. in heading no. 3103"/>
    <x v="17"/>
    <x v="3"/>
    <x v="3"/>
    <x v="2"/>
    <b v="1"/>
    <s v="C00"/>
    <s v="TOTAL CPC"/>
    <n v="0"/>
    <n v="0"/>
    <s v="TOTAL MOT"/>
    <n v="8"/>
    <s v="kg"/>
    <n v="288000"/>
    <b v="0"/>
    <n v="8"/>
    <s v="kg"/>
    <n v="288000"/>
    <b v="0"/>
    <n v="288000"/>
    <b v="0"/>
    <n v="0"/>
    <b v="0"/>
    <s v="121788.686"/>
    <n v="0"/>
    <s v="121788.686"/>
    <n v="0"/>
    <b v="0"/>
    <b v="1"/>
  </r>
  <r>
    <s v="C"/>
    <s v="A"/>
    <n v="20170101"/>
    <n v="2017"/>
    <n v="52"/>
    <x v="5"/>
    <n v="180"/>
    <s v="COD"/>
    <x v="1"/>
    <s v="M"/>
    <s v="Import"/>
    <n v="156"/>
    <s v="CHN"/>
    <x v="1"/>
    <n v="0"/>
    <s v="W00"/>
    <s v="World"/>
    <s v="H4"/>
    <s v="HS"/>
    <b v="1"/>
    <n v="310390"/>
    <s v="Fertilizers, mineral or chemical phosphatic, n.e.c. in heading no. 3103"/>
    <x v="17"/>
    <x v="3"/>
    <x v="3"/>
    <x v="2"/>
    <b v="1"/>
    <s v="C00"/>
    <s v="TOTAL CPC"/>
    <n v="0"/>
    <n v="0"/>
    <s v="TOTAL MOT"/>
    <n v="8"/>
    <s v="kg"/>
    <n v="16570"/>
    <b v="0"/>
    <n v="8"/>
    <s v="kg"/>
    <n v="16570"/>
    <b v="0"/>
    <n v="16570"/>
    <b v="0"/>
    <n v="0"/>
    <b v="0"/>
    <s v="1759.2"/>
    <n v="0"/>
    <s v="1759.2"/>
    <n v="0"/>
    <b v="0"/>
    <b v="1"/>
  </r>
  <r>
    <s v="C"/>
    <s v="A"/>
    <n v="20170101"/>
    <n v="2017"/>
    <n v="52"/>
    <x v="5"/>
    <n v="180"/>
    <s v="COD"/>
    <x v="1"/>
    <s v="M"/>
    <s v="Import"/>
    <n v="440"/>
    <s v="LTU"/>
    <x v="24"/>
    <n v="0"/>
    <s v="W00"/>
    <s v="World"/>
    <s v="H4"/>
    <s v="HS"/>
    <b v="1"/>
    <n v="310390"/>
    <s v="Fertilizers, mineral or chemical phosphatic, n.e.c. in heading no. 3103"/>
    <x v="17"/>
    <x v="3"/>
    <x v="3"/>
    <x v="2"/>
    <b v="1"/>
    <s v="C00"/>
    <s v="TOTAL CPC"/>
    <n v="0"/>
    <n v="0"/>
    <s v="TOTAL MOT"/>
    <n v="8"/>
    <s v="kg"/>
    <n v="288000"/>
    <b v="0"/>
    <n v="8"/>
    <s v="kg"/>
    <n v="288000"/>
    <b v="0"/>
    <n v="288000"/>
    <b v="0"/>
    <n v="0"/>
    <b v="0"/>
    <s v="121788.686"/>
    <n v="0"/>
    <s v="121788.686"/>
    <n v="0"/>
    <b v="0"/>
    <b v="1"/>
  </r>
  <r>
    <s v="C"/>
    <s v="A"/>
    <n v="20170101"/>
    <n v="2017"/>
    <n v="52"/>
    <x v="5"/>
    <n v="180"/>
    <s v="COD"/>
    <x v="1"/>
    <s v="M"/>
    <s v="Import"/>
    <n v="646"/>
    <s v="RWA"/>
    <x v="28"/>
    <n v="0"/>
    <s v="W00"/>
    <s v="World"/>
    <s v="H4"/>
    <s v="HS"/>
    <b v="1"/>
    <n v="310390"/>
    <s v="Fertilizers, mineral or chemical phosphatic, n.e.c. in heading no. 3103"/>
    <x v="17"/>
    <x v="3"/>
    <x v="3"/>
    <x v="2"/>
    <b v="1"/>
    <s v="C00"/>
    <s v="TOTAL CPC"/>
    <n v="0"/>
    <n v="0"/>
    <s v="TOTAL MOT"/>
    <n v="8"/>
    <s v="kg"/>
    <n v="620"/>
    <b v="0"/>
    <n v="8"/>
    <s v="kg"/>
    <n v="620"/>
    <b v="0"/>
    <n v="620"/>
    <b v="0"/>
    <n v="0"/>
    <b v="0"/>
    <s v="341.795"/>
    <n v="0"/>
    <s v="341.795"/>
    <n v="0"/>
    <b v="0"/>
    <b v="1"/>
  </r>
  <r>
    <s v="C"/>
    <s v="A"/>
    <n v="20170101"/>
    <n v="2017"/>
    <n v="52"/>
    <x v="5"/>
    <n v="180"/>
    <s v="COD"/>
    <x v="1"/>
    <s v="M"/>
    <s v="Import"/>
    <n v="710"/>
    <s v="ZAF"/>
    <x v="30"/>
    <n v="0"/>
    <s v="W00"/>
    <s v="World"/>
    <s v="H4"/>
    <s v="HS"/>
    <b v="1"/>
    <n v="310390"/>
    <s v="Fertilizers, mineral or chemical phosphatic, n.e.c. in heading no. 3103"/>
    <x v="17"/>
    <x v="3"/>
    <x v="3"/>
    <x v="2"/>
    <b v="1"/>
    <s v="C00"/>
    <s v="TOTAL CPC"/>
    <n v="0"/>
    <n v="0"/>
    <s v="TOTAL MOT"/>
    <n v="8"/>
    <s v="kg"/>
    <n v="290"/>
    <b v="0"/>
    <n v="8"/>
    <s v="kg"/>
    <n v="290"/>
    <b v="0"/>
    <n v="290"/>
    <b v="0"/>
    <n v="0"/>
    <b v="0"/>
    <s v="2254.46"/>
    <n v="0"/>
    <s v="2254.46"/>
    <n v="0"/>
    <b v="0"/>
    <b v="1"/>
  </r>
  <r>
    <s v="C"/>
    <s v="A"/>
    <n v="20170101"/>
    <n v="2017"/>
    <n v="52"/>
    <x v="5"/>
    <n v="180"/>
    <s v="COD"/>
    <x v="1"/>
    <s v="M"/>
    <s v="Import"/>
    <n v="800"/>
    <s v="UGA"/>
    <x v="34"/>
    <n v="0"/>
    <s v="W00"/>
    <s v="World"/>
    <s v="H4"/>
    <s v="HS"/>
    <b v="1"/>
    <n v="310390"/>
    <s v="Fertilizers, mineral or chemical phosphatic, n.e.c. in heading no. 3103"/>
    <x v="17"/>
    <x v="3"/>
    <x v="3"/>
    <x v="2"/>
    <b v="1"/>
    <s v="C00"/>
    <s v="TOTAL CPC"/>
    <n v="0"/>
    <n v="0"/>
    <s v="TOTAL MOT"/>
    <n v="8"/>
    <s v="kg"/>
    <n v="35"/>
    <b v="0"/>
    <n v="8"/>
    <s v="kg"/>
    <n v="35"/>
    <b v="0"/>
    <n v="35"/>
    <b v="0"/>
    <n v="0"/>
    <b v="0"/>
    <s v="37.115"/>
    <n v="0"/>
    <s v="37.115"/>
    <n v="0"/>
    <b v="0"/>
    <b v="1"/>
  </r>
  <r>
    <s v="C"/>
    <s v="A"/>
    <n v="20170101"/>
    <n v="2017"/>
    <n v="52"/>
    <x v="5"/>
    <n v="180"/>
    <s v="COD"/>
    <x v="1"/>
    <s v="M"/>
    <s v="Import"/>
    <n v="0"/>
    <s v="W00"/>
    <x v="0"/>
    <n v="0"/>
    <s v="W00"/>
    <s v="World"/>
    <s v="H4"/>
    <s v="HS"/>
    <b v="1"/>
    <n v="3104"/>
    <s v="Fertilizers mineral or chemical, potassic"/>
    <x v="9"/>
    <x v="5"/>
    <x v="5"/>
    <x v="1"/>
    <b v="0"/>
    <s v="C00"/>
    <s v="TOTAL CPC"/>
    <n v="0"/>
    <n v="0"/>
    <s v="TOTAL MOT"/>
    <n v="8"/>
    <s v="kg"/>
    <s v="2238649.24"/>
    <b v="1"/>
    <n v="-1"/>
    <s v="N/A"/>
    <n v="0"/>
    <b v="0"/>
    <s v="2238649.24"/>
    <b v="1"/>
    <n v="0"/>
    <b v="0"/>
    <s v="1139689.722"/>
    <n v="0"/>
    <s v="1139689.722"/>
    <n v="6"/>
    <b v="0"/>
    <b v="1"/>
  </r>
  <r>
    <s v="C"/>
    <s v="A"/>
    <n v="20170101"/>
    <n v="2017"/>
    <n v="52"/>
    <x v="5"/>
    <n v="180"/>
    <s v="COD"/>
    <x v="1"/>
    <s v="M"/>
    <s v="Import"/>
    <n v="56"/>
    <s v="BEL"/>
    <x v="18"/>
    <n v="0"/>
    <s v="W00"/>
    <s v="World"/>
    <s v="H4"/>
    <s v="HS"/>
    <b v="1"/>
    <n v="3104"/>
    <s v="Fertilizers mineral or chemical, potassic"/>
    <x v="9"/>
    <x v="5"/>
    <x v="5"/>
    <x v="1"/>
    <b v="0"/>
    <s v="C00"/>
    <s v="TOTAL CPC"/>
    <n v="0"/>
    <n v="0"/>
    <s v="TOTAL MOT"/>
    <n v="8"/>
    <s v="kg"/>
    <n v="1"/>
    <b v="0"/>
    <n v="8"/>
    <s v="kg"/>
    <n v="1"/>
    <b v="0"/>
    <n v="1"/>
    <b v="0"/>
    <n v="0"/>
    <b v="0"/>
    <s v="34.25"/>
    <n v="0"/>
    <s v="34.25"/>
    <n v="0"/>
    <b v="0"/>
    <b v="1"/>
  </r>
  <r>
    <s v="C"/>
    <s v="A"/>
    <n v="20170101"/>
    <n v="2017"/>
    <n v="52"/>
    <x v="5"/>
    <n v="180"/>
    <s v="COD"/>
    <x v="1"/>
    <s v="M"/>
    <s v="Import"/>
    <n v="156"/>
    <s v="CHN"/>
    <x v="1"/>
    <n v="0"/>
    <s v="W00"/>
    <s v="World"/>
    <s v="H4"/>
    <s v="HS"/>
    <b v="1"/>
    <n v="3104"/>
    <s v="Fertilizers mineral or chemical, potassic"/>
    <x v="9"/>
    <x v="5"/>
    <x v="5"/>
    <x v="1"/>
    <b v="0"/>
    <s v="C00"/>
    <s v="TOTAL CPC"/>
    <n v="0"/>
    <n v="0"/>
    <s v="TOTAL MOT"/>
    <n v="8"/>
    <s v="kg"/>
    <n v="1600"/>
    <b v="0"/>
    <n v="8"/>
    <s v="kg"/>
    <n v="1600"/>
    <b v="0"/>
    <n v="1600"/>
    <b v="0"/>
    <n v="0"/>
    <b v="0"/>
    <s v="877.364"/>
    <n v="0"/>
    <s v="877.364"/>
    <n v="0"/>
    <b v="0"/>
    <b v="1"/>
  </r>
  <r>
    <s v="C"/>
    <s v="A"/>
    <n v="20170101"/>
    <n v="2017"/>
    <n v="52"/>
    <x v="5"/>
    <n v="180"/>
    <s v="COD"/>
    <x v="1"/>
    <s v="M"/>
    <s v="Import"/>
    <n v="246"/>
    <s v="FIN"/>
    <x v="57"/>
    <n v="0"/>
    <s v="W00"/>
    <s v="World"/>
    <s v="H4"/>
    <s v="HS"/>
    <b v="1"/>
    <n v="3104"/>
    <s v="Fertilizers mineral or chemical, potassic"/>
    <x v="9"/>
    <x v="5"/>
    <x v="5"/>
    <x v="1"/>
    <b v="0"/>
    <s v="C00"/>
    <s v="TOTAL CPC"/>
    <n v="0"/>
    <n v="0"/>
    <s v="TOTAL MOT"/>
    <n v="8"/>
    <s v="kg"/>
    <n v="255"/>
    <b v="0"/>
    <n v="8"/>
    <s v="kg"/>
    <n v="255"/>
    <b v="0"/>
    <n v="255"/>
    <b v="0"/>
    <n v="0"/>
    <b v="0"/>
    <s v="1973.19"/>
    <n v="0"/>
    <s v="1973.19"/>
    <n v="0"/>
    <b v="0"/>
    <b v="1"/>
  </r>
  <r>
    <s v="C"/>
    <s v="A"/>
    <n v="20170101"/>
    <n v="2017"/>
    <n v="52"/>
    <x v="5"/>
    <n v="180"/>
    <s v="COD"/>
    <x v="1"/>
    <s v="M"/>
    <s v="Import"/>
    <n v="251"/>
    <s v="FRA"/>
    <x v="3"/>
    <n v="0"/>
    <s v="W00"/>
    <s v="World"/>
    <s v="H4"/>
    <s v="HS"/>
    <b v="1"/>
    <n v="3104"/>
    <s v="Fertilizers mineral or chemical, potassic"/>
    <x v="9"/>
    <x v="5"/>
    <x v="5"/>
    <x v="1"/>
    <b v="0"/>
    <s v="C00"/>
    <s v="TOTAL CPC"/>
    <n v="0"/>
    <n v="0"/>
    <s v="TOTAL MOT"/>
    <n v="8"/>
    <s v="kg"/>
    <n v="67"/>
    <b v="0"/>
    <n v="8"/>
    <s v="kg"/>
    <n v="67"/>
    <b v="0"/>
    <n v="67"/>
    <b v="0"/>
    <n v="0"/>
    <b v="0"/>
    <s v="860.238"/>
    <n v="0"/>
    <s v="860.238"/>
    <n v="0"/>
    <b v="0"/>
    <b v="1"/>
  </r>
  <r>
    <s v="C"/>
    <s v="A"/>
    <n v="20170101"/>
    <n v="2017"/>
    <n v="52"/>
    <x v="5"/>
    <n v="180"/>
    <s v="COD"/>
    <x v="1"/>
    <s v="M"/>
    <s v="Import"/>
    <n v="276"/>
    <s v="DEU"/>
    <x v="4"/>
    <n v="0"/>
    <s v="W00"/>
    <s v="World"/>
    <s v="H4"/>
    <s v="HS"/>
    <b v="1"/>
    <n v="3104"/>
    <s v="Fertilizers mineral or chemical, potassic"/>
    <x v="9"/>
    <x v="5"/>
    <x v="5"/>
    <x v="1"/>
    <b v="0"/>
    <s v="C00"/>
    <s v="TOTAL CPC"/>
    <n v="0"/>
    <n v="0"/>
    <s v="TOTAL MOT"/>
    <n v="8"/>
    <s v="kg"/>
    <n v="1432905"/>
    <b v="0"/>
    <n v="8"/>
    <s v="kg"/>
    <n v="1432905"/>
    <b v="0"/>
    <n v="1432905"/>
    <b v="0"/>
    <n v="0"/>
    <b v="0"/>
    <s v="748597.682"/>
    <n v="0"/>
    <s v="748597.682"/>
    <n v="0"/>
    <b v="0"/>
    <b v="1"/>
  </r>
  <r>
    <s v="C"/>
    <s v="A"/>
    <n v="20170101"/>
    <n v="2017"/>
    <n v="52"/>
    <x v="5"/>
    <n v="180"/>
    <s v="COD"/>
    <x v="1"/>
    <s v="M"/>
    <s v="Import"/>
    <n v="404"/>
    <s v="KEN"/>
    <x v="22"/>
    <n v="0"/>
    <s v="W00"/>
    <s v="World"/>
    <s v="H4"/>
    <s v="HS"/>
    <b v="1"/>
    <n v="3104"/>
    <s v="Fertilizers mineral or chemical, potassic"/>
    <x v="9"/>
    <x v="5"/>
    <x v="5"/>
    <x v="1"/>
    <b v="0"/>
    <s v="C00"/>
    <s v="TOTAL CPC"/>
    <n v="0"/>
    <n v="0"/>
    <s v="TOTAL MOT"/>
    <n v="8"/>
    <s v="kg"/>
    <n v="10000"/>
    <b v="0"/>
    <n v="8"/>
    <s v="kg"/>
    <n v="10000"/>
    <b v="0"/>
    <n v="10000"/>
    <b v="0"/>
    <n v="0"/>
    <b v="0"/>
    <s v="1794.826"/>
    <n v="0"/>
    <s v="1794.826"/>
    <n v="0"/>
    <b v="0"/>
    <b v="1"/>
  </r>
  <r>
    <s v="C"/>
    <s v="A"/>
    <n v="20170101"/>
    <n v="2017"/>
    <n v="52"/>
    <x v="5"/>
    <n v="180"/>
    <s v="COD"/>
    <x v="1"/>
    <s v="M"/>
    <s v="Import"/>
    <n v="440"/>
    <s v="LTU"/>
    <x v="24"/>
    <n v="0"/>
    <s v="W00"/>
    <s v="World"/>
    <s v="H4"/>
    <s v="HS"/>
    <b v="1"/>
    <n v="3104"/>
    <s v="Fertilizers mineral or chemical, potassic"/>
    <x v="9"/>
    <x v="5"/>
    <x v="5"/>
    <x v="1"/>
    <b v="0"/>
    <s v="C00"/>
    <s v="TOTAL CPC"/>
    <n v="0"/>
    <n v="0"/>
    <s v="TOTAL MOT"/>
    <n v="8"/>
    <s v="kg"/>
    <n v="705000"/>
    <b v="0"/>
    <n v="8"/>
    <s v="kg"/>
    <n v="705000"/>
    <b v="0"/>
    <n v="705000"/>
    <b v="0"/>
    <n v="0"/>
    <b v="0"/>
    <s v="308596.818"/>
    <n v="0"/>
    <s v="308596.818"/>
    <n v="0"/>
    <b v="0"/>
    <b v="1"/>
  </r>
  <r>
    <s v="C"/>
    <s v="A"/>
    <n v="20170101"/>
    <n v="2017"/>
    <n v="52"/>
    <x v="5"/>
    <n v="180"/>
    <s v="COD"/>
    <x v="1"/>
    <s v="M"/>
    <s v="Import"/>
    <n v="699"/>
    <s v="IND"/>
    <x v="11"/>
    <n v="0"/>
    <s v="W00"/>
    <s v="World"/>
    <s v="H4"/>
    <s v="HS"/>
    <b v="1"/>
    <n v="3104"/>
    <s v="Fertilizers mineral or chemical, potassic"/>
    <x v="9"/>
    <x v="5"/>
    <x v="5"/>
    <x v="1"/>
    <b v="0"/>
    <s v="C00"/>
    <s v="TOTAL CPC"/>
    <n v="0"/>
    <n v="0"/>
    <s v="TOTAL MOT"/>
    <n v="8"/>
    <s v="kg"/>
    <n v="1825"/>
    <b v="0"/>
    <n v="8"/>
    <s v="kg"/>
    <n v="1825"/>
    <b v="0"/>
    <n v="1825"/>
    <b v="0"/>
    <n v="0"/>
    <b v="0"/>
    <s v="1555.99"/>
    <n v="0"/>
    <s v="1555.99"/>
    <n v="0"/>
    <b v="0"/>
    <b v="1"/>
  </r>
  <r>
    <s v="C"/>
    <s v="A"/>
    <n v="20170101"/>
    <n v="2017"/>
    <n v="52"/>
    <x v="5"/>
    <n v="180"/>
    <s v="COD"/>
    <x v="1"/>
    <s v="M"/>
    <s v="Import"/>
    <n v="710"/>
    <s v="ZAF"/>
    <x v="30"/>
    <n v="0"/>
    <s v="W00"/>
    <s v="World"/>
    <s v="H4"/>
    <s v="HS"/>
    <b v="1"/>
    <n v="3104"/>
    <s v="Fertilizers mineral or chemical, potassic"/>
    <x v="9"/>
    <x v="5"/>
    <x v="5"/>
    <x v="1"/>
    <b v="0"/>
    <s v="C00"/>
    <s v="TOTAL CPC"/>
    <n v="0"/>
    <n v="0"/>
    <s v="TOTAL MOT"/>
    <n v="8"/>
    <s v="kg"/>
    <s v="86996.24"/>
    <b v="1"/>
    <n v="-1"/>
    <s v="N/A"/>
    <n v="0"/>
    <b v="0"/>
    <s v="86996.24"/>
    <b v="1"/>
    <n v="0"/>
    <b v="0"/>
    <s v="75399.363"/>
    <n v="0"/>
    <s v="75399.363"/>
    <n v="6"/>
    <b v="0"/>
    <b v="1"/>
  </r>
  <r>
    <s v="C"/>
    <s v="A"/>
    <n v="20170101"/>
    <n v="2017"/>
    <n v="52"/>
    <x v="5"/>
    <n v="562"/>
    <s v="NER"/>
    <x v="0"/>
    <s v="M"/>
    <s v="Import"/>
    <n v="0"/>
    <s v="W00"/>
    <x v="0"/>
    <n v="0"/>
    <s v="W00"/>
    <s v="World"/>
    <s v="H4"/>
    <s v="HS"/>
    <b v="1"/>
    <n v="3104"/>
    <s v="Fertilizers mineral or chemical, potassic"/>
    <x v="9"/>
    <x v="5"/>
    <x v="5"/>
    <x v="1"/>
    <b v="0"/>
    <s v="C00"/>
    <s v="TOTAL CPC"/>
    <n v="0"/>
    <n v="0"/>
    <s v="TOTAL MOT"/>
    <n v="8"/>
    <s v="kg"/>
    <n v="99001"/>
    <b v="0"/>
    <n v="8"/>
    <s v="kg"/>
    <n v="99001"/>
    <b v="0"/>
    <n v="99001"/>
    <b v="0"/>
    <n v="0"/>
    <b v="0"/>
    <s v="117117.24"/>
    <m/>
    <s v="117117.24"/>
    <n v="0"/>
    <b v="0"/>
    <b v="1"/>
  </r>
  <r>
    <s v="C"/>
    <s v="A"/>
    <n v="20170101"/>
    <n v="2017"/>
    <n v="52"/>
    <x v="5"/>
    <n v="562"/>
    <s v="NER"/>
    <x v="0"/>
    <s v="M"/>
    <s v="Import"/>
    <n v="156"/>
    <s v="CHN"/>
    <x v="1"/>
    <n v="0"/>
    <s v="W00"/>
    <s v="World"/>
    <s v="H4"/>
    <s v="HS"/>
    <b v="1"/>
    <n v="3104"/>
    <s v="Fertilizers mineral or chemical, potassic"/>
    <x v="9"/>
    <x v="5"/>
    <x v="5"/>
    <x v="1"/>
    <b v="0"/>
    <s v="C00"/>
    <s v="TOTAL CPC"/>
    <n v="0"/>
    <n v="0"/>
    <s v="TOTAL MOT"/>
    <n v="8"/>
    <s v="kg"/>
    <n v="87000"/>
    <b v="0"/>
    <n v="8"/>
    <s v="kg"/>
    <n v="87000"/>
    <b v="0"/>
    <n v="87000"/>
    <b v="0"/>
    <n v="0"/>
    <b v="0"/>
    <s v="105977.17"/>
    <m/>
    <s v="105977.17"/>
    <n v="0"/>
    <b v="0"/>
    <b v="1"/>
  </r>
  <r>
    <s v="C"/>
    <s v="A"/>
    <n v="20170101"/>
    <n v="2017"/>
    <n v="52"/>
    <x v="5"/>
    <n v="562"/>
    <s v="NER"/>
    <x v="0"/>
    <s v="M"/>
    <s v="Import"/>
    <n v="251"/>
    <s v="FRA"/>
    <x v="3"/>
    <n v="0"/>
    <s v="W00"/>
    <s v="World"/>
    <s v="H4"/>
    <s v="HS"/>
    <b v="1"/>
    <n v="3104"/>
    <s v="Fertilizers mineral or chemical, potassic"/>
    <x v="9"/>
    <x v="5"/>
    <x v="5"/>
    <x v="1"/>
    <b v="0"/>
    <s v="C00"/>
    <s v="TOTAL CPC"/>
    <n v="0"/>
    <n v="0"/>
    <s v="TOTAL MOT"/>
    <n v="8"/>
    <s v="kg"/>
    <n v="1"/>
    <b v="0"/>
    <n v="8"/>
    <s v="kg"/>
    <n v="1"/>
    <b v="0"/>
    <n v="1"/>
    <b v="0"/>
    <n v="0"/>
    <b v="0"/>
    <s v="22.23"/>
    <m/>
    <s v="22.23"/>
    <n v="0"/>
    <b v="0"/>
    <b v="1"/>
  </r>
  <r>
    <s v="C"/>
    <s v="A"/>
    <n v="20170101"/>
    <n v="2017"/>
    <n v="52"/>
    <x v="5"/>
    <n v="562"/>
    <s v="NER"/>
    <x v="0"/>
    <s v="M"/>
    <s v="Import"/>
    <n v="699"/>
    <s v="IND"/>
    <x v="11"/>
    <n v="0"/>
    <s v="W00"/>
    <s v="World"/>
    <s v="H4"/>
    <s v="HS"/>
    <b v="1"/>
    <n v="3104"/>
    <s v="Fertilizers mineral or chemical, potassic"/>
    <x v="9"/>
    <x v="5"/>
    <x v="5"/>
    <x v="1"/>
    <b v="0"/>
    <s v="C00"/>
    <s v="TOTAL CPC"/>
    <n v="0"/>
    <n v="0"/>
    <s v="TOTAL MOT"/>
    <n v="8"/>
    <s v="kg"/>
    <n v="1000"/>
    <b v="0"/>
    <n v="8"/>
    <s v="kg"/>
    <n v="1000"/>
    <b v="0"/>
    <n v="1000"/>
    <b v="0"/>
    <n v="0"/>
    <b v="0"/>
    <s v="1218.1"/>
    <m/>
    <s v="1218.1"/>
    <n v="0"/>
    <b v="0"/>
    <b v="1"/>
  </r>
  <r>
    <s v="C"/>
    <s v="A"/>
    <n v="20170101"/>
    <n v="2017"/>
    <n v="52"/>
    <x v="5"/>
    <n v="562"/>
    <s v="NER"/>
    <x v="0"/>
    <s v="M"/>
    <s v="Import"/>
    <n v="784"/>
    <s v="ARE"/>
    <x v="32"/>
    <n v="0"/>
    <s v="W00"/>
    <s v="World"/>
    <s v="H4"/>
    <s v="HS"/>
    <b v="1"/>
    <n v="3104"/>
    <s v="Fertilizers mineral or chemical, potassic"/>
    <x v="9"/>
    <x v="5"/>
    <x v="5"/>
    <x v="1"/>
    <b v="0"/>
    <s v="C00"/>
    <s v="TOTAL CPC"/>
    <n v="0"/>
    <n v="0"/>
    <s v="TOTAL MOT"/>
    <n v="8"/>
    <s v="kg"/>
    <n v="11000"/>
    <b v="0"/>
    <n v="8"/>
    <s v="kg"/>
    <n v="11000"/>
    <b v="0"/>
    <n v="11000"/>
    <b v="0"/>
    <n v="0"/>
    <b v="0"/>
    <s v="9899.74"/>
    <m/>
    <s v="9899.74"/>
    <n v="0"/>
    <b v="0"/>
    <b v="1"/>
  </r>
  <r>
    <s v="C"/>
    <s v="A"/>
    <n v="20170101"/>
    <n v="2017"/>
    <n v="52"/>
    <x v="5"/>
    <n v="180"/>
    <s v="COD"/>
    <x v="1"/>
    <s v="M"/>
    <s v="Import"/>
    <n v="0"/>
    <s v="W00"/>
    <x v="0"/>
    <n v="0"/>
    <s v="W00"/>
    <s v="World"/>
    <s v="H4"/>
    <s v="HS"/>
    <b v="1"/>
    <n v="310420"/>
    <s v="Fertilizers, mineral or chemical potassic, potassium chloride"/>
    <x v="10"/>
    <x v="5"/>
    <x v="5"/>
    <x v="2"/>
    <b v="1"/>
    <s v="C00"/>
    <s v="TOTAL CPC"/>
    <n v="0"/>
    <n v="0"/>
    <s v="TOTAL MOT"/>
    <n v="8"/>
    <s v="kg"/>
    <n v="2226531"/>
    <b v="0"/>
    <n v="8"/>
    <s v="kg"/>
    <n v="2226531"/>
    <b v="0"/>
    <n v="2226531"/>
    <b v="0"/>
    <n v="0"/>
    <b v="0"/>
    <s v="1135237.091"/>
    <n v="0"/>
    <s v="1135237.091"/>
    <n v="0"/>
    <b v="0"/>
    <b v="1"/>
  </r>
  <r>
    <s v="C"/>
    <s v="A"/>
    <n v="20170101"/>
    <n v="2017"/>
    <n v="52"/>
    <x v="5"/>
    <n v="180"/>
    <s v="COD"/>
    <x v="1"/>
    <s v="M"/>
    <s v="Import"/>
    <n v="56"/>
    <s v="BEL"/>
    <x v="18"/>
    <n v="0"/>
    <s v="W00"/>
    <s v="World"/>
    <s v="H4"/>
    <s v="HS"/>
    <b v="1"/>
    <n v="310420"/>
    <s v="Fertilizers, mineral or chemical potassic, potassium chloride"/>
    <x v="10"/>
    <x v="5"/>
    <x v="5"/>
    <x v="2"/>
    <b v="1"/>
    <s v="C00"/>
    <s v="TOTAL CPC"/>
    <n v="0"/>
    <n v="0"/>
    <s v="TOTAL MOT"/>
    <n v="8"/>
    <s v="kg"/>
    <n v="1"/>
    <b v="0"/>
    <n v="8"/>
    <s v="kg"/>
    <n v="1"/>
    <b v="0"/>
    <n v="1"/>
    <b v="0"/>
    <n v="0"/>
    <b v="0"/>
    <s v="34.25"/>
    <n v="0"/>
    <s v="34.25"/>
    <n v="0"/>
    <b v="0"/>
    <b v="1"/>
  </r>
  <r>
    <s v="C"/>
    <s v="A"/>
    <n v="20170101"/>
    <n v="2017"/>
    <n v="52"/>
    <x v="5"/>
    <n v="180"/>
    <s v="COD"/>
    <x v="1"/>
    <s v="M"/>
    <s v="Import"/>
    <n v="156"/>
    <s v="CHN"/>
    <x v="1"/>
    <n v="0"/>
    <s v="W00"/>
    <s v="World"/>
    <s v="H4"/>
    <s v="HS"/>
    <b v="1"/>
    <n v="310420"/>
    <s v="Fertilizers, mineral or chemical potassic, potassium chloride"/>
    <x v="10"/>
    <x v="5"/>
    <x v="5"/>
    <x v="2"/>
    <b v="1"/>
    <s v="C00"/>
    <s v="TOTAL CPC"/>
    <n v="0"/>
    <n v="0"/>
    <s v="TOTAL MOT"/>
    <n v="8"/>
    <s v="kg"/>
    <n v="1600"/>
    <b v="0"/>
    <n v="8"/>
    <s v="kg"/>
    <n v="1600"/>
    <b v="0"/>
    <n v="1600"/>
    <b v="0"/>
    <n v="0"/>
    <b v="0"/>
    <s v="877.364"/>
    <n v="0"/>
    <s v="877.364"/>
    <n v="0"/>
    <b v="0"/>
    <b v="1"/>
  </r>
  <r>
    <s v="C"/>
    <s v="A"/>
    <n v="20170101"/>
    <n v="2017"/>
    <n v="52"/>
    <x v="5"/>
    <n v="180"/>
    <s v="COD"/>
    <x v="1"/>
    <s v="M"/>
    <s v="Import"/>
    <n v="251"/>
    <s v="FRA"/>
    <x v="3"/>
    <n v="0"/>
    <s v="W00"/>
    <s v="World"/>
    <s v="H4"/>
    <s v="HS"/>
    <b v="1"/>
    <n v="310420"/>
    <s v="Fertilizers, mineral or chemical potassic, potassium chloride"/>
    <x v="10"/>
    <x v="5"/>
    <x v="5"/>
    <x v="2"/>
    <b v="1"/>
    <s v="C00"/>
    <s v="TOTAL CPC"/>
    <n v="0"/>
    <n v="0"/>
    <s v="TOTAL MOT"/>
    <n v="8"/>
    <s v="kg"/>
    <n v="67"/>
    <b v="0"/>
    <n v="8"/>
    <s v="kg"/>
    <n v="67"/>
    <b v="0"/>
    <n v="67"/>
    <b v="0"/>
    <n v="0"/>
    <b v="0"/>
    <s v="860.238"/>
    <n v="0"/>
    <s v="860.238"/>
    <n v="0"/>
    <b v="0"/>
    <b v="1"/>
  </r>
  <r>
    <s v="C"/>
    <s v="A"/>
    <n v="20170101"/>
    <n v="2017"/>
    <n v="52"/>
    <x v="5"/>
    <n v="180"/>
    <s v="COD"/>
    <x v="1"/>
    <s v="M"/>
    <s v="Import"/>
    <n v="276"/>
    <s v="DEU"/>
    <x v="4"/>
    <n v="0"/>
    <s v="W00"/>
    <s v="World"/>
    <s v="H4"/>
    <s v="HS"/>
    <b v="1"/>
    <n v="310420"/>
    <s v="Fertilizers, mineral or chemical potassic, potassium chloride"/>
    <x v="10"/>
    <x v="5"/>
    <x v="5"/>
    <x v="2"/>
    <b v="1"/>
    <s v="C00"/>
    <s v="TOTAL CPC"/>
    <n v="0"/>
    <n v="0"/>
    <s v="TOTAL MOT"/>
    <n v="8"/>
    <s v="kg"/>
    <n v="1432905"/>
    <b v="0"/>
    <n v="8"/>
    <s v="kg"/>
    <n v="1432905"/>
    <b v="0"/>
    <n v="1432905"/>
    <b v="0"/>
    <n v="0"/>
    <b v="0"/>
    <s v="748597.682"/>
    <n v="0"/>
    <s v="748597.682"/>
    <n v="0"/>
    <b v="0"/>
    <b v="1"/>
  </r>
  <r>
    <s v="C"/>
    <s v="A"/>
    <n v="20170101"/>
    <n v="2017"/>
    <n v="52"/>
    <x v="5"/>
    <n v="180"/>
    <s v="COD"/>
    <x v="1"/>
    <s v="M"/>
    <s v="Import"/>
    <n v="440"/>
    <s v="LTU"/>
    <x v="24"/>
    <n v="0"/>
    <s v="W00"/>
    <s v="World"/>
    <s v="H4"/>
    <s v="HS"/>
    <b v="1"/>
    <n v="310420"/>
    <s v="Fertilizers, mineral or chemical potassic, potassium chloride"/>
    <x v="10"/>
    <x v="5"/>
    <x v="5"/>
    <x v="2"/>
    <b v="1"/>
    <s v="C00"/>
    <s v="TOTAL CPC"/>
    <n v="0"/>
    <n v="0"/>
    <s v="TOTAL MOT"/>
    <n v="8"/>
    <s v="kg"/>
    <n v="705000"/>
    <b v="0"/>
    <n v="8"/>
    <s v="kg"/>
    <n v="705000"/>
    <b v="0"/>
    <n v="705000"/>
    <b v="0"/>
    <n v="0"/>
    <b v="0"/>
    <s v="308596.818"/>
    <n v="0"/>
    <s v="308596.818"/>
    <n v="0"/>
    <b v="0"/>
    <b v="1"/>
  </r>
  <r>
    <s v="C"/>
    <s v="A"/>
    <n v="20170101"/>
    <n v="2017"/>
    <n v="52"/>
    <x v="5"/>
    <n v="180"/>
    <s v="COD"/>
    <x v="1"/>
    <s v="M"/>
    <s v="Import"/>
    <n v="699"/>
    <s v="IND"/>
    <x v="11"/>
    <n v="0"/>
    <s v="W00"/>
    <s v="World"/>
    <s v="H4"/>
    <s v="HS"/>
    <b v="1"/>
    <n v="310420"/>
    <s v="Fertilizers, mineral or chemical potassic, potassium chloride"/>
    <x v="10"/>
    <x v="5"/>
    <x v="5"/>
    <x v="2"/>
    <b v="1"/>
    <s v="C00"/>
    <s v="TOTAL CPC"/>
    <n v="0"/>
    <n v="0"/>
    <s v="TOTAL MOT"/>
    <n v="8"/>
    <s v="kg"/>
    <n v="1825"/>
    <b v="0"/>
    <n v="8"/>
    <s v="kg"/>
    <n v="1825"/>
    <b v="0"/>
    <n v="1825"/>
    <b v="0"/>
    <n v="0"/>
    <b v="0"/>
    <s v="1555.99"/>
    <n v="0"/>
    <s v="1555.99"/>
    <n v="0"/>
    <b v="0"/>
    <b v="1"/>
  </r>
  <r>
    <s v="C"/>
    <s v="A"/>
    <n v="20170101"/>
    <n v="2017"/>
    <n v="52"/>
    <x v="5"/>
    <n v="180"/>
    <s v="COD"/>
    <x v="1"/>
    <s v="M"/>
    <s v="Import"/>
    <n v="710"/>
    <s v="ZAF"/>
    <x v="30"/>
    <n v="0"/>
    <s v="W00"/>
    <s v="World"/>
    <s v="H4"/>
    <s v="HS"/>
    <b v="1"/>
    <n v="310420"/>
    <s v="Fertilizers, mineral or chemical potassic, potassium chloride"/>
    <x v="10"/>
    <x v="5"/>
    <x v="5"/>
    <x v="2"/>
    <b v="1"/>
    <s v="C00"/>
    <s v="TOTAL CPC"/>
    <n v="0"/>
    <n v="0"/>
    <s v="TOTAL MOT"/>
    <n v="8"/>
    <s v="kg"/>
    <n v="85133"/>
    <b v="0"/>
    <n v="8"/>
    <s v="kg"/>
    <n v="85133"/>
    <b v="0"/>
    <n v="85133"/>
    <b v="0"/>
    <n v="0"/>
    <b v="0"/>
    <s v="74714.749"/>
    <n v="0"/>
    <s v="74714.749"/>
    <n v="0"/>
    <b v="0"/>
    <b v="1"/>
  </r>
  <r>
    <s v="C"/>
    <s v="A"/>
    <n v="20170101"/>
    <n v="2017"/>
    <n v="52"/>
    <x v="5"/>
    <n v="562"/>
    <s v="NER"/>
    <x v="0"/>
    <s v="M"/>
    <s v="Import"/>
    <n v="0"/>
    <s v="W00"/>
    <x v="0"/>
    <n v="0"/>
    <s v="W00"/>
    <s v="World"/>
    <s v="H4"/>
    <s v="HS"/>
    <b v="1"/>
    <n v="310420"/>
    <s v="Fertilizers, mineral or chemical potassic, potassium chloride"/>
    <x v="10"/>
    <x v="5"/>
    <x v="5"/>
    <x v="2"/>
    <b v="1"/>
    <s v="C00"/>
    <s v="TOTAL CPC"/>
    <n v="0"/>
    <n v="0"/>
    <s v="TOTAL MOT"/>
    <n v="8"/>
    <s v="kg"/>
    <n v="99001"/>
    <b v="0"/>
    <n v="8"/>
    <s v="kg"/>
    <n v="99001"/>
    <b v="0"/>
    <n v="99001"/>
    <b v="0"/>
    <n v="0"/>
    <b v="0"/>
    <s v="117117.24"/>
    <m/>
    <s v="117117.24"/>
    <n v="0"/>
    <b v="0"/>
    <b v="1"/>
  </r>
  <r>
    <s v="C"/>
    <s v="A"/>
    <n v="20170101"/>
    <n v="2017"/>
    <n v="52"/>
    <x v="5"/>
    <n v="562"/>
    <s v="NER"/>
    <x v="0"/>
    <s v="M"/>
    <s v="Import"/>
    <n v="156"/>
    <s v="CHN"/>
    <x v="1"/>
    <n v="0"/>
    <s v="W00"/>
    <s v="World"/>
    <s v="H4"/>
    <s v="HS"/>
    <b v="1"/>
    <n v="310420"/>
    <s v="Fertilizers, mineral or chemical potassic, potassium chloride"/>
    <x v="10"/>
    <x v="5"/>
    <x v="5"/>
    <x v="2"/>
    <b v="1"/>
    <s v="C00"/>
    <s v="TOTAL CPC"/>
    <n v="0"/>
    <n v="0"/>
    <s v="TOTAL MOT"/>
    <n v="8"/>
    <s v="kg"/>
    <n v="87000"/>
    <b v="0"/>
    <n v="8"/>
    <s v="kg"/>
    <n v="87000"/>
    <b v="0"/>
    <n v="87000"/>
    <b v="0"/>
    <n v="0"/>
    <b v="0"/>
    <s v="105977.17"/>
    <m/>
    <s v="105977.17"/>
    <n v="0"/>
    <b v="1"/>
    <b v="0"/>
  </r>
  <r>
    <s v="C"/>
    <s v="A"/>
    <n v="20170101"/>
    <n v="2017"/>
    <n v="52"/>
    <x v="5"/>
    <n v="562"/>
    <s v="NER"/>
    <x v="0"/>
    <s v="M"/>
    <s v="Import"/>
    <n v="251"/>
    <s v="FRA"/>
    <x v="3"/>
    <n v="0"/>
    <s v="W00"/>
    <s v="World"/>
    <s v="H4"/>
    <s v="HS"/>
    <b v="1"/>
    <n v="310420"/>
    <s v="Fertilizers, mineral or chemical potassic, potassium chloride"/>
    <x v="10"/>
    <x v="5"/>
    <x v="5"/>
    <x v="2"/>
    <b v="1"/>
    <s v="C00"/>
    <s v="TOTAL CPC"/>
    <n v="0"/>
    <n v="0"/>
    <s v="TOTAL MOT"/>
    <n v="8"/>
    <s v="kg"/>
    <n v="1"/>
    <b v="0"/>
    <n v="8"/>
    <s v="kg"/>
    <n v="1"/>
    <b v="0"/>
    <n v="1"/>
    <b v="0"/>
    <n v="0"/>
    <b v="0"/>
    <s v="22.23"/>
    <m/>
    <s v="22.23"/>
    <n v="0"/>
    <b v="1"/>
    <b v="0"/>
  </r>
  <r>
    <s v="C"/>
    <s v="A"/>
    <n v="20170101"/>
    <n v="2017"/>
    <n v="52"/>
    <x v="5"/>
    <n v="562"/>
    <s v="NER"/>
    <x v="0"/>
    <s v="M"/>
    <s v="Import"/>
    <n v="699"/>
    <s v="IND"/>
    <x v="11"/>
    <n v="0"/>
    <s v="W00"/>
    <s v="World"/>
    <s v="H4"/>
    <s v="HS"/>
    <b v="1"/>
    <n v="310420"/>
    <s v="Fertilizers, mineral or chemical potassic, potassium chloride"/>
    <x v="10"/>
    <x v="5"/>
    <x v="5"/>
    <x v="2"/>
    <b v="1"/>
    <s v="C00"/>
    <s v="TOTAL CPC"/>
    <n v="0"/>
    <n v="0"/>
    <s v="TOTAL MOT"/>
    <n v="8"/>
    <s v="kg"/>
    <n v="1000"/>
    <b v="0"/>
    <n v="8"/>
    <s v="kg"/>
    <n v="1000"/>
    <b v="0"/>
    <n v="1000"/>
    <b v="0"/>
    <n v="0"/>
    <b v="0"/>
    <s v="1218.1"/>
    <m/>
    <s v="1218.1"/>
    <n v="0"/>
    <b v="1"/>
    <b v="0"/>
  </r>
  <r>
    <s v="C"/>
    <s v="A"/>
    <n v="20170101"/>
    <n v="2017"/>
    <n v="52"/>
    <x v="5"/>
    <n v="562"/>
    <s v="NER"/>
    <x v="0"/>
    <s v="M"/>
    <s v="Import"/>
    <n v="784"/>
    <s v="ARE"/>
    <x v="32"/>
    <n v="0"/>
    <s v="W00"/>
    <s v="World"/>
    <s v="H4"/>
    <s v="HS"/>
    <b v="1"/>
    <n v="310420"/>
    <s v="Fertilizers, mineral or chemical potassic, potassium chloride"/>
    <x v="10"/>
    <x v="5"/>
    <x v="5"/>
    <x v="2"/>
    <b v="1"/>
    <s v="C00"/>
    <s v="TOTAL CPC"/>
    <n v="0"/>
    <n v="0"/>
    <s v="TOTAL MOT"/>
    <n v="8"/>
    <s v="kg"/>
    <n v="11000"/>
    <b v="0"/>
    <n v="8"/>
    <s v="kg"/>
    <n v="11000"/>
    <b v="0"/>
    <n v="11000"/>
    <b v="0"/>
    <n v="0"/>
    <b v="0"/>
    <s v="9899.74"/>
    <m/>
    <s v="9899.74"/>
    <n v="0"/>
    <b v="1"/>
    <b v="0"/>
  </r>
  <r>
    <s v="C"/>
    <s v="A"/>
    <n v="20170101"/>
    <n v="2017"/>
    <n v="52"/>
    <x v="5"/>
    <n v="180"/>
    <s v="COD"/>
    <x v="1"/>
    <s v="M"/>
    <s v="Import"/>
    <n v="0"/>
    <s v="W00"/>
    <x v="0"/>
    <n v="0"/>
    <s v="W00"/>
    <s v="World"/>
    <s v="H4"/>
    <s v="HS"/>
    <b v="1"/>
    <n v="310430"/>
    <s v="Fertilizers, mineral or chemical potassic, potassium sulphate"/>
    <x v="21"/>
    <x v="5"/>
    <x v="5"/>
    <x v="2"/>
    <b v="1"/>
    <s v="C00"/>
    <s v="TOTAL CPC"/>
    <n v="0"/>
    <n v="0"/>
    <s v="TOTAL MOT"/>
    <n v="-1"/>
    <s v="N/A"/>
    <n v="0"/>
    <b v="1"/>
    <n v="8"/>
    <s v="kg"/>
    <n v="10263"/>
    <b v="0"/>
    <n v="0"/>
    <b v="1"/>
    <n v="0"/>
    <b v="0"/>
    <s v="4452.63"/>
    <n v="0"/>
    <s v="4452.63"/>
    <n v="6"/>
    <b v="0"/>
    <b v="1"/>
  </r>
  <r>
    <s v="C"/>
    <s v="A"/>
    <n v="20170101"/>
    <n v="2017"/>
    <n v="52"/>
    <x v="5"/>
    <n v="180"/>
    <s v="COD"/>
    <x v="1"/>
    <s v="M"/>
    <s v="Import"/>
    <n v="246"/>
    <s v="FIN"/>
    <x v="57"/>
    <n v="0"/>
    <s v="W00"/>
    <s v="World"/>
    <s v="H4"/>
    <s v="HS"/>
    <b v="1"/>
    <n v="310430"/>
    <s v="Fertilizers, mineral or chemical potassic, potassium sulphate"/>
    <x v="21"/>
    <x v="5"/>
    <x v="5"/>
    <x v="2"/>
    <b v="1"/>
    <s v="C00"/>
    <s v="TOTAL CPC"/>
    <n v="0"/>
    <n v="0"/>
    <s v="TOTAL MOT"/>
    <n v="8"/>
    <s v="kg"/>
    <n v="255"/>
    <b v="0"/>
    <n v="8"/>
    <s v="kg"/>
    <n v="255"/>
    <b v="0"/>
    <n v="255"/>
    <b v="0"/>
    <n v="0"/>
    <b v="0"/>
    <s v="1973.19"/>
    <n v="0"/>
    <s v="1973.19"/>
    <n v="0"/>
    <b v="0"/>
    <b v="1"/>
  </r>
  <r>
    <s v="C"/>
    <s v="A"/>
    <n v="20170101"/>
    <n v="2017"/>
    <n v="52"/>
    <x v="5"/>
    <n v="180"/>
    <s v="COD"/>
    <x v="1"/>
    <s v="M"/>
    <s v="Import"/>
    <n v="404"/>
    <s v="KEN"/>
    <x v="22"/>
    <n v="0"/>
    <s v="W00"/>
    <s v="World"/>
    <s v="H4"/>
    <s v="HS"/>
    <b v="1"/>
    <n v="310430"/>
    <s v="Fertilizers, mineral or chemical potassic, potassium sulphate"/>
    <x v="21"/>
    <x v="5"/>
    <x v="5"/>
    <x v="2"/>
    <b v="1"/>
    <s v="C00"/>
    <s v="TOTAL CPC"/>
    <n v="0"/>
    <n v="0"/>
    <s v="TOTAL MOT"/>
    <n v="8"/>
    <s v="kg"/>
    <n v="10000"/>
    <b v="0"/>
    <n v="8"/>
    <s v="kg"/>
    <n v="10000"/>
    <b v="0"/>
    <n v="10000"/>
    <b v="0"/>
    <n v="0"/>
    <b v="0"/>
    <s v="1794.826"/>
    <n v="0"/>
    <s v="1794.826"/>
    <n v="0"/>
    <b v="0"/>
    <b v="1"/>
  </r>
  <r>
    <s v="C"/>
    <s v="A"/>
    <n v="20170101"/>
    <n v="2017"/>
    <n v="52"/>
    <x v="5"/>
    <n v="180"/>
    <s v="COD"/>
    <x v="1"/>
    <s v="M"/>
    <s v="Import"/>
    <n v="710"/>
    <s v="ZAF"/>
    <x v="30"/>
    <n v="0"/>
    <s v="W00"/>
    <s v="World"/>
    <s v="H4"/>
    <s v="HS"/>
    <b v="1"/>
    <n v="310430"/>
    <s v="Fertilizers, mineral or chemical potassic, potassium sulphate"/>
    <x v="21"/>
    <x v="5"/>
    <x v="5"/>
    <x v="2"/>
    <b v="1"/>
    <s v="C00"/>
    <s v="TOTAL CPC"/>
    <n v="0"/>
    <n v="0"/>
    <s v="TOTAL MOT"/>
    <n v="-1"/>
    <s v="N/A"/>
    <n v="0"/>
    <b v="1"/>
    <n v="8"/>
    <s v="kg"/>
    <n v="8"/>
    <b v="0"/>
    <n v="0"/>
    <b v="1"/>
    <n v="0"/>
    <b v="0"/>
    <s v="684.614"/>
    <n v="0"/>
    <s v="684.614"/>
    <n v="6"/>
    <b v="0"/>
    <b v="1"/>
  </r>
  <r>
    <s v="C"/>
    <s v="A"/>
    <n v="20170101"/>
    <n v="2017"/>
    <n v="52"/>
    <x v="5"/>
    <n v="180"/>
    <s v="COD"/>
    <x v="1"/>
    <s v="M"/>
    <s v="Import"/>
    <n v="0"/>
    <s v="W00"/>
    <x v="0"/>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0559607"/>
    <b v="0"/>
    <n v="8"/>
    <s v="kg"/>
    <n v="10559607"/>
    <b v="0"/>
    <n v="10559607"/>
    <b v="0"/>
    <n v="0"/>
    <b v="0"/>
    <s v="5994825.791"/>
    <n v="0"/>
    <s v="5994825.791"/>
    <n v="0"/>
    <b v="0"/>
    <b v="1"/>
  </r>
  <r>
    <s v="C"/>
    <s v="A"/>
    <n v="20170101"/>
    <n v="2017"/>
    <n v="52"/>
    <x v="5"/>
    <n v="180"/>
    <s v="COD"/>
    <x v="1"/>
    <s v="M"/>
    <s v="Import"/>
    <n v="24"/>
    <s v="AGO"/>
    <x v="17"/>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248976"/>
    <b v="0"/>
    <n v="8"/>
    <s v="kg"/>
    <n v="248976"/>
    <b v="0"/>
    <n v="248976"/>
    <b v="0"/>
    <n v="0"/>
    <b v="0"/>
    <s v="61237.378"/>
    <n v="0"/>
    <s v="61237.378"/>
    <n v="0"/>
    <b v="0"/>
    <b v="1"/>
  </r>
  <r>
    <s v="C"/>
    <s v="A"/>
    <n v="20170101"/>
    <n v="2017"/>
    <n v="52"/>
    <x v="5"/>
    <n v="180"/>
    <s v="COD"/>
    <x v="1"/>
    <s v="M"/>
    <s v="Import"/>
    <n v="56"/>
    <s v="BEL"/>
    <x v="18"/>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975595"/>
    <b v="0"/>
    <n v="8"/>
    <s v="kg"/>
    <n v="975595"/>
    <b v="0"/>
    <n v="975595"/>
    <b v="0"/>
    <n v="0"/>
    <b v="0"/>
    <s v="573289.438"/>
    <n v="0"/>
    <s v="573289.438"/>
    <n v="0"/>
    <b v="0"/>
    <b v="1"/>
  </r>
  <r>
    <s v="C"/>
    <s v="A"/>
    <n v="20170101"/>
    <n v="2017"/>
    <n v="52"/>
    <x v="5"/>
    <n v="180"/>
    <s v="COD"/>
    <x v="1"/>
    <s v="M"/>
    <s v="Import"/>
    <n v="156"/>
    <s v="CHN"/>
    <x v="1"/>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601057"/>
    <b v="0"/>
    <n v="8"/>
    <s v="kg"/>
    <n v="601057"/>
    <b v="0"/>
    <n v="601057"/>
    <b v="0"/>
    <n v="0"/>
    <b v="0"/>
    <s v="246237.08"/>
    <n v="0"/>
    <s v="246237.08"/>
    <n v="0"/>
    <b v="0"/>
    <b v="1"/>
  </r>
  <r>
    <s v="C"/>
    <s v="A"/>
    <n v="20170101"/>
    <n v="2017"/>
    <n v="52"/>
    <x v="5"/>
    <n v="180"/>
    <s v="COD"/>
    <x v="1"/>
    <s v="M"/>
    <s v="Import"/>
    <n v="251"/>
    <s v="FRA"/>
    <x v="3"/>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990423"/>
    <b v="0"/>
    <n v="8"/>
    <s v="kg"/>
    <n v="990423"/>
    <b v="0"/>
    <n v="990423"/>
    <b v="0"/>
    <n v="0"/>
    <b v="0"/>
    <s v="444394.385"/>
    <n v="0"/>
    <s v="444394.385"/>
    <n v="0"/>
    <b v="0"/>
    <b v="1"/>
  </r>
  <r>
    <s v="C"/>
    <s v="A"/>
    <n v="20170101"/>
    <n v="2017"/>
    <n v="52"/>
    <x v="5"/>
    <n v="180"/>
    <s v="COD"/>
    <x v="1"/>
    <s v="M"/>
    <s v="Import"/>
    <n v="276"/>
    <s v="DEU"/>
    <x v="4"/>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2189"/>
    <b v="0"/>
    <n v="8"/>
    <s v="kg"/>
    <n v="2189"/>
    <b v="0"/>
    <n v="2189"/>
    <b v="0"/>
    <n v="0"/>
    <b v="0"/>
    <s v="6847.544"/>
    <n v="0"/>
    <s v="6847.544"/>
    <n v="0"/>
    <b v="0"/>
    <b v="1"/>
  </r>
  <r>
    <s v="C"/>
    <s v="A"/>
    <n v="20170101"/>
    <n v="2017"/>
    <n v="52"/>
    <x v="5"/>
    <n v="180"/>
    <s v="COD"/>
    <x v="1"/>
    <s v="M"/>
    <s v="Import"/>
    <n v="440"/>
    <s v="LTU"/>
    <x v="24"/>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2206450"/>
    <b v="0"/>
    <n v="8"/>
    <s v="kg"/>
    <n v="2206450"/>
    <b v="0"/>
    <n v="2206450"/>
    <b v="0"/>
    <n v="0"/>
    <b v="0"/>
    <s v="1040060.218"/>
    <n v="0"/>
    <s v="1040060.218"/>
    <n v="0"/>
    <b v="0"/>
    <b v="1"/>
  </r>
  <r>
    <s v="C"/>
    <s v="A"/>
    <n v="20170101"/>
    <n v="2017"/>
    <n v="52"/>
    <x v="5"/>
    <n v="180"/>
    <s v="COD"/>
    <x v="1"/>
    <s v="M"/>
    <s v="Import"/>
    <n v="508"/>
    <s v="MOZ"/>
    <x v="26"/>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504000"/>
    <b v="0"/>
    <n v="8"/>
    <s v="kg"/>
    <n v="504000"/>
    <b v="0"/>
    <n v="504000"/>
    <b v="0"/>
    <n v="0"/>
    <b v="0"/>
    <s v="359669.544"/>
    <n v="0"/>
    <s v="359669.544"/>
    <n v="0"/>
    <b v="0"/>
    <b v="1"/>
  </r>
  <r>
    <s v="C"/>
    <s v="A"/>
    <n v="20170101"/>
    <n v="2017"/>
    <n v="52"/>
    <x v="5"/>
    <n v="180"/>
    <s v="COD"/>
    <x v="1"/>
    <s v="M"/>
    <s v="Import"/>
    <n v="512"/>
    <s v="OMN"/>
    <x v="58"/>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618"/>
    <b v="0"/>
    <n v="8"/>
    <s v="kg"/>
    <n v="618"/>
    <b v="0"/>
    <n v="618"/>
    <b v="0"/>
    <n v="0"/>
    <b v="0"/>
    <s v="160.648"/>
    <n v="0"/>
    <s v="160.648"/>
    <n v="0"/>
    <b v="0"/>
    <b v="1"/>
  </r>
  <r>
    <s v="C"/>
    <s v="A"/>
    <n v="20170101"/>
    <n v="2017"/>
    <n v="52"/>
    <x v="5"/>
    <n v="180"/>
    <s v="COD"/>
    <x v="1"/>
    <s v="M"/>
    <s v="Import"/>
    <n v="528"/>
    <s v="NLD"/>
    <x v="7"/>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050"/>
    <b v="0"/>
    <n v="8"/>
    <s v="kg"/>
    <n v="1050"/>
    <b v="0"/>
    <n v="1050"/>
    <b v="0"/>
    <n v="0"/>
    <b v="0"/>
    <s v="1972.616"/>
    <n v="0"/>
    <s v="1972.616"/>
    <n v="0"/>
    <b v="0"/>
    <b v="1"/>
  </r>
  <r>
    <s v="C"/>
    <s v="A"/>
    <n v="20170101"/>
    <n v="2017"/>
    <n v="52"/>
    <x v="5"/>
    <n v="180"/>
    <s v="COD"/>
    <x v="1"/>
    <s v="M"/>
    <s v="Import"/>
    <n v="554"/>
    <s v="NZL"/>
    <x v="59"/>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320"/>
    <b v="0"/>
    <n v="8"/>
    <s v="kg"/>
    <n v="320"/>
    <b v="0"/>
    <n v="320"/>
    <b v="0"/>
    <n v="0"/>
    <b v="0"/>
    <s v="2993.55"/>
    <n v="0"/>
    <s v="2993.55"/>
    <n v="0"/>
    <b v="0"/>
    <b v="1"/>
  </r>
  <r>
    <s v="C"/>
    <s v="A"/>
    <n v="20170101"/>
    <n v="2017"/>
    <n v="52"/>
    <x v="5"/>
    <n v="180"/>
    <s v="COD"/>
    <x v="1"/>
    <s v="M"/>
    <s v="Import"/>
    <n v="643"/>
    <s v="RUS"/>
    <x v="9"/>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4200"/>
    <b v="0"/>
    <n v="8"/>
    <s v="kg"/>
    <n v="4200"/>
    <b v="0"/>
    <n v="4200"/>
    <b v="0"/>
    <n v="0"/>
    <b v="0"/>
    <s v="6482.962"/>
    <n v="0"/>
    <s v="6482.962"/>
    <n v="0"/>
    <b v="0"/>
    <b v="1"/>
  </r>
  <r>
    <s v="C"/>
    <s v="A"/>
    <n v="20170101"/>
    <n v="2017"/>
    <n v="52"/>
    <x v="5"/>
    <n v="180"/>
    <s v="COD"/>
    <x v="1"/>
    <s v="M"/>
    <s v="Import"/>
    <n v="699"/>
    <s v="IND"/>
    <x v="11"/>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309"/>
    <b v="0"/>
    <n v="8"/>
    <s v="kg"/>
    <n v="309"/>
    <b v="0"/>
    <n v="309"/>
    <b v="0"/>
    <n v="0"/>
    <b v="0"/>
    <s v="2234.166"/>
    <n v="0"/>
    <s v="2234.166"/>
    <n v="0"/>
    <b v="0"/>
    <b v="1"/>
  </r>
  <r>
    <s v="C"/>
    <s v="A"/>
    <n v="20170101"/>
    <n v="2017"/>
    <n v="52"/>
    <x v="5"/>
    <n v="180"/>
    <s v="COD"/>
    <x v="1"/>
    <s v="M"/>
    <s v="Import"/>
    <n v="704"/>
    <s v="VNM"/>
    <x v="29"/>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48800"/>
    <b v="0"/>
    <n v="8"/>
    <s v="kg"/>
    <n v="48800"/>
    <b v="0"/>
    <n v="48800"/>
    <b v="0"/>
    <n v="0"/>
    <b v="0"/>
    <s v="20688.253"/>
    <n v="0"/>
    <s v="20688.253"/>
    <n v="0"/>
    <b v="0"/>
    <b v="1"/>
  </r>
  <r>
    <s v="C"/>
    <s v="A"/>
    <n v="20170101"/>
    <n v="2017"/>
    <n v="52"/>
    <x v="5"/>
    <n v="180"/>
    <s v="COD"/>
    <x v="1"/>
    <s v="M"/>
    <s v="Import"/>
    <n v="710"/>
    <s v="ZAF"/>
    <x v="30"/>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3446453"/>
    <b v="0"/>
    <n v="8"/>
    <s v="kg"/>
    <n v="3446453"/>
    <b v="0"/>
    <n v="3446453"/>
    <b v="0"/>
    <n v="0"/>
    <b v="0"/>
    <s v="2467225.501"/>
    <n v="0"/>
    <s v="2467225.501"/>
    <n v="0"/>
    <b v="0"/>
    <b v="1"/>
  </r>
  <r>
    <s v="C"/>
    <s v="A"/>
    <n v="20170101"/>
    <n v="2017"/>
    <n v="52"/>
    <x v="5"/>
    <n v="180"/>
    <s v="COD"/>
    <x v="1"/>
    <s v="M"/>
    <s v="Import"/>
    <n v="800"/>
    <s v="UGA"/>
    <x v="34"/>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248"/>
    <b v="0"/>
    <n v="8"/>
    <s v="kg"/>
    <n v="1248"/>
    <b v="0"/>
    <n v="1248"/>
    <b v="0"/>
    <n v="0"/>
    <b v="0"/>
    <s v="2356.975"/>
    <n v="0"/>
    <s v="2356.975"/>
    <n v="0"/>
    <b v="0"/>
    <b v="1"/>
  </r>
  <r>
    <s v="C"/>
    <s v="A"/>
    <n v="20170101"/>
    <n v="2017"/>
    <n v="52"/>
    <x v="5"/>
    <n v="180"/>
    <s v="COD"/>
    <x v="1"/>
    <s v="M"/>
    <s v="Import"/>
    <n v="826"/>
    <s v="GBR"/>
    <x v="37"/>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2079"/>
    <b v="0"/>
    <n v="8"/>
    <s v="kg"/>
    <n v="2079"/>
    <b v="0"/>
    <n v="2079"/>
    <b v="0"/>
    <n v="0"/>
    <b v="0"/>
    <s v="6949.683"/>
    <n v="0"/>
    <s v="6949.683"/>
    <n v="0"/>
    <b v="0"/>
    <b v="1"/>
  </r>
  <r>
    <s v="C"/>
    <s v="A"/>
    <n v="20170101"/>
    <n v="2017"/>
    <n v="52"/>
    <x v="5"/>
    <n v="180"/>
    <s v="COD"/>
    <x v="1"/>
    <s v="M"/>
    <s v="Import"/>
    <n v="842"/>
    <s v="USA"/>
    <x v="15"/>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2840"/>
    <b v="0"/>
    <n v="8"/>
    <s v="kg"/>
    <n v="2840"/>
    <b v="0"/>
    <n v="2840"/>
    <b v="0"/>
    <n v="0"/>
    <b v="0"/>
    <s v="9693.017"/>
    <n v="0"/>
    <s v="9693.017"/>
    <n v="0"/>
    <b v="0"/>
    <b v="1"/>
  </r>
  <r>
    <s v="C"/>
    <s v="A"/>
    <n v="20170101"/>
    <n v="2017"/>
    <n v="52"/>
    <x v="5"/>
    <n v="180"/>
    <s v="COD"/>
    <x v="1"/>
    <s v="M"/>
    <s v="Import"/>
    <n v="894"/>
    <s v="ZMB"/>
    <x v="39"/>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523000"/>
    <b v="0"/>
    <n v="8"/>
    <s v="kg"/>
    <n v="1523000"/>
    <b v="0"/>
    <n v="1523000"/>
    <b v="0"/>
    <n v="0"/>
    <b v="0"/>
    <s v="742332.832"/>
    <n v="0"/>
    <s v="742332.832"/>
    <n v="0"/>
    <b v="0"/>
    <b v="1"/>
  </r>
  <r>
    <s v="C"/>
    <s v="A"/>
    <n v="20170101"/>
    <n v="2017"/>
    <n v="52"/>
    <x v="5"/>
    <n v="562"/>
    <s v="NER"/>
    <x v="0"/>
    <s v="M"/>
    <s v="Import"/>
    <n v="0"/>
    <s v="W00"/>
    <x v="0"/>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4116935"/>
    <b v="0"/>
    <n v="8"/>
    <s v="kg"/>
    <n v="14116935"/>
    <b v="0"/>
    <n v="14116935"/>
    <b v="0"/>
    <n v="0"/>
    <b v="0"/>
    <s v="7368084.71"/>
    <m/>
    <s v="7368084.71"/>
    <n v="0"/>
    <b v="0"/>
    <b v="1"/>
  </r>
  <r>
    <s v="C"/>
    <s v="A"/>
    <n v="20170101"/>
    <n v="2017"/>
    <n v="52"/>
    <x v="5"/>
    <n v="562"/>
    <s v="NER"/>
    <x v="0"/>
    <s v="M"/>
    <s v="Import"/>
    <n v="20"/>
    <s v="AND"/>
    <x v="56"/>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05000"/>
    <b v="0"/>
    <n v="8"/>
    <s v="kg"/>
    <n v="105000"/>
    <b v="0"/>
    <n v="105000"/>
    <b v="0"/>
    <n v="0"/>
    <b v="0"/>
    <s v="85260.5"/>
    <m/>
    <s v="85260.5"/>
    <n v="0"/>
    <b v="0"/>
    <b v="1"/>
  </r>
  <r>
    <s v="C"/>
    <s v="A"/>
    <n v="20170101"/>
    <n v="2017"/>
    <n v="52"/>
    <x v="5"/>
    <n v="562"/>
    <s v="NER"/>
    <x v="0"/>
    <s v="M"/>
    <s v="Import"/>
    <n v="156"/>
    <s v="CHN"/>
    <x v="1"/>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688"/>
    <b v="0"/>
    <n v="8"/>
    <s v="kg"/>
    <n v="1688"/>
    <b v="0"/>
    <n v="1688"/>
    <b v="0"/>
    <n v="0"/>
    <b v="0"/>
    <s v="986.84"/>
    <m/>
    <s v="986.84"/>
    <n v="0"/>
    <b v="0"/>
    <b v="1"/>
  </r>
  <r>
    <s v="C"/>
    <s v="A"/>
    <n v="20170101"/>
    <n v="2017"/>
    <n v="52"/>
    <x v="5"/>
    <n v="562"/>
    <s v="NER"/>
    <x v="0"/>
    <s v="M"/>
    <s v="Import"/>
    <n v="204"/>
    <s v="BEN"/>
    <x v="2"/>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4139850"/>
    <b v="0"/>
    <n v="8"/>
    <s v="kg"/>
    <n v="4139850"/>
    <b v="0"/>
    <n v="4139850"/>
    <b v="0"/>
    <n v="0"/>
    <b v="0"/>
    <s v="2122436.42"/>
    <m/>
    <s v="2122436.42"/>
    <n v="0"/>
    <b v="0"/>
    <b v="1"/>
  </r>
  <r>
    <s v="C"/>
    <s v="A"/>
    <n v="20170101"/>
    <n v="2017"/>
    <n v="52"/>
    <x v="5"/>
    <n v="562"/>
    <s v="NER"/>
    <x v="0"/>
    <s v="M"/>
    <s v="Import"/>
    <n v="251"/>
    <s v="FRA"/>
    <x v="3"/>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1"/>
    <b v="0"/>
    <n v="8"/>
    <s v="kg"/>
    <n v="11"/>
    <b v="0"/>
    <n v="11"/>
    <b v="0"/>
    <n v="0"/>
    <b v="0"/>
    <s v="377.37"/>
    <m/>
    <s v="377.37"/>
    <n v="0"/>
    <b v="0"/>
    <b v="1"/>
  </r>
  <r>
    <s v="C"/>
    <s v="A"/>
    <n v="20170101"/>
    <n v="2017"/>
    <n v="52"/>
    <x v="5"/>
    <n v="562"/>
    <s v="NER"/>
    <x v="0"/>
    <s v="M"/>
    <s v="Import"/>
    <n v="384"/>
    <s v="CIV"/>
    <x v="6"/>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593520"/>
    <b v="0"/>
    <n v="8"/>
    <s v="kg"/>
    <n v="593520"/>
    <b v="0"/>
    <n v="593520"/>
    <b v="0"/>
    <n v="0"/>
    <b v="0"/>
    <s v="352186.93"/>
    <m/>
    <s v="352186.93"/>
    <n v="0"/>
    <b v="0"/>
    <b v="1"/>
  </r>
  <r>
    <s v="C"/>
    <s v="A"/>
    <n v="20170101"/>
    <n v="2017"/>
    <n v="52"/>
    <x v="5"/>
    <n v="562"/>
    <s v="NER"/>
    <x v="0"/>
    <s v="M"/>
    <s v="Import"/>
    <n v="504"/>
    <s v="MAR"/>
    <x v="43"/>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7209800"/>
    <b v="0"/>
    <n v="8"/>
    <s v="kg"/>
    <n v="7209800"/>
    <b v="0"/>
    <n v="7209800"/>
    <b v="0"/>
    <n v="0"/>
    <b v="0"/>
    <s v="3514343.18"/>
    <m/>
    <s v="3514343.18"/>
    <n v="0"/>
    <b v="0"/>
    <b v="1"/>
  </r>
  <r>
    <s v="C"/>
    <s v="A"/>
    <n v="20170101"/>
    <n v="2017"/>
    <n v="52"/>
    <x v="5"/>
    <n v="562"/>
    <s v="NER"/>
    <x v="0"/>
    <s v="M"/>
    <s v="Import"/>
    <n v="566"/>
    <s v="NGA"/>
    <x v="8"/>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604916"/>
    <b v="0"/>
    <n v="8"/>
    <s v="kg"/>
    <n v="604916"/>
    <b v="0"/>
    <n v="604916"/>
    <b v="0"/>
    <n v="0"/>
    <b v="0"/>
    <s v="138925.43"/>
    <m/>
    <s v="138925.43"/>
    <n v="0"/>
    <b v="0"/>
    <b v="1"/>
  </r>
  <r>
    <s v="C"/>
    <s v="A"/>
    <n v="20170101"/>
    <n v="2017"/>
    <n v="52"/>
    <x v="5"/>
    <n v="562"/>
    <s v="NER"/>
    <x v="0"/>
    <s v="M"/>
    <s v="Import"/>
    <n v="586"/>
    <s v="PAK"/>
    <x v="55"/>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76000"/>
    <b v="0"/>
    <n v="8"/>
    <s v="kg"/>
    <n v="76000"/>
    <b v="0"/>
    <n v="76000"/>
    <b v="0"/>
    <n v="0"/>
    <b v="0"/>
    <s v="40324.57"/>
    <m/>
    <s v="40324.57"/>
    <n v="0"/>
    <b v="0"/>
    <b v="1"/>
  </r>
  <r>
    <s v="C"/>
    <s v="A"/>
    <n v="20170101"/>
    <n v="2017"/>
    <n v="52"/>
    <x v="5"/>
    <n v="562"/>
    <s v="NER"/>
    <x v="0"/>
    <s v="M"/>
    <s v="Import"/>
    <n v="784"/>
    <s v="ARE"/>
    <x v="32"/>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386150"/>
    <b v="0"/>
    <n v="8"/>
    <s v="kg"/>
    <n v="1386150"/>
    <b v="0"/>
    <n v="1386150"/>
    <b v="0"/>
    <n v="0"/>
    <b v="0"/>
    <s v="1113243.47"/>
    <m/>
    <s v="1113243.47"/>
    <n v="0"/>
    <b v="0"/>
    <b v="1"/>
  </r>
  <r>
    <s v="C"/>
    <s v="A"/>
    <n v="20170101"/>
    <n v="2017"/>
    <n v="52"/>
    <x v="5"/>
    <n v="180"/>
    <s v="COD"/>
    <x v="1"/>
    <s v="M"/>
    <s v="Import"/>
    <n v="0"/>
    <s v="W00"/>
    <x v="0"/>
    <n v="0"/>
    <s v="W00"/>
    <s v="World"/>
    <s v="H4"/>
    <s v="HS"/>
    <b v="1"/>
    <n v="310510"/>
    <s v="Fertilizers, mineral or chemical in tablets or similar forms or in packages of a gross weight not exceeding 10kg"/>
    <x v="13"/>
    <x v="6"/>
    <x v="6"/>
    <x v="2"/>
    <b v="1"/>
    <s v="C00"/>
    <s v="TOTAL CPC"/>
    <n v="0"/>
    <n v="0"/>
    <s v="TOTAL MOT"/>
    <n v="8"/>
    <s v="kg"/>
    <n v="5437"/>
    <b v="0"/>
    <n v="8"/>
    <s v="kg"/>
    <n v="5437"/>
    <b v="0"/>
    <n v="5437"/>
    <b v="0"/>
    <n v="0"/>
    <b v="0"/>
    <s v="2717.748"/>
    <n v="0"/>
    <s v="2717.748"/>
    <n v="0"/>
    <b v="0"/>
    <b v="1"/>
  </r>
  <r>
    <s v="C"/>
    <s v="A"/>
    <n v="20170101"/>
    <n v="2017"/>
    <n v="52"/>
    <x v="5"/>
    <n v="180"/>
    <s v="COD"/>
    <x v="1"/>
    <s v="M"/>
    <s v="Import"/>
    <n v="156"/>
    <s v="CHN"/>
    <x v="1"/>
    <n v="0"/>
    <s v="W00"/>
    <s v="World"/>
    <s v="H4"/>
    <s v="HS"/>
    <b v="1"/>
    <n v="310510"/>
    <s v="Fertilizers, mineral or chemical in tablets or similar forms or in packages of a gross weight not exceeding 10kg"/>
    <x v="13"/>
    <x v="6"/>
    <x v="6"/>
    <x v="2"/>
    <b v="1"/>
    <s v="C00"/>
    <s v="TOTAL CPC"/>
    <n v="0"/>
    <n v="0"/>
    <s v="TOTAL MOT"/>
    <n v="8"/>
    <s v="kg"/>
    <n v="4750"/>
    <b v="0"/>
    <n v="8"/>
    <s v="kg"/>
    <n v="4750"/>
    <b v="0"/>
    <n v="4750"/>
    <b v="0"/>
    <n v="0"/>
    <b v="0"/>
    <s v="1773.465"/>
    <n v="0"/>
    <s v="1773.465"/>
    <n v="0"/>
    <b v="0"/>
    <b v="1"/>
  </r>
  <r>
    <s v="C"/>
    <s v="A"/>
    <n v="20170101"/>
    <n v="2017"/>
    <n v="52"/>
    <x v="5"/>
    <n v="180"/>
    <s v="COD"/>
    <x v="1"/>
    <s v="M"/>
    <s v="Import"/>
    <n v="276"/>
    <s v="DEU"/>
    <x v="4"/>
    <n v="0"/>
    <s v="W00"/>
    <s v="World"/>
    <s v="H4"/>
    <s v="HS"/>
    <b v="1"/>
    <n v="310510"/>
    <s v="Fertilizers, mineral or chemical in tablets or similar forms or in packages of a gross weight not exceeding 10kg"/>
    <x v="13"/>
    <x v="6"/>
    <x v="6"/>
    <x v="2"/>
    <b v="1"/>
    <s v="C00"/>
    <s v="TOTAL CPC"/>
    <n v="0"/>
    <n v="0"/>
    <s v="TOTAL MOT"/>
    <n v="8"/>
    <s v="kg"/>
    <n v="50"/>
    <b v="0"/>
    <n v="8"/>
    <s v="kg"/>
    <n v="50"/>
    <b v="0"/>
    <n v="50"/>
    <b v="0"/>
    <n v="0"/>
    <b v="0"/>
    <s v="303.741"/>
    <n v="0"/>
    <s v="303.741"/>
    <n v="0"/>
    <b v="0"/>
    <b v="1"/>
  </r>
  <r>
    <s v="C"/>
    <s v="A"/>
    <n v="20170101"/>
    <n v="2017"/>
    <n v="52"/>
    <x v="5"/>
    <n v="180"/>
    <s v="COD"/>
    <x v="1"/>
    <s v="M"/>
    <s v="Import"/>
    <n v="699"/>
    <s v="IND"/>
    <x v="11"/>
    <n v="0"/>
    <s v="W00"/>
    <s v="World"/>
    <s v="H4"/>
    <s v="HS"/>
    <b v="1"/>
    <n v="310510"/>
    <s v="Fertilizers, mineral or chemical in tablets or similar forms or in packages of a gross weight not exceeding 10kg"/>
    <x v="13"/>
    <x v="6"/>
    <x v="6"/>
    <x v="2"/>
    <b v="1"/>
    <s v="C00"/>
    <s v="TOTAL CPC"/>
    <n v="0"/>
    <n v="0"/>
    <s v="TOTAL MOT"/>
    <n v="8"/>
    <s v="kg"/>
    <n v="25"/>
    <b v="0"/>
    <n v="8"/>
    <s v="kg"/>
    <n v="25"/>
    <b v="0"/>
    <n v="25"/>
    <b v="0"/>
    <n v="0"/>
    <b v="0"/>
    <s v="6.425"/>
    <n v="0"/>
    <s v="6.425"/>
    <n v="0"/>
    <b v="0"/>
    <b v="1"/>
  </r>
  <r>
    <s v="C"/>
    <s v="A"/>
    <n v="20170101"/>
    <n v="2017"/>
    <n v="52"/>
    <x v="5"/>
    <n v="180"/>
    <s v="COD"/>
    <x v="1"/>
    <s v="M"/>
    <s v="Import"/>
    <n v="710"/>
    <s v="ZAF"/>
    <x v="30"/>
    <n v="0"/>
    <s v="W00"/>
    <s v="World"/>
    <s v="H4"/>
    <s v="HS"/>
    <b v="1"/>
    <n v="310510"/>
    <s v="Fertilizers, mineral or chemical in tablets or similar forms or in packages of a gross weight not exceeding 10kg"/>
    <x v="13"/>
    <x v="6"/>
    <x v="6"/>
    <x v="2"/>
    <b v="1"/>
    <s v="C00"/>
    <s v="TOTAL CPC"/>
    <n v="0"/>
    <n v="0"/>
    <s v="TOTAL MOT"/>
    <n v="8"/>
    <s v="kg"/>
    <n v="17"/>
    <b v="0"/>
    <n v="8"/>
    <s v="kg"/>
    <n v="17"/>
    <b v="0"/>
    <n v="17"/>
    <b v="0"/>
    <n v="0"/>
    <b v="0"/>
    <s v="234.097"/>
    <n v="0"/>
    <s v="234.097"/>
    <n v="0"/>
    <b v="0"/>
    <b v="1"/>
  </r>
  <r>
    <s v="C"/>
    <s v="A"/>
    <n v="20170101"/>
    <n v="2017"/>
    <n v="52"/>
    <x v="5"/>
    <n v="180"/>
    <s v="COD"/>
    <x v="1"/>
    <s v="M"/>
    <s v="Import"/>
    <n v="800"/>
    <s v="UGA"/>
    <x v="34"/>
    <n v="0"/>
    <s v="W00"/>
    <s v="World"/>
    <s v="H4"/>
    <s v="HS"/>
    <b v="1"/>
    <n v="310510"/>
    <s v="Fertilizers, mineral or chemical in tablets or similar forms or in packages of a gross weight not exceeding 10kg"/>
    <x v="13"/>
    <x v="6"/>
    <x v="6"/>
    <x v="2"/>
    <b v="1"/>
    <s v="C00"/>
    <s v="TOTAL CPC"/>
    <n v="0"/>
    <n v="0"/>
    <s v="TOTAL MOT"/>
    <n v="8"/>
    <s v="kg"/>
    <n v="595"/>
    <b v="0"/>
    <n v="8"/>
    <s v="kg"/>
    <n v="595"/>
    <b v="0"/>
    <n v="595"/>
    <b v="0"/>
    <n v="0"/>
    <b v="0"/>
    <s v="400.02"/>
    <n v="0"/>
    <s v="400.02"/>
    <n v="0"/>
    <b v="0"/>
    <b v="1"/>
  </r>
  <r>
    <s v="C"/>
    <s v="A"/>
    <n v="20170101"/>
    <n v="2017"/>
    <n v="52"/>
    <x v="5"/>
    <n v="562"/>
    <s v="NER"/>
    <x v="0"/>
    <s v="M"/>
    <s v="Import"/>
    <n v="0"/>
    <s v="W00"/>
    <x v="0"/>
    <n v="0"/>
    <s v="W00"/>
    <s v="World"/>
    <s v="H4"/>
    <s v="HS"/>
    <b v="1"/>
    <n v="310510"/>
    <s v="Fertilizers, mineral or chemical in tablets or similar forms or in packages of a gross weight not exceeding 10kg"/>
    <x v="13"/>
    <x v="6"/>
    <x v="6"/>
    <x v="2"/>
    <b v="1"/>
    <s v="C00"/>
    <s v="TOTAL CPC"/>
    <n v="0"/>
    <n v="0"/>
    <s v="TOTAL MOT"/>
    <n v="8"/>
    <s v="kg"/>
    <n v="11"/>
    <b v="0"/>
    <n v="8"/>
    <s v="kg"/>
    <n v="11"/>
    <b v="0"/>
    <n v="11"/>
    <b v="0"/>
    <n v="0"/>
    <b v="0"/>
    <s v="377.37"/>
    <m/>
    <s v="377.37"/>
    <n v="0"/>
    <b v="0"/>
    <b v="1"/>
  </r>
  <r>
    <s v="C"/>
    <s v="A"/>
    <n v="20170101"/>
    <n v="2017"/>
    <n v="52"/>
    <x v="5"/>
    <n v="562"/>
    <s v="NER"/>
    <x v="0"/>
    <s v="M"/>
    <s v="Import"/>
    <n v="251"/>
    <s v="FRA"/>
    <x v="3"/>
    <n v="0"/>
    <s v="W00"/>
    <s v="World"/>
    <s v="H4"/>
    <s v="HS"/>
    <b v="1"/>
    <n v="310510"/>
    <s v="Fertilizers, mineral or chemical in tablets or similar forms or in packages of a gross weight not exceeding 10kg"/>
    <x v="13"/>
    <x v="6"/>
    <x v="6"/>
    <x v="2"/>
    <b v="1"/>
    <s v="C00"/>
    <s v="TOTAL CPC"/>
    <n v="0"/>
    <n v="0"/>
    <s v="TOTAL MOT"/>
    <n v="8"/>
    <s v="kg"/>
    <n v="11"/>
    <b v="0"/>
    <n v="8"/>
    <s v="kg"/>
    <n v="11"/>
    <b v="0"/>
    <n v="11"/>
    <b v="0"/>
    <n v="0"/>
    <b v="0"/>
    <s v="377.37"/>
    <m/>
    <s v="377.37"/>
    <n v="0"/>
    <b v="1"/>
    <b v="0"/>
  </r>
  <r>
    <s v="C"/>
    <s v="A"/>
    <n v="20170101"/>
    <n v="2017"/>
    <n v="52"/>
    <x v="5"/>
    <n v="180"/>
    <s v="COD"/>
    <x v="1"/>
    <s v="M"/>
    <s v="Import"/>
    <n v="0"/>
    <s v="W00"/>
    <x v="0"/>
    <n v="0"/>
    <s v="W00"/>
    <s v="World"/>
    <s v="H4"/>
    <s v="HS"/>
    <b v="1"/>
    <n v="310520"/>
    <s v="Fertilizers, mineral or chemical containing the three fertilizing elements nitrogen, phosphorus and potassium"/>
    <x v="14"/>
    <x v="6"/>
    <x v="6"/>
    <x v="2"/>
    <b v="1"/>
    <s v="C00"/>
    <s v="TOTAL CPC"/>
    <n v="0"/>
    <n v="0"/>
    <s v="TOTAL MOT"/>
    <n v="8"/>
    <s v="kg"/>
    <n v="10199543"/>
    <b v="0"/>
    <n v="8"/>
    <s v="kg"/>
    <n v="10199543"/>
    <b v="0"/>
    <n v="10199543"/>
    <b v="0"/>
    <n v="0"/>
    <b v="0"/>
    <s v="5665845.771"/>
    <n v="0"/>
    <s v="5665845.771"/>
    <n v="0"/>
    <b v="0"/>
    <b v="1"/>
  </r>
  <r>
    <s v="C"/>
    <s v="A"/>
    <n v="20170101"/>
    <n v="2017"/>
    <n v="52"/>
    <x v="5"/>
    <n v="180"/>
    <s v="COD"/>
    <x v="1"/>
    <s v="M"/>
    <s v="Import"/>
    <n v="24"/>
    <s v="AGO"/>
    <x v="17"/>
    <n v="0"/>
    <s v="W00"/>
    <s v="World"/>
    <s v="H4"/>
    <s v="HS"/>
    <b v="1"/>
    <n v="310520"/>
    <s v="Fertilizers, mineral or chemical containing the three fertilizing elements nitrogen, phosphorus and potassium"/>
    <x v="14"/>
    <x v="6"/>
    <x v="6"/>
    <x v="2"/>
    <b v="1"/>
    <s v="C00"/>
    <s v="TOTAL CPC"/>
    <n v="0"/>
    <n v="0"/>
    <s v="TOTAL MOT"/>
    <n v="8"/>
    <s v="kg"/>
    <n v="245081"/>
    <b v="0"/>
    <n v="8"/>
    <s v="kg"/>
    <n v="245081"/>
    <b v="0"/>
    <n v="245081"/>
    <b v="0"/>
    <n v="0"/>
    <b v="0"/>
    <s v="60587.253"/>
    <n v="0"/>
    <s v="60587.253"/>
    <n v="0"/>
    <b v="0"/>
    <b v="1"/>
  </r>
  <r>
    <s v="C"/>
    <s v="A"/>
    <n v="20170101"/>
    <n v="2017"/>
    <n v="52"/>
    <x v="5"/>
    <n v="180"/>
    <s v="COD"/>
    <x v="1"/>
    <s v="M"/>
    <s v="Import"/>
    <n v="56"/>
    <s v="BEL"/>
    <x v="18"/>
    <n v="0"/>
    <s v="W00"/>
    <s v="World"/>
    <s v="H4"/>
    <s v="HS"/>
    <b v="1"/>
    <n v="310520"/>
    <s v="Fertilizers, mineral or chemical containing the three fertilizing elements nitrogen, phosphorus and potassium"/>
    <x v="14"/>
    <x v="6"/>
    <x v="6"/>
    <x v="2"/>
    <b v="1"/>
    <s v="C00"/>
    <s v="TOTAL CPC"/>
    <n v="0"/>
    <n v="0"/>
    <s v="TOTAL MOT"/>
    <n v="8"/>
    <s v="kg"/>
    <n v="968275"/>
    <b v="0"/>
    <n v="8"/>
    <s v="kg"/>
    <n v="968275"/>
    <b v="0"/>
    <n v="968275"/>
    <b v="0"/>
    <n v="0"/>
    <b v="0"/>
    <s v="553634.452"/>
    <n v="0"/>
    <s v="553634.452"/>
    <n v="0"/>
    <b v="0"/>
    <b v="1"/>
  </r>
  <r>
    <s v="C"/>
    <s v="A"/>
    <n v="20170101"/>
    <n v="2017"/>
    <n v="52"/>
    <x v="5"/>
    <n v="180"/>
    <s v="COD"/>
    <x v="1"/>
    <s v="M"/>
    <s v="Import"/>
    <n v="156"/>
    <s v="CHN"/>
    <x v="1"/>
    <n v="0"/>
    <s v="W00"/>
    <s v="World"/>
    <s v="H4"/>
    <s v="HS"/>
    <b v="1"/>
    <n v="310520"/>
    <s v="Fertilizers, mineral or chemical containing the three fertilizing elements nitrogen, phosphorus and potassium"/>
    <x v="14"/>
    <x v="6"/>
    <x v="6"/>
    <x v="2"/>
    <b v="1"/>
    <s v="C00"/>
    <s v="TOTAL CPC"/>
    <n v="0"/>
    <n v="0"/>
    <s v="TOTAL MOT"/>
    <n v="8"/>
    <s v="kg"/>
    <n v="494402"/>
    <b v="0"/>
    <n v="8"/>
    <s v="kg"/>
    <n v="494402"/>
    <b v="0"/>
    <n v="494402"/>
    <b v="0"/>
    <n v="0"/>
    <b v="0"/>
    <s v="205588.398"/>
    <n v="0"/>
    <s v="205588.398"/>
    <n v="0"/>
    <b v="0"/>
    <b v="1"/>
  </r>
  <r>
    <s v="C"/>
    <s v="A"/>
    <n v="20170101"/>
    <n v="2017"/>
    <n v="52"/>
    <x v="5"/>
    <n v="180"/>
    <s v="COD"/>
    <x v="1"/>
    <s v="M"/>
    <s v="Import"/>
    <n v="251"/>
    <s v="FRA"/>
    <x v="3"/>
    <n v="0"/>
    <s v="W00"/>
    <s v="World"/>
    <s v="H4"/>
    <s v="HS"/>
    <b v="1"/>
    <n v="310520"/>
    <s v="Fertilizers, mineral or chemical containing the three fertilizing elements nitrogen, phosphorus and potassium"/>
    <x v="14"/>
    <x v="6"/>
    <x v="6"/>
    <x v="2"/>
    <b v="1"/>
    <s v="C00"/>
    <s v="TOTAL CPC"/>
    <n v="0"/>
    <n v="0"/>
    <s v="TOTAL MOT"/>
    <n v="8"/>
    <s v="kg"/>
    <n v="990420"/>
    <b v="0"/>
    <n v="8"/>
    <s v="kg"/>
    <n v="990420"/>
    <b v="0"/>
    <n v="990420"/>
    <b v="0"/>
    <n v="0"/>
    <b v="0"/>
    <s v="444141.738"/>
    <n v="0"/>
    <s v="444141.738"/>
    <n v="0"/>
    <b v="0"/>
    <b v="1"/>
  </r>
  <r>
    <s v="C"/>
    <s v="A"/>
    <n v="20170101"/>
    <n v="2017"/>
    <n v="52"/>
    <x v="5"/>
    <n v="180"/>
    <s v="COD"/>
    <x v="1"/>
    <s v="M"/>
    <s v="Import"/>
    <n v="276"/>
    <s v="DEU"/>
    <x v="4"/>
    <n v="0"/>
    <s v="W00"/>
    <s v="World"/>
    <s v="H4"/>
    <s v="HS"/>
    <b v="1"/>
    <n v="310520"/>
    <s v="Fertilizers, mineral or chemical containing the three fertilizing elements nitrogen, phosphorus and potassium"/>
    <x v="14"/>
    <x v="6"/>
    <x v="6"/>
    <x v="2"/>
    <b v="1"/>
    <s v="C00"/>
    <s v="TOTAL CPC"/>
    <n v="0"/>
    <n v="0"/>
    <s v="TOTAL MOT"/>
    <n v="8"/>
    <s v="kg"/>
    <n v="2139"/>
    <b v="0"/>
    <n v="8"/>
    <s v="kg"/>
    <n v="2139"/>
    <b v="0"/>
    <n v="2139"/>
    <b v="0"/>
    <n v="0"/>
    <b v="0"/>
    <s v="6543.803"/>
    <n v="0"/>
    <s v="6543.803"/>
    <n v="0"/>
    <b v="0"/>
    <b v="1"/>
  </r>
  <r>
    <s v="C"/>
    <s v="A"/>
    <n v="20170101"/>
    <n v="2017"/>
    <n v="52"/>
    <x v="5"/>
    <n v="180"/>
    <s v="COD"/>
    <x v="1"/>
    <s v="M"/>
    <s v="Import"/>
    <n v="440"/>
    <s v="LTU"/>
    <x v="24"/>
    <n v="0"/>
    <s v="W00"/>
    <s v="World"/>
    <s v="H4"/>
    <s v="HS"/>
    <b v="1"/>
    <n v="310520"/>
    <s v="Fertilizers, mineral or chemical containing the three fertilizing elements nitrogen, phosphorus and potassium"/>
    <x v="14"/>
    <x v="6"/>
    <x v="6"/>
    <x v="2"/>
    <b v="1"/>
    <s v="C00"/>
    <s v="TOTAL CPC"/>
    <n v="0"/>
    <n v="0"/>
    <s v="TOTAL MOT"/>
    <n v="8"/>
    <s v="kg"/>
    <n v="2206450"/>
    <b v="0"/>
    <n v="8"/>
    <s v="kg"/>
    <n v="2206450"/>
    <b v="0"/>
    <n v="2206450"/>
    <b v="0"/>
    <n v="0"/>
    <b v="0"/>
    <s v="1040060.218"/>
    <n v="0"/>
    <s v="1040060.218"/>
    <n v="0"/>
    <b v="0"/>
    <b v="1"/>
  </r>
  <r>
    <s v="C"/>
    <s v="A"/>
    <n v="20170101"/>
    <n v="2017"/>
    <n v="52"/>
    <x v="5"/>
    <n v="180"/>
    <s v="COD"/>
    <x v="1"/>
    <s v="M"/>
    <s v="Import"/>
    <n v="508"/>
    <s v="MOZ"/>
    <x v="26"/>
    <n v="0"/>
    <s v="W00"/>
    <s v="World"/>
    <s v="H4"/>
    <s v="HS"/>
    <b v="1"/>
    <n v="310520"/>
    <s v="Fertilizers, mineral or chemical containing the three fertilizing elements nitrogen, phosphorus and potassium"/>
    <x v="14"/>
    <x v="6"/>
    <x v="6"/>
    <x v="2"/>
    <b v="1"/>
    <s v="C00"/>
    <s v="TOTAL CPC"/>
    <n v="0"/>
    <n v="0"/>
    <s v="TOTAL MOT"/>
    <n v="8"/>
    <s v="kg"/>
    <n v="504000"/>
    <b v="0"/>
    <n v="8"/>
    <s v="kg"/>
    <n v="504000"/>
    <b v="0"/>
    <n v="504000"/>
    <b v="0"/>
    <n v="0"/>
    <b v="0"/>
    <s v="359669.544"/>
    <n v="0"/>
    <s v="359669.544"/>
    <n v="0"/>
    <b v="0"/>
    <b v="1"/>
  </r>
  <r>
    <s v="C"/>
    <s v="A"/>
    <n v="20170101"/>
    <n v="2017"/>
    <n v="52"/>
    <x v="5"/>
    <n v="180"/>
    <s v="COD"/>
    <x v="1"/>
    <s v="M"/>
    <s v="Import"/>
    <n v="512"/>
    <s v="OMN"/>
    <x v="58"/>
    <n v="0"/>
    <s v="W00"/>
    <s v="World"/>
    <s v="H4"/>
    <s v="HS"/>
    <b v="1"/>
    <n v="310520"/>
    <s v="Fertilizers, mineral or chemical containing the three fertilizing elements nitrogen, phosphorus and potassium"/>
    <x v="14"/>
    <x v="6"/>
    <x v="6"/>
    <x v="2"/>
    <b v="1"/>
    <s v="C00"/>
    <s v="TOTAL CPC"/>
    <n v="0"/>
    <n v="0"/>
    <s v="TOTAL MOT"/>
    <n v="8"/>
    <s v="kg"/>
    <n v="618"/>
    <b v="0"/>
    <n v="8"/>
    <s v="kg"/>
    <n v="618"/>
    <b v="0"/>
    <n v="618"/>
    <b v="0"/>
    <n v="0"/>
    <b v="0"/>
    <s v="160.648"/>
    <n v="0"/>
    <s v="160.648"/>
    <n v="0"/>
    <b v="0"/>
    <b v="1"/>
  </r>
  <r>
    <s v="C"/>
    <s v="A"/>
    <n v="20170101"/>
    <n v="2017"/>
    <n v="52"/>
    <x v="5"/>
    <n v="180"/>
    <s v="COD"/>
    <x v="1"/>
    <s v="M"/>
    <s v="Import"/>
    <n v="528"/>
    <s v="NLD"/>
    <x v="7"/>
    <n v="0"/>
    <s v="W00"/>
    <s v="World"/>
    <s v="H4"/>
    <s v="HS"/>
    <b v="1"/>
    <n v="310520"/>
    <s v="Fertilizers, mineral or chemical containing the three fertilizing elements nitrogen, phosphorus and potassium"/>
    <x v="14"/>
    <x v="6"/>
    <x v="6"/>
    <x v="2"/>
    <b v="1"/>
    <s v="C00"/>
    <s v="TOTAL CPC"/>
    <n v="0"/>
    <n v="0"/>
    <s v="TOTAL MOT"/>
    <n v="8"/>
    <s v="kg"/>
    <n v="1050"/>
    <b v="0"/>
    <n v="8"/>
    <s v="kg"/>
    <n v="1050"/>
    <b v="0"/>
    <n v="1050"/>
    <b v="0"/>
    <n v="0"/>
    <b v="0"/>
    <s v="1972.616"/>
    <n v="0"/>
    <s v="1972.616"/>
    <n v="0"/>
    <b v="0"/>
    <b v="1"/>
  </r>
  <r>
    <s v="C"/>
    <s v="A"/>
    <n v="20170101"/>
    <n v="2017"/>
    <n v="52"/>
    <x v="5"/>
    <n v="180"/>
    <s v="COD"/>
    <x v="1"/>
    <s v="M"/>
    <s v="Import"/>
    <n v="554"/>
    <s v="NZL"/>
    <x v="59"/>
    <n v="0"/>
    <s v="W00"/>
    <s v="World"/>
    <s v="H4"/>
    <s v="HS"/>
    <b v="1"/>
    <n v="310520"/>
    <s v="Fertilizers, mineral or chemical containing the three fertilizing elements nitrogen, phosphorus and potassium"/>
    <x v="14"/>
    <x v="6"/>
    <x v="6"/>
    <x v="2"/>
    <b v="1"/>
    <s v="C00"/>
    <s v="TOTAL CPC"/>
    <n v="0"/>
    <n v="0"/>
    <s v="TOTAL MOT"/>
    <n v="8"/>
    <s v="kg"/>
    <n v="200"/>
    <b v="0"/>
    <n v="8"/>
    <s v="kg"/>
    <n v="200"/>
    <b v="0"/>
    <n v="200"/>
    <b v="0"/>
    <n v="0"/>
    <b v="0"/>
    <s v="1566.494"/>
    <n v="0"/>
    <s v="1566.494"/>
    <n v="0"/>
    <b v="0"/>
    <b v="1"/>
  </r>
  <r>
    <s v="C"/>
    <s v="A"/>
    <n v="20170101"/>
    <n v="2017"/>
    <n v="52"/>
    <x v="5"/>
    <n v="180"/>
    <s v="COD"/>
    <x v="1"/>
    <s v="M"/>
    <s v="Import"/>
    <n v="704"/>
    <s v="VNM"/>
    <x v="29"/>
    <n v="0"/>
    <s v="W00"/>
    <s v="World"/>
    <s v="H4"/>
    <s v="HS"/>
    <b v="1"/>
    <n v="310520"/>
    <s v="Fertilizers, mineral or chemical containing the three fertilizing elements nitrogen, phosphorus and potassium"/>
    <x v="14"/>
    <x v="6"/>
    <x v="6"/>
    <x v="2"/>
    <b v="1"/>
    <s v="C00"/>
    <s v="TOTAL CPC"/>
    <n v="0"/>
    <n v="0"/>
    <s v="TOTAL MOT"/>
    <n v="8"/>
    <s v="kg"/>
    <n v="48800"/>
    <b v="0"/>
    <n v="8"/>
    <s v="kg"/>
    <n v="48800"/>
    <b v="0"/>
    <n v="48800"/>
    <b v="0"/>
    <n v="0"/>
    <b v="0"/>
    <s v="20688.253"/>
    <n v="0"/>
    <s v="20688.253"/>
    <n v="0"/>
    <b v="0"/>
    <b v="1"/>
  </r>
  <r>
    <s v="C"/>
    <s v="A"/>
    <n v="20170101"/>
    <n v="2017"/>
    <n v="52"/>
    <x v="5"/>
    <n v="180"/>
    <s v="COD"/>
    <x v="1"/>
    <s v="M"/>
    <s v="Import"/>
    <n v="710"/>
    <s v="ZAF"/>
    <x v="30"/>
    <n v="0"/>
    <s v="W00"/>
    <s v="World"/>
    <s v="H4"/>
    <s v="HS"/>
    <b v="1"/>
    <n v="310520"/>
    <s v="Fertilizers, mineral or chemical containing the three fertilizing elements nitrogen, phosphorus and potassium"/>
    <x v="14"/>
    <x v="6"/>
    <x v="6"/>
    <x v="2"/>
    <b v="1"/>
    <s v="C00"/>
    <s v="TOTAL CPC"/>
    <n v="0"/>
    <n v="0"/>
    <s v="TOTAL MOT"/>
    <n v="8"/>
    <s v="kg"/>
    <n v="3245039"/>
    <b v="0"/>
    <n v="8"/>
    <s v="kg"/>
    <n v="3245039"/>
    <b v="0"/>
    <n v="3245039"/>
    <b v="0"/>
    <n v="0"/>
    <b v="0"/>
    <s v="2250195.96"/>
    <n v="0"/>
    <s v="2250195.96"/>
    <n v="0"/>
    <b v="0"/>
    <b v="1"/>
  </r>
  <r>
    <s v="C"/>
    <s v="A"/>
    <n v="20170101"/>
    <n v="2017"/>
    <n v="52"/>
    <x v="5"/>
    <n v="180"/>
    <s v="COD"/>
    <x v="1"/>
    <s v="M"/>
    <s v="Import"/>
    <n v="800"/>
    <s v="UGA"/>
    <x v="34"/>
    <n v="0"/>
    <s v="W00"/>
    <s v="World"/>
    <s v="H4"/>
    <s v="HS"/>
    <b v="1"/>
    <n v="310520"/>
    <s v="Fertilizers, mineral or chemical containing the three fertilizing elements nitrogen, phosphorus and potassium"/>
    <x v="14"/>
    <x v="6"/>
    <x v="6"/>
    <x v="2"/>
    <b v="1"/>
    <s v="C00"/>
    <s v="TOTAL CPC"/>
    <n v="0"/>
    <n v="0"/>
    <s v="TOTAL MOT"/>
    <n v="8"/>
    <s v="kg"/>
    <n v="69"/>
    <b v="0"/>
    <n v="8"/>
    <s v="kg"/>
    <n v="69"/>
    <b v="0"/>
    <n v="69"/>
    <b v="0"/>
    <n v="0"/>
    <b v="0"/>
    <s v="48.781"/>
    <n v="0"/>
    <s v="48.781"/>
    <n v="0"/>
    <b v="0"/>
    <b v="1"/>
  </r>
  <r>
    <s v="C"/>
    <s v="A"/>
    <n v="20170101"/>
    <n v="2017"/>
    <n v="52"/>
    <x v="5"/>
    <n v="180"/>
    <s v="COD"/>
    <x v="1"/>
    <s v="M"/>
    <s v="Import"/>
    <n v="894"/>
    <s v="ZMB"/>
    <x v="39"/>
    <n v="0"/>
    <s v="W00"/>
    <s v="World"/>
    <s v="H4"/>
    <s v="HS"/>
    <b v="1"/>
    <n v="310520"/>
    <s v="Fertilizers, mineral or chemical containing the three fertilizing elements nitrogen, phosphorus and potassium"/>
    <x v="14"/>
    <x v="6"/>
    <x v="6"/>
    <x v="2"/>
    <b v="1"/>
    <s v="C00"/>
    <s v="TOTAL CPC"/>
    <n v="0"/>
    <n v="0"/>
    <s v="TOTAL MOT"/>
    <n v="8"/>
    <s v="kg"/>
    <n v="1493000"/>
    <b v="0"/>
    <n v="8"/>
    <s v="kg"/>
    <n v="1493000"/>
    <b v="0"/>
    <n v="1493000"/>
    <b v="0"/>
    <n v="0"/>
    <b v="0"/>
    <s v="720987.611"/>
    <n v="0"/>
    <s v="720987.611"/>
    <n v="0"/>
    <b v="0"/>
    <b v="1"/>
  </r>
  <r>
    <s v="C"/>
    <s v="A"/>
    <n v="20170101"/>
    <n v="2017"/>
    <n v="52"/>
    <x v="5"/>
    <n v="562"/>
    <s v="NER"/>
    <x v="0"/>
    <s v="M"/>
    <s v="Import"/>
    <n v="0"/>
    <s v="W00"/>
    <x v="0"/>
    <n v="0"/>
    <s v="W00"/>
    <s v="World"/>
    <s v="H4"/>
    <s v="HS"/>
    <b v="1"/>
    <n v="310520"/>
    <s v="Fertilizers, mineral or chemical containing the three fertilizing elements nitrogen, phosphorus and potassium"/>
    <x v="14"/>
    <x v="6"/>
    <x v="6"/>
    <x v="2"/>
    <b v="1"/>
    <s v="C00"/>
    <s v="TOTAL CPC"/>
    <n v="0"/>
    <n v="0"/>
    <s v="TOTAL MOT"/>
    <n v="8"/>
    <s v="kg"/>
    <n v="1039520"/>
    <b v="0"/>
    <n v="8"/>
    <s v="kg"/>
    <n v="1039520"/>
    <b v="0"/>
    <n v="1039520"/>
    <b v="0"/>
    <n v="0"/>
    <b v="0"/>
    <s v="470485.88"/>
    <m/>
    <s v="470485.88"/>
    <n v="0"/>
    <b v="0"/>
    <b v="1"/>
  </r>
  <r>
    <s v="C"/>
    <s v="A"/>
    <n v="20170101"/>
    <n v="2017"/>
    <n v="52"/>
    <x v="5"/>
    <n v="562"/>
    <s v="NER"/>
    <x v="0"/>
    <s v="M"/>
    <s v="Import"/>
    <n v="384"/>
    <s v="CIV"/>
    <x v="6"/>
    <n v="0"/>
    <s v="W00"/>
    <s v="World"/>
    <s v="H4"/>
    <s v="HS"/>
    <b v="1"/>
    <n v="310520"/>
    <s v="Fertilizers, mineral or chemical containing the three fertilizing elements nitrogen, phosphorus and potassium"/>
    <x v="14"/>
    <x v="6"/>
    <x v="6"/>
    <x v="2"/>
    <b v="1"/>
    <s v="C00"/>
    <s v="TOTAL CPC"/>
    <n v="0"/>
    <n v="0"/>
    <s v="TOTAL MOT"/>
    <n v="8"/>
    <s v="kg"/>
    <n v="593520"/>
    <b v="0"/>
    <n v="8"/>
    <s v="kg"/>
    <n v="593520"/>
    <b v="0"/>
    <n v="593520"/>
    <b v="0"/>
    <n v="0"/>
    <b v="0"/>
    <s v="352186.93"/>
    <m/>
    <s v="352186.93"/>
    <n v="0"/>
    <b v="1"/>
    <b v="0"/>
  </r>
  <r>
    <s v="C"/>
    <s v="A"/>
    <n v="20170101"/>
    <n v="2017"/>
    <n v="52"/>
    <x v="5"/>
    <n v="562"/>
    <s v="NER"/>
    <x v="0"/>
    <s v="M"/>
    <s v="Import"/>
    <n v="566"/>
    <s v="NGA"/>
    <x v="8"/>
    <n v="0"/>
    <s v="W00"/>
    <s v="World"/>
    <s v="H4"/>
    <s v="HS"/>
    <b v="1"/>
    <n v="310520"/>
    <s v="Fertilizers, mineral or chemical containing the three fertilizing elements nitrogen, phosphorus and potassium"/>
    <x v="14"/>
    <x v="6"/>
    <x v="6"/>
    <x v="2"/>
    <b v="1"/>
    <s v="C00"/>
    <s v="TOTAL CPC"/>
    <n v="0"/>
    <n v="0"/>
    <s v="TOTAL MOT"/>
    <n v="8"/>
    <s v="kg"/>
    <n v="446000"/>
    <b v="0"/>
    <n v="8"/>
    <s v="kg"/>
    <n v="446000"/>
    <b v="0"/>
    <n v="446000"/>
    <b v="0"/>
    <n v="0"/>
    <b v="0"/>
    <s v="118298.95"/>
    <m/>
    <s v="118298.95"/>
    <n v="0"/>
    <b v="1"/>
    <b v="0"/>
  </r>
  <r>
    <s v="C"/>
    <s v="A"/>
    <n v="20170101"/>
    <n v="2017"/>
    <n v="52"/>
    <x v="5"/>
    <n v="180"/>
    <s v="COD"/>
    <x v="1"/>
    <s v="M"/>
    <s v="Import"/>
    <n v="0"/>
    <s v="W00"/>
    <x v="0"/>
    <n v="0"/>
    <s v="W00"/>
    <s v="World"/>
    <s v="H4"/>
    <s v="HS"/>
    <b v="1"/>
    <n v="310530"/>
    <s v="Fertilizers, mineral or chemical diammonium hydrogenorthophosphate (diammonium phosphate)"/>
    <x v="22"/>
    <x v="3"/>
    <x v="8"/>
    <x v="2"/>
    <b v="1"/>
    <s v="C00"/>
    <s v="TOTAL CPC"/>
    <n v="0"/>
    <n v="0"/>
    <s v="TOTAL MOT"/>
    <n v="8"/>
    <s v="kg"/>
    <n v="107320"/>
    <b v="0"/>
    <n v="8"/>
    <s v="kg"/>
    <n v="107320"/>
    <b v="0"/>
    <n v="107320"/>
    <b v="0"/>
    <n v="0"/>
    <b v="0"/>
    <s v="55306.261"/>
    <n v="0"/>
    <s v="55306.261"/>
    <n v="0"/>
    <b v="0"/>
    <b v="1"/>
  </r>
  <r>
    <s v="C"/>
    <s v="A"/>
    <n v="20170101"/>
    <n v="2017"/>
    <n v="52"/>
    <x v="5"/>
    <n v="180"/>
    <s v="COD"/>
    <x v="1"/>
    <s v="M"/>
    <s v="Import"/>
    <n v="56"/>
    <s v="BEL"/>
    <x v="18"/>
    <n v="0"/>
    <s v="W00"/>
    <s v="World"/>
    <s v="H4"/>
    <s v="HS"/>
    <b v="1"/>
    <n v="310530"/>
    <s v="Fertilizers, mineral or chemical diammonium hydrogenorthophosphate (diammonium phosphate)"/>
    <x v="22"/>
    <x v="3"/>
    <x v="8"/>
    <x v="2"/>
    <b v="1"/>
    <s v="C00"/>
    <s v="TOTAL CPC"/>
    <n v="0"/>
    <n v="0"/>
    <s v="TOTAL MOT"/>
    <n v="8"/>
    <s v="kg"/>
    <n v="7320"/>
    <b v="0"/>
    <n v="8"/>
    <s v="kg"/>
    <n v="7320"/>
    <b v="0"/>
    <n v="7320"/>
    <b v="0"/>
    <n v="0"/>
    <b v="0"/>
    <s v="19654.986"/>
    <n v="0"/>
    <s v="19654.986"/>
    <n v="0"/>
    <b v="0"/>
    <b v="1"/>
  </r>
  <r>
    <s v="C"/>
    <s v="A"/>
    <n v="20170101"/>
    <n v="2017"/>
    <n v="52"/>
    <x v="5"/>
    <n v="180"/>
    <s v="COD"/>
    <x v="1"/>
    <s v="M"/>
    <s v="Import"/>
    <n v="156"/>
    <s v="CHN"/>
    <x v="1"/>
    <n v="0"/>
    <s v="W00"/>
    <s v="World"/>
    <s v="H4"/>
    <s v="HS"/>
    <b v="1"/>
    <n v="310530"/>
    <s v="Fertilizers, mineral or chemical diammonium hydrogenorthophosphate (diammonium phosphate)"/>
    <x v="22"/>
    <x v="3"/>
    <x v="8"/>
    <x v="2"/>
    <b v="1"/>
    <s v="C00"/>
    <s v="TOTAL CPC"/>
    <n v="0"/>
    <n v="0"/>
    <s v="TOTAL MOT"/>
    <n v="8"/>
    <s v="kg"/>
    <n v="100000"/>
    <b v="0"/>
    <n v="8"/>
    <s v="kg"/>
    <n v="100000"/>
    <b v="0"/>
    <n v="100000"/>
    <b v="0"/>
    <n v="0"/>
    <b v="0"/>
    <s v="35651.275"/>
    <n v="0"/>
    <s v="35651.275"/>
    <n v="0"/>
    <b v="0"/>
    <b v="1"/>
  </r>
  <r>
    <s v="C"/>
    <s v="A"/>
    <n v="20170101"/>
    <n v="2017"/>
    <n v="52"/>
    <x v="5"/>
    <n v="180"/>
    <s v="COD"/>
    <x v="1"/>
    <s v="M"/>
    <s v="Import"/>
    <n v="0"/>
    <s v="W00"/>
    <x v="0"/>
    <n v="0"/>
    <s v="W00"/>
    <s v="World"/>
    <s v="H4"/>
    <s v="HS"/>
    <b v="1"/>
    <n v="310540"/>
    <s v="Fertilizers, mineral or chemical ammonium dihydrogenorthophosphate (monoammonium phosphate) and mixtures thereof with diammonium hydrogenorthophosphate (diammonium phosphate)"/>
    <x v="18"/>
    <x v="3"/>
    <x v="7"/>
    <x v="2"/>
    <b v="1"/>
    <s v="C00"/>
    <s v="TOTAL CPC"/>
    <n v="0"/>
    <n v="0"/>
    <s v="TOTAL MOT"/>
    <n v="8"/>
    <s v="kg"/>
    <n v="125684"/>
    <b v="0"/>
    <n v="8"/>
    <s v="kg"/>
    <n v="125684"/>
    <b v="0"/>
    <n v="125684"/>
    <b v="0"/>
    <n v="0"/>
    <b v="0"/>
    <s v="91433.876"/>
    <n v="0"/>
    <s v="91433.876"/>
    <n v="0"/>
    <b v="0"/>
    <b v="1"/>
  </r>
  <r>
    <s v="C"/>
    <s v="A"/>
    <n v="20170101"/>
    <n v="2017"/>
    <n v="52"/>
    <x v="5"/>
    <n v="180"/>
    <s v="COD"/>
    <x v="1"/>
    <s v="M"/>
    <s v="Import"/>
    <n v="710"/>
    <s v="ZAF"/>
    <x v="30"/>
    <n v="0"/>
    <s v="W00"/>
    <s v="World"/>
    <s v="H4"/>
    <s v="HS"/>
    <b v="1"/>
    <n v="310540"/>
    <s v="Fertilizers, mineral or chemical ammonium dihydrogenorthophosphate (monoammonium phosphate) and mixtures thereof with diammonium hydrogenorthophosphate (diammonium phosphate)"/>
    <x v="18"/>
    <x v="3"/>
    <x v="7"/>
    <x v="2"/>
    <b v="1"/>
    <s v="C00"/>
    <s v="TOTAL CPC"/>
    <n v="0"/>
    <n v="0"/>
    <s v="TOTAL MOT"/>
    <n v="8"/>
    <s v="kg"/>
    <n v="125100"/>
    <b v="0"/>
    <n v="8"/>
    <s v="kg"/>
    <n v="125100"/>
    <b v="0"/>
    <n v="125100"/>
    <b v="0"/>
    <n v="0"/>
    <b v="0"/>
    <s v="89525.702"/>
    <n v="0"/>
    <s v="89525.702"/>
    <n v="0"/>
    <b v="0"/>
    <b v="1"/>
  </r>
  <r>
    <s v="C"/>
    <s v="A"/>
    <n v="20170101"/>
    <n v="2017"/>
    <n v="52"/>
    <x v="5"/>
    <n v="180"/>
    <s v="COD"/>
    <x v="1"/>
    <s v="M"/>
    <s v="Import"/>
    <n v="800"/>
    <s v="UGA"/>
    <x v="34"/>
    <n v="0"/>
    <s v="W00"/>
    <s v="World"/>
    <s v="H4"/>
    <s v="HS"/>
    <b v="1"/>
    <n v="310540"/>
    <s v="Fertilizers, mineral or chemical ammonium dihydrogenorthophosphate (monoammonium phosphate) and mixtures thereof with diammonium hydrogenorthophosphate (diammonium phosphate)"/>
    <x v="18"/>
    <x v="3"/>
    <x v="7"/>
    <x v="2"/>
    <b v="1"/>
    <s v="C00"/>
    <s v="TOTAL CPC"/>
    <n v="0"/>
    <n v="0"/>
    <s v="TOTAL MOT"/>
    <n v="8"/>
    <s v="kg"/>
    <n v="584"/>
    <b v="0"/>
    <n v="8"/>
    <s v="kg"/>
    <n v="584"/>
    <b v="0"/>
    <n v="584"/>
    <b v="0"/>
    <n v="0"/>
    <b v="0"/>
    <s v="1908.174"/>
    <n v="0"/>
    <s v="1908.174"/>
    <n v="0"/>
    <b v="0"/>
    <b v="1"/>
  </r>
  <r>
    <s v="C"/>
    <s v="A"/>
    <n v="20170101"/>
    <n v="2017"/>
    <n v="52"/>
    <x v="5"/>
    <n v="562"/>
    <s v="NER"/>
    <x v="0"/>
    <s v="M"/>
    <s v="Import"/>
    <n v="0"/>
    <s v="W00"/>
    <x v="0"/>
    <n v="0"/>
    <s v="W00"/>
    <s v="World"/>
    <s v="H4"/>
    <s v="HS"/>
    <b v="1"/>
    <n v="310540"/>
    <s v="Fertilizers, mineral or chemical ammonium dihydrogenorthophosphate (monoammonium phosphate) and mixtures thereof with diammonium hydrogenorthophosphate (diammonium phosphate)"/>
    <x v="18"/>
    <x v="3"/>
    <x v="7"/>
    <x v="2"/>
    <b v="1"/>
    <s v="C00"/>
    <s v="TOTAL CPC"/>
    <n v="0"/>
    <n v="0"/>
    <s v="TOTAL MOT"/>
    <n v="8"/>
    <s v="kg"/>
    <n v="1688"/>
    <b v="0"/>
    <n v="8"/>
    <s v="kg"/>
    <n v="1688"/>
    <b v="0"/>
    <n v="1688"/>
    <b v="0"/>
    <n v="0"/>
    <b v="0"/>
    <s v="986.84"/>
    <m/>
    <s v="986.84"/>
    <n v="0"/>
    <b v="0"/>
    <b v="1"/>
  </r>
  <r>
    <s v="C"/>
    <s v="A"/>
    <n v="20170101"/>
    <n v="2017"/>
    <n v="52"/>
    <x v="5"/>
    <n v="562"/>
    <s v="NER"/>
    <x v="0"/>
    <s v="M"/>
    <s v="Import"/>
    <n v="156"/>
    <s v="CHN"/>
    <x v="1"/>
    <n v="0"/>
    <s v="W00"/>
    <s v="World"/>
    <s v="H4"/>
    <s v="HS"/>
    <b v="1"/>
    <n v="310540"/>
    <s v="Fertilizers, mineral or chemical ammonium dihydrogenorthophosphate (monoammonium phosphate) and mixtures thereof with diammonium hydrogenorthophosphate (diammonium phosphate)"/>
    <x v="18"/>
    <x v="3"/>
    <x v="7"/>
    <x v="2"/>
    <b v="1"/>
    <s v="C00"/>
    <s v="TOTAL CPC"/>
    <n v="0"/>
    <n v="0"/>
    <s v="TOTAL MOT"/>
    <n v="8"/>
    <s v="kg"/>
    <n v="1688"/>
    <b v="0"/>
    <n v="8"/>
    <s v="kg"/>
    <n v="1688"/>
    <b v="0"/>
    <n v="1688"/>
    <b v="0"/>
    <n v="0"/>
    <b v="0"/>
    <s v="986.84"/>
    <m/>
    <s v="986.84"/>
    <n v="0"/>
    <b v="1"/>
    <b v="0"/>
  </r>
  <r>
    <s v="C"/>
    <s v="A"/>
    <n v="20170101"/>
    <n v="2017"/>
    <n v="52"/>
    <x v="5"/>
    <n v="180"/>
    <s v="COD"/>
    <x v="1"/>
    <s v="M"/>
    <s v="Import"/>
    <n v="0"/>
    <s v="W00"/>
    <x v="0"/>
    <n v="0"/>
    <s v="W00"/>
    <s v="World"/>
    <s v="H4"/>
    <s v="HS"/>
    <b v="1"/>
    <n v="310559"/>
    <s v="Fertilizers, mineral or chemical containing the two fertilizing elements nitrogen and phosphorus, other than nitrates and phosphates"/>
    <x v="19"/>
    <x v="6"/>
    <x v="6"/>
    <x v="2"/>
    <b v="1"/>
    <s v="C00"/>
    <s v="TOTAL CPC"/>
    <n v="0"/>
    <n v="0"/>
    <s v="TOTAL MOT"/>
    <n v="8"/>
    <s v="kg"/>
    <n v="33120"/>
    <b v="0"/>
    <n v="8"/>
    <s v="kg"/>
    <n v="33120"/>
    <b v="0"/>
    <n v="33120"/>
    <b v="0"/>
    <n v="0"/>
    <b v="0"/>
    <s v="46955.297"/>
    <n v="0"/>
    <s v="46955.297"/>
    <n v="0"/>
    <b v="0"/>
    <b v="1"/>
  </r>
  <r>
    <s v="C"/>
    <s v="A"/>
    <n v="20170101"/>
    <n v="2017"/>
    <n v="52"/>
    <x v="5"/>
    <n v="180"/>
    <s v="COD"/>
    <x v="1"/>
    <s v="M"/>
    <s v="Import"/>
    <n v="643"/>
    <s v="RUS"/>
    <x v="9"/>
    <n v="0"/>
    <s v="W00"/>
    <s v="World"/>
    <s v="H4"/>
    <s v="HS"/>
    <b v="1"/>
    <n v="310559"/>
    <s v="Fertilizers, mineral or chemical containing the two fertilizing elements nitrogen and phosphorus, other than nitrates and phosphates"/>
    <x v="19"/>
    <x v="6"/>
    <x v="6"/>
    <x v="2"/>
    <b v="1"/>
    <s v="C00"/>
    <s v="TOTAL CPC"/>
    <n v="0"/>
    <n v="0"/>
    <s v="TOTAL MOT"/>
    <n v="8"/>
    <s v="kg"/>
    <n v="4200"/>
    <b v="0"/>
    <n v="8"/>
    <s v="kg"/>
    <n v="4200"/>
    <b v="0"/>
    <n v="4200"/>
    <b v="0"/>
    <n v="0"/>
    <b v="0"/>
    <s v="6482.962"/>
    <n v="0"/>
    <s v="6482.962"/>
    <n v="0"/>
    <b v="0"/>
    <b v="1"/>
  </r>
  <r>
    <s v="C"/>
    <s v="A"/>
    <n v="20170101"/>
    <n v="2017"/>
    <n v="52"/>
    <x v="5"/>
    <n v="180"/>
    <s v="COD"/>
    <x v="1"/>
    <s v="M"/>
    <s v="Import"/>
    <n v="710"/>
    <s v="ZAF"/>
    <x v="30"/>
    <n v="0"/>
    <s v="W00"/>
    <s v="World"/>
    <s v="H4"/>
    <s v="HS"/>
    <b v="1"/>
    <n v="310559"/>
    <s v="Fertilizers, mineral or chemical containing the two fertilizing elements nitrogen and phosphorus, other than nitrates and phosphates"/>
    <x v="19"/>
    <x v="6"/>
    <x v="6"/>
    <x v="2"/>
    <b v="1"/>
    <s v="C00"/>
    <s v="TOTAL CPC"/>
    <n v="0"/>
    <n v="0"/>
    <s v="TOTAL MOT"/>
    <n v="8"/>
    <s v="kg"/>
    <n v="28600"/>
    <b v="0"/>
    <n v="8"/>
    <s v="kg"/>
    <n v="28600"/>
    <b v="0"/>
    <n v="28600"/>
    <b v="0"/>
    <n v="0"/>
    <b v="0"/>
    <s v="38629.366"/>
    <n v="0"/>
    <s v="38629.366"/>
    <n v="0"/>
    <b v="0"/>
    <b v="1"/>
  </r>
  <r>
    <s v="C"/>
    <s v="A"/>
    <n v="20170101"/>
    <n v="2017"/>
    <n v="52"/>
    <x v="5"/>
    <n v="180"/>
    <s v="COD"/>
    <x v="1"/>
    <s v="M"/>
    <s v="Import"/>
    <n v="842"/>
    <s v="USA"/>
    <x v="15"/>
    <n v="0"/>
    <s v="W00"/>
    <s v="World"/>
    <s v="H4"/>
    <s v="HS"/>
    <b v="1"/>
    <n v="310559"/>
    <s v="Fertilizers, mineral or chemical containing the two fertilizing elements nitrogen and phosphorus, other than nitrates and phosphates"/>
    <x v="19"/>
    <x v="6"/>
    <x v="6"/>
    <x v="2"/>
    <b v="1"/>
    <s v="C00"/>
    <s v="TOTAL CPC"/>
    <n v="0"/>
    <n v="0"/>
    <s v="TOTAL MOT"/>
    <n v="8"/>
    <s v="kg"/>
    <n v="320"/>
    <b v="0"/>
    <n v="8"/>
    <s v="kg"/>
    <n v="320"/>
    <b v="0"/>
    <n v="320"/>
    <b v="0"/>
    <n v="0"/>
    <b v="0"/>
    <s v="1842.969"/>
    <n v="0"/>
    <s v="1842.969"/>
    <n v="0"/>
    <b v="0"/>
    <b v="1"/>
  </r>
  <r>
    <s v="C"/>
    <s v="A"/>
    <n v="20170101"/>
    <n v="2017"/>
    <n v="52"/>
    <x v="5"/>
    <n v="562"/>
    <s v="NER"/>
    <x v="0"/>
    <s v="M"/>
    <s v="Import"/>
    <n v="0"/>
    <s v="W00"/>
    <x v="0"/>
    <n v="0"/>
    <s v="W00"/>
    <s v="World"/>
    <s v="H4"/>
    <s v="HS"/>
    <b v="1"/>
    <n v="310559"/>
    <s v="Fertilizers, mineral or chemical containing the two fertilizing elements nitrogen and phosphorus, other than nitrates and phosphates"/>
    <x v="19"/>
    <x v="6"/>
    <x v="6"/>
    <x v="2"/>
    <b v="1"/>
    <s v="C00"/>
    <s v="TOTAL CPC"/>
    <n v="0"/>
    <n v="0"/>
    <s v="TOTAL MOT"/>
    <n v="8"/>
    <s v="kg"/>
    <n v="12916800"/>
    <b v="0"/>
    <n v="8"/>
    <s v="kg"/>
    <n v="12916800"/>
    <b v="0"/>
    <n v="12916800"/>
    <b v="0"/>
    <n v="0"/>
    <b v="0"/>
    <s v="6875608.14"/>
    <m/>
    <s v="6875608.14"/>
    <n v="0"/>
    <b v="0"/>
    <b v="1"/>
  </r>
  <r>
    <s v="C"/>
    <s v="A"/>
    <n v="20170101"/>
    <n v="2017"/>
    <n v="52"/>
    <x v="5"/>
    <n v="562"/>
    <s v="NER"/>
    <x v="0"/>
    <s v="M"/>
    <s v="Import"/>
    <n v="20"/>
    <s v="AND"/>
    <x v="56"/>
    <n v="0"/>
    <s v="W00"/>
    <s v="World"/>
    <s v="H4"/>
    <s v="HS"/>
    <b v="1"/>
    <n v="310559"/>
    <s v="Fertilizers, mineral or chemical containing the two fertilizing elements nitrogen and phosphorus, other than nitrates and phosphates"/>
    <x v="19"/>
    <x v="6"/>
    <x v="6"/>
    <x v="2"/>
    <b v="1"/>
    <s v="C00"/>
    <s v="TOTAL CPC"/>
    <n v="0"/>
    <n v="0"/>
    <s v="TOTAL MOT"/>
    <n v="8"/>
    <s v="kg"/>
    <n v="105000"/>
    <b v="0"/>
    <n v="8"/>
    <s v="kg"/>
    <n v="105000"/>
    <b v="0"/>
    <n v="105000"/>
    <b v="0"/>
    <n v="0"/>
    <b v="0"/>
    <s v="85260.5"/>
    <m/>
    <s v="85260.5"/>
    <n v="0"/>
    <b v="1"/>
    <b v="0"/>
  </r>
  <r>
    <s v="C"/>
    <s v="A"/>
    <n v="20170101"/>
    <n v="2017"/>
    <n v="52"/>
    <x v="5"/>
    <n v="562"/>
    <s v="NER"/>
    <x v="0"/>
    <s v="M"/>
    <s v="Import"/>
    <n v="204"/>
    <s v="BEN"/>
    <x v="2"/>
    <n v="0"/>
    <s v="W00"/>
    <s v="World"/>
    <s v="H4"/>
    <s v="HS"/>
    <b v="1"/>
    <n v="310559"/>
    <s v="Fertilizers, mineral or chemical containing the two fertilizing elements nitrogen and phosphorus, other than nitrates and phosphates"/>
    <x v="19"/>
    <x v="6"/>
    <x v="6"/>
    <x v="2"/>
    <b v="1"/>
    <s v="C00"/>
    <s v="TOTAL CPC"/>
    <n v="0"/>
    <n v="0"/>
    <s v="TOTAL MOT"/>
    <n v="8"/>
    <s v="kg"/>
    <n v="4139850"/>
    <b v="0"/>
    <n v="8"/>
    <s v="kg"/>
    <n v="4139850"/>
    <b v="0"/>
    <n v="4139850"/>
    <b v="0"/>
    <n v="0"/>
    <b v="0"/>
    <s v="2122436.42"/>
    <m/>
    <s v="2122436.42"/>
    <n v="0"/>
    <b v="1"/>
    <b v="0"/>
  </r>
  <r>
    <s v="C"/>
    <s v="A"/>
    <n v="20170101"/>
    <n v="2017"/>
    <n v="52"/>
    <x v="5"/>
    <n v="562"/>
    <s v="NER"/>
    <x v="0"/>
    <s v="M"/>
    <s v="Import"/>
    <n v="504"/>
    <s v="MAR"/>
    <x v="43"/>
    <n v="0"/>
    <s v="W00"/>
    <s v="World"/>
    <s v="H4"/>
    <s v="HS"/>
    <b v="1"/>
    <n v="310559"/>
    <s v="Fertilizers, mineral or chemical containing the two fertilizing elements nitrogen and phosphorus, other than nitrates and phosphates"/>
    <x v="19"/>
    <x v="6"/>
    <x v="6"/>
    <x v="2"/>
    <b v="1"/>
    <s v="C00"/>
    <s v="TOTAL CPC"/>
    <n v="0"/>
    <n v="0"/>
    <s v="TOTAL MOT"/>
    <n v="8"/>
    <s v="kg"/>
    <n v="7209800"/>
    <b v="0"/>
    <n v="8"/>
    <s v="kg"/>
    <n v="7209800"/>
    <b v="0"/>
    <n v="7209800"/>
    <b v="0"/>
    <n v="0"/>
    <b v="0"/>
    <s v="3514343.18"/>
    <m/>
    <s v="3514343.18"/>
    <n v="0"/>
    <b v="1"/>
    <b v="0"/>
  </r>
  <r>
    <s v="C"/>
    <s v="A"/>
    <n v="20170101"/>
    <n v="2017"/>
    <n v="52"/>
    <x v="5"/>
    <n v="562"/>
    <s v="NER"/>
    <x v="0"/>
    <s v="M"/>
    <s v="Import"/>
    <n v="586"/>
    <s v="PAK"/>
    <x v="55"/>
    <n v="0"/>
    <s v="W00"/>
    <s v="World"/>
    <s v="H4"/>
    <s v="HS"/>
    <b v="1"/>
    <n v="310559"/>
    <s v="Fertilizers, mineral or chemical containing the two fertilizing elements nitrogen and phosphorus, other than nitrates and phosphates"/>
    <x v="19"/>
    <x v="6"/>
    <x v="6"/>
    <x v="2"/>
    <b v="1"/>
    <s v="C00"/>
    <s v="TOTAL CPC"/>
    <n v="0"/>
    <n v="0"/>
    <s v="TOTAL MOT"/>
    <n v="8"/>
    <s v="kg"/>
    <n v="76000"/>
    <b v="0"/>
    <n v="8"/>
    <s v="kg"/>
    <n v="76000"/>
    <b v="0"/>
    <n v="76000"/>
    <b v="0"/>
    <n v="0"/>
    <b v="0"/>
    <s v="40324.57"/>
    <m/>
    <s v="40324.57"/>
    <n v="0"/>
    <b v="1"/>
    <b v="0"/>
  </r>
  <r>
    <s v="C"/>
    <s v="A"/>
    <n v="20170101"/>
    <n v="2017"/>
    <n v="52"/>
    <x v="5"/>
    <n v="562"/>
    <s v="NER"/>
    <x v="0"/>
    <s v="M"/>
    <s v="Import"/>
    <n v="784"/>
    <s v="ARE"/>
    <x v="32"/>
    <n v="0"/>
    <s v="W00"/>
    <s v="World"/>
    <s v="H4"/>
    <s v="HS"/>
    <b v="1"/>
    <n v="310559"/>
    <s v="Fertilizers, mineral or chemical containing the two fertilizing elements nitrogen and phosphorus, other than nitrates and phosphates"/>
    <x v="19"/>
    <x v="6"/>
    <x v="6"/>
    <x v="2"/>
    <b v="1"/>
    <s v="C00"/>
    <s v="TOTAL CPC"/>
    <n v="0"/>
    <n v="0"/>
    <s v="TOTAL MOT"/>
    <n v="8"/>
    <s v="kg"/>
    <n v="1386150"/>
    <b v="0"/>
    <n v="8"/>
    <s v="kg"/>
    <n v="1386150"/>
    <b v="0"/>
    <n v="1386150"/>
    <b v="0"/>
    <n v="0"/>
    <b v="0"/>
    <s v="1113243.47"/>
    <m/>
    <s v="1113243.47"/>
    <n v="0"/>
    <b v="1"/>
    <b v="0"/>
  </r>
  <r>
    <s v="C"/>
    <s v="A"/>
    <n v="20170101"/>
    <n v="2017"/>
    <n v="52"/>
    <x v="5"/>
    <n v="180"/>
    <s v="COD"/>
    <x v="1"/>
    <s v="M"/>
    <s v="Import"/>
    <n v="0"/>
    <s v="W00"/>
    <x v="0"/>
    <n v="0"/>
    <s v="W00"/>
    <s v="World"/>
    <s v="H4"/>
    <s v="HS"/>
    <b v="1"/>
    <n v="310590"/>
    <s v="Fertilizers, mineral or chemical n.e.c. in heading no. 3105"/>
    <x v="13"/>
    <x v="6"/>
    <x v="6"/>
    <x v="2"/>
    <b v="1"/>
    <s v="C00"/>
    <s v="TOTAL CPC"/>
    <n v="0"/>
    <n v="0"/>
    <s v="TOTAL MOT"/>
    <n v="8"/>
    <s v="kg"/>
    <n v="88503"/>
    <b v="0"/>
    <n v="8"/>
    <s v="kg"/>
    <n v="88503"/>
    <b v="0"/>
    <n v="88503"/>
    <b v="0"/>
    <n v="0"/>
    <b v="0"/>
    <s v="132566.838"/>
    <n v="0"/>
    <s v="132566.838"/>
    <n v="0"/>
    <b v="0"/>
    <b v="1"/>
  </r>
  <r>
    <s v="C"/>
    <s v="A"/>
    <n v="20170101"/>
    <n v="2017"/>
    <n v="52"/>
    <x v="5"/>
    <n v="180"/>
    <s v="COD"/>
    <x v="1"/>
    <s v="M"/>
    <s v="Import"/>
    <n v="24"/>
    <s v="AGO"/>
    <x v="17"/>
    <n v="0"/>
    <s v="W00"/>
    <s v="World"/>
    <s v="H4"/>
    <s v="HS"/>
    <b v="1"/>
    <n v="310590"/>
    <s v="Fertilizers, mineral or chemical n.e.c. in heading no. 3105"/>
    <x v="13"/>
    <x v="6"/>
    <x v="6"/>
    <x v="2"/>
    <b v="1"/>
    <s v="C00"/>
    <s v="TOTAL CPC"/>
    <n v="0"/>
    <n v="0"/>
    <s v="TOTAL MOT"/>
    <n v="8"/>
    <s v="kg"/>
    <n v="3895"/>
    <b v="0"/>
    <n v="8"/>
    <s v="kg"/>
    <n v="3895"/>
    <b v="0"/>
    <n v="3895"/>
    <b v="0"/>
    <n v="0"/>
    <b v="0"/>
    <s v="650.124"/>
    <n v="0"/>
    <s v="650.124"/>
    <n v="0"/>
    <b v="0"/>
    <b v="1"/>
  </r>
  <r>
    <s v="C"/>
    <s v="A"/>
    <n v="20170101"/>
    <n v="2017"/>
    <n v="52"/>
    <x v="5"/>
    <n v="180"/>
    <s v="COD"/>
    <x v="1"/>
    <s v="M"/>
    <s v="Import"/>
    <n v="156"/>
    <s v="CHN"/>
    <x v="1"/>
    <n v="0"/>
    <s v="W00"/>
    <s v="World"/>
    <s v="H4"/>
    <s v="HS"/>
    <b v="1"/>
    <n v="310590"/>
    <s v="Fertilizers, mineral or chemical n.e.c. in heading no. 3105"/>
    <x v="13"/>
    <x v="6"/>
    <x v="6"/>
    <x v="2"/>
    <b v="1"/>
    <s v="C00"/>
    <s v="TOTAL CPC"/>
    <n v="0"/>
    <n v="0"/>
    <s v="TOTAL MOT"/>
    <n v="8"/>
    <s v="kg"/>
    <n v="1905"/>
    <b v="0"/>
    <n v="8"/>
    <s v="kg"/>
    <n v="1905"/>
    <b v="0"/>
    <n v="1905"/>
    <b v="0"/>
    <n v="0"/>
    <b v="0"/>
    <s v="3223.942"/>
    <n v="0"/>
    <s v="3223.942"/>
    <n v="0"/>
    <b v="0"/>
    <b v="1"/>
  </r>
  <r>
    <s v="C"/>
    <s v="A"/>
    <n v="20170101"/>
    <n v="2017"/>
    <n v="52"/>
    <x v="5"/>
    <n v="180"/>
    <s v="COD"/>
    <x v="1"/>
    <s v="M"/>
    <s v="Import"/>
    <n v="251"/>
    <s v="FRA"/>
    <x v="3"/>
    <n v="0"/>
    <s v="W00"/>
    <s v="World"/>
    <s v="H4"/>
    <s v="HS"/>
    <b v="1"/>
    <n v="310590"/>
    <s v="Fertilizers, mineral or chemical n.e.c. in heading no. 3105"/>
    <x v="13"/>
    <x v="6"/>
    <x v="6"/>
    <x v="2"/>
    <b v="1"/>
    <s v="C00"/>
    <s v="TOTAL CPC"/>
    <n v="0"/>
    <n v="0"/>
    <s v="TOTAL MOT"/>
    <n v="8"/>
    <s v="kg"/>
    <n v="3"/>
    <b v="0"/>
    <n v="8"/>
    <s v="kg"/>
    <n v="3"/>
    <b v="0"/>
    <n v="3"/>
    <b v="0"/>
    <n v="0"/>
    <b v="0"/>
    <s v="252.647"/>
    <n v="0"/>
    <s v="252.647"/>
    <n v="0"/>
    <b v="0"/>
    <b v="1"/>
  </r>
  <r>
    <s v="C"/>
    <s v="A"/>
    <n v="20170101"/>
    <n v="2017"/>
    <n v="52"/>
    <x v="5"/>
    <n v="180"/>
    <s v="COD"/>
    <x v="1"/>
    <s v="M"/>
    <s v="Import"/>
    <n v="554"/>
    <s v="NZL"/>
    <x v="59"/>
    <n v="0"/>
    <s v="W00"/>
    <s v="World"/>
    <s v="H4"/>
    <s v="HS"/>
    <b v="1"/>
    <n v="310590"/>
    <s v="Fertilizers, mineral or chemical n.e.c. in heading no. 3105"/>
    <x v="13"/>
    <x v="6"/>
    <x v="6"/>
    <x v="2"/>
    <b v="1"/>
    <s v="C00"/>
    <s v="TOTAL CPC"/>
    <n v="0"/>
    <n v="0"/>
    <s v="TOTAL MOT"/>
    <n v="8"/>
    <s v="kg"/>
    <n v="120"/>
    <b v="0"/>
    <n v="8"/>
    <s v="kg"/>
    <n v="120"/>
    <b v="0"/>
    <n v="120"/>
    <b v="0"/>
    <n v="0"/>
    <b v="0"/>
    <s v="1427.055"/>
    <n v="0"/>
    <s v="1427.055"/>
    <n v="0"/>
    <b v="0"/>
    <b v="1"/>
  </r>
  <r>
    <s v="C"/>
    <s v="A"/>
    <n v="20170101"/>
    <n v="2017"/>
    <n v="52"/>
    <x v="5"/>
    <n v="180"/>
    <s v="COD"/>
    <x v="1"/>
    <s v="M"/>
    <s v="Import"/>
    <n v="699"/>
    <s v="IND"/>
    <x v="11"/>
    <n v="0"/>
    <s v="W00"/>
    <s v="World"/>
    <s v="H4"/>
    <s v="HS"/>
    <b v="1"/>
    <n v="310590"/>
    <s v="Fertilizers, mineral or chemical n.e.c. in heading no. 3105"/>
    <x v="13"/>
    <x v="6"/>
    <x v="6"/>
    <x v="2"/>
    <b v="1"/>
    <s v="C00"/>
    <s v="TOTAL CPC"/>
    <n v="0"/>
    <n v="0"/>
    <s v="TOTAL MOT"/>
    <n v="8"/>
    <s v="kg"/>
    <n v="284"/>
    <b v="0"/>
    <n v="8"/>
    <s v="kg"/>
    <n v="284"/>
    <b v="0"/>
    <n v="284"/>
    <b v="0"/>
    <n v="0"/>
    <b v="0"/>
    <s v="2227.741"/>
    <n v="0"/>
    <s v="2227.741"/>
    <n v="0"/>
    <b v="0"/>
    <b v="1"/>
  </r>
  <r>
    <s v="C"/>
    <s v="A"/>
    <n v="20170101"/>
    <n v="2017"/>
    <n v="52"/>
    <x v="5"/>
    <n v="180"/>
    <s v="COD"/>
    <x v="1"/>
    <s v="M"/>
    <s v="Import"/>
    <n v="710"/>
    <s v="ZAF"/>
    <x v="30"/>
    <n v="0"/>
    <s v="W00"/>
    <s v="World"/>
    <s v="H4"/>
    <s v="HS"/>
    <b v="1"/>
    <n v="310590"/>
    <s v="Fertilizers, mineral or chemical n.e.c. in heading no. 3105"/>
    <x v="13"/>
    <x v="6"/>
    <x v="6"/>
    <x v="2"/>
    <b v="1"/>
    <s v="C00"/>
    <s v="TOTAL CPC"/>
    <n v="0"/>
    <n v="0"/>
    <s v="TOTAL MOT"/>
    <n v="8"/>
    <s v="kg"/>
    <n v="47697"/>
    <b v="0"/>
    <n v="8"/>
    <s v="kg"/>
    <n v="47697"/>
    <b v="0"/>
    <n v="47697"/>
    <b v="0"/>
    <n v="0"/>
    <b v="0"/>
    <s v="88640.376"/>
    <n v="0"/>
    <s v="88640.376"/>
    <n v="0"/>
    <b v="0"/>
    <b v="1"/>
  </r>
  <r>
    <s v="C"/>
    <s v="A"/>
    <n v="20170101"/>
    <n v="2017"/>
    <n v="52"/>
    <x v="5"/>
    <n v="180"/>
    <s v="COD"/>
    <x v="1"/>
    <s v="M"/>
    <s v="Import"/>
    <n v="826"/>
    <s v="GBR"/>
    <x v="37"/>
    <n v="0"/>
    <s v="W00"/>
    <s v="World"/>
    <s v="H4"/>
    <s v="HS"/>
    <b v="1"/>
    <n v="310590"/>
    <s v="Fertilizers, mineral or chemical n.e.c. in heading no. 3105"/>
    <x v="13"/>
    <x v="6"/>
    <x v="6"/>
    <x v="2"/>
    <b v="1"/>
    <s v="C00"/>
    <s v="TOTAL CPC"/>
    <n v="0"/>
    <n v="0"/>
    <s v="TOTAL MOT"/>
    <n v="8"/>
    <s v="kg"/>
    <n v="2079"/>
    <b v="0"/>
    <n v="8"/>
    <s v="kg"/>
    <n v="2079"/>
    <b v="0"/>
    <n v="2079"/>
    <b v="0"/>
    <n v="0"/>
    <b v="0"/>
    <s v="6949.683"/>
    <n v="0"/>
    <s v="6949.683"/>
    <n v="0"/>
    <b v="0"/>
    <b v="1"/>
  </r>
  <r>
    <s v="C"/>
    <s v="A"/>
    <n v="20170101"/>
    <n v="2017"/>
    <n v="52"/>
    <x v="5"/>
    <n v="180"/>
    <s v="COD"/>
    <x v="1"/>
    <s v="M"/>
    <s v="Import"/>
    <n v="842"/>
    <s v="USA"/>
    <x v="15"/>
    <n v="0"/>
    <s v="W00"/>
    <s v="World"/>
    <s v="H4"/>
    <s v="HS"/>
    <b v="1"/>
    <n v="310590"/>
    <s v="Fertilizers, mineral or chemical n.e.c. in heading no. 3105"/>
    <x v="13"/>
    <x v="6"/>
    <x v="6"/>
    <x v="2"/>
    <b v="1"/>
    <s v="C00"/>
    <s v="TOTAL CPC"/>
    <n v="0"/>
    <n v="0"/>
    <s v="TOTAL MOT"/>
    <n v="8"/>
    <s v="kg"/>
    <n v="2520"/>
    <b v="0"/>
    <n v="8"/>
    <s v="kg"/>
    <n v="2520"/>
    <b v="0"/>
    <n v="2520"/>
    <b v="0"/>
    <n v="0"/>
    <b v="0"/>
    <s v="7850.047"/>
    <n v="0"/>
    <s v="7850.047"/>
    <n v="0"/>
    <b v="0"/>
    <b v="1"/>
  </r>
  <r>
    <s v="C"/>
    <s v="A"/>
    <n v="20170101"/>
    <n v="2017"/>
    <n v="52"/>
    <x v="5"/>
    <n v="180"/>
    <s v="COD"/>
    <x v="1"/>
    <s v="M"/>
    <s v="Import"/>
    <n v="894"/>
    <s v="ZMB"/>
    <x v="39"/>
    <n v="0"/>
    <s v="W00"/>
    <s v="World"/>
    <s v="H4"/>
    <s v="HS"/>
    <b v="1"/>
    <n v="310590"/>
    <s v="Fertilizers, mineral or chemical n.e.c. in heading no. 3105"/>
    <x v="13"/>
    <x v="6"/>
    <x v="6"/>
    <x v="2"/>
    <b v="1"/>
    <s v="C00"/>
    <s v="TOTAL CPC"/>
    <n v="0"/>
    <n v="0"/>
    <s v="TOTAL MOT"/>
    <n v="8"/>
    <s v="kg"/>
    <n v="30000"/>
    <b v="0"/>
    <n v="8"/>
    <s v="kg"/>
    <n v="30000"/>
    <b v="0"/>
    <n v="30000"/>
    <b v="0"/>
    <n v="0"/>
    <b v="0"/>
    <s v="21345.221"/>
    <n v="0"/>
    <s v="21345.221"/>
    <n v="0"/>
    <b v="0"/>
    <b v="1"/>
  </r>
  <r>
    <s v="C"/>
    <s v="A"/>
    <n v="20170101"/>
    <n v="2017"/>
    <n v="52"/>
    <x v="5"/>
    <n v="562"/>
    <s v="NER"/>
    <x v="0"/>
    <s v="M"/>
    <s v="Import"/>
    <n v="0"/>
    <s v="W00"/>
    <x v="0"/>
    <n v="0"/>
    <s v="W00"/>
    <s v="World"/>
    <s v="H4"/>
    <s v="HS"/>
    <b v="1"/>
    <n v="310590"/>
    <s v="Fertilizers, mineral or chemical n.e.c. in heading no. 3105"/>
    <x v="13"/>
    <x v="6"/>
    <x v="6"/>
    <x v="2"/>
    <b v="1"/>
    <s v="C00"/>
    <s v="TOTAL CPC"/>
    <n v="0"/>
    <n v="0"/>
    <s v="TOTAL MOT"/>
    <n v="8"/>
    <s v="kg"/>
    <n v="158916"/>
    <b v="0"/>
    <n v="8"/>
    <s v="kg"/>
    <n v="158916"/>
    <b v="0"/>
    <n v="158916"/>
    <b v="0"/>
    <n v="0"/>
    <b v="0"/>
    <s v="20626.48"/>
    <m/>
    <s v="20626.48"/>
    <n v="0"/>
    <b v="0"/>
    <b v="1"/>
  </r>
  <r>
    <s v="C"/>
    <s v="A"/>
    <n v="20170101"/>
    <n v="2017"/>
    <n v="52"/>
    <x v="5"/>
    <n v="562"/>
    <s v="NER"/>
    <x v="0"/>
    <s v="M"/>
    <s v="Import"/>
    <n v="566"/>
    <s v="NGA"/>
    <x v="8"/>
    <n v="0"/>
    <s v="W00"/>
    <s v="World"/>
    <s v="H4"/>
    <s v="HS"/>
    <b v="1"/>
    <n v="310590"/>
    <s v="Fertilizers, mineral or chemical n.e.c. in heading no. 3105"/>
    <x v="13"/>
    <x v="6"/>
    <x v="6"/>
    <x v="2"/>
    <b v="1"/>
    <s v="C00"/>
    <s v="TOTAL CPC"/>
    <n v="0"/>
    <n v="0"/>
    <s v="TOTAL MOT"/>
    <n v="8"/>
    <s v="kg"/>
    <n v="158916"/>
    <b v="0"/>
    <n v="8"/>
    <s v="kg"/>
    <n v="158916"/>
    <b v="0"/>
    <n v="158916"/>
    <b v="0"/>
    <n v="0"/>
    <b v="0"/>
    <s v="20626.48"/>
    <m/>
    <s v="20626.48"/>
    <n v="0"/>
    <b v="1"/>
    <b v="0"/>
  </r>
  <r>
    <s v="C"/>
    <s v="A"/>
    <n v="20160101"/>
    <n v="2016"/>
    <n v="52"/>
    <x v="6"/>
    <n v="180"/>
    <s v="COD"/>
    <x v="1"/>
    <s v="M"/>
    <s v="Import"/>
    <n v="0"/>
    <s v="W00"/>
    <x v="0"/>
    <n v="0"/>
    <s v="W00"/>
    <s v="World"/>
    <s v="H4"/>
    <s v="HS"/>
    <b v="1"/>
    <n v="31"/>
    <s v="Fertilizers"/>
    <x v="0"/>
    <x v="0"/>
    <x v="0"/>
    <x v="0"/>
    <b v="0"/>
    <s v="C00"/>
    <s v="TOTAL CPC"/>
    <n v="0"/>
    <n v="0"/>
    <s v="TOTAL MOT"/>
    <n v="-1"/>
    <s v="N/A"/>
    <n v="0"/>
    <b v="0"/>
    <n v="-1"/>
    <s v="N/A"/>
    <n v="0"/>
    <b v="0"/>
    <n v="0"/>
    <b v="1"/>
    <n v="0"/>
    <b v="0"/>
    <s v="35809096.661"/>
    <n v="0"/>
    <s v="35809096.661"/>
    <n v="4"/>
    <b v="0"/>
    <b v="1"/>
  </r>
  <r>
    <s v="C"/>
    <s v="A"/>
    <n v="20160101"/>
    <n v="2016"/>
    <n v="52"/>
    <x v="6"/>
    <n v="180"/>
    <s v="COD"/>
    <x v="1"/>
    <s v="M"/>
    <s v="Import"/>
    <n v="24"/>
    <s v="AGO"/>
    <x v="17"/>
    <n v="0"/>
    <s v="W00"/>
    <s v="World"/>
    <s v="H4"/>
    <s v="HS"/>
    <b v="1"/>
    <n v="31"/>
    <s v="Fertilizers"/>
    <x v="0"/>
    <x v="0"/>
    <x v="0"/>
    <x v="0"/>
    <b v="0"/>
    <s v="C00"/>
    <s v="TOTAL CPC"/>
    <n v="0"/>
    <n v="0"/>
    <s v="TOTAL MOT"/>
    <n v="-1"/>
    <s v="N/A"/>
    <n v="0"/>
    <b v="0"/>
    <n v="-1"/>
    <s v="N/A"/>
    <n v="0"/>
    <b v="0"/>
    <n v="0"/>
    <b v="0"/>
    <n v="0"/>
    <b v="0"/>
    <s v="480.597"/>
    <n v="0"/>
    <s v="480.597"/>
    <n v="0"/>
    <b v="0"/>
    <b v="1"/>
  </r>
  <r>
    <s v="C"/>
    <s v="A"/>
    <n v="20160101"/>
    <n v="2016"/>
    <n v="52"/>
    <x v="6"/>
    <n v="180"/>
    <s v="COD"/>
    <x v="1"/>
    <s v="M"/>
    <s v="Import"/>
    <n v="36"/>
    <s v="AUS"/>
    <x v="63"/>
    <n v="0"/>
    <s v="W00"/>
    <s v="World"/>
    <s v="H4"/>
    <s v="HS"/>
    <b v="1"/>
    <n v="31"/>
    <s v="Fertilizers"/>
    <x v="0"/>
    <x v="0"/>
    <x v="0"/>
    <x v="0"/>
    <b v="0"/>
    <s v="C00"/>
    <s v="TOTAL CPC"/>
    <n v="0"/>
    <n v="0"/>
    <s v="TOTAL MOT"/>
    <n v="-1"/>
    <s v="N/A"/>
    <n v="0"/>
    <b v="0"/>
    <n v="-1"/>
    <s v="N/A"/>
    <n v="0"/>
    <b v="0"/>
    <n v="0"/>
    <b v="0"/>
    <n v="0"/>
    <b v="0"/>
    <s v="236.022"/>
    <n v="0"/>
    <s v="236.022"/>
    <n v="0"/>
    <b v="0"/>
    <b v="1"/>
  </r>
  <r>
    <s v="C"/>
    <s v="A"/>
    <n v="20160101"/>
    <n v="2016"/>
    <n v="52"/>
    <x v="6"/>
    <n v="180"/>
    <s v="COD"/>
    <x v="1"/>
    <s v="M"/>
    <s v="Import"/>
    <n v="56"/>
    <s v="BEL"/>
    <x v="18"/>
    <n v="0"/>
    <s v="W00"/>
    <s v="World"/>
    <s v="H4"/>
    <s v="HS"/>
    <b v="1"/>
    <n v="31"/>
    <s v="Fertilizers"/>
    <x v="0"/>
    <x v="0"/>
    <x v="0"/>
    <x v="0"/>
    <b v="0"/>
    <s v="C00"/>
    <s v="TOTAL CPC"/>
    <n v="0"/>
    <n v="0"/>
    <s v="TOTAL MOT"/>
    <n v="-1"/>
    <s v="N/A"/>
    <n v="0"/>
    <b v="0"/>
    <n v="-1"/>
    <s v="N/A"/>
    <n v="0"/>
    <b v="0"/>
    <n v="0"/>
    <b v="0"/>
    <n v="0"/>
    <b v="0"/>
    <s v="1348257.291"/>
    <n v="0"/>
    <s v="1348257.291"/>
    <n v="0"/>
    <b v="0"/>
    <b v="1"/>
  </r>
  <r>
    <s v="C"/>
    <s v="A"/>
    <n v="20160101"/>
    <n v="2016"/>
    <n v="52"/>
    <x v="6"/>
    <n v="180"/>
    <s v="COD"/>
    <x v="1"/>
    <s v="M"/>
    <s v="Import"/>
    <n v="112"/>
    <s v="BLR"/>
    <x v="19"/>
    <n v="0"/>
    <s v="W00"/>
    <s v="World"/>
    <s v="H4"/>
    <s v="HS"/>
    <b v="1"/>
    <n v="31"/>
    <s v="Fertilizers"/>
    <x v="0"/>
    <x v="0"/>
    <x v="0"/>
    <x v="0"/>
    <b v="0"/>
    <s v="C00"/>
    <s v="TOTAL CPC"/>
    <n v="0"/>
    <n v="0"/>
    <s v="TOTAL MOT"/>
    <n v="-1"/>
    <s v="N/A"/>
    <n v="0"/>
    <b v="0"/>
    <n v="-1"/>
    <s v="N/A"/>
    <n v="0"/>
    <b v="0"/>
    <n v="0"/>
    <b v="0"/>
    <n v="0"/>
    <b v="0"/>
    <s v="474788.509"/>
    <n v="0"/>
    <s v="474788.509"/>
    <n v="0"/>
    <b v="0"/>
    <b v="1"/>
  </r>
  <r>
    <s v="C"/>
    <s v="A"/>
    <n v="20160101"/>
    <n v="2016"/>
    <n v="52"/>
    <x v="6"/>
    <n v="180"/>
    <s v="COD"/>
    <x v="1"/>
    <s v="M"/>
    <s v="Import"/>
    <n v="124"/>
    <s v="CAN"/>
    <x v="47"/>
    <n v="0"/>
    <s v="W00"/>
    <s v="World"/>
    <s v="H4"/>
    <s v="HS"/>
    <b v="1"/>
    <n v="31"/>
    <s v="Fertilizers"/>
    <x v="0"/>
    <x v="0"/>
    <x v="0"/>
    <x v="0"/>
    <b v="0"/>
    <s v="C00"/>
    <s v="TOTAL CPC"/>
    <n v="0"/>
    <n v="0"/>
    <s v="TOTAL MOT"/>
    <n v="-1"/>
    <s v="N/A"/>
    <n v="0"/>
    <b v="0"/>
    <n v="-1"/>
    <s v="N/A"/>
    <n v="0"/>
    <b v="0"/>
    <n v="0"/>
    <b v="0"/>
    <n v="0"/>
    <b v="0"/>
    <s v="846.902"/>
    <n v="0"/>
    <s v="846.902"/>
    <n v="0"/>
    <b v="0"/>
    <b v="1"/>
  </r>
  <r>
    <s v="C"/>
    <s v="A"/>
    <n v="20160101"/>
    <n v="2016"/>
    <n v="52"/>
    <x v="6"/>
    <n v="180"/>
    <s v="COD"/>
    <x v="1"/>
    <s v="M"/>
    <s v="Import"/>
    <n v="152"/>
    <s v="CHL"/>
    <x v="64"/>
    <n v="0"/>
    <s v="W00"/>
    <s v="World"/>
    <s v="H4"/>
    <s v="HS"/>
    <b v="1"/>
    <n v="31"/>
    <s v="Fertilizers"/>
    <x v="0"/>
    <x v="0"/>
    <x v="0"/>
    <x v="0"/>
    <b v="0"/>
    <s v="C00"/>
    <s v="TOTAL CPC"/>
    <n v="0"/>
    <n v="0"/>
    <s v="TOTAL MOT"/>
    <n v="-1"/>
    <s v="N/A"/>
    <n v="0"/>
    <b v="0"/>
    <n v="-1"/>
    <s v="N/A"/>
    <n v="0"/>
    <b v="0"/>
    <n v="0"/>
    <b v="0"/>
    <n v="0"/>
    <b v="0"/>
    <s v="6449.203"/>
    <n v="0"/>
    <s v="6449.203"/>
    <n v="0"/>
    <b v="0"/>
    <b v="1"/>
  </r>
  <r>
    <s v="C"/>
    <s v="A"/>
    <n v="20160101"/>
    <n v="2016"/>
    <n v="52"/>
    <x v="6"/>
    <n v="180"/>
    <s v="COD"/>
    <x v="1"/>
    <s v="M"/>
    <s v="Import"/>
    <n v="156"/>
    <s v="CHN"/>
    <x v="1"/>
    <n v="0"/>
    <s v="W00"/>
    <s v="World"/>
    <s v="H4"/>
    <s v="HS"/>
    <b v="1"/>
    <n v="31"/>
    <s v="Fertilizers"/>
    <x v="0"/>
    <x v="0"/>
    <x v="0"/>
    <x v="0"/>
    <b v="0"/>
    <s v="C00"/>
    <s v="TOTAL CPC"/>
    <n v="0"/>
    <n v="0"/>
    <s v="TOTAL MOT"/>
    <n v="-1"/>
    <s v="N/A"/>
    <n v="0"/>
    <b v="0"/>
    <n v="-1"/>
    <s v="N/A"/>
    <n v="0"/>
    <b v="0"/>
    <n v="0"/>
    <b v="0"/>
    <n v="0"/>
    <b v="0"/>
    <s v="2125601.589"/>
    <n v="0"/>
    <s v="2125601.589"/>
    <n v="0"/>
    <b v="0"/>
    <b v="1"/>
  </r>
  <r>
    <s v="C"/>
    <s v="A"/>
    <n v="20160101"/>
    <n v="2016"/>
    <n v="52"/>
    <x v="6"/>
    <n v="180"/>
    <s v="COD"/>
    <x v="1"/>
    <s v="M"/>
    <s v="Import"/>
    <n v="251"/>
    <s v="FRA"/>
    <x v="3"/>
    <n v="0"/>
    <s v="W00"/>
    <s v="World"/>
    <s v="H4"/>
    <s v="HS"/>
    <b v="1"/>
    <n v="31"/>
    <s v="Fertilizers"/>
    <x v="0"/>
    <x v="0"/>
    <x v="0"/>
    <x v="0"/>
    <b v="0"/>
    <s v="C00"/>
    <s v="TOTAL CPC"/>
    <n v="0"/>
    <n v="0"/>
    <s v="TOTAL MOT"/>
    <n v="-1"/>
    <s v="N/A"/>
    <n v="0"/>
    <b v="0"/>
    <n v="-1"/>
    <s v="N/A"/>
    <n v="0"/>
    <b v="0"/>
    <n v="0"/>
    <b v="0"/>
    <n v="0"/>
    <b v="0"/>
    <s v="186989.492"/>
    <n v="0"/>
    <s v="186989.492"/>
    <n v="0"/>
    <b v="0"/>
    <b v="1"/>
  </r>
  <r>
    <s v="C"/>
    <s v="A"/>
    <n v="20160101"/>
    <n v="2016"/>
    <n v="52"/>
    <x v="6"/>
    <n v="180"/>
    <s v="COD"/>
    <x v="1"/>
    <s v="M"/>
    <s v="Import"/>
    <n v="276"/>
    <s v="DEU"/>
    <x v="4"/>
    <n v="0"/>
    <s v="W00"/>
    <s v="World"/>
    <s v="H4"/>
    <s v="HS"/>
    <b v="1"/>
    <n v="31"/>
    <s v="Fertilizers"/>
    <x v="0"/>
    <x v="0"/>
    <x v="0"/>
    <x v="0"/>
    <b v="0"/>
    <s v="C00"/>
    <s v="TOTAL CPC"/>
    <n v="0"/>
    <n v="0"/>
    <s v="TOTAL MOT"/>
    <n v="-1"/>
    <s v="N/A"/>
    <n v="0"/>
    <b v="0"/>
    <n v="-1"/>
    <s v="N/A"/>
    <n v="0"/>
    <b v="0"/>
    <n v="0"/>
    <b v="0"/>
    <n v="0"/>
    <b v="0"/>
    <s v="41835.731"/>
    <n v="0"/>
    <s v="41835.731"/>
    <n v="0"/>
    <b v="0"/>
    <b v="1"/>
  </r>
  <r>
    <s v="C"/>
    <s v="A"/>
    <n v="20160101"/>
    <n v="2016"/>
    <n v="52"/>
    <x v="6"/>
    <n v="180"/>
    <s v="COD"/>
    <x v="1"/>
    <s v="M"/>
    <s v="Import"/>
    <n v="376"/>
    <s v="ISR"/>
    <x v="65"/>
    <n v="0"/>
    <s v="W00"/>
    <s v="World"/>
    <s v="H4"/>
    <s v="HS"/>
    <b v="1"/>
    <n v="31"/>
    <s v="Fertilizers"/>
    <x v="0"/>
    <x v="0"/>
    <x v="0"/>
    <x v="0"/>
    <b v="0"/>
    <s v="C00"/>
    <s v="TOTAL CPC"/>
    <n v="0"/>
    <n v="0"/>
    <s v="TOTAL MOT"/>
    <n v="-1"/>
    <s v="N/A"/>
    <n v="0"/>
    <b v="0"/>
    <n v="-1"/>
    <s v="N/A"/>
    <n v="0"/>
    <b v="0"/>
    <n v="0"/>
    <b v="0"/>
    <n v="0"/>
    <b v="0"/>
    <s v="491.256"/>
    <n v="0"/>
    <s v="491.256"/>
    <n v="0"/>
    <b v="0"/>
    <b v="1"/>
  </r>
  <r>
    <s v="C"/>
    <s v="A"/>
    <n v="20160101"/>
    <n v="2016"/>
    <n v="52"/>
    <x v="6"/>
    <n v="180"/>
    <s v="COD"/>
    <x v="1"/>
    <s v="M"/>
    <s v="Import"/>
    <n v="404"/>
    <s v="KEN"/>
    <x v="22"/>
    <n v="0"/>
    <s v="W00"/>
    <s v="World"/>
    <s v="H4"/>
    <s v="HS"/>
    <b v="1"/>
    <n v="31"/>
    <s v="Fertilizers"/>
    <x v="0"/>
    <x v="0"/>
    <x v="0"/>
    <x v="0"/>
    <b v="0"/>
    <s v="C00"/>
    <s v="TOTAL CPC"/>
    <n v="0"/>
    <n v="0"/>
    <s v="TOTAL MOT"/>
    <n v="-1"/>
    <s v="N/A"/>
    <n v="0"/>
    <b v="0"/>
    <n v="-1"/>
    <s v="N/A"/>
    <n v="0"/>
    <b v="0"/>
    <n v="0"/>
    <b v="1"/>
    <n v="0"/>
    <b v="0"/>
    <s v="30501.465"/>
    <n v="0"/>
    <s v="30501.465"/>
    <n v="4"/>
    <b v="0"/>
    <b v="1"/>
  </r>
  <r>
    <s v="C"/>
    <s v="A"/>
    <n v="20160101"/>
    <n v="2016"/>
    <n v="52"/>
    <x v="6"/>
    <n v="180"/>
    <s v="COD"/>
    <x v="1"/>
    <s v="M"/>
    <s v="Import"/>
    <n v="410"/>
    <s v="KOR"/>
    <x v="66"/>
    <n v="0"/>
    <s v="W00"/>
    <s v="World"/>
    <s v="H4"/>
    <s v="HS"/>
    <b v="1"/>
    <n v="31"/>
    <s v="Fertilizers"/>
    <x v="0"/>
    <x v="0"/>
    <x v="0"/>
    <x v="0"/>
    <b v="0"/>
    <s v="C00"/>
    <s v="TOTAL CPC"/>
    <n v="0"/>
    <n v="0"/>
    <s v="TOTAL MOT"/>
    <n v="-1"/>
    <s v="N/A"/>
    <n v="0"/>
    <b v="0"/>
    <n v="-1"/>
    <s v="N/A"/>
    <n v="0"/>
    <b v="0"/>
    <n v="0"/>
    <b v="0"/>
    <n v="0"/>
    <b v="0"/>
    <s v="3957.051"/>
    <n v="0"/>
    <s v="3957.051"/>
    <n v="0"/>
    <b v="0"/>
    <b v="1"/>
  </r>
  <r>
    <s v="C"/>
    <s v="A"/>
    <n v="20160101"/>
    <n v="2016"/>
    <n v="52"/>
    <x v="6"/>
    <n v="180"/>
    <s v="COD"/>
    <x v="1"/>
    <s v="M"/>
    <s v="Import"/>
    <n v="458"/>
    <s v="MYS"/>
    <x v="52"/>
    <n v="0"/>
    <s v="W00"/>
    <s v="World"/>
    <s v="H4"/>
    <s v="HS"/>
    <b v="1"/>
    <n v="31"/>
    <s v="Fertilizers"/>
    <x v="0"/>
    <x v="0"/>
    <x v="0"/>
    <x v="0"/>
    <b v="0"/>
    <s v="C00"/>
    <s v="TOTAL CPC"/>
    <n v="0"/>
    <n v="0"/>
    <s v="TOTAL MOT"/>
    <n v="-1"/>
    <s v="N/A"/>
    <n v="0"/>
    <b v="0"/>
    <n v="-1"/>
    <s v="N/A"/>
    <n v="0"/>
    <b v="0"/>
    <n v="0"/>
    <b v="0"/>
    <n v="0"/>
    <b v="0"/>
    <s v="21949.48"/>
    <n v="0"/>
    <s v="21949.48"/>
    <n v="0"/>
    <b v="0"/>
    <b v="1"/>
  </r>
  <r>
    <s v="C"/>
    <s v="A"/>
    <n v="20160101"/>
    <n v="2016"/>
    <n v="52"/>
    <x v="6"/>
    <n v="180"/>
    <s v="COD"/>
    <x v="1"/>
    <s v="M"/>
    <s v="Import"/>
    <n v="554"/>
    <s v="NZL"/>
    <x v="59"/>
    <n v="0"/>
    <s v="W00"/>
    <s v="World"/>
    <s v="H4"/>
    <s v="HS"/>
    <b v="1"/>
    <n v="31"/>
    <s v="Fertilizers"/>
    <x v="0"/>
    <x v="0"/>
    <x v="0"/>
    <x v="0"/>
    <b v="0"/>
    <s v="C00"/>
    <s v="TOTAL CPC"/>
    <n v="0"/>
    <n v="0"/>
    <s v="TOTAL MOT"/>
    <n v="-1"/>
    <s v="N/A"/>
    <n v="0"/>
    <b v="0"/>
    <n v="-1"/>
    <s v="N/A"/>
    <n v="0"/>
    <b v="0"/>
    <n v="0"/>
    <b v="0"/>
    <n v="0"/>
    <b v="0"/>
    <s v="129.295"/>
    <n v="0"/>
    <s v="129.295"/>
    <n v="0"/>
    <b v="0"/>
    <b v="1"/>
  </r>
  <r>
    <s v="C"/>
    <s v="A"/>
    <n v="20160101"/>
    <n v="2016"/>
    <n v="52"/>
    <x v="6"/>
    <n v="180"/>
    <s v="COD"/>
    <x v="1"/>
    <s v="M"/>
    <s v="Import"/>
    <n v="643"/>
    <s v="RUS"/>
    <x v="9"/>
    <n v="0"/>
    <s v="W00"/>
    <s v="World"/>
    <s v="H4"/>
    <s v="HS"/>
    <b v="1"/>
    <n v="31"/>
    <s v="Fertilizers"/>
    <x v="0"/>
    <x v="0"/>
    <x v="0"/>
    <x v="0"/>
    <b v="0"/>
    <s v="C00"/>
    <s v="TOTAL CPC"/>
    <n v="0"/>
    <n v="0"/>
    <s v="TOTAL MOT"/>
    <n v="-1"/>
    <s v="N/A"/>
    <n v="0"/>
    <b v="0"/>
    <n v="-1"/>
    <s v="N/A"/>
    <n v="0"/>
    <b v="0"/>
    <n v="0"/>
    <b v="0"/>
    <n v="0"/>
    <b v="0"/>
    <s v="6848000.871"/>
    <n v="0"/>
    <s v="6848000.871"/>
    <n v="0"/>
    <b v="0"/>
    <b v="1"/>
  </r>
  <r>
    <s v="C"/>
    <s v="A"/>
    <n v="20160101"/>
    <n v="2016"/>
    <n v="52"/>
    <x v="6"/>
    <n v="180"/>
    <s v="COD"/>
    <x v="1"/>
    <s v="M"/>
    <s v="Import"/>
    <n v="646"/>
    <s v="RWA"/>
    <x v="28"/>
    <n v="0"/>
    <s v="W00"/>
    <s v="World"/>
    <s v="H4"/>
    <s v="HS"/>
    <b v="1"/>
    <n v="31"/>
    <s v="Fertilizers"/>
    <x v="0"/>
    <x v="0"/>
    <x v="0"/>
    <x v="0"/>
    <b v="0"/>
    <s v="C00"/>
    <s v="TOTAL CPC"/>
    <n v="0"/>
    <n v="0"/>
    <s v="TOTAL MOT"/>
    <n v="-1"/>
    <s v="N/A"/>
    <n v="0"/>
    <b v="0"/>
    <n v="-1"/>
    <s v="N/A"/>
    <n v="0"/>
    <b v="0"/>
    <n v="0"/>
    <b v="0"/>
    <n v="0"/>
    <b v="0"/>
    <s v="136.189"/>
    <n v="0"/>
    <s v="136.189"/>
    <n v="0"/>
    <b v="0"/>
    <b v="1"/>
  </r>
  <r>
    <s v="C"/>
    <s v="A"/>
    <n v="20160101"/>
    <n v="2016"/>
    <n v="52"/>
    <x v="6"/>
    <n v="180"/>
    <s v="COD"/>
    <x v="1"/>
    <s v="M"/>
    <s v="Import"/>
    <n v="682"/>
    <s v="SAU"/>
    <x v="48"/>
    <n v="0"/>
    <s v="W00"/>
    <s v="World"/>
    <s v="H4"/>
    <s v="HS"/>
    <b v="1"/>
    <n v="31"/>
    <s v="Fertilizers"/>
    <x v="0"/>
    <x v="0"/>
    <x v="0"/>
    <x v="0"/>
    <b v="0"/>
    <s v="C00"/>
    <s v="TOTAL CPC"/>
    <n v="0"/>
    <n v="0"/>
    <s v="TOTAL MOT"/>
    <n v="-1"/>
    <s v="N/A"/>
    <n v="0"/>
    <b v="0"/>
    <n v="-1"/>
    <s v="N/A"/>
    <n v="0"/>
    <b v="0"/>
    <n v="0"/>
    <b v="0"/>
    <n v="0"/>
    <b v="0"/>
    <s v="46588.999"/>
    <n v="0"/>
    <s v="46588.999"/>
    <n v="0"/>
    <b v="0"/>
    <b v="1"/>
  </r>
  <r>
    <s v="C"/>
    <s v="A"/>
    <n v="20160101"/>
    <n v="2016"/>
    <n v="52"/>
    <x v="6"/>
    <n v="180"/>
    <s v="COD"/>
    <x v="1"/>
    <s v="M"/>
    <s v="Import"/>
    <n v="699"/>
    <s v="IND"/>
    <x v="11"/>
    <n v="0"/>
    <s v="W00"/>
    <s v="World"/>
    <s v="H4"/>
    <s v="HS"/>
    <b v="1"/>
    <n v="31"/>
    <s v="Fertilizers"/>
    <x v="0"/>
    <x v="0"/>
    <x v="0"/>
    <x v="0"/>
    <b v="0"/>
    <s v="C00"/>
    <s v="TOTAL CPC"/>
    <n v="0"/>
    <n v="0"/>
    <s v="TOTAL MOT"/>
    <n v="-1"/>
    <s v="N/A"/>
    <n v="0"/>
    <b v="0"/>
    <n v="-1"/>
    <s v="N/A"/>
    <n v="0"/>
    <b v="0"/>
    <n v="0"/>
    <b v="0"/>
    <n v="0"/>
    <b v="0"/>
    <s v="100245.806"/>
    <n v="0"/>
    <s v="100245.806"/>
    <n v="0"/>
    <b v="0"/>
    <b v="1"/>
  </r>
  <r>
    <s v="C"/>
    <s v="A"/>
    <n v="20160101"/>
    <n v="2016"/>
    <n v="52"/>
    <x v="6"/>
    <n v="180"/>
    <s v="COD"/>
    <x v="1"/>
    <s v="M"/>
    <s v="Import"/>
    <n v="710"/>
    <s v="ZAF"/>
    <x v="30"/>
    <n v="0"/>
    <s v="W00"/>
    <s v="World"/>
    <s v="H4"/>
    <s v="HS"/>
    <b v="1"/>
    <n v="31"/>
    <s v="Fertilizers"/>
    <x v="0"/>
    <x v="0"/>
    <x v="0"/>
    <x v="0"/>
    <b v="0"/>
    <s v="C00"/>
    <s v="TOTAL CPC"/>
    <n v="0"/>
    <n v="0"/>
    <s v="TOTAL MOT"/>
    <n v="-1"/>
    <s v="N/A"/>
    <n v="0"/>
    <b v="0"/>
    <n v="-1"/>
    <s v="N/A"/>
    <n v="0"/>
    <b v="0"/>
    <n v="0"/>
    <b v="1"/>
    <n v="0"/>
    <b v="0"/>
    <s v="20088780.29"/>
    <n v="0"/>
    <s v="20088780.29"/>
    <n v="4"/>
    <b v="0"/>
    <b v="1"/>
  </r>
  <r>
    <s v="C"/>
    <s v="A"/>
    <n v="20160101"/>
    <n v="2016"/>
    <n v="52"/>
    <x v="6"/>
    <n v="180"/>
    <s v="COD"/>
    <x v="1"/>
    <s v="M"/>
    <s v="Import"/>
    <n v="752"/>
    <s v="SWE"/>
    <x v="13"/>
    <n v="0"/>
    <s v="W00"/>
    <s v="World"/>
    <s v="H4"/>
    <s v="HS"/>
    <b v="1"/>
    <n v="31"/>
    <s v="Fertilizers"/>
    <x v="0"/>
    <x v="0"/>
    <x v="0"/>
    <x v="0"/>
    <b v="0"/>
    <s v="C00"/>
    <s v="TOTAL CPC"/>
    <n v="0"/>
    <n v="0"/>
    <s v="TOTAL MOT"/>
    <n v="-1"/>
    <s v="N/A"/>
    <n v="0"/>
    <b v="0"/>
    <n v="-1"/>
    <s v="N/A"/>
    <n v="0"/>
    <b v="0"/>
    <n v="0"/>
    <b v="0"/>
    <n v="0"/>
    <b v="0"/>
    <s v="2174201.286"/>
    <n v="0"/>
    <s v="2174201.286"/>
    <n v="0"/>
    <b v="0"/>
    <b v="1"/>
  </r>
  <r>
    <s v="C"/>
    <s v="A"/>
    <n v="20160101"/>
    <n v="2016"/>
    <n v="52"/>
    <x v="6"/>
    <n v="180"/>
    <s v="COD"/>
    <x v="1"/>
    <s v="M"/>
    <s v="Import"/>
    <n v="757"/>
    <s v="CHE"/>
    <x v="31"/>
    <n v="0"/>
    <s v="W00"/>
    <s v="World"/>
    <s v="H4"/>
    <s v="HS"/>
    <b v="1"/>
    <n v="31"/>
    <s v="Fertilizers"/>
    <x v="0"/>
    <x v="0"/>
    <x v="0"/>
    <x v="0"/>
    <b v="0"/>
    <s v="C00"/>
    <s v="TOTAL CPC"/>
    <n v="0"/>
    <n v="0"/>
    <s v="TOTAL MOT"/>
    <n v="-1"/>
    <s v="N/A"/>
    <n v="0"/>
    <b v="0"/>
    <n v="-1"/>
    <s v="N/A"/>
    <n v="0"/>
    <b v="0"/>
    <n v="0"/>
    <b v="0"/>
    <n v="0"/>
    <b v="0"/>
    <s v="677409.199"/>
    <n v="0"/>
    <s v="677409.199"/>
    <n v="0"/>
    <b v="0"/>
    <b v="1"/>
  </r>
  <r>
    <s v="C"/>
    <s v="A"/>
    <n v="20160101"/>
    <n v="2016"/>
    <n v="52"/>
    <x v="6"/>
    <n v="180"/>
    <s v="COD"/>
    <x v="1"/>
    <s v="M"/>
    <s v="Import"/>
    <n v="784"/>
    <s v="ARE"/>
    <x v="32"/>
    <n v="0"/>
    <s v="W00"/>
    <s v="World"/>
    <s v="H4"/>
    <s v="HS"/>
    <b v="1"/>
    <n v="31"/>
    <s v="Fertilizers"/>
    <x v="0"/>
    <x v="0"/>
    <x v="0"/>
    <x v="0"/>
    <b v="0"/>
    <s v="C00"/>
    <s v="TOTAL CPC"/>
    <n v="0"/>
    <n v="0"/>
    <s v="TOTAL MOT"/>
    <n v="-1"/>
    <s v="N/A"/>
    <n v="0"/>
    <b v="0"/>
    <n v="-1"/>
    <s v="N/A"/>
    <n v="0"/>
    <b v="0"/>
    <n v="0"/>
    <b v="0"/>
    <n v="0"/>
    <b v="0"/>
    <s v="4826.927"/>
    <n v="0"/>
    <s v="4826.927"/>
    <n v="0"/>
    <b v="0"/>
    <b v="1"/>
  </r>
  <r>
    <s v="C"/>
    <s v="A"/>
    <n v="20160101"/>
    <n v="2016"/>
    <n v="52"/>
    <x v="6"/>
    <n v="180"/>
    <s v="COD"/>
    <x v="1"/>
    <s v="M"/>
    <s v="Import"/>
    <n v="800"/>
    <s v="UGA"/>
    <x v="34"/>
    <n v="0"/>
    <s v="W00"/>
    <s v="World"/>
    <s v="H4"/>
    <s v="HS"/>
    <b v="1"/>
    <n v="31"/>
    <s v="Fertilizers"/>
    <x v="0"/>
    <x v="0"/>
    <x v="0"/>
    <x v="0"/>
    <b v="0"/>
    <s v="C00"/>
    <s v="TOTAL CPC"/>
    <n v="0"/>
    <n v="0"/>
    <s v="TOTAL MOT"/>
    <n v="-1"/>
    <s v="N/A"/>
    <n v="0"/>
    <b v="0"/>
    <n v="-1"/>
    <s v="N/A"/>
    <n v="0"/>
    <b v="0"/>
    <n v="0"/>
    <b v="0"/>
    <n v="0"/>
    <b v="0"/>
    <s v="16275.741"/>
    <n v="0"/>
    <s v="16275.741"/>
    <n v="0"/>
    <b v="0"/>
    <b v="1"/>
  </r>
  <r>
    <s v="C"/>
    <s v="A"/>
    <n v="20160101"/>
    <n v="2016"/>
    <n v="52"/>
    <x v="6"/>
    <n v="180"/>
    <s v="COD"/>
    <x v="1"/>
    <s v="M"/>
    <s v="Import"/>
    <n v="804"/>
    <s v="UKR"/>
    <x v="35"/>
    <n v="0"/>
    <s v="W00"/>
    <s v="World"/>
    <s v="H4"/>
    <s v="HS"/>
    <b v="1"/>
    <n v="31"/>
    <s v="Fertilizers"/>
    <x v="0"/>
    <x v="0"/>
    <x v="0"/>
    <x v="0"/>
    <b v="0"/>
    <s v="C00"/>
    <s v="TOTAL CPC"/>
    <n v="0"/>
    <n v="0"/>
    <s v="TOTAL MOT"/>
    <n v="-1"/>
    <s v="N/A"/>
    <n v="0"/>
    <b v="0"/>
    <n v="-1"/>
    <s v="N/A"/>
    <n v="0"/>
    <b v="0"/>
    <n v="0"/>
    <b v="0"/>
    <n v="0"/>
    <b v="0"/>
    <s v="22626.889"/>
    <n v="0"/>
    <s v="22626.889"/>
    <n v="0"/>
    <b v="0"/>
    <b v="1"/>
  </r>
  <r>
    <s v="C"/>
    <s v="A"/>
    <n v="20160101"/>
    <n v="2016"/>
    <n v="52"/>
    <x v="6"/>
    <n v="180"/>
    <s v="COD"/>
    <x v="1"/>
    <s v="M"/>
    <s v="Import"/>
    <n v="826"/>
    <s v="GBR"/>
    <x v="37"/>
    <n v="0"/>
    <s v="W00"/>
    <s v="World"/>
    <s v="H4"/>
    <s v="HS"/>
    <b v="1"/>
    <n v="31"/>
    <s v="Fertilizers"/>
    <x v="0"/>
    <x v="0"/>
    <x v="0"/>
    <x v="0"/>
    <b v="0"/>
    <s v="C00"/>
    <s v="TOTAL CPC"/>
    <n v="0"/>
    <n v="0"/>
    <s v="TOTAL MOT"/>
    <n v="-1"/>
    <s v="N/A"/>
    <n v="0"/>
    <b v="0"/>
    <n v="-1"/>
    <s v="N/A"/>
    <n v="0"/>
    <b v="0"/>
    <n v="0"/>
    <b v="0"/>
    <n v="0"/>
    <b v="0"/>
    <s v="2324.444"/>
    <n v="0"/>
    <s v="2324.444"/>
    <n v="0"/>
    <b v="0"/>
    <b v="1"/>
  </r>
  <r>
    <s v="C"/>
    <s v="A"/>
    <n v="20160101"/>
    <n v="2016"/>
    <n v="52"/>
    <x v="6"/>
    <n v="180"/>
    <s v="COD"/>
    <x v="1"/>
    <s v="M"/>
    <s v="Import"/>
    <n v="834"/>
    <s v="TZA"/>
    <x v="38"/>
    <n v="0"/>
    <s v="W00"/>
    <s v="World"/>
    <s v="H4"/>
    <s v="HS"/>
    <b v="1"/>
    <n v="31"/>
    <s v="Fertilizers"/>
    <x v="0"/>
    <x v="0"/>
    <x v="0"/>
    <x v="0"/>
    <b v="0"/>
    <s v="C00"/>
    <s v="TOTAL CPC"/>
    <n v="0"/>
    <n v="0"/>
    <s v="TOTAL MOT"/>
    <n v="-1"/>
    <s v="N/A"/>
    <n v="0"/>
    <b v="0"/>
    <n v="-1"/>
    <s v="N/A"/>
    <n v="0"/>
    <b v="0"/>
    <n v="0"/>
    <b v="0"/>
    <n v="0"/>
    <b v="0"/>
    <s v="39634.999"/>
    <n v="0"/>
    <s v="39634.999"/>
    <n v="0"/>
    <b v="0"/>
    <b v="1"/>
  </r>
  <r>
    <s v="C"/>
    <s v="A"/>
    <n v="20160101"/>
    <n v="2016"/>
    <n v="52"/>
    <x v="6"/>
    <n v="180"/>
    <s v="COD"/>
    <x v="1"/>
    <s v="M"/>
    <s v="Import"/>
    <n v="842"/>
    <s v="USA"/>
    <x v="15"/>
    <n v="0"/>
    <s v="W00"/>
    <s v="World"/>
    <s v="H4"/>
    <s v="HS"/>
    <b v="1"/>
    <n v="31"/>
    <s v="Fertilizers"/>
    <x v="0"/>
    <x v="0"/>
    <x v="0"/>
    <x v="0"/>
    <b v="0"/>
    <s v="C00"/>
    <s v="TOTAL CPC"/>
    <n v="0"/>
    <n v="0"/>
    <s v="TOTAL MOT"/>
    <n v="-1"/>
    <s v="N/A"/>
    <n v="0"/>
    <b v="0"/>
    <n v="-1"/>
    <s v="N/A"/>
    <n v="0"/>
    <b v="0"/>
    <n v="0"/>
    <b v="0"/>
    <n v="0"/>
    <b v="0"/>
    <s v="1891.316"/>
    <n v="0"/>
    <s v="1891.316"/>
    <n v="0"/>
    <b v="0"/>
    <b v="1"/>
  </r>
  <r>
    <s v="C"/>
    <s v="A"/>
    <n v="20160101"/>
    <n v="2016"/>
    <n v="52"/>
    <x v="6"/>
    <n v="180"/>
    <s v="COD"/>
    <x v="1"/>
    <s v="M"/>
    <s v="Import"/>
    <n v="894"/>
    <s v="ZMB"/>
    <x v="39"/>
    <n v="0"/>
    <s v="W00"/>
    <s v="World"/>
    <s v="H4"/>
    <s v="HS"/>
    <b v="1"/>
    <n v="31"/>
    <s v="Fertilizers"/>
    <x v="0"/>
    <x v="0"/>
    <x v="0"/>
    <x v="0"/>
    <b v="0"/>
    <s v="C00"/>
    <s v="TOTAL CPC"/>
    <n v="0"/>
    <n v="0"/>
    <s v="TOTAL MOT"/>
    <n v="-1"/>
    <s v="N/A"/>
    <n v="0"/>
    <b v="0"/>
    <n v="-1"/>
    <s v="N/A"/>
    <n v="0"/>
    <b v="0"/>
    <n v="0"/>
    <b v="0"/>
    <n v="0"/>
    <b v="0"/>
    <s v="1543639.822"/>
    <n v="0"/>
    <s v="1543639.822"/>
    <n v="0"/>
    <b v="0"/>
    <b v="1"/>
  </r>
  <r>
    <s v="C"/>
    <s v="A"/>
    <n v="20160101"/>
    <n v="2016"/>
    <n v="52"/>
    <x v="6"/>
    <n v="562"/>
    <s v="NER"/>
    <x v="0"/>
    <s v="M"/>
    <s v="Import"/>
    <n v="0"/>
    <s v="W00"/>
    <x v="0"/>
    <n v="0"/>
    <s v="W00"/>
    <s v="World"/>
    <s v="H4"/>
    <s v="HS"/>
    <b v="1"/>
    <n v="31"/>
    <s v="Fertilizers"/>
    <x v="0"/>
    <x v="0"/>
    <x v="0"/>
    <x v="0"/>
    <b v="0"/>
    <s v="C00"/>
    <s v="TOTAL CPC"/>
    <n v="0"/>
    <n v="0"/>
    <s v="TOTAL MOT"/>
    <n v="-1"/>
    <s v="N/A"/>
    <n v="0"/>
    <b v="0"/>
    <n v="-1"/>
    <s v="N/A"/>
    <n v="0"/>
    <b v="0"/>
    <n v="0"/>
    <b v="1"/>
    <n v="0"/>
    <b v="0"/>
    <s v="10688517.77"/>
    <m/>
    <s v="10688517.77"/>
    <n v="0"/>
    <b v="0"/>
    <b v="1"/>
  </r>
  <r>
    <s v="C"/>
    <s v="A"/>
    <n v="20160101"/>
    <n v="2016"/>
    <n v="52"/>
    <x v="6"/>
    <n v="562"/>
    <s v="NER"/>
    <x v="0"/>
    <s v="M"/>
    <s v="Import"/>
    <n v="12"/>
    <s v="DZA"/>
    <x v="67"/>
    <n v="0"/>
    <s v="W00"/>
    <s v="World"/>
    <s v="H4"/>
    <s v="HS"/>
    <b v="1"/>
    <n v="31"/>
    <s v="Fertilizers"/>
    <x v="0"/>
    <x v="0"/>
    <x v="0"/>
    <x v="0"/>
    <b v="0"/>
    <s v="C00"/>
    <s v="TOTAL CPC"/>
    <n v="0"/>
    <n v="0"/>
    <s v="TOTAL MOT"/>
    <n v="-1"/>
    <s v="N/A"/>
    <n v="0"/>
    <b v="0"/>
    <n v="-1"/>
    <s v="N/A"/>
    <n v="0"/>
    <b v="0"/>
    <n v="0"/>
    <b v="0"/>
    <n v="0"/>
    <b v="0"/>
    <s v="283483.43"/>
    <m/>
    <s v="283483.43"/>
    <n v="0"/>
    <b v="0"/>
    <b v="1"/>
  </r>
  <r>
    <s v="C"/>
    <s v="A"/>
    <n v="20160101"/>
    <n v="2016"/>
    <n v="52"/>
    <x v="6"/>
    <n v="562"/>
    <s v="NER"/>
    <x v="0"/>
    <s v="M"/>
    <s v="Import"/>
    <n v="156"/>
    <s v="CHN"/>
    <x v="1"/>
    <n v="0"/>
    <s v="W00"/>
    <s v="World"/>
    <s v="H4"/>
    <s v="HS"/>
    <b v="1"/>
    <n v="31"/>
    <s v="Fertilizers"/>
    <x v="0"/>
    <x v="0"/>
    <x v="0"/>
    <x v="0"/>
    <b v="0"/>
    <s v="C00"/>
    <s v="TOTAL CPC"/>
    <n v="0"/>
    <n v="0"/>
    <s v="TOTAL MOT"/>
    <n v="-1"/>
    <s v="N/A"/>
    <n v="0"/>
    <b v="0"/>
    <n v="-1"/>
    <s v="N/A"/>
    <n v="0"/>
    <b v="0"/>
    <n v="0"/>
    <b v="0"/>
    <n v="0"/>
    <b v="0"/>
    <s v="14.48"/>
    <m/>
    <s v="14.48"/>
    <n v="0"/>
    <b v="0"/>
    <b v="1"/>
  </r>
  <r>
    <s v="C"/>
    <s v="A"/>
    <n v="20160101"/>
    <n v="2016"/>
    <n v="52"/>
    <x v="6"/>
    <n v="562"/>
    <s v="NER"/>
    <x v="0"/>
    <s v="M"/>
    <s v="Import"/>
    <n v="204"/>
    <s v="BEN"/>
    <x v="2"/>
    <n v="0"/>
    <s v="W00"/>
    <s v="World"/>
    <s v="H4"/>
    <s v="HS"/>
    <b v="1"/>
    <n v="31"/>
    <s v="Fertilizers"/>
    <x v="0"/>
    <x v="0"/>
    <x v="0"/>
    <x v="0"/>
    <b v="0"/>
    <s v="C00"/>
    <s v="TOTAL CPC"/>
    <n v="0"/>
    <n v="0"/>
    <s v="TOTAL MOT"/>
    <n v="-1"/>
    <s v="N/A"/>
    <n v="0"/>
    <b v="0"/>
    <n v="-1"/>
    <s v="N/A"/>
    <n v="0"/>
    <b v="0"/>
    <n v="0"/>
    <b v="0"/>
    <n v="0"/>
    <b v="0"/>
    <s v="412.27"/>
    <m/>
    <s v="412.27"/>
    <n v="0"/>
    <b v="0"/>
    <b v="1"/>
  </r>
  <r>
    <s v="C"/>
    <s v="A"/>
    <n v="20160101"/>
    <n v="2016"/>
    <n v="52"/>
    <x v="6"/>
    <n v="562"/>
    <s v="NER"/>
    <x v="0"/>
    <s v="M"/>
    <s v="Import"/>
    <n v="251"/>
    <s v="FRA"/>
    <x v="3"/>
    <n v="0"/>
    <s v="W00"/>
    <s v="World"/>
    <s v="H4"/>
    <s v="HS"/>
    <b v="1"/>
    <n v="31"/>
    <s v="Fertilizers"/>
    <x v="0"/>
    <x v="0"/>
    <x v="0"/>
    <x v="0"/>
    <b v="0"/>
    <s v="C00"/>
    <s v="TOTAL CPC"/>
    <n v="0"/>
    <n v="0"/>
    <s v="TOTAL MOT"/>
    <n v="-1"/>
    <s v="N/A"/>
    <n v="0"/>
    <b v="0"/>
    <n v="-1"/>
    <s v="N/A"/>
    <n v="0"/>
    <b v="0"/>
    <n v="0"/>
    <b v="0"/>
    <n v="0"/>
    <b v="0"/>
    <s v="4295684.34"/>
    <m/>
    <s v="4295684.34"/>
    <n v="0"/>
    <b v="0"/>
    <b v="1"/>
  </r>
  <r>
    <s v="C"/>
    <s v="A"/>
    <n v="20160101"/>
    <n v="2016"/>
    <n v="52"/>
    <x v="6"/>
    <n v="562"/>
    <s v="NER"/>
    <x v="0"/>
    <s v="M"/>
    <s v="Import"/>
    <n v="276"/>
    <s v="DEU"/>
    <x v="4"/>
    <n v="0"/>
    <s v="W00"/>
    <s v="World"/>
    <s v="H4"/>
    <s v="HS"/>
    <b v="1"/>
    <n v="31"/>
    <s v="Fertilizers"/>
    <x v="0"/>
    <x v="0"/>
    <x v="0"/>
    <x v="0"/>
    <b v="0"/>
    <s v="C00"/>
    <s v="TOTAL CPC"/>
    <n v="0"/>
    <n v="0"/>
    <s v="TOTAL MOT"/>
    <n v="-1"/>
    <s v="N/A"/>
    <n v="0"/>
    <b v="0"/>
    <n v="-1"/>
    <s v="N/A"/>
    <n v="0"/>
    <b v="0"/>
    <n v="0"/>
    <b v="0"/>
    <n v="0"/>
    <b v="0"/>
    <s v="643.74"/>
    <m/>
    <s v="643.74"/>
    <n v="0"/>
    <b v="0"/>
    <b v="1"/>
  </r>
  <r>
    <s v="C"/>
    <s v="A"/>
    <n v="20160101"/>
    <n v="2016"/>
    <n v="52"/>
    <x v="6"/>
    <n v="562"/>
    <s v="NER"/>
    <x v="0"/>
    <s v="M"/>
    <s v="Import"/>
    <n v="384"/>
    <s v="CIV"/>
    <x v="6"/>
    <n v="0"/>
    <s v="W00"/>
    <s v="World"/>
    <s v="H4"/>
    <s v="HS"/>
    <b v="1"/>
    <n v="31"/>
    <s v="Fertilizers"/>
    <x v="0"/>
    <x v="0"/>
    <x v="0"/>
    <x v="0"/>
    <b v="0"/>
    <s v="C00"/>
    <s v="TOTAL CPC"/>
    <n v="0"/>
    <n v="0"/>
    <s v="TOTAL MOT"/>
    <n v="-1"/>
    <s v="N/A"/>
    <n v="0"/>
    <b v="0"/>
    <n v="-1"/>
    <s v="N/A"/>
    <n v="0"/>
    <b v="0"/>
    <n v="0"/>
    <b v="1"/>
    <n v="0"/>
    <b v="0"/>
    <s v="131.96"/>
    <m/>
    <s v="131.96"/>
    <n v="0"/>
    <b v="0"/>
    <b v="1"/>
  </r>
  <r>
    <s v="C"/>
    <s v="A"/>
    <n v="20160101"/>
    <n v="2016"/>
    <n v="52"/>
    <x v="6"/>
    <n v="562"/>
    <s v="NER"/>
    <x v="0"/>
    <s v="M"/>
    <s v="Import"/>
    <n v="434"/>
    <s v="LBY"/>
    <x v="42"/>
    <n v="0"/>
    <s v="W00"/>
    <s v="World"/>
    <s v="H4"/>
    <s v="HS"/>
    <b v="1"/>
    <n v="31"/>
    <s v="Fertilizers"/>
    <x v="0"/>
    <x v="0"/>
    <x v="0"/>
    <x v="0"/>
    <b v="0"/>
    <s v="C00"/>
    <s v="TOTAL CPC"/>
    <n v="0"/>
    <n v="0"/>
    <s v="TOTAL MOT"/>
    <n v="-1"/>
    <s v="N/A"/>
    <n v="0"/>
    <b v="0"/>
    <n v="-1"/>
    <s v="N/A"/>
    <n v="0"/>
    <b v="0"/>
    <n v="0"/>
    <b v="0"/>
    <n v="0"/>
    <b v="0"/>
    <s v="379034.98"/>
    <m/>
    <s v="379034.98"/>
    <n v="0"/>
    <b v="0"/>
    <b v="1"/>
  </r>
  <r>
    <s v="C"/>
    <s v="A"/>
    <n v="20160101"/>
    <n v="2016"/>
    <n v="52"/>
    <x v="6"/>
    <n v="562"/>
    <s v="NER"/>
    <x v="0"/>
    <s v="M"/>
    <s v="Import"/>
    <n v="566"/>
    <s v="NGA"/>
    <x v="8"/>
    <n v="0"/>
    <s v="W00"/>
    <s v="World"/>
    <s v="H4"/>
    <s v="HS"/>
    <b v="1"/>
    <n v="31"/>
    <s v="Fertilizers"/>
    <x v="0"/>
    <x v="0"/>
    <x v="0"/>
    <x v="0"/>
    <b v="0"/>
    <s v="C00"/>
    <s v="TOTAL CPC"/>
    <n v="0"/>
    <n v="0"/>
    <s v="TOTAL MOT"/>
    <n v="-1"/>
    <s v="N/A"/>
    <n v="0"/>
    <b v="0"/>
    <n v="-1"/>
    <s v="N/A"/>
    <n v="0"/>
    <b v="0"/>
    <n v="0"/>
    <b v="0"/>
    <n v="0"/>
    <b v="0"/>
    <s v="4382903.55"/>
    <m/>
    <s v="4382903.55"/>
    <n v="0"/>
    <b v="0"/>
    <b v="1"/>
  </r>
  <r>
    <s v="C"/>
    <s v="A"/>
    <n v="20160101"/>
    <n v="2016"/>
    <n v="52"/>
    <x v="6"/>
    <n v="562"/>
    <s v="NER"/>
    <x v="0"/>
    <s v="M"/>
    <s v="Import"/>
    <n v="703"/>
    <s v="SVK"/>
    <x v="68"/>
    <n v="0"/>
    <s v="W00"/>
    <s v="World"/>
    <s v="H4"/>
    <s v="HS"/>
    <b v="1"/>
    <n v="31"/>
    <s v="Fertilizers"/>
    <x v="0"/>
    <x v="0"/>
    <x v="0"/>
    <x v="0"/>
    <b v="0"/>
    <s v="C00"/>
    <s v="TOTAL CPC"/>
    <n v="0"/>
    <n v="0"/>
    <s v="TOTAL MOT"/>
    <n v="-1"/>
    <s v="N/A"/>
    <n v="0"/>
    <b v="0"/>
    <n v="-1"/>
    <s v="N/A"/>
    <n v="0"/>
    <b v="0"/>
    <n v="0"/>
    <b v="0"/>
    <n v="0"/>
    <b v="0"/>
    <s v="68067.2"/>
    <m/>
    <s v="68067.2"/>
    <n v="0"/>
    <b v="0"/>
    <b v="1"/>
  </r>
  <r>
    <s v="C"/>
    <s v="A"/>
    <n v="20160101"/>
    <n v="2016"/>
    <n v="52"/>
    <x v="6"/>
    <n v="562"/>
    <s v="NER"/>
    <x v="0"/>
    <s v="M"/>
    <s v="Import"/>
    <n v="788"/>
    <s v="TUN"/>
    <x v="45"/>
    <n v="0"/>
    <s v="W00"/>
    <s v="World"/>
    <s v="H4"/>
    <s v="HS"/>
    <b v="1"/>
    <n v="31"/>
    <s v="Fertilizers"/>
    <x v="0"/>
    <x v="0"/>
    <x v="0"/>
    <x v="0"/>
    <b v="0"/>
    <s v="C00"/>
    <s v="TOTAL CPC"/>
    <n v="0"/>
    <n v="0"/>
    <s v="TOTAL MOT"/>
    <n v="-1"/>
    <s v="N/A"/>
    <n v="0"/>
    <b v="0"/>
    <n v="-1"/>
    <s v="N/A"/>
    <n v="0"/>
    <b v="0"/>
    <n v="0"/>
    <b v="0"/>
    <n v="0"/>
    <b v="0"/>
    <s v="1664.32"/>
    <m/>
    <s v="1664.32"/>
    <n v="0"/>
    <b v="0"/>
    <b v="1"/>
  </r>
  <r>
    <s v="C"/>
    <s v="A"/>
    <n v="20160101"/>
    <n v="2016"/>
    <n v="52"/>
    <x v="6"/>
    <n v="562"/>
    <s v="NER"/>
    <x v="0"/>
    <s v="M"/>
    <s v="Import"/>
    <n v="826"/>
    <s v="GBR"/>
    <x v="37"/>
    <n v="0"/>
    <s v="W00"/>
    <s v="World"/>
    <s v="H4"/>
    <s v="HS"/>
    <b v="1"/>
    <n v="31"/>
    <s v="Fertilizers"/>
    <x v="0"/>
    <x v="0"/>
    <x v="0"/>
    <x v="0"/>
    <b v="0"/>
    <s v="C00"/>
    <s v="TOTAL CPC"/>
    <n v="0"/>
    <n v="0"/>
    <s v="TOTAL MOT"/>
    <n v="-1"/>
    <s v="N/A"/>
    <n v="0"/>
    <b v="0"/>
    <n v="-1"/>
    <s v="N/A"/>
    <n v="0"/>
    <b v="0"/>
    <n v="0"/>
    <b v="0"/>
    <n v="0"/>
    <b v="0"/>
    <s v="19.52"/>
    <m/>
    <s v="19.52"/>
    <n v="0"/>
    <b v="0"/>
    <b v="1"/>
  </r>
  <r>
    <s v="C"/>
    <s v="A"/>
    <n v="20160101"/>
    <n v="2016"/>
    <n v="52"/>
    <x v="6"/>
    <n v="562"/>
    <s v="NER"/>
    <x v="0"/>
    <s v="M"/>
    <s v="Import"/>
    <n v="854"/>
    <s v="BFA"/>
    <x v="16"/>
    <n v="0"/>
    <s v="W00"/>
    <s v="World"/>
    <s v="H4"/>
    <s v="HS"/>
    <b v="1"/>
    <n v="31"/>
    <s v="Fertilizers"/>
    <x v="0"/>
    <x v="0"/>
    <x v="0"/>
    <x v="0"/>
    <b v="0"/>
    <s v="C00"/>
    <s v="TOTAL CPC"/>
    <n v="0"/>
    <n v="0"/>
    <s v="TOTAL MOT"/>
    <n v="-1"/>
    <s v="N/A"/>
    <n v="0"/>
    <b v="0"/>
    <n v="-1"/>
    <s v="N/A"/>
    <n v="0"/>
    <b v="0"/>
    <n v="0"/>
    <b v="0"/>
    <n v="0"/>
    <b v="0"/>
    <s v="1276457.98"/>
    <m/>
    <s v="1276457.98"/>
    <n v="0"/>
    <b v="0"/>
    <b v="1"/>
  </r>
  <r>
    <s v="C"/>
    <s v="A"/>
    <n v="20160101"/>
    <n v="2016"/>
    <n v="52"/>
    <x v="6"/>
    <n v="180"/>
    <s v="COD"/>
    <x v="1"/>
    <s v="M"/>
    <s v="Import"/>
    <n v="0"/>
    <s v="W00"/>
    <x v="0"/>
    <n v="0"/>
    <s v="W00"/>
    <s v="World"/>
    <s v="H4"/>
    <s v="HS"/>
    <b v="1"/>
    <n v="3101"/>
    <s v="Fertilizers animal or vegetable, whether or not mixed together or chemically treated fertilizers produced by the mixing or chemical treatment of animal or vegetable products"/>
    <x v="1"/>
    <x v="0"/>
    <x v="0"/>
    <x v="1"/>
    <b v="0"/>
    <s v="C00"/>
    <s v="TOTAL CPC"/>
    <n v="0"/>
    <n v="0"/>
    <s v="TOTAL MOT"/>
    <n v="8"/>
    <s v="kg"/>
    <n v="14609"/>
    <b v="0"/>
    <n v="8"/>
    <s v="kg"/>
    <n v="14609"/>
    <b v="0"/>
    <n v="14609"/>
    <b v="0"/>
    <n v="0"/>
    <b v="0"/>
    <s v="4986.153"/>
    <n v="0"/>
    <s v="4986.153"/>
    <n v="0"/>
    <b v="0"/>
    <b v="1"/>
  </r>
  <r>
    <s v="C"/>
    <s v="A"/>
    <n v="20160101"/>
    <n v="2016"/>
    <n v="52"/>
    <x v="6"/>
    <n v="180"/>
    <s v="COD"/>
    <x v="1"/>
    <s v="M"/>
    <s v="Import"/>
    <n v="124"/>
    <s v="CAN"/>
    <x v="47"/>
    <n v="0"/>
    <s v="W00"/>
    <s v="World"/>
    <s v="H4"/>
    <s v="HS"/>
    <b v="1"/>
    <n v="3101"/>
    <s v="Fertilizers animal or vegetable, whether or not mixed together or chemically treated fertilizers produced by the mixing or chemical treatment of animal or vegetable products"/>
    <x v="1"/>
    <x v="0"/>
    <x v="0"/>
    <x v="1"/>
    <b v="0"/>
    <s v="C00"/>
    <s v="TOTAL CPC"/>
    <n v="0"/>
    <n v="0"/>
    <s v="TOTAL MOT"/>
    <n v="8"/>
    <s v="kg"/>
    <n v="30"/>
    <b v="0"/>
    <n v="8"/>
    <s v="kg"/>
    <n v="30"/>
    <b v="0"/>
    <n v="30"/>
    <b v="0"/>
    <n v="0"/>
    <b v="0"/>
    <s v="846.902"/>
    <n v="0"/>
    <s v="846.902"/>
    <n v="0"/>
    <b v="0"/>
    <b v="1"/>
  </r>
  <r>
    <s v="C"/>
    <s v="A"/>
    <n v="20160101"/>
    <n v="2016"/>
    <n v="52"/>
    <x v="6"/>
    <n v="180"/>
    <s v="COD"/>
    <x v="1"/>
    <s v="M"/>
    <s v="Import"/>
    <n v="156"/>
    <s v="CHN"/>
    <x v="1"/>
    <n v="0"/>
    <s v="W00"/>
    <s v="World"/>
    <s v="H4"/>
    <s v="HS"/>
    <b v="1"/>
    <n v="3101"/>
    <s v="Fertilizers animal or vegetable, whether or not mixed together or chemically treated fertilizers produced by the mixing or chemical treatment of animal or vegetable products"/>
    <x v="1"/>
    <x v="0"/>
    <x v="0"/>
    <x v="1"/>
    <b v="0"/>
    <s v="C00"/>
    <s v="TOTAL CPC"/>
    <n v="0"/>
    <n v="0"/>
    <s v="TOTAL MOT"/>
    <n v="8"/>
    <s v="kg"/>
    <n v="2230"/>
    <b v="0"/>
    <n v="8"/>
    <s v="kg"/>
    <n v="2230"/>
    <b v="0"/>
    <n v="2230"/>
    <b v="0"/>
    <n v="0"/>
    <b v="0"/>
    <s v="957.027"/>
    <n v="0"/>
    <s v="957.027"/>
    <n v="0"/>
    <b v="0"/>
    <b v="1"/>
  </r>
  <r>
    <s v="C"/>
    <s v="A"/>
    <n v="20160101"/>
    <n v="2016"/>
    <n v="52"/>
    <x v="6"/>
    <n v="180"/>
    <s v="COD"/>
    <x v="1"/>
    <s v="M"/>
    <s v="Import"/>
    <n v="404"/>
    <s v="KEN"/>
    <x v="22"/>
    <n v="0"/>
    <s v="W00"/>
    <s v="World"/>
    <s v="H4"/>
    <s v="HS"/>
    <b v="1"/>
    <n v="3101"/>
    <s v="Fertilizers animal or vegetable, whether or not mixed together or chemically treated fertilizers produced by the mixing or chemical treatment of animal or vegetable products"/>
    <x v="1"/>
    <x v="0"/>
    <x v="0"/>
    <x v="1"/>
    <b v="0"/>
    <s v="C00"/>
    <s v="TOTAL CPC"/>
    <n v="0"/>
    <n v="0"/>
    <s v="TOTAL MOT"/>
    <n v="8"/>
    <s v="kg"/>
    <n v="525"/>
    <b v="0"/>
    <n v="8"/>
    <s v="kg"/>
    <n v="525"/>
    <b v="0"/>
    <n v="525"/>
    <b v="0"/>
    <n v="0"/>
    <b v="0"/>
    <s v="207.067"/>
    <n v="0"/>
    <s v="207.067"/>
    <n v="0"/>
    <b v="0"/>
    <b v="1"/>
  </r>
  <r>
    <s v="C"/>
    <s v="A"/>
    <n v="20160101"/>
    <n v="2016"/>
    <n v="52"/>
    <x v="6"/>
    <n v="180"/>
    <s v="COD"/>
    <x v="1"/>
    <s v="M"/>
    <s v="Import"/>
    <n v="646"/>
    <s v="RWA"/>
    <x v="28"/>
    <n v="0"/>
    <s v="W00"/>
    <s v="World"/>
    <s v="H4"/>
    <s v="HS"/>
    <b v="1"/>
    <n v="3101"/>
    <s v="Fertilizers animal or vegetable, whether or not mixed together or chemically treated fertilizers produced by the mixing or chemical treatment of animal or vegetable products"/>
    <x v="1"/>
    <x v="0"/>
    <x v="0"/>
    <x v="1"/>
    <b v="0"/>
    <s v="C00"/>
    <s v="TOTAL CPC"/>
    <n v="0"/>
    <n v="0"/>
    <s v="TOTAL MOT"/>
    <n v="8"/>
    <s v="kg"/>
    <n v="60"/>
    <b v="0"/>
    <n v="8"/>
    <s v="kg"/>
    <n v="60"/>
    <b v="0"/>
    <n v="60"/>
    <b v="0"/>
    <n v="0"/>
    <b v="0"/>
    <s v="31.448"/>
    <n v="0"/>
    <s v="31.448"/>
    <n v="0"/>
    <b v="0"/>
    <b v="1"/>
  </r>
  <r>
    <s v="C"/>
    <s v="A"/>
    <n v="20160101"/>
    <n v="2016"/>
    <n v="52"/>
    <x v="6"/>
    <n v="180"/>
    <s v="COD"/>
    <x v="1"/>
    <s v="M"/>
    <s v="Import"/>
    <n v="710"/>
    <s v="ZAF"/>
    <x v="30"/>
    <n v="0"/>
    <s v="W00"/>
    <s v="World"/>
    <s v="H4"/>
    <s v="HS"/>
    <b v="1"/>
    <n v="3101"/>
    <s v="Fertilizers animal or vegetable, whether or not mixed together or chemically treated fertilizers produced by the mixing or chemical treatment of animal or vegetable products"/>
    <x v="1"/>
    <x v="0"/>
    <x v="0"/>
    <x v="1"/>
    <b v="0"/>
    <s v="C00"/>
    <s v="TOTAL CPC"/>
    <n v="0"/>
    <n v="0"/>
    <s v="TOTAL MOT"/>
    <n v="8"/>
    <s v="kg"/>
    <n v="11000"/>
    <b v="0"/>
    <n v="8"/>
    <s v="kg"/>
    <n v="11000"/>
    <b v="0"/>
    <n v="11000"/>
    <b v="0"/>
    <n v="0"/>
    <b v="0"/>
    <s v="2735.076"/>
    <n v="0"/>
    <s v="2735.076"/>
    <n v="0"/>
    <b v="0"/>
    <b v="1"/>
  </r>
  <r>
    <s v="C"/>
    <s v="A"/>
    <n v="20160101"/>
    <n v="2016"/>
    <n v="52"/>
    <x v="6"/>
    <n v="180"/>
    <s v="COD"/>
    <x v="1"/>
    <s v="M"/>
    <s v="Import"/>
    <n v="800"/>
    <s v="UGA"/>
    <x v="34"/>
    <n v="0"/>
    <s v="W00"/>
    <s v="World"/>
    <s v="H4"/>
    <s v="HS"/>
    <b v="1"/>
    <n v="3101"/>
    <s v="Fertilizers animal or vegetable, whether or not mixed together or chemically treated fertilizers produced by the mixing or chemical treatment of animal or vegetable products"/>
    <x v="1"/>
    <x v="0"/>
    <x v="0"/>
    <x v="1"/>
    <b v="0"/>
    <s v="C00"/>
    <s v="TOTAL CPC"/>
    <n v="0"/>
    <n v="0"/>
    <s v="TOTAL MOT"/>
    <n v="8"/>
    <s v="kg"/>
    <n v="764"/>
    <b v="0"/>
    <n v="8"/>
    <s v="kg"/>
    <n v="764"/>
    <b v="0"/>
    <n v="764"/>
    <b v="0"/>
    <n v="0"/>
    <b v="0"/>
    <s v="208.634"/>
    <n v="0"/>
    <s v="208.634"/>
    <n v="0"/>
    <b v="0"/>
    <b v="1"/>
  </r>
  <r>
    <s v="C"/>
    <s v="A"/>
    <n v="20160101"/>
    <n v="2016"/>
    <n v="52"/>
    <x v="6"/>
    <n v="562"/>
    <s v="NER"/>
    <x v="0"/>
    <s v="M"/>
    <s v="Import"/>
    <n v="0"/>
    <s v="W00"/>
    <x v="0"/>
    <n v="0"/>
    <s v="W00"/>
    <s v="World"/>
    <s v="H4"/>
    <s v="HS"/>
    <b v="1"/>
    <n v="3101"/>
    <s v="Fertilizers animal or vegetable, whether or not mixed together or chemically treated fertilizers produced by the mixing or chemical treatment of animal or vegetable products"/>
    <x v="1"/>
    <x v="0"/>
    <x v="0"/>
    <x v="1"/>
    <b v="0"/>
    <s v="C00"/>
    <s v="TOTAL CPC"/>
    <n v="0"/>
    <n v="0"/>
    <s v="TOTAL MOT"/>
    <n v="8"/>
    <s v="kg"/>
    <n v="4001"/>
    <b v="0"/>
    <n v="8"/>
    <s v="kg"/>
    <n v="4001"/>
    <b v="0"/>
    <n v="4001"/>
    <b v="0"/>
    <n v="0"/>
    <b v="0"/>
    <s v="1023.73"/>
    <m/>
    <s v="1023.73"/>
    <n v="0"/>
    <b v="0"/>
    <b v="1"/>
  </r>
  <r>
    <s v="C"/>
    <s v="A"/>
    <n v="20160101"/>
    <n v="2016"/>
    <n v="52"/>
    <x v="6"/>
    <n v="562"/>
    <s v="NER"/>
    <x v="0"/>
    <s v="M"/>
    <s v="Import"/>
    <n v="156"/>
    <s v="CHN"/>
    <x v="1"/>
    <n v="0"/>
    <s v="W00"/>
    <s v="World"/>
    <s v="H4"/>
    <s v="HS"/>
    <b v="1"/>
    <n v="3101"/>
    <s v="Fertilizers animal or vegetable, whether or not mixed together or chemically treated fertilizers produced by the mixing or chemical treatment of animal or vegetable products"/>
    <x v="1"/>
    <x v="0"/>
    <x v="0"/>
    <x v="1"/>
    <b v="0"/>
    <s v="C00"/>
    <s v="TOTAL CPC"/>
    <n v="0"/>
    <n v="0"/>
    <s v="TOTAL MOT"/>
    <n v="8"/>
    <s v="kg"/>
    <n v="1"/>
    <b v="0"/>
    <n v="8"/>
    <s v="kg"/>
    <n v="1"/>
    <b v="0"/>
    <n v="1"/>
    <b v="0"/>
    <n v="0"/>
    <b v="0"/>
    <s v="14.48"/>
    <m/>
    <s v="14.48"/>
    <n v="0"/>
    <b v="0"/>
    <b v="1"/>
  </r>
  <r>
    <s v="C"/>
    <s v="A"/>
    <n v="20160101"/>
    <n v="2016"/>
    <n v="52"/>
    <x v="6"/>
    <n v="562"/>
    <s v="NER"/>
    <x v="0"/>
    <s v="M"/>
    <s v="Import"/>
    <n v="566"/>
    <s v="NGA"/>
    <x v="8"/>
    <n v="0"/>
    <s v="W00"/>
    <s v="World"/>
    <s v="H4"/>
    <s v="HS"/>
    <b v="1"/>
    <n v="3101"/>
    <s v="Fertilizers animal or vegetable, whether or not mixed together or chemically treated fertilizers produced by the mixing or chemical treatment of animal or vegetable products"/>
    <x v="1"/>
    <x v="0"/>
    <x v="0"/>
    <x v="1"/>
    <b v="0"/>
    <s v="C00"/>
    <s v="TOTAL CPC"/>
    <n v="0"/>
    <n v="0"/>
    <s v="TOTAL MOT"/>
    <n v="8"/>
    <s v="kg"/>
    <n v="4000"/>
    <b v="0"/>
    <n v="8"/>
    <s v="kg"/>
    <n v="4000"/>
    <b v="0"/>
    <n v="4000"/>
    <b v="0"/>
    <n v="0"/>
    <b v="0"/>
    <s v="1009.25"/>
    <m/>
    <s v="1009.25"/>
    <n v="0"/>
    <b v="0"/>
    <b v="1"/>
  </r>
  <r>
    <s v="C"/>
    <s v="A"/>
    <n v="20160101"/>
    <n v="2016"/>
    <n v="52"/>
    <x v="6"/>
    <n v="180"/>
    <s v="COD"/>
    <x v="1"/>
    <s v="M"/>
    <s v="Import"/>
    <n v="0"/>
    <s v="W00"/>
    <x v="0"/>
    <n v="0"/>
    <s v="W00"/>
    <s v="World"/>
    <s v="H4"/>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14609"/>
    <b v="0"/>
    <n v="8"/>
    <s v="kg"/>
    <n v="14609"/>
    <b v="0"/>
    <n v="14609"/>
    <b v="0"/>
    <n v="0"/>
    <b v="0"/>
    <s v="4986.153"/>
    <n v="0"/>
    <s v="4986.153"/>
    <n v="0"/>
    <b v="0"/>
    <b v="1"/>
  </r>
  <r>
    <s v="C"/>
    <s v="A"/>
    <n v="20160101"/>
    <n v="2016"/>
    <n v="52"/>
    <x v="6"/>
    <n v="180"/>
    <s v="COD"/>
    <x v="1"/>
    <s v="M"/>
    <s v="Import"/>
    <n v="124"/>
    <s v="CAN"/>
    <x v="47"/>
    <n v="0"/>
    <s v="W00"/>
    <s v="World"/>
    <s v="H4"/>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30"/>
    <b v="0"/>
    <n v="8"/>
    <s v="kg"/>
    <n v="30"/>
    <b v="0"/>
    <n v="30"/>
    <b v="0"/>
    <n v="0"/>
    <b v="0"/>
    <s v="846.902"/>
    <n v="0"/>
    <s v="846.902"/>
    <n v="0"/>
    <b v="0"/>
    <b v="1"/>
  </r>
  <r>
    <s v="C"/>
    <s v="A"/>
    <n v="20160101"/>
    <n v="2016"/>
    <n v="52"/>
    <x v="6"/>
    <n v="180"/>
    <s v="COD"/>
    <x v="1"/>
    <s v="M"/>
    <s v="Import"/>
    <n v="156"/>
    <s v="CHN"/>
    <x v="1"/>
    <n v="0"/>
    <s v="W00"/>
    <s v="World"/>
    <s v="H4"/>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2230"/>
    <b v="0"/>
    <n v="8"/>
    <s v="kg"/>
    <n v="2230"/>
    <b v="0"/>
    <n v="2230"/>
    <b v="0"/>
    <n v="0"/>
    <b v="0"/>
    <s v="957.027"/>
    <n v="0"/>
    <s v="957.027"/>
    <n v="0"/>
    <b v="0"/>
    <b v="1"/>
  </r>
  <r>
    <s v="C"/>
    <s v="A"/>
    <n v="20160101"/>
    <n v="2016"/>
    <n v="52"/>
    <x v="6"/>
    <n v="180"/>
    <s v="COD"/>
    <x v="1"/>
    <s v="M"/>
    <s v="Import"/>
    <n v="404"/>
    <s v="KEN"/>
    <x v="22"/>
    <n v="0"/>
    <s v="W00"/>
    <s v="World"/>
    <s v="H4"/>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525"/>
    <b v="0"/>
    <n v="8"/>
    <s v="kg"/>
    <n v="525"/>
    <b v="0"/>
    <n v="525"/>
    <b v="0"/>
    <n v="0"/>
    <b v="0"/>
    <s v="207.067"/>
    <n v="0"/>
    <s v="207.067"/>
    <n v="0"/>
    <b v="0"/>
    <b v="1"/>
  </r>
  <r>
    <s v="C"/>
    <s v="A"/>
    <n v="20160101"/>
    <n v="2016"/>
    <n v="52"/>
    <x v="6"/>
    <n v="180"/>
    <s v="COD"/>
    <x v="1"/>
    <s v="M"/>
    <s v="Import"/>
    <n v="646"/>
    <s v="RWA"/>
    <x v="28"/>
    <n v="0"/>
    <s v="W00"/>
    <s v="World"/>
    <s v="H4"/>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60"/>
    <b v="0"/>
    <n v="8"/>
    <s v="kg"/>
    <n v="60"/>
    <b v="0"/>
    <n v="60"/>
    <b v="0"/>
    <n v="0"/>
    <b v="0"/>
    <s v="31.448"/>
    <n v="0"/>
    <s v="31.448"/>
    <n v="0"/>
    <b v="0"/>
    <b v="1"/>
  </r>
  <r>
    <s v="C"/>
    <s v="A"/>
    <n v="20160101"/>
    <n v="2016"/>
    <n v="52"/>
    <x v="6"/>
    <n v="180"/>
    <s v="COD"/>
    <x v="1"/>
    <s v="M"/>
    <s v="Import"/>
    <n v="710"/>
    <s v="ZAF"/>
    <x v="30"/>
    <n v="0"/>
    <s v="W00"/>
    <s v="World"/>
    <s v="H4"/>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11000"/>
    <b v="0"/>
    <n v="8"/>
    <s v="kg"/>
    <n v="11000"/>
    <b v="0"/>
    <n v="11000"/>
    <b v="0"/>
    <n v="0"/>
    <b v="0"/>
    <s v="2735.076"/>
    <n v="0"/>
    <s v="2735.076"/>
    <n v="0"/>
    <b v="0"/>
    <b v="1"/>
  </r>
  <r>
    <s v="C"/>
    <s v="A"/>
    <n v="20160101"/>
    <n v="2016"/>
    <n v="52"/>
    <x v="6"/>
    <n v="180"/>
    <s v="COD"/>
    <x v="1"/>
    <s v="M"/>
    <s v="Import"/>
    <n v="800"/>
    <s v="UGA"/>
    <x v="34"/>
    <n v="0"/>
    <s v="W00"/>
    <s v="World"/>
    <s v="H4"/>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764"/>
    <b v="0"/>
    <n v="8"/>
    <s v="kg"/>
    <n v="764"/>
    <b v="0"/>
    <n v="764"/>
    <b v="0"/>
    <n v="0"/>
    <b v="0"/>
    <s v="208.634"/>
    <n v="0"/>
    <s v="208.634"/>
    <n v="0"/>
    <b v="0"/>
    <b v="1"/>
  </r>
  <r>
    <s v="C"/>
    <s v="A"/>
    <n v="20160101"/>
    <n v="2016"/>
    <n v="52"/>
    <x v="6"/>
    <n v="562"/>
    <s v="NER"/>
    <x v="0"/>
    <s v="M"/>
    <s v="Import"/>
    <n v="0"/>
    <s v="W00"/>
    <x v="0"/>
    <n v="0"/>
    <s v="W00"/>
    <s v="World"/>
    <s v="H4"/>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4001"/>
    <b v="0"/>
    <n v="8"/>
    <s v="kg"/>
    <n v="4001"/>
    <b v="0"/>
    <n v="4001"/>
    <b v="0"/>
    <n v="0"/>
    <b v="0"/>
    <s v="1023.73"/>
    <m/>
    <s v="1023.73"/>
    <n v="0"/>
    <b v="0"/>
    <b v="1"/>
  </r>
  <r>
    <s v="C"/>
    <s v="A"/>
    <n v="20160101"/>
    <n v="2016"/>
    <n v="52"/>
    <x v="6"/>
    <n v="562"/>
    <s v="NER"/>
    <x v="0"/>
    <s v="M"/>
    <s v="Import"/>
    <n v="156"/>
    <s v="CHN"/>
    <x v="1"/>
    <n v="0"/>
    <s v="W00"/>
    <s v="World"/>
    <s v="H4"/>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1"/>
    <b v="0"/>
    <n v="8"/>
    <s v="kg"/>
    <n v="1"/>
    <b v="0"/>
    <n v="1"/>
    <b v="0"/>
    <n v="0"/>
    <b v="0"/>
    <s v="14.48"/>
    <m/>
    <s v="14.48"/>
    <n v="0"/>
    <b v="1"/>
    <b v="0"/>
  </r>
  <r>
    <s v="C"/>
    <s v="A"/>
    <n v="20160101"/>
    <n v="2016"/>
    <n v="52"/>
    <x v="6"/>
    <n v="562"/>
    <s v="NER"/>
    <x v="0"/>
    <s v="M"/>
    <s v="Import"/>
    <n v="566"/>
    <s v="NGA"/>
    <x v="8"/>
    <n v="0"/>
    <s v="W00"/>
    <s v="World"/>
    <s v="H4"/>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4000"/>
    <b v="0"/>
    <n v="8"/>
    <s v="kg"/>
    <n v="4000"/>
    <b v="0"/>
    <n v="4000"/>
    <b v="0"/>
    <n v="0"/>
    <b v="0"/>
    <s v="1009.25"/>
    <m/>
    <s v="1009.25"/>
    <n v="0"/>
    <b v="1"/>
    <b v="0"/>
  </r>
  <r>
    <s v="C"/>
    <s v="A"/>
    <n v="20160101"/>
    <n v="2016"/>
    <n v="52"/>
    <x v="6"/>
    <n v="180"/>
    <s v="COD"/>
    <x v="1"/>
    <s v="M"/>
    <s v="Import"/>
    <n v="0"/>
    <s v="W00"/>
    <x v="0"/>
    <n v="0"/>
    <s v="W00"/>
    <s v="World"/>
    <s v="H4"/>
    <s v="HS"/>
    <b v="1"/>
    <n v="3102"/>
    <s v="Fertilizers mineral or chemical, nitrogenous"/>
    <x v="2"/>
    <x v="1"/>
    <x v="1"/>
    <x v="1"/>
    <b v="0"/>
    <s v="C00"/>
    <s v="TOTAL CPC"/>
    <n v="0"/>
    <n v="0"/>
    <s v="TOTAL MOT"/>
    <n v="8"/>
    <s v="kg"/>
    <n v="32756636"/>
    <b v="0"/>
    <n v="8"/>
    <s v="kg"/>
    <n v="32756636"/>
    <b v="0"/>
    <n v="32756636"/>
    <b v="0"/>
    <n v="0"/>
    <b v="0"/>
    <s v="25381984.77"/>
    <n v="0"/>
    <s v="25381984.77"/>
    <n v="0"/>
    <b v="0"/>
    <b v="1"/>
  </r>
  <r>
    <s v="C"/>
    <s v="A"/>
    <n v="20160101"/>
    <n v="2016"/>
    <n v="52"/>
    <x v="6"/>
    <n v="180"/>
    <s v="COD"/>
    <x v="1"/>
    <s v="M"/>
    <s v="Import"/>
    <n v="24"/>
    <s v="AGO"/>
    <x v="17"/>
    <n v="0"/>
    <s v="W00"/>
    <s v="World"/>
    <s v="H4"/>
    <s v="HS"/>
    <b v="1"/>
    <n v="3102"/>
    <s v="Fertilizers mineral or chemical, nitrogenous"/>
    <x v="2"/>
    <x v="1"/>
    <x v="1"/>
    <x v="1"/>
    <b v="0"/>
    <s v="C00"/>
    <s v="TOTAL CPC"/>
    <n v="0"/>
    <n v="0"/>
    <s v="TOTAL MOT"/>
    <n v="8"/>
    <s v="kg"/>
    <n v="1000"/>
    <b v="0"/>
    <n v="8"/>
    <s v="kg"/>
    <n v="1000"/>
    <b v="0"/>
    <n v="1000"/>
    <b v="0"/>
    <n v="0"/>
    <b v="0"/>
    <s v="480.597"/>
    <n v="0"/>
    <s v="480.597"/>
    <n v="0"/>
    <b v="0"/>
    <b v="1"/>
  </r>
  <r>
    <s v="C"/>
    <s v="A"/>
    <n v="20160101"/>
    <n v="2016"/>
    <n v="52"/>
    <x v="6"/>
    <n v="180"/>
    <s v="COD"/>
    <x v="1"/>
    <s v="M"/>
    <s v="Import"/>
    <n v="56"/>
    <s v="BEL"/>
    <x v="18"/>
    <n v="0"/>
    <s v="W00"/>
    <s v="World"/>
    <s v="H4"/>
    <s v="HS"/>
    <b v="1"/>
    <n v="3102"/>
    <s v="Fertilizers mineral or chemical, nitrogenous"/>
    <x v="2"/>
    <x v="1"/>
    <x v="1"/>
    <x v="1"/>
    <b v="0"/>
    <s v="C00"/>
    <s v="TOTAL CPC"/>
    <n v="0"/>
    <n v="0"/>
    <s v="TOTAL MOT"/>
    <n v="8"/>
    <s v="kg"/>
    <n v="35113"/>
    <b v="0"/>
    <n v="8"/>
    <s v="kg"/>
    <n v="35113"/>
    <b v="0"/>
    <n v="35113"/>
    <b v="0"/>
    <n v="0"/>
    <b v="0"/>
    <s v="35463.508"/>
    <n v="0"/>
    <s v="35463.508"/>
    <n v="0"/>
    <b v="0"/>
    <b v="1"/>
  </r>
  <r>
    <s v="C"/>
    <s v="A"/>
    <n v="20160101"/>
    <n v="2016"/>
    <n v="52"/>
    <x v="6"/>
    <n v="180"/>
    <s v="COD"/>
    <x v="1"/>
    <s v="M"/>
    <s v="Import"/>
    <n v="112"/>
    <s v="BLR"/>
    <x v="19"/>
    <n v="0"/>
    <s v="W00"/>
    <s v="World"/>
    <s v="H4"/>
    <s v="HS"/>
    <b v="1"/>
    <n v="3102"/>
    <s v="Fertilizers mineral or chemical, nitrogenous"/>
    <x v="2"/>
    <x v="1"/>
    <x v="1"/>
    <x v="1"/>
    <b v="0"/>
    <s v="C00"/>
    <s v="TOTAL CPC"/>
    <n v="0"/>
    <n v="0"/>
    <s v="TOTAL MOT"/>
    <n v="8"/>
    <s v="kg"/>
    <n v="421000"/>
    <b v="0"/>
    <n v="8"/>
    <s v="kg"/>
    <n v="421000"/>
    <b v="0"/>
    <n v="421000"/>
    <b v="0"/>
    <n v="0"/>
    <b v="0"/>
    <s v="158829.579"/>
    <n v="0"/>
    <s v="158829.579"/>
    <n v="0"/>
    <b v="0"/>
    <b v="1"/>
  </r>
  <r>
    <s v="C"/>
    <s v="A"/>
    <n v="20160101"/>
    <n v="2016"/>
    <n v="52"/>
    <x v="6"/>
    <n v="180"/>
    <s v="COD"/>
    <x v="1"/>
    <s v="M"/>
    <s v="Import"/>
    <n v="156"/>
    <s v="CHN"/>
    <x v="1"/>
    <n v="0"/>
    <s v="W00"/>
    <s v="World"/>
    <s v="H4"/>
    <s v="HS"/>
    <b v="1"/>
    <n v="3102"/>
    <s v="Fertilizers mineral or chemical, nitrogenous"/>
    <x v="2"/>
    <x v="1"/>
    <x v="1"/>
    <x v="1"/>
    <b v="0"/>
    <s v="C00"/>
    <s v="TOTAL CPC"/>
    <n v="0"/>
    <n v="0"/>
    <s v="TOTAL MOT"/>
    <n v="8"/>
    <s v="kg"/>
    <n v="2611555"/>
    <b v="0"/>
    <n v="8"/>
    <s v="kg"/>
    <n v="2611555"/>
    <b v="0"/>
    <n v="2611555"/>
    <b v="0"/>
    <n v="0"/>
    <b v="0"/>
    <s v="1264961.94"/>
    <n v="0"/>
    <s v="1264961.94"/>
    <n v="0"/>
    <b v="0"/>
    <b v="1"/>
  </r>
  <r>
    <s v="C"/>
    <s v="A"/>
    <n v="20160101"/>
    <n v="2016"/>
    <n v="52"/>
    <x v="6"/>
    <n v="180"/>
    <s v="COD"/>
    <x v="1"/>
    <s v="M"/>
    <s v="Import"/>
    <n v="251"/>
    <s v="FRA"/>
    <x v="3"/>
    <n v="0"/>
    <s v="W00"/>
    <s v="World"/>
    <s v="H4"/>
    <s v="HS"/>
    <b v="1"/>
    <n v="3102"/>
    <s v="Fertilizers mineral or chemical, nitrogenous"/>
    <x v="2"/>
    <x v="1"/>
    <x v="1"/>
    <x v="1"/>
    <b v="0"/>
    <s v="C00"/>
    <s v="TOTAL CPC"/>
    <n v="0"/>
    <n v="0"/>
    <s v="TOTAL MOT"/>
    <n v="8"/>
    <s v="kg"/>
    <n v="182882"/>
    <b v="0"/>
    <n v="8"/>
    <s v="kg"/>
    <n v="182882"/>
    <b v="0"/>
    <n v="182882"/>
    <b v="0"/>
    <n v="0"/>
    <b v="0"/>
    <s v="146812.749"/>
    <n v="0"/>
    <s v="146812.749"/>
    <n v="0"/>
    <b v="0"/>
    <b v="1"/>
  </r>
  <r>
    <s v="C"/>
    <s v="A"/>
    <n v="20160101"/>
    <n v="2016"/>
    <n v="52"/>
    <x v="6"/>
    <n v="180"/>
    <s v="COD"/>
    <x v="1"/>
    <s v="M"/>
    <s v="Import"/>
    <n v="276"/>
    <s v="DEU"/>
    <x v="4"/>
    <n v="0"/>
    <s v="W00"/>
    <s v="World"/>
    <s v="H4"/>
    <s v="HS"/>
    <b v="1"/>
    <n v="3102"/>
    <s v="Fertilizers mineral or chemical, nitrogenous"/>
    <x v="2"/>
    <x v="1"/>
    <x v="1"/>
    <x v="1"/>
    <b v="0"/>
    <s v="C00"/>
    <s v="TOTAL CPC"/>
    <n v="0"/>
    <n v="0"/>
    <s v="TOTAL MOT"/>
    <n v="8"/>
    <s v="kg"/>
    <n v="5501"/>
    <b v="0"/>
    <n v="8"/>
    <s v="kg"/>
    <n v="5501"/>
    <b v="0"/>
    <n v="5501"/>
    <b v="0"/>
    <n v="0"/>
    <b v="0"/>
    <s v="11463.406"/>
    <n v="0"/>
    <s v="11463.406"/>
    <n v="0"/>
    <b v="0"/>
    <b v="1"/>
  </r>
  <r>
    <s v="C"/>
    <s v="A"/>
    <n v="20160101"/>
    <n v="2016"/>
    <n v="52"/>
    <x v="6"/>
    <n v="180"/>
    <s v="COD"/>
    <x v="1"/>
    <s v="M"/>
    <s v="Import"/>
    <n v="404"/>
    <s v="KEN"/>
    <x v="22"/>
    <n v="0"/>
    <s v="W00"/>
    <s v="World"/>
    <s v="H4"/>
    <s v="HS"/>
    <b v="1"/>
    <n v="3102"/>
    <s v="Fertilizers mineral or chemical, nitrogenous"/>
    <x v="2"/>
    <x v="1"/>
    <x v="1"/>
    <x v="1"/>
    <b v="0"/>
    <s v="C00"/>
    <s v="TOTAL CPC"/>
    <n v="0"/>
    <n v="0"/>
    <s v="TOTAL MOT"/>
    <n v="8"/>
    <s v="kg"/>
    <n v="500"/>
    <b v="0"/>
    <n v="8"/>
    <s v="kg"/>
    <n v="500"/>
    <b v="0"/>
    <n v="500"/>
    <b v="0"/>
    <n v="0"/>
    <b v="0"/>
    <s v="682.78"/>
    <n v="0"/>
    <s v="682.78"/>
    <n v="0"/>
    <b v="0"/>
    <b v="1"/>
  </r>
  <r>
    <s v="C"/>
    <s v="A"/>
    <n v="20160101"/>
    <n v="2016"/>
    <n v="52"/>
    <x v="6"/>
    <n v="180"/>
    <s v="COD"/>
    <x v="1"/>
    <s v="M"/>
    <s v="Import"/>
    <n v="410"/>
    <s v="KOR"/>
    <x v="66"/>
    <n v="0"/>
    <s v="W00"/>
    <s v="World"/>
    <s v="H4"/>
    <s v="HS"/>
    <b v="1"/>
    <n v="3102"/>
    <s v="Fertilizers mineral or chemical, nitrogenous"/>
    <x v="2"/>
    <x v="1"/>
    <x v="1"/>
    <x v="1"/>
    <b v="0"/>
    <s v="C00"/>
    <s v="TOTAL CPC"/>
    <n v="0"/>
    <n v="0"/>
    <s v="TOTAL MOT"/>
    <n v="8"/>
    <s v="kg"/>
    <n v="560"/>
    <b v="0"/>
    <n v="8"/>
    <s v="kg"/>
    <n v="560"/>
    <b v="0"/>
    <n v="560"/>
    <b v="0"/>
    <n v="0"/>
    <b v="0"/>
    <s v="3957.051"/>
    <n v="0"/>
    <s v="3957.051"/>
    <n v="0"/>
    <b v="0"/>
    <b v="1"/>
  </r>
  <r>
    <s v="C"/>
    <s v="A"/>
    <n v="20160101"/>
    <n v="2016"/>
    <n v="52"/>
    <x v="6"/>
    <n v="180"/>
    <s v="COD"/>
    <x v="1"/>
    <s v="M"/>
    <s v="Import"/>
    <n v="554"/>
    <s v="NZL"/>
    <x v="59"/>
    <n v="0"/>
    <s v="W00"/>
    <s v="World"/>
    <s v="H4"/>
    <s v="HS"/>
    <b v="1"/>
    <n v="3102"/>
    <s v="Fertilizers mineral or chemical, nitrogenous"/>
    <x v="2"/>
    <x v="1"/>
    <x v="1"/>
    <x v="1"/>
    <b v="0"/>
    <s v="C00"/>
    <s v="TOTAL CPC"/>
    <n v="0"/>
    <n v="0"/>
    <s v="TOTAL MOT"/>
    <n v="8"/>
    <s v="kg"/>
    <n v="39"/>
    <b v="0"/>
    <n v="8"/>
    <s v="kg"/>
    <n v="39"/>
    <b v="0"/>
    <n v="39"/>
    <b v="0"/>
    <n v="0"/>
    <b v="0"/>
    <s v="129.295"/>
    <n v="0"/>
    <s v="129.295"/>
    <n v="0"/>
    <b v="0"/>
    <b v="1"/>
  </r>
  <r>
    <s v="C"/>
    <s v="A"/>
    <n v="20160101"/>
    <n v="2016"/>
    <n v="52"/>
    <x v="6"/>
    <n v="180"/>
    <s v="COD"/>
    <x v="1"/>
    <s v="M"/>
    <s v="Import"/>
    <n v="643"/>
    <s v="RUS"/>
    <x v="9"/>
    <n v="0"/>
    <s v="W00"/>
    <s v="World"/>
    <s v="H4"/>
    <s v="HS"/>
    <b v="1"/>
    <n v="3102"/>
    <s v="Fertilizers mineral or chemical, nitrogenous"/>
    <x v="2"/>
    <x v="1"/>
    <x v="1"/>
    <x v="1"/>
    <b v="0"/>
    <s v="C00"/>
    <s v="TOTAL CPC"/>
    <n v="0"/>
    <n v="0"/>
    <s v="TOTAL MOT"/>
    <n v="8"/>
    <s v="kg"/>
    <n v="4029008"/>
    <b v="0"/>
    <n v="8"/>
    <s v="kg"/>
    <n v="4029008"/>
    <b v="0"/>
    <n v="4029008"/>
    <b v="0"/>
    <n v="0"/>
    <b v="0"/>
    <s v="4564886.865"/>
    <n v="0"/>
    <s v="4564886.865"/>
    <n v="0"/>
    <b v="0"/>
    <b v="1"/>
  </r>
  <r>
    <s v="C"/>
    <s v="A"/>
    <n v="20160101"/>
    <n v="2016"/>
    <n v="52"/>
    <x v="6"/>
    <n v="180"/>
    <s v="COD"/>
    <x v="1"/>
    <s v="M"/>
    <s v="Import"/>
    <n v="682"/>
    <s v="SAU"/>
    <x v="48"/>
    <n v="0"/>
    <s v="W00"/>
    <s v="World"/>
    <s v="H4"/>
    <s v="HS"/>
    <b v="1"/>
    <n v="3102"/>
    <s v="Fertilizers mineral or chemical, nitrogenous"/>
    <x v="2"/>
    <x v="1"/>
    <x v="1"/>
    <x v="1"/>
    <b v="0"/>
    <s v="C00"/>
    <s v="TOTAL CPC"/>
    <n v="0"/>
    <n v="0"/>
    <s v="TOTAL MOT"/>
    <n v="8"/>
    <s v="kg"/>
    <n v="86500"/>
    <b v="0"/>
    <n v="8"/>
    <s v="kg"/>
    <n v="86500"/>
    <b v="0"/>
    <n v="86500"/>
    <b v="0"/>
    <n v="0"/>
    <b v="0"/>
    <s v="46588.999"/>
    <n v="0"/>
    <s v="46588.999"/>
    <n v="0"/>
    <b v="0"/>
    <b v="1"/>
  </r>
  <r>
    <s v="C"/>
    <s v="A"/>
    <n v="20160101"/>
    <n v="2016"/>
    <n v="52"/>
    <x v="6"/>
    <n v="180"/>
    <s v="COD"/>
    <x v="1"/>
    <s v="M"/>
    <s v="Import"/>
    <n v="699"/>
    <s v="IND"/>
    <x v="11"/>
    <n v="0"/>
    <s v="W00"/>
    <s v="World"/>
    <s v="H4"/>
    <s v="HS"/>
    <b v="1"/>
    <n v="3102"/>
    <s v="Fertilizers mineral or chemical, nitrogenous"/>
    <x v="2"/>
    <x v="1"/>
    <x v="1"/>
    <x v="1"/>
    <b v="0"/>
    <s v="C00"/>
    <s v="TOTAL CPC"/>
    <n v="0"/>
    <n v="0"/>
    <s v="TOTAL MOT"/>
    <n v="8"/>
    <s v="kg"/>
    <n v="106272"/>
    <b v="0"/>
    <n v="8"/>
    <s v="kg"/>
    <n v="106272"/>
    <b v="0"/>
    <n v="106272"/>
    <b v="0"/>
    <n v="0"/>
    <b v="0"/>
    <s v="99844.152"/>
    <n v="0"/>
    <s v="99844.152"/>
    <n v="0"/>
    <b v="0"/>
    <b v="1"/>
  </r>
  <r>
    <s v="C"/>
    <s v="A"/>
    <n v="20160101"/>
    <n v="2016"/>
    <n v="52"/>
    <x v="6"/>
    <n v="180"/>
    <s v="COD"/>
    <x v="1"/>
    <s v="M"/>
    <s v="Import"/>
    <n v="710"/>
    <s v="ZAF"/>
    <x v="30"/>
    <n v="0"/>
    <s v="W00"/>
    <s v="World"/>
    <s v="H4"/>
    <s v="HS"/>
    <b v="1"/>
    <n v="3102"/>
    <s v="Fertilizers mineral or chemical, nitrogenous"/>
    <x v="2"/>
    <x v="1"/>
    <x v="1"/>
    <x v="1"/>
    <b v="0"/>
    <s v="C00"/>
    <s v="TOTAL CPC"/>
    <n v="0"/>
    <n v="0"/>
    <s v="TOTAL MOT"/>
    <n v="8"/>
    <s v="kg"/>
    <n v="22252929"/>
    <b v="0"/>
    <n v="8"/>
    <s v="kg"/>
    <n v="22252929"/>
    <b v="0"/>
    <n v="22252929"/>
    <b v="0"/>
    <n v="0"/>
    <b v="0"/>
    <s v="15533601.758"/>
    <n v="0"/>
    <s v="15533601.758"/>
    <n v="0"/>
    <b v="0"/>
    <b v="1"/>
  </r>
  <r>
    <s v="C"/>
    <s v="A"/>
    <n v="20160101"/>
    <n v="2016"/>
    <n v="52"/>
    <x v="6"/>
    <n v="180"/>
    <s v="COD"/>
    <x v="1"/>
    <s v="M"/>
    <s v="Import"/>
    <n v="752"/>
    <s v="SWE"/>
    <x v="13"/>
    <n v="0"/>
    <s v="W00"/>
    <s v="World"/>
    <s v="H4"/>
    <s v="HS"/>
    <b v="1"/>
    <n v="3102"/>
    <s v="Fertilizers mineral or chemical, nitrogenous"/>
    <x v="2"/>
    <x v="1"/>
    <x v="1"/>
    <x v="1"/>
    <b v="0"/>
    <s v="C00"/>
    <s v="TOTAL CPC"/>
    <n v="0"/>
    <n v="0"/>
    <s v="TOTAL MOT"/>
    <n v="8"/>
    <s v="kg"/>
    <n v="1450500"/>
    <b v="0"/>
    <n v="8"/>
    <s v="kg"/>
    <n v="1450500"/>
    <b v="0"/>
    <n v="1450500"/>
    <b v="0"/>
    <n v="0"/>
    <b v="0"/>
    <s v="2174201.286"/>
    <n v="0"/>
    <s v="2174201.286"/>
    <n v="0"/>
    <b v="0"/>
    <b v="1"/>
  </r>
  <r>
    <s v="C"/>
    <s v="A"/>
    <n v="20160101"/>
    <n v="2016"/>
    <n v="52"/>
    <x v="6"/>
    <n v="180"/>
    <s v="COD"/>
    <x v="1"/>
    <s v="M"/>
    <s v="Import"/>
    <n v="757"/>
    <s v="CHE"/>
    <x v="31"/>
    <n v="0"/>
    <s v="W00"/>
    <s v="World"/>
    <s v="H4"/>
    <s v="HS"/>
    <b v="1"/>
    <n v="3102"/>
    <s v="Fertilizers mineral or chemical, nitrogenous"/>
    <x v="2"/>
    <x v="1"/>
    <x v="1"/>
    <x v="1"/>
    <b v="0"/>
    <s v="C00"/>
    <s v="TOTAL CPC"/>
    <n v="0"/>
    <n v="0"/>
    <s v="TOTAL MOT"/>
    <n v="8"/>
    <s v="kg"/>
    <n v="9000"/>
    <b v="0"/>
    <n v="8"/>
    <s v="kg"/>
    <n v="9000"/>
    <b v="0"/>
    <n v="9000"/>
    <b v="0"/>
    <n v="0"/>
    <b v="0"/>
    <s v="5443.447"/>
    <n v="0"/>
    <s v="5443.447"/>
    <n v="0"/>
    <b v="0"/>
    <b v="1"/>
  </r>
  <r>
    <s v="C"/>
    <s v="A"/>
    <n v="20160101"/>
    <n v="2016"/>
    <n v="52"/>
    <x v="6"/>
    <n v="180"/>
    <s v="COD"/>
    <x v="1"/>
    <s v="M"/>
    <s v="Import"/>
    <n v="784"/>
    <s v="ARE"/>
    <x v="32"/>
    <n v="0"/>
    <s v="W00"/>
    <s v="World"/>
    <s v="H4"/>
    <s v="HS"/>
    <b v="1"/>
    <n v="3102"/>
    <s v="Fertilizers mineral or chemical, nitrogenous"/>
    <x v="2"/>
    <x v="1"/>
    <x v="1"/>
    <x v="1"/>
    <b v="0"/>
    <s v="C00"/>
    <s v="TOTAL CPC"/>
    <n v="0"/>
    <n v="0"/>
    <s v="TOTAL MOT"/>
    <n v="8"/>
    <s v="kg"/>
    <n v="300"/>
    <b v="0"/>
    <n v="8"/>
    <s v="kg"/>
    <n v="300"/>
    <b v="0"/>
    <n v="300"/>
    <b v="0"/>
    <n v="0"/>
    <b v="0"/>
    <s v="4764.802"/>
    <n v="0"/>
    <s v="4764.802"/>
    <n v="0"/>
    <b v="0"/>
    <b v="1"/>
  </r>
  <r>
    <s v="C"/>
    <s v="A"/>
    <n v="20160101"/>
    <n v="2016"/>
    <n v="52"/>
    <x v="6"/>
    <n v="180"/>
    <s v="COD"/>
    <x v="1"/>
    <s v="M"/>
    <s v="Import"/>
    <n v="800"/>
    <s v="UGA"/>
    <x v="34"/>
    <n v="0"/>
    <s v="W00"/>
    <s v="World"/>
    <s v="H4"/>
    <s v="HS"/>
    <b v="1"/>
    <n v="3102"/>
    <s v="Fertilizers mineral or chemical, nitrogenous"/>
    <x v="2"/>
    <x v="1"/>
    <x v="1"/>
    <x v="1"/>
    <b v="0"/>
    <s v="C00"/>
    <s v="TOTAL CPC"/>
    <n v="0"/>
    <n v="0"/>
    <s v="TOTAL MOT"/>
    <n v="8"/>
    <s v="kg"/>
    <n v="13740"/>
    <b v="0"/>
    <n v="8"/>
    <s v="kg"/>
    <n v="13740"/>
    <b v="0"/>
    <n v="13740"/>
    <b v="0"/>
    <n v="0"/>
    <b v="0"/>
    <s v="15907.062"/>
    <n v="0"/>
    <s v="15907.062"/>
    <n v="0"/>
    <b v="0"/>
    <b v="1"/>
  </r>
  <r>
    <s v="C"/>
    <s v="A"/>
    <n v="20160101"/>
    <n v="2016"/>
    <n v="52"/>
    <x v="6"/>
    <n v="180"/>
    <s v="COD"/>
    <x v="1"/>
    <s v="M"/>
    <s v="Import"/>
    <n v="804"/>
    <s v="UKR"/>
    <x v="35"/>
    <n v="0"/>
    <s v="W00"/>
    <s v="World"/>
    <s v="H4"/>
    <s v="HS"/>
    <b v="1"/>
    <n v="3102"/>
    <s v="Fertilizers mineral or chemical, nitrogenous"/>
    <x v="2"/>
    <x v="1"/>
    <x v="1"/>
    <x v="1"/>
    <b v="0"/>
    <s v="C00"/>
    <s v="TOTAL CPC"/>
    <n v="0"/>
    <n v="0"/>
    <s v="TOTAL MOT"/>
    <n v="8"/>
    <s v="kg"/>
    <n v="30000"/>
    <b v="0"/>
    <n v="8"/>
    <s v="kg"/>
    <n v="30000"/>
    <b v="0"/>
    <n v="30000"/>
    <b v="0"/>
    <n v="0"/>
    <b v="0"/>
    <s v="22626.889"/>
    <n v="0"/>
    <s v="22626.889"/>
    <n v="0"/>
    <b v="0"/>
    <b v="1"/>
  </r>
  <r>
    <s v="C"/>
    <s v="A"/>
    <n v="20160101"/>
    <n v="2016"/>
    <n v="52"/>
    <x v="6"/>
    <n v="180"/>
    <s v="COD"/>
    <x v="1"/>
    <s v="M"/>
    <s v="Import"/>
    <n v="826"/>
    <s v="GBR"/>
    <x v="37"/>
    <n v="0"/>
    <s v="W00"/>
    <s v="World"/>
    <s v="H4"/>
    <s v="HS"/>
    <b v="1"/>
    <n v="3102"/>
    <s v="Fertilizers mineral or chemical, nitrogenous"/>
    <x v="2"/>
    <x v="1"/>
    <x v="1"/>
    <x v="1"/>
    <b v="0"/>
    <s v="C00"/>
    <s v="TOTAL CPC"/>
    <n v="0"/>
    <n v="0"/>
    <s v="TOTAL MOT"/>
    <n v="8"/>
    <s v="kg"/>
    <n v="1042"/>
    <b v="0"/>
    <n v="8"/>
    <s v="kg"/>
    <n v="1042"/>
    <b v="0"/>
    <n v="1042"/>
    <b v="0"/>
    <n v="0"/>
    <b v="0"/>
    <s v="2324.444"/>
    <n v="0"/>
    <s v="2324.444"/>
    <n v="0"/>
    <b v="0"/>
    <b v="1"/>
  </r>
  <r>
    <s v="C"/>
    <s v="A"/>
    <n v="20160101"/>
    <n v="2016"/>
    <n v="52"/>
    <x v="6"/>
    <n v="180"/>
    <s v="COD"/>
    <x v="1"/>
    <s v="M"/>
    <s v="Import"/>
    <n v="834"/>
    <s v="TZA"/>
    <x v="38"/>
    <n v="0"/>
    <s v="W00"/>
    <s v="World"/>
    <s v="H4"/>
    <s v="HS"/>
    <b v="1"/>
    <n v="3102"/>
    <s v="Fertilizers mineral or chemical, nitrogenous"/>
    <x v="2"/>
    <x v="1"/>
    <x v="1"/>
    <x v="1"/>
    <b v="0"/>
    <s v="C00"/>
    <s v="TOTAL CPC"/>
    <n v="0"/>
    <n v="0"/>
    <s v="TOTAL MOT"/>
    <n v="8"/>
    <s v="kg"/>
    <n v="10125"/>
    <b v="0"/>
    <n v="8"/>
    <s v="kg"/>
    <n v="10125"/>
    <b v="0"/>
    <n v="10125"/>
    <b v="0"/>
    <n v="0"/>
    <b v="0"/>
    <s v="39634.999"/>
    <n v="0"/>
    <s v="39634.999"/>
    <n v="0"/>
    <b v="0"/>
    <b v="1"/>
  </r>
  <r>
    <s v="C"/>
    <s v="A"/>
    <n v="20160101"/>
    <n v="2016"/>
    <n v="52"/>
    <x v="6"/>
    <n v="180"/>
    <s v="COD"/>
    <x v="1"/>
    <s v="M"/>
    <s v="Import"/>
    <n v="842"/>
    <s v="USA"/>
    <x v="15"/>
    <n v="0"/>
    <s v="W00"/>
    <s v="World"/>
    <s v="H4"/>
    <s v="HS"/>
    <b v="1"/>
    <n v="3102"/>
    <s v="Fertilizers mineral or chemical, nitrogenous"/>
    <x v="2"/>
    <x v="1"/>
    <x v="1"/>
    <x v="1"/>
    <b v="0"/>
    <s v="C00"/>
    <s v="TOTAL CPC"/>
    <n v="0"/>
    <n v="0"/>
    <s v="TOTAL MOT"/>
    <n v="8"/>
    <s v="kg"/>
    <n v="530"/>
    <b v="0"/>
    <n v="8"/>
    <s v="kg"/>
    <n v="530"/>
    <b v="0"/>
    <n v="530"/>
    <b v="0"/>
    <n v="0"/>
    <b v="0"/>
    <s v="1891.316"/>
    <n v="0"/>
    <s v="1891.316"/>
    <n v="0"/>
    <b v="0"/>
    <b v="1"/>
  </r>
  <r>
    <s v="C"/>
    <s v="A"/>
    <n v="20160101"/>
    <n v="2016"/>
    <n v="52"/>
    <x v="6"/>
    <n v="180"/>
    <s v="COD"/>
    <x v="1"/>
    <s v="M"/>
    <s v="Import"/>
    <n v="894"/>
    <s v="ZMB"/>
    <x v="39"/>
    <n v="0"/>
    <s v="W00"/>
    <s v="World"/>
    <s v="H4"/>
    <s v="HS"/>
    <b v="1"/>
    <n v="3102"/>
    <s v="Fertilizers mineral or chemical, nitrogenous"/>
    <x v="2"/>
    <x v="1"/>
    <x v="1"/>
    <x v="1"/>
    <b v="0"/>
    <s v="C00"/>
    <s v="TOTAL CPC"/>
    <n v="0"/>
    <n v="0"/>
    <s v="TOTAL MOT"/>
    <n v="8"/>
    <s v="kg"/>
    <n v="1508540"/>
    <b v="0"/>
    <n v="8"/>
    <s v="kg"/>
    <n v="1508540"/>
    <b v="0"/>
    <n v="1508540"/>
    <b v="0"/>
    <n v="0"/>
    <b v="0"/>
    <s v="1247487.845"/>
    <n v="0"/>
    <s v="1247487.845"/>
    <n v="0"/>
    <b v="0"/>
    <b v="1"/>
  </r>
  <r>
    <s v="C"/>
    <s v="A"/>
    <n v="20160101"/>
    <n v="2016"/>
    <n v="52"/>
    <x v="6"/>
    <n v="562"/>
    <s v="NER"/>
    <x v="0"/>
    <s v="M"/>
    <s v="Import"/>
    <n v="0"/>
    <s v="W00"/>
    <x v="0"/>
    <n v="0"/>
    <s v="W00"/>
    <s v="World"/>
    <s v="H4"/>
    <s v="HS"/>
    <b v="1"/>
    <n v="3102"/>
    <s v="Fertilizers mineral or chemical, nitrogenous"/>
    <x v="2"/>
    <x v="1"/>
    <x v="1"/>
    <x v="1"/>
    <b v="0"/>
    <s v="C00"/>
    <s v="TOTAL CPC"/>
    <n v="0"/>
    <n v="0"/>
    <s v="TOTAL MOT"/>
    <n v="-1"/>
    <s v="N/A"/>
    <n v="0"/>
    <b v="1"/>
    <n v="-1"/>
    <s v="N/A"/>
    <n v="0"/>
    <b v="0"/>
    <s v="14282300.228"/>
    <b v="1"/>
    <n v="0"/>
    <b v="0"/>
    <s v="9907026.2"/>
    <m/>
    <s v="9907026.2"/>
    <n v="0"/>
    <b v="0"/>
    <b v="1"/>
  </r>
  <r>
    <s v="C"/>
    <s v="A"/>
    <n v="20160101"/>
    <n v="2016"/>
    <n v="52"/>
    <x v="6"/>
    <n v="562"/>
    <s v="NER"/>
    <x v="0"/>
    <s v="M"/>
    <s v="Import"/>
    <n v="12"/>
    <s v="DZA"/>
    <x v="67"/>
    <n v="0"/>
    <s v="W00"/>
    <s v="World"/>
    <s v="H4"/>
    <s v="HS"/>
    <b v="1"/>
    <n v="3102"/>
    <s v="Fertilizers mineral or chemical, nitrogenous"/>
    <x v="2"/>
    <x v="1"/>
    <x v="1"/>
    <x v="1"/>
    <b v="0"/>
    <s v="C00"/>
    <s v="TOTAL CPC"/>
    <n v="0"/>
    <n v="0"/>
    <s v="TOTAL MOT"/>
    <n v="8"/>
    <s v="kg"/>
    <n v="38580"/>
    <b v="0"/>
    <n v="8"/>
    <s v="kg"/>
    <n v="38580"/>
    <b v="0"/>
    <n v="38580"/>
    <b v="0"/>
    <n v="0"/>
    <b v="0"/>
    <s v="283483.43"/>
    <m/>
    <s v="283483.43"/>
    <n v="0"/>
    <b v="0"/>
    <b v="1"/>
  </r>
  <r>
    <s v="C"/>
    <s v="A"/>
    <n v="20160101"/>
    <n v="2016"/>
    <n v="52"/>
    <x v="6"/>
    <n v="562"/>
    <s v="NER"/>
    <x v="0"/>
    <s v="M"/>
    <s v="Import"/>
    <n v="251"/>
    <s v="FRA"/>
    <x v="3"/>
    <n v="0"/>
    <s v="W00"/>
    <s v="World"/>
    <s v="H4"/>
    <s v="HS"/>
    <b v="1"/>
    <n v="3102"/>
    <s v="Fertilizers mineral or chemical, nitrogenous"/>
    <x v="2"/>
    <x v="1"/>
    <x v="1"/>
    <x v="1"/>
    <b v="0"/>
    <s v="C00"/>
    <s v="TOTAL CPC"/>
    <n v="0"/>
    <n v="0"/>
    <s v="TOTAL MOT"/>
    <n v="8"/>
    <s v="kg"/>
    <n v="772746"/>
    <b v="0"/>
    <n v="8"/>
    <s v="kg"/>
    <n v="772746"/>
    <b v="0"/>
    <n v="772746"/>
    <b v="0"/>
    <n v="0"/>
    <b v="0"/>
    <s v="4295577.56"/>
    <m/>
    <s v="4295577.56"/>
    <n v="0"/>
    <b v="0"/>
    <b v="1"/>
  </r>
  <r>
    <s v="C"/>
    <s v="A"/>
    <n v="20160101"/>
    <n v="2016"/>
    <n v="52"/>
    <x v="6"/>
    <n v="562"/>
    <s v="NER"/>
    <x v="0"/>
    <s v="M"/>
    <s v="Import"/>
    <n v="276"/>
    <s v="DEU"/>
    <x v="4"/>
    <n v="0"/>
    <s v="W00"/>
    <s v="World"/>
    <s v="H4"/>
    <s v="HS"/>
    <b v="1"/>
    <n v="3102"/>
    <s v="Fertilizers mineral or chemical, nitrogenous"/>
    <x v="2"/>
    <x v="1"/>
    <x v="1"/>
    <x v="1"/>
    <b v="0"/>
    <s v="C00"/>
    <s v="TOTAL CPC"/>
    <n v="0"/>
    <n v="0"/>
    <s v="TOTAL MOT"/>
    <n v="8"/>
    <s v="kg"/>
    <n v="1"/>
    <b v="0"/>
    <n v="8"/>
    <s v="kg"/>
    <n v="1"/>
    <b v="0"/>
    <n v="1"/>
    <b v="0"/>
    <n v="0"/>
    <b v="0"/>
    <s v="643.74"/>
    <m/>
    <s v="643.74"/>
    <n v="0"/>
    <b v="0"/>
    <b v="1"/>
  </r>
  <r>
    <s v="C"/>
    <s v="A"/>
    <n v="20160101"/>
    <n v="2016"/>
    <n v="52"/>
    <x v="6"/>
    <n v="562"/>
    <s v="NER"/>
    <x v="0"/>
    <s v="M"/>
    <s v="Import"/>
    <n v="384"/>
    <s v="CIV"/>
    <x v="6"/>
    <n v="0"/>
    <s v="W00"/>
    <s v="World"/>
    <s v="H4"/>
    <s v="HS"/>
    <b v="1"/>
    <n v="3102"/>
    <s v="Fertilizers mineral or chemical, nitrogenous"/>
    <x v="2"/>
    <x v="1"/>
    <x v="1"/>
    <x v="1"/>
    <b v="0"/>
    <s v="C00"/>
    <s v="TOTAL CPC"/>
    <n v="0"/>
    <n v="0"/>
    <s v="TOTAL MOT"/>
    <n v="-1"/>
    <s v="N/A"/>
    <n v="0"/>
    <b v="1"/>
    <n v="-1"/>
    <s v="N/A"/>
    <n v="0"/>
    <b v="0"/>
    <s v="334.228"/>
    <b v="1"/>
    <n v="0"/>
    <b v="0"/>
    <s v="131.96"/>
    <m/>
    <s v="131.96"/>
    <n v="0"/>
    <b v="0"/>
    <b v="1"/>
  </r>
  <r>
    <s v="C"/>
    <s v="A"/>
    <n v="20160101"/>
    <n v="2016"/>
    <n v="52"/>
    <x v="6"/>
    <n v="562"/>
    <s v="NER"/>
    <x v="0"/>
    <s v="M"/>
    <s v="Import"/>
    <n v="434"/>
    <s v="LBY"/>
    <x v="42"/>
    <n v="0"/>
    <s v="W00"/>
    <s v="World"/>
    <s v="H4"/>
    <s v="HS"/>
    <b v="1"/>
    <n v="3102"/>
    <s v="Fertilizers mineral or chemical, nitrogenous"/>
    <x v="2"/>
    <x v="1"/>
    <x v="1"/>
    <x v="1"/>
    <b v="0"/>
    <s v="C00"/>
    <s v="TOTAL CPC"/>
    <n v="0"/>
    <n v="0"/>
    <s v="TOTAL MOT"/>
    <n v="8"/>
    <s v="kg"/>
    <n v="838000"/>
    <b v="0"/>
    <n v="8"/>
    <s v="kg"/>
    <n v="838000"/>
    <b v="0"/>
    <n v="838000"/>
    <b v="0"/>
    <n v="0"/>
    <b v="0"/>
    <s v="379034.98"/>
    <m/>
    <s v="379034.98"/>
    <n v="0"/>
    <b v="0"/>
    <b v="1"/>
  </r>
  <r>
    <s v="C"/>
    <s v="A"/>
    <n v="20160101"/>
    <n v="2016"/>
    <n v="52"/>
    <x v="6"/>
    <n v="562"/>
    <s v="NER"/>
    <x v="0"/>
    <s v="M"/>
    <s v="Import"/>
    <n v="566"/>
    <s v="NGA"/>
    <x v="8"/>
    <n v="0"/>
    <s v="W00"/>
    <s v="World"/>
    <s v="H4"/>
    <s v="HS"/>
    <b v="1"/>
    <n v="3102"/>
    <s v="Fertilizers mineral or chemical, nitrogenous"/>
    <x v="2"/>
    <x v="1"/>
    <x v="1"/>
    <x v="1"/>
    <b v="0"/>
    <s v="C00"/>
    <s v="TOTAL CPC"/>
    <n v="0"/>
    <n v="0"/>
    <s v="TOTAL MOT"/>
    <n v="8"/>
    <s v="kg"/>
    <n v="10535357"/>
    <b v="0"/>
    <n v="8"/>
    <s v="kg"/>
    <n v="10535357"/>
    <b v="0"/>
    <n v="10535357"/>
    <b v="0"/>
    <n v="0"/>
    <b v="0"/>
    <s v="3673258.98"/>
    <m/>
    <s v="3673258.98"/>
    <n v="0"/>
    <b v="0"/>
    <b v="1"/>
  </r>
  <r>
    <s v="C"/>
    <s v="A"/>
    <n v="20160101"/>
    <n v="2016"/>
    <n v="52"/>
    <x v="6"/>
    <n v="562"/>
    <s v="NER"/>
    <x v="0"/>
    <s v="M"/>
    <s v="Import"/>
    <n v="788"/>
    <s v="TUN"/>
    <x v="45"/>
    <n v="0"/>
    <s v="W00"/>
    <s v="World"/>
    <s v="H4"/>
    <s v="HS"/>
    <b v="1"/>
    <n v="3102"/>
    <s v="Fertilizers mineral or chemical, nitrogenous"/>
    <x v="2"/>
    <x v="1"/>
    <x v="1"/>
    <x v="1"/>
    <b v="0"/>
    <s v="C00"/>
    <s v="TOTAL CPC"/>
    <n v="0"/>
    <n v="0"/>
    <s v="TOTAL MOT"/>
    <n v="8"/>
    <s v="kg"/>
    <n v="281"/>
    <b v="0"/>
    <n v="8"/>
    <s v="kg"/>
    <n v="281"/>
    <b v="0"/>
    <n v="281"/>
    <b v="0"/>
    <n v="0"/>
    <b v="0"/>
    <s v="1664.32"/>
    <m/>
    <s v="1664.32"/>
    <n v="0"/>
    <b v="0"/>
    <b v="1"/>
  </r>
  <r>
    <s v="C"/>
    <s v="A"/>
    <n v="20160101"/>
    <n v="2016"/>
    <n v="52"/>
    <x v="6"/>
    <n v="562"/>
    <s v="NER"/>
    <x v="0"/>
    <s v="M"/>
    <s v="Import"/>
    <n v="826"/>
    <s v="GBR"/>
    <x v="37"/>
    <n v="0"/>
    <s v="W00"/>
    <s v="World"/>
    <s v="H4"/>
    <s v="HS"/>
    <b v="1"/>
    <n v="3102"/>
    <s v="Fertilizers mineral or chemical, nitrogenous"/>
    <x v="2"/>
    <x v="1"/>
    <x v="1"/>
    <x v="1"/>
    <b v="0"/>
    <s v="C00"/>
    <s v="TOTAL CPC"/>
    <n v="0"/>
    <n v="0"/>
    <s v="TOTAL MOT"/>
    <n v="8"/>
    <s v="kg"/>
    <n v="1"/>
    <b v="0"/>
    <n v="8"/>
    <s v="kg"/>
    <n v="1"/>
    <b v="0"/>
    <n v="1"/>
    <b v="0"/>
    <n v="0"/>
    <b v="0"/>
    <s v="19.52"/>
    <m/>
    <s v="19.52"/>
    <n v="0"/>
    <b v="0"/>
    <b v="1"/>
  </r>
  <r>
    <s v="C"/>
    <s v="A"/>
    <n v="20160101"/>
    <n v="2016"/>
    <n v="52"/>
    <x v="6"/>
    <n v="562"/>
    <s v="NER"/>
    <x v="0"/>
    <s v="M"/>
    <s v="Import"/>
    <n v="854"/>
    <s v="BFA"/>
    <x v="16"/>
    <n v="0"/>
    <s v="W00"/>
    <s v="World"/>
    <s v="H4"/>
    <s v="HS"/>
    <b v="1"/>
    <n v="3102"/>
    <s v="Fertilizers mineral or chemical, nitrogenous"/>
    <x v="2"/>
    <x v="1"/>
    <x v="1"/>
    <x v="1"/>
    <b v="0"/>
    <s v="C00"/>
    <s v="TOTAL CPC"/>
    <n v="0"/>
    <n v="0"/>
    <s v="TOTAL MOT"/>
    <n v="8"/>
    <s v="kg"/>
    <n v="2097000"/>
    <b v="0"/>
    <n v="8"/>
    <s v="kg"/>
    <n v="2097000"/>
    <b v="0"/>
    <n v="2097000"/>
    <b v="0"/>
    <n v="0"/>
    <b v="0"/>
    <s v="1273211.71"/>
    <m/>
    <s v="1273211.71"/>
    <n v="0"/>
    <b v="0"/>
    <b v="1"/>
  </r>
  <r>
    <s v="C"/>
    <s v="A"/>
    <n v="20160101"/>
    <n v="2016"/>
    <n v="52"/>
    <x v="6"/>
    <n v="180"/>
    <s v="COD"/>
    <x v="1"/>
    <s v="M"/>
    <s v="Import"/>
    <n v="0"/>
    <s v="W00"/>
    <x v="0"/>
    <n v="0"/>
    <s v="W00"/>
    <s v="World"/>
    <s v="H4"/>
    <s v="HS"/>
    <b v="1"/>
    <n v="310210"/>
    <s v="Fertilizers, mineral or chemical nitrogenous, urea, whether or not in aqueous solution"/>
    <x v="3"/>
    <x v="2"/>
    <x v="2"/>
    <x v="2"/>
    <b v="1"/>
    <s v="C00"/>
    <s v="TOTAL CPC"/>
    <n v="0"/>
    <n v="0"/>
    <s v="TOTAL MOT"/>
    <n v="8"/>
    <s v="kg"/>
    <n v="9063802"/>
    <b v="0"/>
    <n v="8"/>
    <s v="kg"/>
    <n v="9063802"/>
    <b v="0"/>
    <n v="9063802"/>
    <b v="0"/>
    <n v="0"/>
    <b v="0"/>
    <s v="5003875.429"/>
    <n v="0"/>
    <s v="5003875.429"/>
    <n v="0"/>
    <b v="0"/>
    <b v="1"/>
  </r>
  <r>
    <s v="C"/>
    <s v="A"/>
    <n v="20160101"/>
    <n v="2016"/>
    <n v="52"/>
    <x v="6"/>
    <n v="180"/>
    <s v="COD"/>
    <x v="1"/>
    <s v="M"/>
    <s v="Import"/>
    <n v="56"/>
    <s v="BEL"/>
    <x v="18"/>
    <n v="0"/>
    <s v="W00"/>
    <s v="World"/>
    <s v="H4"/>
    <s v="HS"/>
    <b v="1"/>
    <n v="310210"/>
    <s v="Fertilizers, mineral or chemical nitrogenous, urea, whether or not in aqueous solution"/>
    <x v="3"/>
    <x v="2"/>
    <x v="2"/>
    <x v="2"/>
    <b v="1"/>
    <s v="C00"/>
    <s v="TOTAL CPC"/>
    <n v="0"/>
    <n v="0"/>
    <s v="TOTAL MOT"/>
    <n v="8"/>
    <s v="kg"/>
    <n v="15025"/>
    <b v="0"/>
    <n v="8"/>
    <s v="kg"/>
    <n v="15025"/>
    <b v="0"/>
    <n v="15025"/>
    <b v="0"/>
    <n v="0"/>
    <b v="0"/>
    <s v="7939.455"/>
    <n v="0"/>
    <s v="7939.455"/>
    <n v="0"/>
    <b v="0"/>
    <b v="1"/>
  </r>
  <r>
    <s v="C"/>
    <s v="A"/>
    <n v="20160101"/>
    <n v="2016"/>
    <n v="52"/>
    <x v="6"/>
    <n v="180"/>
    <s v="COD"/>
    <x v="1"/>
    <s v="M"/>
    <s v="Import"/>
    <n v="112"/>
    <s v="BLR"/>
    <x v="19"/>
    <n v="0"/>
    <s v="W00"/>
    <s v="World"/>
    <s v="H4"/>
    <s v="HS"/>
    <b v="1"/>
    <n v="310210"/>
    <s v="Fertilizers, mineral or chemical nitrogenous, urea, whether or not in aqueous solution"/>
    <x v="3"/>
    <x v="2"/>
    <x v="2"/>
    <x v="2"/>
    <b v="1"/>
    <s v="C00"/>
    <s v="TOTAL CPC"/>
    <n v="0"/>
    <n v="0"/>
    <s v="TOTAL MOT"/>
    <n v="8"/>
    <s v="kg"/>
    <n v="421000"/>
    <b v="0"/>
    <n v="8"/>
    <s v="kg"/>
    <n v="421000"/>
    <b v="0"/>
    <n v="421000"/>
    <b v="0"/>
    <n v="0"/>
    <b v="0"/>
    <s v="158829.579"/>
    <n v="0"/>
    <s v="158829.579"/>
    <n v="0"/>
    <b v="0"/>
    <b v="1"/>
  </r>
  <r>
    <s v="C"/>
    <s v="A"/>
    <n v="20160101"/>
    <n v="2016"/>
    <n v="52"/>
    <x v="6"/>
    <n v="180"/>
    <s v="COD"/>
    <x v="1"/>
    <s v="M"/>
    <s v="Import"/>
    <n v="156"/>
    <s v="CHN"/>
    <x v="1"/>
    <n v="0"/>
    <s v="W00"/>
    <s v="World"/>
    <s v="H4"/>
    <s v="HS"/>
    <b v="1"/>
    <n v="310210"/>
    <s v="Fertilizers, mineral or chemical nitrogenous, urea, whether or not in aqueous solution"/>
    <x v="3"/>
    <x v="2"/>
    <x v="2"/>
    <x v="2"/>
    <b v="1"/>
    <s v="C00"/>
    <s v="TOTAL CPC"/>
    <n v="0"/>
    <n v="0"/>
    <s v="TOTAL MOT"/>
    <n v="8"/>
    <s v="kg"/>
    <n v="2422231"/>
    <b v="0"/>
    <n v="8"/>
    <s v="kg"/>
    <n v="2422231"/>
    <b v="0"/>
    <n v="2422231"/>
    <b v="0"/>
    <n v="0"/>
    <b v="0"/>
    <s v="1192089.86"/>
    <n v="0"/>
    <s v="1192089.86"/>
    <n v="0"/>
    <b v="0"/>
    <b v="1"/>
  </r>
  <r>
    <s v="C"/>
    <s v="A"/>
    <n v="20160101"/>
    <n v="2016"/>
    <n v="52"/>
    <x v="6"/>
    <n v="180"/>
    <s v="COD"/>
    <x v="1"/>
    <s v="M"/>
    <s v="Import"/>
    <n v="251"/>
    <s v="FRA"/>
    <x v="3"/>
    <n v="0"/>
    <s v="W00"/>
    <s v="World"/>
    <s v="H4"/>
    <s v="HS"/>
    <b v="1"/>
    <n v="310210"/>
    <s v="Fertilizers, mineral or chemical nitrogenous, urea, whether or not in aqueous solution"/>
    <x v="3"/>
    <x v="2"/>
    <x v="2"/>
    <x v="2"/>
    <b v="1"/>
    <s v="C00"/>
    <s v="TOTAL CPC"/>
    <n v="0"/>
    <n v="0"/>
    <s v="TOTAL MOT"/>
    <n v="8"/>
    <s v="kg"/>
    <n v="64482"/>
    <b v="0"/>
    <n v="8"/>
    <s v="kg"/>
    <n v="64482"/>
    <b v="0"/>
    <n v="64482"/>
    <b v="0"/>
    <n v="0"/>
    <b v="0"/>
    <s v="48493.486"/>
    <n v="0"/>
    <s v="48493.486"/>
    <n v="0"/>
    <b v="0"/>
    <b v="1"/>
  </r>
  <r>
    <s v="C"/>
    <s v="A"/>
    <n v="20160101"/>
    <n v="2016"/>
    <n v="52"/>
    <x v="6"/>
    <n v="180"/>
    <s v="COD"/>
    <x v="1"/>
    <s v="M"/>
    <s v="Import"/>
    <n v="276"/>
    <s v="DEU"/>
    <x v="4"/>
    <n v="0"/>
    <s v="W00"/>
    <s v="World"/>
    <s v="H4"/>
    <s v="HS"/>
    <b v="1"/>
    <n v="310210"/>
    <s v="Fertilizers, mineral or chemical nitrogenous, urea, whether or not in aqueous solution"/>
    <x v="3"/>
    <x v="2"/>
    <x v="2"/>
    <x v="2"/>
    <b v="1"/>
    <s v="C00"/>
    <s v="TOTAL CPC"/>
    <n v="0"/>
    <n v="0"/>
    <s v="TOTAL MOT"/>
    <n v="8"/>
    <s v="kg"/>
    <n v="3501"/>
    <b v="0"/>
    <n v="8"/>
    <s v="kg"/>
    <n v="3501"/>
    <b v="0"/>
    <n v="3501"/>
    <b v="0"/>
    <n v="0"/>
    <b v="0"/>
    <s v="3325.924"/>
    <n v="0"/>
    <s v="3325.924"/>
    <n v="0"/>
    <b v="0"/>
    <b v="1"/>
  </r>
  <r>
    <s v="C"/>
    <s v="A"/>
    <n v="20160101"/>
    <n v="2016"/>
    <n v="52"/>
    <x v="6"/>
    <n v="180"/>
    <s v="COD"/>
    <x v="1"/>
    <s v="M"/>
    <s v="Import"/>
    <n v="410"/>
    <s v="KOR"/>
    <x v="66"/>
    <n v="0"/>
    <s v="W00"/>
    <s v="World"/>
    <s v="H4"/>
    <s v="HS"/>
    <b v="1"/>
    <n v="310210"/>
    <s v="Fertilizers, mineral or chemical nitrogenous, urea, whether or not in aqueous solution"/>
    <x v="3"/>
    <x v="2"/>
    <x v="2"/>
    <x v="2"/>
    <b v="1"/>
    <s v="C00"/>
    <s v="TOTAL CPC"/>
    <n v="0"/>
    <n v="0"/>
    <s v="TOTAL MOT"/>
    <n v="8"/>
    <s v="kg"/>
    <n v="560"/>
    <b v="0"/>
    <n v="8"/>
    <s v="kg"/>
    <n v="560"/>
    <b v="0"/>
    <n v="560"/>
    <b v="0"/>
    <n v="0"/>
    <b v="0"/>
    <s v="3957.051"/>
    <n v="0"/>
    <s v="3957.051"/>
    <n v="0"/>
    <b v="0"/>
    <b v="1"/>
  </r>
  <r>
    <s v="C"/>
    <s v="A"/>
    <n v="20160101"/>
    <n v="2016"/>
    <n v="52"/>
    <x v="6"/>
    <n v="180"/>
    <s v="COD"/>
    <x v="1"/>
    <s v="M"/>
    <s v="Import"/>
    <n v="643"/>
    <s v="RUS"/>
    <x v="9"/>
    <n v="0"/>
    <s v="W00"/>
    <s v="World"/>
    <s v="H4"/>
    <s v="HS"/>
    <b v="1"/>
    <n v="310210"/>
    <s v="Fertilizers, mineral or chemical nitrogenous, urea, whether or not in aqueous solution"/>
    <x v="3"/>
    <x v="2"/>
    <x v="2"/>
    <x v="2"/>
    <b v="1"/>
    <s v="C00"/>
    <s v="TOTAL CPC"/>
    <n v="0"/>
    <n v="0"/>
    <s v="TOTAL MOT"/>
    <n v="8"/>
    <s v="kg"/>
    <n v="531008"/>
    <b v="0"/>
    <n v="8"/>
    <s v="kg"/>
    <n v="531008"/>
    <b v="0"/>
    <n v="531008"/>
    <b v="0"/>
    <n v="0"/>
    <b v="0"/>
    <s v="189878.226"/>
    <n v="0"/>
    <s v="189878.226"/>
    <n v="0"/>
    <b v="0"/>
    <b v="1"/>
  </r>
  <r>
    <s v="C"/>
    <s v="A"/>
    <n v="20160101"/>
    <n v="2016"/>
    <n v="52"/>
    <x v="6"/>
    <n v="180"/>
    <s v="COD"/>
    <x v="1"/>
    <s v="M"/>
    <s v="Import"/>
    <n v="682"/>
    <s v="SAU"/>
    <x v="48"/>
    <n v="0"/>
    <s v="W00"/>
    <s v="World"/>
    <s v="H4"/>
    <s v="HS"/>
    <b v="1"/>
    <n v="310210"/>
    <s v="Fertilizers, mineral or chemical nitrogenous, urea, whether or not in aqueous solution"/>
    <x v="3"/>
    <x v="2"/>
    <x v="2"/>
    <x v="2"/>
    <b v="1"/>
    <s v="C00"/>
    <s v="TOTAL CPC"/>
    <n v="0"/>
    <n v="0"/>
    <s v="TOTAL MOT"/>
    <n v="8"/>
    <s v="kg"/>
    <n v="20000"/>
    <b v="0"/>
    <n v="8"/>
    <s v="kg"/>
    <n v="20000"/>
    <b v="0"/>
    <n v="20000"/>
    <b v="0"/>
    <n v="0"/>
    <b v="0"/>
    <s v="10480.076"/>
    <n v="0"/>
    <s v="10480.076"/>
    <n v="0"/>
    <b v="0"/>
    <b v="1"/>
  </r>
  <r>
    <s v="C"/>
    <s v="A"/>
    <n v="20160101"/>
    <n v="2016"/>
    <n v="52"/>
    <x v="6"/>
    <n v="180"/>
    <s v="COD"/>
    <x v="1"/>
    <s v="M"/>
    <s v="Import"/>
    <n v="710"/>
    <s v="ZAF"/>
    <x v="30"/>
    <n v="0"/>
    <s v="W00"/>
    <s v="World"/>
    <s v="H4"/>
    <s v="HS"/>
    <b v="1"/>
    <n v="310210"/>
    <s v="Fertilizers, mineral or chemical nitrogenous, urea, whether or not in aqueous solution"/>
    <x v="3"/>
    <x v="2"/>
    <x v="2"/>
    <x v="2"/>
    <b v="1"/>
    <s v="C00"/>
    <s v="TOTAL CPC"/>
    <n v="0"/>
    <n v="0"/>
    <s v="TOTAL MOT"/>
    <n v="8"/>
    <s v="kg"/>
    <n v="4360745"/>
    <b v="0"/>
    <n v="8"/>
    <s v="kg"/>
    <n v="4360745"/>
    <b v="0"/>
    <n v="4360745"/>
    <b v="0"/>
    <n v="0"/>
    <b v="0"/>
    <s v="2431851.074"/>
    <n v="0"/>
    <s v="2431851.074"/>
    <n v="0"/>
    <b v="0"/>
    <b v="1"/>
  </r>
  <r>
    <s v="C"/>
    <s v="A"/>
    <n v="20160101"/>
    <n v="2016"/>
    <n v="52"/>
    <x v="6"/>
    <n v="180"/>
    <s v="COD"/>
    <x v="1"/>
    <s v="M"/>
    <s v="Import"/>
    <n v="757"/>
    <s v="CHE"/>
    <x v="31"/>
    <n v="0"/>
    <s v="W00"/>
    <s v="World"/>
    <s v="H4"/>
    <s v="HS"/>
    <b v="1"/>
    <n v="310210"/>
    <s v="Fertilizers, mineral or chemical nitrogenous, urea, whether or not in aqueous solution"/>
    <x v="3"/>
    <x v="2"/>
    <x v="2"/>
    <x v="2"/>
    <b v="1"/>
    <s v="C00"/>
    <s v="TOTAL CPC"/>
    <n v="0"/>
    <n v="0"/>
    <s v="TOTAL MOT"/>
    <n v="8"/>
    <s v="kg"/>
    <n v="9000"/>
    <b v="0"/>
    <n v="8"/>
    <s v="kg"/>
    <n v="9000"/>
    <b v="0"/>
    <n v="9000"/>
    <b v="0"/>
    <n v="0"/>
    <b v="0"/>
    <s v="5443.447"/>
    <n v="0"/>
    <s v="5443.447"/>
    <n v="0"/>
    <b v="0"/>
    <b v="1"/>
  </r>
  <r>
    <s v="C"/>
    <s v="A"/>
    <n v="20160101"/>
    <n v="2016"/>
    <n v="52"/>
    <x v="6"/>
    <n v="180"/>
    <s v="COD"/>
    <x v="1"/>
    <s v="M"/>
    <s v="Import"/>
    <n v="784"/>
    <s v="ARE"/>
    <x v="32"/>
    <n v="0"/>
    <s v="W00"/>
    <s v="World"/>
    <s v="H4"/>
    <s v="HS"/>
    <b v="1"/>
    <n v="310210"/>
    <s v="Fertilizers, mineral or chemical nitrogenous, urea, whether or not in aqueous solution"/>
    <x v="3"/>
    <x v="2"/>
    <x v="2"/>
    <x v="2"/>
    <b v="1"/>
    <s v="C00"/>
    <s v="TOTAL CPC"/>
    <n v="0"/>
    <n v="0"/>
    <s v="TOTAL MOT"/>
    <n v="8"/>
    <s v="kg"/>
    <n v="300"/>
    <b v="0"/>
    <n v="8"/>
    <s v="kg"/>
    <n v="300"/>
    <b v="0"/>
    <n v="300"/>
    <b v="0"/>
    <n v="0"/>
    <b v="0"/>
    <s v="4764.802"/>
    <n v="0"/>
    <s v="4764.802"/>
    <n v="0"/>
    <b v="0"/>
    <b v="1"/>
  </r>
  <r>
    <s v="C"/>
    <s v="A"/>
    <n v="20160101"/>
    <n v="2016"/>
    <n v="52"/>
    <x v="6"/>
    <n v="180"/>
    <s v="COD"/>
    <x v="1"/>
    <s v="M"/>
    <s v="Import"/>
    <n v="800"/>
    <s v="UGA"/>
    <x v="34"/>
    <n v="0"/>
    <s v="W00"/>
    <s v="World"/>
    <s v="H4"/>
    <s v="HS"/>
    <b v="1"/>
    <n v="310210"/>
    <s v="Fertilizers, mineral or chemical nitrogenous, urea, whether or not in aqueous solution"/>
    <x v="3"/>
    <x v="2"/>
    <x v="2"/>
    <x v="2"/>
    <b v="1"/>
    <s v="C00"/>
    <s v="TOTAL CPC"/>
    <n v="0"/>
    <n v="0"/>
    <s v="TOTAL MOT"/>
    <n v="8"/>
    <s v="kg"/>
    <n v="13320"/>
    <b v="0"/>
    <n v="8"/>
    <s v="kg"/>
    <n v="13320"/>
    <b v="0"/>
    <n v="13320"/>
    <b v="0"/>
    <n v="0"/>
    <b v="0"/>
    <s v="15814.678"/>
    <n v="0"/>
    <s v="15814.678"/>
    <n v="0"/>
    <b v="0"/>
    <b v="1"/>
  </r>
  <r>
    <s v="C"/>
    <s v="A"/>
    <n v="20160101"/>
    <n v="2016"/>
    <n v="52"/>
    <x v="6"/>
    <n v="180"/>
    <s v="COD"/>
    <x v="1"/>
    <s v="M"/>
    <s v="Import"/>
    <n v="804"/>
    <s v="UKR"/>
    <x v="35"/>
    <n v="0"/>
    <s v="W00"/>
    <s v="World"/>
    <s v="H4"/>
    <s v="HS"/>
    <b v="1"/>
    <n v="310210"/>
    <s v="Fertilizers, mineral or chemical nitrogenous, urea, whether or not in aqueous solution"/>
    <x v="3"/>
    <x v="2"/>
    <x v="2"/>
    <x v="2"/>
    <b v="1"/>
    <s v="C00"/>
    <s v="TOTAL CPC"/>
    <n v="0"/>
    <n v="0"/>
    <s v="TOTAL MOT"/>
    <n v="8"/>
    <s v="kg"/>
    <n v="30000"/>
    <b v="0"/>
    <n v="8"/>
    <s v="kg"/>
    <n v="30000"/>
    <b v="0"/>
    <n v="30000"/>
    <b v="0"/>
    <n v="0"/>
    <b v="0"/>
    <s v="22626.889"/>
    <n v="0"/>
    <s v="22626.889"/>
    <n v="0"/>
    <b v="0"/>
    <b v="1"/>
  </r>
  <r>
    <s v="C"/>
    <s v="A"/>
    <n v="20160101"/>
    <n v="2016"/>
    <n v="52"/>
    <x v="6"/>
    <n v="180"/>
    <s v="COD"/>
    <x v="1"/>
    <s v="M"/>
    <s v="Import"/>
    <n v="826"/>
    <s v="GBR"/>
    <x v="37"/>
    <n v="0"/>
    <s v="W00"/>
    <s v="World"/>
    <s v="H4"/>
    <s v="HS"/>
    <b v="1"/>
    <n v="310210"/>
    <s v="Fertilizers, mineral or chemical nitrogenous, urea, whether or not in aqueous solution"/>
    <x v="3"/>
    <x v="2"/>
    <x v="2"/>
    <x v="2"/>
    <b v="1"/>
    <s v="C00"/>
    <s v="TOTAL CPC"/>
    <n v="0"/>
    <n v="0"/>
    <s v="TOTAL MOT"/>
    <n v="8"/>
    <s v="kg"/>
    <n v="1030"/>
    <b v="0"/>
    <n v="8"/>
    <s v="kg"/>
    <n v="1030"/>
    <b v="0"/>
    <n v="1030"/>
    <b v="0"/>
    <n v="0"/>
    <b v="0"/>
    <s v="2196.595"/>
    <n v="0"/>
    <s v="2196.595"/>
    <n v="0"/>
    <b v="0"/>
    <b v="1"/>
  </r>
  <r>
    <s v="C"/>
    <s v="A"/>
    <n v="20160101"/>
    <n v="2016"/>
    <n v="52"/>
    <x v="6"/>
    <n v="180"/>
    <s v="COD"/>
    <x v="1"/>
    <s v="M"/>
    <s v="Import"/>
    <n v="894"/>
    <s v="ZMB"/>
    <x v="39"/>
    <n v="0"/>
    <s v="W00"/>
    <s v="World"/>
    <s v="H4"/>
    <s v="HS"/>
    <b v="1"/>
    <n v="310210"/>
    <s v="Fertilizers, mineral or chemical nitrogenous, urea, whether or not in aqueous solution"/>
    <x v="3"/>
    <x v="2"/>
    <x v="2"/>
    <x v="2"/>
    <b v="1"/>
    <s v="C00"/>
    <s v="TOTAL CPC"/>
    <n v="0"/>
    <n v="0"/>
    <s v="TOTAL MOT"/>
    <n v="8"/>
    <s v="kg"/>
    <n v="1171600"/>
    <b v="0"/>
    <n v="8"/>
    <s v="kg"/>
    <n v="1171600"/>
    <b v="0"/>
    <n v="1171600"/>
    <b v="0"/>
    <n v="0"/>
    <b v="0"/>
    <s v="906184.286"/>
    <n v="0"/>
    <s v="906184.286"/>
    <n v="0"/>
    <b v="0"/>
    <b v="1"/>
  </r>
  <r>
    <s v="C"/>
    <s v="A"/>
    <n v="20160101"/>
    <n v="2016"/>
    <n v="52"/>
    <x v="6"/>
    <n v="562"/>
    <s v="NER"/>
    <x v="0"/>
    <s v="M"/>
    <s v="Import"/>
    <n v="0"/>
    <s v="W00"/>
    <x v="0"/>
    <n v="0"/>
    <s v="W00"/>
    <s v="World"/>
    <s v="H4"/>
    <s v="HS"/>
    <b v="1"/>
    <n v="310210"/>
    <s v="Fertilizers, mineral or chemical nitrogenous, urea, whether or not in aqueous solution"/>
    <x v="3"/>
    <x v="2"/>
    <x v="2"/>
    <x v="2"/>
    <b v="1"/>
    <s v="C00"/>
    <s v="TOTAL CPC"/>
    <n v="0"/>
    <n v="0"/>
    <s v="TOTAL MOT"/>
    <n v="-1"/>
    <s v="N/A"/>
    <n v="0"/>
    <b v="1"/>
    <n v="-1"/>
    <s v="N/A"/>
    <n v="0"/>
    <b v="0"/>
    <s v="13298864.228"/>
    <b v="1"/>
    <n v="0"/>
    <b v="0"/>
    <s v="5250661.45"/>
    <m/>
    <s v="5250661.45"/>
    <n v="0"/>
    <b v="0"/>
    <b v="1"/>
  </r>
  <r>
    <s v="C"/>
    <s v="A"/>
    <n v="20160101"/>
    <n v="2016"/>
    <n v="52"/>
    <x v="6"/>
    <n v="562"/>
    <s v="NER"/>
    <x v="0"/>
    <s v="M"/>
    <s v="Import"/>
    <n v="384"/>
    <s v="CIV"/>
    <x v="6"/>
    <n v="0"/>
    <s v="W00"/>
    <s v="World"/>
    <s v="H4"/>
    <s v="HS"/>
    <b v="1"/>
    <n v="310210"/>
    <s v="Fertilizers, mineral or chemical nitrogenous, urea, whether or not in aqueous solution"/>
    <x v="3"/>
    <x v="2"/>
    <x v="2"/>
    <x v="2"/>
    <b v="1"/>
    <s v="C00"/>
    <s v="TOTAL CPC"/>
    <n v="0"/>
    <n v="0"/>
    <s v="TOTAL MOT"/>
    <n v="-1"/>
    <s v="N/A"/>
    <n v="0"/>
    <b v="1"/>
    <n v="-1"/>
    <s v="N/A"/>
    <n v="0"/>
    <b v="0"/>
    <s v="334.228"/>
    <b v="1"/>
    <n v="0"/>
    <b v="0"/>
    <s v="131.96"/>
    <m/>
    <s v="131.96"/>
    <n v="0"/>
    <b v="1"/>
    <b v="0"/>
  </r>
  <r>
    <s v="C"/>
    <s v="A"/>
    <n v="20160101"/>
    <n v="2016"/>
    <n v="52"/>
    <x v="6"/>
    <n v="562"/>
    <s v="NER"/>
    <x v="0"/>
    <s v="M"/>
    <s v="Import"/>
    <n v="434"/>
    <s v="LBY"/>
    <x v="42"/>
    <n v="0"/>
    <s v="W00"/>
    <s v="World"/>
    <s v="H4"/>
    <s v="HS"/>
    <b v="1"/>
    <n v="310210"/>
    <s v="Fertilizers, mineral or chemical nitrogenous, urea, whether or not in aqueous solution"/>
    <x v="3"/>
    <x v="2"/>
    <x v="2"/>
    <x v="2"/>
    <b v="1"/>
    <s v="C00"/>
    <s v="TOTAL CPC"/>
    <n v="0"/>
    <n v="0"/>
    <s v="TOTAL MOT"/>
    <n v="8"/>
    <s v="kg"/>
    <n v="838000"/>
    <b v="0"/>
    <n v="8"/>
    <s v="kg"/>
    <n v="838000"/>
    <b v="0"/>
    <n v="838000"/>
    <b v="0"/>
    <n v="0"/>
    <b v="0"/>
    <s v="379034.98"/>
    <m/>
    <s v="379034.98"/>
    <n v="0"/>
    <b v="1"/>
    <b v="0"/>
  </r>
  <r>
    <s v="C"/>
    <s v="A"/>
    <n v="20160101"/>
    <n v="2016"/>
    <n v="52"/>
    <x v="6"/>
    <n v="562"/>
    <s v="NER"/>
    <x v="0"/>
    <s v="M"/>
    <s v="Import"/>
    <n v="566"/>
    <s v="NGA"/>
    <x v="8"/>
    <n v="0"/>
    <s v="W00"/>
    <s v="World"/>
    <s v="H4"/>
    <s v="HS"/>
    <b v="1"/>
    <n v="310210"/>
    <s v="Fertilizers, mineral or chemical nitrogenous, urea, whether or not in aqueous solution"/>
    <x v="3"/>
    <x v="2"/>
    <x v="2"/>
    <x v="2"/>
    <b v="1"/>
    <s v="C00"/>
    <s v="TOTAL CPC"/>
    <n v="0"/>
    <n v="0"/>
    <s v="TOTAL MOT"/>
    <n v="8"/>
    <s v="kg"/>
    <n v="10388530"/>
    <b v="0"/>
    <n v="8"/>
    <s v="kg"/>
    <n v="10388530"/>
    <b v="0"/>
    <n v="10388530"/>
    <b v="0"/>
    <n v="0"/>
    <b v="0"/>
    <s v="3641825.15"/>
    <m/>
    <s v="3641825.15"/>
    <n v="0"/>
    <b v="1"/>
    <b v="0"/>
  </r>
  <r>
    <s v="C"/>
    <s v="A"/>
    <n v="20160101"/>
    <n v="2016"/>
    <n v="52"/>
    <x v="6"/>
    <n v="562"/>
    <s v="NER"/>
    <x v="0"/>
    <s v="M"/>
    <s v="Import"/>
    <n v="854"/>
    <s v="BFA"/>
    <x v="16"/>
    <n v="0"/>
    <s v="W00"/>
    <s v="World"/>
    <s v="H4"/>
    <s v="HS"/>
    <b v="1"/>
    <n v="310210"/>
    <s v="Fertilizers, mineral or chemical nitrogenous, urea, whether or not in aqueous solution"/>
    <x v="3"/>
    <x v="2"/>
    <x v="2"/>
    <x v="2"/>
    <b v="1"/>
    <s v="C00"/>
    <s v="TOTAL CPC"/>
    <n v="0"/>
    <n v="0"/>
    <s v="TOTAL MOT"/>
    <n v="8"/>
    <s v="kg"/>
    <n v="2072000"/>
    <b v="0"/>
    <n v="8"/>
    <s v="kg"/>
    <n v="2072000"/>
    <b v="0"/>
    <n v="2072000"/>
    <b v="0"/>
    <n v="0"/>
    <b v="0"/>
    <s v="1229669.36"/>
    <m/>
    <s v="1229669.36"/>
    <n v="0"/>
    <b v="1"/>
    <b v="0"/>
  </r>
  <r>
    <s v="C"/>
    <s v="A"/>
    <n v="20160101"/>
    <n v="2016"/>
    <n v="52"/>
    <x v="6"/>
    <n v="180"/>
    <s v="COD"/>
    <x v="1"/>
    <s v="M"/>
    <s v="Import"/>
    <n v="0"/>
    <s v="W00"/>
    <x v="0"/>
    <n v="0"/>
    <s v="W00"/>
    <s v="World"/>
    <s v="H4"/>
    <s v="HS"/>
    <b v="1"/>
    <n v="310221"/>
    <s v="Fertilizers, mineral or chemical nitrogenous, ammonium sulphate"/>
    <x v="15"/>
    <x v="1"/>
    <x v="1"/>
    <x v="2"/>
    <b v="1"/>
    <s v="C00"/>
    <s v="TOTAL CPC"/>
    <n v="0"/>
    <n v="0"/>
    <s v="TOTAL MOT"/>
    <n v="8"/>
    <s v="kg"/>
    <n v="190324"/>
    <b v="0"/>
    <n v="8"/>
    <s v="kg"/>
    <n v="190324"/>
    <b v="0"/>
    <n v="190324"/>
    <b v="0"/>
    <n v="0"/>
    <b v="0"/>
    <s v="73352.677"/>
    <n v="0"/>
    <s v="73352.677"/>
    <n v="0"/>
    <b v="0"/>
    <b v="1"/>
  </r>
  <r>
    <s v="C"/>
    <s v="A"/>
    <n v="20160101"/>
    <n v="2016"/>
    <n v="52"/>
    <x v="6"/>
    <n v="180"/>
    <s v="COD"/>
    <x v="1"/>
    <s v="M"/>
    <s v="Import"/>
    <n v="24"/>
    <s v="AGO"/>
    <x v="17"/>
    <n v="0"/>
    <s v="W00"/>
    <s v="World"/>
    <s v="H4"/>
    <s v="HS"/>
    <b v="1"/>
    <n v="310221"/>
    <s v="Fertilizers, mineral or chemical nitrogenous, ammonium sulphate"/>
    <x v="15"/>
    <x v="1"/>
    <x v="1"/>
    <x v="2"/>
    <b v="1"/>
    <s v="C00"/>
    <s v="TOTAL CPC"/>
    <n v="0"/>
    <n v="0"/>
    <s v="TOTAL MOT"/>
    <n v="8"/>
    <s v="kg"/>
    <n v="1000"/>
    <b v="0"/>
    <n v="8"/>
    <s v="kg"/>
    <n v="1000"/>
    <b v="0"/>
    <n v="1000"/>
    <b v="0"/>
    <n v="0"/>
    <b v="0"/>
    <s v="480.597"/>
    <n v="0"/>
    <s v="480.597"/>
    <n v="0"/>
    <b v="0"/>
    <b v="1"/>
  </r>
  <r>
    <s v="C"/>
    <s v="A"/>
    <n v="20160101"/>
    <n v="2016"/>
    <n v="52"/>
    <x v="6"/>
    <n v="180"/>
    <s v="COD"/>
    <x v="1"/>
    <s v="M"/>
    <s v="Import"/>
    <n v="156"/>
    <s v="CHN"/>
    <x v="1"/>
    <n v="0"/>
    <s v="W00"/>
    <s v="World"/>
    <s v="H4"/>
    <s v="HS"/>
    <b v="1"/>
    <n v="310221"/>
    <s v="Fertilizers, mineral or chemical nitrogenous, ammonium sulphate"/>
    <x v="15"/>
    <x v="1"/>
    <x v="1"/>
    <x v="2"/>
    <b v="1"/>
    <s v="C00"/>
    <s v="TOTAL CPC"/>
    <n v="0"/>
    <n v="0"/>
    <s v="TOTAL MOT"/>
    <n v="8"/>
    <s v="kg"/>
    <n v="189324"/>
    <b v="0"/>
    <n v="8"/>
    <s v="kg"/>
    <n v="189324"/>
    <b v="0"/>
    <n v="189324"/>
    <b v="0"/>
    <n v="0"/>
    <b v="0"/>
    <s v="72872.08"/>
    <n v="0"/>
    <s v="72872.08"/>
    <n v="0"/>
    <b v="0"/>
    <b v="1"/>
  </r>
  <r>
    <s v="C"/>
    <s v="A"/>
    <n v="20160101"/>
    <n v="2016"/>
    <n v="52"/>
    <x v="6"/>
    <n v="180"/>
    <s v="COD"/>
    <x v="1"/>
    <s v="M"/>
    <s v="Import"/>
    <n v="0"/>
    <s v="W00"/>
    <x v="0"/>
    <n v="0"/>
    <s v="W00"/>
    <s v="World"/>
    <s v="H4"/>
    <s v="HS"/>
    <b v="1"/>
    <n v="310229"/>
    <s v="Fertilizers, mineral or chemical nitrogenous, other than ammonium sulphate"/>
    <x v="4"/>
    <x v="1"/>
    <x v="1"/>
    <x v="2"/>
    <b v="1"/>
    <s v="C00"/>
    <s v="TOTAL CPC"/>
    <n v="0"/>
    <n v="0"/>
    <s v="TOTAL MOT"/>
    <n v="8"/>
    <s v="kg"/>
    <n v="7720"/>
    <b v="0"/>
    <n v="8"/>
    <s v="kg"/>
    <n v="7720"/>
    <b v="0"/>
    <n v="7720"/>
    <b v="0"/>
    <n v="0"/>
    <b v="0"/>
    <s v="4874.446"/>
    <n v="0"/>
    <s v="4874.446"/>
    <n v="0"/>
    <b v="0"/>
    <b v="1"/>
  </r>
  <r>
    <s v="C"/>
    <s v="A"/>
    <n v="20160101"/>
    <n v="2016"/>
    <n v="52"/>
    <x v="6"/>
    <n v="180"/>
    <s v="COD"/>
    <x v="1"/>
    <s v="M"/>
    <s v="Import"/>
    <n v="404"/>
    <s v="KEN"/>
    <x v="22"/>
    <n v="0"/>
    <s v="W00"/>
    <s v="World"/>
    <s v="H4"/>
    <s v="HS"/>
    <b v="1"/>
    <n v="310229"/>
    <s v="Fertilizers, mineral or chemical nitrogenous, other than ammonium sulphate"/>
    <x v="4"/>
    <x v="1"/>
    <x v="1"/>
    <x v="2"/>
    <b v="1"/>
    <s v="C00"/>
    <s v="TOTAL CPC"/>
    <n v="0"/>
    <n v="0"/>
    <s v="TOTAL MOT"/>
    <n v="8"/>
    <s v="kg"/>
    <n v="500"/>
    <b v="0"/>
    <n v="8"/>
    <s v="kg"/>
    <n v="500"/>
    <b v="0"/>
    <n v="500"/>
    <b v="0"/>
    <n v="0"/>
    <b v="0"/>
    <s v="682.78"/>
    <n v="0"/>
    <s v="682.78"/>
    <n v="0"/>
    <b v="0"/>
    <b v="1"/>
  </r>
  <r>
    <s v="C"/>
    <s v="A"/>
    <n v="20160101"/>
    <n v="2016"/>
    <n v="52"/>
    <x v="6"/>
    <n v="180"/>
    <s v="COD"/>
    <x v="1"/>
    <s v="M"/>
    <s v="Import"/>
    <n v="699"/>
    <s v="IND"/>
    <x v="11"/>
    <n v="0"/>
    <s v="W00"/>
    <s v="World"/>
    <s v="H4"/>
    <s v="HS"/>
    <b v="1"/>
    <n v="310229"/>
    <s v="Fertilizers, mineral or chemical nitrogenous, other than ammonium sulphate"/>
    <x v="4"/>
    <x v="1"/>
    <x v="1"/>
    <x v="2"/>
    <b v="1"/>
    <s v="C00"/>
    <s v="TOTAL CPC"/>
    <n v="0"/>
    <n v="0"/>
    <s v="TOTAL MOT"/>
    <n v="8"/>
    <s v="kg"/>
    <n v="1020"/>
    <b v="0"/>
    <n v="8"/>
    <s v="kg"/>
    <n v="1020"/>
    <b v="0"/>
    <n v="1020"/>
    <b v="0"/>
    <n v="0"/>
    <b v="0"/>
    <s v="570.048"/>
    <n v="0"/>
    <s v="570.048"/>
    <n v="0"/>
    <b v="0"/>
    <b v="1"/>
  </r>
  <r>
    <s v="C"/>
    <s v="A"/>
    <n v="20160101"/>
    <n v="2016"/>
    <n v="52"/>
    <x v="6"/>
    <n v="180"/>
    <s v="COD"/>
    <x v="1"/>
    <s v="M"/>
    <s v="Import"/>
    <n v="710"/>
    <s v="ZAF"/>
    <x v="30"/>
    <n v="0"/>
    <s v="W00"/>
    <s v="World"/>
    <s v="H4"/>
    <s v="HS"/>
    <b v="1"/>
    <n v="310229"/>
    <s v="Fertilizers, mineral or chemical nitrogenous, other than ammonium sulphate"/>
    <x v="4"/>
    <x v="1"/>
    <x v="1"/>
    <x v="2"/>
    <b v="1"/>
    <s v="C00"/>
    <s v="TOTAL CPC"/>
    <n v="0"/>
    <n v="0"/>
    <s v="TOTAL MOT"/>
    <n v="8"/>
    <s v="kg"/>
    <n v="4655"/>
    <b v="0"/>
    <n v="8"/>
    <s v="kg"/>
    <n v="4655"/>
    <b v="0"/>
    <n v="4655"/>
    <b v="0"/>
    <n v="0"/>
    <b v="0"/>
    <s v="2943.707"/>
    <n v="0"/>
    <s v="2943.707"/>
    <n v="0"/>
    <b v="0"/>
    <b v="1"/>
  </r>
  <r>
    <s v="C"/>
    <s v="A"/>
    <n v="20160101"/>
    <n v="2016"/>
    <n v="52"/>
    <x v="6"/>
    <n v="180"/>
    <s v="COD"/>
    <x v="1"/>
    <s v="M"/>
    <s v="Import"/>
    <n v="800"/>
    <s v="UGA"/>
    <x v="34"/>
    <n v="0"/>
    <s v="W00"/>
    <s v="World"/>
    <s v="H4"/>
    <s v="HS"/>
    <b v="1"/>
    <n v="310229"/>
    <s v="Fertilizers, mineral or chemical nitrogenous, other than ammonium sulphate"/>
    <x v="4"/>
    <x v="1"/>
    <x v="1"/>
    <x v="2"/>
    <b v="1"/>
    <s v="C00"/>
    <s v="TOTAL CPC"/>
    <n v="0"/>
    <n v="0"/>
    <s v="TOTAL MOT"/>
    <n v="8"/>
    <s v="kg"/>
    <n v="420"/>
    <b v="0"/>
    <n v="8"/>
    <s v="kg"/>
    <n v="420"/>
    <b v="0"/>
    <n v="420"/>
    <b v="0"/>
    <n v="0"/>
    <b v="0"/>
    <s v="92.384"/>
    <n v="0"/>
    <s v="92.384"/>
    <n v="0"/>
    <b v="0"/>
    <b v="1"/>
  </r>
  <r>
    <s v="C"/>
    <s v="A"/>
    <n v="20160101"/>
    <n v="2016"/>
    <n v="52"/>
    <x v="6"/>
    <n v="180"/>
    <s v="COD"/>
    <x v="1"/>
    <s v="M"/>
    <s v="Import"/>
    <n v="834"/>
    <s v="TZA"/>
    <x v="38"/>
    <n v="0"/>
    <s v="W00"/>
    <s v="World"/>
    <s v="H4"/>
    <s v="HS"/>
    <b v="1"/>
    <n v="310229"/>
    <s v="Fertilizers, mineral or chemical nitrogenous, other than ammonium sulphate"/>
    <x v="4"/>
    <x v="1"/>
    <x v="1"/>
    <x v="2"/>
    <b v="1"/>
    <s v="C00"/>
    <s v="TOTAL CPC"/>
    <n v="0"/>
    <n v="0"/>
    <s v="TOTAL MOT"/>
    <n v="8"/>
    <s v="kg"/>
    <n v="1125"/>
    <b v="0"/>
    <n v="8"/>
    <s v="kg"/>
    <n v="1125"/>
    <b v="0"/>
    <n v="1125"/>
    <b v="0"/>
    <n v="0"/>
    <b v="0"/>
    <s v="585.528"/>
    <n v="0"/>
    <s v="585.528"/>
    <n v="0"/>
    <b v="0"/>
    <b v="1"/>
  </r>
  <r>
    <s v="C"/>
    <s v="A"/>
    <n v="20160101"/>
    <n v="2016"/>
    <n v="52"/>
    <x v="6"/>
    <n v="562"/>
    <s v="NER"/>
    <x v="0"/>
    <s v="M"/>
    <s v="Import"/>
    <n v="0"/>
    <s v="W00"/>
    <x v="0"/>
    <n v="0"/>
    <s v="W00"/>
    <s v="World"/>
    <s v="H4"/>
    <s v="HS"/>
    <b v="1"/>
    <n v="310229"/>
    <s v="Fertilizers, mineral or chemical nitrogenous, other than ammonium sulphate"/>
    <x v="4"/>
    <x v="1"/>
    <x v="1"/>
    <x v="2"/>
    <b v="1"/>
    <s v="C00"/>
    <s v="TOTAL CPC"/>
    <n v="0"/>
    <n v="0"/>
    <s v="TOTAL MOT"/>
    <n v="8"/>
    <s v="kg"/>
    <n v="46877"/>
    <b v="0"/>
    <n v="8"/>
    <s v="kg"/>
    <n v="46877"/>
    <b v="0"/>
    <n v="46877"/>
    <b v="0"/>
    <n v="0"/>
    <b v="0"/>
    <s v="10171.01"/>
    <m/>
    <s v="10171.01"/>
    <n v="0"/>
    <b v="0"/>
    <b v="1"/>
  </r>
  <r>
    <s v="C"/>
    <s v="A"/>
    <n v="20160101"/>
    <n v="2016"/>
    <n v="52"/>
    <x v="6"/>
    <n v="562"/>
    <s v="NER"/>
    <x v="0"/>
    <s v="M"/>
    <s v="Import"/>
    <n v="566"/>
    <s v="NGA"/>
    <x v="8"/>
    <n v="0"/>
    <s v="W00"/>
    <s v="World"/>
    <s v="H4"/>
    <s v="HS"/>
    <b v="1"/>
    <n v="310229"/>
    <s v="Fertilizers, mineral or chemical nitrogenous, other than ammonium sulphate"/>
    <x v="4"/>
    <x v="1"/>
    <x v="1"/>
    <x v="2"/>
    <b v="1"/>
    <s v="C00"/>
    <s v="TOTAL CPC"/>
    <n v="0"/>
    <n v="0"/>
    <s v="TOTAL MOT"/>
    <n v="8"/>
    <s v="kg"/>
    <n v="46877"/>
    <b v="0"/>
    <n v="8"/>
    <s v="kg"/>
    <n v="46877"/>
    <b v="0"/>
    <n v="46877"/>
    <b v="0"/>
    <n v="0"/>
    <b v="0"/>
    <s v="10171.01"/>
    <m/>
    <s v="10171.01"/>
    <n v="0"/>
    <b v="1"/>
    <b v="0"/>
  </r>
  <r>
    <s v="C"/>
    <s v="A"/>
    <n v="20160101"/>
    <n v="2016"/>
    <n v="52"/>
    <x v="6"/>
    <n v="180"/>
    <s v="COD"/>
    <x v="1"/>
    <s v="M"/>
    <s v="Import"/>
    <n v="0"/>
    <s v="W00"/>
    <x v="0"/>
    <n v="0"/>
    <s v="W00"/>
    <s v="World"/>
    <s v="H4"/>
    <s v="HS"/>
    <b v="1"/>
    <n v="310230"/>
    <s v="Fertilizers, mineral or chemical nitrogenous, ammonium nitrate, whether or not in aqueous solution"/>
    <x v="5"/>
    <x v="1"/>
    <x v="1"/>
    <x v="2"/>
    <b v="1"/>
    <s v="C00"/>
    <s v="TOTAL CPC"/>
    <n v="0"/>
    <n v="0"/>
    <s v="TOTAL MOT"/>
    <n v="8"/>
    <s v="kg"/>
    <n v="23460042"/>
    <b v="0"/>
    <n v="8"/>
    <s v="kg"/>
    <n v="23460042"/>
    <b v="0"/>
    <n v="23460042"/>
    <b v="0"/>
    <n v="0"/>
    <b v="0"/>
    <s v="20215387.764"/>
    <n v="0"/>
    <s v="20215387.764"/>
    <n v="0"/>
    <b v="0"/>
    <b v="1"/>
  </r>
  <r>
    <s v="C"/>
    <s v="A"/>
    <n v="20160101"/>
    <n v="2016"/>
    <n v="52"/>
    <x v="6"/>
    <n v="180"/>
    <s v="COD"/>
    <x v="1"/>
    <s v="M"/>
    <s v="Import"/>
    <n v="56"/>
    <s v="BEL"/>
    <x v="18"/>
    <n v="0"/>
    <s v="W00"/>
    <s v="World"/>
    <s v="H4"/>
    <s v="HS"/>
    <b v="1"/>
    <n v="310230"/>
    <s v="Fertilizers, mineral or chemical nitrogenous, ammonium nitrate, whether or not in aqueous solution"/>
    <x v="5"/>
    <x v="1"/>
    <x v="1"/>
    <x v="2"/>
    <b v="1"/>
    <s v="C00"/>
    <s v="TOTAL CPC"/>
    <n v="0"/>
    <n v="0"/>
    <s v="TOTAL MOT"/>
    <n v="8"/>
    <s v="kg"/>
    <n v="20088"/>
    <b v="0"/>
    <n v="8"/>
    <s v="kg"/>
    <n v="20088"/>
    <b v="0"/>
    <n v="20088"/>
    <b v="0"/>
    <n v="0"/>
    <b v="0"/>
    <s v="27524.053"/>
    <n v="0"/>
    <s v="27524.053"/>
    <n v="0"/>
    <b v="0"/>
    <b v="1"/>
  </r>
  <r>
    <s v="C"/>
    <s v="A"/>
    <n v="20160101"/>
    <n v="2016"/>
    <n v="52"/>
    <x v="6"/>
    <n v="180"/>
    <s v="COD"/>
    <x v="1"/>
    <s v="M"/>
    <s v="Import"/>
    <n v="251"/>
    <s v="FRA"/>
    <x v="3"/>
    <n v="0"/>
    <s v="W00"/>
    <s v="World"/>
    <s v="H4"/>
    <s v="HS"/>
    <b v="1"/>
    <n v="310230"/>
    <s v="Fertilizers, mineral or chemical nitrogenous, ammonium nitrate, whether or not in aqueous solution"/>
    <x v="5"/>
    <x v="1"/>
    <x v="1"/>
    <x v="2"/>
    <b v="1"/>
    <s v="C00"/>
    <s v="TOTAL CPC"/>
    <n v="0"/>
    <n v="0"/>
    <s v="TOTAL MOT"/>
    <n v="8"/>
    <s v="kg"/>
    <n v="118400"/>
    <b v="0"/>
    <n v="8"/>
    <s v="kg"/>
    <n v="118400"/>
    <b v="0"/>
    <n v="118400"/>
    <b v="0"/>
    <n v="0"/>
    <b v="0"/>
    <s v="98319.263"/>
    <n v="0"/>
    <s v="98319.263"/>
    <n v="0"/>
    <b v="0"/>
    <b v="1"/>
  </r>
  <r>
    <s v="C"/>
    <s v="A"/>
    <n v="20160101"/>
    <n v="2016"/>
    <n v="52"/>
    <x v="6"/>
    <n v="180"/>
    <s v="COD"/>
    <x v="1"/>
    <s v="M"/>
    <s v="Import"/>
    <n v="643"/>
    <s v="RUS"/>
    <x v="9"/>
    <n v="0"/>
    <s v="W00"/>
    <s v="World"/>
    <s v="H4"/>
    <s v="HS"/>
    <b v="1"/>
    <n v="310230"/>
    <s v="Fertilizers, mineral or chemical nitrogenous, ammonium nitrate, whether or not in aqueous solution"/>
    <x v="5"/>
    <x v="1"/>
    <x v="1"/>
    <x v="2"/>
    <b v="1"/>
    <s v="C00"/>
    <s v="TOTAL CPC"/>
    <n v="0"/>
    <n v="0"/>
    <s v="TOTAL MOT"/>
    <n v="8"/>
    <s v="kg"/>
    <n v="3498000"/>
    <b v="0"/>
    <n v="8"/>
    <s v="kg"/>
    <n v="3498000"/>
    <b v="0"/>
    <n v="3498000"/>
    <b v="0"/>
    <n v="0"/>
    <b v="0"/>
    <s v="4375008.639"/>
    <n v="0"/>
    <s v="4375008.639"/>
    <n v="0"/>
    <b v="0"/>
    <b v="1"/>
  </r>
  <r>
    <s v="C"/>
    <s v="A"/>
    <n v="20160101"/>
    <n v="2016"/>
    <n v="52"/>
    <x v="6"/>
    <n v="180"/>
    <s v="COD"/>
    <x v="1"/>
    <s v="M"/>
    <s v="Import"/>
    <n v="682"/>
    <s v="SAU"/>
    <x v="48"/>
    <n v="0"/>
    <s v="W00"/>
    <s v="World"/>
    <s v="H4"/>
    <s v="HS"/>
    <b v="1"/>
    <n v="310230"/>
    <s v="Fertilizers, mineral or chemical nitrogenous, ammonium nitrate, whether or not in aqueous solution"/>
    <x v="5"/>
    <x v="1"/>
    <x v="1"/>
    <x v="2"/>
    <b v="1"/>
    <s v="C00"/>
    <s v="TOTAL CPC"/>
    <n v="0"/>
    <n v="0"/>
    <s v="TOTAL MOT"/>
    <n v="8"/>
    <s v="kg"/>
    <n v="66500"/>
    <b v="0"/>
    <n v="8"/>
    <s v="kg"/>
    <n v="66500"/>
    <b v="0"/>
    <n v="66500"/>
    <b v="0"/>
    <n v="0"/>
    <b v="0"/>
    <s v="36108.923"/>
    <n v="0"/>
    <s v="36108.923"/>
    <n v="0"/>
    <b v="0"/>
    <b v="1"/>
  </r>
  <r>
    <s v="C"/>
    <s v="A"/>
    <n v="20160101"/>
    <n v="2016"/>
    <n v="52"/>
    <x v="6"/>
    <n v="180"/>
    <s v="COD"/>
    <x v="1"/>
    <s v="M"/>
    <s v="Import"/>
    <n v="699"/>
    <s v="IND"/>
    <x v="11"/>
    <n v="0"/>
    <s v="W00"/>
    <s v="World"/>
    <s v="H4"/>
    <s v="HS"/>
    <b v="1"/>
    <n v="310230"/>
    <s v="Fertilizers, mineral or chemical nitrogenous, ammonium nitrate, whether or not in aqueous solution"/>
    <x v="5"/>
    <x v="1"/>
    <x v="1"/>
    <x v="2"/>
    <b v="1"/>
    <s v="C00"/>
    <s v="TOTAL CPC"/>
    <n v="0"/>
    <n v="0"/>
    <s v="TOTAL MOT"/>
    <n v="8"/>
    <s v="kg"/>
    <n v="105252"/>
    <b v="0"/>
    <n v="8"/>
    <s v="kg"/>
    <n v="105252"/>
    <b v="0"/>
    <n v="105252"/>
    <b v="0"/>
    <n v="0"/>
    <b v="0"/>
    <s v="99274.104"/>
    <n v="0"/>
    <s v="99274.104"/>
    <n v="0"/>
    <b v="0"/>
    <b v="1"/>
  </r>
  <r>
    <s v="C"/>
    <s v="A"/>
    <n v="20160101"/>
    <n v="2016"/>
    <n v="52"/>
    <x v="6"/>
    <n v="180"/>
    <s v="COD"/>
    <x v="1"/>
    <s v="M"/>
    <s v="Import"/>
    <n v="710"/>
    <s v="ZAF"/>
    <x v="30"/>
    <n v="0"/>
    <s v="W00"/>
    <s v="World"/>
    <s v="H4"/>
    <s v="HS"/>
    <b v="1"/>
    <n v="310230"/>
    <s v="Fertilizers, mineral or chemical nitrogenous, ammonium nitrate, whether or not in aqueous solution"/>
    <x v="5"/>
    <x v="1"/>
    <x v="1"/>
    <x v="2"/>
    <b v="1"/>
    <s v="C00"/>
    <s v="TOTAL CPC"/>
    <n v="0"/>
    <n v="0"/>
    <s v="TOTAL MOT"/>
    <n v="8"/>
    <s v="kg"/>
    <n v="17864362"/>
    <b v="0"/>
    <n v="8"/>
    <s v="kg"/>
    <n v="17864362"/>
    <b v="0"/>
    <n v="17864362"/>
    <b v="0"/>
    <n v="0"/>
    <b v="0"/>
    <s v="13063647.937"/>
    <n v="0"/>
    <s v="13063647.937"/>
    <n v="0"/>
    <b v="0"/>
    <b v="1"/>
  </r>
  <r>
    <s v="C"/>
    <s v="A"/>
    <n v="20160101"/>
    <n v="2016"/>
    <n v="52"/>
    <x v="6"/>
    <n v="180"/>
    <s v="COD"/>
    <x v="1"/>
    <s v="M"/>
    <s v="Import"/>
    <n v="752"/>
    <s v="SWE"/>
    <x v="13"/>
    <n v="0"/>
    <s v="W00"/>
    <s v="World"/>
    <s v="H4"/>
    <s v="HS"/>
    <b v="1"/>
    <n v="310230"/>
    <s v="Fertilizers, mineral or chemical nitrogenous, ammonium nitrate, whether or not in aqueous solution"/>
    <x v="5"/>
    <x v="1"/>
    <x v="1"/>
    <x v="2"/>
    <b v="1"/>
    <s v="C00"/>
    <s v="TOTAL CPC"/>
    <n v="0"/>
    <n v="0"/>
    <s v="TOTAL MOT"/>
    <n v="8"/>
    <s v="kg"/>
    <n v="1450500"/>
    <b v="0"/>
    <n v="8"/>
    <s v="kg"/>
    <n v="1450500"/>
    <b v="0"/>
    <n v="1450500"/>
    <b v="0"/>
    <n v="0"/>
    <b v="0"/>
    <s v="2174201.286"/>
    <n v="0"/>
    <s v="2174201.286"/>
    <n v="0"/>
    <b v="0"/>
    <b v="1"/>
  </r>
  <r>
    <s v="C"/>
    <s v="A"/>
    <n v="20160101"/>
    <n v="2016"/>
    <n v="52"/>
    <x v="6"/>
    <n v="180"/>
    <s v="COD"/>
    <x v="1"/>
    <s v="M"/>
    <s v="Import"/>
    <n v="894"/>
    <s v="ZMB"/>
    <x v="39"/>
    <n v="0"/>
    <s v="W00"/>
    <s v="World"/>
    <s v="H4"/>
    <s v="HS"/>
    <b v="1"/>
    <n v="310230"/>
    <s v="Fertilizers, mineral or chemical nitrogenous, ammonium nitrate, whether or not in aqueous solution"/>
    <x v="5"/>
    <x v="1"/>
    <x v="1"/>
    <x v="2"/>
    <b v="1"/>
    <s v="C00"/>
    <s v="TOTAL CPC"/>
    <n v="0"/>
    <n v="0"/>
    <s v="TOTAL MOT"/>
    <n v="8"/>
    <s v="kg"/>
    <n v="336940"/>
    <b v="0"/>
    <n v="8"/>
    <s v="kg"/>
    <n v="336940"/>
    <b v="0"/>
    <n v="336940"/>
    <b v="0"/>
    <n v="0"/>
    <b v="0"/>
    <s v="341303.559"/>
    <n v="0"/>
    <s v="341303.559"/>
    <n v="0"/>
    <b v="0"/>
    <b v="1"/>
  </r>
  <r>
    <s v="C"/>
    <s v="A"/>
    <n v="20160101"/>
    <n v="2016"/>
    <n v="52"/>
    <x v="6"/>
    <n v="562"/>
    <s v="NER"/>
    <x v="0"/>
    <s v="M"/>
    <s v="Import"/>
    <n v="0"/>
    <s v="W00"/>
    <x v="0"/>
    <n v="0"/>
    <s v="W00"/>
    <s v="World"/>
    <s v="H4"/>
    <s v="HS"/>
    <b v="1"/>
    <n v="310230"/>
    <s v="Fertilizers, mineral or chemical nitrogenous, ammonium nitrate, whether or not in aqueous solution"/>
    <x v="5"/>
    <x v="1"/>
    <x v="1"/>
    <x v="2"/>
    <b v="1"/>
    <s v="C00"/>
    <s v="TOTAL CPC"/>
    <n v="0"/>
    <n v="0"/>
    <s v="TOTAL MOT"/>
    <n v="8"/>
    <s v="kg"/>
    <n v="896276"/>
    <b v="0"/>
    <n v="8"/>
    <s v="kg"/>
    <n v="896276"/>
    <b v="0"/>
    <n v="896276"/>
    <b v="0"/>
    <n v="0"/>
    <b v="0"/>
    <s v="4629569.26"/>
    <m/>
    <s v="4629569.26"/>
    <n v="0"/>
    <b v="0"/>
    <b v="1"/>
  </r>
  <r>
    <s v="C"/>
    <s v="A"/>
    <n v="20160101"/>
    <n v="2016"/>
    <n v="52"/>
    <x v="6"/>
    <n v="562"/>
    <s v="NER"/>
    <x v="0"/>
    <s v="M"/>
    <s v="Import"/>
    <n v="12"/>
    <s v="DZA"/>
    <x v="67"/>
    <n v="0"/>
    <s v="W00"/>
    <s v="World"/>
    <s v="H4"/>
    <s v="HS"/>
    <b v="1"/>
    <n v="310230"/>
    <s v="Fertilizers, mineral or chemical nitrogenous, ammonium nitrate, whether or not in aqueous solution"/>
    <x v="5"/>
    <x v="1"/>
    <x v="1"/>
    <x v="2"/>
    <b v="1"/>
    <s v="C00"/>
    <s v="TOTAL CPC"/>
    <n v="0"/>
    <n v="0"/>
    <s v="TOTAL MOT"/>
    <n v="8"/>
    <s v="kg"/>
    <n v="38580"/>
    <b v="0"/>
    <n v="8"/>
    <s v="kg"/>
    <n v="38580"/>
    <b v="0"/>
    <n v="38580"/>
    <b v="0"/>
    <n v="0"/>
    <b v="0"/>
    <s v="283483.43"/>
    <m/>
    <s v="283483.43"/>
    <n v="0"/>
    <b v="1"/>
    <b v="0"/>
  </r>
  <r>
    <s v="C"/>
    <s v="A"/>
    <n v="20160101"/>
    <n v="2016"/>
    <n v="52"/>
    <x v="6"/>
    <n v="562"/>
    <s v="NER"/>
    <x v="0"/>
    <s v="M"/>
    <s v="Import"/>
    <n v="251"/>
    <s v="FRA"/>
    <x v="3"/>
    <n v="0"/>
    <s v="W00"/>
    <s v="World"/>
    <s v="H4"/>
    <s v="HS"/>
    <b v="1"/>
    <n v="310230"/>
    <s v="Fertilizers, mineral or chemical nitrogenous, ammonium nitrate, whether or not in aqueous solution"/>
    <x v="5"/>
    <x v="1"/>
    <x v="1"/>
    <x v="2"/>
    <b v="1"/>
    <s v="C00"/>
    <s v="TOTAL CPC"/>
    <n v="0"/>
    <n v="0"/>
    <s v="TOTAL MOT"/>
    <n v="8"/>
    <s v="kg"/>
    <n v="772746"/>
    <b v="0"/>
    <n v="8"/>
    <s v="kg"/>
    <n v="772746"/>
    <b v="0"/>
    <n v="772746"/>
    <b v="0"/>
    <n v="0"/>
    <b v="0"/>
    <s v="4295577.56"/>
    <m/>
    <s v="4295577.56"/>
    <n v="0"/>
    <b v="1"/>
    <b v="0"/>
  </r>
  <r>
    <s v="C"/>
    <s v="A"/>
    <n v="20160101"/>
    <n v="2016"/>
    <n v="52"/>
    <x v="6"/>
    <n v="562"/>
    <s v="NER"/>
    <x v="0"/>
    <s v="M"/>
    <s v="Import"/>
    <n v="566"/>
    <s v="NGA"/>
    <x v="8"/>
    <n v="0"/>
    <s v="W00"/>
    <s v="World"/>
    <s v="H4"/>
    <s v="HS"/>
    <b v="1"/>
    <n v="310230"/>
    <s v="Fertilizers, mineral or chemical nitrogenous, ammonium nitrate, whether or not in aqueous solution"/>
    <x v="5"/>
    <x v="1"/>
    <x v="1"/>
    <x v="2"/>
    <b v="1"/>
    <s v="C00"/>
    <s v="TOTAL CPC"/>
    <n v="0"/>
    <n v="0"/>
    <s v="TOTAL MOT"/>
    <n v="8"/>
    <s v="kg"/>
    <n v="59950"/>
    <b v="0"/>
    <n v="8"/>
    <s v="kg"/>
    <n v="59950"/>
    <b v="0"/>
    <n v="59950"/>
    <b v="0"/>
    <n v="0"/>
    <b v="0"/>
    <s v="6965.92"/>
    <m/>
    <s v="6965.92"/>
    <n v="0"/>
    <b v="1"/>
    <b v="0"/>
  </r>
  <r>
    <s v="C"/>
    <s v="A"/>
    <n v="20160101"/>
    <n v="2016"/>
    <n v="52"/>
    <x v="6"/>
    <n v="562"/>
    <s v="NER"/>
    <x v="0"/>
    <s v="M"/>
    <s v="Import"/>
    <n v="854"/>
    <s v="BFA"/>
    <x v="16"/>
    <n v="0"/>
    <s v="W00"/>
    <s v="World"/>
    <s v="H4"/>
    <s v="HS"/>
    <b v="1"/>
    <n v="310230"/>
    <s v="Fertilizers, mineral or chemical nitrogenous, ammonium nitrate, whether or not in aqueous solution"/>
    <x v="5"/>
    <x v="1"/>
    <x v="1"/>
    <x v="2"/>
    <b v="1"/>
    <s v="C00"/>
    <s v="TOTAL CPC"/>
    <n v="0"/>
    <n v="0"/>
    <s v="TOTAL MOT"/>
    <n v="8"/>
    <s v="kg"/>
    <n v="25000"/>
    <b v="0"/>
    <n v="8"/>
    <s v="kg"/>
    <n v="25000"/>
    <b v="0"/>
    <n v="25000"/>
    <b v="0"/>
    <n v="0"/>
    <b v="0"/>
    <s v="43542.35"/>
    <m/>
    <s v="43542.35"/>
    <n v="0"/>
    <b v="1"/>
    <b v="0"/>
  </r>
  <r>
    <s v="C"/>
    <s v="A"/>
    <n v="20160101"/>
    <n v="2016"/>
    <n v="52"/>
    <x v="6"/>
    <n v="180"/>
    <s v="COD"/>
    <x v="1"/>
    <s v="M"/>
    <s v="Import"/>
    <n v="0"/>
    <s v="W00"/>
    <x v="0"/>
    <n v="0"/>
    <s v="W00"/>
    <s v="World"/>
    <s v="H4"/>
    <s v="HS"/>
    <b v="1"/>
    <n v="310240"/>
    <s v="Fertilizers, mineral or chemical ammonium nitrate with calcium carbonate or other inorganic non-fertilizing substances, mixtures thereof"/>
    <x v="6"/>
    <x v="1"/>
    <x v="1"/>
    <x v="2"/>
    <b v="1"/>
    <s v="C00"/>
    <s v="TOTAL CPC"/>
    <n v="0"/>
    <n v="0"/>
    <s v="TOTAL MOT"/>
    <n v="8"/>
    <s v="kg"/>
    <n v="10060"/>
    <b v="0"/>
    <n v="8"/>
    <s v="kg"/>
    <n v="10060"/>
    <b v="0"/>
    <n v="10060"/>
    <b v="0"/>
    <n v="0"/>
    <b v="0"/>
    <s v="14497.837"/>
    <n v="0"/>
    <s v="14497.837"/>
    <n v="0"/>
    <b v="0"/>
    <b v="1"/>
  </r>
  <r>
    <s v="C"/>
    <s v="A"/>
    <n v="20160101"/>
    <n v="2016"/>
    <n v="52"/>
    <x v="6"/>
    <n v="180"/>
    <s v="COD"/>
    <x v="1"/>
    <s v="M"/>
    <s v="Import"/>
    <n v="710"/>
    <s v="ZAF"/>
    <x v="30"/>
    <n v="0"/>
    <s v="W00"/>
    <s v="World"/>
    <s v="H4"/>
    <s v="HS"/>
    <b v="1"/>
    <n v="310240"/>
    <s v="Fertilizers, mineral or chemical ammonium nitrate with calcium carbonate or other inorganic non-fertilizing substances, mixtures thereof"/>
    <x v="6"/>
    <x v="1"/>
    <x v="1"/>
    <x v="2"/>
    <b v="1"/>
    <s v="C00"/>
    <s v="TOTAL CPC"/>
    <n v="0"/>
    <n v="0"/>
    <s v="TOTAL MOT"/>
    <n v="8"/>
    <s v="kg"/>
    <n v="10060"/>
    <b v="0"/>
    <n v="8"/>
    <s v="kg"/>
    <n v="10060"/>
    <b v="0"/>
    <n v="10060"/>
    <b v="0"/>
    <n v="0"/>
    <b v="0"/>
    <s v="14497.837"/>
    <n v="0"/>
    <s v="14497.837"/>
    <n v="0"/>
    <b v="0"/>
    <b v="1"/>
  </r>
  <r>
    <s v="C"/>
    <s v="A"/>
    <n v="20160101"/>
    <n v="2016"/>
    <n v="52"/>
    <x v="6"/>
    <n v="562"/>
    <s v="NER"/>
    <x v="0"/>
    <s v="M"/>
    <s v="Import"/>
    <n v="0"/>
    <s v="W00"/>
    <x v="0"/>
    <n v="0"/>
    <s v="W00"/>
    <s v="World"/>
    <s v="H4"/>
    <s v="HS"/>
    <b v="1"/>
    <n v="310240"/>
    <s v="Fertilizers, mineral or chemical ammonium nitrate with calcium carbonate or other inorganic non-fertilizing substances, mixtures thereof"/>
    <x v="6"/>
    <x v="1"/>
    <x v="1"/>
    <x v="2"/>
    <b v="1"/>
    <s v="C00"/>
    <s v="TOTAL CPC"/>
    <n v="0"/>
    <n v="0"/>
    <s v="TOTAL MOT"/>
    <n v="8"/>
    <s v="kg"/>
    <n v="40000"/>
    <b v="0"/>
    <n v="8"/>
    <s v="kg"/>
    <n v="40000"/>
    <b v="0"/>
    <n v="40000"/>
    <b v="0"/>
    <n v="0"/>
    <b v="0"/>
    <s v="14296.9"/>
    <m/>
    <s v="14296.9"/>
    <n v="0"/>
    <b v="0"/>
    <b v="1"/>
  </r>
  <r>
    <s v="C"/>
    <s v="A"/>
    <n v="20160101"/>
    <n v="2016"/>
    <n v="52"/>
    <x v="6"/>
    <n v="562"/>
    <s v="NER"/>
    <x v="0"/>
    <s v="M"/>
    <s v="Import"/>
    <n v="566"/>
    <s v="NGA"/>
    <x v="8"/>
    <n v="0"/>
    <s v="W00"/>
    <s v="World"/>
    <s v="H4"/>
    <s v="HS"/>
    <b v="1"/>
    <n v="310240"/>
    <s v="Fertilizers, mineral or chemical ammonium nitrate with calcium carbonate or other inorganic non-fertilizing substances, mixtures thereof"/>
    <x v="6"/>
    <x v="1"/>
    <x v="1"/>
    <x v="2"/>
    <b v="1"/>
    <s v="C00"/>
    <s v="TOTAL CPC"/>
    <n v="0"/>
    <n v="0"/>
    <s v="TOTAL MOT"/>
    <n v="8"/>
    <s v="kg"/>
    <n v="40000"/>
    <b v="0"/>
    <n v="8"/>
    <s v="kg"/>
    <n v="40000"/>
    <b v="0"/>
    <n v="40000"/>
    <b v="0"/>
    <n v="0"/>
    <b v="0"/>
    <s v="14296.9"/>
    <m/>
    <s v="14296.9"/>
    <n v="0"/>
    <b v="1"/>
    <b v="0"/>
  </r>
  <r>
    <s v="C"/>
    <s v="A"/>
    <n v="20160101"/>
    <n v="2016"/>
    <n v="52"/>
    <x v="6"/>
    <n v="180"/>
    <s v="COD"/>
    <x v="1"/>
    <s v="M"/>
    <s v="Import"/>
    <n v="0"/>
    <s v="W00"/>
    <x v="0"/>
    <n v="0"/>
    <s v="W00"/>
    <s v="World"/>
    <s v="H4"/>
    <s v="HS"/>
    <b v="1"/>
    <n v="310250"/>
    <s v="Fertilizers, mineral or chemical nitrogenous, sodium nitrate"/>
    <x v="6"/>
    <x v="1"/>
    <x v="1"/>
    <x v="2"/>
    <b v="1"/>
    <s v="C00"/>
    <s v="TOTAL CPC"/>
    <n v="0"/>
    <n v="0"/>
    <s v="TOTAL MOT"/>
    <n v="8"/>
    <s v="kg"/>
    <n v="9000"/>
    <b v="0"/>
    <n v="8"/>
    <s v="kg"/>
    <n v="9000"/>
    <b v="0"/>
    <n v="9000"/>
    <b v="0"/>
    <n v="0"/>
    <b v="0"/>
    <s v="46723.34"/>
    <n v="0"/>
    <s v="46723.34"/>
    <n v="0"/>
    <b v="0"/>
    <b v="1"/>
  </r>
  <r>
    <s v="C"/>
    <s v="A"/>
    <n v="20160101"/>
    <n v="2016"/>
    <n v="52"/>
    <x v="6"/>
    <n v="180"/>
    <s v="COD"/>
    <x v="1"/>
    <s v="M"/>
    <s v="Import"/>
    <n v="276"/>
    <s v="DEU"/>
    <x v="4"/>
    <n v="0"/>
    <s v="W00"/>
    <s v="World"/>
    <s v="H4"/>
    <s v="HS"/>
    <b v="1"/>
    <n v="310250"/>
    <s v="Fertilizers, mineral or chemical nitrogenous, sodium nitrate"/>
    <x v="6"/>
    <x v="1"/>
    <x v="1"/>
    <x v="2"/>
    <b v="1"/>
    <s v="C00"/>
    <s v="TOTAL CPC"/>
    <n v="0"/>
    <n v="0"/>
    <s v="TOTAL MOT"/>
    <n v="8"/>
    <s v="kg"/>
    <n v="2000"/>
    <b v="0"/>
    <n v="8"/>
    <s v="kg"/>
    <n v="2000"/>
    <b v="0"/>
    <n v="2000"/>
    <b v="0"/>
    <n v="0"/>
    <b v="0"/>
    <s v="8137.482"/>
    <n v="0"/>
    <s v="8137.482"/>
    <n v="0"/>
    <b v="0"/>
    <b v="1"/>
  </r>
  <r>
    <s v="C"/>
    <s v="A"/>
    <n v="20160101"/>
    <n v="2016"/>
    <n v="52"/>
    <x v="6"/>
    <n v="180"/>
    <s v="COD"/>
    <x v="1"/>
    <s v="M"/>
    <s v="Import"/>
    <n v="834"/>
    <s v="TZA"/>
    <x v="38"/>
    <n v="0"/>
    <s v="W00"/>
    <s v="World"/>
    <s v="H4"/>
    <s v="HS"/>
    <b v="1"/>
    <n v="310250"/>
    <s v="Fertilizers, mineral or chemical nitrogenous, sodium nitrate"/>
    <x v="6"/>
    <x v="1"/>
    <x v="1"/>
    <x v="2"/>
    <b v="1"/>
    <s v="C00"/>
    <s v="TOTAL CPC"/>
    <n v="0"/>
    <n v="0"/>
    <s v="TOTAL MOT"/>
    <n v="8"/>
    <s v="kg"/>
    <n v="7000"/>
    <b v="0"/>
    <n v="8"/>
    <s v="kg"/>
    <n v="7000"/>
    <b v="0"/>
    <n v="7000"/>
    <b v="0"/>
    <n v="0"/>
    <b v="0"/>
    <s v="38585.857"/>
    <n v="0"/>
    <s v="38585.857"/>
    <n v="0"/>
    <b v="0"/>
    <b v="1"/>
  </r>
  <r>
    <s v="C"/>
    <s v="A"/>
    <n v="20160101"/>
    <n v="2016"/>
    <n v="52"/>
    <x v="6"/>
    <n v="562"/>
    <s v="NER"/>
    <x v="0"/>
    <s v="M"/>
    <s v="Import"/>
    <n v="0"/>
    <s v="W00"/>
    <x v="0"/>
    <n v="0"/>
    <s v="W00"/>
    <s v="World"/>
    <s v="H4"/>
    <s v="HS"/>
    <b v="1"/>
    <n v="310250"/>
    <s v="Fertilizers, mineral or chemical nitrogenous, sodium nitrate"/>
    <x v="6"/>
    <x v="1"/>
    <x v="1"/>
    <x v="2"/>
    <b v="1"/>
    <s v="C00"/>
    <s v="TOTAL CPC"/>
    <n v="0"/>
    <n v="0"/>
    <s v="TOTAL MOT"/>
    <n v="8"/>
    <s v="kg"/>
    <n v="1"/>
    <b v="0"/>
    <n v="8"/>
    <s v="kg"/>
    <n v="1"/>
    <b v="0"/>
    <n v="1"/>
    <b v="0"/>
    <n v="0"/>
    <b v="0"/>
    <s v="19.52"/>
    <m/>
    <s v="19.52"/>
    <n v="0"/>
    <b v="0"/>
    <b v="1"/>
  </r>
  <r>
    <s v="C"/>
    <s v="A"/>
    <n v="20160101"/>
    <n v="2016"/>
    <n v="52"/>
    <x v="6"/>
    <n v="562"/>
    <s v="NER"/>
    <x v="0"/>
    <s v="M"/>
    <s v="Import"/>
    <n v="826"/>
    <s v="GBR"/>
    <x v="37"/>
    <n v="0"/>
    <s v="W00"/>
    <s v="World"/>
    <s v="H4"/>
    <s v="HS"/>
    <b v="1"/>
    <n v="310250"/>
    <s v="Fertilizers, mineral or chemical nitrogenous, sodium nitrate"/>
    <x v="6"/>
    <x v="1"/>
    <x v="1"/>
    <x v="2"/>
    <b v="1"/>
    <s v="C00"/>
    <s v="TOTAL CPC"/>
    <n v="0"/>
    <n v="0"/>
    <s v="TOTAL MOT"/>
    <n v="8"/>
    <s v="kg"/>
    <n v="1"/>
    <b v="0"/>
    <n v="8"/>
    <s v="kg"/>
    <n v="1"/>
    <b v="0"/>
    <n v="1"/>
    <b v="0"/>
    <n v="0"/>
    <b v="0"/>
    <s v="19.52"/>
    <m/>
    <s v="19.52"/>
    <n v="0"/>
    <b v="1"/>
    <b v="0"/>
  </r>
  <r>
    <s v="C"/>
    <s v="A"/>
    <n v="20160101"/>
    <n v="2016"/>
    <n v="52"/>
    <x v="6"/>
    <n v="180"/>
    <s v="COD"/>
    <x v="1"/>
    <s v="M"/>
    <s v="Import"/>
    <n v="0"/>
    <s v="W00"/>
    <x v="0"/>
    <n v="0"/>
    <s v="W00"/>
    <s v="World"/>
    <s v="H4"/>
    <s v="HS"/>
    <b v="1"/>
    <n v="310260"/>
    <s v="Fertilizers, mineral or chemical nitrogenous, double salts and mixtures of calcium nitrate and ammonium nitrate"/>
    <x v="6"/>
    <x v="1"/>
    <x v="1"/>
    <x v="2"/>
    <b v="1"/>
    <s v="C00"/>
    <s v="TOTAL CPC"/>
    <n v="0"/>
    <n v="0"/>
    <s v="TOTAL MOT"/>
    <n v="8"/>
    <s v="kg"/>
    <n v="1260"/>
    <b v="0"/>
    <n v="8"/>
    <s v="kg"/>
    <n v="1260"/>
    <b v="0"/>
    <n v="1260"/>
    <b v="0"/>
    <n v="0"/>
    <b v="0"/>
    <s v="4264.895"/>
    <n v="0"/>
    <s v="4264.895"/>
    <n v="0"/>
    <b v="0"/>
    <b v="1"/>
  </r>
  <r>
    <s v="C"/>
    <s v="A"/>
    <n v="20160101"/>
    <n v="2016"/>
    <n v="52"/>
    <x v="6"/>
    <n v="180"/>
    <s v="COD"/>
    <x v="1"/>
    <s v="M"/>
    <s v="Import"/>
    <n v="710"/>
    <s v="ZAF"/>
    <x v="30"/>
    <n v="0"/>
    <s v="W00"/>
    <s v="World"/>
    <s v="H4"/>
    <s v="HS"/>
    <b v="1"/>
    <n v="310260"/>
    <s v="Fertilizers, mineral or chemical nitrogenous, double salts and mixtures of calcium nitrate and ammonium nitrate"/>
    <x v="6"/>
    <x v="1"/>
    <x v="1"/>
    <x v="2"/>
    <b v="1"/>
    <s v="C00"/>
    <s v="TOTAL CPC"/>
    <n v="0"/>
    <n v="0"/>
    <s v="TOTAL MOT"/>
    <n v="8"/>
    <s v="kg"/>
    <n v="1260"/>
    <b v="0"/>
    <n v="8"/>
    <s v="kg"/>
    <n v="1260"/>
    <b v="0"/>
    <n v="1260"/>
    <b v="0"/>
    <n v="0"/>
    <b v="0"/>
    <s v="4264.895"/>
    <n v="0"/>
    <s v="4264.895"/>
    <n v="0"/>
    <b v="0"/>
    <b v="1"/>
  </r>
  <r>
    <s v="C"/>
    <s v="A"/>
    <n v="20160101"/>
    <n v="2016"/>
    <n v="52"/>
    <x v="6"/>
    <n v="562"/>
    <s v="NER"/>
    <x v="0"/>
    <s v="M"/>
    <s v="Import"/>
    <n v="0"/>
    <s v="W00"/>
    <x v="0"/>
    <n v="0"/>
    <s v="W00"/>
    <s v="World"/>
    <s v="H4"/>
    <s v="HS"/>
    <b v="1"/>
    <n v="310280"/>
    <s v="Fertilizers, mineral or chemical nitrogenous, mixtures of urea and ammonium nitrate in aqueous or ammoniacal solution"/>
    <x v="16"/>
    <x v="1"/>
    <x v="1"/>
    <x v="2"/>
    <b v="1"/>
    <s v="C00"/>
    <s v="TOTAL CPC"/>
    <n v="0"/>
    <n v="0"/>
    <s v="TOTAL MOT"/>
    <n v="8"/>
    <s v="kg"/>
    <n v="281"/>
    <b v="0"/>
    <n v="8"/>
    <s v="kg"/>
    <n v="281"/>
    <b v="0"/>
    <n v="281"/>
    <b v="0"/>
    <n v="0"/>
    <b v="0"/>
    <s v="1664.32"/>
    <m/>
    <s v="1664.32"/>
    <n v="0"/>
    <b v="0"/>
    <b v="1"/>
  </r>
  <r>
    <s v="C"/>
    <s v="A"/>
    <n v="20160101"/>
    <n v="2016"/>
    <n v="52"/>
    <x v="6"/>
    <n v="562"/>
    <s v="NER"/>
    <x v="0"/>
    <s v="M"/>
    <s v="Import"/>
    <n v="788"/>
    <s v="TUN"/>
    <x v="45"/>
    <n v="0"/>
    <s v="W00"/>
    <s v="World"/>
    <s v="H4"/>
    <s v="HS"/>
    <b v="1"/>
    <n v="310280"/>
    <s v="Fertilizers, mineral or chemical nitrogenous, mixtures of urea and ammonium nitrate in aqueous or ammoniacal solution"/>
    <x v="16"/>
    <x v="1"/>
    <x v="1"/>
    <x v="2"/>
    <b v="1"/>
    <s v="C00"/>
    <s v="TOTAL CPC"/>
    <n v="0"/>
    <n v="0"/>
    <s v="TOTAL MOT"/>
    <n v="8"/>
    <s v="kg"/>
    <n v="281"/>
    <b v="0"/>
    <n v="8"/>
    <s v="kg"/>
    <n v="281"/>
    <b v="0"/>
    <n v="281"/>
    <b v="0"/>
    <n v="0"/>
    <b v="0"/>
    <s v="1664.32"/>
    <m/>
    <s v="1664.32"/>
    <n v="0"/>
    <b v="1"/>
    <b v="0"/>
  </r>
  <r>
    <s v="C"/>
    <s v="A"/>
    <n v="20160101"/>
    <n v="2016"/>
    <n v="52"/>
    <x v="6"/>
    <n v="180"/>
    <s v="COD"/>
    <x v="1"/>
    <s v="M"/>
    <s v="Import"/>
    <n v="0"/>
    <s v="W00"/>
    <x v="0"/>
    <n v="0"/>
    <s v="W00"/>
    <s v="World"/>
    <s v="H4"/>
    <s v="HS"/>
    <b v="1"/>
    <n v="310290"/>
    <s v="Fertilizers, mineral or chemical nitrogenous, other kinds including mixtures not specified in the foregoing subheadings"/>
    <x v="6"/>
    <x v="1"/>
    <x v="1"/>
    <x v="2"/>
    <b v="1"/>
    <s v="C00"/>
    <s v="TOTAL CPC"/>
    <n v="0"/>
    <n v="0"/>
    <s v="TOTAL MOT"/>
    <n v="8"/>
    <s v="kg"/>
    <n v="14428"/>
    <b v="0"/>
    <n v="8"/>
    <s v="kg"/>
    <n v="14428"/>
    <b v="0"/>
    <n v="14428"/>
    <b v="0"/>
    <n v="0"/>
    <b v="0"/>
    <s v="19008.381"/>
    <n v="0"/>
    <s v="19008.381"/>
    <n v="0"/>
    <b v="0"/>
    <b v="1"/>
  </r>
  <r>
    <s v="C"/>
    <s v="A"/>
    <n v="20160101"/>
    <n v="2016"/>
    <n v="52"/>
    <x v="6"/>
    <n v="180"/>
    <s v="COD"/>
    <x v="1"/>
    <s v="M"/>
    <s v="Import"/>
    <n v="554"/>
    <s v="NZL"/>
    <x v="59"/>
    <n v="0"/>
    <s v="W00"/>
    <s v="World"/>
    <s v="H4"/>
    <s v="HS"/>
    <b v="1"/>
    <n v="310290"/>
    <s v="Fertilizers, mineral or chemical nitrogenous, other kinds including mixtures not specified in the foregoing subheadings"/>
    <x v="6"/>
    <x v="1"/>
    <x v="1"/>
    <x v="2"/>
    <b v="1"/>
    <s v="C00"/>
    <s v="TOTAL CPC"/>
    <n v="0"/>
    <n v="0"/>
    <s v="TOTAL MOT"/>
    <n v="8"/>
    <s v="kg"/>
    <n v="39"/>
    <b v="0"/>
    <n v="8"/>
    <s v="kg"/>
    <n v="39"/>
    <b v="0"/>
    <n v="39"/>
    <b v="0"/>
    <n v="0"/>
    <b v="0"/>
    <s v="129.295"/>
    <n v="0"/>
    <s v="129.295"/>
    <n v="0"/>
    <b v="0"/>
    <b v="1"/>
  </r>
  <r>
    <s v="C"/>
    <s v="A"/>
    <n v="20160101"/>
    <n v="2016"/>
    <n v="52"/>
    <x v="6"/>
    <n v="180"/>
    <s v="COD"/>
    <x v="1"/>
    <s v="M"/>
    <s v="Import"/>
    <n v="710"/>
    <s v="ZAF"/>
    <x v="30"/>
    <n v="0"/>
    <s v="W00"/>
    <s v="World"/>
    <s v="H4"/>
    <s v="HS"/>
    <b v="1"/>
    <n v="310290"/>
    <s v="Fertilizers, mineral or chemical nitrogenous, other kinds including mixtures not specified in the foregoing subheadings"/>
    <x v="6"/>
    <x v="1"/>
    <x v="1"/>
    <x v="2"/>
    <b v="1"/>
    <s v="C00"/>
    <s v="TOTAL CPC"/>
    <n v="0"/>
    <n v="0"/>
    <s v="TOTAL MOT"/>
    <n v="8"/>
    <s v="kg"/>
    <n v="11847"/>
    <b v="0"/>
    <n v="8"/>
    <s v="kg"/>
    <n v="11847"/>
    <b v="0"/>
    <n v="11847"/>
    <b v="0"/>
    <n v="0"/>
    <b v="0"/>
    <s v="16396.308"/>
    <n v="0"/>
    <s v="16396.308"/>
    <n v="0"/>
    <b v="0"/>
    <b v="1"/>
  </r>
  <r>
    <s v="C"/>
    <s v="A"/>
    <n v="20160101"/>
    <n v="2016"/>
    <n v="52"/>
    <x v="6"/>
    <n v="180"/>
    <s v="COD"/>
    <x v="1"/>
    <s v="M"/>
    <s v="Import"/>
    <n v="826"/>
    <s v="GBR"/>
    <x v="37"/>
    <n v="0"/>
    <s v="W00"/>
    <s v="World"/>
    <s v="H4"/>
    <s v="HS"/>
    <b v="1"/>
    <n v="310290"/>
    <s v="Fertilizers, mineral or chemical nitrogenous, other kinds including mixtures not specified in the foregoing subheadings"/>
    <x v="6"/>
    <x v="1"/>
    <x v="1"/>
    <x v="2"/>
    <b v="1"/>
    <s v="C00"/>
    <s v="TOTAL CPC"/>
    <n v="0"/>
    <n v="0"/>
    <s v="TOTAL MOT"/>
    <n v="8"/>
    <s v="kg"/>
    <n v="12"/>
    <b v="0"/>
    <n v="8"/>
    <s v="kg"/>
    <n v="12"/>
    <b v="0"/>
    <n v="12"/>
    <b v="0"/>
    <n v="0"/>
    <b v="0"/>
    <s v="127.849"/>
    <n v="0"/>
    <s v="127.849"/>
    <n v="0"/>
    <b v="0"/>
    <b v="1"/>
  </r>
  <r>
    <s v="C"/>
    <s v="A"/>
    <n v="20160101"/>
    <n v="2016"/>
    <n v="52"/>
    <x v="6"/>
    <n v="180"/>
    <s v="COD"/>
    <x v="1"/>
    <s v="M"/>
    <s v="Import"/>
    <n v="834"/>
    <s v="TZA"/>
    <x v="38"/>
    <n v="0"/>
    <s v="W00"/>
    <s v="World"/>
    <s v="H4"/>
    <s v="HS"/>
    <b v="1"/>
    <n v="310290"/>
    <s v="Fertilizers, mineral or chemical nitrogenous, other kinds including mixtures not specified in the foregoing subheadings"/>
    <x v="6"/>
    <x v="1"/>
    <x v="1"/>
    <x v="2"/>
    <b v="1"/>
    <s v="C00"/>
    <s v="TOTAL CPC"/>
    <n v="0"/>
    <n v="0"/>
    <s v="TOTAL MOT"/>
    <n v="8"/>
    <s v="kg"/>
    <n v="2000"/>
    <b v="0"/>
    <n v="8"/>
    <s v="kg"/>
    <n v="2000"/>
    <b v="0"/>
    <n v="2000"/>
    <b v="0"/>
    <n v="0"/>
    <b v="0"/>
    <s v="463.613"/>
    <n v="0"/>
    <s v="463.613"/>
    <n v="0"/>
    <b v="0"/>
    <b v="1"/>
  </r>
  <r>
    <s v="C"/>
    <s v="A"/>
    <n v="20160101"/>
    <n v="2016"/>
    <n v="52"/>
    <x v="6"/>
    <n v="180"/>
    <s v="COD"/>
    <x v="1"/>
    <s v="M"/>
    <s v="Import"/>
    <n v="842"/>
    <s v="USA"/>
    <x v="15"/>
    <n v="0"/>
    <s v="W00"/>
    <s v="World"/>
    <s v="H4"/>
    <s v="HS"/>
    <b v="1"/>
    <n v="310290"/>
    <s v="Fertilizers, mineral or chemical nitrogenous, other kinds including mixtures not specified in the foregoing subheadings"/>
    <x v="6"/>
    <x v="1"/>
    <x v="1"/>
    <x v="2"/>
    <b v="1"/>
    <s v="C00"/>
    <s v="TOTAL CPC"/>
    <n v="0"/>
    <n v="0"/>
    <s v="TOTAL MOT"/>
    <n v="8"/>
    <s v="kg"/>
    <n v="530"/>
    <b v="0"/>
    <n v="8"/>
    <s v="kg"/>
    <n v="530"/>
    <b v="0"/>
    <n v="530"/>
    <b v="0"/>
    <n v="0"/>
    <b v="0"/>
    <s v="1891.316"/>
    <n v="0"/>
    <s v="1891.316"/>
    <n v="0"/>
    <b v="0"/>
    <b v="1"/>
  </r>
  <r>
    <s v="C"/>
    <s v="A"/>
    <n v="20160101"/>
    <n v="2016"/>
    <n v="52"/>
    <x v="6"/>
    <n v="562"/>
    <s v="NER"/>
    <x v="0"/>
    <s v="M"/>
    <s v="Import"/>
    <n v="0"/>
    <s v="W00"/>
    <x v="0"/>
    <n v="0"/>
    <s v="W00"/>
    <s v="World"/>
    <s v="H4"/>
    <s v="HS"/>
    <b v="1"/>
    <n v="310290"/>
    <s v="Fertilizers, mineral or chemical nitrogenous, other kinds including mixtures not specified in the foregoing subheadings"/>
    <x v="6"/>
    <x v="1"/>
    <x v="1"/>
    <x v="2"/>
    <b v="1"/>
    <s v="C00"/>
    <s v="TOTAL CPC"/>
    <n v="0"/>
    <n v="0"/>
    <s v="TOTAL MOT"/>
    <n v="8"/>
    <s v="kg"/>
    <n v="1"/>
    <b v="0"/>
    <n v="8"/>
    <s v="kg"/>
    <n v="1"/>
    <b v="0"/>
    <n v="1"/>
    <b v="0"/>
    <n v="0"/>
    <b v="0"/>
    <s v="643.74"/>
    <m/>
    <s v="643.74"/>
    <n v="0"/>
    <b v="0"/>
    <b v="1"/>
  </r>
  <r>
    <s v="C"/>
    <s v="A"/>
    <n v="20160101"/>
    <n v="2016"/>
    <n v="52"/>
    <x v="6"/>
    <n v="562"/>
    <s v="NER"/>
    <x v="0"/>
    <s v="M"/>
    <s v="Import"/>
    <n v="276"/>
    <s v="DEU"/>
    <x v="4"/>
    <n v="0"/>
    <s v="W00"/>
    <s v="World"/>
    <s v="H4"/>
    <s v="HS"/>
    <b v="1"/>
    <n v="310290"/>
    <s v="Fertilizers, mineral or chemical nitrogenous, other kinds including mixtures not specified in the foregoing subheadings"/>
    <x v="6"/>
    <x v="1"/>
    <x v="1"/>
    <x v="2"/>
    <b v="1"/>
    <s v="C00"/>
    <s v="TOTAL CPC"/>
    <n v="0"/>
    <n v="0"/>
    <s v="TOTAL MOT"/>
    <n v="8"/>
    <s v="kg"/>
    <n v="1"/>
    <b v="0"/>
    <n v="8"/>
    <s v="kg"/>
    <n v="1"/>
    <b v="0"/>
    <n v="1"/>
    <b v="0"/>
    <n v="0"/>
    <b v="0"/>
    <s v="643.74"/>
    <m/>
    <s v="643.74"/>
    <n v="0"/>
    <b v="1"/>
    <b v="0"/>
  </r>
  <r>
    <s v="C"/>
    <s v="A"/>
    <n v="20160101"/>
    <n v="2016"/>
    <n v="52"/>
    <x v="6"/>
    <n v="180"/>
    <s v="COD"/>
    <x v="1"/>
    <s v="M"/>
    <s v="Import"/>
    <n v="0"/>
    <s v="W00"/>
    <x v="0"/>
    <n v="0"/>
    <s v="W00"/>
    <s v="World"/>
    <s v="H4"/>
    <s v="HS"/>
    <b v="1"/>
    <n v="3103"/>
    <s v="Fertilizers mineral or chemical, phosphatic"/>
    <x v="7"/>
    <x v="3"/>
    <x v="3"/>
    <x v="1"/>
    <b v="0"/>
    <s v="C00"/>
    <s v="TOTAL CPC"/>
    <n v="0"/>
    <n v="0"/>
    <s v="TOTAL MOT"/>
    <n v="8"/>
    <s v="kg"/>
    <n v="2274144"/>
    <b v="0"/>
    <n v="8"/>
    <s v="kg"/>
    <n v="2274144"/>
    <b v="0"/>
    <n v="2274144"/>
    <b v="0"/>
    <n v="0"/>
    <b v="0"/>
    <s v="1094548.759"/>
    <n v="0"/>
    <s v="1094548.759"/>
    <n v="0"/>
    <b v="0"/>
    <b v="1"/>
  </r>
  <r>
    <s v="C"/>
    <s v="A"/>
    <n v="20160101"/>
    <n v="2016"/>
    <n v="52"/>
    <x v="6"/>
    <n v="180"/>
    <s v="COD"/>
    <x v="1"/>
    <s v="M"/>
    <s v="Import"/>
    <n v="156"/>
    <s v="CHN"/>
    <x v="1"/>
    <n v="0"/>
    <s v="W00"/>
    <s v="World"/>
    <s v="H4"/>
    <s v="HS"/>
    <b v="1"/>
    <n v="3103"/>
    <s v="Fertilizers mineral or chemical, phosphatic"/>
    <x v="7"/>
    <x v="3"/>
    <x v="3"/>
    <x v="1"/>
    <b v="0"/>
    <s v="C00"/>
    <s v="TOTAL CPC"/>
    <n v="0"/>
    <n v="0"/>
    <s v="TOTAL MOT"/>
    <n v="8"/>
    <s v="kg"/>
    <n v="34050"/>
    <b v="0"/>
    <n v="8"/>
    <s v="kg"/>
    <n v="34050"/>
    <b v="0"/>
    <n v="34050"/>
    <b v="0"/>
    <n v="0"/>
    <b v="0"/>
    <s v="24821.453"/>
    <n v="0"/>
    <s v="24821.453"/>
    <n v="0"/>
    <b v="0"/>
    <b v="1"/>
  </r>
  <r>
    <s v="C"/>
    <s v="A"/>
    <n v="20160101"/>
    <n v="2016"/>
    <n v="52"/>
    <x v="6"/>
    <n v="180"/>
    <s v="COD"/>
    <x v="1"/>
    <s v="M"/>
    <s v="Import"/>
    <n v="643"/>
    <s v="RUS"/>
    <x v="9"/>
    <n v="0"/>
    <s v="W00"/>
    <s v="World"/>
    <s v="H4"/>
    <s v="HS"/>
    <b v="1"/>
    <n v="3103"/>
    <s v="Fertilizers mineral or chemical, phosphatic"/>
    <x v="7"/>
    <x v="3"/>
    <x v="3"/>
    <x v="1"/>
    <b v="0"/>
    <s v="C00"/>
    <s v="TOTAL CPC"/>
    <n v="0"/>
    <n v="0"/>
    <s v="TOTAL MOT"/>
    <n v="8"/>
    <s v="kg"/>
    <n v="1771000"/>
    <b v="0"/>
    <n v="8"/>
    <s v="kg"/>
    <n v="1771000"/>
    <b v="0"/>
    <n v="1771000"/>
    <b v="0"/>
    <n v="0"/>
    <b v="0"/>
    <s v="631547.004"/>
    <n v="0"/>
    <s v="631547.004"/>
    <n v="0"/>
    <b v="0"/>
    <b v="1"/>
  </r>
  <r>
    <s v="C"/>
    <s v="A"/>
    <n v="20160101"/>
    <n v="2016"/>
    <n v="52"/>
    <x v="6"/>
    <n v="180"/>
    <s v="COD"/>
    <x v="1"/>
    <s v="M"/>
    <s v="Import"/>
    <n v="710"/>
    <s v="ZAF"/>
    <x v="30"/>
    <n v="0"/>
    <s v="W00"/>
    <s v="World"/>
    <s v="H4"/>
    <s v="HS"/>
    <b v="1"/>
    <n v="3103"/>
    <s v="Fertilizers mineral or chemical, phosphatic"/>
    <x v="7"/>
    <x v="3"/>
    <x v="3"/>
    <x v="1"/>
    <b v="0"/>
    <s v="C00"/>
    <s v="TOTAL CPC"/>
    <n v="0"/>
    <n v="0"/>
    <s v="TOTAL MOT"/>
    <n v="8"/>
    <s v="kg"/>
    <n v="418714"/>
    <b v="0"/>
    <n v="8"/>
    <s v="kg"/>
    <n v="418714"/>
    <b v="0"/>
    <n v="418714"/>
    <b v="0"/>
    <n v="0"/>
    <b v="0"/>
    <s v="424833.7"/>
    <n v="0"/>
    <s v="424833.7"/>
    <n v="0"/>
    <b v="0"/>
    <b v="1"/>
  </r>
  <r>
    <s v="C"/>
    <s v="A"/>
    <n v="20160101"/>
    <n v="2016"/>
    <n v="52"/>
    <x v="6"/>
    <n v="180"/>
    <s v="COD"/>
    <x v="1"/>
    <s v="M"/>
    <s v="Import"/>
    <n v="757"/>
    <s v="CHE"/>
    <x v="31"/>
    <n v="0"/>
    <s v="W00"/>
    <s v="World"/>
    <s v="H4"/>
    <s v="HS"/>
    <b v="1"/>
    <n v="3103"/>
    <s v="Fertilizers mineral or chemical, phosphatic"/>
    <x v="7"/>
    <x v="3"/>
    <x v="3"/>
    <x v="1"/>
    <b v="0"/>
    <s v="C00"/>
    <s v="TOTAL CPC"/>
    <n v="0"/>
    <n v="0"/>
    <s v="TOTAL MOT"/>
    <n v="8"/>
    <s v="kg"/>
    <n v="50380"/>
    <b v="0"/>
    <n v="8"/>
    <s v="kg"/>
    <n v="50380"/>
    <b v="0"/>
    <n v="50380"/>
    <b v="0"/>
    <n v="0"/>
    <b v="0"/>
    <s v="13346.602"/>
    <n v="0"/>
    <s v="13346.602"/>
    <n v="0"/>
    <b v="0"/>
    <b v="1"/>
  </r>
  <r>
    <s v="C"/>
    <s v="A"/>
    <n v="20160101"/>
    <n v="2016"/>
    <n v="52"/>
    <x v="6"/>
    <n v="180"/>
    <s v="COD"/>
    <x v="1"/>
    <s v="M"/>
    <s v="Import"/>
    <n v="0"/>
    <s v="W00"/>
    <x v="0"/>
    <n v="0"/>
    <s v="W00"/>
    <s v="World"/>
    <s v="H4"/>
    <s v="HS"/>
    <b v="1"/>
    <n v="310310"/>
    <s v="Fertilizers, mineral or chemical phosphatic, superphosphates"/>
    <x v="8"/>
    <x v="3"/>
    <x v="4"/>
    <x v="2"/>
    <b v="1"/>
    <s v="C00"/>
    <s v="TOTAL CPC"/>
    <n v="0"/>
    <n v="0"/>
    <s v="TOTAL MOT"/>
    <n v="8"/>
    <s v="kg"/>
    <n v="503144"/>
    <b v="0"/>
    <n v="8"/>
    <s v="kg"/>
    <n v="503144"/>
    <b v="0"/>
    <n v="503144"/>
    <b v="0"/>
    <n v="0"/>
    <b v="0"/>
    <s v="463001.755"/>
    <n v="0"/>
    <s v="463001.755"/>
    <n v="0"/>
    <b v="0"/>
    <b v="1"/>
  </r>
  <r>
    <s v="C"/>
    <s v="A"/>
    <n v="20160101"/>
    <n v="2016"/>
    <n v="52"/>
    <x v="6"/>
    <n v="180"/>
    <s v="COD"/>
    <x v="1"/>
    <s v="M"/>
    <s v="Import"/>
    <n v="156"/>
    <s v="CHN"/>
    <x v="1"/>
    <n v="0"/>
    <s v="W00"/>
    <s v="World"/>
    <s v="H4"/>
    <s v="HS"/>
    <b v="1"/>
    <n v="310310"/>
    <s v="Fertilizers, mineral or chemical phosphatic, superphosphates"/>
    <x v="8"/>
    <x v="3"/>
    <x v="4"/>
    <x v="2"/>
    <b v="1"/>
    <s v="C00"/>
    <s v="TOTAL CPC"/>
    <n v="0"/>
    <n v="0"/>
    <s v="TOTAL MOT"/>
    <n v="8"/>
    <s v="kg"/>
    <n v="34050"/>
    <b v="0"/>
    <n v="8"/>
    <s v="kg"/>
    <n v="34050"/>
    <b v="0"/>
    <n v="34050"/>
    <b v="0"/>
    <n v="0"/>
    <b v="0"/>
    <s v="24821.453"/>
    <n v="0"/>
    <s v="24821.453"/>
    <n v="0"/>
    <b v="0"/>
    <b v="1"/>
  </r>
  <r>
    <s v="C"/>
    <s v="A"/>
    <n v="20160101"/>
    <n v="2016"/>
    <n v="52"/>
    <x v="6"/>
    <n v="180"/>
    <s v="COD"/>
    <x v="1"/>
    <s v="M"/>
    <s v="Import"/>
    <n v="710"/>
    <s v="ZAF"/>
    <x v="30"/>
    <n v="0"/>
    <s v="W00"/>
    <s v="World"/>
    <s v="H4"/>
    <s v="HS"/>
    <b v="1"/>
    <n v="310310"/>
    <s v="Fertilizers, mineral or chemical phosphatic, superphosphates"/>
    <x v="8"/>
    <x v="3"/>
    <x v="4"/>
    <x v="2"/>
    <b v="1"/>
    <s v="C00"/>
    <s v="TOTAL CPC"/>
    <n v="0"/>
    <n v="0"/>
    <s v="TOTAL MOT"/>
    <n v="8"/>
    <s v="kg"/>
    <n v="418714"/>
    <b v="0"/>
    <n v="8"/>
    <s v="kg"/>
    <n v="418714"/>
    <b v="0"/>
    <n v="418714"/>
    <b v="0"/>
    <n v="0"/>
    <b v="0"/>
    <s v="424833.7"/>
    <n v="0"/>
    <s v="424833.7"/>
    <n v="0"/>
    <b v="0"/>
    <b v="1"/>
  </r>
  <r>
    <s v="C"/>
    <s v="A"/>
    <n v="20160101"/>
    <n v="2016"/>
    <n v="52"/>
    <x v="6"/>
    <n v="180"/>
    <s v="COD"/>
    <x v="1"/>
    <s v="M"/>
    <s v="Import"/>
    <n v="757"/>
    <s v="CHE"/>
    <x v="31"/>
    <n v="0"/>
    <s v="W00"/>
    <s v="World"/>
    <s v="H4"/>
    <s v="HS"/>
    <b v="1"/>
    <n v="310310"/>
    <s v="Fertilizers, mineral or chemical phosphatic, superphosphates"/>
    <x v="8"/>
    <x v="3"/>
    <x v="4"/>
    <x v="2"/>
    <b v="1"/>
    <s v="C00"/>
    <s v="TOTAL CPC"/>
    <n v="0"/>
    <n v="0"/>
    <s v="TOTAL MOT"/>
    <n v="8"/>
    <s v="kg"/>
    <n v="50380"/>
    <b v="0"/>
    <n v="8"/>
    <s v="kg"/>
    <n v="50380"/>
    <b v="0"/>
    <n v="50380"/>
    <b v="0"/>
    <n v="0"/>
    <b v="0"/>
    <s v="13346.602"/>
    <n v="0"/>
    <s v="13346.602"/>
    <n v="0"/>
    <b v="0"/>
    <b v="1"/>
  </r>
  <r>
    <s v="C"/>
    <s v="A"/>
    <n v="20160101"/>
    <n v="2016"/>
    <n v="52"/>
    <x v="6"/>
    <n v="180"/>
    <s v="COD"/>
    <x v="1"/>
    <s v="M"/>
    <s v="Import"/>
    <n v="0"/>
    <s v="W00"/>
    <x v="0"/>
    <n v="0"/>
    <s v="W00"/>
    <s v="World"/>
    <s v="H4"/>
    <s v="HS"/>
    <b v="1"/>
    <n v="310390"/>
    <s v="Fertilizers, mineral or chemical phosphatic, n.e.c. in heading no. 3103"/>
    <x v="17"/>
    <x v="3"/>
    <x v="3"/>
    <x v="2"/>
    <b v="1"/>
    <s v="C00"/>
    <s v="TOTAL CPC"/>
    <n v="0"/>
    <n v="0"/>
    <s v="TOTAL MOT"/>
    <n v="8"/>
    <s v="kg"/>
    <n v="1771000"/>
    <b v="0"/>
    <n v="8"/>
    <s v="kg"/>
    <n v="1771000"/>
    <b v="0"/>
    <n v="1771000"/>
    <b v="0"/>
    <n v="0"/>
    <b v="0"/>
    <s v="631547.004"/>
    <n v="0"/>
    <s v="631547.004"/>
    <n v="0"/>
    <b v="0"/>
    <b v="1"/>
  </r>
  <r>
    <s v="C"/>
    <s v="A"/>
    <n v="20160101"/>
    <n v="2016"/>
    <n v="52"/>
    <x v="6"/>
    <n v="180"/>
    <s v="COD"/>
    <x v="1"/>
    <s v="M"/>
    <s v="Import"/>
    <n v="643"/>
    <s v="RUS"/>
    <x v="9"/>
    <n v="0"/>
    <s v="W00"/>
    <s v="World"/>
    <s v="H4"/>
    <s v="HS"/>
    <b v="1"/>
    <n v="310390"/>
    <s v="Fertilizers, mineral or chemical phosphatic, n.e.c. in heading no. 3103"/>
    <x v="17"/>
    <x v="3"/>
    <x v="3"/>
    <x v="2"/>
    <b v="1"/>
    <s v="C00"/>
    <s v="TOTAL CPC"/>
    <n v="0"/>
    <n v="0"/>
    <s v="TOTAL MOT"/>
    <n v="8"/>
    <s v="kg"/>
    <n v="1771000"/>
    <b v="0"/>
    <n v="8"/>
    <s v="kg"/>
    <n v="1771000"/>
    <b v="0"/>
    <n v="1771000"/>
    <b v="0"/>
    <n v="0"/>
    <b v="0"/>
    <s v="631547.004"/>
    <n v="0"/>
    <s v="631547.004"/>
    <n v="0"/>
    <b v="0"/>
    <b v="1"/>
  </r>
  <r>
    <s v="C"/>
    <s v="A"/>
    <n v="20160101"/>
    <n v="2016"/>
    <n v="52"/>
    <x v="6"/>
    <n v="180"/>
    <s v="COD"/>
    <x v="1"/>
    <s v="M"/>
    <s v="Import"/>
    <n v="0"/>
    <s v="W00"/>
    <x v="0"/>
    <n v="0"/>
    <s v="W00"/>
    <s v="World"/>
    <s v="H4"/>
    <s v="HS"/>
    <b v="1"/>
    <n v="3104"/>
    <s v="Fertilizers mineral or chemical, potassic"/>
    <x v="9"/>
    <x v="5"/>
    <x v="5"/>
    <x v="1"/>
    <b v="0"/>
    <s v="C00"/>
    <s v="TOTAL CPC"/>
    <n v="0"/>
    <n v="0"/>
    <s v="TOTAL MOT"/>
    <n v="8"/>
    <s v="kg"/>
    <s v="4171845.183"/>
    <b v="1"/>
    <n v="-1"/>
    <s v="N/A"/>
    <n v="0"/>
    <b v="0"/>
    <s v="4171845.183"/>
    <b v="1"/>
    <n v="0"/>
    <b v="0"/>
    <s v="1800316.052"/>
    <n v="0"/>
    <s v="1800316.052"/>
    <n v="6"/>
    <b v="0"/>
    <b v="1"/>
  </r>
  <r>
    <s v="C"/>
    <s v="A"/>
    <n v="20160101"/>
    <n v="2016"/>
    <n v="52"/>
    <x v="6"/>
    <n v="180"/>
    <s v="COD"/>
    <x v="1"/>
    <s v="M"/>
    <s v="Import"/>
    <n v="36"/>
    <s v="AUS"/>
    <x v="63"/>
    <n v="0"/>
    <s v="W00"/>
    <s v="World"/>
    <s v="H4"/>
    <s v="HS"/>
    <b v="1"/>
    <n v="3104"/>
    <s v="Fertilizers mineral or chemical, potassic"/>
    <x v="9"/>
    <x v="5"/>
    <x v="5"/>
    <x v="1"/>
    <b v="0"/>
    <s v="C00"/>
    <s v="TOTAL CPC"/>
    <n v="0"/>
    <n v="0"/>
    <s v="TOTAL MOT"/>
    <n v="8"/>
    <s v="kg"/>
    <n v="68"/>
    <b v="0"/>
    <n v="8"/>
    <s v="kg"/>
    <n v="68"/>
    <b v="0"/>
    <n v="68"/>
    <b v="0"/>
    <n v="0"/>
    <b v="0"/>
    <s v="236.022"/>
    <n v="0"/>
    <s v="236.022"/>
    <n v="0"/>
    <b v="0"/>
    <b v="1"/>
  </r>
  <r>
    <s v="C"/>
    <s v="A"/>
    <n v="20160101"/>
    <n v="2016"/>
    <n v="52"/>
    <x v="6"/>
    <n v="180"/>
    <s v="COD"/>
    <x v="1"/>
    <s v="M"/>
    <s v="Import"/>
    <n v="112"/>
    <s v="BLR"/>
    <x v="19"/>
    <n v="0"/>
    <s v="W00"/>
    <s v="World"/>
    <s v="H4"/>
    <s v="HS"/>
    <b v="1"/>
    <n v="3104"/>
    <s v="Fertilizers mineral or chemical, potassic"/>
    <x v="9"/>
    <x v="5"/>
    <x v="5"/>
    <x v="1"/>
    <b v="0"/>
    <s v="C00"/>
    <s v="TOTAL CPC"/>
    <n v="0"/>
    <n v="0"/>
    <s v="TOTAL MOT"/>
    <n v="8"/>
    <s v="kg"/>
    <n v="555073"/>
    <b v="0"/>
    <n v="8"/>
    <s v="kg"/>
    <n v="555073"/>
    <b v="0"/>
    <n v="555073"/>
    <b v="0"/>
    <n v="0"/>
    <b v="0"/>
    <s v="315958.93"/>
    <n v="0"/>
    <s v="315958.93"/>
    <n v="0"/>
    <b v="0"/>
    <b v="1"/>
  </r>
  <r>
    <s v="C"/>
    <s v="A"/>
    <n v="20160101"/>
    <n v="2016"/>
    <n v="52"/>
    <x v="6"/>
    <n v="180"/>
    <s v="COD"/>
    <x v="1"/>
    <s v="M"/>
    <s v="Import"/>
    <n v="276"/>
    <s v="DEU"/>
    <x v="4"/>
    <n v="0"/>
    <s v="W00"/>
    <s v="World"/>
    <s v="H4"/>
    <s v="HS"/>
    <b v="1"/>
    <n v="3104"/>
    <s v="Fertilizers mineral or chemical, potassic"/>
    <x v="9"/>
    <x v="5"/>
    <x v="5"/>
    <x v="1"/>
    <b v="0"/>
    <s v="C00"/>
    <s v="TOTAL CPC"/>
    <n v="0"/>
    <n v="0"/>
    <s v="TOTAL MOT"/>
    <n v="8"/>
    <s v="kg"/>
    <n v="8"/>
    <b v="0"/>
    <n v="8"/>
    <s v="kg"/>
    <n v="8"/>
    <b v="0"/>
    <n v="8"/>
    <b v="0"/>
    <n v="0"/>
    <b v="0"/>
    <s v="122.083"/>
    <n v="0"/>
    <s v="122.083"/>
    <n v="0"/>
    <b v="0"/>
    <b v="1"/>
  </r>
  <r>
    <s v="C"/>
    <s v="A"/>
    <n v="20160101"/>
    <n v="2016"/>
    <n v="52"/>
    <x v="6"/>
    <n v="180"/>
    <s v="COD"/>
    <x v="1"/>
    <s v="M"/>
    <s v="Import"/>
    <n v="404"/>
    <s v="KEN"/>
    <x v="22"/>
    <n v="0"/>
    <s v="W00"/>
    <s v="World"/>
    <s v="H4"/>
    <s v="HS"/>
    <b v="1"/>
    <n v="3104"/>
    <s v="Fertilizers mineral or chemical, potassic"/>
    <x v="9"/>
    <x v="5"/>
    <x v="5"/>
    <x v="1"/>
    <b v="0"/>
    <s v="C00"/>
    <s v="TOTAL CPC"/>
    <n v="0"/>
    <n v="0"/>
    <s v="TOTAL MOT"/>
    <n v="8"/>
    <s v="kg"/>
    <s v="82.637"/>
    <b v="1"/>
    <n v="-1"/>
    <s v="N/A"/>
    <n v="0"/>
    <b v="0"/>
    <s v="82.637"/>
    <b v="1"/>
    <n v="0"/>
    <b v="0"/>
    <s v="1206.654"/>
    <n v="0"/>
    <s v="1206.654"/>
    <n v="6"/>
    <b v="0"/>
    <b v="1"/>
  </r>
  <r>
    <s v="C"/>
    <s v="A"/>
    <n v="20160101"/>
    <n v="2016"/>
    <n v="52"/>
    <x v="6"/>
    <n v="180"/>
    <s v="COD"/>
    <x v="1"/>
    <s v="M"/>
    <s v="Import"/>
    <n v="643"/>
    <s v="RUS"/>
    <x v="9"/>
    <n v="0"/>
    <s v="W00"/>
    <s v="World"/>
    <s v="H4"/>
    <s v="HS"/>
    <b v="1"/>
    <n v="3104"/>
    <s v="Fertilizers mineral or chemical, potassic"/>
    <x v="9"/>
    <x v="5"/>
    <x v="5"/>
    <x v="1"/>
    <b v="0"/>
    <s v="C00"/>
    <s v="TOTAL CPC"/>
    <n v="0"/>
    <n v="0"/>
    <s v="TOTAL MOT"/>
    <n v="8"/>
    <s v="kg"/>
    <n v="1823284"/>
    <b v="0"/>
    <n v="8"/>
    <s v="kg"/>
    <n v="1823284"/>
    <b v="0"/>
    <n v="1823284"/>
    <b v="0"/>
    <n v="0"/>
    <b v="0"/>
    <s v="761676.375"/>
    <n v="0"/>
    <s v="761676.375"/>
    <n v="0"/>
    <b v="0"/>
    <b v="1"/>
  </r>
  <r>
    <s v="C"/>
    <s v="A"/>
    <n v="20160101"/>
    <n v="2016"/>
    <n v="52"/>
    <x v="6"/>
    <n v="180"/>
    <s v="COD"/>
    <x v="1"/>
    <s v="M"/>
    <s v="Import"/>
    <n v="699"/>
    <s v="IND"/>
    <x v="11"/>
    <n v="0"/>
    <s v="W00"/>
    <s v="World"/>
    <s v="H4"/>
    <s v="HS"/>
    <b v="1"/>
    <n v="3104"/>
    <s v="Fertilizers mineral or chemical, potassic"/>
    <x v="9"/>
    <x v="5"/>
    <x v="5"/>
    <x v="1"/>
    <b v="0"/>
    <s v="C00"/>
    <s v="TOTAL CPC"/>
    <n v="0"/>
    <n v="0"/>
    <s v="TOTAL MOT"/>
    <n v="8"/>
    <s v="kg"/>
    <n v="300"/>
    <b v="0"/>
    <n v="8"/>
    <s v="kg"/>
    <n v="300"/>
    <b v="0"/>
    <n v="300"/>
    <b v="0"/>
    <n v="0"/>
    <b v="0"/>
    <s v="64.666"/>
    <n v="0"/>
    <s v="64.666"/>
    <n v="0"/>
    <b v="0"/>
    <b v="1"/>
  </r>
  <r>
    <s v="C"/>
    <s v="A"/>
    <n v="20160101"/>
    <n v="2016"/>
    <n v="52"/>
    <x v="6"/>
    <n v="180"/>
    <s v="COD"/>
    <x v="1"/>
    <s v="M"/>
    <s v="Import"/>
    <n v="710"/>
    <s v="ZAF"/>
    <x v="30"/>
    <n v="0"/>
    <s v="W00"/>
    <s v="World"/>
    <s v="H4"/>
    <s v="HS"/>
    <b v="1"/>
    <n v="3104"/>
    <s v="Fertilizers mineral or chemical, potassic"/>
    <x v="9"/>
    <x v="5"/>
    <x v="5"/>
    <x v="1"/>
    <b v="0"/>
    <s v="C00"/>
    <s v="TOTAL CPC"/>
    <n v="0"/>
    <n v="0"/>
    <s v="TOTAL MOT"/>
    <n v="8"/>
    <s v="kg"/>
    <s v="113829.546"/>
    <b v="1"/>
    <n v="-1"/>
    <s v="N/A"/>
    <n v="0"/>
    <b v="0"/>
    <s v="113829.546"/>
    <b v="1"/>
    <n v="0"/>
    <b v="0"/>
    <s v="60995.408"/>
    <n v="0"/>
    <s v="60995.408"/>
    <n v="6"/>
    <b v="0"/>
    <b v="1"/>
  </r>
  <r>
    <s v="C"/>
    <s v="A"/>
    <n v="20160101"/>
    <n v="2016"/>
    <n v="52"/>
    <x v="6"/>
    <n v="180"/>
    <s v="COD"/>
    <x v="1"/>
    <s v="M"/>
    <s v="Import"/>
    <n v="757"/>
    <s v="CHE"/>
    <x v="31"/>
    <n v="0"/>
    <s v="W00"/>
    <s v="World"/>
    <s v="H4"/>
    <s v="HS"/>
    <b v="1"/>
    <n v="3104"/>
    <s v="Fertilizers mineral or chemical, potassic"/>
    <x v="9"/>
    <x v="5"/>
    <x v="5"/>
    <x v="1"/>
    <b v="0"/>
    <s v="C00"/>
    <s v="TOTAL CPC"/>
    <n v="0"/>
    <n v="0"/>
    <s v="TOTAL MOT"/>
    <n v="8"/>
    <s v="kg"/>
    <n v="1674000"/>
    <b v="0"/>
    <n v="8"/>
    <s v="kg"/>
    <n v="1674000"/>
    <b v="0"/>
    <n v="1674000"/>
    <b v="0"/>
    <n v="0"/>
    <b v="0"/>
    <s v="658619.151"/>
    <n v="0"/>
    <s v="658619.151"/>
    <n v="0"/>
    <b v="0"/>
    <b v="1"/>
  </r>
  <r>
    <s v="C"/>
    <s v="A"/>
    <n v="20160101"/>
    <n v="2016"/>
    <n v="52"/>
    <x v="6"/>
    <n v="180"/>
    <s v="COD"/>
    <x v="1"/>
    <s v="M"/>
    <s v="Import"/>
    <n v="784"/>
    <s v="ARE"/>
    <x v="32"/>
    <n v="0"/>
    <s v="W00"/>
    <s v="World"/>
    <s v="H4"/>
    <s v="HS"/>
    <b v="1"/>
    <n v="3104"/>
    <s v="Fertilizers mineral or chemical, potassic"/>
    <x v="9"/>
    <x v="5"/>
    <x v="5"/>
    <x v="1"/>
    <b v="0"/>
    <s v="C00"/>
    <s v="TOTAL CPC"/>
    <n v="0"/>
    <n v="0"/>
    <s v="TOTAL MOT"/>
    <n v="8"/>
    <s v="kg"/>
    <n v="100"/>
    <b v="0"/>
    <n v="8"/>
    <s v="kg"/>
    <n v="100"/>
    <b v="0"/>
    <n v="100"/>
    <b v="0"/>
    <n v="0"/>
    <b v="0"/>
    <s v="62.125"/>
    <n v="0"/>
    <s v="62.125"/>
    <n v="0"/>
    <b v="0"/>
    <b v="1"/>
  </r>
  <r>
    <s v="C"/>
    <s v="A"/>
    <n v="20160101"/>
    <n v="2016"/>
    <n v="52"/>
    <x v="6"/>
    <n v="180"/>
    <s v="COD"/>
    <x v="1"/>
    <s v="M"/>
    <s v="Import"/>
    <n v="894"/>
    <s v="ZMB"/>
    <x v="39"/>
    <n v="0"/>
    <s v="W00"/>
    <s v="World"/>
    <s v="H4"/>
    <s v="HS"/>
    <b v="1"/>
    <n v="3104"/>
    <s v="Fertilizers mineral or chemical, potassic"/>
    <x v="9"/>
    <x v="5"/>
    <x v="5"/>
    <x v="1"/>
    <b v="0"/>
    <s v="C00"/>
    <s v="TOTAL CPC"/>
    <n v="0"/>
    <n v="0"/>
    <s v="TOTAL MOT"/>
    <n v="8"/>
    <s v="kg"/>
    <n v="5100"/>
    <b v="0"/>
    <n v="8"/>
    <s v="kg"/>
    <n v="5100"/>
    <b v="0"/>
    <n v="5100"/>
    <b v="0"/>
    <n v="0"/>
    <b v="0"/>
    <s v="1374.639"/>
    <n v="0"/>
    <s v="1374.639"/>
    <n v="0"/>
    <b v="0"/>
    <b v="1"/>
  </r>
  <r>
    <s v="C"/>
    <s v="A"/>
    <n v="20160101"/>
    <n v="2016"/>
    <n v="52"/>
    <x v="6"/>
    <n v="562"/>
    <s v="NER"/>
    <x v="0"/>
    <s v="M"/>
    <s v="Import"/>
    <n v="0"/>
    <s v="W00"/>
    <x v="0"/>
    <n v="0"/>
    <s v="W00"/>
    <s v="World"/>
    <s v="H4"/>
    <s v="HS"/>
    <b v="1"/>
    <n v="3104"/>
    <s v="Fertilizers mineral or chemical, potassic"/>
    <x v="9"/>
    <x v="5"/>
    <x v="5"/>
    <x v="1"/>
    <b v="0"/>
    <s v="C00"/>
    <s v="TOTAL CPC"/>
    <n v="0"/>
    <n v="0"/>
    <s v="TOTAL MOT"/>
    <n v="8"/>
    <s v="kg"/>
    <n v="2"/>
    <b v="0"/>
    <n v="8"/>
    <s v="kg"/>
    <n v="2"/>
    <b v="0"/>
    <n v="2"/>
    <b v="0"/>
    <n v="0"/>
    <b v="0"/>
    <s v="106.78"/>
    <m/>
    <s v="106.78"/>
    <n v="0"/>
    <b v="0"/>
    <b v="1"/>
  </r>
  <r>
    <s v="C"/>
    <s v="A"/>
    <n v="20160101"/>
    <n v="2016"/>
    <n v="52"/>
    <x v="6"/>
    <n v="562"/>
    <s v="NER"/>
    <x v="0"/>
    <s v="M"/>
    <s v="Import"/>
    <n v="251"/>
    <s v="FRA"/>
    <x v="3"/>
    <n v="0"/>
    <s v="W00"/>
    <s v="World"/>
    <s v="H4"/>
    <s v="HS"/>
    <b v="1"/>
    <n v="3104"/>
    <s v="Fertilizers mineral or chemical, potassic"/>
    <x v="9"/>
    <x v="5"/>
    <x v="5"/>
    <x v="1"/>
    <b v="0"/>
    <s v="C00"/>
    <s v="TOTAL CPC"/>
    <n v="0"/>
    <n v="0"/>
    <s v="TOTAL MOT"/>
    <n v="8"/>
    <s v="kg"/>
    <n v="2"/>
    <b v="0"/>
    <n v="8"/>
    <s v="kg"/>
    <n v="2"/>
    <b v="0"/>
    <n v="2"/>
    <b v="0"/>
    <n v="0"/>
    <b v="0"/>
    <s v="106.78"/>
    <m/>
    <s v="106.78"/>
    <n v="0"/>
    <b v="0"/>
    <b v="1"/>
  </r>
  <r>
    <s v="C"/>
    <s v="A"/>
    <n v="20160101"/>
    <n v="2016"/>
    <n v="52"/>
    <x v="6"/>
    <n v="180"/>
    <s v="COD"/>
    <x v="1"/>
    <s v="M"/>
    <s v="Import"/>
    <n v="0"/>
    <s v="W00"/>
    <x v="0"/>
    <n v="0"/>
    <s v="W00"/>
    <s v="World"/>
    <s v="H4"/>
    <s v="HS"/>
    <b v="1"/>
    <n v="310420"/>
    <s v="Fertilizers, mineral or chemical potassic, potassium chloride"/>
    <x v="10"/>
    <x v="5"/>
    <x v="5"/>
    <x v="2"/>
    <b v="1"/>
    <s v="C00"/>
    <s v="TOTAL CPC"/>
    <n v="0"/>
    <n v="0"/>
    <s v="TOTAL MOT"/>
    <n v="8"/>
    <s v="kg"/>
    <s v="4152273.546"/>
    <b v="1"/>
    <n v="8"/>
    <s v="kg"/>
    <n v="4141505"/>
    <b v="0"/>
    <s v="4152273.546"/>
    <b v="1"/>
    <n v="0"/>
    <b v="0"/>
    <s v="1788581.051"/>
    <n v="0"/>
    <s v="1788581.051"/>
    <n v="6"/>
    <b v="0"/>
    <b v="1"/>
  </r>
  <r>
    <s v="C"/>
    <s v="A"/>
    <n v="20160101"/>
    <n v="2016"/>
    <n v="52"/>
    <x v="6"/>
    <n v="180"/>
    <s v="COD"/>
    <x v="1"/>
    <s v="M"/>
    <s v="Import"/>
    <n v="36"/>
    <s v="AUS"/>
    <x v="63"/>
    <n v="0"/>
    <s v="W00"/>
    <s v="World"/>
    <s v="H4"/>
    <s v="HS"/>
    <b v="1"/>
    <n v="310420"/>
    <s v="Fertilizers, mineral or chemical potassic, potassium chloride"/>
    <x v="10"/>
    <x v="5"/>
    <x v="5"/>
    <x v="2"/>
    <b v="1"/>
    <s v="C00"/>
    <s v="TOTAL CPC"/>
    <n v="0"/>
    <n v="0"/>
    <s v="TOTAL MOT"/>
    <n v="8"/>
    <s v="kg"/>
    <n v="68"/>
    <b v="0"/>
    <n v="8"/>
    <s v="kg"/>
    <n v="68"/>
    <b v="0"/>
    <n v="68"/>
    <b v="0"/>
    <n v="0"/>
    <b v="0"/>
    <s v="236.022"/>
    <n v="0"/>
    <s v="236.022"/>
    <n v="0"/>
    <b v="0"/>
    <b v="1"/>
  </r>
  <r>
    <s v="C"/>
    <s v="A"/>
    <n v="20160101"/>
    <n v="2016"/>
    <n v="52"/>
    <x v="6"/>
    <n v="180"/>
    <s v="COD"/>
    <x v="1"/>
    <s v="M"/>
    <s v="Import"/>
    <n v="112"/>
    <s v="BLR"/>
    <x v="19"/>
    <n v="0"/>
    <s v="W00"/>
    <s v="World"/>
    <s v="H4"/>
    <s v="HS"/>
    <b v="1"/>
    <n v="310420"/>
    <s v="Fertilizers, mineral or chemical potassic, potassium chloride"/>
    <x v="10"/>
    <x v="5"/>
    <x v="5"/>
    <x v="2"/>
    <b v="1"/>
    <s v="C00"/>
    <s v="TOTAL CPC"/>
    <n v="0"/>
    <n v="0"/>
    <s v="TOTAL MOT"/>
    <n v="8"/>
    <s v="kg"/>
    <n v="555073"/>
    <b v="0"/>
    <n v="8"/>
    <s v="kg"/>
    <n v="555073"/>
    <b v="0"/>
    <n v="555073"/>
    <b v="0"/>
    <n v="0"/>
    <b v="0"/>
    <s v="315958.93"/>
    <n v="0"/>
    <s v="315958.93"/>
    <n v="0"/>
    <b v="0"/>
    <b v="1"/>
  </r>
  <r>
    <s v="C"/>
    <s v="A"/>
    <n v="20160101"/>
    <n v="2016"/>
    <n v="52"/>
    <x v="6"/>
    <n v="180"/>
    <s v="COD"/>
    <x v="1"/>
    <s v="M"/>
    <s v="Import"/>
    <n v="276"/>
    <s v="DEU"/>
    <x v="4"/>
    <n v="0"/>
    <s v="W00"/>
    <s v="World"/>
    <s v="H4"/>
    <s v="HS"/>
    <b v="1"/>
    <n v="310420"/>
    <s v="Fertilizers, mineral or chemical potassic, potassium chloride"/>
    <x v="10"/>
    <x v="5"/>
    <x v="5"/>
    <x v="2"/>
    <b v="1"/>
    <s v="C00"/>
    <s v="TOTAL CPC"/>
    <n v="0"/>
    <n v="0"/>
    <s v="TOTAL MOT"/>
    <n v="8"/>
    <s v="kg"/>
    <n v="8"/>
    <b v="0"/>
    <n v="8"/>
    <s v="kg"/>
    <n v="8"/>
    <b v="0"/>
    <n v="8"/>
    <b v="0"/>
    <n v="0"/>
    <b v="0"/>
    <s v="122.083"/>
    <n v="0"/>
    <s v="122.083"/>
    <n v="0"/>
    <b v="0"/>
    <b v="1"/>
  </r>
  <r>
    <s v="C"/>
    <s v="A"/>
    <n v="20160101"/>
    <n v="2016"/>
    <n v="52"/>
    <x v="6"/>
    <n v="180"/>
    <s v="COD"/>
    <x v="1"/>
    <s v="M"/>
    <s v="Import"/>
    <n v="404"/>
    <s v="KEN"/>
    <x v="22"/>
    <n v="0"/>
    <s v="W00"/>
    <s v="World"/>
    <s v="H4"/>
    <s v="HS"/>
    <b v="1"/>
    <n v="310420"/>
    <s v="Fertilizers, mineral or chemical potassic, potassium chloride"/>
    <x v="10"/>
    <x v="5"/>
    <x v="5"/>
    <x v="2"/>
    <b v="1"/>
    <s v="C00"/>
    <s v="TOTAL CPC"/>
    <n v="0"/>
    <n v="0"/>
    <s v="TOTAL MOT"/>
    <n v="8"/>
    <s v="kg"/>
    <n v="21"/>
    <b v="0"/>
    <n v="8"/>
    <s v="kg"/>
    <n v="21"/>
    <b v="0"/>
    <n v="21"/>
    <b v="0"/>
    <n v="0"/>
    <b v="0"/>
    <s v="1081.592"/>
    <n v="0"/>
    <s v="1081.592"/>
    <n v="0"/>
    <b v="0"/>
    <b v="1"/>
  </r>
  <r>
    <s v="C"/>
    <s v="A"/>
    <n v="20160101"/>
    <n v="2016"/>
    <n v="52"/>
    <x v="6"/>
    <n v="180"/>
    <s v="COD"/>
    <x v="1"/>
    <s v="M"/>
    <s v="Import"/>
    <n v="643"/>
    <s v="RUS"/>
    <x v="9"/>
    <n v="0"/>
    <s v="W00"/>
    <s v="World"/>
    <s v="H4"/>
    <s v="HS"/>
    <b v="1"/>
    <n v="310420"/>
    <s v="Fertilizers, mineral or chemical potassic, potassium chloride"/>
    <x v="10"/>
    <x v="5"/>
    <x v="5"/>
    <x v="2"/>
    <b v="1"/>
    <s v="C00"/>
    <s v="TOTAL CPC"/>
    <n v="0"/>
    <n v="0"/>
    <s v="TOTAL MOT"/>
    <n v="8"/>
    <s v="kg"/>
    <n v="1813284"/>
    <b v="0"/>
    <n v="8"/>
    <s v="kg"/>
    <n v="1813284"/>
    <b v="0"/>
    <n v="1813284"/>
    <b v="0"/>
    <n v="0"/>
    <b v="0"/>
    <s v="753685.317"/>
    <n v="0"/>
    <s v="753685.317"/>
    <n v="0"/>
    <b v="0"/>
    <b v="1"/>
  </r>
  <r>
    <s v="C"/>
    <s v="A"/>
    <n v="20160101"/>
    <n v="2016"/>
    <n v="52"/>
    <x v="6"/>
    <n v="180"/>
    <s v="COD"/>
    <x v="1"/>
    <s v="M"/>
    <s v="Import"/>
    <n v="710"/>
    <s v="ZAF"/>
    <x v="30"/>
    <n v="0"/>
    <s v="W00"/>
    <s v="World"/>
    <s v="H4"/>
    <s v="HS"/>
    <b v="1"/>
    <n v="310420"/>
    <s v="Fertilizers, mineral or chemical potassic, potassium chloride"/>
    <x v="10"/>
    <x v="5"/>
    <x v="5"/>
    <x v="2"/>
    <b v="1"/>
    <s v="C00"/>
    <s v="TOTAL CPC"/>
    <n v="0"/>
    <n v="0"/>
    <s v="TOTAL MOT"/>
    <n v="8"/>
    <s v="kg"/>
    <s v="109819.546"/>
    <b v="1"/>
    <n v="8"/>
    <s v="kg"/>
    <n v="99051"/>
    <b v="0"/>
    <s v="109819.546"/>
    <b v="1"/>
    <n v="0"/>
    <b v="0"/>
    <s v="58877.956"/>
    <n v="0"/>
    <s v="58877.956"/>
    <n v="6"/>
    <b v="0"/>
    <b v="1"/>
  </r>
  <r>
    <s v="C"/>
    <s v="A"/>
    <n v="20160101"/>
    <n v="2016"/>
    <n v="52"/>
    <x v="6"/>
    <n v="180"/>
    <s v="COD"/>
    <x v="1"/>
    <s v="M"/>
    <s v="Import"/>
    <n v="757"/>
    <s v="CHE"/>
    <x v="31"/>
    <n v="0"/>
    <s v="W00"/>
    <s v="World"/>
    <s v="H4"/>
    <s v="HS"/>
    <b v="1"/>
    <n v="310420"/>
    <s v="Fertilizers, mineral or chemical potassic, potassium chloride"/>
    <x v="10"/>
    <x v="5"/>
    <x v="5"/>
    <x v="2"/>
    <b v="1"/>
    <s v="C00"/>
    <s v="TOTAL CPC"/>
    <n v="0"/>
    <n v="0"/>
    <s v="TOTAL MOT"/>
    <n v="8"/>
    <s v="kg"/>
    <n v="1674000"/>
    <b v="0"/>
    <n v="8"/>
    <s v="kg"/>
    <n v="1674000"/>
    <b v="0"/>
    <n v="1674000"/>
    <b v="0"/>
    <n v="0"/>
    <b v="0"/>
    <s v="658619.151"/>
    <n v="0"/>
    <s v="658619.151"/>
    <n v="0"/>
    <b v="0"/>
    <b v="1"/>
  </r>
  <r>
    <s v="C"/>
    <s v="A"/>
    <n v="20160101"/>
    <n v="2016"/>
    <n v="52"/>
    <x v="6"/>
    <n v="562"/>
    <s v="NER"/>
    <x v="0"/>
    <s v="M"/>
    <s v="Import"/>
    <n v="0"/>
    <s v="W00"/>
    <x v="0"/>
    <n v="0"/>
    <s v="W00"/>
    <s v="World"/>
    <s v="H4"/>
    <s v="HS"/>
    <b v="1"/>
    <n v="310420"/>
    <s v="Fertilizers, mineral or chemical potassic, potassium chloride"/>
    <x v="10"/>
    <x v="5"/>
    <x v="5"/>
    <x v="2"/>
    <b v="1"/>
    <s v="C00"/>
    <s v="TOTAL CPC"/>
    <n v="0"/>
    <n v="0"/>
    <s v="TOTAL MOT"/>
    <n v="8"/>
    <s v="kg"/>
    <n v="2"/>
    <b v="0"/>
    <n v="8"/>
    <s v="kg"/>
    <n v="2"/>
    <b v="0"/>
    <n v="2"/>
    <b v="0"/>
    <n v="0"/>
    <b v="0"/>
    <s v="106.78"/>
    <m/>
    <s v="106.78"/>
    <n v="0"/>
    <b v="0"/>
    <b v="1"/>
  </r>
  <r>
    <s v="C"/>
    <s v="A"/>
    <n v="20160101"/>
    <n v="2016"/>
    <n v="52"/>
    <x v="6"/>
    <n v="562"/>
    <s v="NER"/>
    <x v="0"/>
    <s v="M"/>
    <s v="Import"/>
    <n v="251"/>
    <s v="FRA"/>
    <x v="3"/>
    <n v="0"/>
    <s v="W00"/>
    <s v="World"/>
    <s v="H4"/>
    <s v="HS"/>
    <b v="1"/>
    <n v="310420"/>
    <s v="Fertilizers, mineral or chemical potassic, potassium chloride"/>
    <x v="10"/>
    <x v="5"/>
    <x v="5"/>
    <x v="2"/>
    <b v="1"/>
    <s v="C00"/>
    <s v="TOTAL CPC"/>
    <n v="0"/>
    <n v="0"/>
    <s v="TOTAL MOT"/>
    <n v="8"/>
    <s v="kg"/>
    <n v="2"/>
    <b v="0"/>
    <n v="8"/>
    <s v="kg"/>
    <n v="2"/>
    <b v="0"/>
    <n v="2"/>
    <b v="0"/>
    <n v="0"/>
    <b v="0"/>
    <s v="106.78"/>
    <m/>
    <s v="106.78"/>
    <n v="0"/>
    <b v="1"/>
    <b v="0"/>
  </r>
  <r>
    <s v="C"/>
    <s v="A"/>
    <n v="20160101"/>
    <n v="2016"/>
    <n v="52"/>
    <x v="6"/>
    <n v="180"/>
    <s v="COD"/>
    <x v="1"/>
    <s v="M"/>
    <s v="Import"/>
    <n v="0"/>
    <s v="W00"/>
    <x v="0"/>
    <n v="0"/>
    <s v="W00"/>
    <s v="World"/>
    <s v="H4"/>
    <s v="HS"/>
    <b v="1"/>
    <n v="310430"/>
    <s v="Fertilizers, mineral or chemical potassic, potassium sulphate"/>
    <x v="21"/>
    <x v="5"/>
    <x v="5"/>
    <x v="2"/>
    <b v="1"/>
    <s v="C00"/>
    <s v="TOTAL CPC"/>
    <n v="0"/>
    <n v="0"/>
    <s v="TOTAL MOT"/>
    <n v="-1"/>
    <s v="N/A"/>
    <n v="0"/>
    <b v="1"/>
    <n v="8"/>
    <s v="kg"/>
    <n v="111"/>
    <b v="0"/>
    <n v="0"/>
    <b v="1"/>
    <n v="0"/>
    <b v="0"/>
    <s v="348.253"/>
    <n v="0"/>
    <s v="348.253"/>
    <n v="6"/>
    <b v="0"/>
    <b v="1"/>
  </r>
  <r>
    <s v="C"/>
    <s v="A"/>
    <n v="20160101"/>
    <n v="2016"/>
    <n v="52"/>
    <x v="6"/>
    <n v="180"/>
    <s v="COD"/>
    <x v="1"/>
    <s v="M"/>
    <s v="Import"/>
    <n v="404"/>
    <s v="KEN"/>
    <x v="22"/>
    <n v="0"/>
    <s v="W00"/>
    <s v="World"/>
    <s v="H4"/>
    <s v="HS"/>
    <b v="1"/>
    <n v="310430"/>
    <s v="Fertilizers, mineral or chemical potassic, potassium sulphate"/>
    <x v="21"/>
    <x v="5"/>
    <x v="5"/>
    <x v="2"/>
    <b v="1"/>
    <s v="C00"/>
    <s v="TOTAL CPC"/>
    <n v="0"/>
    <n v="0"/>
    <s v="TOTAL MOT"/>
    <n v="-1"/>
    <s v="N/A"/>
    <n v="0"/>
    <b v="1"/>
    <n v="8"/>
    <s v="kg"/>
    <n v="1"/>
    <b v="0"/>
    <n v="0"/>
    <b v="1"/>
    <n v="0"/>
    <b v="0"/>
    <s v="125.062"/>
    <n v="0"/>
    <s v="125.062"/>
    <n v="6"/>
    <b v="0"/>
    <b v="1"/>
  </r>
  <r>
    <s v="C"/>
    <s v="A"/>
    <n v="20160101"/>
    <n v="2016"/>
    <n v="52"/>
    <x v="6"/>
    <n v="180"/>
    <s v="COD"/>
    <x v="1"/>
    <s v="M"/>
    <s v="Import"/>
    <n v="710"/>
    <s v="ZAF"/>
    <x v="30"/>
    <n v="0"/>
    <s v="W00"/>
    <s v="World"/>
    <s v="H4"/>
    <s v="HS"/>
    <b v="1"/>
    <n v="310430"/>
    <s v="Fertilizers, mineral or chemical potassic, potassium sulphate"/>
    <x v="21"/>
    <x v="5"/>
    <x v="5"/>
    <x v="2"/>
    <b v="1"/>
    <s v="C00"/>
    <s v="TOTAL CPC"/>
    <n v="0"/>
    <n v="0"/>
    <s v="TOTAL MOT"/>
    <n v="8"/>
    <s v="kg"/>
    <n v="10"/>
    <b v="0"/>
    <n v="8"/>
    <s v="kg"/>
    <n v="10"/>
    <b v="0"/>
    <n v="10"/>
    <b v="0"/>
    <n v="0"/>
    <b v="0"/>
    <s v="161.066"/>
    <n v="0"/>
    <s v="161.066"/>
    <n v="0"/>
    <b v="0"/>
    <b v="1"/>
  </r>
  <r>
    <s v="C"/>
    <s v="A"/>
    <n v="20160101"/>
    <n v="2016"/>
    <n v="52"/>
    <x v="6"/>
    <n v="180"/>
    <s v="COD"/>
    <x v="1"/>
    <s v="M"/>
    <s v="Import"/>
    <n v="784"/>
    <s v="ARE"/>
    <x v="32"/>
    <n v="0"/>
    <s v="W00"/>
    <s v="World"/>
    <s v="H4"/>
    <s v="HS"/>
    <b v="1"/>
    <n v="310430"/>
    <s v="Fertilizers, mineral or chemical potassic, potassium sulphate"/>
    <x v="21"/>
    <x v="5"/>
    <x v="5"/>
    <x v="2"/>
    <b v="1"/>
    <s v="C00"/>
    <s v="TOTAL CPC"/>
    <n v="0"/>
    <n v="0"/>
    <s v="TOTAL MOT"/>
    <n v="8"/>
    <s v="kg"/>
    <n v="100"/>
    <b v="0"/>
    <n v="8"/>
    <s v="kg"/>
    <n v="100"/>
    <b v="0"/>
    <n v="100"/>
    <b v="0"/>
    <n v="0"/>
    <b v="0"/>
    <s v="62.125"/>
    <n v="0"/>
    <s v="62.125"/>
    <n v="0"/>
    <b v="0"/>
    <b v="1"/>
  </r>
  <r>
    <s v="C"/>
    <s v="A"/>
    <n v="20160101"/>
    <n v="2016"/>
    <n v="52"/>
    <x v="6"/>
    <n v="180"/>
    <s v="COD"/>
    <x v="1"/>
    <s v="M"/>
    <s v="Import"/>
    <n v="0"/>
    <s v="W00"/>
    <x v="0"/>
    <n v="0"/>
    <s v="W00"/>
    <s v="World"/>
    <s v="H4"/>
    <s v="HS"/>
    <b v="1"/>
    <n v="310490"/>
    <s v="Fertilizers, mineral or chemical potassic, n.e.c. in heading no. 3104"/>
    <x v="11"/>
    <x v="5"/>
    <x v="5"/>
    <x v="2"/>
    <b v="1"/>
    <s v="C00"/>
    <s v="TOTAL CPC"/>
    <n v="0"/>
    <n v="0"/>
    <s v="TOTAL MOT"/>
    <n v="8"/>
    <s v="kg"/>
    <n v="19400"/>
    <b v="0"/>
    <n v="8"/>
    <s v="kg"/>
    <n v="19400"/>
    <b v="0"/>
    <n v="19400"/>
    <b v="0"/>
    <n v="0"/>
    <b v="0"/>
    <s v="11386.748"/>
    <n v="0"/>
    <s v="11386.748"/>
    <n v="0"/>
    <b v="0"/>
    <b v="1"/>
  </r>
  <r>
    <s v="C"/>
    <s v="A"/>
    <n v="20160101"/>
    <n v="2016"/>
    <n v="52"/>
    <x v="6"/>
    <n v="180"/>
    <s v="COD"/>
    <x v="1"/>
    <s v="M"/>
    <s v="Import"/>
    <n v="643"/>
    <s v="RUS"/>
    <x v="9"/>
    <n v="0"/>
    <s v="W00"/>
    <s v="World"/>
    <s v="H4"/>
    <s v="HS"/>
    <b v="1"/>
    <n v="310490"/>
    <s v="Fertilizers, mineral or chemical potassic, n.e.c. in heading no. 3104"/>
    <x v="11"/>
    <x v="5"/>
    <x v="5"/>
    <x v="2"/>
    <b v="1"/>
    <s v="C00"/>
    <s v="TOTAL CPC"/>
    <n v="0"/>
    <n v="0"/>
    <s v="TOTAL MOT"/>
    <n v="8"/>
    <s v="kg"/>
    <n v="10000"/>
    <b v="0"/>
    <n v="8"/>
    <s v="kg"/>
    <n v="10000"/>
    <b v="0"/>
    <n v="10000"/>
    <b v="0"/>
    <n v="0"/>
    <b v="0"/>
    <s v="7991.057"/>
    <n v="0"/>
    <s v="7991.057"/>
    <n v="0"/>
    <b v="0"/>
    <b v="1"/>
  </r>
  <r>
    <s v="C"/>
    <s v="A"/>
    <n v="20160101"/>
    <n v="2016"/>
    <n v="52"/>
    <x v="6"/>
    <n v="180"/>
    <s v="COD"/>
    <x v="1"/>
    <s v="M"/>
    <s v="Import"/>
    <n v="699"/>
    <s v="IND"/>
    <x v="11"/>
    <n v="0"/>
    <s v="W00"/>
    <s v="World"/>
    <s v="H4"/>
    <s v="HS"/>
    <b v="1"/>
    <n v="310490"/>
    <s v="Fertilizers, mineral or chemical potassic, n.e.c. in heading no. 3104"/>
    <x v="11"/>
    <x v="5"/>
    <x v="5"/>
    <x v="2"/>
    <b v="1"/>
    <s v="C00"/>
    <s v="TOTAL CPC"/>
    <n v="0"/>
    <n v="0"/>
    <s v="TOTAL MOT"/>
    <n v="8"/>
    <s v="kg"/>
    <n v="300"/>
    <b v="0"/>
    <n v="8"/>
    <s v="kg"/>
    <n v="300"/>
    <b v="0"/>
    <n v="300"/>
    <b v="0"/>
    <n v="0"/>
    <b v="0"/>
    <s v="64.666"/>
    <n v="0"/>
    <s v="64.666"/>
    <n v="0"/>
    <b v="0"/>
    <b v="1"/>
  </r>
  <r>
    <s v="C"/>
    <s v="A"/>
    <n v="20160101"/>
    <n v="2016"/>
    <n v="52"/>
    <x v="6"/>
    <n v="180"/>
    <s v="COD"/>
    <x v="1"/>
    <s v="M"/>
    <s v="Import"/>
    <n v="710"/>
    <s v="ZAF"/>
    <x v="30"/>
    <n v="0"/>
    <s v="W00"/>
    <s v="World"/>
    <s v="H4"/>
    <s v="HS"/>
    <b v="1"/>
    <n v="310490"/>
    <s v="Fertilizers, mineral or chemical potassic, n.e.c. in heading no. 3104"/>
    <x v="11"/>
    <x v="5"/>
    <x v="5"/>
    <x v="2"/>
    <b v="1"/>
    <s v="C00"/>
    <s v="TOTAL CPC"/>
    <n v="0"/>
    <n v="0"/>
    <s v="TOTAL MOT"/>
    <n v="8"/>
    <s v="kg"/>
    <n v="4000"/>
    <b v="0"/>
    <n v="8"/>
    <s v="kg"/>
    <n v="4000"/>
    <b v="0"/>
    <n v="4000"/>
    <b v="0"/>
    <n v="0"/>
    <b v="0"/>
    <s v="1956.386"/>
    <n v="0"/>
    <s v="1956.386"/>
    <n v="0"/>
    <b v="0"/>
    <b v="1"/>
  </r>
  <r>
    <s v="C"/>
    <s v="A"/>
    <n v="20160101"/>
    <n v="2016"/>
    <n v="52"/>
    <x v="6"/>
    <n v="180"/>
    <s v="COD"/>
    <x v="1"/>
    <s v="M"/>
    <s v="Import"/>
    <n v="894"/>
    <s v="ZMB"/>
    <x v="39"/>
    <n v="0"/>
    <s v="W00"/>
    <s v="World"/>
    <s v="H4"/>
    <s v="HS"/>
    <b v="1"/>
    <n v="310490"/>
    <s v="Fertilizers, mineral or chemical potassic, n.e.c. in heading no. 3104"/>
    <x v="11"/>
    <x v="5"/>
    <x v="5"/>
    <x v="2"/>
    <b v="1"/>
    <s v="C00"/>
    <s v="TOTAL CPC"/>
    <n v="0"/>
    <n v="0"/>
    <s v="TOTAL MOT"/>
    <n v="8"/>
    <s v="kg"/>
    <n v="5100"/>
    <b v="0"/>
    <n v="8"/>
    <s v="kg"/>
    <n v="5100"/>
    <b v="0"/>
    <n v="5100"/>
    <b v="0"/>
    <n v="0"/>
    <b v="0"/>
    <s v="1374.639"/>
    <n v="0"/>
    <s v="1374.639"/>
    <n v="0"/>
    <b v="0"/>
    <b v="1"/>
  </r>
  <r>
    <s v="C"/>
    <s v="A"/>
    <n v="20160101"/>
    <n v="2016"/>
    <n v="52"/>
    <x v="6"/>
    <n v="180"/>
    <s v="COD"/>
    <x v="1"/>
    <s v="M"/>
    <s v="Import"/>
    <n v="0"/>
    <s v="W00"/>
    <x v="0"/>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3774660"/>
    <b v="0"/>
    <n v="8"/>
    <s v="kg"/>
    <n v="13774660"/>
    <b v="0"/>
    <n v="13774660"/>
    <b v="0"/>
    <n v="0"/>
    <b v="0"/>
    <s v="7527260.927"/>
    <n v="0"/>
    <s v="7527260.927"/>
    <n v="0"/>
    <b v="0"/>
    <b v="1"/>
  </r>
  <r>
    <s v="C"/>
    <s v="A"/>
    <n v="20160101"/>
    <n v="2016"/>
    <n v="52"/>
    <x v="6"/>
    <n v="180"/>
    <s v="COD"/>
    <x v="1"/>
    <s v="M"/>
    <s v="Import"/>
    <n v="56"/>
    <s v="BEL"/>
    <x v="18"/>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2641391"/>
    <b v="0"/>
    <n v="8"/>
    <s v="kg"/>
    <n v="2641391"/>
    <b v="0"/>
    <n v="2641391"/>
    <b v="0"/>
    <n v="0"/>
    <b v="0"/>
    <s v="1312793.784"/>
    <n v="0"/>
    <s v="1312793.784"/>
    <n v="0"/>
    <b v="0"/>
    <b v="1"/>
  </r>
  <r>
    <s v="C"/>
    <s v="A"/>
    <n v="20160101"/>
    <n v="2016"/>
    <n v="52"/>
    <x v="6"/>
    <n v="180"/>
    <s v="COD"/>
    <x v="1"/>
    <s v="M"/>
    <s v="Import"/>
    <n v="152"/>
    <s v="CHL"/>
    <x v="64"/>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1209"/>
    <b v="0"/>
    <n v="8"/>
    <s v="kg"/>
    <n v="11209"/>
    <b v="0"/>
    <n v="11209"/>
    <b v="0"/>
    <n v="0"/>
    <b v="0"/>
    <s v="6449.203"/>
    <n v="0"/>
    <s v="6449.203"/>
    <n v="0"/>
    <b v="0"/>
    <b v="1"/>
  </r>
  <r>
    <s v="C"/>
    <s v="A"/>
    <n v="20160101"/>
    <n v="2016"/>
    <n v="52"/>
    <x v="6"/>
    <n v="180"/>
    <s v="COD"/>
    <x v="1"/>
    <s v="M"/>
    <s v="Import"/>
    <n v="156"/>
    <s v="CHN"/>
    <x v="1"/>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2525495"/>
    <b v="0"/>
    <n v="8"/>
    <s v="kg"/>
    <n v="2525495"/>
    <b v="0"/>
    <n v="2525495"/>
    <b v="0"/>
    <n v="0"/>
    <b v="0"/>
    <s v="834861.169"/>
    <n v="0"/>
    <s v="834861.169"/>
    <n v="0"/>
    <b v="0"/>
    <b v="1"/>
  </r>
  <r>
    <s v="C"/>
    <s v="A"/>
    <n v="20160101"/>
    <n v="2016"/>
    <n v="52"/>
    <x v="6"/>
    <n v="180"/>
    <s v="COD"/>
    <x v="1"/>
    <s v="M"/>
    <s v="Import"/>
    <n v="251"/>
    <s v="FRA"/>
    <x v="3"/>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50757"/>
    <b v="0"/>
    <n v="8"/>
    <s v="kg"/>
    <n v="50757"/>
    <b v="0"/>
    <n v="50757"/>
    <b v="0"/>
    <n v="0"/>
    <b v="0"/>
    <s v="40176.743"/>
    <n v="0"/>
    <s v="40176.743"/>
    <n v="0"/>
    <b v="0"/>
    <b v="1"/>
  </r>
  <r>
    <s v="C"/>
    <s v="A"/>
    <n v="20160101"/>
    <n v="2016"/>
    <n v="52"/>
    <x v="6"/>
    <n v="180"/>
    <s v="COD"/>
    <x v="1"/>
    <s v="M"/>
    <s v="Import"/>
    <n v="276"/>
    <s v="DEU"/>
    <x v="4"/>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52254"/>
    <b v="0"/>
    <n v="8"/>
    <s v="kg"/>
    <n v="52254"/>
    <b v="0"/>
    <n v="52254"/>
    <b v="0"/>
    <n v="0"/>
    <b v="0"/>
    <s v="30250.242"/>
    <n v="0"/>
    <s v="30250.242"/>
    <n v="0"/>
    <b v="0"/>
    <b v="1"/>
  </r>
  <r>
    <s v="C"/>
    <s v="A"/>
    <n v="20160101"/>
    <n v="2016"/>
    <n v="52"/>
    <x v="6"/>
    <n v="180"/>
    <s v="COD"/>
    <x v="1"/>
    <s v="M"/>
    <s v="Import"/>
    <n v="376"/>
    <s v="ISR"/>
    <x v="65"/>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50"/>
    <b v="0"/>
    <n v="8"/>
    <s v="kg"/>
    <n v="50"/>
    <b v="0"/>
    <n v="50"/>
    <b v="0"/>
    <n v="0"/>
    <b v="0"/>
    <s v="491.256"/>
    <n v="0"/>
    <s v="491.256"/>
    <n v="0"/>
    <b v="0"/>
    <b v="1"/>
  </r>
  <r>
    <s v="C"/>
    <s v="A"/>
    <n v="20160101"/>
    <n v="2016"/>
    <n v="52"/>
    <x v="6"/>
    <n v="180"/>
    <s v="COD"/>
    <x v="1"/>
    <s v="M"/>
    <s v="Import"/>
    <n v="404"/>
    <s v="KEN"/>
    <x v="22"/>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54800"/>
    <b v="0"/>
    <n v="8"/>
    <s v="kg"/>
    <n v="54800"/>
    <b v="0"/>
    <n v="54800"/>
    <b v="0"/>
    <n v="0"/>
    <b v="0"/>
    <s v="28404.964"/>
    <n v="0"/>
    <s v="28404.964"/>
    <n v="0"/>
    <b v="0"/>
    <b v="1"/>
  </r>
  <r>
    <s v="C"/>
    <s v="A"/>
    <n v="20160101"/>
    <n v="2016"/>
    <n v="52"/>
    <x v="6"/>
    <n v="180"/>
    <s v="COD"/>
    <x v="1"/>
    <s v="M"/>
    <s v="Import"/>
    <n v="458"/>
    <s v="MYS"/>
    <x v="52"/>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5980"/>
    <b v="0"/>
    <n v="8"/>
    <s v="kg"/>
    <n v="15980"/>
    <b v="0"/>
    <n v="15980"/>
    <b v="0"/>
    <n v="0"/>
    <b v="0"/>
    <s v="21949.48"/>
    <n v="0"/>
    <s v="21949.48"/>
    <n v="0"/>
    <b v="0"/>
    <b v="1"/>
  </r>
  <r>
    <s v="C"/>
    <s v="A"/>
    <n v="20160101"/>
    <n v="2016"/>
    <n v="52"/>
    <x v="6"/>
    <n v="180"/>
    <s v="COD"/>
    <x v="1"/>
    <s v="M"/>
    <s v="Import"/>
    <n v="643"/>
    <s v="RUS"/>
    <x v="9"/>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734833"/>
    <b v="0"/>
    <n v="8"/>
    <s v="kg"/>
    <n v="1734833"/>
    <b v="0"/>
    <n v="1734833"/>
    <b v="0"/>
    <n v="0"/>
    <b v="0"/>
    <s v="889890.627"/>
    <n v="0"/>
    <s v="889890.627"/>
    <n v="0"/>
    <b v="0"/>
    <b v="1"/>
  </r>
  <r>
    <s v="C"/>
    <s v="A"/>
    <n v="20160101"/>
    <n v="2016"/>
    <n v="52"/>
    <x v="6"/>
    <n v="180"/>
    <s v="COD"/>
    <x v="1"/>
    <s v="M"/>
    <s v="Import"/>
    <n v="646"/>
    <s v="RWA"/>
    <x v="28"/>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375"/>
    <b v="0"/>
    <n v="8"/>
    <s v="kg"/>
    <n v="375"/>
    <b v="0"/>
    <n v="375"/>
    <b v="0"/>
    <n v="0"/>
    <b v="0"/>
    <s v="104.741"/>
    <n v="0"/>
    <s v="104.741"/>
    <n v="0"/>
    <b v="0"/>
    <b v="1"/>
  </r>
  <r>
    <s v="C"/>
    <s v="A"/>
    <n v="20160101"/>
    <n v="2016"/>
    <n v="52"/>
    <x v="6"/>
    <n v="180"/>
    <s v="COD"/>
    <x v="1"/>
    <s v="M"/>
    <s v="Import"/>
    <n v="699"/>
    <s v="IND"/>
    <x v="11"/>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250"/>
    <b v="0"/>
    <n v="8"/>
    <s v="kg"/>
    <n v="1250"/>
    <b v="0"/>
    <n v="1250"/>
    <b v="0"/>
    <n v="0"/>
    <b v="0"/>
    <s v="336.988"/>
    <n v="0"/>
    <s v="336.988"/>
    <n v="0"/>
    <b v="0"/>
    <b v="1"/>
  </r>
  <r>
    <s v="C"/>
    <s v="A"/>
    <n v="20160101"/>
    <n v="2016"/>
    <n v="52"/>
    <x v="6"/>
    <n v="180"/>
    <s v="COD"/>
    <x v="1"/>
    <s v="M"/>
    <s v="Import"/>
    <n v="710"/>
    <s v="ZAF"/>
    <x v="30"/>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6348143"/>
    <b v="0"/>
    <n v="8"/>
    <s v="kg"/>
    <n v="6348143"/>
    <b v="0"/>
    <n v="6348143"/>
    <b v="0"/>
    <n v="0"/>
    <b v="0"/>
    <s v="4066614.348"/>
    <n v="0"/>
    <s v="4066614.348"/>
    <n v="0"/>
    <b v="0"/>
    <b v="1"/>
  </r>
  <r>
    <s v="C"/>
    <s v="A"/>
    <n v="20160101"/>
    <n v="2016"/>
    <n v="52"/>
    <x v="6"/>
    <n v="180"/>
    <s v="COD"/>
    <x v="1"/>
    <s v="M"/>
    <s v="Import"/>
    <n v="800"/>
    <s v="UGA"/>
    <x v="34"/>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23"/>
    <b v="0"/>
    <n v="8"/>
    <s v="kg"/>
    <n v="123"/>
    <b v="0"/>
    <n v="123"/>
    <b v="0"/>
    <n v="0"/>
    <b v="0"/>
    <s v="160.045"/>
    <n v="0"/>
    <s v="160.045"/>
    <n v="0"/>
    <b v="0"/>
    <b v="1"/>
  </r>
  <r>
    <s v="C"/>
    <s v="A"/>
    <n v="20160101"/>
    <n v="2016"/>
    <n v="52"/>
    <x v="6"/>
    <n v="180"/>
    <s v="COD"/>
    <x v="1"/>
    <s v="M"/>
    <s v="Import"/>
    <n v="894"/>
    <s v="ZMB"/>
    <x v="39"/>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338000"/>
    <b v="0"/>
    <n v="8"/>
    <s v="kg"/>
    <n v="338000"/>
    <b v="0"/>
    <n v="338000"/>
    <b v="0"/>
    <n v="0"/>
    <b v="0"/>
    <s v="294777.337"/>
    <n v="0"/>
    <s v="294777.337"/>
    <n v="0"/>
    <b v="0"/>
    <b v="1"/>
  </r>
  <r>
    <s v="C"/>
    <s v="A"/>
    <n v="20160101"/>
    <n v="2016"/>
    <n v="52"/>
    <x v="6"/>
    <n v="562"/>
    <s v="NER"/>
    <x v="0"/>
    <s v="M"/>
    <s v="Import"/>
    <n v="0"/>
    <s v="W00"/>
    <x v="0"/>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822356"/>
    <b v="0"/>
    <n v="8"/>
    <s v="kg"/>
    <n v="1822356"/>
    <b v="0"/>
    <n v="1822356"/>
    <b v="0"/>
    <n v="0"/>
    <b v="0"/>
    <s v="780361.06"/>
    <m/>
    <s v="780361.06"/>
    <n v="0"/>
    <b v="0"/>
    <b v="1"/>
  </r>
  <r>
    <s v="C"/>
    <s v="A"/>
    <n v="20160101"/>
    <n v="2016"/>
    <n v="52"/>
    <x v="6"/>
    <n v="562"/>
    <s v="NER"/>
    <x v="0"/>
    <s v="M"/>
    <s v="Import"/>
    <n v="204"/>
    <s v="BEN"/>
    <x v="2"/>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5000"/>
    <b v="0"/>
    <n v="8"/>
    <s v="kg"/>
    <n v="5000"/>
    <b v="0"/>
    <n v="5000"/>
    <b v="0"/>
    <n v="0"/>
    <b v="0"/>
    <s v="412.27"/>
    <m/>
    <s v="412.27"/>
    <n v="0"/>
    <b v="0"/>
    <b v="1"/>
  </r>
  <r>
    <s v="C"/>
    <s v="A"/>
    <n v="20160101"/>
    <n v="2016"/>
    <n v="52"/>
    <x v="6"/>
    <n v="562"/>
    <s v="NER"/>
    <x v="0"/>
    <s v="M"/>
    <s v="Import"/>
    <n v="566"/>
    <s v="NGA"/>
    <x v="8"/>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799780"/>
    <b v="0"/>
    <n v="8"/>
    <s v="kg"/>
    <n v="1799780"/>
    <b v="0"/>
    <n v="1799780"/>
    <b v="0"/>
    <n v="0"/>
    <b v="0"/>
    <s v="708635.32"/>
    <m/>
    <s v="708635.32"/>
    <n v="0"/>
    <b v="0"/>
    <b v="1"/>
  </r>
  <r>
    <s v="C"/>
    <s v="A"/>
    <n v="20160101"/>
    <n v="2016"/>
    <n v="52"/>
    <x v="6"/>
    <n v="562"/>
    <s v="NER"/>
    <x v="0"/>
    <s v="M"/>
    <s v="Import"/>
    <n v="703"/>
    <s v="SVK"/>
    <x v="68"/>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6771"/>
    <b v="0"/>
    <n v="8"/>
    <s v="kg"/>
    <n v="16771"/>
    <b v="0"/>
    <n v="16771"/>
    <b v="0"/>
    <n v="0"/>
    <b v="0"/>
    <s v="68067.2"/>
    <m/>
    <s v="68067.2"/>
    <n v="0"/>
    <b v="0"/>
    <b v="1"/>
  </r>
  <r>
    <s v="C"/>
    <s v="A"/>
    <n v="20160101"/>
    <n v="2016"/>
    <n v="52"/>
    <x v="6"/>
    <n v="562"/>
    <s v="NER"/>
    <x v="0"/>
    <s v="M"/>
    <s v="Import"/>
    <n v="854"/>
    <s v="BFA"/>
    <x v="16"/>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805"/>
    <b v="0"/>
    <n v="8"/>
    <s v="kg"/>
    <n v="805"/>
    <b v="0"/>
    <n v="805"/>
    <b v="0"/>
    <n v="0"/>
    <b v="0"/>
    <s v="3246.27"/>
    <m/>
    <s v="3246.27"/>
    <n v="0"/>
    <b v="0"/>
    <b v="1"/>
  </r>
  <r>
    <s v="C"/>
    <s v="A"/>
    <n v="20160101"/>
    <n v="2016"/>
    <n v="52"/>
    <x v="6"/>
    <n v="180"/>
    <s v="COD"/>
    <x v="1"/>
    <s v="M"/>
    <s v="Import"/>
    <n v="0"/>
    <s v="W00"/>
    <x v="0"/>
    <n v="0"/>
    <s v="W00"/>
    <s v="World"/>
    <s v="H4"/>
    <s v="HS"/>
    <b v="1"/>
    <n v="310510"/>
    <s v="Fertilizers, mineral or chemical in tablets or similar forms or in packages of a gross weight not exceeding 10kg"/>
    <x v="13"/>
    <x v="6"/>
    <x v="6"/>
    <x v="2"/>
    <b v="1"/>
    <s v="C00"/>
    <s v="TOTAL CPC"/>
    <n v="0"/>
    <n v="0"/>
    <s v="TOTAL MOT"/>
    <n v="8"/>
    <s v="kg"/>
    <n v="57012"/>
    <b v="0"/>
    <n v="8"/>
    <s v="kg"/>
    <n v="57012"/>
    <b v="0"/>
    <n v="57012"/>
    <b v="0"/>
    <n v="0"/>
    <b v="0"/>
    <s v="54238.213"/>
    <n v="0"/>
    <s v="54238.213"/>
    <n v="0"/>
    <b v="0"/>
    <b v="1"/>
  </r>
  <r>
    <s v="C"/>
    <s v="A"/>
    <n v="20160101"/>
    <n v="2016"/>
    <n v="52"/>
    <x v="6"/>
    <n v="180"/>
    <s v="COD"/>
    <x v="1"/>
    <s v="M"/>
    <s v="Import"/>
    <n v="276"/>
    <s v="DEU"/>
    <x v="4"/>
    <n v="0"/>
    <s v="W00"/>
    <s v="World"/>
    <s v="H4"/>
    <s v="HS"/>
    <b v="1"/>
    <n v="310510"/>
    <s v="Fertilizers, mineral or chemical in tablets or similar forms or in packages of a gross weight not exceeding 10kg"/>
    <x v="13"/>
    <x v="6"/>
    <x v="6"/>
    <x v="2"/>
    <b v="1"/>
    <s v="C00"/>
    <s v="TOTAL CPC"/>
    <n v="0"/>
    <n v="0"/>
    <s v="TOTAL MOT"/>
    <n v="8"/>
    <s v="kg"/>
    <n v="12"/>
    <b v="0"/>
    <n v="8"/>
    <s v="kg"/>
    <n v="12"/>
    <b v="0"/>
    <n v="12"/>
    <b v="0"/>
    <n v="0"/>
    <b v="0"/>
    <s v="973.191"/>
    <n v="0"/>
    <s v="973.191"/>
    <n v="0"/>
    <b v="0"/>
    <b v="1"/>
  </r>
  <r>
    <s v="C"/>
    <s v="A"/>
    <n v="20160101"/>
    <n v="2016"/>
    <n v="52"/>
    <x v="6"/>
    <n v="180"/>
    <s v="COD"/>
    <x v="1"/>
    <s v="M"/>
    <s v="Import"/>
    <n v="710"/>
    <s v="ZAF"/>
    <x v="30"/>
    <n v="0"/>
    <s v="W00"/>
    <s v="World"/>
    <s v="H4"/>
    <s v="HS"/>
    <b v="1"/>
    <n v="310510"/>
    <s v="Fertilizers, mineral or chemical in tablets or similar forms or in packages of a gross weight not exceeding 10kg"/>
    <x v="13"/>
    <x v="6"/>
    <x v="6"/>
    <x v="2"/>
    <b v="1"/>
    <s v="C00"/>
    <s v="TOTAL CPC"/>
    <n v="0"/>
    <n v="0"/>
    <s v="TOTAL MOT"/>
    <n v="8"/>
    <s v="kg"/>
    <n v="57000"/>
    <b v="0"/>
    <n v="8"/>
    <s v="kg"/>
    <n v="57000"/>
    <b v="0"/>
    <n v="57000"/>
    <b v="0"/>
    <n v="0"/>
    <b v="0"/>
    <s v="53265.022"/>
    <n v="0"/>
    <s v="53265.022"/>
    <n v="0"/>
    <b v="0"/>
    <b v="1"/>
  </r>
  <r>
    <s v="C"/>
    <s v="A"/>
    <n v="20160101"/>
    <n v="2016"/>
    <n v="52"/>
    <x v="6"/>
    <n v="180"/>
    <s v="COD"/>
    <x v="1"/>
    <s v="M"/>
    <s v="Import"/>
    <n v="0"/>
    <s v="W00"/>
    <x v="0"/>
    <n v="0"/>
    <s v="W00"/>
    <s v="World"/>
    <s v="H4"/>
    <s v="HS"/>
    <b v="1"/>
    <n v="310520"/>
    <s v="Fertilizers, mineral or chemical containing the three fertilizing elements nitrogen, phosphorus and potassium"/>
    <x v="14"/>
    <x v="6"/>
    <x v="6"/>
    <x v="2"/>
    <b v="1"/>
    <s v="C00"/>
    <s v="TOTAL CPC"/>
    <n v="0"/>
    <n v="0"/>
    <s v="TOTAL MOT"/>
    <n v="8"/>
    <s v="kg"/>
    <n v="12561782"/>
    <b v="0"/>
    <n v="8"/>
    <s v="kg"/>
    <n v="12561782"/>
    <b v="0"/>
    <n v="12561782"/>
    <b v="0"/>
    <n v="0"/>
    <b v="0"/>
    <s v="6740565.34"/>
    <n v="0"/>
    <s v="6740565.34"/>
    <n v="0"/>
    <b v="0"/>
    <b v="1"/>
  </r>
  <r>
    <s v="C"/>
    <s v="A"/>
    <n v="20160101"/>
    <n v="2016"/>
    <n v="52"/>
    <x v="6"/>
    <n v="180"/>
    <s v="COD"/>
    <x v="1"/>
    <s v="M"/>
    <s v="Import"/>
    <n v="56"/>
    <s v="BEL"/>
    <x v="18"/>
    <n v="0"/>
    <s v="W00"/>
    <s v="World"/>
    <s v="H4"/>
    <s v="HS"/>
    <b v="1"/>
    <n v="310520"/>
    <s v="Fertilizers, mineral or chemical containing the three fertilizing elements nitrogen, phosphorus and potassium"/>
    <x v="14"/>
    <x v="6"/>
    <x v="6"/>
    <x v="2"/>
    <b v="1"/>
    <s v="C00"/>
    <s v="TOTAL CPC"/>
    <n v="0"/>
    <n v="0"/>
    <s v="TOTAL MOT"/>
    <n v="8"/>
    <s v="kg"/>
    <n v="2636291"/>
    <b v="0"/>
    <n v="8"/>
    <s v="kg"/>
    <n v="2636291"/>
    <b v="0"/>
    <n v="2636291"/>
    <b v="0"/>
    <n v="0"/>
    <b v="0"/>
    <s v="1297710.162"/>
    <n v="0"/>
    <s v="1297710.162"/>
    <n v="0"/>
    <b v="0"/>
    <b v="1"/>
  </r>
  <r>
    <s v="C"/>
    <s v="A"/>
    <n v="20160101"/>
    <n v="2016"/>
    <n v="52"/>
    <x v="6"/>
    <n v="180"/>
    <s v="COD"/>
    <x v="1"/>
    <s v="M"/>
    <s v="Import"/>
    <n v="152"/>
    <s v="CHL"/>
    <x v="64"/>
    <n v="0"/>
    <s v="W00"/>
    <s v="World"/>
    <s v="H4"/>
    <s v="HS"/>
    <b v="1"/>
    <n v="310520"/>
    <s v="Fertilizers, mineral or chemical containing the three fertilizing elements nitrogen, phosphorus and potassium"/>
    <x v="14"/>
    <x v="6"/>
    <x v="6"/>
    <x v="2"/>
    <b v="1"/>
    <s v="C00"/>
    <s v="TOTAL CPC"/>
    <n v="0"/>
    <n v="0"/>
    <s v="TOTAL MOT"/>
    <n v="8"/>
    <s v="kg"/>
    <n v="11209"/>
    <b v="0"/>
    <n v="8"/>
    <s v="kg"/>
    <n v="11209"/>
    <b v="0"/>
    <n v="11209"/>
    <b v="0"/>
    <n v="0"/>
    <b v="0"/>
    <s v="6449.203"/>
    <n v="0"/>
    <s v="6449.203"/>
    <n v="0"/>
    <b v="0"/>
    <b v="1"/>
  </r>
  <r>
    <s v="C"/>
    <s v="A"/>
    <n v="20160101"/>
    <n v="2016"/>
    <n v="52"/>
    <x v="6"/>
    <n v="180"/>
    <s v="COD"/>
    <x v="1"/>
    <s v="M"/>
    <s v="Import"/>
    <n v="156"/>
    <s v="CHN"/>
    <x v="1"/>
    <n v="0"/>
    <s v="W00"/>
    <s v="World"/>
    <s v="H4"/>
    <s v="HS"/>
    <b v="1"/>
    <n v="310520"/>
    <s v="Fertilizers, mineral or chemical containing the three fertilizing elements nitrogen, phosphorus and potassium"/>
    <x v="14"/>
    <x v="6"/>
    <x v="6"/>
    <x v="2"/>
    <b v="1"/>
    <s v="C00"/>
    <s v="TOTAL CPC"/>
    <n v="0"/>
    <n v="0"/>
    <s v="TOTAL MOT"/>
    <n v="8"/>
    <s v="kg"/>
    <n v="2176850"/>
    <b v="0"/>
    <n v="8"/>
    <s v="kg"/>
    <n v="2176850"/>
    <b v="0"/>
    <n v="2176850"/>
    <b v="0"/>
    <n v="0"/>
    <b v="0"/>
    <s v="601353.402"/>
    <n v="0"/>
    <s v="601353.402"/>
    <n v="0"/>
    <b v="0"/>
    <b v="1"/>
  </r>
  <r>
    <s v="C"/>
    <s v="A"/>
    <n v="20160101"/>
    <n v="2016"/>
    <n v="52"/>
    <x v="6"/>
    <n v="180"/>
    <s v="COD"/>
    <x v="1"/>
    <s v="M"/>
    <s v="Import"/>
    <n v="251"/>
    <s v="FRA"/>
    <x v="3"/>
    <n v="0"/>
    <s v="W00"/>
    <s v="World"/>
    <s v="H4"/>
    <s v="HS"/>
    <b v="1"/>
    <n v="310520"/>
    <s v="Fertilizers, mineral or chemical containing the three fertilizing elements nitrogen, phosphorus and potassium"/>
    <x v="14"/>
    <x v="6"/>
    <x v="6"/>
    <x v="2"/>
    <b v="1"/>
    <s v="C00"/>
    <s v="TOTAL CPC"/>
    <n v="0"/>
    <n v="0"/>
    <s v="TOTAL MOT"/>
    <n v="8"/>
    <s v="kg"/>
    <n v="50757"/>
    <b v="0"/>
    <n v="8"/>
    <s v="kg"/>
    <n v="50757"/>
    <b v="0"/>
    <n v="50757"/>
    <b v="0"/>
    <n v="0"/>
    <b v="0"/>
    <s v="40176.743"/>
    <n v="0"/>
    <s v="40176.743"/>
    <n v="0"/>
    <b v="0"/>
    <b v="1"/>
  </r>
  <r>
    <s v="C"/>
    <s v="A"/>
    <n v="20160101"/>
    <n v="2016"/>
    <n v="52"/>
    <x v="6"/>
    <n v="180"/>
    <s v="COD"/>
    <x v="1"/>
    <s v="M"/>
    <s v="Import"/>
    <n v="276"/>
    <s v="DEU"/>
    <x v="4"/>
    <n v="0"/>
    <s v="W00"/>
    <s v="World"/>
    <s v="H4"/>
    <s v="HS"/>
    <b v="1"/>
    <n v="310520"/>
    <s v="Fertilizers, mineral or chemical containing the three fertilizing elements nitrogen, phosphorus and potassium"/>
    <x v="14"/>
    <x v="6"/>
    <x v="6"/>
    <x v="2"/>
    <b v="1"/>
    <s v="C00"/>
    <s v="TOTAL CPC"/>
    <n v="0"/>
    <n v="0"/>
    <s v="TOTAL MOT"/>
    <n v="8"/>
    <s v="kg"/>
    <n v="52242"/>
    <b v="0"/>
    <n v="8"/>
    <s v="kg"/>
    <n v="52242"/>
    <b v="0"/>
    <n v="52242"/>
    <b v="0"/>
    <n v="0"/>
    <b v="0"/>
    <s v="29277.051"/>
    <n v="0"/>
    <s v="29277.051"/>
    <n v="0"/>
    <b v="0"/>
    <b v="1"/>
  </r>
  <r>
    <s v="C"/>
    <s v="A"/>
    <n v="20160101"/>
    <n v="2016"/>
    <n v="52"/>
    <x v="6"/>
    <n v="180"/>
    <s v="COD"/>
    <x v="1"/>
    <s v="M"/>
    <s v="Import"/>
    <n v="458"/>
    <s v="MYS"/>
    <x v="52"/>
    <n v="0"/>
    <s v="W00"/>
    <s v="World"/>
    <s v="H4"/>
    <s v="HS"/>
    <b v="1"/>
    <n v="310520"/>
    <s v="Fertilizers, mineral or chemical containing the three fertilizing elements nitrogen, phosphorus and potassium"/>
    <x v="14"/>
    <x v="6"/>
    <x v="6"/>
    <x v="2"/>
    <b v="1"/>
    <s v="C00"/>
    <s v="TOTAL CPC"/>
    <n v="0"/>
    <n v="0"/>
    <s v="TOTAL MOT"/>
    <n v="8"/>
    <s v="kg"/>
    <n v="15980"/>
    <b v="0"/>
    <n v="8"/>
    <s v="kg"/>
    <n v="15980"/>
    <b v="0"/>
    <n v="15980"/>
    <b v="0"/>
    <n v="0"/>
    <b v="0"/>
    <s v="21949.48"/>
    <n v="0"/>
    <s v="21949.48"/>
    <n v="0"/>
    <b v="0"/>
    <b v="1"/>
  </r>
  <r>
    <s v="C"/>
    <s v="A"/>
    <n v="20160101"/>
    <n v="2016"/>
    <n v="52"/>
    <x v="6"/>
    <n v="180"/>
    <s v="COD"/>
    <x v="1"/>
    <s v="M"/>
    <s v="Import"/>
    <n v="643"/>
    <s v="RUS"/>
    <x v="9"/>
    <n v="0"/>
    <s v="W00"/>
    <s v="World"/>
    <s v="H4"/>
    <s v="HS"/>
    <b v="1"/>
    <n v="310520"/>
    <s v="Fertilizers, mineral or chemical containing the three fertilizing elements nitrogen, phosphorus and potassium"/>
    <x v="14"/>
    <x v="6"/>
    <x v="6"/>
    <x v="2"/>
    <b v="1"/>
    <s v="C00"/>
    <s v="TOTAL CPC"/>
    <n v="0"/>
    <n v="0"/>
    <s v="TOTAL MOT"/>
    <n v="8"/>
    <s v="kg"/>
    <n v="1241064"/>
    <b v="0"/>
    <n v="8"/>
    <s v="kg"/>
    <n v="1241064"/>
    <b v="0"/>
    <n v="1241064"/>
    <b v="0"/>
    <n v="0"/>
    <b v="0"/>
    <s v="633396.828"/>
    <n v="0"/>
    <s v="633396.828"/>
    <n v="0"/>
    <b v="0"/>
    <b v="1"/>
  </r>
  <r>
    <s v="C"/>
    <s v="A"/>
    <n v="20160101"/>
    <n v="2016"/>
    <n v="52"/>
    <x v="6"/>
    <n v="180"/>
    <s v="COD"/>
    <x v="1"/>
    <s v="M"/>
    <s v="Import"/>
    <n v="710"/>
    <s v="ZAF"/>
    <x v="30"/>
    <n v="0"/>
    <s v="W00"/>
    <s v="World"/>
    <s v="H4"/>
    <s v="HS"/>
    <b v="1"/>
    <n v="310520"/>
    <s v="Fertilizers, mineral or chemical containing the three fertilizing elements nitrogen, phosphorus and potassium"/>
    <x v="14"/>
    <x v="6"/>
    <x v="6"/>
    <x v="2"/>
    <b v="1"/>
    <s v="C00"/>
    <s v="TOTAL CPC"/>
    <n v="0"/>
    <n v="0"/>
    <s v="TOTAL MOT"/>
    <n v="8"/>
    <s v="kg"/>
    <n v="6099389"/>
    <b v="0"/>
    <n v="8"/>
    <s v="kg"/>
    <n v="6099389"/>
    <b v="0"/>
    <n v="6099389"/>
    <b v="0"/>
    <n v="0"/>
    <b v="0"/>
    <s v="3861123.84"/>
    <n v="0"/>
    <s v="3861123.84"/>
    <n v="0"/>
    <b v="0"/>
    <b v="1"/>
  </r>
  <r>
    <s v="C"/>
    <s v="A"/>
    <n v="20160101"/>
    <n v="2016"/>
    <n v="52"/>
    <x v="6"/>
    <n v="180"/>
    <s v="COD"/>
    <x v="1"/>
    <s v="M"/>
    <s v="Import"/>
    <n v="894"/>
    <s v="ZMB"/>
    <x v="39"/>
    <n v="0"/>
    <s v="W00"/>
    <s v="World"/>
    <s v="H4"/>
    <s v="HS"/>
    <b v="1"/>
    <n v="310520"/>
    <s v="Fertilizers, mineral or chemical containing the three fertilizing elements nitrogen, phosphorus and potassium"/>
    <x v="14"/>
    <x v="6"/>
    <x v="6"/>
    <x v="2"/>
    <b v="1"/>
    <s v="C00"/>
    <s v="TOTAL CPC"/>
    <n v="0"/>
    <n v="0"/>
    <s v="TOTAL MOT"/>
    <n v="8"/>
    <s v="kg"/>
    <n v="278000"/>
    <b v="0"/>
    <n v="8"/>
    <s v="kg"/>
    <n v="278000"/>
    <b v="0"/>
    <n v="278000"/>
    <b v="0"/>
    <n v="0"/>
    <b v="0"/>
    <s v="249128.632"/>
    <n v="0"/>
    <s v="249128.632"/>
    <n v="0"/>
    <b v="0"/>
    <b v="1"/>
  </r>
  <r>
    <s v="C"/>
    <s v="A"/>
    <n v="20160101"/>
    <n v="2016"/>
    <n v="52"/>
    <x v="6"/>
    <n v="562"/>
    <s v="NER"/>
    <x v="0"/>
    <s v="M"/>
    <s v="Import"/>
    <n v="0"/>
    <s v="W00"/>
    <x v="0"/>
    <n v="0"/>
    <s v="W00"/>
    <s v="World"/>
    <s v="H4"/>
    <s v="HS"/>
    <b v="1"/>
    <n v="310520"/>
    <s v="Fertilizers, mineral or chemical containing the three fertilizing elements nitrogen, phosphorus and potassium"/>
    <x v="14"/>
    <x v="6"/>
    <x v="6"/>
    <x v="2"/>
    <b v="1"/>
    <s v="C00"/>
    <s v="TOTAL CPC"/>
    <n v="0"/>
    <n v="0"/>
    <s v="TOTAL MOT"/>
    <n v="8"/>
    <s v="kg"/>
    <n v="1087021"/>
    <b v="0"/>
    <n v="8"/>
    <s v="kg"/>
    <n v="1087021"/>
    <b v="0"/>
    <n v="1087021"/>
    <b v="0"/>
    <n v="0"/>
    <b v="0"/>
    <s v="639898.44"/>
    <m/>
    <s v="639898.44"/>
    <n v="0"/>
    <b v="0"/>
    <b v="1"/>
  </r>
  <r>
    <s v="C"/>
    <s v="A"/>
    <n v="20160101"/>
    <n v="2016"/>
    <n v="52"/>
    <x v="6"/>
    <n v="562"/>
    <s v="NER"/>
    <x v="0"/>
    <s v="M"/>
    <s v="Import"/>
    <n v="566"/>
    <s v="NGA"/>
    <x v="8"/>
    <n v="0"/>
    <s v="W00"/>
    <s v="World"/>
    <s v="H4"/>
    <s v="HS"/>
    <b v="1"/>
    <n v="310520"/>
    <s v="Fertilizers, mineral or chemical containing the three fertilizing elements nitrogen, phosphorus and potassium"/>
    <x v="14"/>
    <x v="6"/>
    <x v="6"/>
    <x v="2"/>
    <b v="1"/>
    <s v="C00"/>
    <s v="TOTAL CPC"/>
    <n v="0"/>
    <n v="0"/>
    <s v="TOTAL MOT"/>
    <n v="8"/>
    <s v="kg"/>
    <n v="1070250"/>
    <b v="0"/>
    <n v="8"/>
    <s v="kg"/>
    <n v="1070250"/>
    <b v="0"/>
    <n v="1070250"/>
    <b v="0"/>
    <n v="0"/>
    <b v="0"/>
    <s v="571831.24"/>
    <m/>
    <s v="571831.24"/>
    <n v="0"/>
    <b v="1"/>
    <b v="0"/>
  </r>
  <r>
    <s v="C"/>
    <s v="A"/>
    <n v="20160101"/>
    <n v="2016"/>
    <n v="52"/>
    <x v="6"/>
    <n v="562"/>
    <s v="NER"/>
    <x v="0"/>
    <s v="M"/>
    <s v="Import"/>
    <n v="703"/>
    <s v="SVK"/>
    <x v="68"/>
    <n v="0"/>
    <s v="W00"/>
    <s v="World"/>
    <s v="H4"/>
    <s v="HS"/>
    <b v="1"/>
    <n v="310520"/>
    <s v="Fertilizers, mineral or chemical containing the three fertilizing elements nitrogen, phosphorus and potassium"/>
    <x v="14"/>
    <x v="6"/>
    <x v="6"/>
    <x v="2"/>
    <b v="1"/>
    <s v="C00"/>
    <s v="TOTAL CPC"/>
    <n v="0"/>
    <n v="0"/>
    <s v="TOTAL MOT"/>
    <n v="8"/>
    <s v="kg"/>
    <n v="16771"/>
    <b v="0"/>
    <n v="8"/>
    <s v="kg"/>
    <n v="16771"/>
    <b v="0"/>
    <n v="16771"/>
    <b v="0"/>
    <n v="0"/>
    <b v="0"/>
    <s v="68067.2"/>
    <m/>
    <s v="68067.2"/>
    <n v="0"/>
    <b v="1"/>
    <b v="0"/>
  </r>
  <r>
    <s v="C"/>
    <s v="A"/>
    <n v="20160101"/>
    <n v="2016"/>
    <n v="52"/>
    <x v="6"/>
    <n v="180"/>
    <s v="COD"/>
    <x v="1"/>
    <s v="M"/>
    <s v="Import"/>
    <n v="0"/>
    <s v="W00"/>
    <x v="0"/>
    <n v="0"/>
    <s v="W00"/>
    <s v="World"/>
    <s v="H4"/>
    <s v="HS"/>
    <b v="1"/>
    <n v="310530"/>
    <s v="Fertilizers, mineral or chemical diammonium hydrogenorthophosphate (diammonium phosphate)"/>
    <x v="22"/>
    <x v="3"/>
    <x v="8"/>
    <x v="2"/>
    <b v="1"/>
    <s v="C00"/>
    <s v="TOTAL CPC"/>
    <n v="0"/>
    <n v="0"/>
    <s v="TOTAL MOT"/>
    <n v="8"/>
    <s v="kg"/>
    <n v="552869"/>
    <b v="0"/>
    <n v="8"/>
    <s v="kg"/>
    <n v="552869"/>
    <b v="0"/>
    <n v="552869"/>
    <b v="0"/>
    <n v="0"/>
    <b v="0"/>
    <s v="298540.031"/>
    <n v="0"/>
    <s v="298540.031"/>
    <n v="0"/>
    <b v="0"/>
    <b v="1"/>
  </r>
  <r>
    <s v="C"/>
    <s v="A"/>
    <n v="20160101"/>
    <n v="2016"/>
    <n v="52"/>
    <x v="6"/>
    <n v="180"/>
    <s v="COD"/>
    <x v="1"/>
    <s v="M"/>
    <s v="Import"/>
    <n v="56"/>
    <s v="BEL"/>
    <x v="18"/>
    <n v="0"/>
    <s v="W00"/>
    <s v="World"/>
    <s v="H4"/>
    <s v="HS"/>
    <b v="1"/>
    <n v="310530"/>
    <s v="Fertilizers, mineral or chemical diammonium hydrogenorthophosphate (diammonium phosphate)"/>
    <x v="22"/>
    <x v="3"/>
    <x v="8"/>
    <x v="2"/>
    <b v="1"/>
    <s v="C00"/>
    <s v="TOTAL CPC"/>
    <n v="0"/>
    <n v="0"/>
    <s v="TOTAL MOT"/>
    <n v="8"/>
    <s v="kg"/>
    <n v="5100"/>
    <b v="0"/>
    <n v="8"/>
    <s v="kg"/>
    <n v="5100"/>
    <b v="0"/>
    <n v="5100"/>
    <b v="0"/>
    <n v="0"/>
    <b v="0"/>
    <s v="15083.622"/>
    <n v="0"/>
    <s v="15083.622"/>
    <n v="0"/>
    <b v="0"/>
    <b v="1"/>
  </r>
  <r>
    <s v="C"/>
    <s v="A"/>
    <n v="20160101"/>
    <n v="2016"/>
    <n v="52"/>
    <x v="6"/>
    <n v="180"/>
    <s v="COD"/>
    <x v="1"/>
    <s v="M"/>
    <s v="Import"/>
    <n v="404"/>
    <s v="KEN"/>
    <x v="22"/>
    <n v="0"/>
    <s v="W00"/>
    <s v="World"/>
    <s v="H4"/>
    <s v="HS"/>
    <b v="1"/>
    <n v="310530"/>
    <s v="Fertilizers, mineral or chemical diammonium hydrogenorthophosphate (diammonium phosphate)"/>
    <x v="22"/>
    <x v="3"/>
    <x v="8"/>
    <x v="2"/>
    <b v="1"/>
    <s v="C00"/>
    <s v="TOTAL CPC"/>
    <n v="0"/>
    <n v="0"/>
    <s v="TOTAL MOT"/>
    <n v="8"/>
    <s v="kg"/>
    <n v="54000"/>
    <b v="0"/>
    <n v="8"/>
    <s v="kg"/>
    <n v="54000"/>
    <b v="0"/>
    <n v="54000"/>
    <b v="0"/>
    <n v="0"/>
    <b v="0"/>
    <s v="26962.61"/>
    <n v="0"/>
    <s v="26962.61"/>
    <n v="0"/>
    <b v="0"/>
    <b v="1"/>
  </r>
  <r>
    <s v="C"/>
    <s v="A"/>
    <n v="20160101"/>
    <n v="2016"/>
    <n v="52"/>
    <x v="6"/>
    <n v="180"/>
    <s v="COD"/>
    <x v="1"/>
    <s v="M"/>
    <s v="Import"/>
    <n v="643"/>
    <s v="RUS"/>
    <x v="9"/>
    <n v="0"/>
    <s v="W00"/>
    <s v="World"/>
    <s v="H4"/>
    <s v="HS"/>
    <b v="1"/>
    <n v="310530"/>
    <s v="Fertilizers, mineral or chemical diammonium hydrogenorthophosphate (diammonium phosphate)"/>
    <x v="22"/>
    <x v="3"/>
    <x v="8"/>
    <x v="2"/>
    <b v="1"/>
    <s v="C00"/>
    <s v="TOTAL CPC"/>
    <n v="0"/>
    <n v="0"/>
    <s v="TOTAL MOT"/>
    <n v="8"/>
    <s v="kg"/>
    <n v="493769"/>
    <b v="0"/>
    <n v="8"/>
    <s v="kg"/>
    <n v="493769"/>
    <b v="0"/>
    <n v="493769"/>
    <b v="0"/>
    <n v="0"/>
    <b v="0"/>
    <s v="256493.8"/>
    <n v="0"/>
    <s v="256493.8"/>
    <n v="0"/>
    <b v="0"/>
    <b v="1"/>
  </r>
  <r>
    <s v="C"/>
    <s v="A"/>
    <n v="20160101"/>
    <n v="2016"/>
    <n v="52"/>
    <x v="6"/>
    <n v="180"/>
    <s v="COD"/>
    <x v="1"/>
    <s v="M"/>
    <s v="Import"/>
    <n v="0"/>
    <s v="W00"/>
    <x v="0"/>
    <n v="0"/>
    <s v="W00"/>
    <s v="World"/>
    <s v="H4"/>
    <s v="HS"/>
    <b v="1"/>
    <n v="310540"/>
    <s v="Fertilizers, mineral or chemical ammonium dihydrogenorthophosphate (monoammonium phosphate) and mixtures thereof with diammonium hydrogenorthophosphate (diammonium phosphate)"/>
    <x v="18"/>
    <x v="3"/>
    <x v="7"/>
    <x v="2"/>
    <b v="1"/>
    <s v="C00"/>
    <s v="TOTAL CPC"/>
    <n v="0"/>
    <n v="0"/>
    <s v="TOTAL MOT"/>
    <n v="8"/>
    <s v="kg"/>
    <n v="497180"/>
    <b v="0"/>
    <n v="8"/>
    <s v="kg"/>
    <n v="497180"/>
    <b v="0"/>
    <n v="497180"/>
    <b v="0"/>
    <n v="0"/>
    <b v="0"/>
    <s v="344597.598"/>
    <n v="0"/>
    <s v="344597.598"/>
    <n v="0"/>
    <b v="0"/>
    <b v="1"/>
  </r>
  <r>
    <s v="C"/>
    <s v="A"/>
    <n v="20160101"/>
    <n v="2016"/>
    <n v="52"/>
    <x v="6"/>
    <n v="180"/>
    <s v="COD"/>
    <x v="1"/>
    <s v="M"/>
    <s v="Import"/>
    <n v="156"/>
    <s v="CHN"/>
    <x v="1"/>
    <n v="0"/>
    <s v="W00"/>
    <s v="World"/>
    <s v="H4"/>
    <s v="HS"/>
    <b v="1"/>
    <n v="310540"/>
    <s v="Fertilizers, mineral or chemical ammonium dihydrogenorthophosphate (monoammonium phosphate) and mixtures thereof with diammonium hydrogenorthophosphate (diammonium phosphate)"/>
    <x v="18"/>
    <x v="3"/>
    <x v="7"/>
    <x v="2"/>
    <b v="1"/>
    <s v="C00"/>
    <s v="TOTAL CPC"/>
    <n v="0"/>
    <n v="0"/>
    <s v="TOTAL MOT"/>
    <n v="8"/>
    <s v="kg"/>
    <n v="337180"/>
    <b v="0"/>
    <n v="8"/>
    <s v="kg"/>
    <n v="337180"/>
    <b v="0"/>
    <n v="337180"/>
    <b v="0"/>
    <n v="0"/>
    <b v="0"/>
    <s v="230716.588"/>
    <n v="0"/>
    <s v="230716.588"/>
    <n v="0"/>
    <b v="0"/>
    <b v="1"/>
  </r>
  <r>
    <s v="C"/>
    <s v="A"/>
    <n v="20160101"/>
    <n v="2016"/>
    <n v="52"/>
    <x v="6"/>
    <n v="180"/>
    <s v="COD"/>
    <x v="1"/>
    <s v="M"/>
    <s v="Import"/>
    <n v="710"/>
    <s v="ZAF"/>
    <x v="30"/>
    <n v="0"/>
    <s v="W00"/>
    <s v="World"/>
    <s v="H4"/>
    <s v="HS"/>
    <b v="1"/>
    <n v="310540"/>
    <s v="Fertilizers, mineral or chemical ammonium dihydrogenorthophosphate (monoammonium phosphate) and mixtures thereof with diammonium hydrogenorthophosphate (diammonium phosphate)"/>
    <x v="18"/>
    <x v="3"/>
    <x v="7"/>
    <x v="2"/>
    <b v="1"/>
    <s v="C00"/>
    <s v="TOTAL CPC"/>
    <n v="0"/>
    <n v="0"/>
    <s v="TOTAL MOT"/>
    <n v="8"/>
    <s v="kg"/>
    <n v="160000"/>
    <b v="0"/>
    <n v="8"/>
    <s v="kg"/>
    <n v="160000"/>
    <b v="0"/>
    <n v="160000"/>
    <b v="0"/>
    <n v="0"/>
    <b v="0"/>
    <s v="113881.01"/>
    <n v="0"/>
    <s v="113881.01"/>
    <n v="0"/>
    <b v="0"/>
    <b v="1"/>
  </r>
  <r>
    <s v="C"/>
    <s v="A"/>
    <n v="20160101"/>
    <n v="2016"/>
    <n v="52"/>
    <x v="6"/>
    <n v="180"/>
    <s v="COD"/>
    <x v="1"/>
    <s v="M"/>
    <s v="Import"/>
    <n v="0"/>
    <s v="W00"/>
    <x v="0"/>
    <n v="0"/>
    <s v="W00"/>
    <s v="World"/>
    <s v="H4"/>
    <s v="HS"/>
    <b v="1"/>
    <n v="310551"/>
    <s v="Fertilizers, mineral or chemical containing nitrates and phosphates"/>
    <x v="19"/>
    <x v="6"/>
    <x v="6"/>
    <x v="2"/>
    <b v="1"/>
    <s v="C00"/>
    <s v="TOTAL CPC"/>
    <n v="0"/>
    <n v="0"/>
    <s v="TOTAL MOT"/>
    <n v="8"/>
    <s v="kg"/>
    <n v="800"/>
    <b v="0"/>
    <n v="8"/>
    <s v="kg"/>
    <n v="800"/>
    <b v="0"/>
    <n v="800"/>
    <b v="0"/>
    <n v="0"/>
    <b v="0"/>
    <s v="1442.353"/>
    <n v="0"/>
    <s v="1442.353"/>
    <n v="0"/>
    <b v="0"/>
    <b v="1"/>
  </r>
  <r>
    <s v="C"/>
    <s v="A"/>
    <n v="20160101"/>
    <n v="2016"/>
    <n v="52"/>
    <x v="6"/>
    <n v="180"/>
    <s v="COD"/>
    <x v="1"/>
    <s v="M"/>
    <s v="Import"/>
    <n v="404"/>
    <s v="KEN"/>
    <x v="22"/>
    <n v="0"/>
    <s v="W00"/>
    <s v="World"/>
    <s v="H4"/>
    <s v="HS"/>
    <b v="1"/>
    <n v="310551"/>
    <s v="Fertilizers, mineral or chemical containing nitrates and phosphates"/>
    <x v="19"/>
    <x v="6"/>
    <x v="6"/>
    <x v="2"/>
    <b v="1"/>
    <s v="C00"/>
    <s v="TOTAL CPC"/>
    <n v="0"/>
    <n v="0"/>
    <s v="TOTAL MOT"/>
    <n v="8"/>
    <s v="kg"/>
    <n v="800"/>
    <b v="0"/>
    <n v="8"/>
    <s v="kg"/>
    <n v="800"/>
    <b v="0"/>
    <n v="800"/>
    <b v="0"/>
    <n v="0"/>
    <b v="0"/>
    <s v="1442.353"/>
    <n v="0"/>
    <s v="1442.353"/>
    <n v="0"/>
    <b v="0"/>
    <b v="1"/>
  </r>
  <r>
    <s v="C"/>
    <s v="A"/>
    <n v="20160101"/>
    <n v="2016"/>
    <n v="52"/>
    <x v="6"/>
    <n v="180"/>
    <s v="COD"/>
    <x v="1"/>
    <s v="M"/>
    <s v="Import"/>
    <n v="0"/>
    <s v="W00"/>
    <x v="0"/>
    <n v="0"/>
    <s v="W00"/>
    <s v="World"/>
    <s v="H4"/>
    <s v="HS"/>
    <b v="1"/>
    <n v="310560"/>
    <s v="Fertilizers, mineral or chemical containing the two fertilizing elements phosphorus and potassium"/>
    <x v="20"/>
    <x v="6"/>
    <x v="6"/>
    <x v="2"/>
    <b v="1"/>
    <s v="C00"/>
    <s v="TOTAL CPC"/>
    <n v="0"/>
    <n v="0"/>
    <s v="TOTAL MOT"/>
    <n v="8"/>
    <s v="kg"/>
    <n v="1250"/>
    <b v="0"/>
    <n v="8"/>
    <s v="kg"/>
    <n v="1250"/>
    <b v="0"/>
    <n v="1250"/>
    <b v="0"/>
    <n v="0"/>
    <b v="0"/>
    <s v="336.988"/>
    <n v="0"/>
    <s v="336.988"/>
    <n v="0"/>
    <b v="0"/>
    <b v="1"/>
  </r>
  <r>
    <s v="C"/>
    <s v="A"/>
    <n v="20160101"/>
    <n v="2016"/>
    <n v="52"/>
    <x v="6"/>
    <n v="180"/>
    <s v="COD"/>
    <x v="1"/>
    <s v="M"/>
    <s v="Import"/>
    <n v="699"/>
    <s v="IND"/>
    <x v="11"/>
    <n v="0"/>
    <s v="W00"/>
    <s v="World"/>
    <s v="H4"/>
    <s v="HS"/>
    <b v="1"/>
    <n v="310560"/>
    <s v="Fertilizers, mineral or chemical containing the two fertilizing elements phosphorus and potassium"/>
    <x v="20"/>
    <x v="6"/>
    <x v="6"/>
    <x v="2"/>
    <b v="1"/>
    <s v="C00"/>
    <s v="TOTAL CPC"/>
    <n v="0"/>
    <n v="0"/>
    <s v="TOTAL MOT"/>
    <n v="8"/>
    <s v="kg"/>
    <n v="1250"/>
    <b v="0"/>
    <n v="8"/>
    <s v="kg"/>
    <n v="1250"/>
    <b v="0"/>
    <n v="1250"/>
    <b v="0"/>
    <n v="0"/>
    <b v="0"/>
    <s v="336.988"/>
    <n v="0"/>
    <s v="336.988"/>
    <n v="0"/>
    <b v="0"/>
    <b v="1"/>
  </r>
  <r>
    <s v="C"/>
    <s v="A"/>
    <n v="20160101"/>
    <n v="2016"/>
    <n v="52"/>
    <x v="6"/>
    <n v="562"/>
    <s v="NER"/>
    <x v="0"/>
    <s v="M"/>
    <s v="Import"/>
    <n v="0"/>
    <s v="W00"/>
    <x v="0"/>
    <n v="0"/>
    <s v="W00"/>
    <s v="World"/>
    <s v="H4"/>
    <s v="HS"/>
    <b v="1"/>
    <n v="310560"/>
    <s v="Fertilizers, mineral or chemical containing the two fertilizing elements phosphorus and potassium"/>
    <x v="20"/>
    <x v="6"/>
    <x v="6"/>
    <x v="2"/>
    <b v="1"/>
    <s v="C00"/>
    <s v="TOTAL CPC"/>
    <n v="0"/>
    <n v="0"/>
    <s v="TOTAL MOT"/>
    <n v="8"/>
    <s v="kg"/>
    <n v="120"/>
    <b v="0"/>
    <n v="8"/>
    <s v="kg"/>
    <n v="120"/>
    <b v="0"/>
    <n v="120"/>
    <b v="0"/>
    <n v="0"/>
    <b v="0"/>
    <s v="504.62"/>
    <m/>
    <s v="504.62"/>
    <n v="0"/>
    <b v="0"/>
    <b v="1"/>
  </r>
  <r>
    <s v="C"/>
    <s v="A"/>
    <n v="20160101"/>
    <n v="2016"/>
    <n v="52"/>
    <x v="6"/>
    <n v="562"/>
    <s v="NER"/>
    <x v="0"/>
    <s v="M"/>
    <s v="Import"/>
    <n v="566"/>
    <s v="NGA"/>
    <x v="8"/>
    <n v="0"/>
    <s v="W00"/>
    <s v="World"/>
    <s v="H4"/>
    <s v="HS"/>
    <b v="1"/>
    <n v="310560"/>
    <s v="Fertilizers, mineral or chemical containing the two fertilizing elements phosphorus and potassium"/>
    <x v="20"/>
    <x v="6"/>
    <x v="6"/>
    <x v="2"/>
    <b v="1"/>
    <s v="C00"/>
    <s v="TOTAL CPC"/>
    <n v="0"/>
    <n v="0"/>
    <s v="TOTAL MOT"/>
    <n v="8"/>
    <s v="kg"/>
    <n v="120"/>
    <b v="0"/>
    <n v="8"/>
    <s v="kg"/>
    <n v="120"/>
    <b v="0"/>
    <n v="120"/>
    <b v="0"/>
    <n v="0"/>
    <b v="0"/>
    <s v="504.62"/>
    <m/>
    <s v="504.62"/>
    <n v="0"/>
    <b v="1"/>
    <b v="0"/>
  </r>
  <r>
    <s v="C"/>
    <s v="A"/>
    <n v="20160101"/>
    <n v="2016"/>
    <n v="52"/>
    <x v="6"/>
    <n v="180"/>
    <s v="COD"/>
    <x v="1"/>
    <s v="M"/>
    <s v="Import"/>
    <n v="0"/>
    <s v="W00"/>
    <x v="0"/>
    <n v="0"/>
    <s v="W00"/>
    <s v="World"/>
    <s v="H4"/>
    <s v="HS"/>
    <b v="1"/>
    <n v="310590"/>
    <s v="Fertilizers, mineral or chemical n.e.c. in heading no. 3105"/>
    <x v="13"/>
    <x v="6"/>
    <x v="6"/>
    <x v="2"/>
    <b v="1"/>
    <s v="C00"/>
    <s v="TOTAL CPC"/>
    <n v="0"/>
    <n v="0"/>
    <s v="TOTAL MOT"/>
    <n v="8"/>
    <s v="kg"/>
    <n v="103767"/>
    <b v="0"/>
    <n v="8"/>
    <s v="kg"/>
    <n v="103767"/>
    <b v="0"/>
    <n v="103767"/>
    <b v="0"/>
    <n v="0"/>
    <b v="0"/>
    <s v="87540.402"/>
    <n v="0"/>
    <s v="87540.402"/>
    <n v="0"/>
    <b v="0"/>
    <b v="1"/>
  </r>
  <r>
    <s v="C"/>
    <s v="A"/>
    <n v="20160101"/>
    <n v="2016"/>
    <n v="52"/>
    <x v="6"/>
    <n v="180"/>
    <s v="COD"/>
    <x v="1"/>
    <s v="M"/>
    <s v="Import"/>
    <n v="156"/>
    <s v="CHN"/>
    <x v="1"/>
    <n v="0"/>
    <s v="W00"/>
    <s v="World"/>
    <s v="H4"/>
    <s v="HS"/>
    <b v="1"/>
    <n v="310590"/>
    <s v="Fertilizers, mineral or chemical n.e.c. in heading no. 3105"/>
    <x v="13"/>
    <x v="6"/>
    <x v="6"/>
    <x v="2"/>
    <b v="1"/>
    <s v="C00"/>
    <s v="TOTAL CPC"/>
    <n v="0"/>
    <n v="0"/>
    <s v="TOTAL MOT"/>
    <n v="8"/>
    <s v="kg"/>
    <n v="11465"/>
    <b v="0"/>
    <n v="8"/>
    <s v="kg"/>
    <n v="11465"/>
    <b v="0"/>
    <n v="11465"/>
    <b v="0"/>
    <n v="0"/>
    <b v="0"/>
    <s v="2791.18"/>
    <n v="0"/>
    <s v="2791.18"/>
    <n v="0"/>
    <b v="0"/>
    <b v="1"/>
  </r>
  <r>
    <s v="C"/>
    <s v="A"/>
    <n v="20160101"/>
    <n v="2016"/>
    <n v="52"/>
    <x v="6"/>
    <n v="180"/>
    <s v="COD"/>
    <x v="1"/>
    <s v="M"/>
    <s v="Import"/>
    <n v="376"/>
    <s v="ISR"/>
    <x v="65"/>
    <n v="0"/>
    <s v="W00"/>
    <s v="World"/>
    <s v="H4"/>
    <s v="HS"/>
    <b v="1"/>
    <n v="310590"/>
    <s v="Fertilizers, mineral or chemical n.e.c. in heading no. 3105"/>
    <x v="13"/>
    <x v="6"/>
    <x v="6"/>
    <x v="2"/>
    <b v="1"/>
    <s v="C00"/>
    <s v="TOTAL CPC"/>
    <n v="0"/>
    <n v="0"/>
    <s v="TOTAL MOT"/>
    <n v="8"/>
    <s v="kg"/>
    <n v="50"/>
    <b v="0"/>
    <n v="8"/>
    <s v="kg"/>
    <n v="50"/>
    <b v="0"/>
    <n v="50"/>
    <b v="0"/>
    <n v="0"/>
    <b v="0"/>
    <s v="491.256"/>
    <n v="0"/>
    <s v="491.256"/>
    <n v="0"/>
    <b v="0"/>
    <b v="1"/>
  </r>
  <r>
    <s v="C"/>
    <s v="A"/>
    <n v="20160101"/>
    <n v="2016"/>
    <n v="52"/>
    <x v="6"/>
    <n v="180"/>
    <s v="COD"/>
    <x v="1"/>
    <s v="M"/>
    <s v="Import"/>
    <n v="646"/>
    <s v="RWA"/>
    <x v="28"/>
    <n v="0"/>
    <s v="W00"/>
    <s v="World"/>
    <s v="H4"/>
    <s v="HS"/>
    <b v="1"/>
    <n v="310590"/>
    <s v="Fertilizers, mineral or chemical n.e.c. in heading no. 3105"/>
    <x v="13"/>
    <x v="6"/>
    <x v="6"/>
    <x v="2"/>
    <b v="1"/>
    <s v="C00"/>
    <s v="TOTAL CPC"/>
    <n v="0"/>
    <n v="0"/>
    <s v="TOTAL MOT"/>
    <n v="8"/>
    <s v="kg"/>
    <n v="375"/>
    <b v="0"/>
    <n v="8"/>
    <s v="kg"/>
    <n v="375"/>
    <b v="0"/>
    <n v="375"/>
    <b v="0"/>
    <n v="0"/>
    <b v="0"/>
    <s v="104.741"/>
    <n v="0"/>
    <s v="104.741"/>
    <n v="0"/>
    <b v="0"/>
    <b v="1"/>
  </r>
  <r>
    <s v="C"/>
    <s v="A"/>
    <n v="20160101"/>
    <n v="2016"/>
    <n v="52"/>
    <x v="6"/>
    <n v="180"/>
    <s v="COD"/>
    <x v="1"/>
    <s v="M"/>
    <s v="Import"/>
    <n v="710"/>
    <s v="ZAF"/>
    <x v="30"/>
    <n v="0"/>
    <s v="W00"/>
    <s v="World"/>
    <s v="H4"/>
    <s v="HS"/>
    <b v="1"/>
    <n v="310590"/>
    <s v="Fertilizers, mineral or chemical n.e.c. in heading no. 3105"/>
    <x v="13"/>
    <x v="6"/>
    <x v="6"/>
    <x v="2"/>
    <b v="1"/>
    <s v="C00"/>
    <s v="TOTAL CPC"/>
    <n v="0"/>
    <n v="0"/>
    <s v="TOTAL MOT"/>
    <n v="8"/>
    <s v="kg"/>
    <n v="31754"/>
    <b v="0"/>
    <n v="8"/>
    <s v="kg"/>
    <n v="31754"/>
    <b v="0"/>
    <n v="31754"/>
    <b v="0"/>
    <n v="0"/>
    <b v="0"/>
    <s v="38344.476"/>
    <n v="0"/>
    <s v="38344.476"/>
    <n v="0"/>
    <b v="0"/>
    <b v="1"/>
  </r>
  <r>
    <s v="C"/>
    <s v="A"/>
    <n v="20160101"/>
    <n v="2016"/>
    <n v="52"/>
    <x v="6"/>
    <n v="180"/>
    <s v="COD"/>
    <x v="1"/>
    <s v="M"/>
    <s v="Import"/>
    <n v="800"/>
    <s v="UGA"/>
    <x v="34"/>
    <n v="0"/>
    <s v="W00"/>
    <s v="World"/>
    <s v="H4"/>
    <s v="HS"/>
    <b v="1"/>
    <n v="310590"/>
    <s v="Fertilizers, mineral or chemical n.e.c. in heading no. 3105"/>
    <x v="13"/>
    <x v="6"/>
    <x v="6"/>
    <x v="2"/>
    <b v="1"/>
    <s v="C00"/>
    <s v="TOTAL CPC"/>
    <n v="0"/>
    <n v="0"/>
    <s v="TOTAL MOT"/>
    <n v="8"/>
    <s v="kg"/>
    <n v="123"/>
    <b v="0"/>
    <n v="8"/>
    <s v="kg"/>
    <n v="123"/>
    <b v="0"/>
    <n v="123"/>
    <b v="0"/>
    <n v="0"/>
    <b v="0"/>
    <s v="160.045"/>
    <n v="0"/>
    <s v="160.045"/>
    <n v="0"/>
    <b v="0"/>
    <b v="1"/>
  </r>
  <r>
    <s v="C"/>
    <s v="A"/>
    <n v="20160101"/>
    <n v="2016"/>
    <n v="52"/>
    <x v="6"/>
    <n v="180"/>
    <s v="COD"/>
    <x v="1"/>
    <s v="M"/>
    <s v="Import"/>
    <n v="894"/>
    <s v="ZMB"/>
    <x v="39"/>
    <n v="0"/>
    <s v="W00"/>
    <s v="World"/>
    <s v="H4"/>
    <s v="HS"/>
    <b v="1"/>
    <n v="310590"/>
    <s v="Fertilizers, mineral or chemical n.e.c. in heading no. 3105"/>
    <x v="13"/>
    <x v="6"/>
    <x v="6"/>
    <x v="2"/>
    <b v="1"/>
    <s v="C00"/>
    <s v="TOTAL CPC"/>
    <n v="0"/>
    <n v="0"/>
    <s v="TOTAL MOT"/>
    <n v="8"/>
    <s v="kg"/>
    <n v="60000"/>
    <b v="0"/>
    <n v="8"/>
    <s v="kg"/>
    <n v="60000"/>
    <b v="0"/>
    <n v="60000"/>
    <b v="0"/>
    <n v="0"/>
    <b v="0"/>
    <s v="45648.706"/>
    <n v="0"/>
    <s v="45648.706"/>
    <n v="0"/>
    <b v="0"/>
    <b v="1"/>
  </r>
  <r>
    <s v="C"/>
    <s v="A"/>
    <n v="20160101"/>
    <n v="2016"/>
    <n v="52"/>
    <x v="6"/>
    <n v="562"/>
    <s v="NER"/>
    <x v="0"/>
    <s v="M"/>
    <s v="Import"/>
    <n v="0"/>
    <s v="W00"/>
    <x v="0"/>
    <n v="0"/>
    <s v="W00"/>
    <s v="World"/>
    <s v="H4"/>
    <s v="HS"/>
    <b v="1"/>
    <n v="310590"/>
    <s v="Fertilizers, mineral or chemical n.e.c. in heading no. 3105"/>
    <x v="13"/>
    <x v="6"/>
    <x v="6"/>
    <x v="2"/>
    <b v="1"/>
    <s v="C00"/>
    <s v="TOTAL CPC"/>
    <n v="0"/>
    <n v="0"/>
    <s v="TOTAL MOT"/>
    <n v="8"/>
    <s v="kg"/>
    <n v="735215"/>
    <b v="0"/>
    <n v="8"/>
    <s v="kg"/>
    <n v="735215"/>
    <b v="0"/>
    <n v="735215"/>
    <b v="0"/>
    <n v="0"/>
    <b v="0"/>
    <n v="139958"/>
    <m/>
    <n v="139958"/>
    <n v="0"/>
    <b v="0"/>
    <b v="1"/>
  </r>
  <r>
    <s v="C"/>
    <s v="A"/>
    <n v="20160101"/>
    <n v="2016"/>
    <n v="52"/>
    <x v="6"/>
    <n v="562"/>
    <s v="NER"/>
    <x v="0"/>
    <s v="M"/>
    <s v="Import"/>
    <n v="204"/>
    <s v="BEN"/>
    <x v="2"/>
    <n v="0"/>
    <s v="W00"/>
    <s v="World"/>
    <s v="H4"/>
    <s v="HS"/>
    <b v="1"/>
    <n v="310590"/>
    <s v="Fertilizers, mineral or chemical n.e.c. in heading no. 3105"/>
    <x v="13"/>
    <x v="6"/>
    <x v="6"/>
    <x v="2"/>
    <b v="1"/>
    <s v="C00"/>
    <s v="TOTAL CPC"/>
    <n v="0"/>
    <n v="0"/>
    <s v="TOTAL MOT"/>
    <n v="8"/>
    <s v="kg"/>
    <n v="5000"/>
    <b v="0"/>
    <n v="8"/>
    <s v="kg"/>
    <n v="5000"/>
    <b v="0"/>
    <n v="5000"/>
    <b v="0"/>
    <n v="0"/>
    <b v="0"/>
    <s v="412.27"/>
    <m/>
    <s v="412.27"/>
    <n v="0"/>
    <b v="1"/>
    <b v="0"/>
  </r>
  <r>
    <s v="C"/>
    <s v="A"/>
    <n v="20160101"/>
    <n v="2016"/>
    <n v="52"/>
    <x v="6"/>
    <n v="562"/>
    <s v="NER"/>
    <x v="0"/>
    <s v="M"/>
    <s v="Import"/>
    <n v="566"/>
    <s v="NGA"/>
    <x v="8"/>
    <n v="0"/>
    <s v="W00"/>
    <s v="World"/>
    <s v="H4"/>
    <s v="HS"/>
    <b v="1"/>
    <n v="310590"/>
    <s v="Fertilizers, mineral or chemical n.e.c. in heading no. 3105"/>
    <x v="13"/>
    <x v="6"/>
    <x v="6"/>
    <x v="2"/>
    <b v="1"/>
    <s v="C00"/>
    <s v="TOTAL CPC"/>
    <n v="0"/>
    <n v="0"/>
    <s v="TOTAL MOT"/>
    <n v="8"/>
    <s v="kg"/>
    <n v="729410"/>
    <b v="0"/>
    <n v="8"/>
    <s v="kg"/>
    <n v="729410"/>
    <b v="0"/>
    <n v="729410"/>
    <b v="0"/>
    <n v="0"/>
    <b v="0"/>
    <s v="136299.46"/>
    <m/>
    <s v="136299.46"/>
    <n v="0"/>
    <b v="1"/>
    <b v="0"/>
  </r>
  <r>
    <s v="C"/>
    <s v="A"/>
    <n v="20160101"/>
    <n v="2016"/>
    <n v="52"/>
    <x v="6"/>
    <n v="562"/>
    <s v="NER"/>
    <x v="0"/>
    <s v="M"/>
    <s v="Import"/>
    <n v="854"/>
    <s v="BFA"/>
    <x v="16"/>
    <n v="0"/>
    <s v="W00"/>
    <s v="World"/>
    <s v="H4"/>
    <s v="HS"/>
    <b v="1"/>
    <n v="310590"/>
    <s v="Fertilizers, mineral or chemical n.e.c. in heading no. 3105"/>
    <x v="13"/>
    <x v="6"/>
    <x v="6"/>
    <x v="2"/>
    <b v="1"/>
    <s v="C00"/>
    <s v="TOTAL CPC"/>
    <n v="0"/>
    <n v="0"/>
    <s v="TOTAL MOT"/>
    <n v="8"/>
    <s v="kg"/>
    <n v="805"/>
    <b v="0"/>
    <n v="8"/>
    <s v="kg"/>
    <n v="805"/>
    <b v="0"/>
    <n v="805"/>
    <b v="0"/>
    <n v="0"/>
    <b v="0"/>
    <s v="3246.27"/>
    <m/>
    <s v="3246.27"/>
    <n v="0"/>
    <b v="1"/>
    <b v="0"/>
  </r>
  <r>
    <s v="C"/>
    <s v="A"/>
    <n v="20150101"/>
    <n v="2015"/>
    <n v="52"/>
    <x v="7"/>
    <n v="180"/>
    <s v="COD"/>
    <x v="1"/>
    <s v="M"/>
    <s v="Import"/>
    <n v="0"/>
    <s v="W00"/>
    <x v="0"/>
    <n v="0"/>
    <s v="W00"/>
    <s v="World"/>
    <s v="H4"/>
    <s v="HS"/>
    <b v="1"/>
    <n v="31"/>
    <s v="Fertilizers"/>
    <x v="0"/>
    <x v="0"/>
    <x v="0"/>
    <x v="0"/>
    <b v="0"/>
    <s v="C00"/>
    <s v="TOTAL CPC"/>
    <n v="0"/>
    <n v="0"/>
    <s v="TOTAL MOT"/>
    <n v="-1"/>
    <s v="N/A"/>
    <n v="0"/>
    <b v="0"/>
    <n v="-1"/>
    <s v="N/A"/>
    <n v="0"/>
    <b v="0"/>
    <n v="0"/>
    <b v="1"/>
    <n v="0"/>
    <b v="0"/>
    <s v="55868315.944"/>
    <n v="0"/>
    <s v="55868315.944"/>
    <n v="4"/>
    <b v="0"/>
    <b v="1"/>
  </r>
  <r>
    <s v="C"/>
    <s v="A"/>
    <n v="20150101"/>
    <n v="2015"/>
    <n v="52"/>
    <x v="7"/>
    <n v="180"/>
    <s v="COD"/>
    <x v="1"/>
    <s v="M"/>
    <s v="Import"/>
    <n v="56"/>
    <s v="BEL"/>
    <x v="18"/>
    <n v="0"/>
    <s v="W00"/>
    <s v="World"/>
    <s v="H4"/>
    <s v="HS"/>
    <b v="1"/>
    <n v="31"/>
    <s v="Fertilizers"/>
    <x v="0"/>
    <x v="0"/>
    <x v="0"/>
    <x v="0"/>
    <b v="0"/>
    <s v="C00"/>
    <s v="TOTAL CPC"/>
    <n v="0"/>
    <n v="0"/>
    <s v="TOTAL MOT"/>
    <n v="-1"/>
    <s v="N/A"/>
    <n v="0"/>
    <b v="0"/>
    <n v="-1"/>
    <s v="N/A"/>
    <n v="0"/>
    <b v="0"/>
    <n v="0"/>
    <b v="0"/>
    <n v="0"/>
    <b v="0"/>
    <s v="1892530.283"/>
    <n v="0"/>
    <s v="1892530.283"/>
    <n v="0"/>
    <b v="0"/>
    <b v="1"/>
  </r>
  <r>
    <s v="C"/>
    <s v="A"/>
    <n v="20150101"/>
    <n v="2015"/>
    <n v="52"/>
    <x v="7"/>
    <n v="180"/>
    <s v="COD"/>
    <x v="1"/>
    <s v="M"/>
    <s v="Import"/>
    <n v="108"/>
    <s v="BDI"/>
    <x v="69"/>
    <n v="0"/>
    <s v="W00"/>
    <s v="World"/>
    <s v="H4"/>
    <s v="HS"/>
    <b v="1"/>
    <n v="31"/>
    <s v="Fertilizers"/>
    <x v="0"/>
    <x v="0"/>
    <x v="0"/>
    <x v="0"/>
    <b v="0"/>
    <s v="C00"/>
    <s v="TOTAL CPC"/>
    <n v="0"/>
    <n v="0"/>
    <s v="TOTAL MOT"/>
    <n v="-1"/>
    <s v="N/A"/>
    <n v="0"/>
    <b v="0"/>
    <n v="-1"/>
    <s v="N/A"/>
    <n v="0"/>
    <b v="0"/>
    <n v="0"/>
    <b v="0"/>
    <n v="0"/>
    <b v="0"/>
    <s v="24004.158"/>
    <n v="0"/>
    <s v="24004.158"/>
    <n v="0"/>
    <b v="0"/>
    <b v="1"/>
  </r>
  <r>
    <s v="C"/>
    <s v="A"/>
    <n v="20150101"/>
    <n v="2015"/>
    <n v="52"/>
    <x v="7"/>
    <n v="180"/>
    <s v="COD"/>
    <x v="1"/>
    <s v="M"/>
    <s v="Import"/>
    <n v="112"/>
    <s v="BLR"/>
    <x v="19"/>
    <n v="0"/>
    <s v="W00"/>
    <s v="World"/>
    <s v="H4"/>
    <s v="HS"/>
    <b v="1"/>
    <n v="31"/>
    <s v="Fertilizers"/>
    <x v="0"/>
    <x v="0"/>
    <x v="0"/>
    <x v="0"/>
    <b v="0"/>
    <s v="C00"/>
    <s v="TOTAL CPC"/>
    <n v="0"/>
    <n v="0"/>
    <s v="TOTAL MOT"/>
    <n v="-1"/>
    <s v="N/A"/>
    <n v="0"/>
    <b v="0"/>
    <n v="-1"/>
    <s v="N/A"/>
    <n v="0"/>
    <b v="0"/>
    <n v="0"/>
    <b v="0"/>
    <n v="0"/>
    <b v="0"/>
    <s v="276830.581"/>
    <n v="0"/>
    <s v="276830.581"/>
    <n v="0"/>
    <b v="0"/>
    <b v="1"/>
  </r>
  <r>
    <s v="C"/>
    <s v="A"/>
    <n v="20150101"/>
    <n v="2015"/>
    <n v="52"/>
    <x v="7"/>
    <n v="180"/>
    <s v="COD"/>
    <x v="1"/>
    <s v="M"/>
    <s v="Import"/>
    <n v="120"/>
    <s v="CMR"/>
    <x v="46"/>
    <n v="0"/>
    <s v="W00"/>
    <s v="World"/>
    <s v="H4"/>
    <s v="HS"/>
    <b v="1"/>
    <n v="31"/>
    <s v="Fertilizers"/>
    <x v="0"/>
    <x v="0"/>
    <x v="0"/>
    <x v="0"/>
    <b v="0"/>
    <s v="C00"/>
    <s v="TOTAL CPC"/>
    <n v="0"/>
    <n v="0"/>
    <s v="TOTAL MOT"/>
    <n v="-1"/>
    <s v="N/A"/>
    <n v="0"/>
    <b v="0"/>
    <n v="-1"/>
    <s v="N/A"/>
    <n v="0"/>
    <b v="0"/>
    <n v="0"/>
    <b v="0"/>
    <n v="0"/>
    <b v="0"/>
    <s v="453.71"/>
    <n v="0"/>
    <s v="453.71"/>
    <n v="0"/>
    <b v="0"/>
    <b v="1"/>
  </r>
  <r>
    <s v="C"/>
    <s v="A"/>
    <n v="20150101"/>
    <n v="2015"/>
    <n v="52"/>
    <x v="7"/>
    <n v="180"/>
    <s v="COD"/>
    <x v="1"/>
    <s v="M"/>
    <s v="Import"/>
    <n v="156"/>
    <s v="CHN"/>
    <x v="1"/>
    <n v="0"/>
    <s v="W00"/>
    <s v="World"/>
    <s v="H4"/>
    <s v="HS"/>
    <b v="1"/>
    <n v="31"/>
    <s v="Fertilizers"/>
    <x v="0"/>
    <x v="0"/>
    <x v="0"/>
    <x v="0"/>
    <b v="0"/>
    <s v="C00"/>
    <s v="TOTAL CPC"/>
    <n v="0"/>
    <n v="0"/>
    <s v="TOTAL MOT"/>
    <n v="-1"/>
    <s v="N/A"/>
    <n v="0"/>
    <b v="0"/>
    <n v="-1"/>
    <s v="N/A"/>
    <n v="0"/>
    <b v="0"/>
    <n v="0"/>
    <b v="0"/>
    <n v="0"/>
    <b v="0"/>
    <s v="9750365.024"/>
    <n v="0"/>
    <s v="9750365.024"/>
    <n v="0"/>
    <b v="0"/>
    <b v="1"/>
  </r>
  <r>
    <s v="C"/>
    <s v="A"/>
    <n v="20150101"/>
    <n v="2015"/>
    <n v="52"/>
    <x v="7"/>
    <n v="180"/>
    <s v="COD"/>
    <x v="1"/>
    <s v="M"/>
    <s v="Import"/>
    <n v="251"/>
    <s v="FRA"/>
    <x v="3"/>
    <n v="0"/>
    <s v="W00"/>
    <s v="World"/>
    <s v="H4"/>
    <s v="HS"/>
    <b v="1"/>
    <n v="31"/>
    <s v="Fertilizers"/>
    <x v="0"/>
    <x v="0"/>
    <x v="0"/>
    <x v="0"/>
    <b v="0"/>
    <s v="C00"/>
    <s v="TOTAL CPC"/>
    <n v="0"/>
    <n v="0"/>
    <s v="TOTAL MOT"/>
    <n v="-1"/>
    <s v="N/A"/>
    <n v="0"/>
    <b v="0"/>
    <n v="-1"/>
    <s v="N/A"/>
    <n v="0"/>
    <b v="0"/>
    <n v="0"/>
    <b v="0"/>
    <n v="0"/>
    <b v="0"/>
    <s v="198080.338"/>
    <n v="0"/>
    <s v="198080.338"/>
    <n v="0"/>
    <b v="0"/>
    <b v="1"/>
  </r>
  <r>
    <s v="C"/>
    <s v="A"/>
    <n v="20150101"/>
    <n v="2015"/>
    <n v="52"/>
    <x v="7"/>
    <n v="180"/>
    <s v="COD"/>
    <x v="1"/>
    <s v="M"/>
    <s v="Import"/>
    <n v="276"/>
    <s v="DEU"/>
    <x v="4"/>
    <n v="0"/>
    <s v="W00"/>
    <s v="World"/>
    <s v="H4"/>
    <s v="HS"/>
    <b v="1"/>
    <n v="31"/>
    <s v="Fertilizers"/>
    <x v="0"/>
    <x v="0"/>
    <x v="0"/>
    <x v="0"/>
    <b v="0"/>
    <s v="C00"/>
    <s v="TOTAL CPC"/>
    <n v="0"/>
    <n v="0"/>
    <s v="TOTAL MOT"/>
    <n v="-1"/>
    <s v="N/A"/>
    <n v="0"/>
    <b v="0"/>
    <n v="-1"/>
    <s v="N/A"/>
    <n v="0"/>
    <b v="0"/>
    <n v="0"/>
    <b v="0"/>
    <n v="0"/>
    <b v="0"/>
    <s v="190556.414"/>
    <n v="0"/>
    <s v="190556.414"/>
    <n v="0"/>
    <b v="0"/>
    <b v="1"/>
  </r>
  <r>
    <s v="C"/>
    <s v="A"/>
    <n v="20150101"/>
    <n v="2015"/>
    <n v="52"/>
    <x v="7"/>
    <n v="180"/>
    <s v="COD"/>
    <x v="1"/>
    <s v="M"/>
    <s v="Import"/>
    <n v="344"/>
    <s v="HKG"/>
    <x v="70"/>
    <n v="0"/>
    <s v="W00"/>
    <s v="World"/>
    <s v="H4"/>
    <s v="HS"/>
    <b v="1"/>
    <n v="31"/>
    <s v="Fertilizers"/>
    <x v="0"/>
    <x v="0"/>
    <x v="0"/>
    <x v="0"/>
    <b v="0"/>
    <s v="C00"/>
    <s v="TOTAL CPC"/>
    <n v="0"/>
    <n v="0"/>
    <s v="TOTAL MOT"/>
    <n v="-1"/>
    <s v="N/A"/>
    <n v="0"/>
    <b v="0"/>
    <n v="-1"/>
    <s v="N/A"/>
    <n v="0"/>
    <b v="0"/>
    <n v="0"/>
    <b v="0"/>
    <n v="0"/>
    <b v="0"/>
    <s v="56624.742"/>
    <n v="0"/>
    <s v="56624.742"/>
    <n v="0"/>
    <b v="0"/>
    <b v="1"/>
  </r>
  <r>
    <s v="C"/>
    <s v="A"/>
    <n v="20150101"/>
    <n v="2015"/>
    <n v="52"/>
    <x v="7"/>
    <n v="180"/>
    <s v="COD"/>
    <x v="1"/>
    <s v="M"/>
    <s v="Import"/>
    <n v="376"/>
    <s v="ISR"/>
    <x v="65"/>
    <n v="0"/>
    <s v="W00"/>
    <s v="World"/>
    <s v="H4"/>
    <s v="HS"/>
    <b v="1"/>
    <n v="31"/>
    <s v="Fertilizers"/>
    <x v="0"/>
    <x v="0"/>
    <x v="0"/>
    <x v="0"/>
    <b v="0"/>
    <s v="C00"/>
    <s v="TOTAL CPC"/>
    <n v="0"/>
    <n v="0"/>
    <s v="TOTAL MOT"/>
    <n v="-1"/>
    <s v="N/A"/>
    <n v="0"/>
    <b v="0"/>
    <n v="-1"/>
    <s v="N/A"/>
    <n v="0"/>
    <b v="0"/>
    <n v="0"/>
    <b v="0"/>
    <n v="0"/>
    <b v="0"/>
    <s v="11216.224"/>
    <n v="0"/>
    <s v="11216.224"/>
    <n v="0"/>
    <b v="0"/>
    <b v="1"/>
  </r>
  <r>
    <s v="C"/>
    <s v="A"/>
    <n v="20150101"/>
    <n v="2015"/>
    <n v="52"/>
    <x v="7"/>
    <n v="180"/>
    <s v="COD"/>
    <x v="1"/>
    <s v="M"/>
    <s v="Import"/>
    <n v="404"/>
    <s v="KEN"/>
    <x v="22"/>
    <n v="0"/>
    <s v="W00"/>
    <s v="World"/>
    <s v="H4"/>
    <s v="HS"/>
    <b v="1"/>
    <n v="31"/>
    <s v="Fertilizers"/>
    <x v="0"/>
    <x v="0"/>
    <x v="0"/>
    <x v="0"/>
    <b v="0"/>
    <s v="C00"/>
    <s v="TOTAL CPC"/>
    <n v="0"/>
    <n v="0"/>
    <s v="TOTAL MOT"/>
    <n v="-1"/>
    <s v="N/A"/>
    <n v="0"/>
    <b v="0"/>
    <n v="-1"/>
    <s v="N/A"/>
    <n v="0"/>
    <b v="0"/>
    <n v="0"/>
    <b v="0"/>
    <n v="0"/>
    <b v="0"/>
    <s v="8115.569"/>
    <n v="0"/>
    <s v="8115.569"/>
    <n v="0"/>
    <b v="0"/>
    <b v="1"/>
  </r>
  <r>
    <s v="C"/>
    <s v="A"/>
    <n v="20150101"/>
    <n v="2015"/>
    <n v="52"/>
    <x v="7"/>
    <n v="180"/>
    <s v="COD"/>
    <x v="1"/>
    <s v="M"/>
    <s v="Import"/>
    <n v="410"/>
    <s v="KOR"/>
    <x v="66"/>
    <n v="0"/>
    <s v="W00"/>
    <s v="World"/>
    <s v="H4"/>
    <s v="HS"/>
    <b v="1"/>
    <n v="31"/>
    <s v="Fertilizers"/>
    <x v="0"/>
    <x v="0"/>
    <x v="0"/>
    <x v="0"/>
    <b v="0"/>
    <s v="C00"/>
    <s v="TOTAL CPC"/>
    <n v="0"/>
    <n v="0"/>
    <s v="TOTAL MOT"/>
    <n v="-1"/>
    <s v="N/A"/>
    <n v="0"/>
    <b v="0"/>
    <n v="-1"/>
    <s v="N/A"/>
    <n v="0"/>
    <b v="0"/>
    <n v="0"/>
    <b v="0"/>
    <n v="0"/>
    <b v="0"/>
    <s v="748.203"/>
    <n v="0"/>
    <s v="748.203"/>
    <n v="0"/>
    <b v="0"/>
    <b v="1"/>
  </r>
  <r>
    <s v="C"/>
    <s v="A"/>
    <n v="20150101"/>
    <n v="2015"/>
    <n v="52"/>
    <x v="7"/>
    <n v="180"/>
    <s v="COD"/>
    <x v="1"/>
    <s v="M"/>
    <s v="Import"/>
    <n v="422"/>
    <s v="LBN"/>
    <x v="23"/>
    <n v="0"/>
    <s v="W00"/>
    <s v="World"/>
    <s v="H4"/>
    <s v="HS"/>
    <b v="1"/>
    <n v="31"/>
    <s v="Fertilizers"/>
    <x v="0"/>
    <x v="0"/>
    <x v="0"/>
    <x v="0"/>
    <b v="0"/>
    <s v="C00"/>
    <s v="TOTAL CPC"/>
    <n v="0"/>
    <n v="0"/>
    <s v="TOTAL MOT"/>
    <n v="-1"/>
    <s v="N/A"/>
    <n v="0"/>
    <b v="0"/>
    <n v="-1"/>
    <s v="N/A"/>
    <n v="0"/>
    <b v="0"/>
    <n v="0"/>
    <b v="0"/>
    <n v="0"/>
    <b v="0"/>
    <s v="821.032"/>
    <n v="0"/>
    <s v="821.032"/>
    <n v="0"/>
    <b v="0"/>
    <b v="1"/>
  </r>
  <r>
    <s v="C"/>
    <s v="A"/>
    <n v="20150101"/>
    <n v="2015"/>
    <n v="52"/>
    <x v="7"/>
    <n v="180"/>
    <s v="COD"/>
    <x v="1"/>
    <s v="M"/>
    <s v="Import"/>
    <n v="440"/>
    <s v="LTU"/>
    <x v="24"/>
    <n v="0"/>
    <s v="W00"/>
    <s v="World"/>
    <s v="H4"/>
    <s v="HS"/>
    <b v="1"/>
    <n v="31"/>
    <s v="Fertilizers"/>
    <x v="0"/>
    <x v="0"/>
    <x v="0"/>
    <x v="0"/>
    <b v="0"/>
    <s v="C00"/>
    <s v="TOTAL CPC"/>
    <n v="0"/>
    <n v="0"/>
    <s v="TOTAL MOT"/>
    <n v="-1"/>
    <s v="N/A"/>
    <n v="0"/>
    <b v="0"/>
    <n v="-1"/>
    <s v="N/A"/>
    <n v="0"/>
    <b v="0"/>
    <n v="0"/>
    <b v="0"/>
    <n v="0"/>
    <b v="0"/>
    <s v="26129.601"/>
    <n v="0"/>
    <s v="26129.601"/>
    <n v="0"/>
    <b v="0"/>
    <b v="1"/>
  </r>
  <r>
    <s v="C"/>
    <s v="A"/>
    <n v="20150101"/>
    <n v="2015"/>
    <n v="52"/>
    <x v="7"/>
    <n v="180"/>
    <s v="COD"/>
    <x v="1"/>
    <s v="M"/>
    <s v="Import"/>
    <n v="508"/>
    <s v="MOZ"/>
    <x v="26"/>
    <n v="0"/>
    <s v="W00"/>
    <s v="World"/>
    <s v="H4"/>
    <s v="HS"/>
    <b v="1"/>
    <n v="31"/>
    <s v="Fertilizers"/>
    <x v="0"/>
    <x v="0"/>
    <x v="0"/>
    <x v="0"/>
    <b v="0"/>
    <s v="C00"/>
    <s v="TOTAL CPC"/>
    <n v="0"/>
    <n v="0"/>
    <s v="TOTAL MOT"/>
    <n v="-1"/>
    <s v="N/A"/>
    <n v="0"/>
    <b v="0"/>
    <n v="-1"/>
    <s v="N/A"/>
    <n v="0"/>
    <b v="0"/>
    <n v="0"/>
    <b v="0"/>
    <n v="0"/>
    <b v="0"/>
    <s v="41689.22"/>
    <n v="0"/>
    <s v="41689.22"/>
    <n v="0"/>
    <b v="0"/>
    <b v="1"/>
  </r>
  <r>
    <s v="C"/>
    <s v="A"/>
    <n v="20150101"/>
    <n v="2015"/>
    <n v="52"/>
    <x v="7"/>
    <n v="180"/>
    <s v="COD"/>
    <x v="1"/>
    <s v="M"/>
    <s v="Import"/>
    <n v="616"/>
    <s v="POL"/>
    <x v="71"/>
    <n v="0"/>
    <s v="W00"/>
    <s v="World"/>
    <s v="H4"/>
    <s v="HS"/>
    <b v="1"/>
    <n v="31"/>
    <s v="Fertilizers"/>
    <x v="0"/>
    <x v="0"/>
    <x v="0"/>
    <x v="0"/>
    <b v="0"/>
    <s v="C00"/>
    <s v="TOTAL CPC"/>
    <n v="0"/>
    <n v="0"/>
    <s v="TOTAL MOT"/>
    <n v="-1"/>
    <s v="N/A"/>
    <n v="0"/>
    <b v="0"/>
    <n v="-1"/>
    <s v="N/A"/>
    <n v="0"/>
    <b v="0"/>
    <n v="0"/>
    <b v="0"/>
    <n v="0"/>
    <b v="0"/>
    <s v="12469.049"/>
    <n v="0"/>
    <s v="12469.049"/>
    <n v="0"/>
    <b v="0"/>
    <b v="1"/>
  </r>
  <r>
    <s v="C"/>
    <s v="A"/>
    <n v="20150101"/>
    <n v="2015"/>
    <n v="52"/>
    <x v="7"/>
    <n v="180"/>
    <s v="COD"/>
    <x v="1"/>
    <s v="M"/>
    <s v="Import"/>
    <n v="634"/>
    <s v="QAT"/>
    <x v="72"/>
    <n v="0"/>
    <s v="W00"/>
    <s v="World"/>
    <s v="H4"/>
    <s v="HS"/>
    <b v="1"/>
    <n v="31"/>
    <s v="Fertilizers"/>
    <x v="0"/>
    <x v="0"/>
    <x v="0"/>
    <x v="0"/>
    <b v="0"/>
    <s v="C00"/>
    <s v="TOTAL CPC"/>
    <n v="0"/>
    <n v="0"/>
    <s v="TOTAL MOT"/>
    <n v="-1"/>
    <s v="N/A"/>
    <n v="0"/>
    <b v="0"/>
    <n v="-1"/>
    <s v="N/A"/>
    <n v="0"/>
    <b v="0"/>
    <n v="0"/>
    <b v="0"/>
    <n v="0"/>
    <b v="0"/>
    <s v="21134.173"/>
    <n v="0"/>
    <s v="21134.173"/>
    <n v="0"/>
    <b v="0"/>
    <b v="1"/>
  </r>
  <r>
    <s v="C"/>
    <s v="A"/>
    <n v="20150101"/>
    <n v="2015"/>
    <n v="52"/>
    <x v="7"/>
    <n v="180"/>
    <s v="COD"/>
    <x v="1"/>
    <s v="M"/>
    <s v="Import"/>
    <n v="643"/>
    <s v="RUS"/>
    <x v="9"/>
    <n v="0"/>
    <s v="W00"/>
    <s v="World"/>
    <s v="H4"/>
    <s v="HS"/>
    <b v="1"/>
    <n v="31"/>
    <s v="Fertilizers"/>
    <x v="0"/>
    <x v="0"/>
    <x v="0"/>
    <x v="0"/>
    <b v="0"/>
    <s v="C00"/>
    <s v="TOTAL CPC"/>
    <n v="0"/>
    <n v="0"/>
    <s v="TOTAL MOT"/>
    <n v="-1"/>
    <s v="N/A"/>
    <n v="0"/>
    <b v="0"/>
    <n v="-1"/>
    <s v="N/A"/>
    <n v="0"/>
    <b v="0"/>
    <n v="0"/>
    <b v="0"/>
    <n v="0"/>
    <b v="0"/>
    <s v="7154352.252"/>
    <n v="0"/>
    <s v="7154352.252"/>
    <n v="0"/>
    <b v="0"/>
    <b v="1"/>
  </r>
  <r>
    <s v="C"/>
    <s v="A"/>
    <n v="20150101"/>
    <n v="2015"/>
    <n v="52"/>
    <x v="7"/>
    <n v="180"/>
    <s v="COD"/>
    <x v="1"/>
    <s v="M"/>
    <s v="Import"/>
    <n v="646"/>
    <s v="RWA"/>
    <x v="28"/>
    <n v="0"/>
    <s v="W00"/>
    <s v="World"/>
    <s v="H4"/>
    <s v="HS"/>
    <b v="1"/>
    <n v="31"/>
    <s v="Fertilizers"/>
    <x v="0"/>
    <x v="0"/>
    <x v="0"/>
    <x v="0"/>
    <b v="0"/>
    <s v="C00"/>
    <s v="TOTAL CPC"/>
    <n v="0"/>
    <n v="0"/>
    <s v="TOTAL MOT"/>
    <n v="-1"/>
    <s v="N/A"/>
    <n v="0"/>
    <b v="0"/>
    <n v="-1"/>
    <s v="N/A"/>
    <n v="0"/>
    <b v="0"/>
    <n v="0"/>
    <b v="0"/>
    <n v="0"/>
    <b v="0"/>
    <s v="1635.036"/>
    <n v="0"/>
    <s v="1635.036"/>
    <n v="0"/>
    <b v="0"/>
    <b v="1"/>
  </r>
  <r>
    <s v="C"/>
    <s v="A"/>
    <n v="20150101"/>
    <n v="2015"/>
    <n v="52"/>
    <x v="7"/>
    <n v="180"/>
    <s v="COD"/>
    <x v="1"/>
    <s v="M"/>
    <s v="Import"/>
    <n v="682"/>
    <s v="SAU"/>
    <x v="48"/>
    <n v="0"/>
    <s v="W00"/>
    <s v="World"/>
    <s v="H4"/>
    <s v="HS"/>
    <b v="1"/>
    <n v="31"/>
    <s v="Fertilizers"/>
    <x v="0"/>
    <x v="0"/>
    <x v="0"/>
    <x v="0"/>
    <b v="0"/>
    <s v="C00"/>
    <s v="TOTAL CPC"/>
    <n v="0"/>
    <n v="0"/>
    <s v="TOTAL MOT"/>
    <n v="-1"/>
    <s v="N/A"/>
    <n v="0"/>
    <b v="0"/>
    <n v="-1"/>
    <s v="N/A"/>
    <n v="0"/>
    <b v="0"/>
    <n v="0"/>
    <b v="0"/>
    <n v="0"/>
    <b v="0"/>
    <s v="26107.341"/>
    <n v="0"/>
    <s v="26107.341"/>
    <n v="0"/>
    <b v="0"/>
    <b v="1"/>
  </r>
  <r>
    <s v="C"/>
    <s v="A"/>
    <n v="20150101"/>
    <n v="2015"/>
    <n v="52"/>
    <x v="7"/>
    <n v="180"/>
    <s v="COD"/>
    <x v="1"/>
    <s v="M"/>
    <s v="Import"/>
    <n v="686"/>
    <s v="SEN"/>
    <x v="10"/>
    <n v="0"/>
    <s v="W00"/>
    <s v="World"/>
    <s v="H4"/>
    <s v="HS"/>
    <b v="1"/>
    <n v="31"/>
    <s v="Fertilizers"/>
    <x v="0"/>
    <x v="0"/>
    <x v="0"/>
    <x v="0"/>
    <b v="0"/>
    <s v="C00"/>
    <s v="TOTAL CPC"/>
    <n v="0"/>
    <n v="0"/>
    <s v="TOTAL MOT"/>
    <n v="-1"/>
    <s v="N/A"/>
    <n v="0"/>
    <b v="0"/>
    <n v="-1"/>
    <s v="N/A"/>
    <n v="0"/>
    <b v="0"/>
    <n v="0"/>
    <b v="0"/>
    <n v="0"/>
    <b v="0"/>
    <s v="104.701"/>
    <n v="0"/>
    <s v="104.701"/>
    <n v="0"/>
    <b v="0"/>
    <b v="1"/>
  </r>
  <r>
    <s v="C"/>
    <s v="A"/>
    <n v="20150101"/>
    <n v="2015"/>
    <n v="52"/>
    <x v="7"/>
    <n v="180"/>
    <s v="COD"/>
    <x v="1"/>
    <s v="M"/>
    <s v="Import"/>
    <n v="699"/>
    <s v="IND"/>
    <x v="11"/>
    <n v="0"/>
    <s v="W00"/>
    <s v="World"/>
    <s v="H4"/>
    <s v="HS"/>
    <b v="1"/>
    <n v="31"/>
    <s v="Fertilizers"/>
    <x v="0"/>
    <x v="0"/>
    <x v="0"/>
    <x v="0"/>
    <b v="0"/>
    <s v="C00"/>
    <s v="TOTAL CPC"/>
    <n v="0"/>
    <n v="0"/>
    <s v="TOTAL MOT"/>
    <n v="-1"/>
    <s v="N/A"/>
    <n v="0"/>
    <b v="0"/>
    <n v="-1"/>
    <s v="N/A"/>
    <n v="0"/>
    <b v="0"/>
    <n v="0"/>
    <b v="0"/>
    <n v="0"/>
    <b v="0"/>
    <s v="148954.635"/>
    <n v="0"/>
    <s v="148954.635"/>
    <n v="0"/>
    <b v="0"/>
    <b v="1"/>
  </r>
  <r>
    <s v="C"/>
    <s v="A"/>
    <n v="20150101"/>
    <n v="2015"/>
    <n v="52"/>
    <x v="7"/>
    <n v="180"/>
    <s v="COD"/>
    <x v="1"/>
    <s v="M"/>
    <s v="Import"/>
    <n v="704"/>
    <s v="VNM"/>
    <x v="29"/>
    <n v="0"/>
    <s v="W00"/>
    <s v="World"/>
    <s v="H4"/>
    <s v="HS"/>
    <b v="1"/>
    <n v="31"/>
    <s v="Fertilizers"/>
    <x v="0"/>
    <x v="0"/>
    <x v="0"/>
    <x v="0"/>
    <b v="0"/>
    <s v="C00"/>
    <s v="TOTAL CPC"/>
    <n v="0"/>
    <n v="0"/>
    <s v="TOTAL MOT"/>
    <n v="-1"/>
    <s v="N/A"/>
    <n v="0"/>
    <b v="0"/>
    <n v="-1"/>
    <s v="N/A"/>
    <n v="0"/>
    <b v="0"/>
    <n v="0"/>
    <b v="0"/>
    <n v="0"/>
    <b v="0"/>
    <s v="341422.239"/>
    <n v="0"/>
    <s v="341422.239"/>
    <n v="0"/>
    <b v="0"/>
    <b v="1"/>
  </r>
  <r>
    <s v="C"/>
    <s v="A"/>
    <n v="20150101"/>
    <n v="2015"/>
    <n v="52"/>
    <x v="7"/>
    <n v="180"/>
    <s v="COD"/>
    <x v="1"/>
    <s v="M"/>
    <s v="Import"/>
    <n v="710"/>
    <s v="ZAF"/>
    <x v="30"/>
    <n v="0"/>
    <s v="W00"/>
    <s v="World"/>
    <s v="H4"/>
    <s v="HS"/>
    <b v="1"/>
    <n v="31"/>
    <s v="Fertilizers"/>
    <x v="0"/>
    <x v="0"/>
    <x v="0"/>
    <x v="0"/>
    <b v="0"/>
    <s v="C00"/>
    <s v="TOTAL CPC"/>
    <n v="0"/>
    <n v="0"/>
    <s v="TOTAL MOT"/>
    <n v="-1"/>
    <s v="N/A"/>
    <n v="0"/>
    <b v="0"/>
    <n v="-1"/>
    <s v="N/A"/>
    <n v="0"/>
    <b v="0"/>
    <n v="0"/>
    <b v="1"/>
    <n v="0"/>
    <b v="0"/>
    <s v="29213423.685"/>
    <n v="0"/>
    <s v="29213423.685"/>
    <n v="4"/>
    <b v="0"/>
    <b v="1"/>
  </r>
  <r>
    <s v="C"/>
    <s v="A"/>
    <n v="20150101"/>
    <n v="2015"/>
    <n v="52"/>
    <x v="7"/>
    <n v="180"/>
    <s v="COD"/>
    <x v="1"/>
    <s v="M"/>
    <s v="Import"/>
    <n v="724"/>
    <s v="ESP"/>
    <x v="12"/>
    <n v="0"/>
    <s v="W00"/>
    <s v="World"/>
    <s v="H4"/>
    <s v="HS"/>
    <b v="1"/>
    <n v="31"/>
    <s v="Fertilizers"/>
    <x v="0"/>
    <x v="0"/>
    <x v="0"/>
    <x v="0"/>
    <b v="0"/>
    <s v="C00"/>
    <s v="TOTAL CPC"/>
    <n v="0"/>
    <n v="0"/>
    <s v="TOTAL MOT"/>
    <n v="-1"/>
    <s v="N/A"/>
    <n v="0"/>
    <b v="0"/>
    <n v="-1"/>
    <s v="N/A"/>
    <n v="0"/>
    <b v="0"/>
    <n v="0"/>
    <b v="0"/>
    <n v="0"/>
    <b v="0"/>
    <s v="5486.125"/>
    <n v="0"/>
    <s v="5486.125"/>
    <n v="0"/>
    <b v="0"/>
    <b v="1"/>
  </r>
  <r>
    <s v="C"/>
    <s v="A"/>
    <n v="20150101"/>
    <n v="2015"/>
    <n v="52"/>
    <x v="7"/>
    <n v="180"/>
    <s v="COD"/>
    <x v="1"/>
    <s v="M"/>
    <s v="Import"/>
    <n v="752"/>
    <s v="SWE"/>
    <x v="13"/>
    <n v="0"/>
    <s v="W00"/>
    <s v="World"/>
    <s v="H4"/>
    <s v="HS"/>
    <b v="1"/>
    <n v="31"/>
    <s v="Fertilizers"/>
    <x v="0"/>
    <x v="0"/>
    <x v="0"/>
    <x v="0"/>
    <b v="0"/>
    <s v="C00"/>
    <s v="TOTAL CPC"/>
    <n v="0"/>
    <n v="0"/>
    <s v="TOTAL MOT"/>
    <n v="-1"/>
    <s v="N/A"/>
    <n v="0"/>
    <b v="0"/>
    <n v="-1"/>
    <s v="N/A"/>
    <n v="0"/>
    <b v="0"/>
    <n v="0"/>
    <b v="0"/>
    <n v="0"/>
    <b v="0"/>
    <s v="4198221.296"/>
    <n v="0"/>
    <s v="4198221.296"/>
    <n v="0"/>
    <b v="0"/>
    <b v="1"/>
  </r>
  <r>
    <s v="C"/>
    <s v="A"/>
    <n v="20150101"/>
    <n v="2015"/>
    <n v="52"/>
    <x v="7"/>
    <n v="180"/>
    <s v="COD"/>
    <x v="1"/>
    <s v="M"/>
    <s v="Import"/>
    <n v="784"/>
    <s v="ARE"/>
    <x v="32"/>
    <n v="0"/>
    <s v="W00"/>
    <s v="World"/>
    <s v="H4"/>
    <s v="HS"/>
    <b v="1"/>
    <n v="31"/>
    <s v="Fertilizers"/>
    <x v="0"/>
    <x v="0"/>
    <x v="0"/>
    <x v="0"/>
    <b v="0"/>
    <s v="C00"/>
    <s v="TOTAL CPC"/>
    <n v="0"/>
    <n v="0"/>
    <s v="TOTAL MOT"/>
    <n v="-1"/>
    <s v="N/A"/>
    <n v="0"/>
    <b v="0"/>
    <n v="-1"/>
    <s v="N/A"/>
    <n v="0"/>
    <b v="0"/>
    <n v="0"/>
    <b v="0"/>
    <n v="0"/>
    <b v="0"/>
    <s v="115250.455"/>
    <n v="0"/>
    <s v="115250.455"/>
    <n v="0"/>
    <b v="0"/>
    <b v="1"/>
  </r>
  <r>
    <s v="C"/>
    <s v="A"/>
    <n v="20150101"/>
    <n v="2015"/>
    <n v="52"/>
    <x v="7"/>
    <n v="180"/>
    <s v="COD"/>
    <x v="1"/>
    <s v="M"/>
    <s v="Import"/>
    <n v="800"/>
    <s v="UGA"/>
    <x v="34"/>
    <n v="0"/>
    <s v="W00"/>
    <s v="World"/>
    <s v="H4"/>
    <s v="HS"/>
    <b v="1"/>
    <n v="31"/>
    <s v="Fertilizers"/>
    <x v="0"/>
    <x v="0"/>
    <x v="0"/>
    <x v="0"/>
    <b v="0"/>
    <s v="C00"/>
    <s v="TOTAL CPC"/>
    <n v="0"/>
    <n v="0"/>
    <s v="TOTAL MOT"/>
    <n v="-1"/>
    <s v="N/A"/>
    <n v="0"/>
    <b v="0"/>
    <n v="-1"/>
    <s v="N/A"/>
    <n v="0"/>
    <b v="0"/>
    <n v="0"/>
    <b v="0"/>
    <n v="0"/>
    <b v="0"/>
    <s v="10476.885"/>
    <n v="0"/>
    <s v="10476.885"/>
    <n v="0"/>
    <b v="0"/>
    <b v="1"/>
  </r>
  <r>
    <s v="C"/>
    <s v="A"/>
    <n v="20150101"/>
    <n v="2015"/>
    <n v="52"/>
    <x v="7"/>
    <n v="180"/>
    <s v="COD"/>
    <x v="1"/>
    <s v="M"/>
    <s v="Import"/>
    <n v="834"/>
    <s v="TZA"/>
    <x v="38"/>
    <n v="0"/>
    <s v="W00"/>
    <s v="World"/>
    <s v="H4"/>
    <s v="HS"/>
    <b v="1"/>
    <n v="31"/>
    <s v="Fertilizers"/>
    <x v="0"/>
    <x v="0"/>
    <x v="0"/>
    <x v="0"/>
    <b v="0"/>
    <s v="C00"/>
    <s v="TOTAL CPC"/>
    <n v="0"/>
    <n v="0"/>
    <s v="TOTAL MOT"/>
    <n v="-1"/>
    <s v="N/A"/>
    <n v="0"/>
    <b v="0"/>
    <n v="-1"/>
    <s v="N/A"/>
    <n v="0"/>
    <b v="0"/>
    <n v="0"/>
    <b v="0"/>
    <n v="0"/>
    <b v="0"/>
    <s v="25355.086"/>
    <n v="0"/>
    <s v="25355.086"/>
    <n v="0"/>
    <b v="0"/>
    <b v="1"/>
  </r>
  <r>
    <s v="C"/>
    <s v="A"/>
    <n v="20150101"/>
    <n v="2015"/>
    <n v="52"/>
    <x v="7"/>
    <n v="180"/>
    <s v="COD"/>
    <x v="1"/>
    <s v="M"/>
    <s v="Import"/>
    <n v="842"/>
    <s v="USA"/>
    <x v="15"/>
    <n v="0"/>
    <s v="W00"/>
    <s v="World"/>
    <s v="H4"/>
    <s v="HS"/>
    <b v="1"/>
    <n v="31"/>
    <s v="Fertilizers"/>
    <x v="0"/>
    <x v="0"/>
    <x v="0"/>
    <x v="0"/>
    <b v="0"/>
    <s v="C00"/>
    <s v="TOTAL CPC"/>
    <n v="0"/>
    <n v="0"/>
    <s v="TOTAL MOT"/>
    <n v="-1"/>
    <s v="N/A"/>
    <n v="0"/>
    <b v="0"/>
    <n v="-1"/>
    <s v="N/A"/>
    <n v="0"/>
    <b v="0"/>
    <n v="0"/>
    <b v="0"/>
    <n v="0"/>
    <b v="0"/>
    <s v="116.017"/>
    <n v="0"/>
    <s v="116.017"/>
    <n v="0"/>
    <b v="0"/>
    <b v="1"/>
  </r>
  <r>
    <s v="C"/>
    <s v="A"/>
    <n v="20150101"/>
    <n v="2015"/>
    <n v="52"/>
    <x v="7"/>
    <n v="180"/>
    <s v="COD"/>
    <x v="1"/>
    <s v="M"/>
    <s v="Import"/>
    <n v="894"/>
    <s v="ZMB"/>
    <x v="39"/>
    <n v="0"/>
    <s v="W00"/>
    <s v="World"/>
    <s v="H4"/>
    <s v="HS"/>
    <b v="1"/>
    <n v="31"/>
    <s v="Fertilizers"/>
    <x v="0"/>
    <x v="0"/>
    <x v="0"/>
    <x v="0"/>
    <b v="0"/>
    <s v="C00"/>
    <s v="TOTAL CPC"/>
    <n v="0"/>
    <n v="0"/>
    <s v="TOTAL MOT"/>
    <n v="-1"/>
    <s v="N/A"/>
    <n v="0"/>
    <b v="0"/>
    <n v="-1"/>
    <s v="N/A"/>
    <n v="0"/>
    <b v="0"/>
    <n v="0"/>
    <b v="0"/>
    <n v="0"/>
    <b v="0"/>
    <s v="2115641.87"/>
    <n v="0"/>
    <s v="2115641.87"/>
    <n v="0"/>
    <b v="0"/>
    <b v="1"/>
  </r>
  <r>
    <s v="C"/>
    <s v="A"/>
    <n v="20150101"/>
    <n v="2015"/>
    <n v="52"/>
    <x v="7"/>
    <n v="562"/>
    <s v="NER"/>
    <x v="0"/>
    <s v="M"/>
    <s v="Import"/>
    <n v="0"/>
    <s v="W00"/>
    <x v="0"/>
    <n v="0"/>
    <s v="W00"/>
    <s v="World"/>
    <s v="H4"/>
    <s v="HS"/>
    <b v="1"/>
    <n v="31"/>
    <s v="Fertilizers"/>
    <x v="0"/>
    <x v="0"/>
    <x v="0"/>
    <x v="0"/>
    <b v="0"/>
    <s v="C00"/>
    <s v="TOTAL CPC"/>
    <n v="0"/>
    <n v="0"/>
    <s v="TOTAL MOT"/>
    <n v="-1"/>
    <s v="N/A"/>
    <m/>
    <b v="0"/>
    <n v="-1"/>
    <s v="N/A"/>
    <m/>
    <b v="0"/>
    <m/>
    <b v="0"/>
    <m/>
    <b v="0"/>
    <n v="13434609"/>
    <m/>
    <n v="13434609"/>
    <n v="0"/>
    <b v="1"/>
    <b v="0"/>
  </r>
  <r>
    <s v="C"/>
    <s v="A"/>
    <n v="20150101"/>
    <n v="2015"/>
    <n v="52"/>
    <x v="7"/>
    <n v="562"/>
    <s v="NER"/>
    <x v="0"/>
    <s v="M"/>
    <s v="Import"/>
    <n v="156"/>
    <s v="CHN"/>
    <x v="1"/>
    <n v="0"/>
    <s v="W00"/>
    <s v="World"/>
    <s v="H4"/>
    <s v="HS"/>
    <b v="1"/>
    <n v="31"/>
    <s v="Fertilizers"/>
    <x v="0"/>
    <x v="0"/>
    <x v="0"/>
    <x v="0"/>
    <b v="0"/>
    <s v="C00"/>
    <s v="TOTAL CPC"/>
    <n v="0"/>
    <n v="0"/>
    <s v="TOTAL MOT"/>
    <n v="-1"/>
    <s v="N/A"/>
    <m/>
    <b v="0"/>
    <n v="-1"/>
    <s v="N/A"/>
    <m/>
    <b v="0"/>
    <m/>
    <b v="0"/>
    <m/>
    <b v="0"/>
    <n v="6369"/>
    <m/>
    <n v="6369"/>
    <n v="0"/>
    <b v="1"/>
    <b v="0"/>
  </r>
  <r>
    <s v="C"/>
    <s v="A"/>
    <n v="20150101"/>
    <n v="2015"/>
    <n v="52"/>
    <x v="7"/>
    <n v="562"/>
    <s v="NER"/>
    <x v="0"/>
    <s v="M"/>
    <s v="Import"/>
    <n v="204"/>
    <s v="BEN"/>
    <x v="2"/>
    <n v="0"/>
    <s v="W00"/>
    <s v="World"/>
    <s v="H4"/>
    <s v="HS"/>
    <b v="1"/>
    <n v="31"/>
    <s v="Fertilizers"/>
    <x v="0"/>
    <x v="0"/>
    <x v="0"/>
    <x v="0"/>
    <b v="0"/>
    <s v="C00"/>
    <s v="TOTAL CPC"/>
    <n v="0"/>
    <n v="0"/>
    <s v="TOTAL MOT"/>
    <n v="-1"/>
    <s v="N/A"/>
    <m/>
    <b v="0"/>
    <n v="-1"/>
    <s v="N/A"/>
    <m/>
    <b v="0"/>
    <m/>
    <b v="0"/>
    <m/>
    <b v="0"/>
    <n v="10752"/>
    <m/>
    <n v="10752"/>
    <n v="0"/>
    <b v="1"/>
    <b v="0"/>
  </r>
  <r>
    <s v="C"/>
    <s v="A"/>
    <n v="20150101"/>
    <n v="2015"/>
    <n v="52"/>
    <x v="7"/>
    <n v="562"/>
    <s v="NER"/>
    <x v="0"/>
    <s v="M"/>
    <s v="Import"/>
    <n v="251"/>
    <s v="FRA"/>
    <x v="3"/>
    <n v="0"/>
    <s v="W00"/>
    <s v="World"/>
    <s v="H4"/>
    <s v="HS"/>
    <b v="1"/>
    <n v="31"/>
    <s v="Fertilizers"/>
    <x v="0"/>
    <x v="0"/>
    <x v="0"/>
    <x v="0"/>
    <b v="0"/>
    <s v="C00"/>
    <s v="TOTAL CPC"/>
    <n v="0"/>
    <n v="0"/>
    <s v="TOTAL MOT"/>
    <n v="-1"/>
    <s v="N/A"/>
    <m/>
    <b v="0"/>
    <n v="-1"/>
    <s v="N/A"/>
    <m/>
    <b v="0"/>
    <m/>
    <b v="0"/>
    <m/>
    <b v="0"/>
    <n v="243052"/>
    <m/>
    <n v="243052"/>
    <n v="0"/>
    <b v="1"/>
    <b v="0"/>
  </r>
  <r>
    <s v="C"/>
    <s v="A"/>
    <n v="20150101"/>
    <n v="2015"/>
    <n v="52"/>
    <x v="7"/>
    <n v="562"/>
    <s v="NER"/>
    <x v="0"/>
    <s v="M"/>
    <s v="Import"/>
    <n v="276"/>
    <s v="DEU"/>
    <x v="4"/>
    <n v="0"/>
    <s v="W00"/>
    <s v="World"/>
    <s v="H4"/>
    <s v="HS"/>
    <b v="1"/>
    <n v="31"/>
    <s v="Fertilizers"/>
    <x v="0"/>
    <x v="0"/>
    <x v="0"/>
    <x v="0"/>
    <b v="0"/>
    <s v="C00"/>
    <s v="TOTAL CPC"/>
    <n v="0"/>
    <n v="0"/>
    <s v="TOTAL MOT"/>
    <n v="-1"/>
    <s v="N/A"/>
    <m/>
    <b v="0"/>
    <n v="-1"/>
    <s v="N/A"/>
    <m/>
    <b v="0"/>
    <m/>
    <b v="0"/>
    <m/>
    <b v="0"/>
    <n v="49"/>
    <m/>
    <n v="49"/>
    <n v="0"/>
    <b v="1"/>
    <b v="0"/>
  </r>
  <r>
    <s v="C"/>
    <s v="A"/>
    <n v="20150101"/>
    <n v="2015"/>
    <n v="52"/>
    <x v="7"/>
    <n v="562"/>
    <s v="NER"/>
    <x v="0"/>
    <s v="M"/>
    <s v="Import"/>
    <n v="288"/>
    <s v="GHA"/>
    <x v="5"/>
    <n v="0"/>
    <s v="W00"/>
    <s v="World"/>
    <s v="H4"/>
    <s v="HS"/>
    <b v="1"/>
    <n v="31"/>
    <s v="Fertilizers"/>
    <x v="0"/>
    <x v="0"/>
    <x v="0"/>
    <x v="0"/>
    <b v="0"/>
    <s v="C00"/>
    <s v="TOTAL CPC"/>
    <n v="0"/>
    <n v="0"/>
    <s v="TOTAL MOT"/>
    <n v="-1"/>
    <s v="N/A"/>
    <m/>
    <b v="0"/>
    <n v="-1"/>
    <s v="N/A"/>
    <m/>
    <b v="0"/>
    <m/>
    <b v="0"/>
    <m/>
    <b v="0"/>
    <n v="1679"/>
    <m/>
    <n v="1679"/>
    <n v="0"/>
    <b v="1"/>
    <b v="0"/>
  </r>
  <r>
    <s v="C"/>
    <s v="A"/>
    <n v="20150101"/>
    <n v="2015"/>
    <n v="52"/>
    <x v="7"/>
    <n v="562"/>
    <s v="NER"/>
    <x v="0"/>
    <s v="M"/>
    <s v="Import"/>
    <n v="364"/>
    <s v="IRN"/>
    <x v="73"/>
    <n v="0"/>
    <s v="W00"/>
    <s v="World"/>
    <s v="H4"/>
    <s v="HS"/>
    <b v="1"/>
    <n v="31"/>
    <s v="Fertilizers"/>
    <x v="0"/>
    <x v="0"/>
    <x v="0"/>
    <x v="0"/>
    <b v="0"/>
    <s v="C00"/>
    <s v="TOTAL CPC"/>
    <n v="0"/>
    <n v="0"/>
    <s v="TOTAL MOT"/>
    <n v="-1"/>
    <s v="N/A"/>
    <m/>
    <b v="0"/>
    <n v="-1"/>
    <s v="N/A"/>
    <m/>
    <b v="0"/>
    <m/>
    <b v="0"/>
    <m/>
    <b v="0"/>
    <n v="674652"/>
    <m/>
    <n v="674652"/>
    <n v="0"/>
    <b v="1"/>
    <b v="0"/>
  </r>
  <r>
    <s v="C"/>
    <s v="A"/>
    <n v="20150101"/>
    <n v="2015"/>
    <n v="52"/>
    <x v="7"/>
    <n v="562"/>
    <s v="NER"/>
    <x v="0"/>
    <s v="M"/>
    <s v="Import"/>
    <n v="384"/>
    <s v="CIV"/>
    <x v="6"/>
    <n v="0"/>
    <s v="W00"/>
    <s v="World"/>
    <s v="H4"/>
    <s v="HS"/>
    <b v="1"/>
    <n v="31"/>
    <s v="Fertilizers"/>
    <x v="0"/>
    <x v="0"/>
    <x v="0"/>
    <x v="0"/>
    <b v="0"/>
    <s v="C00"/>
    <s v="TOTAL CPC"/>
    <n v="0"/>
    <n v="0"/>
    <s v="TOTAL MOT"/>
    <n v="-1"/>
    <s v="N/A"/>
    <m/>
    <b v="0"/>
    <n v="-1"/>
    <s v="N/A"/>
    <m/>
    <b v="0"/>
    <m/>
    <b v="0"/>
    <m/>
    <b v="0"/>
    <n v="2734854"/>
    <m/>
    <n v="2734854"/>
    <n v="0"/>
    <b v="1"/>
    <b v="0"/>
  </r>
  <r>
    <s v="C"/>
    <s v="A"/>
    <n v="20150101"/>
    <n v="2015"/>
    <n v="52"/>
    <x v="7"/>
    <n v="562"/>
    <s v="NER"/>
    <x v="0"/>
    <s v="M"/>
    <s v="Import"/>
    <n v="392"/>
    <s v="JPN"/>
    <x v="74"/>
    <n v="0"/>
    <s v="W00"/>
    <s v="World"/>
    <s v="H4"/>
    <s v="HS"/>
    <b v="1"/>
    <n v="31"/>
    <s v="Fertilizers"/>
    <x v="0"/>
    <x v="0"/>
    <x v="0"/>
    <x v="0"/>
    <b v="0"/>
    <s v="C00"/>
    <s v="TOTAL CPC"/>
    <n v="0"/>
    <n v="0"/>
    <s v="TOTAL MOT"/>
    <n v="-1"/>
    <s v="N/A"/>
    <m/>
    <b v="0"/>
    <n v="-1"/>
    <s v="N/A"/>
    <m/>
    <b v="0"/>
    <m/>
    <b v="0"/>
    <m/>
    <b v="0"/>
    <n v="9867"/>
    <m/>
    <n v="9867"/>
    <n v="0"/>
    <b v="1"/>
    <b v="0"/>
  </r>
  <r>
    <s v="C"/>
    <s v="A"/>
    <n v="20150101"/>
    <n v="2015"/>
    <n v="52"/>
    <x v="7"/>
    <n v="562"/>
    <s v="NER"/>
    <x v="0"/>
    <s v="M"/>
    <s v="Import"/>
    <n v="434"/>
    <s v="LBY"/>
    <x v="42"/>
    <n v="0"/>
    <s v="W00"/>
    <s v="World"/>
    <s v="H4"/>
    <s v="HS"/>
    <b v="1"/>
    <n v="31"/>
    <s v="Fertilizers"/>
    <x v="0"/>
    <x v="0"/>
    <x v="0"/>
    <x v="0"/>
    <b v="0"/>
    <s v="C00"/>
    <s v="TOTAL CPC"/>
    <n v="0"/>
    <n v="0"/>
    <s v="TOTAL MOT"/>
    <n v="-1"/>
    <s v="N/A"/>
    <m/>
    <b v="0"/>
    <n v="-1"/>
    <s v="N/A"/>
    <m/>
    <b v="0"/>
    <m/>
    <b v="0"/>
    <m/>
    <b v="0"/>
    <n v="1517686"/>
    <m/>
    <n v="1517686"/>
    <n v="0"/>
    <b v="1"/>
    <b v="0"/>
  </r>
  <r>
    <s v="C"/>
    <s v="A"/>
    <n v="20150101"/>
    <n v="2015"/>
    <n v="52"/>
    <x v="7"/>
    <n v="562"/>
    <s v="NER"/>
    <x v="0"/>
    <s v="M"/>
    <s v="Import"/>
    <n v="566"/>
    <s v="NGA"/>
    <x v="8"/>
    <n v="0"/>
    <s v="W00"/>
    <s v="World"/>
    <s v="H4"/>
    <s v="HS"/>
    <b v="1"/>
    <n v="31"/>
    <s v="Fertilizers"/>
    <x v="0"/>
    <x v="0"/>
    <x v="0"/>
    <x v="0"/>
    <b v="0"/>
    <s v="C00"/>
    <s v="TOTAL CPC"/>
    <n v="0"/>
    <n v="0"/>
    <s v="TOTAL MOT"/>
    <n v="-1"/>
    <s v="N/A"/>
    <m/>
    <b v="0"/>
    <n v="-1"/>
    <s v="N/A"/>
    <m/>
    <b v="0"/>
    <m/>
    <b v="0"/>
    <m/>
    <b v="0"/>
    <n v="6091285"/>
    <m/>
    <n v="6091285"/>
    <n v="0"/>
    <b v="1"/>
    <b v="0"/>
  </r>
  <r>
    <s v="C"/>
    <s v="A"/>
    <n v="20150101"/>
    <n v="2015"/>
    <n v="52"/>
    <x v="7"/>
    <n v="562"/>
    <s v="NER"/>
    <x v="0"/>
    <s v="M"/>
    <s v="Import"/>
    <n v="643"/>
    <s v="RUS"/>
    <x v="9"/>
    <n v="0"/>
    <s v="W00"/>
    <s v="World"/>
    <s v="H4"/>
    <s v="HS"/>
    <b v="1"/>
    <n v="31"/>
    <s v="Fertilizers"/>
    <x v="0"/>
    <x v="0"/>
    <x v="0"/>
    <x v="0"/>
    <b v="0"/>
    <s v="C00"/>
    <s v="TOTAL CPC"/>
    <n v="0"/>
    <n v="0"/>
    <s v="TOTAL MOT"/>
    <n v="-1"/>
    <s v="N/A"/>
    <m/>
    <b v="0"/>
    <n v="-1"/>
    <s v="N/A"/>
    <m/>
    <b v="0"/>
    <m/>
    <b v="0"/>
    <m/>
    <b v="0"/>
    <n v="37188"/>
    <m/>
    <n v="37188"/>
    <n v="0"/>
    <b v="1"/>
    <b v="0"/>
  </r>
  <r>
    <s v="C"/>
    <s v="A"/>
    <n v="20150101"/>
    <n v="2015"/>
    <n v="52"/>
    <x v="7"/>
    <n v="562"/>
    <s v="NER"/>
    <x v="0"/>
    <s v="M"/>
    <s v="Import"/>
    <n v="710"/>
    <s v="ZAF"/>
    <x v="30"/>
    <n v="0"/>
    <s v="W00"/>
    <s v="World"/>
    <s v="H4"/>
    <s v="HS"/>
    <b v="1"/>
    <n v="31"/>
    <s v="Fertilizers"/>
    <x v="0"/>
    <x v="0"/>
    <x v="0"/>
    <x v="0"/>
    <b v="0"/>
    <s v="C00"/>
    <s v="TOTAL CPC"/>
    <n v="0"/>
    <n v="0"/>
    <s v="TOTAL MOT"/>
    <n v="-1"/>
    <s v="N/A"/>
    <m/>
    <b v="0"/>
    <n v="-1"/>
    <s v="N/A"/>
    <m/>
    <b v="0"/>
    <m/>
    <b v="0"/>
    <m/>
    <b v="0"/>
    <n v="12367"/>
    <m/>
    <n v="12367"/>
    <n v="0"/>
    <b v="1"/>
    <b v="0"/>
  </r>
  <r>
    <s v="C"/>
    <s v="A"/>
    <n v="20150101"/>
    <n v="2015"/>
    <n v="52"/>
    <x v="7"/>
    <n v="562"/>
    <s v="NER"/>
    <x v="0"/>
    <s v="M"/>
    <s v="Import"/>
    <n v="768"/>
    <s v="TGO"/>
    <x v="14"/>
    <n v="0"/>
    <s v="W00"/>
    <s v="World"/>
    <s v="H4"/>
    <s v="HS"/>
    <b v="1"/>
    <n v="31"/>
    <s v="Fertilizers"/>
    <x v="0"/>
    <x v="0"/>
    <x v="0"/>
    <x v="0"/>
    <b v="0"/>
    <s v="C00"/>
    <s v="TOTAL CPC"/>
    <n v="0"/>
    <n v="0"/>
    <s v="TOTAL MOT"/>
    <n v="-1"/>
    <s v="N/A"/>
    <m/>
    <b v="0"/>
    <n v="-1"/>
    <s v="N/A"/>
    <m/>
    <b v="0"/>
    <m/>
    <b v="0"/>
    <m/>
    <b v="0"/>
    <n v="2045590"/>
    <m/>
    <n v="2045590"/>
    <n v="0"/>
    <b v="1"/>
    <b v="0"/>
  </r>
  <r>
    <s v="C"/>
    <s v="A"/>
    <n v="20150101"/>
    <n v="2015"/>
    <n v="52"/>
    <x v="7"/>
    <n v="562"/>
    <s v="NER"/>
    <x v="0"/>
    <s v="M"/>
    <s v="Import"/>
    <n v="842"/>
    <s v="USA"/>
    <x v="15"/>
    <n v="0"/>
    <s v="W00"/>
    <s v="World"/>
    <s v="H4"/>
    <s v="HS"/>
    <b v="1"/>
    <n v="31"/>
    <s v="Fertilizers"/>
    <x v="0"/>
    <x v="0"/>
    <x v="0"/>
    <x v="0"/>
    <b v="0"/>
    <s v="C00"/>
    <s v="TOTAL CPC"/>
    <n v="0"/>
    <n v="0"/>
    <s v="TOTAL MOT"/>
    <n v="-1"/>
    <s v="N/A"/>
    <m/>
    <b v="0"/>
    <n v="-1"/>
    <s v="N/A"/>
    <m/>
    <b v="0"/>
    <m/>
    <b v="0"/>
    <m/>
    <b v="0"/>
    <n v="516"/>
    <m/>
    <n v="516"/>
    <n v="0"/>
    <b v="1"/>
    <b v="0"/>
  </r>
  <r>
    <s v="C"/>
    <s v="A"/>
    <n v="20150101"/>
    <n v="2015"/>
    <n v="52"/>
    <x v="7"/>
    <n v="562"/>
    <s v="NER"/>
    <x v="0"/>
    <s v="M"/>
    <s v="Import"/>
    <n v="854"/>
    <s v="BFA"/>
    <x v="16"/>
    <n v="0"/>
    <s v="W00"/>
    <s v="World"/>
    <s v="H4"/>
    <s v="HS"/>
    <b v="1"/>
    <n v="31"/>
    <s v="Fertilizers"/>
    <x v="0"/>
    <x v="0"/>
    <x v="0"/>
    <x v="0"/>
    <b v="0"/>
    <s v="C00"/>
    <s v="TOTAL CPC"/>
    <n v="0"/>
    <n v="0"/>
    <s v="TOTAL MOT"/>
    <n v="-1"/>
    <s v="N/A"/>
    <m/>
    <b v="0"/>
    <n v="-1"/>
    <s v="N/A"/>
    <m/>
    <b v="0"/>
    <m/>
    <b v="0"/>
    <m/>
    <b v="0"/>
    <n v="48704"/>
    <m/>
    <n v="48704"/>
    <n v="0"/>
    <b v="1"/>
    <b v="0"/>
  </r>
  <r>
    <s v="C"/>
    <s v="A"/>
    <n v="20150101"/>
    <n v="2015"/>
    <n v="52"/>
    <x v="7"/>
    <n v="180"/>
    <s v="COD"/>
    <x v="1"/>
    <s v="M"/>
    <s v="Import"/>
    <n v="0"/>
    <s v="W00"/>
    <x v="0"/>
    <n v="0"/>
    <s v="W00"/>
    <s v="World"/>
    <s v="H4"/>
    <s v="HS"/>
    <b v="1"/>
    <n v="3101"/>
    <s v="Fertilizers animal or vegetable, whether or not mixed together or chemically treated fertilizers produced by the mixing or chemical treatment of animal or vegetable products"/>
    <x v="1"/>
    <x v="0"/>
    <x v="0"/>
    <x v="1"/>
    <b v="0"/>
    <s v="C00"/>
    <s v="TOTAL CPC"/>
    <n v="0"/>
    <n v="0"/>
    <s v="TOTAL MOT"/>
    <n v="8"/>
    <s v="kg"/>
    <n v="604563"/>
    <b v="0"/>
    <n v="8"/>
    <s v="kg"/>
    <n v="604563"/>
    <b v="0"/>
    <n v="604563"/>
    <b v="0"/>
    <n v="0"/>
    <b v="0"/>
    <s v="157587.471"/>
    <n v="0"/>
    <s v="157587.471"/>
    <n v="0"/>
    <b v="0"/>
    <b v="1"/>
  </r>
  <r>
    <s v="C"/>
    <s v="A"/>
    <n v="20150101"/>
    <n v="2015"/>
    <n v="52"/>
    <x v="7"/>
    <n v="180"/>
    <s v="COD"/>
    <x v="1"/>
    <s v="M"/>
    <s v="Import"/>
    <n v="56"/>
    <s v="BEL"/>
    <x v="18"/>
    <n v="0"/>
    <s v="W00"/>
    <s v="World"/>
    <s v="H4"/>
    <s v="HS"/>
    <b v="1"/>
    <n v="3101"/>
    <s v="Fertilizers animal or vegetable, whether or not mixed together or chemically treated fertilizers produced by the mixing or chemical treatment of animal or vegetable products"/>
    <x v="1"/>
    <x v="0"/>
    <x v="0"/>
    <x v="1"/>
    <b v="0"/>
    <s v="C00"/>
    <s v="TOTAL CPC"/>
    <n v="0"/>
    <n v="0"/>
    <s v="TOTAL MOT"/>
    <n v="8"/>
    <s v="kg"/>
    <n v="113"/>
    <b v="0"/>
    <n v="8"/>
    <s v="kg"/>
    <n v="113"/>
    <b v="0"/>
    <n v="113"/>
    <b v="0"/>
    <n v="0"/>
    <b v="0"/>
    <s v="1279.557"/>
    <n v="0"/>
    <s v="1279.557"/>
    <n v="0"/>
    <b v="0"/>
    <b v="1"/>
  </r>
  <r>
    <s v="C"/>
    <s v="A"/>
    <n v="20150101"/>
    <n v="2015"/>
    <n v="52"/>
    <x v="7"/>
    <n v="180"/>
    <s v="COD"/>
    <x v="1"/>
    <s v="M"/>
    <s v="Import"/>
    <n v="156"/>
    <s v="CHN"/>
    <x v="1"/>
    <n v="0"/>
    <s v="W00"/>
    <s v="World"/>
    <s v="H4"/>
    <s v="HS"/>
    <b v="1"/>
    <n v="3101"/>
    <s v="Fertilizers animal or vegetable, whether or not mixed together or chemically treated fertilizers produced by the mixing or chemical treatment of animal or vegetable products"/>
    <x v="1"/>
    <x v="0"/>
    <x v="0"/>
    <x v="1"/>
    <b v="0"/>
    <s v="C00"/>
    <s v="TOTAL CPC"/>
    <n v="0"/>
    <n v="0"/>
    <s v="TOTAL MOT"/>
    <n v="8"/>
    <s v="kg"/>
    <n v="3650"/>
    <b v="0"/>
    <n v="8"/>
    <s v="kg"/>
    <n v="3650"/>
    <b v="0"/>
    <n v="3650"/>
    <b v="0"/>
    <n v="0"/>
    <b v="0"/>
    <s v="10576.049"/>
    <n v="0"/>
    <s v="10576.049"/>
    <n v="0"/>
    <b v="0"/>
    <b v="1"/>
  </r>
  <r>
    <s v="C"/>
    <s v="A"/>
    <n v="20150101"/>
    <n v="2015"/>
    <n v="52"/>
    <x v="7"/>
    <n v="180"/>
    <s v="COD"/>
    <x v="1"/>
    <s v="M"/>
    <s v="Import"/>
    <n v="710"/>
    <s v="ZAF"/>
    <x v="30"/>
    <n v="0"/>
    <s v="W00"/>
    <s v="World"/>
    <s v="H4"/>
    <s v="HS"/>
    <b v="1"/>
    <n v="3101"/>
    <s v="Fertilizers animal or vegetable, whether or not mixed together or chemically treated fertilizers produced by the mixing or chemical treatment of animal or vegetable products"/>
    <x v="1"/>
    <x v="0"/>
    <x v="0"/>
    <x v="1"/>
    <b v="0"/>
    <s v="C00"/>
    <s v="TOTAL CPC"/>
    <n v="0"/>
    <n v="0"/>
    <s v="TOTAL MOT"/>
    <n v="8"/>
    <s v="kg"/>
    <n v="600000"/>
    <b v="0"/>
    <n v="8"/>
    <s v="kg"/>
    <n v="600000"/>
    <b v="0"/>
    <n v="600000"/>
    <b v="0"/>
    <n v="0"/>
    <b v="0"/>
    <s v="145056.806"/>
    <n v="0"/>
    <s v="145056.806"/>
    <n v="0"/>
    <b v="0"/>
    <b v="1"/>
  </r>
  <r>
    <s v="C"/>
    <s v="A"/>
    <n v="20150101"/>
    <n v="2015"/>
    <n v="52"/>
    <x v="7"/>
    <n v="180"/>
    <s v="COD"/>
    <x v="1"/>
    <s v="M"/>
    <s v="Import"/>
    <n v="800"/>
    <s v="UGA"/>
    <x v="34"/>
    <n v="0"/>
    <s v="W00"/>
    <s v="World"/>
    <s v="H4"/>
    <s v="HS"/>
    <b v="1"/>
    <n v="3101"/>
    <s v="Fertilizers animal or vegetable, whether or not mixed together or chemically treated fertilizers produced by the mixing or chemical treatment of animal or vegetable products"/>
    <x v="1"/>
    <x v="0"/>
    <x v="0"/>
    <x v="1"/>
    <b v="0"/>
    <s v="C00"/>
    <s v="TOTAL CPC"/>
    <n v="0"/>
    <n v="0"/>
    <s v="TOTAL MOT"/>
    <n v="8"/>
    <s v="kg"/>
    <n v="800"/>
    <b v="0"/>
    <n v="8"/>
    <s v="kg"/>
    <n v="800"/>
    <b v="0"/>
    <n v="800"/>
    <b v="0"/>
    <n v="0"/>
    <b v="0"/>
    <s v="675.059"/>
    <n v="0"/>
    <s v="675.059"/>
    <n v="0"/>
    <b v="0"/>
    <b v="1"/>
  </r>
  <r>
    <s v="C"/>
    <s v="A"/>
    <n v="20150101"/>
    <n v="2015"/>
    <n v="52"/>
    <x v="7"/>
    <n v="562"/>
    <s v="NER"/>
    <x v="0"/>
    <s v="M"/>
    <s v="Import"/>
    <n v="0"/>
    <s v="W00"/>
    <x v="0"/>
    <n v="0"/>
    <s v="W00"/>
    <s v="World"/>
    <s v="H4"/>
    <s v="HS"/>
    <b v="1"/>
    <n v="3101"/>
    <s v="Fertilizers animal or vegetable, whether or not mixed together or chemically treated fertilizers produced by the mixing or chemical treatment of animal or vegetable products"/>
    <x v="1"/>
    <x v="0"/>
    <x v="0"/>
    <x v="1"/>
    <b v="0"/>
    <s v="C00"/>
    <s v="TOTAL CPC"/>
    <n v="0"/>
    <n v="0"/>
    <s v="TOTAL MOT"/>
    <n v="8"/>
    <s v="kg"/>
    <n v="5"/>
    <b v="0"/>
    <n v="-1"/>
    <s v="N/A"/>
    <m/>
    <b v="0"/>
    <n v="5"/>
    <b v="0"/>
    <m/>
    <b v="0"/>
    <n v="516"/>
    <m/>
    <n v="516"/>
    <n v="0"/>
    <b v="1"/>
    <b v="0"/>
  </r>
  <r>
    <s v="C"/>
    <s v="A"/>
    <n v="20150101"/>
    <n v="2015"/>
    <n v="52"/>
    <x v="7"/>
    <n v="562"/>
    <s v="NER"/>
    <x v="0"/>
    <s v="M"/>
    <s v="Import"/>
    <n v="842"/>
    <s v="USA"/>
    <x v="15"/>
    <n v="0"/>
    <s v="W00"/>
    <s v="World"/>
    <s v="H4"/>
    <s v="HS"/>
    <b v="1"/>
    <n v="3101"/>
    <s v="Fertilizers animal or vegetable, whether or not mixed together or chemically treated fertilizers produced by the mixing or chemical treatment of animal or vegetable products"/>
    <x v="1"/>
    <x v="0"/>
    <x v="0"/>
    <x v="1"/>
    <b v="0"/>
    <s v="C00"/>
    <s v="TOTAL CPC"/>
    <n v="0"/>
    <n v="0"/>
    <s v="TOTAL MOT"/>
    <n v="8"/>
    <s v="kg"/>
    <n v="5"/>
    <b v="0"/>
    <n v="-1"/>
    <s v="N/A"/>
    <m/>
    <b v="0"/>
    <n v="5"/>
    <b v="0"/>
    <m/>
    <b v="0"/>
    <n v="516"/>
    <m/>
    <n v="516"/>
    <n v="0"/>
    <b v="1"/>
    <b v="0"/>
  </r>
  <r>
    <s v="C"/>
    <s v="A"/>
    <n v="20150101"/>
    <n v="2015"/>
    <n v="52"/>
    <x v="7"/>
    <n v="180"/>
    <s v="COD"/>
    <x v="1"/>
    <s v="M"/>
    <s v="Import"/>
    <n v="0"/>
    <s v="W00"/>
    <x v="0"/>
    <n v="0"/>
    <s v="W00"/>
    <s v="World"/>
    <s v="H4"/>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604563"/>
    <b v="0"/>
    <n v="8"/>
    <s v="kg"/>
    <n v="604563"/>
    <b v="0"/>
    <n v="604563"/>
    <b v="0"/>
    <n v="0"/>
    <b v="0"/>
    <s v="157587.471"/>
    <n v="0"/>
    <s v="157587.471"/>
    <n v="0"/>
    <b v="0"/>
    <b v="1"/>
  </r>
  <r>
    <s v="C"/>
    <s v="A"/>
    <n v="20150101"/>
    <n v="2015"/>
    <n v="52"/>
    <x v="7"/>
    <n v="180"/>
    <s v="COD"/>
    <x v="1"/>
    <s v="M"/>
    <s v="Import"/>
    <n v="56"/>
    <s v="BEL"/>
    <x v="18"/>
    <n v="0"/>
    <s v="W00"/>
    <s v="World"/>
    <s v="H4"/>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113"/>
    <b v="0"/>
    <n v="8"/>
    <s v="kg"/>
    <n v="113"/>
    <b v="0"/>
    <n v="113"/>
    <b v="0"/>
    <n v="0"/>
    <b v="0"/>
    <s v="1279.557"/>
    <n v="0"/>
    <s v="1279.557"/>
    <n v="0"/>
    <b v="0"/>
    <b v="1"/>
  </r>
  <r>
    <s v="C"/>
    <s v="A"/>
    <n v="20150101"/>
    <n v="2015"/>
    <n v="52"/>
    <x v="7"/>
    <n v="180"/>
    <s v="COD"/>
    <x v="1"/>
    <s v="M"/>
    <s v="Import"/>
    <n v="156"/>
    <s v="CHN"/>
    <x v="1"/>
    <n v="0"/>
    <s v="W00"/>
    <s v="World"/>
    <s v="H4"/>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3650"/>
    <b v="0"/>
    <n v="8"/>
    <s v="kg"/>
    <n v="3650"/>
    <b v="0"/>
    <n v="3650"/>
    <b v="0"/>
    <n v="0"/>
    <b v="0"/>
    <s v="10576.049"/>
    <n v="0"/>
    <s v="10576.049"/>
    <n v="0"/>
    <b v="0"/>
    <b v="1"/>
  </r>
  <r>
    <s v="C"/>
    <s v="A"/>
    <n v="20150101"/>
    <n v="2015"/>
    <n v="52"/>
    <x v="7"/>
    <n v="180"/>
    <s v="COD"/>
    <x v="1"/>
    <s v="M"/>
    <s v="Import"/>
    <n v="710"/>
    <s v="ZAF"/>
    <x v="30"/>
    <n v="0"/>
    <s v="W00"/>
    <s v="World"/>
    <s v="H4"/>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600000"/>
    <b v="0"/>
    <n v="8"/>
    <s v="kg"/>
    <n v="600000"/>
    <b v="0"/>
    <n v="600000"/>
    <b v="0"/>
    <n v="0"/>
    <b v="0"/>
    <s v="145056.806"/>
    <n v="0"/>
    <s v="145056.806"/>
    <n v="0"/>
    <b v="0"/>
    <b v="1"/>
  </r>
  <r>
    <s v="C"/>
    <s v="A"/>
    <n v="20150101"/>
    <n v="2015"/>
    <n v="52"/>
    <x v="7"/>
    <n v="180"/>
    <s v="COD"/>
    <x v="1"/>
    <s v="M"/>
    <s v="Import"/>
    <n v="800"/>
    <s v="UGA"/>
    <x v="34"/>
    <n v="0"/>
    <s v="W00"/>
    <s v="World"/>
    <s v="H4"/>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800"/>
    <b v="0"/>
    <n v="8"/>
    <s v="kg"/>
    <n v="800"/>
    <b v="0"/>
    <n v="800"/>
    <b v="0"/>
    <n v="0"/>
    <b v="0"/>
    <s v="675.059"/>
    <n v="0"/>
    <s v="675.059"/>
    <n v="0"/>
    <b v="0"/>
    <b v="1"/>
  </r>
  <r>
    <s v="C"/>
    <s v="A"/>
    <n v="20150101"/>
    <n v="2015"/>
    <n v="52"/>
    <x v="7"/>
    <n v="562"/>
    <s v="NER"/>
    <x v="0"/>
    <s v="M"/>
    <s v="Import"/>
    <n v="0"/>
    <s v="W00"/>
    <x v="0"/>
    <n v="0"/>
    <s v="W00"/>
    <s v="World"/>
    <s v="H4"/>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5"/>
    <b v="0"/>
    <n v="-1"/>
    <s v="N/A"/>
    <m/>
    <b v="0"/>
    <n v="5"/>
    <b v="0"/>
    <m/>
    <b v="0"/>
    <n v="516"/>
    <m/>
    <n v="516"/>
    <n v="0"/>
    <b v="1"/>
    <b v="0"/>
  </r>
  <r>
    <s v="C"/>
    <s v="A"/>
    <n v="20150101"/>
    <n v="2015"/>
    <n v="52"/>
    <x v="7"/>
    <n v="562"/>
    <s v="NER"/>
    <x v="0"/>
    <s v="M"/>
    <s v="Import"/>
    <n v="842"/>
    <s v="USA"/>
    <x v="15"/>
    <n v="0"/>
    <s v="W00"/>
    <s v="World"/>
    <s v="H4"/>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5"/>
    <b v="0"/>
    <n v="-1"/>
    <s v="N/A"/>
    <m/>
    <b v="0"/>
    <n v="5"/>
    <b v="0"/>
    <m/>
    <b v="0"/>
    <n v="516"/>
    <m/>
    <n v="516"/>
    <n v="0"/>
    <b v="1"/>
    <b v="0"/>
  </r>
  <r>
    <s v="C"/>
    <s v="A"/>
    <n v="20150101"/>
    <n v="2015"/>
    <n v="52"/>
    <x v="7"/>
    <n v="180"/>
    <s v="COD"/>
    <x v="1"/>
    <s v="M"/>
    <s v="Import"/>
    <n v="0"/>
    <s v="W00"/>
    <x v="0"/>
    <n v="0"/>
    <s v="W00"/>
    <s v="World"/>
    <s v="H4"/>
    <s v="HS"/>
    <b v="1"/>
    <n v="3102"/>
    <s v="Fertilizers mineral or chemical, nitrogenous"/>
    <x v="2"/>
    <x v="1"/>
    <x v="1"/>
    <x v="1"/>
    <b v="0"/>
    <s v="C00"/>
    <s v="TOTAL CPC"/>
    <n v="0"/>
    <n v="0"/>
    <s v="TOTAL MOT"/>
    <n v="8"/>
    <s v="kg"/>
    <s v="43721921.033"/>
    <b v="1"/>
    <n v="-1"/>
    <s v="N/A"/>
    <n v="0"/>
    <b v="0"/>
    <s v="43721921.033"/>
    <b v="1"/>
    <n v="0"/>
    <b v="0"/>
    <s v="41310781.327"/>
    <n v="0"/>
    <s v="41310781.327"/>
    <n v="6"/>
    <b v="0"/>
    <b v="1"/>
  </r>
  <r>
    <s v="C"/>
    <s v="A"/>
    <n v="20150101"/>
    <n v="2015"/>
    <n v="52"/>
    <x v="7"/>
    <n v="180"/>
    <s v="COD"/>
    <x v="1"/>
    <s v="M"/>
    <s v="Import"/>
    <n v="56"/>
    <s v="BEL"/>
    <x v="18"/>
    <n v="0"/>
    <s v="W00"/>
    <s v="World"/>
    <s v="H4"/>
    <s v="HS"/>
    <b v="1"/>
    <n v="3102"/>
    <s v="Fertilizers mineral or chemical, nitrogenous"/>
    <x v="2"/>
    <x v="1"/>
    <x v="1"/>
    <x v="1"/>
    <b v="0"/>
    <s v="C00"/>
    <s v="TOTAL CPC"/>
    <n v="0"/>
    <n v="0"/>
    <s v="TOTAL MOT"/>
    <n v="8"/>
    <s v="kg"/>
    <n v="250720"/>
    <b v="0"/>
    <n v="8"/>
    <s v="kg"/>
    <n v="250720"/>
    <b v="0"/>
    <n v="250720"/>
    <b v="0"/>
    <n v="0"/>
    <b v="0"/>
    <s v="101126.913"/>
    <n v="0"/>
    <s v="101126.913"/>
    <n v="0"/>
    <b v="0"/>
    <b v="1"/>
  </r>
  <r>
    <s v="C"/>
    <s v="A"/>
    <n v="20150101"/>
    <n v="2015"/>
    <n v="52"/>
    <x v="7"/>
    <n v="180"/>
    <s v="COD"/>
    <x v="1"/>
    <s v="M"/>
    <s v="Import"/>
    <n v="156"/>
    <s v="CHN"/>
    <x v="1"/>
    <n v="0"/>
    <s v="W00"/>
    <s v="World"/>
    <s v="H4"/>
    <s v="HS"/>
    <b v="1"/>
    <n v="3102"/>
    <s v="Fertilizers mineral or chemical, nitrogenous"/>
    <x v="2"/>
    <x v="1"/>
    <x v="1"/>
    <x v="1"/>
    <b v="0"/>
    <s v="C00"/>
    <s v="TOTAL CPC"/>
    <n v="0"/>
    <n v="0"/>
    <s v="TOTAL MOT"/>
    <n v="8"/>
    <s v="kg"/>
    <n v="8860317"/>
    <b v="0"/>
    <n v="8"/>
    <s v="kg"/>
    <n v="8860317"/>
    <b v="0"/>
    <n v="8860317"/>
    <b v="0"/>
    <n v="0"/>
    <b v="0"/>
    <s v="5250813.121"/>
    <n v="0"/>
    <s v="5250813.121"/>
    <n v="0"/>
    <b v="0"/>
    <b v="1"/>
  </r>
  <r>
    <s v="C"/>
    <s v="A"/>
    <n v="20150101"/>
    <n v="2015"/>
    <n v="52"/>
    <x v="7"/>
    <n v="180"/>
    <s v="COD"/>
    <x v="1"/>
    <s v="M"/>
    <s v="Import"/>
    <n v="251"/>
    <s v="FRA"/>
    <x v="3"/>
    <n v="0"/>
    <s v="W00"/>
    <s v="World"/>
    <s v="H4"/>
    <s v="HS"/>
    <b v="1"/>
    <n v="3102"/>
    <s v="Fertilizers mineral or chemical, nitrogenous"/>
    <x v="2"/>
    <x v="1"/>
    <x v="1"/>
    <x v="1"/>
    <b v="0"/>
    <s v="C00"/>
    <s v="TOTAL CPC"/>
    <n v="0"/>
    <n v="0"/>
    <s v="TOTAL MOT"/>
    <n v="8"/>
    <s v="kg"/>
    <n v="166025"/>
    <b v="0"/>
    <n v="8"/>
    <s v="kg"/>
    <n v="166025"/>
    <b v="0"/>
    <n v="166025"/>
    <b v="0"/>
    <n v="0"/>
    <b v="0"/>
    <s v="198080.338"/>
    <n v="0"/>
    <s v="198080.338"/>
    <n v="0"/>
    <b v="0"/>
    <b v="1"/>
  </r>
  <r>
    <s v="C"/>
    <s v="A"/>
    <n v="20150101"/>
    <n v="2015"/>
    <n v="52"/>
    <x v="7"/>
    <n v="180"/>
    <s v="COD"/>
    <x v="1"/>
    <s v="M"/>
    <s v="Import"/>
    <n v="344"/>
    <s v="HKG"/>
    <x v="70"/>
    <n v="0"/>
    <s v="W00"/>
    <s v="World"/>
    <s v="H4"/>
    <s v="HS"/>
    <b v="1"/>
    <n v="3102"/>
    <s v="Fertilizers mineral or chemical, nitrogenous"/>
    <x v="2"/>
    <x v="1"/>
    <x v="1"/>
    <x v="1"/>
    <b v="0"/>
    <s v="C00"/>
    <s v="TOTAL CPC"/>
    <n v="0"/>
    <n v="0"/>
    <s v="TOTAL MOT"/>
    <n v="8"/>
    <s v="kg"/>
    <n v="66198"/>
    <b v="0"/>
    <n v="8"/>
    <s v="kg"/>
    <n v="66198"/>
    <b v="0"/>
    <n v="66198"/>
    <b v="0"/>
    <n v="0"/>
    <b v="0"/>
    <s v="31408.464"/>
    <n v="0"/>
    <s v="31408.464"/>
    <n v="0"/>
    <b v="0"/>
    <b v="1"/>
  </r>
  <r>
    <s v="C"/>
    <s v="A"/>
    <n v="20150101"/>
    <n v="2015"/>
    <n v="52"/>
    <x v="7"/>
    <n v="180"/>
    <s v="COD"/>
    <x v="1"/>
    <s v="M"/>
    <s v="Import"/>
    <n v="410"/>
    <s v="KOR"/>
    <x v="66"/>
    <n v="0"/>
    <s v="W00"/>
    <s v="World"/>
    <s v="H4"/>
    <s v="HS"/>
    <b v="1"/>
    <n v="3102"/>
    <s v="Fertilizers mineral or chemical, nitrogenous"/>
    <x v="2"/>
    <x v="1"/>
    <x v="1"/>
    <x v="1"/>
    <b v="0"/>
    <s v="C00"/>
    <s v="TOTAL CPC"/>
    <n v="0"/>
    <n v="0"/>
    <s v="TOTAL MOT"/>
    <n v="8"/>
    <s v="kg"/>
    <n v="100"/>
    <b v="0"/>
    <n v="8"/>
    <s v="kg"/>
    <n v="100"/>
    <b v="0"/>
    <n v="100"/>
    <b v="0"/>
    <n v="0"/>
    <b v="0"/>
    <s v="748.203"/>
    <n v="0"/>
    <s v="748.203"/>
    <n v="0"/>
    <b v="0"/>
    <b v="1"/>
  </r>
  <r>
    <s v="C"/>
    <s v="A"/>
    <n v="20150101"/>
    <n v="2015"/>
    <n v="52"/>
    <x v="7"/>
    <n v="180"/>
    <s v="COD"/>
    <x v="1"/>
    <s v="M"/>
    <s v="Import"/>
    <n v="440"/>
    <s v="LTU"/>
    <x v="24"/>
    <n v="0"/>
    <s v="W00"/>
    <s v="World"/>
    <s v="H4"/>
    <s v="HS"/>
    <b v="1"/>
    <n v="3102"/>
    <s v="Fertilizers mineral or chemical, nitrogenous"/>
    <x v="2"/>
    <x v="1"/>
    <x v="1"/>
    <x v="1"/>
    <b v="0"/>
    <s v="C00"/>
    <s v="TOTAL CPC"/>
    <n v="0"/>
    <n v="0"/>
    <s v="TOTAL MOT"/>
    <n v="8"/>
    <s v="kg"/>
    <n v="44000"/>
    <b v="0"/>
    <n v="8"/>
    <s v="kg"/>
    <n v="44000"/>
    <b v="0"/>
    <n v="44000"/>
    <b v="0"/>
    <n v="0"/>
    <b v="0"/>
    <s v="26129.601"/>
    <n v="0"/>
    <s v="26129.601"/>
    <n v="0"/>
    <b v="0"/>
    <b v="1"/>
  </r>
  <r>
    <s v="C"/>
    <s v="A"/>
    <n v="20150101"/>
    <n v="2015"/>
    <n v="52"/>
    <x v="7"/>
    <n v="180"/>
    <s v="COD"/>
    <x v="1"/>
    <s v="M"/>
    <s v="Import"/>
    <n v="508"/>
    <s v="MOZ"/>
    <x v="26"/>
    <n v="0"/>
    <s v="W00"/>
    <s v="World"/>
    <s v="H4"/>
    <s v="HS"/>
    <b v="1"/>
    <n v="3102"/>
    <s v="Fertilizers mineral or chemical, nitrogenous"/>
    <x v="2"/>
    <x v="1"/>
    <x v="1"/>
    <x v="1"/>
    <b v="0"/>
    <s v="C00"/>
    <s v="TOTAL CPC"/>
    <n v="0"/>
    <n v="0"/>
    <s v="TOTAL MOT"/>
    <n v="8"/>
    <s v="kg"/>
    <n v="57000"/>
    <b v="0"/>
    <n v="8"/>
    <s v="kg"/>
    <n v="57000"/>
    <b v="0"/>
    <n v="57000"/>
    <b v="0"/>
    <n v="0"/>
    <b v="0"/>
    <s v="41689.22"/>
    <n v="0"/>
    <s v="41689.22"/>
    <n v="0"/>
    <b v="0"/>
    <b v="1"/>
  </r>
  <r>
    <s v="C"/>
    <s v="A"/>
    <n v="20150101"/>
    <n v="2015"/>
    <n v="52"/>
    <x v="7"/>
    <n v="180"/>
    <s v="COD"/>
    <x v="1"/>
    <s v="M"/>
    <s v="Import"/>
    <n v="634"/>
    <s v="QAT"/>
    <x v="72"/>
    <n v="0"/>
    <s v="W00"/>
    <s v="World"/>
    <s v="H4"/>
    <s v="HS"/>
    <b v="1"/>
    <n v="3102"/>
    <s v="Fertilizers mineral or chemical, nitrogenous"/>
    <x v="2"/>
    <x v="1"/>
    <x v="1"/>
    <x v="1"/>
    <b v="0"/>
    <s v="C00"/>
    <s v="TOTAL CPC"/>
    <n v="0"/>
    <n v="0"/>
    <s v="TOTAL MOT"/>
    <n v="8"/>
    <s v="kg"/>
    <n v="30000"/>
    <b v="0"/>
    <n v="8"/>
    <s v="kg"/>
    <n v="30000"/>
    <b v="0"/>
    <n v="30000"/>
    <b v="0"/>
    <n v="0"/>
    <b v="0"/>
    <s v="21134.173"/>
    <n v="0"/>
    <s v="21134.173"/>
    <n v="0"/>
    <b v="0"/>
    <b v="1"/>
  </r>
  <r>
    <s v="C"/>
    <s v="A"/>
    <n v="20150101"/>
    <n v="2015"/>
    <n v="52"/>
    <x v="7"/>
    <n v="180"/>
    <s v="COD"/>
    <x v="1"/>
    <s v="M"/>
    <s v="Import"/>
    <n v="643"/>
    <s v="RUS"/>
    <x v="9"/>
    <n v="0"/>
    <s v="W00"/>
    <s v="World"/>
    <s v="H4"/>
    <s v="HS"/>
    <b v="1"/>
    <n v="3102"/>
    <s v="Fertilizers mineral or chemical, nitrogenous"/>
    <x v="2"/>
    <x v="1"/>
    <x v="1"/>
    <x v="1"/>
    <b v="0"/>
    <s v="C00"/>
    <s v="TOTAL CPC"/>
    <n v="0"/>
    <n v="0"/>
    <s v="TOTAL MOT"/>
    <n v="8"/>
    <s v="kg"/>
    <n v="5575772"/>
    <b v="0"/>
    <n v="8"/>
    <s v="kg"/>
    <n v="5575772"/>
    <b v="0"/>
    <n v="5575772"/>
    <b v="0"/>
    <n v="0"/>
    <b v="0"/>
    <s v="7154352.252"/>
    <n v="0"/>
    <s v="7154352.252"/>
    <n v="0"/>
    <b v="0"/>
    <b v="1"/>
  </r>
  <r>
    <s v="C"/>
    <s v="A"/>
    <n v="20150101"/>
    <n v="2015"/>
    <n v="52"/>
    <x v="7"/>
    <n v="180"/>
    <s v="COD"/>
    <x v="1"/>
    <s v="M"/>
    <s v="Import"/>
    <n v="646"/>
    <s v="RWA"/>
    <x v="28"/>
    <n v="0"/>
    <s v="W00"/>
    <s v="World"/>
    <s v="H4"/>
    <s v="HS"/>
    <b v="1"/>
    <n v="3102"/>
    <s v="Fertilizers mineral or chemical, nitrogenous"/>
    <x v="2"/>
    <x v="1"/>
    <x v="1"/>
    <x v="1"/>
    <b v="0"/>
    <s v="C00"/>
    <s v="TOTAL CPC"/>
    <n v="0"/>
    <n v="0"/>
    <s v="TOTAL MOT"/>
    <n v="8"/>
    <s v="kg"/>
    <n v="1800"/>
    <b v="0"/>
    <n v="8"/>
    <s v="kg"/>
    <n v="1800"/>
    <b v="0"/>
    <n v="1800"/>
    <b v="0"/>
    <n v="0"/>
    <b v="0"/>
    <s v="1635.036"/>
    <n v="0"/>
    <s v="1635.036"/>
    <n v="0"/>
    <b v="0"/>
    <b v="1"/>
  </r>
  <r>
    <s v="C"/>
    <s v="A"/>
    <n v="20150101"/>
    <n v="2015"/>
    <n v="52"/>
    <x v="7"/>
    <n v="180"/>
    <s v="COD"/>
    <x v="1"/>
    <s v="M"/>
    <s v="Import"/>
    <n v="682"/>
    <s v="SAU"/>
    <x v="48"/>
    <n v="0"/>
    <s v="W00"/>
    <s v="World"/>
    <s v="H4"/>
    <s v="HS"/>
    <b v="1"/>
    <n v="3102"/>
    <s v="Fertilizers mineral or chemical, nitrogenous"/>
    <x v="2"/>
    <x v="1"/>
    <x v="1"/>
    <x v="1"/>
    <b v="0"/>
    <s v="C00"/>
    <s v="TOTAL CPC"/>
    <n v="0"/>
    <n v="0"/>
    <s v="TOTAL MOT"/>
    <n v="8"/>
    <s v="kg"/>
    <n v="30300"/>
    <b v="0"/>
    <n v="8"/>
    <s v="kg"/>
    <n v="30300"/>
    <b v="0"/>
    <n v="30300"/>
    <b v="0"/>
    <n v="0"/>
    <b v="0"/>
    <s v="26107.341"/>
    <n v="0"/>
    <s v="26107.341"/>
    <n v="0"/>
    <b v="0"/>
    <b v="1"/>
  </r>
  <r>
    <s v="C"/>
    <s v="A"/>
    <n v="20150101"/>
    <n v="2015"/>
    <n v="52"/>
    <x v="7"/>
    <n v="180"/>
    <s v="COD"/>
    <x v="1"/>
    <s v="M"/>
    <s v="Import"/>
    <n v="699"/>
    <s v="IND"/>
    <x v="11"/>
    <n v="0"/>
    <s v="W00"/>
    <s v="World"/>
    <s v="H4"/>
    <s v="HS"/>
    <b v="1"/>
    <n v="3102"/>
    <s v="Fertilizers mineral or chemical, nitrogenous"/>
    <x v="2"/>
    <x v="1"/>
    <x v="1"/>
    <x v="1"/>
    <b v="0"/>
    <s v="C00"/>
    <s v="TOTAL CPC"/>
    <n v="0"/>
    <n v="0"/>
    <s v="TOTAL MOT"/>
    <n v="8"/>
    <s v="kg"/>
    <n v="144612"/>
    <b v="0"/>
    <n v="8"/>
    <s v="kg"/>
    <n v="144612"/>
    <b v="0"/>
    <n v="144612"/>
    <b v="0"/>
    <n v="0"/>
    <b v="0"/>
    <s v="136633.718"/>
    <n v="0"/>
    <s v="136633.718"/>
    <n v="0"/>
    <b v="0"/>
    <b v="1"/>
  </r>
  <r>
    <s v="C"/>
    <s v="A"/>
    <n v="20150101"/>
    <n v="2015"/>
    <n v="52"/>
    <x v="7"/>
    <n v="180"/>
    <s v="COD"/>
    <x v="1"/>
    <s v="M"/>
    <s v="Import"/>
    <n v="710"/>
    <s v="ZAF"/>
    <x v="30"/>
    <n v="0"/>
    <s v="W00"/>
    <s v="World"/>
    <s v="H4"/>
    <s v="HS"/>
    <b v="1"/>
    <n v="3102"/>
    <s v="Fertilizers mineral or chemical, nitrogenous"/>
    <x v="2"/>
    <x v="1"/>
    <x v="1"/>
    <x v="1"/>
    <b v="0"/>
    <s v="C00"/>
    <s v="TOTAL CPC"/>
    <n v="0"/>
    <n v="0"/>
    <s v="TOTAL MOT"/>
    <n v="8"/>
    <s v="kg"/>
    <s v="25051909.033"/>
    <b v="1"/>
    <n v="-1"/>
    <s v="N/A"/>
    <n v="0"/>
    <b v="0"/>
    <s v="25051909.033"/>
    <b v="1"/>
    <n v="0"/>
    <b v="0"/>
    <s v="22374338.371"/>
    <n v="0"/>
    <s v="22374338.371"/>
    <n v="6"/>
    <b v="0"/>
    <b v="1"/>
  </r>
  <r>
    <s v="C"/>
    <s v="A"/>
    <n v="20150101"/>
    <n v="2015"/>
    <n v="52"/>
    <x v="7"/>
    <n v="180"/>
    <s v="COD"/>
    <x v="1"/>
    <s v="M"/>
    <s v="Import"/>
    <n v="752"/>
    <s v="SWE"/>
    <x v="13"/>
    <n v="0"/>
    <s v="W00"/>
    <s v="World"/>
    <s v="H4"/>
    <s v="HS"/>
    <b v="1"/>
    <n v="3102"/>
    <s v="Fertilizers mineral or chemical, nitrogenous"/>
    <x v="2"/>
    <x v="1"/>
    <x v="1"/>
    <x v="1"/>
    <b v="0"/>
    <s v="C00"/>
    <s v="TOTAL CPC"/>
    <n v="0"/>
    <n v="0"/>
    <s v="TOTAL MOT"/>
    <n v="8"/>
    <s v="kg"/>
    <n v="2085500"/>
    <b v="0"/>
    <n v="8"/>
    <s v="kg"/>
    <n v="2085500"/>
    <b v="0"/>
    <n v="2085500"/>
    <b v="0"/>
    <n v="0"/>
    <b v="0"/>
    <s v="4198221.296"/>
    <n v="0"/>
    <s v="4198221.296"/>
    <n v="0"/>
    <b v="0"/>
    <b v="1"/>
  </r>
  <r>
    <s v="C"/>
    <s v="A"/>
    <n v="20150101"/>
    <n v="2015"/>
    <n v="52"/>
    <x v="7"/>
    <n v="180"/>
    <s v="COD"/>
    <x v="1"/>
    <s v="M"/>
    <s v="Import"/>
    <n v="800"/>
    <s v="UGA"/>
    <x v="34"/>
    <n v="0"/>
    <s v="W00"/>
    <s v="World"/>
    <s v="H4"/>
    <s v="HS"/>
    <b v="1"/>
    <n v="3102"/>
    <s v="Fertilizers mineral or chemical, nitrogenous"/>
    <x v="2"/>
    <x v="1"/>
    <x v="1"/>
    <x v="1"/>
    <b v="0"/>
    <s v="C00"/>
    <s v="TOTAL CPC"/>
    <n v="0"/>
    <n v="0"/>
    <s v="TOTAL MOT"/>
    <n v="8"/>
    <s v="kg"/>
    <n v="21710"/>
    <b v="0"/>
    <n v="8"/>
    <s v="kg"/>
    <n v="21710"/>
    <b v="0"/>
    <n v="21710"/>
    <b v="0"/>
    <n v="0"/>
    <b v="0"/>
    <s v="7207.627"/>
    <n v="0"/>
    <s v="7207.627"/>
    <n v="0"/>
    <b v="0"/>
    <b v="1"/>
  </r>
  <r>
    <s v="C"/>
    <s v="A"/>
    <n v="20150101"/>
    <n v="2015"/>
    <n v="52"/>
    <x v="7"/>
    <n v="180"/>
    <s v="COD"/>
    <x v="1"/>
    <s v="M"/>
    <s v="Import"/>
    <n v="834"/>
    <s v="TZA"/>
    <x v="38"/>
    <n v="0"/>
    <s v="W00"/>
    <s v="World"/>
    <s v="H4"/>
    <s v="HS"/>
    <b v="1"/>
    <n v="3102"/>
    <s v="Fertilizers mineral or chemical, nitrogenous"/>
    <x v="2"/>
    <x v="1"/>
    <x v="1"/>
    <x v="1"/>
    <b v="0"/>
    <s v="C00"/>
    <s v="TOTAL CPC"/>
    <n v="0"/>
    <n v="0"/>
    <s v="TOTAL MOT"/>
    <n v="8"/>
    <s v="kg"/>
    <n v="49250"/>
    <b v="0"/>
    <n v="8"/>
    <s v="kg"/>
    <n v="49250"/>
    <b v="0"/>
    <n v="49250"/>
    <b v="0"/>
    <n v="0"/>
    <b v="0"/>
    <s v="21183.092"/>
    <n v="0"/>
    <s v="21183.092"/>
    <n v="0"/>
    <b v="0"/>
    <b v="1"/>
  </r>
  <r>
    <s v="C"/>
    <s v="A"/>
    <n v="20150101"/>
    <n v="2015"/>
    <n v="52"/>
    <x v="7"/>
    <n v="180"/>
    <s v="COD"/>
    <x v="1"/>
    <s v="M"/>
    <s v="Import"/>
    <n v="894"/>
    <s v="ZMB"/>
    <x v="39"/>
    <n v="0"/>
    <s v="W00"/>
    <s v="World"/>
    <s v="H4"/>
    <s v="HS"/>
    <b v="1"/>
    <n v="3102"/>
    <s v="Fertilizers mineral or chemical, nitrogenous"/>
    <x v="2"/>
    <x v="1"/>
    <x v="1"/>
    <x v="1"/>
    <b v="0"/>
    <s v="C00"/>
    <s v="TOTAL CPC"/>
    <n v="0"/>
    <n v="0"/>
    <s v="TOTAL MOT"/>
    <n v="8"/>
    <s v="kg"/>
    <n v="1286708"/>
    <b v="0"/>
    <n v="8"/>
    <s v="kg"/>
    <n v="1286708"/>
    <b v="0"/>
    <n v="1286708"/>
    <b v="0"/>
    <n v="0"/>
    <b v="0"/>
    <s v="1719972.563"/>
    <n v="0"/>
    <s v="1719972.563"/>
    <n v="0"/>
    <b v="0"/>
    <b v="1"/>
  </r>
  <r>
    <s v="C"/>
    <s v="A"/>
    <n v="20150101"/>
    <n v="2015"/>
    <n v="52"/>
    <x v="7"/>
    <n v="562"/>
    <s v="NER"/>
    <x v="0"/>
    <s v="M"/>
    <s v="Import"/>
    <n v="0"/>
    <s v="W00"/>
    <x v="0"/>
    <n v="0"/>
    <s v="W00"/>
    <s v="World"/>
    <s v="H4"/>
    <s v="HS"/>
    <b v="1"/>
    <n v="3102"/>
    <s v="Fertilizers mineral or chemical, nitrogenous"/>
    <x v="2"/>
    <x v="1"/>
    <x v="1"/>
    <x v="1"/>
    <b v="0"/>
    <s v="C00"/>
    <s v="TOTAL CPC"/>
    <n v="0"/>
    <n v="0"/>
    <s v="TOTAL MOT"/>
    <n v="8"/>
    <s v="kg"/>
    <n v="14691304"/>
    <b v="0"/>
    <n v="-1"/>
    <s v="N/A"/>
    <m/>
    <b v="0"/>
    <n v="14691304"/>
    <b v="0"/>
    <m/>
    <b v="0"/>
    <n v="8250543"/>
    <m/>
    <n v="8250543"/>
    <n v="0"/>
    <b v="1"/>
    <b v="0"/>
  </r>
  <r>
    <s v="C"/>
    <s v="A"/>
    <n v="20150101"/>
    <n v="2015"/>
    <n v="52"/>
    <x v="7"/>
    <n v="562"/>
    <s v="NER"/>
    <x v="0"/>
    <s v="M"/>
    <s v="Import"/>
    <n v="204"/>
    <s v="BEN"/>
    <x v="2"/>
    <n v="0"/>
    <s v="W00"/>
    <s v="World"/>
    <s v="H4"/>
    <s v="HS"/>
    <b v="1"/>
    <n v="3102"/>
    <s v="Fertilizers mineral or chemical, nitrogenous"/>
    <x v="2"/>
    <x v="1"/>
    <x v="1"/>
    <x v="1"/>
    <b v="0"/>
    <s v="C00"/>
    <s v="TOTAL CPC"/>
    <n v="0"/>
    <n v="0"/>
    <s v="TOTAL MOT"/>
    <n v="8"/>
    <s v="kg"/>
    <n v="42500"/>
    <b v="0"/>
    <n v="-1"/>
    <s v="N/A"/>
    <m/>
    <b v="0"/>
    <n v="42500"/>
    <b v="0"/>
    <m/>
    <b v="0"/>
    <n v="10752"/>
    <m/>
    <n v="10752"/>
    <n v="0"/>
    <b v="1"/>
    <b v="0"/>
  </r>
  <r>
    <s v="C"/>
    <s v="A"/>
    <n v="20150101"/>
    <n v="2015"/>
    <n v="52"/>
    <x v="7"/>
    <n v="562"/>
    <s v="NER"/>
    <x v="0"/>
    <s v="M"/>
    <s v="Import"/>
    <n v="251"/>
    <s v="FRA"/>
    <x v="3"/>
    <n v="0"/>
    <s v="W00"/>
    <s v="World"/>
    <s v="H4"/>
    <s v="HS"/>
    <b v="1"/>
    <n v="3102"/>
    <s v="Fertilizers mineral or chemical, nitrogenous"/>
    <x v="2"/>
    <x v="1"/>
    <x v="1"/>
    <x v="1"/>
    <b v="0"/>
    <s v="C00"/>
    <s v="TOTAL CPC"/>
    <n v="0"/>
    <n v="0"/>
    <s v="TOTAL MOT"/>
    <n v="8"/>
    <s v="kg"/>
    <n v="162200"/>
    <b v="0"/>
    <n v="-1"/>
    <s v="N/A"/>
    <m/>
    <b v="0"/>
    <n v="162200"/>
    <b v="0"/>
    <m/>
    <b v="0"/>
    <n v="116271"/>
    <m/>
    <n v="116271"/>
    <n v="0"/>
    <b v="1"/>
    <b v="0"/>
  </r>
  <r>
    <s v="C"/>
    <s v="A"/>
    <n v="20150101"/>
    <n v="2015"/>
    <n v="52"/>
    <x v="7"/>
    <n v="562"/>
    <s v="NER"/>
    <x v="0"/>
    <s v="M"/>
    <s v="Import"/>
    <n v="288"/>
    <s v="GHA"/>
    <x v="5"/>
    <n v="0"/>
    <s v="W00"/>
    <s v="World"/>
    <s v="H4"/>
    <s v="HS"/>
    <b v="1"/>
    <n v="3102"/>
    <s v="Fertilizers mineral or chemical, nitrogenous"/>
    <x v="2"/>
    <x v="1"/>
    <x v="1"/>
    <x v="1"/>
    <b v="0"/>
    <s v="C00"/>
    <s v="TOTAL CPC"/>
    <n v="0"/>
    <n v="0"/>
    <s v="TOTAL MOT"/>
    <n v="8"/>
    <s v="kg"/>
    <n v="550"/>
    <b v="0"/>
    <n v="-1"/>
    <s v="N/A"/>
    <m/>
    <b v="0"/>
    <n v="550"/>
    <b v="0"/>
    <m/>
    <b v="0"/>
    <n v="1413"/>
    <m/>
    <n v="1413"/>
    <n v="0"/>
    <b v="1"/>
    <b v="0"/>
  </r>
  <r>
    <s v="C"/>
    <s v="A"/>
    <n v="20150101"/>
    <n v="2015"/>
    <n v="52"/>
    <x v="7"/>
    <n v="562"/>
    <s v="NER"/>
    <x v="0"/>
    <s v="M"/>
    <s v="Import"/>
    <n v="364"/>
    <s v="IRN"/>
    <x v="73"/>
    <n v="0"/>
    <s v="W00"/>
    <s v="World"/>
    <s v="H4"/>
    <s v="HS"/>
    <b v="1"/>
    <n v="3102"/>
    <s v="Fertilizers mineral or chemical, nitrogenous"/>
    <x v="2"/>
    <x v="1"/>
    <x v="1"/>
    <x v="1"/>
    <b v="0"/>
    <s v="C00"/>
    <s v="TOTAL CPC"/>
    <n v="0"/>
    <n v="0"/>
    <s v="TOTAL MOT"/>
    <n v="8"/>
    <s v="kg"/>
    <n v="800000"/>
    <b v="0"/>
    <n v="-1"/>
    <s v="N/A"/>
    <m/>
    <b v="0"/>
    <n v="800000"/>
    <b v="0"/>
    <m/>
    <b v="0"/>
    <n v="674652"/>
    <m/>
    <n v="674652"/>
    <n v="0"/>
    <b v="1"/>
    <b v="0"/>
  </r>
  <r>
    <s v="C"/>
    <s v="A"/>
    <n v="20150101"/>
    <n v="2015"/>
    <n v="52"/>
    <x v="7"/>
    <n v="562"/>
    <s v="NER"/>
    <x v="0"/>
    <s v="M"/>
    <s v="Import"/>
    <n v="392"/>
    <s v="JPN"/>
    <x v="74"/>
    <n v="0"/>
    <s v="W00"/>
    <s v="World"/>
    <s v="H4"/>
    <s v="HS"/>
    <b v="1"/>
    <n v="3102"/>
    <s v="Fertilizers mineral or chemical, nitrogenous"/>
    <x v="2"/>
    <x v="1"/>
    <x v="1"/>
    <x v="1"/>
    <b v="0"/>
    <s v="C00"/>
    <s v="TOTAL CPC"/>
    <n v="0"/>
    <n v="0"/>
    <s v="TOTAL MOT"/>
    <n v="8"/>
    <s v="kg"/>
    <n v="3225"/>
    <b v="0"/>
    <n v="-1"/>
    <s v="N/A"/>
    <m/>
    <b v="0"/>
    <n v="3225"/>
    <b v="0"/>
    <m/>
    <b v="0"/>
    <n v="9867"/>
    <m/>
    <n v="9867"/>
    <n v="0"/>
    <b v="1"/>
    <b v="0"/>
  </r>
  <r>
    <s v="C"/>
    <s v="A"/>
    <n v="20150101"/>
    <n v="2015"/>
    <n v="52"/>
    <x v="7"/>
    <n v="562"/>
    <s v="NER"/>
    <x v="0"/>
    <s v="M"/>
    <s v="Import"/>
    <n v="434"/>
    <s v="LBY"/>
    <x v="42"/>
    <n v="0"/>
    <s v="W00"/>
    <s v="World"/>
    <s v="H4"/>
    <s v="HS"/>
    <b v="1"/>
    <n v="3102"/>
    <s v="Fertilizers mineral or chemical, nitrogenous"/>
    <x v="2"/>
    <x v="1"/>
    <x v="1"/>
    <x v="1"/>
    <b v="0"/>
    <s v="C00"/>
    <s v="TOTAL CPC"/>
    <n v="0"/>
    <n v="0"/>
    <s v="TOTAL MOT"/>
    <n v="8"/>
    <s v="kg"/>
    <n v="3011000"/>
    <b v="0"/>
    <n v="-1"/>
    <s v="N/A"/>
    <m/>
    <b v="0"/>
    <n v="3011000"/>
    <b v="0"/>
    <m/>
    <b v="0"/>
    <n v="1517686"/>
    <m/>
    <n v="1517686"/>
    <n v="0"/>
    <b v="1"/>
    <b v="0"/>
  </r>
  <r>
    <s v="C"/>
    <s v="A"/>
    <n v="20150101"/>
    <n v="2015"/>
    <n v="52"/>
    <x v="7"/>
    <n v="562"/>
    <s v="NER"/>
    <x v="0"/>
    <s v="M"/>
    <s v="Import"/>
    <n v="566"/>
    <s v="NGA"/>
    <x v="8"/>
    <n v="0"/>
    <s v="W00"/>
    <s v="World"/>
    <s v="H4"/>
    <s v="HS"/>
    <b v="1"/>
    <n v="3102"/>
    <s v="Fertilizers mineral or chemical, nitrogenous"/>
    <x v="2"/>
    <x v="1"/>
    <x v="1"/>
    <x v="1"/>
    <b v="0"/>
    <s v="C00"/>
    <s v="TOTAL CPC"/>
    <n v="0"/>
    <n v="0"/>
    <s v="TOTAL MOT"/>
    <n v="8"/>
    <s v="kg"/>
    <n v="8196829"/>
    <b v="0"/>
    <n v="-1"/>
    <s v="N/A"/>
    <m/>
    <b v="0"/>
    <n v="8196829"/>
    <b v="0"/>
    <m/>
    <b v="0"/>
    <n v="3846974"/>
    <m/>
    <n v="3846974"/>
    <n v="0"/>
    <b v="1"/>
    <b v="0"/>
  </r>
  <r>
    <s v="C"/>
    <s v="A"/>
    <n v="20150101"/>
    <n v="2015"/>
    <n v="52"/>
    <x v="7"/>
    <n v="562"/>
    <s v="NER"/>
    <x v="0"/>
    <s v="M"/>
    <s v="Import"/>
    <n v="710"/>
    <s v="ZAF"/>
    <x v="30"/>
    <n v="0"/>
    <s v="W00"/>
    <s v="World"/>
    <s v="H4"/>
    <s v="HS"/>
    <b v="1"/>
    <n v="3102"/>
    <s v="Fertilizers mineral or chemical, nitrogenous"/>
    <x v="2"/>
    <x v="1"/>
    <x v="1"/>
    <x v="1"/>
    <b v="0"/>
    <s v="C00"/>
    <s v="TOTAL CPC"/>
    <n v="0"/>
    <n v="0"/>
    <s v="TOTAL MOT"/>
    <n v="8"/>
    <s v="kg"/>
    <n v="18900"/>
    <b v="0"/>
    <n v="-1"/>
    <s v="N/A"/>
    <m/>
    <b v="0"/>
    <n v="18900"/>
    <b v="0"/>
    <m/>
    <b v="0"/>
    <n v="12367"/>
    <m/>
    <n v="12367"/>
    <n v="0"/>
    <b v="1"/>
    <b v="0"/>
  </r>
  <r>
    <s v="C"/>
    <s v="A"/>
    <n v="20150101"/>
    <n v="2015"/>
    <n v="52"/>
    <x v="7"/>
    <n v="562"/>
    <s v="NER"/>
    <x v="0"/>
    <s v="M"/>
    <s v="Import"/>
    <n v="768"/>
    <s v="TGO"/>
    <x v="14"/>
    <n v="0"/>
    <s v="W00"/>
    <s v="World"/>
    <s v="H4"/>
    <s v="HS"/>
    <b v="1"/>
    <n v="3102"/>
    <s v="Fertilizers mineral or chemical, nitrogenous"/>
    <x v="2"/>
    <x v="1"/>
    <x v="1"/>
    <x v="1"/>
    <b v="0"/>
    <s v="C00"/>
    <s v="TOTAL CPC"/>
    <n v="0"/>
    <n v="0"/>
    <s v="TOTAL MOT"/>
    <n v="8"/>
    <s v="kg"/>
    <n v="2446100"/>
    <b v="0"/>
    <n v="-1"/>
    <s v="N/A"/>
    <m/>
    <b v="0"/>
    <n v="2446100"/>
    <b v="0"/>
    <m/>
    <b v="0"/>
    <n v="2045590"/>
    <m/>
    <n v="2045590"/>
    <n v="0"/>
    <b v="1"/>
    <b v="0"/>
  </r>
  <r>
    <s v="C"/>
    <s v="A"/>
    <n v="20150101"/>
    <n v="2015"/>
    <n v="52"/>
    <x v="7"/>
    <n v="562"/>
    <s v="NER"/>
    <x v="0"/>
    <s v="M"/>
    <s v="Import"/>
    <n v="854"/>
    <s v="BFA"/>
    <x v="16"/>
    <n v="0"/>
    <s v="W00"/>
    <s v="World"/>
    <s v="H4"/>
    <s v="HS"/>
    <b v="1"/>
    <n v="3102"/>
    <s v="Fertilizers mineral or chemical, nitrogenous"/>
    <x v="2"/>
    <x v="1"/>
    <x v="1"/>
    <x v="1"/>
    <b v="0"/>
    <s v="C00"/>
    <s v="TOTAL CPC"/>
    <n v="0"/>
    <n v="0"/>
    <s v="TOTAL MOT"/>
    <n v="8"/>
    <s v="kg"/>
    <n v="10000"/>
    <b v="0"/>
    <n v="-1"/>
    <s v="N/A"/>
    <m/>
    <b v="0"/>
    <n v="10000"/>
    <b v="0"/>
    <m/>
    <b v="0"/>
    <n v="14971"/>
    <m/>
    <n v="14971"/>
    <n v="0"/>
    <b v="1"/>
    <b v="0"/>
  </r>
  <r>
    <s v="C"/>
    <s v="A"/>
    <n v="20150101"/>
    <n v="2015"/>
    <n v="52"/>
    <x v="7"/>
    <n v="180"/>
    <s v="COD"/>
    <x v="1"/>
    <s v="M"/>
    <s v="Import"/>
    <n v="0"/>
    <s v="W00"/>
    <x v="0"/>
    <n v="0"/>
    <s v="W00"/>
    <s v="World"/>
    <s v="H4"/>
    <s v="HS"/>
    <b v="1"/>
    <n v="310210"/>
    <s v="Fertilizers, mineral or chemical nitrogenous, urea, whether or not in aqueous solution"/>
    <x v="3"/>
    <x v="2"/>
    <x v="2"/>
    <x v="2"/>
    <b v="1"/>
    <s v="C00"/>
    <s v="TOTAL CPC"/>
    <n v="0"/>
    <n v="0"/>
    <s v="TOTAL MOT"/>
    <n v="8"/>
    <s v="kg"/>
    <s v="13952632.033"/>
    <b v="1"/>
    <n v="8"/>
    <s v="kg"/>
    <n v="13951874"/>
    <b v="0"/>
    <s v="13952632.033"/>
    <b v="1"/>
    <n v="0"/>
    <b v="0"/>
    <s v="8859359.323"/>
    <n v="0"/>
    <s v="8859359.323"/>
    <n v="6"/>
    <b v="0"/>
    <b v="1"/>
  </r>
  <r>
    <s v="C"/>
    <s v="A"/>
    <n v="20150101"/>
    <n v="2015"/>
    <n v="52"/>
    <x v="7"/>
    <n v="180"/>
    <s v="COD"/>
    <x v="1"/>
    <s v="M"/>
    <s v="Import"/>
    <n v="56"/>
    <s v="BEL"/>
    <x v="18"/>
    <n v="0"/>
    <s v="W00"/>
    <s v="World"/>
    <s v="H4"/>
    <s v="HS"/>
    <b v="1"/>
    <n v="310210"/>
    <s v="Fertilizers, mineral or chemical nitrogenous, urea, whether or not in aqueous solution"/>
    <x v="3"/>
    <x v="2"/>
    <x v="2"/>
    <x v="2"/>
    <b v="1"/>
    <s v="C00"/>
    <s v="TOTAL CPC"/>
    <n v="0"/>
    <n v="0"/>
    <s v="TOTAL MOT"/>
    <n v="8"/>
    <s v="kg"/>
    <n v="50440"/>
    <b v="0"/>
    <n v="8"/>
    <s v="kg"/>
    <n v="50440"/>
    <b v="0"/>
    <n v="50440"/>
    <b v="0"/>
    <n v="0"/>
    <b v="0"/>
    <s v="33769.804"/>
    <n v="0"/>
    <s v="33769.804"/>
    <n v="0"/>
    <b v="0"/>
    <b v="1"/>
  </r>
  <r>
    <s v="C"/>
    <s v="A"/>
    <n v="20150101"/>
    <n v="2015"/>
    <n v="52"/>
    <x v="7"/>
    <n v="180"/>
    <s v="COD"/>
    <x v="1"/>
    <s v="M"/>
    <s v="Import"/>
    <n v="156"/>
    <s v="CHN"/>
    <x v="1"/>
    <n v="0"/>
    <s v="W00"/>
    <s v="World"/>
    <s v="H4"/>
    <s v="HS"/>
    <b v="1"/>
    <n v="310210"/>
    <s v="Fertilizers, mineral or chemical nitrogenous, urea, whether or not in aqueous solution"/>
    <x v="3"/>
    <x v="2"/>
    <x v="2"/>
    <x v="2"/>
    <b v="1"/>
    <s v="C00"/>
    <s v="TOTAL CPC"/>
    <n v="0"/>
    <n v="0"/>
    <s v="TOTAL MOT"/>
    <n v="8"/>
    <s v="kg"/>
    <n v="8417858"/>
    <b v="0"/>
    <n v="8"/>
    <s v="kg"/>
    <n v="8417858"/>
    <b v="0"/>
    <n v="8417858"/>
    <b v="0"/>
    <n v="0"/>
    <b v="0"/>
    <s v="5005217.355"/>
    <n v="0"/>
    <s v="5005217.355"/>
    <n v="0"/>
    <b v="0"/>
    <b v="1"/>
  </r>
  <r>
    <s v="C"/>
    <s v="A"/>
    <n v="20150101"/>
    <n v="2015"/>
    <n v="52"/>
    <x v="7"/>
    <n v="180"/>
    <s v="COD"/>
    <x v="1"/>
    <s v="M"/>
    <s v="Import"/>
    <n v="344"/>
    <s v="HKG"/>
    <x v="70"/>
    <n v="0"/>
    <s v="W00"/>
    <s v="World"/>
    <s v="H4"/>
    <s v="HS"/>
    <b v="1"/>
    <n v="310210"/>
    <s v="Fertilizers, mineral or chemical nitrogenous, urea, whether or not in aqueous solution"/>
    <x v="3"/>
    <x v="2"/>
    <x v="2"/>
    <x v="2"/>
    <b v="1"/>
    <s v="C00"/>
    <s v="TOTAL CPC"/>
    <n v="0"/>
    <n v="0"/>
    <s v="TOTAL MOT"/>
    <n v="8"/>
    <s v="kg"/>
    <n v="66198"/>
    <b v="0"/>
    <n v="8"/>
    <s v="kg"/>
    <n v="66198"/>
    <b v="0"/>
    <n v="66198"/>
    <b v="0"/>
    <n v="0"/>
    <b v="0"/>
    <s v="31408.464"/>
    <n v="0"/>
    <s v="31408.464"/>
    <n v="0"/>
    <b v="0"/>
    <b v="1"/>
  </r>
  <r>
    <s v="C"/>
    <s v="A"/>
    <n v="20150101"/>
    <n v="2015"/>
    <n v="52"/>
    <x v="7"/>
    <n v="180"/>
    <s v="COD"/>
    <x v="1"/>
    <s v="M"/>
    <s v="Import"/>
    <n v="410"/>
    <s v="KOR"/>
    <x v="66"/>
    <n v="0"/>
    <s v="W00"/>
    <s v="World"/>
    <s v="H4"/>
    <s v="HS"/>
    <b v="1"/>
    <n v="310210"/>
    <s v="Fertilizers, mineral or chemical nitrogenous, urea, whether or not in aqueous solution"/>
    <x v="3"/>
    <x v="2"/>
    <x v="2"/>
    <x v="2"/>
    <b v="1"/>
    <s v="C00"/>
    <s v="TOTAL CPC"/>
    <n v="0"/>
    <n v="0"/>
    <s v="TOTAL MOT"/>
    <n v="8"/>
    <s v="kg"/>
    <n v="100"/>
    <b v="0"/>
    <n v="8"/>
    <s v="kg"/>
    <n v="100"/>
    <b v="0"/>
    <n v="100"/>
    <b v="0"/>
    <n v="0"/>
    <b v="0"/>
    <s v="748.203"/>
    <n v="0"/>
    <s v="748.203"/>
    <n v="0"/>
    <b v="0"/>
    <b v="1"/>
  </r>
  <r>
    <s v="C"/>
    <s v="A"/>
    <n v="20150101"/>
    <n v="2015"/>
    <n v="52"/>
    <x v="7"/>
    <n v="180"/>
    <s v="COD"/>
    <x v="1"/>
    <s v="M"/>
    <s v="Import"/>
    <n v="440"/>
    <s v="LTU"/>
    <x v="24"/>
    <n v="0"/>
    <s v="W00"/>
    <s v="World"/>
    <s v="H4"/>
    <s v="HS"/>
    <b v="1"/>
    <n v="310210"/>
    <s v="Fertilizers, mineral or chemical nitrogenous, urea, whether or not in aqueous solution"/>
    <x v="3"/>
    <x v="2"/>
    <x v="2"/>
    <x v="2"/>
    <b v="1"/>
    <s v="C00"/>
    <s v="TOTAL CPC"/>
    <n v="0"/>
    <n v="0"/>
    <s v="TOTAL MOT"/>
    <n v="8"/>
    <s v="kg"/>
    <n v="44000"/>
    <b v="0"/>
    <n v="8"/>
    <s v="kg"/>
    <n v="44000"/>
    <b v="0"/>
    <n v="44000"/>
    <b v="0"/>
    <n v="0"/>
    <b v="0"/>
    <s v="26129.601"/>
    <n v="0"/>
    <s v="26129.601"/>
    <n v="0"/>
    <b v="0"/>
    <b v="1"/>
  </r>
  <r>
    <s v="C"/>
    <s v="A"/>
    <n v="20150101"/>
    <n v="2015"/>
    <n v="52"/>
    <x v="7"/>
    <n v="180"/>
    <s v="COD"/>
    <x v="1"/>
    <s v="M"/>
    <s v="Import"/>
    <n v="508"/>
    <s v="MOZ"/>
    <x v="26"/>
    <n v="0"/>
    <s v="W00"/>
    <s v="World"/>
    <s v="H4"/>
    <s v="HS"/>
    <b v="1"/>
    <n v="310210"/>
    <s v="Fertilizers, mineral or chemical nitrogenous, urea, whether or not in aqueous solution"/>
    <x v="3"/>
    <x v="2"/>
    <x v="2"/>
    <x v="2"/>
    <b v="1"/>
    <s v="C00"/>
    <s v="TOTAL CPC"/>
    <n v="0"/>
    <n v="0"/>
    <s v="TOTAL MOT"/>
    <n v="8"/>
    <s v="kg"/>
    <n v="57000"/>
    <b v="0"/>
    <n v="8"/>
    <s v="kg"/>
    <n v="57000"/>
    <b v="0"/>
    <n v="57000"/>
    <b v="0"/>
    <n v="0"/>
    <b v="0"/>
    <s v="41689.22"/>
    <n v="0"/>
    <s v="41689.22"/>
    <n v="0"/>
    <b v="0"/>
    <b v="1"/>
  </r>
  <r>
    <s v="C"/>
    <s v="A"/>
    <n v="20150101"/>
    <n v="2015"/>
    <n v="52"/>
    <x v="7"/>
    <n v="180"/>
    <s v="COD"/>
    <x v="1"/>
    <s v="M"/>
    <s v="Import"/>
    <n v="634"/>
    <s v="QAT"/>
    <x v="72"/>
    <n v="0"/>
    <s v="W00"/>
    <s v="World"/>
    <s v="H4"/>
    <s v="HS"/>
    <b v="1"/>
    <n v="310210"/>
    <s v="Fertilizers, mineral or chemical nitrogenous, urea, whether or not in aqueous solution"/>
    <x v="3"/>
    <x v="2"/>
    <x v="2"/>
    <x v="2"/>
    <b v="1"/>
    <s v="C00"/>
    <s v="TOTAL CPC"/>
    <n v="0"/>
    <n v="0"/>
    <s v="TOTAL MOT"/>
    <n v="8"/>
    <s v="kg"/>
    <n v="30000"/>
    <b v="0"/>
    <n v="8"/>
    <s v="kg"/>
    <n v="30000"/>
    <b v="0"/>
    <n v="30000"/>
    <b v="0"/>
    <n v="0"/>
    <b v="0"/>
    <s v="21134.173"/>
    <n v="0"/>
    <s v="21134.173"/>
    <n v="0"/>
    <b v="0"/>
    <b v="1"/>
  </r>
  <r>
    <s v="C"/>
    <s v="A"/>
    <n v="20150101"/>
    <n v="2015"/>
    <n v="52"/>
    <x v="7"/>
    <n v="180"/>
    <s v="COD"/>
    <x v="1"/>
    <s v="M"/>
    <s v="Import"/>
    <n v="643"/>
    <s v="RUS"/>
    <x v="9"/>
    <n v="0"/>
    <s v="W00"/>
    <s v="World"/>
    <s v="H4"/>
    <s v="HS"/>
    <b v="1"/>
    <n v="310210"/>
    <s v="Fertilizers, mineral or chemical nitrogenous, urea, whether or not in aqueous solution"/>
    <x v="3"/>
    <x v="2"/>
    <x v="2"/>
    <x v="2"/>
    <b v="1"/>
    <s v="C00"/>
    <s v="TOTAL CPC"/>
    <n v="0"/>
    <n v="0"/>
    <s v="TOTAL MOT"/>
    <n v="8"/>
    <s v="kg"/>
    <n v="664272"/>
    <b v="0"/>
    <n v="8"/>
    <s v="kg"/>
    <n v="664272"/>
    <b v="0"/>
    <n v="664272"/>
    <b v="0"/>
    <n v="0"/>
    <b v="0"/>
    <s v="407509.346"/>
    <n v="0"/>
    <s v="407509.346"/>
    <n v="0"/>
    <b v="0"/>
    <b v="1"/>
  </r>
  <r>
    <s v="C"/>
    <s v="A"/>
    <n v="20150101"/>
    <n v="2015"/>
    <n v="52"/>
    <x v="7"/>
    <n v="180"/>
    <s v="COD"/>
    <x v="1"/>
    <s v="M"/>
    <s v="Import"/>
    <n v="682"/>
    <s v="SAU"/>
    <x v="48"/>
    <n v="0"/>
    <s v="W00"/>
    <s v="World"/>
    <s v="H4"/>
    <s v="HS"/>
    <b v="1"/>
    <n v="310210"/>
    <s v="Fertilizers, mineral or chemical nitrogenous, urea, whether or not in aqueous solution"/>
    <x v="3"/>
    <x v="2"/>
    <x v="2"/>
    <x v="2"/>
    <b v="1"/>
    <s v="C00"/>
    <s v="TOTAL CPC"/>
    <n v="0"/>
    <n v="0"/>
    <s v="TOTAL MOT"/>
    <n v="8"/>
    <s v="kg"/>
    <n v="30300"/>
    <b v="0"/>
    <n v="8"/>
    <s v="kg"/>
    <n v="30300"/>
    <b v="0"/>
    <n v="30300"/>
    <b v="0"/>
    <n v="0"/>
    <b v="0"/>
    <s v="26107.341"/>
    <n v="0"/>
    <s v="26107.341"/>
    <n v="0"/>
    <b v="0"/>
    <b v="1"/>
  </r>
  <r>
    <s v="C"/>
    <s v="A"/>
    <n v="20150101"/>
    <n v="2015"/>
    <n v="52"/>
    <x v="7"/>
    <n v="180"/>
    <s v="COD"/>
    <x v="1"/>
    <s v="M"/>
    <s v="Import"/>
    <n v="710"/>
    <s v="ZAF"/>
    <x v="30"/>
    <n v="0"/>
    <s v="W00"/>
    <s v="World"/>
    <s v="H4"/>
    <s v="HS"/>
    <b v="1"/>
    <n v="310210"/>
    <s v="Fertilizers, mineral or chemical nitrogenous, urea, whether or not in aqueous solution"/>
    <x v="3"/>
    <x v="2"/>
    <x v="2"/>
    <x v="2"/>
    <b v="1"/>
    <s v="C00"/>
    <s v="TOTAL CPC"/>
    <n v="0"/>
    <n v="0"/>
    <s v="TOTAL MOT"/>
    <n v="8"/>
    <s v="kg"/>
    <s v="4051921.033"/>
    <b v="1"/>
    <n v="8"/>
    <s v="kg"/>
    <n v="4051163"/>
    <b v="0"/>
    <s v="4051921.033"/>
    <b v="1"/>
    <n v="0"/>
    <b v="0"/>
    <s v="2857832.583"/>
    <n v="0"/>
    <s v="2857832.583"/>
    <n v="6"/>
    <b v="0"/>
    <b v="1"/>
  </r>
  <r>
    <s v="C"/>
    <s v="A"/>
    <n v="20150101"/>
    <n v="2015"/>
    <n v="52"/>
    <x v="7"/>
    <n v="180"/>
    <s v="COD"/>
    <x v="1"/>
    <s v="M"/>
    <s v="Import"/>
    <n v="834"/>
    <s v="TZA"/>
    <x v="38"/>
    <n v="0"/>
    <s v="W00"/>
    <s v="World"/>
    <s v="H4"/>
    <s v="HS"/>
    <b v="1"/>
    <n v="310210"/>
    <s v="Fertilizers, mineral or chemical nitrogenous, urea, whether or not in aqueous solution"/>
    <x v="3"/>
    <x v="2"/>
    <x v="2"/>
    <x v="2"/>
    <b v="1"/>
    <s v="C00"/>
    <s v="TOTAL CPC"/>
    <n v="0"/>
    <n v="0"/>
    <s v="TOTAL MOT"/>
    <n v="8"/>
    <s v="kg"/>
    <n v="49250"/>
    <b v="0"/>
    <n v="8"/>
    <s v="kg"/>
    <n v="49250"/>
    <b v="0"/>
    <n v="49250"/>
    <b v="0"/>
    <n v="0"/>
    <b v="0"/>
    <s v="21183.092"/>
    <n v="0"/>
    <s v="21183.092"/>
    <n v="0"/>
    <b v="0"/>
    <b v="1"/>
  </r>
  <r>
    <s v="C"/>
    <s v="A"/>
    <n v="20150101"/>
    <n v="2015"/>
    <n v="52"/>
    <x v="7"/>
    <n v="180"/>
    <s v="COD"/>
    <x v="1"/>
    <s v="M"/>
    <s v="Import"/>
    <n v="894"/>
    <s v="ZMB"/>
    <x v="39"/>
    <n v="0"/>
    <s v="W00"/>
    <s v="World"/>
    <s v="H4"/>
    <s v="HS"/>
    <b v="1"/>
    <n v="310210"/>
    <s v="Fertilizers, mineral or chemical nitrogenous, urea, whether or not in aqueous solution"/>
    <x v="3"/>
    <x v="2"/>
    <x v="2"/>
    <x v="2"/>
    <b v="1"/>
    <s v="C00"/>
    <s v="TOTAL CPC"/>
    <n v="0"/>
    <n v="0"/>
    <s v="TOTAL MOT"/>
    <n v="8"/>
    <s v="kg"/>
    <n v="491293"/>
    <b v="0"/>
    <n v="8"/>
    <s v="kg"/>
    <n v="491293"/>
    <b v="0"/>
    <n v="491293"/>
    <b v="0"/>
    <n v="0"/>
    <b v="0"/>
    <s v="386630.142"/>
    <n v="0"/>
    <s v="386630.142"/>
    <n v="0"/>
    <b v="0"/>
    <b v="1"/>
  </r>
  <r>
    <s v="C"/>
    <s v="A"/>
    <n v="20150101"/>
    <n v="2015"/>
    <n v="52"/>
    <x v="7"/>
    <n v="562"/>
    <s v="NER"/>
    <x v="0"/>
    <s v="M"/>
    <s v="Import"/>
    <n v="0"/>
    <s v="W00"/>
    <x v="0"/>
    <n v="0"/>
    <s v="W00"/>
    <s v="World"/>
    <s v="H4"/>
    <s v="HS"/>
    <b v="1"/>
    <n v="310210"/>
    <s v="Fertilizers, mineral or chemical nitrogenous, urea, whether or not in aqueous solution"/>
    <x v="3"/>
    <x v="2"/>
    <x v="2"/>
    <x v="2"/>
    <b v="1"/>
    <s v="C00"/>
    <s v="TOTAL CPC"/>
    <n v="0"/>
    <n v="0"/>
    <s v="TOTAL MOT"/>
    <n v="8"/>
    <s v="kg"/>
    <n v="14599804"/>
    <b v="0"/>
    <n v="-1"/>
    <s v="N/A"/>
    <m/>
    <b v="0"/>
    <n v="14599804"/>
    <b v="0"/>
    <m/>
    <b v="0"/>
    <n v="8170892"/>
    <m/>
    <n v="8170892"/>
    <n v="0"/>
    <b v="1"/>
    <b v="0"/>
  </r>
  <r>
    <s v="C"/>
    <s v="A"/>
    <n v="20150101"/>
    <n v="2015"/>
    <n v="52"/>
    <x v="7"/>
    <n v="562"/>
    <s v="NER"/>
    <x v="0"/>
    <s v="M"/>
    <s v="Import"/>
    <n v="204"/>
    <s v="BEN"/>
    <x v="2"/>
    <n v="0"/>
    <s v="W00"/>
    <s v="World"/>
    <s v="H4"/>
    <s v="HS"/>
    <b v="1"/>
    <n v="310210"/>
    <s v="Fertilizers, mineral or chemical nitrogenous, urea, whether or not in aqueous solution"/>
    <x v="3"/>
    <x v="2"/>
    <x v="2"/>
    <x v="2"/>
    <b v="1"/>
    <s v="C00"/>
    <s v="TOTAL CPC"/>
    <n v="0"/>
    <n v="0"/>
    <s v="TOTAL MOT"/>
    <n v="8"/>
    <s v="kg"/>
    <n v="42500"/>
    <b v="0"/>
    <n v="-1"/>
    <s v="N/A"/>
    <m/>
    <b v="0"/>
    <n v="42500"/>
    <b v="0"/>
    <m/>
    <b v="0"/>
    <n v="10752"/>
    <m/>
    <n v="10752"/>
    <n v="0"/>
    <b v="1"/>
    <b v="0"/>
  </r>
  <r>
    <s v="C"/>
    <s v="A"/>
    <n v="20150101"/>
    <n v="2015"/>
    <n v="52"/>
    <x v="7"/>
    <n v="562"/>
    <s v="NER"/>
    <x v="0"/>
    <s v="M"/>
    <s v="Import"/>
    <n v="251"/>
    <s v="FRA"/>
    <x v="3"/>
    <n v="0"/>
    <s v="W00"/>
    <s v="World"/>
    <s v="H4"/>
    <s v="HS"/>
    <b v="1"/>
    <n v="310210"/>
    <s v="Fertilizers, mineral or chemical nitrogenous, urea, whether or not in aqueous solution"/>
    <x v="3"/>
    <x v="2"/>
    <x v="2"/>
    <x v="2"/>
    <b v="1"/>
    <s v="C00"/>
    <s v="TOTAL CPC"/>
    <n v="0"/>
    <n v="0"/>
    <s v="TOTAL MOT"/>
    <n v="8"/>
    <s v="kg"/>
    <n v="105000"/>
    <b v="0"/>
    <n v="-1"/>
    <s v="N/A"/>
    <m/>
    <b v="0"/>
    <n v="105000"/>
    <b v="0"/>
    <m/>
    <b v="0"/>
    <n v="66560"/>
    <m/>
    <n v="66560"/>
    <n v="0"/>
    <b v="1"/>
    <b v="0"/>
  </r>
  <r>
    <s v="C"/>
    <s v="A"/>
    <n v="20150101"/>
    <n v="2015"/>
    <n v="52"/>
    <x v="7"/>
    <n v="562"/>
    <s v="NER"/>
    <x v="0"/>
    <s v="M"/>
    <s v="Import"/>
    <n v="288"/>
    <s v="GHA"/>
    <x v="5"/>
    <n v="0"/>
    <s v="W00"/>
    <s v="World"/>
    <s v="H4"/>
    <s v="HS"/>
    <b v="1"/>
    <n v="310210"/>
    <s v="Fertilizers, mineral or chemical nitrogenous, urea, whether or not in aqueous solution"/>
    <x v="3"/>
    <x v="2"/>
    <x v="2"/>
    <x v="2"/>
    <b v="1"/>
    <s v="C00"/>
    <s v="TOTAL CPC"/>
    <n v="0"/>
    <n v="0"/>
    <s v="TOTAL MOT"/>
    <n v="8"/>
    <s v="kg"/>
    <n v="150"/>
    <b v="0"/>
    <n v="-1"/>
    <s v="N/A"/>
    <m/>
    <b v="0"/>
    <n v="150"/>
    <b v="0"/>
    <m/>
    <b v="0"/>
    <n v="76"/>
    <m/>
    <n v="76"/>
    <n v="0"/>
    <b v="1"/>
    <b v="0"/>
  </r>
  <r>
    <s v="C"/>
    <s v="A"/>
    <n v="20150101"/>
    <n v="2015"/>
    <n v="52"/>
    <x v="7"/>
    <n v="562"/>
    <s v="NER"/>
    <x v="0"/>
    <s v="M"/>
    <s v="Import"/>
    <n v="364"/>
    <s v="IRN"/>
    <x v="73"/>
    <n v="0"/>
    <s v="W00"/>
    <s v="World"/>
    <s v="H4"/>
    <s v="HS"/>
    <b v="1"/>
    <n v="310210"/>
    <s v="Fertilizers, mineral or chemical nitrogenous, urea, whether or not in aqueous solution"/>
    <x v="3"/>
    <x v="2"/>
    <x v="2"/>
    <x v="2"/>
    <b v="1"/>
    <s v="C00"/>
    <s v="TOTAL CPC"/>
    <n v="0"/>
    <n v="0"/>
    <s v="TOTAL MOT"/>
    <n v="8"/>
    <s v="kg"/>
    <n v="800000"/>
    <b v="0"/>
    <n v="-1"/>
    <s v="N/A"/>
    <m/>
    <b v="0"/>
    <n v="800000"/>
    <b v="0"/>
    <m/>
    <b v="0"/>
    <n v="674652"/>
    <m/>
    <n v="674652"/>
    <n v="0"/>
    <b v="1"/>
    <b v="0"/>
  </r>
  <r>
    <s v="C"/>
    <s v="A"/>
    <n v="20150101"/>
    <n v="2015"/>
    <n v="52"/>
    <x v="7"/>
    <n v="562"/>
    <s v="NER"/>
    <x v="0"/>
    <s v="M"/>
    <s v="Import"/>
    <n v="392"/>
    <s v="JPN"/>
    <x v="74"/>
    <n v="0"/>
    <s v="W00"/>
    <s v="World"/>
    <s v="H4"/>
    <s v="HS"/>
    <b v="1"/>
    <n v="310210"/>
    <s v="Fertilizers, mineral or chemical nitrogenous, urea, whether or not in aqueous solution"/>
    <x v="3"/>
    <x v="2"/>
    <x v="2"/>
    <x v="2"/>
    <b v="1"/>
    <s v="C00"/>
    <s v="TOTAL CPC"/>
    <n v="0"/>
    <n v="0"/>
    <s v="TOTAL MOT"/>
    <n v="8"/>
    <s v="kg"/>
    <n v="3225"/>
    <b v="0"/>
    <n v="-1"/>
    <s v="N/A"/>
    <m/>
    <b v="0"/>
    <n v="3225"/>
    <b v="0"/>
    <m/>
    <b v="0"/>
    <n v="9867"/>
    <m/>
    <n v="9867"/>
    <n v="0"/>
    <b v="1"/>
    <b v="0"/>
  </r>
  <r>
    <s v="C"/>
    <s v="A"/>
    <n v="20150101"/>
    <n v="2015"/>
    <n v="52"/>
    <x v="7"/>
    <n v="562"/>
    <s v="NER"/>
    <x v="0"/>
    <s v="M"/>
    <s v="Import"/>
    <n v="434"/>
    <s v="LBY"/>
    <x v="42"/>
    <n v="0"/>
    <s v="W00"/>
    <s v="World"/>
    <s v="H4"/>
    <s v="HS"/>
    <b v="1"/>
    <n v="310210"/>
    <s v="Fertilizers, mineral or chemical nitrogenous, urea, whether or not in aqueous solution"/>
    <x v="3"/>
    <x v="2"/>
    <x v="2"/>
    <x v="2"/>
    <b v="1"/>
    <s v="C00"/>
    <s v="TOTAL CPC"/>
    <n v="0"/>
    <n v="0"/>
    <s v="TOTAL MOT"/>
    <n v="8"/>
    <s v="kg"/>
    <n v="3011000"/>
    <b v="0"/>
    <n v="-1"/>
    <s v="N/A"/>
    <m/>
    <b v="0"/>
    <n v="3011000"/>
    <b v="0"/>
    <m/>
    <b v="0"/>
    <n v="1517686"/>
    <m/>
    <n v="1517686"/>
    <n v="0"/>
    <b v="1"/>
    <b v="0"/>
  </r>
  <r>
    <s v="C"/>
    <s v="A"/>
    <n v="20150101"/>
    <n v="2015"/>
    <n v="52"/>
    <x v="7"/>
    <n v="562"/>
    <s v="NER"/>
    <x v="0"/>
    <s v="M"/>
    <s v="Import"/>
    <n v="566"/>
    <s v="NGA"/>
    <x v="8"/>
    <n v="0"/>
    <s v="W00"/>
    <s v="World"/>
    <s v="H4"/>
    <s v="HS"/>
    <b v="1"/>
    <n v="310210"/>
    <s v="Fertilizers, mineral or chemical nitrogenous, urea, whether or not in aqueous solution"/>
    <x v="3"/>
    <x v="2"/>
    <x v="2"/>
    <x v="2"/>
    <b v="1"/>
    <s v="C00"/>
    <s v="TOTAL CPC"/>
    <n v="0"/>
    <n v="0"/>
    <s v="TOTAL MOT"/>
    <n v="8"/>
    <s v="kg"/>
    <n v="8191829"/>
    <b v="0"/>
    <n v="-1"/>
    <s v="N/A"/>
    <m/>
    <b v="0"/>
    <n v="8191829"/>
    <b v="0"/>
    <m/>
    <b v="0"/>
    <n v="3845709"/>
    <m/>
    <n v="3845709"/>
    <n v="0"/>
    <b v="1"/>
    <b v="0"/>
  </r>
  <r>
    <s v="C"/>
    <s v="A"/>
    <n v="20150101"/>
    <n v="2015"/>
    <n v="52"/>
    <x v="7"/>
    <n v="562"/>
    <s v="NER"/>
    <x v="0"/>
    <s v="M"/>
    <s v="Import"/>
    <n v="768"/>
    <s v="TGO"/>
    <x v="14"/>
    <n v="0"/>
    <s v="W00"/>
    <s v="World"/>
    <s v="H4"/>
    <s v="HS"/>
    <b v="1"/>
    <n v="310210"/>
    <s v="Fertilizers, mineral or chemical nitrogenous, urea, whether or not in aqueous solution"/>
    <x v="3"/>
    <x v="2"/>
    <x v="2"/>
    <x v="2"/>
    <b v="1"/>
    <s v="C00"/>
    <s v="TOTAL CPC"/>
    <n v="0"/>
    <n v="0"/>
    <s v="TOTAL MOT"/>
    <n v="8"/>
    <s v="kg"/>
    <n v="2446100"/>
    <b v="0"/>
    <n v="-1"/>
    <s v="N/A"/>
    <m/>
    <b v="0"/>
    <n v="2446100"/>
    <b v="0"/>
    <m/>
    <b v="0"/>
    <n v="2045590"/>
    <m/>
    <n v="2045590"/>
    <n v="0"/>
    <b v="1"/>
    <b v="0"/>
  </r>
  <r>
    <s v="C"/>
    <s v="A"/>
    <n v="20150101"/>
    <n v="2015"/>
    <n v="52"/>
    <x v="7"/>
    <n v="180"/>
    <s v="COD"/>
    <x v="1"/>
    <s v="M"/>
    <s v="Import"/>
    <n v="0"/>
    <s v="W00"/>
    <x v="0"/>
    <n v="0"/>
    <s v="W00"/>
    <s v="World"/>
    <s v="H4"/>
    <s v="HS"/>
    <b v="1"/>
    <n v="310221"/>
    <s v="Fertilizers, mineral or chemical nitrogenous, ammonium sulphate"/>
    <x v="15"/>
    <x v="1"/>
    <x v="1"/>
    <x v="2"/>
    <b v="1"/>
    <s v="C00"/>
    <s v="TOTAL CPC"/>
    <n v="0"/>
    <n v="0"/>
    <s v="TOTAL MOT"/>
    <n v="8"/>
    <s v="kg"/>
    <n v="621479"/>
    <b v="0"/>
    <n v="8"/>
    <s v="kg"/>
    <n v="621479"/>
    <b v="0"/>
    <n v="621479"/>
    <b v="0"/>
    <n v="0"/>
    <b v="0"/>
    <s v="241827.723"/>
    <n v="0"/>
    <s v="241827.723"/>
    <n v="0"/>
    <b v="0"/>
    <b v="1"/>
  </r>
  <r>
    <s v="C"/>
    <s v="A"/>
    <n v="20150101"/>
    <n v="2015"/>
    <n v="52"/>
    <x v="7"/>
    <n v="180"/>
    <s v="COD"/>
    <x v="1"/>
    <s v="M"/>
    <s v="Import"/>
    <n v="56"/>
    <s v="BEL"/>
    <x v="18"/>
    <n v="0"/>
    <s v="W00"/>
    <s v="World"/>
    <s v="H4"/>
    <s v="HS"/>
    <b v="1"/>
    <n v="310221"/>
    <s v="Fertilizers, mineral or chemical nitrogenous, ammonium sulphate"/>
    <x v="15"/>
    <x v="1"/>
    <x v="1"/>
    <x v="2"/>
    <b v="1"/>
    <s v="C00"/>
    <s v="TOTAL CPC"/>
    <n v="0"/>
    <n v="0"/>
    <s v="TOTAL MOT"/>
    <n v="8"/>
    <s v="kg"/>
    <n v="200280"/>
    <b v="0"/>
    <n v="8"/>
    <s v="kg"/>
    <n v="200280"/>
    <b v="0"/>
    <n v="200280"/>
    <b v="0"/>
    <n v="0"/>
    <b v="0"/>
    <s v="67357.109"/>
    <n v="0"/>
    <s v="67357.109"/>
    <n v="0"/>
    <b v="0"/>
    <b v="1"/>
  </r>
  <r>
    <s v="C"/>
    <s v="A"/>
    <n v="20150101"/>
    <n v="2015"/>
    <n v="52"/>
    <x v="7"/>
    <n v="180"/>
    <s v="COD"/>
    <x v="1"/>
    <s v="M"/>
    <s v="Import"/>
    <n v="156"/>
    <s v="CHN"/>
    <x v="1"/>
    <n v="0"/>
    <s v="W00"/>
    <s v="World"/>
    <s v="H4"/>
    <s v="HS"/>
    <b v="1"/>
    <n v="310221"/>
    <s v="Fertilizers, mineral or chemical nitrogenous, ammonium sulphate"/>
    <x v="15"/>
    <x v="1"/>
    <x v="1"/>
    <x v="2"/>
    <b v="1"/>
    <s v="C00"/>
    <s v="TOTAL CPC"/>
    <n v="0"/>
    <n v="0"/>
    <s v="TOTAL MOT"/>
    <n v="8"/>
    <s v="kg"/>
    <n v="352422"/>
    <b v="0"/>
    <n v="8"/>
    <s v="kg"/>
    <n v="352422"/>
    <b v="0"/>
    <n v="352422"/>
    <b v="0"/>
    <n v="0"/>
    <b v="0"/>
    <s v="133513.896"/>
    <n v="0"/>
    <s v="133513.896"/>
    <n v="0"/>
    <b v="0"/>
    <b v="1"/>
  </r>
  <r>
    <s v="C"/>
    <s v="A"/>
    <n v="20150101"/>
    <n v="2015"/>
    <n v="52"/>
    <x v="7"/>
    <n v="180"/>
    <s v="COD"/>
    <x v="1"/>
    <s v="M"/>
    <s v="Import"/>
    <n v="710"/>
    <s v="ZAF"/>
    <x v="30"/>
    <n v="0"/>
    <s v="W00"/>
    <s v="World"/>
    <s v="H4"/>
    <s v="HS"/>
    <b v="1"/>
    <n v="310221"/>
    <s v="Fertilizers, mineral or chemical nitrogenous, ammonium sulphate"/>
    <x v="15"/>
    <x v="1"/>
    <x v="1"/>
    <x v="2"/>
    <b v="1"/>
    <s v="C00"/>
    <s v="TOTAL CPC"/>
    <n v="0"/>
    <n v="0"/>
    <s v="TOTAL MOT"/>
    <n v="8"/>
    <s v="kg"/>
    <n v="68627"/>
    <b v="0"/>
    <n v="8"/>
    <s v="kg"/>
    <n v="68627"/>
    <b v="0"/>
    <n v="68627"/>
    <b v="0"/>
    <n v="0"/>
    <b v="0"/>
    <s v="40727.403"/>
    <n v="0"/>
    <s v="40727.403"/>
    <n v="0"/>
    <b v="0"/>
    <b v="1"/>
  </r>
  <r>
    <s v="C"/>
    <s v="A"/>
    <n v="20150101"/>
    <n v="2015"/>
    <n v="52"/>
    <x v="7"/>
    <n v="180"/>
    <s v="COD"/>
    <x v="1"/>
    <s v="M"/>
    <s v="Import"/>
    <n v="800"/>
    <s v="UGA"/>
    <x v="34"/>
    <n v="0"/>
    <s v="W00"/>
    <s v="World"/>
    <s v="H4"/>
    <s v="HS"/>
    <b v="1"/>
    <n v="310221"/>
    <s v="Fertilizers, mineral or chemical nitrogenous, ammonium sulphate"/>
    <x v="15"/>
    <x v="1"/>
    <x v="1"/>
    <x v="2"/>
    <b v="1"/>
    <s v="C00"/>
    <s v="TOTAL CPC"/>
    <n v="0"/>
    <n v="0"/>
    <s v="TOTAL MOT"/>
    <n v="8"/>
    <s v="kg"/>
    <n v="150"/>
    <b v="0"/>
    <n v="8"/>
    <s v="kg"/>
    <n v="150"/>
    <b v="0"/>
    <n v="150"/>
    <b v="0"/>
    <n v="0"/>
    <b v="0"/>
    <s v="229.314"/>
    <n v="0"/>
    <s v="229.314"/>
    <n v="0"/>
    <b v="0"/>
    <b v="1"/>
  </r>
  <r>
    <s v="C"/>
    <s v="A"/>
    <n v="20150101"/>
    <n v="2015"/>
    <n v="52"/>
    <x v="7"/>
    <n v="180"/>
    <s v="COD"/>
    <x v="1"/>
    <s v="M"/>
    <s v="Import"/>
    <n v="0"/>
    <s v="W00"/>
    <x v="0"/>
    <n v="0"/>
    <s v="W00"/>
    <s v="World"/>
    <s v="H4"/>
    <s v="HS"/>
    <b v="1"/>
    <n v="310229"/>
    <s v="Fertilizers, mineral or chemical nitrogenous, other than ammonium sulphate"/>
    <x v="4"/>
    <x v="1"/>
    <x v="1"/>
    <x v="2"/>
    <b v="1"/>
    <s v="C00"/>
    <s v="TOTAL CPC"/>
    <n v="0"/>
    <n v="0"/>
    <s v="TOTAL MOT"/>
    <n v="8"/>
    <s v="kg"/>
    <n v="26247"/>
    <b v="0"/>
    <n v="8"/>
    <s v="kg"/>
    <n v="26247"/>
    <b v="0"/>
    <n v="26247"/>
    <b v="0"/>
    <n v="0"/>
    <b v="0"/>
    <s v="25918.323"/>
    <n v="0"/>
    <s v="25918.323"/>
    <n v="0"/>
    <b v="0"/>
    <b v="1"/>
  </r>
  <r>
    <s v="C"/>
    <s v="A"/>
    <n v="20150101"/>
    <n v="2015"/>
    <n v="52"/>
    <x v="7"/>
    <n v="180"/>
    <s v="COD"/>
    <x v="1"/>
    <s v="M"/>
    <s v="Import"/>
    <n v="156"/>
    <s v="CHN"/>
    <x v="1"/>
    <n v="0"/>
    <s v="W00"/>
    <s v="World"/>
    <s v="H4"/>
    <s v="HS"/>
    <b v="1"/>
    <n v="310229"/>
    <s v="Fertilizers, mineral or chemical nitrogenous, other than ammonium sulphate"/>
    <x v="4"/>
    <x v="1"/>
    <x v="1"/>
    <x v="2"/>
    <b v="1"/>
    <s v="C00"/>
    <s v="TOTAL CPC"/>
    <n v="0"/>
    <n v="0"/>
    <s v="TOTAL MOT"/>
    <n v="8"/>
    <s v="kg"/>
    <n v="21237"/>
    <b v="0"/>
    <n v="8"/>
    <s v="kg"/>
    <n v="21237"/>
    <b v="0"/>
    <n v="21237"/>
    <b v="0"/>
    <n v="0"/>
    <b v="0"/>
    <s v="23395.795"/>
    <n v="0"/>
    <s v="23395.795"/>
    <n v="0"/>
    <b v="0"/>
    <b v="1"/>
  </r>
  <r>
    <s v="C"/>
    <s v="A"/>
    <n v="20150101"/>
    <n v="2015"/>
    <n v="52"/>
    <x v="7"/>
    <n v="180"/>
    <s v="COD"/>
    <x v="1"/>
    <s v="M"/>
    <s v="Import"/>
    <n v="646"/>
    <s v="RWA"/>
    <x v="28"/>
    <n v="0"/>
    <s v="W00"/>
    <s v="World"/>
    <s v="H4"/>
    <s v="HS"/>
    <b v="1"/>
    <n v="310229"/>
    <s v="Fertilizers, mineral or chemical nitrogenous, other than ammonium sulphate"/>
    <x v="4"/>
    <x v="1"/>
    <x v="1"/>
    <x v="2"/>
    <b v="1"/>
    <s v="C00"/>
    <s v="TOTAL CPC"/>
    <n v="0"/>
    <n v="0"/>
    <s v="TOTAL MOT"/>
    <n v="8"/>
    <s v="kg"/>
    <n v="1800"/>
    <b v="0"/>
    <n v="8"/>
    <s v="kg"/>
    <n v="1800"/>
    <b v="0"/>
    <n v="1800"/>
    <b v="0"/>
    <n v="0"/>
    <b v="0"/>
    <s v="1635.036"/>
    <n v="0"/>
    <s v="1635.036"/>
    <n v="0"/>
    <b v="0"/>
    <b v="1"/>
  </r>
  <r>
    <s v="C"/>
    <s v="A"/>
    <n v="20150101"/>
    <n v="2015"/>
    <n v="52"/>
    <x v="7"/>
    <n v="180"/>
    <s v="COD"/>
    <x v="1"/>
    <s v="M"/>
    <s v="Import"/>
    <n v="710"/>
    <s v="ZAF"/>
    <x v="30"/>
    <n v="0"/>
    <s v="W00"/>
    <s v="World"/>
    <s v="H4"/>
    <s v="HS"/>
    <b v="1"/>
    <n v="310229"/>
    <s v="Fertilizers, mineral or chemical nitrogenous, other than ammonium sulphate"/>
    <x v="4"/>
    <x v="1"/>
    <x v="1"/>
    <x v="2"/>
    <b v="1"/>
    <s v="C00"/>
    <s v="TOTAL CPC"/>
    <n v="0"/>
    <n v="0"/>
    <s v="TOTAL MOT"/>
    <n v="8"/>
    <s v="kg"/>
    <n v="2950"/>
    <b v="0"/>
    <n v="8"/>
    <s v="kg"/>
    <n v="2950"/>
    <b v="0"/>
    <n v="2950"/>
    <b v="0"/>
    <n v="0"/>
    <b v="0"/>
    <s v="231.864"/>
    <n v="0"/>
    <s v="231.864"/>
    <n v="0"/>
    <b v="0"/>
    <b v="1"/>
  </r>
  <r>
    <s v="C"/>
    <s v="A"/>
    <n v="20150101"/>
    <n v="2015"/>
    <n v="52"/>
    <x v="7"/>
    <n v="180"/>
    <s v="COD"/>
    <x v="1"/>
    <s v="M"/>
    <s v="Import"/>
    <n v="800"/>
    <s v="UGA"/>
    <x v="34"/>
    <n v="0"/>
    <s v="W00"/>
    <s v="World"/>
    <s v="H4"/>
    <s v="HS"/>
    <b v="1"/>
    <n v="310229"/>
    <s v="Fertilizers, mineral or chemical nitrogenous, other than ammonium sulphate"/>
    <x v="4"/>
    <x v="1"/>
    <x v="1"/>
    <x v="2"/>
    <b v="1"/>
    <s v="C00"/>
    <s v="TOTAL CPC"/>
    <n v="0"/>
    <n v="0"/>
    <s v="TOTAL MOT"/>
    <n v="8"/>
    <s v="kg"/>
    <n v="60"/>
    <b v="0"/>
    <n v="8"/>
    <s v="kg"/>
    <n v="60"/>
    <b v="0"/>
    <n v="60"/>
    <b v="0"/>
    <n v="0"/>
    <b v="0"/>
    <s v="296.179"/>
    <n v="0"/>
    <s v="296.179"/>
    <n v="0"/>
    <b v="0"/>
    <b v="1"/>
  </r>
  <r>
    <s v="C"/>
    <s v="A"/>
    <n v="20150101"/>
    <n v="2015"/>
    <n v="52"/>
    <x v="7"/>
    <n v="180"/>
    <s v="COD"/>
    <x v="1"/>
    <s v="M"/>
    <s v="Import"/>
    <n v="894"/>
    <s v="ZMB"/>
    <x v="39"/>
    <n v="0"/>
    <s v="W00"/>
    <s v="World"/>
    <s v="H4"/>
    <s v="HS"/>
    <b v="1"/>
    <n v="310229"/>
    <s v="Fertilizers, mineral or chemical nitrogenous, other than ammonium sulphate"/>
    <x v="4"/>
    <x v="1"/>
    <x v="1"/>
    <x v="2"/>
    <b v="1"/>
    <s v="C00"/>
    <s v="TOTAL CPC"/>
    <n v="0"/>
    <n v="0"/>
    <s v="TOTAL MOT"/>
    <n v="8"/>
    <s v="kg"/>
    <n v="200"/>
    <b v="0"/>
    <n v="8"/>
    <s v="kg"/>
    <n v="200"/>
    <b v="0"/>
    <n v="200"/>
    <b v="0"/>
    <n v="0"/>
    <b v="0"/>
    <s v="359.449"/>
    <n v="0"/>
    <s v="359.449"/>
    <n v="0"/>
    <b v="0"/>
    <b v="1"/>
  </r>
  <r>
    <s v="C"/>
    <s v="A"/>
    <n v="20150101"/>
    <n v="2015"/>
    <n v="52"/>
    <x v="7"/>
    <n v="180"/>
    <s v="COD"/>
    <x v="1"/>
    <s v="M"/>
    <s v="Import"/>
    <n v="0"/>
    <s v="W00"/>
    <x v="0"/>
    <n v="0"/>
    <s v="W00"/>
    <s v="World"/>
    <s v="H4"/>
    <s v="HS"/>
    <b v="1"/>
    <n v="310230"/>
    <s v="Fertilizers, mineral or chemical nitrogenous, ammonium nitrate, whether or not in aqueous solution"/>
    <x v="5"/>
    <x v="1"/>
    <x v="1"/>
    <x v="2"/>
    <b v="1"/>
    <s v="C00"/>
    <s v="TOTAL CPC"/>
    <n v="0"/>
    <n v="0"/>
    <s v="TOTAL MOT"/>
    <n v="8"/>
    <s v="kg"/>
    <n v="28765856"/>
    <b v="0"/>
    <n v="8"/>
    <s v="kg"/>
    <n v="28765856"/>
    <b v="0"/>
    <n v="28765856"/>
    <b v="0"/>
    <n v="0"/>
    <b v="0"/>
    <s v="31776475.402"/>
    <n v="0"/>
    <s v="31776475.402"/>
    <n v="0"/>
    <b v="0"/>
    <b v="1"/>
  </r>
  <r>
    <s v="C"/>
    <s v="A"/>
    <n v="20150101"/>
    <n v="2015"/>
    <n v="52"/>
    <x v="7"/>
    <n v="180"/>
    <s v="COD"/>
    <x v="1"/>
    <s v="M"/>
    <s v="Import"/>
    <n v="156"/>
    <s v="CHN"/>
    <x v="1"/>
    <n v="0"/>
    <s v="W00"/>
    <s v="World"/>
    <s v="H4"/>
    <s v="HS"/>
    <b v="1"/>
    <n v="310230"/>
    <s v="Fertilizers, mineral or chemical nitrogenous, ammonium nitrate, whether or not in aqueous solution"/>
    <x v="5"/>
    <x v="1"/>
    <x v="1"/>
    <x v="2"/>
    <b v="1"/>
    <s v="C00"/>
    <s v="TOTAL CPC"/>
    <n v="0"/>
    <n v="0"/>
    <s v="TOTAL MOT"/>
    <n v="8"/>
    <s v="kg"/>
    <n v="61800"/>
    <b v="0"/>
    <n v="8"/>
    <s v="kg"/>
    <n v="61800"/>
    <b v="0"/>
    <n v="61800"/>
    <b v="0"/>
    <n v="0"/>
    <b v="0"/>
    <s v="63214.319"/>
    <n v="0"/>
    <s v="63214.319"/>
    <n v="0"/>
    <b v="0"/>
    <b v="1"/>
  </r>
  <r>
    <s v="C"/>
    <s v="A"/>
    <n v="20150101"/>
    <n v="2015"/>
    <n v="52"/>
    <x v="7"/>
    <n v="180"/>
    <s v="COD"/>
    <x v="1"/>
    <s v="M"/>
    <s v="Import"/>
    <n v="251"/>
    <s v="FRA"/>
    <x v="3"/>
    <n v="0"/>
    <s v="W00"/>
    <s v="World"/>
    <s v="H4"/>
    <s v="HS"/>
    <b v="1"/>
    <n v="310230"/>
    <s v="Fertilizers, mineral or chemical nitrogenous, ammonium nitrate, whether or not in aqueous solution"/>
    <x v="5"/>
    <x v="1"/>
    <x v="1"/>
    <x v="2"/>
    <b v="1"/>
    <s v="C00"/>
    <s v="TOTAL CPC"/>
    <n v="0"/>
    <n v="0"/>
    <s v="TOTAL MOT"/>
    <n v="8"/>
    <s v="kg"/>
    <n v="166025"/>
    <b v="0"/>
    <n v="8"/>
    <s v="kg"/>
    <n v="166025"/>
    <b v="0"/>
    <n v="166025"/>
    <b v="0"/>
    <n v="0"/>
    <b v="0"/>
    <s v="198080.338"/>
    <n v="0"/>
    <s v="198080.338"/>
    <n v="0"/>
    <b v="0"/>
    <b v="1"/>
  </r>
  <r>
    <s v="C"/>
    <s v="A"/>
    <n v="20150101"/>
    <n v="2015"/>
    <n v="52"/>
    <x v="7"/>
    <n v="180"/>
    <s v="COD"/>
    <x v="1"/>
    <s v="M"/>
    <s v="Import"/>
    <n v="643"/>
    <s v="RUS"/>
    <x v="9"/>
    <n v="0"/>
    <s v="W00"/>
    <s v="World"/>
    <s v="H4"/>
    <s v="HS"/>
    <b v="1"/>
    <n v="310230"/>
    <s v="Fertilizers, mineral or chemical nitrogenous, ammonium nitrate, whether or not in aqueous solution"/>
    <x v="5"/>
    <x v="1"/>
    <x v="1"/>
    <x v="2"/>
    <b v="1"/>
    <s v="C00"/>
    <s v="TOTAL CPC"/>
    <n v="0"/>
    <n v="0"/>
    <s v="TOTAL MOT"/>
    <n v="8"/>
    <s v="kg"/>
    <n v="4911500"/>
    <b v="0"/>
    <n v="8"/>
    <s v="kg"/>
    <n v="4911500"/>
    <b v="0"/>
    <n v="4911500"/>
    <b v="0"/>
    <n v="0"/>
    <b v="0"/>
    <s v="6746842.906"/>
    <n v="0"/>
    <s v="6746842.906"/>
    <n v="0"/>
    <b v="0"/>
    <b v="1"/>
  </r>
  <r>
    <s v="C"/>
    <s v="A"/>
    <n v="20150101"/>
    <n v="2015"/>
    <n v="52"/>
    <x v="7"/>
    <n v="180"/>
    <s v="COD"/>
    <x v="1"/>
    <s v="M"/>
    <s v="Import"/>
    <n v="699"/>
    <s v="IND"/>
    <x v="11"/>
    <n v="0"/>
    <s v="W00"/>
    <s v="World"/>
    <s v="H4"/>
    <s v="HS"/>
    <b v="1"/>
    <n v="310230"/>
    <s v="Fertilizers, mineral or chemical nitrogenous, ammonium nitrate, whether or not in aqueous solution"/>
    <x v="5"/>
    <x v="1"/>
    <x v="1"/>
    <x v="2"/>
    <b v="1"/>
    <s v="C00"/>
    <s v="TOTAL CPC"/>
    <n v="0"/>
    <n v="0"/>
    <s v="TOTAL MOT"/>
    <n v="8"/>
    <s v="kg"/>
    <n v="144612"/>
    <b v="0"/>
    <n v="8"/>
    <s v="kg"/>
    <n v="144612"/>
    <b v="0"/>
    <n v="144612"/>
    <b v="0"/>
    <n v="0"/>
    <b v="0"/>
    <s v="136633.718"/>
    <n v="0"/>
    <s v="136633.718"/>
    <n v="0"/>
    <b v="0"/>
    <b v="1"/>
  </r>
  <r>
    <s v="C"/>
    <s v="A"/>
    <n v="20150101"/>
    <n v="2015"/>
    <n v="52"/>
    <x v="7"/>
    <n v="180"/>
    <s v="COD"/>
    <x v="1"/>
    <s v="M"/>
    <s v="Import"/>
    <n v="710"/>
    <s v="ZAF"/>
    <x v="30"/>
    <n v="0"/>
    <s v="W00"/>
    <s v="World"/>
    <s v="H4"/>
    <s v="HS"/>
    <b v="1"/>
    <n v="310230"/>
    <s v="Fertilizers, mineral or chemical nitrogenous, ammonium nitrate, whether or not in aqueous solution"/>
    <x v="5"/>
    <x v="1"/>
    <x v="1"/>
    <x v="2"/>
    <b v="1"/>
    <s v="C00"/>
    <s v="TOTAL CPC"/>
    <n v="0"/>
    <n v="0"/>
    <s v="TOTAL MOT"/>
    <n v="8"/>
    <s v="kg"/>
    <n v="20637539"/>
    <b v="0"/>
    <n v="8"/>
    <s v="kg"/>
    <n v="20637539"/>
    <b v="0"/>
    <n v="20637539"/>
    <b v="0"/>
    <n v="0"/>
    <b v="0"/>
    <s v="19198303.938"/>
    <n v="0"/>
    <s v="19198303.938"/>
    <n v="0"/>
    <b v="0"/>
    <b v="1"/>
  </r>
  <r>
    <s v="C"/>
    <s v="A"/>
    <n v="20150101"/>
    <n v="2015"/>
    <n v="52"/>
    <x v="7"/>
    <n v="180"/>
    <s v="COD"/>
    <x v="1"/>
    <s v="M"/>
    <s v="Import"/>
    <n v="752"/>
    <s v="SWE"/>
    <x v="13"/>
    <n v="0"/>
    <s v="W00"/>
    <s v="World"/>
    <s v="H4"/>
    <s v="HS"/>
    <b v="1"/>
    <n v="310230"/>
    <s v="Fertilizers, mineral or chemical nitrogenous, ammonium nitrate, whether or not in aqueous solution"/>
    <x v="5"/>
    <x v="1"/>
    <x v="1"/>
    <x v="2"/>
    <b v="1"/>
    <s v="C00"/>
    <s v="TOTAL CPC"/>
    <n v="0"/>
    <n v="0"/>
    <s v="TOTAL MOT"/>
    <n v="8"/>
    <s v="kg"/>
    <n v="2085500"/>
    <b v="0"/>
    <n v="8"/>
    <s v="kg"/>
    <n v="2085500"/>
    <b v="0"/>
    <n v="2085500"/>
    <b v="0"/>
    <n v="0"/>
    <b v="0"/>
    <s v="4198221.296"/>
    <n v="0"/>
    <s v="4198221.296"/>
    <n v="0"/>
    <b v="0"/>
    <b v="1"/>
  </r>
  <r>
    <s v="C"/>
    <s v="A"/>
    <n v="20150101"/>
    <n v="2015"/>
    <n v="52"/>
    <x v="7"/>
    <n v="180"/>
    <s v="COD"/>
    <x v="1"/>
    <s v="M"/>
    <s v="Import"/>
    <n v="894"/>
    <s v="ZMB"/>
    <x v="39"/>
    <n v="0"/>
    <s v="W00"/>
    <s v="World"/>
    <s v="H4"/>
    <s v="HS"/>
    <b v="1"/>
    <n v="310230"/>
    <s v="Fertilizers, mineral or chemical nitrogenous, ammonium nitrate, whether or not in aqueous solution"/>
    <x v="5"/>
    <x v="1"/>
    <x v="1"/>
    <x v="2"/>
    <b v="1"/>
    <s v="C00"/>
    <s v="TOTAL CPC"/>
    <n v="0"/>
    <n v="0"/>
    <s v="TOTAL MOT"/>
    <n v="8"/>
    <s v="kg"/>
    <n v="758880"/>
    <b v="0"/>
    <n v="8"/>
    <s v="kg"/>
    <n v="758880"/>
    <b v="0"/>
    <n v="758880"/>
    <b v="0"/>
    <n v="0"/>
    <b v="0"/>
    <s v="1235178.887"/>
    <n v="0"/>
    <s v="1235178.887"/>
    <n v="0"/>
    <b v="0"/>
    <b v="1"/>
  </r>
  <r>
    <s v="C"/>
    <s v="A"/>
    <n v="20150101"/>
    <n v="2015"/>
    <n v="52"/>
    <x v="7"/>
    <n v="562"/>
    <s v="NER"/>
    <x v="0"/>
    <s v="M"/>
    <s v="Import"/>
    <n v="0"/>
    <s v="W00"/>
    <x v="0"/>
    <n v="0"/>
    <s v="W00"/>
    <s v="World"/>
    <s v="H4"/>
    <s v="HS"/>
    <b v="1"/>
    <n v="310230"/>
    <s v="Fertilizers, mineral or chemical nitrogenous, ammonium nitrate, whether or not in aqueous solution"/>
    <x v="5"/>
    <x v="1"/>
    <x v="1"/>
    <x v="2"/>
    <b v="1"/>
    <s v="C00"/>
    <s v="TOTAL CPC"/>
    <n v="0"/>
    <n v="0"/>
    <s v="TOTAL MOT"/>
    <n v="8"/>
    <s v="kg"/>
    <n v="91100"/>
    <b v="0"/>
    <n v="-1"/>
    <s v="N/A"/>
    <m/>
    <b v="0"/>
    <n v="91100"/>
    <b v="0"/>
    <m/>
    <b v="0"/>
    <n v="78314"/>
    <m/>
    <n v="78314"/>
    <n v="0"/>
    <b v="1"/>
    <b v="0"/>
  </r>
  <r>
    <s v="C"/>
    <s v="A"/>
    <n v="20150101"/>
    <n v="2015"/>
    <n v="52"/>
    <x v="7"/>
    <n v="562"/>
    <s v="NER"/>
    <x v="0"/>
    <s v="M"/>
    <s v="Import"/>
    <n v="251"/>
    <s v="FRA"/>
    <x v="3"/>
    <n v="0"/>
    <s v="W00"/>
    <s v="World"/>
    <s v="H4"/>
    <s v="HS"/>
    <b v="1"/>
    <n v="310230"/>
    <s v="Fertilizers, mineral or chemical nitrogenous, ammonium nitrate, whether or not in aqueous solution"/>
    <x v="5"/>
    <x v="1"/>
    <x v="1"/>
    <x v="2"/>
    <b v="1"/>
    <s v="C00"/>
    <s v="TOTAL CPC"/>
    <n v="0"/>
    <n v="0"/>
    <s v="TOTAL MOT"/>
    <n v="8"/>
    <s v="kg"/>
    <n v="57200"/>
    <b v="0"/>
    <n v="-1"/>
    <s v="N/A"/>
    <m/>
    <b v="0"/>
    <n v="57200"/>
    <b v="0"/>
    <m/>
    <b v="0"/>
    <n v="49711"/>
    <m/>
    <n v="49711"/>
    <n v="0"/>
    <b v="1"/>
    <b v="0"/>
  </r>
  <r>
    <s v="C"/>
    <s v="A"/>
    <n v="20150101"/>
    <n v="2015"/>
    <n v="52"/>
    <x v="7"/>
    <n v="562"/>
    <s v="NER"/>
    <x v="0"/>
    <s v="M"/>
    <s v="Import"/>
    <n v="566"/>
    <s v="NGA"/>
    <x v="8"/>
    <n v="0"/>
    <s v="W00"/>
    <s v="World"/>
    <s v="H4"/>
    <s v="HS"/>
    <b v="1"/>
    <n v="310230"/>
    <s v="Fertilizers, mineral or chemical nitrogenous, ammonium nitrate, whether or not in aqueous solution"/>
    <x v="5"/>
    <x v="1"/>
    <x v="1"/>
    <x v="2"/>
    <b v="1"/>
    <s v="C00"/>
    <s v="TOTAL CPC"/>
    <n v="0"/>
    <n v="0"/>
    <s v="TOTAL MOT"/>
    <n v="8"/>
    <s v="kg"/>
    <n v="5000"/>
    <b v="0"/>
    <n v="-1"/>
    <s v="N/A"/>
    <m/>
    <b v="0"/>
    <n v="5000"/>
    <b v="0"/>
    <m/>
    <b v="0"/>
    <n v="1265"/>
    <m/>
    <n v="1265"/>
    <n v="0"/>
    <b v="1"/>
    <b v="0"/>
  </r>
  <r>
    <s v="C"/>
    <s v="A"/>
    <n v="20150101"/>
    <n v="2015"/>
    <n v="52"/>
    <x v="7"/>
    <n v="562"/>
    <s v="NER"/>
    <x v="0"/>
    <s v="M"/>
    <s v="Import"/>
    <n v="710"/>
    <s v="ZAF"/>
    <x v="30"/>
    <n v="0"/>
    <s v="W00"/>
    <s v="World"/>
    <s v="H4"/>
    <s v="HS"/>
    <b v="1"/>
    <n v="310230"/>
    <s v="Fertilizers, mineral or chemical nitrogenous, ammonium nitrate, whether or not in aqueous solution"/>
    <x v="5"/>
    <x v="1"/>
    <x v="1"/>
    <x v="2"/>
    <b v="1"/>
    <s v="C00"/>
    <s v="TOTAL CPC"/>
    <n v="0"/>
    <n v="0"/>
    <s v="TOTAL MOT"/>
    <n v="8"/>
    <s v="kg"/>
    <n v="18900"/>
    <b v="0"/>
    <n v="-1"/>
    <s v="N/A"/>
    <m/>
    <b v="0"/>
    <n v="18900"/>
    <b v="0"/>
    <m/>
    <b v="0"/>
    <n v="12367"/>
    <m/>
    <n v="12367"/>
    <n v="0"/>
    <b v="1"/>
    <b v="0"/>
  </r>
  <r>
    <s v="C"/>
    <s v="A"/>
    <n v="20150101"/>
    <n v="2015"/>
    <n v="52"/>
    <x v="7"/>
    <n v="562"/>
    <s v="NER"/>
    <x v="0"/>
    <s v="M"/>
    <s v="Import"/>
    <n v="854"/>
    <s v="BFA"/>
    <x v="16"/>
    <n v="0"/>
    <s v="W00"/>
    <s v="World"/>
    <s v="H4"/>
    <s v="HS"/>
    <b v="1"/>
    <n v="310230"/>
    <s v="Fertilizers, mineral or chemical nitrogenous, ammonium nitrate, whether or not in aqueous solution"/>
    <x v="5"/>
    <x v="1"/>
    <x v="1"/>
    <x v="2"/>
    <b v="1"/>
    <s v="C00"/>
    <s v="TOTAL CPC"/>
    <n v="0"/>
    <n v="0"/>
    <s v="TOTAL MOT"/>
    <n v="8"/>
    <s v="kg"/>
    <n v="10000"/>
    <b v="0"/>
    <n v="-1"/>
    <s v="N/A"/>
    <m/>
    <b v="0"/>
    <n v="10000"/>
    <b v="0"/>
    <m/>
    <b v="0"/>
    <n v="14971"/>
    <m/>
    <n v="14971"/>
    <n v="0"/>
    <b v="1"/>
    <b v="0"/>
  </r>
  <r>
    <s v="C"/>
    <s v="A"/>
    <n v="20150101"/>
    <n v="2015"/>
    <n v="52"/>
    <x v="7"/>
    <n v="180"/>
    <s v="COD"/>
    <x v="1"/>
    <s v="M"/>
    <s v="Import"/>
    <n v="0"/>
    <s v="W00"/>
    <x v="0"/>
    <n v="0"/>
    <s v="W00"/>
    <s v="World"/>
    <s v="H4"/>
    <s v="HS"/>
    <b v="1"/>
    <n v="310240"/>
    <s v="Fertilizers, mineral or chemical ammonium nitrate with calcium carbonate or other inorganic non-fertilizing substances, mixtures thereof"/>
    <x v="6"/>
    <x v="1"/>
    <x v="1"/>
    <x v="2"/>
    <b v="1"/>
    <s v="C00"/>
    <s v="TOTAL CPC"/>
    <n v="0"/>
    <n v="0"/>
    <s v="TOTAL MOT"/>
    <n v="8"/>
    <s v="kg"/>
    <n v="6122"/>
    <b v="0"/>
    <n v="8"/>
    <s v="kg"/>
    <n v="6122"/>
    <b v="0"/>
    <n v="6122"/>
    <b v="0"/>
    <n v="0"/>
    <b v="0"/>
    <s v="16578.977"/>
    <n v="0"/>
    <s v="16578.977"/>
    <n v="0"/>
    <b v="0"/>
    <b v="1"/>
  </r>
  <r>
    <s v="C"/>
    <s v="A"/>
    <n v="20150101"/>
    <n v="2015"/>
    <n v="52"/>
    <x v="7"/>
    <n v="180"/>
    <s v="COD"/>
    <x v="1"/>
    <s v="M"/>
    <s v="Import"/>
    <n v="710"/>
    <s v="ZAF"/>
    <x v="30"/>
    <n v="0"/>
    <s v="W00"/>
    <s v="World"/>
    <s v="H4"/>
    <s v="HS"/>
    <b v="1"/>
    <n v="310240"/>
    <s v="Fertilizers, mineral or chemical ammonium nitrate with calcium carbonate or other inorganic non-fertilizing substances, mixtures thereof"/>
    <x v="6"/>
    <x v="1"/>
    <x v="1"/>
    <x v="2"/>
    <b v="1"/>
    <s v="C00"/>
    <s v="TOTAL CPC"/>
    <n v="0"/>
    <n v="0"/>
    <s v="TOTAL MOT"/>
    <n v="8"/>
    <s v="kg"/>
    <n v="6122"/>
    <b v="0"/>
    <n v="8"/>
    <s v="kg"/>
    <n v="6122"/>
    <b v="0"/>
    <n v="6122"/>
    <b v="0"/>
    <n v="0"/>
    <b v="0"/>
    <s v="16578.977"/>
    <n v="0"/>
    <s v="16578.977"/>
    <n v="0"/>
    <b v="0"/>
    <b v="1"/>
  </r>
  <r>
    <s v="C"/>
    <s v="A"/>
    <n v="20150101"/>
    <n v="2015"/>
    <n v="52"/>
    <x v="7"/>
    <n v="180"/>
    <s v="COD"/>
    <x v="1"/>
    <s v="M"/>
    <s v="Import"/>
    <n v="0"/>
    <s v="W00"/>
    <x v="0"/>
    <n v="0"/>
    <s v="W00"/>
    <s v="World"/>
    <s v="H4"/>
    <s v="HS"/>
    <b v="1"/>
    <n v="310250"/>
    <s v="Fertilizers, mineral or chemical nitrogenous, sodium nitrate"/>
    <x v="6"/>
    <x v="1"/>
    <x v="1"/>
    <x v="2"/>
    <b v="1"/>
    <s v="C00"/>
    <s v="TOTAL CPC"/>
    <n v="0"/>
    <n v="0"/>
    <s v="TOTAL MOT"/>
    <n v="8"/>
    <s v="kg"/>
    <n v="7000"/>
    <b v="0"/>
    <n v="8"/>
    <s v="kg"/>
    <n v="7000"/>
    <b v="0"/>
    <n v="7000"/>
    <b v="0"/>
    <n v="0"/>
    <b v="0"/>
    <s v="25471.756"/>
    <n v="0"/>
    <s v="25471.756"/>
    <n v="0"/>
    <b v="0"/>
    <b v="1"/>
  </r>
  <r>
    <s v="C"/>
    <s v="A"/>
    <n v="20150101"/>
    <n v="2015"/>
    <n v="52"/>
    <x v="7"/>
    <n v="180"/>
    <s v="COD"/>
    <x v="1"/>
    <s v="M"/>
    <s v="Import"/>
    <n v="156"/>
    <s v="CHN"/>
    <x v="1"/>
    <n v="0"/>
    <s v="W00"/>
    <s v="World"/>
    <s v="H4"/>
    <s v="HS"/>
    <b v="1"/>
    <n v="310250"/>
    <s v="Fertilizers, mineral or chemical nitrogenous, sodium nitrate"/>
    <x v="6"/>
    <x v="1"/>
    <x v="1"/>
    <x v="2"/>
    <b v="1"/>
    <s v="C00"/>
    <s v="TOTAL CPC"/>
    <n v="0"/>
    <n v="0"/>
    <s v="TOTAL MOT"/>
    <n v="8"/>
    <s v="kg"/>
    <n v="7000"/>
    <b v="0"/>
    <n v="8"/>
    <s v="kg"/>
    <n v="7000"/>
    <b v="0"/>
    <n v="7000"/>
    <b v="0"/>
    <n v="0"/>
    <b v="0"/>
    <s v="25471.756"/>
    <n v="0"/>
    <s v="25471.756"/>
    <n v="0"/>
    <b v="0"/>
    <b v="1"/>
  </r>
  <r>
    <s v="C"/>
    <s v="A"/>
    <n v="20150101"/>
    <n v="2015"/>
    <n v="52"/>
    <x v="7"/>
    <n v="180"/>
    <s v="COD"/>
    <x v="1"/>
    <s v="M"/>
    <s v="Import"/>
    <n v="0"/>
    <s v="W00"/>
    <x v="0"/>
    <n v="0"/>
    <s v="W00"/>
    <s v="World"/>
    <s v="H4"/>
    <s v="HS"/>
    <b v="1"/>
    <n v="310260"/>
    <s v="Fertilizers, mineral or chemical nitrogenous, double salts and mixtures of calcium nitrate and ammonium nitrate"/>
    <x v="6"/>
    <x v="1"/>
    <x v="1"/>
    <x v="2"/>
    <b v="1"/>
    <s v="C00"/>
    <s v="TOTAL CPC"/>
    <n v="0"/>
    <n v="0"/>
    <s v="TOTAL MOT"/>
    <n v="8"/>
    <s v="kg"/>
    <n v="234950"/>
    <b v="0"/>
    <n v="8"/>
    <s v="kg"/>
    <n v="234950"/>
    <b v="0"/>
    <n v="234950"/>
    <b v="0"/>
    <n v="0"/>
    <b v="0"/>
    <s v="227769.384"/>
    <n v="0"/>
    <s v="227769.384"/>
    <n v="0"/>
    <b v="0"/>
    <b v="1"/>
  </r>
  <r>
    <s v="C"/>
    <s v="A"/>
    <n v="20150101"/>
    <n v="2015"/>
    <n v="52"/>
    <x v="7"/>
    <n v="180"/>
    <s v="COD"/>
    <x v="1"/>
    <s v="M"/>
    <s v="Import"/>
    <n v="710"/>
    <s v="ZAF"/>
    <x v="30"/>
    <n v="0"/>
    <s v="W00"/>
    <s v="World"/>
    <s v="H4"/>
    <s v="HS"/>
    <b v="1"/>
    <n v="310260"/>
    <s v="Fertilizers, mineral or chemical nitrogenous, double salts and mixtures of calcium nitrate and ammonium nitrate"/>
    <x v="6"/>
    <x v="1"/>
    <x v="1"/>
    <x v="2"/>
    <b v="1"/>
    <s v="C00"/>
    <s v="TOTAL CPC"/>
    <n v="0"/>
    <n v="0"/>
    <s v="TOTAL MOT"/>
    <n v="8"/>
    <s v="kg"/>
    <n v="234950"/>
    <b v="0"/>
    <n v="8"/>
    <s v="kg"/>
    <n v="234950"/>
    <b v="0"/>
    <n v="234950"/>
    <b v="0"/>
    <n v="0"/>
    <b v="0"/>
    <s v="227769.384"/>
    <n v="0"/>
    <s v="227769.384"/>
    <n v="0"/>
    <b v="0"/>
    <b v="1"/>
  </r>
  <r>
    <s v="C"/>
    <s v="A"/>
    <n v="20150101"/>
    <n v="2015"/>
    <n v="52"/>
    <x v="7"/>
    <n v="180"/>
    <s v="COD"/>
    <x v="1"/>
    <s v="M"/>
    <s v="Import"/>
    <n v="0"/>
    <s v="W00"/>
    <x v="0"/>
    <n v="0"/>
    <s v="W00"/>
    <s v="World"/>
    <s v="H4"/>
    <s v="HS"/>
    <b v="1"/>
    <n v="310280"/>
    <s v="Fertilizers, mineral or chemical nitrogenous, mixtures of urea and ammonium nitrate in aqueous or ammoniacal solution"/>
    <x v="16"/>
    <x v="1"/>
    <x v="1"/>
    <x v="2"/>
    <b v="1"/>
    <s v="C00"/>
    <s v="TOTAL CPC"/>
    <n v="0"/>
    <n v="0"/>
    <s v="TOTAL MOT"/>
    <n v="8"/>
    <s v="kg"/>
    <n v="34000"/>
    <b v="0"/>
    <n v="8"/>
    <s v="kg"/>
    <n v="34000"/>
    <b v="0"/>
    <n v="34000"/>
    <b v="0"/>
    <n v="0"/>
    <b v="0"/>
    <s v="33074.62"/>
    <n v="0"/>
    <s v="33074.62"/>
    <n v="0"/>
    <b v="0"/>
    <b v="1"/>
  </r>
  <r>
    <s v="C"/>
    <s v="A"/>
    <n v="20150101"/>
    <n v="2015"/>
    <n v="52"/>
    <x v="7"/>
    <n v="180"/>
    <s v="COD"/>
    <x v="1"/>
    <s v="M"/>
    <s v="Import"/>
    <n v="894"/>
    <s v="ZMB"/>
    <x v="39"/>
    <n v="0"/>
    <s v="W00"/>
    <s v="World"/>
    <s v="H4"/>
    <s v="HS"/>
    <b v="1"/>
    <n v="310280"/>
    <s v="Fertilizers, mineral or chemical nitrogenous, mixtures of urea and ammonium nitrate in aqueous or ammoniacal solution"/>
    <x v="16"/>
    <x v="1"/>
    <x v="1"/>
    <x v="2"/>
    <b v="1"/>
    <s v="C00"/>
    <s v="TOTAL CPC"/>
    <n v="0"/>
    <n v="0"/>
    <s v="TOTAL MOT"/>
    <n v="8"/>
    <s v="kg"/>
    <n v="34000"/>
    <b v="0"/>
    <n v="8"/>
    <s v="kg"/>
    <n v="34000"/>
    <b v="0"/>
    <n v="34000"/>
    <b v="0"/>
    <n v="0"/>
    <b v="0"/>
    <s v="33074.62"/>
    <n v="0"/>
    <s v="33074.62"/>
    <n v="0"/>
    <b v="0"/>
    <b v="1"/>
  </r>
  <r>
    <s v="C"/>
    <s v="A"/>
    <n v="20150101"/>
    <n v="2015"/>
    <n v="52"/>
    <x v="7"/>
    <n v="562"/>
    <s v="NER"/>
    <x v="0"/>
    <s v="M"/>
    <s v="Import"/>
    <n v="0"/>
    <s v="W00"/>
    <x v="0"/>
    <n v="0"/>
    <s v="W00"/>
    <s v="World"/>
    <s v="H4"/>
    <s v="HS"/>
    <b v="1"/>
    <n v="310280"/>
    <s v="Fertilizers, mineral or chemical nitrogenous, mixtures of urea and ammonium nitrate in aqueous or ammoniacal solution"/>
    <x v="16"/>
    <x v="1"/>
    <x v="1"/>
    <x v="2"/>
    <b v="1"/>
    <s v="C00"/>
    <s v="TOTAL CPC"/>
    <n v="0"/>
    <n v="0"/>
    <s v="TOTAL MOT"/>
    <n v="8"/>
    <s v="kg"/>
    <n v="200"/>
    <b v="0"/>
    <n v="-1"/>
    <s v="N/A"/>
    <m/>
    <b v="0"/>
    <n v="200"/>
    <b v="0"/>
    <m/>
    <b v="0"/>
    <n v="1070"/>
    <m/>
    <n v="1070"/>
    <n v="0"/>
    <b v="1"/>
    <b v="0"/>
  </r>
  <r>
    <s v="C"/>
    <s v="A"/>
    <n v="20150101"/>
    <n v="2015"/>
    <n v="52"/>
    <x v="7"/>
    <n v="562"/>
    <s v="NER"/>
    <x v="0"/>
    <s v="M"/>
    <s v="Import"/>
    <n v="288"/>
    <s v="GHA"/>
    <x v="5"/>
    <n v="0"/>
    <s v="W00"/>
    <s v="World"/>
    <s v="H4"/>
    <s v="HS"/>
    <b v="1"/>
    <n v="310280"/>
    <s v="Fertilizers, mineral or chemical nitrogenous, mixtures of urea and ammonium nitrate in aqueous or ammoniacal solution"/>
    <x v="16"/>
    <x v="1"/>
    <x v="1"/>
    <x v="2"/>
    <b v="1"/>
    <s v="C00"/>
    <s v="TOTAL CPC"/>
    <n v="0"/>
    <n v="0"/>
    <s v="TOTAL MOT"/>
    <n v="8"/>
    <s v="kg"/>
    <n v="200"/>
    <b v="0"/>
    <n v="-1"/>
    <s v="N/A"/>
    <m/>
    <b v="0"/>
    <n v="200"/>
    <b v="0"/>
    <m/>
    <b v="0"/>
    <n v="1070"/>
    <m/>
    <n v="1070"/>
    <n v="0"/>
    <b v="1"/>
    <b v="0"/>
  </r>
  <r>
    <s v="C"/>
    <s v="A"/>
    <n v="20150101"/>
    <n v="2015"/>
    <n v="52"/>
    <x v="7"/>
    <n v="180"/>
    <s v="COD"/>
    <x v="1"/>
    <s v="M"/>
    <s v="Import"/>
    <n v="0"/>
    <s v="W00"/>
    <x v="0"/>
    <n v="0"/>
    <s v="W00"/>
    <s v="World"/>
    <s v="H4"/>
    <s v="HS"/>
    <b v="1"/>
    <n v="310290"/>
    <s v="Fertilizers, mineral or chemical nitrogenous, other kinds including mixtures not specified in the foregoing subheadings"/>
    <x v="6"/>
    <x v="1"/>
    <x v="1"/>
    <x v="2"/>
    <b v="1"/>
    <s v="C00"/>
    <s v="TOTAL CPC"/>
    <n v="0"/>
    <n v="0"/>
    <s v="TOTAL MOT"/>
    <n v="8"/>
    <s v="kg"/>
    <n v="73635"/>
    <b v="0"/>
    <n v="8"/>
    <s v="kg"/>
    <n v="73635"/>
    <b v="0"/>
    <n v="73635"/>
    <b v="0"/>
    <n v="0"/>
    <b v="0"/>
    <s v="104305.819"/>
    <n v="0"/>
    <s v="104305.819"/>
    <n v="0"/>
    <b v="0"/>
    <b v="1"/>
  </r>
  <r>
    <s v="C"/>
    <s v="A"/>
    <n v="20150101"/>
    <n v="2015"/>
    <n v="52"/>
    <x v="7"/>
    <n v="180"/>
    <s v="COD"/>
    <x v="1"/>
    <s v="M"/>
    <s v="Import"/>
    <n v="710"/>
    <s v="ZAF"/>
    <x v="30"/>
    <n v="0"/>
    <s v="W00"/>
    <s v="World"/>
    <s v="H4"/>
    <s v="HS"/>
    <b v="1"/>
    <n v="310290"/>
    <s v="Fertilizers, mineral or chemical nitrogenous, other kinds including mixtures not specified in the foregoing subheadings"/>
    <x v="6"/>
    <x v="1"/>
    <x v="1"/>
    <x v="2"/>
    <b v="1"/>
    <s v="C00"/>
    <s v="TOTAL CPC"/>
    <n v="0"/>
    <n v="0"/>
    <s v="TOTAL MOT"/>
    <n v="8"/>
    <s v="kg"/>
    <n v="49800"/>
    <b v="0"/>
    <n v="8"/>
    <s v="kg"/>
    <n v="49800"/>
    <b v="0"/>
    <n v="49800"/>
    <b v="0"/>
    <n v="0"/>
    <b v="0"/>
    <s v="32894.221"/>
    <n v="0"/>
    <s v="32894.221"/>
    <n v="0"/>
    <b v="0"/>
    <b v="1"/>
  </r>
  <r>
    <s v="C"/>
    <s v="A"/>
    <n v="20150101"/>
    <n v="2015"/>
    <n v="52"/>
    <x v="7"/>
    <n v="180"/>
    <s v="COD"/>
    <x v="1"/>
    <s v="M"/>
    <s v="Import"/>
    <n v="800"/>
    <s v="UGA"/>
    <x v="34"/>
    <n v="0"/>
    <s v="W00"/>
    <s v="World"/>
    <s v="H4"/>
    <s v="HS"/>
    <b v="1"/>
    <n v="310290"/>
    <s v="Fertilizers, mineral or chemical nitrogenous, other kinds including mixtures not specified in the foregoing subheadings"/>
    <x v="6"/>
    <x v="1"/>
    <x v="1"/>
    <x v="2"/>
    <b v="1"/>
    <s v="C00"/>
    <s v="TOTAL CPC"/>
    <n v="0"/>
    <n v="0"/>
    <s v="TOTAL MOT"/>
    <n v="8"/>
    <s v="kg"/>
    <n v="21500"/>
    <b v="0"/>
    <n v="8"/>
    <s v="kg"/>
    <n v="21500"/>
    <b v="0"/>
    <n v="21500"/>
    <b v="0"/>
    <n v="0"/>
    <b v="0"/>
    <s v="6682.133"/>
    <n v="0"/>
    <s v="6682.133"/>
    <n v="0"/>
    <b v="0"/>
    <b v="1"/>
  </r>
  <r>
    <s v="C"/>
    <s v="A"/>
    <n v="20150101"/>
    <n v="2015"/>
    <n v="52"/>
    <x v="7"/>
    <n v="180"/>
    <s v="COD"/>
    <x v="1"/>
    <s v="M"/>
    <s v="Import"/>
    <n v="894"/>
    <s v="ZMB"/>
    <x v="39"/>
    <n v="0"/>
    <s v="W00"/>
    <s v="World"/>
    <s v="H4"/>
    <s v="HS"/>
    <b v="1"/>
    <n v="310290"/>
    <s v="Fertilizers, mineral or chemical nitrogenous, other kinds including mixtures not specified in the foregoing subheadings"/>
    <x v="6"/>
    <x v="1"/>
    <x v="1"/>
    <x v="2"/>
    <b v="1"/>
    <s v="C00"/>
    <s v="TOTAL CPC"/>
    <n v="0"/>
    <n v="0"/>
    <s v="TOTAL MOT"/>
    <n v="8"/>
    <s v="kg"/>
    <n v="2335"/>
    <b v="0"/>
    <n v="8"/>
    <s v="kg"/>
    <n v="2335"/>
    <b v="0"/>
    <n v="2335"/>
    <b v="0"/>
    <n v="0"/>
    <b v="0"/>
    <s v="64729.465"/>
    <n v="0"/>
    <s v="64729.465"/>
    <n v="0"/>
    <b v="0"/>
    <b v="1"/>
  </r>
  <r>
    <s v="C"/>
    <s v="A"/>
    <n v="20150101"/>
    <n v="2015"/>
    <n v="52"/>
    <x v="7"/>
    <n v="562"/>
    <s v="NER"/>
    <x v="0"/>
    <s v="M"/>
    <s v="Import"/>
    <n v="0"/>
    <s v="W00"/>
    <x v="0"/>
    <n v="0"/>
    <s v="W00"/>
    <s v="World"/>
    <s v="H4"/>
    <s v="HS"/>
    <b v="1"/>
    <n v="310290"/>
    <s v="Fertilizers, mineral or chemical nitrogenous, other kinds including mixtures not specified in the foregoing subheadings"/>
    <x v="6"/>
    <x v="1"/>
    <x v="1"/>
    <x v="2"/>
    <b v="1"/>
    <s v="C00"/>
    <s v="TOTAL CPC"/>
    <n v="0"/>
    <n v="0"/>
    <s v="TOTAL MOT"/>
    <n v="8"/>
    <s v="kg"/>
    <n v="200"/>
    <b v="0"/>
    <n v="-1"/>
    <s v="N/A"/>
    <m/>
    <b v="0"/>
    <n v="200"/>
    <b v="0"/>
    <m/>
    <b v="0"/>
    <n v="267"/>
    <m/>
    <n v="267"/>
    <n v="0"/>
    <b v="1"/>
    <b v="0"/>
  </r>
  <r>
    <s v="C"/>
    <s v="A"/>
    <n v="20150101"/>
    <n v="2015"/>
    <n v="52"/>
    <x v="7"/>
    <n v="562"/>
    <s v="NER"/>
    <x v="0"/>
    <s v="M"/>
    <s v="Import"/>
    <n v="288"/>
    <s v="GHA"/>
    <x v="5"/>
    <n v="0"/>
    <s v="W00"/>
    <s v="World"/>
    <s v="H4"/>
    <s v="HS"/>
    <b v="1"/>
    <n v="310290"/>
    <s v="Fertilizers, mineral or chemical nitrogenous, other kinds including mixtures not specified in the foregoing subheadings"/>
    <x v="6"/>
    <x v="1"/>
    <x v="1"/>
    <x v="2"/>
    <b v="1"/>
    <s v="C00"/>
    <s v="TOTAL CPC"/>
    <n v="0"/>
    <n v="0"/>
    <s v="TOTAL MOT"/>
    <n v="8"/>
    <s v="kg"/>
    <n v="200"/>
    <b v="0"/>
    <n v="-1"/>
    <s v="N/A"/>
    <m/>
    <b v="0"/>
    <n v="200"/>
    <b v="0"/>
    <m/>
    <b v="0"/>
    <n v="267"/>
    <m/>
    <n v="267"/>
    <n v="0"/>
    <b v="1"/>
    <b v="0"/>
  </r>
  <r>
    <s v="C"/>
    <s v="A"/>
    <n v="20150101"/>
    <n v="2015"/>
    <n v="52"/>
    <x v="7"/>
    <n v="180"/>
    <s v="COD"/>
    <x v="1"/>
    <s v="M"/>
    <s v="Import"/>
    <n v="0"/>
    <s v="W00"/>
    <x v="0"/>
    <n v="0"/>
    <s v="W00"/>
    <s v="World"/>
    <s v="H4"/>
    <s v="HS"/>
    <b v="1"/>
    <n v="3103"/>
    <s v="Fertilizers mineral or chemical, phosphatic"/>
    <x v="7"/>
    <x v="3"/>
    <x v="3"/>
    <x v="1"/>
    <b v="0"/>
    <s v="C00"/>
    <s v="TOTAL CPC"/>
    <n v="0"/>
    <n v="0"/>
    <s v="TOTAL MOT"/>
    <n v="8"/>
    <s v="kg"/>
    <n v="2000"/>
    <b v="0"/>
    <n v="8"/>
    <s v="kg"/>
    <n v="2000"/>
    <b v="0"/>
    <n v="2000"/>
    <b v="0"/>
    <n v="0"/>
    <b v="0"/>
    <s v="12861.614"/>
    <n v="0"/>
    <s v="12861.614"/>
    <n v="0"/>
    <b v="0"/>
    <b v="1"/>
  </r>
  <r>
    <s v="C"/>
    <s v="A"/>
    <n v="20150101"/>
    <n v="2015"/>
    <n v="52"/>
    <x v="7"/>
    <n v="180"/>
    <s v="COD"/>
    <x v="1"/>
    <s v="M"/>
    <s v="Import"/>
    <n v="710"/>
    <s v="ZAF"/>
    <x v="30"/>
    <n v="0"/>
    <s v="W00"/>
    <s v="World"/>
    <s v="H4"/>
    <s v="HS"/>
    <b v="1"/>
    <n v="3103"/>
    <s v="Fertilizers mineral or chemical, phosphatic"/>
    <x v="7"/>
    <x v="3"/>
    <x v="3"/>
    <x v="1"/>
    <b v="0"/>
    <s v="C00"/>
    <s v="TOTAL CPC"/>
    <n v="0"/>
    <n v="0"/>
    <s v="TOTAL MOT"/>
    <n v="8"/>
    <s v="kg"/>
    <n v="2000"/>
    <b v="0"/>
    <n v="8"/>
    <s v="kg"/>
    <n v="2000"/>
    <b v="0"/>
    <n v="2000"/>
    <b v="0"/>
    <n v="0"/>
    <b v="0"/>
    <s v="12861.614"/>
    <n v="0"/>
    <s v="12861.614"/>
    <n v="0"/>
    <b v="0"/>
    <b v="1"/>
  </r>
  <r>
    <s v="C"/>
    <s v="A"/>
    <n v="20150101"/>
    <n v="2015"/>
    <n v="52"/>
    <x v="7"/>
    <n v="180"/>
    <s v="COD"/>
    <x v="1"/>
    <s v="M"/>
    <s v="Import"/>
    <n v="0"/>
    <s v="W00"/>
    <x v="0"/>
    <n v="0"/>
    <s v="W00"/>
    <s v="World"/>
    <s v="H4"/>
    <s v="HS"/>
    <b v="1"/>
    <n v="310390"/>
    <s v="Fertilizers, mineral or chemical phosphatic, n.e.c. in heading no. 3103"/>
    <x v="17"/>
    <x v="3"/>
    <x v="3"/>
    <x v="2"/>
    <b v="1"/>
    <s v="C00"/>
    <s v="TOTAL CPC"/>
    <n v="0"/>
    <n v="0"/>
    <s v="TOTAL MOT"/>
    <n v="8"/>
    <s v="kg"/>
    <n v="2000"/>
    <b v="0"/>
    <n v="8"/>
    <s v="kg"/>
    <n v="2000"/>
    <b v="0"/>
    <n v="2000"/>
    <b v="0"/>
    <n v="0"/>
    <b v="0"/>
    <s v="12861.614"/>
    <n v="0"/>
    <s v="12861.614"/>
    <n v="0"/>
    <b v="0"/>
    <b v="1"/>
  </r>
  <r>
    <s v="C"/>
    <s v="A"/>
    <n v="20150101"/>
    <n v="2015"/>
    <n v="52"/>
    <x v="7"/>
    <n v="180"/>
    <s v="COD"/>
    <x v="1"/>
    <s v="M"/>
    <s v="Import"/>
    <n v="710"/>
    <s v="ZAF"/>
    <x v="30"/>
    <n v="0"/>
    <s v="W00"/>
    <s v="World"/>
    <s v="H4"/>
    <s v="HS"/>
    <b v="1"/>
    <n v="310390"/>
    <s v="Fertilizers, mineral or chemical phosphatic, n.e.c. in heading no. 3103"/>
    <x v="17"/>
    <x v="3"/>
    <x v="3"/>
    <x v="2"/>
    <b v="1"/>
    <s v="C00"/>
    <s v="TOTAL CPC"/>
    <n v="0"/>
    <n v="0"/>
    <s v="TOTAL MOT"/>
    <n v="8"/>
    <s v="kg"/>
    <n v="2000"/>
    <b v="0"/>
    <n v="8"/>
    <s v="kg"/>
    <n v="2000"/>
    <b v="0"/>
    <n v="2000"/>
    <b v="0"/>
    <n v="0"/>
    <b v="0"/>
    <s v="12861.614"/>
    <n v="0"/>
    <s v="12861.614"/>
    <n v="0"/>
    <b v="0"/>
    <b v="1"/>
  </r>
  <r>
    <s v="C"/>
    <s v="A"/>
    <n v="20150101"/>
    <n v="2015"/>
    <n v="52"/>
    <x v="7"/>
    <n v="180"/>
    <s v="COD"/>
    <x v="1"/>
    <s v="M"/>
    <s v="Import"/>
    <n v="0"/>
    <s v="W00"/>
    <x v="0"/>
    <n v="0"/>
    <s v="W00"/>
    <s v="World"/>
    <s v="H4"/>
    <s v="HS"/>
    <b v="1"/>
    <n v="3104"/>
    <s v="Fertilizers mineral or chemical, potassic"/>
    <x v="9"/>
    <x v="5"/>
    <x v="5"/>
    <x v="1"/>
    <b v="0"/>
    <s v="C00"/>
    <s v="TOTAL CPC"/>
    <n v="0"/>
    <n v="0"/>
    <s v="TOTAL MOT"/>
    <n v="8"/>
    <s v="kg"/>
    <n v="2439736"/>
    <b v="0"/>
    <n v="8"/>
    <s v="kg"/>
    <n v="2439736"/>
    <b v="0"/>
    <n v="2439736"/>
    <b v="0"/>
    <n v="0"/>
    <b v="0"/>
    <s v="1495699.308"/>
    <n v="0"/>
    <s v="1495699.308"/>
    <n v="0"/>
    <b v="0"/>
    <b v="1"/>
  </r>
  <r>
    <s v="C"/>
    <s v="A"/>
    <n v="20150101"/>
    <n v="2015"/>
    <n v="52"/>
    <x v="7"/>
    <n v="180"/>
    <s v="COD"/>
    <x v="1"/>
    <s v="M"/>
    <s v="Import"/>
    <n v="56"/>
    <s v="BEL"/>
    <x v="18"/>
    <n v="0"/>
    <s v="W00"/>
    <s v="World"/>
    <s v="H4"/>
    <s v="HS"/>
    <b v="1"/>
    <n v="3104"/>
    <s v="Fertilizers mineral or chemical, potassic"/>
    <x v="9"/>
    <x v="5"/>
    <x v="5"/>
    <x v="1"/>
    <b v="0"/>
    <s v="C00"/>
    <s v="TOTAL CPC"/>
    <n v="0"/>
    <n v="0"/>
    <s v="TOTAL MOT"/>
    <n v="8"/>
    <s v="kg"/>
    <n v="757814"/>
    <b v="0"/>
    <n v="8"/>
    <s v="kg"/>
    <n v="757814"/>
    <b v="0"/>
    <n v="757814"/>
    <b v="0"/>
    <n v="0"/>
    <b v="0"/>
    <s v="399421.096"/>
    <n v="0"/>
    <s v="399421.096"/>
    <n v="0"/>
    <b v="0"/>
    <b v="1"/>
  </r>
  <r>
    <s v="C"/>
    <s v="A"/>
    <n v="20150101"/>
    <n v="2015"/>
    <n v="52"/>
    <x v="7"/>
    <n v="180"/>
    <s v="COD"/>
    <x v="1"/>
    <s v="M"/>
    <s v="Import"/>
    <n v="112"/>
    <s v="BLR"/>
    <x v="19"/>
    <n v="0"/>
    <s v="W00"/>
    <s v="World"/>
    <s v="H4"/>
    <s v="HS"/>
    <b v="1"/>
    <n v="3104"/>
    <s v="Fertilizers mineral or chemical, potassic"/>
    <x v="9"/>
    <x v="5"/>
    <x v="5"/>
    <x v="1"/>
    <b v="0"/>
    <s v="C00"/>
    <s v="TOTAL CPC"/>
    <n v="0"/>
    <n v="0"/>
    <s v="TOTAL MOT"/>
    <n v="8"/>
    <s v="kg"/>
    <n v="384000"/>
    <b v="0"/>
    <n v="8"/>
    <s v="kg"/>
    <n v="384000"/>
    <b v="0"/>
    <n v="384000"/>
    <b v="0"/>
    <n v="0"/>
    <b v="0"/>
    <s v="276830.581"/>
    <n v="0"/>
    <s v="276830.581"/>
    <n v="0"/>
    <b v="0"/>
    <b v="1"/>
  </r>
  <r>
    <s v="C"/>
    <s v="A"/>
    <n v="20150101"/>
    <n v="2015"/>
    <n v="52"/>
    <x v="7"/>
    <n v="180"/>
    <s v="COD"/>
    <x v="1"/>
    <s v="M"/>
    <s v="Import"/>
    <n v="156"/>
    <s v="CHN"/>
    <x v="1"/>
    <n v="0"/>
    <s v="W00"/>
    <s v="World"/>
    <s v="H4"/>
    <s v="HS"/>
    <b v="1"/>
    <n v="3104"/>
    <s v="Fertilizers mineral or chemical, potassic"/>
    <x v="9"/>
    <x v="5"/>
    <x v="5"/>
    <x v="1"/>
    <b v="0"/>
    <s v="C00"/>
    <s v="TOTAL CPC"/>
    <n v="0"/>
    <n v="0"/>
    <s v="TOTAL MOT"/>
    <n v="8"/>
    <s v="kg"/>
    <n v="835520"/>
    <b v="0"/>
    <n v="8"/>
    <s v="kg"/>
    <n v="835520"/>
    <b v="0"/>
    <n v="835520"/>
    <b v="0"/>
    <n v="0"/>
    <b v="0"/>
    <s v="535950.463"/>
    <n v="0"/>
    <s v="535950.463"/>
    <n v="0"/>
    <b v="0"/>
    <b v="1"/>
  </r>
  <r>
    <s v="C"/>
    <s v="A"/>
    <n v="20150101"/>
    <n v="2015"/>
    <n v="52"/>
    <x v="7"/>
    <n v="180"/>
    <s v="COD"/>
    <x v="1"/>
    <s v="M"/>
    <s v="Import"/>
    <n v="276"/>
    <s v="DEU"/>
    <x v="4"/>
    <n v="0"/>
    <s v="W00"/>
    <s v="World"/>
    <s v="H4"/>
    <s v="HS"/>
    <b v="1"/>
    <n v="3104"/>
    <s v="Fertilizers mineral or chemical, potassic"/>
    <x v="9"/>
    <x v="5"/>
    <x v="5"/>
    <x v="1"/>
    <b v="0"/>
    <s v="C00"/>
    <s v="TOTAL CPC"/>
    <n v="0"/>
    <n v="0"/>
    <s v="TOTAL MOT"/>
    <n v="8"/>
    <s v="kg"/>
    <n v="339277"/>
    <b v="0"/>
    <n v="8"/>
    <s v="kg"/>
    <n v="339277"/>
    <b v="0"/>
    <n v="339277"/>
    <b v="0"/>
    <n v="0"/>
    <b v="0"/>
    <s v="177065.803"/>
    <n v="0"/>
    <s v="177065.803"/>
    <n v="0"/>
    <b v="0"/>
    <b v="1"/>
  </r>
  <r>
    <s v="C"/>
    <s v="A"/>
    <n v="20150101"/>
    <n v="2015"/>
    <n v="52"/>
    <x v="7"/>
    <n v="180"/>
    <s v="COD"/>
    <x v="1"/>
    <s v="M"/>
    <s v="Import"/>
    <n v="616"/>
    <s v="POL"/>
    <x v="71"/>
    <n v="0"/>
    <s v="W00"/>
    <s v="World"/>
    <s v="H4"/>
    <s v="HS"/>
    <b v="1"/>
    <n v="3104"/>
    <s v="Fertilizers mineral or chemical, potassic"/>
    <x v="9"/>
    <x v="5"/>
    <x v="5"/>
    <x v="1"/>
    <b v="0"/>
    <s v="C00"/>
    <s v="TOTAL CPC"/>
    <n v="0"/>
    <n v="0"/>
    <s v="TOTAL MOT"/>
    <n v="8"/>
    <s v="kg"/>
    <n v="2520"/>
    <b v="0"/>
    <n v="8"/>
    <s v="kg"/>
    <n v="2520"/>
    <b v="0"/>
    <n v="2520"/>
    <b v="0"/>
    <n v="0"/>
    <b v="0"/>
    <s v="12469.049"/>
    <n v="0"/>
    <s v="12469.049"/>
    <n v="0"/>
    <b v="0"/>
    <b v="1"/>
  </r>
  <r>
    <s v="C"/>
    <s v="A"/>
    <n v="20150101"/>
    <n v="2015"/>
    <n v="52"/>
    <x v="7"/>
    <n v="180"/>
    <s v="COD"/>
    <x v="1"/>
    <s v="M"/>
    <s v="Import"/>
    <n v="699"/>
    <s v="IND"/>
    <x v="11"/>
    <n v="0"/>
    <s v="W00"/>
    <s v="World"/>
    <s v="H4"/>
    <s v="HS"/>
    <b v="1"/>
    <n v="3104"/>
    <s v="Fertilizers mineral or chemical, potassic"/>
    <x v="9"/>
    <x v="5"/>
    <x v="5"/>
    <x v="1"/>
    <b v="0"/>
    <s v="C00"/>
    <s v="TOTAL CPC"/>
    <n v="0"/>
    <n v="0"/>
    <s v="TOTAL MOT"/>
    <n v="8"/>
    <s v="kg"/>
    <n v="1600"/>
    <b v="0"/>
    <n v="8"/>
    <s v="kg"/>
    <n v="1600"/>
    <b v="0"/>
    <n v="1600"/>
    <b v="0"/>
    <n v="0"/>
    <b v="0"/>
    <s v="1197.463"/>
    <n v="0"/>
    <s v="1197.463"/>
    <n v="0"/>
    <b v="0"/>
    <b v="1"/>
  </r>
  <r>
    <s v="C"/>
    <s v="A"/>
    <n v="20150101"/>
    <n v="2015"/>
    <n v="52"/>
    <x v="7"/>
    <n v="180"/>
    <s v="COD"/>
    <x v="1"/>
    <s v="M"/>
    <s v="Import"/>
    <n v="710"/>
    <s v="ZAF"/>
    <x v="30"/>
    <n v="0"/>
    <s v="W00"/>
    <s v="World"/>
    <s v="H4"/>
    <s v="HS"/>
    <b v="1"/>
    <n v="3104"/>
    <s v="Fertilizers mineral or chemical, potassic"/>
    <x v="9"/>
    <x v="5"/>
    <x v="5"/>
    <x v="1"/>
    <b v="0"/>
    <s v="C00"/>
    <s v="TOTAL CPC"/>
    <n v="0"/>
    <n v="0"/>
    <s v="TOTAL MOT"/>
    <n v="8"/>
    <s v="kg"/>
    <n v="45218"/>
    <b v="0"/>
    <n v="8"/>
    <s v="kg"/>
    <n v="45218"/>
    <b v="0"/>
    <n v="45218"/>
    <b v="0"/>
    <n v="0"/>
    <b v="0"/>
    <s v="38698.754"/>
    <n v="0"/>
    <s v="38698.754"/>
    <n v="0"/>
    <b v="0"/>
    <b v="1"/>
  </r>
  <r>
    <s v="C"/>
    <s v="A"/>
    <n v="20150101"/>
    <n v="2015"/>
    <n v="52"/>
    <x v="7"/>
    <n v="180"/>
    <s v="COD"/>
    <x v="1"/>
    <s v="M"/>
    <s v="Import"/>
    <n v="800"/>
    <s v="UGA"/>
    <x v="34"/>
    <n v="0"/>
    <s v="W00"/>
    <s v="World"/>
    <s v="H4"/>
    <s v="HS"/>
    <b v="1"/>
    <n v="3104"/>
    <s v="Fertilizers mineral or chemical, potassic"/>
    <x v="9"/>
    <x v="5"/>
    <x v="5"/>
    <x v="1"/>
    <b v="0"/>
    <s v="C00"/>
    <s v="TOTAL CPC"/>
    <n v="0"/>
    <n v="0"/>
    <s v="TOTAL MOT"/>
    <n v="8"/>
    <s v="kg"/>
    <n v="3584"/>
    <b v="0"/>
    <n v="8"/>
    <s v="kg"/>
    <n v="3584"/>
    <b v="0"/>
    <n v="3584"/>
    <b v="0"/>
    <n v="0"/>
    <b v="0"/>
    <s v="2594.199"/>
    <n v="0"/>
    <s v="2594.199"/>
    <n v="0"/>
    <b v="0"/>
    <b v="1"/>
  </r>
  <r>
    <s v="C"/>
    <s v="A"/>
    <n v="20150101"/>
    <n v="2015"/>
    <n v="52"/>
    <x v="7"/>
    <n v="180"/>
    <s v="COD"/>
    <x v="1"/>
    <s v="M"/>
    <s v="Import"/>
    <n v="834"/>
    <s v="TZA"/>
    <x v="38"/>
    <n v="0"/>
    <s v="W00"/>
    <s v="World"/>
    <s v="H4"/>
    <s v="HS"/>
    <b v="1"/>
    <n v="3104"/>
    <s v="Fertilizers mineral or chemical, potassic"/>
    <x v="9"/>
    <x v="5"/>
    <x v="5"/>
    <x v="1"/>
    <b v="0"/>
    <s v="C00"/>
    <s v="TOTAL CPC"/>
    <n v="0"/>
    <n v="0"/>
    <s v="TOTAL MOT"/>
    <n v="8"/>
    <s v="kg"/>
    <n v="18000"/>
    <b v="0"/>
    <n v="8"/>
    <s v="kg"/>
    <n v="18000"/>
    <b v="0"/>
    <n v="18000"/>
    <b v="0"/>
    <n v="0"/>
    <b v="0"/>
    <s v="4171.994"/>
    <n v="0"/>
    <s v="4171.994"/>
    <n v="0"/>
    <b v="0"/>
    <b v="1"/>
  </r>
  <r>
    <s v="C"/>
    <s v="A"/>
    <n v="20150101"/>
    <n v="2015"/>
    <n v="52"/>
    <x v="7"/>
    <n v="180"/>
    <s v="COD"/>
    <x v="1"/>
    <s v="M"/>
    <s v="Import"/>
    <n v="894"/>
    <s v="ZMB"/>
    <x v="39"/>
    <n v="0"/>
    <s v="W00"/>
    <s v="World"/>
    <s v="H4"/>
    <s v="HS"/>
    <b v="1"/>
    <n v="3104"/>
    <s v="Fertilizers mineral or chemical, potassic"/>
    <x v="9"/>
    <x v="5"/>
    <x v="5"/>
    <x v="1"/>
    <b v="0"/>
    <s v="C00"/>
    <s v="TOTAL CPC"/>
    <n v="0"/>
    <n v="0"/>
    <s v="TOTAL MOT"/>
    <n v="8"/>
    <s v="kg"/>
    <n v="52203"/>
    <b v="0"/>
    <n v="8"/>
    <s v="kg"/>
    <n v="52203"/>
    <b v="0"/>
    <n v="52203"/>
    <b v="0"/>
    <n v="0"/>
    <b v="0"/>
    <s v="47299.906"/>
    <n v="0"/>
    <s v="47299.906"/>
    <n v="0"/>
    <b v="0"/>
    <b v="1"/>
  </r>
  <r>
    <s v="C"/>
    <s v="A"/>
    <n v="20150101"/>
    <n v="2015"/>
    <n v="52"/>
    <x v="7"/>
    <n v="562"/>
    <s v="NER"/>
    <x v="0"/>
    <s v="M"/>
    <s v="Import"/>
    <n v="0"/>
    <s v="W00"/>
    <x v="0"/>
    <n v="0"/>
    <s v="W00"/>
    <s v="World"/>
    <s v="H4"/>
    <s v="HS"/>
    <b v="1"/>
    <n v="3104"/>
    <s v="Fertilizers mineral or chemical, potassic"/>
    <x v="9"/>
    <x v="5"/>
    <x v="5"/>
    <x v="1"/>
    <b v="0"/>
    <s v="C00"/>
    <s v="TOTAL CPC"/>
    <n v="0"/>
    <n v="0"/>
    <s v="TOTAL MOT"/>
    <n v="8"/>
    <s v="kg"/>
    <n v="205"/>
    <b v="0"/>
    <n v="-1"/>
    <s v="N/A"/>
    <m/>
    <b v="0"/>
    <n v="205"/>
    <b v="0"/>
    <m/>
    <b v="0"/>
    <n v="315"/>
    <m/>
    <n v="315"/>
    <n v="0"/>
    <b v="1"/>
    <b v="0"/>
  </r>
  <r>
    <s v="C"/>
    <s v="A"/>
    <n v="20150101"/>
    <n v="2015"/>
    <n v="52"/>
    <x v="7"/>
    <n v="562"/>
    <s v="NER"/>
    <x v="0"/>
    <s v="M"/>
    <s v="Import"/>
    <n v="276"/>
    <s v="DEU"/>
    <x v="4"/>
    <n v="0"/>
    <s v="W00"/>
    <s v="World"/>
    <s v="H4"/>
    <s v="HS"/>
    <b v="1"/>
    <n v="3104"/>
    <s v="Fertilizers mineral or chemical, potassic"/>
    <x v="9"/>
    <x v="5"/>
    <x v="5"/>
    <x v="1"/>
    <b v="0"/>
    <s v="C00"/>
    <s v="TOTAL CPC"/>
    <n v="0"/>
    <n v="0"/>
    <s v="TOTAL MOT"/>
    <n v="8"/>
    <s v="kg"/>
    <n v="5"/>
    <b v="0"/>
    <n v="-1"/>
    <s v="N/A"/>
    <m/>
    <b v="0"/>
    <n v="5"/>
    <b v="0"/>
    <m/>
    <b v="0"/>
    <n v="49"/>
    <m/>
    <n v="49"/>
    <n v="0"/>
    <b v="1"/>
    <b v="0"/>
  </r>
  <r>
    <s v="C"/>
    <s v="A"/>
    <n v="20150101"/>
    <n v="2015"/>
    <n v="52"/>
    <x v="7"/>
    <n v="562"/>
    <s v="NER"/>
    <x v="0"/>
    <s v="M"/>
    <s v="Import"/>
    <n v="288"/>
    <s v="GHA"/>
    <x v="5"/>
    <n v="0"/>
    <s v="W00"/>
    <s v="World"/>
    <s v="H4"/>
    <s v="HS"/>
    <b v="1"/>
    <n v="3104"/>
    <s v="Fertilizers mineral or chemical, potassic"/>
    <x v="9"/>
    <x v="5"/>
    <x v="5"/>
    <x v="1"/>
    <b v="0"/>
    <s v="C00"/>
    <s v="TOTAL CPC"/>
    <n v="0"/>
    <n v="0"/>
    <s v="TOTAL MOT"/>
    <n v="8"/>
    <s v="kg"/>
    <n v="200"/>
    <b v="0"/>
    <n v="-1"/>
    <s v="N/A"/>
    <m/>
    <b v="0"/>
    <n v="200"/>
    <b v="0"/>
    <m/>
    <b v="0"/>
    <n v="266"/>
    <m/>
    <n v="266"/>
    <n v="0"/>
    <b v="1"/>
    <b v="0"/>
  </r>
  <r>
    <s v="C"/>
    <s v="A"/>
    <n v="20150101"/>
    <n v="2015"/>
    <n v="52"/>
    <x v="7"/>
    <n v="180"/>
    <s v="COD"/>
    <x v="1"/>
    <s v="M"/>
    <s v="Import"/>
    <n v="0"/>
    <s v="W00"/>
    <x v="0"/>
    <n v="0"/>
    <s v="W00"/>
    <s v="World"/>
    <s v="H4"/>
    <s v="HS"/>
    <b v="1"/>
    <n v="310420"/>
    <s v="Fertilizers, mineral or chemical potassic, potassium chloride"/>
    <x v="10"/>
    <x v="5"/>
    <x v="5"/>
    <x v="2"/>
    <b v="1"/>
    <s v="C00"/>
    <s v="TOTAL CPC"/>
    <n v="0"/>
    <n v="0"/>
    <s v="TOTAL MOT"/>
    <n v="8"/>
    <s v="kg"/>
    <n v="2393173"/>
    <b v="0"/>
    <n v="8"/>
    <s v="kg"/>
    <n v="2393173"/>
    <b v="0"/>
    <n v="2393173"/>
    <b v="0"/>
    <n v="0"/>
    <b v="0"/>
    <s v="1449920.751"/>
    <n v="0"/>
    <s v="1449920.751"/>
    <n v="0"/>
    <b v="0"/>
    <b v="1"/>
  </r>
  <r>
    <s v="C"/>
    <s v="A"/>
    <n v="20150101"/>
    <n v="2015"/>
    <n v="52"/>
    <x v="7"/>
    <n v="180"/>
    <s v="COD"/>
    <x v="1"/>
    <s v="M"/>
    <s v="Import"/>
    <n v="56"/>
    <s v="BEL"/>
    <x v="18"/>
    <n v="0"/>
    <s v="W00"/>
    <s v="World"/>
    <s v="H4"/>
    <s v="HS"/>
    <b v="1"/>
    <n v="310420"/>
    <s v="Fertilizers, mineral or chemical potassic, potassium chloride"/>
    <x v="10"/>
    <x v="5"/>
    <x v="5"/>
    <x v="2"/>
    <b v="1"/>
    <s v="C00"/>
    <s v="TOTAL CPC"/>
    <n v="0"/>
    <n v="0"/>
    <s v="TOTAL MOT"/>
    <n v="8"/>
    <s v="kg"/>
    <n v="757814"/>
    <b v="0"/>
    <n v="8"/>
    <s v="kg"/>
    <n v="757814"/>
    <b v="0"/>
    <n v="757814"/>
    <b v="0"/>
    <n v="0"/>
    <b v="0"/>
    <s v="399421.096"/>
    <n v="0"/>
    <s v="399421.096"/>
    <n v="0"/>
    <b v="0"/>
    <b v="1"/>
  </r>
  <r>
    <s v="C"/>
    <s v="A"/>
    <n v="20150101"/>
    <n v="2015"/>
    <n v="52"/>
    <x v="7"/>
    <n v="180"/>
    <s v="COD"/>
    <x v="1"/>
    <s v="M"/>
    <s v="Import"/>
    <n v="112"/>
    <s v="BLR"/>
    <x v="19"/>
    <n v="0"/>
    <s v="W00"/>
    <s v="World"/>
    <s v="H4"/>
    <s v="HS"/>
    <b v="1"/>
    <n v="310420"/>
    <s v="Fertilizers, mineral or chemical potassic, potassium chloride"/>
    <x v="10"/>
    <x v="5"/>
    <x v="5"/>
    <x v="2"/>
    <b v="1"/>
    <s v="C00"/>
    <s v="TOTAL CPC"/>
    <n v="0"/>
    <n v="0"/>
    <s v="TOTAL MOT"/>
    <n v="8"/>
    <s v="kg"/>
    <n v="384000"/>
    <b v="0"/>
    <n v="8"/>
    <s v="kg"/>
    <n v="384000"/>
    <b v="0"/>
    <n v="384000"/>
    <b v="0"/>
    <n v="0"/>
    <b v="0"/>
    <s v="276830.581"/>
    <n v="0"/>
    <s v="276830.581"/>
    <n v="0"/>
    <b v="0"/>
    <b v="1"/>
  </r>
  <r>
    <s v="C"/>
    <s v="A"/>
    <n v="20150101"/>
    <n v="2015"/>
    <n v="52"/>
    <x v="7"/>
    <n v="180"/>
    <s v="COD"/>
    <x v="1"/>
    <s v="M"/>
    <s v="Import"/>
    <n v="156"/>
    <s v="CHN"/>
    <x v="1"/>
    <n v="0"/>
    <s v="W00"/>
    <s v="World"/>
    <s v="H4"/>
    <s v="HS"/>
    <b v="1"/>
    <n v="310420"/>
    <s v="Fertilizers, mineral or chemical potassic, potassium chloride"/>
    <x v="10"/>
    <x v="5"/>
    <x v="5"/>
    <x v="2"/>
    <b v="1"/>
    <s v="C00"/>
    <s v="TOTAL CPC"/>
    <n v="0"/>
    <n v="0"/>
    <s v="TOTAL MOT"/>
    <n v="8"/>
    <s v="kg"/>
    <n v="826000"/>
    <b v="0"/>
    <n v="8"/>
    <s v="kg"/>
    <n v="826000"/>
    <b v="0"/>
    <n v="826000"/>
    <b v="0"/>
    <n v="0"/>
    <b v="0"/>
    <s v="527230.257"/>
    <n v="0"/>
    <s v="527230.257"/>
    <n v="0"/>
    <b v="0"/>
    <b v="1"/>
  </r>
  <r>
    <s v="C"/>
    <s v="A"/>
    <n v="20150101"/>
    <n v="2015"/>
    <n v="52"/>
    <x v="7"/>
    <n v="180"/>
    <s v="COD"/>
    <x v="1"/>
    <s v="M"/>
    <s v="Import"/>
    <n v="276"/>
    <s v="DEU"/>
    <x v="4"/>
    <n v="0"/>
    <s v="W00"/>
    <s v="World"/>
    <s v="H4"/>
    <s v="HS"/>
    <b v="1"/>
    <n v="310420"/>
    <s v="Fertilizers, mineral or chemical potassic, potassium chloride"/>
    <x v="10"/>
    <x v="5"/>
    <x v="5"/>
    <x v="2"/>
    <b v="1"/>
    <s v="C00"/>
    <s v="TOTAL CPC"/>
    <n v="0"/>
    <n v="0"/>
    <s v="TOTAL MOT"/>
    <n v="8"/>
    <s v="kg"/>
    <n v="339277"/>
    <b v="0"/>
    <n v="8"/>
    <s v="kg"/>
    <n v="339277"/>
    <b v="0"/>
    <n v="339277"/>
    <b v="0"/>
    <n v="0"/>
    <b v="0"/>
    <s v="177065.803"/>
    <n v="0"/>
    <s v="177065.803"/>
    <n v="0"/>
    <b v="0"/>
    <b v="1"/>
  </r>
  <r>
    <s v="C"/>
    <s v="A"/>
    <n v="20150101"/>
    <n v="2015"/>
    <n v="52"/>
    <x v="7"/>
    <n v="180"/>
    <s v="COD"/>
    <x v="1"/>
    <s v="M"/>
    <s v="Import"/>
    <n v="699"/>
    <s v="IND"/>
    <x v="11"/>
    <n v="0"/>
    <s v="W00"/>
    <s v="World"/>
    <s v="H4"/>
    <s v="HS"/>
    <b v="1"/>
    <n v="310420"/>
    <s v="Fertilizers, mineral or chemical potassic, potassium chloride"/>
    <x v="10"/>
    <x v="5"/>
    <x v="5"/>
    <x v="2"/>
    <b v="1"/>
    <s v="C00"/>
    <s v="TOTAL CPC"/>
    <n v="0"/>
    <n v="0"/>
    <s v="TOTAL MOT"/>
    <n v="8"/>
    <s v="kg"/>
    <n v="1600"/>
    <b v="0"/>
    <n v="8"/>
    <s v="kg"/>
    <n v="1600"/>
    <b v="0"/>
    <n v="1600"/>
    <b v="0"/>
    <n v="0"/>
    <b v="0"/>
    <s v="1197.463"/>
    <n v="0"/>
    <s v="1197.463"/>
    <n v="0"/>
    <b v="0"/>
    <b v="1"/>
  </r>
  <r>
    <s v="C"/>
    <s v="A"/>
    <n v="20150101"/>
    <n v="2015"/>
    <n v="52"/>
    <x v="7"/>
    <n v="180"/>
    <s v="COD"/>
    <x v="1"/>
    <s v="M"/>
    <s v="Import"/>
    <n v="710"/>
    <s v="ZAF"/>
    <x v="30"/>
    <n v="0"/>
    <s v="W00"/>
    <s v="World"/>
    <s v="H4"/>
    <s v="HS"/>
    <b v="1"/>
    <n v="310420"/>
    <s v="Fertilizers, mineral or chemical potassic, potassium chloride"/>
    <x v="10"/>
    <x v="5"/>
    <x v="5"/>
    <x v="2"/>
    <b v="1"/>
    <s v="C00"/>
    <s v="TOTAL CPC"/>
    <n v="0"/>
    <n v="0"/>
    <s v="TOTAL MOT"/>
    <n v="8"/>
    <s v="kg"/>
    <n v="32482"/>
    <b v="0"/>
    <n v="8"/>
    <s v="kg"/>
    <n v="32482"/>
    <b v="0"/>
    <n v="32482"/>
    <b v="0"/>
    <n v="0"/>
    <b v="0"/>
    <s v="23732.804"/>
    <n v="0"/>
    <s v="23732.804"/>
    <n v="0"/>
    <b v="0"/>
    <b v="1"/>
  </r>
  <r>
    <s v="C"/>
    <s v="A"/>
    <n v="20150101"/>
    <n v="2015"/>
    <n v="52"/>
    <x v="7"/>
    <n v="180"/>
    <s v="COD"/>
    <x v="1"/>
    <s v="M"/>
    <s v="Import"/>
    <n v="894"/>
    <s v="ZMB"/>
    <x v="39"/>
    <n v="0"/>
    <s v="W00"/>
    <s v="World"/>
    <s v="H4"/>
    <s v="HS"/>
    <b v="1"/>
    <n v="310420"/>
    <s v="Fertilizers, mineral or chemical potassic, potassium chloride"/>
    <x v="10"/>
    <x v="5"/>
    <x v="5"/>
    <x v="2"/>
    <b v="1"/>
    <s v="C00"/>
    <s v="TOTAL CPC"/>
    <n v="0"/>
    <n v="0"/>
    <s v="TOTAL MOT"/>
    <n v="8"/>
    <s v="kg"/>
    <n v="52000"/>
    <b v="0"/>
    <n v="8"/>
    <s v="kg"/>
    <n v="52000"/>
    <b v="0"/>
    <n v="52000"/>
    <b v="0"/>
    <n v="0"/>
    <b v="0"/>
    <s v="44442.747"/>
    <n v="0"/>
    <s v="44442.747"/>
    <n v="0"/>
    <b v="0"/>
    <b v="1"/>
  </r>
  <r>
    <s v="C"/>
    <s v="A"/>
    <n v="20150101"/>
    <n v="2015"/>
    <n v="52"/>
    <x v="7"/>
    <n v="562"/>
    <s v="NER"/>
    <x v="0"/>
    <s v="M"/>
    <s v="Import"/>
    <n v="0"/>
    <s v="W00"/>
    <x v="0"/>
    <n v="0"/>
    <s v="W00"/>
    <s v="World"/>
    <s v="H4"/>
    <s v="HS"/>
    <b v="1"/>
    <n v="310420"/>
    <s v="Fertilizers, mineral or chemical potassic, potassium chloride"/>
    <x v="10"/>
    <x v="5"/>
    <x v="5"/>
    <x v="2"/>
    <b v="1"/>
    <s v="C00"/>
    <s v="TOTAL CPC"/>
    <n v="0"/>
    <n v="0"/>
    <s v="TOTAL MOT"/>
    <n v="8"/>
    <s v="kg"/>
    <n v="5"/>
    <b v="0"/>
    <n v="-1"/>
    <s v="N/A"/>
    <m/>
    <b v="0"/>
    <n v="5"/>
    <b v="0"/>
    <m/>
    <b v="0"/>
    <n v="49"/>
    <m/>
    <n v="49"/>
    <n v="0"/>
    <b v="1"/>
    <b v="0"/>
  </r>
  <r>
    <s v="C"/>
    <s v="A"/>
    <n v="20150101"/>
    <n v="2015"/>
    <n v="52"/>
    <x v="7"/>
    <n v="562"/>
    <s v="NER"/>
    <x v="0"/>
    <s v="M"/>
    <s v="Import"/>
    <n v="276"/>
    <s v="DEU"/>
    <x v="4"/>
    <n v="0"/>
    <s v="W00"/>
    <s v="World"/>
    <s v="H4"/>
    <s v="HS"/>
    <b v="1"/>
    <n v="310420"/>
    <s v="Fertilizers, mineral or chemical potassic, potassium chloride"/>
    <x v="10"/>
    <x v="5"/>
    <x v="5"/>
    <x v="2"/>
    <b v="1"/>
    <s v="C00"/>
    <s v="TOTAL CPC"/>
    <n v="0"/>
    <n v="0"/>
    <s v="TOTAL MOT"/>
    <n v="8"/>
    <s v="kg"/>
    <n v="5"/>
    <b v="0"/>
    <n v="-1"/>
    <s v="N/A"/>
    <m/>
    <b v="0"/>
    <n v="5"/>
    <b v="0"/>
    <m/>
    <b v="0"/>
    <n v="49"/>
    <m/>
    <n v="49"/>
    <n v="0"/>
    <b v="1"/>
    <b v="0"/>
  </r>
  <r>
    <s v="C"/>
    <s v="A"/>
    <n v="20150101"/>
    <n v="2015"/>
    <n v="52"/>
    <x v="7"/>
    <n v="180"/>
    <s v="COD"/>
    <x v="1"/>
    <s v="M"/>
    <s v="Import"/>
    <n v="0"/>
    <s v="W00"/>
    <x v="0"/>
    <n v="0"/>
    <s v="W00"/>
    <s v="World"/>
    <s v="H4"/>
    <s v="HS"/>
    <b v="1"/>
    <n v="310430"/>
    <s v="Fertilizers, mineral or chemical potassic, potassium sulphate"/>
    <x v="21"/>
    <x v="5"/>
    <x v="5"/>
    <x v="2"/>
    <b v="1"/>
    <s v="C00"/>
    <s v="TOTAL CPC"/>
    <n v="0"/>
    <n v="0"/>
    <s v="TOTAL MOT"/>
    <n v="8"/>
    <s v="kg"/>
    <n v="22256"/>
    <b v="0"/>
    <n v="8"/>
    <s v="kg"/>
    <n v="22256"/>
    <b v="0"/>
    <n v="22256"/>
    <b v="0"/>
    <n v="0"/>
    <b v="0"/>
    <s v="23686.155"/>
    <n v="0"/>
    <s v="23686.155"/>
    <n v="0"/>
    <b v="0"/>
    <b v="1"/>
  </r>
  <r>
    <s v="C"/>
    <s v="A"/>
    <n v="20150101"/>
    <n v="2015"/>
    <n v="52"/>
    <x v="7"/>
    <n v="180"/>
    <s v="COD"/>
    <x v="1"/>
    <s v="M"/>
    <s v="Import"/>
    <n v="156"/>
    <s v="CHN"/>
    <x v="1"/>
    <n v="0"/>
    <s v="W00"/>
    <s v="World"/>
    <s v="H4"/>
    <s v="HS"/>
    <b v="1"/>
    <n v="310430"/>
    <s v="Fertilizers, mineral or chemical potassic, potassium sulphate"/>
    <x v="21"/>
    <x v="5"/>
    <x v="5"/>
    <x v="2"/>
    <b v="1"/>
    <s v="C00"/>
    <s v="TOTAL CPC"/>
    <n v="0"/>
    <n v="0"/>
    <s v="TOTAL MOT"/>
    <n v="8"/>
    <s v="kg"/>
    <n v="9520"/>
    <b v="0"/>
    <n v="8"/>
    <s v="kg"/>
    <n v="9520"/>
    <b v="0"/>
    <n v="9520"/>
    <b v="0"/>
    <n v="0"/>
    <b v="0"/>
    <s v="8720.206"/>
    <n v="0"/>
    <s v="8720.206"/>
    <n v="0"/>
    <b v="0"/>
    <b v="1"/>
  </r>
  <r>
    <s v="C"/>
    <s v="A"/>
    <n v="20150101"/>
    <n v="2015"/>
    <n v="52"/>
    <x v="7"/>
    <n v="180"/>
    <s v="COD"/>
    <x v="1"/>
    <s v="M"/>
    <s v="Import"/>
    <n v="710"/>
    <s v="ZAF"/>
    <x v="30"/>
    <n v="0"/>
    <s v="W00"/>
    <s v="World"/>
    <s v="H4"/>
    <s v="HS"/>
    <b v="1"/>
    <n v="310430"/>
    <s v="Fertilizers, mineral or chemical potassic, potassium sulphate"/>
    <x v="21"/>
    <x v="5"/>
    <x v="5"/>
    <x v="2"/>
    <b v="1"/>
    <s v="C00"/>
    <s v="TOTAL CPC"/>
    <n v="0"/>
    <n v="0"/>
    <s v="TOTAL MOT"/>
    <n v="8"/>
    <s v="kg"/>
    <n v="12736"/>
    <b v="0"/>
    <n v="8"/>
    <s v="kg"/>
    <n v="12736"/>
    <b v="0"/>
    <n v="12736"/>
    <b v="0"/>
    <n v="0"/>
    <b v="0"/>
    <s v="14965.95"/>
    <n v="0"/>
    <s v="14965.95"/>
    <n v="0"/>
    <b v="0"/>
    <b v="1"/>
  </r>
  <r>
    <s v="C"/>
    <s v="A"/>
    <n v="20150101"/>
    <n v="2015"/>
    <n v="52"/>
    <x v="7"/>
    <n v="180"/>
    <s v="COD"/>
    <x v="1"/>
    <s v="M"/>
    <s v="Import"/>
    <n v="0"/>
    <s v="W00"/>
    <x v="0"/>
    <n v="0"/>
    <s v="W00"/>
    <s v="World"/>
    <s v="H4"/>
    <s v="HS"/>
    <b v="1"/>
    <n v="310490"/>
    <s v="Fertilizers, mineral or chemical potassic, n.e.c. in heading no. 3104"/>
    <x v="11"/>
    <x v="5"/>
    <x v="5"/>
    <x v="2"/>
    <b v="1"/>
    <s v="C00"/>
    <s v="TOTAL CPC"/>
    <n v="0"/>
    <n v="0"/>
    <s v="TOTAL MOT"/>
    <n v="8"/>
    <s v="kg"/>
    <n v="24307"/>
    <b v="0"/>
    <n v="8"/>
    <s v="kg"/>
    <n v="24307"/>
    <b v="0"/>
    <n v="24307"/>
    <b v="0"/>
    <n v="0"/>
    <b v="0"/>
    <s v="22092.401"/>
    <n v="0"/>
    <s v="22092.401"/>
    <n v="0"/>
    <b v="0"/>
    <b v="1"/>
  </r>
  <r>
    <s v="C"/>
    <s v="A"/>
    <n v="20150101"/>
    <n v="2015"/>
    <n v="52"/>
    <x v="7"/>
    <n v="180"/>
    <s v="COD"/>
    <x v="1"/>
    <s v="M"/>
    <s v="Import"/>
    <n v="616"/>
    <s v="POL"/>
    <x v="71"/>
    <n v="0"/>
    <s v="W00"/>
    <s v="World"/>
    <s v="H4"/>
    <s v="HS"/>
    <b v="1"/>
    <n v="310490"/>
    <s v="Fertilizers, mineral or chemical potassic, n.e.c. in heading no. 3104"/>
    <x v="11"/>
    <x v="5"/>
    <x v="5"/>
    <x v="2"/>
    <b v="1"/>
    <s v="C00"/>
    <s v="TOTAL CPC"/>
    <n v="0"/>
    <n v="0"/>
    <s v="TOTAL MOT"/>
    <n v="8"/>
    <s v="kg"/>
    <n v="2520"/>
    <b v="0"/>
    <n v="8"/>
    <s v="kg"/>
    <n v="2520"/>
    <b v="0"/>
    <n v="2520"/>
    <b v="0"/>
    <n v="0"/>
    <b v="0"/>
    <s v="12469.049"/>
    <n v="0"/>
    <s v="12469.049"/>
    <n v="0"/>
    <b v="0"/>
    <b v="1"/>
  </r>
  <r>
    <s v="C"/>
    <s v="A"/>
    <n v="20150101"/>
    <n v="2015"/>
    <n v="52"/>
    <x v="7"/>
    <n v="180"/>
    <s v="COD"/>
    <x v="1"/>
    <s v="M"/>
    <s v="Import"/>
    <n v="800"/>
    <s v="UGA"/>
    <x v="34"/>
    <n v="0"/>
    <s v="W00"/>
    <s v="World"/>
    <s v="H4"/>
    <s v="HS"/>
    <b v="1"/>
    <n v="310490"/>
    <s v="Fertilizers, mineral or chemical potassic, n.e.c. in heading no. 3104"/>
    <x v="11"/>
    <x v="5"/>
    <x v="5"/>
    <x v="2"/>
    <b v="1"/>
    <s v="C00"/>
    <s v="TOTAL CPC"/>
    <n v="0"/>
    <n v="0"/>
    <s v="TOTAL MOT"/>
    <n v="8"/>
    <s v="kg"/>
    <n v="3584"/>
    <b v="0"/>
    <n v="8"/>
    <s v="kg"/>
    <n v="3584"/>
    <b v="0"/>
    <n v="3584"/>
    <b v="0"/>
    <n v="0"/>
    <b v="0"/>
    <s v="2594.199"/>
    <n v="0"/>
    <s v="2594.199"/>
    <n v="0"/>
    <b v="0"/>
    <b v="1"/>
  </r>
  <r>
    <s v="C"/>
    <s v="A"/>
    <n v="20150101"/>
    <n v="2015"/>
    <n v="52"/>
    <x v="7"/>
    <n v="180"/>
    <s v="COD"/>
    <x v="1"/>
    <s v="M"/>
    <s v="Import"/>
    <n v="834"/>
    <s v="TZA"/>
    <x v="38"/>
    <n v="0"/>
    <s v="W00"/>
    <s v="World"/>
    <s v="H4"/>
    <s v="HS"/>
    <b v="1"/>
    <n v="310490"/>
    <s v="Fertilizers, mineral or chemical potassic, n.e.c. in heading no. 3104"/>
    <x v="11"/>
    <x v="5"/>
    <x v="5"/>
    <x v="2"/>
    <b v="1"/>
    <s v="C00"/>
    <s v="TOTAL CPC"/>
    <n v="0"/>
    <n v="0"/>
    <s v="TOTAL MOT"/>
    <n v="8"/>
    <s v="kg"/>
    <n v="18000"/>
    <b v="0"/>
    <n v="8"/>
    <s v="kg"/>
    <n v="18000"/>
    <b v="0"/>
    <n v="18000"/>
    <b v="0"/>
    <n v="0"/>
    <b v="0"/>
    <s v="4171.994"/>
    <n v="0"/>
    <s v="4171.994"/>
    <n v="0"/>
    <b v="0"/>
    <b v="1"/>
  </r>
  <r>
    <s v="C"/>
    <s v="A"/>
    <n v="20150101"/>
    <n v="2015"/>
    <n v="52"/>
    <x v="7"/>
    <n v="180"/>
    <s v="COD"/>
    <x v="1"/>
    <s v="M"/>
    <s v="Import"/>
    <n v="894"/>
    <s v="ZMB"/>
    <x v="39"/>
    <n v="0"/>
    <s v="W00"/>
    <s v="World"/>
    <s v="H4"/>
    <s v="HS"/>
    <b v="1"/>
    <n v="310490"/>
    <s v="Fertilizers, mineral or chemical potassic, n.e.c. in heading no. 3104"/>
    <x v="11"/>
    <x v="5"/>
    <x v="5"/>
    <x v="2"/>
    <b v="1"/>
    <s v="C00"/>
    <s v="TOTAL CPC"/>
    <n v="0"/>
    <n v="0"/>
    <s v="TOTAL MOT"/>
    <n v="8"/>
    <s v="kg"/>
    <n v="203"/>
    <b v="0"/>
    <n v="8"/>
    <s v="kg"/>
    <n v="203"/>
    <b v="0"/>
    <n v="203"/>
    <b v="0"/>
    <n v="0"/>
    <b v="0"/>
    <s v="2857.159"/>
    <n v="0"/>
    <s v="2857.159"/>
    <n v="0"/>
    <b v="0"/>
    <b v="1"/>
  </r>
  <r>
    <s v="C"/>
    <s v="A"/>
    <n v="20150101"/>
    <n v="2015"/>
    <n v="52"/>
    <x v="7"/>
    <n v="562"/>
    <s v="NER"/>
    <x v="0"/>
    <s v="M"/>
    <s v="Import"/>
    <n v="0"/>
    <s v="W00"/>
    <x v="0"/>
    <n v="0"/>
    <s v="W00"/>
    <s v="World"/>
    <s v="H4"/>
    <s v="HS"/>
    <b v="1"/>
    <n v="310490"/>
    <s v="Fertilizers, mineral or chemical potassic, n.e.c. in heading no. 3104"/>
    <x v="11"/>
    <x v="5"/>
    <x v="5"/>
    <x v="2"/>
    <b v="1"/>
    <s v="C00"/>
    <s v="TOTAL CPC"/>
    <n v="0"/>
    <n v="0"/>
    <s v="TOTAL MOT"/>
    <n v="8"/>
    <s v="kg"/>
    <n v="200"/>
    <b v="0"/>
    <n v="-1"/>
    <s v="N/A"/>
    <m/>
    <b v="0"/>
    <n v="200"/>
    <b v="0"/>
    <m/>
    <b v="0"/>
    <n v="266"/>
    <m/>
    <n v="266"/>
    <n v="0"/>
    <b v="1"/>
    <b v="0"/>
  </r>
  <r>
    <s v="C"/>
    <s v="A"/>
    <n v="20150101"/>
    <n v="2015"/>
    <n v="52"/>
    <x v="7"/>
    <n v="562"/>
    <s v="NER"/>
    <x v="0"/>
    <s v="M"/>
    <s v="Import"/>
    <n v="288"/>
    <s v="GHA"/>
    <x v="5"/>
    <n v="0"/>
    <s v="W00"/>
    <s v="World"/>
    <s v="H4"/>
    <s v="HS"/>
    <b v="1"/>
    <n v="310490"/>
    <s v="Fertilizers, mineral or chemical potassic, n.e.c. in heading no. 3104"/>
    <x v="11"/>
    <x v="5"/>
    <x v="5"/>
    <x v="2"/>
    <b v="1"/>
    <s v="C00"/>
    <s v="TOTAL CPC"/>
    <n v="0"/>
    <n v="0"/>
    <s v="TOTAL MOT"/>
    <n v="8"/>
    <s v="kg"/>
    <n v="200"/>
    <b v="0"/>
    <n v="-1"/>
    <s v="N/A"/>
    <m/>
    <b v="0"/>
    <n v="200"/>
    <b v="0"/>
    <m/>
    <b v="0"/>
    <n v="266"/>
    <m/>
    <n v="266"/>
    <n v="0"/>
    <b v="1"/>
    <b v="0"/>
  </r>
  <r>
    <s v="C"/>
    <s v="A"/>
    <n v="20150101"/>
    <n v="2015"/>
    <n v="52"/>
    <x v="7"/>
    <n v="180"/>
    <s v="COD"/>
    <x v="1"/>
    <s v="M"/>
    <s v="Import"/>
    <n v="0"/>
    <s v="W00"/>
    <x v="0"/>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4003088"/>
    <b v="0"/>
    <n v="8"/>
    <s v="kg"/>
    <n v="14003088"/>
    <b v="0"/>
    <n v="14003088"/>
    <b v="0"/>
    <n v="0"/>
    <b v="0"/>
    <s v="12891386.224"/>
    <n v="0"/>
    <s v="12891386.224"/>
    <n v="0"/>
    <b v="0"/>
    <b v="1"/>
  </r>
  <r>
    <s v="C"/>
    <s v="A"/>
    <n v="20150101"/>
    <n v="2015"/>
    <n v="52"/>
    <x v="7"/>
    <n v="180"/>
    <s v="COD"/>
    <x v="1"/>
    <s v="M"/>
    <s v="Import"/>
    <n v="56"/>
    <s v="BEL"/>
    <x v="18"/>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2331800"/>
    <b v="0"/>
    <n v="8"/>
    <s v="kg"/>
    <n v="2331800"/>
    <b v="0"/>
    <n v="2331800"/>
    <b v="0"/>
    <n v="0"/>
    <b v="0"/>
    <s v="1390702.717"/>
    <n v="0"/>
    <s v="1390702.717"/>
    <n v="0"/>
    <b v="0"/>
    <b v="1"/>
  </r>
  <r>
    <s v="C"/>
    <s v="A"/>
    <n v="20150101"/>
    <n v="2015"/>
    <n v="52"/>
    <x v="7"/>
    <n v="180"/>
    <s v="COD"/>
    <x v="1"/>
    <s v="M"/>
    <s v="Import"/>
    <n v="108"/>
    <s v="BDI"/>
    <x v="69"/>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25250"/>
    <b v="0"/>
    <n v="8"/>
    <s v="kg"/>
    <n v="25250"/>
    <b v="0"/>
    <n v="25250"/>
    <b v="0"/>
    <n v="0"/>
    <b v="0"/>
    <s v="24004.158"/>
    <n v="0"/>
    <s v="24004.158"/>
    <n v="0"/>
    <b v="0"/>
    <b v="1"/>
  </r>
  <r>
    <s v="C"/>
    <s v="A"/>
    <n v="20150101"/>
    <n v="2015"/>
    <n v="52"/>
    <x v="7"/>
    <n v="180"/>
    <s v="COD"/>
    <x v="1"/>
    <s v="M"/>
    <s v="Import"/>
    <n v="120"/>
    <s v="CMR"/>
    <x v="46"/>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30"/>
    <b v="0"/>
    <n v="8"/>
    <s v="kg"/>
    <n v="130"/>
    <b v="0"/>
    <n v="130"/>
    <b v="0"/>
    <n v="0"/>
    <b v="0"/>
    <s v="453.71"/>
    <n v="0"/>
    <s v="453.71"/>
    <n v="0"/>
    <b v="0"/>
    <b v="1"/>
  </r>
  <r>
    <s v="C"/>
    <s v="A"/>
    <n v="20150101"/>
    <n v="2015"/>
    <n v="52"/>
    <x v="7"/>
    <n v="180"/>
    <s v="COD"/>
    <x v="1"/>
    <s v="M"/>
    <s v="Import"/>
    <n v="156"/>
    <s v="CHN"/>
    <x v="1"/>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4399163"/>
    <b v="0"/>
    <n v="8"/>
    <s v="kg"/>
    <n v="4399163"/>
    <b v="0"/>
    <n v="4399163"/>
    <b v="0"/>
    <n v="0"/>
    <b v="0"/>
    <s v="3953025.392"/>
    <n v="0"/>
    <s v="3953025.392"/>
    <n v="0"/>
    <b v="0"/>
    <b v="1"/>
  </r>
  <r>
    <s v="C"/>
    <s v="A"/>
    <n v="20150101"/>
    <n v="2015"/>
    <n v="52"/>
    <x v="7"/>
    <n v="180"/>
    <s v="COD"/>
    <x v="1"/>
    <s v="M"/>
    <s v="Import"/>
    <n v="276"/>
    <s v="DEU"/>
    <x v="4"/>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21742"/>
    <b v="0"/>
    <n v="8"/>
    <s v="kg"/>
    <n v="21742"/>
    <b v="0"/>
    <n v="21742"/>
    <b v="0"/>
    <n v="0"/>
    <b v="0"/>
    <s v="13490.611"/>
    <n v="0"/>
    <s v="13490.611"/>
    <n v="0"/>
    <b v="0"/>
    <b v="1"/>
  </r>
  <r>
    <s v="C"/>
    <s v="A"/>
    <n v="20150101"/>
    <n v="2015"/>
    <n v="52"/>
    <x v="7"/>
    <n v="180"/>
    <s v="COD"/>
    <x v="1"/>
    <s v="M"/>
    <s v="Import"/>
    <n v="344"/>
    <s v="HKG"/>
    <x v="70"/>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52110"/>
    <b v="0"/>
    <n v="8"/>
    <s v="kg"/>
    <n v="52110"/>
    <b v="0"/>
    <n v="52110"/>
    <b v="0"/>
    <n v="0"/>
    <b v="0"/>
    <s v="25216.278"/>
    <n v="0"/>
    <s v="25216.278"/>
    <n v="0"/>
    <b v="0"/>
    <b v="1"/>
  </r>
  <r>
    <s v="C"/>
    <s v="A"/>
    <n v="20150101"/>
    <n v="2015"/>
    <n v="52"/>
    <x v="7"/>
    <n v="180"/>
    <s v="COD"/>
    <x v="1"/>
    <s v="M"/>
    <s v="Import"/>
    <n v="376"/>
    <s v="ISR"/>
    <x v="65"/>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2766"/>
    <b v="0"/>
    <n v="8"/>
    <s v="kg"/>
    <n v="12766"/>
    <b v="0"/>
    <n v="12766"/>
    <b v="0"/>
    <n v="0"/>
    <b v="0"/>
    <s v="11216.224"/>
    <n v="0"/>
    <s v="11216.224"/>
    <n v="0"/>
    <b v="0"/>
    <b v="1"/>
  </r>
  <r>
    <s v="C"/>
    <s v="A"/>
    <n v="20150101"/>
    <n v="2015"/>
    <n v="52"/>
    <x v="7"/>
    <n v="180"/>
    <s v="COD"/>
    <x v="1"/>
    <s v="M"/>
    <s v="Import"/>
    <n v="404"/>
    <s v="KEN"/>
    <x v="22"/>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3155"/>
    <b v="0"/>
    <n v="8"/>
    <s v="kg"/>
    <n v="3155"/>
    <b v="0"/>
    <n v="3155"/>
    <b v="0"/>
    <n v="0"/>
    <b v="0"/>
    <s v="8115.569"/>
    <n v="0"/>
    <s v="8115.569"/>
    <n v="0"/>
    <b v="0"/>
    <b v="1"/>
  </r>
  <r>
    <s v="C"/>
    <s v="A"/>
    <n v="20150101"/>
    <n v="2015"/>
    <n v="52"/>
    <x v="7"/>
    <n v="180"/>
    <s v="COD"/>
    <x v="1"/>
    <s v="M"/>
    <s v="Import"/>
    <n v="422"/>
    <s v="LBN"/>
    <x v="23"/>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50"/>
    <b v="0"/>
    <n v="8"/>
    <s v="kg"/>
    <n v="150"/>
    <b v="0"/>
    <n v="150"/>
    <b v="0"/>
    <n v="0"/>
    <b v="0"/>
    <s v="821.032"/>
    <n v="0"/>
    <s v="821.032"/>
    <n v="0"/>
    <b v="0"/>
    <b v="1"/>
  </r>
  <r>
    <s v="C"/>
    <s v="A"/>
    <n v="20150101"/>
    <n v="2015"/>
    <n v="52"/>
    <x v="7"/>
    <n v="180"/>
    <s v="COD"/>
    <x v="1"/>
    <s v="M"/>
    <s v="Import"/>
    <n v="686"/>
    <s v="SEN"/>
    <x v="10"/>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40"/>
    <b v="0"/>
    <n v="8"/>
    <s v="kg"/>
    <n v="40"/>
    <b v="0"/>
    <n v="40"/>
    <b v="0"/>
    <n v="0"/>
    <b v="0"/>
    <s v="104.701"/>
    <n v="0"/>
    <s v="104.701"/>
    <n v="0"/>
    <b v="0"/>
    <b v="1"/>
  </r>
  <r>
    <s v="C"/>
    <s v="A"/>
    <n v="20150101"/>
    <n v="2015"/>
    <n v="52"/>
    <x v="7"/>
    <n v="180"/>
    <s v="COD"/>
    <x v="1"/>
    <s v="M"/>
    <s v="Import"/>
    <n v="699"/>
    <s v="IND"/>
    <x v="11"/>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800"/>
    <b v="0"/>
    <n v="8"/>
    <s v="kg"/>
    <n v="1800"/>
    <b v="0"/>
    <n v="1800"/>
    <b v="0"/>
    <n v="0"/>
    <b v="0"/>
    <s v="11123.454"/>
    <n v="0"/>
    <s v="11123.454"/>
    <n v="0"/>
    <b v="0"/>
    <b v="1"/>
  </r>
  <r>
    <s v="C"/>
    <s v="A"/>
    <n v="20150101"/>
    <n v="2015"/>
    <n v="52"/>
    <x v="7"/>
    <n v="180"/>
    <s v="COD"/>
    <x v="1"/>
    <s v="M"/>
    <s v="Import"/>
    <n v="704"/>
    <s v="VNM"/>
    <x v="29"/>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332300"/>
    <b v="0"/>
    <n v="8"/>
    <s v="kg"/>
    <n v="332300"/>
    <b v="0"/>
    <n v="332300"/>
    <b v="0"/>
    <n v="0"/>
    <b v="0"/>
    <s v="341422.239"/>
    <n v="0"/>
    <s v="341422.239"/>
    <n v="0"/>
    <b v="0"/>
    <b v="1"/>
  </r>
  <r>
    <s v="C"/>
    <s v="A"/>
    <n v="20150101"/>
    <n v="2015"/>
    <n v="52"/>
    <x v="7"/>
    <n v="180"/>
    <s v="COD"/>
    <x v="1"/>
    <s v="M"/>
    <s v="Import"/>
    <n v="710"/>
    <s v="ZAF"/>
    <x v="30"/>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6322871"/>
    <b v="0"/>
    <n v="8"/>
    <s v="kg"/>
    <n v="6322871"/>
    <b v="0"/>
    <n v="6322871"/>
    <b v="0"/>
    <n v="0"/>
    <b v="0"/>
    <s v="6642468.141"/>
    <n v="0"/>
    <s v="6642468.141"/>
    <n v="0"/>
    <b v="0"/>
    <b v="1"/>
  </r>
  <r>
    <s v="C"/>
    <s v="A"/>
    <n v="20150101"/>
    <n v="2015"/>
    <n v="52"/>
    <x v="7"/>
    <n v="180"/>
    <s v="COD"/>
    <x v="1"/>
    <s v="M"/>
    <s v="Import"/>
    <n v="724"/>
    <s v="ESP"/>
    <x v="12"/>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4500"/>
    <b v="0"/>
    <n v="8"/>
    <s v="kg"/>
    <n v="4500"/>
    <b v="0"/>
    <n v="4500"/>
    <b v="0"/>
    <n v="0"/>
    <b v="0"/>
    <s v="5486.125"/>
    <n v="0"/>
    <s v="5486.125"/>
    <n v="0"/>
    <b v="0"/>
    <b v="1"/>
  </r>
  <r>
    <s v="C"/>
    <s v="A"/>
    <n v="20150101"/>
    <n v="2015"/>
    <n v="52"/>
    <x v="7"/>
    <n v="180"/>
    <s v="COD"/>
    <x v="1"/>
    <s v="M"/>
    <s v="Import"/>
    <n v="784"/>
    <s v="ARE"/>
    <x v="32"/>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56545"/>
    <b v="0"/>
    <n v="8"/>
    <s v="kg"/>
    <n v="156545"/>
    <b v="0"/>
    <n v="156545"/>
    <b v="0"/>
    <n v="0"/>
    <b v="0"/>
    <s v="115250.455"/>
    <n v="0"/>
    <s v="115250.455"/>
    <n v="0"/>
    <b v="0"/>
    <b v="1"/>
  </r>
  <r>
    <s v="C"/>
    <s v="A"/>
    <n v="20150101"/>
    <n v="2015"/>
    <n v="52"/>
    <x v="7"/>
    <n v="180"/>
    <s v="COD"/>
    <x v="1"/>
    <s v="M"/>
    <s v="Import"/>
    <n v="842"/>
    <s v="USA"/>
    <x v="15"/>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46"/>
    <b v="0"/>
    <n v="8"/>
    <s v="kg"/>
    <n v="46"/>
    <b v="0"/>
    <n v="46"/>
    <b v="0"/>
    <n v="0"/>
    <b v="0"/>
    <s v="116.017"/>
    <n v="0"/>
    <s v="116.017"/>
    <n v="0"/>
    <b v="0"/>
    <b v="1"/>
  </r>
  <r>
    <s v="C"/>
    <s v="A"/>
    <n v="20150101"/>
    <n v="2015"/>
    <n v="52"/>
    <x v="7"/>
    <n v="180"/>
    <s v="COD"/>
    <x v="1"/>
    <s v="M"/>
    <s v="Import"/>
    <n v="894"/>
    <s v="ZMB"/>
    <x v="39"/>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338720"/>
    <b v="0"/>
    <n v="8"/>
    <s v="kg"/>
    <n v="338720"/>
    <b v="0"/>
    <n v="338720"/>
    <b v="0"/>
    <n v="0"/>
    <b v="0"/>
    <s v="348369.4"/>
    <n v="0"/>
    <s v="348369.4"/>
    <n v="0"/>
    <b v="0"/>
    <b v="1"/>
  </r>
  <r>
    <s v="C"/>
    <s v="A"/>
    <n v="20150101"/>
    <n v="2015"/>
    <n v="52"/>
    <x v="7"/>
    <n v="562"/>
    <s v="NER"/>
    <x v="0"/>
    <s v="M"/>
    <s v="Import"/>
    <n v="0"/>
    <s v="W00"/>
    <x v="0"/>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6397140"/>
    <b v="0"/>
    <n v="-1"/>
    <s v="N/A"/>
    <m/>
    <b v="0"/>
    <n v="6397140"/>
    <b v="0"/>
    <m/>
    <b v="0"/>
    <n v="5183236"/>
    <m/>
    <n v="5183236"/>
    <n v="0"/>
    <b v="1"/>
    <b v="0"/>
  </r>
  <r>
    <s v="C"/>
    <s v="A"/>
    <n v="20150101"/>
    <n v="2015"/>
    <n v="52"/>
    <x v="7"/>
    <n v="562"/>
    <s v="NER"/>
    <x v="0"/>
    <s v="M"/>
    <s v="Import"/>
    <n v="156"/>
    <s v="CHN"/>
    <x v="1"/>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2050"/>
    <b v="0"/>
    <n v="-1"/>
    <s v="N/A"/>
    <m/>
    <b v="0"/>
    <n v="2050"/>
    <b v="0"/>
    <m/>
    <b v="0"/>
    <n v="6369"/>
    <m/>
    <n v="6369"/>
    <n v="0"/>
    <b v="1"/>
    <b v="0"/>
  </r>
  <r>
    <s v="C"/>
    <s v="A"/>
    <n v="20150101"/>
    <n v="2015"/>
    <n v="52"/>
    <x v="7"/>
    <n v="562"/>
    <s v="NER"/>
    <x v="0"/>
    <s v="M"/>
    <s v="Import"/>
    <n v="251"/>
    <s v="FRA"/>
    <x v="3"/>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200000"/>
    <b v="0"/>
    <n v="-1"/>
    <s v="N/A"/>
    <m/>
    <b v="0"/>
    <n v="200000"/>
    <b v="0"/>
    <m/>
    <b v="0"/>
    <n v="126781"/>
    <m/>
    <n v="126781"/>
    <n v="0"/>
    <b v="1"/>
    <b v="0"/>
  </r>
  <r>
    <s v="C"/>
    <s v="A"/>
    <n v="20150101"/>
    <n v="2015"/>
    <n v="52"/>
    <x v="7"/>
    <n v="562"/>
    <s v="NER"/>
    <x v="0"/>
    <s v="M"/>
    <s v="Import"/>
    <n v="384"/>
    <s v="CIV"/>
    <x v="6"/>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3242000"/>
    <b v="0"/>
    <n v="-1"/>
    <s v="N/A"/>
    <m/>
    <b v="0"/>
    <n v="3242000"/>
    <b v="0"/>
    <m/>
    <b v="0"/>
    <n v="2734854"/>
    <m/>
    <n v="2734854"/>
    <n v="0"/>
    <b v="1"/>
    <b v="0"/>
  </r>
  <r>
    <s v="C"/>
    <s v="A"/>
    <n v="20150101"/>
    <n v="2015"/>
    <n v="52"/>
    <x v="7"/>
    <n v="562"/>
    <s v="NER"/>
    <x v="0"/>
    <s v="M"/>
    <s v="Import"/>
    <n v="566"/>
    <s v="NGA"/>
    <x v="8"/>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2844000"/>
    <b v="0"/>
    <n v="-1"/>
    <s v="N/A"/>
    <m/>
    <b v="0"/>
    <n v="2844000"/>
    <b v="0"/>
    <m/>
    <b v="0"/>
    <n v="2244311"/>
    <m/>
    <n v="2244311"/>
    <n v="0"/>
    <b v="1"/>
    <b v="0"/>
  </r>
  <r>
    <s v="C"/>
    <s v="A"/>
    <n v="20150101"/>
    <n v="2015"/>
    <n v="52"/>
    <x v="7"/>
    <n v="562"/>
    <s v="NER"/>
    <x v="0"/>
    <s v="M"/>
    <s v="Import"/>
    <n v="643"/>
    <s v="RUS"/>
    <x v="9"/>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69090"/>
    <b v="0"/>
    <n v="-1"/>
    <s v="N/A"/>
    <m/>
    <b v="0"/>
    <n v="69090"/>
    <b v="0"/>
    <m/>
    <b v="0"/>
    <n v="37188"/>
    <m/>
    <n v="37188"/>
    <n v="0"/>
    <b v="1"/>
    <b v="0"/>
  </r>
  <r>
    <s v="C"/>
    <s v="A"/>
    <n v="20150101"/>
    <n v="2015"/>
    <n v="52"/>
    <x v="7"/>
    <n v="562"/>
    <s v="NER"/>
    <x v="0"/>
    <s v="M"/>
    <s v="Import"/>
    <n v="854"/>
    <s v="BFA"/>
    <x v="16"/>
    <n v="0"/>
    <s v="W00"/>
    <s v="World"/>
    <s v="H4"/>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40000"/>
    <b v="0"/>
    <n v="-1"/>
    <s v="N/A"/>
    <m/>
    <b v="0"/>
    <n v="40000"/>
    <b v="0"/>
    <m/>
    <b v="0"/>
    <n v="33733"/>
    <m/>
    <n v="33733"/>
    <n v="0"/>
    <b v="1"/>
    <b v="0"/>
  </r>
  <r>
    <s v="C"/>
    <s v="A"/>
    <n v="20150101"/>
    <n v="2015"/>
    <n v="52"/>
    <x v="7"/>
    <n v="180"/>
    <s v="COD"/>
    <x v="1"/>
    <s v="M"/>
    <s v="Import"/>
    <n v="0"/>
    <s v="W00"/>
    <x v="0"/>
    <n v="0"/>
    <s v="W00"/>
    <s v="World"/>
    <s v="H4"/>
    <s v="HS"/>
    <b v="1"/>
    <n v="310510"/>
    <s v="Fertilizers, mineral or chemical in tablets or similar forms or in packages of a gross weight not exceeding 10kg"/>
    <x v="13"/>
    <x v="6"/>
    <x v="6"/>
    <x v="2"/>
    <b v="1"/>
    <s v="C00"/>
    <s v="TOTAL CPC"/>
    <n v="0"/>
    <n v="0"/>
    <s v="TOTAL MOT"/>
    <n v="8"/>
    <s v="kg"/>
    <n v="519846"/>
    <b v="0"/>
    <n v="8"/>
    <s v="kg"/>
    <n v="519846"/>
    <b v="0"/>
    <n v="519846"/>
    <b v="0"/>
    <n v="0"/>
    <b v="0"/>
    <s v="515272.716"/>
    <n v="0"/>
    <s v="515272.716"/>
    <n v="0"/>
    <b v="0"/>
    <b v="1"/>
  </r>
  <r>
    <s v="C"/>
    <s v="A"/>
    <n v="20150101"/>
    <n v="2015"/>
    <n v="52"/>
    <x v="7"/>
    <n v="180"/>
    <s v="COD"/>
    <x v="1"/>
    <s v="M"/>
    <s v="Import"/>
    <n v="156"/>
    <s v="CHN"/>
    <x v="1"/>
    <n v="0"/>
    <s v="W00"/>
    <s v="World"/>
    <s v="H4"/>
    <s v="HS"/>
    <b v="1"/>
    <n v="310510"/>
    <s v="Fertilizers, mineral or chemical in tablets or similar forms or in packages of a gross weight not exceeding 10kg"/>
    <x v="13"/>
    <x v="6"/>
    <x v="6"/>
    <x v="2"/>
    <b v="1"/>
    <s v="C00"/>
    <s v="TOTAL CPC"/>
    <n v="0"/>
    <n v="0"/>
    <s v="TOTAL MOT"/>
    <n v="8"/>
    <s v="kg"/>
    <n v="516545"/>
    <b v="0"/>
    <n v="8"/>
    <s v="kg"/>
    <n v="516545"/>
    <b v="0"/>
    <n v="516545"/>
    <b v="0"/>
    <n v="0"/>
    <b v="0"/>
    <s v="510514.843"/>
    <n v="0"/>
    <s v="510514.843"/>
    <n v="0"/>
    <b v="0"/>
    <b v="1"/>
  </r>
  <r>
    <s v="C"/>
    <s v="A"/>
    <n v="20150101"/>
    <n v="2015"/>
    <n v="52"/>
    <x v="7"/>
    <n v="180"/>
    <s v="COD"/>
    <x v="1"/>
    <s v="M"/>
    <s v="Import"/>
    <n v="710"/>
    <s v="ZAF"/>
    <x v="30"/>
    <n v="0"/>
    <s v="W00"/>
    <s v="World"/>
    <s v="H4"/>
    <s v="HS"/>
    <b v="1"/>
    <n v="310510"/>
    <s v="Fertilizers, mineral or chemical in tablets or similar forms or in packages of a gross weight not exceeding 10kg"/>
    <x v="13"/>
    <x v="6"/>
    <x v="6"/>
    <x v="2"/>
    <b v="1"/>
    <s v="C00"/>
    <s v="TOTAL CPC"/>
    <n v="0"/>
    <n v="0"/>
    <s v="TOTAL MOT"/>
    <n v="8"/>
    <s v="kg"/>
    <n v="3301"/>
    <b v="0"/>
    <n v="8"/>
    <s v="kg"/>
    <n v="3301"/>
    <b v="0"/>
    <n v="3301"/>
    <b v="0"/>
    <n v="0"/>
    <b v="0"/>
    <s v="4757.872"/>
    <n v="0"/>
    <s v="4757.872"/>
    <n v="0"/>
    <b v="0"/>
    <b v="1"/>
  </r>
  <r>
    <s v="C"/>
    <s v="A"/>
    <n v="20150101"/>
    <n v="2015"/>
    <n v="52"/>
    <x v="7"/>
    <n v="180"/>
    <s v="COD"/>
    <x v="1"/>
    <s v="M"/>
    <s v="Import"/>
    <n v="0"/>
    <s v="W00"/>
    <x v="0"/>
    <n v="0"/>
    <s v="W00"/>
    <s v="World"/>
    <s v="H4"/>
    <s v="HS"/>
    <b v="1"/>
    <n v="310520"/>
    <s v="Fertilizers, mineral or chemical containing the three fertilizing elements nitrogen, phosphorus and potassium"/>
    <x v="14"/>
    <x v="6"/>
    <x v="6"/>
    <x v="2"/>
    <b v="1"/>
    <s v="C00"/>
    <s v="TOTAL CPC"/>
    <n v="0"/>
    <n v="0"/>
    <s v="TOTAL MOT"/>
    <n v="8"/>
    <s v="kg"/>
    <n v="12969941"/>
    <b v="0"/>
    <n v="8"/>
    <s v="kg"/>
    <n v="12969941"/>
    <b v="0"/>
    <n v="12969941"/>
    <b v="0"/>
    <n v="0"/>
    <b v="0"/>
    <s v="11851968.493"/>
    <n v="0"/>
    <s v="11851968.493"/>
    <n v="0"/>
    <b v="0"/>
    <b v="1"/>
  </r>
  <r>
    <s v="C"/>
    <s v="A"/>
    <n v="20150101"/>
    <n v="2015"/>
    <n v="52"/>
    <x v="7"/>
    <n v="180"/>
    <s v="COD"/>
    <x v="1"/>
    <s v="M"/>
    <s v="Import"/>
    <n v="56"/>
    <s v="BEL"/>
    <x v="18"/>
    <n v="0"/>
    <s v="W00"/>
    <s v="World"/>
    <s v="H4"/>
    <s v="HS"/>
    <b v="1"/>
    <n v="310520"/>
    <s v="Fertilizers, mineral or chemical containing the three fertilizing elements nitrogen, phosphorus and potassium"/>
    <x v="14"/>
    <x v="6"/>
    <x v="6"/>
    <x v="2"/>
    <b v="1"/>
    <s v="C00"/>
    <s v="TOTAL CPC"/>
    <n v="0"/>
    <n v="0"/>
    <s v="TOTAL MOT"/>
    <n v="8"/>
    <s v="kg"/>
    <n v="2322400"/>
    <b v="0"/>
    <n v="8"/>
    <s v="kg"/>
    <n v="2322400"/>
    <b v="0"/>
    <n v="2322400"/>
    <b v="0"/>
    <n v="0"/>
    <b v="0"/>
    <s v="1378296.199"/>
    <n v="0"/>
    <s v="1378296.199"/>
    <n v="0"/>
    <b v="0"/>
    <b v="1"/>
  </r>
  <r>
    <s v="C"/>
    <s v="A"/>
    <n v="20150101"/>
    <n v="2015"/>
    <n v="52"/>
    <x v="7"/>
    <n v="180"/>
    <s v="COD"/>
    <x v="1"/>
    <s v="M"/>
    <s v="Import"/>
    <n v="108"/>
    <s v="BDI"/>
    <x v="69"/>
    <n v="0"/>
    <s v="W00"/>
    <s v="World"/>
    <s v="H4"/>
    <s v="HS"/>
    <b v="1"/>
    <n v="310520"/>
    <s v="Fertilizers, mineral or chemical containing the three fertilizing elements nitrogen, phosphorus and potassium"/>
    <x v="14"/>
    <x v="6"/>
    <x v="6"/>
    <x v="2"/>
    <b v="1"/>
    <s v="C00"/>
    <s v="TOTAL CPC"/>
    <n v="0"/>
    <n v="0"/>
    <s v="TOTAL MOT"/>
    <n v="8"/>
    <s v="kg"/>
    <n v="25250"/>
    <b v="0"/>
    <n v="8"/>
    <s v="kg"/>
    <n v="25250"/>
    <b v="0"/>
    <n v="25250"/>
    <b v="0"/>
    <n v="0"/>
    <b v="0"/>
    <s v="24004.158"/>
    <n v="0"/>
    <s v="24004.158"/>
    <n v="0"/>
    <b v="0"/>
    <b v="1"/>
  </r>
  <r>
    <s v="C"/>
    <s v="A"/>
    <n v="20150101"/>
    <n v="2015"/>
    <n v="52"/>
    <x v="7"/>
    <n v="180"/>
    <s v="COD"/>
    <x v="1"/>
    <s v="M"/>
    <s v="Import"/>
    <n v="156"/>
    <s v="CHN"/>
    <x v="1"/>
    <n v="0"/>
    <s v="W00"/>
    <s v="World"/>
    <s v="H4"/>
    <s v="HS"/>
    <b v="1"/>
    <n v="310520"/>
    <s v="Fertilizers, mineral or chemical containing the three fertilizing elements nitrogen, phosphorus and potassium"/>
    <x v="14"/>
    <x v="6"/>
    <x v="6"/>
    <x v="2"/>
    <b v="1"/>
    <s v="C00"/>
    <s v="TOTAL CPC"/>
    <n v="0"/>
    <n v="0"/>
    <s v="TOTAL MOT"/>
    <n v="8"/>
    <s v="kg"/>
    <n v="3629241"/>
    <b v="0"/>
    <n v="8"/>
    <s v="kg"/>
    <n v="3629241"/>
    <b v="0"/>
    <n v="3629241"/>
    <b v="0"/>
    <n v="0"/>
    <b v="0"/>
    <s v="3220697.481"/>
    <n v="0"/>
    <s v="3220697.481"/>
    <n v="0"/>
    <b v="0"/>
    <b v="1"/>
  </r>
  <r>
    <s v="C"/>
    <s v="A"/>
    <n v="20150101"/>
    <n v="2015"/>
    <n v="52"/>
    <x v="7"/>
    <n v="180"/>
    <s v="COD"/>
    <x v="1"/>
    <s v="M"/>
    <s v="Import"/>
    <n v="276"/>
    <s v="DEU"/>
    <x v="4"/>
    <n v="0"/>
    <s v="W00"/>
    <s v="World"/>
    <s v="H4"/>
    <s v="HS"/>
    <b v="1"/>
    <n v="310520"/>
    <s v="Fertilizers, mineral or chemical containing the three fertilizing elements nitrogen, phosphorus and potassium"/>
    <x v="14"/>
    <x v="6"/>
    <x v="6"/>
    <x v="2"/>
    <b v="1"/>
    <s v="C00"/>
    <s v="TOTAL CPC"/>
    <n v="0"/>
    <n v="0"/>
    <s v="TOTAL MOT"/>
    <n v="8"/>
    <s v="kg"/>
    <n v="21742"/>
    <b v="0"/>
    <n v="8"/>
    <s v="kg"/>
    <n v="21742"/>
    <b v="0"/>
    <n v="21742"/>
    <b v="0"/>
    <n v="0"/>
    <b v="0"/>
    <s v="13490.611"/>
    <n v="0"/>
    <s v="13490.611"/>
    <n v="0"/>
    <b v="0"/>
    <b v="1"/>
  </r>
  <r>
    <s v="C"/>
    <s v="A"/>
    <n v="20150101"/>
    <n v="2015"/>
    <n v="52"/>
    <x v="7"/>
    <n v="180"/>
    <s v="COD"/>
    <x v="1"/>
    <s v="M"/>
    <s v="Import"/>
    <n v="344"/>
    <s v="HKG"/>
    <x v="70"/>
    <n v="0"/>
    <s v="W00"/>
    <s v="World"/>
    <s v="H4"/>
    <s v="HS"/>
    <b v="1"/>
    <n v="310520"/>
    <s v="Fertilizers, mineral or chemical containing the three fertilizing elements nitrogen, phosphorus and potassium"/>
    <x v="14"/>
    <x v="6"/>
    <x v="6"/>
    <x v="2"/>
    <b v="1"/>
    <s v="C00"/>
    <s v="TOTAL CPC"/>
    <n v="0"/>
    <n v="0"/>
    <s v="TOTAL MOT"/>
    <n v="8"/>
    <s v="kg"/>
    <n v="52110"/>
    <b v="0"/>
    <n v="8"/>
    <s v="kg"/>
    <n v="52110"/>
    <b v="0"/>
    <n v="52110"/>
    <b v="0"/>
    <n v="0"/>
    <b v="0"/>
    <s v="25216.278"/>
    <n v="0"/>
    <s v="25216.278"/>
    <n v="0"/>
    <b v="0"/>
    <b v="1"/>
  </r>
  <r>
    <s v="C"/>
    <s v="A"/>
    <n v="20150101"/>
    <n v="2015"/>
    <n v="52"/>
    <x v="7"/>
    <n v="180"/>
    <s v="COD"/>
    <x v="1"/>
    <s v="M"/>
    <s v="Import"/>
    <n v="376"/>
    <s v="ISR"/>
    <x v="65"/>
    <n v="0"/>
    <s v="W00"/>
    <s v="World"/>
    <s v="H4"/>
    <s v="HS"/>
    <b v="1"/>
    <n v="310520"/>
    <s v="Fertilizers, mineral or chemical containing the three fertilizing elements nitrogen, phosphorus and potassium"/>
    <x v="14"/>
    <x v="6"/>
    <x v="6"/>
    <x v="2"/>
    <b v="1"/>
    <s v="C00"/>
    <s v="TOTAL CPC"/>
    <n v="0"/>
    <n v="0"/>
    <s v="TOTAL MOT"/>
    <n v="8"/>
    <s v="kg"/>
    <n v="12600"/>
    <b v="0"/>
    <n v="8"/>
    <s v="kg"/>
    <n v="12600"/>
    <b v="0"/>
    <n v="12600"/>
    <b v="0"/>
    <n v="0"/>
    <b v="0"/>
    <s v="9675.492"/>
    <n v="0"/>
    <s v="9675.492"/>
    <n v="0"/>
    <b v="0"/>
    <b v="1"/>
  </r>
  <r>
    <s v="C"/>
    <s v="A"/>
    <n v="20150101"/>
    <n v="2015"/>
    <n v="52"/>
    <x v="7"/>
    <n v="180"/>
    <s v="COD"/>
    <x v="1"/>
    <s v="M"/>
    <s v="Import"/>
    <n v="704"/>
    <s v="VNM"/>
    <x v="29"/>
    <n v="0"/>
    <s v="W00"/>
    <s v="World"/>
    <s v="H4"/>
    <s v="HS"/>
    <b v="1"/>
    <n v="310520"/>
    <s v="Fertilizers, mineral or chemical containing the three fertilizing elements nitrogen, phosphorus and potassium"/>
    <x v="14"/>
    <x v="6"/>
    <x v="6"/>
    <x v="2"/>
    <b v="1"/>
    <s v="C00"/>
    <s v="TOTAL CPC"/>
    <n v="0"/>
    <n v="0"/>
    <s v="TOTAL MOT"/>
    <n v="8"/>
    <s v="kg"/>
    <n v="332300"/>
    <b v="0"/>
    <n v="8"/>
    <s v="kg"/>
    <n v="332300"/>
    <b v="0"/>
    <n v="332300"/>
    <b v="0"/>
    <n v="0"/>
    <b v="0"/>
    <s v="341422.239"/>
    <n v="0"/>
    <s v="341422.239"/>
    <n v="0"/>
    <b v="0"/>
    <b v="1"/>
  </r>
  <r>
    <s v="C"/>
    <s v="A"/>
    <n v="20150101"/>
    <n v="2015"/>
    <n v="52"/>
    <x v="7"/>
    <n v="180"/>
    <s v="COD"/>
    <x v="1"/>
    <s v="M"/>
    <s v="Import"/>
    <n v="710"/>
    <s v="ZAF"/>
    <x v="30"/>
    <n v="0"/>
    <s v="W00"/>
    <s v="World"/>
    <s v="H4"/>
    <s v="HS"/>
    <b v="1"/>
    <n v="310520"/>
    <s v="Fertilizers, mineral or chemical containing the three fertilizing elements nitrogen, phosphorus and potassium"/>
    <x v="14"/>
    <x v="6"/>
    <x v="6"/>
    <x v="2"/>
    <b v="1"/>
    <s v="C00"/>
    <s v="TOTAL CPC"/>
    <n v="0"/>
    <n v="0"/>
    <s v="TOTAL MOT"/>
    <n v="8"/>
    <s v="kg"/>
    <n v="6236533"/>
    <b v="0"/>
    <n v="8"/>
    <s v="kg"/>
    <n v="6236533"/>
    <b v="0"/>
    <n v="6236533"/>
    <b v="0"/>
    <n v="0"/>
    <b v="0"/>
    <s v="6572494.03"/>
    <n v="0"/>
    <s v="6572494.03"/>
    <n v="0"/>
    <b v="0"/>
    <b v="1"/>
  </r>
  <r>
    <s v="C"/>
    <s v="A"/>
    <n v="20150101"/>
    <n v="2015"/>
    <n v="52"/>
    <x v="7"/>
    <n v="180"/>
    <s v="COD"/>
    <x v="1"/>
    <s v="M"/>
    <s v="Import"/>
    <n v="724"/>
    <s v="ESP"/>
    <x v="12"/>
    <n v="0"/>
    <s v="W00"/>
    <s v="World"/>
    <s v="H4"/>
    <s v="HS"/>
    <b v="1"/>
    <n v="310520"/>
    <s v="Fertilizers, mineral or chemical containing the three fertilizing elements nitrogen, phosphorus and potassium"/>
    <x v="14"/>
    <x v="6"/>
    <x v="6"/>
    <x v="2"/>
    <b v="1"/>
    <s v="C00"/>
    <s v="TOTAL CPC"/>
    <n v="0"/>
    <n v="0"/>
    <s v="TOTAL MOT"/>
    <n v="8"/>
    <s v="kg"/>
    <n v="4500"/>
    <b v="0"/>
    <n v="8"/>
    <s v="kg"/>
    <n v="4500"/>
    <b v="0"/>
    <n v="4500"/>
    <b v="0"/>
    <n v="0"/>
    <b v="0"/>
    <s v="5486.125"/>
    <n v="0"/>
    <s v="5486.125"/>
    <n v="0"/>
    <b v="0"/>
    <b v="1"/>
  </r>
  <r>
    <s v="C"/>
    <s v="A"/>
    <n v="20150101"/>
    <n v="2015"/>
    <n v="52"/>
    <x v="7"/>
    <n v="180"/>
    <s v="COD"/>
    <x v="1"/>
    <s v="M"/>
    <s v="Import"/>
    <n v="784"/>
    <s v="ARE"/>
    <x v="32"/>
    <n v="0"/>
    <s v="W00"/>
    <s v="World"/>
    <s v="H4"/>
    <s v="HS"/>
    <b v="1"/>
    <n v="310520"/>
    <s v="Fertilizers, mineral or chemical containing the three fertilizing elements nitrogen, phosphorus and potassium"/>
    <x v="14"/>
    <x v="6"/>
    <x v="6"/>
    <x v="2"/>
    <b v="1"/>
    <s v="C00"/>
    <s v="TOTAL CPC"/>
    <n v="0"/>
    <n v="0"/>
    <s v="TOTAL MOT"/>
    <n v="8"/>
    <s v="kg"/>
    <n v="156545"/>
    <b v="0"/>
    <n v="8"/>
    <s v="kg"/>
    <n v="156545"/>
    <b v="0"/>
    <n v="156545"/>
    <b v="0"/>
    <n v="0"/>
    <b v="0"/>
    <s v="115250.455"/>
    <n v="0"/>
    <s v="115250.455"/>
    <n v="0"/>
    <b v="0"/>
    <b v="1"/>
  </r>
  <r>
    <s v="C"/>
    <s v="A"/>
    <n v="20150101"/>
    <n v="2015"/>
    <n v="52"/>
    <x v="7"/>
    <n v="180"/>
    <s v="COD"/>
    <x v="1"/>
    <s v="M"/>
    <s v="Import"/>
    <n v="894"/>
    <s v="ZMB"/>
    <x v="39"/>
    <n v="0"/>
    <s v="W00"/>
    <s v="World"/>
    <s v="H4"/>
    <s v="HS"/>
    <b v="1"/>
    <n v="310520"/>
    <s v="Fertilizers, mineral or chemical containing the three fertilizing elements nitrogen, phosphorus and potassium"/>
    <x v="14"/>
    <x v="6"/>
    <x v="6"/>
    <x v="2"/>
    <b v="1"/>
    <s v="C00"/>
    <s v="TOTAL CPC"/>
    <n v="0"/>
    <n v="0"/>
    <s v="TOTAL MOT"/>
    <n v="8"/>
    <s v="kg"/>
    <n v="176720"/>
    <b v="0"/>
    <n v="8"/>
    <s v="kg"/>
    <n v="176720"/>
    <b v="0"/>
    <n v="176720"/>
    <b v="0"/>
    <n v="0"/>
    <b v="0"/>
    <s v="145935.425"/>
    <n v="0"/>
    <s v="145935.425"/>
    <n v="0"/>
    <b v="0"/>
    <b v="1"/>
  </r>
  <r>
    <s v="C"/>
    <s v="A"/>
    <n v="20150101"/>
    <n v="2015"/>
    <n v="52"/>
    <x v="7"/>
    <n v="562"/>
    <s v="NER"/>
    <x v="0"/>
    <s v="M"/>
    <s v="Import"/>
    <n v="0"/>
    <s v="W00"/>
    <x v="0"/>
    <n v="0"/>
    <s v="W00"/>
    <s v="World"/>
    <s v="H4"/>
    <s v="HS"/>
    <b v="1"/>
    <n v="310520"/>
    <s v="Fertilizers, mineral or chemical containing the three fertilizing elements nitrogen, phosphorus and potassium"/>
    <x v="14"/>
    <x v="6"/>
    <x v="6"/>
    <x v="2"/>
    <b v="1"/>
    <s v="C00"/>
    <s v="TOTAL CPC"/>
    <n v="0"/>
    <n v="0"/>
    <s v="TOTAL MOT"/>
    <n v="8"/>
    <s v="kg"/>
    <n v="200000"/>
    <b v="0"/>
    <n v="-1"/>
    <s v="N/A"/>
    <m/>
    <b v="0"/>
    <n v="200000"/>
    <b v="0"/>
    <m/>
    <b v="0"/>
    <n v="126781"/>
    <m/>
    <n v="126781"/>
    <n v="0"/>
    <b v="1"/>
    <b v="0"/>
  </r>
  <r>
    <s v="C"/>
    <s v="A"/>
    <n v="20150101"/>
    <n v="2015"/>
    <n v="52"/>
    <x v="7"/>
    <n v="562"/>
    <s v="NER"/>
    <x v="0"/>
    <s v="M"/>
    <s v="Import"/>
    <n v="251"/>
    <s v="FRA"/>
    <x v="3"/>
    <n v="0"/>
    <s v="W00"/>
    <s v="World"/>
    <s v="H4"/>
    <s v="HS"/>
    <b v="1"/>
    <n v="310520"/>
    <s v="Fertilizers, mineral or chemical containing the three fertilizing elements nitrogen, phosphorus and potassium"/>
    <x v="14"/>
    <x v="6"/>
    <x v="6"/>
    <x v="2"/>
    <b v="1"/>
    <s v="C00"/>
    <s v="TOTAL CPC"/>
    <n v="0"/>
    <n v="0"/>
    <s v="TOTAL MOT"/>
    <n v="8"/>
    <s v="kg"/>
    <n v="200000"/>
    <b v="0"/>
    <n v="-1"/>
    <s v="N/A"/>
    <m/>
    <b v="0"/>
    <n v="200000"/>
    <b v="0"/>
    <m/>
    <b v="0"/>
    <n v="126781"/>
    <m/>
    <n v="126781"/>
    <n v="0"/>
    <b v="1"/>
    <b v="0"/>
  </r>
  <r>
    <s v="C"/>
    <s v="A"/>
    <n v="20150101"/>
    <n v="2015"/>
    <n v="52"/>
    <x v="7"/>
    <n v="180"/>
    <s v="COD"/>
    <x v="1"/>
    <s v="M"/>
    <s v="Import"/>
    <n v="0"/>
    <s v="W00"/>
    <x v="0"/>
    <n v="0"/>
    <s v="W00"/>
    <s v="World"/>
    <s v="H4"/>
    <s v="HS"/>
    <b v="1"/>
    <n v="310530"/>
    <s v="Fertilizers, mineral or chemical diammonium hydrogenorthophosphate (diammonium phosphate)"/>
    <x v="22"/>
    <x v="3"/>
    <x v="8"/>
    <x v="2"/>
    <b v="1"/>
    <s v="C00"/>
    <s v="TOTAL CPC"/>
    <n v="0"/>
    <n v="0"/>
    <s v="TOTAL MOT"/>
    <n v="8"/>
    <s v="kg"/>
    <n v="4600"/>
    <b v="0"/>
    <n v="8"/>
    <s v="kg"/>
    <n v="4600"/>
    <b v="0"/>
    <n v="4600"/>
    <b v="0"/>
    <n v="0"/>
    <b v="0"/>
    <s v="9101.652"/>
    <n v="0"/>
    <s v="9101.652"/>
    <n v="0"/>
    <b v="0"/>
    <b v="1"/>
  </r>
  <r>
    <s v="C"/>
    <s v="A"/>
    <n v="20150101"/>
    <n v="2015"/>
    <n v="52"/>
    <x v="7"/>
    <n v="180"/>
    <s v="COD"/>
    <x v="1"/>
    <s v="M"/>
    <s v="Import"/>
    <n v="56"/>
    <s v="BEL"/>
    <x v="18"/>
    <n v="0"/>
    <s v="W00"/>
    <s v="World"/>
    <s v="H4"/>
    <s v="HS"/>
    <b v="1"/>
    <n v="310530"/>
    <s v="Fertilizers, mineral or chemical diammonium hydrogenorthophosphate (diammonium phosphate)"/>
    <x v="22"/>
    <x v="3"/>
    <x v="8"/>
    <x v="2"/>
    <b v="1"/>
    <s v="C00"/>
    <s v="TOTAL CPC"/>
    <n v="0"/>
    <n v="0"/>
    <s v="TOTAL MOT"/>
    <n v="8"/>
    <s v="kg"/>
    <n v="4600"/>
    <b v="0"/>
    <n v="8"/>
    <s v="kg"/>
    <n v="4600"/>
    <b v="0"/>
    <n v="4600"/>
    <b v="0"/>
    <n v="0"/>
    <b v="0"/>
    <s v="9101.652"/>
    <n v="0"/>
    <s v="9101.652"/>
    <n v="0"/>
    <b v="0"/>
    <b v="1"/>
  </r>
  <r>
    <s v="C"/>
    <s v="A"/>
    <n v="20150101"/>
    <n v="2015"/>
    <n v="52"/>
    <x v="7"/>
    <n v="562"/>
    <s v="NER"/>
    <x v="0"/>
    <s v="M"/>
    <s v="Import"/>
    <n v="0"/>
    <s v="W00"/>
    <x v="0"/>
    <n v="0"/>
    <s v="W00"/>
    <s v="World"/>
    <s v="H4"/>
    <s v="HS"/>
    <b v="1"/>
    <n v="310530"/>
    <s v="Fertilizers, mineral or chemical diammonium hydrogenorthophosphate (diammonium phosphate)"/>
    <x v="22"/>
    <x v="3"/>
    <x v="8"/>
    <x v="2"/>
    <b v="1"/>
    <s v="C00"/>
    <s v="TOTAL CPC"/>
    <n v="0"/>
    <n v="0"/>
    <s v="TOTAL MOT"/>
    <n v="8"/>
    <s v="kg"/>
    <n v="57000"/>
    <b v="0"/>
    <n v="-1"/>
    <s v="N/A"/>
    <m/>
    <b v="0"/>
    <n v="57000"/>
    <b v="0"/>
    <m/>
    <b v="0"/>
    <n v="9255"/>
    <m/>
    <n v="9255"/>
    <n v="0"/>
    <b v="1"/>
    <b v="0"/>
  </r>
  <r>
    <s v="C"/>
    <s v="A"/>
    <n v="20150101"/>
    <n v="2015"/>
    <n v="52"/>
    <x v="7"/>
    <n v="562"/>
    <s v="NER"/>
    <x v="0"/>
    <s v="M"/>
    <s v="Import"/>
    <n v="566"/>
    <s v="NGA"/>
    <x v="8"/>
    <n v="0"/>
    <s v="W00"/>
    <s v="World"/>
    <s v="H4"/>
    <s v="HS"/>
    <b v="1"/>
    <n v="310530"/>
    <s v="Fertilizers, mineral or chemical diammonium hydrogenorthophosphate (diammonium phosphate)"/>
    <x v="22"/>
    <x v="3"/>
    <x v="8"/>
    <x v="2"/>
    <b v="1"/>
    <s v="C00"/>
    <s v="TOTAL CPC"/>
    <n v="0"/>
    <n v="0"/>
    <s v="TOTAL MOT"/>
    <n v="8"/>
    <s v="kg"/>
    <n v="57000"/>
    <b v="0"/>
    <n v="-1"/>
    <s v="N/A"/>
    <m/>
    <b v="0"/>
    <n v="57000"/>
    <b v="0"/>
    <m/>
    <b v="0"/>
    <n v="9255"/>
    <m/>
    <n v="9255"/>
    <n v="0"/>
    <b v="1"/>
    <b v="0"/>
  </r>
  <r>
    <s v="C"/>
    <s v="A"/>
    <n v="20150101"/>
    <n v="2015"/>
    <n v="52"/>
    <x v="7"/>
    <n v="180"/>
    <s v="COD"/>
    <x v="1"/>
    <s v="M"/>
    <s v="Import"/>
    <n v="0"/>
    <s v="W00"/>
    <x v="0"/>
    <n v="0"/>
    <s v="W00"/>
    <s v="World"/>
    <s v="H4"/>
    <s v="HS"/>
    <b v="1"/>
    <n v="310540"/>
    <s v="Fertilizers, mineral or chemical ammonium dihydrogenorthophosphate (monoammonium phosphate) and mixtures thereof with diammonium hydrogenorthophosphate (diammonium phosphate)"/>
    <x v="18"/>
    <x v="3"/>
    <x v="7"/>
    <x v="2"/>
    <b v="1"/>
    <s v="C00"/>
    <s v="TOTAL CPC"/>
    <n v="0"/>
    <n v="0"/>
    <s v="TOTAL MOT"/>
    <n v="8"/>
    <s v="kg"/>
    <n v="10216"/>
    <b v="0"/>
    <n v="8"/>
    <s v="kg"/>
    <n v="10216"/>
    <b v="0"/>
    <n v="10216"/>
    <b v="0"/>
    <n v="0"/>
    <b v="0"/>
    <s v="9054.074"/>
    <n v="0"/>
    <s v="9054.074"/>
    <n v="0"/>
    <b v="0"/>
    <b v="1"/>
  </r>
  <r>
    <s v="C"/>
    <s v="A"/>
    <n v="20150101"/>
    <n v="2015"/>
    <n v="52"/>
    <x v="7"/>
    <n v="180"/>
    <s v="COD"/>
    <x v="1"/>
    <s v="M"/>
    <s v="Import"/>
    <n v="710"/>
    <s v="ZAF"/>
    <x v="30"/>
    <n v="0"/>
    <s v="W00"/>
    <s v="World"/>
    <s v="H4"/>
    <s v="HS"/>
    <b v="1"/>
    <n v="310540"/>
    <s v="Fertilizers, mineral or chemical ammonium dihydrogenorthophosphate (monoammonium phosphate) and mixtures thereof with diammonium hydrogenorthophosphate (diammonium phosphate)"/>
    <x v="18"/>
    <x v="3"/>
    <x v="7"/>
    <x v="2"/>
    <b v="1"/>
    <s v="C00"/>
    <s v="TOTAL CPC"/>
    <n v="0"/>
    <n v="0"/>
    <s v="TOTAL MOT"/>
    <n v="8"/>
    <s v="kg"/>
    <n v="10216"/>
    <b v="0"/>
    <n v="8"/>
    <s v="kg"/>
    <n v="10216"/>
    <b v="0"/>
    <n v="10216"/>
    <b v="0"/>
    <n v="0"/>
    <b v="0"/>
    <s v="9054.074"/>
    <n v="0"/>
    <s v="9054.074"/>
    <n v="0"/>
    <b v="0"/>
    <b v="1"/>
  </r>
  <r>
    <s v="C"/>
    <s v="A"/>
    <n v="20150101"/>
    <n v="2015"/>
    <n v="52"/>
    <x v="7"/>
    <n v="180"/>
    <s v="COD"/>
    <x v="1"/>
    <s v="M"/>
    <s v="Import"/>
    <n v="0"/>
    <s v="W00"/>
    <x v="0"/>
    <n v="0"/>
    <s v="W00"/>
    <s v="World"/>
    <s v="H4"/>
    <s v="HS"/>
    <b v="1"/>
    <n v="310551"/>
    <s v="Fertilizers, mineral or chemical containing nitrates and phosphates"/>
    <x v="19"/>
    <x v="6"/>
    <x v="6"/>
    <x v="2"/>
    <b v="1"/>
    <s v="C00"/>
    <s v="TOTAL CPC"/>
    <n v="0"/>
    <n v="0"/>
    <s v="TOTAL MOT"/>
    <n v="8"/>
    <s v="kg"/>
    <n v="627"/>
    <b v="0"/>
    <n v="8"/>
    <s v="kg"/>
    <n v="627"/>
    <b v="0"/>
    <n v="627"/>
    <b v="0"/>
    <n v="0"/>
    <b v="0"/>
    <s v="3974.715"/>
    <n v="0"/>
    <s v="3974.715"/>
    <n v="0"/>
    <b v="0"/>
    <b v="1"/>
  </r>
  <r>
    <s v="C"/>
    <s v="A"/>
    <n v="20150101"/>
    <n v="2015"/>
    <n v="52"/>
    <x v="7"/>
    <n v="180"/>
    <s v="COD"/>
    <x v="1"/>
    <s v="M"/>
    <s v="Import"/>
    <n v="710"/>
    <s v="ZAF"/>
    <x v="30"/>
    <n v="0"/>
    <s v="W00"/>
    <s v="World"/>
    <s v="H4"/>
    <s v="HS"/>
    <b v="1"/>
    <n v="310551"/>
    <s v="Fertilizers, mineral or chemical containing nitrates and phosphates"/>
    <x v="19"/>
    <x v="6"/>
    <x v="6"/>
    <x v="2"/>
    <b v="1"/>
    <s v="C00"/>
    <s v="TOTAL CPC"/>
    <n v="0"/>
    <n v="0"/>
    <s v="TOTAL MOT"/>
    <n v="8"/>
    <s v="kg"/>
    <n v="627"/>
    <b v="0"/>
    <n v="8"/>
    <s v="kg"/>
    <n v="627"/>
    <b v="0"/>
    <n v="627"/>
    <b v="0"/>
    <n v="0"/>
    <b v="0"/>
    <s v="3974.715"/>
    <n v="0"/>
    <s v="3974.715"/>
    <n v="0"/>
    <b v="0"/>
    <b v="1"/>
  </r>
  <r>
    <s v="C"/>
    <s v="A"/>
    <n v="20150101"/>
    <n v="2015"/>
    <n v="52"/>
    <x v="7"/>
    <n v="180"/>
    <s v="COD"/>
    <x v="1"/>
    <s v="M"/>
    <s v="Import"/>
    <n v="0"/>
    <s v="W00"/>
    <x v="0"/>
    <n v="0"/>
    <s v="W00"/>
    <s v="World"/>
    <s v="H4"/>
    <s v="HS"/>
    <b v="1"/>
    <n v="310559"/>
    <s v="Fertilizers, mineral or chemical containing the two fertilizing elements nitrogen and phosphorus, other than nitrates and phosphates"/>
    <x v="19"/>
    <x v="6"/>
    <x v="6"/>
    <x v="2"/>
    <b v="1"/>
    <s v="C00"/>
    <s v="TOTAL CPC"/>
    <n v="0"/>
    <n v="0"/>
    <s v="TOTAL MOT"/>
    <n v="8"/>
    <s v="kg"/>
    <n v="4130"/>
    <b v="0"/>
    <n v="8"/>
    <s v="kg"/>
    <n v="4130"/>
    <b v="0"/>
    <n v="4130"/>
    <b v="0"/>
    <n v="0"/>
    <b v="0"/>
    <s v="5103.178"/>
    <n v="0"/>
    <s v="5103.178"/>
    <n v="0"/>
    <b v="0"/>
    <b v="1"/>
  </r>
  <r>
    <s v="C"/>
    <s v="A"/>
    <n v="20150101"/>
    <n v="2015"/>
    <n v="52"/>
    <x v="7"/>
    <n v="180"/>
    <s v="COD"/>
    <x v="1"/>
    <s v="M"/>
    <s v="Import"/>
    <n v="120"/>
    <s v="CMR"/>
    <x v="46"/>
    <n v="0"/>
    <s v="W00"/>
    <s v="World"/>
    <s v="H4"/>
    <s v="HS"/>
    <b v="1"/>
    <n v="310559"/>
    <s v="Fertilizers, mineral or chemical containing the two fertilizing elements nitrogen and phosphorus, other than nitrates and phosphates"/>
    <x v="19"/>
    <x v="6"/>
    <x v="6"/>
    <x v="2"/>
    <b v="1"/>
    <s v="C00"/>
    <s v="TOTAL CPC"/>
    <n v="0"/>
    <n v="0"/>
    <s v="TOTAL MOT"/>
    <n v="8"/>
    <s v="kg"/>
    <n v="130"/>
    <b v="0"/>
    <n v="8"/>
    <s v="kg"/>
    <n v="130"/>
    <b v="0"/>
    <n v="130"/>
    <b v="0"/>
    <n v="0"/>
    <b v="0"/>
    <s v="453.71"/>
    <n v="0"/>
    <s v="453.71"/>
    <n v="0"/>
    <b v="0"/>
    <b v="1"/>
  </r>
  <r>
    <s v="C"/>
    <s v="A"/>
    <n v="20150101"/>
    <n v="2015"/>
    <n v="52"/>
    <x v="7"/>
    <n v="180"/>
    <s v="COD"/>
    <x v="1"/>
    <s v="M"/>
    <s v="Import"/>
    <n v="710"/>
    <s v="ZAF"/>
    <x v="30"/>
    <n v="0"/>
    <s v="W00"/>
    <s v="World"/>
    <s v="H4"/>
    <s v="HS"/>
    <b v="1"/>
    <n v="310559"/>
    <s v="Fertilizers, mineral or chemical containing the two fertilizing elements nitrogen and phosphorus, other than nitrates and phosphates"/>
    <x v="19"/>
    <x v="6"/>
    <x v="6"/>
    <x v="2"/>
    <b v="1"/>
    <s v="C00"/>
    <s v="TOTAL CPC"/>
    <n v="0"/>
    <n v="0"/>
    <s v="TOTAL MOT"/>
    <n v="8"/>
    <s v="kg"/>
    <n v="4000"/>
    <b v="0"/>
    <n v="8"/>
    <s v="kg"/>
    <n v="4000"/>
    <b v="0"/>
    <n v="4000"/>
    <b v="0"/>
    <n v="0"/>
    <b v="0"/>
    <s v="4649.468"/>
    <n v="0"/>
    <s v="4649.468"/>
    <n v="0"/>
    <b v="0"/>
    <b v="1"/>
  </r>
  <r>
    <s v="C"/>
    <s v="A"/>
    <n v="20150101"/>
    <n v="2015"/>
    <n v="52"/>
    <x v="7"/>
    <n v="562"/>
    <s v="NER"/>
    <x v="0"/>
    <s v="M"/>
    <s v="Import"/>
    <n v="0"/>
    <s v="W00"/>
    <x v="0"/>
    <n v="0"/>
    <s v="W00"/>
    <s v="World"/>
    <s v="H4"/>
    <s v="HS"/>
    <b v="1"/>
    <n v="310559"/>
    <s v="Fertilizers, mineral or chemical containing the two fertilizing elements nitrogen and phosphorus, other than nitrates and phosphates"/>
    <x v="19"/>
    <x v="6"/>
    <x v="6"/>
    <x v="2"/>
    <b v="1"/>
    <s v="C00"/>
    <s v="TOTAL CPC"/>
    <n v="0"/>
    <n v="0"/>
    <s v="TOTAL MOT"/>
    <n v="8"/>
    <s v="kg"/>
    <n v="69090"/>
    <b v="0"/>
    <n v="-1"/>
    <s v="N/A"/>
    <m/>
    <b v="0"/>
    <n v="69090"/>
    <b v="0"/>
    <m/>
    <b v="0"/>
    <n v="37188"/>
    <m/>
    <n v="37188"/>
    <n v="0"/>
    <b v="1"/>
    <b v="0"/>
  </r>
  <r>
    <s v="C"/>
    <s v="A"/>
    <n v="20150101"/>
    <n v="2015"/>
    <n v="52"/>
    <x v="7"/>
    <n v="562"/>
    <s v="NER"/>
    <x v="0"/>
    <s v="M"/>
    <s v="Import"/>
    <n v="643"/>
    <s v="RUS"/>
    <x v="9"/>
    <n v="0"/>
    <s v="W00"/>
    <s v="World"/>
    <s v="H4"/>
    <s v="HS"/>
    <b v="1"/>
    <n v="310559"/>
    <s v="Fertilizers, mineral or chemical containing the two fertilizing elements nitrogen and phosphorus, other than nitrates and phosphates"/>
    <x v="19"/>
    <x v="6"/>
    <x v="6"/>
    <x v="2"/>
    <b v="1"/>
    <s v="C00"/>
    <s v="TOTAL CPC"/>
    <n v="0"/>
    <n v="0"/>
    <s v="TOTAL MOT"/>
    <n v="8"/>
    <s v="kg"/>
    <n v="69090"/>
    <b v="0"/>
    <n v="-1"/>
    <s v="N/A"/>
    <m/>
    <b v="0"/>
    <n v="69090"/>
    <b v="0"/>
    <m/>
    <b v="0"/>
    <n v="37188"/>
    <m/>
    <n v="37188"/>
    <n v="0"/>
    <b v="1"/>
    <b v="0"/>
  </r>
  <r>
    <s v="C"/>
    <s v="A"/>
    <n v="20150101"/>
    <n v="2015"/>
    <n v="52"/>
    <x v="7"/>
    <n v="562"/>
    <s v="NER"/>
    <x v="0"/>
    <s v="M"/>
    <s v="Import"/>
    <n v="0"/>
    <s v="W00"/>
    <x v="0"/>
    <n v="0"/>
    <s v="W00"/>
    <s v="World"/>
    <s v="H4"/>
    <s v="HS"/>
    <b v="1"/>
    <n v="310560"/>
    <s v="Fertilizers, mineral or chemical containing the two fertilizing elements phosphorus and potassium"/>
    <x v="20"/>
    <x v="6"/>
    <x v="6"/>
    <x v="2"/>
    <b v="1"/>
    <s v="C00"/>
    <s v="TOTAL CPC"/>
    <n v="0"/>
    <n v="0"/>
    <s v="TOTAL MOT"/>
    <n v="8"/>
    <s v="kg"/>
    <n v="5000"/>
    <b v="0"/>
    <n v="-1"/>
    <s v="N/A"/>
    <m/>
    <b v="0"/>
    <n v="5000"/>
    <b v="0"/>
    <m/>
    <b v="0"/>
    <n v="1265"/>
    <m/>
    <n v="1265"/>
    <n v="0"/>
    <b v="1"/>
    <b v="0"/>
  </r>
  <r>
    <s v="C"/>
    <s v="A"/>
    <n v="20150101"/>
    <n v="2015"/>
    <n v="52"/>
    <x v="7"/>
    <n v="562"/>
    <s v="NER"/>
    <x v="0"/>
    <s v="M"/>
    <s v="Import"/>
    <n v="566"/>
    <s v="NGA"/>
    <x v="8"/>
    <n v="0"/>
    <s v="W00"/>
    <s v="World"/>
    <s v="H4"/>
    <s v="HS"/>
    <b v="1"/>
    <n v="310560"/>
    <s v="Fertilizers, mineral or chemical containing the two fertilizing elements phosphorus and potassium"/>
    <x v="20"/>
    <x v="6"/>
    <x v="6"/>
    <x v="2"/>
    <b v="1"/>
    <s v="C00"/>
    <s v="TOTAL CPC"/>
    <n v="0"/>
    <n v="0"/>
    <s v="TOTAL MOT"/>
    <n v="8"/>
    <s v="kg"/>
    <n v="5000"/>
    <b v="0"/>
    <n v="-1"/>
    <s v="N/A"/>
    <m/>
    <b v="0"/>
    <n v="5000"/>
    <b v="0"/>
    <m/>
    <b v="0"/>
    <n v="1265"/>
    <m/>
    <n v="1265"/>
    <n v="0"/>
    <b v="1"/>
    <b v="0"/>
  </r>
  <r>
    <s v="C"/>
    <s v="A"/>
    <n v="20150101"/>
    <n v="2015"/>
    <n v="52"/>
    <x v="7"/>
    <n v="180"/>
    <s v="COD"/>
    <x v="1"/>
    <s v="M"/>
    <s v="Import"/>
    <n v="0"/>
    <s v="W00"/>
    <x v="0"/>
    <n v="0"/>
    <s v="W00"/>
    <s v="World"/>
    <s v="H4"/>
    <s v="HS"/>
    <b v="1"/>
    <n v="310590"/>
    <s v="Fertilizers, mineral or chemical n.e.c. in heading no. 3105"/>
    <x v="13"/>
    <x v="6"/>
    <x v="6"/>
    <x v="2"/>
    <b v="1"/>
    <s v="C00"/>
    <s v="TOTAL CPC"/>
    <n v="0"/>
    <n v="0"/>
    <s v="TOTAL MOT"/>
    <n v="8"/>
    <s v="kg"/>
    <n v="493728"/>
    <b v="0"/>
    <n v="8"/>
    <s v="kg"/>
    <n v="493728"/>
    <b v="0"/>
    <n v="493728"/>
    <b v="0"/>
    <n v="0"/>
    <b v="0"/>
    <s v="496911.396"/>
    <n v="0"/>
    <s v="496911.396"/>
    <n v="0"/>
    <b v="0"/>
    <b v="1"/>
  </r>
  <r>
    <s v="C"/>
    <s v="A"/>
    <n v="20150101"/>
    <n v="2015"/>
    <n v="52"/>
    <x v="7"/>
    <n v="180"/>
    <s v="COD"/>
    <x v="1"/>
    <s v="M"/>
    <s v="Import"/>
    <n v="56"/>
    <s v="BEL"/>
    <x v="18"/>
    <n v="0"/>
    <s v="W00"/>
    <s v="World"/>
    <s v="H4"/>
    <s v="HS"/>
    <b v="1"/>
    <n v="310590"/>
    <s v="Fertilizers, mineral or chemical n.e.c. in heading no. 3105"/>
    <x v="13"/>
    <x v="6"/>
    <x v="6"/>
    <x v="2"/>
    <b v="1"/>
    <s v="C00"/>
    <s v="TOTAL CPC"/>
    <n v="0"/>
    <n v="0"/>
    <s v="TOTAL MOT"/>
    <n v="8"/>
    <s v="kg"/>
    <n v="4800"/>
    <b v="0"/>
    <n v="8"/>
    <s v="kg"/>
    <n v="4800"/>
    <b v="0"/>
    <n v="4800"/>
    <b v="0"/>
    <n v="0"/>
    <b v="0"/>
    <s v="3304.867"/>
    <n v="0"/>
    <s v="3304.867"/>
    <n v="0"/>
    <b v="0"/>
    <b v="1"/>
  </r>
  <r>
    <s v="C"/>
    <s v="A"/>
    <n v="20150101"/>
    <n v="2015"/>
    <n v="52"/>
    <x v="7"/>
    <n v="180"/>
    <s v="COD"/>
    <x v="1"/>
    <s v="M"/>
    <s v="Import"/>
    <n v="156"/>
    <s v="CHN"/>
    <x v="1"/>
    <n v="0"/>
    <s v="W00"/>
    <s v="World"/>
    <s v="H4"/>
    <s v="HS"/>
    <b v="1"/>
    <n v="310590"/>
    <s v="Fertilizers, mineral or chemical n.e.c. in heading no. 3105"/>
    <x v="13"/>
    <x v="6"/>
    <x v="6"/>
    <x v="2"/>
    <b v="1"/>
    <s v="C00"/>
    <s v="TOTAL CPC"/>
    <n v="0"/>
    <n v="0"/>
    <s v="TOTAL MOT"/>
    <n v="8"/>
    <s v="kg"/>
    <n v="253377"/>
    <b v="0"/>
    <n v="8"/>
    <s v="kg"/>
    <n v="253377"/>
    <b v="0"/>
    <n v="253377"/>
    <b v="0"/>
    <n v="0"/>
    <b v="0"/>
    <s v="221813.067"/>
    <n v="0"/>
    <s v="221813.067"/>
    <n v="0"/>
    <b v="0"/>
    <b v="1"/>
  </r>
  <r>
    <s v="C"/>
    <s v="A"/>
    <n v="20150101"/>
    <n v="2015"/>
    <n v="52"/>
    <x v="7"/>
    <n v="180"/>
    <s v="COD"/>
    <x v="1"/>
    <s v="M"/>
    <s v="Import"/>
    <n v="376"/>
    <s v="ISR"/>
    <x v="65"/>
    <n v="0"/>
    <s v="W00"/>
    <s v="World"/>
    <s v="H4"/>
    <s v="HS"/>
    <b v="1"/>
    <n v="310590"/>
    <s v="Fertilizers, mineral or chemical n.e.c. in heading no. 3105"/>
    <x v="13"/>
    <x v="6"/>
    <x v="6"/>
    <x v="2"/>
    <b v="1"/>
    <s v="C00"/>
    <s v="TOTAL CPC"/>
    <n v="0"/>
    <n v="0"/>
    <s v="TOTAL MOT"/>
    <n v="8"/>
    <s v="kg"/>
    <n v="166"/>
    <b v="0"/>
    <n v="8"/>
    <s v="kg"/>
    <n v="166"/>
    <b v="0"/>
    <n v="166"/>
    <b v="0"/>
    <n v="0"/>
    <b v="0"/>
    <s v="1540.732"/>
    <n v="0"/>
    <s v="1540.732"/>
    <n v="0"/>
    <b v="0"/>
    <b v="1"/>
  </r>
  <r>
    <s v="C"/>
    <s v="A"/>
    <n v="20150101"/>
    <n v="2015"/>
    <n v="52"/>
    <x v="7"/>
    <n v="180"/>
    <s v="COD"/>
    <x v="1"/>
    <s v="M"/>
    <s v="Import"/>
    <n v="404"/>
    <s v="KEN"/>
    <x v="22"/>
    <n v="0"/>
    <s v="W00"/>
    <s v="World"/>
    <s v="H4"/>
    <s v="HS"/>
    <b v="1"/>
    <n v="310590"/>
    <s v="Fertilizers, mineral or chemical n.e.c. in heading no. 3105"/>
    <x v="13"/>
    <x v="6"/>
    <x v="6"/>
    <x v="2"/>
    <b v="1"/>
    <s v="C00"/>
    <s v="TOTAL CPC"/>
    <n v="0"/>
    <n v="0"/>
    <s v="TOTAL MOT"/>
    <n v="8"/>
    <s v="kg"/>
    <n v="3155"/>
    <b v="0"/>
    <n v="8"/>
    <s v="kg"/>
    <n v="3155"/>
    <b v="0"/>
    <n v="3155"/>
    <b v="0"/>
    <n v="0"/>
    <b v="0"/>
    <s v="8115.569"/>
    <n v="0"/>
    <s v="8115.569"/>
    <n v="0"/>
    <b v="0"/>
    <b v="1"/>
  </r>
  <r>
    <s v="C"/>
    <s v="A"/>
    <n v="20150101"/>
    <n v="2015"/>
    <n v="52"/>
    <x v="7"/>
    <n v="180"/>
    <s v="COD"/>
    <x v="1"/>
    <s v="M"/>
    <s v="Import"/>
    <n v="422"/>
    <s v="LBN"/>
    <x v="23"/>
    <n v="0"/>
    <s v="W00"/>
    <s v="World"/>
    <s v="H4"/>
    <s v="HS"/>
    <b v="1"/>
    <n v="310590"/>
    <s v="Fertilizers, mineral or chemical n.e.c. in heading no. 3105"/>
    <x v="13"/>
    <x v="6"/>
    <x v="6"/>
    <x v="2"/>
    <b v="1"/>
    <s v="C00"/>
    <s v="TOTAL CPC"/>
    <n v="0"/>
    <n v="0"/>
    <s v="TOTAL MOT"/>
    <n v="8"/>
    <s v="kg"/>
    <n v="150"/>
    <b v="0"/>
    <n v="8"/>
    <s v="kg"/>
    <n v="150"/>
    <b v="0"/>
    <n v="150"/>
    <b v="0"/>
    <n v="0"/>
    <b v="0"/>
    <s v="821.032"/>
    <n v="0"/>
    <s v="821.032"/>
    <n v="0"/>
    <b v="0"/>
    <b v="1"/>
  </r>
  <r>
    <s v="C"/>
    <s v="A"/>
    <n v="20150101"/>
    <n v="2015"/>
    <n v="52"/>
    <x v="7"/>
    <n v="180"/>
    <s v="COD"/>
    <x v="1"/>
    <s v="M"/>
    <s v="Import"/>
    <n v="686"/>
    <s v="SEN"/>
    <x v="10"/>
    <n v="0"/>
    <s v="W00"/>
    <s v="World"/>
    <s v="H4"/>
    <s v="HS"/>
    <b v="1"/>
    <n v="310590"/>
    <s v="Fertilizers, mineral or chemical n.e.c. in heading no. 3105"/>
    <x v="13"/>
    <x v="6"/>
    <x v="6"/>
    <x v="2"/>
    <b v="1"/>
    <s v="C00"/>
    <s v="TOTAL CPC"/>
    <n v="0"/>
    <n v="0"/>
    <s v="TOTAL MOT"/>
    <n v="8"/>
    <s v="kg"/>
    <n v="40"/>
    <b v="0"/>
    <n v="8"/>
    <s v="kg"/>
    <n v="40"/>
    <b v="0"/>
    <n v="40"/>
    <b v="0"/>
    <n v="0"/>
    <b v="0"/>
    <s v="104.701"/>
    <n v="0"/>
    <s v="104.701"/>
    <n v="0"/>
    <b v="0"/>
    <b v="1"/>
  </r>
  <r>
    <s v="C"/>
    <s v="A"/>
    <n v="20150101"/>
    <n v="2015"/>
    <n v="52"/>
    <x v="7"/>
    <n v="180"/>
    <s v="COD"/>
    <x v="1"/>
    <s v="M"/>
    <s v="Import"/>
    <n v="699"/>
    <s v="IND"/>
    <x v="11"/>
    <n v="0"/>
    <s v="W00"/>
    <s v="World"/>
    <s v="H4"/>
    <s v="HS"/>
    <b v="1"/>
    <n v="310590"/>
    <s v="Fertilizers, mineral or chemical n.e.c. in heading no. 3105"/>
    <x v="13"/>
    <x v="6"/>
    <x v="6"/>
    <x v="2"/>
    <b v="1"/>
    <s v="C00"/>
    <s v="TOTAL CPC"/>
    <n v="0"/>
    <n v="0"/>
    <s v="TOTAL MOT"/>
    <n v="8"/>
    <s v="kg"/>
    <n v="1800"/>
    <b v="0"/>
    <n v="8"/>
    <s v="kg"/>
    <n v="1800"/>
    <b v="0"/>
    <n v="1800"/>
    <b v="0"/>
    <n v="0"/>
    <b v="0"/>
    <s v="11123.454"/>
    <n v="0"/>
    <s v="11123.454"/>
    <n v="0"/>
    <b v="0"/>
    <b v="1"/>
  </r>
  <r>
    <s v="C"/>
    <s v="A"/>
    <n v="20150101"/>
    <n v="2015"/>
    <n v="52"/>
    <x v="7"/>
    <n v="180"/>
    <s v="COD"/>
    <x v="1"/>
    <s v="M"/>
    <s v="Import"/>
    <n v="710"/>
    <s v="ZAF"/>
    <x v="30"/>
    <n v="0"/>
    <s v="W00"/>
    <s v="World"/>
    <s v="H4"/>
    <s v="HS"/>
    <b v="1"/>
    <n v="310590"/>
    <s v="Fertilizers, mineral or chemical n.e.c. in heading no. 3105"/>
    <x v="13"/>
    <x v="6"/>
    <x v="6"/>
    <x v="2"/>
    <b v="1"/>
    <s v="C00"/>
    <s v="TOTAL CPC"/>
    <n v="0"/>
    <n v="0"/>
    <s v="TOTAL MOT"/>
    <n v="8"/>
    <s v="kg"/>
    <n v="68194"/>
    <b v="0"/>
    <n v="8"/>
    <s v="kg"/>
    <n v="68194"/>
    <b v="0"/>
    <n v="68194"/>
    <b v="0"/>
    <n v="0"/>
    <b v="0"/>
    <s v="47537.982"/>
    <n v="0"/>
    <s v="47537.982"/>
    <n v="0"/>
    <b v="0"/>
    <b v="1"/>
  </r>
  <r>
    <s v="C"/>
    <s v="A"/>
    <n v="20150101"/>
    <n v="2015"/>
    <n v="52"/>
    <x v="7"/>
    <n v="180"/>
    <s v="COD"/>
    <x v="1"/>
    <s v="M"/>
    <s v="Import"/>
    <n v="842"/>
    <s v="USA"/>
    <x v="15"/>
    <n v="0"/>
    <s v="W00"/>
    <s v="World"/>
    <s v="H4"/>
    <s v="HS"/>
    <b v="1"/>
    <n v="310590"/>
    <s v="Fertilizers, mineral or chemical n.e.c. in heading no. 3105"/>
    <x v="13"/>
    <x v="6"/>
    <x v="6"/>
    <x v="2"/>
    <b v="1"/>
    <s v="C00"/>
    <s v="TOTAL CPC"/>
    <n v="0"/>
    <n v="0"/>
    <s v="TOTAL MOT"/>
    <n v="8"/>
    <s v="kg"/>
    <n v="46"/>
    <b v="0"/>
    <n v="8"/>
    <s v="kg"/>
    <n v="46"/>
    <b v="0"/>
    <n v="46"/>
    <b v="0"/>
    <n v="0"/>
    <b v="0"/>
    <s v="116.017"/>
    <n v="0"/>
    <s v="116.017"/>
    <n v="0"/>
    <b v="0"/>
    <b v="1"/>
  </r>
  <r>
    <s v="C"/>
    <s v="A"/>
    <n v="20150101"/>
    <n v="2015"/>
    <n v="52"/>
    <x v="7"/>
    <n v="180"/>
    <s v="COD"/>
    <x v="1"/>
    <s v="M"/>
    <s v="Import"/>
    <n v="894"/>
    <s v="ZMB"/>
    <x v="39"/>
    <n v="0"/>
    <s v="W00"/>
    <s v="World"/>
    <s v="H4"/>
    <s v="HS"/>
    <b v="1"/>
    <n v="310590"/>
    <s v="Fertilizers, mineral or chemical n.e.c. in heading no. 3105"/>
    <x v="13"/>
    <x v="6"/>
    <x v="6"/>
    <x v="2"/>
    <b v="1"/>
    <s v="C00"/>
    <s v="TOTAL CPC"/>
    <n v="0"/>
    <n v="0"/>
    <s v="TOTAL MOT"/>
    <n v="8"/>
    <s v="kg"/>
    <n v="162000"/>
    <b v="0"/>
    <n v="8"/>
    <s v="kg"/>
    <n v="162000"/>
    <b v="0"/>
    <n v="162000"/>
    <b v="0"/>
    <n v="0"/>
    <b v="0"/>
    <s v="202433.976"/>
    <n v="0"/>
    <s v="202433.976"/>
    <n v="0"/>
    <b v="0"/>
    <b v="1"/>
  </r>
  <r>
    <s v="C"/>
    <s v="A"/>
    <n v="20150101"/>
    <n v="2015"/>
    <n v="52"/>
    <x v="7"/>
    <n v="562"/>
    <s v="NER"/>
    <x v="0"/>
    <s v="M"/>
    <s v="Import"/>
    <n v="0"/>
    <s v="W00"/>
    <x v="0"/>
    <n v="0"/>
    <s v="W00"/>
    <s v="World"/>
    <s v="H4"/>
    <s v="HS"/>
    <b v="1"/>
    <n v="310590"/>
    <s v="Fertilizers, mineral or chemical n.e.c. in heading no. 3105"/>
    <x v="13"/>
    <x v="6"/>
    <x v="6"/>
    <x v="2"/>
    <b v="1"/>
    <s v="C00"/>
    <s v="TOTAL CPC"/>
    <n v="0"/>
    <n v="0"/>
    <s v="TOTAL MOT"/>
    <n v="8"/>
    <s v="kg"/>
    <n v="6066050"/>
    <b v="0"/>
    <n v="-1"/>
    <s v="N/A"/>
    <m/>
    <b v="0"/>
    <n v="6066050"/>
    <b v="0"/>
    <m/>
    <b v="0"/>
    <n v="5008747"/>
    <m/>
    <n v="5008747"/>
    <n v="0"/>
    <b v="1"/>
    <b v="0"/>
  </r>
  <r>
    <s v="C"/>
    <s v="A"/>
    <n v="20150101"/>
    <n v="2015"/>
    <n v="52"/>
    <x v="7"/>
    <n v="562"/>
    <s v="NER"/>
    <x v="0"/>
    <s v="M"/>
    <s v="Import"/>
    <n v="156"/>
    <s v="CHN"/>
    <x v="1"/>
    <n v="0"/>
    <s v="W00"/>
    <s v="World"/>
    <s v="H4"/>
    <s v="HS"/>
    <b v="1"/>
    <n v="310590"/>
    <s v="Fertilizers, mineral or chemical n.e.c. in heading no. 3105"/>
    <x v="13"/>
    <x v="6"/>
    <x v="6"/>
    <x v="2"/>
    <b v="1"/>
    <s v="C00"/>
    <s v="TOTAL CPC"/>
    <n v="0"/>
    <n v="0"/>
    <s v="TOTAL MOT"/>
    <n v="8"/>
    <s v="kg"/>
    <n v="2050"/>
    <b v="0"/>
    <n v="-1"/>
    <s v="N/A"/>
    <m/>
    <b v="0"/>
    <n v="2050"/>
    <b v="0"/>
    <m/>
    <b v="0"/>
    <n v="6369"/>
    <m/>
    <n v="6369"/>
    <n v="0"/>
    <b v="1"/>
    <b v="0"/>
  </r>
  <r>
    <s v="C"/>
    <s v="A"/>
    <n v="20150101"/>
    <n v="2015"/>
    <n v="52"/>
    <x v="7"/>
    <n v="562"/>
    <s v="NER"/>
    <x v="0"/>
    <s v="M"/>
    <s v="Import"/>
    <n v="384"/>
    <s v="CIV"/>
    <x v="6"/>
    <n v="0"/>
    <s v="W00"/>
    <s v="World"/>
    <s v="H4"/>
    <s v="HS"/>
    <b v="1"/>
    <n v="310590"/>
    <s v="Fertilizers, mineral or chemical n.e.c. in heading no. 3105"/>
    <x v="13"/>
    <x v="6"/>
    <x v="6"/>
    <x v="2"/>
    <b v="1"/>
    <s v="C00"/>
    <s v="TOTAL CPC"/>
    <n v="0"/>
    <n v="0"/>
    <s v="TOTAL MOT"/>
    <n v="8"/>
    <s v="kg"/>
    <n v="3242000"/>
    <b v="0"/>
    <n v="-1"/>
    <s v="N/A"/>
    <m/>
    <b v="0"/>
    <n v="3242000"/>
    <b v="0"/>
    <m/>
    <b v="0"/>
    <n v="2734854"/>
    <m/>
    <n v="2734854"/>
    <n v="0"/>
    <b v="1"/>
    <b v="0"/>
  </r>
  <r>
    <s v="C"/>
    <s v="A"/>
    <n v="20150101"/>
    <n v="2015"/>
    <n v="52"/>
    <x v="7"/>
    <n v="562"/>
    <s v="NER"/>
    <x v="0"/>
    <s v="M"/>
    <s v="Import"/>
    <n v="566"/>
    <s v="NGA"/>
    <x v="8"/>
    <n v="0"/>
    <s v="W00"/>
    <s v="World"/>
    <s v="H4"/>
    <s v="HS"/>
    <b v="1"/>
    <n v="310590"/>
    <s v="Fertilizers, mineral or chemical n.e.c. in heading no. 3105"/>
    <x v="13"/>
    <x v="6"/>
    <x v="6"/>
    <x v="2"/>
    <b v="1"/>
    <s v="C00"/>
    <s v="TOTAL CPC"/>
    <n v="0"/>
    <n v="0"/>
    <s v="TOTAL MOT"/>
    <n v="8"/>
    <s v="kg"/>
    <n v="2782000"/>
    <b v="0"/>
    <n v="-1"/>
    <s v="N/A"/>
    <m/>
    <b v="0"/>
    <n v="2782000"/>
    <b v="0"/>
    <m/>
    <b v="0"/>
    <n v="2233791"/>
    <m/>
    <n v="2233791"/>
    <n v="0"/>
    <b v="1"/>
    <b v="0"/>
  </r>
  <r>
    <s v="C"/>
    <s v="A"/>
    <n v="20150101"/>
    <n v="2015"/>
    <n v="52"/>
    <x v="7"/>
    <n v="562"/>
    <s v="NER"/>
    <x v="0"/>
    <s v="M"/>
    <s v="Import"/>
    <n v="854"/>
    <s v="BFA"/>
    <x v="16"/>
    <n v="0"/>
    <s v="W00"/>
    <s v="World"/>
    <s v="H4"/>
    <s v="HS"/>
    <b v="1"/>
    <n v="310590"/>
    <s v="Fertilizers, mineral or chemical n.e.c. in heading no. 3105"/>
    <x v="13"/>
    <x v="6"/>
    <x v="6"/>
    <x v="2"/>
    <b v="1"/>
    <s v="C00"/>
    <s v="TOTAL CPC"/>
    <n v="0"/>
    <n v="0"/>
    <s v="TOTAL MOT"/>
    <n v="8"/>
    <s v="kg"/>
    <n v="40000"/>
    <b v="0"/>
    <n v="-1"/>
    <s v="N/A"/>
    <m/>
    <b v="0"/>
    <n v="40000"/>
    <b v="0"/>
    <m/>
    <b v="0"/>
    <n v="33733"/>
    <m/>
    <n v="33733"/>
    <n v="0"/>
    <b v="1"/>
    <b v="0"/>
  </r>
  <r>
    <s v="C"/>
    <s v="A"/>
    <n v="20140101"/>
    <n v="2014"/>
    <n v="52"/>
    <x v="8"/>
    <n v="562"/>
    <s v="NER"/>
    <x v="0"/>
    <s v="M"/>
    <s v="Import"/>
    <n v="0"/>
    <s v="W00"/>
    <x v="0"/>
    <n v="0"/>
    <s v="W00"/>
    <s v="World"/>
    <s v="H3"/>
    <s v="HS"/>
    <b v="1"/>
    <n v="31"/>
    <s v="Fertilizers"/>
    <x v="0"/>
    <x v="0"/>
    <x v="0"/>
    <x v="0"/>
    <b v="0"/>
    <s v="C00"/>
    <s v="TOTAL CPC"/>
    <n v="0"/>
    <n v="0"/>
    <s v="TOTAL MOT"/>
    <n v="-1"/>
    <s v="N/A"/>
    <m/>
    <b v="0"/>
    <n v="-1"/>
    <s v="N/A"/>
    <m/>
    <b v="0"/>
    <m/>
    <b v="0"/>
    <m/>
    <b v="0"/>
    <n v="39501673"/>
    <m/>
    <n v="39501673"/>
    <n v="0"/>
    <b v="1"/>
    <b v="0"/>
  </r>
  <r>
    <s v="C"/>
    <s v="A"/>
    <n v="20140101"/>
    <n v="2014"/>
    <n v="52"/>
    <x v="8"/>
    <n v="562"/>
    <s v="NER"/>
    <x v="0"/>
    <s v="M"/>
    <s v="Import"/>
    <n v="156"/>
    <s v="CHN"/>
    <x v="1"/>
    <n v="0"/>
    <s v="W00"/>
    <s v="World"/>
    <s v="H3"/>
    <s v="HS"/>
    <b v="1"/>
    <n v="31"/>
    <s v="Fertilizers"/>
    <x v="0"/>
    <x v="0"/>
    <x v="0"/>
    <x v="0"/>
    <b v="0"/>
    <s v="C00"/>
    <s v="TOTAL CPC"/>
    <n v="0"/>
    <n v="0"/>
    <s v="TOTAL MOT"/>
    <n v="-1"/>
    <s v="N/A"/>
    <m/>
    <b v="0"/>
    <n v="-1"/>
    <s v="N/A"/>
    <m/>
    <b v="0"/>
    <m/>
    <b v="0"/>
    <m/>
    <b v="0"/>
    <n v="3166839"/>
    <m/>
    <n v="3166839"/>
    <n v="0"/>
    <b v="1"/>
    <b v="0"/>
  </r>
  <r>
    <s v="C"/>
    <s v="A"/>
    <n v="20140101"/>
    <n v="2014"/>
    <n v="52"/>
    <x v="8"/>
    <n v="562"/>
    <s v="NER"/>
    <x v="0"/>
    <s v="M"/>
    <s v="Import"/>
    <n v="204"/>
    <s v="BEN"/>
    <x v="2"/>
    <n v="0"/>
    <s v="W00"/>
    <s v="World"/>
    <s v="H3"/>
    <s v="HS"/>
    <b v="1"/>
    <n v="31"/>
    <s v="Fertilizers"/>
    <x v="0"/>
    <x v="0"/>
    <x v="0"/>
    <x v="0"/>
    <b v="0"/>
    <s v="C00"/>
    <s v="TOTAL CPC"/>
    <n v="0"/>
    <n v="0"/>
    <s v="TOTAL MOT"/>
    <n v="-1"/>
    <s v="N/A"/>
    <m/>
    <b v="0"/>
    <n v="-1"/>
    <s v="N/A"/>
    <m/>
    <b v="0"/>
    <m/>
    <b v="0"/>
    <m/>
    <b v="0"/>
    <n v="6301"/>
    <m/>
    <n v="6301"/>
    <n v="0"/>
    <b v="1"/>
    <b v="0"/>
  </r>
  <r>
    <s v="C"/>
    <s v="A"/>
    <n v="20140101"/>
    <n v="2014"/>
    <n v="52"/>
    <x v="8"/>
    <n v="562"/>
    <s v="NER"/>
    <x v="0"/>
    <s v="M"/>
    <s v="Import"/>
    <n v="246"/>
    <s v="FIN"/>
    <x v="57"/>
    <n v="0"/>
    <s v="W00"/>
    <s v="World"/>
    <s v="H3"/>
    <s v="HS"/>
    <b v="1"/>
    <n v="31"/>
    <s v="Fertilizers"/>
    <x v="0"/>
    <x v="0"/>
    <x v="0"/>
    <x v="0"/>
    <b v="0"/>
    <s v="C00"/>
    <s v="TOTAL CPC"/>
    <n v="0"/>
    <n v="0"/>
    <s v="TOTAL MOT"/>
    <n v="-1"/>
    <s v="N/A"/>
    <m/>
    <b v="0"/>
    <n v="-1"/>
    <s v="N/A"/>
    <m/>
    <b v="0"/>
    <m/>
    <b v="0"/>
    <m/>
    <b v="0"/>
    <n v="5970165"/>
    <m/>
    <n v="5970165"/>
    <n v="0"/>
    <b v="1"/>
    <b v="0"/>
  </r>
  <r>
    <s v="C"/>
    <s v="A"/>
    <n v="20140101"/>
    <n v="2014"/>
    <n v="52"/>
    <x v="8"/>
    <n v="562"/>
    <s v="NER"/>
    <x v="0"/>
    <s v="M"/>
    <s v="Import"/>
    <n v="251"/>
    <s v="FRA"/>
    <x v="3"/>
    <n v="0"/>
    <s v="W00"/>
    <s v="World"/>
    <s v="H3"/>
    <s v="HS"/>
    <b v="1"/>
    <n v="31"/>
    <s v="Fertilizers"/>
    <x v="0"/>
    <x v="0"/>
    <x v="0"/>
    <x v="0"/>
    <b v="0"/>
    <s v="C00"/>
    <s v="TOTAL CPC"/>
    <n v="0"/>
    <n v="0"/>
    <s v="TOTAL MOT"/>
    <n v="-1"/>
    <s v="N/A"/>
    <m/>
    <b v="0"/>
    <n v="-1"/>
    <s v="N/A"/>
    <m/>
    <b v="0"/>
    <m/>
    <b v="0"/>
    <m/>
    <b v="0"/>
    <n v="36309"/>
    <m/>
    <n v="36309"/>
    <n v="0"/>
    <b v="1"/>
    <b v="0"/>
  </r>
  <r>
    <s v="C"/>
    <s v="A"/>
    <n v="20140101"/>
    <n v="2014"/>
    <n v="52"/>
    <x v="8"/>
    <n v="562"/>
    <s v="NER"/>
    <x v="0"/>
    <s v="M"/>
    <s v="Import"/>
    <n v="288"/>
    <s v="GHA"/>
    <x v="5"/>
    <n v="0"/>
    <s v="W00"/>
    <s v="World"/>
    <s v="H3"/>
    <s v="HS"/>
    <b v="1"/>
    <n v="31"/>
    <s v="Fertilizers"/>
    <x v="0"/>
    <x v="0"/>
    <x v="0"/>
    <x v="0"/>
    <b v="0"/>
    <s v="C00"/>
    <s v="TOTAL CPC"/>
    <n v="0"/>
    <n v="0"/>
    <s v="TOTAL MOT"/>
    <n v="-1"/>
    <s v="N/A"/>
    <m/>
    <b v="0"/>
    <n v="-1"/>
    <s v="N/A"/>
    <m/>
    <b v="0"/>
    <m/>
    <b v="0"/>
    <m/>
    <b v="0"/>
    <n v="84910"/>
    <m/>
    <n v="84910"/>
    <n v="0"/>
    <b v="1"/>
    <b v="0"/>
  </r>
  <r>
    <s v="C"/>
    <s v="A"/>
    <n v="20140101"/>
    <n v="2014"/>
    <n v="52"/>
    <x v="8"/>
    <n v="562"/>
    <s v="NER"/>
    <x v="0"/>
    <s v="M"/>
    <s v="Import"/>
    <n v="384"/>
    <s v="CIV"/>
    <x v="6"/>
    <n v="0"/>
    <s v="W00"/>
    <s v="World"/>
    <s v="H3"/>
    <s v="HS"/>
    <b v="1"/>
    <n v="31"/>
    <s v="Fertilizers"/>
    <x v="0"/>
    <x v="0"/>
    <x v="0"/>
    <x v="0"/>
    <b v="0"/>
    <s v="C00"/>
    <s v="TOTAL CPC"/>
    <n v="0"/>
    <n v="0"/>
    <s v="TOTAL MOT"/>
    <n v="-1"/>
    <s v="N/A"/>
    <m/>
    <b v="0"/>
    <n v="-1"/>
    <s v="N/A"/>
    <m/>
    <b v="0"/>
    <m/>
    <b v="0"/>
    <m/>
    <b v="0"/>
    <n v="3067797"/>
    <m/>
    <n v="3067797"/>
    <n v="0"/>
    <b v="1"/>
    <b v="0"/>
  </r>
  <r>
    <s v="C"/>
    <s v="A"/>
    <n v="20140101"/>
    <n v="2014"/>
    <n v="52"/>
    <x v="8"/>
    <n v="562"/>
    <s v="NER"/>
    <x v="0"/>
    <s v="M"/>
    <s v="Import"/>
    <n v="392"/>
    <s v="JPN"/>
    <x v="74"/>
    <n v="0"/>
    <s v="W00"/>
    <s v="World"/>
    <s v="H3"/>
    <s v="HS"/>
    <b v="1"/>
    <n v="31"/>
    <s v="Fertilizers"/>
    <x v="0"/>
    <x v="0"/>
    <x v="0"/>
    <x v="0"/>
    <b v="0"/>
    <s v="C00"/>
    <s v="TOTAL CPC"/>
    <n v="0"/>
    <n v="0"/>
    <s v="TOTAL MOT"/>
    <n v="-1"/>
    <s v="N/A"/>
    <m/>
    <b v="0"/>
    <n v="-1"/>
    <s v="N/A"/>
    <m/>
    <b v="0"/>
    <m/>
    <b v="0"/>
    <m/>
    <b v="0"/>
    <n v="1440"/>
    <m/>
    <n v="1440"/>
    <n v="0"/>
    <b v="1"/>
    <b v="0"/>
  </r>
  <r>
    <s v="C"/>
    <s v="A"/>
    <n v="20140101"/>
    <n v="2014"/>
    <n v="52"/>
    <x v="8"/>
    <n v="562"/>
    <s v="NER"/>
    <x v="0"/>
    <s v="M"/>
    <s v="Import"/>
    <n v="516"/>
    <s v="NAM"/>
    <x v="27"/>
    <n v="0"/>
    <s v="W00"/>
    <s v="World"/>
    <s v="H3"/>
    <s v="HS"/>
    <b v="1"/>
    <n v="31"/>
    <s v="Fertilizers"/>
    <x v="0"/>
    <x v="0"/>
    <x v="0"/>
    <x v="0"/>
    <b v="0"/>
    <s v="C00"/>
    <s v="TOTAL CPC"/>
    <n v="0"/>
    <n v="0"/>
    <s v="TOTAL MOT"/>
    <n v="-1"/>
    <s v="N/A"/>
    <m/>
    <b v="0"/>
    <n v="-1"/>
    <s v="N/A"/>
    <m/>
    <b v="0"/>
    <m/>
    <b v="0"/>
    <m/>
    <b v="0"/>
    <n v="600"/>
    <m/>
    <n v="600"/>
    <n v="0"/>
    <b v="1"/>
    <b v="0"/>
  </r>
  <r>
    <s v="C"/>
    <s v="A"/>
    <n v="20140101"/>
    <n v="2014"/>
    <n v="52"/>
    <x v="8"/>
    <n v="562"/>
    <s v="NER"/>
    <x v="0"/>
    <s v="M"/>
    <s v="Import"/>
    <n v="566"/>
    <s v="NGA"/>
    <x v="8"/>
    <n v="0"/>
    <s v="W00"/>
    <s v="World"/>
    <s v="H3"/>
    <s v="HS"/>
    <b v="1"/>
    <n v="31"/>
    <s v="Fertilizers"/>
    <x v="0"/>
    <x v="0"/>
    <x v="0"/>
    <x v="0"/>
    <b v="0"/>
    <s v="C00"/>
    <s v="TOTAL CPC"/>
    <n v="0"/>
    <n v="0"/>
    <s v="TOTAL MOT"/>
    <n v="-1"/>
    <s v="N/A"/>
    <m/>
    <b v="0"/>
    <n v="-1"/>
    <s v="N/A"/>
    <m/>
    <b v="0"/>
    <m/>
    <b v="0"/>
    <m/>
    <b v="0"/>
    <n v="7265670"/>
    <m/>
    <n v="7265670"/>
    <n v="0"/>
    <b v="1"/>
    <b v="0"/>
  </r>
  <r>
    <s v="C"/>
    <s v="A"/>
    <n v="20140101"/>
    <n v="2014"/>
    <n v="52"/>
    <x v="8"/>
    <n v="562"/>
    <s v="NER"/>
    <x v="0"/>
    <s v="M"/>
    <s v="Import"/>
    <n v="643"/>
    <s v="RUS"/>
    <x v="9"/>
    <n v="0"/>
    <s v="W00"/>
    <s v="World"/>
    <s v="H3"/>
    <s v="HS"/>
    <b v="1"/>
    <n v="31"/>
    <s v="Fertilizers"/>
    <x v="0"/>
    <x v="0"/>
    <x v="0"/>
    <x v="0"/>
    <b v="0"/>
    <s v="C00"/>
    <s v="TOTAL CPC"/>
    <n v="0"/>
    <n v="0"/>
    <s v="TOTAL MOT"/>
    <n v="-1"/>
    <s v="N/A"/>
    <m/>
    <b v="0"/>
    <n v="-1"/>
    <s v="N/A"/>
    <m/>
    <b v="0"/>
    <m/>
    <b v="0"/>
    <m/>
    <b v="0"/>
    <n v="5790065"/>
    <m/>
    <n v="5790065"/>
    <n v="0"/>
    <b v="1"/>
    <b v="0"/>
  </r>
  <r>
    <s v="C"/>
    <s v="A"/>
    <n v="20140101"/>
    <n v="2014"/>
    <n v="52"/>
    <x v="8"/>
    <n v="562"/>
    <s v="NER"/>
    <x v="0"/>
    <s v="M"/>
    <s v="Import"/>
    <n v="768"/>
    <s v="TGO"/>
    <x v="14"/>
    <n v="0"/>
    <s v="W00"/>
    <s v="World"/>
    <s v="H3"/>
    <s v="HS"/>
    <b v="1"/>
    <n v="31"/>
    <s v="Fertilizers"/>
    <x v="0"/>
    <x v="0"/>
    <x v="0"/>
    <x v="0"/>
    <b v="0"/>
    <s v="C00"/>
    <s v="TOTAL CPC"/>
    <n v="0"/>
    <n v="0"/>
    <s v="TOTAL MOT"/>
    <n v="-1"/>
    <s v="N/A"/>
    <m/>
    <b v="0"/>
    <n v="-1"/>
    <s v="N/A"/>
    <m/>
    <b v="0"/>
    <m/>
    <b v="0"/>
    <m/>
    <b v="0"/>
    <n v="2071656"/>
    <m/>
    <n v="2071656"/>
    <n v="0"/>
    <b v="1"/>
    <b v="0"/>
  </r>
  <r>
    <s v="C"/>
    <s v="A"/>
    <n v="20140101"/>
    <n v="2014"/>
    <n v="52"/>
    <x v="8"/>
    <n v="562"/>
    <s v="NER"/>
    <x v="0"/>
    <s v="M"/>
    <s v="Import"/>
    <n v="792"/>
    <s v="TUR"/>
    <x v="33"/>
    <n v="0"/>
    <s v="W00"/>
    <s v="World"/>
    <s v="H3"/>
    <s v="HS"/>
    <b v="1"/>
    <n v="31"/>
    <s v="Fertilizers"/>
    <x v="0"/>
    <x v="0"/>
    <x v="0"/>
    <x v="0"/>
    <b v="0"/>
    <s v="C00"/>
    <s v="TOTAL CPC"/>
    <n v="0"/>
    <n v="0"/>
    <s v="TOTAL MOT"/>
    <n v="-1"/>
    <s v="N/A"/>
    <m/>
    <b v="0"/>
    <n v="-1"/>
    <s v="N/A"/>
    <m/>
    <b v="0"/>
    <m/>
    <b v="0"/>
    <m/>
    <b v="0"/>
    <n v="11280919"/>
    <m/>
    <n v="11280919"/>
    <n v="0"/>
    <b v="1"/>
    <b v="0"/>
  </r>
  <r>
    <s v="C"/>
    <s v="A"/>
    <n v="20140101"/>
    <n v="2014"/>
    <n v="52"/>
    <x v="8"/>
    <n v="562"/>
    <s v="NER"/>
    <x v="0"/>
    <s v="M"/>
    <s v="Import"/>
    <n v="854"/>
    <s v="BFA"/>
    <x v="16"/>
    <n v="0"/>
    <s v="W00"/>
    <s v="World"/>
    <s v="H3"/>
    <s v="HS"/>
    <b v="1"/>
    <n v="31"/>
    <s v="Fertilizers"/>
    <x v="0"/>
    <x v="0"/>
    <x v="0"/>
    <x v="0"/>
    <b v="0"/>
    <s v="C00"/>
    <s v="TOTAL CPC"/>
    <n v="0"/>
    <n v="0"/>
    <s v="TOTAL MOT"/>
    <n v="-1"/>
    <s v="N/A"/>
    <m/>
    <b v="0"/>
    <n v="-1"/>
    <s v="N/A"/>
    <m/>
    <b v="0"/>
    <m/>
    <b v="0"/>
    <m/>
    <b v="0"/>
    <n v="759000"/>
    <m/>
    <n v="759000"/>
    <n v="0"/>
    <b v="1"/>
    <b v="0"/>
  </r>
  <r>
    <s v="C"/>
    <s v="A"/>
    <n v="20140101"/>
    <n v="2014"/>
    <n v="52"/>
    <x v="8"/>
    <n v="562"/>
    <s v="NER"/>
    <x v="0"/>
    <s v="M"/>
    <s v="Import"/>
    <n v="0"/>
    <s v="W00"/>
    <x v="0"/>
    <n v="0"/>
    <s v="W00"/>
    <s v="World"/>
    <s v="H3"/>
    <s v="HS"/>
    <b v="1"/>
    <n v="3101"/>
    <s v="Fertilizers animal or vegetable, whether or not mixed together or chemically treated fertilizers produced by the mixing or chemical treatment of animal or vegetable products"/>
    <x v="1"/>
    <x v="0"/>
    <x v="0"/>
    <x v="1"/>
    <b v="0"/>
    <s v="C00"/>
    <s v="TOTAL CPC"/>
    <n v="0"/>
    <n v="0"/>
    <s v="TOTAL MOT"/>
    <n v="8"/>
    <s v="kg"/>
    <n v="17450"/>
    <b v="0"/>
    <n v="-1"/>
    <s v="N/A"/>
    <m/>
    <b v="0"/>
    <n v="17450"/>
    <b v="0"/>
    <m/>
    <b v="0"/>
    <n v="5236"/>
    <m/>
    <n v="5236"/>
    <n v="0"/>
    <b v="1"/>
    <b v="0"/>
  </r>
  <r>
    <s v="C"/>
    <s v="A"/>
    <n v="20140101"/>
    <n v="2014"/>
    <n v="52"/>
    <x v="8"/>
    <n v="562"/>
    <s v="NER"/>
    <x v="0"/>
    <s v="M"/>
    <s v="Import"/>
    <n v="566"/>
    <s v="NGA"/>
    <x v="8"/>
    <n v="0"/>
    <s v="W00"/>
    <s v="World"/>
    <s v="H3"/>
    <s v="HS"/>
    <b v="1"/>
    <n v="3101"/>
    <s v="Fertilizers animal or vegetable, whether or not mixed together or chemically treated fertilizers produced by the mixing or chemical treatment of animal or vegetable products"/>
    <x v="1"/>
    <x v="0"/>
    <x v="0"/>
    <x v="1"/>
    <b v="0"/>
    <s v="C00"/>
    <s v="TOTAL CPC"/>
    <n v="0"/>
    <n v="0"/>
    <s v="TOTAL MOT"/>
    <n v="8"/>
    <s v="kg"/>
    <n v="17450"/>
    <b v="0"/>
    <n v="-1"/>
    <s v="N/A"/>
    <m/>
    <b v="0"/>
    <n v="17450"/>
    <b v="0"/>
    <m/>
    <b v="0"/>
    <n v="5236"/>
    <m/>
    <n v="5236"/>
    <n v="0"/>
    <b v="1"/>
    <b v="0"/>
  </r>
  <r>
    <s v="C"/>
    <s v="A"/>
    <n v="20140101"/>
    <n v="2014"/>
    <n v="52"/>
    <x v="8"/>
    <n v="562"/>
    <s v="NER"/>
    <x v="0"/>
    <s v="M"/>
    <s v="Import"/>
    <n v="0"/>
    <s v="W00"/>
    <x v="0"/>
    <n v="0"/>
    <s v="W00"/>
    <s v="World"/>
    <s v="H3"/>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17450"/>
    <b v="0"/>
    <n v="-1"/>
    <s v="N/A"/>
    <m/>
    <b v="0"/>
    <n v="17450"/>
    <b v="0"/>
    <m/>
    <b v="0"/>
    <n v="5236"/>
    <m/>
    <n v="5236"/>
    <n v="0"/>
    <b v="1"/>
    <b v="0"/>
  </r>
  <r>
    <s v="C"/>
    <s v="A"/>
    <n v="20140101"/>
    <n v="2014"/>
    <n v="52"/>
    <x v="8"/>
    <n v="562"/>
    <s v="NER"/>
    <x v="0"/>
    <s v="M"/>
    <s v="Import"/>
    <n v="566"/>
    <s v="NGA"/>
    <x v="8"/>
    <n v="0"/>
    <s v="W00"/>
    <s v="World"/>
    <s v="H3"/>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17450"/>
    <b v="0"/>
    <n v="-1"/>
    <s v="N/A"/>
    <m/>
    <b v="0"/>
    <n v="17450"/>
    <b v="0"/>
    <m/>
    <b v="0"/>
    <n v="5236"/>
    <m/>
    <n v="5236"/>
    <n v="0"/>
    <b v="1"/>
    <b v="0"/>
  </r>
  <r>
    <s v="C"/>
    <s v="A"/>
    <n v="20140101"/>
    <n v="2014"/>
    <n v="52"/>
    <x v="8"/>
    <n v="562"/>
    <s v="NER"/>
    <x v="0"/>
    <s v="M"/>
    <s v="Import"/>
    <n v="0"/>
    <s v="W00"/>
    <x v="0"/>
    <n v="0"/>
    <s v="W00"/>
    <s v="World"/>
    <s v="H3"/>
    <s v="HS"/>
    <b v="1"/>
    <n v="3102"/>
    <s v="Fertilizers mineral or chemical, nitrogenous"/>
    <x v="2"/>
    <x v="1"/>
    <x v="1"/>
    <x v="1"/>
    <b v="0"/>
    <s v="C00"/>
    <s v="TOTAL CPC"/>
    <n v="0"/>
    <n v="0"/>
    <s v="TOTAL MOT"/>
    <n v="8"/>
    <s v="kg"/>
    <n v="24562202"/>
    <b v="0"/>
    <n v="-1"/>
    <s v="N/A"/>
    <m/>
    <b v="0"/>
    <n v="24562202"/>
    <b v="0"/>
    <m/>
    <b v="0"/>
    <n v="16119260"/>
    <m/>
    <n v="16119260"/>
    <n v="0"/>
    <b v="1"/>
    <b v="0"/>
  </r>
  <r>
    <s v="C"/>
    <s v="A"/>
    <n v="20140101"/>
    <n v="2014"/>
    <n v="52"/>
    <x v="8"/>
    <n v="562"/>
    <s v="NER"/>
    <x v="0"/>
    <s v="M"/>
    <s v="Import"/>
    <n v="204"/>
    <s v="BEN"/>
    <x v="2"/>
    <n v="0"/>
    <s v="W00"/>
    <s v="World"/>
    <s v="H3"/>
    <s v="HS"/>
    <b v="1"/>
    <n v="3102"/>
    <s v="Fertilizers mineral or chemical, nitrogenous"/>
    <x v="2"/>
    <x v="1"/>
    <x v="1"/>
    <x v="1"/>
    <b v="0"/>
    <s v="C00"/>
    <s v="TOTAL CPC"/>
    <n v="0"/>
    <n v="0"/>
    <s v="TOTAL MOT"/>
    <n v="8"/>
    <s v="kg"/>
    <n v="33000"/>
    <b v="0"/>
    <n v="-1"/>
    <s v="N/A"/>
    <m/>
    <b v="0"/>
    <n v="33000"/>
    <b v="0"/>
    <m/>
    <b v="0"/>
    <n v="6301"/>
    <m/>
    <n v="6301"/>
    <n v="0"/>
    <b v="1"/>
    <b v="0"/>
  </r>
  <r>
    <s v="C"/>
    <s v="A"/>
    <n v="20140101"/>
    <n v="2014"/>
    <n v="52"/>
    <x v="8"/>
    <n v="562"/>
    <s v="NER"/>
    <x v="0"/>
    <s v="M"/>
    <s v="Import"/>
    <n v="246"/>
    <s v="FIN"/>
    <x v="57"/>
    <n v="0"/>
    <s v="W00"/>
    <s v="World"/>
    <s v="H3"/>
    <s v="HS"/>
    <b v="1"/>
    <n v="3102"/>
    <s v="Fertilizers mineral or chemical, nitrogenous"/>
    <x v="2"/>
    <x v="1"/>
    <x v="1"/>
    <x v="1"/>
    <b v="0"/>
    <s v="C00"/>
    <s v="TOTAL CPC"/>
    <n v="0"/>
    <n v="0"/>
    <s v="TOTAL MOT"/>
    <n v="8"/>
    <s v="kg"/>
    <n v="8329000"/>
    <b v="0"/>
    <n v="-1"/>
    <s v="N/A"/>
    <m/>
    <b v="0"/>
    <n v="8329000"/>
    <b v="0"/>
    <m/>
    <b v="0"/>
    <n v="5023508"/>
    <m/>
    <n v="5023508"/>
    <n v="0"/>
    <b v="1"/>
    <b v="0"/>
  </r>
  <r>
    <s v="C"/>
    <s v="A"/>
    <n v="20140101"/>
    <n v="2014"/>
    <n v="52"/>
    <x v="8"/>
    <n v="562"/>
    <s v="NER"/>
    <x v="0"/>
    <s v="M"/>
    <s v="Import"/>
    <n v="251"/>
    <s v="FRA"/>
    <x v="3"/>
    <n v="0"/>
    <s v="W00"/>
    <s v="World"/>
    <s v="H3"/>
    <s v="HS"/>
    <b v="1"/>
    <n v="3102"/>
    <s v="Fertilizers mineral or chemical, nitrogenous"/>
    <x v="2"/>
    <x v="1"/>
    <x v="1"/>
    <x v="1"/>
    <b v="0"/>
    <s v="C00"/>
    <s v="TOTAL CPC"/>
    <n v="0"/>
    <n v="0"/>
    <s v="TOTAL MOT"/>
    <n v="8"/>
    <s v="kg"/>
    <n v="29066"/>
    <b v="0"/>
    <n v="-1"/>
    <s v="N/A"/>
    <m/>
    <b v="0"/>
    <n v="29066"/>
    <b v="0"/>
    <m/>
    <b v="0"/>
    <n v="35262"/>
    <m/>
    <n v="35262"/>
    <n v="0"/>
    <b v="1"/>
    <b v="0"/>
  </r>
  <r>
    <s v="C"/>
    <s v="A"/>
    <n v="20140101"/>
    <n v="2014"/>
    <n v="52"/>
    <x v="8"/>
    <n v="562"/>
    <s v="NER"/>
    <x v="0"/>
    <s v="M"/>
    <s v="Import"/>
    <n v="288"/>
    <s v="GHA"/>
    <x v="5"/>
    <n v="0"/>
    <s v="W00"/>
    <s v="World"/>
    <s v="H3"/>
    <s v="HS"/>
    <b v="1"/>
    <n v="3102"/>
    <s v="Fertilizers mineral or chemical, nitrogenous"/>
    <x v="2"/>
    <x v="1"/>
    <x v="1"/>
    <x v="1"/>
    <b v="0"/>
    <s v="C00"/>
    <s v="TOTAL CPC"/>
    <n v="0"/>
    <n v="0"/>
    <s v="TOTAL MOT"/>
    <n v="8"/>
    <s v="kg"/>
    <n v="115000"/>
    <b v="0"/>
    <n v="-1"/>
    <s v="N/A"/>
    <m/>
    <b v="0"/>
    <n v="115000"/>
    <b v="0"/>
    <m/>
    <b v="0"/>
    <n v="84910"/>
    <m/>
    <n v="84910"/>
    <n v="0"/>
    <b v="1"/>
    <b v="0"/>
  </r>
  <r>
    <s v="C"/>
    <s v="A"/>
    <n v="20140101"/>
    <n v="2014"/>
    <n v="52"/>
    <x v="8"/>
    <n v="562"/>
    <s v="NER"/>
    <x v="0"/>
    <s v="M"/>
    <s v="Import"/>
    <n v="384"/>
    <s v="CIV"/>
    <x v="6"/>
    <n v="0"/>
    <s v="W00"/>
    <s v="World"/>
    <s v="H3"/>
    <s v="HS"/>
    <b v="1"/>
    <n v="3102"/>
    <s v="Fertilizers mineral or chemical, nitrogenous"/>
    <x v="2"/>
    <x v="1"/>
    <x v="1"/>
    <x v="1"/>
    <b v="0"/>
    <s v="C00"/>
    <s v="TOTAL CPC"/>
    <n v="0"/>
    <n v="0"/>
    <s v="TOTAL MOT"/>
    <n v="8"/>
    <s v="kg"/>
    <n v="210000"/>
    <b v="0"/>
    <n v="-1"/>
    <s v="N/A"/>
    <m/>
    <b v="0"/>
    <n v="210000"/>
    <b v="0"/>
    <m/>
    <b v="0"/>
    <n v="127720"/>
    <m/>
    <n v="127720"/>
    <n v="0"/>
    <b v="1"/>
    <b v="0"/>
  </r>
  <r>
    <s v="C"/>
    <s v="A"/>
    <n v="20140101"/>
    <n v="2014"/>
    <n v="52"/>
    <x v="8"/>
    <n v="562"/>
    <s v="NER"/>
    <x v="0"/>
    <s v="M"/>
    <s v="Import"/>
    <n v="392"/>
    <s v="JPN"/>
    <x v="74"/>
    <n v="0"/>
    <s v="W00"/>
    <s v="World"/>
    <s v="H3"/>
    <s v="HS"/>
    <b v="1"/>
    <n v="3102"/>
    <s v="Fertilizers mineral or chemical, nitrogenous"/>
    <x v="2"/>
    <x v="1"/>
    <x v="1"/>
    <x v="1"/>
    <b v="0"/>
    <s v="C00"/>
    <s v="TOTAL CPC"/>
    <n v="0"/>
    <n v="0"/>
    <s v="TOTAL MOT"/>
    <n v="8"/>
    <s v="kg"/>
    <n v="36000"/>
    <b v="0"/>
    <n v="-1"/>
    <s v="N/A"/>
    <m/>
    <b v="0"/>
    <n v="36000"/>
    <b v="0"/>
    <m/>
    <b v="0"/>
    <n v="1440"/>
    <m/>
    <n v="1440"/>
    <n v="0"/>
    <b v="1"/>
    <b v="0"/>
  </r>
  <r>
    <s v="C"/>
    <s v="A"/>
    <n v="20140101"/>
    <n v="2014"/>
    <n v="52"/>
    <x v="8"/>
    <n v="562"/>
    <s v="NER"/>
    <x v="0"/>
    <s v="M"/>
    <s v="Import"/>
    <n v="516"/>
    <s v="NAM"/>
    <x v="27"/>
    <n v="0"/>
    <s v="W00"/>
    <s v="World"/>
    <s v="H3"/>
    <s v="HS"/>
    <b v="1"/>
    <n v="3102"/>
    <s v="Fertilizers mineral or chemical, nitrogenous"/>
    <x v="2"/>
    <x v="1"/>
    <x v="1"/>
    <x v="1"/>
    <b v="0"/>
    <s v="C00"/>
    <s v="TOTAL CPC"/>
    <n v="0"/>
    <n v="0"/>
    <s v="TOTAL MOT"/>
    <n v="8"/>
    <s v="kg"/>
    <n v="2000"/>
    <b v="0"/>
    <n v="-1"/>
    <s v="N/A"/>
    <m/>
    <b v="0"/>
    <n v="2000"/>
    <b v="0"/>
    <m/>
    <b v="0"/>
    <n v="600"/>
    <m/>
    <n v="600"/>
    <n v="0"/>
    <b v="1"/>
    <b v="0"/>
  </r>
  <r>
    <s v="C"/>
    <s v="A"/>
    <n v="20140101"/>
    <n v="2014"/>
    <n v="52"/>
    <x v="8"/>
    <n v="562"/>
    <s v="NER"/>
    <x v="0"/>
    <s v="M"/>
    <s v="Import"/>
    <n v="566"/>
    <s v="NGA"/>
    <x v="8"/>
    <n v="0"/>
    <s v="W00"/>
    <s v="World"/>
    <s v="H3"/>
    <s v="HS"/>
    <b v="1"/>
    <n v="3102"/>
    <s v="Fertilizers mineral or chemical, nitrogenous"/>
    <x v="2"/>
    <x v="1"/>
    <x v="1"/>
    <x v="1"/>
    <b v="0"/>
    <s v="C00"/>
    <s v="TOTAL CPC"/>
    <n v="0"/>
    <n v="0"/>
    <s v="TOTAL MOT"/>
    <n v="8"/>
    <s v="kg"/>
    <n v="9147036"/>
    <b v="0"/>
    <n v="-1"/>
    <s v="N/A"/>
    <m/>
    <b v="0"/>
    <n v="9147036"/>
    <b v="0"/>
    <m/>
    <b v="0"/>
    <n v="6265934"/>
    <m/>
    <n v="6265934"/>
    <n v="0"/>
    <b v="1"/>
    <b v="0"/>
  </r>
  <r>
    <s v="C"/>
    <s v="A"/>
    <n v="20140101"/>
    <n v="2014"/>
    <n v="52"/>
    <x v="8"/>
    <n v="562"/>
    <s v="NER"/>
    <x v="0"/>
    <s v="M"/>
    <s v="Import"/>
    <n v="643"/>
    <s v="RUS"/>
    <x v="9"/>
    <n v="0"/>
    <s v="W00"/>
    <s v="World"/>
    <s v="H3"/>
    <s v="HS"/>
    <b v="1"/>
    <n v="3102"/>
    <s v="Fertilizers mineral or chemical, nitrogenous"/>
    <x v="2"/>
    <x v="1"/>
    <x v="1"/>
    <x v="1"/>
    <b v="0"/>
    <s v="C00"/>
    <s v="TOTAL CPC"/>
    <n v="0"/>
    <n v="0"/>
    <s v="TOTAL MOT"/>
    <n v="8"/>
    <s v="kg"/>
    <n v="3861000"/>
    <b v="0"/>
    <n v="-1"/>
    <s v="N/A"/>
    <m/>
    <b v="0"/>
    <n v="3861000"/>
    <b v="0"/>
    <m/>
    <b v="0"/>
    <n v="1742928"/>
    <m/>
    <n v="1742928"/>
    <n v="0"/>
    <b v="1"/>
    <b v="0"/>
  </r>
  <r>
    <s v="C"/>
    <s v="A"/>
    <n v="20140101"/>
    <n v="2014"/>
    <n v="52"/>
    <x v="8"/>
    <n v="562"/>
    <s v="NER"/>
    <x v="0"/>
    <s v="M"/>
    <s v="Import"/>
    <n v="768"/>
    <s v="TGO"/>
    <x v="14"/>
    <n v="0"/>
    <s v="W00"/>
    <s v="World"/>
    <s v="H3"/>
    <s v="HS"/>
    <b v="1"/>
    <n v="3102"/>
    <s v="Fertilizers mineral or chemical, nitrogenous"/>
    <x v="2"/>
    <x v="1"/>
    <x v="1"/>
    <x v="1"/>
    <b v="0"/>
    <s v="C00"/>
    <s v="TOTAL CPC"/>
    <n v="0"/>
    <n v="0"/>
    <s v="TOTAL MOT"/>
    <n v="8"/>
    <s v="kg"/>
    <n v="1725600"/>
    <b v="0"/>
    <n v="-1"/>
    <s v="N/A"/>
    <m/>
    <b v="0"/>
    <n v="1725600"/>
    <b v="0"/>
    <m/>
    <b v="0"/>
    <n v="2071656"/>
    <m/>
    <n v="2071656"/>
    <n v="0"/>
    <b v="1"/>
    <b v="0"/>
  </r>
  <r>
    <s v="C"/>
    <s v="A"/>
    <n v="20140101"/>
    <n v="2014"/>
    <n v="52"/>
    <x v="8"/>
    <n v="562"/>
    <s v="NER"/>
    <x v="0"/>
    <s v="M"/>
    <s v="Import"/>
    <n v="854"/>
    <s v="BFA"/>
    <x v="16"/>
    <n v="0"/>
    <s v="W00"/>
    <s v="World"/>
    <s v="H3"/>
    <s v="HS"/>
    <b v="1"/>
    <n v="3102"/>
    <s v="Fertilizers mineral or chemical, nitrogenous"/>
    <x v="2"/>
    <x v="1"/>
    <x v="1"/>
    <x v="1"/>
    <b v="0"/>
    <s v="C00"/>
    <s v="TOTAL CPC"/>
    <n v="0"/>
    <n v="0"/>
    <s v="TOTAL MOT"/>
    <n v="8"/>
    <s v="kg"/>
    <n v="1074500"/>
    <b v="0"/>
    <n v="-1"/>
    <s v="N/A"/>
    <m/>
    <b v="0"/>
    <n v="1074500"/>
    <b v="0"/>
    <m/>
    <b v="0"/>
    <n v="759000"/>
    <m/>
    <n v="759000"/>
    <n v="0"/>
    <b v="1"/>
    <b v="0"/>
  </r>
  <r>
    <s v="C"/>
    <s v="A"/>
    <n v="20140101"/>
    <n v="2014"/>
    <n v="52"/>
    <x v="8"/>
    <n v="562"/>
    <s v="NER"/>
    <x v="0"/>
    <s v="M"/>
    <s v="Import"/>
    <n v="0"/>
    <s v="W00"/>
    <x v="0"/>
    <n v="0"/>
    <s v="W00"/>
    <s v="World"/>
    <s v="H3"/>
    <s v="HS"/>
    <b v="1"/>
    <n v="310210"/>
    <s v="Fertilizers, mineral or chemical nitrogenous, urea, whether or not in aqueous solution"/>
    <x v="3"/>
    <x v="2"/>
    <x v="2"/>
    <x v="2"/>
    <b v="1"/>
    <s v="C00"/>
    <s v="TOTAL CPC"/>
    <n v="0"/>
    <n v="0"/>
    <s v="TOTAL MOT"/>
    <n v="8"/>
    <s v="kg"/>
    <n v="21083136"/>
    <b v="0"/>
    <n v="-1"/>
    <s v="N/A"/>
    <m/>
    <b v="0"/>
    <n v="21083136"/>
    <b v="0"/>
    <m/>
    <b v="0"/>
    <n v="12341664"/>
    <m/>
    <n v="12341664"/>
    <n v="0"/>
    <b v="1"/>
    <b v="0"/>
  </r>
  <r>
    <s v="C"/>
    <s v="A"/>
    <n v="20140101"/>
    <n v="2014"/>
    <n v="52"/>
    <x v="8"/>
    <n v="562"/>
    <s v="NER"/>
    <x v="0"/>
    <s v="M"/>
    <s v="Import"/>
    <n v="204"/>
    <s v="BEN"/>
    <x v="2"/>
    <n v="0"/>
    <s v="W00"/>
    <s v="World"/>
    <s v="H3"/>
    <s v="HS"/>
    <b v="1"/>
    <n v="310210"/>
    <s v="Fertilizers, mineral or chemical nitrogenous, urea, whether or not in aqueous solution"/>
    <x v="3"/>
    <x v="2"/>
    <x v="2"/>
    <x v="2"/>
    <b v="1"/>
    <s v="C00"/>
    <s v="TOTAL CPC"/>
    <n v="0"/>
    <n v="0"/>
    <s v="TOTAL MOT"/>
    <n v="8"/>
    <s v="kg"/>
    <n v="33000"/>
    <b v="0"/>
    <n v="-1"/>
    <s v="N/A"/>
    <m/>
    <b v="0"/>
    <n v="33000"/>
    <b v="0"/>
    <m/>
    <b v="0"/>
    <n v="6301"/>
    <m/>
    <n v="6301"/>
    <n v="0"/>
    <b v="1"/>
    <b v="0"/>
  </r>
  <r>
    <s v="C"/>
    <s v="A"/>
    <n v="20140101"/>
    <n v="2014"/>
    <n v="52"/>
    <x v="8"/>
    <n v="562"/>
    <s v="NER"/>
    <x v="0"/>
    <s v="M"/>
    <s v="Import"/>
    <n v="246"/>
    <s v="FIN"/>
    <x v="57"/>
    <n v="0"/>
    <s v="W00"/>
    <s v="World"/>
    <s v="H3"/>
    <s v="HS"/>
    <b v="1"/>
    <n v="310210"/>
    <s v="Fertilizers, mineral or chemical nitrogenous, urea, whether or not in aqueous solution"/>
    <x v="3"/>
    <x v="2"/>
    <x v="2"/>
    <x v="2"/>
    <b v="1"/>
    <s v="C00"/>
    <s v="TOTAL CPC"/>
    <n v="0"/>
    <n v="0"/>
    <s v="TOTAL MOT"/>
    <n v="8"/>
    <s v="kg"/>
    <n v="8329000"/>
    <b v="0"/>
    <n v="-1"/>
    <s v="N/A"/>
    <m/>
    <b v="0"/>
    <n v="8329000"/>
    <b v="0"/>
    <m/>
    <b v="0"/>
    <n v="5023508"/>
    <m/>
    <n v="5023508"/>
    <n v="0"/>
    <b v="1"/>
    <b v="0"/>
  </r>
  <r>
    <s v="C"/>
    <s v="A"/>
    <n v="20140101"/>
    <n v="2014"/>
    <n v="52"/>
    <x v="8"/>
    <n v="562"/>
    <s v="NER"/>
    <x v="0"/>
    <s v="M"/>
    <s v="Import"/>
    <n v="288"/>
    <s v="GHA"/>
    <x v="5"/>
    <n v="0"/>
    <s v="W00"/>
    <s v="World"/>
    <s v="H3"/>
    <s v="HS"/>
    <b v="1"/>
    <n v="310210"/>
    <s v="Fertilizers, mineral or chemical nitrogenous, urea, whether or not in aqueous solution"/>
    <x v="3"/>
    <x v="2"/>
    <x v="2"/>
    <x v="2"/>
    <b v="1"/>
    <s v="C00"/>
    <s v="TOTAL CPC"/>
    <n v="0"/>
    <n v="0"/>
    <s v="TOTAL MOT"/>
    <n v="8"/>
    <s v="kg"/>
    <n v="40000"/>
    <b v="0"/>
    <n v="-1"/>
    <s v="N/A"/>
    <m/>
    <b v="0"/>
    <n v="40000"/>
    <b v="0"/>
    <m/>
    <b v="0"/>
    <n v="12003"/>
    <m/>
    <n v="12003"/>
    <n v="0"/>
    <b v="1"/>
    <b v="0"/>
  </r>
  <r>
    <s v="C"/>
    <s v="A"/>
    <n v="20140101"/>
    <n v="2014"/>
    <n v="52"/>
    <x v="8"/>
    <n v="562"/>
    <s v="NER"/>
    <x v="0"/>
    <s v="M"/>
    <s v="Import"/>
    <n v="384"/>
    <s v="CIV"/>
    <x v="6"/>
    <n v="0"/>
    <s v="W00"/>
    <s v="World"/>
    <s v="H3"/>
    <s v="HS"/>
    <b v="1"/>
    <n v="310210"/>
    <s v="Fertilizers, mineral or chemical nitrogenous, urea, whether or not in aqueous solution"/>
    <x v="3"/>
    <x v="2"/>
    <x v="2"/>
    <x v="2"/>
    <b v="1"/>
    <s v="C00"/>
    <s v="TOTAL CPC"/>
    <n v="0"/>
    <n v="0"/>
    <s v="TOTAL MOT"/>
    <n v="8"/>
    <s v="kg"/>
    <n v="210000"/>
    <b v="0"/>
    <n v="-1"/>
    <s v="N/A"/>
    <m/>
    <b v="0"/>
    <n v="210000"/>
    <b v="0"/>
    <m/>
    <b v="0"/>
    <n v="127720"/>
    <m/>
    <n v="127720"/>
    <n v="0"/>
    <b v="1"/>
    <b v="0"/>
  </r>
  <r>
    <s v="C"/>
    <s v="A"/>
    <n v="20140101"/>
    <n v="2014"/>
    <n v="52"/>
    <x v="8"/>
    <n v="562"/>
    <s v="NER"/>
    <x v="0"/>
    <s v="M"/>
    <s v="Import"/>
    <n v="392"/>
    <s v="JPN"/>
    <x v="74"/>
    <n v="0"/>
    <s v="W00"/>
    <s v="World"/>
    <s v="H3"/>
    <s v="HS"/>
    <b v="1"/>
    <n v="310210"/>
    <s v="Fertilizers, mineral or chemical nitrogenous, urea, whether or not in aqueous solution"/>
    <x v="3"/>
    <x v="2"/>
    <x v="2"/>
    <x v="2"/>
    <b v="1"/>
    <s v="C00"/>
    <s v="TOTAL CPC"/>
    <n v="0"/>
    <n v="0"/>
    <s v="TOTAL MOT"/>
    <n v="8"/>
    <s v="kg"/>
    <n v="36000"/>
    <b v="0"/>
    <n v="-1"/>
    <s v="N/A"/>
    <m/>
    <b v="0"/>
    <n v="36000"/>
    <b v="0"/>
    <m/>
    <b v="0"/>
    <n v="1440"/>
    <m/>
    <n v="1440"/>
    <n v="0"/>
    <b v="1"/>
    <b v="0"/>
  </r>
  <r>
    <s v="C"/>
    <s v="A"/>
    <n v="20140101"/>
    <n v="2014"/>
    <n v="52"/>
    <x v="8"/>
    <n v="562"/>
    <s v="NER"/>
    <x v="0"/>
    <s v="M"/>
    <s v="Import"/>
    <n v="516"/>
    <s v="NAM"/>
    <x v="27"/>
    <n v="0"/>
    <s v="W00"/>
    <s v="World"/>
    <s v="H3"/>
    <s v="HS"/>
    <b v="1"/>
    <n v="310210"/>
    <s v="Fertilizers, mineral or chemical nitrogenous, urea, whether or not in aqueous solution"/>
    <x v="3"/>
    <x v="2"/>
    <x v="2"/>
    <x v="2"/>
    <b v="1"/>
    <s v="C00"/>
    <s v="TOTAL CPC"/>
    <n v="0"/>
    <n v="0"/>
    <s v="TOTAL MOT"/>
    <n v="8"/>
    <s v="kg"/>
    <n v="2000"/>
    <b v="0"/>
    <n v="-1"/>
    <s v="N/A"/>
    <m/>
    <b v="0"/>
    <n v="2000"/>
    <b v="0"/>
    <m/>
    <b v="0"/>
    <n v="600"/>
    <m/>
    <n v="600"/>
    <n v="0"/>
    <b v="1"/>
    <b v="0"/>
  </r>
  <r>
    <s v="C"/>
    <s v="A"/>
    <n v="20140101"/>
    <n v="2014"/>
    <n v="52"/>
    <x v="8"/>
    <n v="562"/>
    <s v="NER"/>
    <x v="0"/>
    <s v="M"/>
    <s v="Import"/>
    <n v="566"/>
    <s v="NGA"/>
    <x v="8"/>
    <n v="0"/>
    <s v="W00"/>
    <s v="World"/>
    <s v="H3"/>
    <s v="HS"/>
    <b v="1"/>
    <n v="310210"/>
    <s v="Fertilizers, mineral or chemical nitrogenous, urea, whether or not in aqueous solution"/>
    <x v="3"/>
    <x v="2"/>
    <x v="2"/>
    <x v="2"/>
    <b v="1"/>
    <s v="C00"/>
    <s v="TOTAL CPC"/>
    <n v="0"/>
    <n v="0"/>
    <s v="TOTAL MOT"/>
    <n v="8"/>
    <s v="kg"/>
    <n v="5772036"/>
    <b v="0"/>
    <n v="-1"/>
    <s v="N/A"/>
    <m/>
    <b v="0"/>
    <n v="5772036"/>
    <b v="0"/>
    <m/>
    <b v="0"/>
    <n v="2596507"/>
    <m/>
    <n v="2596507"/>
    <n v="0"/>
    <b v="1"/>
    <b v="0"/>
  </r>
  <r>
    <s v="C"/>
    <s v="A"/>
    <n v="20140101"/>
    <n v="2014"/>
    <n v="52"/>
    <x v="8"/>
    <n v="562"/>
    <s v="NER"/>
    <x v="0"/>
    <s v="M"/>
    <s v="Import"/>
    <n v="643"/>
    <s v="RUS"/>
    <x v="9"/>
    <n v="0"/>
    <s v="W00"/>
    <s v="World"/>
    <s v="H3"/>
    <s v="HS"/>
    <b v="1"/>
    <n v="310210"/>
    <s v="Fertilizers, mineral or chemical nitrogenous, urea, whether or not in aqueous solution"/>
    <x v="3"/>
    <x v="2"/>
    <x v="2"/>
    <x v="2"/>
    <b v="1"/>
    <s v="C00"/>
    <s v="TOTAL CPC"/>
    <n v="0"/>
    <n v="0"/>
    <s v="TOTAL MOT"/>
    <n v="8"/>
    <s v="kg"/>
    <n v="3861000"/>
    <b v="0"/>
    <n v="-1"/>
    <s v="N/A"/>
    <m/>
    <b v="0"/>
    <n v="3861000"/>
    <b v="0"/>
    <m/>
    <b v="0"/>
    <n v="1742928"/>
    <m/>
    <n v="1742928"/>
    <n v="0"/>
    <b v="1"/>
    <b v="0"/>
  </r>
  <r>
    <s v="C"/>
    <s v="A"/>
    <n v="20140101"/>
    <n v="2014"/>
    <n v="52"/>
    <x v="8"/>
    <n v="562"/>
    <s v="NER"/>
    <x v="0"/>
    <s v="M"/>
    <s v="Import"/>
    <n v="768"/>
    <s v="TGO"/>
    <x v="14"/>
    <n v="0"/>
    <s v="W00"/>
    <s v="World"/>
    <s v="H3"/>
    <s v="HS"/>
    <b v="1"/>
    <n v="310210"/>
    <s v="Fertilizers, mineral or chemical nitrogenous, urea, whether or not in aqueous solution"/>
    <x v="3"/>
    <x v="2"/>
    <x v="2"/>
    <x v="2"/>
    <b v="1"/>
    <s v="C00"/>
    <s v="TOTAL CPC"/>
    <n v="0"/>
    <n v="0"/>
    <s v="TOTAL MOT"/>
    <n v="8"/>
    <s v="kg"/>
    <n v="1725600"/>
    <b v="0"/>
    <n v="-1"/>
    <s v="N/A"/>
    <m/>
    <b v="0"/>
    <n v="1725600"/>
    <b v="0"/>
    <m/>
    <b v="0"/>
    <n v="2071656"/>
    <m/>
    <n v="2071656"/>
    <n v="0"/>
    <b v="1"/>
    <b v="0"/>
  </r>
  <r>
    <s v="C"/>
    <s v="A"/>
    <n v="20140101"/>
    <n v="2014"/>
    <n v="52"/>
    <x v="8"/>
    <n v="562"/>
    <s v="NER"/>
    <x v="0"/>
    <s v="M"/>
    <s v="Import"/>
    <n v="854"/>
    <s v="BFA"/>
    <x v="16"/>
    <n v="0"/>
    <s v="W00"/>
    <s v="World"/>
    <s v="H3"/>
    <s v="HS"/>
    <b v="1"/>
    <n v="310210"/>
    <s v="Fertilizers, mineral or chemical nitrogenous, urea, whether or not in aqueous solution"/>
    <x v="3"/>
    <x v="2"/>
    <x v="2"/>
    <x v="2"/>
    <b v="1"/>
    <s v="C00"/>
    <s v="TOTAL CPC"/>
    <n v="0"/>
    <n v="0"/>
    <s v="TOTAL MOT"/>
    <n v="8"/>
    <s v="kg"/>
    <n v="1074500"/>
    <b v="0"/>
    <n v="-1"/>
    <s v="N/A"/>
    <m/>
    <b v="0"/>
    <n v="1074500"/>
    <b v="0"/>
    <m/>
    <b v="0"/>
    <n v="759000"/>
    <m/>
    <n v="759000"/>
    <n v="0"/>
    <b v="1"/>
    <b v="0"/>
  </r>
  <r>
    <s v="C"/>
    <s v="A"/>
    <n v="20140101"/>
    <n v="2014"/>
    <n v="52"/>
    <x v="8"/>
    <n v="562"/>
    <s v="NER"/>
    <x v="0"/>
    <s v="M"/>
    <s v="Import"/>
    <n v="0"/>
    <s v="W00"/>
    <x v="0"/>
    <n v="0"/>
    <s v="W00"/>
    <s v="World"/>
    <s v="H3"/>
    <s v="HS"/>
    <b v="1"/>
    <n v="310230"/>
    <s v="Fertilizers, mineral or chemical nitrogenous, ammonium nitrate, whether or not in aqueous solution"/>
    <x v="5"/>
    <x v="1"/>
    <x v="1"/>
    <x v="2"/>
    <b v="1"/>
    <s v="C00"/>
    <s v="TOTAL CPC"/>
    <n v="0"/>
    <n v="0"/>
    <s v="TOTAL MOT"/>
    <n v="8"/>
    <s v="kg"/>
    <n v="3409066"/>
    <b v="0"/>
    <n v="-1"/>
    <s v="N/A"/>
    <m/>
    <b v="0"/>
    <n v="3409066"/>
    <b v="0"/>
    <m/>
    <b v="0"/>
    <n v="3744469"/>
    <m/>
    <n v="3744469"/>
    <n v="0"/>
    <b v="1"/>
    <b v="0"/>
  </r>
  <r>
    <s v="C"/>
    <s v="A"/>
    <n v="20140101"/>
    <n v="2014"/>
    <n v="52"/>
    <x v="8"/>
    <n v="562"/>
    <s v="NER"/>
    <x v="0"/>
    <s v="M"/>
    <s v="Import"/>
    <n v="251"/>
    <s v="FRA"/>
    <x v="3"/>
    <n v="0"/>
    <s v="W00"/>
    <s v="World"/>
    <s v="H3"/>
    <s v="HS"/>
    <b v="1"/>
    <n v="310230"/>
    <s v="Fertilizers, mineral or chemical nitrogenous, ammonium nitrate, whether or not in aqueous solution"/>
    <x v="5"/>
    <x v="1"/>
    <x v="1"/>
    <x v="2"/>
    <b v="1"/>
    <s v="C00"/>
    <s v="TOTAL CPC"/>
    <n v="0"/>
    <n v="0"/>
    <s v="TOTAL MOT"/>
    <n v="8"/>
    <s v="kg"/>
    <n v="29066"/>
    <b v="0"/>
    <n v="-1"/>
    <s v="N/A"/>
    <m/>
    <b v="0"/>
    <n v="29066"/>
    <b v="0"/>
    <m/>
    <b v="0"/>
    <n v="35262"/>
    <m/>
    <n v="35262"/>
    <n v="0"/>
    <b v="1"/>
    <b v="0"/>
  </r>
  <r>
    <s v="C"/>
    <s v="A"/>
    <n v="20140101"/>
    <n v="2014"/>
    <n v="52"/>
    <x v="8"/>
    <n v="562"/>
    <s v="NER"/>
    <x v="0"/>
    <s v="M"/>
    <s v="Import"/>
    <n v="288"/>
    <s v="GHA"/>
    <x v="5"/>
    <n v="0"/>
    <s v="W00"/>
    <s v="World"/>
    <s v="H3"/>
    <s v="HS"/>
    <b v="1"/>
    <n v="310230"/>
    <s v="Fertilizers, mineral or chemical nitrogenous, ammonium nitrate, whether or not in aqueous solution"/>
    <x v="5"/>
    <x v="1"/>
    <x v="1"/>
    <x v="2"/>
    <b v="1"/>
    <s v="C00"/>
    <s v="TOTAL CPC"/>
    <n v="0"/>
    <n v="0"/>
    <s v="TOTAL MOT"/>
    <n v="8"/>
    <s v="kg"/>
    <n v="75000"/>
    <b v="0"/>
    <n v="-1"/>
    <s v="N/A"/>
    <m/>
    <b v="0"/>
    <n v="75000"/>
    <b v="0"/>
    <m/>
    <b v="0"/>
    <n v="72908"/>
    <m/>
    <n v="72908"/>
    <n v="0"/>
    <b v="1"/>
    <b v="0"/>
  </r>
  <r>
    <s v="C"/>
    <s v="A"/>
    <n v="20140101"/>
    <n v="2014"/>
    <n v="52"/>
    <x v="8"/>
    <n v="562"/>
    <s v="NER"/>
    <x v="0"/>
    <s v="M"/>
    <s v="Import"/>
    <n v="566"/>
    <s v="NGA"/>
    <x v="8"/>
    <n v="0"/>
    <s v="W00"/>
    <s v="World"/>
    <s v="H3"/>
    <s v="HS"/>
    <b v="1"/>
    <n v="310230"/>
    <s v="Fertilizers, mineral or chemical nitrogenous, ammonium nitrate, whether or not in aqueous solution"/>
    <x v="5"/>
    <x v="1"/>
    <x v="1"/>
    <x v="2"/>
    <b v="1"/>
    <s v="C00"/>
    <s v="TOTAL CPC"/>
    <n v="0"/>
    <n v="0"/>
    <s v="TOTAL MOT"/>
    <n v="8"/>
    <s v="kg"/>
    <n v="3305000"/>
    <b v="0"/>
    <n v="-1"/>
    <s v="N/A"/>
    <m/>
    <b v="0"/>
    <n v="3305000"/>
    <b v="0"/>
    <m/>
    <b v="0"/>
    <n v="3636300"/>
    <m/>
    <n v="3636300"/>
    <n v="0"/>
    <b v="1"/>
    <b v="0"/>
  </r>
  <r>
    <s v="C"/>
    <s v="A"/>
    <n v="20140101"/>
    <n v="2014"/>
    <n v="52"/>
    <x v="8"/>
    <n v="562"/>
    <s v="NER"/>
    <x v="0"/>
    <s v="M"/>
    <s v="Import"/>
    <n v="0"/>
    <s v="W00"/>
    <x v="0"/>
    <n v="0"/>
    <s v="W00"/>
    <s v="World"/>
    <s v="H3"/>
    <s v="HS"/>
    <b v="1"/>
    <n v="310290"/>
    <s v="Fertilizers, mineral or chemical nitrogenous, other kinds including mixtures not specified in the foregoing subheadings"/>
    <x v="6"/>
    <x v="1"/>
    <x v="1"/>
    <x v="2"/>
    <b v="1"/>
    <s v="C00"/>
    <s v="TOTAL CPC"/>
    <n v="0"/>
    <n v="0"/>
    <s v="TOTAL MOT"/>
    <n v="8"/>
    <s v="kg"/>
    <n v="70000"/>
    <b v="0"/>
    <n v="-1"/>
    <s v="N/A"/>
    <m/>
    <b v="0"/>
    <n v="70000"/>
    <b v="0"/>
    <m/>
    <b v="0"/>
    <n v="33127"/>
    <m/>
    <n v="33127"/>
    <n v="0"/>
    <b v="1"/>
    <b v="0"/>
  </r>
  <r>
    <s v="C"/>
    <s v="A"/>
    <n v="20140101"/>
    <n v="2014"/>
    <n v="52"/>
    <x v="8"/>
    <n v="562"/>
    <s v="NER"/>
    <x v="0"/>
    <s v="M"/>
    <s v="Import"/>
    <n v="566"/>
    <s v="NGA"/>
    <x v="8"/>
    <n v="0"/>
    <s v="W00"/>
    <s v="World"/>
    <s v="H3"/>
    <s v="HS"/>
    <b v="1"/>
    <n v="310290"/>
    <s v="Fertilizers, mineral or chemical nitrogenous, other kinds including mixtures not specified in the foregoing subheadings"/>
    <x v="6"/>
    <x v="1"/>
    <x v="1"/>
    <x v="2"/>
    <b v="1"/>
    <s v="C00"/>
    <s v="TOTAL CPC"/>
    <n v="0"/>
    <n v="0"/>
    <s v="TOTAL MOT"/>
    <n v="8"/>
    <s v="kg"/>
    <n v="70000"/>
    <b v="0"/>
    <n v="-1"/>
    <s v="N/A"/>
    <m/>
    <b v="0"/>
    <n v="70000"/>
    <b v="0"/>
    <m/>
    <b v="0"/>
    <n v="33127"/>
    <m/>
    <n v="33127"/>
    <n v="0"/>
    <b v="1"/>
    <b v="0"/>
  </r>
  <r>
    <s v="C"/>
    <s v="A"/>
    <n v="20140101"/>
    <n v="2014"/>
    <n v="52"/>
    <x v="8"/>
    <n v="562"/>
    <s v="NER"/>
    <x v="0"/>
    <s v="M"/>
    <s v="Import"/>
    <n v="0"/>
    <s v="W00"/>
    <x v="0"/>
    <n v="0"/>
    <s v="W00"/>
    <s v="World"/>
    <s v="H3"/>
    <s v="HS"/>
    <b v="1"/>
    <n v="3104"/>
    <s v="Fertilizers mineral or chemical, potassic"/>
    <x v="9"/>
    <x v="5"/>
    <x v="5"/>
    <x v="1"/>
    <b v="0"/>
    <s v="C00"/>
    <s v="TOTAL CPC"/>
    <n v="0"/>
    <n v="0"/>
    <s v="TOTAL MOT"/>
    <n v="8"/>
    <s v="kg"/>
    <n v="2880000"/>
    <b v="0"/>
    <n v="-1"/>
    <s v="N/A"/>
    <m/>
    <b v="0"/>
    <n v="2880000"/>
    <b v="0"/>
    <m/>
    <b v="0"/>
    <n v="3680021"/>
    <m/>
    <n v="3680021"/>
    <n v="0"/>
    <b v="1"/>
    <b v="0"/>
  </r>
  <r>
    <s v="C"/>
    <s v="A"/>
    <n v="20140101"/>
    <n v="2014"/>
    <n v="52"/>
    <x v="8"/>
    <n v="562"/>
    <s v="NER"/>
    <x v="0"/>
    <s v="M"/>
    <s v="Import"/>
    <n v="156"/>
    <s v="CHN"/>
    <x v="1"/>
    <n v="0"/>
    <s v="W00"/>
    <s v="World"/>
    <s v="H3"/>
    <s v="HS"/>
    <b v="1"/>
    <n v="3104"/>
    <s v="Fertilizers mineral or chemical, potassic"/>
    <x v="9"/>
    <x v="5"/>
    <x v="5"/>
    <x v="1"/>
    <b v="0"/>
    <s v="C00"/>
    <s v="TOTAL CPC"/>
    <n v="0"/>
    <n v="0"/>
    <s v="TOTAL MOT"/>
    <n v="8"/>
    <s v="kg"/>
    <n v="880000"/>
    <b v="0"/>
    <n v="-1"/>
    <s v="N/A"/>
    <m/>
    <b v="0"/>
    <n v="880000"/>
    <b v="0"/>
    <m/>
    <b v="0"/>
    <n v="1068861"/>
    <m/>
    <n v="1068861"/>
    <n v="0"/>
    <b v="1"/>
    <b v="0"/>
  </r>
  <r>
    <s v="C"/>
    <s v="A"/>
    <n v="20140101"/>
    <n v="2014"/>
    <n v="52"/>
    <x v="8"/>
    <n v="562"/>
    <s v="NER"/>
    <x v="0"/>
    <s v="M"/>
    <s v="Import"/>
    <n v="643"/>
    <s v="RUS"/>
    <x v="9"/>
    <n v="0"/>
    <s v="W00"/>
    <s v="World"/>
    <s v="H3"/>
    <s v="HS"/>
    <b v="1"/>
    <n v="3104"/>
    <s v="Fertilizers mineral or chemical, potassic"/>
    <x v="9"/>
    <x v="5"/>
    <x v="5"/>
    <x v="1"/>
    <b v="0"/>
    <s v="C00"/>
    <s v="TOTAL CPC"/>
    <n v="0"/>
    <n v="0"/>
    <s v="TOTAL MOT"/>
    <n v="8"/>
    <s v="kg"/>
    <n v="2000000"/>
    <b v="0"/>
    <n v="-1"/>
    <s v="N/A"/>
    <m/>
    <b v="0"/>
    <n v="2000000"/>
    <b v="0"/>
    <m/>
    <b v="0"/>
    <n v="2611160"/>
    <m/>
    <n v="2611160"/>
    <n v="0"/>
    <b v="1"/>
    <b v="0"/>
  </r>
  <r>
    <s v="C"/>
    <s v="A"/>
    <n v="20140101"/>
    <n v="2014"/>
    <n v="52"/>
    <x v="8"/>
    <n v="562"/>
    <s v="NER"/>
    <x v="0"/>
    <s v="M"/>
    <s v="Import"/>
    <n v="0"/>
    <s v="W00"/>
    <x v="0"/>
    <n v="0"/>
    <s v="W00"/>
    <s v="World"/>
    <s v="H3"/>
    <s v="HS"/>
    <b v="1"/>
    <n v="310420"/>
    <s v="Fertilizers, mineral or chemical potassic, potassium chloride"/>
    <x v="10"/>
    <x v="5"/>
    <x v="5"/>
    <x v="2"/>
    <b v="1"/>
    <s v="C00"/>
    <s v="TOTAL CPC"/>
    <n v="0"/>
    <n v="0"/>
    <s v="TOTAL MOT"/>
    <n v="8"/>
    <s v="kg"/>
    <n v="2880000"/>
    <b v="0"/>
    <n v="-1"/>
    <s v="N/A"/>
    <m/>
    <b v="0"/>
    <n v="2880000"/>
    <b v="0"/>
    <m/>
    <b v="0"/>
    <n v="3680021"/>
    <m/>
    <n v="3680021"/>
    <n v="0"/>
    <b v="1"/>
    <b v="0"/>
  </r>
  <r>
    <s v="C"/>
    <s v="A"/>
    <n v="20140101"/>
    <n v="2014"/>
    <n v="52"/>
    <x v="8"/>
    <n v="562"/>
    <s v="NER"/>
    <x v="0"/>
    <s v="M"/>
    <s v="Import"/>
    <n v="156"/>
    <s v="CHN"/>
    <x v="1"/>
    <n v="0"/>
    <s v="W00"/>
    <s v="World"/>
    <s v="H3"/>
    <s v="HS"/>
    <b v="1"/>
    <n v="310420"/>
    <s v="Fertilizers, mineral or chemical potassic, potassium chloride"/>
    <x v="10"/>
    <x v="5"/>
    <x v="5"/>
    <x v="2"/>
    <b v="1"/>
    <s v="C00"/>
    <s v="TOTAL CPC"/>
    <n v="0"/>
    <n v="0"/>
    <s v="TOTAL MOT"/>
    <n v="8"/>
    <s v="kg"/>
    <n v="880000"/>
    <b v="0"/>
    <n v="-1"/>
    <s v="N/A"/>
    <m/>
    <b v="0"/>
    <n v="880000"/>
    <b v="0"/>
    <m/>
    <b v="0"/>
    <n v="1068861"/>
    <m/>
    <n v="1068861"/>
    <n v="0"/>
    <b v="1"/>
    <b v="0"/>
  </r>
  <r>
    <s v="C"/>
    <s v="A"/>
    <n v="20140101"/>
    <n v="2014"/>
    <n v="52"/>
    <x v="8"/>
    <n v="562"/>
    <s v="NER"/>
    <x v="0"/>
    <s v="M"/>
    <s v="Import"/>
    <n v="643"/>
    <s v="RUS"/>
    <x v="9"/>
    <n v="0"/>
    <s v="W00"/>
    <s v="World"/>
    <s v="H3"/>
    <s v="HS"/>
    <b v="1"/>
    <n v="310420"/>
    <s v="Fertilizers, mineral or chemical potassic, potassium chloride"/>
    <x v="10"/>
    <x v="5"/>
    <x v="5"/>
    <x v="2"/>
    <b v="1"/>
    <s v="C00"/>
    <s v="TOTAL CPC"/>
    <n v="0"/>
    <n v="0"/>
    <s v="TOTAL MOT"/>
    <n v="8"/>
    <s v="kg"/>
    <n v="2000000"/>
    <b v="0"/>
    <n v="-1"/>
    <s v="N/A"/>
    <m/>
    <b v="0"/>
    <n v="2000000"/>
    <b v="0"/>
    <m/>
    <b v="0"/>
    <n v="2611160"/>
    <m/>
    <n v="2611160"/>
    <n v="0"/>
    <b v="1"/>
    <b v="0"/>
  </r>
  <r>
    <s v="C"/>
    <s v="A"/>
    <n v="20140101"/>
    <n v="2014"/>
    <n v="52"/>
    <x v="8"/>
    <n v="562"/>
    <s v="NER"/>
    <x v="0"/>
    <s v="M"/>
    <s v="Import"/>
    <n v="0"/>
    <s v="W00"/>
    <x v="0"/>
    <n v="0"/>
    <s v="W00"/>
    <s v="World"/>
    <s v="H3"/>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32206874"/>
    <b v="0"/>
    <n v="-1"/>
    <s v="N/A"/>
    <m/>
    <b v="0"/>
    <n v="32206874"/>
    <b v="0"/>
    <m/>
    <b v="0"/>
    <n v="19697155"/>
    <m/>
    <n v="19697155"/>
    <n v="0"/>
    <b v="1"/>
    <b v="0"/>
  </r>
  <r>
    <s v="C"/>
    <s v="A"/>
    <n v="20140101"/>
    <n v="2014"/>
    <n v="52"/>
    <x v="8"/>
    <n v="562"/>
    <s v="NER"/>
    <x v="0"/>
    <s v="M"/>
    <s v="Import"/>
    <n v="156"/>
    <s v="CHN"/>
    <x v="1"/>
    <n v="0"/>
    <s v="W00"/>
    <s v="World"/>
    <s v="H3"/>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2989849"/>
    <b v="0"/>
    <n v="-1"/>
    <s v="N/A"/>
    <m/>
    <b v="0"/>
    <n v="2989849"/>
    <b v="0"/>
    <m/>
    <b v="0"/>
    <n v="2097978"/>
    <m/>
    <n v="2097978"/>
    <n v="0"/>
    <b v="1"/>
    <b v="0"/>
  </r>
  <r>
    <s v="C"/>
    <s v="A"/>
    <n v="20140101"/>
    <n v="2014"/>
    <n v="52"/>
    <x v="8"/>
    <n v="562"/>
    <s v="NER"/>
    <x v="0"/>
    <s v="M"/>
    <s v="Import"/>
    <n v="246"/>
    <s v="FIN"/>
    <x v="57"/>
    <n v="0"/>
    <s v="W00"/>
    <s v="World"/>
    <s v="H3"/>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455000"/>
    <b v="0"/>
    <n v="-1"/>
    <s v="N/A"/>
    <m/>
    <b v="0"/>
    <n v="1455000"/>
    <b v="0"/>
    <m/>
    <b v="0"/>
    <n v="946657"/>
    <m/>
    <n v="946657"/>
    <n v="0"/>
    <b v="1"/>
    <b v="0"/>
  </r>
  <r>
    <s v="C"/>
    <s v="A"/>
    <n v="20140101"/>
    <n v="2014"/>
    <n v="52"/>
    <x v="8"/>
    <n v="562"/>
    <s v="NER"/>
    <x v="0"/>
    <s v="M"/>
    <s v="Import"/>
    <n v="251"/>
    <s v="FRA"/>
    <x v="3"/>
    <n v="0"/>
    <s v="W00"/>
    <s v="World"/>
    <s v="H3"/>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003"/>
    <b v="0"/>
    <n v="-1"/>
    <s v="N/A"/>
    <m/>
    <b v="0"/>
    <n v="1003"/>
    <b v="0"/>
    <m/>
    <b v="0"/>
    <n v="1048"/>
    <m/>
    <n v="1048"/>
    <n v="0"/>
    <b v="1"/>
    <b v="0"/>
  </r>
  <r>
    <s v="C"/>
    <s v="A"/>
    <n v="20140101"/>
    <n v="2014"/>
    <n v="52"/>
    <x v="8"/>
    <n v="562"/>
    <s v="NER"/>
    <x v="0"/>
    <s v="M"/>
    <s v="Import"/>
    <n v="384"/>
    <s v="CIV"/>
    <x v="6"/>
    <n v="0"/>
    <s v="W00"/>
    <s v="World"/>
    <s v="H3"/>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3958450"/>
    <b v="0"/>
    <n v="-1"/>
    <s v="N/A"/>
    <m/>
    <b v="0"/>
    <n v="3958450"/>
    <b v="0"/>
    <m/>
    <b v="0"/>
    <n v="2940077"/>
    <m/>
    <n v="2940077"/>
    <n v="0"/>
    <b v="1"/>
    <b v="0"/>
  </r>
  <r>
    <s v="C"/>
    <s v="A"/>
    <n v="20140101"/>
    <n v="2014"/>
    <n v="52"/>
    <x v="8"/>
    <n v="562"/>
    <s v="NER"/>
    <x v="0"/>
    <s v="M"/>
    <s v="Import"/>
    <n v="566"/>
    <s v="NGA"/>
    <x v="8"/>
    <n v="0"/>
    <s v="W00"/>
    <s v="World"/>
    <s v="H3"/>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775000"/>
    <b v="0"/>
    <n v="-1"/>
    <s v="N/A"/>
    <m/>
    <b v="0"/>
    <n v="1775000"/>
    <b v="0"/>
    <m/>
    <b v="0"/>
    <n v="994500"/>
    <m/>
    <n v="994500"/>
    <n v="0"/>
    <b v="1"/>
    <b v="0"/>
  </r>
  <r>
    <s v="C"/>
    <s v="A"/>
    <n v="20140101"/>
    <n v="2014"/>
    <n v="52"/>
    <x v="8"/>
    <n v="562"/>
    <s v="NER"/>
    <x v="0"/>
    <s v="M"/>
    <s v="Import"/>
    <n v="643"/>
    <s v="RUS"/>
    <x v="9"/>
    <n v="0"/>
    <s v="W00"/>
    <s v="World"/>
    <s v="H3"/>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2249472"/>
    <b v="0"/>
    <n v="-1"/>
    <s v="N/A"/>
    <m/>
    <b v="0"/>
    <n v="2249472"/>
    <b v="0"/>
    <m/>
    <b v="0"/>
    <n v="1435977"/>
    <m/>
    <n v="1435977"/>
    <n v="0"/>
    <b v="1"/>
    <b v="0"/>
  </r>
  <r>
    <s v="C"/>
    <s v="A"/>
    <n v="20140101"/>
    <n v="2014"/>
    <n v="52"/>
    <x v="8"/>
    <n v="562"/>
    <s v="NER"/>
    <x v="0"/>
    <s v="M"/>
    <s v="Import"/>
    <n v="792"/>
    <s v="TUR"/>
    <x v="33"/>
    <n v="0"/>
    <s v="W00"/>
    <s v="World"/>
    <s v="H3"/>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9778100"/>
    <b v="0"/>
    <n v="-1"/>
    <s v="N/A"/>
    <m/>
    <b v="0"/>
    <n v="19778100"/>
    <b v="0"/>
    <m/>
    <b v="0"/>
    <n v="11280919"/>
    <m/>
    <n v="11280919"/>
    <n v="0"/>
    <b v="1"/>
    <b v="0"/>
  </r>
  <r>
    <s v="C"/>
    <s v="A"/>
    <n v="20140101"/>
    <n v="2014"/>
    <n v="52"/>
    <x v="8"/>
    <n v="562"/>
    <s v="NER"/>
    <x v="0"/>
    <s v="M"/>
    <s v="Import"/>
    <n v="0"/>
    <s v="W00"/>
    <x v="0"/>
    <n v="0"/>
    <s v="W00"/>
    <s v="World"/>
    <s v="H3"/>
    <s v="HS"/>
    <b v="1"/>
    <n v="310520"/>
    <s v="Fertilizers, mineral or chemical containing the three fertilizing elements nitrogen, phosphorus and potassium"/>
    <x v="14"/>
    <x v="6"/>
    <x v="6"/>
    <x v="2"/>
    <b v="1"/>
    <s v="C00"/>
    <s v="TOTAL CPC"/>
    <n v="0"/>
    <n v="0"/>
    <s v="TOTAL MOT"/>
    <n v="8"/>
    <s v="kg"/>
    <n v="4695450"/>
    <b v="0"/>
    <n v="-1"/>
    <s v="N/A"/>
    <m/>
    <b v="0"/>
    <n v="4695450"/>
    <b v="0"/>
    <m/>
    <b v="0"/>
    <n v="3166957"/>
    <m/>
    <n v="3166957"/>
    <n v="0"/>
    <b v="1"/>
    <b v="0"/>
  </r>
  <r>
    <s v="C"/>
    <s v="A"/>
    <n v="20140101"/>
    <n v="2014"/>
    <n v="52"/>
    <x v="8"/>
    <n v="562"/>
    <s v="NER"/>
    <x v="0"/>
    <s v="M"/>
    <s v="Import"/>
    <n v="246"/>
    <s v="FIN"/>
    <x v="57"/>
    <n v="0"/>
    <s v="W00"/>
    <s v="World"/>
    <s v="H3"/>
    <s v="HS"/>
    <b v="1"/>
    <n v="310520"/>
    <s v="Fertilizers, mineral or chemical containing the three fertilizing elements nitrogen, phosphorus and potassium"/>
    <x v="14"/>
    <x v="6"/>
    <x v="6"/>
    <x v="2"/>
    <b v="1"/>
    <s v="C00"/>
    <s v="TOTAL CPC"/>
    <n v="0"/>
    <n v="0"/>
    <s v="TOTAL MOT"/>
    <n v="8"/>
    <s v="kg"/>
    <n v="1455000"/>
    <b v="0"/>
    <n v="-1"/>
    <s v="N/A"/>
    <m/>
    <b v="0"/>
    <n v="1455000"/>
    <b v="0"/>
    <m/>
    <b v="0"/>
    <n v="946657"/>
    <m/>
    <n v="946657"/>
    <n v="0"/>
    <b v="1"/>
    <b v="0"/>
  </r>
  <r>
    <s v="C"/>
    <s v="A"/>
    <n v="20140101"/>
    <n v="2014"/>
    <n v="52"/>
    <x v="8"/>
    <n v="562"/>
    <s v="NER"/>
    <x v="0"/>
    <s v="M"/>
    <s v="Import"/>
    <n v="384"/>
    <s v="CIV"/>
    <x v="6"/>
    <n v="0"/>
    <s v="W00"/>
    <s v="World"/>
    <s v="H3"/>
    <s v="HS"/>
    <b v="1"/>
    <n v="310520"/>
    <s v="Fertilizers, mineral or chemical containing the three fertilizing elements nitrogen, phosphorus and potassium"/>
    <x v="14"/>
    <x v="6"/>
    <x v="6"/>
    <x v="2"/>
    <b v="1"/>
    <s v="C00"/>
    <s v="TOTAL CPC"/>
    <n v="0"/>
    <n v="0"/>
    <s v="TOTAL MOT"/>
    <n v="8"/>
    <s v="kg"/>
    <n v="3240450"/>
    <b v="0"/>
    <n v="-1"/>
    <s v="N/A"/>
    <m/>
    <b v="0"/>
    <n v="3240450"/>
    <b v="0"/>
    <m/>
    <b v="0"/>
    <n v="2220300"/>
    <m/>
    <n v="2220300"/>
    <n v="0"/>
    <b v="1"/>
    <b v="0"/>
  </r>
  <r>
    <s v="C"/>
    <s v="A"/>
    <n v="20140101"/>
    <n v="2014"/>
    <n v="52"/>
    <x v="8"/>
    <n v="562"/>
    <s v="NER"/>
    <x v="0"/>
    <s v="M"/>
    <s v="Import"/>
    <n v="0"/>
    <s v="W00"/>
    <x v="0"/>
    <n v="0"/>
    <s v="W00"/>
    <s v="World"/>
    <s v="H3"/>
    <s v="HS"/>
    <b v="1"/>
    <n v="310559"/>
    <s v="Fertilizers, mineral or chemical containing the two fertilizing elements nitrogen and phosphorus, other than nitrates and phosphates"/>
    <x v="19"/>
    <x v="6"/>
    <x v="6"/>
    <x v="2"/>
    <b v="1"/>
    <s v="C00"/>
    <s v="TOTAL CPC"/>
    <n v="0"/>
    <n v="0"/>
    <s v="TOTAL MOT"/>
    <n v="8"/>
    <s v="kg"/>
    <n v="5239321"/>
    <b v="0"/>
    <n v="-1"/>
    <s v="N/A"/>
    <m/>
    <b v="0"/>
    <n v="5239321"/>
    <b v="0"/>
    <m/>
    <b v="0"/>
    <n v="3533954"/>
    <m/>
    <n v="3533954"/>
    <n v="0"/>
    <b v="1"/>
    <b v="0"/>
  </r>
  <r>
    <s v="C"/>
    <s v="A"/>
    <n v="20140101"/>
    <n v="2014"/>
    <n v="52"/>
    <x v="8"/>
    <n v="562"/>
    <s v="NER"/>
    <x v="0"/>
    <s v="M"/>
    <s v="Import"/>
    <n v="156"/>
    <s v="CHN"/>
    <x v="1"/>
    <n v="0"/>
    <s v="W00"/>
    <s v="World"/>
    <s v="H3"/>
    <s v="HS"/>
    <b v="1"/>
    <n v="310559"/>
    <s v="Fertilizers, mineral or chemical containing the two fertilizing elements nitrogen and phosphorus, other than nitrates and phosphates"/>
    <x v="19"/>
    <x v="6"/>
    <x v="6"/>
    <x v="2"/>
    <b v="1"/>
    <s v="C00"/>
    <s v="TOTAL CPC"/>
    <n v="0"/>
    <n v="0"/>
    <s v="TOTAL MOT"/>
    <n v="8"/>
    <s v="kg"/>
    <n v="2989849"/>
    <b v="0"/>
    <n v="-1"/>
    <s v="N/A"/>
    <m/>
    <b v="0"/>
    <n v="2989849"/>
    <b v="0"/>
    <m/>
    <b v="0"/>
    <n v="2097978"/>
    <m/>
    <n v="2097978"/>
    <n v="0"/>
    <b v="1"/>
    <b v="0"/>
  </r>
  <r>
    <s v="C"/>
    <s v="A"/>
    <n v="20140101"/>
    <n v="2014"/>
    <n v="52"/>
    <x v="8"/>
    <n v="562"/>
    <s v="NER"/>
    <x v="0"/>
    <s v="M"/>
    <s v="Import"/>
    <n v="643"/>
    <s v="RUS"/>
    <x v="9"/>
    <n v="0"/>
    <s v="W00"/>
    <s v="World"/>
    <s v="H3"/>
    <s v="HS"/>
    <b v="1"/>
    <n v="310559"/>
    <s v="Fertilizers, mineral or chemical containing the two fertilizing elements nitrogen and phosphorus, other than nitrates and phosphates"/>
    <x v="19"/>
    <x v="6"/>
    <x v="6"/>
    <x v="2"/>
    <b v="1"/>
    <s v="C00"/>
    <s v="TOTAL CPC"/>
    <n v="0"/>
    <n v="0"/>
    <s v="TOTAL MOT"/>
    <n v="8"/>
    <s v="kg"/>
    <n v="2249472"/>
    <b v="0"/>
    <n v="-1"/>
    <s v="N/A"/>
    <m/>
    <b v="0"/>
    <n v="2249472"/>
    <b v="0"/>
    <m/>
    <b v="0"/>
    <n v="1435977"/>
    <m/>
    <n v="1435977"/>
    <n v="0"/>
    <b v="1"/>
    <b v="0"/>
  </r>
  <r>
    <s v="C"/>
    <s v="A"/>
    <n v="20140101"/>
    <n v="2014"/>
    <n v="52"/>
    <x v="8"/>
    <n v="562"/>
    <s v="NER"/>
    <x v="0"/>
    <s v="M"/>
    <s v="Import"/>
    <n v="0"/>
    <s v="W00"/>
    <x v="0"/>
    <n v="0"/>
    <s v="W00"/>
    <s v="World"/>
    <s v="H3"/>
    <s v="HS"/>
    <b v="1"/>
    <n v="310590"/>
    <s v="Fertilizers, mineral or chemical n.e.c. in heading no. 3105"/>
    <x v="13"/>
    <x v="6"/>
    <x v="6"/>
    <x v="2"/>
    <b v="1"/>
    <s v="C00"/>
    <s v="TOTAL CPC"/>
    <n v="0"/>
    <n v="0"/>
    <s v="TOTAL MOT"/>
    <n v="8"/>
    <s v="kg"/>
    <n v="22272103"/>
    <b v="0"/>
    <n v="-1"/>
    <s v="N/A"/>
    <m/>
    <b v="0"/>
    <n v="22272103"/>
    <b v="0"/>
    <m/>
    <b v="0"/>
    <n v="12996243"/>
    <m/>
    <n v="12996243"/>
    <n v="0"/>
    <b v="1"/>
    <b v="0"/>
  </r>
  <r>
    <s v="C"/>
    <s v="A"/>
    <n v="20140101"/>
    <n v="2014"/>
    <n v="52"/>
    <x v="8"/>
    <n v="562"/>
    <s v="NER"/>
    <x v="0"/>
    <s v="M"/>
    <s v="Import"/>
    <n v="251"/>
    <s v="FRA"/>
    <x v="3"/>
    <n v="0"/>
    <s v="W00"/>
    <s v="World"/>
    <s v="H3"/>
    <s v="HS"/>
    <b v="1"/>
    <n v="310590"/>
    <s v="Fertilizers, mineral or chemical n.e.c. in heading no. 3105"/>
    <x v="13"/>
    <x v="6"/>
    <x v="6"/>
    <x v="2"/>
    <b v="1"/>
    <s v="C00"/>
    <s v="TOTAL CPC"/>
    <n v="0"/>
    <n v="0"/>
    <s v="TOTAL MOT"/>
    <n v="8"/>
    <s v="kg"/>
    <n v="1003"/>
    <b v="0"/>
    <n v="-1"/>
    <s v="N/A"/>
    <m/>
    <b v="0"/>
    <n v="1003"/>
    <b v="0"/>
    <m/>
    <b v="0"/>
    <n v="1048"/>
    <m/>
    <n v="1048"/>
    <n v="0"/>
    <b v="1"/>
    <b v="0"/>
  </r>
  <r>
    <s v="C"/>
    <s v="A"/>
    <n v="20140101"/>
    <n v="2014"/>
    <n v="52"/>
    <x v="8"/>
    <n v="562"/>
    <s v="NER"/>
    <x v="0"/>
    <s v="M"/>
    <s v="Import"/>
    <n v="384"/>
    <s v="CIV"/>
    <x v="6"/>
    <n v="0"/>
    <s v="W00"/>
    <s v="World"/>
    <s v="H3"/>
    <s v="HS"/>
    <b v="1"/>
    <n v="310590"/>
    <s v="Fertilizers, mineral or chemical n.e.c. in heading no. 3105"/>
    <x v="13"/>
    <x v="6"/>
    <x v="6"/>
    <x v="2"/>
    <b v="1"/>
    <s v="C00"/>
    <s v="TOTAL CPC"/>
    <n v="0"/>
    <n v="0"/>
    <s v="TOTAL MOT"/>
    <n v="8"/>
    <s v="kg"/>
    <n v="718000"/>
    <b v="0"/>
    <n v="-1"/>
    <s v="N/A"/>
    <m/>
    <b v="0"/>
    <n v="718000"/>
    <b v="0"/>
    <m/>
    <b v="0"/>
    <n v="719777"/>
    <m/>
    <n v="719777"/>
    <n v="0"/>
    <b v="1"/>
    <b v="0"/>
  </r>
  <r>
    <s v="C"/>
    <s v="A"/>
    <n v="20140101"/>
    <n v="2014"/>
    <n v="52"/>
    <x v="8"/>
    <n v="562"/>
    <s v="NER"/>
    <x v="0"/>
    <s v="M"/>
    <s v="Import"/>
    <n v="566"/>
    <s v="NGA"/>
    <x v="8"/>
    <n v="0"/>
    <s v="W00"/>
    <s v="World"/>
    <s v="H3"/>
    <s v="HS"/>
    <b v="1"/>
    <n v="310590"/>
    <s v="Fertilizers, mineral or chemical n.e.c. in heading no. 3105"/>
    <x v="13"/>
    <x v="6"/>
    <x v="6"/>
    <x v="2"/>
    <b v="1"/>
    <s v="C00"/>
    <s v="TOTAL CPC"/>
    <n v="0"/>
    <n v="0"/>
    <s v="TOTAL MOT"/>
    <n v="8"/>
    <s v="kg"/>
    <n v="1775000"/>
    <b v="0"/>
    <n v="-1"/>
    <s v="N/A"/>
    <m/>
    <b v="0"/>
    <n v="1775000"/>
    <b v="0"/>
    <m/>
    <b v="0"/>
    <n v="994500"/>
    <m/>
    <n v="994500"/>
    <n v="0"/>
    <b v="1"/>
    <b v="0"/>
  </r>
  <r>
    <s v="C"/>
    <s v="A"/>
    <n v="20140101"/>
    <n v="2014"/>
    <n v="52"/>
    <x v="8"/>
    <n v="562"/>
    <s v="NER"/>
    <x v="0"/>
    <s v="M"/>
    <s v="Import"/>
    <n v="792"/>
    <s v="TUR"/>
    <x v="33"/>
    <n v="0"/>
    <s v="W00"/>
    <s v="World"/>
    <s v="H3"/>
    <s v="HS"/>
    <b v="1"/>
    <n v="310590"/>
    <s v="Fertilizers, mineral or chemical n.e.c. in heading no. 3105"/>
    <x v="13"/>
    <x v="6"/>
    <x v="6"/>
    <x v="2"/>
    <b v="1"/>
    <s v="C00"/>
    <s v="TOTAL CPC"/>
    <n v="0"/>
    <n v="0"/>
    <s v="TOTAL MOT"/>
    <n v="8"/>
    <s v="kg"/>
    <n v="19778100"/>
    <b v="0"/>
    <n v="-1"/>
    <s v="N/A"/>
    <m/>
    <b v="0"/>
    <n v="19778100"/>
    <b v="0"/>
    <m/>
    <b v="0"/>
    <n v="11280919"/>
    <m/>
    <n v="11280919"/>
    <n v="0"/>
    <b v="1"/>
    <b v="0"/>
  </r>
  <r>
    <s v="C"/>
    <s v="A"/>
    <n v="20130101"/>
    <n v="2013"/>
    <n v="52"/>
    <x v="9"/>
    <n v="562"/>
    <s v="NER"/>
    <x v="0"/>
    <s v="M"/>
    <s v="Import"/>
    <n v="0"/>
    <s v="W00"/>
    <x v="0"/>
    <n v="0"/>
    <s v="W00"/>
    <s v="World"/>
    <s v="H3"/>
    <s v="HS"/>
    <b v="1"/>
    <n v="31"/>
    <s v="Fertilizers"/>
    <x v="0"/>
    <x v="0"/>
    <x v="0"/>
    <x v="0"/>
    <b v="0"/>
    <s v="C00"/>
    <s v="TOTAL CPC"/>
    <n v="0"/>
    <n v="0"/>
    <s v="TOTAL MOT"/>
    <n v="-1"/>
    <s v="N/A"/>
    <m/>
    <b v="0"/>
    <n v="-1"/>
    <s v="N/A"/>
    <m/>
    <b v="0"/>
    <m/>
    <b v="0"/>
    <m/>
    <b v="0"/>
    <n v="15104038"/>
    <m/>
    <n v="15104038"/>
    <n v="0"/>
    <b v="1"/>
    <b v="0"/>
  </r>
  <r>
    <s v="C"/>
    <s v="A"/>
    <n v="20130101"/>
    <n v="2013"/>
    <n v="52"/>
    <x v="9"/>
    <n v="562"/>
    <s v="NER"/>
    <x v="0"/>
    <s v="M"/>
    <s v="Import"/>
    <n v="56"/>
    <s v="BEL"/>
    <x v="18"/>
    <n v="0"/>
    <s v="W00"/>
    <s v="World"/>
    <s v="H3"/>
    <s v="HS"/>
    <b v="1"/>
    <n v="31"/>
    <s v="Fertilizers"/>
    <x v="0"/>
    <x v="0"/>
    <x v="0"/>
    <x v="0"/>
    <b v="0"/>
    <s v="C00"/>
    <s v="TOTAL CPC"/>
    <n v="0"/>
    <n v="0"/>
    <s v="TOTAL MOT"/>
    <n v="-1"/>
    <s v="N/A"/>
    <m/>
    <b v="0"/>
    <n v="-1"/>
    <s v="N/A"/>
    <m/>
    <b v="0"/>
    <m/>
    <b v="0"/>
    <m/>
    <b v="0"/>
    <n v="286497"/>
    <m/>
    <n v="286497"/>
    <n v="0"/>
    <b v="1"/>
    <b v="0"/>
  </r>
  <r>
    <s v="C"/>
    <s v="A"/>
    <n v="20130101"/>
    <n v="2013"/>
    <n v="52"/>
    <x v="9"/>
    <n v="562"/>
    <s v="NER"/>
    <x v="0"/>
    <s v="M"/>
    <s v="Import"/>
    <n v="112"/>
    <s v="BLR"/>
    <x v="19"/>
    <n v="0"/>
    <s v="W00"/>
    <s v="World"/>
    <s v="H3"/>
    <s v="HS"/>
    <b v="1"/>
    <n v="31"/>
    <s v="Fertilizers"/>
    <x v="0"/>
    <x v="0"/>
    <x v="0"/>
    <x v="0"/>
    <b v="0"/>
    <s v="C00"/>
    <s v="TOTAL CPC"/>
    <n v="0"/>
    <n v="0"/>
    <s v="TOTAL MOT"/>
    <n v="-1"/>
    <s v="N/A"/>
    <m/>
    <b v="0"/>
    <n v="-1"/>
    <s v="N/A"/>
    <m/>
    <b v="0"/>
    <m/>
    <b v="0"/>
    <m/>
    <b v="0"/>
    <n v="786874"/>
    <m/>
    <n v="786874"/>
    <n v="0"/>
    <b v="1"/>
    <b v="0"/>
  </r>
  <r>
    <s v="C"/>
    <s v="A"/>
    <n v="20130101"/>
    <n v="2013"/>
    <n v="52"/>
    <x v="9"/>
    <n v="562"/>
    <s v="NER"/>
    <x v="0"/>
    <s v="M"/>
    <s v="Import"/>
    <n v="204"/>
    <s v="BEN"/>
    <x v="2"/>
    <n v="0"/>
    <s v="W00"/>
    <s v="World"/>
    <s v="H3"/>
    <s v="HS"/>
    <b v="1"/>
    <n v="31"/>
    <s v="Fertilizers"/>
    <x v="0"/>
    <x v="0"/>
    <x v="0"/>
    <x v="0"/>
    <b v="0"/>
    <s v="C00"/>
    <s v="TOTAL CPC"/>
    <n v="0"/>
    <n v="0"/>
    <s v="TOTAL MOT"/>
    <n v="-1"/>
    <s v="N/A"/>
    <m/>
    <b v="0"/>
    <n v="-1"/>
    <s v="N/A"/>
    <m/>
    <b v="0"/>
    <m/>
    <b v="0"/>
    <m/>
    <b v="0"/>
    <n v="2402"/>
    <m/>
    <n v="2402"/>
    <n v="0"/>
    <b v="1"/>
    <b v="0"/>
  </r>
  <r>
    <s v="C"/>
    <s v="A"/>
    <n v="20130101"/>
    <n v="2013"/>
    <n v="52"/>
    <x v="9"/>
    <n v="562"/>
    <s v="NER"/>
    <x v="0"/>
    <s v="M"/>
    <s v="Import"/>
    <n v="251"/>
    <s v="FRA"/>
    <x v="3"/>
    <n v="0"/>
    <s v="W00"/>
    <s v="World"/>
    <s v="H3"/>
    <s v="HS"/>
    <b v="1"/>
    <n v="31"/>
    <s v="Fertilizers"/>
    <x v="0"/>
    <x v="0"/>
    <x v="0"/>
    <x v="0"/>
    <b v="0"/>
    <s v="C00"/>
    <s v="TOTAL CPC"/>
    <n v="0"/>
    <n v="0"/>
    <s v="TOTAL MOT"/>
    <n v="-1"/>
    <s v="N/A"/>
    <m/>
    <b v="0"/>
    <n v="-1"/>
    <s v="N/A"/>
    <m/>
    <b v="0"/>
    <m/>
    <b v="0"/>
    <m/>
    <b v="0"/>
    <n v="6374607"/>
    <m/>
    <n v="6374607"/>
    <n v="0"/>
    <b v="1"/>
    <b v="0"/>
  </r>
  <r>
    <s v="C"/>
    <s v="A"/>
    <n v="20130101"/>
    <n v="2013"/>
    <n v="52"/>
    <x v="9"/>
    <n v="562"/>
    <s v="NER"/>
    <x v="0"/>
    <s v="M"/>
    <s v="Import"/>
    <n v="288"/>
    <s v="GHA"/>
    <x v="5"/>
    <n v="0"/>
    <s v="W00"/>
    <s v="World"/>
    <s v="H3"/>
    <s v="HS"/>
    <b v="1"/>
    <n v="31"/>
    <s v="Fertilizers"/>
    <x v="0"/>
    <x v="0"/>
    <x v="0"/>
    <x v="0"/>
    <b v="0"/>
    <s v="C00"/>
    <s v="TOTAL CPC"/>
    <n v="0"/>
    <n v="0"/>
    <s v="TOTAL MOT"/>
    <n v="-1"/>
    <s v="N/A"/>
    <m/>
    <b v="0"/>
    <n v="-1"/>
    <s v="N/A"/>
    <m/>
    <b v="0"/>
    <m/>
    <b v="0"/>
    <m/>
    <b v="0"/>
    <n v="510975"/>
    <m/>
    <n v="510975"/>
    <n v="0"/>
    <b v="1"/>
    <b v="0"/>
  </r>
  <r>
    <s v="C"/>
    <s v="A"/>
    <n v="20130101"/>
    <n v="2013"/>
    <n v="52"/>
    <x v="9"/>
    <n v="562"/>
    <s v="NER"/>
    <x v="0"/>
    <s v="M"/>
    <s v="Import"/>
    <n v="372"/>
    <s v="IRL"/>
    <x v="75"/>
    <n v="0"/>
    <s v="W00"/>
    <s v="World"/>
    <s v="H3"/>
    <s v="HS"/>
    <b v="1"/>
    <n v="31"/>
    <s v="Fertilizers"/>
    <x v="0"/>
    <x v="0"/>
    <x v="0"/>
    <x v="0"/>
    <b v="0"/>
    <s v="C00"/>
    <s v="TOTAL CPC"/>
    <n v="0"/>
    <n v="0"/>
    <s v="TOTAL MOT"/>
    <n v="-1"/>
    <s v="N/A"/>
    <m/>
    <b v="0"/>
    <n v="-1"/>
    <s v="N/A"/>
    <m/>
    <b v="0"/>
    <m/>
    <b v="0"/>
    <m/>
    <b v="0"/>
    <n v="43973"/>
    <m/>
    <n v="43973"/>
    <n v="0"/>
    <b v="1"/>
    <b v="0"/>
  </r>
  <r>
    <s v="C"/>
    <s v="A"/>
    <n v="20130101"/>
    <n v="2013"/>
    <n v="52"/>
    <x v="9"/>
    <n v="562"/>
    <s v="NER"/>
    <x v="0"/>
    <s v="M"/>
    <s v="Import"/>
    <n v="384"/>
    <s v="CIV"/>
    <x v="6"/>
    <n v="0"/>
    <s v="W00"/>
    <s v="World"/>
    <s v="H3"/>
    <s v="HS"/>
    <b v="1"/>
    <n v="31"/>
    <s v="Fertilizers"/>
    <x v="0"/>
    <x v="0"/>
    <x v="0"/>
    <x v="0"/>
    <b v="0"/>
    <s v="C00"/>
    <s v="TOTAL CPC"/>
    <n v="0"/>
    <n v="0"/>
    <s v="TOTAL MOT"/>
    <n v="-1"/>
    <s v="N/A"/>
    <m/>
    <b v="0"/>
    <n v="-1"/>
    <s v="N/A"/>
    <m/>
    <b v="0"/>
    <m/>
    <b v="0"/>
    <m/>
    <b v="0"/>
    <n v="974"/>
    <m/>
    <n v="974"/>
    <n v="0"/>
    <b v="1"/>
    <b v="0"/>
  </r>
  <r>
    <s v="C"/>
    <s v="A"/>
    <n v="20130101"/>
    <n v="2013"/>
    <n v="52"/>
    <x v="9"/>
    <n v="562"/>
    <s v="NER"/>
    <x v="0"/>
    <s v="M"/>
    <s v="Import"/>
    <n v="434"/>
    <s v="LBY"/>
    <x v="42"/>
    <n v="0"/>
    <s v="W00"/>
    <s v="World"/>
    <s v="H3"/>
    <s v="HS"/>
    <b v="1"/>
    <n v="31"/>
    <s v="Fertilizers"/>
    <x v="0"/>
    <x v="0"/>
    <x v="0"/>
    <x v="0"/>
    <b v="0"/>
    <s v="C00"/>
    <s v="TOTAL CPC"/>
    <n v="0"/>
    <n v="0"/>
    <s v="TOTAL MOT"/>
    <n v="-1"/>
    <s v="N/A"/>
    <m/>
    <b v="0"/>
    <n v="-1"/>
    <s v="N/A"/>
    <m/>
    <b v="0"/>
    <m/>
    <b v="0"/>
    <m/>
    <b v="0"/>
    <n v="1854395"/>
    <m/>
    <n v="1854395"/>
    <n v="0"/>
    <b v="1"/>
    <b v="0"/>
  </r>
  <r>
    <s v="C"/>
    <s v="A"/>
    <n v="20130101"/>
    <n v="2013"/>
    <n v="52"/>
    <x v="9"/>
    <n v="562"/>
    <s v="NER"/>
    <x v="0"/>
    <s v="M"/>
    <s v="Import"/>
    <n v="484"/>
    <s v="MEX"/>
    <x v="76"/>
    <n v="0"/>
    <s v="W00"/>
    <s v="World"/>
    <s v="H3"/>
    <s v="HS"/>
    <b v="1"/>
    <n v="31"/>
    <s v="Fertilizers"/>
    <x v="0"/>
    <x v="0"/>
    <x v="0"/>
    <x v="0"/>
    <b v="0"/>
    <s v="C00"/>
    <s v="TOTAL CPC"/>
    <n v="0"/>
    <n v="0"/>
    <s v="TOTAL MOT"/>
    <n v="-1"/>
    <s v="N/A"/>
    <m/>
    <b v="0"/>
    <n v="-1"/>
    <s v="N/A"/>
    <m/>
    <b v="0"/>
    <m/>
    <b v="0"/>
    <m/>
    <b v="0"/>
    <n v="2721"/>
    <m/>
    <n v="2721"/>
    <n v="0"/>
    <b v="1"/>
    <b v="0"/>
  </r>
  <r>
    <s v="C"/>
    <s v="A"/>
    <n v="20130101"/>
    <n v="2013"/>
    <n v="52"/>
    <x v="9"/>
    <n v="562"/>
    <s v="NER"/>
    <x v="0"/>
    <s v="M"/>
    <s v="Import"/>
    <n v="566"/>
    <s v="NGA"/>
    <x v="8"/>
    <n v="0"/>
    <s v="W00"/>
    <s v="World"/>
    <s v="H3"/>
    <s v="HS"/>
    <b v="1"/>
    <n v="31"/>
    <s v="Fertilizers"/>
    <x v="0"/>
    <x v="0"/>
    <x v="0"/>
    <x v="0"/>
    <b v="0"/>
    <s v="C00"/>
    <s v="TOTAL CPC"/>
    <n v="0"/>
    <n v="0"/>
    <s v="TOTAL MOT"/>
    <n v="-1"/>
    <s v="N/A"/>
    <m/>
    <b v="0"/>
    <n v="-1"/>
    <s v="N/A"/>
    <m/>
    <b v="0"/>
    <m/>
    <b v="0"/>
    <m/>
    <b v="0"/>
    <n v="1750990"/>
    <m/>
    <n v="1750990"/>
    <n v="0"/>
    <b v="1"/>
    <b v="0"/>
  </r>
  <r>
    <s v="C"/>
    <s v="A"/>
    <n v="20130101"/>
    <n v="2013"/>
    <n v="52"/>
    <x v="9"/>
    <n v="562"/>
    <s v="NER"/>
    <x v="0"/>
    <s v="M"/>
    <s v="Import"/>
    <n v="699"/>
    <s v="IND"/>
    <x v="11"/>
    <n v="0"/>
    <s v="W00"/>
    <s v="World"/>
    <s v="H3"/>
    <s v="HS"/>
    <b v="1"/>
    <n v="31"/>
    <s v="Fertilizers"/>
    <x v="0"/>
    <x v="0"/>
    <x v="0"/>
    <x v="0"/>
    <b v="0"/>
    <s v="C00"/>
    <s v="TOTAL CPC"/>
    <n v="0"/>
    <n v="0"/>
    <s v="TOTAL MOT"/>
    <n v="-1"/>
    <s v="N/A"/>
    <m/>
    <b v="0"/>
    <n v="-1"/>
    <s v="N/A"/>
    <m/>
    <b v="0"/>
    <m/>
    <b v="0"/>
    <m/>
    <b v="0"/>
    <n v="2037569"/>
    <m/>
    <n v="2037569"/>
    <n v="0"/>
    <b v="1"/>
    <b v="0"/>
  </r>
  <r>
    <s v="C"/>
    <s v="A"/>
    <n v="20130101"/>
    <n v="2013"/>
    <n v="52"/>
    <x v="9"/>
    <n v="562"/>
    <s v="NER"/>
    <x v="0"/>
    <s v="M"/>
    <s v="Import"/>
    <n v="710"/>
    <s v="ZAF"/>
    <x v="30"/>
    <n v="0"/>
    <s v="W00"/>
    <s v="World"/>
    <s v="H3"/>
    <s v="HS"/>
    <b v="1"/>
    <n v="31"/>
    <s v="Fertilizers"/>
    <x v="0"/>
    <x v="0"/>
    <x v="0"/>
    <x v="0"/>
    <b v="0"/>
    <s v="C00"/>
    <s v="TOTAL CPC"/>
    <n v="0"/>
    <n v="0"/>
    <s v="TOTAL MOT"/>
    <n v="-1"/>
    <s v="N/A"/>
    <m/>
    <b v="0"/>
    <n v="-1"/>
    <s v="N/A"/>
    <m/>
    <b v="0"/>
    <m/>
    <b v="0"/>
    <m/>
    <b v="0"/>
    <n v="856551"/>
    <m/>
    <n v="856551"/>
    <n v="0"/>
    <b v="1"/>
    <b v="0"/>
  </r>
  <r>
    <s v="C"/>
    <s v="A"/>
    <n v="20130101"/>
    <n v="2013"/>
    <n v="52"/>
    <x v="9"/>
    <n v="562"/>
    <s v="NER"/>
    <x v="0"/>
    <s v="M"/>
    <s v="Import"/>
    <n v="768"/>
    <s v="TGO"/>
    <x v="14"/>
    <n v="0"/>
    <s v="W00"/>
    <s v="World"/>
    <s v="H3"/>
    <s v="HS"/>
    <b v="1"/>
    <n v="31"/>
    <s v="Fertilizers"/>
    <x v="0"/>
    <x v="0"/>
    <x v="0"/>
    <x v="0"/>
    <b v="0"/>
    <s v="C00"/>
    <s v="TOTAL CPC"/>
    <n v="0"/>
    <n v="0"/>
    <s v="TOTAL MOT"/>
    <n v="-1"/>
    <s v="N/A"/>
    <m/>
    <b v="0"/>
    <n v="-1"/>
    <s v="N/A"/>
    <m/>
    <b v="0"/>
    <m/>
    <b v="0"/>
    <m/>
    <b v="0"/>
    <n v="556776"/>
    <m/>
    <n v="556776"/>
    <n v="0"/>
    <b v="1"/>
    <b v="0"/>
  </r>
  <r>
    <s v="C"/>
    <s v="A"/>
    <n v="20130101"/>
    <n v="2013"/>
    <n v="52"/>
    <x v="9"/>
    <n v="562"/>
    <s v="NER"/>
    <x v="0"/>
    <s v="M"/>
    <s v="Import"/>
    <n v="788"/>
    <s v="TUN"/>
    <x v="45"/>
    <n v="0"/>
    <s v="W00"/>
    <s v="World"/>
    <s v="H3"/>
    <s v="HS"/>
    <b v="1"/>
    <n v="31"/>
    <s v="Fertilizers"/>
    <x v="0"/>
    <x v="0"/>
    <x v="0"/>
    <x v="0"/>
    <b v="0"/>
    <s v="C00"/>
    <s v="TOTAL CPC"/>
    <n v="0"/>
    <n v="0"/>
    <s v="TOTAL MOT"/>
    <n v="-1"/>
    <s v="N/A"/>
    <m/>
    <b v="0"/>
    <n v="-1"/>
    <s v="N/A"/>
    <m/>
    <b v="0"/>
    <m/>
    <b v="0"/>
    <m/>
    <b v="0"/>
    <n v="1264"/>
    <m/>
    <n v="1264"/>
    <n v="0"/>
    <b v="1"/>
    <b v="0"/>
  </r>
  <r>
    <s v="C"/>
    <s v="A"/>
    <n v="20130101"/>
    <n v="2013"/>
    <n v="52"/>
    <x v="9"/>
    <n v="562"/>
    <s v="NER"/>
    <x v="0"/>
    <s v="M"/>
    <s v="Import"/>
    <n v="842"/>
    <s v="USA"/>
    <x v="15"/>
    <n v="0"/>
    <s v="W00"/>
    <s v="World"/>
    <s v="H3"/>
    <s v="HS"/>
    <b v="1"/>
    <n v="31"/>
    <s v="Fertilizers"/>
    <x v="0"/>
    <x v="0"/>
    <x v="0"/>
    <x v="0"/>
    <b v="0"/>
    <s v="C00"/>
    <s v="TOTAL CPC"/>
    <n v="0"/>
    <n v="0"/>
    <s v="TOTAL MOT"/>
    <n v="-1"/>
    <s v="N/A"/>
    <m/>
    <b v="0"/>
    <n v="-1"/>
    <s v="N/A"/>
    <m/>
    <b v="0"/>
    <m/>
    <b v="0"/>
    <m/>
    <b v="0"/>
    <n v="37470"/>
    <m/>
    <n v="37470"/>
    <n v="0"/>
    <b v="1"/>
    <b v="0"/>
  </r>
  <r>
    <s v="C"/>
    <s v="A"/>
    <n v="20130101"/>
    <n v="2013"/>
    <n v="52"/>
    <x v="9"/>
    <n v="562"/>
    <s v="NER"/>
    <x v="0"/>
    <s v="M"/>
    <s v="Import"/>
    <n v="0"/>
    <s v="W00"/>
    <x v="0"/>
    <n v="0"/>
    <s v="W00"/>
    <s v="World"/>
    <s v="H3"/>
    <s v="HS"/>
    <b v="1"/>
    <n v="3101"/>
    <s v="Fertilizers animal or vegetable, whether or not mixed together or chemically treated fertilizers produced by the mixing or chemical treatment of animal or vegetable products"/>
    <x v="1"/>
    <x v="0"/>
    <x v="0"/>
    <x v="1"/>
    <b v="0"/>
    <s v="C00"/>
    <s v="TOTAL CPC"/>
    <n v="0"/>
    <n v="0"/>
    <s v="TOTAL MOT"/>
    <n v="8"/>
    <s v="kg"/>
    <n v="501"/>
    <b v="0"/>
    <n v="-1"/>
    <s v="N/A"/>
    <m/>
    <b v="0"/>
    <n v="501"/>
    <b v="0"/>
    <m/>
    <b v="0"/>
    <n v="3178"/>
    <m/>
    <n v="3178"/>
    <n v="0"/>
    <b v="1"/>
    <b v="0"/>
  </r>
  <r>
    <s v="C"/>
    <s v="A"/>
    <n v="20130101"/>
    <n v="2013"/>
    <n v="52"/>
    <x v="9"/>
    <n v="562"/>
    <s v="NER"/>
    <x v="0"/>
    <s v="M"/>
    <s v="Import"/>
    <n v="251"/>
    <s v="FRA"/>
    <x v="3"/>
    <n v="0"/>
    <s v="W00"/>
    <s v="World"/>
    <s v="H3"/>
    <s v="HS"/>
    <b v="1"/>
    <n v="3101"/>
    <s v="Fertilizers animal or vegetable, whether or not mixed together or chemically treated fertilizers produced by the mixing or chemical treatment of animal or vegetable products"/>
    <x v="1"/>
    <x v="0"/>
    <x v="0"/>
    <x v="1"/>
    <b v="0"/>
    <s v="C00"/>
    <s v="TOTAL CPC"/>
    <n v="0"/>
    <n v="0"/>
    <s v="TOTAL MOT"/>
    <n v="8"/>
    <s v="kg"/>
    <n v="86"/>
    <b v="0"/>
    <n v="-1"/>
    <s v="N/A"/>
    <m/>
    <b v="0"/>
    <n v="86"/>
    <b v="0"/>
    <m/>
    <b v="0"/>
    <n v="1688"/>
    <m/>
    <n v="1688"/>
    <n v="0"/>
    <b v="1"/>
    <b v="0"/>
  </r>
  <r>
    <s v="C"/>
    <s v="A"/>
    <n v="20130101"/>
    <n v="2013"/>
    <n v="52"/>
    <x v="9"/>
    <n v="562"/>
    <s v="NER"/>
    <x v="0"/>
    <s v="M"/>
    <s v="Import"/>
    <n v="288"/>
    <s v="GHA"/>
    <x v="5"/>
    <n v="0"/>
    <s v="W00"/>
    <s v="World"/>
    <s v="H3"/>
    <s v="HS"/>
    <b v="1"/>
    <n v="3101"/>
    <s v="Fertilizers animal or vegetable, whether or not mixed together or chemically treated fertilizers produced by the mixing or chemical treatment of animal or vegetable products"/>
    <x v="1"/>
    <x v="0"/>
    <x v="0"/>
    <x v="1"/>
    <b v="0"/>
    <s v="C00"/>
    <s v="TOTAL CPC"/>
    <n v="0"/>
    <n v="0"/>
    <s v="TOTAL MOT"/>
    <n v="8"/>
    <s v="kg"/>
    <n v="375"/>
    <b v="0"/>
    <n v="-1"/>
    <s v="N/A"/>
    <m/>
    <b v="0"/>
    <n v="375"/>
    <b v="0"/>
    <m/>
    <b v="0"/>
    <n v="225"/>
    <m/>
    <n v="225"/>
    <n v="0"/>
    <b v="1"/>
    <b v="0"/>
  </r>
  <r>
    <s v="C"/>
    <s v="A"/>
    <n v="20130101"/>
    <n v="2013"/>
    <n v="52"/>
    <x v="9"/>
    <n v="562"/>
    <s v="NER"/>
    <x v="0"/>
    <s v="M"/>
    <s v="Import"/>
    <n v="788"/>
    <s v="TUN"/>
    <x v="45"/>
    <n v="0"/>
    <s v="W00"/>
    <s v="World"/>
    <s v="H3"/>
    <s v="HS"/>
    <b v="1"/>
    <n v="3101"/>
    <s v="Fertilizers animal or vegetable, whether or not mixed together or chemically treated fertilizers produced by the mixing or chemical treatment of animal or vegetable products"/>
    <x v="1"/>
    <x v="0"/>
    <x v="0"/>
    <x v="1"/>
    <b v="0"/>
    <s v="C00"/>
    <s v="TOTAL CPC"/>
    <n v="0"/>
    <n v="0"/>
    <s v="TOTAL MOT"/>
    <n v="8"/>
    <s v="kg"/>
    <n v="40"/>
    <b v="0"/>
    <n v="-1"/>
    <s v="N/A"/>
    <m/>
    <b v="0"/>
    <n v="40"/>
    <b v="0"/>
    <m/>
    <b v="0"/>
    <n v="1264"/>
    <m/>
    <n v="1264"/>
    <n v="0"/>
    <b v="1"/>
    <b v="0"/>
  </r>
  <r>
    <s v="C"/>
    <s v="A"/>
    <n v="20130101"/>
    <n v="2013"/>
    <n v="52"/>
    <x v="9"/>
    <n v="562"/>
    <s v="NER"/>
    <x v="0"/>
    <s v="M"/>
    <s v="Import"/>
    <n v="0"/>
    <s v="W00"/>
    <x v="0"/>
    <n v="0"/>
    <s v="W00"/>
    <s v="World"/>
    <s v="H3"/>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501"/>
    <b v="0"/>
    <n v="-1"/>
    <s v="N/A"/>
    <m/>
    <b v="0"/>
    <n v="501"/>
    <b v="0"/>
    <m/>
    <b v="0"/>
    <n v="3178"/>
    <m/>
    <n v="3178"/>
    <n v="0"/>
    <b v="1"/>
    <b v="0"/>
  </r>
  <r>
    <s v="C"/>
    <s v="A"/>
    <n v="20130101"/>
    <n v="2013"/>
    <n v="52"/>
    <x v="9"/>
    <n v="562"/>
    <s v="NER"/>
    <x v="0"/>
    <s v="M"/>
    <s v="Import"/>
    <n v="251"/>
    <s v="FRA"/>
    <x v="3"/>
    <n v="0"/>
    <s v="W00"/>
    <s v="World"/>
    <s v="H3"/>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86"/>
    <b v="0"/>
    <n v="-1"/>
    <s v="N/A"/>
    <m/>
    <b v="0"/>
    <n v="86"/>
    <b v="0"/>
    <m/>
    <b v="0"/>
    <n v="1688"/>
    <m/>
    <n v="1688"/>
    <n v="0"/>
    <b v="1"/>
    <b v="0"/>
  </r>
  <r>
    <s v="C"/>
    <s v="A"/>
    <n v="20130101"/>
    <n v="2013"/>
    <n v="52"/>
    <x v="9"/>
    <n v="562"/>
    <s v="NER"/>
    <x v="0"/>
    <s v="M"/>
    <s v="Import"/>
    <n v="288"/>
    <s v="GHA"/>
    <x v="5"/>
    <n v="0"/>
    <s v="W00"/>
    <s v="World"/>
    <s v="H3"/>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375"/>
    <b v="0"/>
    <n v="-1"/>
    <s v="N/A"/>
    <m/>
    <b v="0"/>
    <n v="375"/>
    <b v="0"/>
    <m/>
    <b v="0"/>
    <n v="225"/>
    <m/>
    <n v="225"/>
    <n v="0"/>
    <b v="1"/>
    <b v="0"/>
  </r>
  <r>
    <s v="C"/>
    <s v="A"/>
    <n v="20130101"/>
    <n v="2013"/>
    <n v="52"/>
    <x v="9"/>
    <n v="562"/>
    <s v="NER"/>
    <x v="0"/>
    <s v="M"/>
    <s v="Import"/>
    <n v="788"/>
    <s v="TUN"/>
    <x v="45"/>
    <n v="0"/>
    <s v="W00"/>
    <s v="World"/>
    <s v="H3"/>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40"/>
    <b v="0"/>
    <n v="-1"/>
    <s v="N/A"/>
    <m/>
    <b v="0"/>
    <n v="40"/>
    <b v="0"/>
    <m/>
    <b v="0"/>
    <n v="1264"/>
    <m/>
    <n v="1264"/>
    <n v="0"/>
    <b v="1"/>
    <b v="0"/>
  </r>
  <r>
    <s v="C"/>
    <s v="A"/>
    <n v="20130101"/>
    <n v="2013"/>
    <n v="52"/>
    <x v="9"/>
    <n v="562"/>
    <s v="NER"/>
    <x v="0"/>
    <s v="M"/>
    <s v="Import"/>
    <n v="0"/>
    <s v="W00"/>
    <x v="0"/>
    <n v="0"/>
    <s v="W00"/>
    <s v="World"/>
    <s v="H3"/>
    <s v="HS"/>
    <b v="1"/>
    <n v="3102"/>
    <s v="Fertilizers mineral or chemical, nitrogenous"/>
    <x v="2"/>
    <x v="1"/>
    <x v="1"/>
    <x v="1"/>
    <b v="0"/>
    <s v="C00"/>
    <s v="TOTAL CPC"/>
    <n v="0"/>
    <n v="0"/>
    <s v="TOTAL MOT"/>
    <n v="8"/>
    <s v="kg"/>
    <n v="14001395"/>
    <b v="0"/>
    <n v="-1"/>
    <s v="N/A"/>
    <m/>
    <b v="0"/>
    <n v="14001395"/>
    <b v="0"/>
    <m/>
    <b v="0"/>
    <n v="5318541"/>
    <m/>
    <n v="5318541"/>
    <n v="0"/>
    <b v="1"/>
    <b v="0"/>
  </r>
  <r>
    <s v="C"/>
    <s v="A"/>
    <n v="20130101"/>
    <n v="2013"/>
    <n v="52"/>
    <x v="9"/>
    <n v="562"/>
    <s v="NER"/>
    <x v="0"/>
    <s v="M"/>
    <s v="Import"/>
    <n v="56"/>
    <s v="BEL"/>
    <x v="18"/>
    <n v="0"/>
    <s v="W00"/>
    <s v="World"/>
    <s v="H3"/>
    <s v="HS"/>
    <b v="1"/>
    <n v="3102"/>
    <s v="Fertilizers mineral or chemical, nitrogenous"/>
    <x v="2"/>
    <x v="1"/>
    <x v="1"/>
    <x v="1"/>
    <b v="0"/>
    <s v="C00"/>
    <s v="TOTAL CPC"/>
    <n v="0"/>
    <n v="0"/>
    <s v="TOTAL MOT"/>
    <n v="8"/>
    <s v="kg"/>
    <n v="245700"/>
    <b v="0"/>
    <n v="-1"/>
    <s v="N/A"/>
    <m/>
    <b v="0"/>
    <n v="245700"/>
    <b v="0"/>
    <m/>
    <b v="0"/>
    <n v="285883"/>
    <m/>
    <n v="285883"/>
    <n v="0"/>
    <b v="1"/>
    <b v="0"/>
  </r>
  <r>
    <s v="C"/>
    <s v="A"/>
    <n v="20130101"/>
    <n v="2013"/>
    <n v="52"/>
    <x v="9"/>
    <n v="562"/>
    <s v="NER"/>
    <x v="0"/>
    <s v="M"/>
    <s v="Import"/>
    <n v="204"/>
    <s v="BEN"/>
    <x v="2"/>
    <n v="0"/>
    <s v="W00"/>
    <s v="World"/>
    <s v="H3"/>
    <s v="HS"/>
    <b v="1"/>
    <n v="3102"/>
    <s v="Fertilizers mineral or chemical, nitrogenous"/>
    <x v="2"/>
    <x v="1"/>
    <x v="1"/>
    <x v="1"/>
    <b v="0"/>
    <s v="C00"/>
    <s v="TOTAL CPC"/>
    <n v="0"/>
    <n v="0"/>
    <s v="TOTAL MOT"/>
    <n v="8"/>
    <s v="kg"/>
    <n v="10000"/>
    <b v="0"/>
    <n v="-1"/>
    <s v="N/A"/>
    <m/>
    <b v="0"/>
    <n v="10000"/>
    <b v="0"/>
    <m/>
    <b v="0"/>
    <n v="1520"/>
    <m/>
    <n v="1520"/>
    <n v="0"/>
    <b v="1"/>
    <b v="0"/>
  </r>
  <r>
    <s v="C"/>
    <s v="A"/>
    <n v="20130101"/>
    <n v="2013"/>
    <n v="52"/>
    <x v="9"/>
    <n v="562"/>
    <s v="NER"/>
    <x v="0"/>
    <s v="M"/>
    <s v="Import"/>
    <n v="251"/>
    <s v="FRA"/>
    <x v="3"/>
    <n v="0"/>
    <s v="W00"/>
    <s v="World"/>
    <s v="H3"/>
    <s v="HS"/>
    <b v="1"/>
    <n v="3102"/>
    <s v="Fertilizers mineral or chemical, nitrogenous"/>
    <x v="2"/>
    <x v="1"/>
    <x v="1"/>
    <x v="1"/>
    <b v="0"/>
    <s v="C00"/>
    <s v="TOTAL CPC"/>
    <n v="0"/>
    <n v="0"/>
    <s v="TOTAL MOT"/>
    <n v="8"/>
    <s v="kg"/>
    <n v="170100"/>
    <b v="0"/>
    <n v="-1"/>
    <s v="N/A"/>
    <m/>
    <b v="0"/>
    <n v="170100"/>
    <b v="0"/>
    <m/>
    <b v="0"/>
    <n v="155215"/>
    <m/>
    <n v="155215"/>
    <n v="0"/>
    <b v="1"/>
    <b v="0"/>
  </r>
  <r>
    <s v="C"/>
    <s v="A"/>
    <n v="20130101"/>
    <n v="2013"/>
    <n v="52"/>
    <x v="9"/>
    <n v="562"/>
    <s v="NER"/>
    <x v="0"/>
    <s v="M"/>
    <s v="Import"/>
    <n v="288"/>
    <s v="GHA"/>
    <x v="5"/>
    <n v="0"/>
    <s v="W00"/>
    <s v="World"/>
    <s v="H3"/>
    <s v="HS"/>
    <b v="1"/>
    <n v="3102"/>
    <s v="Fertilizers mineral or chemical, nitrogenous"/>
    <x v="2"/>
    <x v="1"/>
    <x v="1"/>
    <x v="1"/>
    <b v="0"/>
    <s v="C00"/>
    <s v="TOTAL CPC"/>
    <n v="0"/>
    <n v="0"/>
    <s v="TOTAL MOT"/>
    <n v="8"/>
    <s v="kg"/>
    <n v="552000"/>
    <b v="0"/>
    <n v="-1"/>
    <s v="N/A"/>
    <m/>
    <b v="0"/>
    <n v="552000"/>
    <b v="0"/>
    <m/>
    <b v="0"/>
    <n v="510750"/>
    <m/>
    <n v="510750"/>
    <n v="0"/>
    <b v="1"/>
    <b v="0"/>
  </r>
  <r>
    <s v="C"/>
    <s v="A"/>
    <n v="20130101"/>
    <n v="2013"/>
    <n v="52"/>
    <x v="9"/>
    <n v="562"/>
    <s v="NER"/>
    <x v="0"/>
    <s v="M"/>
    <s v="Import"/>
    <n v="372"/>
    <s v="IRL"/>
    <x v="75"/>
    <n v="0"/>
    <s v="W00"/>
    <s v="World"/>
    <s v="H3"/>
    <s v="HS"/>
    <b v="1"/>
    <n v="3102"/>
    <s v="Fertilizers mineral or chemical, nitrogenous"/>
    <x v="2"/>
    <x v="1"/>
    <x v="1"/>
    <x v="1"/>
    <b v="0"/>
    <s v="C00"/>
    <s v="TOTAL CPC"/>
    <n v="0"/>
    <n v="0"/>
    <s v="TOTAL MOT"/>
    <n v="8"/>
    <s v="kg"/>
    <n v="37800"/>
    <b v="0"/>
    <n v="-1"/>
    <s v="N/A"/>
    <m/>
    <b v="0"/>
    <n v="37800"/>
    <b v="0"/>
    <m/>
    <b v="0"/>
    <n v="43973"/>
    <m/>
    <n v="43973"/>
    <n v="0"/>
    <b v="1"/>
    <b v="0"/>
  </r>
  <r>
    <s v="C"/>
    <s v="A"/>
    <n v="20130101"/>
    <n v="2013"/>
    <n v="52"/>
    <x v="9"/>
    <n v="562"/>
    <s v="NER"/>
    <x v="0"/>
    <s v="M"/>
    <s v="Import"/>
    <n v="434"/>
    <s v="LBY"/>
    <x v="42"/>
    <n v="0"/>
    <s v="W00"/>
    <s v="World"/>
    <s v="H3"/>
    <s v="HS"/>
    <b v="1"/>
    <n v="3102"/>
    <s v="Fertilizers mineral or chemical, nitrogenous"/>
    <x v="2"/>
    <x v="1"/>
    <x v="1"/>
    <x v="1"/>
    <b v="0"/>
    <s v="C00"/>
    <s v="TOTAL CPC"/>
    <n v="0"/>
    <n v="0"/>
    <s v="TOTAL MOT"/>
    <n v="8"/>
    <s v="kg"/>
    <n v="6637000"/>
    <b v="0"/>
    <n v="-1"/>
    <s v="N/A"/>
    <m/>
    <b v="0"/>
    <n v="6637000"/>
    <b v="0"/>
    <m/>
    <b v="0"/>
    <n v="1854395"/>
    <m/>
    <n v="1854395"/>
    <n v="0"/>
    <b v="1"/>
    <b v="0"/>
  </r>
  <r>
    <s v="C"/>
    <s v="A"/>
    <n v="20130101"/>
    <n v="2013"/>
    <n v="52"/>
    <x v="9"/>
    <n v="562"/>
    <s v="NER"/>
    <x v="0"/>
    <s v="M"/>
    <s v="Import"/>
    <n v="566"/>
    <s v="NGA"/>
    <x v="8"/>
    <n v="0"/>
    <s v="W00"/>
    <s v="World"/>
    <s v="H3"/>
    <s v="HS"/>
    <b v="1"/>
    <n v="3102"/>
    <s v="Fertilizers mineral or chemical, nitrogenous"/>
    <x v="2"/>
    <x v="1"/>
    <x v="1"/>
    <x v="1"/>
    <b v="0"/>
    <s v="C00"/>
    <s v="TOTAL CPC"/>
    <n v="0"/>
    <n v="0"/>
    <s v="TOTAL MOT"/>
    <n v="8"/>
    <s v="kg"/>
    <n v="5507611"/>
    <b v="0"/>
    <n v="-1"/>
    <s v="N/A"/>
    <m/>
    <b v="0"/>
    <n v="5507611"/>
    <b v="0"/>
    <m/>
    <b v="0"/>
    <n v="1747038"/>
    <m/>
    <n v="1747038"/>
    <n v="0"/>
    <b v="1"/>
    <b v="0"/>
  </r>
  <r>
    <s v="C"/>
    <s v="A"/>
    <n v="20130101"/>
    <n v="2013"/>
    <n v="52"/>
    <x v="9"/>
    <n v="562"/>
    <s v="NER"/>
    <x v="0"/>
    <s v="M"/>
    <s v="Import"/>
    <n v="699"/>
    <s v="IND"/>
    <x v="11"/>
    <n v="0"/>
    <s v="W00"/>
    <s v="World"/>
    <s v="H3"/>
    <s v="HS"/>
    <b v="1"/>
    <n v="3102"/>
    <s v="Fertilizers mineral or chemical, nitrogenous"/>
    <x v="2"/>
    <x v="1"/>
    <x v="1"/>
    <x v="1"/>
    <b v="0"/>
    <s v="C00"/>
    <s v="TOTAL CPC"/>
    <n v="0"/>
    <n v="0"/>
    <s v="TOTAL MOT"/>
    <n v="8"/>
    <s v="kg"/>
    <n v="136600"/>
    <b v="0"/>
    <n v="-1"/>
    <s v="N/A"/>
    <m/>
    <b v="0"/>
    <n v="136600"/>
    <b v="0"/>
    <m/>
    <b v="0"/>
    <n v="125523"/>
    <m/>
    <n v="125523"/>
    <n v="0"/>
    <b v="1"/>
    <b v="0"/>
  </r>
  <r>
    <s v="C"/>
    <s v="A"/>
    <n v="20130101"/>
    <n v="2013"/>
    <n v="52"/>
    <x v="9"/>
    <n v="562"/>
    <s v="NER"/>
    <x v="0"/>
    <s v="M"/>
    <s v="Import"/>
    <n v="768"/>
    <s v="TGO"/>
    <x v="14"/>
    <n v="0"/>
    <s v="W00"/>
    <s v="World"/>
    <s v="H3"/>
    <s v="HS"/>
    <b v="1"/>
    <n v="3102"/>
    <s v="Fertilizers mineral or chemical, nitrogenous"/>
    <x v="2"/>
    <x v="1"/>
    <x v="1"/>
    <x v="1"/>
    <b v="0"/>
    <s v="C00"/>
    <s v="TOTAL CPC"/>
    <n v="0"/>
    <n v="0"/>
    <s v="TOTAL MOT"/>
    <n v="8"/>
    <s v="kg"/>
    <n v="461650"/>
    <b v="0"/>
    <n v="-1"/>
    <s v="N/A"/>
    <m/>
    <b v="0"/>
    <n v="461650"/>
    <b v="0"/>
    <m/>
    <b v="0"/>
    <n v="556776"/>
    <m/>
    <n v="556776"/>
    <n v="0"/>
    <b v="1"/>
    <b v="0"/>
  </r>
  <r>
    <s v="C"/>
    <s v="A"/>
    <n v="20130101"/>
    <n v="2013"/>
    <n v="52"/>
    <x v="9"/>
    <n v="562"/>
    <s v="NER"/>
    <x v="0"/>
    <s v="M"/>
    <s v="Import"/>
    <n v="842"/>
    <s v="USA"/>
    <x v="15"/>
    <n v="0"/>
    <s v="W00"/>
    <s v="World"/>
    <s v="H3"/>
    <s v="HS"/>
    <b v="1"/>
    <n v="3102"/>
    <s v="Fertilizers mineral or chemical, nitrogenous"/>
    <x v="2"/>
    <x v="1"/>
    <x v="1"/>
    <x v="1"/>
    <b v="0"/>
    <s v="C00"/>
    <s v="TOTAL CPC"/>
    <n v="0"/>
    <n v="0"/>
    <s v="TOTAL MOT"/>
    <n v="8"/>
    <s v="kg"/>
    <n v="242934"/>
    <b v="0"/>
    <n v="-1"/>
    <s v="N/A"/>
    <m/>
    <b v="0"/>
    <n v="242934"/>
    <b v="0"/>
    <m/>
    <b v="0"/>
    <n v="37470"/>
    <m/>
    <n v="37470"/>
    <n v="0"/>
    <b v="1"/>
    <b v="0"/>
  </r>
  <r>
    <s v="C"/>
    <s v="A"/>
    <n v="20130101"/>
    <n v="2013"/>
    <n v="52"/>
    <x v="9"/>
    <n v="562"/>
    <s v="NER"/>
    <x v="0"/>
    <s v="M"/>
    <s v="Import"/>
    <n v="0"/>
    <s v="W00"/>
    <x v="0"/>
    <n v="0"/>
    <s v="W00"/>
    <s v="World"/>
    <s v="H3"/>
    <s v="HS"/>
    <b v="1"/>
    <n v="310210"/>
    <s v="Fertilizers, mineral or chemical nitrogenous, urea, whether or not in aqueous solution"/>
    <x v="3"/>
    <x v="2"/>
    <x v="2"/>
    <x v="2"/>
    <b v="1"/>
    <s v="C00"/>
    <s v="TOTAL CPC"/>
    <n v="0"/>
    <n v="0"/>
    <s v="TOTAL MOT"/>
    <n v="8"/>
    <s v="kg"/>
    <n v="12615611"/>
    <b v="0"/>
    <n v="-1"/>
    <s v="N/A"/>
    <m/>
    <b v="0"/>
    <n v="12615611"/>
    <b v="0"/>
    <m/>
    <b v="0"/>
    <n v="4159297"/>
    <m/>
    <n v="4159297"/>
    <n v="0"/>
    <b v="1"/>
    <b v="0"/>
  </r>
  <r>
    <s v="C"/>
    <s v="A"/>
    <n v="20130101"/>
    <n v="2013"/>
    <n v="52"/>
    <x v="9"/>
    <n v="562"/>
    <s v="NER"/>
    <x v="0"/>
    <s v="M"/>
    <s v="Import"/>
    <n v="204"/>
    <s v="BEN"/>
    <x v="2"/>
    <n v="0"/>
    <s v="W00"/>
    <s v="World"/>
    <s v="H3"/>
    <s v="HS"/>
    <b v="1"/>
    <n v="310210"/>
    <s v="Fertilizers, mineral or chemical nitrogenous, urea, whether or not in aqueous solution"/>
    <x v="3"/>
    <x v="2"/>
    <x v="2"/>
    <x v="2"/>
    <b v="1"/>
    <s v="C00"/>
    <s v="TOTAL CPC"/>
    <n v="0"/>
    <n v="0"/>
    <s v="TOTAL MOT"/>
    <n v="8"/>
    <s v="kg"/>
    <n v="10000"/>
    <b v="0"/>
    <n v="-1"/>
    <s v="N/A"/>
    <m/>
    <b v="0"/>
    <n v="10000"/>
    <b v="0"/>
    <m/>
    <b v="0"/>
    <n v="1520"/>
    <m/>
    <n v="1520"/>
    <n v="0"/>
    <b v="1"/>
    <b v="0"/>
  </r>
  <r>
    <s v="C"/>
    <s v="A"/>
    <n v="20130101"/>
    <n v="2013"/>
    <n v="52"/>
    <x v="9"/>
    <n v="562"/>
    <s v="NER"/>
    <x v="0"/>
    <s v="M"/>
    <s v="Import"/>
    <n v="288"/>
    <s v="GHA"/>
    <x v="5"/>
    <n v="0"/>
    <s v="W00"/>
    <s v="World"/>
    <s v="H3"/>
    <s v="HS"/>
    <b v="1"/>
    <n v="310210"/>
    <s v="Fertilizers, mineral or chemical nitrogenous, urea, whether or not in aqueous solution"/>
    <x v="3"/>
    <x v="2"/>
    <x v="2"/>
    <x v="2"/>
    <b v="1"/>
    <s v="C00"/>
    <s v="TOTAL CPC"/>
    <n v="0"/>
    <n v="0"/>
    <s v="TOTAL MOT"/>
    <n v="8"/>
    <s v="kg"/>
    <n v="1000"/>
    <b v="0"/>
    <n v="-1"/>
    <s v="N/A"/>
    <m/>
    <b v="0"/>
    <n v="1000"/>
    <b v="0"/>
    <m/>
    <b v="0"/>
    <n v="304"/>
    <m/>
    <n v="304"/>
    <n v="0"/>
    <b v="1"/>
    <b v="0"/>
  </r>
  <r>
    <s v="C"/>
    <s v="A"/>
    <n v="20130101"/>
    <n v="2013"/>
    <n v="52"/>
    <x v="9"/>
    <n v="562"/>
    <s v="NER"/>
    <x v="0"/>
    <s v="M"/>
    <s v="Import"/>
    <n v="434"/>
    <s v="LBY"/>
    <x v="42"/>
    <n v="0"/>
    <s v="W00"/>
    <s v="World"/>
    <s v="H3"/>
    <s v="HS"/>
    <b v="1"/>
    <n v="310210"/>
    <s v="Fertilizers, mineral or chemical nitrogenous, urea, whether or not in aqueous solution"/>
    <x v="3"/>
    <x v="2"/>
    <x v="2"/>
    <x v="2"/>
    <b v="1"/>
    <s v="C00"/>
    <s v="TOTAL CPC"/>
    <n v="0"/>
    <n v="0"/>
    <s v="TOTAL MOT"/>
    <n v="8"/>
    <s v="kg"/>
    <n v="6637000"/>
    <b v="0"/>
    <n v="-1"/>
    <s v="N/A"/>
    <m/>
    <b v="0"/>
    <n v="6637000"/>
    <b v="0"/>
    <m/>
    <b v="0"/>
    <n v="1854395"/>
    <m/>
    <n v="1854395"/>
    <n v="0"/>
    <b v="1"/>
    <b v="0"/>
  </r>
  <r>
    <s v="C"/>
    <s v="A"/>
    <n v="20130101"/>
    <n v="2013"/>
    <n v="52"/>
    <x v="9"/>
    <n v="562"/>
    <s v="NER"/>
    <x v="0"/>
    <s v="M"/>
    <s v="Import"/>
    <n v="566"/>
    <s v="NGA"/>
    <x v="8"/>
    <n v="0"/>
    <s v="W00"/>
    <s v="World"/>
    <s v="H3"/>
    <s v="HS"/>
    <b v="1"/>
    <n v="310210"/>
    <s v="Fertilizers, mineral or chemical nitrogenous, urea, whether or not in aqueous solution"/>
    <x v="3"/>
    <x v="2"/>
    <x v="2"/>
    <x v="2"/>
    <b v="1"/>
    <s v="C00"/>
    <s v="TOTAL CPC"/>
    <n v="0"/>
    <n v="0"/>
    <s v="TOTAL MOT"/>
    <n v="8"/>
    <s v="kg"/>
    <n v="5507611"/>
    <b v="0"/>
    <n v="-1"/>
    <s v="N/A"/>
    <m/>
    <b v="0"/>
    <n v="5507611"/>
    <b v="0"/>
    <m/>
    <b v="0"/>
    <n v="1747038"/>
    <m/>
    <n v="1747038"/>
    <n v="0"/>
    <b v="1"/>
    <b v="0"/>
  </r>
  <r>
    <s v="C"/>
    <s v="A"/>
    <n v="20130101"/>
    <n v="2013"/>
    <n v="52"/>
    <x v="9"/>
    <n v="562"/>
    <s v="NER"/>
    <x v="0"/>
    <s v="M"/>
    <s v="Import"/>
    <n v="768"/>
    <s v="TGO"/>
    <x v="14"/>
    <n v="0"/>
    <s v="W00"/>
    <s v="World"/>
    <s v="H3"/>
    <s v="HS"/>
    <b v="1"/>
    <n v="310210"/>
    <s v="Fertilizers, mineral or chemical nitrogenous, urea, whether or not in aqueous solution"/>
    <x v="3"/>
    <x v="2"/>
    <x v="2"/>
    <x v="2"/>
    <b v="1"/>
    <s v="C00"/>
    <s v="TOTAL CPC"/>
    <n v="0"/>
    <n v="0"/>
    <s v="TOTAL MOT"/>
    <n v="8"/>
    <s v="kg"/>
    <n v="460000"/>
    <b v="0"/>
    <n v="-1"/>
    <s v="N/A"/>
    <m/>
    <b v="0"/>
    <n v="460000"/>
    <b v="0"/>
    <m/>
    <b v="0"/>
    <n v="556040"/>
    <m/>
    <n v="556040"/>
    <n v="0"/>
    <b v="1"/>
    <b v="0"/>
  </r>
  <r>
    <s v="C"/>
    <s v="A"/>
    <n v="20130101"/>
    <n v="2013"/>
    <n v="52"/>
    <x v="9"/>
    <n v="562"/>
    <s v="NER"/>
    <x v="0"/>
    <s v="M"/>
    <s v="Import"/>
    <n v="0"/>
    <s v="W00"/>
    <x v="0"/>
    <n v="0"/>
    <s v="W00"/>
    <s v="World"/>
    <s v="H3"/>
    <s v="HS"/>
    <b v="1"/>
    <n v="310221"/>
    <s v="Fertilizers, mineral or chemical nitrogenous, ammonium sulphate"/>
    <x v="15"/>
    <x v="1"/>
    <x v="1"/>
    <x v="2"/>
    <b v="1"/>
    <s v="C00"/>
    <s v="TOTAL CPC"/>
    <n v="0"/>
    <n v="0"/>
    <s v="TOTAL MOT"/>
    <n v="8"/>
    <s v="kg"/>
    <n v="282934"/>
    <b v="0"/>
    <n v="-1"/>
    <s v="N/A"/>
    <m/>
    <b v="0"/>
    <n v="282934"/>
    <b v="0"/>
    <m/>
    <b v="0"/>
    <n v="46446"/>
    <m/>
    <n v="46446"/>
    <n v="0"/>
    <b v="1"/>
    <b v="0"/>
  </r>
  <r>
    <s v="C"/>
    <s v="A"/>
    <n v="20130101"/>
    <n v="2013"/>
    <n v="52"/>
    <x v="9"/>
    <n v="562"/>
    <s v="NER"/>
    <x v="0"/>
    <s v="M"/>
    <s v="Import"/>
    <n v="288"/>
    <s v="GHA"/>
    <x v="5"/>
    <n v="0"/>
    <s v="W00"/>
    <s v="World"/>
    <s v="H3"/>
    <s v="HS"/>
    <b v="1"/>
    <n v="310221"/>
    <s v="Fertilizers, mineral or chemical nitrogenous, ammonium sulphate"/>
    <x v="15"/>
    <x v="1"/>
    <x v="1"/>
    <x v="2"/>
    <b v="1"/>
    <s v="C00"/>
    <s v="TOTAL CPC"/>
    <n v="0"/>
    <n v="0"/>
    <s v="TOTAL MOT"/>
    <n v="8"/>
    <s v="kg"/>
    <n v="40000"/>
    <b v="0"/>
    <n v="-1"/>
    <s v="N/A"/>
    <m/>
    <b v="0"/>
    <n v="40000"/>
    <b v="0"/>
    <m/>
    <b v="0"/>
    <n v="8976"/>
    <m/>
    <n v="8976"/>
    <n v="0"/>
    <b v="1"/>
    <b v="0"/>
  </r>
  <r>
    <s v="C"/>
    <s v="A"/>
    <n v="20130101"/>
    <n v="2013"/>
    <n v="52"/>
    <x v="9"/>
    <n v="562"/>
    <s v="NER"/>
    <x v="0"/>
    <s v="M"/>
    <s v="Import"/>
    <n v="842"/>
    <s v="USA"/>
    <x v="15"/>
    <n v="0"/>
    <s v="W00"/>
    <s v="World"/>
    <s v="H3"/>
    <s v="HS"/>
    <b v="1"/>
    <n v="310221"/>
    <s v="Fertilizers, mineral or chemical nitrogenous, ammonium sulphate"/>
    <x v="15"/>
    <x v="1"/>
    <x v="1"/>
    <x v="2"/>
    <b v="1"/>
    <s v="C00"/>
    <s v="TOTAL CPC"/>
    <n v="0"/>
    <n v="0"/>
    <s v="TOTAL MOT"/>
    <n v="8"/>
    <s v="kg"/>
    <n v="242934"/>
    <b v="0"/>
    <n v="-1"/>
    <s v="N/A"/>
    <m/>
    <b v="0"/>
    <n v="242934"/>
    <b v="0"/>
    <m/>
    <b v="0"/>
    <n v="37470"/>
    <m/>
    <n v="37470"/>
    <n v="0"/>
    <b v="1"/>
    <b v="0"/>
  </r>
  <r>
    <s v="C"/>
    <s v="A"/>
    <n v="20130101"/>
    <n v="2013"/>
    <n v="52"/>
    <x v="9"/>
    <n v="562"/>
    <s v="NER"/>
    <x v="0"/>
    <s v="M"/>
    <s v="Import"/>
    <n v="0"/>
    <s v="W00"/>
    <x v="0"/>
    <n v="0"/>
    <s v="W00"/>
    <s v="World"/>
    <s v="H3"/>
    <s v="HS"/>
    <b v="1"/>
    <n v="310229"/>
    <s v="Fertilizers, mineral or chemical nitrogenous, other than ammonium sulphate"/>
    <x v="4"/>
    <x v="1"/>
    <x v="1"/>
    <x v="2"/>
    <b v="1"/>
    <s v="C00"/>
    <s v="TOTAL CPC"/>
    <n v="0"/>
    <n v="0"/>
    <s v="TOTAL MOT"/>
    <n v="8"/>
    <s v="kg"/>
    <n v="16600"/>
    <b v="0"/>
    <n v="-1"/>
    <s v="N/A"/>
    <m/>
    <b v="0"/>
    <n v="16600"/>
    <b v="0"/>
    <m/>
    <b v="0"/>
    <n v="4459"/>
    <m/>
    <n v="4459"/>
    <n v="0"/>
    <b v="1"/>
    <b v="0"/>
  </r>
  <r>
    <s v="C"/>
    <s v="A"/>
    <n v="20130101"/>
    <n v="2013"/>
    <n v="52"/>
    <x v="9"/>
    <n v="562"/>
    <s v="NER"/>
    <x v="0"/>
    <s v="M"/>
    <s v="Import"/>
    <n v="699"/>
    <s v="IND"/>
    <x v="11"/>
    <n v="0"/>
    <s v="W00"/>
    <s v="World"/>
    <s v="H3"/>
    <s v="HS"/>
    <b v="1"/>
    <n v="310229"/>
    <s v="Fertilizers, mineral or chemical nitrogenous, other than ammonium sulphate"/>
    <x v="4"/>
    <x v="1"/>
    <x v="1"/>
    <x v="2"/>
    <b v="1"/>
    <s v="C00"/>
    <s v="TOTAL CPC"/>
    <n v="0"/>
    <n v="0"/>
    <s v="TOTAL MOT"/>
    <n v="8"/>
    <s v="kg"/>
    <n v="16600"/>
    <b v="0"/>
    <n v="-1"/>
    <s v="N/A"/>
    <m/>
    <b v="0"/>
    <n v="16600"/>
    <b v="0"/>
    <m/>
    <b v="0"/>
    <n v="4459"/>
    <m/>
    <n v="4459"/>
    <n v="0"/>
    <b v="1"/>
    <b v="0"/>
  </r>
  <r>
    <s v="C"/>
    <s v="A"/>
    <n v="20130101"/>
    <n v="2013"/>
    <n v="52"/>
    <x v="9"/>
    <n v="562"/>
    <s v="NER"/>
    <x v="0"/>
    <s v="M"/>
    <s v="Import"/>
    <n v="0"/>
    <s v="W00"/>
    <x v="0"/>
    <n v="0"/>
    <s v="W00"/>
    <s v="World"/>
    <s v="H3"/>
    <s v="HS"/>
    <b v="1"/>
    <n v="310230"/>
    <s v="Fertilizers, mineral or chemical nitrogenous, ammonium nitrate, whether or not in aqueous solution"/>
    <x v="5"/>
    <x v="1"/>
    <x v="1"/>
    <x v="2"/>
    <b v="1"/>
    <s v="C00"/>
    <s v="TOTAL CPC"/>
    <n v="0"/>
    <n v="0"/>
    <s v="TOTAL MOT"/>
    <n v="8"/>
    <s v="kg"/>
    <n v="1043600"/>
    <b v="0"/>
    <n v="-1"/>
    <s v="N/A"/>
    <m/>
    <b v="0"/>
    <n v="1043600"/>
    <b v="0"/>
    <m/>
    <b v="0"/>
    <n v="1098483"/>
    <m/>
    <n v="1098483"/>
    <n v="0"/>
    <b v="1"/>
    <b v="0"/>
  </r>
  <r>
    <s v="C"/>
    <s v="A"/>
    <n v="20130101"/>
    <n v="2013"/>
    <n v="52"/>
    <x v="9"/>
    <n v="562"/>
    <s v="NER"/>
    <x v="0"/>
    <s v="M"/>
    <s v="Import"/>
    <n v="56"/>
    <s v="BEL"/>
    <x v="18"/>
    <n v="0"/>
    <s v="W00"/>
    <s v="World"/>
    <s v="H3"/>
    <s v="HS"/>
    <b v="1"/>
    <n v="310230"/>
    <s v="Fertilizers, mineral or chemical nitrogenous, ammonium nitrate, whether or not in aqueous solution"/>
    <x v="5"/>
    <x v="1"/>
    <x v="1"/>
    <x v="2"/>
    <b v="1"/>
    <s v="C00"/>
    <s v="TOTAL CPC"/>
    <n v="0"/>
    <n v="0"/>
    <s v="TOTAL MOT"/>
    <n v="8"/>
    <s v="kg"/>
    <n v="245700"/>
    <b v="0"/>
    <n v="-1"/>
    <s v="N/A"/>
    <m/>
    <b v="0"/>
    <n v="245700"/>
    <b v="0"/>
    <m/>
    <b v="0"/>
    <n v="285883"/>
    <m/>
    <n v="285883"/>
    <n v="0"/>
    <b v="1"/>
    <b v="0"/>
  </r>
  <r>
    <s v="C"/>
    <s v="A"/>
    <n v="20130101"/>
    <n v="2013"/>
    <n v="52"/>
    <x v="9"/>
    <n v="562"/>
    <s v="NER"/>
    <x v="0"/>
    <s v="M"/>
    <s v="Import"/>
    <n v="251"/>
    <s v="FRA"/>
    <x v="3"/>
    <n v="0"/>
    <s v="W00"/>
    <s v="World"/>
    <s v="H3"/>
    <s v="HS"/>
    <b v="1"/>
    <n v="310230"/>
    <s v="Fertilizers, mineral or chemical nitrogenous, ammonium nitrate, whether or not in aqueous solution"/>
    <x v="5"/>
    <x v="1"/>
    <x v="1"/>
    <x v="2"/>
    <b v="1"/>
    <s v="C00"/>
    <s v="TOTAL CPC"/>
    <n v="0"/>
    <n v="0"/>
    <s v="TOTAL MOT"/>
    <n v="8"/>
    <s v="kg"/>
    <n v="170100"/>
    <b v="0"/>
    <n v="-1"/>
    <s v="N/A"/>
    <m/>
    <b v="0"/>
    <n v="170100"/>
    <b v="0"/>
    <m/>
    <b v="0"/>
    <n v="155215"/>
    <m/>
    <n v="155215"/>
    <n v="0"/>
    <b v="1"/>
    <b v="0"/>
  </r>
  <r>
    <s v="C"/>
    <s v="A"/>
    <n v="20130101"/>
    <n v="2013"/>
    <n v="52"/>
    <x v="9"/>
    <n v="562"/>
    <s v="NER"/>
    <x v="0"/>
    <s v="M"/>
    <s v="Import"/>
    <n v="288"/>
    <s v="GHA"/>
    <x v="5"/>
    <n v="0"/>
    <s v="W00"/>
    <s v="World"/>
    <s v="H3"/>
    <s v="HS"/>
    <b v="1"/>
    <n v="310230"/>
    <s v="Fertilizers, mineral or chemical nitrogenous, ammonium nitrate, whether or not in aqueous solution"/>
    <x v="5"/>
    <x v="1"/>
    <x v="1"/>
    <x v="2"/>
    <b v="1"/>
    <s v="C00"/>
    <s v="TOTAL CPC"/>
    <n v="0"/>
    <n v="0"/>
    <s v="TOTAL MOT"/>
    <n v="8"/>
    <s v="kg"/>
    <n v="470000"/>
    <b v="0"/>
    <n v="-1"/>
    <s v="N/A"/>
    <m/>
    <b v="0"/>
    <n v="470000"/>
    <b v="0"/>
    <m/>
    <b v="0"/>
    <n v="492349"/>
    <m/>
    <n v="492349"/>
    <n v="0"/>
    <b v="1"/>
    <b v="0"/>
  </r>
  <r>
    <s v="C"/>
    <s v="A"/>
    <n v="20130101"/>
    <n v="2013"/>
    <n v="52"/>
    <x v="9"/>
    <n v="562"/>
    <s v="NER"/>
    <x v="0"/>
    <s v="M"/>
    <s v="Import"/>
    <n v="372"/>
    <s v="IRL"/>
    <x v="75"/>
    <n v="0"/>
    <s v="W00"/>
    <s v="World"/>
    <s v="H3"/>
    <s v="HS"/>
    <b v="1"/>
    <n v="310230"/>
    <s v="Fertilizers, mineral or chemical nitrogenous, ammonium nitrate, whether or not in aqueous solution"/>
    <x v="5"/>
    <x v="1"/>
    <x v="1"/>
    <x v="2"/>
    <b v="1"/>
    <s v="C00"/>
    <s v="TOTAL CPC"/>
    <n v="0"/>
    <n v="0"/>
    <s v="TOTAL MOT"/>
    <n v="8"/>
    <s v="kg"/>
    <n v="37800"/>
    <b v="0"/>
    <n v="-1"/>
    <s v="N/A"/>
    <m/>
    <b v="0"/>
    <n v="37800"/>
    <b v="0"/>
    <m/>
    <b v="0"/>
    <n v="43973"/>
    <m/>
    <n v="43973"/>
    <n v="0"/>
    <b v="1"/>
    <b v="0"/>
  </r>
  <r>
    <s v="C"/>
    <s v="A"/>
    <n v="20130101"/>
    <n v="2013"/>
    <n v="52"/>
    <x v="9"/>
    <n v="562"/>
    <s v="NER"/>
    <x v="0"/>
    <s v="M"/>
    <s v="Import"/>
    <n v="699"/>
    <s v="IND"/>
    <x v="11"/>
    <n v="0"/>
    <s v="W00"/>
    <s v="World"/>
    <s v="H3"/>
    <s v="HS"/>
    <b v="1"/>
    <n v="310230"/>
    <s v="Fertilizers, mineral or chemical nitrogenous, ammonium nitrate, whether or not in aqueous solution"/>
    <x v="5"/>
    <x v="1"/>
    <x v="1"/>
    <x v="2"/>
    <b v="1"/>
    <s v="C00"/>
    <s v="TOTAL CPC"/>
    <n v="0"/>
    <n v="0"/>
    <s v="TOTAL MOT"/>
    <n v="8"/>
    <s v="kg"/>
    <n v="120000"/>
    <b v="0"/>
    <n v="-1"/>
    <s v="N/A"/>
    <m/>
    <b v="0"/>
    <n v="120000"/>
    <b v="0"/>
    <m/>
    <b v="0"/>
    <n v="121064"/>
    <m/>
    <n v="121064"/>
    <n v="0"/>
    <b v="1"/>
    <b v="0"/>
  </r>
  <r>
    <s v="C"/>
    <s v="A"/>
    <n v="20130101"/>
    <n v="2013"/>
    <n v="52"/>
    <x v="9"/>
    <n v="562"/>
    <s v="NER"/>
    <x v="0"/>
    <s v="M"/>
    <s v="Import"/>
    <n v="0"/>
    <s v="W00"/>
    <x v="0"/>
    <n v="0"/>
    <s v="W00"/>
    <s v="World"/>
    <s v="H3"/>
    <s v="HS"/>
    <b v="1"/>
    <n v="310250"/>
    <s v="Fertilizers, mineral or chemical nitrogenous, sodium nitrate"/>
    <x v="6"/>
    <x v="1"/>
    <x v="1"/>
    <x v="2"/>
    <b v="1"/>
    <s v="C00"/>
    <s v="TOTAL CPC"/>
    <n v="0"/>
    <n v="0"/>
    <s v="TOTAL MOT"/>
    <n v="8"/>
    <s v="kg"/>
    <n v="1000"/>
    <b v="0"/>
    <n v="-1"/>
    <s v="N/A"/>
    <m/>
    <b v="0"/>
    <n v="1000"/>
    <b v="0"/>
    <m/>
    <b v="0"/>
    <n v="2967"/>
    <m/>
    <n v="2967"/>
    <n v="0"/>
    <b v="1"/>
    <b v="0"/>
  </r>
  <r>
    <s v="C"/>
    <s v="A"/>
    <n v="20130101"/>
    <n v="2013"/>
    <n v="52"/>
    <x v="9"/>
    <n v="562"/>
    <s v="NER"/>
    <x v="0"/>
    <s v="M"/>
    <s v="Import"/>
    <n v="288"/>
    <s v="GHA"/>
    <x v="5"/>
    <n v="0"/>
    <s v="W00"/>
    <s v="World"/>
    <s v="H3"/>
    <s v="HS"/>
    <b v="1"/>
    <n v="310250"/>
    <s v="Fertilizers, mineral or chemical nitrogenous, sodium nitrate"/>
    <x v="6"/>
    <x v="1"/>
    <x v="1"/>
    <x v="2"/>
    <b v="1"/>
    <s v="C00"/>
    <s v="TOTAL CPC"/>
    <n v="0"/>
    <n v="0"/>
    <s v="TOTAL MOT"/>
    <n v="8"/>
    <s v="kg"/>
    <n v="1000"/>
    <b v="0"/>
    <n v="-1"/>
    <s v="N/A"/>
    <m/>
    <b v="0"/>
    <n v="1000"/>
    <b v="0"/>
    <m/>
    <b v="0"/>
    <n v="2967"/>
    <m/>
    <n v="2967"/>
    <n v="0"/>
    <b v="1"/>
    <b v="0"/>
  </r>
  <r>
    <s v="C"/>
    <s v="A"/>
    <n v="20130101"/>
    <n v="2013"/>
    <n v="52"/>
    <x v="9"/>
    <n v="562"/>
    <s v="NER"/>
    <x v="0"/>
    <s v="M"/>
    <s v="Import"/>
    <n v="0"/>
    <s v="W00"/>
    <x v="0"/>
    <n v="0"/>
    <s v="W00"/>
    <s v="World"/>
    <s v="H3"/>
    <s v="HS"/>
    <b v="1"/>
    <n v="310290"/>
    <s v="Fertilizers, mineral or chemical nitrogenous, other kinds including mixtures not specified in the foregoing subheadings"/>
    <x v="6"/>
    <x v="1"/>
    <x v="1"/>
    <x v="2"/>
    <b v="1"/>
    <s v="C00"/>
    <s v="TOTAL CPC"/>
    <n v="0"/>
    <n v="0"/>
    <s v="TOTAL MOT"/>
    <n v="8"/>
    <s v="kg"/>
    <n v="41650"/>
    <b v="0"/>
    <n v="-1"/>
    <s v="N/A"/>
    <m/>
    <b v="0"/>
    <n v="41650"/>
    <b v="0"/>
    <m/>
    <b v="0"/>
    <n v="6889"/>
    <m/>
    <n v="6889"/>
    <n v="0"/>
    <b v="1"/>
    <b v="0"/>
  </r>
  <r>
    <s v="C"/>
    <s v="A"/>
    <n v="20130101"/>
    <n v="2013"/>
    <n v="52"/>
    <x v="9"/>
    <n v="562"/>
    <s v="NER"/>
    <x v="0"/>
    <s v="M"/>
    <s v="Import"/>
    <n v="288"/>
    <s v="GHA"/>
    <x v="5"/>
    <n v="0"/>
    <s v="W00"/>
    <s v="World"/>
    <s v="H3"/>
    <s v="HS"/>
    <b v="1"/>
    <n v="310290"/>
    <s v="Fertilizers, mineral or chemical nitrogenous, other kinds including mixtures not specified in the foregoing subheadings"/>
    <x v="6"/>
    <x v="1"/>
    <x v="1"/>
    <x v="2"/>
    <b v="1"/>
    <s v="C00"/>
    <s v="TOTAL CPC"/>
    <n v="0"/>
    <n v="0"/>
    <s v="TOTAL MOT"/>
    <n v="8"/>
    <s v="kg"/>
    <n v="40000"/>
    <b v="0"/>
    <n v="-1"/>
    <s v="N/A"/>
    <m/>
    <b v="0"/>
    <n v="40000"/>
    <b v="0"/>
    <m/>
    <b v="0"/>
    <n v="6153"/>
    <m/>
    <n v="6153"/>
    <n v="0"/>
    <b v="1"/>
    <b v="0"/>
  </r>
  <r>
    <s v="C"/>
    <s v="A"/>
    <n v="20130101"/>
    <n v="2013"/>
    <n v="52"/>
    <x v="9"/>
    <n v="562"/>
    <s v="NER"/>
    <x v="0"/>
    <s v="M"/>
    <s v="Import"/>
    <n v="768"/>
    <s v="TGO"/>
    <x v="14"/>
    <n v="0"/>
    <s v="W00"/>
    <s v="World"/>
    <s v="H3"/>
    <s v="HS"/>
    <b v="1"/>
    <n v="310290"/>
    <s v="Fertilizers, mineral or chemical nitrogenous, other kinds including mixtures not specified in the foregoing subheadings"/>
    <x v="6"/>
    <x v="1"/>
    <x v="1"/>
    <x v="2"/>
    <b v="1"/>
    <s v="C00"/>
    <s v="TOTAL CPC"/>
    <n v="0"/>
    <n v="0"/>
    <s v="TOTAL MOT"/>
    <n v="8"/>
    <s v="kg"/>
    <n v="1650"/>
    <b v="0"/>
    <n v="-1"/>
    <s v="N/A"/>
    <m/>
    <b v="0"/>
    <n v="1650"/>
    <b v="0"/>
    <m/>
    <b v="0"/>
    <n v="736"/>
    <m/>
    <n v="736"/>
    <n v="0"/>
    <b v="1"/>
    <b v="0"/>
  </r>
  <r>
    <s v="C"/>
    <s v="A"/>
    <n v="20130101"/>
    <n v="2013"/>
    <n v="52"/>
    <x v="9"/>
    <n v="562"/>
    <s v="NER"/>
    <x v="0"/>
    <s v="M"/>
    <s v="Import"/>
    <n v="0"/>
    <s v="W00"/>
    <x v="0"/>
    <n v="0"/>
    <s v="W00"/>
    <s v="World"/>
    <s v="H3"/>
    <s v="HS"/>
    <b v="1"/>
    <n v="3104"/>
    <s v="Fertilizers mineral or chemical, potassic"/>
    <x v="9"/>
    <x v="5"/>
    <x v="5"/>
    <x v="1"/>
    <b v="0"/>
    <s v="C00"/>
    <s v="TOTAL CPC"/>
    <n v="0"/>
    <n v="0"/>
    <s v="TOTAL MOT"/>
    <n v="8"/>
    <s v="kg"/>
    <n v="2104200"/>
    <b v="0"/>
    <n v="-1"/>
    <s v="N/A"/>
    <m/>
    <b v="0"/>
    <n v="2104200"/>
    <b v="0"/>
    <m/>
    <b v="0"/>
    <n v="2700643"/>
    <m/>
    <n v="2700643"/>
    <n v="0"/>
    <b v="1"/>
    <b v="0"/>
  </r>
  <r>
    <s v="C"/>
    <s v="A"/>
    <n v="20130101"/>
    <n v="2013"/>
    <n v="52"/>
    <x v="9"/>
    <n v="562"/>
    <s v="NER"/>
    <x v="0"/>
    <s v="M"/>
    <s v="Import"/>
    <n v="112"/>
    <s v="BLR"/>
    <x v="19"/>
    <n v="0"/>
    <s v="W00"/>
    <s v="World"/>
    <s v="H3"/>
    <s v="HS"/>
    <b v="1"/>
    <n v="3104"/>
    <s v="Fertilizers mineral or chemical, potassic"/>
    <x v="9"/>
    <x v="5"/>
    <x v="5"/>
    <x v="1"/>
    <b v="0"/>
    <s v="C00"/>
    <s v="TOTAL CPC"/>
    <n v="0"/>
    <n v="0"/>
    <s v="TOTAL MOT"/>
    <n v="8"/>
    <s v="kg"/>
    <n v="600000"/>
    <b v="0"/>
    <n v="-1"/>
    <s v="N/A"/>
    <m/>
    <b v="0"/>
    <n v="600000"/>
    <b v="0"/>
    <m/>
    <b v="0"/>
    <n v="786874"/>
    <m/>
    <n v="786874"/>
    <n v="0"/>
    <b v="1"/>
    <b v="0"/>
  </r>
  <r>
    <s v="C"/>
    <s v="A"/>
    <n v="20130101"/>
    <n v="2013"/>
    <n v="52"/>
    <x v="9"/>
    <n v="562"/>
    <s v="NER"/>
    <x v="0"/>
    <s v="M"/>
    <s v="Import"/>
    <n v="204"/>
    <s v="BEN"/>
    <x v="2"/>
    <n v="0"/>
    <s v="W00"/>
    <s v="World"/>
    <s v="H3"/>
    <s v="HS"/>
    <b v="1"/>
    <n v="3104"/>
    <s v="Fertilizers mineral or chemical, potassic"/>
    <x v="9"/>
    <x v="5"/>
    <x v="5"/>
    <x v="1"/>
    <b v="0"/>
    <s v="C00"/>
    <s v="TOTAL CPC"/>
    <n v="0"/>
    <n v="0"/>
    <s v="TOTAL MOT"/>
    <n v="8"/>
    <s v="kg"/>
    <n v="100"/>
    <b v="0"/>
    <n v="-1"/>
    <s v="N/A"/>
    <m/>
    <b v="0"/>
    <n v="100"/>
    <b v="0"/>
    <m/>
    <b v="0"/>
    <n v="507"/>
    <m/>
    <n v="507"/>
    <n v="0"/>
    <b v="1"/>
    <b v="0"/>
  </r>
  <r>
    <s v="C"/>
    <s v="A"/>
    <n v="20130101"/>
    <n v="2013"/>
    <n v="52"/>
    <x v="9"/>
    <n v="562"/>
    <s v="NER"/>
    <x v="0"/>
    <s v="M"/>
    <s v="Import"/>
    <n v="566"/>
    <s v="NGA"/>
    <x v="8"/>
    <n v="0"/>
    <s v="W00"/>
    <s v="World"/>
    <s v="H3"/>
    <s v="HS"/>
    <b v="1"/>
    <n v="3104"/>
    <s v="Fertilizers mineral or chemical, potassic"/>
    <x v="9"/>
    <x v="5"/>
    <x v="5"/>
    <x v="1"/>
    <b v="0"/>
    <s v="C00"/>
    <s v="TOTAL CPC"/>
    <n v="0"/>
    <n v="0"/>
    <s v="TOTAL MOT"/>
    <n v="8"/>
    <s v="kg"/>
    <n v="100"/>
    <b v="0"/>
    <n v="-1"/>
    <s v="N/A"/>
    <m/>
    <b v="0"/>
    <n v="100"/>
    <b v="0"/>
    <m/>
    <b v="0"/>
    <n v="1216"/>
    <m/>
    <n v="1216"/>
    <n v="0"/>
    <b v="1"/>
    <b v="0"/>
  </r>
  <r>
    <s v="C"/>
    <s v="A"/>
    <n v="20130101"/>
    <n v="2013"/>
    <n v="52"/>
    <x v="9"/>
    <n v="562"/>
    <s v="NER"/>
    <x v="0"/>
    <s v="M"/>
    <s v="Import"/>
    <n v="699"/>
    <s v="IND"/>
    <x v="11"/>
    <n v="0"/>
    <s v="W00"/>
    <s v="World"/>
    <s v="H3"/>
    <s v="HS"/>
    <b v="1"/>
    <n v="3104"/>
    <s v="Fertilizers mineral or chemical, potassic"/>
    <x v="9"/>
    <x v="5"/>
    <x v="5"/>
    <x v="1"/>
    <b v="0"/>
    <s v="C00"/>
    <s v="TOTAL CPC"/>
    <n v="0"/>
    <n v="0"/>
    <s v="TOTAL MOT"/>
    <n v="8"/>
    <s v="kg"/>
    <n v="1504000"/>
    <b v="0"/>
    <n v="-1"/>
    <s v="N/A"/>
    <m/>
    <b v="0"/>
    <n v="1504000"/>
    <b v="0"/>
    <m/>
    <b v="0"/>
    <n v="1912046"/>
    <m/>
    <n v="1912046"/>
    <n v="0"/>
    <b v="1"/>
    <b v="0"/>
  </r>
  <r>
    <s v="C"/>
    <s v="A"/>
    <n v="20130101"/>
    <n v="2013"/>
    <n v="52"/>
    <x v="9"/>
    <n v="562"/>
    <s v="NER"/>
    <x v="0"/>
    <s v="M"/>
    <s v="Import"/>
    <n v="0"/>
    <s v="W00"/>
    <x v="0"/>
    <n v="0"/>
    <s v="W00"/>
    <s v="World"/>
    <s v="H3"/>
    <s v="HS"/>
    <b v="1"/>
    <n v="310420"/>
    <s v="Fertilizers, mineral or chemical potassic, potassium chloride"/>
    <x v="10"/>
    <x v="5"/>
    <x v="5"/>
    <x v="2"/>
    <b v="1"/>
    <s v="C00"/>
    <s v="TOTAL CPC"/>
    <n v="0"/>
    <n v="0"/>
    <s v="TOTAL MOT"/>
    <n v="8"/>
    <s v="kg"/>
    <n v="2104000"/>
    <b v="0"/>
    <n v="-1"/>
    <s v="N/A"/>
    <m/>
    <b v="0"/>
    <n v="2104000"/>
    <b v="0"/>
    <m/>
    <b v="0"/>
    <n v="2698921"/>
    <m/>
    <n v="2698921"/>
    <n v="0"/>
    <b v="1"/>
    <b v="0"/>
  </r>
  <r>
    <s v="C"/>
    <s v="A"/>
    <n v="20130101"/>
    <n v="2013"/>
    <n v="52"/>
    <x v="9"/>
    <n v="562"/>
    <s v="NER"/>
    <x v="0"/>
    <s v="M"/>
    <s v="Import"/>
    <n v="112"/>
    <s v="BLR"/>
    <x v="19"/>
    <n v="0"/>
    <s v="W00"/>
    <s v="World"/>
    <s v="H3"/>
    <s v="HS"/>
    <b v="1"/>
    <n v="310420"/>
    <s v="Fertilizers, mineral or chemical potassic, potassium chloride"/>
    <x v="10"/>
    <x v="5"/>
    <x v="5"/>
    <x v="2"/>
    <b v="1"/>
    <s v="C00"/>
    <s v="TOTAL CPC"/>
    <n v="0"/>
    <n v="0"/>
    <s v="TOTAL MOT"/>
    <n v="8"/>
    <s v="kg"/>
    <n v="600000"/>
    <b v="0"/>
    <n v="-1"/>
    <s v="N/A"/>
    <m/>
    <b v="0"/>
    <n v="600000"/>
    <b v="0"/>
    <m/>
    <b v="0"/>
    <n v="786874"/>
    <m/>
    <n v="786874"/>
    <n v="0"/>
    <b v="1"/>
    <b v="0"/>
  </r>
  <r>
    <s v="C"/>
    <s v="A"/>
    <n v="20130101"/>
    <n v="2013"/>
    <n v="52"/>
    <x v="9"/>
    <n v="562"/>
    <s v="NER"/>
    <x v="0"/>
    <s v="M"/>
    <s v="Import"/>
    <n v="699"/>
    <s v="IND"/>
    <x v="11"/>
    <n v="0"/>
    <s v="W00"/>
    <s v="World"/>
    <s v="H3"/>
    <s v="HS"/>
    <b v="1"/>
    <n v="310420"/>
    <s v="Fertilizers, mineral or chemical potassic, potassium chloride"/>
    <x v="10"/>
    <x v="5"/>
    <x v="5"/>
    <x v="2"/>
    <b v="1"/>
    <s v="C00"/>
    <s v="TOTAL CPC"/>
    <n v="0"/>
    <n v="0"/>
    <s v="TOTAL MOT"/>
    <n v="8"/>
    <s v="kg"/>
    <n v="1504000"/>
    <b v="0"/>
    <n v="-1"/>
    <s v="N/A"/>
    <m/>
    <b v="0"/>
    <n v="1504000"/>
    <b v="0"/>
    <m/>
    <b v="0"/>
    <n v="1912046"/>
    <m/>
    <n v="1912046"/>
    <n v="0"/>
    <b v="1"/>
    <b v="0"/>
  </r>
  <r>
    <s v="C"/>
    <s v="A"/>
    <n v="20130101"/>
    <n v="2013"/>
    <n v="52"/>
    <x v="9"/>
    <n v="562"/>
    <s v="NER"/>
    <x v="0"/>
    <s v="M"/>
    <s v="Import"/>
    <n v="0"/>
    <s v="W00"/>
    <x v="0"/>
    <n v="0"/>
    <s v="W00"/>
    <s v="World"/>
    <s v="H3"/>
    <s v="HS"/>
    <b v="1"/>
    <n v="310490"/>
    <s v="Fertilizers, mineral or chemical potassic, n.e.c. in heading no. 3104"/>
    <x v="11"/>
    <x v="5"/>
    <x v="5"/>
    <x v="2"/>
    <b v="1"/>
    <s v="C00"/>
    <s v="TOTAL CPC"/>
    <n v="0"/>
    <n v="0"/>
    <s v="TOTAL MOT"/>
    <n v="8"/>
    <s v="kg"/>
    <n v="200"/>
    <b v="0"/>
    <n v="-1"/>
    <s v="N/A"/>
    <m/>
    <b v="0"/>
    <n v="200"/>
    <b v="0"/>
    <m/>
    <b v="0"/>
    <n v="1723"/>
    <m/>
    <n v="1723"/>
    <n v="0"/>
    <b v="1"/>
    <b v="0"/>
  </r>
  <r>
    <s v="C"/>
    <s v="A"/>
    <n v="20130101"/>
    <n v="2013"/>
    <n v="52"/>
    <x v="9"/>
    <n v="562"/>
    <s v="NER"/>
    <x v="0"/>
    <s v="M"/>
    <s v="Import"/>
    <n v="204"/>
    <s v="BEN"/>
    <x v="2"/>
    <n v="0"/>
    <s v="W00"/>
    <s v="World"/>
    <s v="H3"/>
    <s v="HS"/>
    <b v="1"/>
    <n v="310490"/>
    <s v="Fertilizers, mineral or chemical potassic, n.e.c. in heading no. 3104"/>
    <x v="11"/>
    <x v="5"/>
    <x v="5"/>
    <x v="2"/>
    <b v="1"/>
    <s v="C00"/>
    <s v="TOTAL CPC"/>
    <n v="0"/>
    <n v="0"/>
    <s v="TOTAL MOT"/>
    <n v="8"/>
    <s v="kg"/>
    <n v="100"/>
    <b v="0"/>
    <n v="-1"/>
    <s v="N/A"/>
    <m/>
    <b v="0"/>
    <n v="100"/>
    <b v="0"/>
    <m/>
    <b v="0"/>
    <n v="507"/>
    <m/>
    <n v="507"/>
    <n v="0"/>
    <b v="1"/>
    <b v="0"/>
  </r>
  <r>
    <s v="C"/>
    <s v="A"/>
    <n v="20130101"/>
    <n v="2013"/>
    <n v="52"/>
    <x v="9"/>
    <n v="562"/>
    <s v="NER"/>
    <x v="0"/>
    <s v="M"/>
    <s v="Import"/>
    <n v="566"/>
    <s v="NGA"/>
    <x v="8"/>
    <n v="0"/>
    <s v="W00"/>
    <s v="World"/>
    <s v="H3"/>
    <s v="HS"/>
    <b v="1"/>
    <n v="310490"/>
    <s v="Fertilizers, mineral or chemical potassic, n.e.c. in heading no. 3104"/>
    <x v="11"/>
    <x v="5"/>
    <x v="5"/>
    <x v="2"/>
    <b v="1"/>
    <s v="C00"/>
    <s v="TOTAL CPC"/>
    <n v="0"/>
    <n v="0"/>
    <s v="TOTAL MOT"/>
    <n v="8"/>
    <s v="kg"/>
    <n v="100"/>
    <b v="0"/>
    <n v="-1"/>
    <s v="N/A"/>
    <m/>
    <b v="0"/>
    <n v="100"/>
    <b v="0"/>
    <m/>
    <b v="0"/>
    <n v="1216"/>
    <m/>
    <n v="1216"/>
    <n v="0"/>
    <b v="1"/>
    <b v="0"/>
  </r>
  <r>
    <s v="C"/>
    <s v="A"/>
    <n v="20130101"/>
    <n v="2013"/>
    <n v="52"/>
    <x v="9"/>
    <n v="562"/>
    <s v="NER"/>
    <x v="0"/>
    <s v="M"/>
    <s v="Import"/>
    <n v="0"/>
    <s v="W00"/>
    <x v="0"/>
    <n v="0"/>
    <s v="W00"/>
    <s v="World"/>
    <s v="H3"/>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6290620"/>
    <b v="0"/>
    <n v="-1"/>
    <s v="N/A"/>
    <m/>
    <b v="0"/>
    <n v="6290620"/>
    <b v="0"/>
    <m/>
    <b v="0"/>
    <n v="7081676"/>
    <m/>
    <n v="7081676"/>
    <n v="0"/>
    <b v="1"/>
    <b v="0"/>
  </r>
  <r>
    <s v="C"/>
    <s v="A"/>
    <n v="20130101"/>
    <n v="2013"/>
    <n v="52"/>
    <x v="9"/>
    <n v="562"/>
    <s v="NER"/>
    <x v="0"/>
    <s v="M"/>
    <s v="Import"/>
    <n v="56"/>
    <s v="BEL"/>
    <x v="18"/>
    <n v="0"/>
    <s v="W00"/>
    <s v="World"/>
    <s v="H3"/>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42"/>
    <b v="0"/>
    <n v="-1"/>
    <s v="N/A"/>
    <m/>
    <b v="0"/>
    <n v="42"/>
    <b v="0"/>
    <m/>
    <b v="0"/>
    <n v="614"/>
    <m/>
    <n v="614"/>
    <n v="0"/>
    <b v="1"/>
    <b v="0"/>
  </r>
  <r>
    <s v="C"/>
    <s v="A"/>
    <n v="20130101"/>
    <n v="2013"/>
    <n v="52"/>
    <x v="9"/>
    <n v="562"/>
    <s v="NER"/>
    <x v="0"/>
    <s v="M"/>
    <s v="Import"/>
    <n v="204"/>
    <s v="BEN"/>
    <x v="2"/>
    <n v="0"/>
    <s v="W00"/>
    <s v="World"/>
    <s v="H3"/>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50"/>
    <b v="0"/>
    <n v="-1"/>
    <s v="N/A"/>
    <m/>
    <b v="0"/>
    <n v="50"/>
    <b v="0"/>
    <m/>
    <b v="0"/>
    <n v="375"/>
    <m/>
    <n v="375"/>
    <n v="0"/>
    <b v="1"/>
    <b v="0"/>
  </r>
  <r>
    <s v="C"/>
    <s v="A"/>
    <n v="20130101"/>
    <n v="2013"/>
    <n v="52"/>
    <x v="9"/>
    <n v="562"/>
    <s v="NER"/>
    <x v="0"/>
    <s v="M"/>
    <s v="Import"/>
    <n v="251"/>
    <s v="FRA"/>
    <x v="3"/>
    <n v="0"/>
    <s v="W00"/>
    <s v="World"/>
    <s v="H3"/>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5451000"/>
    <b v="0"/>
    <n v="-1"/>
    <s v="N/A"/>
    <m/>
    <b v="0"/>
    <n v="5451000"/>
    <b v="0"/>
    <m/>
    <b v="0"/>
    <n v="6217705"/>
    <m/>
    <n v="6217705"/>
    <n v="0"/>
    <b v="1"/>
    <b v="0"/>
  </r>
  <r>
    <s v="C"/>
    <s v="A"/>
    <n v="20130101"/>
    <n v="2013"/>
    <n v="52"/>
    <x v="9"/>
    <n v="562"/>
    <s v="NER"/>
    <x v="0"/>
    <s v="M"/>
    <s v="Import"/>
    <n v="384"/>
    <s v="CIV"/>
    <x v="6"/>
    <n v="0"/>
    <s v="W00"/>
    <s v="World"/>
    <s v="H3"/>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546"/>
    <b v="0"/>
    <n v="-1"/>
    <s v="N/A"/>
    <m/>
    <b v="0"/>
    <n v="546"/>
    <b v="0"/>
    <m/>
    <b v="0"/>
    <n v="974"/>
    <m/>
    <n v="974"/>
    <n v="0"/>
    <b v="1"/>
    <b v="0"/>
  </r>
  <r>
    <s v="C"/>
    <s v="A"/>
    <n v="20130101"/>
    <n v="2013"/>
    <n v="52"/>
    <x v="9"/>
    <n v="562"/>
    <s v="NER"/>
    <x v="0"/>
    <s v="M"/>
    <s v="Import"/>
    <n v="484"/>
    <s v="MEX"/>
    <x v="76"/>
    <n v="0"/>
    <s v="W00"/>
    <s v="World"/>
    <s v="H3"/>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282"/>
    <b v="0"/>
    <n v="-1"/>
    <s v="N/A"/>
    <m/>
    <b v="0"/>
    <n v="282"/>
    <b v="0"/>
    <m/>
    <b v="0"/>
    <n v="2721"/>
    <m/>
    <n v="2721"/>
    <n v="0"/>
    <b v="1"/>
    <b v="0"/>
  </r>
  <r>
    <s v="C"/>
    <s v="A"/>
    <n v="20130101"/>
    <n v="2013"/>
    <n v="52"/>
    <x v="9"/>
    <n v="562"/>
    <s v="NER"/>
    <x v="0"/>
    <s v="M"/>
    <s v="Import"/>
    <n v="566"/>
    <s v="NGA"/>
    <x v="8"/>
    <n v="0"/>
    <s v="W00"/>
    <s v="World"/>
    <s v="H3"/>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3700"/>
    <b v="0"/>
    <n v="-1"/>
    <s v="N/A"/>
    <m/>
    <b v="0"/>
    <n v="3700"/>
    <b v="0"/>
    <m/>
    <b v="0"/>
    <n v="2736"/>
    <m/>
    <n v="2736"/>
    <n v="0"/>
    <b v="1"/>
    <b v="0"/>
  </r>
  <r>
    <s v="C"/>
    <s v="A"/>
    <n v="20130101"/>
    <n v="2013"/>
    <n v="52"/>
    <x v="9"/>
    <n v="562"/>
    <s v="NER"/>
    <x v="0"/>
    <s v="M"/>
    <s v="Import"/>
    <n v="710"/>
    <s v="ZAF"/>
    <x v="30"/>
    <n v="0"/>
    <s v="W00"/>
    <s v="World"/>
    <s v="H3"/>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835000"/>
    <b v="0"/>
    <n v="-1"/>
    <s v="N/A"/>
    <m/>
    <b v="0"/>
    <n v="835000"/>
    <b v="0"/>
    <m/>
    <b v="0"/>
    <n v="856551"/>
    <m/>
    <n v="856551"/>
    <n v="0"/>
    <b v="1"/>
    <b v="0"/>
  </r>
  <r>
    <s v="C"/>
    <s v="A"/>
    <n v="20130101"/>
    <n v="2013"/>
    <n v="52"/>
    <x v="9"/>
    <n v="562"/>
    <s v="NER"/>
    <x v="0"/>
    <s v="M"/>
    <s v="Import"/>
    <n v="0"/>
    <s v="W00"/>
    <x v="0"/>
    <n v="0"/>
    <s v="W00"/>
    <s v="World"/>
    <s v="H3"/>
    <s v="HS"/>
    <b v="1"/>
    <n v="310510"/>
    <s v="Fertilizers, mineral or chemical in tablets or similar forms or in packages of a gross weight not exceeding 10kg"/>
    <x v="13"/>
    <x v="6"/>
    <x v="6"/>
    <x v="2"/>
    <b v="1"/>
    <s v="C00"/>
    <s v="TOTAL CPC"/>
    <n v="0"/>
    <n v="0"/>
    <s v="TOTAL MOT"/>
    <n v="8"/>
    <s v="kg"/>
    <n v="2500"/>
    <b v="0"/>
    <n v="-1"/>
    <s v="N/A"/>
    <m/>
    <b v="0"/>
    <n v="2500"/>
    <b v="0"/>
    <m/>
    <b v="0"/>
    <n v="203"/>
    <m/>
    <n v="203"/>
    <n v="0"/>
    <b v="1"/>
    <b v="0"/>
  </r>
  <r>
    <s v="C"/>
    <s v="A"/>
    <n v="20130101"/>
    <n v="2013"/>
    <n v="52"/>
    <x v="9"/>
    <n v="562"/>
    <s v="NER"/>
    <x v="0"/>
    <s v="M"/>
    <s v="Import"/>
    <n v="566"/>
    <s v="NGA"/>
    <x v="8"/>
    <n v="0"/>
    <s v="W00"/>
    <s v="World"/>
    <s v="H3"/>
    <s v="HS"/>
    <b v="1"/>
    <n v="310510"/>
    <s v="Fertilizers, mineral or chemical in tablets or similar forms or in packages of a gross weight not exceeding 10kg"/>
    <x v="13"/>
    <x v="6"/>
    <x v="6"/>
    <x v="2"/>
    <b v="1"/>
    <s v="C00"/>
    <s v="TOTAL CPC"/>
    <n v="0"/>
    <n v="0"/>
    <s v="TOTAL MOT"/>
    <n v="8"/>
    <s v="kg"/>
    <n v="2500"/>
    <b v="0"/>
    <n v="-1"/>
    <s v="N/A"/>
    <m/>
    <b v="0"/>
    <n v="2500"/>
    <b v="0"/>
    <m/>
    <b v="0"/>
    <n v="203"/>
    <m/>
    <n v="203"/>
    <n v="0"/>
    <b v="1"/>
    <b v="0"/>
  </r>
  <r>
    <s v="C"/>
    <s v="A"/>
    <n v="20130101"/>
    <n v="2013"/>
    <n v="52"/>
    <x v="9"/>
    <n v="562"/>
    <s v="NER"/>
    <x v="0"/>
    <s v="M"/>
    <s v="Import"/>
    <n v="0"/>
    <s v="W00"/>
    <x v="0"/>
    <n v="0"/>
    <s v="W00"/>
    <s v="World"/>
    <s v="H3"/>
    <s v="HS"/>
    <b v="1"/>
    <n v="310520"/>
    <s v="Fertilizers, mineral or chemical containing the three fertilizing elements nitrogen, phosphorus and potassium"/>
    <x v="14"/>
    <x v="6"/>
    <x v="6"/>
    <x v="2"/>
    <b v="1"/>
    <s v="C00"/>
    <s v="TOTAL CPC"/>
    <n v="0"/>
    <n v="0"/>
    <s v="TOTAL MOT"/>
    <n v="8"/>
    <s v="kg"/>
    <n v="596"/>
    <b v="0"/>
    <n v="-1"/>
    <s v="N/A"/>
    <m/>
    <b v="0"/>
    <n v="596"/>
    <b v="0"/>
    <m/>
    <b v="0"/>
    <n v="1349"/>
    <m/>
    <n v="1349"/>
    <n v="0"/>
    <b v="1"/>
    <b v="0"/>
  </r>
  <r>
    <s v="C"/>
    <s v="A"/>
    <n v="20130101"/>
    <n v="2013"/>
    <n v="52"/>
    <x v="9"/>
    <n v="562"/>
    <s v="NER"/>
    <x v="0"/>
    <s v="M"/>
    <s v="Import"/>
    <n v="204"/>
    <s v="BEN"/>
    <x v="2"/>
    <n v="0"/>
    <s v="W00"/>
    <s v="World"/>
    <s v="H3"/>
    <s v="HS"/>
    <b v="1"/>
    <n v="310520"/>
    <s v="Fertilizers, mineral or chemical containing the three fertilizing elements nitrogen, phosphorus and potassium"/>
    <x v="14"/>
    <x v="6"/>
    <x v="6"/>
    <x v="2"/>
    <b v="1"/>
    <s v="C00"/>
    <s v="TOTAL CPC"/>
    <n v="0"/>
    <n v="0"/>
    <s v="TOTAL MOT"/>
    <n v="8"/>
    <s v="kg"/>
    <n v="50"/>
    <b v="0"/>
    <n v="-1"/>
    <s v="N/A"/>
    <m/>
    <b v="0"/>
    <n v="50"/>
    <b v="0"/>
    <m/>
    <b v="0"/>
    <n v="375"/>
    <m/>
    <n v="375"/>
    <n v="0"/>
    <b v="1"/>
    <b v="0"/>
  </r>
  <r>
    <s v="C"/>
    <s v="A"/>
    <n v="20130101"/>
    <n v="2013"/>
    <n v="52"/>
    <x v="9"/>
    <n v="562"/>
    <s v="NER"/>
    <x v="0"/>
    <s v="M"/>
    <s v="Import"/>
    <n v="384"/>
    <s v="CIV"/>
    <x v="6"/>
    <n v="0"/>
    <s v="W00"/>
    <s v="World"/>
    <s v="H3"/>
    <s v="HS"/>
    <b v="1"/>
    <n v="310520"/>
    <s v="Fertilizers, mineral or chemical containing the three fertilizing elements nitrogen, phosphorus and potassium"/>
    <x v="14"/>
    <x v="6"/>
    <x v="6"/>
    <x v="2"/>
    <b v="1"/>
    <s v="C00"/>
    <s v="TOTAL CPC"/>
    <n v="0"/>
    <n v="0"/>
    <s v="TOTAL MOT"/>
    <n v="8"/>
    <s v="kg"/>
    <n v="546"/>
    <b v="0"/>
    <n v="-1"/>
    <s v="N/A"/>
    <m/>
    <b v="0"/>
    <n v="546"/>
    <b v="0"/>
    <m/>
    <b v="0"/>
    <n v="974"/>
    <m/>
    <n v="974"/>
    <n v="0"/>
    <b v="1"/>
    <b v="0"/>
  </r>
  <r>
    <s v="C"/>
    <s v="A"/>
    <n v="20130101"/>
    <n v="2013"/>
    <n v="52"/>
    <x v="9"/>
    <n v="562"/>
    <s v="NER"/>
    <x v="0"/>
    <s v="M"/>
    <s v="Import"/>
    <n v="0"/>
    <s v="W00"/>
    <x v="0"/>
    <n v="0"/>
    <s v="W00"/>
    <s v="World"/>
    <s v="H3"/>
    <s v="HS"/>
    <b v="1"/>
    <n v="310530"/>
    <s v="Fertilizers, mineral or chemical diammonium hydrogenorthophosphate (diammonium phosphate)"/>
    <x v="22"/>
    <x v="3"/>
    <x v="8"/>
    <x v="2"/>
    <b v="1"/>
    <s v="C00"/>
    <s v="TOTAL CPC"/>
    <n v="0"/>
    <n v="0"/>
    <s v="TOTAL MOT"/>
    <n v="8"/>
    <s v="kg"/>
    <n v="5039042"/>
    <b v="0"/>
    <n v="-1"/>
    <s v="N/A"/>
    <m/>
    <b v="0"/>
    <n v="5039042"/>
    <b v="0"/>
    <m/>
    <b v="0"/>
    <n v="5971160"/>
    <m/>
    <n v="5971160"/>
    <n v="0"/>
    <b v="1"/>
    <b v="0"/>
  </r>
  <r>
    <s v="C"/>
    <s v="A"/>
    <n v="20130101"/>
    <n v="2013"/>
    <n v="52"/>
    <x v="9"/>
    <n v="562"/>
    <s v="NER"/>
    <x v="0"/>
    <s v="M"/>
    <s v="Import"/>
    <n v="56"/>
    <s v="BEL"/>
    <x v="18"/>
    <n v="0"/>
    <s v="W00"/>
    <s v="World"/>
    <s v="H3"/>
    <s v="HS"/>
    <b v="1"/>
    <n v="310530"/>
    <s v="Fertilizers, mineral or chemical diammonium hydrogenorthophosphate (diammonium phosphate)"/>
    <x v="22"/>
    <x v="3"/>
    <x v="8"/>
    <x v="2"/>
    <b v="1"/>
    <s v="C00"/>
    <s v="TOTAL CPC"/>
    <n v="0"/>
    <n v="0"/>
    <s v="TOTAL MOT"/>
    <n v="8"/>
    <s v="kg"/>
    <n v="42"/>
    <b v="0"/>
    <n v="-1"/>
    <s v="N/A"/>
    <m/>
    <b v="0"/>
    <n v="42"/>
    <b v="0"/>
    <m/>
    <b v="0"/>
    <n v="614"/>
    <m/>
    <n v="614"/>
    <n v="0"/>
    <b v="1"/>
    <b v="0"/>
  </r>
  <r>
    <s v="C"/>
    <s v="A"/>
    <n v="20130101"/>
    <n v="2013"/>
    <n v="52"/>
    <x v="9"/>
    <n v="562"/>
    <s v="NER"/>
    <x v="0"/>
    <s v="M"/>
    <s v="Import"/>
    <n v="251"/>
    <s v="FRA"/>
    <x v="3"/>
    <n v="0"/>
    <s v="W00"/>
    <s v="World"/>
    <s v="H3"/>
    <s v="HS"/>
    <b v="1"/>
    <n v="310530"/>
    <s v="Fertilizers, mineral or chemical diammonium hydrogenorthophosphate (diammonium phosphate)"/>
    <x v="22"/>
    <x v="3"/>
    <x v="8"/>
    <x v="2"/>
    <b v="1"/>
    <s v="C00"/>
    <s v="TOTAL CPC"/>
    <n v="0"/>
    <n v="0"/>
    <s v="TOTAL MOT"/>
    <n v="8"/>
    <s v="kg"/>
    <n v="5039000"/>
    <b v="0"/>
    <n v="-1"/>
    <s v="N/A"/>
    <m/>
    <b v="0"/>
    <n v="5039000"/>
    <b v="0"/>
    <m/>
    <b v="0"/>
    <n v="5970546"/>
    <m/>
    <n v="5970546"/>
    <n v="0"/>
    <b v="1"/>
    <b v="0"/>
  </r>
  <r>
    <s v="C"/>
    <s v="A"/>
    <n v="20130101"/>
    <n v="2013"/>
    <n v="52"/>
    <x v="9"/>
    <n v="562"/>
    <s v="NER"/>
    <x v="0"/>
    <s v="M"/>
    <s v="Import"/>
    <n v="0"/>
    <s v="W00"/>
    <x v="0"/>
    <n v="0"/>
    <s v="W00"/>
    <s v="World"/>
    <s v="H3"/>
    <s v="HS"/>
    <b v="1"/>
    <n v="310559"/>
    <s v="Fertilizers, mineral or chemical containing the two fertilizing elements nitrogen and phosphorus, other than nitrates and phosphates"/>
    <x v="19"/>
    <x v="6"/>
    <x v="6"/>
    <x v="2"/>
    <b v="1"/>
    <s v="C00"/>
    <s v="TOTAL CPC"/>
    <n v="0"/>
    <n v="0"/>
    <s v="TOTAL MOT"/>
    <n v="8"/>
    <s v="kg"/>
    <n v="1000"/>
    <b v="0"/>
    <n v="-1"/>
    <s v="N/A"/>
    <m/>
    <b v="0"/>
    <n v="1000"/>
    <b v="0"/>
    <m/>
    <b v="0"/>
    <n v="2331"/>
    <m/>
    <n v="2331"/>
    <n v="0"/>
    <b v="1"/>
    <b v="0"/>
  </r>
  <r>
    <s v="C"/>
    <s v="A"/>
    <n v="20130101"/>
    <n v="2013"/>
    <n v="52"/>
    <x v="9"/>
    <n v="562"/>
    <s v="NER"/>
    <x v="0"/>
    <s v="M"/>
    <s v="Import"/>
    <n v="566"/>
    <s v="NGA"/>
    <x v="8"/>
    <n v="0"/>
    <s v="W00"/>
    <s v="World"/>
    <s v="H3"/>
    <s v="HS"/>
    <b v="1"/>
    <n v="310559"/>
    <s v="Fertilizers, mineral or chemical containing the two fertilizing elements nitrogen and phosphorus, other than nitrates and phosphates"/>
    <x v="19"/>
    <x v="6"/>
    <x v="6"/>
    <x v="2"/>
    <b v="1"/>
    <s v="C00"/>
    <s v="TOTAL CPC"/>
    <n v="0"/>
    <n v="0"/>
    <s v="TOTAL MOT"/>
    <n v="8"/>
    <s v="kg"/>
    <n v="1000"/>
    <b v="0"/>
    <n v="-1"/>
    <s v="N/A"/>
    <m/>
    <b v="0"/>
    <n v="1000"/>
    <b v="0"/>
    <m/>
    <b v="0"/>
    <n v="2331"/>
    <m/>
    <n v="2331"/>
    <n v="0"/>
    <b v="1"/>
    <b v="0"/>
  </r>
  <r>
    <s v="C"/>
    <s v="A"/>
    <n v="20130101"/>
    <n v="2013"/>
    <n v="52"/>
    <x v="9"/>
    <n v="562"/>
    <s v="NER"/>
    <x v="0"/>
    <s v="M"/>
    <s v="Import"/>
    <n v="0"/>
    <s v="W00"/>
    <x v="0"/>
    <n v="0"/>
    <s v="W00"/>
    <s v="World"/>
    <s v="H3"/>
    <s v="HS"/>
    <b v="1"/>
    <n v="310560"/>
    <s v="Fertilizers, mineral or chemical containing the two fertilizing elements phosphorus and potassium"/>
    <x v="20"/>
    <x v="6"/>
    <x v="6"/>
    <x v="2"/>
    <b v="1"/>
    <s v="C00"/>
    <s v="TOTAL CPC"/>
    <n v="0"/>
    <n v="0"/>
    <s v="TOTAL MOT"/>
    <n v="8"/>
    <s v="kg"/>
    <n v="92"/>
    <b v="0"/>
    <n v="-1"/>
    <s v="N/A"/>
    <m/>
    <b v="0"/>
    <n v="92"/>
    <b v="0"/>
    <m/>
    <b v="0"/>
    <n v="887"/>
    <m/>
    <n v="887"/>
    <n v="0"/>
    <b v="1"/>
    <b v="0"/>
  </r>
  <r>
    <s v="C"/>
    <s v="A"/>
    <n v="20130101"/>
    <n v="2013"/>
    <n v="52"/>
    <x v="9"/>
    <n v="562"/>
    <s v="NER"/>
    <x v="0"/>
    <s v="M"/>
    <s v="Import"/>
    <n v="484"/>
    <s v="MEX"/>
    <x v="76"/>
    <n v="0"/>
    <s v="W00"/>
    <s v="World"/>
    <s v="H3"/>
    <s v="HS"/>
    <b v="1"/>
    <n v="310560"/>
    <s v="Fertilizers, mineral or chemical containing the two fertilizing elements phosphorus and potassium"/>
    <x v="20"/>
    <x v="6"/>
    <x v="6"/>
    <x v="2"/>
    <b v="1"/>
    <s v="C00"/>
    <s v="TOTAL CPC"/>
    <n v="0"/>
    <n v="0"/>
    <s v="TOTAL MOT"/>
    <n v="8"/>
    <s v="kg"/>
    <n v="92"/>
    <b v="0"/>
    <n v="-1"/>
    <s v="N/A"/>
    <m/>
    <b v="0"/>
    <n v="92"/>
    <b v="0"/>
    <m/>
    <b v="0"/>
    <n v="887"/>
    <m/>
    <n v="887"/>
    <n v="0"/>
    <b v="1"/>
    <b v="0"/>
  </r>
  <r>
    <s v="C"/>
    <s v="A"/>
    <n v="20130101"/>
    <n v="2013"/>
    <n v="52"/>
    <x v="9"/>
    <n v="562"/>
    <s v="NER"/>
    <x v="0"/>
    <s v="M"/>
    <s v="Import"/>
    <n v="0"/>
    <s v="W00"/>
    <x v="0"/>
    <n v="0"/>
    <s v="W00"/>
    <s v="World"/>
    <s v="H3"/>
    <s v="HS"/>
    <b v="1"/>
    <n v="310590"/>
    <s v="Fertilizers, mineral or chemical n.e.c. in heading no. 3105"/>
    <x v="13"/>
    <x v="6"/>
    <x v="6"/>
    <x v="2"/>
    <b v="1"/>
    <s v="C00"/>
    <s v="TOTAL CPC"/>
    <n v="0"/>
    <n v="0"/>
    <s v="TOTAL MOT"/>
    <n v="8"/>
    <s v="kg"/>
    <n v="1247390"/>
    <b v="0"/>
    <n v="-1"/>
    <s v="N/A"/>
    <m/>
    <b v="0"/>
    <n v="1247390"/>
    <b v="0"/>
    <m/>
    <b v="0"/>
    <n v="1105746"/>
    <m/>
    <n v="1105746"/>
    <n v="0"/>
    <b v="1"/>
    <b v="0"/>
  </r>
  <r>
    <s v="C"/>
    <s v="A"/>
    <n v="20130101"/>
    <n v="2013"/>
    <n v="52"/>
    <x v="9"/>
    <n v="562"/>
    <s v="NER"/>
    <x v="0"/>
    <s v="M"/>
    <s v="Import"/>
    <n v="251"/>
    <s v="FRA"/>
    <x v="3"/>
    <n v="0"/>
    <s v="W00"/>
    <s v="World"/>
    <s v="H3"/>
    <s v="HS"/>
    <b v="1"/>
    <n v="310590"/>
    <s v="Fertilizers, mineral or chemical n.e.c. in heading no. 3105"/>
    <x v="13"/>
    <x v="6"/>
    <x v="6"/>
    <x v="2"/>
    <b v="1"/>
    <s v="C00"/>
    <s v="TOTAL CPC"/>
    <n v="0"/>
    <n v="0"/>
    <s v="TOTAL MOT"/>
    <n v="8"/>
    <s v="kg"/>
    <n v="412000"/>
    <b v="0"/>
    <n v="-1"/>
    <s v="N/A"/>
    <m/>
    <b v="0"/>
    <n v="412000"/>
    <b v="0"/>
    <m/>
    <b v="0"/>
    <n v="247159"/>
    <m/>
    <n v="247159"/>
    <n v="0"/>
    <b v="1"/>
    <b v="0"/>
  </r>
  <r>
    <s v="C"/>
    <s v="A"/>
    <n v="20130101"/>
    <n v="2013"/>
    <n v="52"/>
    <x v="9"/>
    <n v="562"/>
    <s v="NER"/>
    <x v="0"/>
    <s v="M"/>
    <s v="Import"/>
    <n v="484"/>
    <s v="MEX"/>
    <x v="76"/>
    <n v="0"/>
    <s v="W00"/>
    <s v="World"/>
    <s v="H3"/>
    <s v="HS"/>
    <b v="1"/>
    <n v="310590"/>
    <s v="Fertilizers, mineral or chemical n.e.c. in heading no. 3105"/>
    <x v="13"/>
    <x v="6"/>
    <x v="6"/>
    <x v="2"/>
    <b v="1"/>
    <s v="C00"/>
    <s v="TOTAL CPC"/>
    <n v="0"/>
    <n v="0"/>
    <s v="TOTAL MOT"/>
    <n v="8"/>
    <s v="kg"/>
    <n v="190"/>
    <b v="0"/>
    <n v="-1"/>
    <s v="N/A"/>
    <m/>
    <b v="0"/>
    <n v="190"/>
    <b v="0"/>
    <m/>
    <b v="0"/>
    <n v="1833"/>
    <m/>
    <n v="1833"/>
    <n v="0"/>
    <b v="1"/>
    <b v="0"/>
  </r>
  <r>
    <s v="C"/>
    <s v="A"/>
    <n v="20130101"/>
    <n v="2013"/>
    <n v="52"/>
    <x v="9"/>
    <n v="562"/>
    <s v="NER"/>
    <x v="0"/>
    <s v="M"/>
    <s v="Import"/>
    <n v="566"/>
    <s v="NGA"/>
    <x v="8"/>
    <n v="0"/>
    <s v="W00"/>
    <s v="World"/>
    <s v="H3"/>
    <s v="HS"/>
    <b v="1"/>
    <n v="310590"/>
    <s v="Fertilizers, mineral or chemical n.e.c. in heading no. 3105"/>
    <x v="13"/>
    <x v="6"/>
    <x v="6"/>
    <x v="2"/>
    <b v="1"/>
    <s v="C00"/>
    <s v="TOTAL CPC"/>
    <n v="0"/>
    <n v="0"/>
    <s v="TOTAL MOT"/>
    <n v="8"/>
    <s v="kg"/>
    <n v="200"/>
    <b v="0"/>
    <n v="-1"/>
    <s v="N/A"/>
    <m/>
    <b v="0"/>
    <n v="200"/>
    <b v="0"/>
    <m/>
    <b v="0"/>
    <n v="203"/>
    <m/>
    <n v="203"/>
    <n v="0"/>
    <b v="1"/>
    <b v="0"/>
  </r>
  <r>
    <s v="C"/>
    <s v="A"/>
    <n v="20130101"/>
    <n v="2013"/>
    <n v="52"/>
    <x v="9"/>
    <n v="562"/>
    <s v="NER"/>
    <x v="0"/>
    <s v="M"/>
    <s v="Import"/>
    <n v="710"/>
    <s v="ZAF"/>
    <x v="30"/>
    <n v="0"/>
    <s v="W00"/>
    <s v="World"/>
    <s v="H3"/>
    <s v="HS"/>
    <b v="1"/>
    <n v="310590"/>
    <s v="Fertilizers, mineral or chemical n.e.c. in heading no. 3105"/>
    <x v="13"/>
    <x v="6"/>
    <x v="6"/>
    <x v="2"/>
    <b v="1"/>
    <s v="C00"/>
    <s v="TOTAL CPC"/>
    <n v="0"/>
    <n v="0"/>
    <s v="TOTAL MOT"/>
    <n v="8"/>
    <s v="kg"/>
    <n v="835000"/>
    <b v="0"/>
    <n v="-1"/>
    <s v="N/A"/>
    <m/>
    <b v="0"/>
    <n v="835000"/>
    <b v="0"/>
    <m/>
    <b v="0"/>
    <n v="856551"/>
    <m/>
    <n v="856551"/>
    <n v="0"/>
    <b v="1"/>
    <b v="0"/>
  </r>
  <r>
    <s v="C"/>
    <s v="A"/>
    <n v="20120101"/>
    <n v="2012"/>
    <n v="52"/>
    <x v="10"/>
    <n v="562"/>
    <s v="NER"/>
    <x v="0"/>
    <s v="M"/>
    <s v="Import"/>
    <n v="0"/>
    <s v="W00"/>
    <x v="0"/>
    <n v="0"/>
    <s v="W00"/>
    <s v="World"/>
    <s v="H3"/>
    <s v="HS"/>
    <b v="1"/>
    <n v="31"/>
    <s v="Fertilizers"/>
    <x v="0"/>
    <x v="0"/>
    <x v="0"/>
    <x v="0"/>
    <b v="0"/>
    <s v="C00"/>
    <s v="TOTAL CPC"/>
    <n v="0"/>
    <n v="0"/>
    <s v="TOTAL MOT"/>
    <n v="-1"/>
    <s v="N/A"/>
    <m/>
    <b v="0"/>
    <n v="-1"/>
    <s v="N/A"/>
    <m/>
    <b v="0"/>
    <m/>
    <b v="0"/>
    <m/>
    <b v="0"/>
    <n v="40763289"/>
    <m/>
    <n v="40763289"/>
    <n v="0"/>
    <b v="1"/>
    <b v="0"/>
  </r>
  <r>
    <s v="C"/>
    <s v="A"/>
    <n v="20120101"/>
    <n v="2012"/>
    <n v="52"/>
    <x v="10"/>
    <n v="562"/>
    <s v="NER"/>
    <x v="0"/>
    <s v="M"/>
    <s v="Import"/>
    <n v="56"/>
    <s v="BEL"/>
    <x v="18"/>
    <n v="0"/>
    <s v="W00"/>
    <s v="World"/>
    <s v="H3"/>
    <s v="HS"/>
    <b v="1"/>
    <n v="31"/>
    <s v="Fertilizers"/>
    <x v="0"/>
    <x v="0"/>
    <x v="0"/>
    <x v="0"/>
    <b v="0"/>
    <s v="C00"/>
    <s v="TOTAL CPC"/>
    <n v="0"/>
    <n v="0"/>
    <s v="TOTAL MOT"/>
    <n v="-1"/>
    <s v="N/A"/>
    <m/>
    <b v="0"/>
    <n v="-1"/>
    <s v="N/A"/>
    <m/>
    <b v="0"/>
    <m/>
    <b v="0"/>
    <m/>
    <b v="0"/>
    <n v="289051"/>
    <m/>
    <n v="289051"/>
    <n v="0"/>
    <b v="1"/>
    <b v="0"/>
  </r>
  <r>
    <s v="C"/>
    <s v="A"/>
    <n v="20120101"/>
    <n v="2012"/>
    <n v="52"/>
    <x v="10"/>
    <n v="562"/>
    <s v="NER"/>
    <x v="0"/>
    <s v="M"/>
    <s v="Import"/>
    <n v="156"/>
    <s v="CHN"/>
    <x v="1"/>
    <n v="0"/>
    <s v="W00"/>
    <s v="World"/>
    <s v="H3"/>
    <s v="HS"/>
    <b v="1"/>
    <n v="31"/>
    <s v="Fertilizers"/>
    <x v="0"/>
    <x v="0"/>
    <x v="0"/>
    <x v="0"/>
    <b v="0"/>
    <s v="C00"/>
    <s v="TOTAL CPC"/>
    <n v="0"/>
    <n v="0"/>
    <s v="TOTAL MOT"/>
    <n v="-1"/>
    <s v="N/A"/>
    <m/>
    <b v="0"/>
    <n v="-1"/>
    <s v="N/A"/>
    <m/>
    <b v="0"/>
    <m/>
    <b v="0"/>
    <m/>
    <b v="0"/>
    <n v="2271270"/>
    <m/>
    <n v="2271270"/>
    <n v="0"/>
    <b v="1"/>
    <b v="0"/>
  </r>
  <r>
    <s v="C"/>
    <s v="A"/>
    <n v="20120101"/>
    <n v="2012"/>
    <n v="52"/>
    <x v="10"/>
    <n v="562"/>
    <s v="NER"/>
    <x v="0"/>
    <s v="M"/>
    <s v="Import"/>
    <n v="204"/>
    <s v="BEN"/>
    <x v="2"/>
    <n v="0"/>
    <s v="W00"/>
    <s v="World"/>
    <s v="H3"/>
    <s v="HS"/>
    <b v="1"/>
    <n v="31"/>
    <s v="Fertilizers"/>
    <x v="0"/>
    <x v="0"/>
    <x v="0"/>
    <x v="0"/>
    <b v="0"/>
    <s v="C00"/>
    <s v="TOTAL CPC"/>
    <n v="0"/>
    <n v="0"/>
    <s v="TOTAL MOT"/>
    <n v="-1"/>
    <s v="N/A"/>
    <m/>
    <b v="0"/>
    <n v="-1"/>
    <s v="N/A"/>
    <m/>
    <b v="0"/>
    <m/>
    <b v="0"/>
    <m/>
    <b v="0"/>
    <n v="58770"/>
    <m/>
    <n v="58770"/>
    <n v="0"/>
    <b v="1"/>
    <b v="0"/>
  </r>
  <r>
    <s v="C"/>
    <s v="A"/>
    <n v="20120101"/>
    <n v="2012"/>
    <n v="52"/>
    <x v="10"/>
    <n v="562"/>
    <s v="NER"/>
    <x v="0"/>
    <s v="M"/>
    <s v="Import"/>
    <n v="251"/>
    <s v="FRA"/>
    <x v="3"/>
    <n v="0"/>
    <s v="W00"/>
    <s v="World"/>
    <s v="H3"/>
    <s v="HS"/>
    <b v="1"/>
    <n v="31"/>
    <s v="Fertilizers"/>
    <x v="0"/>
    <x v="0"/>
    <x v="0"/>
    <x v="0"/>
    <b v="0"/>
    <s v="C00"/>
    <s v="TOTAL CPC"/>
    <n v="0"/>
    <n v="0"/>
    <s v="TOTAL MOT"/>
    <n v="-1"/>
    <s v="N/A"/>
    <m/>
    <b v="0"/>
    <n v="-1"/>
    <s v="N/A"/>
    <m/>
    <b v="0"/>
    <m/>
    <b v="0"/>
    <m/>
    <b v="0"/>
    <n v="5306377"/>
    <m/>
    <n v="5306377"/>
    <n v="0"/>
    <b v="1"/>
    <b v="0"/>
  </r>
  <r>
    <s v="C"/>
    <s v="A"/>
    <n v="20120101"/>
    <n v="2012"/>
    <n v="52"/>
    <x v="10"/>
    <n v="562"/>
    <s v="NER"/>
    <x v="0"/>
    <s v="M"/>
    <s v="Import"/>
    <n v="266"/>
    <s v="GAB"/>
    <x v="40"/>
    <n v="0"/>
    <s v="W00"/>
    <s v="World"/>
    <s v="H3"/>
    <s v="HS"/>
    <b v="1"/>
    <n v="31"/>
    <s v="Fertilizers"/>
    <x v="0"/>
    <x v="0"/>
    <x v="0"/>
    <x v="0"/>
    <b v="0"/>
    <s v="C00"/>
    <s v="TOTAL CPC"/>
    <n v="0"/>
    <n v="0"/>
    <s v="TOTAL MOT"/>
    <n v="-1"/>
    <s v="N/A"/>
    <m/>
    <b v="0"/>
    <n v="-1"/>
    <s v="N/A"/>
    <m/>
    <b v="0"/>
    <m/>
    <b v="0"/>
    <m/>
    <b v="0"/>
    <n v="735"/>
    <m/>
    <n v="735"/>
    <n v="0"/>
    <b v="1"/>
    <b v="0"/>
  </r>
  <r>
    <s v="C"/>
    <s v="A"/>
    <n v="20120101"/>
    <n v="2012"/>
    <n v="52"/>
    <x v="10"/>
    <n v="562"/>
    <s v="NER"/>
    <x v="0"/>
    <s v="M"/>
    <s v="Import"/>
    <n v="288"/>
    <s v="GHA"/>
    <x v="5"/>
    <n v="0"/>
    <s v="W00"/>
    <s v="World"/>
    <s v="H3"/>
    <s v="HS"/>
    <b v="1"/>
    <n v="31"/>
    <s v="Fertilizers"/>
    <x v="0"/>
    <x v="0"/>
    <x v="0"/>
    <x v="0"/>
    <b v="0"/>
    <s v="C00"/>
    <s v="TOTAL CPC"/>
    <n v="0"/>
    <n v="0"/>
    <s v="TOTAL MOT"/>
    <n v="-1"/>
    <s v="N/A"/>
    <m/>
    <b v="0"/>
    <n v="-1"/>
    <s v="N/A"/>
    <m/>
    <b v="0"/>
    <m/>
    <b v="0"/>
    <m/>
    <b v="0"/>
    <n v="892103"/>
    <m/>
    <n v="892103"/>
    <n v="0"/>
    <b v="1"/>
    <b v="0"/>
  </r>
  <r>
    <s v="C"/>
    <s v="A"/>
    <n v="20120101"/>
    <n v="2012"/>
    <n v="52"/>
    <x v="10"/>
    <n v="562"/>
    <s v="NER"/>
    <x v="0"/>
    <s v="M"/>
    <s v="Import"/>
    <n v="364"/>
    <s v="IRN"/>
    <x v="73"/>
    <n v="0"/>
    <s v="W00"/>
    <s v="World"/>
    <s v="H3"/>
    <s v="HS"/>
    <b v="1"/>
    <n v="31"/>
    <s v="Fertilizers"/>
    <x v="0"/>
    <x v="0"/>
    <x v="0"/>
    <x v="0"/>
    <b v="0"/>
    <s v="C00"/>
    <s v="TOTAL CPC"/>
    <n v="0"/>
    <n v="0"/>
    <s v="TOTAL MOT"/>
    <n v="-1"/>
    <s v="N/A"/>
    <m/>
    <b v="0"/>
    <n v="-1"/>
    <s v="N/A"/>
    <m/>
    <b v="0"/>
    <m/>
    <b v="0"/>
    <m/>
    <b v="0"/>
    <n v="330642"/>
    <m/>
    <n v="330642"/>
    <n v="0"/>
    <b v="1"/>
    <b v="0"/>
  </r>
  <r>
    <s v="C"/>
    <s v="A"/>
    <n v="20120101"/>
    <n v="2012"/>
    <n v="52"/>
    <x v="10"/>
    <n v="562"/>
    <s v="NER"/>
    <x v="0"/>
    <s v="M"/>
    <s v="Import"/>
    <n v="392"/>
    <s v="JPN"/>
    <x v="74"/>
    <n v="0"/>
    <s v="W00"/>
    <s v="World"/>
    <s v="H3"/>
    <s v="HS"/>
    <b v="1"/>
    <n v="31"/>
    <s v="Fertilizers"/>
    <x v="0"/>
    <x v="0"/>
    <x v="0"/>
    <x v="0"/>
    <b v="0"/>
    <s v="C00"/>
    <s v="TOTAL CPC"/>
    <n v="0"/>
    <n v="0"/>
    <s v="TOTAL MOT"/>
    <n v="-1"/>
    <s v="N/A"/>
    <m/>
    <b v="0"/>
    <n v="-1"/>
    <s v="N/A"/>
    <m/>
    <b v="0"/>
    <m/>
    <b v="0"/>
    <m/>
    <b v="0"/>
    <n v="302"/>
    <m/>
    <n v="302"/>
    <n v="0"/>
    <b v="1"/>
    <b v="0"/>
  </r>
  <r>
    <s v="C"/>
    <s v="A"/>
    <n v="20120101"/>
    <n v="2012"/>
    <n v="52"/>
    <x v="10"/>
    <n v="562"/>
    <s v="NER"/>
    <x v="0"/>
    <s v="M"/>
    <s v="Import"/>
    <n v="400"/>
    <s v="JOR"/>
    <x v="21"/>
    <n v="0"/>
    <s v="W00"/>
    <s v="World"/>
    <s v="H3"/>
    <s v="HS"/>
    <b v="1"/>
    <n v="31"/>
    <s v="Fertilizers"/>
    <x v="0"/>
    <x v="0"/>
    <x v="0"/>
    <x v="0"/>
    <b v="0"/>
    <s v="C00"/>
    <s v="TOTAL CPC"/>
    <n v="0"/>
    <n v="0"/>
    <s v="TOTAL MOT"/>
    <n v="-1"/>
    <s v="N/A"/>
    <m/>
    <b v="0"/>
    <n v="-1"/>
    <s v="N/A"/>
    <m/>
    <b v="0"/>
    <m/>
    <b v="0"/>
    <m/>
    <b v="0"/>
    <n v="919552"/>
    <m/>
    <n v="919552"/>
    <n v="0"/>
    <b v="1"/>
    <b v="0"/>
  </r>
  <r>
    <s v="C"/>
    <s v="A"/>
    <n v="20120101"/>
    <n v="2012"/>
    <n v="52"/>
    <x v="10"/>
    <n v="562"/>
    <s v="NER"/>
    <x v="0"/>
    <s v="M"/>
    <s v="Import"/>
    <n v="466"/>
    <s v="MLI"/>
    <x v="62"/>
    <n v="0"/>
    <s v="W00"/>
    <s v="World"/>
    <s v="H3"/>
    <s v="HS"/>
    <b v="1"/>
    <n v="31"/>
    <s v="Fertilizers"/>
    <x v="0"/>
    <x v="0"/>
    <x v="0"/>
    <x v="0"/>
    <b v="0"/>
    <s v="C00"/>
    <s v="TOTAL CPC"/>
    <n v="0"/>
    <n v="0"/>
    <s v="TOTAL MOT"/>
    <n v="-1"/>
    <s v="N/A"/>
    <m/>
    <b v="0"/>
    <n v="-1"/>
    <s v="N/A"/>
    <m/>
    <b v="0"/>
    <m/>
    <b v="0"/>
    <m/>
    <b v="0"/>
    <n v="408"/>
    <m/>
    <n v="408"/>
    <n v="0"/>
    <b v="1"/>
    <b v="0"/>
  </r>
  <r>
    <s v="C"/>
    <s v="A"/>
    <n v="20120101"/>
    <n v="2012"/>
    <n v="52"/>
    <x v="10"/>
    <n v="562"/>
    <s v="NER"/>
    <x v="0"/>
    <s v="M"/>
    <s v="Import"/>
    <n v="528"/>
    <s v="NLD"/>
    <x v="7"/>
    <n v="0"/>
    <s v="W00"/>
    <s v="World"/>
    <s v="H3"/>
    <s v="HS"/>
    <b v="1"/>
    <n v="31"/>
    <s v="Fertilizers"/>
    <x v="0"/>
    <x v="0"/>
    <x v="0"/>
    <x v="0"/>
    <b v="0"/>
    <s v="C00"/>
    <s v="TOTAL CPC"/>
    <n v="0"/>
    <n v="0"/>
    <s v="TOTAL MOT"/>
    <n v="-1"/>
    <s v="N/A"/>
    <m/>
    <b v="0"/>
    <n v="-1"/>
    <s v="N/A"/>
    <m/>
    <b v="0"/>
    <m/>
    <b v="0"/>
    <m/>
    <b v="0"/>
    <n v="470384"/>
    <m/>
    <n v="470384"/>
    <n v="0"/>
    <b v="1"/>
    <b v="0"/>
  </r>
  <r>
    <s v="C"/>
    <s v="A"/>
    <n v="20120101"/>
    <n v="2012"/>
    <n v="52"/>
    <x v="10"/>
    <n v="562"/>
    <s v="NER"/>
    <x v="0"/>
    <s v="M"/>
    <s v="Import"/>
    <n v="566"/>
    <s v="NGA"/>
    <x v="8"/>
    <n v="0"/>
    <s v="W00"/>
    <s v="World"/>
    <s v="H3"/>
    <s v="HS"/>
    <b v="1"/>
    <n v="31"/>
    <s v="Fertilizers"/>
    <x v="0"/>
    <x v="0"/>
    <x v="0"/>
    <x v="0"/>
    <b v="0"/>
    <s v="C00"/>
    <s v="TOTAL CPC"/>
    <n v="0"/>
    <n v="0"/>
    <s v="TOTAL MOT"/>
    <n v="-1"/>
    <s v="N/A"/>
    <m/>
    <b v="0"/>
    <n v="-1"/>
    <s v="N/A"/>
    <m/>
    <b v="0"/>
    <m/>
    <b v="0"/>
    <m/>
    <b v="0"/>
    <n v="18230214"/>
    <m/>
    <n v="18230214"/>
    <n v="0"/>
    <b v="1"/>
    <b v="0"/>
  </r>
  <r>
    <s v="C"/>
    <s v="A"/>
    <n v="20120101"/>
    <n v="2012"/>
    <n v="52"/>
    <x v="10"/>
    <n v="562"/>
    <s v="NER"/>
    <x v="0"/>
    <s v="M"/>
    <s v="Import"/>
    <n v="686"/>
    <s v="SEN"/>
    <x v="10"/>
    <n v="0"/>
    <s v="W00"/>
    <s v="World"/>
    <s v="H3"/>
    <s v="HS"/>
    <b v="1"/>
    <n v="31"/>
    <s v="Fertilizers"/>
    <x v="0"/>
    <x v="0"/>
    <x v="0"/>
    <x v="0"/>
    <b v="0"/>
    <s v="C00"/>
    <s v="TOTAL CPC"/>
    <n v="0"/>
    <n v="0"/>
    <s v="TOTAL MOT"/>
    <n v="-1"/>
    <s v="N/A"/>
    <m/>
    <b v="0"/>
    <n v="-1"/>
    <s v="N/A"/>
    <m/>
    <b v="0"/>
    <m/>
    <b v="0"/>
    <m/>
    <b v="0"/>
    <n v="73291"/>
    <m/>
    <n v="73291"/>
    <n v="0"/>
    <b v="1"/>
    <b v="0"/>
  </r>
  <r>
    <s v="C"/>
    <s v="A"/>
    <n v="20120101"/>
    <n v="2012"/>
    <n v="52"/>
    <x v="10"/>
    <n v="562"/>
    <s v="NER"/>
    <x v="0"/>
    <s v="M"/>
    <s v="Import"/>
    <n v="768"/>
    <s v="TGO"/>
    <x v="14"/>
    <n v="0"/>
    <s v="W00"/>
    <s v="World"/>
    <s v="H3"/>
    <s v="HS"/>
    <b v="1"/>
    <n v="31"/>
    <s v="Fertilizers"/>
    <x v="0"/>
    <x v="0"/>
    <x v="0"/>
    <x v="0"/>
    <b v="0"/>
    <s v="C00"/>
    <s v="TOTAL CPC"/>
    <n v="0"/>
    <n v="0"/>
    <s v="TOTAL MOT"/>
    <n v="-1"/>
    <s v="N/A"/>
    <m/>
    <b v="0"/>
    <n v="-1"/>
    <s v="N/A"/>
    <m/>
    <b v="0"/>
    <m/>
    <b v="0"/>
    <m/>
    <b v="0"/>
    <n v="11325489"/>
    <m/>
    <n v="11325489"/>
    <n v="0"/>
    <b v="1"/>
    <b v="0"/>
  </r>
  <r>
    <s v="C"/>
    <s v="A"/>
    <n v="20120101"/>
    <n v="2012"/>
    <n v="52"/>
    <x v="10"/>
    <n v="562"/>
    <s v="NER"/>
    <x v="0"/>
    <s v="M"/>
    <s v="Import"/>
    <n v="842"/>
    <s v="USA"/>
    <x v="15"/>
    <n v="0"/>
    <s v="W00"/>
    <s v="World"/>
    <s v="H3"/>
    <s v="HS"/>
    <b v="1"/>
    <n v="31"/>
    <s v="Fertilizers"/>
    <x v="0"/>
    <x v="0"/>
    <x v="0"/>
    <x v="0"/>
    <b v="0"/>
    <s v="C00"/>
    <s v="TOTAL CPC"/>
    <n v="0"/>
    <n v="0"/>
    <s v="TOTAL MOT"/>
    <n v="-1"/>
    <s v="N/A"/>
    <m/>
    <b v="0"/>
    <n v="-1"/>
    <s v="N/A"/>
    <m/>
    <b v="0"/>
    <m/>
    <b v="0"/>
    <m/>
    <b v="0"/>
    <n v="9560"/>
    <m/>
    <n v="9560"/>
    <n v="0"/>
    <b v="1"/>
    <b v="0"/>
  </r>
  <r>
    <s v="C"/>
    <s v="A"/>
    <n v="20120101"/>
    <n v="2012"/>
    <n v="52"/>
    <x v="10"/>
    <n v="562"/>
    <s v="NER"/>
    <x v="0"/>
    <s v="M"/>
    <s v="Import"/>
    <n v="899"/>
    <s v="_X "/>
    <x v="77"/>
    <n v="0"/>
    <s v="W00"/>
    <s v="World"/>
    <s v="H3"/>
    <s v="HS"/>
    <b v="1"/>
    <n v="31"/>
    <s v="Fertilizers"/>
    <x v="0"/>
    <x v="0"/>
    <x v="0"/>
    <x v="0"/>
    <b v="0"/>
    <s v="C00"/>
    <s v="TOTAL CPC"/>
    <n v="0"/>
    <n v="0"/>
    <s v="TOTAL MOT"/>
    <n v="-1"/>
    <s v="N/A"/>
    <m/>
    <b v="0"/>
    <n v="-1"/>
    <s v="N/A"/>
    <m/>
    <b v="0"/>
    <m/>
    <b v="0"/>
    <m/>
    <b v="0"/>
    <n v="585141"/>
    <m/>
    <n v="585141"/>
    <n v="0"/>
    <b v="1"/>
    <b v="0"/>
  </r>
  <r>
    <s v="C"/>
    <s v="A"/>
    <n v="20120101"/>
    <n v="2012"/>
    <n v="52"/>
    <x v="10"/>
    <n v="562"/>
    <s v="NER"/>
    <x v="0"/>
    <s v="M"/>
    <s v="Import"/>
    <n v="0"/>
    <s v="W00"/>
    <x v="0"/>
    <n v="0"/>
    <s v="W00"/>
    <s v="World"/>
    <s v="H3"/>
    <s v="HS"/>
    <b v="1"/>
    <n v="3101"/>
    <s v="Fertilizers animal or vegetable, whether or not mixed together or chemically treated fertilizers produced by the mixing or chemical treatment of animal or vegetable products"/>
    <x v="1"/>
    <x v="0"/>
    <x v="0"/>
    <x v="1"/>
    <b v="0"/>
    <s v="C00"/>
    <s v="TOTAL CPC"/>
    <n v="0"/>
    <n v="0"/>
    <s v="TOTAL MOT"/>
    <n v="8"/>
    <s v="kg"/>
    <n v="8316"/>
    <b v="0"/>
    <n v="-1"/>
    <s v="N/A"/>
    <m/>
    <b v="0"/>
    <n v="8316"/>
    <b v="0"/>
    <m/>
    <b v="0"/>
    <n v="2025"/>
    <m/>
    <n v="2025"/>
    <n v="0"/>
    <b v="1"/>
    <b v="0"/>
  </r>
  <r>
    <s v="C"/>
    <s v="A"/>
    <n v="20120101"/>
    <n v="2012"/>
    <n v="52"/>
    <x v="10"/>
    <n v="562"/>
    <s v="NER"/>
    <x v="0"/>
    <s v="M"/>
    <s v="Import"/>
    <n v="392"/>
    <s v="JPN"/>
    <x v="74"/>
    <n v="0"/>
    <s v="W00"/>
    <s v="World"/>
    <s v="H3"/>
    <s v="HS"/>
    <b v="1"/>
    <n v="3101"/>
    <s v="Fertilizers animal or vegetable, whether or not mixed together or chemically treated fertilizers produced by the mixing or chemical treatment of animal or vegetable products"/>
    <x v="1"/>
    <x v="0"/>
    <x v="0"/>
    <x v="1"/>
    <b v="0"/>
    <s v="C00"/>
    <s v="TOTAL CPC"/>
    <n v="0"/>
    <n v="0"/>
    <s v="TOTAL MOT"/>
    <n v="8"/>
    <s v="kg"/>
    <n v="1"/>
    <b v="0"/>
    <n v="-1"/>
    <s v="N/A"/>
    <m/>
    <b v="0"/>
    <n v="1"/>
    <b v="0"/>
    <m/>
    <b v="0"/>
    <n v="302"/>
    <m/>
    <n v="302"/>
    <n v="0"/>
    <b v="1"/>
    <b v="0"/>
  </r>
  <r>
    <s v="C"/>
    <s v="A"/>
    <n v="20120101"/>
    <n v="2012"/>
    <n v="52"/>
    <x v="10"/>
    <n v="562"/>
    <s v="NER"/>
    <x v="0"/>
    <s v="M"/>
    <s v="Import"/>
    <n v="466"/>
    <s v="MLI"/>
    <x v="62"/>
    <n v="0"/>
    <s v="W00"/>
    <s v="World"/>
    <s v="H3"/>
    <s v="HS"/>
    <b v="1"/>
    <n v="3101"/>
    <s v="Fertilizers animal or vegetable, whether or not mixed together or chemically treated fertilizers produced by the mixing or chemical treatment of animal or vegetable products"/>
    <x v="1"/>
    <x v="0"/>
    <x v="0"/>
    <x v="1"/>
    <b v="0"/>
    <s v="C00"/>
    <s v="TOTAL CPC"/>
    <n v="0"/>
    <n v="0"/>
    <s v="TOTAL MOT"/>
    <n v="8"/>
    <s v="kg"/>
    <n v="1190"/>
    <b v="0"/>
    <n v="-1"/>
    <s v="N/A"/>
    <m/>
    <b v="0"/>
    <n v="1190"/>
    <b v="0"/>
    <m/>
    <b v="0"/>
    <n v="408"/>
    <m/>
    <n v="408"/>
    <n v="0"/>
    <b v="1"/>
    <b v="0"/>
  </r>
  <r>
    <s v="C"/>
    <s v="A"/>
    <n v="20120101"/>
    <n v="2012"/>
    <n v="52"/>
    <x v="10"/>
    <n v="562"/>
    <s v="NER"/>
    <x v="0"/>
    <s v="M"/>
    <s v="Import"/>
    <n v="768"/>
    <s v="TGO"/>
    <x v="14"/>
    <n v="0"/>
    <s v="W00"/>
    <s v="World"/>
    <s v="H3"/>
    <s v="HS"/>
    <b v="1"/>
    <n v="3101"/>
    <s v="Fertilizers animal or vegetable, whether or not mixed together or chemically treated fertilizers produced by the mixing or chemical treatment of animal or vegetable products"/>
    <x v="1"/>
    <x v="0"/>
    <x v="0"/>
    <x v="1"/>
    <b v="0"/>
    <s v="C00"/>
    <s v="TOTAL CPC"/>
    <n v="0"/>
    <n v="0"/>
    <s v="TOTAL MOT"/>
    <n v="8"/>
    <s v="kg"/>
    <n v="7125"/>
    <b v="0"/>
    <n v="-1"/>
    <s v="N/A"/>
    <m/>
    <b v="0"/>
    <n v="7125"/>
    <b v="0"/>
    <m/>
    <b v="0"/>
    <n v="1315"/>
    <m/>
    <n v="1315"/>
    <n v="0"/>
    <b v="1"/>
    <b v="0"/>
  </r>
  <r>
    <s v="C"/>
    <s v="A"/>
    <n v="20120101"/>
    <n v="2012"/>
    <n v="52"/>
    <x v="10"/>
    <n v="562"/>
    <s v="NER"/>
    <x v="0"/>
    <s v="M"/>
    <s v="Import"/>
    <n v="0"/>
    <s v="W00"/>
    <x v="0"/>
    <n v="0"/>
    <s v="W00"/>
    <s v="World"/>
    <s v="H3"/>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8316"/>
    <b v="0"/>
    <n v="-1"/>
    <s v="N/A"/>
    <m/>
    <b v="0"/>
    <n v="8316"/>
    <b v="0"/>
    <m/>
    <b v="0"/>
    <n v="2025"/>
    <m/>
    <n v="2025"/>
    <n v="0"/>
    <b v="1"/>
    <b v="0"/>
  </r>
  <r>
    <s v="C"/>
    <s v="A"/>
    <n v="20120101"/>
    <n v="2012"/>
    <n v="52"/>
    <x v="10"/>
    <n v="562"/>
    <s v="NER"/>
    <x v="0"/>
    <s v="M"/>
    <s v="Import"/>
    <n v="392"/>
    <s v="JPN"/>
    <x v="74"/>
    <n v="0"/>
    <s v="W00"/>
    <s v="World"/>
    <s v="H3"/>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1"/>
    <b v="0"/>
    <n v="-1"/>
    <s v="N/A"/>
    <m/>
    <b v="0"/>
    <n v="1"/>
    <b v="0"/>
    <m/>
    <b v="0"/>
    <n v="302"/>
    <m/>
    <n v="302"/>
    <n v="0"/>
    <b v="1"/>
    <b v="0"/>
  </r>
  <r>
    <s v="C"/>
    <s v="A"/>
    <n v="20120101"/>
    <n v="2012"/>
    <n v="52"/>
    <x v="10"/>
    <n v="562"/>
    <s v="NER"/>
    <x v="0"/>
    <s v="M"/>
    <s v="Import"/>
    <n v="466"/>
    <s v="MLI"/>
    <x v="62"/>
    <n v="0"/>
    <s v="W00"/>
    <s v="World"/>
    <s v="H3"/>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1190"/>
    <b v="0"/>
    <n v="-1"/>
    <s v="N/A"/>
    <m/>
    <b v="0"/>
    <n v="1190"/>
    <b v="0"/>
    <m/>
    <b v="0"/>
    <n v="408"/>
    <m/>
    <n v="408"/>
    <n v="0"/>
    <b v="1"/>
    <b v="0"/>
  </r>
  <r>
    <s v="C"/>
    <s v="A"/>
    <n v="20120101"/>
    <n v="2012"/>
    <n v="52"/>
    <x v="10"/>
    <n v="562"/>
    <s v="NER"/>
    <x v="0"/>
    <s v="M"/>
    <s v="Import"/>
    <n v="768"/>
    <s v="TGO"/>
    <x v="14"/>
    <n v="0"/>
    <s v="W00"/>
    <s v="World"/>
    <s v="H3"/>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7125"/>
    <b v="0"/>
    <n v="-1"/>
    <s v="N/A"/>
    <m/>
    <b v="0"/>
    <n v="7125"/>
    <b v="0"/>
    <m/>
    <b v="0"/>
    <n v="1315"/>
    <m/>
    <n v="1315"/>
    <n v="0"/>
    <b v="1"/>
    <b v="0"/>
  </r>
  <r>
    <s v="C"/>
    <s v="A"/>
    <n v="20120101"/>
    <n v="2012"/>
    <n v="52"/>
    <x v="10"/>
    <n v="562"/>
    <s v="NER"/>
    <x v="0"/>
    <s v="M"/>
    <s v="Import"/>
    <n v="0"/>
    <s v="W00"/>
    <x v="0"/>
    <n v="0"/>
    <s v="W00"/>
    <s v="World"/>
    <s v="H3"/>
    <s v="HS"/>
    <b v="1"/>
    <n v="3102"/>
    <s v="Fertilizers mineral or chemical, nitrogenous"/>
    <x v="2"/>
    <x v="1"/>
    <x v="1"/>
    <x v="1"/>
    <b v="0"/>
    <s v="C00"/>
    <s v="TOTAL CPC"/>
    <n v="0"/>
    <n v="0"/>
    <s v="TOTAL MOT"/>
    <n v="8"/>
    <s v="kg"/>
    <n v="30664692"/>
    <b v="0"/>
    <n v="-1"/>
    <s v="N/A"/>
    <m/>
    <b v="0"/>
    <n v="30664692"/>
    <b v="0"/>
    <m/>
    <b v="0"/>
    <n v="36894489"/>
    <m/>
    <n v="36894489"/>
    <n v="0"/>
    <b v="1"/>
    <b v="0"/>
  </r>
  <r>
    <s v="C"/>
    <s v="A"/>
    <n v="20120101"/>
    <n v="2012"/>
    <n v="52"/>
    <x v="10"/>
    <n v="562"/>
    <s v="NER"/>
    <x v="0"/>
    <s v="M"/>
    <s v="Import"/>
    <n v="56"/>
    <s v="BEL"/>
    <x v="18"/>
    <n v="0"/>
    <s v="W00"/>
    <s v="World"/>
    <s v="H3"/>
    <s v="HS"/>
    <b v="1"/>
    <n v="3102"/>
    <s v="Fertilizers mineral or chemical, nitrogenous"/>
    <x v="2"/>
    <x v="1"/>
    <x v="1"/>
    <x v="1"/>
    <b v="0"/>
    <s v="C00"/>
    <s v="TOTAL CPC"/>
    <n v="0"/>
    <n v="0"/>
    <s v="TOTAL MOT"/>
    <n v="8"/>
    <s v="kg"/>
    <n v="266712"/>
    <b v="0"/>
    <n v="-1"/>
    <s v="N/A"/>
    <m/>
    <b v="0"/>
    <n v="266712"/>
    <b v="0"/>
    <m/>
    <b v="0"/>
    <n v="289051"/>
    <m/>
    <n v="289051"/>
    <n v="0"/>
    <b v="1"/>
    <b v="0"/>
  </r>
  <r>
    <s v="C"/>
    <s v="A"/>
    <n v="20120101"/>
    <n v="2012"/>
    <n v="52"/>
    <x v="10"/>
    <n v="562"/>
    <s v="NER"/>
    <x v="0"/>
    <s v="M"/>
    <s v="Import"/>
    <n v="204"/>
    <s v="BEN"/>
    <x v="2"/>
    <n v="0"/>
    <s v="W00"/>
    <s v="World"/>
    <s v="H3"/>
    <s v="HS"/>
    <b v="1"/>
    <n v="3102"/>
    <s v="Fertilizers mineral or chemical, nitrogenous"/>
    <x v="2"/>
    <x v="1"/>
    <x v="1"/>
    <x v="1"/>
    <b v="0"/>
    <s v="C00"/>
    <s v="TOTAL CPC"/>
    <n v="0"/>
    <n v="0"/>
    <s v="TOTAL MOT"/>
    <n v="8"/>
    <s v="kg"/>
    <n v="200000"/>
    <b v="0"/>
    <n v="-1"/>
    <s v="N/A"/>
    <m/>
    <b v="0"/>
    <n v="200000"/>
    <b v="0"/>
    <m/>
    <b v="0"/>
    <n v="58770"/>
    <m/>
    <n v="58770"/>
    <n v="0"/>
    <b v="1"/>
    <b v="0"/>
  </r>
  <r>
    <s v="C"/>
    <s v="A"/>
    <n v="20120101"/>
    <n v="2012"/>
    <n v="52"/>
    <x v="10"/>
    <n v="562"/>
    <s v="NER"/>
    <x v="0"/>
    <s v="M"/>
    <s v="Import"/>
    <n v="251"/>
    <s v="FRA"/>
    <x v="3"/>
    <n v="0"/>
    <s v="W00"/>
    <s v="World"/>
    <s v="H3"/>
    <s v="HS"/>
    <b v="1"/>
    <n v="3102"/>
    <s v="Fertilizers mineral or chemical, nitrogenous"/>
    <x v="2"/>
    <x v="1"/>
    <x v="1"/>
    <x v="1"/>
    <b v="0"/>
    <s v="C00"/>
    <s v="TOTAL CPC"/>
    <n v="0"/>
    <n v="0"/>
    <s v="TOTAL MOT"/>
    <n v="8"/>
    <s v="kg"/>
    <n v="8140661"/>
    <b v="0"/>
    <n v="-1"/>
    <s v="N/A"/>
    <m/>
    <b v="0"/>
    <n v="8140661"/>
    <b v="0"/>
    <m/>
    <b v="0"/>
    <n v="5304041"/>
    <m/>
    <n v="5304041"/>
    <n v="0"/>
    <b v="1"/>
    <b v="0"/>
  </r>
  <r>
    <s v="C"/>
    <s v="A"/>
    <n v="20120101"/>
    <n v="2012"/>
    <n v="52"/>
    <x v="10"/>
    <n v="562"/>
    <s v="NER"/>
    <x v="0"/>
    <s v="M"/>
    <s v="Import"/>
    <n v="266"/>
    <s v="GAB"/>
    <x v="40"/>
    <n v="0"/>
    <s v="W00"/>
    <s v="World"/>
    <s v="H3"/>
    <s v="HS"/>
    <b v="1"/>
    <n v="3102"/>
    <s v="Fertilizers mineral or chemical, nitrogenous"/>
    <x v="2"/>
    <x v="1"/>
    <x v="1"/>
    <x v="1"/>
    <b v="0"/>
    <s v="C00"/>
    <s v="TOTAL CPC"/>
    <n v="0"/>
    <n v="0"/>
    <s v="TOTAL MOT"/>
    <n v="8"/>
    <s v="kg"/>
    <n v="2500"/>
    <b v="0"/>
    <n v="-1"/>
    <s v="N/A"/>
    <m/>
    <b v="0"/>
    <n v="2500"/>
    <b v="0"/>
    <m/>
    <b v="0"/>
    <n v="735"/>
    <m/>
    <n v="735"/>
    <n v="0"/>
    <b v="1"/>
    <b v="0"/>
  </r>
  <r>
    <s v="C"/>
    <s v="A"/>
    <n v="20120101"/>
    <n v="2012"/>
    <n v="52"/>
    <x v="10"/>
    <n v="562"/>
    <s v="NER"/>
    <x v="0"/>
    <s v="M"/>
    <s v="Import"/>
    <n v="288"/>
    <s v="GHA"/>
    <x v="5"/>
    <n v="0"/>
    <s v="W00"/>
    <s v="World"/>
    <s v="H3"/>
    <s v="HS"/>
    <b v="1"/>
    <n v="3102"/>
    <s v="Fertilizers mineral or chemical, nitrogenous"/>
    <x v="2"/>
    <x v="1"/>
    <x v="1"/>
    <x v="1"/>
    <b v="0"/>
    <s v="C00"/>
    <s v="TOTAL CPC"/>
    <n v="0"/>
    <n v="0"/>
    <s v="TOTAL MOT"/>
    <n v="8"/>
    <s v="kg"/>
    <n v="856500"/>
    <b v="0"/>
    <n v="-1"/>
    <s v="N/A"/>
    <m/>
    <b v="0"/>
    <n v="856500"/>
    <b v="0"/>
    <m/>
    <b v="0"/>
    <n v="886478"/>
    <m/>
    <n v="886478"/>
    <n v="0"/>
    <b v="1"/>
    <b v="0"/>
  </r>
  <r>
    <s v="C"/>
    <s v="A"/>
    <n v="20120101"/>
    <n v="2012"/>
    <n v="52"/>
    <x v="10"/>
    <n v="562"/>
    <s v="NER"/>
    <x v="0"/>
    <s v="M"/>
    <s v="Import"/>
    <n v="364"/>
    <s v="IRN"/>
    <x v="73"/>
    <n v="0"/>
    <s v="W00"/>
    <s v="World"/>
    <s v="H3"/>
    <s v="HS"/>
    <b v="1"/>
    <n v="3102"/>
    <s v="Fertilizers mineral or chemical, nitrogenous"/>
    <x v="2"/>
    <x v="1"/>
    <x v="1"/>
    <x v="1"/>
    <b v="0"/>
    <s v="C00"/>
    <s v="TOTAL CPC"/>
    <n v="0"/>
    <n v="0"/>
    <s v="TOTAL MOT"/>
    <n v="8"/>
    <s v="kg"/>
    <n v="283500"/>
    <b v="0"/>
    <n v="-1"/>
    <s v="N/A"/>
    <m/>
    <b v="0"/>
    <n v="283500"/>
    <b v="0"/>
    <m/>
    <b v="0"/>
    <n v="330642"/>
    <m/>
    <n v="330642"/>
    <n v="0"/>
    <b v="1"/>
    <b v="0"/>
  </r>
  <r>
    <s v="C"/>
    <s v="A"/>
    <n v="20120101"/>
    <n v="2012"/>
    <n v="52"/>
    <x v="10"/>
    <n v="562"/>
    <s v="NER"/>
    <x v="0"/>
    <s v="M"/>
    <s v="Import"/>
    <n v="528"/>
    <s v="NLD"/>
    <x v="7"/>
    <n v="0"/>
    <s v="W00"/>
    <s v="World"/>
    <s v="H3"/>
    <s v="HS"/>
    <b v="1"/>
    <n v="3102"/>
    <s v="Fertilizers mineral or chemical, nitrogenous"/>
    <x v="2"/>
    <x v="1"/>
    <x v="1"/>
    <x v="1"/>
    <b v="0"/>
    <s v="C00"/>
    <s v="TOTAL CPC"/>
    <n v="0"/>
    <n v="0"/>
    <s v="TOTAL MOT"/>
    <n v="8"/>
    <s v="kg"/>
    <n v="746110"/>
    <b v="0"/>
    <n v="-1"/>
    <s v="N/A"/>
    <m/>
    <b v="0"/>
    <n v="746110"/>
    <b v="0"/>
    <m/>
    <b v="0"/>
    <n v="470384"/>
    <m/>
    <n v="470384"/>
    <n v="0"/>
    <b v="1"/>
    <b v="0"/>
  </r>
  <r>
    <s v="C"/>
    <s v="A"/>
    <n v="20120101"/>
    <n v="2012"/>
    <n v="52"/>
    <x v="10"/>
    <n v="562"/>
    <s v="NER"/>
    <x v="0"/>
    <s v="M"/>
    <s v="Import"/>
    <n v="566"/>
    <s v="NGA"/>
    <x v="8"/>
    <n v="0"/>
    <s v="W00"/>
    <s v="World"/>
    <s v="H3"/>
    <s v="HS"/>
    <b v="1"/>
    <n v="3102"/>
    <s v="Fertilizers mineral or chemical, nitrogenous"/>
    <x v="2"/>
    <x v="1"/>
    <x v="1"/>
    <x v="1"/>
    <b v="0"/>
    <s v="C00"/>
    <s v="TOTAL CPC"/>
    <n v="0"/>
    <n v="0"/>
    <s v="TOTAL MOT"/>
    <n v="8"/>
    <s v="kg"/>
    <n v="10580172"/>
    <b v="0"/>
    <n v="-1"/>
    <s v="N/A"/>
    <m/>
    <b v="0"/>
    <n v="10580172"/>
    <b v="0"/>
    <m/>
    <b v="0"/>
    <n v="18230214"/>
    <m/>
    <n v="18230214"/>
    <n v="0"/>
    <b v="1"/>
    <b v="0"/>
  </r>
  <r>
    <s v="C"/>
    <s v="A"/>
    <n v="20120101"/>
    <n v="2012"/>
    <n v="52"/>
    <x v="10"/>
    <n v="562"/>
    <s v="NER"/>
    <x v="0"/>
    <s v="M"/>
    <s v="Import"/>
    <n v="768"/>
    <s v="TGO"/>
    <x v="14"/>
    <n v="0"/>
    <s v="W00"/>
    <s v="World"/>
    <s v="H3"/>
    <s v="HS"/>
    <b v="1"/>
    <n v="3102"/>
    <s v="Fertilizers mineral or chemical, nitrogenous"/>
    <x v="2"/>
    <x v="1"/>
    <x v="1"/>
    <x v="1"/>
    <b v="0"/>
    <s v="C00"/>
    <s v="TOTAL CPC"/>
    <n v="0"/>
    <n v="0"/>
    <s v="TOTAL MOT"/>
    <n v="8"/>
    <s v="kg"/>
    <n v="9588537"/>
    <b v="0"/>
    <n v="-1"/>
    <s v="N/A"/>
    <m/>
    <b v="0"/>
    <n v="9588537"/>
    <b v="0"/>
    <m/>
    <b v="0"/>
    <n v="11324174"/>
    <m/>
    <n v="11324174"/>
    <n v="0"/>
    <b v="1"/>
    <b v="0"/>
  </r>
  <r>
    <s v="C"/>
    <s v="A"/>
    <n v="20120101"/>
    <n v="2012"/>
    <n v="52"/>
    <x v="10"/>
    <n v="562"/>
    <s v="NER"/>
    <x v="0"/>
    <s v="M"/>
    <s v="Import"/>
    <n v="0"/>
    <s v="W00"/>
    <x v="0"/>
    <n v="0"/>
    <s v="W00"/>
    <s v="World"/>
    <s v="H3"/>
    <s v="HS"/>
    <b v="1"/>
    <n v="310210"/>
    <s v="Fertilizers, mineral or chemical nitrogenous, urea, whether or not in aqueous solution"/>
    <x v="3"/>
    <x v="2"/>
    <x v="2"/>
    <x v="2"/>
    <b v="1"/>
    <s v="C00"/>
    <s v="TOTAL CPC"/>
    <n v="0"/>
    <n v="0"/>
    <s v="TOTAL MOT"/>
    <n v="8"/>
    <s v="kg"/>
    <n v="20569709"/>
    <b v="0"/>
    <n v="-1"/>
    <s v="N/A"/>
    <m/>
    <b v="0"/>
    <n v="20569709"/>
    <b v="0"/>
    <m/>
    <b v="0"/>
    <n v="29919558"/>
    <m/>
    <n v="29919558"/>
    <n v="0"/>
    <b v="1"/>
    <b v="0"/>
  </r>
  <r>
    <s v="C"/>
    <s v="A"/>
    <n v="20120101"/>
    <n v="2012"/>
    <n v="52"/>
    <x v="10"/>
    <n v="562"/>
    <s v="NER"/>
    <x v="0"/>
    <s v="M"/>
    <s v="Import"/>
    <n v="204"/>
    <s v="BEN"/>
    <x v="2"/>
    <n v="0"/>
    <s v="W00"/>
    <s v="World"/>
    <s v="H3"/>
    <s v="HS"/>
    <b v="1"/>
    <n v="310210"/>
    <s v="Fertilizers, mineral or chemical nitrogenous, urea, whether or not in aqueous solution"/>
    <x v="3"/>
    <x v="2"/>
    <x v="2"/>
    <x v="2"/>
    <b v="1"/>
    <s v="C00"/>
    <s v="TOTAL CPC"/>
    <n v="0"/>
    <n v="0"/>
    <s v="TOTAL MOT"/>
    <n v="8"/>
    <s v="kg"/>
    <n v="200000"/>
    <b v="0"/>
    <n v="-1"/>
    <s v="N/A"/>
    <m/>
    <b v="0"/>
    <n v="200000"/>
    <b v="0"/>
    <m/>
    <b v="0"/>
    <n v="58770"/>
    <m/>
    <n v="58770"/>
    <n v="0"/>
    <b v="1"/>
    <b v="0"/>
  </r>
  <r>
    <s v="C"/>
    <s v="A"/>
    <n v="20120101"/>
    <n v="2012"/>
    <n v="52"/>
    <x v="10"/>
    <n v="562"/>
    <s v="NER"/>
    <x v="0"/>
    <s v="M"/>
    <s v="Import"/>
    <n v="266"/>
    <s v="GAB"/>
    <x v="40"/>
    <n v="0"/>
    <s v="W00"/>
    <s v="World"/>
    <s v="H3"/>
    <s v="HS"/>
    <b v="1"/>
    <n v="310210"/>
    <s v="Fertilizers, mineral or chemical nitrogenous, urea, whether or not in aqueous solution"/>
    <x v="3"/>
    <x v="2"/>
    <x v="2"/>
    <x v="2"/>
    <b v="1"/>
    <s v="C00"/>
    <s v="TOTAL CPC"/>
    <n v="0"/>
    <n v="0"/>
    <s v="TOTAL MOT"/>
    <n v="8"/>
    <s v="kg"/>
    <n v="2500"/>
    <b v="0"/>
    <n v="-1"/>
    <s v="N/A"/>
    <m/>
    <b v="0"/>
    <n v="2500"/>
    <b v="0"/>
    <m/>
    <b v="0"/>
    <n v="735"/>
    <m/>
    <n v="735"/>
    <n v="0"/>
    <b v="1"/>
    <b v="0"/>
  </r>
  <r>
    <s v="C"/>
    <s v="A"/>
    <n v="20120101"/>
    <n v="2012"/>
    <n v="52"/>
    <x v="10"/>
    <n v="562"/>
    <s v="NER"/>
    <x v="0"/>
    <s v="M"/>
    <s v="Import"/>
    <n v="364"/>
    <s v="IRN"/>
    <x v="73"/>
    <n v="0"/>
    <s v="W00"/>
    <s v="World"/>
    <s v="H3"/>
    <s v="HS"/>
    <b v="1"/>
    <n v="310210"/>
    <s v="Fertilizers, mineral or chemical nitrogenous, urea, whether or not in aqueous solution"/>
    <x v="3"/>
    <x v="2"/>
    <x v="2"/>
    <x v="2"/>
    <b v="1"/>
    <s v="C00"/>
    <s v="TOTAL CPC"/>
    <n v="0"/>
    <n v="0"/>
    <s v="TOTAL MOT"/>
    <n v="8"/>
    <s v="kg"/>
    <n v="283500"/>
    <b v="0"/>
    <n v="-1"/>
    <s v="N/A"/>
    <m/>
    <b v="0"/>
    <n v="283500"/>
    <b v="0"/>
    <m/>
    <b v="0"/>
    <n v="330642"/>
    <m/>
    <n v="330642"/>
    <n v="0"/>
    <b v="1"/>
    <b v="0"/>
  </r>
  <r>
    <s v="C"/>
    <s v="A"/>
    <n v="20120101"/>
    <n v="2012"/>
    <n v="52"/>
    <x v="10"/>
    <n v="562"/>
    <s v="NER"/>
    <x v="0"/>
    <s v="M"/>
    <s v="Import"/>
    <n v="566"/>
    <s v="NGA"/>
    <x v="8"/>
    <n v="0"/>
    <s v="W00"/>
    <s v="World"/>
    <s v="H3"/>
    <s v="HS"/>
    <b v="1"/>
    <n v="310210"/>
    <s v="Fertilizers, mineral or chemical nitrogenous, urea, whether or not in aqueous solution"/>
    <x v="3"/>
    <x v="2"/>
    <x v="2"/>
    <x v="2"/>
    <b v="1"/>
    <s v="C00"/>
    <s v="TOTAL CPC"/>
    <n v="0"/>
    <n v="0"/>
    <s v="TOTAL MOT"/>
    <n v="8"/>
    <s v="kg"/>
    <n v="10495172"/>
    <b v="0"/>
    <n v="-1"/>
    <s v="N/A"/>
    <m/>
    <b v="0"/>
    <n v="10495172"/>
    <b v="0"/>
    <m/>
    <b v="0"/>
    <n v="18205237"/>
    <m/>
    <n v="18205237"/>
    <n v="0"/>
    <b v="1"/>
    <b v="0"/>
  </r>
  <r>
    <s v="C"/>
    <s v="A"/>
    <n v="20120101"/>
    <n v="2012"/>
    <n v="52"/>
    <x v="10"/>
    <n v="562"/>
    <s v="NER"/>
    <x v="0"/>
    <s v="M"/>
    <s v="Import"/>
    <n v="768"/>
    <s v="TGO"/>
    <x v="14"/>
    <n v="0"/>
    <s v="W00"/>
    <s v="World"/>
    <s v="H3"/>
    <s v="HS"/>
    <b v="1"/>
    <n v="310210"/>
    <s v="Fertilizers, mineral or chemical nitrogenous, urea, whether or not in aqueous solution"/>
    <x v="3"/>
    <x v="2"/>
    <x v="2"/>
    <x v="2"/>
    <b v="1"/>
    <s v="C00"/>
    <s v="TOTAL CPC"/>
    <n v="0"/>
    <n v="0"/>
    <s v="TOTAL MOT"/>
    <n v="8"/>
    <s v="kg"/>
    <n v="9588537"/>
    <b v="0"/>
    <n v="-1"/>
    <s v="N/A"/>
    <m/>
    <b v="0"/>
    <n v="9588537"/>
    <b v="0"/>
    <m/>
    <b v="0"/>
    <n v="11324174"/>
    <m/>
    <n v="11324174"/>
    <n v="0"/>
    <b v="1"/>
    <b v="0"/>
  </r>
  <r>
    <s v="C"/>
    <s v="A"/>
    <n v="20120101"/>
    <n v="2012"/>
    <n v="52"/>
    <x v="10"/>
    <n v="562"/>
    <s v="NER"/>
    <x v="0"/>
    <s v="M"/>
    <s v="Import"/>
    <n v="0"/>
    <s v="W00"/>
    <x v="0"/>
    <n v="0"/>
    <s v="W00"/>
    <s v="World"/>
    <s v="H3"/>
    <s v="HS"/>
    <b v="1"/>
    <n v="310221"/>
    <s v="Fertilizers, mineral or chemical nitrogenous, ammonium sulphate"/>
    <x v="15"/>
    <x v="1"/>
    <x v="1"/>
    <x v="2"/>
    <b v="1"/>
    <s v="C00"/>
    <s v="TOTAL CPC"/>
    <n v="0"/>
    <n v="0"/>
    <s v="TOTAL MOT"/>
    <n v="8"/>
    <s v="kg"/>
    <n v="60000"/>
    <b v="0"/>
    <n v="-1"/>
    <s v="N/A"/>
    <m/>
    <b v="0"/>
    <n v="60000"/>
    <b v="0"/>
    <m/>
    <b v="0"/>
    <n v="17631"/>
    <m/>
    <n v="17631"/>
    <n v="0"/>
    <b v="1"/>
    <b v="0"/>
  </r>
  <r>
    <s v="C"/>
    <s v="A"/>
    <n v="20120101"/>
    <n v="2012"/>
    <n v="52"/>
    <x v="10"/>
    <n v="562"/>
    <s v="NER"/>
    <x v="0"/>
    <s v="M"/>
    <s v="Import"/>
    <n v="566"/>
    <s v="NGA"/>
    <x v="8"/>
    <n v="0"/>
    <s v="W00"/>
    <s v="World"/>
    <s v="H3"/>
    <s v="HS"/>
    <b v="1"/>
    <n v="310221"/>
    <s v="Fertilizers, mineral or chemical nitrogenous, ammonium sulphate"/>
    <x v="15"/>
    <x v="1"/>
    <x v="1"/>
    <x v="2"/>
    <b v="1"/>
    <s v="C00"/>
    <s v="TOTAL CPC"/>
    <n v="0"/>
    <n v="0"/>
    <s v="TOTAL MOT"/>
    <n v="8"/>
    <s v="kg"/>
    <n v="60000"/>
    <b v="0"/>
    <n v="-1"/>
    <s v="N/A"/>
    <m/>
    <b v="0"/>
    <n v="60000"/>
    <b v="0"/>
    <m/>
    <b v="0"/>
    <n v="17631"/>
    <m/>
    <n v="17631"/>
    <n v="0"/>
    <b v="1"/>
    <b v="0"/>
  </r>
  <r>
    <s v="C"/>
    <s v="A"/>
    <n v="20120101"/>
    <n v="2012"/>
    <n v="52"/>
    <x v="10"/>
    <n v="562"/>
    <s v="NER"/>
    <x v="0"/>
    <s v="M"/>
    <s v="Import"/>
    <n v="0"/>
    <s v="W00"/>
    <x v="0"/>
    <n v="0"/>
    <s v="W00"/>
    <s v="World"/>
    <s v="H3"/>
    <s v="HS"/>
    <b v="1"/>
    <n v="310230"/>
    <s v="Fertilizers, mineral or chemical nitrogenous, ammonium nitrate, whether or not in aqueous solution"/>
    <x v="5"/>
    <x v="1"/>
    <x v="1"/>
    <x v="2"/>
    <b v="1"/>
    <s v="C00"/>
    <s v="TOTAL CPC"/>
    <n v="0"/>
    <n v="0"/>
    <s v="TOTAL MOT"/>
    <n v="8"/>
    <s v="kg"/>
    <n v="10009983"/>
    <b v="0"/>
    <n v="-1"/>
    <s v="N/A"/>
    <m/>
    <b v="0"/>
    <n v="10009983"/>
    <b v="0"/>
    <m/>
    <b v="0"/>
    <n v="6949954"/>
    <m/>
    <n v="6949954"/>
    <n v="0"/>
    <b v="1"/>
    <b v="0"/>
  </r>
  <r>
    <s v="C"/>
    <s v="A"/>
    <n v="20120101"/>
    <n v="2012"/>
    <n v="52"/>
    <x v="10"/>
    <n v="562"/>
    <s v="NER"/>
    <x v="0"/>
    <s v="M"/>
    <s v="Import"/>
    <n v="56"/>
    <s v="BEL"/>
    <x v="18"/>
    <n v="0"/>
    <s v="W00"/>
    <s v="World"/>
    <s v="H3"/>
    <s v="HS"/>
    <b v="1"/>
    <n v="310230"/>
    <s v="Fertilizers, mineral or chemical nitrogenous, ammonium nitrate, whether or not in aqueous solution"/>
    <x v="5"/>
    <x v="1"/>
    <x v="1"/>
    <x v="2"/>
    <b v="1"/>
    <s v="C00"/>
    <s v="TOTAL CPC"/>
    <n v="0"/>
    <n v="0"/>
    <s v="TOTAL MOT"/>
    <n v="8"/>
    <s v="kg"/>
    <n v="266712"/>
    <b v="0"/>
    <n v="-1"/>
    <s v="N/A"/>
    <m/>
    <b v="0"/>
    <n v="266712"/>
    <b v="0"/>
    <m/>
    <b v="0"/>
    <n v="289051"/>
    <m/>
    <n v="289051"/>
    <n v="0"/>
    <b v="1"/>
    <b v="0"/>
  </r>
  <r>
    <s v="C"/>
    <s v="A"/>
    <n v="20120101"/>
    <n v="2012"/>
    <n v="52"/>
    <x v="10"/>
    <n v="562"/>
    <s v="NER"/>
    <x v="0"/>
    <s v="M"/>
    <s v="Import"/>
    <n v="251"/>
    <s v="FRA"/>
    <x v="3"/>
    <n v="0"/>
    <s v="W00"/>
    <s v="World"/>
    <s v="H3"/>
    <s v="HS"/>
    <b v="1"/>
    <n v="310230"/>
    <s v="Fertilizers, mineral or chemical nitrogenous, ammonium nitrate, whether or not in aqueous solution"/>
    <x v="5"/>
    <x v="1"/>
    <x v="1"/>
    <x v="2"/>
    <b v="1"/>
    <s v="C00"/>
    <s v="TOTAL CPC"/>
    <n v="0"/>
    <n v="0"/>
    <s v="TOTAL MOT"/>
    <n v="8"/>
    <s v="kg"/>
    <n v="8140661"/>
    <b v="0"/>
    <n v="-1"/>
    <s v="N/A"/>
    <m/>
    <b v="0"/>
    <n v="8140661"/>
    <b v="0"/>
    <m/>
    <b v="0"/>
    <n v="5304041"/>
    <m/>
    <n v="5304041"/>
    <n v="0"/>
    <b v="1"/>
    <b v="0"/>
  </r>
  <r>
    <s v="C"/>
    <s v="A"/>
    <n v="20120101"/>
    <n v="2012"/>
    <n v="52"/>
    <x v="10"/>
    <n v="562"/>
    <s v="NER"/>
    <x v="0"/>
    <s v="M"/>
    <s v="Import"/>
    <n v="288"/>
    <s v="GHA"/>
    <x v="5"/>
    <n v="0"/>
    <s v="W00"/>
    <s v="World"/>
    <s v="H3"/>
    <s v="HS"/>
    <b v="1"/>
    <n v="310230"/>
    <s v="Fertilizers, mineral or chemical nitrogenous, ammonium nitrate, whether or not in aqueous solution"/>
    <x v="5"/>
    <x v="1"/>
    <x v="1"/>
    <x v="2"/>
    <b v="1"/>
    <s v="C00"/>
    <s v="TOTAL CPC"/>
    <n v="0"/>
    <n v="0"/>
    <s v="TOTAL MOT"/>
    <n v="8"/>
    <s v="kg"/>
    <n v="856500"/>
    <b v="0"/>
    <n v="-1"/>
    <s v="N/A"/>
    <m/>
    <b v="0"/>
    <n v="856500"/>
    <b v="0"/>
    <m/>
    <b v="0"/>
    <n v="886478"/>
    <m/>
    <n v="886478"/>
    <n v="0"/>
    <b v="1"/>
    <b v="0"/>
  </r>
  <r>
    <s v="C"/>
    <s v="A"/>
    <n v="20120101"/>
    <n v="2012"/>
    <n v="52"/>
    <x v="10"/>
    <n v="562"/>
    <s v="NER"/>
    <x v="0"/>
    <s v="M"/>
    <s v="Import"/>
    <n v="528"/>
    <s v="NLD"/>
    <x v="7"/>
    <n v="0"/>
    <s v="W00"/>
    <s v="World"/>
    <s v="H3"/>
    <s v="HS"/>
    <b v="1"/>
    <n v="310230"/>
    <s v="Fertilizers, mineral or chemical nitrogenous, ammonium nitrate, whether or not in aqueous solution"/>
    <x v="5"/>
    <x v="1"/>
    <x v="1"/>
    <x v="2"/>
    <b v="1"/>
    <s v="C00"/>
    <s v="TOTAL CPC"/>
    <n v="0"/>
    <n v="0"/>
    <s v="TOTAL MOT"/>
    <n v="8"/>
    <s v="kg"/>
    <n v="746110"/>
    <b v="0"/>
    <n v="-1"/>
    <s v="N/A"/>
    <m/>
    <b v="0"/>
    <n v="746110"/>
    <b v="0"/>
    <m/>
    <b v="0"/>
    <n v="470384"/>
    <m/>
    <n v="470384"/>
    <n v="0"/>
    <b v="1"/>
    <b v="0"/>
  </r>
  <r>
    <s v="C"/>
    <s v="A"/>
    <n v="20120101"/>
    <n v="2012"/>
    <n v="52"/>
    <x v="10"/>
    <n v="562"/>
    <s v="NER"/>
    <x v="0"/>
    <s v="M"/>
    <s v="Import"/>
    <n v="0"/>
    <s v="W00"/>
    <x v="0"/>
    <n v="0"/>
    <s v="W00"/>
    <s v="World"/>
    <s v="H3"/>
    <s v="HS"/>
    <b v="1"/>
    <n v="310290"/>
    <s v="Fertilizers, mineral or chemical nitrogenous, other kinds including mixtures not specified in the foregoing subheadings"/>
    <x v="6"/>
    <x v="1"/>
    <x v="1"/>
    <x v="2"/>
    <b v="1"/>
    <s v="C00"/>
    <s v="TOTAL CPC"/>
    <n v="0"/>
    <n v="0"/>
    <s v="TOTAL MOT"/>
    <n v="8"/>
    <s v="kg"/>
    <n v="25000"/>
    <b v="0"/>
    <n v="-1"/>
    <s v="N/A"/>
    <m/>
    <b v="0"/>
    <n v="25000"/>
    <b v="0"/>
    <m/>
    <b v="0"/>
    <n v="7346"/>
    <m/>
    <n v="7346"/>
    <n v="0"/>
    <b v="1"/>
    <b v="0"/>
  </r>
  <r>
    <s v="C"/>
    <s v="A"/>
    <n v="20120101"/>
    <n v="2012"/>
    <n v="52"/>
    <x v="10"/>
    <n v="562"/>
    <s v="NER"/>
    <x v="0"/>
    <s v="M"/>
    <s v="Import"/>
    <n v="566"/>
    <s v="NGA"/>
    <x v="8"/>
    <n v="0"/>
    <s v="W00"/>
    <s v="World"/>
    <s v="H3"/>
    <s v="HS"/>
    <b v="1"/>
    <n v="310290"/>
    <s v="Fertilizers, mineral or chemical nitrogenous, other kinds including mixtures not specified in the foregoing subheadings"/>
    <x v="6"/>
    <x v="1"/>
    <x v="1"/>
    <x v="2"/>
    <b v="1"/>
    <s v="C00"/>
    <s v="TOTAL CPC"/>
    <n v="0"/>
    <n v="0"/>
    <s v="TOTAL MOT"/>
    <n v="8"/>
    <s v="kg"/>
    <n v="25000"/>
    <b v="0"/>
    <n v="-1"/>
    <s v="N/A"/>
    <m/>
    <b v="0"/>
    <n v="25000"/>
    <b v="0"/>
    <m/>
    <b v="0"/>
    <n v="7346"/>
    <m/>
    <n v="7346"/>
    <n v="0"/>
    <b v="1"/>
    <b v="0"/>
  </r>
  <r>
    <s v="C"/>
    <s v="A"/>
    <n v="20120101"/>
    <n v="2012"/>
    <n v="52"/>
    <x v="10"/>
    <n v="562"/>
    <s v="NER"/>
    <x v="0"/>
    <s v="M"/>
    <s v="Import"/>
    <n v="0"/>
    <s v="W00"/>
    <x v="0"/>
    <n v="0"/>
    <s v="W00"/>
    <s v="World"/>
    <s v="H3"/>
    <s v="HS"/>
    <b v="1"/>
    <n v="3104"/>
    <s v="Fertilizers mineral or chemical, potassic"/>
    <x v="9"/>
    <x v="5"/>
    <x v="5"/>
    <x v="1"/>
    <b v="0"/>
    <s v="C00"/>
    <s v="TOTAL CPC"/>
    <n v="0"/>
    <n v="0"/>
    <s v="TOTAL MOT"/>
    <n v="8"/>
    <s v="kg"/>
    <n v="3042927"/>
    <b v="0"/>
    <n v="-1"/>
    <s v="N/A"/>
    <m/>
    <b v="0"/>
    <n v="3042927"/>
    <b v="0"/>
    <m/>
    <b v="0"/>
    <n v="3200382"/>
    <m/>
    <n v="3200382"/>
    <n v="0"/>
    <b v="1"/>
    <b v="0"/>
  </r>
  <r>
    <s v="C"/>
    <s v="A"/>
    <n v="20120101"/>
    <n v="2012"/>
    <n v="52"/>
    <x v="10"/>
    <n v="562"/>
    <s v="NER"/>
    <x v="0"/>
    <s v="M"/>
    <s v="Import"/>
    <n v="156"/>
    <s v="CHN"/>
    <x v="1"/>
    <n v="0"/>
    <s v="W00"/>
    <s v="World"/>
    <s v="H3"/>
    <s v="HS"/>
    <b v="1"/>
    <n v="3104"/>
    <s v="Fertilizers mineral or chemical, potassic"/>
    <x v="9"/>
    <x v="5"/>
    <x v="5"/>
    <x v="1"/>
    <b v="0"/>
    <s v="C00"/>
    <s v="TOTAL CPC"/>
    <n v="0"/>
    <n v="0"/>
    <s v="TOTAL MOT"/>
    <n v="8"/>
    <s v="kg"/>
    <n v="2238000"/>
    <b v="0"/>
    <n v="-1"/>
    <s v="N/A"/>
    <m/>
    <b v="0"/>
    <n v="2238000"/>
    <b v="0"/>
    <m/>
    <b v="0"/>
    <n v="2271270"/>
    <m/>
    <n v="2271270"/>
    <n v="0"/>
    <b v="1"/>
    <b v="0"/>
  </r>
  <r>
    <s v="C"/>
    <s v="A"/>
    <n v="20120101"/>
    <n v="2012"/>
    <n v="52"/>
    <x v="10"/>
    <n v="562"/>
    <s v="NER"/>
    <x v="0"/>
    <s v="M"/>
    <s v="Import"/>
    <n v="400"/>
    <s v="JOR"/>
    <x v="21"/>
    <n v="0"/>
    <s v="W00"/>
    <s v="World"/>
    <s v="H3"/>
    <s v="HS"/>
    <b v="1"/>
    <n v="3104"/>
    <s v="Fertilizers mineral or chemical, potassic"/>
    <x v="9"/>
    <x v="5"/>
    <x v="5"/>
    <x v="1"/>
    <b v="0"/>
    <s v="C00"/>
    <s v="TOTAL CPC"/>
    <n v="0"/>
    <n v="0"/>
    <s v="TOTAL MOT"/>
    <n v="8"/>
    <s v="kg"/>
    <n v="804500"/>
    <b v="0"/>
    <n v="-1"/>
    <s v="N/A"/>
    <m/>
    <b v="0"/>
    <n v="804500"/>
    <b v="0"/>
    <m/>
    <b v="0"/>
    <n v="919552"/>
    <m/>
    <n v="919552"/>
    <n v="0"/>
    <b v="1"/>
    <b v="0"/>
  </r>
  <r>
    <s v="C"/>
    <s v="A"/>
    <n v="20120101"/>
    <n v="2012"/>
    <n v="52"/>
    <x v="10"/>
    <n v="562"/>
    <s v="NER"/>
    <x v="0"/>
    <s v="M"/>
    <s v="Import"/>
    <n v="842"/>
    <s v="USA"/>
    <x v="15"/>
    <n v="0"/>
    <s v="W00"/>
    <s v="World"/>
    <s v="H3"/>
    <s v="HS"/>
    <b v="1"/>
    <n v="3104"/>
    <s v="Fertilizers mineral or chemical, potassic"/>
    <x v="9"/>
    <x v="5"/>
    <x v="5"/>
    <x v="1"/>
    <b v="0"/>
    <s v="C00"/>
    <s v="TOTAL CPC"/>
    <n v="0"/>
    <n v="0"/>
    <s v="TOTAL MOT"/>
    <n v="8"/>
    <s v="kg"/>
    <n v="427"/>
    <b v="0"/>
    <n v="-1"/>
    <s v="N/A"/>
    <m/>
    <b v="0"/>
    <n v="427"/>
    <b v="0"/>
    <m/>
    <b v="0"/>
    <n v="9560"/>
    <m/>
    <n v="9560"/>
    <n v="0"/>
    <b v="1"/>
    <b v="0"/>
  </r>
  <r>
    <s v="C"/>
    <s v="A"/>
    <n v="20120101"/>
    <n v="2012"/>
    <n v="52"/>
    <x v="10"/>
    <n v="562"/>
    <s v="NER"/>
    <x v="0"/>
    <s v="M"/>
    <s v="Import"/>
    <n v="0"/>
    <s v="W00"/>
    <x v="0"/>
    <n v="0"/>
    <s v="W00"/>
    <s v="World"/>
    <s v="H3"/>
    <s v="HS"/>
    <b v="1"/>
    <n v="310420"/>
    <s v="Fertilizers, mineral or chemical potassic, potassium chloride"/>
    <x v="10"/>
    <x v="5"/>
    <x v="5"/>
    <x v="2"/>
    <b v="1"/>
    <s v="C00"/>
    <s v="TOTAL CPC"/>
    <n v="0"/>
    <n v="0"/>
    <s v="TOTAL MOT"/>
    <n v="8"/>
    <s v="kg"/>
    <n v="3042500"/>
    <b v="0"/>
    <n v="-1"/>
    <s v="N/A"/>
    <m/>
    <b v="0"/>
    <n v="3042500"/>
    <b v="0"/>
    <m/>
    <b v="0"/>
    <n v="3190822"/>
    <m/>
    <n v="3190822"/>
    <n v="0"/>
    <b v="1"/>
    <b v="0"/>
  </r>
  <r>
    <s v="C"/>
    <s v="A"/>
    <n v="20120101"/>
    <n v="2012"/>
    <n v="52"/>
    <x v="10"/>
    <n v="562"/>
    <s v="NER"/>
    <x v="0"/>
    <s v="M"/>
    <s v="Import"/>
    <n v="156"/>
    <s v="CHN"/>
    <x v="1"/>
    <n v="0"/>
    <s v="W00"/>
    <s v="World"/>
    <s v="H3"/>
    <s v="HS"/>
    <b v="1"/>
    <n v="310420"/>
    <s v="Fertilizers, mineral or chemical potassic, potassium chloride"/>
    <x v="10"/>
    <x v="5"/>
    <x v="5"/>
    <x v="2"/>
    <b v="1"/>
    <s v="C00"/>
    <s v="TOTAL CPC"/>
    <n v="0"/>
    <n v="0"/>
    <s v="TOTAL MOT"/>
    <n v="8"/>
    <s v="kg"/>
    <n v="2238000"/>
    <b v="0"/>
    <n v="-1"/>
    <s v="N/A"/>
    <m/>
    <b v="0"/>
    <n v="2238000"/>
    <b v="0"/>
    <m/>
    <b v="0"/>
    <n v="2271270"/>
    <m/>
    <n v="2271270"/>
    <n v="0"/>
    <b v="1"/>
    <b v="0"/>
  </r>
  <r>
    <s v="C"/>
    <s v="A"/>
    <n v="20120101"/>
    <n v="2012"/>
    <n v="52"/>
    <x v="10"/>
    <n v="562"/>
    <s v="NER"/>
    <x v="0"/>
    <s v="M"/>
    <s v="Import"/>
    <n v="400"/>
    <s v="JOR"/>
    <x v="21"/>
    <n v="0"/>
    <s v="W00"/>
    <s v="World"/>
    <s v="H3"/>
    <s v="HS"/>
    <b v="1"/>
    <n v="310420"/>
    <s v="Fertilizers, mineral or chemical potassic, potassium chloride"/>
    <x v="10"/>
    <x v="5"/>
    <x v="5"/>
    <x v="2"/>
    <b v="1"/>
    <s v="C00"/>
    <s v="TOTAL CPC"/>
    <n v="0"/>
    <n v="0"/>
    <s v="TOTAL MOT"/>
    <n v="8"/>
    <s v="kg"/>
    <n v="804500"/>
    <b v="0"/>
    <n v="-1"/>
    <s v="N/A"/>
    <m/>
    <b v="0"/>
    <n v="804500"/>
    <b v="0"/>
    <m/>
    <b v="0"/>
    <n v="919552"/>
    <m/>
    <n v="919552"/>
    <n v="0"/>
    <b v="1"/>
    <b v="0"/>
  </r>
  <r>
    <s v="C"/>
    <s v="A"/>
    <n v="20120101"/>
    <n v="2012"/>
    <n v="52"/>
    <x v="10"/>
    <n v="562"/>
    <s v="NER"/>
    <x v="0"/>
    <s v="M"/>
    <s v="Import"/>
    <n v="0"/>
    <s v="W00"/>
    <x v="0"/>
    <n v="0"/>
    <s v="W00"/>
    <s v="World"/>
    <s v="H3"/>
    <s v="HS"/>
    <b v="1"/>
    <n v="310490"/>
    <s v="Fertilizers, mineral or chemical potassic, n.e.c. in heading no. 3104"/>
    <x v="11"/>
    <x v="5"/>
    <x v="5"/>
    <x v="2"/>
    <b v="1"/>
    <s v="C00"/>
    <s v="TOTAL CPC"/>
    <n v="0"/>
    <n v="0"/>
    <s v="TOTAL MOT"/>
    <n v="8"/>
    <s v="kg"/>
    <n v="427"/>
    <b v="0"/>
    <n v="-1"/>
    <s v="N/A"/>
    <m/>
    <b v="0"/>
    <n v="427"/>
    <b v="0"/>
    <m/>
    <b v="0"/>
    <n v="9560"/>
    <m/>
    <n v="9560"/>
    <n v="0"/>
    <b v="1"/>
    <b v="0"/>
  </r>
  <r>
    <s v="C"/>
    <s v="A"/>
    <n v="20120101"/>
    <n v="2012"/>
    <n v="52"/>
    <x v="10"/>
    <n v="562"/>
    <s v="NER"/>
    <x v="0"/>
    <s v="M"/>
    <s v="Import"/>
    <n v="842"/>
    <s v="USA"/>
    <x v="15"/>
    <n v="0"/>
    <s v="W00"/>
    <s v="World"/>
    <s v="H3"/>
    <s v="HS"/>
    <b v="1"/>
    <n v="310490"/>
    <s v="Fertilizers, mineral or chemical potassic, n.e.c. in heading no. 3104"/>
    <x v="11"/>
    <x v="5"/>
    <x v="5"/>
    <x v="2"/>
    <b v="1"/>
    <s v="C00"/>
    <s v="TOTAL CPC"/>
    <n v="0"/>
    <n v="0"/>
    <s v="TOTAL MOT"/>
    <n v="8"/>
    <s v="kg"/>
    <n v="427"/>
    <b v="0"/>
    <n v="-1"/>
    <s v="N/A"/>
    <m/>
    <b v="0"/>
    <n v="427"/>
    <b v="0"/>
    <m/>
    <b v="0"/>
    <n v="9560"/>
    <m/>
    <n v="9560"/>
    <n v="0"/>
    <b v="1"/>
    <b v="0"/>
  </r>
  <r>
    <s v="C"/>
    <s v="A"/>
    <n v="20120101"/>
    <n v="2012"/>
    <n v="52"/>
    <x v="10"/>
    <n v="562"/>
    <s v="NER"/>
    <x v="0"/>
    <s v="M"/>
    <s v="Import"/>
    <n v="0"/>
    <s v="W00"/>
    <x v="0"/>
    <n v="0"/>
    <s v="W00"/>
    <s v="World"/>
    <s v="H3"/>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743282"/>
    <b v="0"/>
    <n v="-1"/>
    <s v="N/A"/>
    <m/>
    <b v="0"/>
    <n v="743282"/>
    <b v="0"/>
    <m/>
    <b v="0"/>
    <n v="666393"/>
    <m/>
    <n v="666393"/>
    <n v="0"/>
    <b v="1"/>
    <b v="0"/>
  </r>
  <r>
    <s v="C"/>
    <s v="A"/>
    <n v="20120101"/>
    <n v="2012"/>
    <n v="52"/>
    <x v="10"/>
    <n v="562"/>
    <s v="NER"/>
    <x v="0"/>
    <s v="M"/>
    <s v="Import"/>
    <n v="251"/>
    <s v="FRA"/>
    <x v="3"/>
    <n v="0"/>
    <s v="W00"/>
    <s v="World"/>
    <s v="H3"/>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534"/>
    <b v="0"/>
    <n v="-1"/>
    <s v="N/A"/>
    <m/>
    <b v="0"/>
    <n v="1534"/>
    <b v="0"/>
    <m/>
    <b v="0"/>
    <n v="2336"/>
    <m/>
    <n v="2336"/>
    <n v="0"/>
    <b v="1"/>
    <b v="0"/>
  </r>
  <r>
    <s v="C"/>
    <s v="A"/>
    <n v="20120101"/>
    <n v="2012"/>
    <n v="52"/>
    <x v="10"/>
    <n v="562"/>
    <s v="NER"/>
    <x v="0"/>
    <s v="M"/>
    <s v="Import"/>
    <n v="288"/>
    <s v="GHA"/>
    <x v="5"/>
    <n v="0"/>
    <s v="W00"/>
    <s v="World"/>
    <s v="H3"/>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25700"/>
    <b v="0"/>
    <n v="-1"/>
    <s v="N/A"/>
    <m/>
    <b v="0"/>
    <n v="25700"/>
    <b v="0"/>
    <m/>
    <b v="0"/>
    <n v="5625"/>
    <m/>
    <n v="5625"/>
    <n v="0"/>
    <b v="1"/>
    <b v="0"/>
  </r>
  <r>
    <s v="C"/>
    <s v="A"/>
    <n v="20120101"/>
    <n v="2012"/>
    <n v="52"/>
    <x v="10"/>
    <n v="562"/>
    <s v="NER"/>
    <x v="0"/>
    <s v="M"/>
    <s v="Import"/>
    <n v="686"/>
    <s v="SEN"/>
    <x v="10"/>
    <n v="0"/>
    <s v="W00"/>
    <s v="World"/>
    <s v="H3"/>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00000"/>
    <b v="0"/>
    <n v="-1"/>
    <s v="N/A"/>
    <m/>
    <b v="0"/>
    <n v="100000"/>
    <b v="0"/>
    <m/>
    <b v="0"/>
    <n v="73291"/>
    <m/>
    <n v="73291"/>
    <n v="0"/>
    <b v="1"/>
    <b v="0"/>
  </r>
  <r>
    <s v="C"/>
    <s v="A"/>
    <n v="20120101"/>
    <n v="2012"/>
    <n v="52"/>
    <x v="10"/>
    <n v="562"/>
    <s v="NER"/>
    <x v="0"/>
    <s v="M"/>
    <s v="Import"/>
    <n v="899"/>
    <s v="_X "/>
    <x v="77"/>
    <n v="0"/>
    <s v="W00"/>
    <s v="World"/>
    <s v="H3"/>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616048"/>
    <b v="0"/>
    <n v="-1"/>
    <s v="N/A"/>
    <m/>
    <b v="0"/>
    <n v="616048"/>
    <b v="0"/>
    <m/>
    <b v="0"/>
    <n v="585141"/>
    <m/>
    <n v="585141"/>
    <n v="0"/>
    <b v="1"/>
    <b v="0"/>
  </r>
  <r>
    <s v="C"/>
    <s v="A"/>
    <n v="20120101"/>
    <n v="2012"/>
    <n v="52"/>
    <x v="10"/>
    <n v="562"/>
    <s v="NER"/>
    <x v="0"/>
    <s v="M"/>
    <s v="Import"/>
    <n v="0"/>
    <s v="W00"/>
    <x v="0"/>
    <n v="0"/>
    <s v="W00"/>
    <s v="World"/>
    <s v="H3"/>
    <s v="HS"/>
    <b v="1"/>
    <n v="310520"/>
    <s v="Fertilizers, mineral or chemical containing the three fertilizing elements nitrogen, phosphorus and potassium"/>
    <x v="14"/>
    <x v="6"/>
    <x v="6"/>
    <x v="2"/>
    <b v="1"/>
    <s v="C00"/>
    <s v="TOTAL CPC"/>
    <n v="0"/>
    <n v="0"/>
    <s v="TOTAL MOT"/>
    <n v="8"/>
    <s v="kg"/>
    <n v="101284"/>
    <b v="0"/>
    <n v="-1"/>
    <s v="N/A"/>
    <m/>
    <b v="0"/>
    <n v="101284"/>
    <b v="0"/>
    <m/>
    <b v="0"/>
    <n v="75506"/>
    <m/>
    <n v="75506"/>
    <n v="0"/>
    <b v="1"/>
    <b v="0"/>
  </r>
  <r>
    <s v="C"/>
    <s v="A"/>
    <n v="20120101"/>
    <n v="2012"/>
    <n v="52"/>
    <x v="10"/>
    <n v="562"/>
    <s v="NER"/>
    <x v="0"/>
    <s v="M"/>
    <s v="Import"/>
    <n v="251"/>
    <s v="FRA"/>
    <x v="3"/>
    <n v="0"/>
    <s v="W00"/>
    <s v="World"/>
    <s v="H3"/>
    <s v="HS"/>
    <b v="1"/>
    <n v="310520"/>
    <s v="Fertilizers, mineral or chemical containing the three fertilizing elements nitrogen, phosphorus and potassium"/>
    <x v="14"/>
    <x v="6"/>
    <x v="6"/>
    <x v="2"/>
    <b v="1"/>
    <s v="C00"/>
    <s v="TOTAL CPC"/>
    <n v="0"/>
    <n v="0"/>
    <s v="TOTAL MOT"/>
    <n v="8"/>
    <s v="kg"/>
    <n v="1284"/>
    <b v="0"/>
    <n v="-1"/>
    <s v="N/A"/>
    <m/>
    <b v="0"/>
    <n v="1284"/>
    <b v="0"/>
    <m/>
    <b v="0"/>
    <n v="2215"/>
    <m/>
    <n v="2215"/>
    <n v="0"/>
    <b v="1"/>
    <b v="0"/>
  </r>
  <r>
    <s v="C"/>
    <s v="A"/>
    <n v="20120101"/>
    <n v="2012"/>
    <n v="52"/>
    <x v="10"/>
    <n v="562"/>
    <s v="NER"/>
    <x v="0"/>
    <s v="M"/>
    <s v="Import"/>
    <n v="686"/>
    <s v="SEN"/>
    <x v="10"/>
    <n v="0"/>
    <s v="W00"/>
    <s v="World"/>
    <s v="H3"/>
    <s v="HS"/>
    <b v="1"/>
    <n v="310520"/>
    <s v="Fertilizers, mineral or chemical containing the three fertilizing elements nitrogen, phosphorus and potassium"/>
    <x v="14"/>
    <x v="6"/>
    <x v="6"/>
    <x v="2"/>
    <b v="1"/>
    <s v="C00"/>
    <s v="TOTAL CPC"/>
    <n v="0"/>
    <n v="0"/>
    <s v="TOTAL MOT"/>
    <n v="8"/>
    <s v="kg"/>
    <n v="100000"/>
    <b v="0"/>
    <n v="-1"/>
    <s v="N/A"/>
    <m/>
    <b v="0"/>
    <n v="100000"/>
    <b v="0"/>
    <m/>
    <b v="0"/>
    <n v="73291"/>
    <m/>
    <n v="73291"/>
    <n v="0"/>
    <b v="1"/>
    <b v="0"/>
  </r>
  <r>
    <s v="C"/>
    <s v="A"/>
    <n v="20120101"/>
    <n v="2012"/>
    <n v="52"/>
    <x v="10"/>
    <n v="562"/>
    <s v="NER"/>
    <x v="0"/>
    <s v="M"/>
    <s v="Import"/>
    <n v="0"/>
    <s v="W00"/>
    <x v="0"/>
    <n v="0"/>
    <s v="W00"/>
    <s v="World"/>
    <s v="H3"/>
    <s v="HS"/>
    <b v="1"/>
    <n v="310530"/>
    <s v="Fertilizers, mineral or chemical diammonium hydrogenorthophosphate (diammonium phosphate)"/>
    <x v="22"/>
    <x v="3"/>
    <x v="8"/>
    <x v="2"/>
    <b v="1"/>
    <s v="C00"/>
    <s v="TOTAL CPC"/>
    <n v="0"/>
    <n v="0"/>
    <s v="TOTAL MOT"/>
    <n v="8"/>
    <s v="kg"/>
    <n v="25700"/>
    <b v="0"/>
    <n v="-1"/>
    <s v="N/A"/>
    <m/>
    <b v="0"/>
    <n v="25700"/>
    <b v="0"/>
    <m/>
    <b v="0"/>
    <n v="5625"/>
    <m/>
    <n v="5625"/>
    <n v="0"/>
    <b v="1"/>
    <b v="0"/>
  </r>
  <r>
    <s v="C"/>
    <s v="A"/>
    <n v="20120101"/>
    <n v="2012"/>
    <n v="52"/>
    <x v="10"/>
    <n v="562"/>
    <s v="NER"/>
    <x v="0"/>
    <s v="M"/>
    <s v="Import"/>
    <n v="288"/>
    <s v="GHA"/>
    <x v="5"/>
    <n v="0"/>
    <s v="W00"/>
    <s v="World"/>
    <s v="H3"/>
    <s v="HS"/>
    <b v="1"/>
    <n v="310530"/>
    <s v="Fertilizers, mineral or chemical diammonium hydrogenorthophosphate (diammonium phosphate)"/>
    <x v="22"/>
    <x v="3"/>
    <x v="8"/>
    <x v="2"/>
    <b v="1"/>
    <s v="C00"/>
    <s v="TOTAL CPC"/>
    <n v="0"/>
    <n v="0"/>
    <s v="TOTAL MOT"/>
    <n v="8"/>
    <s v="kg"/>
    <n v="25700"/>
    <b v="0"/>
    <n v="-1"/>
    <s v="N/A"/>
    <m/>
    <b v="0"/>
    <n v="25700"/>
    <b v="0"/>
    <m/>
    <b v="0"/>
    <n v="5625"/>
    <m/>
    <n v="5625"/>
    <n v="0"/>
    <b v="1"/>
    <b v="0"/>
  </r>
  <r>
    <s v="C"/>
    <s v="A"/>
    <n v="20120101"/>
    <n v="2012"/>
    <n v="52"/>
    <x v="10"/>
    <n v="562"/>
    <s v="NER"/>
    <x v="0"/>
    <s v="M"/>
    <s v="Import"/>
    <n v="0"/>
    <s v="W00"/>
    <x v="0"/>
    <n v="0"/>
    <s v="W00"/>
    <s v="World"/>
    <s v="H3"/>
    <s v="HS"/>
    <b v="1"/>
    <n v="310590"/>
    <s v="Fertilizers, mineral or chemical n.e.c. in heading no. 3105"/>
    <x v="13"/>
    <x v="6"/>
    <x v="6"/>
    <x v="2"/>
    <b v="1"/>
    <s v="C00"/>
    <s v="TOTAL CPC"/>
    <n v="0"/>
    <n v="0"/>
    <s v="TOTAL MOT"/>
    <n v="8"/>
    <s v="kg"/>
    <n v="616298"/>
    <b v="0"/>
    <n v="-1"/>
    <s v="N/A"/>
    <m/>
    <b v="0"/>
    <n v="616298"/>
    <b v="0"/>
    <m/>
    <b v="0"/>
    <n v="585263"/>
    <m/>
    <n v="585263"/>
    <n v="0"/>
    <b v="1"/>
    <b v="0"/>
  </r>
  <r>
    <s v="C"/>
    <s v="A"/>
    <n v="20120101"/>
    <n v="2012"/>
    <n v="52"/>
    <x v="10"/>
    <n v="562"/>
    <s v="NER"/>
    <x v="0"/>
    <s v="M"/>
    <s v="Import"/>
    <n v="251"/>
    <s v="FRA"/>
    <x v="3"/>
    <n v="0"/>
    <s v="W00"/>
    <s v="World"/>
    <s v="H3"/>
    <s v="HS"/>
    <b v="1"/>
    <n v="310590"/>
    <s v="Fertilizers, mineral or chemical n.e.c. in heading no. 3105"/>
    <x v="13"/>
    <x v="6"/>
    <x v="6"/>
    <x v="2"/>
    <b v="1"/>
    <s v="C00"/>
    <s v="TOTAL CPC"/>
    <n v="0"/>
    <n v="0"/>
    <s v="TOTAL MOT"/>
    <n v="8"/>
    <s v="kg"/>
    <n v="250"/>
    <b v="0"/>
    <n v="-1"/>
    <s v="N/A"/>
    <m/>
    <b v="0"/>
    <n v="250"/>
    <b v="0"/>
    <m/>
    <b v="0"/>
    <n v="122"/>
    <m/>
    <n v="122"/>
    <n v="0"/>
    <b v="1"/>
    <b v="0"/>
  </r>
  <r>
    <s v="C"/>
    <s v="A"/>
    <n v="20120101"/>
    <n v="2012"/>
    <n v="52"/>
    <x v="10"/>
    <n v="562"/>
    <s v="NER"/>
    <x v="0"/>
    <s v="M"/>
    <s v="Import"/>
    <n v="899"/>
    <s v="_X "/>
    <x v="77"/>
    <n v="0"/>
    <s v="W00"/>
    <s v="World"/>
    <s v="H3"/>
    <s v="HS"/>
    <b v="1"/>
    <n v="310590"/>
    <s v="Fertilizers, mineral or chemical n.e.c. in heading no. 3105"/>
    <x v="13"/>
    <x v="6"/>
    <x v="6"/>
    <x v="2"/>
    <b v="1"/>
    <s v="C00"/>
    <s v="TOTAL CPC"/>
    <n v="0"/>
    <n v="0"/>
    <s v="TOTAL MOT"/>
    <n v="8"/>
    <s v="kg"/>
    <n v="616048"/>
    <b v="0"/>
    <n v="-1"/>
    <s v="N/A"/>
    <m/>
    <b v="0"/>
    <n v="616048"/>
    <b v="0"/>
    <m/>
    <b v="0"/>
    <n v="585141"/>
    <m/>
    <n v="585141"/>
    <n v="0"/>
    <b v="1"/>
    <b v="0"/>
  </r>
  <r>
    <s v="C"/>
    <s v="A"/>
    <n v="20110101"/>
    <n v="2011"/>
    <n v="52"/>
    <x v="11"/>
    <n v="562"/>
    <s v="NER"/>
    <x v="0"/>
    <s v="M"/>
    <s v="Import"/>
    <n v="0"/>
    <s v="W00"/>
    <x v="0"/>
    <n v="0"/>
    <s v="W00"/>
    <s v="World"/>
    <s v="H3"/>
    <s v="HS"/>
    <b v="1"/>
    <n v="31"/>
    <s v="Fertilizers"/>
    <x v="0"/>
    <x v="0"/>
    <x v="0"/>
    <x v="0"/>
    <b v="0"/>
    <s v="C00"/>
    <s v="TOTAL CPC"/>
    <n v="0"/>
    <n v="0"/>
    <s v="TOTAL MOT"/>
    <n v="-1"/>
    <s v="N/A"/>
    <m/>
    <b v="0"/>
    <n v="-1"/>
    <s v="N/A"/>
    <m/>
    <b v="0"/>
    <m/>
    <b v="0"/>
    <m/>
    <b v="0"/>
    <n v="25523735"/>
    <m/>
    <n v="25523735"/>
    <n v="0"/>
    <b v="1"/>
    <b v="0"/>
  </r>
  <r>
    <s v="C"/>
    <s v="A"/>
    <n v="20110101"/>
    <n v="2011"/>
    <n v="52"/>
    <x v="11"/>
    <n v="562"/>
    <s v="NER"/>
    <x v="0"/>
    <s v="M"/>
    <s v="Import"/>
    <n v="12"/>
    <s v="DZA"/>
    <x v="67"/>
    <n v="0"/>
    <s v="W00"/>
    <s v="World"/>
    <s v="H3"/>
    <s v="HS"/>
    <b v="1"/>
    <n v="31"/>
    <s v="Fertilizers"/>
    <x v="0"/>
    <x v="0"/>
    <x v="0"/>
    <x v="0"/>
    <b v="0"/>
    <s v="C00"/>
    <s v="TOTAL CPC"/>
    <n v="0"/>
    <n v="0"/>
    <s v="TOTAL MOT"/>
    <n v="-1"/>
    <s v="N/A"/>
    <m/>
    <b v="0"/>
    <n v="-1"/>
    <s v="N/A"/>
    <m/>
    <b v="0"/>
    <m/>
    <b v="0"/>
    <m/>
    <b v="0"/>
    <n v="37079"/>
    <m/>
    <n v="37079"/>
    <n v="0"/>
    <b v="1"/>
    <b v="0"/>
  </r>
  <r>
    <s v="C"/>
    <s v="A"/>
    <n v="20110101"/>
    <n v="2011"/>
    <n v="52"/>
    <x v="11"/>
    <n v="562"/>
    <s v="NER"/>
    <x v="0"/>
    <s v="M"/>
    <s v="Import"/>
    <n v="56"/>
    <s v="BEL"/>
    <x v="18"/>
    <n v="0"/>
    <s v="W00"/>
    <s v="World"/>
    <s v="H3"/>
    <s v="HS"/>
    <b v="1"/>
    <n v="31"/>
    <s v="Fertilizers"/>
    <x v="0"/>
    <x v="0"/>
    <x v="0"/>
    <x v="0"/>
    <b v="0"/>
    <s v="C00"/>
    <s v="TOTAL CPC"/>
    <n v="0"/>
    <n v="0"/>
    <s v="TOTAL MOT"/>
    <n v="-1"/>
    <s v="N/A"/>
    <m/>
    <b v="0"/>
    <n v="-1"/>
    <s v="N/A"/>
    <m/>
    <b v="0"/>
    <m/>
    <b v="0"/>
    <m/>
    <b v="0"/>
    <n v="266909"/>
    <m/>
    <n v="266909"/>
    <n v="0"/>
    <b v="1"/>
    <b v="0"/>
  </r>
  <r>
    <s v="C"/>
    <s v="A"/>
    <n v="20110101"/>
    <n v="2011"/>
    <n v="52"/>
    <x v="11"/>
    <n v="562"/>
    <s v="NER"/>
    <x v="0"/>
    <s v="M"/>
    <s v="Import"/>
    <n v="156"/>
    <s v="CHN"/>
    <x v="1"/>
    <n v="0"/>
    <s v="W00"/>
    <s v="World"/>
    <s v="H3"/>
    <s v="HS"/>
    <b v="1"/>
    <n v="31"/>
    <s v="Fertilizers"/>
    <x v="0"/>
    <x v="0"/>
    <x v="0"/>
    <x v="0"/>
    <b v="0"/>
    <s v="C00"/>
    <s v="TOTAL CPC"/>
    <n v="0"/>
    <n v="0"/>
    <s v="TOTAL MOT"/>
    <n v="-1"/>
    <s v="N/A"/>
    <m/>
    <b v="0"/>
    <n v="-1"/>
    <s v="N/A"/>
    <m/>
    <b v="0"/>
    <m/>
    <b v="0"/>
    <m/>
    <b v="0"/>
    <n v="147749"/>
    <m/>
    <n v="147749"/>
    <n v="0"/>
    <b v="1"/>
    <b v="0"/>
  </r>
  <r>
    <s v="C"/>
    <s v="A"/>
    <n v="20110101"/>
    <n v="2011"/>
    <n v="52"/>
    <x v="11"/>
    <n v="562"/>
    <s v="NER"/>
    <x v="0"/>
    <s v="M"/>
    <s v="Import"/>
    <n v="204"/>
    <s v="BEN"/>
    <x v="2"/>
    <n v="0"/>
    <s v="W00"/>
    <s v="World"/>
    <s v="H3"/>
    <s v="HS"/>
    <b v="1"/>
    <n v="31"/>
    <s v="Fertilizers"/>
    <x v="0"/>
    <x v="0"/>
    <x v="0"/>
    <x v="0"/>
    <b v="0"/>
    <s v="C00"/>
    <s v="TOTAL CPC"/>
    <n v="0"/>
    <n v="0"/>
    <s v="TOTAL MOT"/>
    <n v="-1"/>
    <s v="N/A"/>
    <m/>
    <b v="0"/>
    <n v="-1"/>
    <s v="N/A"/>
    <m/>
    <b v="0"/>
    <m/>
    <b v="0"/>
    <m/>
    <b v="0"/>
    <n v="6470"/>
    <m/>
    <n v="6470"/>
    <n v="0"/>
    <b v="1"/>
    <b v="0"/>
  </r>
  <r>
    <s v="C"/>
    <s v="A"/>
    <n v="20110101"/>
    <n v="2011"/>
    <n v="52"/>
    <x v="11"/>
    <n v="562"/>
    <s v="NER"/>
    <x v="0"/>
    <s v="M"/>
    <s v="Import"/>
    <n v="251"/>
    <s v="FRA"/>
    <x v="3"/>
    <n v="0"/>
    <s v="W00"/>
    <s v="World"/>
    <s v="H3"/>
    <s v="HS"/>
    <b v="1"/>
    <n v="31"/>
    <s v="Fertilizers"/>
    <x v="0"/>
    <x v="0"/>
    <x v="0"/>
    <x v="0"/>
    <b v="0"/>
    <s v="C00"/>
    <s v="TOTAL CPC"/>
    <n v="0"/>
    <n v="0"/>
    <s v="TOTAL MOT"/>
    <n v="-1"/>
    <s v="N/A"/>
    <m/>
    <b v="0"/>
    <n v="-1"/>
    <s v="N/A"/>
    <m/>
    <b v="0"/>
    <m/>
    <b v="0"/>
    <m/>
    <b v="0"/>
    <n v="4826049"/>
    <m/>
    <n v="4826049"/>
    <n v="0"/>
    <b v="1"/>
    <b v="0"/>
  </r>
  <r>
    <s v="C"/>
    <s v="A"/>
    <n v="20110101"/>
    <n v="2011"/>
    <n v="52"/>
    <x v="11"/>
    <n v="562"/>
    <s v="NER"/>
    <x v="0"/>
    <s v="M"/>
    <s v="Import"/>
    <n v="288"/>
    <s v="GHA"/>
    <x v="5"/>
    <n v="0"/>
    <s v="W00"/>
    <s v="World"/>
    <s v="H3"/>
    <s v="HS"/>
    <b v="1"/>
    <n v="31"/>
    <s v="Fertilizers"/>
    <x v="0"/>
    <x v="0"/>
    <x v="0"/>
    <x v="0"/>
    <b v="0"/>
    <s v="C00"/>
    <s v="TOTAL CPC"/>
    <n v="0"/>
    <n v="0"/>
    <s v="TOTAL MOT"/>
    <n v="-1"/>
    <s v="N/A"/>
    <m/>
    <b v="0"/>
    <n v="-1"/>
    <s v="N/A"/>
    <m/>
    <b v="0"/>
    <m/>
    <b v="0"/>
    <m/>
    <b v="0"/>
    <n v="474979"/>
    <m/>
    <n v="474979"/>
    <n v="0"/>
    <b v="1"/>
    <b v="0"/>
  </r>
  <r>
    <s v="C"/>
    <s v="A"/>
    <n v="20110101"/>
    <n v="2011"/>
    <n v="52"/>
    <x v="11"/>
    <n v="562"/>
    <s v="NER"/>
    <x v="0"/>
    <s v="M"/>
    <s v="Import"/>
    <n v="466"/>
    <s v="MLI"/>
    <x v="62"/>
    <n v="0"/>
    <s v="W00"/>
    <s v="World"/>
    <s v="H3"/>
    <s v="HS"/>
    <b v="1"/>
    <n v="31"/>
    <s v="Fertilizers"/>
    <x v="0"/>
    <x v="0"/>
    <x v="0"/>
    <x v="0"/>
    <b v="0"/>
    <s v="C00"/>
    <s v="TOTAL CPC"/>
    <n v="0"/>
    <n v="0"/>
    <s v="TOTAL MOT"/>
    <n v="-1"/>
    <s v="N/A"/>
    <m/>
    <b v="0"/>
    <n v="-1"/>
    <s v="N/A"/>
    <m/>
    <b v="0"/>
    <m/>
    <b v="0"/>
    <m/>
    <b v="0"/>
    <n v="13918"/>
    <m/>
    <n v="13918"/>
    <n v="0"/>
    <b v="1"/>
    <b v="0"/>
  </r>
  <r>
    <s v="C"/>
    <s v="A"/>
    <n v="20110101"/>
    <n v="2011"/>
    <n v="52"/>
    <x v="11"/>
    <n v="562"/>
    <s v="NER"/>
    <x v="0"/>
    <s v="M"/>
    <s v="Import"/>
    <n v="566"/>
    <s v="NGA"/>
    <x v="8"/>
    <n v="0"/>
    <s v="W00"/>
    <s v="World"/>
    <s v="H3"/>
    <s v="HS"/>
    <b v="1"/>
    <n v="31"/>
    <s v="Fertilizers"/>
    <x v="0"/>
    <x v="0"/>
    <x v="0"/>
    <x v="0"/>
    <b v="0"/>
    <s v="C00"/>
    <s v="TOTAL CPC"/>
    <n v="0"/>
    <n v="0"/>
    <s v="TOTAL MOT"/>
    <n v="-1"/>
    <s v="N/A"/>
    <m/>
    <b v="0"/>
    <n v="-1"/>
    <s v="N/A"/>
    <m/>
    <b v="0"/>
    <m/>
    <b v="0"/>
    <m/>
    <b v="0"/>
    <n v="3205304"/>
    <m/>
    <n v="3205304"/>
    <n v="0"/>
    <b v="1"/>
    <b v="0"/>
  </r>
  <r>
    <s v="C"/>
    <s v="A"/>
    <n v="20110101"/>
    <n v="2011"/>
    <n v="52"/>
    <x v="11"/>
    <n v="562"/>
    <s v="NER"/>
    <x v="0"/>
    <s v="M"/>
    <s v="Import"/>
    <n v="574"/>
    <s v="NFK"/>
    <x v="78"/>
    <n v="0"/>
    <s v="W00"/>
    <s v="World"/>
    <s v="H3"/>
    <s v="HS"/>
    <b v="1"/>
    <n v="31"/>
    <s v="Fertilizers"/>
    <x v="0"/>
    <x v="0"/>
    <x v="0"/>
    <x v="0"/>
    <b v="0"/>
    <s v="C00"/>
    <s v="TOTAL CPC"/>
    <n v="0"/>
    <n v="0"/>
    <s v="TOTAL MOT"/>
    <n v="-1"/>
    <s v="N/A"/>
    <m/>
    <b v="0"/>
    <n v="-1"/>
    <s v="N/A"/>
    <m/>
    <b v="0"/>
    <m/>
    <b v="0"/>
    <m/>
    <b v="0"/>
    <n v="4776"/>
    <m/>
    <n v="4776"/>
    <n v="0"/>
    <b v="1"/>
    <b v="0"/>
  </r>
  <r>
    <s v="C"/>
    <s v="A"/>
    <n v="20110101"/>
    <n v="2011"/>
    <n v="52"/>
    <x v="11"/>
    <n v="562"/>
    <s v="NER"/>
    <x v="0"/>
    <s v="M"/>
    <s v="Import"/>
    <n v="579"/>
    <s v="NOR"/>
    <x v="44"/>
    <n v="0"/>
    <s v="W00"/>
    <s v="World"/>
    <s v="H3"/>
    <s v="HS"/>
    <b v="1"/>
    <n v="31"/>
    <s v="Fertilizers"/>
    <x v="0"/>
    <x v="0"/>
    <x v="0"/>
    <x v="0"/>
    <b v="0"/>
    <s v="C00"/>
    <s v="TOTAL CPC"/>
    <n v="0"/>
    <n v="0"/>
    <s v="TOTAL MOT"/>
    <n v="-1"/>
    <s v="N/A"/>
    <m/>
    <b v="0"/>
    <n v="-1"/>
    <s v="N/A"/>
    <m/>
    <b v="0"/>
    <m/>
    <b v="0"/>
    <m/>
    <b v="0"/>
    <n v="861762"/>
    <m/>
    <n v="861762"/>
    <n v="0"/>
    <b v="1"/>
    <b v="0"/>
  </r>
  <r>
    <s v="C"/>
    <s v="A"/>
    <n v="20110101"/>
    <n v="2011"/>
    <n v="52"/>
    <x v="11"/>
    <n v="562"/>
    <s v="NER"/>
    <x v="0"/>
    <s v="M"/>
    <s v="Import"/>
    <n v="699"/>
    <s v="IND"/>
    <x v="11"/>
    <n v="0"/>
    <s v="W00"/>
    <s v="World"/>
    <s v="H3"/>
    <s v="HS"/>
    <b v="1"/>
    <n v="31"/>
    <s v="Fertilizers"/>
    <x v="0"/>
    <x v="0"/>
    <x v="0"/>
    <x v="0"/>
    <b v="0"/>
    <s v="C00"/>
    <s v="TOTAL CPC"/>
    <n v="0"/>
    <n v="0"/>
    <s v="TOTAL MOT"/>
    <n v="-1"/>
    <s v="N/A"/>
    <m/>
    <b v="0"/>
    <n v="-1"/>
    <s v="N/A"/>
    <m/>
    <b v="0"/>
    <m/>
    <b v="0"/>
    <m/>
    <b v="0"/>
    <n v="4511"/>
    <m/>
    <n v="4511"/>
    <n v="0"/>
    <b v="1"/>
    <b v="0"/>
  </r>
  <r>
    <s v="C"/>
    <s v="A"/>
    <n v="20110101"/>
    <n v="2011"/>
    <n v="52"/>
    <x v="11"/>
    <n v="562"/>
    <s v="NER"/>
    <x v="0"/>
    <s v="M"/>
    <s v="Import"/>
    <n v="768"/>
    <s v="TGO"/>
    <x v="14"/>
    <n v="0"/>
    <s v="W00"/>
    <s v="World"/>
    <s v="H3"/>
    <s v="HS"/>
    <b v="1"/>
    <n v="31"/>
    <s v="Fertilizers"/>
    <x v="0"/>
    <x v="0"/>
    <x v="0"/>
    <x v="0"/>
    <b v="0"/>
    <s v="C00"/>
    <s v="TOTAL CPC"/>
    <n v="0"/>
    <n v="0"/>
    <s v="TOTAL MOT"/>
    <n v="-1"/>
    <s v="N/A"/>
    <m/>
    <b v="0"/>
    <n v="-1"/>
    <s v="N/A"/>
    <m/>
    <b v="0"/>
    <m/>
    <b v="0"/>
    <m/>
    <b v="0"/>
    <n v="13014150"/>
    <m/>
    <n v="13014150"/>
    <n v="0"/>
    <b v="1"/>
    <b v="0"/>
  </r>
  <r>
    <s v="C"/>
    <s v="A"/>
    <n v="20110101"/>
    <n v="2011"/>
    <n v="52"/>
    <x v="11"/>
    <n v="562"/>
    <s v="NER"/>
    <x v="0"/>
    <s v="M"/>
    <s v="Import"/>
    <n v="842"/>
    <s v="USA"/>
    <x v="15"/>
    <n v="0"/>
    <s v="W00"/>
    <s v="World"/>
    <s v="H3"/>
    <s v="HS"/>
    <b v="1"/>
    <n v="31"/>
    <s v="Fertilizers"/>
    <x v="0"/>
    <x v="0"/>
    <x v="0"/>
    <x v="0"/>
    <b v="0"/>
    <s v="C00"/>
    <s v="TOTAL CPC"/>
    <n v="0"/>
    <n v="0"/>
    <s v="TOTAL MOT"/>
    <n v="-1"/>
    <s v="N/A"/>
    <m/>
    <b v="0"/>
    <n v="-1"/>
    <s v="N/A"/>
    <m/>
    <b v="0"/>
    <m/>
    <b v="0"/>
    <m/>
    <b v="0"/>
    <n v="165158"/>
    <m/>
    <n v="165158"/>
    <n v="0"/>
    <b v="1"/>
    <b v="0"/>
  </r>
  <r>
    <s v="C"/>
    <s v="A"/>
    <n v="20110101"/>
    <n v="2011"/>
    <n v="52"/>
    <x v="11"/>
    <n v="562"/>
    <s v="NER"/>
    <x v="0"/>
    <s v="M"/>
    <s v="Import"/>
    <n v="854"/>
    <s v="BFA"/>
    <x v="16"/>
    <n v="0"/>
    <s v="W00"/>
    <s v="World"/>
    <s v="H3"/>
    <s v="HS"/>
    <b v="1"/>
    <n v="31"/>
    <s v="Fertilizers"/>
    <x v="0"/>
    <x v="0"/>
    <x v="0"/>
    <x v="0"/>
    <b v="0"/>
    <s v="C00"/>
    <s v="TOTAL CPC"/>
    <n v="0"/>
    <n v="0"/>
    <s v="TOTAL MOT"/>
    <n v="-1"/>
    <s v="N/A"/>
    <m/>
    <b v="0"/>
    <n v="-1"/>
    <s v="N/A"/>
    <m/>
    <b v="0"/>
    <m/>
    <b v="0"/>
    <m/>
    <b v="0"/>
    <n v="2494919"/>
    <m/>
    <n v="2494919"/>
    <n v="0"/>
    <b v="1"/>
    <b v="0"/>
  </r>
  <r>
    <s v="C"/>
    <s v="A"/>
    <n v="20110101"/>
    <n v="2011"/>
    <n v="52"/>
    <x v="11"/>
    <n v="562"/>
    <s v="NER"/>
    <x v="0"/>
    <s v="M"/>
    <s v="Import"/>
    <n v="0"/>
    <s v="W00"/>
    <x v="0"/>
    <n v="0"/>
    <s v="W00"/>
    <s v="World"/>
    <s v="H3"/>
    <s v="HS"/>
    <b v="1"/>
    <n v="3101"/>
    <s v="Fertilizers animal or vegetable, whether or not mixed together or chemically treated fertilizers produced by the mixing or chemical treatment of animal or vegetable products"/>
    <x v="1"/>
    <x v="0"/>
    <x v="0"/>
    <x v="1"/>
    <b v="0"/>
    <s v="C00"/>
    <s v="TOTAL CPC"/>
    <n v="0"/>
    <n v="0"/>
    <s v="TOTAL MOT"/>
    <n v="8"/>
    <s v="kg"/>
    <n v="8059887"/>
    <b v="0"/>
    <n v="-1"/>
    <s v="N/A"/>
    <m/>
    <b v="0"/>
    <n v="8059887"/>
    <b v="0"/>
    <m/>
    <b v="0"/>
    <n v="8892073"/>
    <m/>
    <n v="8892073"/>
    <n v="0"/>
    <b v="1"/>
    <b v="0"/>
  </r>
  <r>
    <s v="C"/>
    <s v="A"/>
    <n v="20110101"/>
    <n v="2011"/>
    <n v="52"/>
    <x v="11"/>
    <n v="562"/>
    <s v="NER"/>
    <x v="0"/>
    <s v="M"/>
    <s v="Import"/>
    <n v="204"/>
    <s v="BEN"/>
    <x v="2"/>
    <n v="0"/>
    <s v="W00"/>
    <s v="World"/>
    <s v="H3"/>
    <s v="HS"/>
    <b v="1"/>
    <n v="3101"/>
    <s v="Fertilizers animal or vegetable, whether or not mixed together or chemically treated fertilizers produced by the mixing or chemical treatment of animal or vegetable products"/>
    <x v="1"/>
    <x v="0"/>
    <x v="0"/>
    <x v="1"/>
    <b v="0"/>
    <s v="C00"/>
    <s v="TOTAL CPC"/>
    <n v="0"/>
    <n v="0"/>
    <s v="TOTAL MOT"/>
    <n v="8"/>
    <s v="kg"/>
    <n v="50"/>
    <b v="0"/>
    <n v="-1"/>
    <s v="N/A"/>
    <m/>
    <b v="0"/>
    <n v="50"/>
    <b v="0"/>
    <m/>
    <b v="0"/>
    <n v="526"/>
    <m/>
    <n v="526"/>
    <n v="0"/>
    <b v="1"/>
    <b v="0"/>
  </r>
  <r>
    <s v="C"/>
    <s v="A"/>
    <n v="20110101"/>
    <n v="2011"/>
    <n v="52"/>
    <x v="11"/>
    <n v="562"/>
    <s v="NER"/>
    <x v="0"/>
    <s v="M"/>
    <s v="Import"/>
    <n v="251"/>
    <s v="FRA"/>
    <x v="3"/>
    <n v="0"/>
    <s v="W00"/>
    <s v="World"/>
    <s v="H3"/>
    <s v="HS"/>
    <b v="1"/>
    <n v="3101"/>
    <s v="Fertilizers animal or vegetable, whether or not mixed together or chemically treated fertilizers produced by the mixing or chemical treatment of animal or vegetable products"/>
    <x v="1"/>
    <x v="0"/>
    <x v="0"/>
    <x v="1"/>
    <b v="0"/>
    <s v="C00"/>
    <s v="TOTAL CPC"/>
    <n v="0"/>
    <n v="0"/>
    <s v="TOTAL MOT"/>
    <n v="8"/>
    <s v="kg"/>
    <n v="137"/>
    <b v="0"/>
    <n v="-1"/>
    <s v="N/A"/>
    <m/>
    <b v="0"/>
    <n v="137"/>
    <b v="0"/>
    <m/>
    <b v="0"/>
    <n v="7792"/>
    <m/>
    <n v="7792"/>
    <n v="0"/>
    <b v="1"/>
    <b v="0"/>
  </r>
  <r>
    <s v="C"/>
    <s v="A"/>
    <n v="20110101"/>
    <n v="2011"/>
    <n v="52"/>
    <x v="11"/>
    <n v="562"/>
    <s v="NER"/>
    <x v="0"/>
    <s v="M"/>
    <s v="Import"/>
    <n v="566"/>
    <s v="NGA"/>
    <x v="8"/>
    <n v="0"/>
    <s v="W00"/>
    <s v="World"/>
    <s v="H3"/>
    <s v="HS"/>
    <b v="1"/>
    <n v="3101"/>
    <s v="Fertilizers animal or vegetable, whether or not mixed together or chemically treated fertilizers produced by the mixing or chemical treatment of animal or vegetable products"/>
    <x v="1"/>
    <x v="0"/>
    <x v="0"/>
    <x v="1"/>
    <b v="0"/>
    <s v="C00"/>
    <s v="TOTAL CPC"/>
    <n v="0"/>
    <n v="0"/>
    <s v="TOTAL MOT"/>
    <n v="8"/>
    <s v="kg"/>
    <n v="1086000"/>
    <b v="0"/>
    <n v="-1"/>
    <s v="N/A"/>
    <m/>
    <b v="0"/>
    <n v="1086000"/>
    <b v="0"/>
    <m/>
    <b v="0"/>
    <n v="1050783"/>
    <m/>
    <n v="1050783"/>
    <n v="0"/>
    <b v="1"/>
    <b v="0"/>
  </r>
  <r>
    <s v="C"/>
    <s v="A"/>
    <n v="20110101"/>
    <n v="2011"/>
    <n v="52"/>
    <x v="11"/>
    <n v="562"/>
    <s v="NER"/>
    <x v="0"/>
    <s v="M"/>
    <s v="Import"/>
    <n v="699"/>
    <s v="IND"/>
    <x v="11"/>
    <n v="0"/>
    <s v="W00"/>
    <s v="World"/>
    <s v="H3"/>
    <s v="HS"/>
    <b v="1"/>
    <n v="3101"/>
    <s v="Fertilizers animal or vegetable, whether or not mixed together or chemically treated fertilizers produced by the mixing or chemical treatment of animal or vegetable products"/>
    <x v="1"/>
    <x v="0"/>
    <x v="0"/>
    <x v="1"/>
    <b v="0"/>
    <s v="C00"/>
    <s v="TOTAL CPC"/>
    <n v="0"/>
    <n v="0"/>
    <s v="TOTAL MOT"/>
    <n v="8"/>
    <s v="kg"/>
    <n v="25000"/>
    <b v="0"/>
    <n v="-1"/>
    <s v="N/A"/>
    <m/>
    <b v="0"/>
    <n v="25000"/>
    <b v="0"/>
    <m/>
    <b v="0"/>
    <n v="4511"/>
    <m/>
    <n v="4511"/>
    <n v="0"/>
    <b v="1"/>
    <b v="0"/>
  </r>
  <r>
    <s v="C"/>
    <s v="A"/>
    <n v="20110101"/>
    <n v="2011"/>
    <n v="52"/>
    <x v="11"/>
    <n v="562"/>
    <s v="NER"/>
    <x v="0"/>
    <s v="M"/>
    <s v="Import"/>
    <n v="768"/>
    <s v="TGO"/>
    <x v="14"/>
    <n v="0"/>
    <s v="W00"/>
    <s v="World"/>
    <s v="H3"/>
    <s v="HS"/>
    <b v="1"/>
    <n v="3101"/>
    <s v="Fertilizers animal or vegetable, whether or not mixed together or chemically treated fertilizers produced by the mixing or chemical treatment of animal or vegetable products"/>
    <x v="1"/>
    <x v="0"/>
    <x v="0"/>
    <x v="1"/>
    <b v="0"/>
    <s v="C00"/>
    <s v="TOTAL CPC"/>
    <n v="0"/>
    <n v="0"/>
    <s v="TOTAL MOT"/>
    <n v="8"/>
    <s v="kg"/>
    <n v="6937500"/>
    <b v="0"/>
    <n v="-1"/>
    <s v="N/A"/>
    <m/>
    <b v="0"/>
    <n v="6937500"/>
    <b v="0"/>
    <m/>
    <b v="0"/>
    <n v="7663302"/>
    <m/>
    <n v="7663302"/>
    <n v="0"/>
    <b v="1"/>
    <b v="0"/>
  </r>
  <r>
    <s v="C"/>
    <s v="A"/>
    <n v="20110101"/>
    <n v="2011"/>
    <n v="52"/>
    <x v="11"/>
    <n v="562"/>
    <s v="NER"/>
    <x v="0"/>
    <s v="M"/>
    <s v="Import"/>
    <n v="842"/>
    <s v="USA"/>
    <x v="15"/>
    <n v="0"/>
    <s v="W00"/>
    <s v="World"/>
    <s v="H3"/>
    <s v="HS"/>
    <b v="1"/>
    <n v="3101"/>
    <s v="Fertilizers animal or vegetable, whether or not mixed together or chemically treated fertilizers produced by the mixing or chemical treatment of animal or vegetable products"/>
    <x v="1"/>
    <x v="0"/>
    <x v="0"/>
    <x v="1"/>
    <b v="0"/>
    <s v="C00"/>
    <s v="TOTAL CPC"/>
    <n v="0"/>
    <n v="0"/>
    <s v="TOTAL MOT"/>
    <n v="8"/>
    <s v="kg"/>
    <n v="11200"/>
    <b v="0"/>
    <n v="-1"/>
    <s v="N/A"/>
    <m/>
    <b v="0"/>
    <n v="11200"/>
    <b v="0"/>
    <m/>
    <b v="0"/>
    <n v="165158"/>
    <m/>
    <n v="165158"/>
    <n v="0"/>
    <b v="1"/>
    <b v="0"/>
  </r>
  <r>
    <s v="C"/>
    <s v="A"/>
    <n v="20110101"/>
    <n v="2011"/>
    <n v="52"/>
    <x v="11"/>
    <n v="562"/>
    <s v="NER"/>
    <x v="0"/>
    <s v="M"/>
    <s v="Import"/>
    <n v="0"/>
    <s v="W00"/>
    <x v="0"/>
    <n v="0"/>
    <s v="W00"/>
    <s v="World"/>
    <s v="H3"/>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8059887"/>
    <b v="0"/>
    <n v="-1"/>
    <s v="N/A"/>
    <m/>
    <b v="0"/>
    <n v="8059887"/>
    <b v="0"/>
    <m/>
    <b v="0"/>
    <n v="8892073"/>
    <m/>
    <n v="8892073"/>
    <n v="0"/>
    <b v="1"/>
    <b v="0"/>
  </r>
  <r>
    <s v="C"/>
    <s v="A"/>
    <n v="20110101"/>
    <n v="2011"/>
    <n v="52"/>
    <x v="11"/>
    <n v="562"/>
    <s v="NER"/>
    <x v="0"/>
    <s v="M"/>
    <s v="Import"/>
    <n v="204"/>
    <s v="BEN"/>
    <x v="2"/>
    <n v="0"/>
    <s v="W00"/>
    <s v="World"/>
    <s v="H3"/>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50"/>
    <b v="0"/>
    <n v="-1"/>
    <s v="N/A"/>
    <m/>
    <b v="0"/>
    <n v="50"/>
    <b v="0"/>
    <m/>
    <b v="0"/>
    <n v="526"/>
    <m/>
    <n v="526"/>
    <n v="0"/>
    <b v="1"/>
    <b v="0"/>
  </r>
  <r>
    <s v="C"/>
    <s v="A"/>
    <n v="20110101"/>
    <n v="2011"/>
    <n v="52"/>
    <x v="11"/>
    <n v="562"/>
    <s v="NER"/>
    <x v="0"/>
    <s v="M"/>
    <s v="Import"/>
    <n v="251"/>
    <s v="FRA"/>
    <x v="3"/>
    <n v="0"/>
    <s v="W00"/>
    <s v="World"/>
    <s v="H3"/>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137"/>
    <b v="0"/>
    <n v="-1"/>
    <s v="N/A"/>
    <m/>
    <b v="0"/>
    <n v="137"/>
    <b v="0"/>
    <m/>
    <b v="0"/>
    <n v="7792"/>
    <m/>
    <n v="7792"/>
    <n v="0"/>
    <b v="1"/>
    <b v="0"/>
  </r>
  <r>
    <s v="C"/>
    <s v="A"/>
    <n v="20110101"/>
    <n v="2011"/>
    <n v="52"/>
    <x v="11"/>
    <n v="562"/>
    <s v="NER"/>
    <x v="0"/>
    <s v="M"/>
    <s v="Import"/>
    <n v="566"/>
    <s v="NGA"/>
    <x v="8"/>
    <n v="0"/>
    <s v="W00"/>
    <s v="World"/>
    <s v="H3"/>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1086000"/>
    <b v="0"/>
    <n v="-1"/>
    <s v="N/A"/>
    <m/>
    <b v="0"/>
    <n v="1086000"/>
    <b v="0"/>
    <m/>
    <b v="0"/>
    <n v="1050783"/>
    <m/>
    <n v="1050783"/>
    <n v="0"/>
    <b v="1"/>
    <b v="0"/>
  </r>
  <r>
    <s v="C"/>
    <s v="A"/>
    <n v="20110101"/>
    <n v="2011"/>
    <n v="52"/>
    <x v="11"/>
    <n v="562"/>
    <s v="NER"/>
    <x v="0"/>
    <s v="M"/>
    <s v="Import"/>
    <n v="699"/>
    <s v="IND"/>
    <x v="11"/>
    <n v="0"/>
    <s v="W00"/>
    <s v="World"/>
    <s v="H3"/>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25000"/>
    <b v="0"/>
    <n v="-1"/>
    <s v="N/A"/>
    <m/>
    <b v="0"/>
    <n v="25000"/>
    <b v="0"/>
    <m/>
    <b v="0"/>
    <n v="4511"/>
    <m/>
    <n v="4511"/>
    <n v="0"/>
    <b v="1"/>
    <b v="0"/>
  </r>
  <r>
    <s v="C"/>
    <s v="A"/>
    <n v="20110101"/>
    <n v="2011"/>
    <n v="52"/>
    <x v="11"/>
    <n v="562"/>
    <s v="NER"/>
    <x v="0"/>
    <s v="M"/>
    <s v="Import"/>
    <n v="768"/>
    <s v="TGO"/>
    <x v="14"/>
    <n v="0"/>
    <s v="W00"/>
    <s v="World"/>
    <s v="H3"/>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6937500"/>
    <b v="0"/>
    <n v="-1"/>
    <s v="N/A"/>
    <m/>
    <b v="0"/>
    <n v="6937500"/>
    <b v="0"/>
    <m/>
    <b v="0"/>
    <n v="7663302"/>
    <m/>
    <n v="7663302"/>
    <n v="0"/>
    <b v="1"/>
    <b v="0"/>
  </r>
  <r>
    <s v="C"/>
    <s v="A"/>
    <n v="20110101"/>
    <n v="2011"/>
    <n v="52"/>
    <x v="11"/>
    <n v="562"/>
    <s v="NER"/>
    <x v="0"/>
    <s v="M"/>
    <s v="Import"/>
    <n v="842"/>
    <s v="USA"/>
    <x v="15"/>
    <n v="0"/>
    <s v="W00"/>
    <s v="World"/>
    <s v="H3"/>
    <s v="HS"/>
    <b v="1"/>
    <n v="310100"/>
    <s v="Fertilizers, animal or vegetable whether or not mixed together or chemically treated fertilizers, produced by the mixing or chemical treatment of animal or vegetable products"/>
    <x v="1"/>
    <x v="0"/>
    <x v="0"/>
    <x v="2"/>
    <b v="1"/>
    <s v="C00"/>
    <s v="TOTAL CPC"/>
    <n v="0"/>
    <n v="0"/>
    <s v="TOTAL MOT"/>
    <n v="8"/>
    <s v="kg"/>
    <n v="11200"/>
    <b v="0"/>
    <n v="-1"/>
    <s v="N/A"/>
    <m/>
    <b v="0"/>
    <n v="11200"/>
    <b v="0"/>
    <m/>
    <b v="0"/>
    <n v="165158"/>
    <m/>
    <n v="165158"/>
    <n v="0"/>
    <b v="1"/>
    <b v="0"/>
  </r>
  <r>
    <s v="C"/>
    <s v="A"/>
    <n v="20110101"/>
    <n v="2011"/>
    <n v="52"/>
    <x v="11"/>
    <n v="562"/>
    <s v="NER"/>
    <x v="0"/>
    <s v="M"/>
    <s v="Import"/>
    <n v="0"/>
    <s v="W00"/>
    <x v="0"/>
    <n v="0"/>
    <s v="W00"/>
    <s v="World"/>
    <s v="H3"/>
    <s v="HS"/>
    <b v="1"/>
    <n v="3102"/>
    <s v="Fertilizers mineral or chemical, nitrogenous"/>
    <x v="2"/>
    <x v="1"/>
    <x v="1"/>
    <x v="1"/>
    <b v="0"/>
    <s v="C00"/>
    <s v="TOTAL CPC"/>
    <n v="0"/>
    <n v="0"/>
    <s v="TOTAL MOT"/>
    <n v="8"/>
    <s v="kg"/>
    <n v="16112747"/>
    <b v="0"/>
    <n v="-1"/>
    <s v="N/A"/>
    <m/>
    <b v="0"/>
    <n v="16112747"/>
    <b v="0"/>
    <m/>
    <b v="0"/>
    <n v="10406461"/>
    <m/>
    <n v="10406461"/>
    <n v="0"/>
    <b v="1"/>
    <b v="0"/>
  </r>
  <r>
    <s v="C"/>
    <s v="A"/>
    <n v="20110101"/>
    <n v="2011"/>
    <n v="52"/>
    <x v="11"/>
    <n v="562"/>
    <s v="NER"/>
    <x v="0"/>
    <s v="M"/>
    <s v="Import"/>
    <n v="12"/>
    <s v="DZA"/>
    <x v="67"/>
    <n v="0"/>
    <s v="W00"/>
    <s v="World"/>
    <s v="H3"/>
    <s v="HS"/>
    <b v="1"/>
    <n v="3102"/>
    <s v="Fertilizers mineral or chemical, nitrogenous"/>
    <x v="2"/>
    <x v="1"/>
    <x v="1"/>
    <x v="1"/>
    <b v="0"/>
    <s v="C00"/>
    <s v="TOTAL CPC"/>
    <n v="0"/>
    <n v="0"/>
    <s v="TOTAL MOT"/>
    <n v="8"/>
    <s v="kg"/>
    <n v="100000"/>
    <b v="0"/>
    <n v="-1"/>
    <s v="N/A"/>
    <m/>
    <b v="0"/>
    <n v="100000"/>
    <b v="0"/>
    <m/>
    <b v="0"/>
    <n v="37079"/>
    <m/>
    <n v="37079"/>
    <n v="0"/>
    <b v="1"/>
    <b v="0"/>
  </r>
  <r>
    <s v="C"/>
    <s v="A"/>
    <n v="20110101"/>
    <n v="2011"/>
    <n v="52"/>
    <x v="11"/>
    <n v="562"/>
    <s v="NER"/>
    <x v="0"/>
    <s v="M"/>
    <s v="Import"/>
    <n v="56"/>
    <s v="BEL"/>
    <x v="18"/>
    <n v="0"/>
    <s v="W00"/>
    <s v="World"/>
    <s v="H3"/>
    <s v="HS"/>
    <b v="1"/>
    <n v="3102"/>
    <s v="Fertilizers mineral or chemical, nitrogenous"/>
    <x v="2"/>
    <x v="1"/>
    <x v="1"/>
    <x v="1"/>
    <b v="0"/>
    <s v="C00"/>
    <s v="TOTAL CPC"/>
    <n v="0"/>
    <n v="0"/>
    <s v="TOTAL MOT"/>
    <n v="8"/>
    <s v="kg"/>
    <n v="351200"/>
    <b v="0"/>
    <n v="-1"/>
    <s v="N/A"/>
    <m/>
    <b v="0"/>
    <n v="351200"/>
    <b v="0"/>
    <m/>
    <b v="0"/>
    <n v="266909"/>
    <m/>
    <n v="266909"/>
    <n v="0"/>
    <b v="1"/>
    <b v="0"/>
  </r>
  <r>
    <s v="C"/>
    <s v="A"/>
    <n v="20110101"/>
    <n v="2011"/>
    <n v="52"/>
    <x v="11"/>
    <n v="562"/>
    <s v="NER"/>
    <x v="0"/>
    <s v="M"/>
    <s v="Import"/>
    <n v="156"/>
    <s v="CHN"/>
    <x v="1"/>
    <n v="0"/>
    <s v="W00"/>
    <s v="World"/>
    <s v="H3"/>
    <s v="HS"/>
    <b v="1"/>
    <n v="3102"/>
    <s v="Fertilizers mineral or chemical, nitrogenous"/>
    <x v="2"/>
    <x v="1"/>
    <x v="1"/>
    <x v="1"/>
    <b v="0"/>
    <s v="C00"/>
    <s v="TOTAL CPC"/>
    <n v="0"/>
    <n v="0"/>
    <s v="TOTAL MOT"/>
    <n v="8"/>
    <s v="kg"/>
    <n v="239000"/>
    <b v="0"/>
    <n v="-1"/>
    <s v="N/A"/>
    <m/>
    <b v="0"/>
    <n v="239000"/>
    <b v="0"/>
    <m/>
    <b v="0"/>
    <n v="147749"/>
    <m/>
    <n v="147749"/>
    <n v="0"/>
    <b v="1"/>
    <b v="0"/>
  </r>
  <r>
    <s v="C"/>
    <s v="A"/>
    <n v="20110101"/>
    <n v="2011"/>
    <n v="52"/>
    <x v="11"/>
    <n v="562"/>
    <s v="NER"/>
    <x v="0"/>
    <s v="M"/>
    <s v="Import"/>
    <n v="204"/>
    <s v="BEN"/>
    <x v="2"/>
    <n v="0"/>
    <s v="W00"/>
    <s v="World"/>
    <s v="H3"/>
    <s v="HS"/>
    <b v="1"/>
    <n v="3102"/>
    <s v="Fertilizers mineral or chemical, nitrogenous"/>
    <x v="2"/>
    <x v="1"/>
    <x v="1"/>
    <x v="1"/>
    <b v="0"/>
    <s v="C00"/>
    <s v="TOTAL CPC"/>
    <n v="0"/>
    <n v="0"/>
    <s v="TOTAL MOT"/>
    <n v="8"/>
    <s v="kg"/>
    <n v="18000"/>
    <b v="0"/>
    <n v="-1"/>
    <s v="N/A"/>
    <m/>
    <b v="0"/>
    <n v="18000"/>
    <b v="0"/>
    <m/>
    <b v="0"/>
    <n v="5944"/>
    <m/>
    <n v="5944"/>
    <n v="0"/>
    <b v="1"/>
    <b v="0"/>
  </r>
  <r>
    <s v="C"/>
    <s v="A"/>
    <n v="20110101"/>
    <n v="2011"/>
    <n v="52"/>
    <x v="11"/>
    <n v="562"/>
    <s v="NER"/>
    <x v="0"/>
    <s v="M"/>
    <s v="Import"/>
    <n v="251"/>
    <s v="FRA"/>
    <x v="3"/>
    <n v="0"/>
    <s v="W00"/>
    <s v="World"/>
    <s v="H3"/>
    <s v="HS"/>
    <b v="1"/>
    <n v="3102"/>
    <s v="Fertilizers mineral or chemical, nitrogenous"/>
    <x v="2"/>
    <x v="1"/>
    <x v="1"/>
    <x v="1"/>
    <b v="0"/>
    <s v="C00"/>
    <s v="TOTAL CPC"/>
    <n v="0"/>
    <n v="0"/>
    <s v="TOTAL MOT"/>
    <n v="8"/>
    <s v="kg"/>
    <n v="6175462"/>
    <b v="0"/>
    <n v="-1"/>
    <s v="N/A"/>
    <m/>
    <b v="0"/>
    <n v="6175462"/>
    <b v="0"/>
    <m/>
    <b v="0"/>
    <n v="4818257"/>
    <m/>
    <n v="4818257"/>
    <n v="0"/>
    <b v="1"/>
    <b v="0"/>
  </r>
  <r>
    <s v="C"/>
    <s v="A"/>
    <n v="20110101"/>
    <n v="2011"/>
    <n v="52"/>
    <x v="11"/>
    <n v="562"/>
    <s v="NER"/>
    <x v="0"/>
    <s v="M"/>
    <s v="Import"/>
    <n v="288"/>
    <s v="GHA"/>
    <x v="5"/>
    <n v="0"/>
    <s v="W00"/>
    <s v="World"/>
    <s v="H3"/>
    <s v="HS"/>
    <b v="1"/>
    <n v="3102"/>
    <s v="Fertilizers mineral or chemical, nitrogenous"/>
    <x v="2"/>
    <x v="1"/>
    <x v="1"/>
    <x v="1"/>
    <b v="0"/>
    <s v="C00"/>
    <s v="TOTAL CPC"/>
    <n v="0"/>
    <n v="0"/>
    <s v="TOTAL MOT"/>
    <n v="8"/>
    <s v="kg"/>
    <n v="405625"/>
    <b v="0"/>
    <n v="-1"/>
    <s v="N/A"/>
    <m/>
    <b v="0"/>
    <n v="405625"/>
    <b v="0"/>
    <m/>
    <b v="0"/>
    <n v="474979"/>
    <m/>
    <n v="474979"/>
    <n v="0"/>
    <b v="1"/>
    <b v="0"/>
  </r>
  <r>
    <s v="C"/>
    <s v="A"/>
    <n v="20110101"/>
    <n v="2011"/>
    <n v="52"/>
    <x v="11"/>
    <n v="562"/>
    <s v="NER"/>
    <x v="0"/>
    <s v="M"/>
    <s v="Import"/>
    <n v="466"/>
    <s v="MLI"/>
    <x v="62"/>
    <n v="0"/>
    <s v="W00"/>
    <s v="World"/>
    <s v="H3"/>
    <s v="HS"/>
    <b v="1"/>
    <n v="3102"/>
    <s v="Fertilizers mineral or chemical, nitrogenous"/>
    <x v="2"/>
    <x v="1"/>
    <x v="1"/>
    <x v="1"/>
    <b v="0"/>
    <s v="C00"/>
    <s v="TOTAL CPC"/>
    <n v="0"/>
    <n v="0"/>
    <s v="TOTAL MOT"/>
    <n v="8"/>
    <s v="kg"/>
    <n v="25000"/>
    <b v="0"/>
    <n v="-1"/>
    <s v="N/A"/>
    <m/>
    <b v="0"/>
    <n v="25000"/>
    <b v="0"/>
    <m/>
    <b v="0"/>
    <n v="13918"/>
    <m/>
    <n v="13918"/>
    <n v="0"/>
    <b v="1"/>
    <b v="0"/>
  </r>
  <r>
    <s v="C"/>
    <s v="A"/>
    <n v="20110101"/>
    <n v="2011"/>
    <n v="52"/>
    <x v="11"/>
    <n v="562"/>
    <s v="NER"/>
    <x v="0"/>
    <s v="M"/>
    <s v="Import"/>
    <n v="566"/>
    <s v="NGA"/>
    <x v="8"/>
    <n v="0"/>
    <s v="W00"/>
    <s v="World"/>
    <s v="H3"/>
    <s v="HS"/>
    <b v="1"/>
    <n v="3102"/>
    <s v="Fertilizers mineral or chemical, nitrogenous"/>
    <x v="2"/>
    <x v="1"/>
    <x v="1"/>
    <x v="1"/>
    <b v="0"/>
    <s v="C00"/>
    <s v="TOTAL CPC"/>
    <n v="0"/>
    <n v="0"/>
    <s v="TOTAL MOT"/>
    <n v="8"/>
    <s v="kg"/>
    <n v="6784460"/>
    <b v="0"/>
    <n v="-1"/>
    <s v="N/A"/>
    <m/>
    <b v="0"/>
    <n v="6784460"/>
    <b v="0"/>
    <m/>
    <b v="0"/>
    <n v="2154520"/>
    <m/>
    <n v="2154520"/>
    <n v="0"/>
    <b v="1"/>
    <b v="0"/>
  </r>
  <r>
    <s v="C"/>
    <s v="A"/>
    <n v="20110101"/>
    <n v="2011"/>
    <n v="52"/>
    <x v="11"/>
    <n v="562"/>
    <s v="NER"/>
    <x v="0"/>
    <s v="M"/>
    <s v="Import"/>
    <n v="574"/>
    <s v="NFK"/>
    <x v="78"/>
    <n v="0"/>
    <s v="W00"/>
    <s v="World"/>
    <s v="H3"/>
    <s v="HS"/>
    <b v="1"/>
    <n v="3102"/>
    <s v="Fertilizers mineral or chemical, nitrogenous"/>
    <x v="2"/>
    <x v="1"/>
    <x v="1"/>
    <x v="1"/>
    <b v="0"/>
    <s v="C00"/>
    <s v="TOTAL CPC"/>
    <n v="0"/>
    <n v="0"/>
    <s v="TOTAL MOT"/>
    <n v="8"/>
    <s v="kg"/>
    <n v="15000"/>
    <b v="0"/>
    <n v="-1"/>
    <s v="N/A"/>
    <m/>
    <b v="0"/>
    <n v="15000"/>
    <b v="0"/>
    <m/>
    <b v="0"/>
    <n v="4776"/>
    <m/>
    <n v="4776"/>
    <n v="0"/>
    <b v="1"/>
    <b v="0"/>
  </r>
  <r>
    <s v="C"/>
    <s v="A"/>
    <n v="20110101"/>
    <n v="2011"/>
    <n v="52"/>
    <x v="11"/>
    <n v="562"/>
    <s v="NER"/>
    <x v="0"/>
    <s v="M"/>
    <s v="Import"/>
    <n v="854"/>
    <s v="BFA"/>
    <x v="16"/>
    <n v="0"/>
    <s v="W00"/>
    <s v="World"/>
    <s v="H3"/>
    <s v="HS"/>
    <b v="1"/>
    <n v="3102"/>
    <s v="Fertilizers mineral or chemical, nitrogenous"/>
    <x v="2"/>
    <x v="1"/>
    <x v="1"/>
    <x v="1"/>
    <b v="0"/>
    <s v="C00"/>
    <s v="TOTAL CPC"/>
    <n v="0"/>
    <n v="0"/>
    <s v="TOTAL MOT"/>
    <n v="8"/>
    <s v="kg"/>
    <n v="1999000"/>
    <b v="0"/>
    <n v="-1"/>
    <s v="N/A"/>
    <m/>
    <b v="0"/>
    <n v="1999000"/>
    <b v="0"/>
    <m/>
    <b v="0"/>
    <n v="2482329"/>
    <m/>
    <n v="2482329"/>
    <n v="0"/>
    <b v="1"/>
    <b v="0"/>
  </r>
  <r>
    <s v="C"/>
    <s v="A"/>
    <n v="20110101"/>
    <n v="2011"/>
    <n v="52"/>
    <x v="11"/>
    <n v="562"/>
    <s v="NER"/>
    <x v="0"/>
    <s v="M"/>
    <s v="Import"/>
    <n v="0"/>
    <s v="W00"/>
    <x v="0"/>
    <n v="0"/>
    <s v="W00"/>
    <s v="World"/>
    <s v="H3"/>
    <s v="HS"/>
    <b v="1"/>
    <n v="310210"/>
    <s v="Fertilizers, mineral or chemical nitrogenous, urea, whether or not in aqueous solution"/>
    <x v="3"/>
    <x v="2"/>
    <x v="2"/>
    <x v="2"/>
    <b v="1"/>
    <s v="C00"/>
    <s v="TOTAL CPC"/>
    <n v="0"/>
    <n v="0"/>
    <s v="TOTAL MOT"/>
    <n v="8"/>
    <s v="kg"/>
    <n v="9042463"/>
    <b v="0"/>
    <n v="-1"/>
    <s v="N/A"/>
    <m/>
    <b v="0"/>
    <n v="9042463"/>
    <b v="0"/>
    <m/>
    <b v="0"/>
    <n v="4751086"/>
    <m/>
    <n v="4751086"/>
    <n v="0"/>
    <b v="1"/>
    <b v="0"/>
  </r>
  <r>
    <s v="C"/>
    <s v="A"/>
    <n v="20110101"/>
    <n v="2011"/>
    <n v="52"/>
    <x v="11"/>
    <n v="562"/>
    <s v="NER"/>
    <x v="0"/>
    <s v="M"/>
    <s v="Import"/>
    <n v="56"/>
    <s v="BEL"/>
    <x v="18"/>
    <n v="0"/>
    <s v="W00"/>
    <s v="World"/>
    <s v="H3"/>
    <s v="HS"/>
    <b v="1"/>
    <n v="310210"/>
    <s v="Fertilizers, mineral or chemical nitrogenous, urea, whether or not in aqueous solution"/>
    <x v="3"/>
    <x v="2"/>
    <x v="2"/>
    <x v="2"/>
    <b v="1"/>
    <s v="C00"/>
    <s v="TOTAL CPC"/>
    <n v="0"/>
    <n v="0"/>
    <s v="TOTAL MOT"/>
    <n v="8"/>
    <s v="kg"/>
    <n v="200000"/>
    <b v="0"/>
    <n v="-1"/>
    <s v="N/A"/>
    <m/>
    <b v="0"/>
    <n v="200000"/>
    <b v="0"/>
    <m/>
    <b v="0"/>
    <n v="89009"/>
    <m/>
    <n v="89009"/>
    <n v="0"/>
    <b v="1"/>
    <b v="0"/>
  </r>
  <r>
    <s v="C"/>
    <s v="A"/>
    <n v="20110101"/>
    <n v="2011"/>
    <n v="52"/>
    <x v="11"/>
    <n v="562"/>
    <s v="NER"/>
    <x v="0"/>
    <s v="M"/>
    <s v="Import"/>
    <n v="156"/>
    <s v="CHN"/>
    <x v="1"/>
    <n v="0"/>
    <s v="W00"/>
    <s v="World"/>
    <s v="H3"/>
    <s v="HS"/>
    <b v="1"/>
    <n v="310210"/>
    <s v="Fertilizers, mineral or chemical nitrogenous, urea, whether or not in aqueous solution"/>
    <x v="3"/>
    <x v="2"/>
    <x v="2"/>
    <x v="2"/>
    <b v="1"/>
    <s v="C00"/>
    <s v="TOTAL CPC"/>
    <n v="0"/>
    <n v="0"/>
    <s v="TOTAL MOT"/>
    <n v="8"/>
    <s v="kg"/>
    <n v="1000"/>
    <b v="0"/>
    <n v="-1"/>
    <s v="N/A"/>
    <m/>
    <b v="0"/>
    <n v="1000"/>
    <b v="0"/>
    <m/>
    <b v="0"/>
    <n v="318"/>
    <m/>
    <n v="318"/>
    <n v="0"/>
    <b v="1"/>
    <b v="0"/>
  </r>
  <r>
    <s v="C"/>
    <s v="A"/>
    <n v="20110101"/>
    <n v="2011"/>
    <n v="52"/>
    <x v="11"/>
    <n v="562"/>
    <s v="NER"/>
    <x v="0"/>
    <s v="M"/>
    <s v="Import"/>
    <n v="204"/>
    <s v="BEN"/>
    <x v="2"/>
    <n v="0"/>
    <s v="W00"/>
    <s v="World"/>
    <s v="H3"/>
    <s v="HS"/>
    <b v="1"/>
    <n v="310210"/>
    <s v="Fertilizers, mineral or chemical nitrogenous, urea, whether or not in aqueous solution"/>
    <x v="3"/>
    <x v="2"/>
    <x v="2"/>
    <x v="2"/>
    <b v="1"/>
    <s v="C00"/>
    <s v="TOTAL CPC"/>
    <n v="0"/>
    <n v="0"/>
    <s v="TOTAL MOT"/>
    <n v="8"/>
    <s v="kg"/>
    <n v="18000"/>
    <b v="0"/>
    <n v="-1"/>
    <s v="N/A"/>
    <m/>
    <b v="0"/>
    <n v="18000"/>
    <b v="0"/>
    <m/>
    <b v="0"/>
    <n v="5944"/>
    <m/>
    <n v="5944"/>
    <n v="0"/>
    <b v="1"/>
    <b v="0"/>
  </r>
  <r>
    <s v="C"/>
    <s v="A"/>
    <n v="20110101"/>
    <n v="2011"/>
    <n v="52"/>
    <x v="11"/>
    <n v="562"/>
    <s v="NER"/>
    <x v="0"/>
    <s v="M"/>
    <s v="Import"/>
    <n v="251"/>
    <s v="FRA"/>
    <x v="3"/>
    <n v="0"/>
    <s v="W00"/>
    <s v="World"/>
    <s v="H3"/>
    <s v="HS"/>
    <b v="1"/>
    <n v="310210"/>
    <s v="Fertilizers, mineral or chemical nitrogenous, urea, whether or not in aqueous solution"/>
    <x v="3"/>
    <x v="2"/>
    <x v="2"/>
    <x v="2"/>
    <b v="1"/>
    <s v="C00"/>
    <s v="TOTAL CPC"/>
    <n v="0"/>
    <n v="0"/>
    <s v="TOTAL MOT"/>
    <n v="8"/>
    <s v="kg"/>
    <n v="3"/>
    <b v="0"/>
    <n v="-1"/>
    <s v="N/A"/>
    <m/>
    <b v="0"/>
    <n v="3"/>
    <b v="0"/>
    <m/>
    <b v="0"/>
    <n v="272"/>
    <m/>
    <n v="272"/>
    <n v="0"/>
    <b v="1"/>
    <b v="0"/>
  </r>
  <r>
    <s v="C"/>
    <s v="A"/>
    <n v="20110101"/>
    <n v="2011"/>
    <n v="52"/>
    <x v="11"/>
    <n v="562"/>
    <s v="NER"/>
    <x v="0"/>
    <s v="M"/>
    <s v="Import"/>
    <n v="466"/>
    <s v="MLI"/>
    <x v="62"/>
    <n v="0"/>
    <s v="W00"/>
    <s v="World"/>
    <s v="H3"/>
    <s v="HS"/>
    <b v="1"/>
    <n v="310210"/>
    <s v="Fertilizers, mineral or chemical nitrogenous, urea, whether or not in aqueous solution"/>
    <x v="3"/>
    <x v="2"/>
    <x v="2"/>
    <x v="2"/>
    <b v="1"/>
    <s v="C00"/>
    <s v="TOTAL CPC"/>
    <n v="0"/>
    <n v="0"/>
    <s v="TOTAL MOT"/>
    <n v="8"/>
    <s v="kg"/>
    <n v="25000"/>
    <b v="0"/>
    <n v="-1"/>
    <s v="N/A"/>
    <m/>
    <b v="0"/>
    <n v="25000"/>
    <b v="0"/>
    <m/>
    <b v="0"/>
    <n v="13918"/>
    <m/>
    <n v="13918"/>
    <n v="0"/>
    <b v="1"/>
    <b v="0"/>
  </r>
  <r>
    <s v="C"/>
    <s v="A"/>
    <n v="20110101"/>
    <n v="2011"/>
    <n v="52"/>
    <x v="11"/>
    <n v="562"/>
    <s v="NER"/>
    <x v="0"/>
    <s v="M"/>
    <s v="Import"/>
    <n v="566"/>
    <s v="NGA"/>
    <x v="8"/>
    <n v="0"/>
    <s v="W00"/>
    <s v="World"/>
    <s v="H3"/>
    <s v="HS"/>
    <b v="1"/>
    <n v="310210"/>
    <s v="Fertilizers, mineral or chemical nitrogenous, urea, whether or not in aqueous solution"/>
    <x v="3"/>
    <x v="2"/>
    <x v="2"/>
    <x v="2"/>
    <b v="1"/>
    <s v="C00"/>
    <s v="TOTAL CPC"/>
    <n v="0"/>
    <n v="0"/>
    <s v="TOTAL MOT"/>
    <n v="8"/>
    <s v="kg"/>
    <n v="6784460"/>
    <b v="0"/>
    <n v="-1"/>
    <s v="N/A"/>
    <m/>
    <b v="0"/>
    <n v="6784460"/>
    <b v="0"/>
    <m/>
    <b v="0"/>
    <n v="2154520"/>
    <m/>
    <n v="2154520"/>
    <n v="0"/>
    <b v="1"/>
    <b v="0"/>
  </r>
  <r>
    <s v="C"/>
    <s v="A"/>
    <n v="20110101"/>
    <n v="2011"/>
    <n v="52"/>
    <x v="11"/>
    <n v="562"/>
    <s v="NER"/>
    <x v="0"/>
    <s v="M"/>
    <s v="Import"/>
    <n v="574"/>
    <s v="NFK"/>
    <x v="78"/>
    <n v="0"/>
    <s v="W00"/>
    <s v="World"/>
    <s v="H3"/>
    <s v="HS"/>
    <b v="1"/>
    <n v="310210"/>
    <s v="Fertilizers, mineral or chemical nitrogenous, urea, whether or not in aqueous solution"/>
    <x v="3"/>
    <x v="2"/>
    <x v="2"/>
    <x v="2"/>
    <b v="1"/>
    <s v="C00"/>
    <s v="TOTAL CPC"/>
    <n v="0"/>
    <n v="0"/>
    <s v="TOTAL MOT"/>
    <n v="8"/>
    <s v="kg"/>
    <n v="15000"/>
    <b v="0"/>
    <n v="-1"/>
    <s v="N/A"/>
    <m/>
    <b v="0"/>
    <n v="15000"/>
    <b v="0"/>
    <m/>
    <b v="0"/>
    <n v="4776"/>
    <m/>
    <n v="4776"/>
    <n v="0"/>
    <b v="1"/>
    <b v="0"/>
  </r>
  <r>
    <s v="C"/>
    <s v="A"/>
    <n v="20110101"/>
    <n v="2011"/>
    <n v="52"/>
    <x v="11"/>
    <n v="562"/>
    <s v="NER"/>
    <x v="0"/>
    <s v="M"/>
    <s v="Import"/>
    <n v="854"/>
    <s v="BFA"/>
    <x v="16"/>
    <n v="0"/>
    <s v="W00"/>
    <s v="World"/>
    <s v="H3"/>
    <s v="HS"/>
    <b v="1"/>
    <n v="310210"/>
    <s v="Fertilizers, mineral or chemical nitrogenous, urea, whether or not in aqueous solution"/>
    <x v="3"/>
    <x v="2"/>
    <x v="2"/>
    <x v="2"/>
    <b v="1"/>
    <s v="C00"/>
    <s v="TOTAL CPC"/>
    <n v="0"/>
    <n v="0"/>
    <s v="TOTAL MOT"/>
    <n v="8"/>
    <s v="kg"/>
    <n v="1999000"/>
    <b v="0"/>
    <n v="-1"/>
    <s v="N/A"/>
    <m/>
    <b v="0"/>
    <n v="1999000"/>
    <b v="0"/>
    <m/>
    <b v="0"/>
    <n v="2482329"/>
    <m/>
    <n v="2482329"/>
    <n v="0"/>
    <b v="1"/>
    <b v="0"/>
  </r>
  <r>
    <s v="C"/>
    <s v="A"/>
    <n v="20110101"/>
    <n v="2011"/>
    <n v="52"/>
    <x v="11"/>
    <n v="562"/>
    <s v="NER"/>
    <x v="0"/>
    <s v="M"/>
    <s v="Import"/>
    <n v="0"/>
    <s v="W00"/>
    <x v="0"/>
    <n v="0"/>
    <s v="W00"/>
    <s v="World"/>
    <s v="H3"/>
    <s v="HS"/>
    <b v="1"/>
    <n v="310221"/>
    <s v="Fertilizers, mineral or chemical nitrogenous, ammonium sulphate"/>
    <x v="15"/>
    <x v="1"/>
    <x v="1"/>
    <x v="2"/>
    <b v="1"/>
    <s v="C00"/>
    <s v="TOTAL CPC"/>
    <n v="0"/>
    <n v="0"/>
    <s v="TOTAL MOT"/>
    <n v="8"/>
    <s v="kg"/>
    <n v="102625"/>
    <b v="0"/>
    <n v="-1"/>
    <s v="N/A"/>
    <m/>
    <b v="0"/>
    <n v="102625"/>
    <b v="0"/>
    <m/>
    <b v="0"/>
    <n v="37365"/>
    <m/>
    <n v="37365"/>
    <n v="0"/>
    <b v="1"/>
    <b v="0"/>
  </r>
  <r>
    <s v="C"/>
    <s v="A"/>
    <n v="20110101"/>
    <n v="2011"/>
    <n v="52"/>
    <x v="11"/>
    <n v="562"/>
    <s v="NER"/>
    <x v="0"/>
    <s v="M"/>
    <s v="Import"/>
    <n v="12"/>
    <s v="DZA"/>
    <x v="67"/>
    <n v="0"/>
    <s v="W00"/>
    <s v="World"/>
    <s v="H3"/>
    <s v="HS"/>
    <b v="1"/>
    <n v="310221"/>
    <s v="Fertilizers, mineral or chemical nitrogenous, ammonium sulphate"/>
    <x v="15"/>
    <x v="1"/>
    <x v="1"/>
    <x v="2"/>
    <b v="1"/>
    <s v="C00"/>
    <s v="TOTAL CPC"/>
    <n v="0"/>
    <n v="0"/>
    <s v="TOTAL MOT"/>
    <n v="8"/>
    <s v="kg"/>
    <n v="100000"/>
    <b v="0"/>
    <n v="-1"/>
    <s v="N/A"/>
    <m/>
    <b v="0"/>
    <n v="100000"/>
    <b v="0"/>
    <m/>
    <b v="0"/>
    <n v="37079"/>
    <m/>
    <n v="37079"/>
    <n v="0"/>
    <b v="1"/>
    <b v="0"/>
  </r>
  <r>
    <s v="C"/>
    <s v="A"/>
    <n v="20110101"/>
    <n v="2011"/>
    <n v="52"/>
    <x v="11"/>
    <n v="562"/>
    <s v="NER"/>
    <x v="0"/>
    <s v="M"/>
    <s v="Import"/>
    <n v="288"/>
    <s v="GHA"/>
    <x v="5"/>
    <n v="0"/>
    <s v="W00"/>
    <s v="World"/>
    <s v="H3"/>
    <s v="HS"/>
    <b v="1"/>
    <n v="310221"/>
    <s v="Fertilizers, mineral or chemical nitrogenous, ammonium sulphate"/>
    <x v="15"/>
    <x v="1"/>
    <x v="1"/>
    <x v="2"/>
    <b v="1"/>
    <s v="C00"/>
    <s v="TOTAL CPC"/>
    <n v="0"/>
    <n v="0"/>
    <s v="TOTAL MOT"/>
    <n v="8"/>
    <s v="kg"/>
    <n v="2625"/>
    <b v="0"/>
    <n v="-1"/>
    <s v="N/A"/>
    <m/>
    <b v="0"/>
    <n v="2625"/>
    <b v="0"/>
    <m/>
    <b v="0"/>
    <n v="286"/>
    <m/>
    <n v="286"/>
    <n v="0"/>
    <b v="1"/>
    <b v="0"/>
  </r>
  <r>
    <s v="C"/>
    <s v="A"/>
    <n v="20110101"/>
    <n v="2011"/>
    <n v="52"/>
    <x v="11"/>
    <n v="562"/>
    <s v="NER"/>
    <x v="0"/>
    <s v="M"/>
    <s v="Import"/>
    <n v="0"/>
    <s v="W00"/>
    <x v="0"/>
    <n v="0"/>
    <s v="W00"/>
    <s v="World"/>
    <s v="H3"/>
    <s v="HS"/>
    <b v="1"/>
    <n v="310230"/>
    <s v="Fertilizers, mineral or chemical nitrogenous, ammonium nitrate, whether or not in aqueous solution"/>
    <x v="5"/>
    <x v="1"/>
    <x v="1"/>
    <x v="2"/>
    <b v="1"/>
    <s v="C00"/>
    <s v="TOTAL CPC"/>
    <n v="0"/>
    <n v="0"/>
    <s v="TOTAL MOT"/>
    <n v="8"/>
    <s v="kg"/>
    <n v="6927645"/>
    <b v="0"/>
    <n v="-1"/>
    <s v="N/A"/>
    <m/>
    <b v="0"/>
    <n v="6927645"/>
    <b v="0"/>
    <m/>
    <b v="0"/>
    <n v="5609482"/>
    <m/>
    <n v="5609482"/>
    <n v="0"/>
    <b v="1"/>
    <b v="0"/>
  </r>
  <r>
    <s v="C"/>
    <s v="A"/>
    <n v="20110101"/>
    <n v="2011"/>
    <n v="52"/>
    <x v="11"/>
    <n v="562"/>
    <s v="NER"/>
    <x v="0"/>
    <s v="M"/>
    <s v="Import"/>
    <n v="56"/>
    <s v="BEL"/>
    <x v="18"/>
    <n v="0"/>
    <s v="W00"/>
    <s v="World"/>
    <s v="H3"/>
    <s v="HS"/>
    <b v="1"/>
    <n v="310230"/>
    <s v="Fertilizers, mineral or chemical nitrogenous, ammonium nitrate, whether or not in aqueous solution"/>
    <x v="5"/>
    <x v="1"/>
    <x v="1"/>
    <x v="2"/>
    <b v="1"/>
    <s v="C00"/>
    <s v="TOTAL CPC"/>
    <n v="0"/>
    <n v="0"/>
    <s v="TOTAL MOT"/>
    <n v="8"/>
    <s v="kg"/>
    <n v="151200"/>
    <b v="0"/>
    <n v="-1"/>
    <s v="N/A"/>
    <m/>
    <b v="0"/>
    <n v="151200"/>
    <b v="0"/>
    <m/>
    <b v="0"/>
    <n v="177899"/>
    <m/>
    <n v="177899"/>
    <n v="0"/>
    <b v="1"/>
    <b v="0"/>
  </r>
  <r>
    <s v="C"/>
    <s v="A"/>
    <n v="20110101"/>
    <n v="2011"/>
    <n v="52"/>
    <x v="11"/>
    <n v="562"/>
    <s v="NER"/>
    <x v="0"/>
    <s v="M"/>
    <s v="Import"/>
    <n v="156"/>
    <s v="CHN"/>
    <x v="1"/>
    <n v="0"/>
    <s v="W00"/>
    <s v="World"/>
    <s v="H3"/>
    <s v="HS"/>
    <b v="1"/>
    <n v="310230"/>
    <s v="Fertilizers, mineral or chemical nitrogenous, ammonium nitrate, whether or not in aqueous solution"/>
    <x v="5"/>
    <x v="1"/>
    <x v="1"/>
    <x v="2"/>
    <b v="1"/>
    <s v="C00"/>
    <s v="TOTAL CPC"/>
    <n v="0"/>
    <n v="0"/>
    <s v="TOTAL MOT"/>
    <n v="8"/>
    <s v="kg"/>
    <n v="198000"/>
    <b v="0"/>
    <n v="-1"/>
    <s v="N/A"/>
    <m/>
    <b v="0"/>
    <n v="198000"/>
    <b v="0"/>
    <m/>
    <b v="0"/>
    <n v="138940"/>
    <m/>
    <n v="138940"/>
    <n v="0"/>
    <b v="1"/>
    <b v="0"/>
  </r>
  <r>
    <s v="C"/>
    <s v="A"/>
    <n v="20110101"/>
    <n v="2011"/>
    <n v="52"/>
    <x v="11"/>
    <n v="562"/>
    <s v="NER"/>
    <x v="0"/>
    <s v="M"/>
    <s v="Import"/>
    <n v="251"/>
    <s v="FRA"/>
    <x v="3"/>
    <n v="0"/>
    <s v="W00"/>
    <s v="World"/>
    <s v="H3"/>
    <s v="HS"/>
    <b v="1"/>
    <n v="310230"/>
    <s v="Fertilizers, mineral or chemical nitrogenous, ammonium nitrate, whether or not in aqueous solution"/>
    <x v="5"/>
    <x v="1"/>
    <x v="1"/>
    <x v="2"/>
    <b v="1"/>
    <s v="C00"/>
    <s v="TOTAL CPC"/>
    <n v="0"/>
    <n v="0"/>
    <s v="TOTAL MOT"/>
    <n v="8"/>
    <s v="kg"/>
    <n v="6175445"/>
    <b v="0"/>
    <n v="-1"/>
    <s v="N/A"/>
    <m/>
    <b v="0"/>
    <n v="6175445"/>
    <b v="0"/>
    <m/>
    <b v="0"/>
    <n v="4817949"/>
    <m/>
    <n v="4817949"/>
    <n v="0"/>
    <b v="1"/>
    <b v="0"/>
  </r>
  <r>
    <s v="C"/>
    <s v="A"/>
    <n v="20110101"/>
    <n v="2011"/>
    <n v="52"/>
    <x v="11"/>
    <n v="562"/>
    <s v="NER"/>
    <x v="0"/>
    <s v="M"/>
    <s v="Import"/>
    <n v="288"/>
    <s v="GHA"/>
    <x v="5"/>
    <n v="0"/>
    <s v="W00"/>
    <s v="World"/>
    <s v="H3"/>
    <s v="HS"/>
    <b v="1"/>
    <n v="310230"/>
    <s v="Fertilizers, mineral or chemical nitrogenous, ammonium nitrate, whether or not in aqueous solution"/>
    <x v="5"/>
    <x v="1"/>
    <x v="1"/>
    <x v="2"/>
    <b v="1"/>
    <s v="C00"/>
    <s v="TOTAL CPC"/>
    <n v="0"/>
    <n v="0"/>
    <s v="TOTAL MOT"/>
    <n v="8"/>
    <s v="kg"/>
    <n v="403000"/>
    <b v="0"/>
    <n v="-1"/>
    <s v="N/A"/>
    <m/>
    <b v="0"/>
    <n v="403000"/>
    <b v="0"/>
    <m/>
    <b v="0"/>
    <n v="474694"/>
    <m/>
    <n v="474694"/>
    <n v="0"/>
    <b v="1"/>
    <b v="0"/>
  </r>
  <r>
    <s v="C"/>
    <s v="A"/>
    <n v="20110101"/>
    <n v="2011"/>
    <n v="52"/>
    <x v="11"/>
    <n v="562"/>
    <s v="NER"/>
    <x v="0"/>
    <s v="M"/>
    <s v="Import"/>
    <n v="0"/>
    <s v="W00"/>
    <x v="0"/>
    <n v="0"/>
    <s v="W00"/>
    <s v="World"/>
    <s v="H3"/>
    <s v="HS"/>
    <b v="1"/>
    <n v="310290"/>
    <s v="Fertilizers, mineral or chemical nitrogenous, other kinds including mixtures not specified in the foregoing subheadings"/>
    <x v="6"/>
    <x v="1"/>
    <x v="1"/>
    <x v="2"/>
    <b v="1"/>
    <s v="C00"/>
    <s v="TOTAL CPC"/>
    <n v="0"/>
    <n v="0"/>
    <s v="TOTAL MOT"/>
    <n v="8"/>
    <s v="kg"/>
    <n v="40014"/>
    <b v="0"/>
    <n v="-1"/>
    <s v="N/A"/>
    <m/>
    <b v="0"/>
    <n v="40014"/>
    <b v="0"/>
    <m/>
    <b v="0"/>
    <n v="8527"/>
    <m/>
    <n v="8527"/>
    <n v="0"/>
    <b v="1"/>
    <b v="0"/>
  </r>
  <r>
    <s v="C"/>
    <s v="A"/>
    <n v="20110101"/>
    <n v="2011"/>
    <n v="52"/>
    <x v="11"/>
    <n v="562"/>
    <s v="NER"/>
    <x v="0"/>
    <s v="M"/>
    <s v="Import"/>
    <n v="156"/>
    <s v="CHN"/>
    <x v="1"/>
    <n v="0"/>
    <s v="W00"/>
    <s v="World"/>
    <s v="H3"/>
    <s v="HS"/>
    <b v="1"/>
    <n v="310290"/>
    <s v="Fertilizers, mineral or chemical nitrogenous, other kinds including mixtures not specified in the foregoing subheadings"/>
    <x v="6"/>
    <x v="1"/>
    <x v="1"/>
    <x v="2"/>
    <b v="1"/>
    <s v="C00"/>
    <s v="TOTAL CPC"/>
    <n v="0"/>
    <n v="0"/>
    <s v="TOTAL MOT"/>
    <n v="8"/>
    <s v="kg"/>
    <n v="40000"/>
    <b v="0"/>
    <n v="-1"/>
    <s v="N/A"/>
    <m/>
    <b v="0"/>
    <n v="40000"/>
    <b v="0"/>
    <m/>
    <b v="0"/>
    <n v="8491"/>
    <m/>
    <n v="8491"/>
    <n v="0"/>
    <b v="1"/>
    <b v="0"/>
  </r>
  <r>
    <s v="C"/>
    <s v="A"/>
    <n v="20110101"/>
    <n v="2011"/>
    <n v="52"/>
    <x v="11"/>
    <n v="562"/>
    <s v="NER"/>
    <x v="0"/>
    <s v="M"/>
    <s v="Import"/>
    <n v="251"/>
    <s v="FRA"/>
    <x v="3"/>
    <n v="0"/>
    <s v="W00"/>
    <s v="World"/>
    <s v="H3"/>
    <s v="HS"/>
    <b v="1"/>
    <n v="310290"/>
    <s v="Fertilizers, mineral or chemical nitrogenous, other kinds including mixtures not specified in the foregoing subheadings"/>
    <x v="6"/>
    <x v="1"/>
    <x v="1"/>
    <x v="2"/>
    <b v="1"/>
    <s v="C00"/>
    <s v="TOTAL CPC"/>
    <n v="0"/>
    <n v="0"/>
    <s v="TOTAL MOT"/>
    <n v="8"/>
    <s v="kg"/>
    <n v="14"/>
    <b v="0"/>
    <n v="-1"/>
    <s v="N/A"/>
    <m/>
    <b v="0"/>
    <n v="14"/>
    <b v="0"/>
    <m/>
    <b v="0"/>
    <n v="36"/>
    <m/>
    <n v="36"/>
    <n v="0"/>
    <b v="1"/>
    <b v="0"/>
  </r>
  <r>
    <s v="C"/>
    <s v="A"/>
    <n v="20110101"/>
    <n v="2011"/>
    <n v="52"/>
    <x v="11"/>
    <n v="562"/>
    <s v="NER"/>
    <x v="0"/>
    <s v="M"/>
    <s v="Import"/>
    <n v="0"/>
    <s v="W00"/>
    <x v="0"/>
    <n v="0"/>
    <s v="W00"/>
    <s v="World"/>
    <s v="H3"/>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6552350"/>
    <b v="0"/>
    <n v="-1"/>
    <s v="N/A"/>
    <m/>
    <b v="0"/>
    <n v="6552350"/>
    <b v="0"/>
    <m/>
    <b v="0"/>
    <n v="6225201"/>
    <m/>
    <n v="6225201"/>
    <n v="0"/>
    <b v="1"/>
    <b v="0"/>
  </r>
  <r>
    <s v="C"/>
    <s v="A"/>
    <n v="20110101"/>
    <n v="2011"/>
    <n v="52"/>
    <x v="11"/>
    <n v="562"/>
    <s v="NER"/>
    <x v="0"/>
    <s v="M"/>
    <s v="Import"/>
    <n v="579"/>
    <s v="NOR"/>
    <x v="44"/>
    <n v="0"/>
    <s v="W00"/>
    <s v="World"/>
    <s v="H3"/>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1069000"/>
    <b v="0"/>
    <n v="-1"/>
    <s v="N/A"/>
    <m/>
    <b v="0"/>
    <n v="1069000"/>
    <b v="0"/>
    <m/>
    <b v="0"/>
    <n v="861762"/>
    <m/>
    <n v="861762"/>
    <n v="0"/>
    <b v="1"/>
    <b v="0"/>
  </r>
  <r>
    <s v="C"/>
    <s v="A"/>
    <n v="20110101"/>
    <n v="2011"/>
    <n v="52"/>
    <x v="11"/>
    <n v="562"/>
    <s v="NER"/>
    <x v="0"/>
    <s v="M"/>
    <s v="Import"/>
    <n v="768"/>
    <s v="TGO"/>
    <x v="14"/>
    <n v="0"/>
    <s v="W00"/>
    <s v="World"/>
    <s v="H3"/>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5458350"/>
    <b v="0"/>
    <n v="-1"/>
    <s v="N/A"/>
    <m/>
    <b v="0"/>
    <n v="5458350"/>
    <b v="0"/>
    <m/>
    <b v="0"/>
    <n v="5350849"/>
    <m/>
    <n v="5350849"/>
    <n v="0"/>
    <b v="1"/>
    <b v="0"/>
  </r>
  <r>
    <s v="C"/>
    <s v="A"/>
    <n v="20110101"/>
    <n v="2011"/>
    <n v="52"/>
    <x v="11"/>
    <n v="562"/>
    <s v="NER"/>
    <x v="0"/>
    <s v="M"/>
    <s v="Import"/>
    <n v="854"/>
    <s v="BFA"/>
    <x v="16"/>
    <n v="0"/>
    <s v="W00"/>
    <s v="World"/>
    <s v="H3"/>
    <s v="HS"/>
    <b v="1"/>
    <n v="3105"/>
    <s v="Fertilizers mineral or chemical, containing 2 or 3 of the elements nitrogen, phosphorus, potassium other fertilisers goods of chapter 31 in tablets or packages of gross weight not exceeding 10kg"/>
    <x v="12"/>
    <x v="6"/>
    <x v="6"/>
    <x v="1"/>
    <b v="0"/>
    <s v="C00"/>
    <s v="TOTAL CPC"/>
    <n v="0"/>
    <n v="0"/>
    <s v="TOTAL MOT"/>
    <n v="8"/>
    <s v="kg"/>
    <n v="25000"/>
    <b v="0"/>
    <n v="-1"/>
    <s v="N/A"/>
    <m/>
    <b v="0"/>
    <n v="25000"/>
    <b v="0"/>
    <m/>
    <b v="0"/>
    <n v="12590"/>
    <m/>
    <n v="12590"/>
    <n v="0"/>
    <b v="1"/>
    <b v="0"/>
  </r>
  <r>
    <s v="C"/>
    <s v="A"/>
    <n v="20110101"/>
    <n v="2011"/>
    <n v="52"/>
    <x v="11"/>
    <n v="562"/>
    <s v="NER"/>
    <x v="0"/>
    <s v="M"/>
    <s v="Import"/>
    <n v="0"/>
    <s v="W00"/>
    <x v="0"/>
    <n v="0"/>
    <s v="W00"/>
    <s v="World"/>
    <s v="H3"/>
    <s v="HS"/>
    <b v="1"/>
    <n v="310510"/>
    <s v="Fertilizers, mineral or chemical in tablets or similar forms or in packages of a gross weight not exceeding 10kg"/>
    <x v="13"/>
    <x v="6"/>
    <x v="6"/>
    <x v="2"/>
    <b v="1"/>
    <s v="C00"/>
    <s v="TOTAL CPC"/>
    <n v="0"/>
    <n v="0"/>
    <s v="TOTAL MOT"/>
    <n v="8"/>
    <s v="kg"/>
    <n v="2500"/>
    <b v="0"/>
    <n v="-1"/>
    <s v="N/A"/>
    <m/>
    <b v="0"/>
    <n v="2500"/>
    <b v="0"/>
    <m/>
    <b v="0"/>
    <n v="371"/>
    <m/>
    <n v="371"/>
    <n v="0"/>
    <b v="1"/>
    <b v="0"/>
  </r>
  <r>
    <s v="C"/>
    <s v="A"/>
    <n v="20110101"/>
    <n v="2011"/>
    <n v="52"/>
    <x v="11"/>
    <n v="562"/>
    <s v="NER"/>
    <x v="0"/>
    <s v="M"/>
    <s v="Import"/>
    <n v="768"/>
    <s v="TGO"/>
    <x v="14"/>
    <n v="0"/>
    <s v="W00"/>
    <s v="World"/>
    <s v="H3"/>
    <s v="HS"/>
    <b v="1"/>
    <n v="310510"/>
    <s v="Fertilizers, mineral or chemical in tablets or similar forms or in packages of a gross weight not exceeding 10kg"/>
    <x v="13"/>
    <x v="6"/>
    <x v="6"/>
    <x v="2"/>
    <b v="1"/>
    <s v="C00"/>
    <s v="TOTAL CPC"/>
    <n v="0"/>
    <n v="0"/>
    <s v="TOTAL MOT"/>
    <n v="8"/>
    <s v="kg"/>
    <n v="2500"/>
    <b v="0"/>
    <n v="-1"/>
    <s v="N/A"/>
    <m/>
    <b v="0"/>
    <n v="2500"/>
    <b v="0"/>
    <m/>
    <b v="0"/>
    <n v="371"/>
    <m/>
    <n v="371"/>
    <n v="0"/>
    <b v="1"/>
    <b v="0"/>
  </r>
  <r>
    <s v="C"/>
    <s v="A"/>
    <n v="20110101"/>
    <n v="2011"/>
    <n v="52"/>
    <x v="11"/>
    <n v="562"/>
    <s v="NER"/>
    <x v="0"/>
    <s v="M"/>
    <s v="Import"/>
    <n v="0"/>
    <s v="W00"/>
    <x v="0"/>
    <n v="0"/>
    <s v="W00"/>
    <s v="World"/>
    <s v="H3"/>
    <s v="HS"/>
    <b v="1"/>
    <n v="310520"/>
    <s v="Fertilizers, mineral or chemical containing the three fertilizing elements nitrogen, phosphorus and potassium"/>
    <x v="14"/>
    <x v="6"/>
    <x v="6"/>
    <x v="2"/>
    <b v="1"/>
    <s v="C00"/>
    <s v="TOTAL CPC"/>
    <n v="0"/>
    <n v="0"/>
    <s v="TOTAL MOT"/>
    <n v="8"/>
    <s v="kg"/>
    <n v="5480850"/>
    <b v="0"/>
    <n v="-1"/>
    <s v="N/A"/>
    <m/>
    <b v="0"/>
    <n v="5480850"/>
    <b v="0"/>
    <m/>
    <b v="0"/>
    <n v="5363067"/>
    <m/>
    <n v="5363067"/>
    <n v="0"/>
    <b v="1"/>
    <b v="0"/>
  </r>
  <r>
    <s v="C"/>
    <s v="A"/>
    <n v="20110101"/>
    <n v="2011"/>
    <n v="52"/>
    <x v="11"/>
    <n v="562"/>
    <s v="NER"/>
    <x v="0"/>
    <s v="M"/>
    <s v="Import"/>
    <n v="768"/>
    <s v="TGO"/>
    <x v="14"/>
    <n v="0"/>
    <s v="W00"/>
    <s v="World"/>
    <s v="H3"/>
    <s v="HS"/>
    <b v="1"/>
    <n v="310520"/>
    <s v="Fertilizers, mineral or chemical containing the three fertilizing elements nitrogen, phosphorus and potassium"/>
    <x v="14"/>
    <x v="6"/>
    <x v="6"/>
    <x v="2"/>
    <b v="1"/>
    <s v="C00"/>
    <s v="TOTAL CPC"/>
    <n v="0"/>
    <n v="0"/>
    <s v="TOTAL MOT"/>
    <n v="8"/>
    <s v="kg"/>
    <n v="5455850"/>
    <b v="0"/>
    <n v="-1"/>
    <s v="N/A"/>
    <m/>
    <b v="0"/>
    <n v="5455850"/>
    <b v="0"/>
    <m/>
    <b v="0"/>
    <n v="5350477"/>
    <m/>
    <n v="5350477"/>
    <n v="0"/>
    <b v="1"/>
    <b v="0"/>
  </r>
  <r>
    <s v="C"/>
    <s v="A"/>
    <n v="20110101"/>
    <n v="2011"/>
    <n v="52"/>
    <x v="11"/>
    <n v="562"/>
    <s v="NER"/>
    <x v="0"/>
    <s v="M"/>
    <s v="Import"/>
    <n v="854"/>
    <s v="BFA"/>
    <x v="16"/>
    <n v="0"/>
    <s v="W00"/>
    <s v="World"/>
    <s v="H3"/>
    <s v="HS"/>
    <b v="1"/>
    <n v="310520"/>
    <s v="Fertilizers, mineral or chemical containing the three fertilizing elements nitrogen, phosphorus and potassium"/>
    <x v="14"/>
    <x v="6"/>
    <x v="6"/>
    <x v="2"/>
    <b v="1"/>
    <s v="C00"/>
    <s v="TOTAL CPC"/>
    <n v="0"/>
    <n v="0"/>
    <s v="TOTAL MOT"/>
    <n v="8"/>
    <s v="kg"/>
    <n v="25000"/>
    <b v="0"/>
    <n v="-1"/>
    <s v="N/A"/>
    <m/>
    <b v="0"/>
    <n v="25000"/>
    <b v="0"/>
    <m/>
    <b v="0"/>
    <n v="12590"/>
    <m/>
    <n v="12590"/>
    <n v="0"/>
    <b v="1"/>
    <b v="0"/>
  </r>
  <r>
    <s v="C"/>
    <s v="A"/>
    <n v="20110101"/>
    <n v="2011"/>
    <n v="52"/>
    <x v="11"/>
    <n v="562"/>
    <s v="NER"/>
    <x v="0"/>
    <s v="M"/>
    <s v="Import"/>
    <n v="0"/>
    <s v="W00"/>
    <x v="0"/>
    <n v="0"/>
    <s v="W00"/>
    <s v="World"/>
    <s v="H3"/>
    <s v="HS"/>
    <b v="1"/>
    <n v="310590"/>
    <s v="Fertilizers, mineral or chemical n.e.c. in heading no. 3105"/>
    <x v="13"/>
    <x v="6"/>
    <x v="6"/>
    <x v="2"/>
    <b v="1"/>
    <s v="C00"/>
    <s v="TOTAL CPC"/>
    <n v="0"/>
    <n v="0"/>
    <s v="TOTAL MOT"/>
    <n v="8"/>
    <s v="kg"/>
    <n v="1069000"/>
    <b v="0"/>
    <n v="-1"/>
    <s v="N/A"/>
    <m/>
    <b v="0"/>
    <n v="1069000"/>
    <b v="0"/>
    <m/>
    <b v="0"/>
    <n v="861762"/>
    <m/>
    <n v="861762"/>
    <n v="0"/>
    <b v="1"/>
    <b v="0"/>
  </r>
  <r>
    <s v="C"/>
    <s v="A"/>
    <n v="20110101"/>
    <n v="2011"/>
    <n v="52"/>
    <x v="11"/>
    <n v="562"/>
    <s v="NER"/>
    <x v="0"/>
    <s v="M"/>
    <s v="Import"/>
    <n v="579"/>
    <s v="NOR"/>
    <x v="44"/>
    <n v="0"/>
    <s v="W00"/>
    <s v="World"/>
    <s v="H3"/>
    <s v="HS"/>
    <b v="1"/>
    <n v="310590"/>
    <s v="Fertilizers, mineral or chemical n.e.c. in heading no. 3105"/>
    <x v="13"/>
    <x v="6"/>
    <x v="6"/>
    <x v="2"/>
    <b v="1"/>
    <s v="C00"/>
    <s v="TOTAL CPC"/>
    <n v="0"/>
    <n v="0"/>
    <s v="TOTAL MOT"/>
    <n v="8"/>
    <s v="kg"/>
    <n v="1069000"/>
    <b v="0"/>
    <n v="-1"/>
    <s v="N/A"/>
    <m/>
    <b v="0"/>
    <n v="1069000"/>
    <b v="0"/>
    <m/>
    <b v="0"/>
    <n v="861762"/>
    <m/>
    <n v="861762"/>
    <n v="0"/>
    <b v="1"/>
    <b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
  <r>
    <s v="RFN"/>
    <s v="Fertilizers by Nutrient"/>
    <s v="180"/>
    <s v="Democratic Republic of the Congo"/>
    <s v="5510"/>
    <x v="0"/>
    <s v="3102"/>
    <x v="0"/>
    <s v="2016"/>
    <x v="0"/>
    <s v="tonnes"/>
    <n v="0"/>
    <s v="I"/>
    <s v="Imputed value"/>
  </r>
  <r>
    <s v="RFN"/>
    <s v="Fertilizers by Nutrient"/>
    <s v="180"/>
    <s v="Democratic Republic of the Congo"/>
    <s v="5510"/>
    <x v="0"/>
    <s v="3102"/>
    <x v="0"/>
    <s v="2017"/>
    <x v="1"/>
    <s v="tonnes"/>
    <n v="0"/>
    <s v="I"/>
    <s v="Imputed value"/>
  </r>
  <r>
    <s v="RFN"/>
    <s v="Fertilizers by Nutrient"/>
    <s v="180"/>
    <s v="Democratic Republic of the Congo"/>
    <s v="5510"/>
    <x v="0"/>
    <s v="3102"/>
    <x v="0"/>
    <s v="2018"/>
    <x v="2"/>
    <s v="tonnes"/>
    <n v="0"/>
    <s v="I"/>
    <s v="Imputed value"/>
  </r>
  <r>
    <s v="RFN"/>
    <s v="Fertilizers by Nutrient"/>
    <s v="180"/>
    <s v="Democratic Republic of the Congo"/>
    <s v="5510"/>
    <x v="0"/>
    <s v="3102"/>
    <x v="0"/>
    <s v="2019"/>
    <x v="3"/>
    <s v="tonnes"/>
    <n v="0"/>
    <s v="I"/>
    <s v="Imputed value"/>
  </r>
  <r>
    <s v="RFN"/>
    <s v="Fertilizers by Nutrient"/>
    <s v="180"/>
    <s v="Democratic Republic of the Congo"/>
    <s v="5510"/>
    <x v="0"/>
    <s v="3102"/>
    <x v="0"/>
    <s v="2020"/>
    <x v="4"/>
    <s v="tonnes"/>
    <n v="0"/>
    <s v="I"/>
    <s v="Imputed value"/>
  </r>
  <r>
    <s v="RFN"/>
    <s v="Fertilizers by Nutrient"/>
    <s v="180"/>
    <s v="Democratic Republic of the Congo"/>
    <s v="5610"/>
    <x v="1"/>
    <s v="3102"/>
    <x v="0"/>
    <s v="2016"/>
    <x v="0"/>
    <s v="tonnes"/>
    <n v="14147.19"/>
    <s v="E"/>
    <s v="Estimated value"/>
  </r>
  <r>
    <s v="RFN"/>
    <s v="Fertilizers by Nutrient"/>
    <s v="180"/>
    <s v="Democratic Republic of the Congo"/>
    <s v="5610"/>
    <x v="1"/>
    <s v="3102"/>
    <x v="0"/>
    <s v="2017"/>
    <x v="1"/>
    <s v="tonnes"/>
    <n v="17588.46"/>
    <s v="E"/>
    <s v="Estimated value"/>
  </r>
  <r>
    <s v="RFN"/>
    <s v="Fertilizers by Nutrient"/>
    <s v="180"/>
    <s v="Democratic Republic of the Congo"/>
    <s v="5610"/>
    <x v="1"/>
    <s v="3102"/>
    <x v="0"/>
    <s v="2018"/>
    <x v="2"/>
    <s v="tonnes"/>
    <n v="19702.02"/>
    <s v="E"/>
    <s v="Estimated value"/>
  </r>
  <r>
    <s v="RFN"/>
    <s v="Fertilizers by Nutrient"/>
    <s v="180"/>
    <s v="Democratic Republic of the Congo"/>
    <s v="5610"/>
    <x v="1"/>
    <s v="3102"/>
    <x v="0"/>
    <s v="2019"/>
    <x v="3"/>
    <s v="tonnes"/>
    <n v="27394.79"/>
    <s v="E"/>
    <s v="Estimated value"/>
  </r>
  <r>
    <s v="RFN"/>
    <s v="Fertilizers by Nutrient"/>
    <s v="180"/>
    <s v="Democratic Republic of the Congo"/>
    <s v="5610"/>
    <x v="1"/>
    <s v="3102"/>
    <x v="0"/>
    <s v="2020"/>
    <x v="4"/>
    <s v="tonnes"/>
    <n v="23692.51"/>
    <s v="E"/>
    <s v="Estimated value"/>
  </r>
  <r>
    <s v="RFN"/>
    <s v="Fertilizers by Nutrient"/>
    <s v="180"/>
    <s v="Democratic Republic of the Congo"/>
    <s v="5910"/>
    <x v="2"/>
    <s v="3102"/>
    <x v="0"/>
    <s v="2016"/>
    <x v="0"/>
    <s v="tonnes"/>
    <n v="11.5"/>
    <s v="I"/>
    <s v="Imputed value"/>
  </r>
  <r>
    <s v="RFN"/>
    <s v="Fertilizers by Nutrient"/>
    <s v="180"/>
    <s v="Democratic Republic of the Congo"/>
    <s v="5910"/>
    <x v="2"/>
    <s v="3102"/>
    <x v="0"/>
    <s v="2017"/>
    <x v="1"/>
    <s v="tonnes"/>
    <n v="11.5"/>
    <s v="I"/>
    <s v="Imputed value"/>
  </r>
  <r>
    <s v="RFN"/>
    <s v="Fertilizers by Nutrient"/>
    <s v="180"/>
    <s v="Democratic Republic of the Congo"/>
    <s v="5910"/>
    <x v="2"/>
    <s v="3102"/>
    <x v="0"/>
    <s v="2018"/>
    <x v="2"/>
    <s v="tonnes"/>
    <n v="10.59"/>
    <s v="I"/>
    <s v="Imputed value"/>
  </r>
  <r>
    <s v="RFN"/>
    <s v="Fertilizers by Nutrient"/>
    <s v="180"/>
    <s v="Democratic Republic of the Congo"/>
    <s v="5910"/>
    <x v="2"/>
    <s v="3102"/>
    <x v="0"/>
    <s v="2019"/>
    <x v="3"/>
    <s v="tonnes"/>
    <n v="0"/>
    <s v="I"/>
    <s v="Imputed value"/>
  </r>
  <r>
    <s v="RFN"/>
    <s v="Fertilizers by Nutrient"/>
    <s v="180"/>
    <s v="Democratic Republic of the Congo"/>
    <s v="5910"/>
    <x v="2"/>
    <s v="3102"/>
    <x v="0"/>
    <s v="2020"/>
    <x v="4"/>
    <s v="tonnes"/>
    <n v="3.68"/>
    <s v="E"/>
    <s v="Estimated value"/>
  </r>
  <r>
    <s v="RFN"/>
    <s v="Fertilizers by Nutrient"/>
    <s v="180"/>
    <s v="Democratic Republic of the Congo"/>
    <s v="5510"/>
    <x v="0"/>
    <s v="3103"/>
    <x v="1"/>
    <s v="2016"/>
    <x v="0"/>
    <s v="tonnes"/>
    <n v="0"/>
    <s v="I"/>
    <s v="Imputed value"/>
  </r>
  <r>
    <s v="RFN"/>
    <s v="Fertilizers by Nutrient"/>
    <s v="180"/>
    <s v="Democratic Republic of the Congo"/>
    <s v="5510"/>
    <x v="0"/>
    <s v="3103"/>
    <x v="1"/>
    <s v="2017"/>
    <x v="1"/>
    <s v="tonnes"/>
    <n v="0"/>
    <s v="I"/>
    <s v="Imputed value"/>
  </r>
  <r>
    <s v="RFN"/>
    <s v="Fertilizers by Nutrient"/>
    <s v="180"/>
    <s v="Democratic Republic of the Congo"/>
    <s v="5510"/>
    <x v="0"/>
    <s v="3103"/>
    <x v="1"/>
    <s v="2018"/>
    <x v="2"/>
    <s v="tonnes"/>
    <n v="0"/>
    <s v="I"/>
    <s v="Imputed value"/>
  </r>
  <r>
    <s v="RFN"/>
    <s v="Fertilizers by Nutrient"/>
    <s v="180"/>
    <s v="Democratic Republic of the Congo"/>
    <s v="5510"/>
    <x v="0"/>
    <s v="3103"/>
    <x v="1"/>
    <s v="2019"/>
    <x v="3"/>
    <s v="tonnes"/>
    <n v="0"/>
    <s v="I"/>
    <s v="Imputed value"/>
  </r>
  <r>
    <s v="RFN"/>
    <s v="Fertilizers by Nutrient"/>
    <s v="180"/>
    <s v="Democratic Republic of the Congo"/>
    <s v="5510"/>
    <x v="0"/>
    <s v="3103"/>
    <x v="1"/>
    <s v="2020"/>
    <x v="4"/>
    <s v="tonnes"/>
    <n v="0"/>
    <s v="I"/>
    <s v="Imputed value"/>
  </r>
  <r>
    <s v="RFN"/>
    <s v="Fertilizers by Nutrient"/>
    <s v="180"/>
    <s v="Democratic Republic of the Congo"/>
    <s v="5610"/>
    <x v="1"/>
    <s v="3103"/>
    <x v="1"/>
    <s v="2016"/>
    <x v="0"/>
    <s v="tonnes"/>
    <n v="2983.18"/>
    <s v="E"/>
    <s v="Estimated value"/>
  </r>
  <r>
    <s v="RFN"/>
    <s v="Fertilizers by Nutrient"/>
    <s v="180"/>
    <s v="Democratic Republic of the Congo"/>
    <s v="5610"/>
    <x v="1"/>
    <s v="3103"/>
    <x v="1"/>
    <s v="2017"/>
    <x v="1"/>
    <s v="tonnes"/>
    <n v="2031.86"/>
    <s v="E"/>
    <s v="Estimated value"/>
  </r>
  <r>
    <s v="RFN"/>
    <s v="Fertilizers by Nutrient"/>
    <s v="180"/>
    <s v="Democratic Republic of the Congo"/>
    <s v="5610"/>
    <x v="1"/>
    <s v="3103"/>
    <x v="1"/>
    <s v="2018"/>
    <x v="2"/>
    <s v="tonnes"/>
    <n v="1749.44"/>
    <s v="E"/>
    <s v="Estimated value"/>
  </r>
  <r>
    <s v="RFN"/>
    <s v="Fertilizers by Nutrient"/>
    <s v="180"/>
    <s v="Democratic Republic of the Congo"/>
    <s v="5610"/>
    <x v="1"/>
    <s v="3103"/>
    <x v="1"/>
    <s v="2019"/>
    <x v="3"/>
    <s v="tonnes"/>
    <n v="1538.53"/>
    <s v="E"/>
    <s v="Estimated value"/>
  </r>
  <r>
    <s v="RFN"/>
    <s v="Fertilizers by Nutrient"/>
    <s v="180"/>
    <s v="Democratic Republic of the Congo"/>
    <s v="5610"/>
    <x v="1"/>
    <s v="3103"/>
    <x v="1"/>
    <s v="2020"/>
    <x v="4"/>
    <s v="tonnes"/>
    <n v="1771.44"/>
    <s v="E"/>
    <s v="Estimated value"/>
  </r>
  <r>
    <s v="RFN"/>
    <s v="Fertilizers by Nutrient"/>
    <s v="180"/>
    <s v="Democratic Republic of the Congo"/>
    <s v="5910"/>
    <x v="2"/>
    <s v="3103"/>
    <x v="1"/>
    <s v="2016"/>
    <x v="0"/>
    <s v="tonnes"/>
    <n v="0"/>
    <s v="I"/>
    <s v="Imputed value"/>
  </r>
  <r>
    <s v="RFN"/>
    <s v="Fertilizers by Nutrient"/>
    <s v="180"/>
    <s v="Democratic Republic of the Congo"/>
    <s v="5910"/>
    <x v="2"/>
    <s v="3103"/>
    <x v="1"/>
    <s v="2017"/>
    <x v="1"/>
    <s v="tonnes"/>
    <n v="0"/>
    <s v="I"/>
    <s v="Imputed value"/>
  </r>
  <r>
    <s v="RFN"/>
    <s v="Fertilizers by Nutrient"/>
    <s v="180"/>
    <s v="Democratic Republic of the Congo"/>
    <s v="5910"/>
    <x v="2"/>
    <s v="3103"/>
    <x v="1"/>
    <s v="2018"/>
    <x v="2"/>
    <s v="tonnes"/>
    <n v="0"/>
    <s v="I"/>
    <s v="Imputed value"/>
  </r>
  <r>
    <s v="RFN"/>
    <s v="Fertilizers by Nutrient"/>
    <s v="180"/>
    <s v="Democratic Republic of the Congo"/>
    <s v="5910"/>
    <x v="2"/>
    <s v="3103"/>
    <x v="1"/>
    <s v="2019"/>
    <x v="3"/>
    <s v="tonnes"/>
    <n v="0"/>
    <s v="I"/>
    <s v="Imputed value"/>
  </r>
  <r>
    <s v="RFN"/>
    <s v="Fertilizers by Nutrient"/>
    <s v="180"/>
    <s v="Democratic Republic of the Congo"/>
    <s v="5910"/>
    <x v="2"/>
    <s v="3103"/>
    <x v="1"/>
    <s v="2020"/>
    <x v="4"/>
    <s v="tonnes"/>
    <n v="0"/>
    <s v="E"/>
    <s v="Estimated value"/>
  </r>
  <r>
    <s v="RFN"/>
    <s v="Fertilizers by Nutrient"/>
    <s v="180"/>
    <s v="Democratic Republic of the Congo"/>
    <s v="5510"/>
    <x v="0"/>
    <s v="3104"/>
    <x v="2"/>
    <s v="2016"/>
    <x v="0"/>
    <s v="tonnes"/>
    <n v="0"/>
    <s v="I"/>
    <s v="Imputed value"/>
  </r>
  <r>
    <s v="RFN"/>
    <s v="Fertilizers by Nutrient"/>
    <s v="180"/>
    <s v="Democratic Republic of the Congo"/>
    <s v="5510"/>
    <x v="0"/>
    <s v="3104"/>
    <x v="2"/>
    <s v="2017"/>
    <x v="1"/>
    <s v="tonnes"/>
    <n v="0"/>
    <s v="I"/>
    <s v="Imputed value"/>
  </r>
  <r>
    <s v="RFN"/>
    <s v="Fertilizers by Nutrient"/>
    <s v="180"/>
    <s v="Democratic Republic of the Congo"/>
    <s v="5510"/>
    <x v="0"/>
    <s v="3104"/>
    <x v="2"/>
    <s v="2018"/>
    <x v="2"/>
    <s v="tonnes"/>
    <n v="0"/>
    <s v="I"/>
    <s v="Imputed value"/>
  </r>
  <r>
    <s v="RFN"/>
    <s v="Fertilizers by Nutrient"/>
    <s v="180"/>
    <s v="Democratic Republic of the Congo"/>
    <s v="5510"/>
    <x v="0"/>
    <s v="3104"/>
    <x v="2"/>
    <s v="2019"/>
    <x v="3"/>
    <s v="tonnes"/>
    <n v="0"/>
    <s v="I"/>
    <s v="Imputed value"/>
  </r>
  <r>
    <s v="RFN"/>
    <s v="Fertilizers by Nutrient"/>
    <s v="180"/>
    <s v="Democratic Republic of the Congo"/>
    <s v="5510"/>
    <x v="0"/>
    <s v="3104"/>
    <x v="2"/>
    <s v="2020"/>
    <x v="4"/>
    <s v="tonnes"/>
    <n v="0"/>
    <s v="I"/>
    <s v="Imputed value"/>
  </r>
  <r>
    <s v="RFN"/>
    <s v="Fertilizers by Nutrient"/>
    <s v="180"/>
    <s v="Democratic Republic of the Congo"/>
    <s v="5610"/>
    <x v="1"/>
    <s v="3104"/>
    <x v="2"/>
    <s v="2016"/>
    <x v="0"/>
    <s v="tonnes"/>
    <n v="4379.8999999999996"/>
    <s v="E"/>
    <s v="Estimated value"/>
  </r>
  <r>
    <s v="RFN"/>
    <s v="Fertilizers by Nutrient"/>
    <s v="180"/>
    <s v="Democratic Republic of the Congo"/>
    <s v="5610"/>
    <x v="1"/>
    <s v="3104"/>
    <x v="2"/>
    <s v="2017"/>
    <x v="1"/>
    <s v="tonnes"/>
    <n v="2871.1"/>
    <s v="E"/>
    <s v="Estimated value"/>
  </r>
  <r>
    <s v="RFN"/>
    <s v="Fertilizers by Nutrient"/>
    <s v="180"/>
    <s v="Democratic Republic of the Congo"/>
    <s v="5610"/>
    <x v="1"/>
    <s v="3104"/>
    <x v="2"/>
    <s v="2018"/>
    <x v="2"/>
    <s v="tonnes"/>
    <n v="4355.68"/>
    <s v="E"/>
    <s v="Estimated value"/>
  </r>
  <r>
    <s v="RFN"/>
    <s v="Fertilizers by Nutrient"/>
    <s v="180"/>
    <s v="Democratic Republic of the Congo"/>
    <s v="5610"/>
    <x v="1"/>
    <s v="3104"/>
    <x v="2"/>
    <s v="2019"/>
    <x v="3"/>
    <s v="tonnes"/>
    <n v="4035.21"/>
    <s v="E"/>
    <s v="Estimated value"/>
  </r>
  <r>
    <s v="RFN"/>
    <s v="Fertilizers by Nutrient"/>
    <s v="180"/>
    <s v="Democratic Republic of the Congo"/>
    <s v="5610"/>
    <x v="1"/>
    <s v="3104"/>
    <x v="2"/>
    <s v="2020"/>
    <x v="4"/>
    <s v="tonnes"/>
    <n v="3135.36"/>
    <s v="E"/>
    <s v="Estimated value"/>
  </r>
  <r>
    <s v="RFN"/>
    <s v="Fertilizers by Nutrient"/>
    <s v="180"/>
    <s v="Democratic Republic of the Congo"/>
    <s v="5910"/>
    <x v="2"/>
    <s v="3104"/>
    <x v="2"/>
    <s v="2016"/>
    <x v="0"/>
    <s v="tonnes"/>
    <n v="0"/>
    <s v="I"/>
    <s v="Imputed value"/>
  </r>
  <r>
    <s v="RFN"/>
    <s v="Fertilizers by Nutrient"/>
    <s v="180"/>
    <s v="Democratic Republic of the Congo"/>
    <s v="5910"/>
    <x v="2"/>
    <s v="3104"/>
    <x v="2"/>
    <s v="2017"/>
    <x v="1"/>
    <s v="tonnes"/>
    <n v="0"/>
    <s v="I"/>
    <s v="Imputed value"/>
  </r>
  <r>
    <s v="RFN"/>
    <s v="Fertilizers by Nutrient"/>
    <s v="180"/>
    <s v="Democratic Republic of the Congo"/>
    <s v="5910"/>
    <x v="2"/>
    <s v="3104"/>
    <x v="2"/>
    <s v="2018"/>
    <x v="2"/>
    <s v="tonnes"/>
    <n v="0"/>
    <s v="I"/>
    <s v="Imputed value"/>
  </r>
  <r>
    <s v="RFN"/>
    <s v="Fertilizers by Nutrient"/>
    <s v="180"/>
    <s v="Democratic Republic of the Congo"/>
    <s v="5910"/>
    <x v="2"/>
    <s v="3104"/>
    <x v="2"/>
    <s v="2019"/>
    <x v="3"/>
    <s v="tonnes"/>
    <n v="0"/>
    <s v="I"/>
    <s v="Imputed value"/>
  </r>
  <r>
    <s v="RFN"/>
    <s v="Fertilizers by Nutrient"/>
    <s v="180"/>
    <s v="Democratic Republic of the Congo"/>
    <s v="5910"/>
    <x v="2"/>
    <s v="3104"/>
    <x v="2"/>
    <s v="2020"/>
    <x v="4"/>
    <s v="tonnes"/>
    <n v="0"/>
    <s v="E"/>
    <s v="Estimated value"/>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4">
  <r>
    <s v="RFB"/>
    <s v="Fertilizers by Product"/>
    <s v="180"/>
    <s v="Democratic Republic of the Congo"/>
    <s v="5610"/>
    <x v="0"/>
    <s v="4007"/>
    <x v="0"/>
    <x v="0"/>
    <s v="2016"/>
    <x v="0"/>
    <s v="tonnes"/>
    <n v="49.88"/>
    <s v="A"/>
    <s v="Official figure"/>
  </r>
  <r>
    <s v="RFB"/>
    <s v="Fertilizers by Product"/>
    <s v="180"/>
    <s v="Democratic Republic of the Congo"/>
    <s v="5610"/>
    <x v="0"/>
    <s v="4007"/>
    <x v="0"/>
    <x v="0"/>
    <s v="2017"/>
    <x v="1"/>
    <s v="tonnes"/>
    <n v="0.63"/>
    <s v="A"/>
    <s v="Official figure"/>
  </r>
  <r>
    <s v="RFB"/>
    <s v="Fertilizers by Product"/>
    <s v="180"/>
    <s v="Democratic Republic of the Congo"/>
    <s v="5610"/>
    <x v="0"/>
    <s v="4007"/>
    <x v="0"/>
    <x v="0"/>
    <s v="2018"/>
    <x v="2"/>
    <s v="tonnes"/>
    <n v="5.19"/>
    <s v="A"/>
    <s v="Official figure"/>
  </r>
  <r>
    <s v="RFB"/>
    <s v="Fertilizers by Product"/>
    <s v="180"/>
    <s v="Democratic Republic of the Congo"/>
    <s v="5610"/>
    <x v="0"/>
    <s v="4007"/>
    <x v="0"/>
    <x v="0"/>
    <s v="2019"/>
    <x v="3"/>
    <s v="tonnes"/>
    <n v="18.39"/>
    <s v="A"/>
    <s v="Official figure"/>
  </r>
  <r>
    <s v="RFB"/>
    <s v="Fertilizers by Product"/>
    <s v="180"/>
    <s v="Democratic Republic of the Congo"/>
    <s v="5610"/>
    <x v="0"/>
    <s v="4007"/>
    <x v="0"/>
    <x v="0"/>
    <s v="2020"/>
    <x v="4"/>
    <s v="tonnes"/>
    <n v="61.26"/>
    <s v="A"/>
    <s v="Official figure"/>
  </r>
  <r>
    <s v="RFB"/>
    <s v="Fertilizers by Product"/>
    <s v="180"/>
    <s v="Democratic Republic of the Congo"/>
    <s v="5610"/>
    <x v="0"/>
    <s v="4003"/>
    <x v="1"/>
    <x v="0"/>
    <s v="2016"/>
    <x v="0"/>
    <s v="tonnes"/>
    <n v="23460.04"/>
    <s v="A"/>
    <s v="Official figure"/>
  </r>
  <r>
    <s v="RFB"/>
    <s v="Fertilizers by Product"/>
    <s v="180"/>
    <s v="Democratic Republic of the Congo"/>
    <s v="5610"/>
    <x v="0"/>
    <s v="4003"/>
    <x v="1"/>
    <x v="0"/>
    <s v="2017"/>
    <x v="1"/>
    <s v="tonnes"/>
    <n v="34389.980000000003"/>
    <s v="A"/>
    <s v="Official figure"/>
  </r>
  <r>
    <s v="RFB"/>
    <s v="Fertilizers by Product"/>
    <s v="180"/>
    <s v="Democratic Republic of the Congo"/>
    <s v="5610"/>
    <x v="0"/>
    <s v="4003"/>
    <x v="1"/>
    <x v="0"/>
    <s v="2018"/>
    <x v="2"/>
    <s v="tonnes"/>
    <n v="43684.74"/>
    <s v="A"/>
    <s v="Official figure"/>
  </r>
  <r>
    <s v="RFB"/>
    <s v="Fertilizers by Product"/>
    <s v="180"/>
    <s v="Democratic Republic of the Congo"/>
    <s v="5610"/>
    <x v="0"/>
    <s v="4003"/>
    <x v="1"/>
    <x v="0"/>
    <s v="2019"/>
    <x v="3"/>
    <s v="tonnes"/>
    <n v="56219.31"/>
    <s v="A"/>
    <s v="Official figure"/>
  </r>
  <r>
    <s v="RFB"/>
    <s v="Fertilizers by Product"/>
    <s v="180"/>
    <s v="Democratic Republic of the Congo"/>
    <s v="5610"/>
    <x v="0"/>
    <s v="4003"/>
    <x v="1"/>
    <x v="0"/>
    <s v="2020"/>
    <x v="4"/>
    <s v="tonnes"/>
    <n v="47628.800000000003"/>
    <s v="A"/>
    <s v="Official figure"/>
  </r>
  <r>
    <s v="RFB"/>
    <s v="Fertilizers by Product"/>
    <s v="180"/>
    <s v="Democratic Republic of the Congo"/>
    <s v="5910"/>
    <x v="1"/>
    <s v="4003"/>
    <x v="1"/>
    <x v="0"/>
    <s v="2020"/>
    <x v="4"/>
    <s v="tonnes"/>
    <n v="10"/>
    <s v="A"/>
    <s v="Official figure"/>
  </r>
  <r>
    <s v="RFB"/>
    <s v="Fertilizers by Product"/>
    <s v="180"/>
    <s v="Democratic Republic of the Congo"/>
    <s v="5610"/>
    <x v="0"/>
    <s v="4002"/>
    <x v="2"/>
    <x v="0"/>
    <s v="2016"/>
    <x v="0"/>
    <s v="tonnes"/>
    <n v="190.32"/>
    <s v="A"/>
    <s v="Official figure"/>
  </r>
  <r>
    <s v="RFB"/>
    <s v="Fertilizers by Product"/>
    <s v="180"/>
    <s v="Democratic Republic of the Congo"/>
    <s v="5610"/>
    <x v="0"/>
    <s v="4002"/>
    <x v="2"/>
    <x v="0"/>
    <s v="2017"/>
    <x v="1"/>
    <s v="tonnes"/>
    <n v="265.7"/>
    <s v="A"/>
    <s v="Official figure"/>
  </r>
  <r>
    <s v="RFB"/>
    <s v="Fertilizers by Product"/>
    <s v="180"/>
    <s v="Democratic Republic of the Congo"/>
    <s v="5610"/>
    <x v="0"/>
    <s v="4002"/>
    <x v="2"/>
    <x v="0"/>
    <s v="2018"/>
    <x v="2"/>
    <s v="tonnes"/>
    <n v="49.66"/>
    <s v="X"/>
    <s v="Figure from international organizations"/>
  </r>
  <r>
    <s v="RFB"/>
    <s v="Fertilizers by Product"/>
    <s v="180"/>
    <s v="Democratic Republic of the Congo"/>
    <s v="5610"/>
    <x v="0"/>
    <s v="4002"/>
    <x v="2"/>
    <x v="0"/>
    <s v="2019"/>
    <x v="3"/>
    <s v="tonnes"/>
    <n v="269.54000000000002"/>
    <s v="A"/>
    <s v="Official figure"/>
  </r>
  <r>
    <s v="RFB"/>
    <s v="Fertilizers by Product"/>
    <s v="180"/>
    <s v="Democratic Republic of the Congo"/>
    <s v="5610"/>
    <x v="0"/>
    <s v="4002"/>
    <x v="2"/>
    <x v="0"/>
    <s v="2020"/>
    <x v="4"/>
    <s v="tonnes"/>
    <n v="29.94"/>
    <s v="A"/>
    <s v="Official figure"/>
  </r>
  <r>
    <s v="RFB"/>
    <s v="Fertilizers by Product"/>
    <s v="180"/>
    <s v="Democratic Republic of the Congo"/>
    <s v="5610"/>
    <x v="0"/>
    <s v="4004"/>
    <x v="3"/>
    <x v="0"/>
    <s v="2016"/>
    <x v="0"/>
    <s v="tonnes"/>
    <n v="10.06"/>
    <s v="A"/>
    <s v="Official figure"/>
  </r>
  <r>
    <s v="RFB"/>
    <s v="Fertilizers by Product"/>
    <s v="180"/>
    <s v="Democratic Republic of the Congo"/>
    <s v="5610"/>
    <x v="0"/>
    <s v="4004"/>
    <x v="3"/>
    <x v="0"/>
    <s v="2018"/>
    <x v="2"/>
    <s v="tonnes"/>
    <n v="15"/>
    <s v="A"/>
    <s v="Official figure"/>
  </r>
  <r>
    <s v="RFB"/>
    <s v="Fertilizers by Product"/>
    <s v="180"/>
    <s v="Democratic Republic of the Congo"/>
    <s v="5610"/>
    <x v="0"/>
    <s v="4004"/>
    <x v="3"/>
    <x v="0"/>
    <s v="2019"/>
    <x v="3"/>
    <s v="tonnes"/>
    <n v="0.12"/>
    <s v="A"/>
    <s v="Official figure"/>
  </r>
  <r>
    <s v="RFB"/>
    <s v="Fertilizers by Product"/>
    <s v="180"/>
    <s v="Democratic Republic of the Congo"/>
    <s v="5610"/>
    <x v="0"/>
    <s v="4004"/>
    <x v="3"/>
    <x v="0"/>
    <s v="2020"/>
    <x v="4"/>
    <s v="tonnes"/>
    <n v="602.16"/>
    <s v="A"/>
    <s v="Official figure"/>
  </r>
  <r>
    <s v="RFB"/>
    <s v="Fertilizers by Product"/>
    <s v="180"/>
    <s v="Democratic Republic of the Congo"/>
    <s v="5610"/>
    <x v="0"/>
    <s v="4022"/>
    <x v="4"/>
    <x v="1"/>
    <s v="2016"/>
    <x v="0"/>
    <s v="tonnes"/>
    <n v="552.87"/>
    <s v="A"/>
    <s v="Official figure"/>
  </r>
  <r>
    <s v="RFB"/>
    <s v="Fertilizers by Product"/>
    <s v="180"/>
    <s v="Democratic Republic of the Congo"/>
    <s v="5610"/>
    <x v="0"/>
    <s v="4022"/>
    <x v="4"/>
    <x v="1"/>
    <s v="2017"/>
    <x v="1"/>
    <s v="tonnes"/>
    <n v="107.32"/>
    <s v="A"/>
    <s v="Official figure"/>
  </r>
  <r>
    <s v="RFB"/>
    <s v="Fertilizers by Product"/>
    <s v="180"/>
    <s v="Democratic Republic of the Congo"/>
    <s v="5610"/>
    <x v="0"/>
    <s v="4022"/>
    <x v="4"/>
    <x v="1"/>
    <s v="2018"/>
    <x v="2"/>
    <s v="tonnes"/>
    <n v="323.07"/>
    <s v="A"/>
    <s v="Official figure"/>
  </r>
  <r>
    <s v="RFB"/>
    <s v="Fertilizers by Product"/>
    <s v="180"/>
    <s v="Democratic Republic of the Congo"/>
    <s v="5610"/>
    <x v="0"/>
    <s v="4022"/>
    <x v="4"/>
    <x v="1"/>
    <s v="2019"/>
    <x v="3"/>
    <s v="tonnes"/>
    <n v="1012.4"/>
    <s v="A"/>
    <s v="Official figure"/>
  </r>
  <r>
    <s v="RFB"/>
    <s v="Fertilizers by Product"/>
    <s v="180"/>
    <s v="Democratic Republic of the Congo"/>
    <s v="5610"/>
    <x v="0"/>
    <s v="4022"/>
    <x v="4"/>
    <x v="1"/>
    <s v="2020"/>
    <x v="4"/>
    <s v="tonnes"/>
    <n v="400.8"/>
    <s v="A"/>
    <s v="Official figure"/>
  </r>
  <r>
    <s v="RFB"/>
    <s v="Fertilizers by Product"/>
    <s v="180"/>
    <s v="Democratic Republic of the Congo"/>
    <s v="5610"/>
    <x v="0"/>
    <s v="4030"/>
    <x v="5"/>
    <x v="0"/>
    <s v="2016"/>
    <x v="0"/>
    <s v="tonnes"/>
    <n v="160.78"/>
    <s v="A"/>
    <s v="Official figure"/>
  </r>
  <r>
    <s v="RFB"/>
    <s v="Fertilizers by Product"/>
    <s v="180"/>
    <s v="Democratic Republic of the Congo"/>
    <s v="5610"/>
    <x v="0"/>
    <s v="4030"/>
    <x v="5"/>
    <x v="0"/>
    <s v="2017"/>
    <x v="1"/>
    <s v="tonnes"/>
    <n v="93.94"/>
    <s v="A"/>
    <s v="Official figure"/>
  </r>
  <r>
    <s v="RFB"/>
    <s v="Fertilizers by Product"/>
    <s v="180"/>
    <s v="Democratic Republic of the Congo"/>
    <s v="5610"/>
    <x v="0"/>
    <s v="4030"/>
    <x v="5"/>
    <x v="0"/>
    <s v="2018"/>
    <x v="2"/>
    <s v="tonnes"/>
    <n v="261.95"/>
    <s v="A"/>
    <s v="Official figure"/>
  </r>
  <r>
    <s v="RFB"/>
    <s v="Fertilizers by Product"/>
    <s v="180"/>
    <s v="Democratic Republic of the Congo"/>
    <s v="5610"/>
    <x v="0"/>
    <s v="4030"/>
    <x v="5"/>
    <x v="0"/>
    <s v="2019"/>
    <x v="3"/>
    <s v="tonnes"/>
    <n v="442.89"/>
    <s v="A"/>
    <s v="Official figure"/>
  </r>
  <r>
    <s v="RFB"/>
    <s v="Fertilizers by Product"/>
    <s v="180"/>
    <s v="Democratic Republic of the Congo"/>
    <s v="5610"/>
    <x v="0"/>
    <s v="4030"/>
    <x v="5"/>
    <x v="0"/>
    <s v="2020"/>
    <x v="4"/>
    <s v="tonnes"/>
    <n v="167.93"/>
    <s v="A"/>
    <s v="Official figure"/>
  </r>
  <r>
    <s v="RFB"/>
    <s v="Fertilizers by Product"/>
    <s v="180"/>
    <s v="Democratic Republic of the Congo"/>
    <s v="5910"/>
    <x v="1"/>
    <s v="4030"/>
    <x v="5"/>
    <x v="0"/>
    <s v="2017"/>
    <x v="1"/>
    <s v="tonnes"/>
    <n v="12.09"/>
    <s v="T"/>
    <s v="Unofficial figure"/>
  </r>
  <r>
    <s v="RFB"/>
    <s v="Fertilizers by Product"/>
    <s v="180"/>
    <s v="Democratic Republic of the Congo"/>
    <s v="5610"/>
    <x v="0"/>
    <s v="4023"/>
    <x v="6"/>
    <x v="1"/>
    <s v="2016"/>
    <x v="0"/>
    <s v="tonnes"/>
    <n v="497.18"/>
    <s v="A"/>
    <s v="Official figure"/>
  </r>
  <r>
    <s v="RFB"/>
    <s v="Fertilizers by Product"/>
    <s v="180"/>
    <s v="Democratic Republic of the Congo"/>
    <s v="5610"/>
    <x v="0"/>
    <s v="4023"/>
    <x v="6"/>
    <x v="1"/>
    <s v="2017"/>
    <x v="1"/>
    <s v="tonnes"/>
    <n v="125.68"/>
    <s v="A"/>
    <s v="Official figure"/>
  </r>
  <r>
    <s v="RFB"/>
    <s v="Fertilizers by Product"/>
    <s v="180"/>
    <s v="Democratic Republic of the Congo"/>
    <s v="5610"/>
    <x v="0"/>
    <s v="4023"/>
    <x v="6"/>
    <x v="1"/>
    <s v="2018"/>
    <x v="2"/>
    <s v="tonnes"/>
    <n v="102.94"/>
    <s v="A"/>
    <s v="Official figure"/>
  </r>
  <r>
    <s v="RFB"/>
    <s v="Fertilizers by Product"/>
    <s v="180"/>
    <s v="Democratic Republic of the Congo"/>
    <s v="5610"/>
    <x v="0"/>
    <s v="4023"/>
    <x v="6"/>
    <x v="1"/>
    <s v="2020"/>
    <x v="4"/>
    <s v="tonnes"/>
    <n v="0.04"/>
    <s v="A"/>
    <s v="Official figure"/>
  </r>
  <r>
    <s v="RFB"/>
    <s v="Fertilizers by Product"/>
    <s v="180"/>
    <s v="Democratic Republic of the Congo"/>
    <s v="5610"/>
    <x v="0"/>
    <s v="4021"/>
    <x v="7"/>
    <x v="2"/>
    <s v="2016"/>
    <x v="0"/>
    <s v="tonnes"/>
    <n v="12561.78"/>
    <s v="A"/>
    <s v="Official figure"/>
  </r>
  <r>
    <s v="RFB"/>
    <s v="Fertilizers by Product"/>
    <s v="180"/>
    <s v="Democratic Republic of the Congo"/>
    <s v="5610"/>
    <x v="0"/>
    <s v="4021"/>
    <x v="7"/>
    <x v="2"/>
    <s v="2017"/>
    <x v="1"/>
    <s v="tonnes"/>
    <n v="10199.540000000001"/>
    <s v="A"/>
    <s v="Official figure"/>
  </r>
  <r>
    <s v="RFB"/>
    <s v="Fertilizers by Product"/>
    <s v="180"/>
    <s v="Democratic Republic of the Congo"/>
    <s v="5610"/>
    <x v="0"/>
    <s v="4021"/>
    <x v="7"/>
    <x v="2"/>
    <s v="2018"/>
    <x v="2"/>
    <s v="tonnes"/>
    <n v="6931.01"/>
    <s v="A"/>
    <s v="Official figure"/>
  </r>
  <r>
    <s v="RFB"/>
    <s v="Fertilizers by Product"/>
    <s v="180"/>
    <s v="Democratic Republic of the Congo"/>
    <s v="5610"/>
    <x v="0"/>
    <s v="4021"/>
    <x v="7"/>
    <x v="2"/>
    <s v="2019"/>
    <x v="3"/>
    <s v="tonnes"/>
    <n v="6268.95"/>
    <s v="A"/>
    <s v="Official figure"/>
  </r>
  <r>
    <s v="RFB"/>
    <s v="Fertilizers by Product"/>
    <s v="180"/>
    <s v="Democratic Republic of the Congo"/>
    <s v="5610"/>
    <x v="0"/>
    <s v="4021"/>
    <x v="7"/>
    <x v="2"/>
    <s v="2020"/>
    <x v="4"/>
    <s v="tonnes"/>
    <n v="8921.0400000000009"/>
    <s v="A"/>
    <s v="Official figure"/>
  </r>
  <r>
    <s v="RFB"/>
    <s v="Fertilizers by Product"/>
    <s v="180"/>
    <s v="Democratic Republic of the Congo"/>
    <s v="5610"/>
    <x v="0"/>
    <s v="4008"/>
    <x v="8"/>
    <x v="0"/>
    <s v="2016"/>
    <x v="0"/>
    <s v="tonnes"/>
    <n v="180.25"/>
    <s v="A"/>
    <s v="Official figure"/>
  </r>
  <r>
    <s v="RFB"/>
    <s v="Fertilizers by Product"/>
    <s v="180"/>
    <s v="Democratic Republic of the Congo"/>
    <s v="5610"/>
    <x v="0"/>
    <s v="4008"/>
    <x v="8"/>
    <x v="0"/>
    <s v="2017"/>
    <x v="1"/>
    <s v="tonnes"/>
    <n v="1907.65"/>
    <s v="A"/>
    <s v="Official figure"/>
  </r>
  <r>
    <s v="RFB"/>
    <s v="Fertilizers by Product"/>
    <s v="180"/>
    <s v="Democratic Republic of the Congo"/>
    <s v="5610"/>
    <x v="0"/>
    <s v="4008"/>
    <x v="8"/>
    <x v="0"/>
    <s v="2018"/>
    <x v="2"/>
    <s v="tonnes"/>
    <n v="3654.44"/>
    <s v="A"/>
    <s v="Official figure"/>
  </r>
  <r>
    <s v="RFB"/>
    <s v="Fertilizers by Product"/>
    <s v="180"/>
    <s v="Democratic Republic of the Congo"/>
    <s v="5610"/>
    <x v="0"/>
    <s v="4008"/>
    <x v="8"/>
    <x v="0"/>
    <s v="2019"/>
    <x v="3"/>
    <s v="tonnes"/>
    <n v="19082.419999999998"/>
    <s v="X"/>
    <s v="Figure from international organizations"/>
  </r>
  <r>
    <s v="RFB"/>
    <s v="Fertilizers by Product"/>
    <s v="180"/>
    <s v="Democratic Republic of the Congo"/>
    <s v="5610"/>
    <x v="0"/>
    <s v="4008"/>
    <x v="8"/>
    <x v="0"/>
    <s v="2020"/>
    <x v="4"/>
    <s v="tonnes"/>
    <n v="11439.41"/>
    <s v="A"/>
    <s v="Official figure"/>
  </r>
  <r>
    <s v="RFB"/>
    <s v="Fertilizers by Product"/>
    <s v="180"/>
    <s v="Democratic Republic of the Congo"/>
    <s v="5910"/>
    <x v="1"/>
    <s v="4008"/>
    <x v="8"/>
    <x v="0"/>
    <s v="2018"/>
    <x v="2"/>
    <s v="tonnes"/>
    <n v="52.94"/>
    <s v="T"/>
    <s v="Unofficial figure"/>
  </r>
  <r>
    <s v="RFB"/>
    <s v="Fertilizers by Product"/>
    <s v="180"/>
    <s v="Democratic Republic of the Congo"/>
    <s v="5910"/>
    <x v="1"/>
    <s v="4008"/>
    <x v="8"/>
    <x v="0"/>
    <s v="2020"/>
    <x v="4"/>
    <s v="tonnes"/>
    <n v="1.63"/>
    <s v="A"/>
    <s v="Official figure"/>
  </r>
  <r>
    <s v="RFB"/>
    <s v="Fertilizers by Product"/>
    <s v="180"/>
    <s v="Democratic Republic of the Congo"/>
    <s v="5610"/>
    <x v="0"/>
    <s v="4024"/>
    <x v="9"/>
    <x v="3"/>
    <s v="2016"/>
    <x v="0"/>
    <s v="tonnes"/>
    <n v="0.8"/>
    <s v="A"/>
    <s v="Official figure"/>
  </r>
  <r>
    <s v="RFB"/>
    <s v="Fertilizers by Product"/>
    <s v="180"/>
    <s v="Democratic Republic of the Congo"/>
    <s v="5610"/>
    <x v="0"/>
    <s v="4024"/>
    <x v="9"/>
    <x v="3"/>
    <s v="2017"/>
    <x v="1"/>
    <s v="tonnes"/>
    <n v="33.119999999999997"/>
    <s v="A"/>
    <s v="Official figure"/>
  </r>
  <r>
    <s v="RFB"/>
    <s v="Fertilizers by Product"/>
    <s v="180"/>
    <s v="Democratic Republic of the Congo"/>
    <s v="5610"/>
    <x v="0"/>
    <s v="4024"/>
    <x v="9"/>
    <x v="3"/>
    <s v="2018"/>
    <x v="2"/>
    <s v="tonnes"/>
    <n v="32.94"/>
    <s v="A"/>
    <s v="Official figure"/>
  </r>
  <r>
    <s v="RFB"/>
    <s v="Fertilizers by Product"/>
    <s v="180"/>
    <s v="Democratic Republic of the Congo"/>
    <s v="5610"/>
    <x v="0"/>
    <s v="4024"/>
    <x v="9"/>
    <x v="3"/>
    <s v="2019"/>
    <x v="3"/>
    <s v="tonnes"/>
    <n v="0.5"/>
    <s v="A"/>
    <s v="Official figure"/>
  </r>
  <r>
    <s v="RFB"/>
    <s v="Fertilizers by Product"/>
    <s v="180"/>
    <s v="Democratic Republic of the Congo"/>
    <s v="5610"/>
    <x v="0"/>
    <s v="4024"/>
    <x v="9"/>
    <x v="3"/>
    <s v="2020"/>
    <x v="4"/>
    <s v="tonnes"/>
    <n v="23.96"/>
    <s v="A"/>
    <s v="Official figure"/>
  </r>
  <r>
    <s v="RFB"/>
    <s v="Fertilizers by Product"/>
    <s v="180"/>
    <s v="Democratic Republic of the Congo"/>
    <s v="5610"/>
    <x v="0"/>
    <s v="4014"/>
    <x v="10"/>
    <x v="1"/>
    <s v="2016"/>
    <x v="0"/>
    <s v="tonnes"/>
    <n v="1771"/>
    <s v="A"/>
    <s v="Official figure"/>
  </r>
  <r>
    <s v="RFB"/>
    <s v="Fertilizers by Product"/>
    <s v="180"/>
    <s v="Democratic Republic of the Congo"/>
    <s v="5610"/>
    <x v="0"/>
    <s v="4014"/>
    <x v="10"/>
    <x v="1"/>
    <s v="2017"/>
    <x v="1"/>
    <s v="tonnes"/>
    <n v="593.52"/>
    <s v="A"/>
    <s v="Official figure"/>
  </r>
  <r>
    <s v="RFB"/>
    <s v="Fertilizers by Product"/>
    <s v="180"/>
    <s v="Democratic Republic of the Congo"/>
    <s v="5610"/>
    <x v="0"/>
    <s v="4014"/>
    <x v="10"/>
    <x v="1"/>
    <s v="2018"/>
    <x v="2"/>
    <s v="tonnes"/>
    <n v="750"/>
    <s v="A"/>
    <s v="Official figure"/>
  </r>
  <r>
    <s v="RFB"/>
    <s v="Fertilizers by Product"/>
    <s v="180"/>
    <s v="Democratic Republic of the Congo"/>
    <s v="5610"/>
    <x v="0"/>
    <s v="4014"/>
    <x v="10"/>
    <x v="1"/>
    <s v="2019"/>
    <x v="3"/>
    <s v="tonnes"/>
    <n v="130.25"/>
    <s v="A"/>
    <s v="Official figure"/>
  </r>
  <r>
    <s v="RFB"/>
    <s v="Fertilizers by Product"/>
    <s v="180"/>
    <s v="Democratic Republic of the Congo"/>
    <s v="5610"/>
    <x v="0"/>
    <s v="4014"/>
    <x v="10"/>
    <x v="1"/>
    <s v="2020"/>
    <x v="4"/>
    <s v="tonnes"/>
    <n v="59.48"/>
    <s v="A"/>
    <s v="Official figure"/>
  </r>
  <r>
    <s v="RFB"/>
    <s v="Fertilizers by Product"/>
    <s v="180"/>
    <s v="Democratic Republic of the Congo"/>
    <s v="5610"/>
    <x v="0"/>
    <s v="4018"/>
    <x v="11"/>
    <x v="4"/>
    <s v="2016"/>
    <x v="0"/>
    <s v="tonnes"/>
    <n v="19.399999999999999"/>
    <s v="A"/>
    <s v="Official figure"/>
  </r>
  <r>
    <s v="RFB"/>
    <s v="Fertilizers by Product"/>
    <s v="180"/>
    <s v="Democratic Republic of the Congo"/>
    <s v="5610"/>
    <x v="0"/>
    <s v="4018"/>
    <x v="11"/>
    <x v="4"/>
    <s v="2018"/>
    <x v="2"/>
    <s v="tonnes"/>
    <n v="3.48"/>
    <s v="A"/>
    <s v="Official figure"/>
  </r>
  <r>
    <s v="RFB"/>
    <s v="Fertilizers by Product"/>
    <s v="180"/>
    <s v="Democratic Republic of the Congo"/>
    <s v="5610"/>
    <x v="0"/>
    <s v="4018"/>
    <x v="11"/>
    <x v="4"/>
    <s v="2020"/>
    <x v="4"/>
    <s v="tonnes"/>
    <n v="0"/>
    <s v="A"/>
    <s v="Official figure"/>
  </r>
  <r>
    <s v="RFB"/>
    <s v="Fertilizers by Product"/>
    <s v="180"/>
    <s v="Democratic Republic of the Congo"/>
    <s v="5610"/>
    <x v="0"/>
    <s v="4011"/>
    <x v="12"/>
    <x v="1"/>
    <s v="2016"/>
    <x v="0"/>
    <s v="tonnes"/>
    <n v="56.14"/>
    <s v="A"/>
    <s v="Official figure"/>
  </r>
  <r>
    <s v="RFB"/>
    <s v="Fertilizers by Product"/>
    <s v="180"/>
    <s v="Democratic Republic of the Congo"/>
    <s v="5610"/>
    <x v="0"/>
    <s v="4011"/>
    <x v="12"/>
    <x v="1"/>
    <s v="2017"/>
    <x v="1"/>
    <s v="tonnes"/>
    <n v="1.78"/>
    <s v="A"/>
    <s v="Official figure"/>
  </r>
  <r>
    <s v="RFB"/>
    <s v="Fertilizers by Product"/>
    <s v="180"/>
    <s v="Democratic Republic of the Congo"/>
    <s v="5610"/>
    <x v="0"/>
    <s v="4011"/>
    <x v="12"/>
    <x v="1"/>
    <s v="2018"/>
    <x v="2"/>
    <s v="tonnes"/>
    <n v="0.05"/>
    <s v="A"/>
    <s v="Official figure"/>
  </r>
  <r>
    <s v="RFB"/>
    <s v="Fertilizers by Product"/>
    <s v="180"/>
    <s v="Democratic Republic of the Congo"/>
    <s v="5610"/>
    <x v="0"/>
    <s v="4011"/>
    <x v="12"/>
    <x v="1"/>
    <s v="2019"/>
    <x v="3"/>
    <s v="tonnes"/>
    <n v="45.32"/>
    <s v="A"/>
    <s v="Official figure"/>
  </r>
  <r>
    <s v="RFB"/>
    <s v="Fertilizers by Product"/>
    <s v="180"/>
    <s v="Democratic Republic of the Congo"/>
    <s v="5610"/>
    <x v="0"/>
    <s v="4011"/>
    <x v="12"/>
    <x v="1"/>
    <s v="2020"/>
    <x v="4"/>
    <s v="tonnes"/>
    <n v="2.2999999999999998"/>
    <s v="A"/>
    <s v="Official figure"/>
  </r>
  <r>
    <s v="RFB"/>
    <s v="Fertilizers by Product"/>
    <s v="180"/>
    <s v="Democratic Republic of the Congo"/>
    <s v="5910"/>
    <x v="1"/>
    <s v="4011"/>
    <x v="12"/>
    <x v="1"/>
    <s v="2016"/>
    <x v="0"/>
    <s v="tonnes"/>
    <n v="0.46"/>
    <s v="T"/>
    <s v="Unofficial figure"/>
  </r>
  <r>
    <s v="RFB"/>
    <s v="Fertilizers by Product"/>
    <s v="180"/>
    <s v="Democratic Republic of the Congo"/>
    <s v="5910"/>
    <x v="1"/>
    <s v="4011"/>
    <x v="12"/>
    <x v="1"/>
    <s v="2017"/>
    <x v="1"/>
    <s v="tonnes"/>
    <n v="0.7"/>
    <s v="T"/>
    <s v="Unofficial figure"/>
  </r>
  <r>
    <s v="RFB"/>
    <s v="Fertilizers by Product"/>
    <s v="180"/>
    <s v="Democratic Republic of the Congo"/>
    <s v="5610"/>
    <x v="0"/>
    <s v="4027"/>
    <x v="13"/>
    <x v="3"/>
    <s v="2016"/>
    <x v="0"/>
    <s v="tonnes"/>
    <n v="1.25"/>
    <s v="A"/>
    <s v="Official figure"/>
  </r>
  <r>
    <s v="RFB"/>
    <s v="Fertilizers by Product"/>
    <s v="180"/>
    <s v="Democratic Republic of the Congo"/>
    <s v="5610"/>
    <x v="0"/>
    <s v="4027"/>
    <x v="13"/>
    <x v="3"/>
    <s v="2019"/>
    <x v="3"/>
    <s v="tonnes"/>
    <n v="6.82"/>
    <s v="A"/>
    <s v="Official figure"/>
  </r>
  <r>
    <s v="RFB"/>
    <s v="Fertilizers by Product"/>
    <s v="180"/>
    <s v="Democratic Republic of the Congo"/>
    <s v="5610"/>
    <x v="0"/>
    <s v="4027"/>
    <x v="13"/>
    <x v="3"/>
    <s v="2020"/>
    <x v="4"/>
    <s v="tonnes"/>
    <n v="0.25"/>
    <s v="A"/>
    <s v="Official figure"/>
  </r>
  <r>
    <s v="RFB"/>
    <s v="Fertilizers by Product"/>
    <s v="180"/>
    <s v="Democratic Republic of the Congo"/>
    <s v="5610"/>
    <x v="0"/>
    <s v="4016"/>
    <x v="14"/>
    <x v="4"/>
    <s v="2016"/>
    <x v="0"/>
    <s v="tonnes"/>
    <n v="4152.2700000000004"/>
    <s v="X"/>
    <s v="Figure from international organizations"/>
  </r>
  <r>
    <s v="RFB"/>
    <s v="Fertilizers by Product"/>
    <s v="180"/>
    <s v="Democratic Republic of the Congo"/>
    <s v="5610"/>
    <x v="0"/>
    <s v="4016"/>
    <x v="14"/>
    <x v="4"/>
    <s v="2017"/>
    <x v="1"/>
    <s v="tonnes"/>
    <n v="2226.5300000000002"/>
    <s v="A"/>
    <s v="Official figure"/>
  </r>
  <r>
    <s v="RFB"/>
    <s v="Fertilizers by Product"/>
    <s v="180"/>
    <s v="Democratic Republic of the Congo"/>
    <s v="5610"/>
    <x v="0"/>
    <s v="4016"/>
    <x v="14"/>
    <x v="4"/>
    <s v="2018"/>
    <x v="2"/>
    <s v="tonnes"/>
    <n v="2800.02"/>
    <s v="A"/>
    <s v="Official figure"/>
  </r>
  <r>
    <s v="RFB"/>
    <s v="Fertilizers by Product"/>
    <s v="180"/>
    <s v="Democratic Republic of the Congo"/>
    <s v="5610"/>
    <x v="0"/>
    <s v="4016"/>
    <x v="14"/>
    <x v="4"/>
    <s v="2019"/>
    <x v="3"/>
    <s v="tonnes"/>
    <n v="5154.8999999999996"/>
    <s v="A"/>
    <s v="Official figure"/>
  </r>
  <r>
    <s v="RFB"/>
    <s v="Fertilizers by Product"/>
    <s v="180"/>
    <s v="Democratic Republic of the Congo"/>
    <s v="5610"/>
    <x v="0"/>
    <s v="4016"/>
    <x v="14"/>
    <x v="4"/>
    <s v="2020"/>
    <x v="4"/>
    <s v="tonnes"/>
    <n v="2340.9899999999998"/>
    <s v="A"/>
    <s v="Official figure"/>
  </r>
  <r>
    <s v="RFB"/>
    <s v="Fertilizers by Product"/>
    <s v="180"/>
    <s v="Democratic Republic of the Congo"/>
    <s v="5610"/>
    <x v="0"/>
    <s v="4025"/>
    <x v="15"/>
    <x v="4"/>
    <s v="2016"/>
    <x v="0"/>
    <s v="tonnes"/>
    <n v="0.19"/>
    <s v="A"/>
    <s v="Official figure"/>
  </r>
  <r>
    <s v="RFB"/>
    <s v="Fertilizers by Product"/>
    <s v="180"/>
    <s v="Democratic Republic of the Congo"/>
    <s v="5610"/>
    <x v="0"/>
    <s v="4025"/>
    <x v="15"/>
    <x v="4"/>
    <s v="2017"/>
    <x v="1"/>
    <s v="tonnes"/>
    <n v="0.26"/>
    <s v="A"/>
    <s v="Official figure"/>
  </r>
  <r>
    <s v="RFB"/>
    <s v="Fertilizers by Product"/>
    <s v="180"/>
    <s v="Democratic Republic of the Congo"/>
    <s v="5610"/>
    <x v="0"/>
    <s v="4025"/>
    <x v="15"/>
    <x v="4"/>
    <s v="2018"/>
    <x v="2"/>
    <s v="tonnes"/>
    <n v="0.01"/>
    <s v="A"/>
    <s v="Official figure"/>
  </r>
  <r>
    <s v="RFB"/>
    <s v="Fertilizers by Product"/>
    <s v="180"/>
    <s v="Democratic Republic of the Congo"/>
    <s v="5610"/>
    <x v="0"/>
    <s v="4025"/>
    <x v="15"/>
    <x v="4"/>
    <s v="2019"/>
    <x v="3"/>
    <s v="tonnes"/>
    <n v="1.22"/>
    <s v="A"/>
    <s v="Official figure"/>
  </r>
  <r>
    <s v="RFB"/>
    <s v="Fertilizers by Product"/>
    <s v="180"/>
    <s v="Democratic Republic of the Congo"/>
    <s v="5610"/>
    <x v="0"/>
    <s v="4025"/>
    <x v="15"/>
    <x v="4"/>
    <s v="2020"/>
    <x v="4"/>
    <s v="tonnes"/>
    <n v="0"/>
    <s v="A"/>
    <s v="Official figure"/>
  </r>
  <r>
    <s v="RFB"/>
    <s v="Fertilizers by Product"/>
    <s v="180"/>
    <s v="Democratic Republic of the Congo"/>
    <s v="5610"/>
    <x v="0"/>
    <s v="4017"/>
    <x v="16"/>
    <x v="4"/>
    <s v="2016"/>
    <x v="0"/>
    <s v="tonnes"/>
    <n v="0.11"/>
    <s v="A"/>
    <s v="Official figure"/>
  </r>
  <r>
    <s v="RFB"/>
    <s v="Fertilizers by Product"/>
    <s v="180"/>
    <s v="Democratic Republic of the Congo"/>
    <s v="5610"/>
    <x v="0"/>
    <s v="4017"/>
    <x v="16"/>
    <x v="4"/>
    <s v="2017"/>
    <x v="1"/>
    <s v="tonnes"/>
    <n v="10.26"/>
    <s v="A"/>
    <s v="Official figure"/>
  </r>
  <r>
    <s v="RFB"/>
    <s v="Fertilizers by Product"/>
    <s v="180"/>
    <s v="Democratic Republic of the Congo"/>
    <s v="5610"/>
    <x v="0"/>
    <s v="4017"/>
    <x v="16"/>
    <x v="4"/>
    <s v="2018"/>
    <x v="2"/>
    <s v="tonnes"/>
    <n v="3270.64"/>
    <s v="A"/>
    <s v="Official figure"/>
  </r>
  <r>
    <s v="RFB"/>
    <s v="Fertilizers by Product"/>
    <s v="180"/>
    <s v="Democratic Republic of the Congo"/>
    <s v="5610"/>
    <x v="0"/>
    <s v="4017"/>
    <x v="16"/>
    <x v="4"/>
    <s v="2019"/>
    <x v="3"/>
    <s v="tonnes"/>
    <n v="0.01"/>
    <s v="A"/>
    <s v="Official figure"/>
  </r>
  <r>
    <s v="RFB"/>
    <s v="Fertilizers by Product"/>
    <s v="180"/>
    <s v="Democratic Republic of the Congo"/>
    <s v="5610"/>
    <x v="0"/>
    <s v="4017"/>
    <x v="16"/>
    <x v="4"/>
    <s v="2020"/>
    <x v="4"/>
    <s v="tonnes"/>
    <n v="785.12"/>
    <s v="A"/>
    <s v="Official figure"/>
  </r>
  <r>
    <s v="RFB"/>
    <s v="Fertilizers by Product"/>
    <s v="180"/>
    <s v="Democratic Republic of the Congo"/>
    <s v="5610"/>
    <x v="0"/>
    <s v="4005"/>
    <x v="17"/>
    <x v="0"/>
    <s v="2016"/>
    <x v="0"/>
    <s v="tonnes"/>
    <n v="9"/>
    <s v="A"/>
    <s v="Official figure"/>
  </r>
  <r>
    <s v="RFB"/>
    <s v="Fertilizers by Product"/>
    <s v="180"/>
    <s v="Democratic Republic of the Congo"/>
    <s v="5610"/>
    <x v="0"/>
    <s v="4005"/>
    <x v="17"/>
    <x v="0"/>
    <s v="2017"/>
    <x v="1"/>
    <s v="tonnes"/>
    <n v="25.5"/>
    <s v="A"/>
    <s v="Official figure"/>
  </r>
  <r>
    <s v="RFB"/>
    <s v="Fertilizers by Product"/>
    <s v="180"/>
    <s v="Democratic Republic of the Congo"/>
    <s v="5610"/>
    <x v="0"/>
    <s v="4005"/>
    <x v="17"/>
    <x v="0"/>
    <s v="2018"/>
    <x v="2"/>
    <s v="tonnes"/>
    <n v="75.03"/>
    <s v="A"/>
    <s v="Official figure"/>
  </r>
  <r>
    <s v="RFB"/>
    <s v="Fertilizers by Product"/>
    <s v="180"/>
    <s v="Democratic Republic of the Congo"/>
    <s v="5610"/>
    <x v="0"/>
    <s v="4005"/>
    <x v="17"/>
    <x v="0"/>
    <s v="2019"/>
    <x v="3"/>
    <s v="tonnes"/>
    <n v="122.34"/>
    <s v="A"/>
    <s v="Official figure"/>
  </r>
  <r>
    <s v="RFB"/>
    <s v="Fertilizers by Product"/>
    <s v="180"/>
    <s v="Democratic Republic of the Congo"/>
    <s v="5610"/>
    <x v="0"/>
    <s v="4005"/>
    <x v="17"/>
    <x v="0"/>
    <s v="2020"/>
    <x v="4"/>
    <s v="tonnes"/>
    <n v="104.95"/>
    <s v="A"/>
    <s v="Official figure"/>
  </r>
  <r>
    <s v="RFB"/>
    <s v="Fertilizers by Product"/>
    <s v="180"/>
    <s v="Democratic Republic of the Congo"/>
    <s v="5910"/>
    <x v="1"/>
    <s v="4005"/>
    <x v="17"/>
    <x v="0"/>
    <s v="2019"/>
    <x v="3"/>
    <s v="tonnes"/>
    <n v="0.03"/>
    <s v="T"/>
    <s v="Unofficial figure"/>
  </r>
  <r>
    <s v="RFB"/>
    <s v="Fertilizers by Product"/>
    <s v="180"/>
    <s v="Democratic Republic of the Congo"/>
    <s v="5610"/>
    <x v="0"/>
    <s v="4012"/>
    <x v="18"/>
    <x v="1"/>
    <s v="2016"/>
    <x v="0"/>
    <s v="tonnes"/>
    <n v="503.14"/>
    <s v="A"/>
    <s v="Official figure"/>
  </r>
  <r>
    <s v="RFB"/>
    <s v="Fertilizers by Product"/>
    <s v="180"/>
    <s v="Democratic Republic of the Congo"/>
    <s v="5610"/>
    <x v="0"/>
    <s v="4012"/>
    <x v="18"/>
    <x v="1"/>
    <s v="2017"/>
    <x v="1"/>
    <s v="tonnes"/>
    <n v="569.29999999999995"/>
    <s v="A"/>
    <s v="Official figure"/>
  </r>
  <r>
    <s v="RFB"/>
    <s v="Fertilizers by Product"/>
    <s v="180"/>
    <s v="Democratic Republic of the Congo"/>
    <s v="5610"/>
    <x v="0"/>
    <s v="4012"/>
    <x v="18"/>
    <x v="1"/>
    <s v="2018"/>
    <x v="2"/>
    <s v="tonnes"/>
    <n v="763.18"/>
    <s v="A"/>
    <s v="Official figure"/>
  </r>
  <r>
    <s v="RFB"/>
    <s v="Fertilizers by Product"/>
    <s v="180"/>
    <s v="Democratic Republic of the Congo"/>
    <s v="5610"/>
    <x v="0"/>
    <s v="4012"/>
    <x v="18"/>
    <x v="1"/>
    <s v="2019"/>
    <x v="3"/>
    <s v="tonnes"/>
    <n v="228.2"/>
    <s v="A"/>
    <s v="Official figure"/>
  </r>
  <r>
    <s v="RFB"/>
    <s v="Fertilizers by Product"/>
    <s v="180"/>
    <s v="Democratic Republic of the Congo"/>
    <s v="5610"/>
    <x v="0"/>
    <s v="4012"/>
    <x v="18"/>
    <x v="1"/>
    <s v="2020"/>
    <x v="4"/>
    <s v="tonnes"/>
    <n v="504.7"/>
    <s v="A"/>
    <s v="Official figure"/>
  </r>
  <r>
    <s v="RFB"/>
    <s v="Fertilizers by Product"/>
    <s v="180"/>
    <s v="Democratic Republic of the Congo"/>
    <s v="5610"/>
    <x v="0"/>
    <s v="4001"/>
    <x v="19"/>
    <x v="5"/>
    <s v="2016"/>
    <x v="0"/>
    <s v="tonnes"/>
    <n v="9063.7999999999993"/>
    <s v="A"/>
    <s v="Official figure"/>
  </r>
  <r>
    <s v="RFB"/>
    <s v="Fertilizers by Product"/>
    <s v="180"/>
    <s v="Democratic Republic of the Congo"/>
    <s v="5610"/>
    <x v="0"/>
    <s v="4001"/>
    <x v="19"/>
    <x v="5"/>
    <s v="2017"/>
    <x v="1"/>
    <s v="tonnes"/>
    <n v="8818.8700000000008"/>
    <s v="A"/>
    <s v="Official figure"/>
  </r>
  <r>
    <s v="RFB"/>
    <s v="Fertilizers by Product"/>
    <s v="180"/>
    <s v="Democratic Republic of the Congo"/>
    <s v="5610"/>
    <x v="0"/>
    <s v="4001"/>
    <x v="19"/>
    <x v="5"/>
    <s v="2018"/>
    <x v="2"/>
    <s v="tonnes"/>
    <n v="6944.98"/>
    <s v="A"/>
    <s v="Official figure"/>
  </r>
  <r>
    <s v="RFB"/>
    <s v="Fertilizers by Product"/>
    <s v="180"/>
    <s v="Democratic Republic of the Congo"/>
    <s v="5610"/>
    <x v="0"/>
    <s v="4001"/>
    <x v="19"/>
    <x v="5"/>
    <s v="2019"/>
    <x v="3"/>
    <s v="tonnes"/>
    <n v="7683.06"/>
    <s v="A"/>
    <s v="Official figure"/>
  </r>
  <r>
    <s v="RFB"/>
    <s v="Fertilizers by Product"/>
    <s v="180"/>
    <s v="Democratic Republic of the Congo"/>
    <s v="5610"/>
    <x v="0"/>
    <s v="4001"/>
    <x v="19"/>
    <x v="5"/>
    <s v="2020"/>
    <x v="4"/>
    <s v="tonnes"/>
    <n v="8150.15"/>
    <s v="A"/>
    <s v="Official figure"/>
  </r>
  <r>
    <s v="RFB"/>
    <s v="Fertilizers by Product"/>
    <s v="180"/>
    <s v="Democratic Republic of the Congo"/>
    <s v="5910"/>
    <x v="1"/>
    <s v="4001"/>
    <x v="19"/>
    <x v="5"/>
    <s v="2017"/>
    <x v="1"/>
    <s v="tonnes"/>
    <n v="25"/>
    <s v="T"/>
    <s v="Unofficial figure"/>
  </r>
  <r>
    <s v="RFB"/>
    <s v="Fertilizers by Product"/>
    <s v="180"/>
    <s v="Democratic Republic of the Congo"/>
    <s v="5610"/>
    <x v="0"/>
    <s v="4006"/>
    <x v="20"/>
    <x v="0"/>
    <s v="2019"/>
    <x v="3"/>
    <s v="tonnes"/>
    <n v="36.200000000000003"/>
    <s v="A"/>
    <s v="Official figure"/>
  </r>
  <r>
    <s v="RFB"/>
    <s v="Fertilizers by Product"/>
    <s v="180"/>
    <s v="Democratic Republic of the Congo"/>
    <s v="5610"/>
    <x v="0"/>
    <s v="4006"/>
    <x v="20"/>
    <x v="0"/>
    <s v="2020"/>
    <x v="4"/>
    <s v="tonnes"/>
    <n v="328.68"/>
    <s v="A"/>
    <s v="Official figure"/>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s v="EF"/>
    <s v="Fertilizers indicators"/>
    <s v="180"/>
    <s v="Democratic Republic of the Congo"/>
    <s v="5159"/>
    <s v="Use per area of cropland"/>
    <s v="3102"/>
    <x v="0"/>
    <s v="2016"/>
    <x v="0"/>
    <s v="kg/ha"/>
    <n v="0.78"/>
    <s v="E"/>
    <s v="Estimated value"/>
  </r>
  <r>
    <s v="EF"/>
    <s v="Fertilizers indicators"/>
    <s v="180"/>
    <s v="Democratic Republic of the Congo"/>
    <s v="5159"/>
    <s v="Use per area of cropland"/>
    <s v="3102"/>
    <x v="0"/>
    <s v="2017"/>
    <x v="1"/>
    <s v="kg/ha"/>
    <n v="1.06"/>
    <s v="E"/>
    <s v="Estimated value"/>
  </r>
  <r>
    <s v="EF"/>
    <s v="Fertilizers indicators"/>
    <s v="180"/>
    <s v="Democratic Republic of the Congo"/>
    <s v="5159"/>
    <s v="Use per area of cropland"/>
    <s v="3102"/>
    <x v="0"/>
    <s v="2018"/>
    <x v="2"/>
    <s v="kg/ha"/>
    <n v="0.63"/>
    <s v="E"/>
    <s v="Estimated value"/>
  </r>
  <r>
    <s v="EF"/>
    <s v="Fertilizers indicators"/>
    <s v="180"/>
    <s v="Democratic Republic of the Congo"/>
    <s v="5159"/>
    <s v="Use per area of cropland"/>
    <s v="3102"/>
    <x v="0"/>
    <s v="2019"/>
    <x v="3"/>
    <s v="kg/ha"/>
    <n v="1"/>
    <s v="E"/>
    <s v="Estimated value"/>
  </r>
  <r>
    <s v="EF"/>
    <s v="Fertilizers indicators"/>
    <s v="180"/>
    <s v="Democratic Republic of the Congo"/>
    <s v="5159"/>
    <s v="Use per area of cropland"/>
    <s v="3102"/>
    <x v="0"/>
    <s v="2020"/>
    <x v="4"/>
    <s v="kg/ha"/>
    <n v="1.54"/>
    <s v="E"/>
    <s v="Estimated value"/>
  </r>
  <r>
    <s v="EF"/>
    <s v="Fertilizers indicators"/>
    <s v="180"/>
    <s v="Democratic Republic of the Congo"/>
    <s v="5159"/>
    <s v="Use per area of cropland"/>
    <s v="3103"/>
    <x v="1"/>
    <s v="2016"/>
    <x v="0"/>
    <s v="kg/ha"/>
    <n v="0.1"/>
    <s v="E"/>
    <s v="Estimated value"/>
  </r>
  <r>
    <s v="EF"/>
    <s v="Fertilizers indicators"/>
    <s v="180"/>
    <s v="Democratic Republic of the Congo"/>
    <s v="5159"/>
    <s v="Use per area of cropland"/>
    <s v="3103"/>
    <x v="1"/>
    <s v="2017"/>
    <x v="1"/>
    <s v="kg/ha"/>
    <n v="0.1"/>
    <s v="E"/>
    <s v="Estimated value"/>
  </r>
  <r>
    <s v="EF"/>
    <s v="Fertilizers indicators"/>
    <s v="180"/>
    <s v="Democratic Republic of the Congo"/>
    <s v="5159"/>
    <s v="Use per area of cropland"/>
    <s v="3103"/>
    <x v="1"/>
    <s v="2018"/>
    <x v="2"/>
    <s v="kg/ha"/>
    <n v="0.06"/>
    <s v="E"/>
    <s v="Estimated value"/>
  </r>
  <r>
    <s v="EF"/>
    <s v="Fertilizers indicators"/>
    <s v="180"/>
    <s v="Democratic Republic of the Congo"/>
    <s v="5159"/>
    <s v="Use per area of cropland"/>
    <s v="3103"/>
    <x v="1"/>
    <s v="2019"/>
    <x v="3"/>
    <s v="kg/ha"/>
    <n v="0.05"/>
    <s v="E"/>
    <s v="Estimated value"/>
  </r>
  <r>
    <s v="EF"/>
    <s v="Fertilizers indicators"/>
    <s v="180"/>
    <s v="Democratic Republic of the Congo"/>
    <s v="5159"/>
    <s v="Use per area of cropland"/>
    <s v="3103"/>
    <x v="1"/>
    <s v="2020"/>
    <x v="4"/>
    <s v="kg/ha"/>
    <n v="0.12"/>
    <s v="E"/>
    <s v="Estimated value"/>
  </r>
  <r>
    <s v="EF"/>
    <s v="Fertilizers indicators"/>
    <s v="180"/>
    <s v="Democratic Republic of the Congo"/>
    <s v="5159"/>
    <s v="Use per area of cropland"/>
    <s v="3104"/>
    <x v="2"/>
    <s v="2016"/>
    <x v="0"/>
    <s v="kg/ha"/>
    <n v="0.33"/>
    <s v="E"/>
    <s v="Estimated value"/>
  </r>
  <r>
    <s v="EF"/>
    <s v="Fertilizers indicators"/>
    <s v="180"/>
    <s v="Democratic Republic of the Congo"/>
    <s v="5159"/>
    <s v="Use per area of cropland"/>
    <s v="3104"/>
    <x v="2"/>
    <s v="2017"/>
    <x v="1"/>
    <s v="kg/ha"/>
    <n v="0.24"/>
    <s v="E"/>
    <s v="Estimated value"/>
  </r>
  <r>
    <s v="EF"/>
    <s v="Fertilizers indicators"/>
    <s v="180"/>
    <s v="Democratic Republic of the Congo"/>
    <s v="5159"/>
    <s v="Use per area of cropland"/>
    <s v="3104"/>
    <x v="2"/>
    <s v="2018"/>
    <x v="2"/>
    <s v="kg/ha"/>
    <n v="0.28000000000000003"/>
    <s v="E"/>
    <s v="Estimated value"/>
  </r>
  <r>
    <s v="EF"/>
    <s v="Fertilizers indicators"/>
    <s v="180"/>
    <s v="Democratic Republic of the Congo"/>
    <s v="5159"/>
    <s v="Use per area of cropland"/>
    <s v="3104"/>
    <x v="2"/>
    <s v="2019"/>
    <x v="3"/>
    <s v="kg/ha"/>
    <n v="0.17"/>
    <s v="E"/>
    <s v="Estimated value"/>
  </r>
  <r>
    <s v="EF"/>
    <s v="Fertilizers indicators"/>
    <s v="180"/>
    <s v="Democratic Republic of the Congo"/>
    <s v="5159"/>
    <s v="Use per area of cropland"/>
    <s v="3104"/>
    <x v="2"/>
    <s v="2020"/>
    <x v="4"/>
    <s v="kg/ha"/>
    <n v="0.2"/>
    <s v="E"/>
    <s v="Estimated value"/>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0">
  <r>
    <s v="RFN"/>
    <s v="Fertilizers by Nutrient"/>
    <s v="012"/>
    <x v="0"/>
    <s v="5610"/>
    <x v="0"/>
    <s v="3102"/>
    <x v="0"/>
    <s v="2020"/>
    <s v="2020"/>
    <s v="tonnes"/>
    <n v="48.275570000000002"/>
    <s v="I"/>
    <s v="Imputed value"/>
  </r>
  <r>
    <s v="RFN"/>
    <s v="Fertilizers by Nutrient"/>
    <s v="012"/>
    <x v="0"/>
    <s v="5157"/>
    <x v="1"/>
    <s v="3102"/>
    <x v="0"/>
    <s v="2020"/>
    <s v="2020"/>
    <s v="tonnes"/>
    <n v="70.2"/>
    <s v="I"/>
    <s v="Imputed value"/>
  </r>
  <r>
    <s v="RFN"/>
    <s v="Fertilizers by Nutrient"/>
    <s v="012"/>
    <x v="0"/>
    <s v="5610"/>
    <x v="0"/>
    <s v="3103"/>
    <x v="1"/>
    <s v="2020"/>
    <s v="2020"/>
    <s v="tonnes"/>
    <n v="46.471640000000001"/>
    <s v="I"/>
    <s v="Imputed value"/>
  </r>
  <r>
    <s v="RFN"/>
    <s v="Fertilizers by Nutrient"/>
    <s v="012"/>
    <x v="0"/>
    <s v="5157"/>
    <x v="1"/>
    <s v="3103"/>
    <x v="1"/>
    <s v="2020"/>
    <s v="2020"/>
    <s v="tonnes"/>
    <n v="58.8"/>
    <s v="I"/>
    <s v="Imputed value"/>
  </r>
  <r>
    <s v="RFN"/>
    <s v="Fertilizers by Nutrient"/>
    <s v="012"/>
    <x v="0"/>
    <s v="5610"/>
    <x v="0"/>
    <s v="3104"/>
    <x v="2"/>
    <s v="2020"/>
    <s v="2020"/>
    <s v="tonnes"/>
    <n v="21.67839"/>
    <s v="I"/>
    <s v="Imputed value"/>
  </r>
  <r>
    <s v="RFN"/>
    <s v="Fertilizers by Nutrient"/>
    <s v="012"/>
    <x v="0"/>
    <s v="5157"/>
    <x v="1"/>
    <s v="3104"/>
    <x v="2"/>
    <s v="2020"/>
    <s v="2020"/>
    <s v="tonnes"/>
    <n v="26.7"/>
    <s v="I"/>
    <s v="Imputed value"/>
  </r>
  <r>
    <s v="RFN"/>
    <s v="Fertilizers by Nutrient"/>
    <s v="024"/>
    <x v="1"/>
    <s v="5610"/>
    <x v="0"/>
    <s v="3102"/>
    <x v="0"/>
    <s v="2020"/>
    <s v="2020"/>
    <s v="tonnes"/>
    <n v="24.306889999999999"/>
    <s v="I"/>
    <s v="Imputed value"/>
  </r>
  <r>
    <s v="RFN"/>
    <s v="Fertilizers by Nutrient"/>
    <s v="024"/>
    <x v="1"/>
    <s v="5157"/>
    <x v="1"/>
    <s v="3102"/>
    <x v="0"/>
    <s v="2020"/>
    <s v="2020"/>
    <s v="tonnes"/>
    <n v="23.881070000000001"/>
    <s v="I"/>
    <s v="Imputed value"/>
  </r>
  <r>
    <s v="RFN"/>
    <s v="Fertilizers by Nutrient"/>
    <s v="024"/>
    <x v="1"/>
    <s v="5610"/>
    <x v="0"/>
    <s v="3103"/>
    <x v="1"/>
    <s v="2020"/>
    <s v="2020"/>
    <s v="tonnes"/>
    <n v="8.3800000000000008"/>
    <s v="I"/>
    <s v="Imputed value"/>
  </r>
  <r>
    <s v="RFN"/>
    <s v="Fertilizers by Nutrient"/>
    <s v="024"/>
    <x v="1"/>
    <s v="5157"/>
    <x v="1"/>
    <s v="3103"/>
    <x v="1"/>
    <s v="2020"/>
    <s v="2020"/>
    <s v="tonnes"/>
    <n v="8.179590000000001"/>
    <s v="I"/>
    <s v="Imputed value"/>
  </r>
  <r>
    <s v="RFN"/>
    <s v="Fertilizers by Nutrient"/>
    <s v="024"/>
    <x v="1"/>
    <s v="5610"/>
    <x v="0"/>
    <s v="3104"/>
    <x v="2"/>
    <s v="2020"/>
    <s v="2020"/>
    <s v="tonnes"/>
    <n v="10.27458"/>
    <s v="I"/>
    <s v="Imputed value"/>
  </r>
  <r>
    <s v="RFN"/>
    <s v="Fertilizers by Nutrient"/>
    <s v="024"/>
    <x v="1"/>
    <s v="5157"/>
    <x v="1"/>
    <s v="3104"/>
    <x v="2"/>
    <s v="2020"/>
    <s v="2020"/>
    <s v="tonnes"/>
    <n v="10.07386"/>
    <s v="I"/>
    <s v="Imputed value"/>
  </r>
  <r>
    <s v="RFN"/>
    <s v="Fertilizers by Nutrient"/>
    <s v="204"/>
    <x v="2"/>
    <s v="5610"/>
    <x v="0"/>
    <s v="3102"/>
    <x v="0"/>
    <s v="2020"/>
    <s v="2020"/>
    <s v="tonnes"/>
    <n v="56.555639999999997"/>
    <s v="I"/>
    <s v="Imputed value"/>
  </r>
  <r>
    <s v="RFN"/>
    <s v="Fertilizers by Nutrient"/>
    <s v="204"/>
    <x v="2"/>
    <s v="5157"/>
    <x v="1"/>
    <s v="3102"/>
    <x v="0"/>
    <s v="2020"/>
    <s v="2020"/>
    <s v="tonnes"/>
    <n v="56.30744"/>
    <s v="I"/>
    <s v="Imputed value"/>
  </r>
  <r>
    <s v="RFN"/>
    <s v="Fertilizers by Nutrient"/>
    <s v="204"/>
    <x v="2"/>
    <s v="5610"/>
    <x v="0"/>
    <s v="3103"/>
    <x v="1"/>
    <s v="2020"/>
    <s v="2020"/>
    <s v="tonnes"/>
    <n v="28.366700000000002"/>
    <s v="I"/>
    <s v="Imputed value"/>
  </r>
  <r>
    <s v="RFN"/>
    <s v="Fertilizers by Nutrient"/>
    <s v="204"/>
    <x v="2"/>
    <s v="5157"/>
    <x v="1"/>
    <s v="3103"/>
    <x v="1"/>
    <s v="2020"/>
    <s v="2020"/>
    <s v="tonnes"/>
    <n v="28.140499999999999"/>
    <s v="I"/>
    <s v="Imputed value"/>
  </r>
  <r>
    <s v="RFN"/>
    <s v="Fertilizers by Nutrient"/>
    <s v="204"/>
    <x v="2"/>
    <s v="5610"/>
    <x v="0"/>
    <s v="3104"/>
    <x v="2"/>
    <s v="2020"/>
    <s v="2020"/>
    <s v="tonnes"/>
    <n v="28.366700000000002"/>
    <s v="I"/>
    <s v="Imputed value"/>
  </r>
  <r>
    <s v="RFN"/>
    <s v="Fertilizers by Nutrient"/>
    <s v="204"/>
    <x v="2"/>
    <s v="5157"/>
    <x v="1"/>
    <s v="3104"/>
    <x v="2"/>
    <s v="2020"/>
    <s v="2020"/>
    <s v="tonnes"/>
    <n v="28.140499999999999"/>
    <s v="I"/>
    <s v="Imputed value"/>
  </r>
  <r>
    <s v="RFN"/>
    <s v="Fertilizers by Nutrient"/>
    <s v="072"/>
    <x v="3"/>
    <s v="5610"/>
    <x v="0"/>
    <s v="3102"/>
    <x v="0"/>
    <s v="2020"/>
    <s v="2020"/>
    <s v="tonnes"/>
    <n v="13.68459"/>
    <s v="E"/>
    <s v="Estimated value"/>
  </r>
  <r>
    <s v="RFN"/>
    <s v="Fertilizers by Nutrient"/>
    <s v="072"/>
    <x v="3"/>
    <s v="5157"/>
    <x v="1"/>
    <s v="3102"/>
    <x v="0"/>
    <s v="2020"/>
    <s v="2020"/>
    <s v="tonnes"/>
    <n v="9.9968599999999999"/>
    <s v="I"/>
    <s v="Imputed value"/>
  </r>
  <r>
    <s v="RFN"/>
    <s v="Fertilizers by Nutrient"/>
    <s v="072"/>
    <x v="3"/>
    <s v="5610"/>
    <x v="0"/>
    <s v="3103"/>
    <x v="1"/>
    <s v="2020"/>
    <s v="2020"/>
    <s v="tonnes"/>
    <n v="2.1710599999999998"/>
    <s v="E"/>
    <s v="Estimated value"/>
  </r>
  <r>
    <s v="RFN"/>
    <s v="Fertilizers by Nutrient"/>
    <s v="072"/>
    <x v="3"/>
    <s v="5157"/>
    <x v="1"/>
    <s v="3103"/>
    <x v="1"/>
    <s v="2020"/>
    <s v="2020"/>
    <s v="tonnes"/>
    <n v="1.6724300000000001"/>
    <s v="I"/>
    <s v="Imputed value"/>
  </r>
  <r>
    <s v="RFN"/>
    <s v="Fertilizers by Nutrient"/>
    <s v="072"/>
    <x v="3"/>
    <s v="5610"/>
    <x v="0"/>
    <s v="3104"/>
    <x v="2"/>
    <s v="2020"/>
    <s v="2020"/>
    <s v="tonnes"/>
    <n v="1.3975499999999998"/>
    <s v="E"/>
    <s v="Estimated value"/>
  </r>
  <r>
    <s v="RFN"/>
    <s v="Fertilizers by Nutrient"/>
    <s v="072"/>
    <x v="3"/>
    <s v="5157"/>
    <x v="1"/>
    <s v="3104"/>
    <x v="2"/>
    <s v="2020"/>
    <s v="2020"/>
    <s v="tonnes"/>
    <n v="1.6664000000000001"/>
    <s v="I"/>
    <s v="Imputed value"/>
  </r>
  <r>
    <s v="RFN"/>
    <s v="Fertilizers by Nutrient"/>
    <s v="854"/>
    <x v="4"/>
    <s v="5610"/>
    <x v="0"/>
    <s v="3102"/>
    <x v="0"/>
    <s v="2020"/>
    <s v="2020"/>
    <s v="tonnes"/>
    <n v="50.467080000000003"/>
    <s v="E"/>
    <s v="Estimated value"/>
  </r>
  <r>
    <s v="RFN"/>
    <s v="Fertilizers by Nutrient"/>
    <s v="854"/>
    <x v="4"/>
    <s v="5157"/>
    <x v="1"/>
    <s v="3102"/>
    <x v="0"/>
    <s v="2020"/>
    <s v="2020"/>
    <s v="tonnes"/>
    <n v="50.46613"/>
    <s v="I"/>
    <s v="Imputed value"/>
  </r>
  <r>
    <s v="RFN"/>
    <s v="Fertilizers by Nutrient"/>
    <s v="854"/>
    <x v="4"/>
    <s v="5610"/>
    <x v="0"/>
    <s v="3103"/>
    <x v="1"/>
    <s v="2020"/>
    <s v="2020"/>
    <s v="tonnes"/>
    <n v="27.74568"/>
    <s v="E"/>
    <s v="Estimated value"/>
  </r>
  <r>
    <s v="RFN"/>
    <s v="Fertilizers by Nutrient"/>
    <s v="854"/>
    <x v="4"/>
    <s v="5157"/>
    <x v="1"/>
    <s v="3103"/>
    <x v="1"/>
    <s v="2020"/>
    <s v="2020"/>
    <s v="tonnes"/>
    <n v="27.74568"/>
    <s v="I"/>
    <s v="Imputed value"/>
  </r>
  <r>
    <s v="RFN"/>
    <s v="Fertilizers by Nutrient"/>
    <s v="854"/>
    <x v="4"/>
    <s v="5610"/>
    <x v="0"/>
    <s v="3104"/>
    <x v="2"/>
    <s v="2020"/>
    <s v="2020"/>
    <s v="tonnes"/>
    <n v="25.29505"/>
    <s v="E"/>
    <s v="Estimated value"/>
  </r>
  <r>
    <s v="RFN"/>
    <s v="Fertilizers by Nutrient"/>
    <s v="854"/>
    <x v="4"/>
    <s v="5157"/>
    <x v="1"/>
    <s v="3104"/>
    <x v="2"/>
    <s v="2020"/>
    <s v="2020"/>
    <s v="tonnes"/>
    <n v="24.875049999999998"/>
    <s v="I"/>
    <s v="Imputed value"/>
  </r>
  <r>
    <s v="RFN"/>
    <s v="Fertilizers by Nutrient"/>
    <s v="108"/>
    <x v="5"/>
    <s v="5610"/>
    <x v="0"/>
    <s v="3102"/>
    <x v="0"/>
    <s v="2020"/>
    <s v="2020"/>
    <s v="tonnes"/>
    <n v="0.17861000000000002"/>
    <s v="E"/>
    <s v="Estimated value"/>
  </r>
  <r>
    <s v="RFN"/>
    <s v="Fertilizers by Nutrient"/>
    <s v="108"/>
    <x v="5"/>
    <s v="5157"/>
    <x v="1"/>
    <s v="3102"/>
    <x v="0"/>
    <s v="2020"/>
    <s v="2020"/>
    <s v="tonnes"/>
    <n v="6.8884999999999996"/>
    <s v="I"/>
    <s v="Imputed value"/>
  </r>
  <r>
    <s v="RFN"/>
    <s v="Fertilizers by Nutrient"/>
    <s v="108"/>
    <x v="5"/>
    <s v="5610"/>
    <x v="0"/>
    <s v="3103"/>
    <x v="1"/>
    <s v="2020"/>
    <s v="2020"/>
    <s v="tonnes"/>
    <n v="39.502489999999995"/>
    <s v="E"/>
    <s v="Estimated value"/>
  </r>
  <r>
    <s v="RFN"/>
    <s v="Fertilizers by Nutrient"/>
    <s v="108"/>
    <x v="5"/>
    <s v="5157"/>
    <x v="1"/>
    <s v="3103"/>
    <x v="1"/>
    <s v="2020"/>
    <s v="2020"/>
    <s v="tonnes"/>
    <n v="13.648999999999999"/>
    <s v="I"/>
    <s v="Imputed value"/>
  </r>
  <r>
    <s v="RFN"/>
    <s v="Fertilizers by Nutrient"/>
    <s v="108"/>
    <x v="5"/>
    <s v="5610"/>
    <x v="0"/>
    <s v="3104"/>
    <x v="2"/>
    <s v="2020"/>
    <s v="2020"/>
    <s v="tonnes"/>
    <n v="1.5499999999999999E-3"/>
    <s v="E"/>
    <s v="Estimated value"/>
  </r>
  <r>
    <s v="RFN"/>
    <s v="Fertilizers by Nutrient"/>
    <s v="108"/>
    <x v="5"/>
    <s v="5157"/>
    <x v="1"/>
    <s v="3104"/>
    <x v="2"/>
    <s v="2020"/>
    <s v="2020"/>
    <s v="tonnes"/>
    <n v="3.6869399999999999"/>
    <s v="I"/>
    <s v="Imputed value"/>
  </r>
  <r>
    <s v="RFN"/>
    <s v="Fertilizers by Nutrient"/>
    <s v="120"/>
    <x v="6"/>
    <s v="5610"/>
    <x v="0"/>
    <s v="3102"/>
    <x v="0"/>
    <s v="2020"/>
    <s v="2020"/>
    <s v="tonnes"/>
    <n v="48.999839999999999"/>
    <s v="I"/>
    <s v="Imputed value"/>
  </r>
  <r>
    <s v="RFN"/>
    <s v="Fertilizers by Nutrient"/>
    <s v="120"/>
    <x v="6"/>
    <s v="5157"/>
    <x v="1"/>
    <s v="3102"/>
    <x v="0"/>
    <s v="2020"/>
    <s v="2020"/>
    <s v="tonnes"/>
    <n v="42.024560000000001"/>
    <s v="I"/>
    <s v="Imputed value"/>
  </r>
  <r>
    <s v="RFN"/>
    <s v="Fertilizers by Nutrient"/>
    <s v="120"/>
    <x v="6"/>
    <s v="5610"/>
    <x v="0"/>
    <s v="3103"/>
    <x v="1"/>
    <s v="2020"/>
    <s v="2020"/>
    <s v="tonnes"/>
    <n v="18.31063"/>
    <s v="I"/>
    <s v="Imputed value"/>
  </r>
  <r>
    <s v="RFN"/>
    <s v="Fertilizers by Nutrient"/>
    <s v="120"/>
    <x v="6"/>
    <s v="5157"/>
    <x v="1"/>
    <s v="3103"/>
    <x v="1"/>
    <s v="2020"/>
    <s v="2020"/>
    <s v="tonnes"/>
    <n v="17.304880000000001"/>
    <s v="I"/>
    <s v="Imputed value"/>
  </r>
  <r>
    <s v="RFN"/>
    <s v="Fertilizers by Nutrient"/>
    <s v="120"/>
    <x v="6"/>
    <s v="5610"/>
    <x v="0"/>
    <s v="3104"/>
    <x v="2"/>
    <s v="2020"/>
    <s v="2020"/>
    <s v="tonnes"/>
    <n v="25.035869999999999"/>
    <s v="I"/>
    <s v="Imputed value"/>
  </r>
  <r>
    <s v="RFN"/>
    <s v="Fertilizers by Nutrient"/>
    <s v="120"/>
    <x v="6"/>
    <s v="5157"/>
    <x v="1"/>
    <s v="3104"/>
    <x v="2"/>
    <s v="2020"/>
    <s v="2020"/>
    <s v="tonnes"/>
    <n v="23.659599999999998"/>
    <s v="I"/>
    <s v="Imputed value"/>
  </r>
  <r>
    <s v="RFN"/>
    <s v="Fertilizers by Nutrient"/>
    <s v="140"/>
    <x v="7"/>
    <s v="5610"/>
    <x v="0"/>
    <s v="3102"/>
    <x v="0"/>
    <s v="2020"/>
    <s v="2020"/>
    <s v="tonnes"/>
    <n v="0.2135"/>
    <s v="I"/>
    <s v="Imputed value"/>
  </r>
  <r>
    <s v="RFN"/>
    <s v="Fertilizers by Nutrient"/>
    <s v="140"/>
    <x v="7"/>
    <s v="5157"/>
    <x v="1"/>
    <s v="3102"/>
    <x v="0"/>
    <s v="2020"/>
    <s v="2020"/>
    <s v="tonnes"/>
    <n v="0.2135"/>
    <s v="I"/>
    <s v="Imputed value"/>
  </r>
  <r>
    <s v="RFN"/>
    <s v="Fertilizers by Nutrient"/>
    <s v="140"/>
    <x v="7"/>
    <s v="5610"/>
    <x v="0"/>
    <s v="3103"/>
    <x v="1"/>
    <s v="2020"/>
    <s v="2020"/>
    <s v="tonnes"/>
    <n v="2.7199999999999998E-2"/>
    <s v="I"/>
    <s v="Imputed value"/>
  </r>
  <r>
    <s v="RFN"/>
    <s v="Fertilizers by Nutrient"/>
    <s v="140"/>
    <x v="7"/>
    <s v="5157"/>
    <x v="1"/>
    <s v="3103"/>
    <x v="1"/>
    <s v="2020"/>
    <s v="2020"/>
    <s v="tonnes"/>
    <n v="2.7199999999999998E-2"/>
    <s v="I"/>
    <s v="Imputed value"/>
  </r>
  <r>
    <s v="RFN"/>
    <s v="Fertilizers by Nutrient"/>
    <s v="140"/>
    <x v="7"/>
    <s v="5610"/>
    <x v="0"/>
    <s v="3104"/>
    <x v="2"/>
    <s v="2020"/>
    <s v="2020"/>
    <s v="tonnes"/>
    <n v="9.7200000000000009E-2"/>
    <s v="I"/>
    <s v="Imputed value"/>
  </r>
  <r>
    <s v="RFN"/>
    <s v="Fertilizers by Nutrient"/>
    <s v="140"/>
    <x v="7"/>
    <s v="5157"/>
    <x v="1"/>
    <s v="3104"/>
    <x v="2"/>
    <s v="2020"/>
    <s v="2020"/>
    <s v="tonnes"/>
    <n v="9.7200000000000009E-2"/>
    <s v="I"/>
    <s v="Imputed value"/>
  </r>
  <r>
    <s v="RFN"/>
    <s v="Fertilizers by Nutrient"/>
    <s v="178"/>
    <x v="8"/>
    <s v="5610"/>
    <x v="0"/>
    <s v="3102"/>
    <x v="0"/>
    <s v="2020"/>
    <s v="2020"/>
    <s v="tonnes"/>
    <n v="3.0929099999999998"/>
    <s v="I"/>
    <s v="Imputed value"/>
  </r>
  <r>
    <s v="RFN"/>
    <s v="Fertilizers by Nutrient"/>
    <s v="178"/>
    <x v="8"/>
    <s v="5157"/>
    <x v="1"/>
    <s v="3102"/>
    <x v="0"/>
    <s v="2020"/>
    <s v="2020"/>
    <s v="tonnes"/>
    <n v="3.0876799999999998"/>
    <s v="I"/>
    <s v="Imputed value"/>
  </r>
  <r>
    <s v="RFN"/>
    <s v="Fertilizers by Nutrient"/>
    <s v="178"/>
    <x v="8"/>
    <s v="5610"/>
    <x v="0"/>
    <s v="3103"/>
    <x v="1"/>
    <s v="2020"/>
    <s v="2020"/>
    <s v="tonnes"/>
    <n v="0.90560000000000007"/>
    <s v="I"/>
    <s v="Imputed value"/>
  </r>
  <r>
    <s v="RFN"/>
    <s v="Fertilizers by Nutrient"/>
    <s v="178"/>
    <x v="8"/>
    <s v="5157"/>
    <x v="1"/>
    <s v="3103"/>
    <x v="1"/>
    <s v="2020"/>
    <s v="2020"/>
    <s v="tonnes"/>
    <n v="0.90560000000000007"/>
    <s v="I"/>
    <s v="Imputed value"/>
  </r>
  <r>
    <s v="RFN"/>
    <s v="Fertilizers by Nutrient"/>
    <s v="178"/>
    <x v="8"/>
    <s v="5610"/>
    <x v="0"/>
    <s v="3104"/>
    <x v="2"/>
    <s v="2020"/>
    <s v="2020"/>
    <s v="tonnes"/>
    <n v="1.5715399999999999"/>
    <s v="I"/>
    <s v="Imputed value"/>
  </r>
  <r>
    <s v="RFN"/>
    <s v="Fertilizers by Nutrient"/>
    <s v="178"/>
    <x v="8"/>
    <s v="5157"/>
    <x v="1"/>
    <s v="3104"/>
    <x v="2"/>
    <s v="2020"/>
    <s v="2020"/>
    <s v="tonnes"/>
    <n v="1.42869"/>
    <s v="I"/>
    <s v="Imputed value"/>
  </r>
  <r>
    <s v="RFN"/>
    <s v="Fertilizers by Nutrient"/>
    <s v="384"/>
    <x v="9"/>
    <s v="5610"/>
    <x v="0"/>
    <s v="3102"/>
    <x v="0"/>
    <s v="2020"/>
    <s v="2020"/>
    <s v="tonnes"/>
    <n v="75.615610000000004"/>
    <s v="I"/>
    <s v="Imputed value"/>
  </r>
  <r>
    <s v="RFN"/>
    <s v="Fertilizers by Nutrient"/>
    <s v="384"/>
    <x v="9"/>
    <s v="5157"/>
    <x v="1"/>
    <s v="3102"/>
    <x v="0"/>
    <s v="2020"/>
    <s v="2020"/>
    <s v="tonnes"/>
    <n v="65.558109999999999"/>
    <s v="I"/>
    <s v="Imputed value"/>
  </r>
  <r>
    <s v="RFN"/>
    <s v="Fertilizers by Nutrient"/>
    <s v="384"/>
    <x v="9"/>
    <s v="5610"/>
    <x v="0"/>
    <s v="3103"/>
    <x v="1"/>
    <s v="2020"/>
    <s v="2020"/>
    <s v="tonnes"/>
    <n v="67.750179999999986"/>
    <s v="I"/>
    <s v="Imputed value"/>
  </r>
  <r>
    <s v="RFN"/>
    <s v="Fertilizers by Nutrient"/>
    <s v="384"/>
    <x v="9"/>
    <s v="5157"/>
    <x v="1"/>
    <s v="3103"/>
    <x v="1"/>
    <s v="2020"/>
    <s v="2020"/>
    <s v="tonnes"/>
    <n v="57.932010000000005"/>
    <s v="I"/>
    <s v="Imputed value"/>
  </r>
  <r>
    <s v="RFN"/>
    <s v="Fertilizers by Nutrient"/>
    <s v="384"/>
    <x v="9"/>
    <s v="5610"/>
    <x v="0"/>
    <s v="3104"/>
    <x v="2"/>
    <s v="2020"/>
    <s v="2020"/>
    <s v="tonnes"/>
    <n v="68.149210000000011"/>
    <s v="I"/>
    <s v="Imputed value"/>
  </r>
  <r>
    <s v="RFN"/>
    <s v="Fertilizers by Nutrient"/>
    <s v="384"/>
    <x v="9"/>
    <s v="5157"/>
    <x v="1"/>
    <s v="3104"/>
    <x v="2"/>
    <s v="2020"/>
    <s v="2020"/>
    <s v="tonnes"/>
    <n v="58.074129999999997"/>
    <s v="I"/>
    <s v="Imputed value"/>
  </r>
  <r>
    <s v="RFN"/>
    <s v="Fertilizers by Nutrient"/>
    <s v="180"/>
    <x v="10"/>
    <s v="5610"/>
    <x v="0"/>
    <s v="3102"/>
    <x v="0"/>
    <s v="2020"/>
    <s v="2020"/>
    <s v="tonnes"/>
    <n v="23.692509999999999"/>
    <s v="E"/>
    <s v="Estimated value"/>
  </r>
  <r>
    <s v="RFN"/>
    <s v="Fertilizers by Nutrient"/>
    <s v="180"/>
    <x v="10"/>
    <s v="5157"/>
    <x v="1"/>
    <s v="3102"/>
    <x v="0"/>
    <s v="2020"/>
    <s v="2020"/>
    <s v="tonnes"/>
    <n v="23.688830000000003"/>
    <s v="I"/>
    <s v="Imputed value"/>
  </r>
  <r>
    <s v="RFN"/>
    <s v="Fertilizers by Nutrient"/>
    <s v="180"/>
    <x v="10"/>
    <s v="5610"/>
    <x v="0"/>
    <s v="3103"/>
    <x v="1"/>
    <s v="2020"/>
    <s v="2020"/>
    <s v="tonnes"/>
    <n v="1.7714400000000001"/>
    <s v="E"/>
    <s v="Estimated value"/>
  </r>
  <r>
    <s v="RFN"/>
    <s v="Fertilizers by Nutrient"/>
    <s v="180"/>
    <x v="10"/>
    <s v="5157"/>
    <x v="1"/>
    <s v="3103"/>
    <x v="1"/>
    <s v="2020"/>
    <s v="2020"/>
    <s v="tonnes"/>
    <n v="1.7714400000000001"/>
    <s v="I"/>
    <s v="Imputed value"/>
  </r>
  <r>
    <s v="RFN"/>
    <s v="Fertilizers by Nutrient"/>
    <s v="180"/>
    <x v="10"/>
    <s v="5610"/>
    <x v="0"/>
    <s v="3104"/>
    <x v="2"/>
    <s v="2020"/>
    <s v="2020"/>
    <s v="tonnes"/>
    <n v="3.1353599999999999"/>
    <s v="E"/>
    <s v="Estimated value"/>
  </r>
  <r>
    <s v="RFN"/>
    <s v="Fertilizers by Nutrient"/>
    <s v="180"/>
    <x v="10"/>
    <s v="5157"/>
    <x v="1"/>
    <s v="3104"/>
    <x v="2"/>
    <s v="2020"/>
    <s v="2020"/>
    <s v="tonnes"/>
    <n v="3.1353599999999999"/>
    <s v="I"/>
    <s v="Imputed value"/>
  </r>
  <r>
    <s v="RFN"/>
    <s v="Fertilizers by Nutrient"/>
    <s v="818"/>
    <x v="11"/>
    <s v="5610"/>
    <x v="0"/>
    <s v="3102"/>
    <x v="0"/>
    <s v="2020"/>
    <s v="2020"/>
    <s v="tonnes"/>
    <n v="22.668020000000002"/>
    <s v="E"/>
    <s v="Estimated value"/>
  </r>
  <r>
    <s v="RFN"/>
    <s v="Fertilizers by Nutrient"/>
    <s v="818"/>
    <x v="11"/>
    <s v="5157"/>
    <x v="1"/>
    <s v="3102"/>
    <x v="0"/>
    <s v="2020"/>
    <s v="2020"/>
    <s v="tonnes"/>
    <n v="1245.3"/>
    <s v="I"/>
    <s v="Imputed value"/>
  </r>
  <r>
    <s v="RFN"/>
    <s v="Fertilizers by Nutrient"/>
    <s v="818"/>
    <x v="11"/>
    <s v="5610"/>
    <x v="0"/>
    <s v="3103"/>
    <x v="1"/>
    <s v="2020"/>
    <s v="2020"/>
    <s v="tonnes"/>
    <n v="16.817330000000002"/>
    <s v="E"/>
    <s v="Estimated value"/>
  </r>
  <r>
    <s v="RFN"/>
    <s v="Fertilizers by Nutrient"/>
    <s v="818"/>
    <x v="11"/>
    <s v="5157"/>
    <x v="1"/>
    <s v="3103"/>
    <x v="1"/>
    <s v="2020"/>
    <s v="2020"/>
    <s v="tonnes"/>
    <n v="222.8"/>
    <s v="I"/>
    <s v="Imputed value"/>
  </r>
  <r>
    <s v="RFN"/>
    <s v="Fertilizers by Nutrient"/>
    <s v="818"/>
    <x v="11"/>
    <s v="5610"/>
    <x v="0"/>
    <s v="3104"/>
    <x v="2"/>
    <s v="2020"/>
    <s v="2020"/>
    <s v="tonnes"/>
    <n v="88.284199999999998"/>
    <s v="E"/>
    <s v="Estimated value"/>
  </r>
  <r>
    <s v="RFN"/>
    <s v="Fertilizers by Nutrient"/>
    <s v="818"/>
    <x v="11"/>
    <s v="5157"/>
    <x v="1"/>
    <s v="3104"/>
    <x v="2"/>
    <s v="2020"/>
    <s v="2020"/>
    <s v="tonnes"/>
    <n v="125"/>
    <s v="I"/>
    <s v="Imputed value"/>
  </r>
  <r>
    <s v="RFN"/>
    <s v="Fertilizers by Nutrient"/>
    <s v="232"/>
    <x v="12"/>
    <s v="5610"/>
    <x v="0"/>
    <s v="3102"/>
    <x v="0"/>
    <s v="2020"/>
    <s v="2020"/>
    <s v="tonnes"/>
    <n v="3.4902299999999999"/>
    <s v="I"/>
    <s v="Imputed value"/>
  </r>
  <r>
    <s v="RFN"/>
    <s v="Fertilizers by Nutrient"/>
    <s v="232"/>
    <x v="12"/>
    <s v="5157"/>
    <x v="1"/>
    <s v="3102"/>
    <x v="0"/>
    <s v="2020"/>
    <s v="2020"/>
    <s v="tonnes"/>
    <n v="3.4902299999999999"/>
    <s v="I"/>
    <s v="Imputed value"/>
  </r>
  <r>
    <s v="RFN"/>
    <s v="Fertilizers by Nutrient"/>
    <s v="232"/>
    <x v="12"/>
    <s v="5610"/>
    <x v="0"/>
    <s v="3103"/>
    <x v="1"/>
    <s v="2020"/>
    <s v="2020"/>
    <s v="tonnes"/>
    <n v="0"/>
    <s v="I"/>
    <s v="Imputed value"/>
  </r>
  <r>
    <s v="RFN"/>
    <s v="Fertilizers by Nutrient"/>
    <s v="232"/>
    <x v="12"/>
    <s v="5157"/>
    <x v="1"/>
    <s v="3103"/>
    <x v="1"/>
    <s v="2020"/>
    <s v="2020"/>
    <s v="tonnes"/>
    <n v="0"/>
    <s v="I"/>
    <s v="Imputed value"/>
  </r>
  <r>
    <s v="RFN"/>
    <s v="Fertilizers by Nutrient"/>
    <s v="232"/>
    <x v="12"/>
    <s v="5610"/>
    <x v="0"/>
    <s v="3104"/>
    <x v="2"/>
    <s v="2020"/>
    <s v="2020"/>
    <s v="tonnes"/>
    <n v="0"/>
    <s v="I"/>
    <s v="Imputed value"/>
  </r>
  <r>
    <s v="RFN"/>
    <s v="Fertilizers by Nutrient"/>
    <s v="232"/>
    <x v="12"/>
    <s v="5157"/>
    <x v="1"/>
    <s v="3104"/>
    <x v="2"/>
    <s v="2020"/>
    <s v="2020"/>
    <s v="tonnes"/>
    <n v="0"/>
    <s v="I"/>
    <s v="Imputed value"/>
  </r>
  <r>
    <s v="RFN"/>
    <s v="Fertilizers by Nutrient"/>
    <s v="231"/>
    <x v="13"/>
    <s v="5610"/>
    <x v="0"/>
    <s v="3102"/>
    <x v="0"/>
    <s v="2020"/>
    <s v="2020"/>
    <s v="tonnes"/>
    <n v="455.51297999999997"/>
    <s v="E"/>
    <s v="Estimated value"/>
  </r>
  <r>
    <s v="RFN"/>
    <s v="Fertilizers by Nutrient"/>
    <s v="231"/>
    <x v="13"/>
    <s v="5157"/>
    <x v="1"/>
    <s v="3102"/>
    <x v="0"/>
    <s v="2020"/>
    <s v="2020"/>
    <s v="tonnes"/>
    <n v="420.13761999999997"/>
    <s v="I"/>
    <s v="Imputed value"/>
  </r>
  <r>
    <s v="RFN"/>
    <s v="Fertilizers by Nutrient"/>
    <s v="231"/>
    <x v="13"/>
    <s v="5610"/>
    <x v="0"/>
    <s v="3103"/>
    <x v="1"/>
    <s v="2020"/>
    <s v="2020"/>
    <s v="tonnes"/>
    <n v="188.70244"/>
    <s v="E"/>
    <s v="Estimated value"/>
  </r>
  <r>
    <s v="RFN"/>
    <s v="Fertilizers by Nutrient"/>
    <s v="231"/>
    <x v="13"/>
    <s v="5157"/>
    <x v="1"/>
    <s v="3103"/>
    <x v="1"/>
    <s v="2020"/>
    <s v="2020"/>
    <s v="tonnes"/>
    <n v="164.36520000000002"/>
    <s v="I"/>
    <s v="Imputed value"/>
  </r>
  <r>
    <s v="RFN"/>
    <s v="Fertilizers by Nutrient"/>
    <s v="231"/>
    <x v="13"/>
    <s v="5610"/>
    <x v="0"/>
    <s v="3104"/>
    <x v="2"/>
    <s v="2020"/>
    <s v="2020"/>
    <s v="tonnes"/>
    <n v="1.72814"/>
    <s v="E"/>
    <s v="Estimated value"/>
  </r>
  <r>
    <s v="RFN"/>
    <s v="Fertilizers by Nutrient"/>
    <s v="231"/>
    <x v="13"/>
    <s v="5157"/>
    <x v="1"/>
    <s v="3104"/>
    <x v="2"/>
    <s v="2020"/>
    <s v="2020"/>
    <s v="tonnes"/>
    <n v="1.72814"/>
    <s v="I"/>
    <s v="Imputed value"/>
  </r>
  <r>
    <s v="RFN"/>
    <s v="Fertilizers by Nutrient"/>
    <s v="266"/>
    <x v="14"/>
    <s v="5610"/>
    <x v="0"/>
    <s v="3102"/>
    <x v="0"/>
    <s v="2020"/>
    <s v="2020"/>
    <s v="tonnes"/>
    <n v="2.6888899999999998"/>
    <s v="I"/>
    <s v="Imputed value"/>
  </r>
  <r>
    <s v="RFN"/>
    <s v="Fertilizers by Nutrient"/>
    <s v="266"/>
    <x v="14"/>
    <s v="5157"/>
    <x v="1"/>
    <s v="3102"/>
    <x v="0"/>
    <s v="2020"/>
    <s v="2020"/>
    <s v="tonnes"/>
    <n v="2.6888899999999998"/>
    <s v="I"/>
    <s v="Imputed value"/>
  </r>
  <r>
    <s v="RFN"/>
    <s v="Fertilizers by Nutrient"/>
    <s v="266"/>
    <x v="14"/>
    <s v="5610"/>
    <x v="0"/>
    <s v="3103"/>
    <x v="1"/>
    <s v="2020"/>
    <s v="2020"/>
    <s v="tonnes"/>
    <n v="1.9572100000000001"/>
    <s v="I"/>
    <s v="Imputed value"/>
  </r>
  <r>
    <s v="RFN"/>
    <s v="Fertilizers by Nutrient"/>
    <s v="266"/>
    <x v="14"/>
    <s v="5157"/>
    <x v="1"/>
    <s v="3103"/>
    <x v="1"/>
    <s v="2020"/>
    <s v="2020"/>
    <s v="tonnes"/>
    <n v="1.9572100000000001"/>
    <s v="I"/>
    <s v="Imputed value"/>
  </r>
  <r>
    <s v="RFN"/>
    <s v="Fertilizers by Nutrient"/>
    <s v="266"/>
    <x v="14"/>
    <s v="5610"/>
    <x v="0"/>
    <s v="3104"/>
    <x v="2"/>
    <s v="2020"/>
    <s v="2020"/>
    <s v="tonnes"/>
    <n v="2.2675300000000003"/>
    <s v="I"/>
    <s v="Imputed value"/>
  </r>
  <r>
    <s v="RFN"/>
    <s v="Fertilizers by Nutrient"/>
    <s v="266"/>
    <x v="14"/>
    <s v="5157"/>
    <x v="1"/>
    <s v="3104"/>
    <x v="2"/>
    <s v="2020"/>
    <s v="2020"/>
    <s v="tonnes"/>
    <n v="2.2675300000000003"/>
    <s v="I"/>
    <s v="Imputed value"/>
  </r>
  <r>
    <s v="RFN"/>
    <s v="Fertilizers by Nutrient"/>
    <s v="270"/>
    <x v="15"/>
    <s v="5610"/>
    <x v="0"/>
    <s v="3102"/>
    <x v="0"/>
    <s v="2020"/>
    <s v="2020"/>
    <s v="tonnes"/>
    <n v="2.061E-2"/>
    <s v="E"/>
    <s v="Estimated value"/>
  </r>
  <r>
    <s v="RFN"/>
    <s v="Fertilizers by Nutrient"/>
    <s v="270"/>
    <x v="15"/>
    <s v="5157"/>
    <x v="1"/>
    <s v="3102"/>
    <x v="0"/>
    <s v="2020"/>
    <s v="2020"/>
    <s v="tonnes"/>
    <n v="2.061E-2"/>
    <s v="I"/>
    <s v="Imputed value"/>
  </r>
  <r>
    <s v="RFN"/>
    <s v="Fertilizers by Nutrient"/>
    <s v="270"/>
    <x v="15"/>
    <s v="5610"/>
    <x v="0"/>
    <s v="3103"/>
    <x v="1"/>
    <s v="2020"/>
    <s v="2020"/>
    <s v="tonnes"/>
    <n v="9.8659999999999998E-2"/>
    <s v="E"/>
    <s v="Estimated value"/>
  </r>
  <r>
    <s v="RFN"/>
    <s v="Fertilizers by Nutrient"/>
    <s v="270"/>
    <x v="15"/>
    <s v="5157"/>
    <x v="1"/>
    <s v="3103"/>
    <x v="1"/>
    <s v="2020"/>
    <s v="2020"/>
    <s v="tonnes"/>
    <n v="9.8659999999999998E-2"/>
    <s v="I"/>
    <s v="Imputed value"/>
  </r>
  <r>
    <s v="RFN"/>
    <s v="Fertilizers by Nutrient"/>
    <s v="270"/>
    <x v="15"/>
    <s v="5610"/>
    <x v="0"/>
    <s v="3104"/>
    <x v="2"/>
    <s v="2020"/>
    <s v="2020"/>
    <s v="tonnes"/>
    <n v="0.22399000000000002"/>
    <s v="E"/>
    <s v="Estimated value"/>
  </r>
  <r>
    <s v="RFN"/>
    <s v="Fertilizers by Nutrient"/>
    <s v="270"/>
    <x v="15"/>
    <s v="5157"/>
    <x v="1"/>
    <s v="3104"/>
    <x v="2"/>
    <s v="2020"/>
    <s v="2020"/>
    <s v="tonnes"/>
    <n v="0.22399000000000002"/>
    <s v="I"/>
    <s v="Imputed value"/>
  </r>
  <r>
    <s v="RFN"/>
    <s v="Fertilizers by Nutrient"/>
    <s v="288"/>
    <x v="16"/>
    <s v="5610"/>
    <x v="0"/>
    <s v="3102"/>
    <x v="0"/>
    <s v="2020"/>
    <s v="2020"/>
    <s v="tonnes"/>
    <n v="109.25142"/>
    <s v="I"/>
    <s v="Imputed value"/>
  </r>
  <r>
    <s v="RFN"/>
    <s v="Fertilizers by Nutrient"/>
    <s v="288"/>
    <x v="16"/>
    <s v="5157"/>
    <x v="1"/>
    <s v="3102"/>
    <x v="0"/>
    <s v="2020"/>
    <s v="2020"/>
    <s v="tonnes"/>
    <n v="114.8"/>
    <s v="A"/>
    <s v="Official figure"/>
  </r>
  <r>
    <s v="RFN"/>
    <s v="Fertilizers by Nutrient"/>
    <s v="288"/>
    <x v="16"/>
    <s v="5610"/>
    <x v="0"/>
    <s v="3103"/>
    <x v="1"/>
    <s v="2020"/>
    <s v="2020"/>
    <s v="tonnes"/>
    <n v="49.530569999999997"/>
    <s v="I"/>
    <s v="Imputed value"/>
  </r>
  <r>
    <s v="RFN"/>
    <s v="Fertilizers by Nutrient"/>
    <s v="288"/>
    <x v="16"/>
    <s v="5157"/>
    <x v="1"/>
    <s v="3103"/>
    <x v="1"/>
    <s v="2020"/>
    <s v="2020"/>
    <s v="tonnes"/>
    <n v="84.4"/>
    <s v="A"/>
    <s v="Official figure"/>
  </r>
  <r>
    <s v="RFN"/>
    <s v="Fertilizers by Nutrient"/>
    <s v="288"/>
    <x v="16"/>
    <s v="5610"/>
    <x v="0"/>
    <s v="3104"/>
    <x v="2"/>
    <s v="2020"/>
    <s v="2020"/>
    <s v="tonnes"/>
    <n v="50.475529999999999"/>
    <s v="I"/>
    <s v="Imputed value"/>
  </r>
  <r>
    <s v="RFN"/>
    <s v="Fertilizers by Nutrient"/>
    <s v="288"/>
    <x v="16"/>
    <s v="5157"/>
    <x v="1"/>
    <s v="3104"/>
    <x v="2"/>
    <s v="2020"/>
    <s v="2020"/>
    <s v="tonnes"/>
    <n v="70.8"/>
    <s v="A"/>
    <s v="Official figure"/>
  </r>
  <r>
    <s v="RFN"/>
    <s v="Fertilizers by Nutrient"/>
    <s v="324"/>
    <x v="17"/>
    <s v="5610"/>
    <x v="0"/>
    <s v="3102"/>
    <x v="0"/>
    <s v="2020"/>
    <s v="2020"/>
    <s v="tonnes"/>
    <n v="12.43483"/>
    <s v="I"/>
    <s v="Imputed value"/>
  </r>
  <r>
    <s v="RFN"/>
    <s v="Fertilizers by Nutrient"/>
    <s v="324"/>
    <x v="17"/>
    <s v="5157"/>
    <x v="1"/>
    <s v="3102"/>
    <x v="0"/>
    <s v="2020"/>
    <s v="2020"/>
    <s v="tonnes"/>
    <n v="7.0553100000000004"/>
    <s v="I"/>
    <s v="Imputed value"/>
  </r>
  <r>
    <s v="RFN"/>
    <s v="Fertilizers by Nutrient"/>
    <s v="324"/>
    <x v="17"/>
    <s v="5610"/>
    <x v="0"/>
    <s v="3103"/>
    <x v="1"/>
    <s v="2020"/>
    <s v="2020"/>
    <s v="tonnes"/>
    <n v="6.5050799999999995"/>
    <s v="I"/>
    <s v="Imputed value"/>
  </r>
  <r>
    <s v="RFN"/>
    <s v="Fertilizers by Nutrient"/>
    <s v="324"/>
    <x v="17"/>
    <s v="5157"/>
    <x v="1"/>
    <s v="3103"/>
    <x v="1"/>
    <s v="2020"/>
    <s v="2020"/>
    <s v="tonnes"/>
    <n v="7.9582499999999996"/>
    <s v="I"/>
    <s v="Imputed value"/>
  </r>
  <r>
    <s v="RFN"/>
    <s v="Fertilizers by Nutrient"/>
    <s v="324"/>
    <x v="17"/>
    <s v="5610"/>
    <x v="0"/>
    <s v="3104"/>
    <x v="2"/>
    <s v="2020"/>
    <s v="2020"/>
    <s v="tonnes"/>
    <n v="6.58413"/>
    <s v="I"/>
    <s v="Imputed value"/>
  </r>
  <r>
    <s v="RFN"/>
    <s v="Fertilizers by Nutrient"/>
    <s v="324"/>
    <x v="17"/>
    <s v="5157"/>
    <x v="1"/>
    <s v="3104"/>
    <x v="2"/>
    <s v="2020"/>
    <s v="2020"/>
    <s v="tonnes"/>
    <n v="6.2442099999999998"/>
    <s v="I"/>
    <s v="Imputed value"/>
  </r>
  <r>
    <s v="RFN"/>
    <s v="Fertilizers by Nutrient"/>
    <s v="404"/>
    <x v="18"/>
    <s v="5610"/>
    <x v="0"/>
    <s v="3102"/>
    <x v="0"/>
    <s v="2020"/>
    <s v="2020"/>
    <s v="tonnes"/>
    <n v="188.34599"/>
    <s v="E"/>
    <s v="Estimated value"/>
  </r>
  <r>
    <s v="RFN"/>
    <s v="Fertilizers by Nutrient"/>
    <s v="404"/>
    <x v="18"/>
    <s v="5157"/>
    <x v="1"/>
    <s v="3102"/>
    <x v="0"/>
    <s v="2020"/>
    <s v="2020"/>
    <s v="tonnes"/>
    <n v="183.93068"/>
    <s v="I"/>
    <s v="Imputed value"/>
  </r>
  <r>
    <s v="RFN"/>
    <s v="Fertilizers by Nutrient"/>
    <s v="404"/>
    <x v="18"/>
    <s v="5610"/>
    <x v="0"/>
    <s v="3103"/>
    <x v="1"/>
    <s v="2020"/>
    <s v="2020"/>
    <s v="tonnes"/>
    <n v="171.28798999999998"/>
    <s v="E"/>
    <s v="Estimated value"/>
  </r>
  <r>
    <s v="RFN"/>
    <s v="Fertilizers by Nutrient"/>
    <s v="404"/>
    <x v="18"/>
    <s v="5157"/>
    <x v="1"/>
    <s v="3103"/>
    <x v="1"/>
    <s v="2020"/>
    <s v="2020"/>
    <s v="tonnes"/>
    <n v="163.86348000000001"/>
    <s v="I"/>
    <s v="Imputed value"/>
  </r>
  <r>
    <s v="RFN"/>
    <s v="Fertilizers by Nutrient"/>
    <s v="404"/>
    <x v="18"/>
    <s v="5610"/>
    <x v="0"/>
    <s v="3104"/>
    <x v="2"/>
    <s v="2020"/>
    <s v="2020"/>
    <s v="tonnes"/>
    <n v="32.350830000000002"/>
    <s v="E"/>
    <s v="Estimated value"/>
  </r>
  <r>
    <s v="RFN"/>
    <s v="Fertilizers by Nutrient"/>
    <s v="404"/>
    <x v="18"/>
    <s v="5157"/>
    <x v="1"/>
    <s v="3104"/>
    <x v="2"/>
    <s v="2020"/>
    <s v="2020"/>
    <s v="tonnes"/>
    <n v="30.483349999999998"/>
    <s v="I"/>
    <s v="Imputed value"/>
  </r>
  <r>
    <s v="RFN"/>
    <s v="Fertilizers by Nutrient"/>
    <s v="434"/>
    <x v="19"/>
    <s v="5610"/>
    <x v="0"/>
    <s v="3102"/>
    <x v="0"/>
    <s v="2020"/>
    <s v="2020"/>
    <s v="tonnes"/>
    <n v="6.4326499999999998"/>
    <s v="I"/>
    <s v="Imputed value"/>
  </r>
  <r>
    <s v="RFN"/>
    <s v="Fertilizers by Nutrient"/>
    <s v="434"/>
    <x v="19"/>
    <s v="5157"/>
    <x v="1"/>
    <s v="3102"/>
    <x v="0"/>
    <s v="2020"/>
    <s v="2020"/>
    <s v="tonnes"/>
    <n v="15.1"/>
    <s v="I"/>
    <s v="Imputed value"/>
  </r>
  <r>
    <s v="RFN"/>
    <s v="Fertilizers by Nutrient"/>
    <s v="434"/>
    <x v="19"/>
    <s v="5610"/>
    <x v="0"/>
    <s v="3103"/>
    <x v="1"/>
    <s v="2020"/>
    <s v="2020"/>
    <s v="tonnes"/>
    <n v="9.23278"/>
    <s v="I"/>
    <s v="Imputed value"/>
  </r>
  <r>
    <s v="RFN"/>
    <s v="Fertilizers by Nutrient"/>
    <s v="434"/>
    <x v="19"/>
    <s v="5157"/>
    <x v="1"/>
    <s v="3103"/>
    <x v="1"/>
    <s v="2020"/>
    <s v="2020"/>
    <s v="tonnes"/>
    <n v="9.2311399999999999"/>
    <s v="I"/>
    <s v="Imputed value"/>
  </r>
  <r>
    <s v="RFN"/>
    <s v="Fertilizers by Nutrient"/>
    <s v="434"/>
    <x v="19"/>
    <s v="5610"/>
    <x v="0"/>
    <s v="3104"/>
    <x v="2"/>
    <s v="2020"/>
    <s v="2020"/>
    <s v="tonnes"/>
    <n v="1.2149300000000001"/>
    <s v="I"/>
    <s v="Imputed value"/>
  </r>
  <r>
    <s v="RFN"/>
    <s v="Fertilizers by Nutrient"/>
    <s v="434"/>
    <x v="19"/>
    <s v="5157"/>
    <x v="1"/>
    <s v="3104"/>
    <x v="2"/>
    <s v="2020"/>
    <s v="2020"/>
    <s v="tonnes"/>
    <n v="1.21329"/>
    <s v="I"/>
    <s v="Imputed value"/>
  </r>
  <r>
    <s v="RFN"/>
    <s v="Fertilizers by Nutrient"/>
    <s v="450"/>
    <x v="20"/>
    <s v="5610"/>
    <x v="0"/>
    <s v="3102"/>
    <x v="0"/>
    <s v="2020"/>
    <s v="2020"/>
    <s v="tonnes"/>
    <n v="13.07864"/>
    <s v="E"/>
    <s v="Estimated value"/>
  </r>
  <r>
    <s v="RFN"/>
    <s v="Fertilizers by Nutrient"/>
    <s v="450"/>
    <x v="20"/>
    <s v="5157"/>
    <x v="1"/>
    <s v="3102"/>
    <x v="0"/>
    <s v="2020"/>
    <s v="2020"/>
    <s v="tonnes"/>
    <n v="19.108349999999998"/>
    <s v="I"/>
    <s v="Imputed value"/>
  </r>
  <r>
    <s v="RFN"/>
    <s v="Fertilizers by Nutrient"/>
    <s v="450"/>
    <x v="20"/>
    <s v="5610"/>
    <x v="0"/>
    <s v="3103"/>
    <x v="1"/>
    <s v="2020"/>
    <s v="2020"/>
    <s v="tonnes"/>
    <n v="6.8416499999999996"/>
    <s v="E"/>
    <s v="Estimated value"/>
  </r>
  <r>
    <s v="RFN"/>
    <s v="Fertilizers by Nutrient"/>
    <s v="450"/>
    <x v="20"/>
    <s v="5157"/>
    <x v="1"/>
    <s v="3103"/>
    <x v="1"/>
    <s v="2020"/>
    <s v="2020"/>
    <s v="tonnes"/>
    <n v="6.8416499999999996"/>
    <s v="I"/>
    <s v="Imputed value"/>
  </r>
  <r>
    <s v="RFN"/>
    <s v="Fertilizers by Nutrient"/>
    <s v="450"/>
    <x v="20"/>
    <s v="5610"/>
    <x v="0"/>
    <s v="3104"/>
    <x v="2"/>
    <s v="2020"/>
    <s v="2020"/>
    <s v="tonnes"/>
    <n v="5.79108"/>
    <s v="E"/>
    <s v="Estimated value"/>
  </r>
  <r>
    <s v="RFN"/>
    <s v="Fertilizers by Nutrient"/>
    <s v="450"/>
    <x v="20"/>
    <s v="5157"/>
    <x v="1"/>
    <s v="3104"/>
    <x v="2"/>
    <s v="2020"/>
    <s v="2020"/>
    <s v="tonnes"/>
    <n v="5.79108"/>
    <s v="I"/>
    <s v="Imputed value"/>
  </r>
  <r>
    <s v="RFN"/>
    <s v="Fertilizers by Nutrient"/>
    <s v="454"/>
    <x v="21"/>
    <s v="5610"/>
    <x v="0"/>
    <s v="3102"/>
    <x v="0"/>
    <s v="2020"/>
    <s v="2020"/>
    <s v="tonnes"/>
    <n v="270.41240999999997"/>
    <s v="E"/>
    <s v="Estimated value"/>
  </r>
  <r>
    <s v="RFN"/>
    <s v="Fertilizers by Nutrient"/>
    <s v="454"/>
    <x v="21"/>
    <s v="5157"/>
    <x v="1"/>
    <s v="3102"/>
    <x v="0"/>
    <s v="2020"/>
    <s v="2020"/>
    <s v="tonnes"/>
    <n v="77.290000000000006"/>
    <s v="I"/>
    <s v="Imputed value"/>
  </r>
  <r>
    <s v="RFN"/>
    <s v="Fertilizers by Nutrient"/>
    <s v="454"/>
    <x v="21"/>
    <s v="5610"/>
    <x v="0"/>
    <s v="3103"/>
    <x v="1"/>
    <s v="2020"/>
    <s v="2020"/>
    <s v="tonnes"/>
    <n v="60.676739999999995"/>
    <s v="E"/>
    <s v="Estimated value"/>
  </r>
  <r>
    <s v="RFN"/>
    <s v="Fertilizers by Nutrient"/>
    <s v="454"/>
    <x v="21"/>
    <s v="5157"/>
    <x v="1"/>
    <s v="3103"/>
    <x v="1"/>
    <s v="2020"/>
    <s v="2020"/>
    <s v="tonnes"/>
    <n v="21.388000000000002"/>
    <s v="I"/>
    <s v="Imputed value"/>
  </r>
  <r>
    <s v="RFN"/>
    <s v="Fertilizers by Nutrient"/>
    <s v="454"/>
    <x v="21"/>
    <s v="5610"/>
    <x v="0"/>
    <s v="3104"/>
    <x v="2"/>
    <s v="2020"/>
    <s v="2020"/>
    <s v="tonnes"/>
    <n v="55.854379999999999"/>
    <s v="E"/>
    <s v="Estimated value"/>
  </r>
  <r>
    <s v="RFN"/>
    <s v="Fertilizers by Nutrient"/>
    <s v="454"/>
    <x v="21"/>
    <s v="5157"/>
    <x v="1"/>
    <s v="3104"/>
    <x v="2"/>
    <s v="2020"/>
    <s v="2020"/>
    <s v="tonnes"/>
    <n v="18.623000000000001"/>
    <s v="I"/>
    <s v="Imputed value"/>
  </r>
  <r>
    <s v="RFN"/>
    <s v="Fertilizers by Nutrient"/>
    <s v="466"/>
    <x v="22"/>
    <s v="5610"/>
    <x v="0"/>
    <s v="3102"/>
    <x v="0"/>
    <s v="2020"/>
    <s v="2020"/>
    <s v="tonnes"/>
    <n v="176.12971999999999"/>
    <s v="I"/>
    <s v="Imputed value"/>
  </r>
  <r>
    <s v="RFN"/>
    <s v="Fertilizers by Nutrient"/>
    <s v="466"/>
    <x v="22"/>
    <s v="5157"/>
    <x v="1"/>
    <s v="3102"/>
    <x v="0"/>
    <s v="2020"/>
    <s v="2020"/>
    <s v="tonnes"/>
    <n v="157.22716"/>
    <s v="I"/>
    <s v="Imputed value"/>
  </r>
  <r>
    <s v="RFN"/>
    <s v="Fertilizers by Nutrient"/>
    <s v="466"/>
    <x v="22"/>
    <s v="5610"/>
    <x v="0"/>
    <s v="3103"/>
    <x v="1"/>
    <s v="2020"/>
    <s v="2020"/>
    <s v="tonnes"/>
    <n v="65.427729999999997"/>
    <s v="I"/>
    <s v="Imputed value"/>
  </r>
  <r>
    <s v="RFN"/>
    <s v="Fertilizers by Nutrient"/>
    <s v="466"/>
    <x v="22"/>
    <s v="5157"/>
    <x v="1"/>
    <s v="3103"/>
    <x v="1"/>
    <s v="2020"/>
    <s v="2020"/>
    <s v="tonnes"/>
    <n v="47.265989999999995"/>
    <s v="I"/>
    <s v="Imputed value"/>
  </r>
  <r>
    <s v="RFN"/>
    <s v="Fertilizers by Nutrient"/>
    <s v="466"/>
    <x v="22"/>
    <s v="5610"/>
    <x v="0"/>
    <s v="3104"/>
    <x v="2"/>
    <s v="2020"/>
    <s v="2020"/>
    <s v="tonnes"/>
    <n v="49.022480000000002"/>
    <s v="I"/>
    <s v="Imputed value"/>
  </r>
  <r>
    <s v="RFN"/>
    <s v="Fertilizers by Nutrient"/>
    <s v="466"/>
    <x v="22"/>
    <s v="5157"/>
    <x v="1"/>
    <s v="3104"/>
    <x v="2"/>
    <s v="2020"/>
    <s v="2020"/>
    <s v="tonnes"/>
    <n v="34.231989999999996"/>
    <s v="I"/>
    <s v="Imputed value"/>
  </r>
  <r>
    <s v="RFN"/>
    <s v="Fertilizers by Nutrient"/>
    <s v="480"/>
    <x v="23"/>
    <s v="5610"/>
    <x v="0"/>
    <s v="3102"/>
    <x v="0"/>
    <s v="2020"/>
    <s v="2020"/>
    <s v="tonnes"/>
    <n v="5.5490699999999995"/>
    <s v="E"/>
    <s v="Estimated value"/>
  </r>
  <r>
    <s v="RFN"/>
    <s v="Fertilizers by Nutrient"/>
    <s v="480"/>
    <x v="23"/>
    <s v="5157"/>
    <x v="1"/>
    <s v="3102"/>
    <x v="0"/>
    <s v="2020"/>
    <s v="2020"/>
    <s v="tonnes"/>
    <n v="5.6537700000000006"/>
    <s v="E"/>
    <s v="Estimated value"/>
  </r>
  <r>
    <s v="RFN"/>
    <s v="Fertilizers by Nutrient"/>
    <s v="480"/>
    <x v="23"/>
    <s v="5610"/>
    <x v="0"/>
    <s v="3103"/>
    <x v="1"/>
    <s v="2020"/>
    <s v="2020"/>
    <s v="tonnes"/>
    <n v="2.3147800000000003"/>
    <s v="E"/>
    <s v="Estimated value"/>
  </r>
  <r>
    <s v="RFN"/>
    <s v="Fertilizers by Nutrient"/>
    <s v="480"/>
    <x v="23"/>
    <s v="5157"/>
    <x v="1"/>
    <s v="3103"/>
    <x v="1"/>
    <s v="2020"/>
    <s v="2020"/>
    <s v="tonnes"/>
    <n v="2.2197399999999998"/>
    <s v="A"/>
    <s v="Official figure"/>
  </r>
  <r>
    <s v="RFN"/>
    <s v="Fertilizers by Nutrient"/>
    <s v="480"/>
    <x v="23"/>
    <s v="5610"/>
    <x v="0"/>
    <s v="3104"/>
    <x v="2"/>
    <s v="2020"/>
    <s v="2020"/>
    <s v="tonnes"/>
    <n v="3.3761999999999999"/>
    <s v="E"/>
    <s v="Estimated value"/>
  </r>
  <r>
    <s v="RFN"/>
    <s v="Fertilizers by Nutrient"/>
    <s v="480"/>
    <x v="23"/>
    <s v="5157"/>
    <x v="1"/>
    <s v="3104"/>
    <x v="2"/>
    <s v="2020"/>
    <s v="2020"/>
    <s v="tonnes"/>
    <n v="3.4115799999999998"/>
    <s v="E"/>
    <s v="Estimated value"/>
  </r>
  <r>
    <s v="RFN"/>
    <s v="Fertilizers by Nutrient"/>
    <s v="504"/>
    <x v="24"/>
    <s v="5610"/>
    <x v="0"/>
    <s v="3102"/>
    <x v="0"/>
    <s v="2020"/>
    <s v="2020"/>
    <s v="tonnes"/>
    <n v="235.37101000000001"/>
    <s v="E"/>
    <s v="Estimated value"/>
  </r>
  <r>
    <s v="RFN"/>
    <s v="Fertilizers by Nutrient"/>
    <s v="504"/>
    <x v="24"/>
    <s v="5157"/>
    <x v="1"/>
    <s v="3102"/>
    <x v="0"/>
    <s v="2020"/>
    <s v="2020"/>
    <s v="tonnes"/>
    <n v="211"/>
    <s v="I"/>
    <s v="Imputed value"/>
  </r>
  <r>
    <s v="RFN"/>
    <s v="Fertilizers by Nutrient"/>
    <s v="504"/>
    <x v="24"/>
    <s v="5610"/>
    <x v="0"/>
    <s v="3103"/>
    <x v="1"/>
    <s v="2020"/>
    <s v="2020"/>
    <s v="tonnes"/>
    <n v="9.7639099999999992"/>
    <s v="E"/>
    <s v="Estimated value"/>
  </r>
  <r>
    <s v="RFN"/>
    <s v="Fertilizers by Nutrient"/>
    <s v="504"/>
    <x v="24"/>
    <s v="5157"/>
    <x v="1"/>
    <s v="3103"/>
    <x v="1"/>
    <s v="2020"/>
    <s v="2020"/>
    <s v="tonnes"/>
    <n v="132.1"/>
    <s v="I"/>
    <s v="Imputed value"/>
  </r>
  <r>
    <s v="RFN"/>
    <s v="Fertilizers by Nutrient"/>
    <s v="504"/>
    <x v="24"/>
    <s v="5610"/>
    <x v="0"/>
    <s v="3104"/>
    <x v="2"/>
    <s v="2020"/>
    <s v="2020"/>
    <s v="tonnes"/>
    <n v="216.31445000000002"/>
    <s v="E"/>
    <s v="Estimated value"/>
  </r>
  <r>
    <s v="RFN"/>
    <s v="Fertilizers by Nutrient"/>
    <s v="504"/>
    <x v="24"/>
    <s v="5157"/>
    <x v="1"/>
    <s v="3104"/>
    <x v="2"/>
    <s v="2020"/>
    <s v="2020"/>
    <s v="tonnes"/>
    <n v="102.02141999999999"/>
    <s v="I"/>
    <s v="Imputed value"/>
  </r>
  <r>
    <s v="RFN"/>
    <s v="Fertilizers by Nutrient"/>
    <s v="508"/>
    <x v="25"/>
    <s v="5610"/>
    <x v="0"/>
    <s v="3102"/>
    <x v="0"/>
    <s v="2020"/>
    <s v="2020"/>
    <s v="tonnes"/>
    <n v="57.950800000000001"/>
    <s v="E"/>
    <s v="Estimated value"/>
  </r>
  <r>
    <s v="RFN"/>
    <s v="Fertilizers by Nutrient"/>
    <s v="508"/>
    <x v="25"/>
    <s v="5157"/>
    <x v="1"/>
    <s v="3102"/>
    <x v="0"/>
    <s v="2020"/>
    <s v="2020"/>
    <s v="tonnes"/>
    <n v="47.90052"/>
    <s v="I"/>
    <s v="Imputed value"/>
  </r>
  <r>
    <s v="RFN"/>
    <s v="Fertilizers by Nutrient"/>
    <s v="508"/>
    <x v="25"/>
    <s v="5610"/>
    <x v="0"/>
    <s v="3103"/>
    <x v="1"/>
    <s v="2020"/>
    <s v="2020"/>
    <s v="tonnes"/>
    <n v="9.5281099999999999"/>
    <s v="E"/>
    <s v="Estimated value"/>
  </r>
  <r>
    <s v="RFN"/>
    <s v="Fertilizers by Nutrient"/>
    <s v="508"/>
    <x v="25"/>
    <s v="5157"/>
    <x v="1"/>
    <s v="3103"/>
    <x v="1"/>
    <s v="2020"/>
    <s v="2020"/>
    <s v="tonnes"/>
    <n v="8.1069999999999993"/>
    <s v="I"/>
    <s v="Imputed value"/>
  </r>
  <r>
    <s v="RFN"/>
    <s v="Fertilizers by Nutrient"/>
    <s v="508"/>
    <x v="25"/>
    <s v="5610"/>
    <x v="0"/>
    <s v="3104"/>
    <x v="2"/>
    <s v="2020"/>
    <s v="2020"/>
    <s v="tonnes"/>
    <n v="7.8139799999999999"/>
    <s v="E"/>
    <s v="Estimated value"/>
  </r>
  <r>
    <s v="RFN"/>
    <s v="Fertilizers by Nutrient"/>
    <s v="508"/>
    <x v="25"/>
    <s v="5157"/>
    <x v="1"/>
    <s v="3104"/>
    <x v="2"/>
    <s v="2020"/>
    <s v="2020"/>
    <s v="tonnes"/>
    <n v="7.3497899999999996"/>
    <s v="I"/>
    <s v="Imputed value"/>
  </r>
  <r>
    <s v="RFN"/>
    <s v="Fertilizers by Nutrient"/>
    <s v="516"/>
    <x v="26"/>
    <s v="5610"/>
    <x v="0"/>
    <s v="3102"/>
    <x v="0"/>
    <s v="2020"/>
    <s v="2020"/>
    <s v="tonnes"/>
    <n v="2.7295700000000003"/>
    <s v="E"/>
    <s v="Estimated value"/>
  </r>
  <r>
    <s v="RFN"/>
    <s v="Fertilizers by Nutrient"/>
    <s v="516"/>
    <x v="26"/>
    <s v="5157"/>
    <x v="1"/>
    <s v="3102"/>
    <x v="0"/>
    <s v="2020"/>
    <s v="2020"/>
    <s v="tonnes"/>
    <n v="2.7277499999999999"/>
    <s v="I"/>
    <s v="Imputed value"/>
  </r>
  <r>
    <s v="RFN"/>
    <s v="Fertilizers by Nutrient"/>
    <s v="516"/>
    <x v="26"/>
    <s v="5610"/>
    <x v="0"/>
    <s v="3103"/>
    <x v="1"/>
    <s v="2020"/>
    <s v="2020"/>
    <s v="tonnes"/>
    <n v="6.7650000000000002E-2"/>
    <s v="E"/>
    <s v="Estimated value"/>
  </r>
  <r>
    <s v="RFN"/>
    <s v="Fertilizers by Nutrient"/>
    <s v="516"/>
    <x v="26"/>
    <s v="5157"/>
    <x v="1"/>
    <s v="3103"/>
    <x v="1"/>
    <s v="2020"/>
    <s v="2020"/>
    <s v="tonnes"/>
    <n v="6.7030000000000006E-2"/>
    <s v="I"/>
    <s v="Imputed value"/>
  </r>
  <r>
    <s v="RFN"/>
    <s v="Fertilizers by Nutrient"/>
    <s v="516"/>
    <x v="26"/>
    <s v="5610"/>
    <x v="0"/>
    <s v="3104"/>
    <x v="2"/>
    <s v="2020"/>
    <s v="2020"/>
    <s v="tonnes"/>
    <n v="0.18683000000000002"/>
    <s v="E"/>
    <s v="Estimated value"/>
  </r>
  <r>
    <s v="RFN"/>
    <s v="Fertilizers by Nutrient"/>
    <s v="516"/>
    <x v="26"/>
    <s v="5157"/>
    <x v="1"/>
    <s v="3104"/>
    <x v="2"/>
    <s v="2020"/>
    <s v="2020"/>
    <s v="tonnes"/>
    <n v="0.18614"/>
    <s v="I"/>
    <s v="Imputed value"/>
  </r>
  <r>
    <s v="RFN"/>
    <s v="Fertilizers by Nutrient"/>
    <s v="562"/>
    <x v="27"/>
    <s v="5610"/>
    <x v="0"/>
    <s v="3102"/>
    <x v="0"/>
    <s v="2020"/>
    <s v="2020"/>
    <s v="tonnes"/>
    <n v="6.1001300000000001"/>
    <s v="E"/>
    <s v="Estimated value"/>
  </r>
  <r>
    <s v="RFN"/>
    <s v="Fertilizers by Nutrient"/>
    <s v="562"/>
    <x v="27"/>
    <s v="5157"/>
    <x v="1"/>
    <s v="3102"/>
    <x v="0"/>
    <s v="2020"/>
    <s v="2020"/>
    <s v="tonnes"/>
    <n v="6.0995299999999997"/>
    <s v="I"/>
    <s v="Imputed value"/>
  </r>
  <r>
    <s v="RFN"/>
    <s v="Fertilizers by Nutrient"/>
    <s v="562"/>
    <x v="27"/>
    <s v="5610"/>
    <x v="0"/>
    <s v="3103"/>
    <x v="1"/>
    <s v="2020"/>
    <s v="2020"/>
    <s v="tonnes"/>
    <n v="0.61345000000000005"/>
    <s v="E"/>
    <s v="Estimated value"/>
  </r>
  <r>
    <s v="RFN"/>
    <s v="Fertilizers by Nutrient"/>
    <s v="562"/>
    <x v="27"/>
    <s v="5157"/>
    <x v="1"/>
    <s v="3103"/>
    <x v="1"/>
    <s v="2020"/>
    <s v="2020"/>
    <s v="tonnes"/>
    <n v="0.61285000000000001"/>
    <s v="I"/>
    <s v="Imputed value"/>
  </r>
  <r>
    <s v="RFN"/>
    <s v="Fertilizers by Nutrient"/>
    <s v="562"/>
    <x v="27"/>
    <s v="5610"/>
    <x v="0"/>
    <s v="3104"/>
    <x v="2"/>
    <s v="2020"/>
    <s v="2020"/>
    <s v="tonnes"/>
    <n v="3.6687099999999999"/>
    <s v="E"/>
    <s v="Estimated value"/>
  </r>
  <r>
    <s v="RFN"/>
    <s v="Fertilizers by Nutrient"/>
    <s v="562"/>
    <x v="27"/>
    <s v="5157"/>
    <x v="1"/>
    <s v="3104"/>
    <x v="2"/>
    <s v="2020"/>
    <s v="2020"/>
    <s v="tonnes"/>
    <n v="3.66811"/>
    <s v="I"/>
    <s v="Imputed value"/>
  </r>
  <r>
    <s v="RFN"/>
    <s v="Fertilizers by Nutrient"/>
    <s v="566"/>
    <x v="28"/>
    <s v="5610"/>
    <x v="0"/>
    <s v="3102"/>
    <x v="0"/>
    <s v="2020"/>
    <s v="2020"/>
    <s v="tonnes"/>
    <n v="8.4518299999999993"/>
    <s v="E"/>
    <s v="Estimated value"/>
  </r>
  <r>
    <s v="RFN"/>
    <s v="Fertilizers by Nutrient"/>
    <s v="566"/>
    <x v="28"/>
    <s v="5157"/>
    <x v="1"/>
    <s v="3102"/>
    <x v="0"/>
    <s v="2020"/>
    <s v="2020"/>
    <s v="tonnes"/>
    <n v="436.4"/>
    <s v="I"/>
    <s v="Imputed value"/>
  </r>
  <r>
    <s v="RFN"/>
    <s v="Fertilizers by Nutrient"/>
    <s v="566"/>
    <x v="28"/>
    <s v="5610"/>
    <x v="0"/>
    <s v="3103"/>
    <x v="1"/>
    <s v="2020"/>
    <s v="2020"/>
    <s v="tonnes"/>
    <n v="5.0540000000000002E-2"/>
    <s v="E"/>
    <s v="Estimated value"/>
  </r>
  <r>
    <s v="RFN"/>
    <s v="Fertilizers by Nutrient"/>
    <s v="566"/>
    <x v="28"/>
    <s v="5157"/>
    <x v="1"/>
    <s v="3103"/>
    <x v="1"/>
    <s v="2020"/>
    <s v="2020"/>
    <s v="tonnes"/>
    <n v="136.1"/>
    <s v="I"/>
    <s v="Imputed value"/>
  </r>
  <r>
    <s v="RFN"/>
    <s v="Fertilizers by Nutrient"/>
    <s v="566"/>
    <x v="28"/>
    <s v="5610"/>
    <x v="0"/>
    <s v="3104"/>
    <x v="2"/>
    <s v="2020"/>
    <s v="2020"/>
    <s v="tonnes"/>
    <n v="114.08295"/>
    <s v="E"/>
    <s v="Estimated value"/>
  </r>
  <r>
    <s v="RFN"/>
    <s v="Fertilizers by Nutrient"/>
    <s v="566"/>
    <x v="28"/>
    <s v="5157"/>
    <x v="1"/>
    <s v="3104"/>
    <x v="2"/>
    <s v="2020"/>
    <s v="2020"/>
    <s v="tonnes"/>
    <n v="113.7"/>
    <s v="I"/>
    <s v="Imputed value"/>
  </r>
  <r>
    <s v="RFN"/>
    <s v="Fertilizers by Nutrient"/>
    <s v="646"/>
    <x v="29"/>
    <s v="5610"/>
    <x v="0"/>
    <s v="3102"/>
    <x v="0"/>
    <s v="2020"/>
    <s v="2020"/>
    <s v="tonnes"/>
    <n v="10.62885"/>
    <s v="I"/>
    <s v="Imputed value"/>
  </r>
  <r>
    <s v="RFN"/>
    <s v="Fertilizers by Nutrient"/>
    <s v="646"/>
    <x v="29"/>
    <s v="5157"/>
    <x v="1"/>
    <s v="3102"/>
    <x v="0"/>
    <s v="2020"/>
    <s v="2020"/>
    <s v="tonnes"/>
    <n v="10.62885"/>
    <s v="I"/>
    <s v="Imputed value"/>
  </r>
  <r>
    <s v="RFN"/>
    <s v="Fertilizers by Nutrient"/>
    <s v="646"/>
    <x v="29"/>
    <s v="5610"/>
    <x v="0"/>
    <s v="3103"/>
    <x v="1"/>
    <s v="2020"/>
    <s v="2020"/>
    <s v="tonnes"/>
    <n v="15.164729999999999"/>
    <s v="I"/>
    <s v="Imputed value"/>
  </r>
  <r>
    <s v="RFN"/>
    <s v="Fertilizers by Nutrient"/>
    <s v="646"/>
    <x v="29"/>
    <s v="5157"/>
    <x v="1"/>
    <s v="3103"/>
    <x v="1"/>
    <s v="2020"/>
    <s v="2020"/>
    <s v="tonnes"/>
    <n v="15.164729999999999"/>
    <s v="I"/>
    <s v="Imputed value"/>
  </r>
  <r>
    <s v="RFN"/>
    <s v="Fertilizers by Nutrient"/>
    <s v="646"/>
    <x v="29"/>
    <s v="5610"/>
    <x v="0"/>
    <s v="3104"/>
    <x v="2"/>
    <s v="2020"/>
    <s v="2020"/>
    <s v="tonnes"/>
    <n v="4.0302300000000004"/>
    <s v="I"/>
    <s v="Imputed value"/>
  </r>
  <r>
    <s v="RFN"/>
    <s v="Fertilizers by Nutrient"/>
    <s v="646"/>
    <x v="29"/>
    <s v="5157"/>
    <x v="1"/>
    <s v="3104"/>
    <x v="2"/>
    <s v="2020"/>
    <s v="2020"/>
    <s v="tonnes"/>
    <n v="4.0302300000000004"/>
    <s v="I"/>
    <s v="Imputed value"/>
  </r>
  <r>
    <s v="RFN"/>
    <s v="Fertilizers by Nutrient"/>
    <s v="686"/>
    <x v="30"/>
    <s v="5610"/>
    <x v="0"/>
    <s v="3102"/>
    <x v="0"/>
    <s v="2020"/>
    <s v="2020"/>
    <s v="tonnes"/>
    <n v="43.174500000000002"/>
    <s v="E"/>
    <s v="Estimated value"/>
  </r>
  <r>
    <s v="RFN"/>
    <s v="Fertilizers by Nutrient"/>
    <s v="686"/>
    <x v="30"/>
    <s v="5157"/>
    <x v="1"/>
    <s v="3102"/>
    <x v="0"/>
    <s v="2020"/>
    <s v="2020"/>
    <s v="tonnes"/>
    <n v="46.765980000000006"/>
    <s v="I"/>
    <s v="Imputed value"/>
  </r>
  <r>
    <s v="RFN"/>
    <s v="Fertilizers by Nutrient"/>
    <s v="686"/>
    <x v="30"/>
    <s v="5610"/>
    <x v="0"/>
    <s v="3103"/>
    <x v="1"/>
    <s v="2020"/>
    <s v="2020"/>
    <s v="tonnes"/>
    <n v="1.72753"/>
    <s v="E"/>
    <s v="Estimated value"/>
  </r>
  <r>
    <s v="RFN"/>
    <s v="Fertilizers by Nutrient"/>
    <s v="686"/>
    <x v="30"/>
    <s v="5157"/>
    <x v="1"/>
    <s v="3103"/>
    <x v="1"/>
    <s v="2020"/>
    <s v="2020"/>
    <s v="tonnes"/>
    <n v="16.802610000000001"/>
    <s v="E"/>
    <s v="Estimated value"/>
  </r>
  <r>
    <s v="RFN"/>
    <s v="Fertilizers by Nutrient"/>
    <s v="686"/>
    <x v="30"/>
    <s v="5610"/>
    <x v="0"/>
    <s v="3104"/>
    <x v="2"/>
    <s v="2020"/>
    <s v="2020"/>
    <s v="tonnes"/>
    <n v="29.62764"/>
    <s v="E"/>
    <s v="Estimated value"/>
  </r>
  <r>
    <s v="RFN"/>
    <s v="Fertilizers by Nutrient"/>
    <s v="686"/>
    <x v="30"/>
    <s v="5157"/>
    <x v="1"/>
    <s v="3104"/>
    <x v="2"/>
    <s v="2020"/>
    <s v="2020"/>
    <s v="tonnes"/>
    <n v="17.301089999999999"/>
    <s v="I"/>
    <s v="Imputed value"/>
  </r>
  <r>
    <s v="RFN"/>
    <s v="Fertilizers by Nutrient"/>
    <s v="690"/>
    <x v="31"/>
    <s v="5610"/>
    <x v="0"/>
    <s v="3102"/>
    <x v="0"/>
    <s v="2020"/>
    <s v="2020"/>
    <s v="tonnes"/>
    <n v="4.5960000000000001E-2"/>
    <s v="E"/>
    <s v="Estimated value"/>
  </r>
  <r>
    <s v="RFN"/>
    <s v="Fertilizers by Nutrient"/>
    <s v="690"/>
    <x v="31"/>
    <s v="5157"/>
    <x v="1"/>
    <s v="3102"/>
    <x v="0"/>
    <s v="2020"/>
    <s v="2020"/>
    <s v="tonnes"/>
    <n v="4.5960000000000001E-2"/>
    <s v="I"/>
    <s v="Imputed value"/>
  </r>
  <r>
    <s v="RFN"/>
    <s v="Fertilizers by Nutrient"/>
    <s v="690"/>
    <x v="31"/>
    <s v="5610"/>
    <x v="0"/>
    <s v="3103"/>
    <x v="1"/>
    <s v="2020"/>
    <s v="2020"/>
    <s v="tonnes"/>
    <n v="1.5800000000000002E-2"/>
    <s v="E"/>
    <s v="Estimated value"/>
  </r>
  <r>
    <s v="RFN"/>
    <s v="Fertilizers by Nutrient"/>
    <s v="690"/>
    <x v="31"/>
    <s v="5157"/>
    <x v="1"/>
    <s v="3103"/>
    <x v="1"/>
    <s v="2020"/>
    <s v="2020"/>
    <s v="tonnes"/>
    <n v="1.5800000000000002E-2"/>
    <s v="I"/>
    <s v="Imputed value"/>
  </r>
  <r>
    <s v="RFN"/>
    <s v="Fertilizers by Nutrient"/>
    <s v="690"/>
    <x v="31"/>
    <s v="5610"/>
    <x v="0"/>
    <s v="3104"/>
    <x v="2"/>
    <s v="2020"/>
    <s v="2020"/>
    <s v="tonnes"/>
    <n v="1.9609999999999999E-2"/>
    <s v="E"/>
    <s v="Estimated value"/>
  </r>
  <r>
    <s v="RFN"/>
    <s v="Fertilizers by Nutrient"/>
    <s v="690"/>
    <x v="31"/>
    <s v="5157"/>
    <x v="1"/>
    <s v="3104"/>
    <x v="2"/>
    <s v="2020"/>
    <s v="2020"/>
    <s v="tonnes"/>
    <n v="1.9609999999999999E-2"/>
    <s v="I"/>
    <s v="Imputed value"/>
  </r>
  <r>
    <s v="RFN"/>
    <s v="Fertilizers by Nutrient"/>
    <s v="710"/>
    <x v="32"/>
    <s v="5610"/>
    <x v="0"/>
    <s v="3102"/>
    <x v="0"/>
    <s v="2020"/>
    <s v="2020"/>
    <s v="tonnes"/>
    <n v="575.87741000000005"/>
    <s v="E"/>
    <s v="Estimated value"/>
  </r>
  <r>
    <s v="RFN"/>
    <s v="Fertilizers by Nutrient"/>
    <s v="710"/>
    <x v="32"/>
    <s v="5157"/>
    <x v="1"/>
    <s v="3102"/>
    <x v="0"/>
    <s v="2020"/>
    <s v="2020"/>
    <s v="tonnes"/>
    <n v="381"/>
    <s v="I"/>
    <s v="Imputed value"/>
  </r>
  <r>
    <s v="RFN"/>
    <s v="Fertilizers by Nutrient"/>
    <s v="710"/>
    <x v="32"/>
    <s v="5610"/>
    <x v="0"/>
    <s v="3103"/>
    <x v="1"/>
    <s v="2020"/>
    <s v="2020"/>
    <s v="tonnes"/>
    <n v="127.68178"/>
    <s v="E"/>
    <s v="Estimated value"/>
  </r>
  <r>
    <s v="RFN"/>
    <s v="Fertilizers by Nutrient"/>
    <s v="710"/>
    <x v="32"/>
    <s v="5157"/>
    <x v="1"/>
    <s v="3103"/>
    <x v="1"/>
    <s v="2020"/>
    <s v="2020"/>
    <s v="tonnes"/>
    <n v="248.9"/>
    <s v="I"/>
    <s v="Imputed value"/>
  </r>
  <r>
    <s v="RFN"/>
    <s v="Fertilizers by Nutrient"/>
    <s v="710"/>
    <x v="32"/>
    <s v="5610"/>
    <x v="0"/>
    <s v="3104"/>
    <x v="2"/>
    <s v="2020"/>
    <s v="2020"/>
    <s v="tonnes"/>
    <n v="289.67339000000004"/>
    <s v="E"/>
    <s v="Estimated value"/>
  </r>
  <r>
    <s v="RFN"/>
    <s v="Fertilizers by Nutrient"/>
    <s v="710"/>
    <x v="32"/>
    <s v="5157"/>
    <x v="1"/>
    <s v="3104"/>
    <x v="2"/>
    <s v="2020"/>
    <s v="2020"/>
    <s v="tonnes"/>
    <n v="132"/>
    <s v="I"/>
    <s v="Imputed value"/>
  </r>
  <r>
    <s v="RFN"/>
    <s v="Fertilizers by Nutrient"/>
    <s v="729"/>
    <x v="33"/>
    <s v="5610"/>
    <x v="0"/>
    <s v="3102"/>
    <x v="0"/>
    <s v="2020"/>
    <s v="2020"/>
    <s v="tonnes"/>
    <n v="120.47696999999999"/>
    <s v="I"/>
    <s v="Imputed value"/>
  </r>
  <r>
    <s v="RFN"/>
    <s v="Fertilizers by Nutrient"/>
    <s v="729"/>
    <x v="33"/>
    <s v="5157"/>
    <x v="1"/>
    <s v="3102"/>
    <x v="0"/>
    <s v="2020"/>
    <s v="2020"/>
    <s v="tonnes"/>
    <n v="120.477"/>
    <s v="I"/>
    <s v="Imputed value"/>
  </r>
  <r>
    <s v="RFN"/>
    <s v="Fertilizers by Nutrient"/>
    <s v="729"/>
    <x v="33"/>
    <s v="5610"/>
    <x v="0"/>
    <s v="3103"/>
    <x v="1"/>
    <s v="2020"/>
    <s v="2020"/>
    <s v="tonnes"/>
    <n v="26.957639999999998"/>
    <s v="I"/>
    <s v="Imputed value"/>
  </r>
  <r>
    <s v="RFN"/>
    <s v="Fertilizers by Nutrient"/>
    <s v="729"/>
    <x v="33"/>
    <s v="5157"/>
    <x v="1"/>
    <s v="3103"/>
    <x v="1"/>
    <s v="2020"/>
    <s v="2020"/>
    <s v="tonnes"/>
    <n v="26.957999999999998"/>
    <s v="I"/>
    <s v="Imputed value"/>
  </r>
  <r>
    <s v="RFN"/>
    <s v="Fertilizers by Nutrient"/>
    <s v="729"/>
    <x v="33"/>
    <s v="5610"/>
    <x v="0"/>
    <s v="3104"/>
    <x v="2"/>
    <s v="2020"/>
    <s v="2020"/>
    <s v="tonnes"/>
    <n v="1.6932499999999999"/>
    <s v="I"/>
    <s v="Imputed value"/>
  </r>
  <r>
    <s v="RFN"/>
    <s v="Fertilizers by Nutrient"/>
    <s v="729"/>
    <x v="33"/>
    <s v="5157"/>
    <x v="1"/>
    <s v="3104"/>
    <x v="2"/>
    <s v="2020"/>
    <s v="2020"/>
    <s v="tonnes"/>
    <n v="1.6932"/>
    <s v="I"/>
    <s v="Imputed value"/>
  </r>
  <r>
    <s v="RFN"/>
    <s v="Fertilizers by Nutrient"/>
    <s v="768"/>
    <x v="34"/>
    <s v="5610"/>
    <x v="0"/>
    <s v="3102"/>
    <x v="0"/>
    <s v="2020"/>
    <s v="2020"/>
    <s v="tonnes"/>
    <n v="15.25747"/>
    <s v="E"/>
    <s v="Estimated value"/>
  </r>
  <r>
    <s v="RFN"/>
    <s v="Fertilizers by Nutrient"/>
    <s v="768"/>
    <x v="34"/>
    <s v="5157"/>
    <x v="1"/>
    <s v="3102"/>
    <x v="0"/>
    <s v="2020"/>
    <s v="2020"/>
    <s v="tonnes"/>
    <n v="3.5019"/>
    <s v="I"/>
    <s v="Imputed value"/>
  </r>
  <r>
    <s v="RFN"/>
    <s v="Fertilizers by Nutrient"/>
    <s v="768"/>
    <x v="34"/>
    <s v="5610"/>
    <x v="0"/>
    <s v="3103"/>
    <x v="1"/>
    <s v="2020"/>
    <s v="2020"/>
    <s v="tonnes"/>
    <n v="3.4023300000000001"/>
    <s v="E"/>
    <s v="Estimated value"/>
  </r>
  <r>
    <s v="RFN"/>
    <s v="Fertilizers by Nutrient"/>
    <s v="768"/>
    <x v="34"/>
    <s v="5157"/>
    <x v="1"/>
    <s v="3103"/>
    <x v="1"/>
    <s v="2020"/>
    <s v="2020"/>
    <s v="tonnes"/>
    <n v="1.7948"/>
    <s v="I"/>
    <s v="Imputed value"/>
  </r>
  <r>
    <s v="RFN"/>
    <s v="Fertilizers by Nutrient"/>
    <s v="768"/>
    <x v="34"/>
    <s v="5610"/>
    <x v="0"/>
    <s v="3104"/>
    <x v="2"/>
    <s v="2020"/>
    <s v="2020"/>
    <s v="tonnes"/>
    <n v="5.8537100000000004"/>
    <s v="E"/>
    <s v="Estimated value"/>
  </r>
  <r>
    <s v="RFN"/>
    <s v="Fertilizers by Nutrient"/>
    <s v="768"/>
    <x v="34"/>
    <s v="5157"/>
    <x v="1"/>
    <s v="3104"/>
    <x v="2"/>
    <s v="2020"/>
    <s v="2020"/>
    <s v="tonnes"/>
    <n v="1.7948"/>
    <s v="I"/>
    <s v="Imputed value"/>
  </r>
  <r>
    <s v="RFN"/>
    <s v="Fertilizers by Nutrient"/>
    <s v="788"/>
    <x v="35"/>
    <s v="5610"/>
    <x v="0"/>
    <s v="3102"/>
    <x v="0"/>
    <s v="2020"/>
    <s v="2020"/>
    <s v="tonnes"/>
    <n v="4.6108100000000007"/>
    <s v="I"/>
    <s v="Imputed value"/>
  </r>
  <r>
    <s v="RFN"/>
    <s v="Fertilizers by Nutrient"/>
    <s v="788"/>
    <x v="35"/>
    <s v="5157"/>
    <x v="1"/>
    <s v="3102"/>
    <x v="0"/>
    <s v="2020"/>
    <s v="2020"/>
    <s v="tonnes"/>
    <n v="85.9"/>
    <s v="I"/>
    <s v="Imputed value"/>
  </r>
  <r>
    <s v="RFN"/>
    <s v="Fertilizers by Nutrient"/>
    <s v="788"/>
    <x v="35"/>
    <s v="5610"/>
    <x v="0"/>
    <s v="3103"/>
    <x v="1"/>
    <s v="2020"/>
    <s v="2020"/>
    <s v="tonnes"/>
    <n v="1.6360999999999999"/>
    <s v="I"/>
    <s v="Imputed value"/>
  </r>
  <r>
    <s v="RFN"/>
    <s v="Fertilizers by Nutrient"/>
    <s v="788"/>
    <x v="35"/>
    <s v="5157"/>
    <x v="1"/>
    <s v="3103"/>
    <x v="1"/>
    <s v="2020"/>
    <s v="2020"/>
    <s v="tonnes"/>
    <n v="55.1"/>
    <s v="I"/>
    <s v="Imputed value"/>
  </r>
  <r>
    <s v="RFN"/>
    <s v="Fertilizers by Nutrient"/>
    <s v="788"/>
    <x v="35"/>
    <s v="5610"/>
    <x v="0"/>
    <s v="3104"/>
    <x v="2"/>
    <s v="2020"/>
    <s v="2020"/>
    <s v="tonnes"/>
    <n v="7.2292800000000002"/>
    <s v="I"/>
    <s v="Imputed value"/>
  </r>
  <r>
    <s v="RFN"/>
    <s v="Fertilizers by Nutrient"/>
    <s v="788"/>
    <x v="35"/>
    <s v="5157"/>
    <x v="1"/>
    <s v="3104"/>
    <x v="2"/>
    <s v="2020"/>
    <s v="2020"/>
    <s v="tonnes"/>
    <n v="5.7"/>
    <s v="I"/>
    <s v="Imputed value"/>
  </r>
  <r>
    <s v="RFN"/>
    <s v="Fertilizers by Nutrient"/>
    <s v="800"/>
    <x v="36"/>
    <s v="5610"/>
    <x v="0"/>
    <s v="3102"/>
    <x v="0"/>
    <s v="2020"/>
    <s v="2020"/>
    <s v="tonnes"/>
    <n v="7.8170099999999998"/>
    <s v="E"/>
    <s v="Estimated value"/>
  </r>
  <r>
    <s v="RFN"/>
    <s v="Fertilizers by Nutrient"/>
    <s v="800"/>
    <x v="36"/>
    <s v="5157"/>
    <x v="1"/>
    <s v="3102"/>
    <x v="0"/>
    <s v="2020"/>
    <s v="2020"/>
    <s v="tonnes"/>
    <n v="7.7248000000000001"/>
    <s v="I"/>
    <s v="Imputed value"/>
  </r>
  <r>
    <s v="RFN"/>
    <s v="Fertilizers by Nutrient"/>
    <s v="800"/>
    <x v="36"/>
    <s v="5610"/>
    <x v="0"/>
    <s v="3103"/>
    <x v="1"/>
    <s v="2020"/>
    <s v="2020"/>
    <s v="tonnes"/>
    <n v="4.0372399999999997"/>
    <s v="E"/>
    <s v="Estimated value"/>
  </r>
  <r>
    <s v="RFN"/>
    <s v="Fertilizers by Nutrient"/>
    <s v="800"/>
    <x v="36"/>
    <s v="5157"/>
    <x v="1"/>
    <s v="3103"/>
    <x v="1"/>
    <s v="2020"/>
    <s v="2020"/>
    <s v="tonnes"/>
    <n v="4.0299199999999997"/>
    <s v="I"/>
    <s v="Imputed value"/>
  </r>
  <r>
    <s v="RFN"/>
    <s v="Fertilizers by Nutrient"/>
    <s v="800"/>
    <x v="36"/>
    <s v="5610"/>
    <x v="0"/>
    <s v="3104"/>
    <x v="2"/>
    <s v="2020"/>
    <s v="2020"/>
    <s v="tonnes"/>
    <n v="5.1067099999999996"/>
    <s v="E"/>
    <s v="Estimated value"/>
  </r>
  <r>
    <s v="RFN"/>
    <s v="Fertilizers by Nutrient"/>
    <s v="800"/>
    <x v="36"/>
    <s v="5157"/>
    <x v="1"/>
    <s v="3104"/>
    <x v="2"/>
    <s v="2020"/>
    <s v="2020"/>
    <s v="tonnes"/>
    <n v="5.0975299999999999"/>
    <s v="I"/>
    <s v="Imputed value"/>
  </r>
  <r>
    <s v="RFN"/>
    <s v="Fertilizers by Nutrient"/>
    <s v="834"/>
    <x v="37"/>
    <s v="5610"/>
    <x v="0"/>
    <s v="3102"/>
    <x v="0"/>
    <s v="2020"/>
    <s v="2020"/>
    <s v="tonnes"/>
    <n v="183.32987"/>
    <s v="E"/>
    <s v="Estimated value"/>
  </r>
  <r>
    <s v="RFN"/>
    <s v="Fertilizers by Nutrient"/>
    <s v="834"/>
    <x v="37"/>
    <s v="5157"/>
    <x v="1"/>
    <s v="3102"/>
    <x v="0"/>
    <s v="2020"/>
    <s v="2020"/>
    <s v="tonnes"/>
    <n v="171.35477"/>
    <s v="I"/>
    <s v="Imputed value"/>
  </r>
  <r>
    <s v="RFN"/>
    <s v="Fertilizers by Nutrient"/>
    <s v="834"/>
    <x v="37"/>
    <s v="5610"/>
    <x v="0"/>
    <s v="3103"/>
    <x v="1"/>
    <s v="2020"/>
    <s v="2020"/>
    <s v="tonnes"/>
    <n v="77.592550000000003"/>
    <s v="E"/>
    <s v="Estimated value"/>
  </r>
  <r>
    <s v="RFN"/>
    <s v="Fertilizers by Nutrient"/>
    <s v="834"/>
    <x v="37"/>
    <s v="5157"/>
    <x v="1"/>
    <s v="3103"/>
    <x v="1"/>
    <s v="2020"/>
    <s v="2020"/>
    <s v="tonnes"/>
    <n v="32.934129999999996"/>
    <s v="I"/>
    <s v="Imputed value"/>
  </r>
  <r>
    <s v="RFN"/>
    <s v="Fertilizers by Nutrient"/>
    <s v="834"/>
    <x v="37"/>
    <s v="5610"/>
    <x v="0"/>
    <s v="3104"/>
    <x v="2"/>
    <s v="2020"/>
    <s v="2020"/>
    <s v="tonnes"/>
    <n v="20.313089999999999"/>
    <s v="E"/>
    <s v="Estimated value"/>
  </r>
  <r>
    <s v="RFN"/>
    <s v="Fertilizers by Nutrient"/>
    <s v="834"/>
    <x v="37"/>
    <s v="5157"/>
    <x v="1"/>
    <s v="3104"/>
    <x v="2"/>
    <s v="2020"/>
    <s v="2020"/>
    <s v="tonnes"/>
    <n v="17.737400000000001"/>
    <s v="I"/>
    <s v="Imputed value"/>
  </r>
  <r>
    <s v="RFN"/>
    <s v="Fertilizers by Nutrient"/>
    <s v="894"/>
    <x v="38"/>
    <s v="5610"/>
    <x v="0"/>
    <s v="3102"/>
    <x v="0"/>
    <s v="2020"/>
    <s v="2020"/>
    <s v="tonnes"/>
    <n v="195.89976999999999"/>
    <s v="E"/>
    <s v="Estimated value"/>
  </r>
  <r>
    <s v="RFN"/>
    <s v="Fertilizers by Nutrient"/>
    <s v="894"/>
    <x v="38"/>
    <s v="5157"/>
    <x v="1"/>
    <s v="3102"/>
    <x v="0"/>
    <s v="2020"/>
    <s v="2020"/>
    <s v="tonnes"/>
    <n v="191.73401999999999"/>
    <s v="I"/>
    <s v="Imputed value"/>
  </r>
  <r>
    <s v="RFN"/>
    <s v="Fertilizers by Nutrient"/>
    <s v="894"/>
    <x v="38"/>
    <s v="5610"/>
    <x v="0"/>
    <s v="3103"/>
    <x v="1"/>
    <s v="2020"/>
    <s v="2020"/>
    <s v="tonnes"/>
    <n v="58.030300000000004"/>
    <s v="E"/>
    <s v="Estimated value"/>
  </r>
  <r>
    <s v="RFN"/>
    <s v="Fertilizers by Nutrient"/>
    <s v="894"/>
    <x v="38"/>
    <s v="5157"/>
    <x v="1"/>
    <s v="3103"/>
    <x v="1"/>
    <s v="2020"/>
    <s v="2020"/>
    <s v="tonnes"/>
    <n v="57.817720000000001"/>
    <s v="I"/>
    <s v="Imputed value"/>
  </r>
  <r>
    <s v="RFN"/>
    <s v="Fertilizers by Nutrient"/>
    <s v="894"/>
    <x v="38"/>
    <s v="5610"/>
    <x v="0"/>
    <s v="3104"/>
    <x v="2"/>
    <s v="2020"/>
    <s v="2020"/>
    <s v="tonnes"/>
    <n v="53.752129999999994"/>
    <s v="E"/>
    <s v="Estimated value"/>
  </r>
  <r>
    <s v="RFN"/>
    <s v="Fertilizers by Nutrient"/>
    <s v="894"/>
    <x v="38"/>
    <s v="5157"/>
    <x v="1"/>
    <s v="3104"/>
    <x v="2"/>
    <s v="2020"/>
    <s v="2020"/>
    <s v="tonnes"/>
    <n v="53.551610000000004"/>
    <s v="I"/>
    <s v="Imputed value"/>
  </r>
  <r>
    <s v="RFN"/>
    <s v="Fertilizers by Nutrient"/>
    <s v="716"/>
    <x v="39"/>
    <s v="5610"/>
    <x v="0"/>
    <s v="3102"/>
    <x v="0"/>
    <s v="2020"/>
    <s v="2020"/>
    <s v="tonnes"/>
    <n v="97.173360000000002"/>
    <s v="E"/>
    <s v="Estimated value"/>
  </r>
  <r>
    <s v="RFN"/>
    <s v="Fertilizers by Nutrient"/>
    <s v="716"/>
    <x v="39"/>
    <s v="5157"/>
    <x v="1"/>
    <s v="3102"/>
    <x v="0"/>
    <s v="2020"/>
    <s v="2020"/>
    <s v="tonnes"/>
    <n v="50.1"/>
    <s v="I"/>
    <s v="Imputed value"/>
  </r>
  <r>
    <s v="RFN"/>
    <s v="Fertilizers by Nutrient"/>
    <s v="716"/>
    <x v="39"/>
    <s v="5610"/>
    <x v="0"/>
    <s v="3103"/>
    <x v="1"/>
    <s v="2020"/>
    <s v="2020"/>
    <s v="tonnes"/>
    <n v="62.795610000000003"/>
    <s v="E"/>
    <s v="Estimated value"/>
  </r>
  <r>
    <s v="RFN"/>
    <s v="Fertilizers by Nutrient"/>
    <s v="716"/>
    <x v="39"/>
    <s v="5157"/>
    <x v="1"/>
    <s v="3103"/>
    <x v="1"/>
    <s v="2020"/>
    <s v="2020"/>
    <s v="tonnes"/>
    <n v="45.8"/>
    <s v="I"/>
    <s v="Imputed value"/>
  </r>
  <r>
    <s v="RFN"/>
    <s v="Fertilizers by Nutrient"/>
    <s v="716"/>
    <x v="39"/>
    <s v="5610"/>
    <x v="0"/>
    <s v="3104"/>
    <x v="2"/>
    <s v="2020"/>
    <s v="2020"/>
    <s v="tonnes"/>
    <n v="51.265680000000003"/>
    <s v="E"/>
    <s v="Estimated value"/>
  </r>
  <r>
    <s v="RFN"/>
    <s v="Fertilizers by Nutrient"/>
    <s v="716"/>
    <x v="39"/>
    <s v="5157"/>
    <x v="1"/>
    <s v="3104"/>
    <x v="2"/>
    <s v="2020"/>
    <s v="2020"/>
    <s v="tonnes"/>
    <n v="36.9"/>
    <s v="I"/>
    <s v="Imputed value"/>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
  <r>
    <s v="EF"/>
    <s v="Fertilizers indicators"/>
    <s v="012"/>
    <x v="0"/>
    <s v="5159"/>
    <s v="Use per area of cropland"/>
    <s v="3103"/>
    <s v="Nutrient phosphate P2O5 (total)"/>
    <s v="2020"/>
    <s v="2020"/>
    <s v="kg/ha"/>
    <n v="6.9"/>
    <s v="E"/>
    <s v="Estimated value"/>
  </r>
  <r>
    <s v="EF"/>
    <s v="Fertilizers indicators"/>
    <s v="024"/>
    <x v="1"/>
    <s v="5159"/>
    <s v="Use per area of cropland"/>
    <s v="3103"/>
    <s v="Nutrient phosphate P2O5 (total)"/>
    <s v="2020"/>
    <s v="2020"/>
    <s v="kg/ha"/>
    <n v="1.57"/>
    <s v="E"/>
    <s v="Estimated value"/>
  </r>
  <r>
    <s v="EF"/>
    <s v="Fertilizers indicators"/>
    <s v="204"/>
    <x v="2"/>
    <s v="5159"/>
    <s v="Use per area of cropland"/>
    <s v="3103"/>
    <s v="Nutrient phosphate P2O5 (total)"/>
    <s v="2020"/>
    <s v="2020"/>
    <s v="kg/ha"/>
    <n v="8.2799999999999994"/>
    <s v="E"/>
    <s v="Estimated value"/>
  </r>
  <r>
    <s v="EF"/>
    <s v="Fertilizers indicators"/>
    <s v="072"/>
    <x v="3"/>
    <s v="5159"/>
    <s v="Use per area of cropland"/>
    <s v="3103"/>
    <s v="Nutrient phosphate P2O5 (total)"/>
    <s v="2020"/>
    <s v="2020"/>
    <s v="kg/ha"/>
    <n v="6.38"/>
    <s v="E"/>
    <s v="Estimated value"/>
  </r>
  <r>
    <s v="EF"/>
    <s v="Fertilizers indicators"/>
    <s v="854"/>
    <x v="4"/>
    <s v="5159"/>
    <s v="Use per area of cropland"/>
    <s v="3103"/>
    <s v="Nutrient phosphate P2O5 (total)"/>
    <s v="2020"/>
    <s v="2020"/>
    <s v="kg/ha"/>
    <n v="4.5199999999999996"/>
    <s v="E"/>
    <s v="Estimated value"/>
  </r>
  <r>
    <s v="EF"/>
    <s v="Fertilizers indicators"/>
    <s v="108"/>
    <x v="5"/>
    <s v="5159"/>
    <s v="Use per area of cropland"/>
    <s v="3103"/>
    <s v="Nutrient phosphate P2O5 (total)"/>
    <s v="2020"/>
    <s v="2020"/>
    <s v="kg/ha"/>
    <n v="8.81"/>
    <s v="E"/>
    <s v="Estimated value"/>
  </r>
  <r>
    <s v="EF"/>
    <s v="Fertilizers indicators"/>
    <s v="120"/>
    <x v="6"/>
    <s v="5159"/>
    <s v="Use per area of cropland"/>
    <s v="3103"/>
    <s v="Nutrient phosphate P2O5 (total)"/>
    <s v="2020"/>
    <s v="2020"/>
    <s v="kg/ha"/>
    <n v="2.23"/>
    <s v="E"/>
    <s v="Estimated value"/>
  </r>
  <r>
    <s v="EF"/>
    <s v="Fertilizers indicators"/>
    <s v="140"/>
    <x v="7"/>
    <s v="5159"/>
    <s v="Use per area of cropland"/>
    <s v="3103"/>
    <s v="Nutrient phosphate P2O5 (total)"/>
    <s v="2020"/>
    <s v="2020"/>
    <s v="kg/ha"/>
    <n v="0.01"/>
    <s v="E"/>
    <s v="Estimated value"/>
  </r>
  <r>
    <s v="EF"/>
    <s v="Fertilizers indicators"/>
    <s v="178"/>
    <x v="8"/>
    <s v="5159"/>
    <s v="Use per area of cropland"/>
    <s v="3103"/>
    <s v="Nutrient phosphate P2O5 (total)"/>
    <s v="2020"/>
    <s v="2020"/>
    <s v="kg/ha"/>
    <n v="1.44"/>
    <s v="E"/>
    <s v="Estimated value"/>
  </r>
  <r>
    <s v="EF"/>
    <s v="Fertilizers indicators"/>
    <s v="384"/>
    <x v="9"/>
    <s v="5159"/>
    <s v="Use per area of cropland"/>
    <s v="3103"/>
    <s v="Nutrient phosphate P2O5 (total)"/>
    <s v="2020"/>
    <s v="2020"/>
    <s v="kg/ha"/>
    <n v="7.24"/>
    <s v="E"/>
    <s v="Estimated value"/>
  </r>
  <r>
    <s v="EF"/>
    <s v="Fertilizers indicators"/>
    <s v="180"/>
    <x v="10"/>
    <s v="5159"/>
    <s v="Use per area of cropland"/>
    <s v="3103"/>
    <s v="Nutrient phosphate P2O5 (total)"/>
    <s v="2020"/>
    <s v="2020"/>
    <s v="kg/ha"/>
    <n v="0.12"/>
    <s v="E"/>
    <s v="Estimated value"/>
  </r>
  <r>
    <s v="EF"/>
    <s v="Fertilizers indicators"/>
    <s v="818"/>
    <x v="11"/>
    <s v="5159"/>
    <s v="Use per area of cropland"/>
    <s v="3103"/>
    <s v="Nutrient phosphate P2O5 (total)"/>
    <s v="2020"/>
    <s v="2020"/>
    <s v="kg/ha"/>
    <n v="56.11"/>
    <s v="E"/>
    <s v="Estimated value"/>
  </r>
  <r>
    <s v="EF"/>
    <s v="Fertilizers indicators"/>
    <s v="232"/>
    <x v="12"/>
    <s v="5159"/>
    <s v="Use per area of cropland"/>
    <s v="3103"/>
    <s v="Nutrient phosphate P2O5 (total)"/>
    <s v="2020"/>
    <s v="2020"/>
    <s v="kg/ha"/>
    <n v="0"/>
    <s v="E"/>
    <s v="Estimated value"/>
  </r>
  <r>
    <s v="EF"/>
    <s v="Fertilizers indicators"/>
    <s v="231"/>
    <x v="13"/>
    <s v="5159"/>
    <s v="Use per area of cropland"/>
    <s v="3103"/>
    <s v="Nutrient phosphate P2O5 (total)"/>
    <s v="2020"/>
    <s v="2020"/>
    <s v="kg/ha"/>
    <n v="8.9"/>
    <s v="E"/>
    <s v="Estimated value"/>
  </r>
  <r>
    <s v="EF"/>
    <s v="Fertilizers indicators"/>
    <s v="266"/>
    <x v="14"/>
    <s v="5159"/>
    <s v="Use per area of cropland"/>
    <s v="3103"/>
    <s v="Nutrient phosphate P2O5 (total)"/>
    <s v="2020"/>
    <s v="2020"/>
    <s v="kg/ha"/>
    <n v="3.95"/>
    <s v="E"/>
    <s v="Estimated value"/>
  </r>
  <r>
    <s v="EF"/>
    <s v="Fertilizers indicators"/>
    <s v="270"/>
    <x v="15"/>
    <s v="5159"/>
    <s v="Use per area of cropland"/>
    <s v="3103"/>
    <s v="Nutrient phosphate P2O5 (total)"/>
    <s v="2020"/>
    <s v="2020"/>
    <s v="kg/ha"/>
    <n v="0.22"/>
    <s v="E"/>
    <s v="Estimated value"/>
  </r>
  <r>
    <s v="EF"/>
    <s v="Fertilizers indicators"/>
    <s v="288"/>
    <x v="16"/>
    <s v="5159"/>
    <s v="Use per area of cropland"/>
    <s v="3103"/>
    <s v="Nutrient phosphate P2O5 (total)"/>
    <s v="2020"/>
    <s v="2020"/>
    <s v="kg/ha"/>
    <n v="16.170000000000002"/>
    <s v="E"/>
    <s v="Estimated value"/>
  </r>
  <r>
    <s v="EF"/>
    <s v="Fertilizers indicators"/>
    <s v="324"/>
    <x v="17"/>
    <s v="5159"/>
    <s v="Use per area of cropland"/>
    <s v="3103"/>
    <s v="Nutrient phosphate P2O5 (total)"/>
    <s v="2020"/>
    <s v="2020"/>
    <s v="kg/ha"/>
    <n v="2.09"/>
    <s v="E"/>
    <s v="Estimated value"/>
  </r>
  <r>
    <s v="EF"/>
    <s v="Fertilizers indicators"/>
    <s v="404"/>
    <x v="18"/>
    <s v="5159"/>
    <s v="Use per area of cropland"/>
    <s v="3103"/>
    <s v="Nutrient phosphate P2O5 (total)"/>
    <s v="2020"/>
    <s v="2020"/>
    <s v="kg/ha"/>
    <n v="25.89"/>
    <s v="E"/>
    <s v="Estimated value"/>
  </r>
  <r>
    <s v="EF"/>
    <s v="Fertilizers indicators"/>
    <s v="434"/>
    <x v="19"/>
    <s v="5159"/>
    <s v="Use per area of cropland"/>
    <s v="3103"/>
    <s v="Nutrient phosphate P2O5 (total)"/>
    <s v="2020"/>
    <s v="2020"/>
    <s v="kg/ha"/>
    <n v="4.5"/>
    <s v="E"/>
    <s v="Estimated value"/>
  </r>
  <r>
    <s v="EF"/>
    <s v="Fertilizers indicators"/>
    <s v="450"/>
    <x v="20"/>
    <s v="5159"/>
    <s v="Use per area of cropland"/>
    <s v="3103"/>
    <s v="Nutrient phosphate P2O5 (total)"/>
    <s v="2020"/>
    <s v="2020"/>
    <s v="kg/ha"/>
    <n v="1.9"/>
    <s v="E"/>
    <s v="Estimated value"/>
  </r>
  <r>
    <s v="EF"/>
    <s v="Fertilizers indicators"/>
    <s v="454"/>
    <x v="21"/>
    <s v="5159"/>
    <s v="Use per area of cropland"/>
    <s v="3103"/>
    <s v="Nutrient phosphate P2O5 (total)"/>
    <s v="2020"/>
    <s v="2020"/>
    <s v="kg/ha"/>
    <n v="5.63"/>
    <s v="E"/>
    <s v="Estimated value"/>
  </r>
  <r>
    <s v="EF"/>
    <s v="Fertilizers indicators"/>
    <s v="466"/>
    <x v="22"/>
    <s v="5159"/>
    <s v="Use per area of cropland"/>
    <s v="3103"/>
    <s v="Nutrient phosphate P2O5 (total)"/>
    <s v="2020"/>
    <s v="2020"/>
    <s v="kg/ha"/>
    <n v="7.2"/>
    <s v="E"/>
    <s v="Estimated value"/>
  </r>
  <r>
    <s v="EF"/>
    <s v="Fertilizers indicators"/>
    <s v="480"/>
    <x v="23"/>
    <s v="5159"/>
    <s v="Use per area of cropland"/>
    <s v="3103"/>
    <s v="Nutrient phosphate P2O5 (total)"/>
    <s v="2020"/>
    <s v="2020"/>
    <s v="kg/ha"/>
    <n v="28.1"/>
    <s v="E"/>
    <s v="Estimated value"/>
  </r>
  <r>
    <s v="EF"/>
    <s v="Fertilizers indicators"/>
    <s v="504"/>
    <x v="24"/>
    <s v="5159"/>
    <s v="Use per area of cropland"/>
    <s v="3103"/>
    <s v="Nutrient phosphate P2O5 (total)"/>
    <s v="2020"/>
    <s v="2020"/>
    <s v="kg/ha"/>
    <n v="14.08"/>
    <s v="E"/>
    <s v="Estimated value"/>
  </r>
  <r>
    <s v="EF"/>
    <s v="Fertilizers indicators"/>
    <s v="508"/>
    <x v="25"/>
    <s v="5159"/>
    <s v="Use per area of cropland"/>
    <s v="3103"/>
    <s v="Nutrient phosphate P2O5 (total)"/>
    <s v="2020"/>
    <s v="2020"/>
    <s v="kg/ha"/>
    <n v="1.36"/>
    <s v="E"/>
    <s v="Estimated value"/>
  </r>
  <r>
    <s v="EF"/>
    <s v="Fertilizers indicators"/>
    <s v="516"/>
    <x v="26"/>
    <s v="5159"/>
    <s v="Use per area of cropland"/>
    <s v="3103"/>
    <s v="Nutrient phosphate P2O5 (total)"/>
    <s v="2020"/>
    <s v="2020"/>
    <s v="kg/ha"/>
    <n v="0.08"/>
    <s v="E"/>
    <s v="Estimated value"/>
  </r>
  <r>
    <s v="EF"/>
    <s v="Fertilizers indicators"/>
    <s v="562"/>
    <x v="27"/>
    <s v="5159"/>
    <s v="Use per area of cropland"/>
    <s v="3103"/>
    <s v="Nutrient phosphate P2O5 (total)"/>
    <s v="2020"/>
    <s v="2020"/>
    <s v="kg/ha"/>
    <n v="0.03"/>
    <s v="E"/>
    <s v="Estimated value"/>
  </r>
  <r>
    <s v="EF"/>
    <s v="Fertilizers indicators"/>
    <s v="566"/>
    <x v="28"/>
    <s v="5159"/>
    <s v="Use per area of cropland"/>
    <s v="3103"/>
    <s v="Nutrient phosphate P2O5 (total)"/>
    <s v="2020"/>
    <s v="2020"/>
    <s v="kg/ha"/>
    <n v="3.28"/>
    <s v="E"/>
    <s v="Estimated value"/>
  </r>
  <r>
    <s v="EF"/>
    <s v="Fertilizers indicators"/>
    <s v="646"/>
    <x v="29"/>
    <s v="5159"/>
    <s v="Use per area of cropland"/>
    <s v="3103"/>
    <s v="Nutrient phosphate P2O5 (total)"/>
    <s v="2020"/>
    <s v="2020"/>
    <s v="kg/ha"/>
    <n v="10.82"/>
    <s v="E"/>
    <s v="Estimated value"/>
  </r>
  <r>
    <s v="EF"/>
    <s v="Fertilizers indicators"/>
    <s v="686"/>
    <x v="30"/>
    <s v="5159"/>
    <s v="Use per area of cropland"/>
    <s v="3103"/>
    <s v="Nutrient phosphate P2O5 (total)"/>
    <s v="2020"/>
    <s v="2020"/>
    <s v="kg/ha"/>
    <n v="5.13"/>
    <s v="E"/>
    <s v="Estimated value"/>
  </r>
  <r>
    <s v="EF"/>
    <s v="Fertilizers indicators"/>
    <s v="690"/>
    <x v="31"/>
    <s v="5159"/>
    <s v="Use per area of cropland"/>
    <s v="3103"/>
    <s v="Nutrient phosphate P2O5 (total)"/>
    <s v="2020"/>
    <s v="2020"/>
    <s v="kg/ha"/>
    <n v="10.19"/>
    <s v="E"/>
    <s v="Estimated value"/>
  </r>
  <r>
    <s v="EF"/>
    <s v="Fertilizers indicators"/>
    <s v="710"/>
    <x v="32"/>
    <s v="5159"/>
    <s v="Use per area of cropland"/>
    <s v="3103"/>
    <s v="Nutrient phosphate P2O5 (total)"/>
    <s v="2020"/>
    <s v="2020"/>
    <s v="kg/ha"/>
    <n v="20.05"/>
    <s v="E"/>
    <s v="Estimated value"/>
  </r>
  <r>
    <s v="EF"/>
    <s v="Fertilizers indicators"/>
    <s v="729"/>
    <x v="33"/>
    <s v="5159"/>
    <s v="Use per area of cropland"/>
    <s v="3103"/>
    <s v="Nutrient phosphate P2O5 (total)"/>
    <s v="2020"/>
    <s v="2020"/>
    <s v="kg/ha"/>
    <n v="1.27"/>
    <s v="E"/>
    <s v="Estimated value"/>
  </r>
  <r>
    <s v="EF"/>
    <s v="Fertilizers indicators"/>
    <s v="768"/>
    <x v="34"/>
    <s v="5159"/>
    <s v="Use per area of cropland"/>
    <s v="3103"/>
    <s v="Nutrient phosphate P2O5 (total)"/>
    <s v="2020"/>
    <s v="2020"/>
    <s v="kg/ha"/>
    <n v="0.64"/>
    <s v="E"/>
    <s v="Estimated value"/>
  </r>
  <r>
    <s v="EF"/>
    <s v="Fertilizers indicators"/>
    <s v="788"/>
    <x v="35"/>
    <s v="5159"/>
    <s v="Use per area of cropland"/>
    <s v="3103"/>
    <s v="Nutrient phosphate P2O5 (total)"/>
    <s v="2020"/>
    <s v="2020"/>
    <s v="kg/ha"/>
    <n v="11.06"/>
    <s v="E"/>
    <s v="Estimated value"/>
  </r>
  <r>
    <s v="EF"/>
    <s v="Fertilizers indicators"/>
    <s v="800"/>
    <x v="36"/>
    <s v="5159"/>
    <s v="Use per area of cropland"/>
    <s v="3103"/>
    <s v="Nutrient phosphate P2O5 (total)"/>
    <s v="2020"/>
    <s v="2020"/>
    <s v="kg/ha"/>
    <n v="0.44"/>
    <s v="E"/>
    <s v="Estimated value"/>
  </r>
  <r>
    <s v="EF"/>
    <s v="Fertilizers indicators"/>
    <s v="834"/>
    <x v="37"/>
    <s v="5159"/>
    <s v="Use per area of cropland"/>
    <s v="3103"/>
    <s v="Nutrient phosphate P2O5 (total)"/>
    <s v="2020"/>
    <s v="2020"/>
    <s v="kg/ha"/>
    <n v="2.12"/>
    <s v="E"/>
    <s v="Estimated value"/>
  </r>
  <r>
    <s v="EF"/>
    <s v="Fertilizers indicators"/>
    <s v="894"/>
    <x v="38"/>
    <s v="5159"/>
    <s v="Use per area of cropland"/>
    <s v="3103"/>
    <s v="Nutrient phosphate P2O5 (total)"/>
    <s v="2020"/>
    <s v="2020"/>
    <s v="kg/ha"/>
    <n v="15.07"/>
    <s v="E"/>
    <s v="Estimated value"/>
  </r>
  <r>
    <s v="EF"/>
    <s v="Fertilizers indicators"/>
    <s v="716"/>
    <x v="39"/>
    <s v="5159"/>
    <s v="Use per area of cropland"/>
    <s v="3103"/>
    <s v="Nutrient phosphate P2O5 (total)"/>
    <s v="2020"/>
    <s v="2020"/>
    <s v="kg/ha"/>
    <n v="11.17"/>
    <s v="E"/>
    <s v="Estimated valu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EA2BDF-5BEE-4ADF-9719-EE35C8047477}" name="PivotTable4" cacheId="6"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M169:AT177" firstHeaderRow="1" firstDataRow="2" firstDataCol="1" rowPageCount="3" colPageCount="1"/>
  <pivotFields count="50">
    <pivotField showAll="0"/>
    <pivotField showAll="0"/>
    <pivotField showAll="0"/>
    <pivotField showAll="0"/>
    <pivotField showAll="0"/>
    <pivotField axis="axisCol" showAll="0">
      <items count="13">
        <item x="11"/>
        <item x="10"/>
        <item x="9"/>
        <item x="8"/>
        <item x="7"/>
        <item x="6"/>
        <item x="5"/>
        <item x="4"/>
        <item x="3"/>
        <item x="2"/>
        <item x="1"/>
        <item x="0"/>
        <item t="default"/>
      </items>
    </pivotField>
    <pivotField showAll="0"/>
    <pivotField showAll="0"/>
    <pivotField axis="axisPage" multipleItemSelectionAllowed="1" showAll="0">
      <items count="3">
        <item x="1"/>
        <item h="1" x="0"/>
        <item t="default"/>
      </items>
    </pivotField>
    <pivotField showAll="0"/>
    <pivotField showAll="0"/>
    <pivotField showAll="0"/>
    <pivotField showAll="0"/>
    <pivotField axis="axisPage" multipleItemSelectionAllowed="1" showAll="0">
      <items count="80">
        <item x="67"/>
        <item x="56"/>
        <item x="17"/>
        <item x="77"/>
        <item x="63"/>
        <item x="19"/>
        <item x="18"/>
        <item x="2"/>
        <item x="51"/>
        <item x="16"/>
        <item x="69"/>
        <item x="46"/>
        <item x="47"/>
        <item x="64"/>
        <item x="1"/>
        <item x="70"/>
        <item x="6"/>
        <item x="49"/>
        <item x="36"/>
        <item x="57"/>
        <item x="3"/>
        <item x="40"/>
        <item x="4"/>
        <item x="5"/>
        <item x="11"/>
        <item x="73"/>
        <item x="75"/>
        <item x="65"/>
        <item x="20"/>
        <item x="74"/>
        <item x="21"/>
        <item x="61"/>
        <item x="22"/>
        <item x="41"/>
        <item x="23"/>
        <item x="42"/>
        <item x="24"/>
        <item x="25"/>
        <item x="52"/>
        <item x="62"/>
        <item x="53"/>
        <item x="76"/>
        <item x="43"/>
        <item x="26"/>
        <item x="27"/>
        <item x="7"/>
        <item x="59"/>
        <item x="8"/>
        <item x="78"/>
        <item x="44"/>
        <item x="58"/>
        <item x="55"/>
        <item x="71"/>
        <item x="60"/>
        <item x="72"/>
        <item x="66"/>
        <item x="9"/>
        <item x="28"/>
        <item x="48"/>
        <item x="10"/>
        <item x="68"/>
        <item x="30"/>
        <item x="12"/>
        <item x="13"/>
        <item x="31"/>
        <item x="50"/>
        <item x="14"/>
        <item x="45"/>
        <item x="33"/>
        <item x="34"/>
        <item x="35"/>
        <item x="32"/>
        <item x="37"/>
        <item x="38"/>
        <item x="15"/>
        <item x="29"/>
        <item h="1" x="0"/>
        <item x="39"/>
        <item x="54"/>
        <item t="default"/>
      </items>
    </pivotField>
    <pivotField showAll="0"/>
    <pivotField showAll="0"/>
    <pivotField showAll="0"/>
    <pivotField showAll="0"/>
    <pivotField showAll="0"/>
    <pivotField showAll="0"/>
    <pivotField showAll="0"/>
    <pivotField showAll="0"/>
    <pivotField showAll="0"/>
    <pivotField axis="axisRow" showAll="0" sortType="descending">
      <items count="8">
        <item x="5"/>
        <item x="6"/>
        <item x="1"/>
        <item x="0"/>
        <item x="4"/>
        <item x="2"/>
        <item x="3"/>
        <item t="default"/>
      </items>
      <autoSortScope>
        <pivotArea dataOnly="0" outline="0" fieldPosition="0">
          <references count="2">
            <reference field="4294967294" count="1" selected="0">
              <x v="0"/>
            </reference>
            <reference field="5" count="1" selected="0">
              <x v="10"/>
            </reference>
          </references>
        </pivotArea>
      </autoSortScope>
    </pivotField>
    <pivotField showAll="0"/>
    <pivotField axis="axisPage" multipleItemSelectionAllowed="1" showAll="0">
      <items count="4">
        <item h="1" x="0"/>
        <item h="1"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7">
    <i>
      <x v="2"/>
    </i>
    <i>
      <x v="1"/>
    </i>
    <i>
      <x v="5"/>
    </i>
    <i>
      <x v="6"/>
    </i>
    <i>
      <x/>
    </i>
    <i>
      <x v="3"/>
    </i>
    <i t="grand">
      <x/>
    </i>
  </rowItems>
  <colFields count="1">
    <field x="5"/>
  </colFields>
  <colItems count="7">
    <i>
      <x v="4"/>
    </i>
    <i>
      <x v="5"/>
    </i>
    <i>
      <x v="6"/>
    </i>
    <i>
      <x v="7"/>
    </i>
    <i>
      <x v="8"/>
    </i>
    <i>
      <x v="9"/>
    </i>
    <i>
      <x v="10"/>
    </i>
  </colItems>
  <pageFields count="3">
    <pageField fld="8" hier="-1"/>
    <pageField fld="25" hier="-1"/>
    <pageField fld="13" hier="-1"/>
  </pageFields>
  <dataFields count="1">
    <dataField name="Sum of AtlQty" fld="38" baseField="22" baseItem="10" numFmtId="178"/>
  </dataFields>
  <formats count="3">
    <format dxfId="39">
      <pivotArea outline="0" collapsedLevelsAreSubtotals="1" fieldPosition="0">
        <references count="1">
          <reference field="5" count="7" selected="0">
            <x v="5"/>
            <x v="6"/>
            <x v="7"/>
            <x v="8"/>
            <x v="9"/>
            <x v="10"/>
            <x v="11"/>
          </reference>
        </references>
      </pivotArea>
    </format>
    <format dxfId="38">
      <pivotArea grandCol="1" outline="0" collapsedLevelsAreSubtotals="1" fieldPosition="0"/>
    </format>
    <format dxfId="3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EABE35-4DA9-4F67-A7B7-245479BED7BA}" name="PivotTable1" cacheId="7"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198:J203" firstHeaderRow="1" firstDataRow="2" firstDataCol="1" rowPageCount="1" colPageCount="1"/>
  <pivotFields count="14">
    <pivotField showAll="0"/>
    <pivotField showAll="0"/>
    <pivotField showAll="0"/>
    <pivotField showAll="0"/>
    <pivotField showAll="0"/>
    <pivotField axis="axisPage" multipleItemSelectionAllowed="1" showAll="0">
      <items count="4">
        <item h="1" x="2"/>
        <item x="1"/>
        <item h="1" x="0"/>
        <item t="default"/>
      </items>
    </pivotField>
    <pivotField showAll="0"/>
    <pivotField axis="axisRow" showAll="0">
      <items count="4">
        <item x="0"/>
        <item x="1"/>
        <item x="2"/>
        <item t="default"/>
      </items>
    </pivotField>
    <pivotField showAll="0"/>
    <pivotField axis="axisCol" showAll="0">
      <items count="6">
        <item x="0"/>
        <item x="1"/>
        <item x="2"/>
        <item x="3"/>
        <item x="4"/>
        <item t="default"/>
      </items>
    </pivotField>
    <pivotField showAll="0"/>
    <pivotField dataField="1" numFmtId="173" showAll="0"/>
    <pivotField showAll="0"/>
    <pivotField showAll="0"/>
  </pivotFields>
  <rowFields count="1">
    <field x="7"/>
  </rowFields>
  <rowItems count="4">
    <i>
      <x/>
    </i>
    <i>
      <x v="1"/>
    </i>
    <i>
      <x v="2"/>
    </i>
    <i t="grand">
      <x/>
    </i>
  </rowItems>
  <colFields count="1">
    <field x="9"/>
  </colFields>
  <colItems count="5">
    <i>
      <x/>
    </i>
    <i>
      <x v="1"/>
    </i>
    <i>
      <x v="2"/>
    </i>
    <i>
      <x v="3"/>
    </i>
    <i>
      <x v="4"/>
    </i>
  </colItems>
  <pageFields count="1">
    <pageField fld="5" hier="-1"/>
  </pageFields>
  <dataFields count="1">
    <dataField name="Sum of Value" fld="11" baseField="0" baseItem="0" numFmtId="3"/>
  </dataFields>
  <formats count="1">
    <format dxfId="4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C61365-0B92-488E-84DC-9E078623662D}" name="PivotTable5"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216:U257" firstHeaderRow="1" firstDataRow="1" firstDataCol="1"/>
  <pivotFields count="14">
    <pivotField showAll="0"/>
    <pivotField showAll="0"/>
    <pivotField showAll="0"/>
    <pivotField axis="axisRow" showAll="0" sortType="descending">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numFmtId="173" showAll="0"/>
    <pivotField showAll="0"/>
    <pivotField showAll="0"/>
  </pivotFields>
  <rowFields count="1">
    <field x="3"/>
  </rowFields>
  <rowItems count="41">
    <i>
      <x v="11"/>
    </i>
    <i>
      <x v="23"/>
    </i>
    <i>
      <x v="18"/>
    </i>
    <i>
      <x v="32"/>
    </i>
    <i>
      <x v="16"/>
    </i>
    <i>
      <x v="38"/>
    </i>
    <i>
      <x v="24"/>
    </i>
    <i>
      <x v="39"/>
    </i>
    <i>
      <x v="35"/>
    </i>
    <i>
      <x v="29"/>
    </i>
    <i>
      <x v="31"/>
    </i>
    <i>
      <x v="13"/>
    </i>
    <i>
      <x v="5"/>
    </i>
    <i>
      <x v="2"/>
    </i>
    <i>
      <x v="9"/>
    </i>
    <i>
      <x v="22"/>
    </i>
    <i>
      <x/>
    </i>
    <i>
      <x v="3"/>
    </i>
    <i>
      <x v="21"/>
    </i>
    <i>
      <x v="30"/>
    </i>
    <i>
      <x v="4"/>
    </i>
    <i>
      <x v="19"/>
    </i>
    <i>
      <x v="14"/>
    </i>
    <i>
      <x v="28"/>
    </i>
    <i>
      <x v="6"/>
    </i>
    <i>
      <x v="37"/>
    </i>
    <i>
      <x v="17"/>
    </i>
    <i>
      <x v="20"/>
    </i>
    <i>
      <x v="1"/>
    </i>
    <i>
      <x v="8"/>
    </i>
    <i>
      <x v="25"/>
    </i>
    <i>
      <x v="33"/>
    </i>
    <i>
      <x v="34"/>
    </i>
    <i>
      <x v="36"/>
    </i>
    <i>
      <x v="15"/>
    </i>
    <i>
      <x v="10"/>
    </i>
    <i>
      <x v="26"/>
    </i>
    <i>
      <x v="27"/>
    </i>
    <i>
      <x v="7"/>
    </i>
    <i>
      <x v="12"/>
    </i>
    <i t="grand">
      <x/>
    </i>
  </rowItems>
  <colItems count="1">
    <i/>
  </colItems>
  <dataFields count="1">
    <dataField name="Sum of Value" fld="11" baseField="0" baseItem="0" numFmtId="1"/>
  </dataFields>
  <formats count="1">
    <format dxfId="4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AC9145A-B895-491F-A254-52ECBE869047}" name="PivotTable7" cacheId="8"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167:J190" firstHeaderRow="1" firstDataRow="2" firstDataCol="1" rowPageCount="1" colPageCount="1"/>
  <pivotFields count="15">
    <pivotField showAll="0"/>
    <pivotField showAll="0"/>
    <pivotField showAll="0"/>
    <pivotField showAll="0"/>
    <pivotField showAll="0"/>
    <pivotField axis="axisPage" multipleItemSelectionAllowed="1" showAll="0">
      <items count="3">
        <item h="1" x="1"/>
        <item x="0"/>
        <item t="default"/>
      </items>
    </pivotField>
    <pivotField showAll="0"/>
    <pivotField axis="axisRow"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axis="axisCol" showAll="0">
      <items count="6">
        <item x="0"/>
        <item x="1"/>
        <item x="2"/>
        <item x="3"/>
        <item x="4"/>
        <item t="default"/>
      </items>
    </pivotField>
    <pivotField showAll="0"/>
    <pivotField dataField="1" numFmtId="173" showAll="0"/>
    <pivotField showAll="0"/>
    <pivotField showAll="0"/>
  </pivotFields>
  <rowFields count="1">
    <field x="7"/>
  </rowFields>
  <rowItems count="22">
    <i>
      <x/>
    </i>
    <i>
      <x v="1"/>
    </i>
    <i>
      <x v="2"/>
    </i>
    <i>
      <x v="3"/>
    </i>
    <i>
      <x v="4"/>
    </i>
    <i>
      <x v="5"/>
    </i>
    <i>
      <x v="6"/>
    </i>
    <i>
      <x v="7"/>
    </i>
    <i>
      <x v="8"/>
    </i>
    <i>
      <x v="9"/>
    </i>
    <i>
      <x v="10"/>
    </i>
    <i>
      <x v="11"/>
    </i>
    <i>
      <x v="12"/>
    </i>
    <i>
      <x v="13"/>
    </i>
    <i>
      <x v="14"/>
    </i>
    <i>
      <x v="15"/>
    </i>
    <i>
      <x v="16"/>
    </i>
    <i>
      <x v="17"/>
    </i>
    <i>
      <x v="18"/>
    </i>
    <i>
      <x v="19"/>
    </i>
    <i>
      <x v="20"/>
    </i>
    <i t="grand">
      <x/>
    </i>
  </rowItems>
  <colFields count="1">
    <field x="10"/>
  </colFields>
  <colItems count="5">
    <i>
      <x/>
    </i>
    <i>
      <x v="1"/>
    </i>
    <i>
      <x v="2"/>
    </i>
    <i>
      <x v="3"/>
    </i>
    <i>
      <x v="4"/>
    </i>
  </colItems>
  <pageFields count="1">
    <pageField fld="5" hier="-1"/>
  </pageFields>
  <dataFields count="1">
    <dataField name="Sum of Value" fld="12" baseField="0" baseItem="0" numFmtId="3"/>
  </dataFields>
  <formats count="1">
    <format dxfId="4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D0B601D-3645-4150-97B0-4B0D6E035247}" name="PivotTable2"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L198:Q202" firstHeaderRow="1" firstDataRow="2" firstDataCol="1" rowPageCount="1" colPageCount="1"/>
  <pivotFields count="14">
    <pivotField showAll="0"/>
    <pivotField showAll="0"/>
    <pivotField showAll="0"/>
    <pivotField showAll="0"/>
    <pivotField showAll="0"/>
    <pivotField axis="axisPage" multipleItemSelectionAllowed="1" showAll="0">
      <items count="4">
        <item h="1" x="2"/>
        <item x="1"/>
        <item h="1" x="0"/>
        <item t="default"/>
      </items>
    </pivotField>
    <pivotField showAll="0"/>
    <pivotField axis="axisRow" showAll="0">
      <items count="4">
        <item x="0"/>
        <item x="1"/>
        <item x="2"/>
        <item t="default"/>
      </items>
    </pivotField>
    <pivotField showAll="0"/>
    <pivotField axis="axisCol" showAll="0">
      <items count="6">
        <item x="0"/>
        <item x="1"/>
        <item x="2"/>
        <item x="3"/>
        <item x="4"/>
        <item t="default"/>
      </items>
    </pivotField>
    <pivotField showAll="0"/>
    <pivotField dataField="1" numFmtId="173" showAll="0"/>
    <pivotField showAll="0"/>
    <pivotField showAll="0"/>
  </pivotFields>
  <rowFields count="1">
    <field x="7"/>
  </rowFields>
  <rowItems count="3">
    <i>
      <x/>
    </i>
    <i>
      <x v="1"/>
    </i>
    <i>
      <x v="2"/>
    </i>
  </rowItems>
  <colFields count="1">
    <field x="9"/>
  </colFields>
  <colItems count="5">
    <i>
      <x/>
    </i>
    <i>
      <x v="1"/>
    </i>
    <i>
      <x v="2"/>
    </i>
    <i>
      <x v="3"/>
    </i>
    <i>
      <x v="4"/>
    </i>
  </colItems>
  <pageFields count="1">
    <pageField fld="5" hier="-1"/>
  </pageFields>
  <dataFields count="1">
    <dataField name="Sum of Value" fld="11"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BBFBC5D-5486-4875-8268-C6A3C6EB7672}" name="PivotTable8"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L167:Q189" firstHeaderRow="1" firstDataRow="2" firstDataCol="1" rowPageCount="1" colPageCount="1"/>
  <pivotFields count="15">
    <pivotField showAll="0"/>
    <pivotField showAll="0"/>
    <pivotField showAll="0"/>
    <pivotField showAll="0"/>
    <pivotField showAll="0"/>
    <pivotField axis="axisPage" multipleItemSelectionAllowed="1" showAll="0">
      <items count="3">
        <item h="1" x="1"/>
        <item x="0"/>
        <item t="default"/>
      </items>
    </pivotField>
    <pivotField showAll="0"/>
    <pivotField axis="axisRow" showAll="0" sortType="descending">
      <items count="22">
        <item x="0"/>
        <item x="1"/>
        <item x="2"/>
        <item x="3"/>
        <item x="4"/>
        <item x="5"/>
        <item x="6"/>
        <item x="7"/>
        <item x="8"/>
        <item x="9"/>
        <item x="10"/>
        <item x="11"/>
        <item x="12"/>
        <item x="13"/>
        <item x="14"/>
        <item x="15"/>
        <item x="16"/>
        <item x="17"/>
        <item x="18"/>
        <item x="19"/>
        <item x="20"/>
        <item t="default"/>
      </items>
      <autoSortScope>
        <pivotArea dataOnly="0" outline="0" fieldPosition="0">
          <references count="2">
            <reference field="4294967294" count="1" selected="0">
              <x v="0"/>
            </reference>
            <reference field="10" count="1" selected="0">
              <x v="4"/>
            </reference>
          </references>
        </pivotArea>
      </autoSortScope>
    </pivotField>
    <pivotField showAll="0"/>
    <pivotField showAll="0"/>
    <pivotField axis="axisCol" showAll="0">
      <items count="6">
        <item x="0"/>
        <item x="1"/>
        <item x="2"/>
        <item x="3"/>
        <item x="4"/>
        <item t="default"/>
      </items>
    </pivotField>
    <pivotField showAll="0"/>
    <pivotField dataField="1" numFmtId="173" showAll="0"/>
    <pivotField showAll="0"/>
    <pivotField showAll="0"/>
  </pivotFields>
  <rowFields count="1">
    <field x="7"/>
  </rowFields>
  <rowItems count="21">
    <i>
      <x v="1"/>
    </i>
    <i>
      <x v="8"/>
    </i>
    <i>
      <x v="7"/>
    </i>
    <i>
      <x v="19"/>
    </i>
    <i>
      <x v="14"/>
    </i>
    <i>
      <x v="16"/>
    </i>
    <i>
      <x v="3"/>
    </i>
    <i>
      <x v="18"/>
    </i>
    <i>
      <x v="4"/>
    </i>
    <i>
      <x v="20"/>
    </i>
    <i>
      <x v="5"/>
    </i>
    <i>
      <x v="17"/>
    </i>
    <i>
      <x/>
    </i>
    <i>
      <x v="10"/>
    </i>
    <i>
      <x v="2"/>
    </i>
    <i>
      <x v="9"/>
    </i>
    <i>
      <x v="12"/>
    </i>
    <i>
      <x v="13"/>
    </i>
    <i>
      <x v="6"/>
    </i>
    <i>
      <x v="11"/>
    </i>
    <i>
      <x v="15"/>
    </i>
  </rowItems>
  <colFields count="1">
    <field x="10"/>
  </colFields>
  <colItems count="5">
    <i>
      <x/>
    </i>
    <i>
      <x v="1"/>
    </i>
    <i>
      <x v="2"/>
    </i>
    <i>
      <x v="3"/>
    </i>
    <i>
      <x v="4"/>
    </i>
  </colItems>
  <pageFields count="1">
    <pageField fld="5" hier="-1"/>
  </pageFields>
  <dataFields count="1">
    <dataField name="Sum of Value" fld="12" showDataAs="percentOfCol" baseField="0" baseItem="0" numFmtId="10"/>
  </dataFields>
  <formats count="12">
    <format dxfId="54">
      <pivotArea outline="0" collapsedLevelsAreSubtotals="1" fieldPosition="0"/>
    </format>
    <format dxfId="53">
      <pivotArea outline="0" fieldPosition="0">
        <references count="1">
          <reference field="4294967294" count="1">
            <x v="0"/>
          </reference>
        </references>
      </pivotArea>
    </format>
    <format dxfId="52">
      <pivotArea collapsedLevelsAreSubtotals="1" fieldPosition="0">
        <references count="1">
          <reference field="7" count="4">
            <x v="1"/>
            <x v="7"/>
            <x v="8"/>
            <x v="19"/>
          </reference>
        </references>
      </pivotArea>
    </format>
    <format dxfId="51">
      <pivotArea dataOnly="0" labelOnly="1" fieldPosition="0">
        <references count="1">
          <reference field="7" count="4">
            <x v="1"/>
            <x v="7"/>
            <x v="8"/>
            <x v="19"/>
          </reference>
        </references>
      </pivotArea>
    </format>
    <format dxfId="50">
      <pivotArea type="all" dataOnly="0" outline="0" fieldPosition="0"/>
    </format>
    <format dxfId="49">
      <pivotArea outline="0" collapsedLevelsAreSubtotals="1" fieldPosition="0"/>
    </format>
    <format dxfId="48">
      <pivotArea type="origin" dataOnly="0" labelOnly="1" outline="0" fieldPosition="0"/>
    </format>
    <format dxfId="47">
      <pivotArea field="10" type="button" dataOnly="0" labelOnly="1" outline="0" axis="axisCol" fieldPosition="0"/>
    </format>
    <format dxfId="46">
      <pivotArea type="topRight" dataOnly="0" labelOnly="1" outline="0" fieldPosition="0"/>
    </format>
    <format dxfId="45">
      <pivotArea field="7" type="button" dataOnly="0" labelOnly="1" outline="0" axis="axisRow" fieldPosition="0"/>
    </format>
    <format dxfId="44">
      <pivotArea dataOnly="0" labelOnly="1" fieldPosition="0">
        <references count="1">
          <reference field="7" count="0"/>
        </references>
      </pivotArea>
    </format>
    <format dxfId="43">
      <pivotArea dataOnly="0" labelOnly="1" fieldPosition="0">
        <references count="1">
          <reference field="1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B804163-96CE-43C9-97DF-03446EE128DD}" name="PivotTable13" cacheId="6"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D169:AK189" firstHeaderRow="1" firstDataRow="2" firstDataCol="1" rowPageCount="3" colPageCount="1"/>
  <pivotFields count="50">
    <pivotField showAll="0"/>
    <pivotField showAll="0"/>
    <pivotField showAll="0"/>
    <pivotField showAll="0"/>
    <pivotField showAll="0"/>
    <pivotField axis="axisCol" showAll="0">
      <items count="13">
        <item x="11"/>
        <item x="10"/>
        <item x="9"/>
        <item x="8"/>
        <item x="7"/>
        <item x="6"/>
        <item x="5"/>
        <item x="4"/>
        <item x="3"/>
        <item x="2"/>
        <item x="1"/>
        <item x="0"/>
        <item t="default"/>
      </items>
    </pivotField>
    <pivotField showAll="0"/>
    <pivotField showAll="0"/>
    <pivotField axis="axisPage" multipleItemSelectionAllowed="1" showAll="0">
      <items count="3">
        <item x="1"/>
        <item h="1" x="0"/>
        <item t="default"/>
      </items>
    </pivotField>
    <pivotField showAll="0"/>
    <pivotField showAll="0"/>
    <pivotField showAll="0"/>
    <pivotField showAll="0"/>
    <pivotField axis="axisPage" multipleItemSelectionAllowed="1" showAll="0">
      <items count="80">
        <item x="67"/>
        <item x="56"/>
        <item x="17"/>
        <item x="77"/>
        <item x="63"/>
        <item x="19"/>
        <item x="18"/>
        <item x="2"/>
        <item x="51"/>
        <item x="16"/>
        <item x="69"/>
        <item x="46"/>
        <item x="47"/>
        <item x="64"/>
        <item x="1"/>
        <item x="70"/>
        <item x="6"/>
        <item x="49"/>
        <item x="36"/>
        <item x="57"/>
        <item x="3"/>
        <item x="40"/>
        <item x="4"/>
        <item x="5"/>
        <item x="11"/>
        <item x="73"/>
        <item x="75"/>
        <item x="65"/>
        <item x="20"/>
        <item x="74"/>
        <item x="21"/>
        <item x="61"/>
        <item x="22"/>
        <item x="41"/>
        <item x="23"/>
        <item x="42"/>
        <item x="24"/>
        <item x="25"/>
        <item x="52"/>
        <item x="62"/>
        <item x="53"/>
        <item x="76"/>
        <item x="43"/>
        <item x="26"/>
        <item x="27"/>
        <item x="7"/>
        <item x="59"/>
        <item x="8"/>
        <item x="78"/>
        <item x="44"/>
        <item x="58"/>
        <item x="55"/>
        <item x="71"/>
        <item x="60"/>
        <item x="72"/>
        <item x="66"/>
        <item x="9"/>
        <item x="28"/>
        <item x="48"/>
        <item x="10"/>
        <item x="68"/>
        <item x="30"/>
        <item x="12"/>
        <item x="13"/>
        <item x="31"/>
        <item x="50"/>
        <item x="14"/>
        <item x="45"/>
        <item x="33"/>
        <item x="34"/>
        <item x="35"/>
        <item x="32"/>
        <item x="37"/>
        <item x="38"/>
        <item x="15"/>
        <item x="29"/>
        <item h="1" x="0"/>
        <item x="39"/>
        <item x="54"/>
        <item t="default"/>
      </items>
    </pivotField>
    <pivotField showAll="0"/>
    <pivotField showAll="0"/>
    <pivotField showAll="0"/>
    <pivotField showAll="0"/>
    <pivotField showAll="0"/>
    <pivotField showAll="0"/>
    <pivotField showAll="0"/>
    <pivotField showAll="0"/>
    <pivotField axis="axisRow" showAll="0">
      <items count="24">
        <item x="5"/>
        <item x="15"/>
        <item x="22"/>
        <item x="0"/>
        <item x="9"/>
        <item x="18"/>
        <item x="2"/>
        <item x="12"/>
        <item x="14"/>
        <item x="1"/>
        <item x="11"/>
        <item x="6"/>
        <item x="17"/>
        <item x="7"/>
        <item x="8"/>
        <item x="3"/>
        <item x="16"/>
        <item x="4"/>
        <item x="10"/>
        <item x="13"/>
        <item x="19"/>
        <item x="20"/>
        <item x="21"/>
        <item t="default"/>
      </items>
    </pivotField>
    <pivotField showAll="0"/>
    <pivotField showAll="0"/>
    <pivotField axis="axisPage" multipleItemSelectionAllowed="1" showAll="0">
      <items count="4">
        <item h="1" x="0"/>
        <item h="1"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22"/>
  </rowFields>
  <rowItems count="19">
    <i>
      <x/>
    </i>
    <i>
      <x v="1"/>
    </i>
    <i>
      <x v="2"/>
    </i>
    <i>
      <x v="5"/>
    </i>
    <i>
      <x v="8"/>
    </i>
    <i>
      <x v="9"/>
    </i>
    <i>
      <x v="10"/>
    </i>
    <i>
      <x v="11"/>
    </i>
    <i>
      <x v="12"/>
    </i>
    <i>
      <x v="14"/>
    </i>
    <i>
      <x v="15"/>
    </i>
    <i>
      <x v="16"/>
    </i>
    <i>
      <x v="17"/>
    </i>
    <i>
      <x v="18"/>
    </i>
    <i>
      <x v="19"/>
    </i>
    <i>
      <x v="20"/>
    </i>
    <i>
      <x v="21"/>
    </i>
    <i>
      <x v="22"/>
    </i>
    <i t="grand">
      <x/>
    </i>
  </rowItems>
  <colFields count="1">
    <field x="5"/>
  </colFields>
  <colItems count="7">
    <i>
      <x v="4"/>
    </i>
    <i>
      <x v="5"/>
    </i>
    <i>
      <x v="6"/>
    </i>
    <i>
      <x v="7"/>
    </i>
    <i>
      <x v="8"/>
    </i>
    <i>
      <x v="9"/>
    </i>
    <i>
      <x v="10"/>
    </i>
  </colItems>
  <pageFields count="3">
    <pageField fld="8" hier="-1"/>
    <pageField fld="25" hier="-1"/>
    <pageField fld="13" hier="-1"/>
  </pageFields>
  <dataFields count="1">
    <dataField name="Sum of AtlQty" fld="38" showDataAs="percentOfCol" baseField="22" baseItem="10" numFmtId="10"/>
  </dataFields>
  <formats count="2">
    <format dxfId="56">
      <pivotArea outline="0" collapsedLevelsAreSubtotals="1" fieldPosition="0">
        <references count="1">
          <reference field="5" count="7" selected="0">
            <x v="5"/>
            <x v="6"/>
            <x v="7"/>
            <x v="8"/>
            <x v="9"/>
            <x v="10"/>
            <x v="11"/>
          </reference>
        </references>
      </pivotArea>
    </format>
    <format dxfId="55">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75251E4-9F48-4185-8ADE-BC8ACB706ED5}" name="PivotTable10" cacheId="6"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V169:BC176" firstHeaderRow="1" firstDataRow="2" firstDataCol="1" rowPageCount="3" colPageCount="1"/>
  <pivotFields count="50">
    <pivotField showAll="0"/>
    <pivotField showAll="0"/>
    <pivotField showAll="0"/>
    <pivotField showAll="0"/>
    <pivotField showAll="0"/>
    <pivotField axis="axisCol" showAll="0">
      <items count="13">
        <item x="11"/>
        <item x="10"/>
        <item x="9"/>
        <item x="8"/>
        <item x="7"/>
        <item x="6"/>
        <item x="5"/>
        <item x="4"/>
        <item x="3"/>
        <item x="2"/>
        <item x="1"/>
        <item x="0"/>
        <item t="default"/>
      </items>
    </pivotField>
    <pivotField showAll="0"/>
    <pivotField showAll="0"/>
    <pivotField axis="axisPage" multipleItemSelectionAllowed="1" showAll="0">
      <items count="3">
        <item x="1"/>
        <item h="1" x="0"/>
        <item t="default"/>
      </items>
    </pivotField>
    <pivotField showAll="0"/>
    <pivotField showAll="0"/>
    <pivotField showAll="0"/>
    <pivotField showAll="0"/>
    <pivotField axis="axisPage" multipleItemSelectionAllowed="1" showAll="0">
      <items count="80">
        <item x="67"/>
        <item x="56"/>
        <item x="17"/>
        <item x="77"/>
        <item x="63"/>
        <item x="19"/>
        <item x="18"/>
        <item x="2"/>
        <item x="51"/>
        <item x="16"/>
        <item x="69"/>
        <item x="46"/>
        <item x="47"/>
        <item x="64"/>
        <item x="1"/>
        <item x="70"/>
        <item x="6"/>
        <item x="49"/>
        <item x="36"/>
        <item x="57"/>
        <item x="3"/>
        <item x="40"/>
        <item x="4"/>
        <item x="5"/>
        <item x="11"/>
        <item x="73"/>
        <item x="75"/>
        <item x="65"/>
        <item x="20"/>
        <item x="74"/>
        <item x="21"/>
        <item x="61"/>
        <item x="22"/>
        <item x="41"/>
        <item x="23"/>
        <item x="42"/>
        <item x="24"/>
        <item x="25"/>
        <item x="52"/>
        <item x="62"/>
        <item x="53"/>
        <item x="76"/>
        <item x="43"/>
        <item x="26"/>
        <item x="27"/>
        <item x="7"/>
        <item x="59"/>
        <item x="8"/>
        <item x="78"/>
        <item x="44"/>
        <item x="58"/>
        <item x="55"/>
        <item x="71"/>
        <item x="60"/>
        <item x="72"/>
        <item x="66"/>
        <item x="9"/>
        <item x="28"/>
        <item x="48"/>
        <item x="10"/>
        <item x="68"/>
        <item x="30"/>
        <item x="12"/>
        <item x="13"/>
        <item x="31"/>
        <item x="50"/>
        <item x="14"/>
        <item x="45"/>
        <item x="33"/>
        <item x="34"/>
        <item x="35"/>
        <item x="32"/>
        <item x="37"/>
        <item x="38"/>
        <item x="15"/>
        <item x="29"/>
        <item h="1" x="0"/>
        <item x="39"/>
        <item x="54"/>
        <item t="default"/>
      </items>
    </pivotField>
    <pivotField showAll="0"/>
    <pivotField showAll="0"/>
    <pivotField showAll="0"/>
    <pivotField showAll="0"/>
    <pivotField showAll="0"/>
    <pivotField showAll="0"/>
    <pivotField showAll="0"/>
    <pivotField showAll="0"/>
    <pivotField showAll="0"/>
    <pivotField showAll="0"/>
    <pivotField axis="axisRow" showAll="0" sortType="descending">
      <items count="10">
        <item x="8"/>
        <item h="1" x="5"/>
        <item x="7"/>
        <item x="6"/>
        <item h="1" x="1"/>
        <item x="3"/>
        <item h="1" x="0"/>
        <item x="4"/>
        <item h="1" x="2"/>
        <item t="default"/>
      </items>
      <autoSortScope>
        <pivotArea dataOnly="0" outline="0" fieldPosition="0">
          <references count="2">
            <reference field="4294967294" count="1" selected="0">
              <x v="0"/>
            </reference>
            <reference field="5" count="1" selected="0">
              <x v="10"/>
            </reference>
          </references>
        </pivotArea>
      </autoSortScope>
    </pivotField>
    <pivotField axis="axisPage" multipleItemSelectionAllowed="1" showAll="0">
      <items count="4">
        <item h="1" x="0"/>
        <item h="1"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24"/>
  </rowFields>
  <rowItems count="6">
    <i>
      <x v="3"/>
    </i>
    <i>
      <x v="2"/>
    </i>
    <i>
      <x v="5"/>
    </i>
    <i>
      <x v="7"/>
    </i>
    <i>
      <x/>
    </i>
    <i t="grand">
      <x/>
    </i>
  </rowItems>
  <colFields count="1">
    <field x="5"/>
  </colFields>
  <colItems count="7">
    <i>
      <x v="4"/>
    </i>
    <i>
      <x v="5"/>
    </i>
    <i>
      <x v="6"/>
    </i>
    <i>
      <x v="7"/>
    </i>
    <i>
      <x v="8"/>
    </i>
    <i>
      <x v="9"/>
    </i>
    <i>
      <x v="10"/>
    </i>
  </colItems>
  <pageFields count="3">
    <pageField fld="8" hier="-1"/>
    <pageField fld="25" hier="-1"/>
    <pageField fld="13" hier="-1"/>
  </pageFields>
  <dataFields count="1">
    <dataField name="Sum of AtlQty" fld="38" baseField="22" baseItem="10" numFmtId="178"/>
  </dataFields>
  <formats count="3">
    <format dxfId="59">
      <pivotArea outline="0" collapsedLevelsAreSubtotals="1" fieldPosition="0">
        <references count="1">
          <reference field="5" count="7" selected="0">
            <x v="5"/>
            <x v="6"/>
            <x v="7"/>
            <x v="8"/>
            <x v="9"/>
            <x v="10"/>
            <x v="11"/>
          </reference>
        </references>
      </pivotArea>
    </format>
    <format dxfId="58">
      <pivotArea grandCol="1" outline="0" collapsedLevelsAreSubtotals="1" fieldPosition="0"/>
    </format>
    <format dxfId="5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DA70991-926B-4653-9423-14962EFF311E}" name="PivotTable9" cacheId="8"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T167:Y175" firstHeaderRow="1" firstDataRow="2" firstDataCol="1" rowPageCount="1" colPageCount="1"/>
  <pivotFields count="15">
    <pivotField showAll="0"/>
    <pivotField showAll="0"/>
    <pivotField showAll="0"/>
    <pivotField showAll="0"/>
    <pivotField showAll="0"/>
    <pivotField axis="axisPage" multipleItemSelectionAllowed="1" showAll="0">
      <items count="3">
        <item h="1" x="1"/>
        <item x="0"/>
        <item t="default"/>
      </items>
    </pivotField>
    <pivotField showAll="0"/>
    <pivotField showAll="0" sortType="descending">
      <autoSortScope>
        <pivotArea dataOnly="0" outline="0" fieldPosition="0">
          <references count="2">
            <reference field="4294967294" count="1" selected="0">
              <x v="0"/>
            </reference>
            <reference field="10" count="1" selected="0">
              <x v="0"/>
            </reference>
          </references>
        </pivotArea>
      </autoSortScope>
    </pivotField>
    <pivotField axis="axisRow" showAll="0" sortType="descending">
      <items count="7">
        <item x="4"/>
        <item x="3"/>
        <item x="2"/>
        <item x="0"/>
        <item x="1"/>
        <item x="5"/>
        <item t="default"/>
      </items>
      <autoSortScope>
        <pivotArea dataOnly="0" outline="0" fieldPosition="0">
          <references count="2">
            <reference field="4294967294" count="1" selected="0">
              <x v="0"/>
            </reference>
            <reference field="10" count="1" selected="0">
              <x v="3"/>
            </reference>
          </references>
        </pivotArea>
      </autoSortScope>
    </pivotField>
    <pivotField showAll="0"/>
    <pivotField axis="axisCol" showAll="0">
      <items count="6">
        <item x="0"/>
        <item x="1"/>
        <item x="2"/>
        <item x="3"/>
        <item x="4"/>
        <item t="default"/>
      </items>
    </pivotField>
    <pivotField showAll="0"/>
    <pivotField dataField="1" numFmtId="173" showAll="0"/>
    <pivotField showAll="0"/>
    <pivotField showAll="0"/>
  </pivotFields>
  <rowFields count="1">
    <field x="8"/>
  </rowFields>
  <rowItems count="7">
    <i>
      <x v="3"/>
    </i>
    <i>
      <x v="5"/>
    </i>
    <i>
      <x v="2"/>
    </i>
    <i>
      <x/>
    </i>
    <i>
      <x v="4"/>
    </i>
    <i>
      <x v="1"/>
    </i>
    <i t="grand">
      <x/>
    </i>
  </rowItems>
  <colFields count="1">
    <field x="10"/>
  </colFields>
  <colItems count="5">
    <i>
      <x/>
    </i>
    <i>
      <x v="1"/>
    </i>
    <i>
      <x v="2"/>
    </i>
    <i>
      <x v="3"/>
    </i>
    <i>
      <x v="4"/>
    </i>
  </colItems>
  <pageFields count="1">
    <pageField fld="5" hier="-1"/>
  </pageFields>
  <dataFields count="1">
    <dataField name="Sum of Value" fld="12" baseField="0" baseItem="0" numFmtId="3"/>
  </dataFields>
  <formats count="2">
    <format dxfId="61">
      <pivotArea outline="0" collapsedLevelsAreSubtotals="1" fieldPosition="0"/>
    </format>
    <format dxfId="6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BF5A8A6-B11A-47E6-89D7-138103659CCD}" name="PivotTable3" cacheId="9"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L216:Q221" firstHeaderRow="1" firstDataRow="2" firstDataCol="1"/>
  <pivotFields count="14">
    <pivotField showAll="0"/>
    <pivotField showAll="0"/>
    <pivotField showAll="0"/>
    <pivotField showAll="0"/>
    <pivotField showAll="0"/>
    <pivotField showAll="0"/>
    <pivotField showAll="0"/>
    <pivotField axis="axisRow" showAll="0">
      <items count="4">
        <item x="0"/>
        <item x="1"/>
        <item x="2"/>
        <item t="default"/>
      </items>
    </pivotField>
    <pivotField showAll="0"/>
    <pivotField axis="axisCol" showAll="0">
      <items count="6">
        <item x="0"/>
        <item x="1"/>
        <item x="2"/>
        <item x="3"/>
        <item x="4"/>
        <item t="default"/>
      </items>
    </pivotField>
    <pivotField showAll="0"/>
    <pivotField dataField="1" numFmtId="173" showAll="0"/>
    <pivotField showAll="0"/>
    <pivotField showAll="0"/>
  </pivotFields>
  <rowFields count="1">
    <field x="7"/>
  </rowFields>
  <rowItems count="4">
    <i>
      <x/>
    </i>
    <i>
      <x v="1"/>
    </i>
    <i>
      <x v="2"/>
    </i>
    <i t="grand">
      <x/>
    </i>
  </rowItems>
  <colFields count="1">
    <field x="9"/>
  </colFields>
  <colItems count="5">
    <i>
      <x/>
    </i>
    <i>
      <x v="1"/>
    </i>
    <i>
      <x v="2"/>
    </i>
    <i>
      <x v="3"/>
    </i>
    <i>
      <x v="4"/>
    </i>
  </colItems>
  <dataFields count="1">
    <dataField name="Sum of Value" fld="11" baseField="0" baseItem="0"/>
  </dataFields>
  <formats count="3">
    <format dxfId="64">
      <pivotArea collapsedLevelsAreSubtotals="1" fieldPosition="0">
        <references count="2">
          <reference field="7" count="1">
            <x v="1"/>
          </reference>
          <reference field="9" count="1" selected="0">
            <x v="4"/>
          </reference>
        </references>
      </pivotArea>
    </format>
    <format dxfId="63">
      <pivotArea collapsedLevelsAreSubtotals="1" fieldPosition="0">
        <references count="1">
          <reference field="7" count="1">
            <x v="1"/>
          </reference>
        </references>
      </pivotArea>
    </format>
    <format dxfId="62">
      <pivotArea dataOnly="0" labelOnly="1" fieldPosition="0">
        <references count="1">
          <reference field="7"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A7DFD10-CEBA-4E59-B194-BAD603285118}" name="PivotTable6"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W218:AA260" firstHeaderRow="1" firstDataRow="2" firstDataCol="1" rowPageCount="1" colPageCount="1"/>
  <pivotFields count="14">
    <pivotField showAll="0"/>
    <pivotField showAll="0"/>
    <pivotField showAll="0"/>
    <pivotField axis="axisRow" showAll="0" sortType="descending">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autoSortScope>
        <pivotArea dataOnly="0" outline="0" fieldPosition="0">
          <references count="1">
            <reference field="4294967294" count="1" selected="0">
              <x v="0"/>
            </reference>
          </references>
        </pivotArea>
      </autoSortScope>
    </pivotField>
    <pivotField showAll="0"/>
    <pivotField axis="axisPage" multipleItemSelectionAllowed="1" showAll="0">
      <items count="3">
        <item x="1"/>
        <item h="1" x="0"/>
        <item t="default"/>
      </items>
    </pivotField>
    <pivotField showAll="0"/>
    <pivotField axis="axisCol" showAll="0">
      <items count="4">
        <item x="0"/>
        <item x="1"/>
        <item x="2"/>
        <item t="default"/>
      </items>
    </pivotField>
    <pivotField showAll="0"/>
    <pivotField showAll="0"/>
    <pivotField showAll="0"/>
    <pivotField dataField="1" numFmtId="175" showAll="0"/>
    <pivotField showAll="0"/>
    <pivotField showAll="0"/>
  </pivotFields>
  <rowFields count="1">
    <field x="3"/>
  </rowFields>
  <rowItems count="41">
    <i>
      <x v="11"/>
    </i>
    <i>
      <x v="32"/>
    </i>
    <i>
      <x v="28"/>
    </i>
    <i>
      <x v="13"/>
    </i>
    <i>
      <x v="24"/>
    </i>
    <i>
      <x v="18"/>
    </i>
    <i>
      <x v="38"/>
    </i>
    <i>
      <x v="16"/>
    </i>
    <i>
      <x v="22"/>
    </i>
    <i>
      <x v="37"/>
    </i>
    <i>
      <x v="9"/>
    </i>
    <i>
      <x/>
    </i>
    <i>
      <x v="33"/>
    </i>
    <i>
      <x v="35"/>
    </i>
    <i>
      <x v="39"/>
    </i>
    <i>
      <x v="21"/>
    </i>
    <i>
      <x v="2"/>
    </i>
    <i>
      <x v="4"/>
    </i>
    <i>
      <x v="6"/>
    </i>
    <i>
      <x v="30"/>
    </i>
    <i>
      <x v="25"/>
    </i>
    <i>
      <x v="1"/>
    </i>
    <i>
      <x v="20"/>
    </i>
    <i>
      <x v="29"/>
    </i>
    <i>
      <x v="10"/>
    </i>
    <i>
      <x v="19"/>
    </i>
    <i>
      <x v="5"/>
    </i>
    <i>
      <x v="17"/>
    </i>
    <i>
      <x v="36"/>
    </i>
    <i>
      <x v="3"/>
    </i>
    <i>
      <x v="23"/>
    </i>
    <i>
      <x v="27"/>
    </i>
    <i>
      <x v="34"/>
    </i>
    <i>
      <x v="14"/>
    </i>
    <i>
      <x v="8"/>
    </i>
    <i>
      <x v="12"/>
    </i>
    <i>
      <x v="26"/>
    </i>
    <i>
      <x v="15"/>
    </i>
    <i>
      <x v="7"/>
    </i>
    <i>
      <x v="31"/>
    </i>
    <i t="grand">
      <x/>
    </i>
  </rowItems>
  <colFields count="1">
    <field x="7"/>
  </colFields>
  <colItems count="4">
    <i>
      <x/>
    </i>
    <i>
      <x v="1"/>
    </i>
    <i>
      <x v="2"/>
    </i>
    <i t="grand">
      <x/>
    </i>
  </colItems>
  <pageFields count="1">
    <pageField fld="5" hier="-1"/>
  </pageFields>
  <dataFields count="1">
    <dataField name="Sum of Value" fld="11" baseField="0" baseItem="0" numFmtId="3"/>
  </dataFields>
  <formats count="1">
    <format dxfId="6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AF4B875-5831-44B7-85FA-7389E939EA83}"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9:K66" firstHeaderRow="1" firstDataRow="2" firstDataCol="1" rowPageCount="1" colPageCount="1"/>
  <pivotFields count="14">
    <pivotField showAll="0"/>
    <pivotField showAll="0"/>
    <pivotField showAll="0"/>
    <pivotField showAll="0"/>
    <pivotField showAll="0"/>
    <pivotField axis="axisPage" multipleItemSelectionAllowed="1" showAll="0">
      <items count="4">
        <item x="0"/>
        <item h="1" x="2"/>
        <item h="1" x="1"/>
        <item t="default"/>
      </items>
    </pivotField>
    <pivotField showAll="0"/>
    <pivotField axis="axisRow" showAll="0" sortType="descending">
      <items count="57">
        <item x="1"/>
        <item x="4"/>
        <item x="5"/>
        <item x="6"/>
        <item x="7"/>
        <item x="8"/>
        <item x="9"/>
        <item x="12"/>
        <item x="13"/>
        <item x="15"/>
        <item x="18"/>
        <item x="19"/>
        <item x="20"/>
        <item x="22"/>
        <item x="26"/>
        <item x="28"/>
        <item x="29"/>
        <item h="1" x="30"/>
        <item x="31"/>
        <item x="32"/>
        <item x="33"/>
        <item x="35"/>
        <item x="40"/>
        <item x="41"/>
        <item x="42"/>
        <item x="43"/>
        <item x="44"/>
        <item x="46"/>
        <item x="48"/>
        <item x="49"/>
        <item x="52"/>
        <item x="53"/>
        <item x="54"/>
        <item x="0"/>
        <item x="2"/>
        <item x="3"/>
        <item x="10"/>
        <item x="11"/>
        <item x="14"/>
        <item x="16"/>
        <item x="17"/>
        <item x="21"/>
        <item x="23"/>
        <item x="24"/>
        <item x="25"/>
        <item x="27"/>
        <item x="34"/>
        <item x="36"/>
        <item x="37"/>
        <item x="38"/>
        <item x="39"/>
        <item x="45"/>
        <item x="47"/>
        <item x="50"/>
        <item x="51"/>
        <item x="55"/>
        <item t="default"/>
      </items>
      <autoSortScope>
        <pivotArea dataOnly="0" outline="0" fieldPosition="0">
          <references count="2">
            <reference field="4294967294" count="1" selected="0">
              <x v="0"/>
            </reference>
            <reference field="9" count="1" selected="0">
              <x v="4"/>
            </reference>
          </references>
        </pivotArea>
      </autoSortScope>
    </pivotField>
    <pivotField showAll="0"/>
    <pivotField axis="axisCol" showAll="0">
      <items count="6">
        <item x="0"/>
        <item x="1"/>
        <item x="2"/>
        <item x="3"/>
        <item x="4"/>
        <item t="default"/>
      </items>
    </pivotField>
    <pivotField showAll="0"/>
    <pivotField dataField="1" numFmtId="173" showAll="0"/>
    <pivotField showAll="0"/>
    <pivotField showAll="0"/>
  </pivotFields>
  <rowFields count="1">
    <field x="7"/>
  </rowFields>
  <rowItems count="56">
    <i>
      <x v="4"/>
    </i>
    <i>
      <x v="11"/>
    </i>
    <i>
      <x v="24"/>
    </i>
    <i>
      <x v="49"/>
    </i>
    <i>
      <x v="9"/>
    </i>
    <i>
      <x v="1"/>
    </i>
    <i>
      <x v="44"/>
    </i>
    <i>
      <x v="34"/>
    </i>
    <i>
      <x v="7"/>
    </i>
    <i>
      <x v="37"/>
    </i>
    <i>
      <x v="38"/>
    </i>
    <i>
      <x v="29"/>
    </i>
    <i>
      <x v="18"/>
    </i>
    <i>
      <x v="41"/>
    </i>
    <i>
      <x v="25"/>
    </i>
    <i>
      <x v="20"/>
    </i>
    <i>
      <x v="36"/>
    </i>
    <i>
      <x v="13"/>
    </i>
    <i>
      <x v="42"/>
    </i>
    <i>
      <x v="52"/>
    </i>
    <i>
      <x v="28"/>
    </i>
    <i>
      <x v="54"/>
    </i>
    <i>
      <x/>
    </i>
    <i>
      <x v="55"/>
    </i>
    <i>
      <x v="22"/>
    </i>
    <i>
      <x v="53"/>
    </i>
    <i>
      <x v="12"/>
    </i>
    <i>
      <x v="27"/>
    </i>
    <i>
      <x v="46"/>
    </i>
    <i>
      <x v="47"/>
    </i>
    <i>
      <x v="16"/>
    </i>
    <i>
      <x v="45"/>
    </i>
    <i>
      <x v="5"/>
    </i>
    <i>
      <x v="14"/>
    </i>
    <i>
      <x v="26"/>
    </i>
    <i>
      <x v="39"/>
    </i>
    <i>
      <x v="33"/>
    </i>
    <i>
      <x v="32"/>
    </i>
    <i>
      <x v="31"/>
    </i>
    <i>
      <x v="48"/>
    </i>
    <i>
      <x v="30"/>
    </i>
    <i>
      <x v="19"/>
    </i>
    <i>
      <x v="21"/>
    </i>
    <i>
      <x v="23"/>
    </i>
    <i>
      <x v="35"/>
    </i>
    <i>
      <x v="2"/>
    </i>
    <i>
      <x v="15"/>
    </i>
    <i>
      <x v="50"/>
    </i>
    <i>
      <x v="40"/>
    </i>
    <i>
      <x v="10"/>
    </i>
    <i>
      <x v="8"/>
    </i>
    <i>
      <x v="3"/>
    </i>
    <i>
      <x v="6"/>
    </i>
    <i>
      <x v="43"/>
    </i>
    <i>
      <x v="51"/>
    </i>
    <i t="grand">
      <x/>
    </i>
  </rowItems>
  <colFields count="1">
    <field x="9"/>
  </colFields>
  <colItems count="6">
    <i>
      <x/>
    </i>
    <i>
      <x v="1"/>
    </i>
    <i>
      <x v="2"/>
    </i>
    <i>
      <x v="3"/>
    </i>
    <i>
      <x v="4"/>
    </i>
    <i t="grand">
      <x/>
    </i>
  </colItems>
  <pageFields count="1">
    <pageField fld="5" hier="-1"/>
  </pageFields>
  <dataFields count="1">
    <dataField name="Sum of Value" fld="11" baseField="0" baseItem="0" numFmtId="3"/>
  </dataFields>
  <formats count="16">
    <format dxfId="36">
      <pivotArea outline="0" collapsedLevelsAreSubtotals="1" fieldPosition="0"/>
    </format>
    <format dxfId="35">
      <pivotArea dataOnly="0" labelOnly="1" fieldPosition="0">
        <references count="1">
          <reference field="7" count="3">
            <x v="7"/>
            <x v="13"/>
            <x v="27"/>
          </reference>
        </references>
      </pivotArea>
    </format>
    <format dxfId="34">
      <pivotArea dataOnly="0" labelOnly="1" fieldPosition="0">
        <references count="1">
          <reference field="7" count="1">
            <x v="9"/>
          </reference>
        </references>
      </pivotArea>
    </format>
    <format dxfId="33">
      <pivotArea dataOnly="0" labelOnly="1" fieldPosition="0">
        <references count="1">
          <reference field="7" count="1">
            <x v="26"/>
          </reference>
        </references>
      </pivotArea>
    </format>
    <format dxfId="32">
      <pivotArea dataOnly="0" labelOnly="1" fieldPosition="0">
        <references count="1">
          <reference field="7" count="1">
            <x v="14"/>
          </reference>
        </references>
      </pivotArea>
    </format>
    <format dxfId="31">
      <pivotArea dataOnly="0" labelOnly="1" fieldPosition="0">
        <references count="1">
          <reference field="7" count="1">
            <x v="2"/>
          </reference>
        </references>
      </pivotArea>
    </format>
    <format dxfId="30">
      <pivotArea dataOnly="0" labelOnly="1" fieldPosition="0">
        <references count="1">
          <reference field="7" count="1">
            <x v="30"/>
          </reference>
        </references>
      </pivotArea>
    </format>
    <format dxfId="29">
      <pivotArea dataOnly="0" labelOnly="1" fieldPosition="0">
        <references count="1">
          <reference field="7" count="1">
            <x v="10"/>
          </reference>
        </references>
      </pivotArea>
    </format>
    <format dxfId="28">
      <pivotArea dataOnly="0" labelOnly="1" fieldPosition="0">
        <references count="1">
          <reference field="7" count="1">
            <x v="24"/>
          </reference>
        </references>
      </pivotArea>
    </format>
    <format dxfId="27">
      <pivotArea dataOnly="0" labelOnly="1" fieldPosition="0">
        <references count="1">
          <reference field="7" count="1">
            <x v="11"/>
          </reference>
        </references>
      </pivotArea>
    </format>
    <format dxfId="26">
      <pivotArea dataOnly="0" labelOnly="1" fieldPosition="0">
        <references count="1">
          <reference field="7" count="1">
            <x v="22"/>
          </reference>
        </references>
      </pivotArea>
    </format>
    <format dxfId="25">
      <pivotArea dataOnly="0" labelOnly="1" fieldPosition="0">
        <references count="1">
          <reference field="7" count="1">
            <x v="29"/>
          </reference>
        </references>
      </pivotArea>
    </format>
    <format dxfId="24">
      <pivotArea dataOnly="0" fieldPosition="0">
        <references count="1">
          <reference field="7" count="1">
            <x v="6"/>
          </reference>
        </references>
      </pivotArea>
    </format>
    <format dxfId="23">
      <pivotArea dataOnly="0" labelOnly="1" fieldPosition="0">
        <references count="1">
          <reference field="7" count="1">
            <x v="20"/>
          </reference>
        </references>
      </pivotArea>
    </format>
    <format dxfId="22">
      <pivotArea collapsedLevelsAreSubtotals="1" fieldPosition="0">
        <references count="1">
          <reference field="7" count="1">
            <x v="6"/>
          </reference>
        </references>
      </pivotArea>
    </format>
    <format dxfId="21">
      <pivotArea dataOnly="0" labelOnly="1" fieldPosition="0">
        <references count="1">
          <reference field="7"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593C8CB-6EFD-408F-8D28-53F69919702C}" name="PivotTable15" cacheId="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14:L23" firstHeaderRow="1" firstDataRow="2" firstDataCol="1" rowPageCount="3" colPageCount="1"/>
  <pivotFields count="48">
    <pivotField showAll="0"/>
    <pivotField showAll="0"/>
    <pivotField showAll="0"/>
    <pivotField showAll="0"/>
    <pivotField showAll="0"/>
    <pivotField axis="axisCol" showAll="0">
      <items count="13">
        <item x="11"/>
        <item x="10"/>
        <item x="9"/>
        <item x="8"/>
        <item x="7"/>
        <item x="6"/>
        <item x="5"/>
        <item x="4"/>
        <item x="3"/>
        <item x="2"/>
        <item x="1"/>
        <item x="0"/>
        <item t="default"/>
      </items>
    </pivotField>
    <pivotField showAll="0"/>
    <pivotField showAll="0"/>
    <pivotField axis="axisPage" multipleItemSelectionAllowed="1" showAll="0">
      <items count="3">
        <item x="1"/>
        <item h="1" x="0"/>
        <item t="default"/>
      </items>
    </pivotField>
    <pivotField showAll="0"/>
    <pivotField showAll="0"/>
    <pivotField showAll="0"/>
    <pivotField showAll="0"/>
    <pivotField axis="axisPage" multipleItemSelectionAllowed="1" showAll="0">
      <items count="80">
        <item x="67"/>
        <item x="56"/>
        <item x="17"/>
        <item x="77"/>
        <item x="63"/>
        <item x="19"/>
        <item x="18"/>
        <item x="2"/>
        <item x="51"/>
        <item x="16"/>
        <item x="69"/>
        <item x="46"/>
        <item x="47"/>
        <item x="64"/>
        <item x="1"/>
        <item x="70"/>
        <item x="6"/>
        <item x="49"/>
        <item x="36"/>
        <item x="57"/>
        <item x="3"/>
        <item x="40"/>
        <item x="4"/>
        <item x="5"/>
        <item x="11"/>
        <item x="73"/>
        <item x="75"/>
        <item x="65"/>
        <item x="20"/>
        <item x="74"/>
        <item x="21"/>
        <item x="61"/>
        <item x="22"/>
        <item x="41"/>
        <item x="23"/>
        <item x="42"/>
        <item x="24"/>
        <item x="25"/>
        <item x="52"/>
        <item x="62"/>
        <item x="53"/>
        <item x="76"/>
        <item x="43"/>
        <item x="26"/>
        <item x="27"/>
        <item x="7"/>
        <item x="59"/>
        <item x="8"/>
        <item x="78"/>
        <item x="44"/>
        <item x="58"/>
        <item x="55"/>
        <item x="71"/>
        <item x="60"/>
        <item x="72"/>
        <item x="66"/>
        <item x="9"/>
        <item x="28"/>
        <item x="48"/>
        <item x="10"/>
        <item x="68"/>
        <item x="30"/>
        <item x="12"/>
        <item x="13"/>
        <item x="31"/>
        <item x="50"/>
        <item x="14"/>
        <item x="45"/>
        <item x="33"/>
        <item x="34"/>
        <item x="35"/>
        <item x="32"/>
        <item x="37"/>
        <item x="38"/>
        <item x="15"/>
        <item x="29"/>
        <item h="1" x="0"/>
        <item x="39"/>
        <item x="54"/>
        <item t="default"/>
      </items>
    </pivotField>
    <pivotField showAll="0"/>
    <pivotField showAll="0"/>
    <pivotField showAll="0"/>
    <pivotField showAll="0"/>
    <pivotField showAll="0"/>
    <pivotField showAll="0"/>
    <pivotField showAll="0"/>
    <pivotField showAll="0"/>
    <pivotField axis="axisRow" showAll="0">
      <items count="24">
        <item h="1" x="5"/>
        <item h="1" x="15"/>
        <item x="22"/>
        <item h="1" x="0"/>
        <item h="1" x="9"/>
        <item x="18"/>
        <item h="1" x="2"/>
        <item x="19"/>
        <item x="12"/>
        <item x="14"/>
        <item h="1" x="1"/>
        <item h="1" x="11"/>
        <item h="1" x="4"/>
        <item h="1" x="6"/>
        <item x="13"/>
        <item x="17"/>
        <item x="7"/>
        <item h="1" x="20"/>
        <item h="1" x="10"/>
        <item h="1" x="21"/>
        <item x="8"/>
        <item h="1" x="3"/>
        <item h="1" x="16"/>
        <item t="default"/>
      </items>
    </pivotField>
    <pivotField axis="axisPage" multipleItemSelectionAllowed="1" showAll="0">
      <items count="4">
        <item h="1" x="0"/>
        <item h="1"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22"/>
  </rowFields>
  <rowItems count="8">
    <i>
      <x v="2"/>
    </i>
    <i>
      <x v="5"/>
    </i>
    <i>
      <x v="7"/>
    </i>
    <i>
      <x v="9"/>
    </i>
    <i>
      <x v="14"/>
    </i>
    <i>
      <x v="15"/>
    </i>
    <i>
      <x v="20"/>
    </i>
    <i t="grand">
      <x/>
    </i>
  </rowItems>
  <colFields count="1">
    <field x="5"/>
  </colFields>
  <colItems count="7">
    <i>
      <x v="4"/>
    </i>
    <i>
      <x v="5"/>
    </i>
    <i>
      <x v="6"/>
    </i>
    <i>
      <x v="7"/>
    </i>
    <i>
      <x v="8"/>
    </i>
    <i>
      <x v="9"/>
    </i>
    <i>
      <x v="10"/>
    </i>
  </colItems>
  <pageFields count="3">
    <pageField fld="8" hier="-1"/>
    <pageField fld="23" hier="-1"/>
    <pageField fld="13" hier="-1"/>
  </pageFields>
  <dataFields count="1">
    <dataField name="Sum of AtlQty" fld="36" baseField="0" baseItem="0"/>
  </dataFields>
  <formats count="2">
    <format dxfId="4">
      <pivotArea outline="0" collapsedLevelsAreSubtotals="1" fieldPosition="0">
        <references count="1">
          <reference field="5" count="7" selected="0">
            <x v="5"/>
            <x v="6"/>
            <x v="7"/>
            <x v="8"/>
            <x v="9"/>
            <x v="10"/>
            <x v="11"/>
          </reference>
        </references>
      </pivotArea>
    </format>
    <format dxfId="3">
      <pivotArea grandCol="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4C0B972-5784-4531-9358-17A185A7E11A}" name="PivotTable3" cacheId="4"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35:L42" firstHeaderRow="1" firstDataRow="2" firstDataCol="1" rowPageCount="3" colPageCount="1"/>
  <pivotFields count="50">
    <pivotField showAll="0"/>
    <pivotField showAll="0"/>
    <pivotField showAll="0"/>
    <pivotField showAll="0"/>
    <pivotField showAll="0"/>
    <pivotField axis="axisCol" showAll="0">
      <items count="13">
        <item x="11"/>
        <item x="10"/>
        <item x="9"/>
        <item x="8"/>
        <item x="7"/>
        <item x="6"/>
        <item x="5"/>
        <item x="4"/>
        <item x="3"/>
        <item x="2"/>
        <item x="1"/>
        <item x="0"/>
        <item t="default"/>
      </items>
    </pivotField>
    <pivotField showAll="0"/>
    <pivotField showAll="0"/>
    <pivotField axis="axisPage" multipleItemSelectionAllowed="1" showAll="0">
      <items count="3">
        <item x="1"/>
        <item h="1" x="0"/>
        <item t="default"/>
      </items>
    </pivotField>
    <pivotField showAll="0"/>
    <pivotField showAll="0"/>
    <pivotField showAll="0"/>
    <pivotField showAll="0"/>
    <pivotField axis="axisPage" multipleItemSelectionAllowed="1" showAll="0">
      <items count="80">
        <item x="67"/>
        <item x="56"/>
        <item x="17"/>
        <item x="77"/>
        <item x="63"/>
        <item x="19"/>
        <item x="18"/>
        <item x="2"/>
        <item x="51"/>
        <item x="16"/>
        <item x="69"/>
        <item x="46"/>
        <item x="47"/>
        <item x="64"/>
        <item x="1"/>
        <item x="70"/>
        <item x="6"/>
        <item x="49"/>
        <item x="36"/>
        <item x="57"/>
        <item x="3"/>
        <item x="40"/>
        <item x="4"/>
        <item x="5"/>
        <item x="11"/>
        <item x="73"/>
        <item x="75"/>
        <item x="65"/>
        <item x="20"/>
        <item x="74"/>
        <item x="21"/>
        <item x="61"/>
        <item x="22"/>
        <item x="41"/>
        <item x="23"/>
        <item x="42"/>
        <item x="24"/>
        <item x="25"/>
        <item x="52"/>
        <item x="62"/>
        <item x="53"/>
        <item x="76"/>
        <item x="43"/>
        <item x="26"/>
        <item x="27"/>
        <item x="7"/>
        <item x="59"/>
        <item x="8"/>
        <item x="78"/>
        <item x="44"/>
        <item x="58"/>
        <item x="55"/>
        <item x="71"/>
        <item x="60"/>
        <item x="72"/>
        <item x="66"/>
        <item x="9"/>
        <item x="28"/>
        <item x="48"/>
        <item x="10"/>
        <item x="68"/>
        <item x="30"/>
        <item x="12"/>
        <item x="13"/>
        <item x="31"/>
        <item x="50"/>
        <item x="14"/>
        <item x="45"/>
        <item x="33"/>
        <item x="34"/>
        <item x="35"/>
        <item x="32"/>
        <item x="37"/>
        <item x="38"/>
        <item x="15"/>
        <item x="29"/>
        <item h="1" x="0"/>
        <item x="39"/>
        <item x="54"/>
        <item t="default"/>
      </items>
    </pivotField>
    <pivotField showAll="0"/>
    <pivotField showAll="0"/>
    <pivotField showAll="0"/>
    <pivotField showAll="0"/>
    <pivotField showAll="0"/>
    <pivotField showAll="0"/>
    <pivotField showAll="0"/>
    <pivotField showAll="0"/>
    <pivotField showAll="0"/>
    <pivotField showAll="0"/>
    <pivotField axis="axisRow" showAll="0">
      <items count="10">
        <item x="8"/>
        <item h="1" x="5"/>
        <item x="7"/>
        <item x="6"/>
        <item h="1" x="1"/>
        <item x="3"/>
        <item h="1" x="0"/>
        <item x="4"/>
        <item h="1" x="2"/>
        <item t="default"/>
      </items>
    </pivotField>
    <pivotField axis="axisPage" multipleItemSelectionAllowed="1" showAll="0">
      <items count="4">
        <item h="1" x="0"/>
        <item h="1"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24"/>
  </rowFields>
  <rowItems count="6">
    <i>
      <x/>
    </i>
    <i>
      <x v="2"/>
    </i>
    <i>
      <x v="3"/>
    </i>
    <i>
      <x v="5"/>
    </i>
    <i>
      <x v="7"/>
    </i>
    <i t="grand">
      <x/>
    </i>
  </rowItems>
  <colFields count="1">
    <field x="5"/>
  </colFields>
  <colItems count="7">
    <i>
      <x v="4"/>
    </i>
    <i>
      <x v="5"/>
    </i>
    <i>
      <x v="6"/>
    </i>
    <i>
      <x v="7"/>
    </i>
    <i>
      <x v="8"/>
    </i>
    <i>
      <x v="9"/>
    </i>
    <i>
      <x v="10"/>
    </i>
  </colItems>
  <pageFields count="3">
    <pageField fld="8" hier="-1"/>
    <pageField fld="13" hier="-1"/>
    <pageField fld="25" hier="-1"/>
  </pageFields>
  <dataFields count="1">
    <dataField name="Sum of AtlQty" fld="3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820B674-E012-4AC9-AD7A-32490C79761D}" name="Table1" displayName="Table1" ref="E7:R832" totalsRowShown="0" headerRowDxfId="20" dataDxfId="19">
  <autoFilter ref="E7:R832" xr:uid="{C820B674-E012-4AC9-AD7A-32490C79761D}"/>
  <tableColumns count="14">
    <tableColumn id="1" xr3:uid="{ED0DE02A-7E58-4A69-8724-85FEABC903E0}" name="Domain Code" dataDxfId="18"/>
    <tableColumn id="2" xr3:uid="{F81DAEE6-BE40-46DE-99E7-1C7FA82B8511}" name="Domain" dataDxfId="17"/>
    <tableColumn id="3" xr3:uid="{8E88946B-B615-46DB-B2E1-547D48ADD86C}" name="Area Code (M49)" dataDxfId="16"/>
    <tableColumn id="4" xr3:uid="{E1935467-B4A2-4715-8E9C-A6D56FBC539E}" name="Area" dataDxfId="15"/>
    <tableColumn id="5" xr3:uid="{AEE45889-3E79-4988-A0B2-F784DB14EC70}" name="Element Code" dataDxfId="14"/>
    <tableColumn id="6" xr3:uid="{F251AA91-EADC-4AC3-AFFE-5C9AC7F335EC}" name="Element" dataDxfId="13"/>
    <tableColumn id="7" xr3:uid="{E2161597-708F-441B-8863-8507508A2F60}" name="Item Code (CPC)" dataDxfId="12"/>
    <tableColumn id="8" xr3:uid="{72DD44E8-55E5-4E91-BF41-51988D6FB18C}" name="Item" dataDxfId="11"/>
    <tableColumn id="9" xr3:uid="{0B88F554-64EA-4070-B9ED-7031F6FFDF3E}" name="Year Code" dataDxfId="10"/>
    <tableColumn id="10" xr3:uid="{9593E6AD-DCC7-4FA4-B595-AC08C0FCE81E}" name="Year" dataDxfId="9"/>
    <tableColumn id="11" xr3:uid="{E8E833FE-1858-47A3-B1DD-E247AF75A9A4}" name="Unit" dataDxfId="8"/>
    <tableColumn id="12" xr3:uid="{76A3469B-167B-4DFC-BAE7-DAAC5A6989BD}" name="Value" dataDxfId="7"/>
    <tableColumn id="13" xr3:uid="{67CD5258-C3B7-403E-ABF2-DCEACC52ED33}" name="Flag" dataDxfId="6"/>
    <tableColumn id="14" xr3:uid="{9ED87BC3-0F77-4284-AC45-4ED7439AC4D7}" name="Flag Description" dataDxfId="5"/>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156374-052B-4C08-9A6F-4B4C8647713F}" name="Table272" displayName="Table272" ref="E9:BB2347" totalsRowShown="0" headerRowCellStyle="Normal 13" dataCellStyle="Normal 13">
  <autoFilter ref="E9:BB2347" xr:uid="{A2DC4423-6A9F-4AA0-93EF-BC0E35C6F855}">
    <filterColumn colId="24">
      <filters>
        <filter val="Other P-fertilizers"/>
      </filters>
    </filterColumn>
  </autoFilter>
  <tableColumns count="50">
    <tableColumn id="1" xr3:uid="{5869BF37-8A7F-43D7-886A-A51FC5BE5C20}" name="TypeCode" dataCellStyle="Normal 13"/>
    <tableColumn id="2" xr3:uid="{DF143118-4FFB-46DF-9ACE-FC039216CCDE}" name="FreqCode" dataCellStyle="Normal 13"/>
    <tableColumn id="3" xr3:uid="{D10D96A3-183F-4A46-9DCF-92DDAAFF8443}" name="RefPeriodId" dataCellStyle="Normal 13"/>
    <tableColumn id="4" xr3:uid="{1D1F797E-4365-4F24-A0D3-3E78D4344E51}" name="RefYear" dataCellStyle="Normal 13"/>
    <tableColumn id="5" xr3:uid="{C45C82E4-B06F-4D37-A9F1-239727753C40}" name="RefMonth" dataCellStyle="Normal 13"/>
    <tableColumn id="6" xr3:uid="{01F0AD33-AD5A-4FC1-B225-C2DF0EB9B555}" name="Period" dataCellStyle="Normal 13"/>
    <tableColumn id="7" xr3:uid="{22875FAD-78CC-4BB7-B37A-7E2AF338EBA1}" name="ReporterCode" dataCellStyle="Normal 13"/>
    <tableColumn id="8" xr3:uid="{2F1F8A78-EADA-42F6-A6AD-8C6DF9C882CF}" name="ReporterISO" dataCellStyle="Normal 13"/>
    <tableColumn id="9" xr3:uid="{946025D5-B6A4-4B9A-AA31-9D5F48B63758}" name="ReporterDesc" dataCellStyle="Normal 13"/>
    <tableColumn id="10" xr3:uid="{852D3BCA-E3C5-44F0-B177-A8EDBE8D9E42}" name="FlowCode" dataCellStyle="Normal 13"/>
    <tableColumn id="11" xr3:uid="{C4A740C4-291D-4B8B-8F73-F45CF49D1320}" name="FlowDesc" dataCellStyle="Normal 13"/>
    <tableColumn id="12" xr3:uid="{5299A407-68D6-4908-8A1F-F149F41D5484}" name="PartnerCode" dataCellStyle="Normal 13"/>
    <tableColumn id="13" xr3:uid="{77D51CFF-018F-4B13-AD2C-0467989E9B96}" name="PartnerISO" dataCellStyle="Normal 13"/>
    <tableColumn id="14" xr3:uid="{A88FB961-340E-47C0-8040-1D825434C9BA}" name="PartnerDesc" dataCellStyle="Normal 13"/>
    <tableColumn id="15" xr3:uid="{1DDFE8F2-5BBB-41CD-8317-926122ADD6F4}" name="Partner2Code" dataCellStyle="Normal 13"/>
    <tableColumn id="16" xr3:uid="{2664C1DD-2C52-489F-B129-2CA46E029157}" name="Partner2ISO" dataCellStyle="Normal 13"/>
    <tableColumn id="17" xr3:uid="{1F32BE21-9023-4E40-88C0-F4BA17AF6DD6}" name="Partner2Desc" dataCellStyle="Normal 13"/>
    <tableColumn id="18" xr3:uid="{0397AD20-2F6E-483C-B280-C1A3D250828E}" name="ClassificationCode" dataCellStyle="Normal 13"/>
    <tableColumn id="19" xr3:uid="{1135E7DE-D505-4FD9-A948-8BBCCC613576}" name="ClassificationSearchCode" dataCellStyle="Normal 13"/>
    <tableColumn id="20" xr3:uid="{4665AC80-E77C-455F-89AE-FC95F49F550C}" name="IsOriginalClassification" dataCellStyle="Normal 13"/>
    <tableColumn id="21" xr3:uid="{3D9E4C5E-FBFF-494E-ACBF-131E43343164}" name="CmdCode" dataCellStyle="Normal 13"/>
    <tableColumn id="22" xr3:uid="{164C65A9-A2BC-45BB-8E11-64272C5348BD}" name="CmdDesc" dataCellStyle="Normal 13"/>
    <tableColumn id="48" xr3:uid="{248C0BA8-0BEC-4AF1-AE96-224E762C5AC9}" name="OCP classification" dataDxfId="2" dataCellStyle="Normal 13"/>
    <tableColumn id="49" xr3:uid="{9DD9CD5C-3450-4395-B341-1653D29C4A4E}" name="Slide fertilizer overview" dataDxfId="1" dataCellStyle="Normal 13"/>
    <tableColumn id="50" xr3:uid="{2A131A77-915A-4623-9576-362F828237E0}" name="Slide P-fertilizers" dataDxfId="0" dataCellStyle="Normal 13"/>
    <tableColumn id="23" xr3:uid="{CC06CF92-2912-4370-BEB2-9187E0D00BE1}" name="AggrLevel" dataCellStyle="Normal 13"/>
    <tableColumn id="24" xr3:uid="{CD99472B-DE80-4897-89CD-3355D73B8516}" name="IsLeaf" dataCellStyle="Normal 13"/>
    <tableColumn id="25" xr3:uid="{450F794E-9075-45EE-B597-7E87E5199B18}" name="CustomsCode" dataCellStyle="Normal 13"/>
    <tableColumn id="26" xr3:uid="{EA6C7D12-7749-4A5E-B31F-B4099E5951B0}" name="CustomsDesc" dataCellStyle="Normal 13"/>
    <tableColumn id="27" xr3:uid="{6379F76B-F034-4A34-8C69-501DCD4DF097}" name="MosCode" dataCellStyle="Normal 13"/>
    <tableColumn id="28" xr3:uid="{91F8D7AC-3E2A-47A8-AF1A-849164630243}" name="MotCode" dataCellStyle="Normal 13"/>
    <tableColumn id="29" xr3:uid="{2E0B51EC-6220-425F-87E5-453753A33B2D}" name="MotDesc" dataCellStyle="Normal 13"/>
    <tableColumn id="30" xr3:uid="{1254770A-7023-41C6-8394-9386BA236428}" name="QtyUnitCode" dataCellStyle="Normal 13"/>
    <tableColumn id="31" xr3:uid="{307EDFF2-4EE6-4D87-A85A-71D8754A0F63}" name="QtyUnitAbbr" dataCellStyle="Normal 13"/>
    <tableColumn id="32" xr3:uid="{F906EEFF-BFC9-4C92-8662-F169A41A5550}" name="Qty" dataCellStyle="Normal 13"/>
    <tableColumn id="33" xr3:uid="{D51E98A7-A134-4F5E-AD6E-9272D7B3A8F8}" name="IsQtyEstimated" dataCellStyle="Normal 13"/>
    <tableColumn id="34" xr3:uid="{F86BA2D2-0295-4BC7-ACF6-C9666B94F998}" name="AltQtyUnitCode" dataCellStyle="Normal 13"/>
    <tableColumn id="35" xr3:uid="{D2D5042D-2055-4201-88BC-FFB68688053D}" name="AltQtyUnitAbbr" dataCellStyle="Normal 13"/>
    <tableColumn id="36" xr3:uid="{C82182F6-6B7E-446B-959A-9BA2F32801AB}" name="AtlQty" dataCellStyle="Normal 13"/>
    <tableColumn id="37" xr3:uid="{204F8258-CCD3-4111-BA35-90C50CAFCDA7}" name="IsAltQtyEstimated" dataCellStyle="Normal 13"/>
    <tableColumn id="38" xr3:uid="{3AD35417-A3B2-43EA-B294-86EB0D7908CB}" name="NetWgt" dataCellStyle="Normal 13"/>
    <tableColumn id="39" xr3:uid="{83E3F772-68D1-443E-99E6-9318994D61E0}" name="IsNetWgtEstimated" dataCellStyle="Normal 13"/>
    <tableColumn id="40" xr3:uid="{F08AEFA5-8218-4152-84B8-499CBD3F858C}" name="GrossWgt" dataCellStyle="Normal 13"/>
    <tableColumn id="41" xr3:uid="{79C6B72C-3C68-49C9-8F59-6D2564354757}" name="IsGrossWgtEstimated" dataCellStyle="Normal 13"/>
    <tableColumn id="42" xr3:uid="{348CF397-9781-4B46-B5B6-4A3E81C0D1EE}" name="Cifvalue" dataCellStyle="Normal 13"/>
    <tableColumn id="43" xr3:uid="{27C53BC7-21B7-4B17-8C7C-1CC2C7BD78AE}" name="Fobvalue" dataCellStyle="Normal 13"/>
    <tableColumn id="44" xr3:uid="{1D1B7160-DB5E-43FD-903E-D9C42C689DD3}" name="PrimaryValue" dataCellStyle="Normal 13"/>
    <tableColumn id="45" xr3:uid="{48B74AC2-0064-471E-9F19-FCD8AC9C7932}" name="LegacyEstimationFlag" dataCellStyle="Normal 13"/>
    <tableColumn id="46" xr3:uid="{01AB6E71-4ACF-4475-911E-4DD41947D72B}" name="IsReported" dataCellStyle="Normal 13"/>
    <tableColumn id="47" xr3:uid="{C1BAEA67-A743-491B-AE50-D578AB26F92B}" name="IsAggregate" dataCellStyle="Normal 13"/>
  </tableColumns>
  <tableStyleInfo name="TableStyleLight1" showFirstColumn="0" showLastColumn="0" showRowStripes="1" showColumnStripes="0"/>
</table>
</file>

<file path=xl/theme/theme1.xml><?xml version="1.0" encoding="utf-8"?>
<a:theme xmlns:a="http://schemas.openxmlformats.org/drawingml/2006/main" name="202207_Thème Office BCG">
  <a:themeElements>
    <a:clrScheme name="The Boston Consulting Group">
      <a:dk1>
        <a:srgbClr val="575757"/>
      </a:dk1>
      <a:lt1>
        <a:sysClr val="window" lastClr="FFFFFF"/>
      </a:lt1>
      <a:dk2>
        <a:srgbClr val="29BA74"/>
      </a:dk2>
      <a:lt2>
        <a:srgbClr val="F2F2F2"/>
      </a:lt2>
      <a:accent1>
        <a:srgbClr val="03522D"/>
      </a:accent1>
      <a:accent2>
        <a:srgbClr val="197A56"/>
      </a:accent2>
      <a:accent3>
        <a:srgbClr val="D4DF33"/>
      </a:accent3>
      <a:accent4>
        <a:srgbClr val="3EAD92"/>
      </a:accent4>
      <a:accent5>
        <a:srgbClr val="6E6F73"/>
      </a:accent5>
      <a:accent6>
        <a:srgbClr val="295E7E"/>
      </a:accent6>
      <a:hlink>
        <a:srgbClr val="2E3558"/>
      </a:hlink>
      <a:folHlink>
        <a:srgbClr val="2E3558"/>
      </a:folHlink>
    </a:clrScheme>
    <a:fontScheme name="BCG Trebuchet">
      <a:majorFont>
        <a:latin typeface="Trebuchet MS"/>
        <a:ea typeface=""/>
        <a:cs typeface=""/>
      </a:majorFont>
      <a:minorFont>
        <a:latin typeface="Trebuchet MS"/>
        <a:ea typeface=""/>
        <a:cs typeface=""/>
      </a:minorFont>
    </a:fontScheme>
    <a:fmtScheme name="Subtle Solids">
      <a:fillStyleLst>
        <a:solidFill>
          <a:schemeClr val="phClr"/>
        </a:solidFill>
        <a:solidFill>
          <a:schemeClr val="phClr">
            <a:tint val="65000"/>
          </a:schemeClr>
        </a:solidFill>
        <a:solidFill>
          <a:schemeClr val="phClr">
            <a:shade val="80000"/>
            <a:satMod val="150000"/>
          </a:schemeClr>
        </a:solidFill>
      </a:fillStyleLst>
      <a:lnStyleLst>
        <a:ln w="9525" cap="flat" cmpd="sng" algn="ctr">
          <a:solidFill>
            <a:schemeClr val="phClr"/>
          </a:solidFill>
          <a:prstDash val="solid"/>
        </a:ln>
        <a:ln w="10795" cap="flat" cmpd="sng" algn="ctr">
          <a:solidFill>
            <a:schemeClr val="phClr"/>
          </a:solidFill>
          <a:prstDash val="solid"/>
        </a:ln>
        <a:ln w="17145" cap="flat" cmpd="sng" algn="ctr">
          <a:solidFill>
            <a:schemeClr val="phClr">
              <a:shade val="95000"/>
              <a:alpha val="50000"/>
              <a:satMod val="150000"/>
            </a:schemeClr>
          </a:solidFill>
          <a:prstDash val="solid"/>
        </a:ln>
      </a:lnStyleLst>
      <a:effectStyleLst>
        <a:effectStyle>
          <a:effectLst/>
        </a:effectStyle>
        <a:effectStyle>
          <a:effectLst/>
        </a:effectStyle>
        <a:effectStyle>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rgbClr val="29BA74"/>
        </a:solidFill>
        <a:ln w="9525" cap="rnd" cmpd="sng" algn="ctr">
          <a:solidFill>
            <a:srgbClr val="29BA74"/>
          </a:solidFill>
          <a:prstDash val="solid"/>
          <a:round/>
          <a:headEnd type="none" w="med" len="med"/>
          <a:tailEnd type="none" w="med" len="med"/>
        </a:ln>
      </a:spPr>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lgn="ctr">
          <a:defRPr sz="1200" dirty="0" smtClean="0">
            <a:solidFill>
              <a:srgbClr val="FFFFFF"/>
            </a:solidFill>
          </a:defRPr>
        </a:defPPr>
      </a:lstStyle>
      <a:style>
        <a:lnRef idx="2">
          <a:schemeClr val="accent1">
            <a:shade val="50000"/>
          </a:schemeClr>
        </a:lnRef>
        <a:fillRef idx="1">
          <a:schemeClr val="accent1"/>
        </a:fillRef>
        <a:effectRef idx="0">
          <a:schemeClr val="accent1"/>
        </a:effectRef>
        <a:fontRef idx="minor">
          <a:schemeClr val="lt1"/>
        </a:fontRef>
      </a:style>
    </a:spDef>
    <a:lnDef>
      <a:spPr>
        <a:ln w="9525" cap="rnd">
          <a:solidFill>
            <a:schemeClr val="tx1">
              <a:lumMod val="60000"/>
              <a:lumOff val="40000"/>
            </a:schemeClr>
          </a:solidFill>
          <a:prstDash val="solid"/>
          <a:round/>
        </a:ln>
      </a:spPr>
      <a:bodyPr/>
      <a:lstStyle/>
      <a:style>
        <a:lnRef idx="1">
          <a:schemeClr val="accent1"/>
        </a:lnRef>
        <a:fillRef idx="0">
          <a:schemeClr val="accent1"/>
        </a:fillRef>
        <a:effectRef idx="0">
          <a:schemeClr val="accent1"/>
        </a:effectRef>
        <a:fontRef idx="minor">
          <a:schemeClr val="tx1"/>
        </a:fontRef>
      </a:style>
    </a:lnDef>
    <a:txDef>
      <a:spPr>
        <a:noFill/>
        <a:ln w="9525" cap="rnd">
          <a:noFill/>
          <a:prstDash val="solid"/>
          <a:round/>
        </a:ln>
        <a:extLst>
          <a:ext uri="{909E8E84-426E-40DD-AFC4-6F175D3DCCD1}">
            <a14:hiddenFill xmlns:a14="http://schemas.microsoft.com/office/drawing/2010/main">
              <a:solidFill>
                <a:srgbClr val="29BA74"/>
              </a:solidFill>
            </a14:hiddenFill>
          </a:ext>
        </a:extLst>
      </a:spPr>
      <a:bodyPr rot="0" spcFirstLastPara="0" vertOverflow="overflow" horzOverflow="overflow" vert="horz" wrap="none" lIns="91440" tIns="45720" rIns="91440" bIns="45720" numCol="1" spcCol="0" rtlCol="0" fromWordArt="0" anchor="ctr" anchorCtr="0" forceAA="0" compatLnSpc="1">
        <a:prstTxWarp prst="textNoShape">
          <a:avLst/>
        </a:prstTxWarp>
        <a:noAutofit/>
      </a:bodyPr>
      <a:lstStyle>
        <a:defPPr algn="ctr">
          <a:defRPr dirty="0" err="1" smtClean="0">
            <a:solidFill>
              <a:srgbClr val="575757"/>
            </a:solidFill>
          </a:defRPr>
        </a:defPPr>
      </a:lstStyle>
      <a:style>
        <a:lnRef idx="2">
          <a:schemeClr val="accent1">
            <a:shade val="50000"/>
          </a:schemeClr>
        </a:lnRef>
        <a:fillRef idx="1">
          <a:schemeClr val="accent1"/>
        </a:fillRef>
        <a:effectRef idx="0">
          <a:schemeClr val="accent1"/>
        </a:effectRef>
        <a:fontRef idx="minor">
          <a:schemeClr val="lt1"/>
        </a:fontRef>
      </a:style>
    </a:txDef>
  </a:objectDefaults>
  <a:extraClrSchemeLst/>
  <a:custClrLst>
    <a:custClr name="Custom Color">
      <a:srgbClr val="37373A"/>
    </a:custClr>
    <a:custClr name="Custom Color">
      <a:srgbClr val="2E3558"/>
    </a:custClr>
    <a:custClr name="Custom Color">
      <a:srgbClr val="30C1D7"/>
    </a:custClr>
    <a:custClr name="Custom Color">
      <a:srgbClr val="670F31"/>
    </a:custClr>
    <a:custClr name="Custom Color">
      <a:srgbClr val="E71C57"/>
    </a:custClr>
  </a:custClrLst>
  <a:extLst>
    <a:ext uri="{05A4C25C-085E-4340-85A3-A5531E510DB2}">
      <thm15:themeFamily xmlns:thm15="http://schemas.microsoft.com/office/thememl/2012/main" name="202207_Thème Office BCG" id="{C38D97F7-B6FF-4155-B383-6558208F276D}" vid="{525C28D3-6468-4332-BFB5-D18BAB716765}"/>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7.bin"/><Relationship Id="rId1" Type="http://schemas.openxmlformats.org/officeDocument/2006/relationships/hyperlink" Target="https://www.afdb.org/fr/documents/rdc-projet-dappui-au-developpement-de-chaine-de-valeur-agricole-padca-eer-novembre-2022"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hyperlink" Target="../../../../../../:x:/r/sites/265453-45/Shared%20Documents/07.%20FRP%20-%20Working%20Folders/Anders/02.%20Sales%20performance%20analysis/2022-02-21_Revenue%20price%20analysis_v09.xlsx?d=w67ad38826760491c88172bcb0626d9fe&amp;csf=1&amp;web=1&amp;e=Jbpaw0" TargetMode="Externa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2.bin"/><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3.bin"/><Relationship Id="rId1" Type="http://schemas.openxmlformats.org/officeDocument/2006/relationships/hyperlink" Target="https://www.fao.org/faostat/fr/" TargetMode="External"/><Relationship Id="rId4" Type="http://schemas.openxmlformats.org/officeDocument/2006/relationships/table" Target="../tables/table1.xml"/></Relationships>
</file>

<file path=xl/worksheets/_rels/sheet15.xml.rels><?xml version="1.0" encoding="UTF-8" standalone="yes"?>
<Relationships xmlns="http://schemas.openxmlformats.org/package/2006/relationships"><Relationship Id="rId3" Type="http://schemas.openxmlformats.org/officeDocument/2006/relationships/hyperlink" Target="https://comtradeplus.un.org/" TargetMode="External"/><Relationship Id="rId2" Type="http://schemas.openxmlformats.org/officeDocument/2006/relationships/pivotTable" Target="../pivotTables/pivotTable14.xml"/><Relationship Id="rId1" Type="http://schemas.openxmlformats.org/officeDocument/2006/relationships/pivotTable" Target="../pivotTables/pivotTable13.xml"/><Relationship Id="rId5" Type="http://schemas.openxmlformats.org/officeDocument/2006/relationships/drawing" Target="../drawings/drawing11.xml"/><Relationship Id="rId4"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0" tint="-0.249977111117893"/>
  </sheetPr>
  <dimension ref="A1:Q67"/>
  <sheetViews>
    <sheetView showGridLines="0" zoomScaleNormal="100" workbookViewId="0">
      <pane ySplit="5" topLeftCell="A6" activePane="bottomLeft" state="frozen"/>
      <selection pane="bottomLeft" activeCell="O10" sqref="M10:O12"/>
    </sheetView>
  </sheetViews>
  <sheetFormatPr defaultRowHeight="12.75" x14ac:dyDescent="0.2"/>
  <cols>
    <col min="1" max="1" width="1.7109375" customWidth="1"/>
    <col min="2" max="2" width="38.85546875" customWidth="1"/>
    <col min="3" max="10" width="11" customWidth="1"/>
    <col min="11" max="11" width="1.28515625" style="2" customWidth="1"/>
    <col min="12" max="12" width="0.85546875" customWidth="1"/>
    <col min="13" max="13" width="16.85546875" customWidth="1"/>
    <col min="14" max="14" width="2.140625" customWidth="1"/>
    <col min="15" max="15" width="10" bestFit="1" customWidth="1"/>
    <col min="16" max="16" width="16.42578125" customWidth="1"/>
  </cols>
  <sheetData>
    <row r="1" spans="1:17" s="7" customFormat="1" ht="11.25" customHeight="1" x14ac:dyDescent="0.2">
      <c r="A1" s="5"/>
      <c r="B1" s="6"/>
      <c r="C1" s="25"/>
      <c r="E1" s="6"/>
      <c r="F1" s="6"/>
      <c r="G1" s="6"/>
      <c r="H1" s="6"/>
      <c r="I1" s="6"/>
      <c r="J1" s="6"/>
      <c r="K1" s="6"/>
      <c r="L1" s="6"/>
      <c r="M1" s="6"/>
      <c r="N1" s="6"/>
      <c r="O1" s="6"/>
      <c r="P1" s="6"/>
    </row>
    <row r="2" spans="1:17" s="7" customFormat="1" ht="15.75" customHeight="1" x14ac:dyDescent="0.2">
      <c r="A2" s="5"/>
      <c r="B2" s="6"/>
      <c r="C2" s="26" t="str">
        <f>C9&amp;" - "&amp;C11</f>
        <v>OCP Africa - DRC P205 market projections</v>
      </c>
      <c r="E2" s="6"/>
      <c r="F2" s="6"/>
      <c r="G2" s="6"/>
      <c r="H2" s="6"/>
      <c r="I2" s="6"/>
      <c r="J2" s="6"/>
      <c r="K2" s="6"/>
      <c r="L2" s="6"/>
      <c r="M2" s="6"/>
      <c r="N2" s="6"/>
      <c r="O2" s="6"/>
      <c r="P2" s="6"/>
    </row>
    <row r="3" spans="1:17" s="7" customFormat="1" ht="12.75" customHeight="1" x14ac:dyDescent="0.2">
      <c r="A3" s="5"/>
      <c r="B3" s="6"/>
      <c r="C3" s="27" t="str">
        <f ca="1">MID(CELL("filename",C3),FIND("]",CELL("filename",C3))+1,256)</f>
        <v>Couverture</v>
      </c>
      <c r="E3" s="6"/>
      <c r="F3" s="6"/>
      <c r="G3" s="6"/>
      <c r="H3" s="6"/>
      <c r="I3" s="6"/>
      <c r="J3" s="6"/>
      <c r="K3" s="6"/>
      <c r="L3" s="6"/>
      <c r="M3" s="6"/>
      <c r="N3" s="6"/>
      <c r="O3" s="6"/>
      <c r="P3" s="6"/>
    </row>
    <row r="4" spans="1:17" s="7" customFormat="1" ht="15.75" customHeight="1" x14ac:dyDescent="0.2">
      <c r="A4" s="5"/>
      <c r="B4" s="6"/>
      <c r="C4" s="25"/>
      <c r="E4" s="6"/>
      <c r="F4" s="6"/>
      <c r="G4" s="6"/>
      <c r="H4" s="6"/>
      <c r="I4" s="6"/>
      <c r="J4" s="6"/>
      <c r="K4" s="6"/>
      <c r="L4" s="6"/>
      <c r="M4" s="6"/>
      <c r="N4" s="6"/>
      <c r="O4" s="6"/>
      <c r="P4" s="6"/>
    </row>
    <row r="5" spans="1:17" s="11" customFormat="1" ht="9" customHeight="1" x14ac:dyDescent="0.2">
      <c r="A5" s="8"/>
      <c r="B5" s="9"/>
      <c r="C5" s="10"/>
      <c r="D5" s="10"/>
      <c r="E5" s="10"/>
      <c r="F5" s="10"/>
      <c r="G5" s="10"/>
      <c r="H5" s="10"/>
      <c r="I5" s="10"/>
      <c r="J5" s="10"/>
      <c r="K5" s="10"/>
      <c r="L5" s="10"/>
      <c r="M5" s="10"/>
      <c r="N5" s="10"/>
      <c r="O5" s="10"/>
      <c r="P5" s="10"/>
    </row>
    <row r="6" spans="1:17" x14ac:dyDescent="0.2">
      <c r="Q6" s="2"/>
    </row>
    <row r="7" spans="1:17" s="2" customFormat="1" ht="13.5" thickBot="1" x14ac:dyDescent="0.25">
      <c r="Q7" s="7"/>
    </row>
    <row r="8" spans="1:17" ht="15.75" x14ac:dyDescent="0.25">
      <c r="B8" s="12" t="s">
        <v>0</v>
      </c>
      <c r="C8" s="13"/>
      <c r="D8" s="14"/>
      <c r="E8" s="14"/>
      <c r="F8" s="14"/>
      <c r="G8" s="14"/>
      <c r="H8" s="14"/>
      <c r="I8" s="14"/>
      <c r="J8" s="15"/>
      <c r="L8" s="12" t="s">
        <v>1</v>
      </c>
      <c r="M8" s="22"/>
      <c r="N8" s="14"/>
      <c r="O8" s="14"/>
      <c r="P8" s="15"/>
    </row>
    <row r="9" spans="1:17" x14ac:dyDescent="0.2">
      <c r="B9" s="16" t="s">
        <v>2</v>
      </c>
      <c r="C9" s="1" t="s">
        <v>3</v>
      </c>
      <c r="D9" s="2"/>
      <c r="E9" s="2"/>
      <c r="F9" s="2"/>
      <c r="G9" s="2"/>
      <c r="H9" s="2"/>
      <c r="I9" s="2"/>
      <c r="J9" s="17"/>
      <c r="L9" s="23"/>
      <c r="M9" s="155" t="s">
        <v>4</v>
      </c>
      <c r="N9" s="2"/>
      <c r="O9" s="2" t="s">
        <v>5</v>
      </c>
      <c r="P9" s="17"/>
    </row>
    <row r="10" spans="1:17" x14ac:dyDescent="0.2">
      <c r="B10" s="16"/>
      <c r="C10" s="1"/>
      <c r="D10" s="2"/>
      <c r="E10" s="2"/>
      <c r="F10" s="2"/>
      <c r="G10" s="2"/>
      <c r="H10" s="2"/>
      <c r="I10" s="2"/>
      <c r="J10" s="17"/>
      <c r="L10" s="23"/>
      <c r="M10" s="3" t="s">
        <v>4</v>
      </c>
      <c r="N10" s="2"/>
      <c r="O10" s="2" t="s">
        <v>6</v>
      </c>
      <c r="P10" s="17"/>
    </row>
    <row r="11" spans="1:17" x14ac:dyDescent="0.2">
      <c r="B11" s="16" t="s">
        <v>7</v>
      </c>
      <c r="C11" s="1" t="s">
        <v>8</v>
      </c>
      <c r="D11" s="2"/>
      <c r="E11" s="2"/>
      <c r="F11" s="2"/>
      <c r="G11" s="2"/>
      <c r="H11" s="2"/>
      <c r="I11" s="2"/>
      <c r="J11" s="17"/>
      <c r="L11" s="23"/>
      <c r="M11" s="4" t="s">
        <v>4</v>
      </c>
      <c r="N11" s="2"/>
      <c r="O11" s="2" t="s">
        <v>9</v>
      </c>
      <c r="P11" s="17"/>
    </row>
    <row r="12" spans="1:17" x14ac:dyDescent="0.2">
      <c r="B12" s="16"/>
      <c r="C12" s="1"/>
      <c r="D12" s="2"/>
      <c r="E12" s="2"/>
      <c r="F12" s="2"/>
      <c r="G12" s="2"/>
      <c r="H12" s="2"/>
      <c r="I12" s="2"/>
      <c r="J12" s="17"/>
      <c r="L12" s="23"/>
      <c r="M12" s="79"/>
      <c r="N12" s="2"/>
      <c r="O12" s="1" t="s">
        <v>10</v>
      </c>
      <c r="P12" s="17"/>
    </row>
    <row r="13" spans="1:17" ht="13.5" thickBot="1" x14ac:dyDescent="0.25">
      <c r="B13" s="18"/>
      <c r="C13" s="19"/>
      <c r="D13" s="20"/>
      <c r="E13" s="20"/>
      <c r="F13" s="20"/>
      <c r="G13" s="20"/>
      <c r="H13" s="20"/>
      <c r="I13" s="20"/>
      <c r="J13" s="21"/>
      <c r="L13" s="24"/>
      <c r="M13" s="80"/>
      <c r="N13" s="20"/>
      <c r="O13" s="19"/>
      <c r="P13" s="21"/>
    </row>
    <row r="14" spans="1:17" ht="4.7" customHeight="1" x14ac:dyDescent="0.2"/>
    <row r="15" spans="1:17" x14ac:dyDescent="0.2">
      <c r="K15"/>
    </row>
    <row r="16" spans="1:17" x14ac:dyDescent="0.2">
      <c r="K16"/>
    </row>
    <row r="17" spans="2:16" x14ac:dyDescent="0.2">
      <c r="K17"/>
    </row>
    <row r="18" spans="2:16" x14ac:dyDescent="0.2">
      <c r="K18"/>
    </row>
    <row r="19" spans="2:16" x14ac:dyDescent="0.2">
      <c r="K19"/>
    </row>
    <row r="25" spans="2:16" ht="13.5" thickBot="1" x14ac:dyDescent="0.25"/>
    <row r="26" spans="2:16" ht="15.75" x14ac:dyDescent="0.25">
      <c r="B26" s="343" t="s">
        <v>11</v>
      </c>
      <c r="C26" s="334"/>
      <c r="D26" s="334"/>
      <c r="E26" s="334"/>
      <c r="F26" s="334"/>
      <c r="G26" s="334"/>
      <c r="H26" s="334"/>
      <c r="I26" s="334"/>
      <c r="J26" s="327"/>
      <c r="L26" s="12" t="s">
        <v>12</v>
      </c>
      <c r="M26" s="344"/>
      <c r="N26" s="14"/>
      <c r="O26" s="14"/>
      <c r="P26" s="15"/>
    </row>
    <row r="27" spans="2:16" ht="15.75" x14ac:dyDescent="0.25">
      <c r="B27" s="360"/>
      <c r="C27" s="2"/>
      <c r="D27" s="2"/>
      <c r="E27" s="2"/>
      <c r="F27" s="2"/>
      <c r="G27" s="2"/>
      <c r="H27" s="2"/>
      <c r="I27" s="2"/>
      <c r="J27" s="336"/>
      <c r="L27" s="361"/>
      <c r="M27" s="28"/>
      <c r="N27" s="2"/>
      <c r="O27" s="2"/>
      <c r="P27" s="17"/>
    </row>
    <row r="28" spans="2:16" x14ac:dyDescent="0.2">
      <c r="B28" s="305" t="s">
        <v>13</v>
      </c>
      <c r="C28" s="2" t="s">
        <v>14</v>
      </c>
      <c r="D28" s="2"/>
      <c r="E28" s="2"/>
      <c r="F28" s="2"/>
      <c r="G28" s="2"/>
      <c r="H28" s="2"/>
      <c r="I28" s="2"/>
      <c r="J28" s="336"/>
      <c r="L28" s="23" t="s">
        <v>15</v>
      </c>
      <c r="M28" s="2"/>
      <c r="N28" s="2"/>
      <c r="O28" s="345" t="s">
        <v>16</v>
      </c>
      <c r="P28" s="17"/>
    </row>
    <row r="29" spans="2:16" x14ac:dyDescent="0.2">
      <c r="B29" s="305"/>
      <c r="C29" s="2"/>
      <c r="D29" s="2"/>
      <c r="E29" s="2"/>
      <c r="F29" s="2"/>
      <c r="G29" s="2"/>
      <c r="H29" s="2"/>
      <c r="I29" s="2"/>
      <c r="J29" s="336"/>
      <c r="L29" s="23" t="s">
        <v>17</v>
      </c>
      <c r="M29" s="2"/>
      <c r="N29" s="2"/>
      <c r="O29" s="345" t="s">
        <v>18</v>
      </c>
      <c r="P29" s="17"/>
    </row>
    <row r="30" spans="2:16" ht="16.5" x14ac:dyDescent="0.3">
      <c r="B30" s="346" t="s">
        <v>19</v>
      </c>
      <c r="C30" s="2"/>
      <c r="D30" s="2"/>
      <c r="E30" s="2"/>
      <c r="F30" s="2"/>
      <c r="G30" s="2"/>
      <c r="H30" s="2"/>
      <c r="I30" s="2"/>
      <c r="J30" s="336"/>
      <c r="L30" s="23" t="s">
        <v>20</v>
      </c>
      <c r="M30" s="2"/>
      <c r="N30" s="2"/>
      <c r="O30" s="345" t="s">
        <v>21</v>
      </c>
      <c r="P30" s="17"/>
    </row>
    <row r="31" spans="2:16" x14ac:dyDescent="0.2">
      <c r="B31" s="362" t="s">
        <v>22</v>
      </c>
      <c r="C31" s="2" t="s">
        <v>23</v>
      </c>
      <c r="D31" s="2"/>
      <c r="E31" s="2"/>
      <c r="F31" s="2"/>
      <c r="G31" s="2"/>
      <c r="H31" s="2"/>
      <c r="I31" s="2"/>
      <c r="J31" s="336"/>
      <c r="L31" s="23" t="s">
        <v>24</v>
      </c>
      <c r="M31" s="2"/>
      <c r="N31" s="2"/>
      <c r="O31" s="347" t="s">
        <v>16</v>
      </c>
      <c r="P31" s="17"/>
    </row>
    <row r="32" spans="2:16" x14ac:dyDescent="0.2">
      <c r="B32" s="363" t="s">
        <v>25</v>
      </c>
      <c r="C32" s="2" t="s">
        <v>26</v>
      </c>
      <c r="D32" s="2"/>
      <c r="E32" s="2"/>
      <c r="F32" s="2"/>
      <c r="G32" s="2"/>
      <c r="H32" s="2"/>
      <c r="I32" s="2"/>
      <c r="J32" s="336"/>
      <c r="L32" s="23"/>
      <c r="M32" s="2"/>
      <c r="N32" s="2"/>
      <c r="O32" s="347"/>
      <c r="P32" s="17"/>
    </row>
    <row r="33" spans="2:16" x14ac:dyDescent="0.2">
      <c r="B33" s="363" t="s">
        <v>27</v>
      </c>
      <c r="C33" s="2" t="s">
        <v>28</v>
      </c>
      <c r="D33" s="2"/>
      <c r="E33" s="2"/>
      <c r="F33" s="2"/>
      <c r="G33" s="2"/>
      <c r="H33" s="2"/>
      <c r="I33" s="2"/>
      <c r="J33" s="336"/>
      <c r="L33" s="23"/>
      <c r="M33" s="2"/>
      <c r="N33" s="2"/>
      <c r="O33" s="347"/>
      <c r="P33" s="17"/>
    </row>
    <row r="34" spans="2:16" x14ac:dyDescent="0.2">
      <c r="B34" s="363" t="s">
        <v>29</v>
      </c>
      <c r="C34" s="2" t="s">
        <v>30</v>
      </c>
      <c r="D34" s="2"/>
      <c r="E34" s="2"/>
      <c r="F34" s="2"/>
      <c r="G34" s="2"/>
      <c r="H34" s="2"/>
      <c r="I34" s="2"/>
      <c r="J34" s="336"/>
      <c r="L34" s="23"/>
      <c r="M34" s="2"/>
      <c r="N34" s="2"/>
      <c r="O34" s="347"/>
      <c r="P34" s="17"/>
    </row>
    <row r="35" spans="2:16" x14ac:dyDescent="0.2">
      <c r="B35" s="305"/>
      <c r="C35" s="2"/>
      <c r="D35" s="2"/>
      <c r="E35" s="2"/>
      <c r="F35" s="2"/>
      <c r="G35" s="2"/>
      <c r="H35" s="2"/>
      <c r="I35" s="2"/>
      <c r="J35" s="336"/>
      <c r="L35" s="23"/>
      <c r="M35" s="2"/>
      <c r="N35" s="2"/>
      <c r="O35" s="347"/>
      <c r="P35" s="17"/>
    </row>
    <row r="36" spans="2:16" ht="16.5" x14ac:dyDescent="0.3">
      <c r="B36" s="346" t="s">
        <v>31</v>
      </c>
      <c r="C36" s="2"/>
      <c r="D36" s="2"/>
      <c r="E36" s="2"/>
      <c r="F36" s="2"/>
      <c r="G36" s="2"/>
      <c r="H36" s="2"/>
      <c r="I36" s="2"/>
      <c r="J36" s="336"/>
      <c r="L36" s="348" t="s">
        <v>32</v>
      </c>
      <c r="M36" s="2"/>
      <c r="N36" s="2"/>
      <c r="O36" s="2"/>
      <c r="P36" s="17"/>
    </row>
    <row r="37" spans="2:16" x14ac:dyDescent="0.2">
      <c r="B37" s="363" t="s">
        <v>33</v>
      </c>
      <c r="C37" s="2" t="s">
        <v>34</v>
      </c>
      <c r="D37" s="2"/>
      <c r="E37" s="2"/>
      <c r="F37" s="2"/>
      <c r="G37" s="2"/>
      <c r="H37" s="2"/>
      <c r="I37" s="2"/>
      <c r="J37" s="336"/>
      <c r="L37" s="23"/>
      <c r="M37" s="2"/>
      <c r="N37" s="2"/>
      <c r="O37" s="2"/>
      <c r="P37" s="17"/>
    </row>
    <row r="38" spans="2:16" x14ac:dyDescent="0.2">
      <c r="B38" s="363" t="s">
        <v>35</v>
      </c>
      <c r="C38" s="2" t="s">
        <v>36</v>
      </c>
      <c r="D38" s="2"/>
      <c r="E38" s="2"/>
      <c r="F38" s="2"/>
      <c r="G38" s="2"/>
      <c r="H38" s="2"/>
      <c r="I38" s="2"/>
      <c r="J38" s="336"/>
      <c r="L38" s="23"/>
      <c r="M38" s="2"/>
      <c r="N38" s="2"/>
      <c r="O38" s="2"/>
      <c r="P38" s="17"/>
    </row>
    <row r="39" spans="2:16" x14ac:dyDescent="0.2">
      <c r="B39" s="363" t="s">
        <v>37</v>
      </c>
      <c r="C39" s="2" t="s">
        <v>38</v>
      </c>
      <c r="D39" s="2"/>
      <c r="E39" s="2"/>
      <c r="F39" s="2"/>
      <c r="G39" s="2"/>
      <c r="H39" s="2"/>
      <c r="I39" s="2"/>
      <c r="J39" s="336"/>
      <c r="L39" s="23"/>
      <c r="M39" s="2"/>
      <c r="N39" s="2"/>
      <c r="O39" s="2"/>
      <c r="P39" s="17"/>
    </row>
    <row r="40" spans="2:16" x14ac:dyDescent="0.2">
      <c r="B40" s="363" t="s">
        <v>39</v>
      </c>
      <c r="C40" s="2" t="s">
        <v>40</v>
      </c>
      <c r="D40" s="2"/>
      <c r="E40" s="2"/>
      <c r="F40" s="2"/>
      <c r="G40" s="2"/>
      <c r="H40" s="2"/>
      <c r="I40" s="2"/>
      <c r="J40" s="336"/>
      <c r="L40" s="23"/>
      <c r="M40" s="2"/>
      <c r="N40" s="2"/>
      <c r="O40" s="2"/>
      <c r="P40" s="17"/>
    </row>
    <row r="41" spans="2:16" x14ac:dyDescent="0.2">
      <c r="B41" s="363" t="s">
        <v>41</v>
      </c>
      <c r="C41" s="2" t="s">
        <v>42</v>
      </c>
      <c r="D41" s="2"/>
      <c r="E41" s="2"/>
      <c r="F41" s="2"/>
      <c r="G41" s="2"/>
      <c r="H41" s="2"/>
      <c r="I41" s="2"/>
      <c r="J41" s="336"/>
      <c r="L41" s="23"/>
      <c r="M41" s="2"/>
      <c r="N41" s="2"/>
      <c r="O41" s="2"/>
      <c r="P41" s="17"/>
    </row>
    <row r="42" spans="2:16" x14ac:dyDescent="0.2">
      <c r="B42" s="363" t="s">
        <v>43</v>
      </c>
      <c r="C42" s="2" t="s">
        <v>44</v>
      </c>
      <c r="D42" s="2"/>
      <c r="E42" s="2"/>
      <c r="F42" s="2"/>
      <c r="G42" s="2"/>
      <c r="H42" s="2"/>
      <c r="I42" s="2"/>
      <c r="J42" s="336"/>
      <c r="L42" s="23"/>
      <c r="M42" s="2"/>
      <c r="N42" s="2"/>
      <c r="O42" s="2"/>
      <c r="P42" s="17"/>
    </row>
    <row r="43" spans="2:16" ht="13.5" thickBot="1" x14ac:dyDescent="0.25">
      <c r="B43" s="364"/>
      <c r="C43" s="365"/>
      <c r="D43" s="337"/>
      <c r="E43" s="337"/>
      <c r="F43" s="337"/>
      <c r="G43" s="337"/>
      <c r="H43" s="337"/>
      <c r="I43" s="337"/>
      <c r="J43" s="308"/>
      <c r="L43" s="24"/>
      <c r="M43" s="20"/>
      <c r="N43" s="20"/>
      <c r="O43" s="20"/>
      <c r="P43" s="21"/>
    </row>
    <row r="45" spans="2:16" x14ac:dyDescent="0.2">
      <c r="B45" s="2"/>
      <c r="C45" s="2"/>
      <c r="D45" s="2"/>
      <c r="E45" s="2"/>
      <c r="F45" s="2"/>
      <c r="G45" s="2"/>
      <c r="H45" s="2"/>
      <c r="I45" s="2"/>
      <c r="J45" s="2"/>
      <c r="L45" s="2"/>
      <c r="M45" s="2"/>
      <c r="N45" s="2"/>
      <c r="O45" s="2"/>
      <c r="P45" s="2"/>
    </row>
    <row r="46" spans="2:16" ht="15.75" x14ac:dyDescent="0.25">
      <c r="B46" s="349"/>
      <c r="C46" s="350"/>
      <c r="D46" s="350"/>
      <c r="E46" s="350"/>
      <c r="F46" s="350"/>
      <c r="G46" s="350"/>
      <c r="H46" s="350"/>
      <c r="I46" s="350"/>
      <c r="J46" s="350"/>
      <c r="K46" s="350"/>
      <c r="L46" s="349"/>
      <c r="M46" s="349"/>
      <c r="N46" s="350"/>
      <c r="O46" s="350"/>
      <c r="P46" s="350"/>
    </row>
    <row r="47" spans="2:16" x14ac:dyDescent="0.2">
      <c r="B47" s="350"/>
      <c r="C47" s="350"/>
      <c r="D47" s="350"/>
      <c r="E47" s="350"/>
      <c r="F47" s="350"/>
      <c r="G47" s="350"/>
      <c r="H47" s="350"/>
      <c r="I47" s="350"/>
      <c r="J47" s="350"/>
      <c r="K47" s="350"/>
      <c r="L47" s="350"/>
      <c r="M47" s="351"/>
      <c r="N47" s="350"/>
      <c r="O47" s="350"/>
      <c r="P47" s="350"/>
    </row>
    <row r="48" spans="2:16" x14ac:dyDescent="0.2">
      <c r="B48" s="350"/>
      <c r="C48" s="350"/>
      <c r="D48" s="350"/>
      <c r="E48" s="350"/>
      <c r="F48" s="350"/>
      <c r="G48" s="350"/>
      <c r="H48" s="350"/>
      <c r="I48" s="350"/>
      <c r="J48" s="350"/>
      <c r="K48" s="350"/>
      <c r="L48" s="350"/>
      <c r="M48" s="352"/>
      <c r="N48" s="350"/>
      <c r="O48" s="350"/>
      <c r="P48" s="350"/>
    </row>
    <row r="49" spans="2:16" x14ac:dyDescent="0.2">
      <c r="B49" s="350"/>
      <c r="C49" s="353"/>
      <c r="D49" s="354"/>
      <c r="E49" s="354"/>
      <c r="F49" s="354"/>
      <c r="G49" s="354"/>
      <c r="H49" s="354"/>
      <c r="I49" s="350"/>
      <c r="J49" s="350"/>
      <c r="K49" s="350"/>
      <c r="L49" s="350"/>
      <c r="M49" s="359"/>
      <c r="N49" s="350"/>
      <c r="O49" s="350"/>
      <c r="P49" s="350"/>
    </row>
    <row r="50" spans="2:16" x14ac:dyDescent="0.2">
      <c r="B50" s="350"/>
      <c r="C50" s="354"/>
      <c r="D50" s="354"/>
      <c r="E50" s="354" t="s">
        <v>45</v>
      </c>
      <c r="F50" s="354"/>
      <c r="G50" s="354"/>
      <c r="H50" s="354"/>
      <c r="I50" s="350"/>
      <c r="J50" s="350"/>
      <c r="K50" s="350"/>
      <c r="L50" s="350"/>
      <c r="M50" s="350"/>
      <c r="N50" s="350"/>
      <c r="O50" s="350"/>
      <c r="P50" s="350"/>
    </row>
    <row r="51" spans="2:16" x14ac:dyDescent="0.2">
      <c r="B51" s="350"/>
      <c r="C51" s="354"/>
      <c r="D51" s="354"/>
      <c r="E51" s="354"/>
      <c r="F51" s="354"/>
      <c r="G51" s="354"/>
      <c r="H51" s="354"/>
      <c r="I51" s="350"/>
      <c r="J51" s="350"/>
      <c r="K51" s="350"/>
      <c r="L51" s="350"/>
      <c r="M51" s="350"/>
      <c r="N51" s="350"/>
      <c r="O51" s="350"/>
      <c r="P51" s="350"/>
    </row>
    <row r="52" spans="2:16" x14ac:dyDescent="0.2">
      <c r="B52" s="350"/>
      <c r="C52" s="350"/>
      <c r="D52" s="350"/>
      <c r="E52" s="350"/>
      <c r="F52" s="350"/>
      <c r="G52" s="350"/>
      <c r="H52" s="350"/>
      <c r="I52" s="350"/>
      <c r="J52" s="350"/>
      <c r="K52" s="350"/>
      <c r="L52" s="350"/>
      <c r="M52" s="350"/>
      <c r="N52" s="350"/>
      <c r="O52" s="350"/>
      <c r="P52" s="350"/>
    </row>
    <row r="53" spans="2:16" x14ac:dyDescent="0.2">
      <c r="B53" s="350"/>
      <c r="C53" s="350"/>
      <c r="D53" s="350"/>
      <c r="E53" s="350"/>
      <c r="F53" s="350"/>
      <c r="G53" s="350"/>
      <c r="H53" s="350"/>
      <c r="I53" s="350"/>
      <c r="J53" s="350"/>
      <c r="K53" s="350"/>
      <c r="L53" s="350"/>
      <c r="M53" s="350"/>
      <c r="N53" s="350"/>
      <c r="O53" s="350"/>
      <c r="P53" s="350"/>
    </row>
    <row r="54" spans="2:16" x14ac:dyDescent="0.2">
      <c r="B54" s="350"/>
      <c r="C54" s="350"/>
      <c r="D54" s="350"/>
      <c r="E54" s="350"/>
      <c r="F54" s="350"/>
      <c r="G54" s="350"/>
      <c r="H54" s="350"/>
      <c r="I54" s="350"/>
      <c r="J54" s="350"/>
      <c r="K54" s="350"/>
      <c r="L54" s="350"/>
      <c r="M54" s="350"/>
      <c r="N54" s="350"/>
      <c r="O54" s="350"/>
      <c r="P54" s="350"/>
    </row>
    <row r="55" spans="2:16" ht="15.75" x14ac:dyDescent="0.25">
      <c r="B55" s="349"/>
      <c r="C55" s="350"/>
      <c r="D55" s="350"/>
      <c r="E55" s="350"/>
      <c r="F55" s="350"/>
      <c r="G55" s="350"/>
      <c r="H55" s="350"/>
      <c r="I55" s="350"/>
      <c r="J55" s="350"/>
      <c r="K55" s="350"/>
      <c r="L55" s="349"/>
      <c r="M55" s="349"/>
      <c r="N55" s="350"/>
      <c r="O55" s="350"/>
      <c r="P55" s="350"/>
    </row>
    <row r="56" spans="2:16" x14ac:dyDescent="0.2">
      <c r="B56" s="350"/>
      <c r="C56" s="350"/>
      <c r="D56" s="350"/>
      <c r="E56" s="350"/>
      <c r="F56" s="350"/>
      <c r="G56" s="350"/>
      <c r="H56" s="350"/>
      <c r="I56" s="350"/>
      <c r="J56" s="350"/>
      <c r="K56" s="350"/>
      <c r="L56" s="350"/>
      <c r="M56" s="350"/>
      <c r="N56" s="350"/>
      <c r="O56" s="355"/>
      <c r="P56" s="350"/>
    </row>
    <row r="57" spans="2:16" x14ac:dyDescent="0.2">
      <c r="B57" s="350"/>
      <c r="C57" s="350"/>
      <c r="D57" s="350"/>
      <c r="E57" s="350"/>
      <c r="F57" s="350"/>
      <c r="G57" s="350"/>
      <c r="H57" s="350"/>
      <c r="I57" s="350"/>
      <c r="J57" s="350"/>
      <c r="K57" s="350"/>
      <c r="L57" s="350"/>
      <c r="M57" s="350"/>
      <c r="N57" s="350"/>
      <c r="O57" s="355"/>
      <c r="P57" s="350"/>
    </row>
    <row r="58" spans="2:16" x14ac:dyDescent="0.2">
      <c r="B58" s="350"/>
      <c r="C58" s="350"/>
      <c r="D58" s="350"/>
      <c r="E58" s="350"/>
      <c r="F58" s="350"/>
      <c r="G58" s="350"/>
      <c r="H58" s="350"/>
      <c r="I58" s="350"/>
      <c r="J58" s="350"/>
      <c r="K58" s="350"/>
      <c r="L58" s="350"/>
      <c r="M58" s="350"/>
      <c r="N58" s="350"/>
      <c r="O58" s="355"/>
      <c r="P58" s="350"/>
    </row>
    <row r="59" spans="2:16" ht="16.5" x14ac:dyDescent="0.3">
      <c r="B59" s="356"/>
      <c r="C59" s="350"/>
      <c r="D59" s="350"/>
      <c r="E59" s="350"/>
      <c r="F59" s="350"/>
      <c r="G59" s="350"/>
      <c r="H59" s="350"/>
      <c r="I59" s="350"/>
      <c r="J59" s="350"/>
      <c r="K59" s="350"/>
      <c r="L59" s="350"/>
      <c r="M59" s="350"/>
      <c r="N59" s="350"/>
      <c r="O59" s="357"/>
      <c r="P59" s="350"/>
    </row>
    <row r="60" spans="2:16" x14ac:dyDescent="0.2">
      <c r="B60" s="350"/>
      <c r="C60" s="350"/>
      <c r="D60" s="350"/>
      <c r="E60" s="350"/>
      <c r="F60" s="350"/>
      <c r="G60" s="350"/>
      <c r="H60" s="350"/>
      <c r="I60" s="350"/>
      <c r="J60" s="350"/>
      <c r="K60" s="350"/>
      <c r="L60" s="350"/>
      <c r="M60" s="350"/>
      <c r="N60" s="350"/>
      <c r="O60" s="357"/>
      <c r="P60" s="350"/>
    </row>
    <row r="61" spans="2:16" x14ac:dyDescent="0.2">
      <c r="B61" s="350"/>
      <c r="C61" s="350"/>
      <c r="D61" s="350"/>
      <c r="E61" s="350"/>
      <c r="F61" s="350"/>
      <c r="G61" s="350"/>
      <c r="H61" s="350"/>
      <c r="I61" s="350"/>
      <c r="J61" s="350"/>
      <c r="K61" s="350"/>
      <c r="L61" s="350"/>
      <c r="M61" s="350"/>
      <c r="N61" s="350"/>
      <c r="O61" s="357"/>
      <c r="P61" s="350"/>
    </row>
    <row r="62" spans="2:16" x14ac:dyDescent="0.2">
      <c r="B62" s="350"/>
      <c r="C62" s="350"/>
      <c r="D62" s="350"/>
      <c r="E62" s="350"/>
      <c r="F62" s="350"/>
      <c r="G62" s="350"/>
      <c r="H62" s="350"/>
      <c r="I62" s="350"/>
      <c r="J62" s="350"/>
      <c r="K62" s="350"/>
      <c r="L62" s="350"/>
      <c r="M62" s="350"/>
      <c r="N62" s="350"/>
      <c r="O62" s="357"/>
      <c r="P62" s="350"/>
    </row>
    <row r="63" spans="2:16" ht="16.5" x14ac:dyDescent="0.3">
      <c r="B63" s="356"/>
      <c r="C63" s="350"/>
      <c r="D63" s="350"/>
      <c r="E63" s="350"/>
      <c r="F63" s="350"/>
      <c r="G63" s="350"/>
      <c r="H63" s="350"/>
      <c r="I63" s="350"/>
      <c r="J63" s="350"/>
      <c r="K63" s="350"/>
      <c r="L63" s="358"/>
      <c r="M63" s="350"/>
      <c r="N63" s="350"/>
      <c r="O63" s="350"/>
      <c r="P63" s="350"/>
    </row>
    <row r="64" spans="2:16" x14ac:dyDescent="0.2">
      <c r="B64" s="350"/>
      <c r="C64" s="350"/>
      <c r="D64" s="350"/>
      <c r="E64" s="350"/>
      <c r="F64" s="350"/>
      <c r="G64" s="350"/>
      <c r="H64" s="350"/>
      <c r="I64" s="350"/>
      <c r="J64" s="350"/>
      <c r="K64" s="350"/>
      <c r="L64" s="350"/>
      <c r="M64" s="350"/>
      <c r="N64" s="350"/>
      <c r="O64" s="350"/>
      <c r="P64" s="350"/>
    </row>
    <row r="65" spans="2:16" x14ac:dyDescent="0.2">
      <c r="B65" s="350"/>
      <c r="C65" s="350"/>
      <c r="D65" s="350"/>
      <c r="E65" s="350"/>
      <c r="F65" s="350"/>
      <c r="G65" s="350"/>
      <c r="H65" s="350"/>
      <c r="I65" s="350"/>
      <c r="J65" s="350"/>
      <c r="K65" s="350"/>
      <c r="L65" s="350"/>
      <c r="M65" s="350"/>
      <c r="N65" s="350"/>
      <c r="O65" s="350"/>
      <c r="P65" s="350"/>
    </row>
    <row r="66" spans="2:16" x14ac:dyDescent="0.2">
      <c r="B66" s="350"/>
      <c r="C66" s="350"/>
      <c r="D66" s="350"/>
      <c r="E66" s="350"/>
      <c r="F66" s="350"/>
      <c r="G66" s="350"/>
      <c r="H66" s="350"/>
      <c r="I66" s="350"/>
      <c r="J66" s="350"/>
      <c r="K66" s="350"/>
      <c r="L66" s="350"/>
      <c r="M66" s="350"/>
      <c r="N66" s="350"/>
      <c r="O66" s="350"/>
      <c r="P66" s="350"/>
    </row>
    <row r="67" spans="2:16" x14ac:dyDescent="0.2">
      <c r="B67" s="2"/>
      <c r="C67" s="2"/>
      <c r="D67" s="2"/>
      <c r="E67" s="2"/>
      <c r="F67" s="2"/>
      <c r="G67" s="2"/>
      <c r="H67" s="2"/>
      <c r="I67" s="2"/>
      <c r="J67" s="2"/>
      <c r="L67" s="2"/>
      <c r="M67" s="2"/>
      <c r="N67" s="2"/>
      <c r="O67" s="2"/>
      <c r="P67" s="2"/>
    </row>
  </sheetData>
  <hyperlinks>
    <hyperlink ref="B31" location="'OCP_CropsMix '!A1" display="OCP_CropsMix" xr:uid="{E9A45628-3003-4E12-BC57-2DE57F895A14}"/>
    <hyperlink ref="B32" location="OCP_ProductMix!A1" display="OCP_ProductMix" xr:uid="{644B966D-8B75-45A3-A0C3-ADAA826E3720}"/>
    <hyperlink ref="B33" location="OCP_MarketShares!A1" display="OCP_MarketShares" xr:uid="{D03D9482-BF8D-42E5-A01C-CBD0027928AF}"/>
    <hyperlink ref="B34" location="ProjectedP205!A1" display="ProjectedP205" xr:uid="{9C05CBFA-EC8D-4D86-94FB-63E6E75CDC78}"/>
    <hyperlink ref="B37" location="ApplicationRates_OCP!A1" display="ApplicationRates_OCP" xr:uid="{82CB0AD1-476F-4D04-82E5-35573DD42867}"/>
    <hyperlink ref="B38" location="P2O5Consumption!A1" display="P205Consumption" xr:uid="{61A31D16-5D09-42F1-BBA3-85356E8F1C2E}"/>
    <hyperlink ref="B39" location="HarvestedAreas_TCD!A1" display="HarvestedAreas_TCD" xr:uid="{6465105F-4F36-4180-8BF1-DC63C8041F43}"/>
    <hyperlink ref="B40" location="HarvestedAreas!A1" display="HarvestedAreas" xr:uid="{91660EBB-FEAD-4C12-9A18-B2871F615C7C}"/>
    <hyperlink ref="B41" location="TCD_UNComtradeData_Imports!A1" display="TCD_UNComtradeData_Imports" xr:uid="{FC58DEB4-E314-467D-BA5A-B7A9B89CA1FC}"/>
    <hyperlink ref="B42" location="FertilizerTrade_COMTRADE!A1" display="FertilizerTrade_Comtrade" xr:uid="{9C95435A-145B-4608-A307-BE2784E0525F}"/>
  </hyperlinks>
  <pageMargins left="0.75" right="0.75" top="1" bottom="1" header="0.5" footer="0.5"/>
  <pageSetup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604D0-E471-408A-819B-97A57AB2561B}">
  <dimension ref="A1:W272"/>
  <sheetViews>
    <sheetView showGridLines="0" topLeftCell="A60" zoomScale="85" zoomScaleNormal="85" workbookViewId="0">
      <selection activeCell="I122" sqref="I122"/>
    </sheetView>
  </sheetViews>
  <sheetFormatPr defaultColWidth="9.28515625" defaultRowHeight="13.5" customHeight="1" x14ac:dyDescent="0.2"/>
  <cols>
    <col min="1" max="1" width="1.7109375" style="2" customWidth="1"/>
    <col min="2" max="2" width="4.140625" style="2" bestFit="1" customWidth="1"/>
    <col min="3" max="3" width="3.85546875" style="2" customWidth="1"/>
    <col min="4" max="4" width="37.28515625" style="2" bestFit="1" customWidth="1"/>
    <col min="5" max="5" width="41.7109375" style="2" customWidth="1"/>
    <col min="6" max="15" width="22.42578125" style="2" customWidth="1"/>
    <col min="16" max="16" width="14.140625" style="2" customWidth="1"/>
    <col min="17" max="17" width="9.28515625" style="2"/>
    <col min="18" max="18" width="14.28515625" style="2" customWidth="1"/>
    <col min="19" max="19" width="11.28515625" style="2" customWidth="1"/>
    <col min="20" max="20" width="26.7109375" style="2" customWidth="1"/>
    <col min="21" max="21" width="29.42578125" style="2" bestFit="1" customWidth="1"/>
    <col min="22" max="22" width="11.7109375" style="2" customWidth="1"/>
    <col min="23" max="16384" width="9.28515625" style="2"/>
  </cols>
  <sheetData>
    <row r="1" spans="1:17" s="7" customFormat="1" ht="13.5" customHeight="1" x14ac:dyDescent="0.2">
      <c r="A1" s="5"/>
      <c r="B1" s="5"/>
      <c r="C1" s="5"/>
      <c r="D1" s="6"/>
      <c r="E1" s="25"/>
    </row>
    <row r="2" spans="1:17" s="7" customFormat="1" ht="13.5" customHeight="1" x14ac:dyDescent="0.2">
      <c r="A2" s="5"/>
      <c r="B2" s="5"/>
      <c r="C2" s="5"/>
      <c r="D2" s="6"/>
      <c r="E2" s="26" t="str">
        <f>Title</f>
        <v>OCP Africa - DRC P205 market projections</v>
      </c>
    </row>
    <row r="3" spans="1:17" s="7" customFormat="1" ht="13.5" customHeight="1" x14ac:dyDescent="0.2">
      <c r="A3" s="5"/>
      <c r="B3" s="5"/>
      <c r="C3" s="5"/>
      <c r="D3" s="6"/>
      <c r="E3" s="27" t="str">
        <f ca="1">MID(CELL("filename",E3),FIND("]",CELL("filename",E3))+1,256)</f>
        <v>Output_SlidesProjection</v>
      </c>
    </row>
    <row r="4" spans="1:17" s="7" customFormat="1" ht="13.5" customHeight="1" x14ac:dyDescent="0.2">
      <c r="A4" s="5"/>
      <c r="B4" s="5"/>
      <c r="C4" s="5"/>
      <c r="D4" s="6"/>
      <c r="E4" s="27"/>
    </row>
    <row r="5" spans="1:17" s="11" customFormat="1" ht="13.5" customHeight="1" x14ac:dyDescent="0.2">
      <c r="A5" s="8"/>
      <c r="B5" s="8"/>
      <c r="C5" s="8"/>
      <c r="D5" s="9"/>
      <c r="E5" s="10"/>
    </row>
    <row r="6" spans="1:17" ht="13.5" customHeight="1" x14ac:dyDescent="0.2">
      <c r="B6" s="7"/>
      <c r="C6" s="7"/>
      <c r="D6" s="7"/>
      <c r="E6" s="7"/>
      <c r="F6" s="7"/>
      <c r="G6" s="7"/>
      <c r="H6" s="7"/>
      <c r="I6" s="7"/>
      <c r="J6" s="7"/>
      <c r="K6" s="7"/>
      <c r="L6" s="7"/>
      <c r="M6" s="7"/>
      <c r="N6" s="7"/>
      <c r="O6" s="7"/>
      <c r="P6" s="7"/>
      <c r="Q6" s="7"/>
    </row>
    <row r="7" spans="1:17" ht="13.5" customHeight="1" x14ac:dyDescent="0.2">
      <c r="B7" s="7"/>
      <c r="C7" s="7"/>
      <c r="D7" s="7"/>
      <c r="E7" s="7"/>
      <c r="F7" s="7"/>
      <c r="G7" s="7"/>
      <c r="H7" s="7"/>
      <c r="I7" s="7"/>
      <c r="J7" s="7"/>
      <c r="K7" s="7"/>
      <c r="L7" s="7"/>
      <c r="M7" s="7"/>
      <c r="N7" s="7"/>
      <c r="O7" s="7"/>
      <c r="P7" s="7"/>
      <c r="Q7" s="7"/>
    </row>
    <row r="8" spans="1:17" ht="13.5" customHeight="1" x14ac:dyDescent="0.25">
      <c r="B8" s="29">
        <v>1</v>
      </c>
      <c r="D8" s="28" t="s">
        <v>46</v>
      </c>
      <c r="E8" s="28"/>
      <c r="O8" s="7"/>
      <c r="P8" s="7"/>
      <c r="Q8" s="7"/>
    </row>
    <row r="9" spans="1:17" ht="13.5" customHeight="1" x14ac:dyDescent="0.25">
      <c r="B9" s="47"/>
      <c r="D9" s="28"/>
      <c r="E9" s="28"/>
      <c r="O9" s="7"/>
      <c r="P9" s="7"/>
      <c r="Q9" s="7"/>
    </row>
    <row r="10" spans="1:17" ht="13.5" customHeight="1" x14ac:dyDescent="0.25">
      <c r="B10" s="47"/>
      <c r="D10" s="32" t="s">
        <v>47</v>
      </c>
      <c r="E10" s="28"/>
      <c r="O10" s="7"/>
      <c r="P10" s="7"/>
      <c r="Q10" s="7"/>
    </row>
    <row r="11" spans="1:17" ht="13.5" customHeight="1" x14ac:dyDescent="0.25">
      <c r="B11" s="47"/>
      <c r="D11" s="33" t="s">
        <v>48</v>
      </c>
      <c r="E11" s="28"/>
      <c r="O11" s="7"/>
      <c r="P11" s="7"/>
      <c r="Q11" s="7"/>
    </row>
    <row r="12" spans="1:17" ht="13.5" customHeight="1" x14ac:dyDescent="0.25">
      <c r="B12" s="47"/>
      <c r="D12" s="28"/>
      <c r="E12" s="28"/>
      <c r="O12" s="7"/>
      <c r="P12" s="7"/>
      <c r="Q12" s="7"/>
    </row>
    <row r="13" spans="1:17" ht="13.5" customHeight="1" x14ac:dyDescent="0.25">
      <c r="B13" s="47"/>
      <c r="D13" s="7"/>
      <c r="E13" s="175">
        <v>2022</v>
      </c>
      <c r="F13" s="175" t="s">
        <v>49</v>
      </c>
      <c r="G13" s="175" t="s">
        <v>50</v>
      </c>
      <c r="H13" s="175" t="s">
        <v>51</v>
      </c>
      <c r="I13" s="175"/>
      <c r="J13" s="175"/>
      <c r="O13" s="7"/>
      <c r="P13" s="7"/>
      <c r="Q13" s="7"/>
    </row>
    <row r="14" spans="1:17" ht="13.5" customHeight="1" x14ac:dyDescent="0.25">
      <c r="B14" s="47"/>
      <c r="D14" s="1" t="s">
        <v>52</v>
      </c>
      <c r="E14" s="31">
        <f>ProjectedP205!J35</f>
        <v>76.300313139184695</v>
      </c>
      <c r="F14" s="31">
        <f>ProjectedP205!K35</f>
        <v>78.809151341109668</v>
      </c>
      <c r="G14" s="31">
        <f>ProjectedP205!L35</f>
        <v>81.565399302036923</v>
      </c>
      <c r="H14" s="31">
        <f>ProjectedP205!M35</f>
        <v>84.616976301203294</v>
      </c>
      <c r="J14"/>
      <c r="O14" s="7"/>
      <c r="P14" s="7"/>
      <c r="Q14" s="7"/>
    </row>
    <row r="15" spans="1:17" ht="13.5" customHeight="1" x14ac:dyDescent="0.25">
      <c r="B15" s="47"/>
      <c r="E15" s="2">
        <f>E14-E16</f>
        <v>76.300313139184695</v>
      </c>
      <c r="F15" s="2">
        <f t="shared" ref="F15:H15" si="0">F14-F16</f>
        <v>56.669371368217988</v>
      </c>
      <c r="G15" s="2">
        <f t="shared" si="0"/>
        <v>41.066999805248116</v>
      </c>
      <c r="H15" s="2">
        <f t="shared" si="0"/>
        <v>24.430578510133842</v>
      </c>
      <c r="J15"/>
      <c r="O15" s="7"/>
      <c r="P15" s="7"/>
      <c r="Q15" s="7"/>
    </row>
    <row r="16" spans="1:17" ht="13.5" customHeight="1" x14ac:dyDescent="0.25">
      <c r="B16" s="47"/>
      <c r="D16" s="7" t="s">
        <v>53</v>
      </c>
      <c r="E16" s="294">
        <f>OCP_MarketShares!J16</f>
        <v>0</v>
      </c>
      <c r="F16" s="294">
        <f>OCP_MarketShares!K16</f>
        <v>22.139779972891681</v>
      </c>
      <c r="G16" s="294">
        <f>OCP_MarketShares!L16</f>
        <v>40.498399496788807</v>
      </c>
      <c r="H16" s="294">
        <f>OCP_MarketShares!M16</f>
        <v>60.186397791069453</v>
      </c>
      <c r="I16" s="7"/>
      <c r="J16" s="7"/>
      <c r="O16" s="7"/>
      <c r="P16" s="7"/>
      <c r="Q16" s="7"/>
    </row>
    <row r="17" spans="2:17" ht="13.5" customHeight="1" x14ac:dyDescent="0.25">
      <c r="B17" s="47"/>
      <c r="D17" s="28"/>
      <c r="E17" s="292"/>
      <c r="O17" s="7"/>
      <c r="P17" s="7"/>
      <c r="Q17" s="7"/>
    </row>
    <row r="18" spans="2:17" ht="13.5" customHeight="1" x14ac:dyDescent="0.25">
      <c r="B18" s="47"/>
      <c r="D18" s="28"/>
      <c r="E18" s="28"/>
      <c r="O18" s="7"/>
      <c r="P18" s="7"/>
      <c r="Q18" s="7"/>
    </row>
    <row r="19" spans="2:17" ht="13.5" customHeight="1" x14ac:dyDescent="0.25">
      <c r="B19" s="47"/>
      <c r="D19" s="32" t="s">
        <v>47</v>
      </c>
      <c r="E19" s="28"/>
      <c r="O19" s="7"/>
      <c r="P19" s="7"/>
      <c r="Q19" s="7"/>
    </row>
    <row r="20" spans="2:17" ht="13.5" customHeight="1" x14ac:dyDescent="0.25">
      <c r="B20" s="47"/>
      <c r="D20" s="33" t="s">
        <v>54</v>
      </c>
      <c r="E20" s="28"/>
      <c r="O20" s="7"/>
      <c r="P20" s="7"/>
      <c r="Q20" s="7"/>
    </row>
    <row r="21" spans="2:17" ht="13.5" customHeight="1" x14ac:dyDescent="0.25">
      <c r="B21" s="47"/>
      <c r="D21" s="28"/>
      <c r="E21" s="28"/>
      <c r="O21" s="7"/>
      <c r="P21" s="7"/>
      <c r="Q21" s="7"/>
    </row>
    <row r="22" spans="2:17" ht="13.5" customHeight="1" x14ac:dyDescent="0.25">
      <c r="B22" s="47"/>
      <c r="D22" s="7"/>
      <c r="E22" s="175">
        <v>2022</v>
      </c>
      <c r="F22" s="175" t="s">
        <v>49</v>
      </c>
      <c r="G22" s="175" t="s">
        <v>50</v>
      </c>
      <c r="H22" s="175" t="s">
        <v>51</v>
      </c>
      <c r="O22" s="7"/>
      <c r="P22" s="7"/>
      <c r="Q22" s="7"/>
    </row>
    <row r="23" spans="2:17" ht="13.5" customHeight="1" x14ac:dyDescent="0.25">
      <c r="B23" s="47"/>
      <c r="D23" s="2" t="s">
        <v>55</v>
      </c>
      <c r="E23" s="31">
        <f>ProjectedP205!J62</f>
        <v>76.300313139184695</v>
      </c>
      <c r="F23" s="31">
        <f>ProjectedP205!K62</f>
        <v>78.809151341109668</v>
      </c>
      <c r="G23" s="31">
        <f>ProjectedP205!L62</f>
        <v>101.35424851687264</v>
      </c>
      <c r="H23" s="31">
        <f>ProjectedP205!M62</f>
        <v>122.01074419614227</v>
      </c>
      <c r="O23" s="7"/>
      <c r="P23" s="7"/>
      <c r="Q23" s="7"/>
    </row>
    <row r="24" spans="2:17" ht="13.5" customHeight="1" x14ac:dyDescent="0.25">
      <c r="B24" s="47"/>
      <c r="E24" s="31">
        <f>E23-E25</f>
        <v>76.300313139184695</v>
      </c>
      <c r="F24" s="31">
        <f t="shared" ref="F24:H24" si="1">F23-F25</f>
        <v>56.669371368217988</v>
      </c>
      <c r="G24" s="31">
        <f t="shared" si="1"/>
        <v>53.359430711559213</v>
      </c>
      <c r="H24" s="31">
        <f t="shared" si="1"/>
        <v>43.834875008009547</v>
      </c>
      <c r="O24" s="7"/>
      <c r="P24" s="7"/>
      <c r="Q24" s="7"/>
    </row>
    <row r="25" spans="2:17" ht="13.5" customHeight="1" x14ac:dyDescent="0.25">
      <c r="B25" s="47"/>
      <c r="D25" s="1" t="s">
        <v>53</v>
      </c>
      <c r="E25" s="2">
        <f>OCP_MarketShares!J27</f>
        <v>0</v>
      </c>
      <c r="F25" s="2">
        <f>OCP_MarketShares!K27</f>
        <v>22.139779972891681</v>
      </c>
      <c r="G25" s="2">
        <f>OCP_MarketShares!L27</f>
        <v>47.994817805313431</v>
      </c>
      <c r="H25" s="2">
        <f>OCP_MarketShares!M27</f>
        <v>78.175869188132722</v>
      </c>
      <c r="O25" s="7"/>
      <c r="P25" s="7"/>
      <c r="Q25" s="7"/>
    </row>
    <row r="26" spans="2:17" ht="13.5" customHeight="1" x14ac:dyDescent="0.25">
      <c r="B26" s="47"/>
      <c r="D26" s="7"/>
      <c r="E26" s="209"/>
      <c r="F26" s="209"/>
      <c r="G26" s="209"/>
      <c r="H26" s="209"/>
      <c r="O26" s="7"/>
      <c r="P26" s="7"/>
      <c r="Q26" s="7"/>
    </row>
    <row r="27" spans="2:17" ht="13.5" customHeight="1" x14ac:dyDescent="0.25">
      <c r="B27" s="47"/>
      <c r="D27" s="28"/>
      <c r="E27" s="28"/>
      <c r="O27" s="7"/>
      <c r="P27" s="7"/>
      <c r="Q27" s="7"/>
    </row>
    <row r="28" spans="2:17" ht="13.5" customHeight="1" x14ac:dyDescent="0.25">
      <c r="B28" s="29">
        <v>2</v>
      </c>
      <c r="D28" s="28" t="s">
        <v>56</v>
      </c>
      <c r="E28" s="28"/>
      <c r="O28" s="7"/>
      <c r="P28" s="7"/>
      <c r="Q28" s="7"/>
    </row>
    <row r="29" spans="2:17" ht="13.5" customHeight="1" x14ac:dyDescent="0.25">
      <c r="B29" s="47"/>
      <c r="D29" s="28"/>
      <c r="E29" s="28"/>
      <c r="O29" s="7"/>
      <c r="P29" s="7"/>
      <c r="Q29" s="7"/>
    </row>
    <row r="30" spans="2:17" ht="13.5" customHeight="1" x14ac:dyDescent="0.25">
      <c r="B30" s="7"/>
      <c r="C30" s="47"/>
      <c r="E30" s="28"/>
      <c r="O30" s="7"/>
      <c r="P30" s="7"/>
      <c r="Q30" s="7"/>
    </row>
    <row r="31" spans="2:17" ht="13.5" customHeight="1" x14ac:dyDescent="0.2">
      <c r="B31" s="7"/>
      <c r="C31" s="7"/>
      <c r="D31" s="32" t="s">
        <v>57</v>
      </c>
      <c r="O31" s="7"/>
      <c r="P31" s="7"/>
      <c r="Q31" s="7"/>
    </row>
    <row r="32" spans="2:17" ht="13.5" customHeight="1" x14ac:dyDescent="0.25">
      <c r="B32" s="7"/>
      <c r="C32" s="47"/>
      <c r="D32" s="33" t="s">
        <v>48</v>
      </c>
      <c r="O32" s="7"/>
      <c r="P32" s="7"/>
      <c r="Q32" s="7"/>
    </row>
    <row r="33" spans="2:21" ht="13.5" customHeight="1" x14ac:dyDescent="0.25">
      <c r="B33" s="7"/>
      <c r="C33" s="47"/>
      <c r="E33" s="7"/>
      <c r="F33" s="175"/>
      <c r="G33" s="175"/>
      <c r="H33" s="175"/>
      <c r="I33" s="175"/>
      <c r="J33" s="175"/>
      <c r="K33" s="175"/>
      <c r="L33" s="175"/>
      <c r="M33" s="175"/>
      <c r="N33" s="175"/>
      <c r="O33" s="7"/>
      <c r="P33" s="7"/>
      <c r="Q33" s="7"/>
    </row>
    <row r="34" spans="2:21" ht="13.5" customHeight="1" x14ac:dyDescent="0.25">
      <c r="B34" s="7"/>
      <c r="C34" s="47"/>
      <c r="D34" s="7"/>
      <c r="E34" s="325">
        <v>2022</v>
      </c>
      <c r="F34" s="175" t="s">
        <v>49</v>
      </c>
      <c r="G34" s="175" t="s">
        <v>50</v>
      </c>
      <c r="H34" s="175" t="s">
        <v>51</v>
      </c>
      <c r="I34" s="175"/>
      <c r="J34" s="175"/>
      <c r="O34" s="7"/>
      <c r="P34" s="7"/>
      <c r="Q34" s="7"/>
    </row>
    <row r="35" spans="2:21" ht="13.5" customHeight="1" x14ac:dyDescent="0.25">
      <c r="B35" s="47"/>
      <c r="C35" s="7"/>
      <c r="D35"/>
      <c r="J35"/>
      <c r="O35" s="51"/>
      <c r="P35" s="51"/>
      <c r="Q35" s="51"/>
      <c r="R35" s="51"/>
      <c r="S35" s="52"/>
      <c r="T35" s="51"/>
      <c r="U35" s="51"/>
    </row>
    <row r="36" spans="2:21" ht="13.5" customHeight="1" x14ac:dyDescent="0.2">
      <c r="B36" s="7"/>
      <c r="C36" s="7"/>
      <c r="D36" s="2" t="s">
        <v>58</v>
      </c>
      <c r="E36" s="314">
        <v>0</v>
      </c>
      <c r="F36" s="2">
        <f>OCP_ProductMix!K83</f>
        <v>0</v>
      </c>
      <c r="G36" s="2">
        <f>OCP_ProductMix!L83</f>
        <v>2.1460780023140327</v>
      </c>
      <c r="H36" s="2">
        <f>OCP_ProductMix!M83</f>
        <v>6.8898047713795023</v>
      </c>
      <c r="I36" s="314" t="s">
        <v>59</v>
      </c>
      <c r="J36"/>
      <c r="O36" s="7"/>
      <c r="P36" s="70"/>
      <c r="Q36" s="70"/>
      <c r="R36" s="51"/>
      <c r="S36" s="52"/>
      <c r="T36" s="51"/>
      <c r="U36" s="51"/>
    </row>
    <row r="37" spans="2:21" ht="13.5" customHeight="1" x14ac:dyDescent="0.2">
      <c r="B37" s="7"/>
      <c r="C37" s="7"/>
      <c r="D37" s="2" t="s">
        <v>60</v>
      </c>
      <c r="E37" s="2">
        <f>GETPIVOTDATA("AtlQty",TCD_UNComtradeData_Imports!$E$35,"Period",2021,"Slide P-fertilizers","TSP")/1000000</f>
        <v>0</v>
      </c>
      <c r="F37" s="2">
        <f>OCP_ProductMix!K82</f>
        <v>5.9749960378087561</v>
      </c>
      <c r="G37" s="2">
        <f>OCP_ProductMix!L82</f>
        <v>4.83485366204002</v>
      </c>
      <c r="H37" s="2">
        <f>OCP_ProductMix!M82</f>
        <v>4.3884822784240267</v>
      </c>
      <c r="I37"/>
      <c r="J37"/>
      <c r="O37" s="7"/>
      <c r="P37" s="7"/>
      <c r="Q37" s="7"/>
      <c r="R37" s="51"/>
      <c r="S37" s="52"/>
      <c r="T37" s="51"/>
      <c r="U37" s="51"/>
    </row>
    <row r="38" spans="2:21" ht="13.5" customHeight="1" x14ac:dyDescent="0.2">
      <c r="B38" s="7"/>
      <c r="C38" s="7"/>
      <c r="D38" s="2" t="s">
        <v>61</v>
      </c>
      <c r="E38" s="2">
        <v>200</v>
      </c>
      <c r="F38" s="2">
        <f>OCP_ProductMix!K84</f>
        <v>380.30326581858816</v>
      </c>
      <c r="G38" s="2">
        <f>OCP_ProductMix!L84</f>
        <v>391.77085368217041</v>
      </c>
      <c r="H38" s="2">
        <f>OCP_ProductMix!M84</f>
        <v>397.14482129146847</v>
      </c>
      <c r="I38"/>
      <c r="J38"/>
      <c r="O38" s="7"/>
      <c r="P38" s="7"/>
      <c r="Q38" s="7"/>
      <c r="R38" s="51"/>
      <c r="S38" s="52"/>
      <c r="T38" s="51"/>
      <c r="U38" s="51"/>
    </row>
    <row r="39" spans="2:21" ht="13.5" customHeight="1" x14ac:dyDescent="0.2">
      <c r="B39" s="7"/>
      <c r="C39" s="7"/>
      <c r="E39"/>
      <c r="F39"/>
      <c r="G39"/>
      <c r="H39"/>
      <c r="I39"/>
      <c r="J39"/>
      <c r="O39" s="7"/>
      <c r="P39" s="7"/>
      <c r="Q39" s="7"/>
      <c r="R39" s="51"/>
      <c r="S39" s="52"/>
      <c r="T39" s="51"/>
      <c r="U39" s="51"/>
    </row>
    <row r="40" spans="2:21" ht="13.5" customHeight="1" x14ac:dyDescent="0.2">
      <c r="B40" s="7"/>
      <c r="C40" s="7"/>
      <c r="D40" s="35"/>
      <c r="E40" s="7"/>
      <c r="O40" s="7"/>
      <c r="P40" s="7"/>
      <c r="Q40" s="7"/>
      <c r="R40" s="51"/>
      <c r="S40" s="52"/>
      <c r="T40" s="51"/>
      <c r="U40" s="51"/>
    </row>
    <row r="41" spans="2:21" ht="13.5" customHeight="1" x14ac:dyDescent="0.2">
      <c r="B41" s="7"/>
      <c r="C41" s="7"/>
      <c r="D41" s="32" t="s">
        <v>57</v>
      </c>
      <c r="I41" s="175"/>
      <c r="J41" s="175"/>
      <c r="K41" s="175"/>
      <c r="L41" s="175"/>
      <c r="M41" s="175"/>
      <c r="N41" s="175"/>
      <c r="O41" s="7"/>
      <c r="P41" s="7"/>
      <c r="Q41" s="7"/>
      <c r="R41" s="51"/>
      <c r="S41" s="52"/>
      <c r="T41" s="51"/>
      <c r="U41" s="51"/>
    </row>
    <row r="42" spans="2:21" ht="13.5" customHeight="1" x14ac:dyDescent="0.2">
      <c r="B42" s="7"/>
      <c r="C42" s="7"/>
      <c r="D42" s="33" t="s">
        <v>54</v>
      </c>
      <c r="I42" s="7"/>
      <c r="J42" s="7"/>
      <c r="K42" s="7"/>
      <c r="L42" s="7"/>
      <c r="M42" s="7"/>
      <c r="N42" s="7"/>
      <c r="O42" s="7"/>
      <c r="P42" s="7"/>
      <c r="Q42" s="7"/>
      <c r="R42" s="51"/>
      <c r="S42" s="52"/>
      <c r="T42" s="51"/>
      <c r="U42" s="51"/>
    </row>
    <row r="43" spans="2:21" ht="13.5" customHeight="1" x14ac:dyDescent="0.2">
      <c r="B43" s="7"/>
      <c r="C43" s="7"/>
      <c r="E43" s="7"/>
      <c r="F43" s="175"/>
      <c r="G43" s="175"/>
      <c r="H43" s="175"/>
      <c r="O43" s="7"/>
      <c r="P43" s="7"/>
      <c r="Q43" s="7"/>
      <c r="R43" s="51"/>
      <c r="S43" s="52"/>
      <c r="T43" s="51"/>
      <c r="U43" s="51"/>
    </row>
    <row r="44" spans="2:21" ht="13.5" customHeight="1" x14ac:dyDescent="0.2">
      <c r="B44" s="7"/>
      <c r="C44" s="7"/>
      <c r="D44" s="7"/>
      <c r="E44" s="325">
        <v>2022</v>
      </c>
      <c r="F44" s="175" t="s">
        <v>49</v>
      </c>
      <c r="G44" s="175" t="s">
        <v>50</v>
      </c>
      <c r="H44" s="175" t="s">
        <v>51</v>
      </c>
      <c r="O44" s="7"/>
      <c r="P44" s="7"/>
      <c r="Q44" s="7"/>
      <c r="R44" s="51"/>
      <c r="S44" s="52"/>
      <c r="T44" s="51"/>
      <c r="U44" s="51"/>
    </row>
    <row r="45" spans="2:21" ht="13.5" customHeight="1" x14ac:dyDescent="0.2">
      <c r="B45" s="7"/>
      <c r="C45" s="7"/>
      <c r="D45"/>
      <c r="O45" s="7"/>
      <c r="P45" s="7"/>
      <c r="Q45" s="7"/>
      <c r="R45" s="51"/>
      <c r="S45" s="52"/>
      <c r="T45" s="51"/>
      <c r="U45" s="51"/>
    </row>
    <row r="46" spans="2:21" ht="13.5" customHeight="1" x14ac:dyDescent="0.25">
      <c r="B46" s="7"/>
      <c r="C46" s="47"/>
      <c r="D46" s="2" t="s">
        <v>58</v>
      </c>
      <c r="E46" s="314">
        <v>0</v>
      </c>
      <c r="F46" s="2">
        <f>OCP_ProductMix!K93</f>
        <v>0</v>
      </c>
      <c r="G46" s="2">
        <f>OCP_ProductMix!L93</f>
        <v>3.230393900505506</v>
      </c>
      <c r="H46" s="2">
        <f>OCP_ProductMix!M93</f>
        <v>12.042668874705742</v>
      </c>
      <c r="I46" s="314" t="s">
        <v>59</v>
      </c>
      <c r="J46" s="7"/>
      <c r="K46" s="7"/>
      <c r="L46" s="7"/>
      <c r="M46" s="7"/>
      <c r="N46" s="7"/>
      <c r="O46" s="51"/>
      <c r="P46" s="51"/>
      <c r="Q46" s="51"/>
      <c r="R46" s="51"/>
      <c r="S46" s="52"/>
      <c r="T46" s="51"/>
      <c r="U46" s="51"/>
    </row>
    <row r="47" spans="2:21" ht="13.5" customHeight="1" x14ac:dyDescent="0.2">
      <c r="B47" s="7"/>
      <c r="C47" s="7"/>
      <c r="D47" s="2" t="s">
        <v>60</v>
      </c>
      <c r="E47" s="2">
        <f>GETPIVOTDATA("AtlQty",TCD_UNComtradeData_Imports!$E$35,"Period",2021,"Slide P-fertilizers","TSP")/1000000</f>
        <v>0</v>
      </c>
      <c r="F47" s="2">
        <f>OCP_ProductMix!K92</f>
        <v>5.9749960378087561</v>
      </c>
      <c r="G47" s="2">
        <f>OCP_ProductMix!L92</f>
        <v>6.1150049794208208</v>
      </c>
      <c r="H47" s="2">
        <f>OCP_ProductMix!M92</f>
        <v>6.7166894800828585</v>
      </c>
      <c r="I47" s="7"/>
      <c r="J47" s="7"/>
      <c r="K47" s="7"/>
      <c r="L47" s="7"/>
      <c r="M47" s="7"/>
      <c r="N47" s="7"/>
      <c r="O47" s="51"/>
      <c r="P47" s="51"/>
      <c r="Q47" s="51"/>
      <c r="R47" s="51"/>
      <c r="S47" s="52"/>
      <c r="T47" s="51"/>
      <c r="U47" s="51"/>
    </row>
    <row r="48" spans="2:21" ht="13.5" customHeight="1" x14ac:dyDescent="0.2">
      <c r="B48" s="7"/>
      <c r="C48" s="7"/>
      <c r="D48" s="2" t="s">
        <v>61</v>
      </c>
      <c r="E48" s="2">
        <v>200</v>
      </c>
      <c r="F48" s="2">
        <f>OCP_ProductMix!K94</f>
        <v>380.30326581858816</v>
      </c>
      <c r="G48" s="2">
        <f>OCP_ProductMix!L94</f>
        <v>485.27682516053261</v>
      </c>
      <c r="H48" s="2">
        <f>OCP_ProductMix!M94</f>
        <v>566.90719676469746</v>
      </c>
      <c r="I48" s="7"/>
      <c r="J48" s="7"/>
      <c r="K48" s="7"/>
      <c r="L48" s="7"/>
      <c r="M48" s="7"/>
      <c r="N48" s="7"/>
      <c r="O48" s="51"/>
      <c r="P48" s="51"/>
      <c r="Q48" s="51"/>
      <c r="R48" s="51"/>
      <c r="S48" s="52"/>
      <c r="T48" s="51"/>
      <c r="U48" s="51"/>
    </row>
    <row r="49" spans="2:21" ht="13.5" customHeight="1" x14ac:dyDescent="0.2">
      <c r="B49" s="7"/>
      <c r="C49" s="7"/>
      <c r="D49" s="7"/>
      <c r="E49" s="45"/>
      <c r="F49" s="7"/>
      <c r="G49" s="7"/>
      <c r="H49" s="7"/>
      <c r="I49" s="7"/>
      <c r="J49" s="7"/>
      <c r="K49" s="7"/>
      <c r="L49" s="7"/>
      <c r="M49" s="7"/>
      <c r="N49" s="7"/>
      <c r="O49" s="51"/>
      <c r="P49" s="51"/>
      <c r="Q49" s="51"/>
      <c r="R49" s="51"/>
      <c r="S49" s="52"/>
      <c r="T49" s="51"/>
      <c r="U49" s="51"/>
    </row>
    <row r="50" spans="2:21" ht="13.5" customHeight="1" x14ac:dyDescent="0.2">
      <c r="B50" s="7"/>
      <c r="C50" s="7"/>
      <c r="D50" s="7"/>
      <c r="E50" s="279"/>
      <c r="F50" s="51"/>
      <c r="G50" s="51"/>
      <c r="H50" s="51"/>
      <c r="I50" s="51"/>
      <c r="J50" s="51"/>
      <c r="K50" s="51"/>
      <c r="L50" s="51"/>
      <c r="M50" s="51"/>
      <c r="N50" s="51"/>
      <c r="O50" s="51"/>
      <c r="P50" s="51"/>
      <c r="Q50" s="51"/>
      <c r="R50" s="51"/>
      <c r="S50" s="52"/>
      <c r="T50" s="51"/>
      <c r="U50" s="51"/>
    </row>
    <row r="51" spans="2:21" ht="13.5" customHeight="1" x14ac:dyDescent="0.3">
      <c r="B51" s="29">
        <v>3</v>
      </c>
      <c r="D51" s="28" t="s">
        <v>62</v>
      </c>
      <c r="E51" s="280"/>
      <c r="F51" s="175"/>
      <c r="G51" s="175"/>
      <c r="H51" s="175"/>
      <c r="I51" s="175"/>
      <c r="J51" s="175"/>
      <c r="K51" s="175"/>
      <c r="L51" s="175"/>
      <c r="M51" s="175"/>
      <c r="N51" s="175"/>
      <c r="O51" s="51"/>
      <c r="P51" s="51"/>
      <c r="Q51" s="51"/>
      <c r="R51" s="51"/>
      <c r="S51" s="52"/>
      <c r="T51" s="51"/>
      <c r="U51" s="51"/>
    </row>
    <row r="52" spans="2:21" ht="13.5" customHeight="1" x14ac:dyDescent="0.3">
      <c r="C52" s="7"/>
      <c r="E52" s="281"/>
      <c r="F52" s="7"/>
      <c r="G52" s="7"/>
      <c r="H52" s="7"/>
      <c r="I52" s="7"/>
      <c r="J52" s="7"/>
      <c r="K52" s="7"/>
      <c r="L52" s="7"/>
      <c r="M52" s="7"/>
      <c r="N52" s="7"/>
      <c r="O52" s="51"/>
      <c r="P52" s="51"/>
      <c r="Q52" s="51"/>
      <c r="R52" s="51"/>
      <c r="S52" s="52"/>
      <c r="T52" s="51"/>
      <c r="U52" s="51"/>
    </row>
    <row r="53" spans="2:21" ht="13.5" customHeight="1" x14ac:dyDescent="0.2">
      <c r="C53" s="7"/>
      <c r="D53" s="32" t="s">
        <v>63</v>
      </c>
      <c r="E53" s="7"/>
      <c r="F53" s="7"/>
      <c r="G53" s="7"/>
      <c r="H53" s="7"/>
      <c r="I53" s="7"/>
      <c r="J53" s="7"/>
      <c r="K53" s="7"/>
      <c r="L53" s="7"/>
      <c r="M53" s="7"/>
      <c r="N53" s="7"/>
      <c r="O53" s="51"/>
      <c r="P53" s="51"/>
      <c r="Q53" s="51"/>
      <c r="R53" s="51"/>
      <c r="S53" s="52"/>
      <c r="T53" s="51"/>
      <c r="U53" s="51"/>
    </row>
    <row r="54" spans="2:21" ht="13.5" customHeight="1" x14ac:dyDescent="0.2">
      <c r="C54" s="7"/>
      <c r="D54" s="33" t="s">
        <v>48</v>
      </c>
      <c r="E54" s="7"/>
      <c r="F54" s="7"/>
      <c r="G54" s="7"/>
      <c r="H54" s="7"/>
      <c r="I54" s="7"/>
      <c r="J54" s="7"/>
      <c r="K54" s="7"/>
      <c r="L54" s="7"/>
      <c r="M54" s="7"/>
      <c r="N54" s="7"/>
      <c r="O54" s="51"/>
      <c r="P54" s="51"/>
      <c r="Q54" s="51"/>
      <c r="R54" s="51"/>
      <c r="S54" s="52"/>
      <c r="T54" s="51"/>
      <c r="U54" s="51"/>
    </row>
    <row r="55" spans="2:21" ht="13.5" customHeight="1" x14ac:dyDescent="0.2">
      <c r="C55" s="7"/>
      <c r="E55" s="7"/>
      <c r="F55" s="7"/>
      <c r="G55" s="7"/>
      <c r="H55" s="7"/>
      <c r="I55" s="7"/>
      <c r="J55" s="7"/>
      <c r="K55" s="7"/>
      <c r="L55" s="7"/>
      <c r="M55" s="7"/>
      <c r="N55" s="7"/>
      <c r="O55" s="51"/>
      <c r="P55" s="51"/>
      <c r="Q55" s="51"/>
      <c r="R55" s="51"/>
      <c r="S55" s="52"/>
      <c r="T55" s="51"/>
      <c r="U55" s="51"/>
    </row>
    <row r="56" spans="2:21" ht="13.5" customHeight="1" x14ac:dyDescent="0.2">
      <c r="C56" s="7"/>
      <c r="D56" s="7"/>
      <c r="E56" s="325">
        <v>2022</v>
      </c>
      <c r="F56" s="175" t="s">
        <v>49</v>
      </c>
      <c r="G56" s="175" t="s">
        <v>50</v>
      </c>
      <c r="H56" s="175" t="s">
        <v>51</v>
      </c>
      <c r="O56" s="51"/>
      <c r="P56" s="51"/>
      <c r="Q56" s="51"/>
      <c r="R56" s="51"/>
      <c r="S56" s="52"/>
      <c r="T56" s="51"/>
      <c r="U56" s="51"/>
    </row>
    <row r="57" spans="2:21" ht="13.5" customHeight="1" x14ac:dyDescent="0.2">
      <c r="C57" s="7"/>
      <c r="D57"/>
      <c r="O57" s="51"/>
      <c r="P57" s="51"/>
      <c r="Q57" s="51"/>
      <c r="R57" s="51"/>
      <c r="S57" s="52"/>
      <c r="T57" s="51"/>
      <c r="U57" s="51"/>
    </row>
    <row r="58" spans="2:21" ht="13.5" customHeight="1" x14ac:dyDescent="0.2">
      <c r="C58" s="7"/>
      <c r="D58" s="2" t="s">
        <v>58</v>
      </c>
      <c r="E58" s="314">
        <v>0</v>
      </c>
      <c r="F58" s="2">
        <f>OCP_ProductMix!K61</f>
        <v>0</v>
      </c>
      <c r="G58" s="2">
        <f>OCP_ProductMix!L61</f>
        <v>2.1460780023140327</v>
      </c>
      <c r="H58" s="2">
        <f>OCP_ProductMix!M61</f>
        <v>6.8898047713795023</v>
      </c>
      <c r="I58" s="314" t="s">
        <v>59</v>
      </c>
      <c r="O58" s="51"/>
      <c r="P58" s="51"/>
      <c r="Q58" s="51"/>
      <c r="R58" s="51"/>
      <c r="S58" s="52"/>
      <c r="T58" s="51"/>
      <c r="U58" s="51"/>
    </row>
    <row r="59" spans="2:21" ht="13.5" customHeight="1" x14ac:dyDescent="0.2">
      <c r="C59" s="7"/>
      <c r="D59" s="2" t="s">
        <v>60</v>
      </c>
      <c r="E59" s="314">
        <f>GETPIVOTDATA("AtlQty",TCD_UNComtradeData_Imports!$E$35,"Period",2021,"Slide P-fertilizers","TSP")/1000000</f>
        <v>0</v>
      </c>
      <c r="F59" s="2">
        <f>OCP_ProductMix!K60</f>
        <v>0.83927497863424438</v>
      </c>
      <c r="G59" s="2">
        <f>OCP_ProductMix!L60</f>
        <v>0.18610357208191833</v>
      </c>
      <c r="H59" s="2">
        <f>OCP_ProductMix!M60</f>
        <v>0.25470658840085131</v>
      </c>
      <c r="O59" s="51"/>
      <c r="P59" s="51"/>
      <c r="Q59" s="51"/>
      <c r="R59" s="51"/>
      <c r="S59" s="52"/>
      <c r="T59" s="51"/>
      <c r="U59" s="51"/>
    </row>
    <row r="60" spans="2:21" ht="13.5" customHeight="1" x14ac:dyDescent="0.2">
      <c r="C60" s="7"/>
      <c r="D60" s="2" t="s">
        <v>61</v>
      </c>
      <c r="E60" s="314">
        <v>0</v>
      </c>
      <c r="F60" s="2">
        <f>OCP_ProductMix!K62</f>
        <v>53.419117481370435</v>
      </c>
      <c r="G60" s="2">
        <f>OCP_ProductMix!L62</f>
        <v>95.881981120861326</v>
      </c>
      <c r="H60" s="2">
        <f>OCP_ProductMix!M62</f>
        <v>134.03361835017881</v>
      </c>
      <c r="O60" s="51"/>
      <c r="P60" s="51"/>
      <c r="Q60" s="51"/>
      <c r="R60" s="51"/>
      <c r="S60" s="52"/>
      <c r="T60" s="51"/>
      <c r="U60" s="51"/>
    </row>
    <row r="61" spans="2:21" ht="13.5" customHeight="1" x14ac:dyDescent="0.2">
      <c r="C61" s="7"/>
      <c r="O61" s="51"/>
      <c r="P61" s="51"/>
      <c r="Q61" s="51"/>
      <c r="R61" s="51"/>
      <c r="S61" s="52"/>
      <c r="T61" s="51"/>
      <c r="U61" s="51"/>
    </row>
    <row r="62" spans="2:21" ht="13.5" customHeight="1" x14ac:dyDescent="0.2">
      <c r="E62" s="7"/>
      <c r="F62" s="7"/>
      <c r="G62" s="7"/>
      <c r="H62" s="7"/>
      <c r="I62" s="7"/>
      <c r="J62" s="7"/>
      <c r="K62" s="7"/>
      <c r="L62" s="7"/>
      <c r="M62" s="7"/>
      <c r="N62" s="7"/>
      <c r="O62" s="51"/>
      <c r="P62" s="51"/>
      <c r="Q62" s="51"/>
      <c r="R62" s="51"/>
      <c r="S62" s="52"/>
      <c r="T62" s="51"/>
      <c r="U62" s="51"/>
    </row>
    <row r="63" spans="2:21" ht="13.5" customHeight="1" x14ac:dyDescent="0.2">
      <c r="D63" s="32" t="s">
        <v>63</v>
      </c>
      <c r="E63" s="7"/>
      <c r="F63" s="7"/>
      <c r="G63" s="7"/>
      <c r="H63" s="7"/>
      <c r="I63" s="7"/>
      <c r="J63" s="7"/>
      <c r="K63" s="7"/>
      <c r="L63" s="7"/>
      <c r="M63" s="7"/>
      <c r="N63" s="7"/>
      <c r="O63" s="51"/>
      <c r="P63" s="51"/>
      <c r="Q63" s="51"/>
      <c r="R63" s="51"/>
      <c r="S63" s="52"/>
      <c r="T63" s="51"/>
      <c r="U63" s="51"/>
    </row>
    <row r="64" spans="2:21" ht="13.5" customHeight="1" x14ac:dyDescent="0.2">
      <c r="D64" s="33" t="s">
        <v>54</v>
      </c>
      <c r="E64" s="7"/>
      <c r="F64" s="7"/>
      <c r="G64" s="7"/>
      <c r="H64" s="7"/>
      <c r="I64" s="7"/>
      <c r="J64" s="7"/>
      <c r="K64" s="7"/>
      <c r="L64" s="7"/>
      <c r="M64" s="7"/>
      <c r="N64" s="7"/>
      <c r="O64" s="51"/>
      <c r="P64" s="51"/>
      <c r="Q64" s="51"/>
      <c r="R64" s="51"/>
      <c r="S64" s="52"/>
      <c r="T64" s="51"/>
      <c r="U64" s="51"/>
    </row>
    <row r="65" spans="2:23" ht="13.5" customHeight="1" x14ac:dyDescent="0.2">
      <c r="E65" s="7"/>
      <c r="F65" s="7"/>
      <c r="G65" s="7"/>
      <c r="H65" s="7"/>
      <c r="I65" s="51"/>
      <c r="J65" s="51"/>
      <c r="K65" s="51"/>
      <c r="L65" s="51"/>
      <c r="M65" s="51"/>
      <c r="N65" s="51"/>
      <c r="O65" s="51"/>
      <c r="P65" s="51"/>
      <c r="Q65" s="51"/>
      <c r="R65" s="51"/>
      <c r="S65" s="52"/>
      <c r="T65" s="51"/>
      <c r="U65" s="51"/>
    </row>
    <row r="66" spans="2:23" ht="13.5" customHeight="1" x14ac:dyDescent="0.2">
      <c r="D66" s="7"/>
      <c r="E66" s="325">
        <v>2022</v>
      </c>
      <c r="F66" s="175" t="s">
        <v>49</v>
      </c>
      <c r="G66" s="175" t="s">
        <v>50</v>
      </c>
      <c r="H66" s="175" t="s">
        <v>51</v>
      </c>
      <c r="I66" s="51"/>
      <c r="J66" s="51"/>
      <c r="K66" s="51"/>
      <c r="L66" s="51"/>
      <c r="M66" s="51"/>
      <c r="N66" s="51"/>
      <c r="O66" s="51"/>
      <c r="P66" s="51"/>
      <c r="Q66" s="51"/>
      <c r="R66" s="51"/>
      <c r="S66" s="52"/>
      <c r="T66" s="51"/>
      <c r="U66" s="51"/>
    </row>
    <row r="67" spans="2:23" ht="13.5" customHeight="1" x14ac:dyDescent="0.2">
      <c r="D67"/>
      <c r="I67" s="51"/>
      <c r="J67" s="51"/>
      <c r="K67" s="51"/>
      <c r="L67" s="51"/>
      <c r="M67" s="51"/>
      <c r="N67" s="51"/>
      <c r="O67" s="51"/>
      <c r="P67" s="51"/>
      <c r="Q67" s="51"/>
      <c r="R67" s="51"/>
      <c r="S67" s="52"/>
      <c r="T67" s="51"/>
      <c r="U67" s="51"/>
    </row>
    <row r="68" spans="2:23" ht="13.5" customHeight="1" x14ac:dyDescent="0.2">
      <c r="D68" s="2" t="s">
        <v>58</v>
      </c>
      <c r="E68" s="314">
        <v>0</v>
      </c>
      <c r="F68" s="2">
        <f>OCP_ProductMix!K71</f>
        <v>0</v>
      </c>
      <c r="G68" s="2">
        <f>OCP_ProductMix!L71</f>
        <v>3.230393900505506</v>
      </c>
      <c r="H68" s="2">
        <f>OCP_ProductMix!M71</f>
        <v>12.042668874705742</v>
      </c>
      <c r="I68" s="314" t="s">
        <v>59</v>
      </c>
      <c r="J68" s="51"/>
      <c r="K68" s="51"/>
      <c r="L68" s="51"/>
      <c r="M68" s="51"/>
      <c r="N68" s="51"/>
      <c r="O68" s="51"/>
      <c r="P68" s="51"/>
      <c r="Q68" s="51"/>
      <c r="R68" s="51"/>
      <c r="S68" s="52"/>
      <c r="T68" s="51"/>
      <c r="U68" s="51"/>
    </row>
    <row r="69" spans="2:23" ht="13.5" customHeight="1" x14ac:dyDescent="0.2">
      <c r="D69" s="2" t="s">
        <v>60</v>
      </c>
      <c r="E69" s="314">
        <f>GETPIVOTDATA("AtlQty",TCD_UNComtradeData_Imports!$E$35,"Period",2021,"Slide P-fertilizers","TSP")/1000000</f>
        <v>0</v>
      </c>
      <c r="F69" s="2">
        <f>OCP_ProductMix!K70</f>
        <v>0.83927497863424438</v>
      </c>
      <c r="G69" s="2">
        <f>OCP_ProductMix!L70</f>
        <v>0.25011743366134598</v>
      </c>
      <c r="H69" s="2">
        <f>OCP_ProductMix!M70</f>
        <v>0.42981225345394747</v>
      </c>
      <c r="I69" s="51"/>
      <c r="J69" s="51"/>
      <c r="K69" s="51"/>
      <c r="L69" s="51"/>
      <c r="M69" s="51"/>
      <c r="N69" s="51"/>
      <c r="O69" s="51"/>
      <c r="P69" s="51"/>
      <c r="Q69" s="51"/>
      <c r="R69" s="51"/>
      <c r="S69" s="52"/>
      <c r="T69" s="51"/>
      <c r="U69" s="51"/>
    </row>
    <row r="70" spans="2:23" ht="13.5" customHeight="1" x14ac:dyDescent="0.2">
      <c r="D70" s="2" t="s">
        <v>61</v>
      </c>
      <c r="E70" s="314">
        <v>0</v>
      </c>
      <c r="F70" s="2">
        <f>OCP_ProductMix!K72</f>
        <v>53.419117481370435</v>
      </c>
      <c r="G70" s="2">
        <f>OCP_ProductMix!L72</f>
        <v>111.98186844469984</v>
      </c>
      <c r="H70" s="2">
        <f>OCP_ProductMix!M72</f>
        <v>166.75296637556448</v>
      </c>
      <c r="I70" s="51"/>
      <c r="J70" s="51"/>
      <c r="K70" s="51"/>
      <c r="L70" s="51"/>
      <c r="M70" s="51"/>
      <c r="N70" s="51"/>
      <c r="O70" s="51"/>
      <c r="P70" s="51"/>
      <c r="Q70" s="51"/>
      <c r="R70" s="51"/>
      <c r="S70" s="52"/>
      <c r="T70" s="51"/>
      <c r="U70" s="51"/>
    </row>
    <row r="71" spans="2:23" ht="13.5" customHeight="1" x14ac:dyDescent="0.2">
      <c r="E71" s="279"/>
      <c r="F71" s="51"/>
      <c r="G71" s="51"/>
      <c r="H71" s="51"/>
      <c r="I71" s="51"/>
      <c r="J71" s="51"/>
      <c r="K71" s="51"/>
      <c r="L71" s="51"/>
      <c r="M71" s="51"/>
      <c r="N71" s="51"/>
      <c r="O71" s="51"/>
      <c r="P71" s="51"/>
      <c r="Q71" s="51"/>
      <c r="R71" s="51"/>
      <c r="S71" s="52"/>
      <c r="T71" s="51"/>
      <c r="U71" s="51"/>
    </row>
    <row r="72" spans="2:23" ht="13.5" customHeight="1" x14ac:dyDescent="0.2">
      <c r="E72" s="279"/>
      <c r="F72" s="51"/>
      <c r="G72" s="51"/>
      <c r="H72" s="51"/>
      <c r="I72" s="51"/>
      <c r="J72" s="51"/>
      <c r="K72" s="51"/>
      <c r="L72" s="51"/>
      <c r="M72" s="51"/>
      <c r="N72" s="51"/>
      <c r="O72" s="51"/>
      <c r="P72" s="51"/>
      <c r="Q72" s="51"/>
      <c r="R72" s="51"/>
      <c r="S72" s="52"/>
      <c r="T72" s="51"/>
      <c r="U72" s="51"/>
    </row>
    <row r="73" spans="2:23" ht="13.5" customHeight="1" x14ac:dyDescent="0.25">
      <c r="B73" s="29">
        <v>4</v>
      </c>
      <c r="D73" s="28" t="s">
        <v>64</v>
      </c>
      <c r="E73" s="279"/>
      <c r="F73" s="51"/>
      <c r="G73" s="51"/>
      <c r="H73" s="51"/>
      <c r="I73" s="51"/>
      <c r="J73" s="51"/>
      <c r="K73" s="51"/>
      <c r="L73" s="51"/>
      <c r="M73" s="51"/>
      <c r="N73" s="51"/>
      <c r="O73" s="51"/>
      <c r="P73" s="51"/>
      <c r="Q73" s="51"/>
      <c r="R73" s="51"/>
      <c r="S73" s="52"/>
      <c r="T73" s="51"/>
      <c r="U73" s="51"/>
    </row>
    <row r="74" spans="2:23" ht="13.5" customHeight="1" x14ac:dyDescent="0.2">
      <c r="E74" s="279"/>
      <c r="F74" s="51"/>
      <c r="G74" s="51"/>
      <c r="H74" s="51"/>
      <c r="I74" s="51"/>
      <c r="J74" s="51"/>
      <c r="K74" s="51"/>
      <c r="L74" s="51"/>
      <c r="M74" s="51"/>
      <c r="N74" s="51"/>
      <c r="O74" s="51"/>
      <c r="P74" s="51"/>
      <c r="Q74" s="51"/>
      <c r="R74" s="51"/>
      <c r="S74" s="52"/>
      <c r="T74" s="51"/>
      <c r="U74" s="51"/>
    </row>
    <row r="75" spans="2:23" ht="13.5" customHeight="1" x14ac:dyDescent="0.2">
      <c r="D75" s="32" t="s">
        <v>65</v>
      </c>
      <c r="E75" s="279"/>
      <c r="F75" s="51"/>
      <c r="G75" s="51"/>
      <c r="H75" s="51"/>
      <c r="I75" s="51"/>
      <c r="J75" s="51"/>
      <c r="K75" s="51"/>
      <c r="L75" s="51"/>
      <c r="M75" s="51"/>
      <c r="N75" s="51"/>
      <c r="O75" s="51"/>
      <c r="P75" s="51"/>
      <c r="Q75" s="51"/>
      <c r="R75" s="51"/>
      <c r="S75" s="52"/>
      <c r="T75" s="51"/>
      <c r="U75" s="51"/>
    </row>
    <row r="76" spans="2:23" ht="13.5" customHeight="1" x14ac:dyDescent="0.2">
      <c r="D76" s="36"/>
      <c r="E76" s="279"/>
      <c r="F76" s="51"/>
      <c r="G76" s="51"/>
      <c r="H76" s="51"/>
      <c r="I76" s="51"/>
      <c r="J76" s="51"/>
      <c r="K76" s="51"/>
      <c r="L76" s="51"/>
      <c r="M76" s="51"/>
      <c r="N76" s="51"/>
      <c r="O76" s="51"/>
      <c r="P76" s="51"/>
      <c r="Q76" s="51"/>
      <c r="R76" s="51"/>
      <c r="S76" s="52"/>
      <c r="T76" s="51"/>
      <c r="U76" s="51"/>
    </row>
    <row r="77" spans="2:23" ht="13.5" customHeight="1" x14ac:dyDescent="0.2">
      <c r="F77" s="288" t="s">
        <v>60</v>
      </c>
      <c r="G77" s="289" t="s">
        <v>58</v>
      </c>
      <c r="H77" s="289" t="s">
        <v>61</v>
      </c>
      <c r="I77" s="51"/>
      <c r="J77" s="51"/>
      <c r="K77" s="51"/>
      <c r="L77" s="51"/>
      <c r="M77" s="51"/>
      <c r="N77" s="51"/>
      <c r="O77" s="51"/>
      <c r="P77" s="51"/>
      <c r="Q77" s="51"/>
      <c r="R77" s="51"/>
      <c r="S77" s="52"/>
      <c r="T77" s="51"/>
      <c r="U77" s="51"/>
      <c r="W77" s="7"/>
    </row>
    <row r="78" spans="2:23" ht="13.5" customHeight="1" x14ac:dyDescent="0.3">
      <c r="D78" s="284" t="str">
        <f>ProjectedP205!D72</f>
        <v>Cassava, fresh</v>
      </c>
      <c r="E78" s="283"/>
      <c r="F78" s="286">
        <f>'OCP_CropsMix '!I11</f>
        <v>1.5468113605704339E-2</v>
      </c>
      <c r="G78" s="286">
        <f>'OCP_CropsMix '!J11</f>
        <v>0</v>
      </c>
      <c r="H78" s="286">
        <f>'OCP_CropsMix '!K11</f>
        <v>0.98453188639429556</v>
      </c>
      <c r="I78" s="283"/>
      <c r="J78" s="51"/>
      <c r="K78" s="51"/>
      <c r="L78" s="51"/>
      <c r="M78" s="51"/>
      <c r="N78" s="51"/>
      <c r="O78" s="51"/>
      <c r="P78" s="51"/>
      <c r="Q78" s="51"/>
      <c r="R78" s="51"/>
      <c r="S78" s="52"/>
      <c r="T78" s="51"/>
      <c r="U78" s="51"/>
      <c r="W78" s="7"/>
    </row>
    <row r="79" spans="2:23" ht="13.5" customHeight="1" x14ac:dyDescent="0.3">
      <c r="D79" s="284" t="str">
        <f>ProjectedP205!D73</f>
        <v>Maize (corn)</v>
      </c>
      <c r="E79" s="285"/>
      <c r="F79" s="286">
        <f>'OCP_CropsMix '!I12</f>
        <v>0</v>
      </c>
      <c r="G79" s="286">
        <f>'OCP_CropsMix '!J12</f>
        <v>0</v>
      </c>
      <c r="H79" s="286">
        <f>'OCP_CropsMix '!K12</f>
        <v>1</v>
      </c>
      <c r="I79" s="282"/>
      <c r="J79" s="51"/>
      <c r="K79" s="51"/>
      <c r="L79" s="51"/>
      <c r="M79" s="51"/>
      <c r="N79" s="51"/>
      <c r="O79" s="51"/>
      <c r="P79" s="51"/>
      <c r="Q79" s="51"/>
      <c r="R79" s="51"/>
      <c r="S79" s="52"/>
      <c r="T79" s="51"/>
      <c r="U79" s="51"/>
      <c r="W79" s="7"/>
    </row>
    <row r="80" spans="2:23" ht="13.5" customHeight="1" x14ac:dyDescent="0.3">
      <c r="D80" s="284" t="str">
        <f>ProjectedP205!D74</f>
        <v>Rice</v>
      </c>
      <c r="E80" s="285"/>
      <c r="F80" s="286">
        <f>'OCP_CropsMix '!I13</f>
        <v>0</v>
      </c>
      <c r="G80" s="286">
        <f>'OCP_CropsMix '!J13</f>
        <v>0.63492063492063489</v>
      </c>
      <c r="H80" s="286">
        <f>'OCP_CropsMix '!K13</f>
        <v>0.365079365079365</v>
      </c>
      <c r="I80" s="282"/>
      <c r="J80" s="51"/>
      <c r="K80" s="51"/>
      <c r="L80" s="51"/>
      <c r="M80" s="51"/>
      <c r="N80" s="51"/>
      <c r="O80" s="51"/>
      <c r="P80" s="51"/>
      <c r="Q80" s="51"/>
      <c r="R80" s="51"/>
      <c r="S80" s="52"/>
      <c r="T80" s="51"/>
      <c r="U80" s="51"/>
      <c r="W80" s="7"/>
    </row>
    <row r="81" spans="4:23" ht="13.5" hidden="1" customHeight="1" x14ac:dyDescent="0.3">
      <c r="D81" s="284" t="str">
        <f>ProjectedP205!D75</f>
        <v>Plantains and cooking bananas</v>
      </c>
      <c r="E81" s="285"/>
      <c r="F81" s="286">
        <f>'OCP_CropsMix '!I14</f>
        <v>1.5468113605704339E-2</v>
      </c>
      <c r="G81" s="286">
        <f>'OCP_CropsMix '!J14</f>
        <v>0</v>
      </c>
      <c r="H81" s="286">
        <f>'OCP_CropsMix '!K14</f>
        <v>0.98453188639429567</v>
      </c>
      <c r="I81" s="282"/>
      <c r="J81" s="51"/>
      <c r="K81" s="51"/>
      <c r="L81" s="51"/>
      <c r="M81" s="51"/>
      <c r="N81" s="51"/>
      <c r="O81" s="51"/>
      <c r="P81" s="51"/>
      <c r="Q81" s="51"/>
      <c r="R81" s="51"/>
      <c r="S81" s="52"/>
      <c r="T81" s="51"/>
      <c r="U81" s="51"/>
      <c r="W81" s="7"/>
    </row>
    <row r="82" spans="4:23" ht="13.5" hidden="1" customHeight="1" x14ac:dyDescent="0.3">
      <c r="D82" s="284" t="str">
        <f>ProjectedP205!D76</f>
        <v>Groundnuts, excluding shelled</v>
      </c>
      <c r="E82" s="285"/>
      <c r="F82" s="286">
        <f>'OCP_CropsMix '!I15</f>
        <v>0</v>
      </c>
      <c r="G82" s="286">
        <f>'OCP_CropsMix '!J15</f>
        <v>0.63492063492063489</v>
      </c>
      <c r="H82" s="286">
        <f>'OCP_CropsMix '!K15</f>
        <v>0.36507936507936506</v>
      </c>
      <c r="I82" s="282"/>
      <c r="J82" s="51"/>
      <c r="K82" s="51"/>
      <c r="L82" s="51"/>
      <c r="M82" s="51"/>
      <c r="N82" s="51"/>
      <c r="O82" s="51"/>
      <c r="P82" s="51"/>
      <c r="Q82" s="51"/>
      <c r="R82" s="51"/>
      <c r="S82" s="52"/>
      <c r="T82" s="51"/>
      <c r="U82" s="51"/>
      <c r="W82" s="7"/>
    </row>
    <row r="83" spans="4:23" ht="13.5" customHeight="1" x14ac:dyDescent="0.3">
      <c r="D83" s="284" t="str">
        <f>ProjectedP205!D77</f>
        <v>Beans, dry</v>
      </c>
      <c r="E83" s="285"/>
      <c r="F83" s="286">
        <f>'OCP_CropsMix '!I16</f>
        <v>0</v>
      </c>
      <c r="G83" s="286">
        <f>'OCP_CropsMix '!J16</f>
        <v>0.63492063492063489</v>
      </c>
      <c r="H83" s="286">
        <f>'OCP_CropsMix '!K16</f>
        <v>0.36507936507936511</v>
      </c>
      <c r="I83" s="282"/>
      <c r="J83" s="51"/>
      <c r="K83" s="51"/>
      <c r="L83" s="51"/>
      <c r="M83" s="51"/>
      <c r="N83" s="51"/>
      <c r="O83" s="51"/>
      <c r="P83" s="51"/>
      <c r="Q83" s="51"/>
      <c r="R83" s="51"/>
      <c r="S83" s="52"/>
      <c r="T83" s="51"/>
      <c r="U83" s="51"/>
      <c r="W83" s="7"/>
    </row>
    <row r="84" spans="4:23" ht="13.5" customHeight="1" x14ac:dyDescent="0.3">
      <c r="D84" s="284" t="str">
        <f>ProjectedP205!D78</f>
        <v>Oil palm fruit</v>
      </c>
      <c r="E84" s="285"/>
      <c r="F84" s="286">
        <f>'OCP_CropsMix '!I17</f>
        <v>0</v>
      </c>
      <c r="G84" s="286">
        <f>'OCP_CropsMix '!J17</f>
        <v>0.30303030303030304</v>
      </c>
      <c r="H84" s="286">
        <f>'OCP_CropsMix '!K17</f>
        <v>0.69696969696969702</v>
      </c>
      <c r="I84" s="282"/>
      <c r="J84" s="51"/>
      <c r="K84" s="51"/>
      <c r="L84" s="51"/>
      <c r="M84" s="51"/>
      <c r="N84" s="51"/>
      <c r="O84" s="51"/>
      <c r="P84" s="51"/>
      <c r="Q84" s="51"/>
      <c r="R84" s="51"/>
      <c r="S84" s="52"/>
      <c r="T84" s="51"/>
      <c r="U84" s="51"/>
      <c r="W84" s="7"/>
    </row>
    <row r="85" spans="4:23" ht="13.5" hidden="1" customHeight="1" x14ac:dyDescent="0.3">
      <c r="D85" s="284" t="str">
        <f>ProjectedP205!D79</f>
        <v>Bananas</v>
      </c>
      <c r="E85" s="285"/>
      <c r="F85" s="286">
        <f>'OCP_CropsMix '!I18</f>
        <v>1.5468113605704343E-2</v>
      </c>
      <c r="G85" s="286">
        <f>'OCP_CropsMix '!J18</f>
        <v>0</v>
      </c>
      <c r="H85" s="286">
        <f>'OCP_CropsMix '!K18</f>
        <v>0.98453188639429567</v>
      </c>
      <c r="I85" s="282"/>
      <c r="J85" s="51"/>
      <c r="K85" s="51"/>
      <c r="L85" s="51"/>
      <c r="M85" s="51"/>
      <c r="N85" s="51"/>
      <c r="O85" s="51"/>
      <c r="P85" s="51"/>
      <c r="Q85" s="51"/>
      <c r="R85" s="51"/>
      <c r="S85" s="52"/>
      <c r="T85" s="51"/>
      <c r="U85" s="51"/>
      <c r="W85" s="7"/>
    </row>
    <row r="86" spans="4:23" ht="13.5" hidden="1" customHeight="1" x14ac:dyDescent="0.3">
      <c r="D86" s="284" t="str">
        <f>ProjectedP205!D80</f>
        <v>Cow peas, dry</v>
      </c>
      <c r="E86" s="285"/>
      <c r="F86" s="286">
        <f>'OCP_CropsMix '!I19</f>
        <v>0</v>
      </c>
      <c r="G86" s="286">
        <f>'OCP_CropsMix '!J19</f>
        <v>0.634920634920635</v>
      </c>
      <c r="H86" s="286">
        <f>'OCP_CropsMix '!K19</f>
        <v>0.36507936507936506</v>
      </c>
      <c r="I86" s="282"/>
      <c r="J86" s="51"/>
      <c r="K86" s="51"/>
      <c r="L86" s="51"/>
      <c r="M86" s="51"/>
      <c r="N86" s="51"/>
      <c r="O86" s="51"/>
      <c r="P86" s="51"/>
      <c r="Q86" s="51"/>
      <c r="R86" s="51"/>
      <c r="S86" s="52"/>
      <c r="T86" s="51"/>
      <c r="U86" s="51"/>
      <c r="W86" s="7"/>
    </row>
    <row r="87" spans="4:23" ht="13.5" customHeight="1" x14ac:dyDescent="0.3">
      <c r="D87" s="284" t="str">
        <f>ProjectedP205!D81</f>
        <v>Coffee, green</v>
      </c>
      <c r="E87" s="285"/>
      <c r="F87" s="286">
        <f>'OCP_CropsMix '!I20</f>
        <v>1.5468113605704339E-2</v>
      </c>
      <c r="G87" s="286">
        <f>'OCP_CropsMix '!J20</f>
        <v>0</v>
      </c>
      <c r="H87" s="286">
        <f>'OCP_CropsMix '!K20</f>
        <v>0.98453188639429567</v>
      </c>
      <c r="I87" s="282"/>
      <c r="J87" s="51"/>
      <c r="K87" s="51"/>
      <c r="L87" s="51"/>
      <c r="M87" s="51"/>
      <c r="N87" s="51"/>
      <c r="O87" s="51"/>
      <c r="P87" s="51"/>
      <c r="Q87" s="51"/>
      <c r="R87" s="51"/>
      <c r="S87" s="52"/>
      <c r="T87" s="51"/>
      <c r="U87" s="51"/>
      <c r="W87" s="7"/>
    </row>
    <row r="88" spans="4:23" ht="13.5" hidden="1" customHeight="1" x14ac:dyDescent="0.3">
      <c r="D88" s="284" t="str">
        <f>ProjectedP205!D82</f>
        <v>Edible roots and tubers with high starch or inulin content, n.e.c., fresh</v>
      </c>
      <c r="E88" s="285"/>
      <c r="F88" s="286">
        <f>'OCP_CropsMix '!I21</f>
        <v>1.5468113605704338E-2</v>
      </c>
      <c r="G88" s="286">
        <f>'OCP_CropsMix '!J21</f>
        <v>0</v>
      </c>
      <c r="H88" s="286">
        <f>'OCP_CropsMix '!K21</f>
        <v>0.98453188639429567</v>
      </c>
      <c r="I88" s="282"/>
      <c r="J88" s="51"/>
      <c r="K88" s="51"/>
      <c r="L88" s="51"/>
      <c r="M88" s="51"/>
      <c r="N88" s="51"/>
      <c r="O88" s="51"/>
      <c r="P88" s="51"/>
      <c r="Q88" s="51"/>
      <c r="R88" s="51"/>
      <c r="S88" s="52"/>
      <c r="T88" s="51"/>
      <c r="U88" s="51"/>
      <c r="W88" s="7"/>
    </row>
    <row r="89" spans="4:23" ht="13.5" hidden="1" customHeight="1" x14ac:dyDescent="0.3">
      <c r="D89" s="284" t="str">
        <f>ProjectedP205!D83</f>
        <v>Sweet potatoes</v>
      </c>
      <c r="E89" s="285"/>
      <c r="F89" s="286">
        <f>'OCP_CropsMix '!I22</f>
        <v>1.5468113605704339E-2</v>
      </c>
      <c r="G89" s="286">
        <f>'OCP_CropsMix '!J22</f>
        <v>0</v>
      </c>
      <c r="H89" s="286">
        <f>'OCP_CropsMix '!K22</f>
        <v>0.98453188639429556</v>
      </c>
      <c r="I89" s="282"/>
      <c r="J89" s="51"/>
      <c r="K89" s="51"/>
      <c r="L89" s="51"/>
      <c r="M89" s="51"/>
      <c r="N89" s="51"/>
      <c r="O89" s="51"/>
      <c r="P89" s="51"/>
      <c r="Q89" s="51"/>
      <c r="R89" s="51"/>
      <c r="S89" s="52"/>
      <c r="T89" s="51"/>
      <c r="U89" s="51"/>
      <c r="W89" s="7"/>
    </row>
    <row r="90" spans="4:23" ht="13.5" hidden="1" customHeight="1" x14ac:dyDescent="0.3">
      <c r="D90" s="284" t="str">
        <f>ProjectedP205!D84</f>
        <v>Other pulses n.e.c.</v>
      </c>
      <c r="E90" s="285"/>
      <c r="F90" s="286">
        <f>'OCP_CropsMix '!I23</f>
        <v>1.5468113605704339E-2</v>
      </c>
      <c r="G90" s="286">
        <f>'OCP_CropsMix '!J23</f>
        <v>0</v>
      </c>
      <c r="H90" s="286">
        <f>'OCP_CropsMix '!K23</f>
        <v>0.98453188639429556</v>
      </c>
      <c r="I90" s="282"/>
      <c r="J90" s="51"/>
      <c r="K90" s="51"/>
      <c r="L90" s="51"/>
      <c r="M90" s="51"/>
      <c r="N90" s="51"/>
      <c r="O90" s="51"/>
      <c r="P90" s="51"/>
      <c r="Q90" s="51"/>
      <c r="R90" s="51"/>
      <c r="S90" s="52"/>
      <c r="T90" s="51"/>
      <c r="U90" s="51"/>
      <c r="W90" s="7"/>
    </row>
    <row r="91" spans="4:23" ht="13.5" hidden="1" customHeight="1" x14ac:dyDescent="0.3">
      <c r="D91" s="284" t="str">
        <f>ProjectedP205!D85</f>
        <v>Melonseed</v>
      </c>
      <c r="E91" s="285"/>
      <c r="F91" s="286">
        <f>'OCP_CropsMix '!I24</f>
        <v>1.5468113605704339E-2</v>
      </c>
      <c r="G91" s="286">
        <f>'OCP_CropsMix '!J24</f>
        <v>0</v>
      </c>
      <c r="H91" s="286">
        <f>'OCP_CropsMix '!K24</f>
        <v>0.98453188639429579</v>
      </c>
      <c r="I91" s="282"/>
      <c r="J91" s="51"/>
      <c r="K91" s="51"/>
      <c r="L91" s="51"/>
      <c r="M91" s="51"/>
      <c r="N91" s="51"/>
      <c r="O91" s="51"/>
      <c r="P91" s="51"/>
      <c r="Q91" s="51"/>
      <c r="R91" s="51"/>
      <c r="S91" s="52"/>
      <c r="T91" s="51"/>
      <c r="U91" s="51"/>
      <c r="W91" s="7"/>
    </row>
    <row r="92" spans="4:23" ht="13.5" hidden="1" customHeight="1" x14ac:dyDescent="0.3">
      <c r="D92" s="284" t="str">
        <f>ProjectedP205!D86</f>
        <v>Seed cotton, unginned</v>
      </c>
      <c r="E92" s="285"/>
      <c r="F92" s="286">
        <f>'OCP_CropsMix '!I25</f>
        <v>1.5468113605704338E-2</v>
      </c>
      <c r="G92" s="286">
        <f>'OCP_CropsMix '!J25</f>
        <v>0</v>
      </c>
      <c r="H92" s="286">
        <f>'OCP_CropsMix '!K25</f>
        <v>0.98453188639429556</v>
      </c>
      <c r="I92" s="282"/>
      <c r="J92" s="51"/>
      <c r="K92" s="51"/>
      <c r="L92" s="51"/>
      <c r="M92" s="51"/>
      <c r="N92" s="51"/>
      <c r="O92" s="51"/>
      <c r="P92" s="51"/>
      <c r="Q92" s="51"/>
      <c r="R92" s="51"/>
      <c r="S92" s="52"/>
      <c r="T92" s="51"/>
      <c r="U92" s="51"/>
      <c r="W92" s="7"/>
    </row>
    <row r="93" spans="4:23" ht="13.5" customHeight="1" x14ac:dyDescent="0.3">
      <c r="D93" s="284" t="str">
        <f>ProjectedP205!D87</f>
        <v>Other vegetables, fresh n.e.c.</v>
      </c>
      <c r="E93" s="285"/>
      <c r="F93" s="286">
        <f>'OCP_CropsMix '!I26</f>
        <v>1.5468113605704341E-2</v>
      </c>
      <c r="G93" s="286">
        <f>'OCP_CropsMix '!J26</f>
        <v>0</v>
      </c>
      <c r="H93" s="286">
        <f>'OCP_CropsMix '!K26</f>
        <v>0.98453188639429567</v>
      </c>
      <c r="I93" s="282"/>
      <c r="J93" s="51"/>
      <c r="K93" s="51"/>
      <c r="L93" s="51"/>
      <c r="M93" s="51"/>
      <c r="N93" s="51"/>
      <c r="O93" s="51"/>
      <c r="P93" s="51"/>
      <c r="Q93" s="51"/>
      <c r="R93" s="51"/>
      <c r="S93" s="52"/>
      <c r="T93" s="51"/>
      <c r="U93" s="51"/>
      <c r="W93" s="7"/>
    </row>
    <row r="94" spans="4:23" ht="13.5" customHeight="1" x14ac:dyDescent="0.3">
      <c r="D94" s="284" t="str">
        <f>ProjectedP205!D88</f>
        <v>Cocoa beans</v>
      </c>
      <c r="E94" s="285"/>
      <c r="F94" s="286">
        <f>'OCP_CropsMix '!I27</f>
        <v>0</v>
      </c>
      <c r="G94" s="286">
        <f>'OCP_CropsMix '!J27</f>
        <v>0.634920634920635</v>
      </c>
      <c r="H94" s="286">
        <f>'OCP_CropsMix '!K27</f>
        <v>0.36507936507936506</v>
      </c>
      <c r="I94" s="282"/>
      <c r="J94" s="51"/>
      <c r="K94" s="51"/>
      <c r="L94" s="51"/>
      <c r="M94" s="51"/>
      <c r="N94" s="51"/>
      <c r="O94" s="51"/>
      <c r="P94" s="51"/>
      <c r="Q94" s="51"/>
      <c r="R94" s="51"/>
      <c r="S94" s="52"/>
      <c r="T94" s="51"/>
      <c r="U94" s="51"/>
      <c r="W94" s="7"/>
    </row>
    <row r="95" spans="4:23" ht="13.5" customHeight="1" x14ac:dyDescent="0.3">
      <c r="D95" s="284" t="str">
        <f>ProjectedP205!D89</f>
        <v>Millet</v>
      </c>
      <c r="E95" s="51"/>
      <c r="F95" s="286">
        <f>'OCP_CropsMix '!I28</f>
        <v>1.5468113605704341E-2</v>
      </c>
      <c r="G95" s="286">
        <f>'OCP_CropsMix '!J28</f>
        <v>0</v>
      </c>
      <c r="H95" s="286">
        <f>'OCP_CropsMix '!K28</f>
        <v>0.98453188639429567</v>
      </c>
      <c r="I95" s="51"/>
      <c r="J95" s="51"/>
      <c r="K95" s="51"/>
      <c r="L95" s="51"/>
      <c r="M95" s="51"/>
      <c r="N95" s="51"/>
      <c r="O95" s="51"/>
      <c r="P95" s="51"/>
      <c r="Q95" s="51"/>
      <c r="R95" s="51"/>
      <c r="S95" s="52"/>
      <c r="T95" s="51"/>
      <c r="U95" s="51"/>
      <c r="W95" s="7"/>
    </row>
    <row r="96" spans="4:23" ht="13.5" customHeight="1" x14ac:dyDescent="0.3">
      <c r="D96" s="284" t="str">
        <f>ProjectedP205!D90</f>
        <v>Natural rubber in primary forms</v>
      </c>
      <c r="E96" s="51"/>
      <c r="F96" s="286">
        <f>'OCP_CropsMix '!I29</f>
        <v>1.5468113605704338E-2</v>
      </c>
      <c r="G96" s="286">
        <f>'OCP_CropsMix '!J29</f>
        <v>0</v>
      </c>
      <c r="H96" s="286">
        <f>'OCP_CropsMix '!K29</f>
        <v>0.98453188639429556</v>
      </c>
      <c r="I96" s="51"/>
      <c r="J96" s="51"/>
      <c r="K96" s="51"/>
      <c r="L96" s="51"/>
      <c r="M96" s="51"/>
      <c r="N96" s="51"/>
      <c r="O96" s="51"/>
      <c r="P96" s="51"/>
      <c r="Q96" s="51"/>
      <c r="R96" s="51"/>
      <c r="S96" s="52"/>
      <c r="T96" s="51"/>
      <c r="U96" s="51"/>
    </row>
    <row r="97" spans="2:21" ht="13.5" customHeight="1" x14ac:dyDescent="0.3">
      <c r="D97" s="284" t="str">
        <f>ProjectedP205!D91</f>
        <v>Soya beans</v>
      </c>
      <c r="E97" s="51"/>
      <c r="F97" s="286">
        <f>'OCP_CropsMix '!I30</f>
        <v>0</v>
      </c>
      <c r="G97" s="286">
        <f>'OCP_CropsMix '!J30</f>
        <v>0.634920634920635</v>
      </c>
      <c r="H97" s="286">
        <f>'OCP_CropsMix '!K30</f>
        <v>0.36507936507936506</v>
      </c>
      <c r="I97" s="51"/>
      <c r="J97" s="51"/>
      <c r="K97" s="51"/>
      <c r="L97" s="51"/>
      <c r="M97" s="51"/>
      <c r="N97" s="51"/>
      <c r="O97" s="51"/>
      <c r="P97" s="51"/>
      <c r="Q97" s="51"/>
      <c r="R97" s="51"/>
      <c r="S97" s="52"/>
      <c r="T97" s="51"/>
      <c r="U97" s="51"/>
    </row>
    <row r="98" spans="2:21" ht="13.5" customHeight="1" x14ac:dyDescent="0.3">
      <c r="D98" s="284" t="s">
        <v>66</v>
      </c>
      <c r="E98" s="51"/>
      <c r="F98" s="286">
        <f>AVERAGE('OCP_CropsMix '!I23:I30)</f>
        <v>1.1601085204278255E-2</v>
      </c>
      <c r="G98" s="286">
        <f>AVERAGE('OCP_CropsMix '!J23:J30)</f>
        <v>0.15873015873015875</v>
      </c>
      <c r="H98" s="286">
        <f>AVERAGE('OCP_CropsMix '!K23:K30)</f>
        <v>0.8296687560655629</v>
      </c>
      <c r="I98" s="51"/>
      <c r="J98" s="51"/>
      <c r="K98" s="51"/>
      <c r="L98" s="51"/>
      <c r="M98" s="51"/>
      <c r="N98" s="51"/>
      <c r="O98" s="51"/>
      <c r="P98" s="51"/>
      <c r="Q98" s="51"/>
      <c r="R98" s="51"/>
      <c r="S98" s="52"/>
      <c r="T98" s="51"/>
      <c r="U98" s="51"/>
    </row>
    <row r="99" spans="2:21" ht="13.5" customHeight="1" x14ac:dyDescent="0.3">
      <c r="D99" s="284" t="s">
        <v>67</v>
      </c>
      <c r="E99" s="51"/>
      <c r="F99" s="287">
        <f>'OCP_CropsMix '!I31</f>
        <v>1.804150465260651E-3</v>
      </c>
      <c r="G99" s="287">
        <f>'OCP_CropsMix '!J31</f>
        <v>4.8802210268220264E-2</v>
      </c>
      <c r="H99" s="287">
        <f>'OCP_CropsMix '!K31</f>
        <v>0.9493936392665191</v>
      </c>
      <c r="I99" s="55" t="s">
        <v>68</v>
      </c>
      <c r="J99" s="51"/>
      <c r="K99" s="51"/>
      <c r="L99" s="51"/>
      <c r="M99" s="51"/>
      <c r="N99" s="51"/>
      <c r="O99" s="51"/>
      <c r="P99" s="51"/>
      <c r="Q99" s="51"/>
      <c r="R99" s="51"/>
      <c r="S99" s="52"/>
      <c r="T99" s="51"/>
      <c r="U99" s="51"/>
    </row>
    <row r="100" spans="2:21" ht="13.5" customHeight="1" x14ac:dyDescent="0.3">
      <c r="D100" s="284"/>
      <c r="E100" s="51"/>
      <c r="F100" s="287"/>
      <c r="G100" s="287"/>
      <c r="H100" s="287"/>
      <c r="I100" s="51"/>
      <c r="J100" s="51"/>
      <c r="K100" s="51"/>
      <c r="L100" s="51"/>
      <c r="M100" s="51"/>
      <c r="N100" s="51"/>
      <c r="O100" s="51"/>
      <c r="P100" s="51"/>
      <c r="Q100" s="51"/>
      <c r="R100" s="51"/>
      <c r="S100" s="52"/>
      <c r="T100" s="51"/>
      <c r="U100" s="51"/>
    </row>
    <row r="101" spans="2:21" ht="13.5" customHeight="1" x14ac:dyDescent="0.2">
      <c r="E101" s="51"/>
      <c r="F101" s="51"/>
      <c r="G101" s="51"/>
      <c r="H101" s="51"/>
      <c r="I101" s="51"/>
      <c r="J101" s="51"/>
      <c r="K101" s="51"/>
      <c r="L101" s="51"/>
      <c r="M101" s="51"/>
      <c r="N101" s="51"/>
      <c r="O101" s="51"/>
      <c r="P101" s="51"/>
      <c r="Q101" s="51"/>
      <c r="R101" s="51"/>
      <c r="S101" s="52"/>
      <c r="T101" s="51"/>
      <c r="U101" s="51"/>
    </row>
    <row r="102" spans="2:21" ht="13.5" customHeight="1" x14ac:dyDescent="0.25">
      <c r="B102" s="29">
        <v>5</v>
      </c>
      <c r="D102" s="28" t="s">
        <v>69</v>
      </c>
      <c r="E102" s="51" t="s">
        <v>70</v>
      </c>
      <c r="F102" s="51"/>
      <c r="G102" s="51"/>
      <c r="H102" s="51"/>
      <c r="I102" s="51"/>
      <c r="J102" s="51"/>
      <c r="K102" s="51"/>
      <c r="L102" s="51"/>
      <c r="M102" s="51"/>
      <c r="N102" s="51"/>
      <c r="O102" s="51"/>
      <c r="P102" s="51"/>
      <c r="Q102" s="51"/>
      <c r="R102" s="51"/>
      <c r="S102" s="52"/>
      <c r="T102" s="51"/>
      <c r="U102" s="51"/>
    </row>
    <row r="103" spans="2:21" ht="13.5" customHeight="1" x14ac:dyDescent="0.2">
      <c r="E103" s="51"/>
      <c r="F103" s="51"/>
      <c r="G103" s="51"/>
      <c r="H103" s="51"/>
      <c r="I103" s="51"/>
      <c r="J103" s="51"/>
      <c r="K103" s="51"/>
      <c r="L103" s="51"/>
      <c r="M103" s="51"/>
      <c r="N103" s="51"/>
      <c r="O103" s="51"/>
      <c r="P103" s="51"/>
      <c r="Q103" s="51"/>
      <c r="R103" s="51"/>
      <c r="S103" s="52"/>
      <c r="T103" s="51"/>
      <c r="U103" s="51"/>
    </row>
    <row r="104" spans="2:21" ht="13.5" customHeight="1" x14ac:dyDescent="0.2">
      <c r="E104" s="51"/>
      <c r="F104" s="51"/>
      <c r="G104" s="51"/>
      <c r="H104" s="51"/>
      <c r="I104" s="51"/>
      <c r="J104" s="51"/>
      <c r="K104" s="51"/>
      <c r="L104" s="51"/>
      <c r="M104" s="51"/>
      <c r="N104" s="51"/>
      <c r="O104" s="51"/>
      <c r="P104" s="51"/>
      <c r="Q104" s="51"/>
      <c r="R104" s="51"/>
      <c r="S104" s="52"/>
      <c r="T104" s="51"/>
      <c r="U104" s="51"/>
    </row>
    <row r="105" spans="2:21" ht="13.5" customHeight="1" x14ac:dyDescent="0.2">
      <c r="D105" s="32" t="s">
        <v>71</v>
      </c>
      <c r="E105" s="51"/>
      <c r="F105" s="51"/>
      <c r="G105" s="51"/>
      <c r="H105" s="51"/>
      <c r="I105" s="51"/>
      <c r="J105" s="51"/>
      <c r="K105" s="51"/>
      <c r="L105" s="51"/>
      <c r="M105" s="51"/>
      <c r="N105" s="51"/>
      <c r="O105" s="51"/>
      <c r="P105" s="51"/>
      <c r="Q105" s="51"/>
      <c r="R105" s="51"/>
      <c r="S105" s="52"/>
      <c r="T105" s="51"/>
      <c r="U105" s="51"/>
    </row>
    <row r="106" spans="2:21" ht="13.5" customHeight="1" x14ac:dyDescent="0.2">
      <c r="D106" s="33" t="s">
        <v>48</v>
      </c>
      <c r="E106" s="51"/>
      <c r="F106" s="51"/>
      <c r="G106" s="51"/>
      <c r="H106" s="51"/>
      <c r="I106" s="51"/>
      <c r="J106" s="51"/>
      <c r="K106" s="51"/>
      <c r="L106" s="51"/>
      <c r="M106" s="51"/>
      <c r="N106" s="51"/>
      <c r="O106" s="51"/>
      <c r="P106" s="51"/>
      <c r="Q106" s="51"/>
      <c r="R106" s="51"/>
      <c r="S106" s="52"/>
      <c r="T106" s="51"/>
      <c r="U106" s="51"/>
    </row>
    <row r="107" spans="2:21" ht="13.5" customHeight="1" x14ac:dyDescent="0.2">
      <c r="D107" s="36"/>
      <c r="E107" s="51"/>
      <c r="F107" s="51"/>
      <c r="G107" s="51"/>
      <c r="H107" s="51"/>
      <c r="I107" s="51"/>
      <c r="J107" s="51"/>
      <c r="K107" s="51"/>
      <c r="L107" s="51"/>
      <c r="M107" s="51"/>
      <c r="N107" s="51"/>
      <c r="O107" s="51"/>
      <c r="P107" s="51"/>
      <c r="Q107" s="51"/>
      <c r="R107" s="51"/>
      <c r="S107" s="52"/>
      <c r="T107" s="51"/>
      <c r="U107" s="51"/>
    </row>
    <row r="108" spans="2:21" ht="13.5" customHeight="1" x14ac:dyDescent="0.2">
      <c r="E108" s="175" t="s">
        <v>49</v>
      </c>
      <c r="F108" s="175" t="s">
        <v>50</v>
      </c>
      <c r="G108" s="175" t="s">
        <v>51</v>
      </c>
      <c r="I108" s="51"/>
      <c r="J108" s="51"/>
      <c r="K108" s="51"/>
      <c r="M108" s="51"/>
      <c r="N108" s="51"/>
      <c r="O108" s="51"/>
      <c r="P108" s="51"/>
      <c r="Q108" s="51"/>
      <c r="R108" s="51"/>
      <c r="S108" s="52"/>
      <c r="T108" s="51"/>
      <c r="U108" s="51"/>
    </row>
    <row r="109" spans="2:21" ht="13.5" customHeight="1" x14ac:dyDescent="0.3">
      <c r="D109" s="284"/>
      <c r="E109" s="7"/>
      <c r="F109" s="7"/>
      <c r="G109" s="7"/>
      <c r="N109" s="51"/>
      <c r="O109" s="51"/>
      <c r="P109" s="51"/>
      <c r="Q109" s="51"/>
      <c r="R109" s="51"/>
      <c r="S109" s="52"/>
      <c r="T109" s="51"/>
      <c r="U109" s="51"/>
    </row>
    <row r="110" spans="2:21" ht="13.5" customHeight="1" x14ac:dyDescent="0.3">
      <c r="D110" s="282"/>
      <c r="E110" s="7"/>
      <c r="F110" s="7"/>
      <c r="G110" s="7"/>
      <c r="N110" s="51"/>
      <c r="O110" s="51"/>
      <c r="P110" s="51"/>
      <c r="Q110" s="51"/>
      <c r="R110" s="51"/>
      <c r="S110" s="52"/>
      <c r="T110" s="51"/>
      <c r="U110" s="51"/>
    </row>
    <row r="111" spans="2:21" ht="13.5" customHeight="1" x14ac:dyDescent="0.2">
      <c r="D111" s="7" t="s">
        <v>72</v>
      </c>
      <c r="E111" s="7">
        <f>OCP_ProductMix!K38</f>
        <v>31.036274476556738</v>
      </c>
      <c r="F111" s="7">
        <f>OCP_ProductMix!L38</f>
        <v>56.064931669109512</v>
      </c>
      <c r="G111" s="7">
        <f>OCP_ProductMix!M38</f>
        <v>81.232266313240473</v>
      </c>
      <c r="N111" s="51"/>
      <c r="O111" s="51"/>
      <c r="P111" s="51"/>
      <c r="Q111" s="51"/>
      <c r="R111" s="51"/>
      <c r="S111" s="52"/>
      <c r="T111" s="51"/>
      <c r="U111" s="51"/>
    </row>
    <row r="112" spans="2:21" ht="13.5" customHeight="1" x14ac:dyDescent="0.2">
      <c r="D112" s="7" t="s">
        <v>73</v>
      </c>
      <c r="E112" s="7">
        <f>OCP_ProductMix!K39</f>
        <v>23.222117983447941</v>
      </c>
      <c r="F112" s="7">
        <f>OCP_ProductMix!L39</f>
        <v>42.149231026147774</v>
      </c>
      <c r="G112" s="7">
        <f>OCP_ProductMix!M39</f>
        <v>59.945863396718678</v>
      </c>
      <c r="N112" s="51"/>
      <c r="O112" s="51"/>
      <c r="P112" s="51"/>
      <c r="Q112" s="51"/>
      <c r="R112" s="51"/>
      <c r="S112" s="52"/>
      <c r="T112" s="51"/>
      <c r="U112" s="51"/>
    </row>
    <row r="113" spans="2:21" ht="13.5" customHeight="1" x14ac:dyDescent="0.2">
      <c r="D113" s="7" t="s">
        <v>74</v>
      </c>
      <c r="E113" s="2">
        <f>OCP_ProductMix!K40</f>
        <v>0</v>
      </c>
      <c r="F113" s="2">
        <f>OCP_ProductMix!L40</f>
        <v>0</v>
      </c>
      <c r="G113" s="2">
        <f>OCP_ProductMix!M40</f>
        <v>0</v>
      </c>
      <c r="N113" s="51"/>
      <c r="O113" s="51"/>
      <c r="P113" s="51"/>
      <c r="Q113" s="51"/>
      <c r="R113" s="51"/>
      <c r="S113" s="52"/>
      <c r="T113" s="51"/>
      <c r="U113" s="51"/>
    </row>
    <row r="114" spans="2:21" ht="13.5" customHeight="1" x14ac:dyDescent="0.2">
      <c r="D114" s="7"/>
      <c r="E114"/>
      <c r="F114"/>
      <c r="G114"/>
      <c r="H114"/>
      <c r="N114" s="51"/>
      <c r="O114" s="51"/>
      <c r="P114" s="51"/>
      <c r="Q114" s="51"/>
      <c r="R114" s="51"/>
      <c r="S114" s="52"/>
      <c r="T114" s="51"/>
      <c r="U114" s="51"/>
    </row>
    <row r="115" spans="2:21" ht="13.5" customHeight="1" x14ac:dyDescent="0.2">
      <c r="E115" s="51"/>
      <c r="F115" s="51"/>
      <c r="G115" s="51"/>
      <c r="H115" s="51"/>
      <c r="I115" s="51"/>
      <c r="J115" s="51"/>
      <c r="K115" s="51"/>
      <c r="M115" s="51"/>
      <c r="N115" s="51"/>
      <c r="O115" s="51"/>
      <c r="P115" s="51"/>
      <c r="Q115" s="51"/>
      <c r="R115" s="51"/>
      <c r="S115" s="52"/>
      <c r="T115" s="51"/>
      <c r="U115" s="51"/>
    </row>
    <row r="116" spans="2:21" ht="13.5" customHeight="1" x14ac:dyDescent="0.2">
      <c r="D116" s="32" t="s">
        <v>71</v>
      </c>
      <c r="E116" s="51"/>
      <c r="F116" s="51"/>
      <c r="G116" s="51"/>
      <c r="H116" s="51"/>
      <c r="J116" s="51"/>
      <c r="K116" s="51"/>
      <c r="M116" s="51"/>
      <c r="N116" s="51"/>
      <c r="O116" s="51"/>
      <c r="P116" s="51"/>
      <c r="Q116" s="51"/>
      <c r="R116" s="51"/>
      <c r="S116" s="52"/>
      <c r="T116" s="51"/>
      <c r="U116" s="51"/>
    </row>
    <row r="117" spans="2:21" ht="13.5" customHeight="1" x14ac:dyDescent="0.2">
      <c r="D117" s="33" t="s">
        <v>54</v>
      </c>
      <c r="E117" s="51"/>
      <c r="F117" s="51"/>
      <c r="G117" s="51"/>
      <c r="H117" s="51"/>
      <c r="J117" s="51"/>
      <c r="K117" s="51"/>
      <c r="M117" s="51"/>
      <c r="N117" s="51"/>
      <c r="O117" s="51"/>
      <c r="P117" s="51"/>
      <c r="Q117" s="51"/>
      <c r="R117" s="51"/>
      <c r="S117" s="52"/>
      <c r="T117" s="51"/>
      <c r="U117" s="51"/>
    </row>
    <row r="118" spans="2:21" ht="13.5" customHeight="1" x14ac:dyDescent="0.2">
      <c r="D118" s="36"/>
      <c r="E118" s="51"/>
      <c r="F118" s="51"/>
      <c r="G118" s="51"/>
      <c r="H118" s="51"/>
      <c r="J118" s="51"/>
      <c r="K118" s="51"/>
      <c r="M118" s="51"/>
      <c r="N118" s="51"/>
      <c r="O118" s="51"/>
      <c r="P118" s="51"/>
      <c r="Q118" s="51"/>
      <c r="R118" s="51"/>
      <c r="S118" s="52"/>
      <c r="T118" s="51"/>
      <c r="U118" s="51"/>
    </row>
    <row r="119" spans="2:21" ht="13.5" customHeight="1" x14ac:dyDescent="0.2">
      <c r="E119" s="175" t="s">
        <v>49</v>
      </c>
      <c r="F119" s="175" t="s">
        <v>50</v>
      </c>
      <c r="G119" s="175" t="s">
        <v>51</v>
      </c>
      <c r="J119" s="51"/>
      <c r="K119" s="51"/>
      <c r="M119" s="51"/>
      <c r="N119" s="51"/>
      <c r="O119" s="51"/>
      <c r="P119" s="51"/>
      <c r="Q119" s="51"/>
      <c r="R119" s="51"/>
      <c r="S119" s="52"/>
      <c r="T119" s="51"/>
      <c r="U119" s="51"/>
    </row>
    <row r="120" spans="2:21" ht="13.5" customHeight="1" x14ac:dyDescent="0.3">
      <c r="D120" s="284"/>
      <c r="E120" s="7"/>
      <c r="F120" s="7"/>
      <c r="G120" s="7"/>
      <c r="I120" s="51"/>
      <c r="J120" s="51"/>
      <c r="K120" s="51"/>
      <c r="M120" s="51"/>
      <c r="N120" s="51"/>
      <c r="O120" s="51"/>
      <c r="P120" s="51"/>
      <c r="Q120" s="51"/>
      <c r="R120" s="51"/>
      <c r="S120" s="52"/>
      <c r="T120" s="51"/>
      <c r="U120" s="51"/>
    </row>
    <row r="121" spans="2:21" ht="13.5" customHeight="1" x14ac:dyDescent="0.3">
      <c r="D121" s="282"/>
      <c r="E121" s="7"/>
      <c r="F121" s="7"/>
      <c r="G121" s="7"/>
      <c r="J121" s="51"/>
      <c r="K121" s="51"/>
      <c r="M121" s="51"/>
      <c r="N121" s="51"/>
      <c r="O121" s="51"/>
      <c r="P121" s="51"/>
      <c r="Q121" s="51"/>
      <c r="R121" s="51"/>
      <c r="S121" s="52"/>
      <c r="T121" s="51"/>
      <c r="U121" s="51"/>
    </row>
    <row r="122" spans="2:21" ht="13.5" customHeight="1" x14ac:dyDescent="0.2">
      <c r="D122" s="7" t="s">
        <v>72</v>
      </c>
      <c r="E122" s="7">
        <f>OCP_ProductMix!K47</f>
        <v>31.036274476556738</v>
      </c>
      <c r="F122" s="7">
        <f>OCP_ProductMix!L47</f>
        <v>65.650532858842297</v>
      </c>
      <c r="G122" s="7">
        <f>OCP_ProductMix!M47</f>
        <v>102.07210475638063</v>
      </c>
      <c r="J122" s="51"/>
      <c r="K122" s="51"/>
      <c r="M122" s="51"/>
      <c r="N122" s="51"/>
      <c r="O122" s="51"/>
      <c r="P122" s="51"/>
      <c r="Q122" s="51"/>
      <c r="R122" s="51"/>
      <c r="S122" s="52"/>
      <c r="T122" s="51"/>
      <c r="U122" s="51"/>
    </row>
    <row r="123" spans="2:21" ht="13.5" customHeight="1" x14ac:dyDescent="0.2">
      <c r="D123" s="7" t="s">
        <v>73</v>
      </c>
      <c r="E123" s="7">
        <f>OCP_ProductMix!K48</f>
        <v>23.222117983447941</v>
      </c>
      <c r="F123" s="7">
        <f>OCP_ProductMix!L48</f>
        <v>49.811846920024401</v>
      </c>
      <c r="G123" s="7">
        <f>OCP_ProductMix!M48</f>
        <v>77.153342747343558</v>
      </c>
      <c r="J123" s="51"/>
      <c r="K123" s="51"/>
      <c r="M123" s="51"/>
      <c r="N123" s="51"/>
      <c r="O123" s="51"/>
      <c r="P123" s="51"/>
      <c r="Q123" s="51"/>
      <c r="R123" s="51"/>
      <c r="S123" s="52"/>
      <c r="T123" s="51"/>
      <c r="U123" s="51"/>
    </row>
    <row r="124" spans="2:21" ht="13.5" customHeight="1" x14ac:dyDescent="0.2">
      <c r="D124" s="7" t="s">
        <v>74</v>
      </c>
      <c r="E124" s="7">
        <f>OCP_ProductMix!K49</f>
        <v>0</v>
      </c>
      <c r="F124" s="7">
        <f>OCP_ProductMix!L49</f>
        <v>0</v>
      </c>
      <c r="G124" s="7">
        <f>OCP_ProductMix!M49</f>
        <v>0</v>
      </c>
      <c r="I124" s="51"/>
      <c r="J124" s="51"/>
      <c r="K124" s="51"/>
      <c r="M124" s="51"/>
      <c r="N124" s="51"/>
      <c r="O124" s="51"/>
      <c r="P124" s="51"/>
      <c r="Q124" s="51"/>
      <c r="R124" s="51"/>
      <c r="S124" s="52"/>
      <c r="T124" s="51"/>
      <c r="U124" s="51"/>
    </row>
    <row r="125" spans="2:21" ht="13.5" customHeight="1" x14ac:dyDescent="0.2">
      <c r="E125" s="51"/>
      <c r="F125" s="51"/>
      <c r="G125" s="51"/>
      <c r="H125" s="51"/>
      <c r="I125" s="51"/>
      <c r="K125" s="51"/>
      <c r="M125" s="51"/>
      <c r="N125" s="51"/>
      <c r="O125" s="51"/>
      <c r="P125" s="51"/>
      <c r="Q125" s="51"/>
      <c r="R125" s="51"/>
      <c r="S125" s="52"/>
      <c r="T125" s="51"/>
      <c r="U125" s="51"/>
    </row>
    <row r="126" spans="2:21" ht="13.5" customHeight="1" x14ac:dyDescent="0.2">
      <c r="E126" s="51"/>
      <c r="F126" s="51"/>
      <c r="G126" s="51"/>
      <c r="H126" s="51"/>
      <c r="I126" s="51"/>
      <c r="K126" s="51"/>
      <c r="M126" s="51"/>
      <c r="N126" s="51"/>
      <c r="O126" s="51"/>
      <c r="P126" s="51"/>
      <c r="Q126" s="51"/>
      <c r="R126" s="51"/>
      <c r="S126" s="52"/>
      <c r="T126" s="51"/>
      <c r="U126" s="51"/>
    </row>
    <row r="127" spans="2:21" ht="13.5" customHeight="1" x14ac:dyDescent="0.25">
      <c r="B127" s="29">
        <v>6</v>
      </c>
      <c r="D127" s="28" t="s">
        <v>75</v>
      </c>
      <c r="E127" s="51" t="s">
        <v>70</v>
      </c>
      <c r="F127" s="51"/>
      <c r="G127" s="51"/>
      <c r="H127" s="51"/>
      <c r="I127" s="51"/>
      <c r="K127" s="51"/>
      <c r="M127" s="51"/>
      <c r="N127" s="51"/>
      <c r="O127" s="51"/>
      <c r="P127" s="51"/>
      <c r="Q127" s="51"/>
      <c r="R127" s="51"/>
      <c r="S127" s="52"/>
      <c r="T127" s="51"/>
      <c r="U127" s="51"/>
    </row>
    <row r="128" spans="2:21" ht="13.5" customHeight="1" x14ac:dyDescent="0.2">
      <c r="E128" s="51"/>
      <c r="F128" s="51"/>
      <c r="G128" s="51"/>
      <c r="H128" s="51"/>
      <c r="I128" s="51"/>
      <c r="J128" s="51"/>
      <c r="K128" s="51"/>
      <c r="M128" s="51"/>
      <c r="N128" s="51"/>
      <c r="O128" s="51"/>
      <c r="P128" s="51"/>
      <c r="Q128" s="51"/>
      <c r="R128" s="51"/>
      <c r="S128" s="52"/>
      <c r="T128" s="51"/>
      <c r="U128" s="51"/>
    </row>
    <row r="129" spans="2:21" ht="13.5" customHeight="1" x14ac:dyDescent="0.2">
      <c r="E129" s="51"/>
      <c r="F129" s="51"/>
      <c r="G129" s="51"/>
      <c r="H129" s="51"/>
      <c r="I129" s="51"/>
      <c r="J129" s="51"/>
      <c r="K129" s="51"/>
      <c r="M129" s="51"/>
      <c r="N129" s="51"/>
      <c r="O129" s="51"/>
      <c r="P129" s="51"/>
      <c r="Q129" s="51"/>
      <c r="R129" s="51"/>
      <c r="S129" s="52"/>
      <c r="T129" s="51"/>
      <c r="U129" s="51"/>
    </row>
    <row r="130" spans="2:21" ht="13.5" customHeight="1" x14ac:dyDescent="0.3">
      <c r="D130" s="284"/>
      <c r="E130">
        <v>2022</v>
      </c>
      <c r="F130" s="283" t="s">
        <v>260</v>
      </c>
      <c r="G130" s="283" t="s">
        <v>312</v>
      </c>
      <c r="H130" s="283" t="s">
        <v>2293</v>
      </c>
      <c r="I130" s="1" t="s">
        <v>291</v>
      </c>
      <c r="J130" s="283" t="s">
        <v>66</v>
      </c>
      <c r="K130" s="283" t="s">
        <v>51</v>
      </c>
      <c r="N130" s="51"/>
      <c r="O130" s="51"/>
      <c r="P130" s="51"/>
      <c r="Q130" s="51"/>
      <c r="R130" s="51"/>
      <c r="S130" s="52"/>
      <c r="T130" s="51"/>
      <c r="U130" s="51"/>
    </row>
    <row r="131" spans="2:21" ht="13.5" customHeight="1" x14ac:dyDescent="0.2">
      <c r="N131" s="51"/>
      <c r="O131" s="51"/>
      <c r="P131" s="51"/>
      <c r="Q131" s="51"/>
      <c r="R131" s="51"/>
      <c r="S131" s="52"/>
      <c r="T131" s="51"/>
      <c r="U131" s="51"/>
    </row>
    <row r="132" spans="2:21" ht="13.5" customHeight="1" x14ac:dyDescent="0.3">
      <c r="D132" s="284" t="s">
        <v>79</v>
      </c>
      <c r="E132" s="290"/>
      <c r="F132" s="1">
        <f>ProjectedP205!T43</f>
        <v>6.9308201425192379</v>
      </c>
      <c r="G132" s="290">
        <f>ProjectedP205!T42</f>
        <v>9.5578479100778111</v>
      </c>
      <c r="H132" s="290">
        <f>ProjectedP205!T48</f>
        <v>1.1257077058303384</v>
      </c>
      <c r="I132" s="326">
        <f>ProjectedP205!T44</f>
        <v>6.6992533061141204</v>
      </c>
      <c r="J132" s="291">
        <f>ProjectedP205!T62-SUM(F132:I132)</f>
        <v>13.08013883039747</v>
      </c>
      <c r="K132" s="2">
        <f>SUM(F132:J132)</f>
        <v>37.393767894938975</v>
      </c>
      <c r="N132" s="51"/>
      <c r="O132" s="51"/>
      <c r="P132" s="51"/>
      <c r="Q132" s="51"/>
      <c r="R132" s="51"/>
      <c r="S132" s="52"/>
      <c r="T132" s="51"/>
      <c r="U132" s="51"/>
    </row>
    <row r="133" spans="2:21" ht="13.5" customHeight="1" x14ac:dyDescent="0.3">
      <c r="D133" s="284" t="s">
        <v>80</v>
      </c>
      <c r="E133" s="290"/>
      <c r="F133" s="2">
        <f>ProjectedP205!R16</f>
        <v>3.1772160054829399</v>
      </c>
      <c r="G133" s="290">
        <f>ProjectedP205!R15</f>
        <v>0.84143435668861599</v>
      </c>
      <c r="H133" s="290">
        <f>ProjectedP205!R21</f>
        <v>1.1253282601043058</v>
      </c>
      <c r="I133" s="326">
        <f>ProjectedP205!R17</f>
        <v>0.28701903833349995</v>
      </c>
      <c r="J133" s="291">
        <f>ProjectedP205!R35-SUM(F133:I133)</f>
        <v>2.8856655014092381</v>
      </c>
      <c r="K133" s="2">
        <f>SUM(F133:J133)</f>
        <v>8.3166631620185996</v>
      </c>
      <c r="N133" s="51"/>
      <c r="O133" s="51"/>
      <c r="P133" s="51"/>
      <c r="Q133" s="51"/>
      <c r="R133" s="51"/>
      <c r="S133" s="52"/>
      <c r="T133" s="51"/>
      <c r="U133" s="51"/>
    </row>
    <row r="134" spans="2:21" ht="13.5" customHeight="1" x14ac:dyDescent="0.3">
      <c r="D134" s="284" t="s">
        <v>81</v>
      </c>
      <c r="E134" s="293">
        <f>ProjectedP205!J35</f>
        <v>76.300313139184695</v>
      </c>
      <c r="F134" s="282"/>
      <c r="G134" s="282"/>
      <c r="H134" s="282"/>
      <c r="I134" s="282"/>
      <c r="J134" s="282"/>
      <c r="K134" s="2">
        <f>E134</f>
        <v>76.300313139184695</v>
      </c>
      <c r="N134" s="51"/>
      <c r="O134" s="51"/>
      <c r="P134" s="51"/>
      <c r="Q134" s="51"/>
      <c r="R134" s="51"/>
      <c r="S134" s="52"/>
      <c r="T134" s="51"/>
      <c r="U134" s="51"/>
    </row>
    <row r="135" spans="2:21" ht="13.5" customHeight="1" x14ac:dyDescent="0.2">
      <c r="E135" s="51"/>
      <c r="F135" s="51"/>
      <c r="G135" s="51"/>
      <c r="H135" s="51"/>
      <c r="I135" s="51"/>
      <c r="J135" s="51"/>
      <c r="K135" s="51"/>
      <c r="L135" s="51"/>
      <c r="M135" s="51"/>
      <c r="N135" s="51"/>
      <c r="O135" s="51"/>
      <c r="P135" s="51"/>
      <c r="Q135" s="51"/>
      <c r="R135" s="51"/>
      <c r="S135" s="52"/>
      <c r="T135" s="51"/>
      <c r="U135" s="51"/>
    </row>
    <row r="136" spans="2:21" ht="13.5" customHeight="1" x14ac:dyDescent="0.2">
      <c r="E136" s="51"/>
      <c r="F136" s="51"/>
      <c r="G136" s="51"/>
      <c r="H136" s="51"/>
      <c r="I136" s="51"/>
      <c r="J136" s="51"/>
      <c r="K136" s="51"/>
      <c r="L136" s="51"/>
      <c r="M136" s="51"/>
      <c r="N136" s="51"/>
      <c r="O136" s="51"/>
      <c r="P136" s="51"/>
      <c r="Q136" s="51"/>
      <c r="R136" s="51"/>
      <c r="S136" s="52"/>
      <c r="T136" s="51"/>
      <c r="U136" s="51"/>
    </row>
    <row r="137" spans="2:21" ht="13.5" customHeight="1" x14ac:dyDescent="0.25">
      <c r="B137" s="29">
        <v>7</v>
      </c>
      <c r="D137" s="28" t="s">
        <v>82</v>
      </c>
      <c r="E137" s="51"/>
      <c r="F137" s="51"/>
      <c r="G137" s="51"/>
      <c r="H137" s="51"/>
      <c r="I137" s="51"/>
      <c r="J137" s="51"/>
      <c r="K137" s="51"/>
      <c r="L137" s="51"/>
      <c r="M137" s="51"/>
      <c r="N137" s="51"/>
      <c r="O137" s="51"/>
      <c r="P137" s="51"/>
      <c r="Q137" s="51"/>
      <c r="R137" s="51"/>
      <c r="S137" s="52"/>
      <c r="T137" s="51"/>
      <c r="U137" s="51"/>
    </row>
    <row r="138" spans="2:21" ht="13.5" customHeight="1" x14ac:dyDescent="0.25">
      <c r="B138" s="29"/>
      <c r="D138" s="28"/>
      <c r="E138" s="51"/>
      <c r="F138" s="51"/>
      <c r="G138" s="51"/>
      <c r="H138" s="51"/>
      <c r="I138" s="51"/>
      <c r="J138" s="51"/>
      <c r="K138" s="51"/>
      <c r="L138" s="51"/>
      <c r="M138" s="51"/>
      <c r="N138" s="51"/>
      <c r="O138" s="51"/>
      <c r="P138" s="51"/>
      <c r="Q138" s="51"/>
      <c r="R138" s="51"/>
      <c r="S138" s="52"/>
      <c r="T138" s="51"/>
      <c r="U138" s="51"/>
    </row>
    <row r="139" spans="2:21" ht="13.5" customHeight="1" x14ac:dyDescent="0.2">
      <c r="D139" s="2" t="s">
        <v>83</v>
      </c>
      <c r="E139" s="51"/>
      <c r="F139" s="51"/>
      <c r="G139" s="51"/>
      <c r="H139" s="51"/>
      <c r="I139" s="51"/>
      <c r="J139" s="51"/>
      <c r="K139" s="51"/>
      <c r="L139" s="51"/>
      <c r="M139" s="51"/>
      <c r="N139" s="51"/>
      <c r="O139" s="51"/>
      <c r="P139" s="51"/>
      <c r="Q139" s="51"/>
      <c r="R139" s="51"/>
      <c r="S139" s="52"/>
      <c r="T139" s="51"/>
      <c r="U139" s="51"/>
    </row>
    <row r="140" spans="2:21" ht="13.5" customHeight="1" x14ac:dyDescent="0.2">
      <c r="H140" s="51"/>
      <c r="I140" s="51"/>
      <c r="J140" s="51"/>
      <c r="K140" s="51"/>
      <c r="L140" s="51"/>
      <c r="M140" s="51"/>
      <c r="N140" s="51"/>
      <c r="O140" s="51"/>
      <c r="P140" s="51"/>
      <c r="Q140" s="51"/>
      <c r="R140" s="51"/>
      <c r="S140" s="52"/>
      <c r="T140" s="51"/>
      <c r="U140" s="51"/>
    </row>
    <row r="141" spans="2:21" ht="13.5" customHeight="1" x14ac:dyDescent="0.2">
      <c r="D141" s="51" t="s">
        <v>60</v>
      </c>
      <c r="F141" s="373">
        <f>OCP_ProductMix!W25</f>
        <v>2.4106634541571155E-3</v>
      </c>
      <c r="G141" s="373"/>
      <c r="H141" s="51"/>
      <c r="I141" s="51"/>
      <c r="J141" s="51"/>
      <c r="K141" s="51"/>
      <c r="L141" s="51"/>
      <c r="M141" s="51"/>
      <c r="N141" s="51"/>
      <c r="O141" s="51"/>
      <c r="P141" s="51"/>
      <c r="Q141" s="51"/>
      <c r="R141" s="51"/>
      <c r="S141" s="52"/>
      <c r="T141" s="51"/>
      <c r="U141" s="51"/>
    </row>
    <row r="142" spans="2:21" ht="13.5" customHeight="1" x14ac:dyDescent="0.2">
      <c r="D142" s="51" t="s">
        <v>58</v>
      </c>
      <c r="F142" s="373">
        <f>OCP_ProductMix!Z25</f>
        <v>4.4020795982982044E-2</v>
      </c>
      <c r="G142" s="373"/>
      <c r="H142" s="51"/>
      <c r="I142" s="51"/>
      <c r="J142" s="51"/>
      <c r="K142" s="51"/>
      <c r="L142" s="51"/>
      <c r="M142" s="51"/>
      <c r="N142" s="51"/>
      <c r="O142" s="51"/>
      <c r="P142" s="51"/>
      <c r="Q142" s="51"/>
      <c r="R142" s="51"/>
      <c r="S142" s="52"/>
      <c r="T142" s="51"/>
      <c r="U142" s="51"/>
    </row>
    <row r="143" spans="2:21" ht="13.5" customHeight="1" x14ac:dyDescent="0.2">
      <c r="D143" s="51" t="s">
        <v>84</v>
      </c>
      <c r="F143" s="373">
        <f>OCP_ProductMix!AC25</f>
        <v>0.95356854056286089</v>
      </c>
      <c r="G143" s="373"/>
      <c r="H143" s="51"/>
      <c r="I143" s="51"/>
      <c r="J143" s="51"/>
      <c r="K143" s="51"/>
      <c r="L143" s="51"/>
      <c r="M143" s="51"/>
      <c r="N143" s="51"/>
      <c r="O143" s="51"/>
      <c r="P143" s="51"/>
      <c r="Q143" s="51"/>
      <c r="R143" s="51"/>
      <c r="S143" s="52"/>
      <c r="T143" s="51"/>
      <c r="U143" s="51"/>
    </row>
    <row r="144" spans="2:21" ht="13.5" customHeight="1" x14ac:dyDescent="0.2">
      <c r="E144" s="373"/>
      <c r="F144" s="373"/>
      <c r="G144" s="373"/>
      <c r="H144" s="51"/>
      <c r="I144" s="51"/>
      <c r="J144" s="51"/>
      <c r="K144" s="51"/>
      <c r="L144" s="51"/>
      <c r="M144" s="51"/>
      <c r="N144" s="51"/>
      <c r="O144" s="51"/>
      <c r="P144" s="51"/>
      <c r="Q144" s="51"/>
      <c r="R144" s="51"/>
      <c r="S144" s="52"/>
      <c r="T144" s="51"/>
      <c r="U144" s="51"/>
    </row>
    <row r="145" spans="4:21" ht="13.5" customHeight="1" x14ac:dyDescent="0.2">
      <c r="E145" s="373"/>
      <c r="F145" s="373"/>
      <c r="G145" s="373"/>
      <c r="H145" s="51"/>
      <c r="J145" s="51"/>
      <c r="K145" s="51"/>
      <c r="L145" s="51"/>
      <c r="M145" s="51"/>
      <c r="N145" s="51"/>
      <c r="O145" s="51"/>
      <c r="P145" s="51"/>
      <c r="Q145" s="51"/>
      <c r="R145" s="51"/>
      <c r="S145" s="52"/>
      <c r="T145" s="51"/>
      <c r="U145" s="51"/>
    </row>
    <row r="146" spans="4:21" ht="13.5" customHeight="1" x14ac:dyDescent="0.2">
      <c r="E146" s="373"/>
      <c r="F146" s="373"/>
      <c r="G146" s="373"/>
      <c r="H146" s="51"/>
      <c r="I146" s="51"/>
      <c r="J146" s="51"/>
      <c r="K146" s="51"/>
      <c r="L146" s="51"/>
      <c r="M146" s="51"/>
      <c r="N146" s="51"/>
      <c r="O146" s="51"/>
      <c r="P146" s="51"/>
      <c r="Q146" s="51"/>
      <c r="R146" s="51"/>
      <c r="S146" s="52"/>
      <c r="T146" s="51"/>
      <c r="U146" s="51"/>
    </row>
    <row r="147" spans="4:21" ht="13.5" customHeight="1" x14ac:dyDescent="0.2">
      <c r="D147" s="2" t="s">
        <v>85</v>
      </c>
      <c r="E147" s="51"/>
      <c r="F147" s="51"/>
      <c r="G147" s="51"/>
      <c r="K147" s="51"/>
      <c r="L147" s="51"/>
      <c r="M147" s="51"/>
      <c r="N147" s="51"/>
      <c r="O147" s="51"/>
      <c r="P147" s="51"/>
      <c r="Q147" s="51"/>
      <c r="R147" s="51"/>
      <c r="S147" s="52"/>
      <c r="T147" s="51"/>
      <c r="U147" s="51"/>
    </row>
    <row r="148" spans="4:21" ht="13.5" customHeight="1" x14ac:dyDescent="0.2">
      <c r="D148" s="2" t="s">
        <v>60</v>
      </c>
      <c r="E148" s="51"/>
      <c r="F148" s="373">
        <f>OCP_ProductMix!W26</f>
        <v>2.3816305850879117E-3</v>
      </c>
      <c r="H148" s="51"/>
      <c r="I148" s="51"/>
      <c r="J148" s="51"/>
      <c r="K148" s="51"/>
      <c r="L148" s="51"/>
      <c r="M148" s="51"/>
      <c r="N148" s="51"/>
      <c r="O148" s="51"/>
      <c r="P148" s="51"/>
      <c r="Q148" s="51"/>
      <c r="R148" s="51"/>
      <c r="S148" s="52"/>
      <c r="T148" s="51"/>
      <c r="U148" s="51"/>
    </row>
    <row r="149" spans="4:21" ht="13.5" customHeight="1" x14ac:dyDescent="0.2">
      <c r="D149" s="2" t="s">
        <v>58</v>
      </c>
      <c r="F149" s="373">
        <f>OCP_ProductMix!Z26</f>
        <v>9.7848949985144609E-2</v>
      </c>
      <c r="H149" s="51"/>
      <c r="I149" s="51"/>
      <c r="J149" s="51"/>
      <c r="K149" s="51"/>
      <c r="L149" s="51"/>
      <c r="M149" s="51"/>
      <c r="N149" s="51"/>
      <c r="O149" s="51"/>
      <c r="P149" s="51"/>
      <c r="Q149" s="51"/>
      <c r="R149" s="51"/>
      <c r="S149" s="52"/>
      <c r="T149" s="51"/>
      <c r="U149" s="51"/>
    </row>
    <row r="150" spans="4:21" ht="13.5" customHeight="1" x14ac:dyDescent="0.2">
      <c r="D150" s="2" t="s">
        <v>84</v>
      </c>
      <c r="E150" s="51"/>
      <c r="F150" s="373">
        <f>OCP_ProductMix!AC26</f>
        <v>0.89976941942976751</v>
      </c>
      <c r="G150" s="51"/>
      <c r="H150" s="51"/>
      <c r="I150" s="51"/>
      <c r="J150" s="51"/>
      <c r="K150" s="51"/>
      <c r="L150" s="51"/>
      <c r="M150" s="51"/>
      <c r="N150" s="51"/>
      <c r="O150" s="51"/>
      <c r="P150" s="51"/>
      <c r="Q150" s="51"/>
      <c r="R150" s="51"/>
      <c r="S150" s="52"/>
      <c r="T150" s="51"/>
      <c r="U150" s="51"/>
    </row>
    <row r="151" spans="4:21" ht="13.5" customHeight="1" x14ac:dyDescent="0.2">
      <c r="H151" s="51"/>
      <c r="I151" s="51"/>
      <c r="J151" s="51"/>
      <c r="K151" s="51"/>
      <c r="L151" s="51"/>
      <c r="M151" s="51"/>
      <c r="N151" s="51"/>
      <c r="O151" s="51"/>
      <c r="P151" s="51"/>
      <c r="Q151" s="51"/>
      <c r="R151" s="51"/>
      <c r="S151" s="52"/>
      <c r="T151" s="51"/>
      <c r="U151" s="51"/>
    </row>
    <row r="152" spans="4:21" ht="13.5" customHeight="1" x14ac:dyDescent="0.2">
      <c r="D152" s="2" t="s">
        <v>86</v>
      </c>
      <c r="H152" s="51"/>
      <c r="I152" s="51"/>
      <c r="J152" s="51"/>
      <c r="K152" s="51"/>
      <c r="L152" s="51"/>
      <c r="M152" s="51"/>
      <c r="N152" s="51"/>
      <c r="O152" s="51"/>
      <c r="P152" s="51"/>
      <c r="Q152" s="51"/>
      <c r="R152" s="51"/>
      <c r="S152" s="52"/>
      <c r="T152" s="51"/>
      <c r="U152" s="51"/>
    </row>
    <row r="153" spans="4:21" ht="13.5" customHeight="1" x14ac:dyDescent="0.2">
      <c r="D153" s="51" t="s">
        <v>60</v>
      </c>
      <c r="E153" s="51"/>
      <c r="F153" s="373" t="e">
        <f>OCP_ProductMix!W27</f>
        <v>#DIV/0!</v>
      </c>
      <c r="G153" s="51"/>
      <c r="H153" s="51"/>
      <c r="I153" s="51"/>
      <c r="J153" s="51"/>
      <c r="K153" s="51"/>
      <c r="L153" s="51"/>
      <c r="M153" s="51"/>
      <c r="N153" s="51"/>
      <c r="O153" s="51"/>
      <c r="P153" s="51"/>
      <c r="Q153" s="51"/>
      <c r="R153" s="51"/>
      <c r="S153" s="52"/>
      <c r="T153" s="51"/>
      <c r="U153" s="51"/>
    </row>
    <row r="154" spans="4:21" ht="13.5" customHeight="1" x14ac:dyDescent="0.2">
      <c r="D154" s="51" t="s">
        <v>58</v>
      </c>
      <c r="E154" s="51"/>
      <c r="F154" s="373" t="e">
        <f>OCP_ProductMix!Z27</f>
        <v>#DIV/0!</v>
      </c>
      <c r="G154" s="51"/>
      <c r="H154" s="51"/>
      <c r="I154" s="51"/>
      <c r="J154" s="51"/>
      <c r="K154" s="51"/>
      <c r="L154" s="51"/>
      <c r="M154" s="51"/>
      <c r="N154" s="51"/>
      <c r="O154" s="51"/>
      <c r="P154" s="51"/>
      <c r="Q154" s="51"/>
      <c r="R154" s="51"/>
      <c r="S154" s="52"/>
      <c r="T154" s="51"/>
      <c r="U154" s="51"/>
    </row>
    <row r="155" spans="4:21" ht="13.5" customHeight="1" x14ac:dyDescent="0.2">
      <c r="D155" s="51" t="s">
        <v>84</v>
      </c>
      <c r="E155" s="51"/>
      <c r="F155" s="373" t="e">
        <f>OCP_ProductMix!AC27</f>
        <v>#DIV/0!</v>
      </c>
      <c r="G155" s="51"/>
      <c r="H155" s="51"/>
      <c r="I155" s="51"/>
      <c r="J155" s="51"/>
      <c r="K155" s="51"/>
      <c r="L155" s="51"/>
      <c r="M155" s="51"/>
      <c r="N155" s="51"/>
      <c r="O155" s="51"/>
      <c r="P155" s="51"/>
      <c r="Q155" s="51"/>
      <c r="R155" s="51"/>
      <c r="S155" s="52"/>
      <c r="T155" s="51"/>
      <c r="U155" s="51"/>
    </row>
    <row r="156" spans="4:21" ht="13.5" customHeight="1" x14ac:dyDescent="0.2">
      <c r="E156" s="51"/>
      <c r="F156" s="51"/>
      <c r="G156" s="51"/>
      <c r="H156" s="51"/>
      <c r="I156" s="51"/>
      <c r="J156" s="51"/>
      <c r="K156" s="51"/>
      <c r="L156" s="51"/>
      <c r="M156" s="51"/>
      <c r="N156" s="51"/>
      <c r="O156" s="51"/>
      <c r="P156" s="51"/>
      <c r="Q156" s="51"/>
      <c r="R156" s="51"/>
      <c r="S156" s="52"/>
      <c r="T156" s="51"/>
      <c r="U156" s="51"/>
    </row>
    <row r="157" spans="4:21" ht="13.5" customHeight="1" x14ac:dyDescent="0.2">
      <c r="E157" s="51"/>
      <c r="F157" s="51"/>
      <c r="G157" s="51"/>
      <c r="H157" s="51"/>
      <c r="I157" s="51"/>
      <c r="J157" s="51"/>
      <c r="K157" s="51"/>
      <c r="L157" s="51"/>
      <c r="M157" s="51"/>
      <c r="N157" s="51"/>
      <c r="O157" s="51"/>
      <c r="P157" s="51"/>
      <c r="Q157" s="51"/>
      <c r="R157" s="51"/>
      <c r="S157" s="52"/>
      <c r="T157" s="51"/>
      <c r="U157" s="51"/>
    </row>
    <row r="158" spans="4:21" ht="13.5" customHeight="1" x14ac:dyDescent="0.2">
      <c r="E158" s="51"/>
      <c r="F158" s="51"/>
      <c r="G158" s="51"/>
      <c r="H158" s="51"/>
      <c r="I158" s="51"/>
      <c r="J158" s="51"/>
      <c r="K158" s="51"/>
      <c r="L158" s="51"/>
      <c r="M158" s="51"/>
      <c r="N158" s="51"/>
      <c r="O158" s="51"/>
      <c r="P158" s="51"/>
      <c r="Q158" s="51"/>
      <c r="R158" s="51"/>
      <c r="S158" s="52"/>
      <c r="T158" s="51"/>
      <c r="U158" s="51"/>
    </row>
    <row r="159" spans="4:21" ht="13.5" customHeight="1" x14ac:dyDescent="0.2">
      <c r="E159" s="51"/>
      <c r="F159" s="51"/>
      <c r="G159" s="51"/>
      <c r="H159" s="51"/>
      <c r="I159" s="51"/>
      <c r="J159" s="51"/>
      <c r="K159" s="51"/>
      <c r="L159" s="51"/>
      <c r="M159" s="51"/>
      <c r="N159" s="51"/>
      <c r="O159" s="51"/>
      <c r="P159" s="51"/>
      <c r="Q159" s="51"/>
      <c r="R159" s="51"/>
      <c r="S159" s="52"/>
      <c r="T159" s="51"/>
      <c r="U159" s="51"/>
    </row>
    <row r="160" spans="4:21" ht="13.5" customHeight="1" x14ac:dyDescent="0.2">
      <c r="E160" s="51"/>
      <c r="F160" s="51"/>
      <c r="G160" s="51"/>
      <c r="H160" s="51"/>
      <c r="I160" s="51"/>
      <c r="J160" s="51"/>
      <c r="K160" s="51"/>
      <c r="L160" s="51"/>
      <c r="M160" s="51"/>
      <c r="N160" s="51"/>
      <c r="O160" s="51"/>
      <c r="P160" s="51"/>
      <c r="Q160" s="51"/>
      <c r="R160" s="51"/>
      <c r="S160" s="52"/>
      <c r="T160" s="51"/>
      <c r="U160" s="51"/>
    </row>
    <row r="161" spans="5:21" ht="13.5" customHeight="1" x14ac:dyDescent="0.2">
      <c r="E161" s="51"/>
      <c r="F161" s="51"/>
      <c r="G161" s="51"/>
      <c r="H161" s="51"/>
      <c r="I161" s="51"/>
      <c r="J161" s="51"/>
      <c r="K161" s="51"/>
      <c r="L161" s="51"/>
      <c r="M161" s="51"/>
      <c r="N161" s="51"/>
      <c r="O161" s="51"/>
      <c r="P161" s="51"/>
      <c r="Q161" s="51"/>
      <c r="R161" s="51"/>
      <c r="S161" s="52"/>
      <c r="T161" s="51"/>
      <c r="U161" s="51"/>
    </row>
    <row r="162" spans="5:21" ht="13.5" customHeight="1" x14ac:dyDescent="0.2">
      <c r="E162" s="51"/>
      <c r="F162" s="51"/>
      <c r="G162" s="51"/>
      <c r="H162" s="51"/>
      <c r="I162" s="51"/>
      <c r="J162" s="51"/>
      <c r="K162" s="51"/>
      <c r="L162" s="51"/>
      <c r="M162" s="51"/>
      <c r="N162" s="51"/>
      <c r="O162" s="51"/>
      <c r="P162" s="51"/>
      <c r="Q162" s="51"/>
      <c r="R162" s="51"/>
      <c r="S162" s="52"/>
      <c r="T162" s="51"/>
      <c r="U162" s="51"/>
    </row>
    <row r="163" spans="5:21" ht="13.5" customHeight="1" x14ac:dyDescent="0.2">
      <c r="E163" s="51"/>
      <c r="F163" s="51"/>
      <c r="G163" s="51"/>
      <c r="H163" s="51"/>
      <c r="I163" s="51"/>
      <c r="J163" s="51"/>
      <c r="K163" s="51"/>
      <c r="L163" s="51"/>
      <c r="M163" s="51"/>
      <c r="N163" s="51"/>
      <c r="O163" s="51"/>
      <c r="P163" s="51"/>
      <c r="Q163" s="51"/>
      <c r="R163" s="51"/>
      <c r="S163" s="52"/>
      <c r="T163" s="51"/>
      <c r="U163" s="51"/>
    </row>
    <row r="164" spans="5:21" ht="13.5" customHeight="1" x14ac:dyDescent="0.2">
      <c r="E164" s="51"/>
      <c r="F164" s="51"/>
      <c r="G164" s="51"/>
      <c r="H164" s="51"/>
      <c r="I164" s="51"/>
      <c r="J164" s="51"/>
      <c r="K164" s="51"/>
      <c r="L164" s="51"/>
      <c r="M164" s="51"/>
      <c r="N164" s="51"/>
      <c r="O164" s="51"/>
      <c r="P164" s="51"/>
      <c r="Q164" s="51"/>
      <c r="R164" s="51"/>
      <c r="S164" s="52"/>
      <c r="T164" s="51"/>
      <c r="U164" s="51"/>
    </row>
    <row r="165" spans="5:21" ht="13.5" customHeight="1" x14ac:dyDescent="0.2">
      <c r="E165" s="51"/>
      <c r="F165" s="51"/>
      <c r="G165" s="51"/>
      <c r="H165" s="51"/>
      <c r="I165" s="51"/>
      <c r="J165" s="51"/>
      <c r="K165" s="51"/>
      <c r="L165" s="51"/>
      <c r="M165" s="51"/>
      <c r="N165" s="51"/>
      <c r="O165" s="51"/>
      <c r="P165" s="51"/>
      <c r="Q165" s="51"/>
      <c r="R165" s="51"/>
      <c r="S165" s="52"/>
      <c r="T165" s="51"/>
      <c r="U165" s="51"/>
    </row>
    <row r="166" spans="5:21" ht="13.5" customHeight="1" x14ac:dyDescent="0.2">
      <c r="E166" s="51"/>
      <c r="F166" s="51"/>
      <c r="G166" s="51"/>
      <c r="H166" s="51"/>
      <c r="I166" s="51"/>
      <c r="J166" s="51"/>
      <c r="K166" s="51"/>
      <c r="L166" s="51"/>
      <c r="M166" s="51"/>
      <c r="N166" s="51"/>
      <c r="O166" s="51"/>
      <c r="P166" s="51"/>
      <c r="Q166" s="51"/>
      <c r="R166" s="51"/>
      <c r="S166" s="52"/>
      <c r="T166" s="51"/>
      <c r="U166" s="51"/>
    </row>
    <row r="167" spans="5:21" ht="13.5" customHeight="1" x14ac:dyDescent="0.2">
      <c r="E167" s="51"/>
      <c r="F167" s="51"/>
      <c r="G167" s="51"/>
      <c r="H167" s="51"/>
      <c r="I167" s="51"/>
      <c r="J167" s="51"/>
      <c r="K167" s="51"/>
      <c r="L167" s="51"/>
      <c r="M167" s="51"/>
      <c r="N167" s="51"/>
      <c r="O167" s="51"/>
      <c r="P167" s="51"/>
      <c r="Q167" s="51"/>
      <c r="R167" s="51"/>
      <c r="S167" s="52"/>
      <c r="T167" s="51"/>
      <c r="U167" s="51"/>
    </row>
    <row r="168" spans="5:21" ht="13.5" customHeight="1" x14ac:dyDescent="0.2">
      <c r="E168" s="51"/>
      <c r="F168" s="51"/>
      <c r="G168" s="51"/>
      <c r="H168" s="51"/>
      <c r="I168" s="51"/>
      <c r="J168" s="51"/>
      <c r="K168" s="51"/>
      <c r="L168" s="51"/>
      <c r="M168" s="51"/>
      <c r="N168" s="51"/>
      <c r="O168" s="51"/>
      <c r="P168" s="51"/>
      <c r="Q168" s="51"/>
      <c r="R168" s="51"/>
      <c r="S168" s="52"/>
      <c r="T168" s="51"/>
      <c r="U168" s="51"/>
    </row>
    <row r="169" spans="5:21" ht="13.5" customHeight="1" x14ac:dyDescent="0.2">
      <c r="E169" s="51"/>
      <c r="F169" s="51"/>
      <c r="G169" s="51"/>
      <c r="H169" s="51"/>
      <c r="I169" s="51"/>
      <c r="J169" s="51"/>
      <c r="K169" s="51"/>
      <c r="L169" s="51"/>
      <c r="M169" s="51"/>
      <c r="N169" s="51"/>
      <c r="O169" s="51"/>
      <c r="P169" s="51"/>
      <c r="Q169" s="51"/>
      <c r="R169" s="51"/>
      <c r="S169" s="52"/>
      <c r="T169" s="51"/>
      <c r="U169" s="51"/>
    </row>
    <row r="170" spans="5:21" ht="13.5" customHeight="1" x14ac:dyDescent="0.2">
      <c r="E170" s="51"/>
      <c r="F170" s="51"/>
      <c r="G170" s="51"/>
      <c r="H170" s="51"/>
      <c r="I170" s="51"/>
      <c r="J170" s="51"/>
      <c r="K170" s="51"/>
      <c r="L170" s="51"/>
      <c r="M170" s="51"/>
      <c r="N170" s="51"/>
      <c r="O170" s="51"/>
      <c r="P170" s="51"/>
      <c r="Q170" s="51"/>
      <c r="R170" s="51"/>
      <c r="S170" s="52"/>
      <c r="T170" s="51"/>
      <c r="U170" s="51"/>
    </row>
    <row r="171" spans="5:21" ht="13.5" customHeight="1" x14ac:dyDescent="0.2">
      <c r="E171" s="51"/>
      <c r="F171" s="51"/>
      <c r="G171" s="51"/>
      <c r="H171" s="51"/>
      <c r="I171" s="51"/>
      <c r="J171" s="51"/>
      <c r="K171" s="51"/>
      <c r="L171" s="51"/>
      <c r="M171" s="51"/>
      <c r="N171" s="51"/>
      <c r="O171" s="51"/>
      <c r="P171" s="51"/>
      <c r="Q171" s="51"/>
      <c r="R171" s="51"/>
      <c r="S171" s="52"/>
      <c r="T171" s="51"/>
      <c r="U171" s="51"/>
    </row>
    <row r="172" spans="5:21" ht="13.5" customHeight="1" x14ac:dyDescent="0.2">
      <c r="E172" s="51"/>
      <c r="F172" s="51"/>
      <c r="G172" s="51"/>
      <c r="H172" s="51"/>
      <c r="I172" s="51"/>
      <c r="J172" s="51"/>
      <c r="K172" s="51"/>
      <c r="L172" s="51"/>
      <c r="M172" s="51"/>
      <c r="N172" s="51"/>
      <c r="O172" s="51"/>
      <c r="P172" s="51"/>
      <c r="Q172" s="51"/>
      <c r="R172" s="51"/>
      <c r="S172" s="52"/>
      <c r="T172" s="51"/>
      <c r="U172" s="51"/>
    </row>
    <row r="173" spans="5:21" ht="13.5" customHeight="1" x14ac:dyDescent="0.2">
      <c r="E173" s="51"/>
      <c r="F173" s="51"/>
      <c r="G173" s="51"/>
      <c r="H173" s="51"/>
      <c r="I173" s="51"/>
      <c r="J173" s="51"/>
      <c r="K173" s="51"/>
      <c r="L173" s="51"/>
      <c r="M173" s="51"/>
      <c r="N173" s="51"/>
      <c r="O173" s="51"/>
      <c r="P173" s="51"/>
      <c r="Q173" s="51"/>
      <c r="R173" s="51"/>
      <c r="S173" s="52"/>
      <c r="T173" s="51"/>
      <c r="U173" s="51"/>
    </row>
    <row r="174" spans="5:21" ht="13.5" customHeight="1" x14ac:dyDescent="0.2">
      <c r="E174" s="51"/>
      <c r="F174" s="51"/>
      <c r="G174" s="51"/>
      <c r="H174" s="51"/>
      <c r="I174" s="51"/>
      <c r="J174" s="51"/>
      <c r="K174" s="51"/>
      <c r="L174" s="51"/>
      <c r="M174" s="51"/>
      <c r="N174" s="51"/>
      <c r="O174" s="51"/>
      <c r="P174" s="51"/>
      <c r="Q174" s="51"/>
      <c r="R174" s="51"/>
      <c r="S174" s="52"/>
      <c r="T174" s="51"/>
      <c r="U174" s="51"/>
    </row>
    <row r="175" spans="5:21" ht="13.5" customHeight="1" x14ac:dyDescent="0.2">
      <c r="E175" s="51"/>
      <c r="F175" s="51"/>
      <c r="G175" s="51"/>
      <c r="H175" s="51"/>
      <c r="I175" s="51"/>
      <c r="J175" s="51"/>
      <c r="K175" s="51"/>
      <c r="L175" s="51"/>
      <c r="M175" s="51"/>
      <c r="N175" s="51"/>
      <c r="O175" s="51"/>
      <c r="P175" s="51"/>
      <c r="Q175" s="51"/>
      <c r="R175" s="51"/>
      <c r="S175" s="52"/>
      <c r="T175" s="51"/>
      <c r="U175" s="51"/>
    </row>
    <row r="176" spans="5:21" ht="13.5" customHeight="1" x14ac:dyDescent="0.2">
      <c r="E176" s="51"/>
      <c r="F176" s="51"/>
      <c r="G176" s="51"/>
      <c r="H176" s="51"/>
      <c r="I176" s="51"/>
      <c r="J176" s="51"/>
      <c r="K176" s="51"/>
      <c r="L176" s="51"/>
      <c r="M176" s="51"/>
      <c r="N176" s="51"/>
      <c r="O176" s="51"/>
      <c r="P176" s="51"/>
      <c r="Q176" s="51"/>
      <c r="R176" s="51"/>
      <c r="S176" s="52"/>
      <c r="T176" s="51"/>
      <c r="U176" s="51"/>
    </row>
    <row r="177" spans="5:21" ht="13.5" customHeight="1" x14ac:dyDescent="0.2">
      <c r="E177" s="51"/>
      <c r="F177" s="51"/>
      <c r="G177" s="51"/>
      <c r="H177" s="51"/>
      <c r="I177" s="51"/>
      <c r="J177" s="51"/>
      <c r="K177" s="51"/>
      <c r="L177" s="51"/>
      <c r="M177" s="51"/>
      <c r="N177" s="51"/>
      <c r="O177" s="51"/>
      <c r="P177" s="51"/>
      <c r="Q177" s="51"/>
      <c r="R177" s="51"/>
      <c r="S177" s="52"/>
      <c r="T177" s="51"/>
      <c r="U177" s="51"/>
    </row>
    <row r="178" spans="5:21" ht="13.5" customHeight="1" x14ac:dyDescent="0.2">
      <c r="E178" s="51"/>
      <c r="F178" s="51"/>
      <c r="G178" s="51"/>
      <c r="H178" s="51"/>
      <c r="I178" s="51"/>
      <c r="J178" s="51"/>
      <c r="K178" s="51"/>
      <c r="L178" s="51"/>
      <c r="M178" s="51"/>
      <c r="N178" s="51"/>
      <c r="O178" s="51"/>
      <c r="P178" s="51"/>
      <c r="Q178" s="51"/>
      <c r="R178" s="51"/>
      <c r="S178" s="52"/>
      <c r="T178" s="51"/>
      <c r="U178" s="51"/>
    </row>
    <row r="179" spans="5:21" ht="13.5" customHeight="1" x14ac:dyDescent="0.2">
      <c r="E179" s="51"/>
      <c r="F179" s="51"/>
      <c r="G179" s="51"/>
      <c r="H179" s="51"/>
      <c r="I179" s="51"/>
      <c r="J179" s="51"/>
      <c r="K179" s="51"/>
      <c r="L179" s="51"/>
      <c r="M179" s="51"/>
      <c r="N179" s="51"/>
      <c r="O179" s="51"/>
      <c r="P179" s="51"/>
      <c r="Q179" s="51"/>
      <c r="R179" s="51"/>
      <c r="S179" s="52"/>
      <c r="T179" s="51"/>
      <c r="U179" s="51"/>
    </row>
    <row r="180" spans="5:21" ht="13.5" customHeight="1" x14ac:dyDescent="0.2">
      <c r="E180" s="51"/>
      <c r="F180" s="51"/>
      <c r="G180" s="51"/>
      <c r="H180" s="51"/>
      <c r="I180" s="51"/>
      <c r="J180" s="51"/>
      <c r="K180" s="51"/>
      <c r="L180" s="51"/>
      <c r="M180" s="51"/>
      <c r="N180" s="51"/>
      <c r="O180" s="51"/>
      <c r="P180" s="51"/>
      <c r="Q180" s="51"/>
      <c r="R180" s="51"/>
      <c r="S180" s="52"/>
      <c r="T180" s="51"/>
      <c r="U180" s="51"/>
    </row>
    <row r="181" spans="5:21" ht="13.5" customHeight="1" x14ac:dyDescent="0.2">
      <c r="E181" s="51"/>
      <c r="F181" s="51"/>
      <c r="G181" s="51"/>
      <c r="H181" s="51"/>
      <c r="I181" s="51"/>
      <c r="J181" s="51"/>
      <c r="K181" s="51"/>
      <c r="L181" s="51"/>
      <c r="M181" s="51"/>
      <c r="N181" s="51"/>
      <c r="O181" s="51"/>
      <c r="P181" s="51"/>
      <c r="Q181" s="51"/>
      <c r="R181" s="51"/>
      <c r="S181" s="52"/>
      <c r="T181" s="51"/>
      <c r="U181" s="51"/>
    </row>
    <row r="182" spans="5:21" ht="13.5" customHeight="1" x14ac:dyDescent="0.2">
      <c r="E182" s="51"/>
      <c r="F182" s="51"/>
      <c r="G182" s="51"/>
      <c r="H182" s="51"/>
      <c r="I182" s="51"/>
      <c r="J182" s="51"/>
      <c r="K182" s="51"/>
      <c r="L182" s="51"/>
      <c r="M182" s="51"/>
      <c r="N182" s="51"/>
      <c r="O182" s="51"/>
      <c r="P182" s="51"/>
      <c r="Q182" s="51"/>
      <c r="R182" s="51"/>
      <c r="S182" s="52"/>
      <c r="T182" s="51"/>
      <c r="U182" s="51"/>
    </row>
    <row r="183" spans="5:21" ht="13.5" customHeight="1" x14ac:dyDescent="0.2">
      <c r="E183" s="51"/>
      <c r="F183" s="51"/>
      <c r="G183" s="51"/>
      <c r="H183" s="51"/>
      <c r="I183" s="51"/>
      <c r="J183" s="51"/>
      <c r="K183" s="51"/>
      <c r="L183" s="51"/>
      <c r="M183" s="51"/>
      <c r="N183" s="51"/>
      <c r="O183" s="51"/>
      <c r="P183" s="51"/>
      <c r="Q183" s="51"/>
      <c r="R183" s="51"/>
      <c r="S183" s="52"/>
      <c r="T183" s="51"/>
      <c r="U183" s="51"/>
    </row>
    <row r="184" spans="5:21" ht="13.5" customHeight="1" x14ac:dyDescent="0.2">
      <c r="E184" s="51"/>
      <c r="F184" s="51"/>
      <c r="G184" s="51"/>
      <c r="H184" s="51"/>
      <c r="I184" s="51"/>
      <c r="J184" s="51"/>
      <c r="K184" s="51"/>
      <c r="L184" s="51"/>
      <c r="M184" s="51"/>
      <c r="N184" s="51"/>
      <c r="O184" s="51"/>
      <c r="P184" s="51"/>
      <c r="Q184" s="51"/>
      <c r="R184" s="51"/>
      <c r="S184" s="52"/>
      <c r="T184" s="51"/>
      <c r="U184" s="51"/>
    </row>
    <row r="185" spans="5:21" ht="13.5" customHeight="1" x14ac:dyDescent="0.2">
      <c r="E185" s="51"/>
      <c r="F185" s="51"/>
      <c r="G185" s="51"/>
      <c r="H185" s="51"/>
      <c r="I185" s="51"/>
      <c r="J185" s="51"/>
      <c r="K185" s="51"/>
      <c r="L185" s="51"/>
      <c r="M185" s="51"/>
      <c r="N185" s="51"/>
      <c r="O185" s="51"/>
      <c r="P185" s="51"/>
      <c r="Q185" s="51"/>
      <c r="R185" s="51"/>
      <c r="S185" s="52"/>
      <c r="T185" s="51"/>
      <c r="U185" s="51"/>
    </row>
    <row r="186" spans="5:21" ht="13.5" customHeight="1" x14ac:dyDescent="0.2">
      <c r="E186" s="51"/>
      <c r="F186" s="51"/>
      <c r="G186" s="51"/>
      <c r="H186" s="51"/>
      <c r="I186" s="51"/>
      <c r="J186" s="51"/>
      <c r="K186" s="51"/>
      <c r="L186" s="51"/>
      <c r="M186" s="51"/>
      <c r="N186" s="51"/>
      <c r="O186" s="51"/>
      <c r="P186" s="51"/>
      <c r="Q186" s="51"/>
      <c r="R186" s="51"/>
      <c r="S186" s="52"/>
      <c r="T186" s="51"/>
      <c r="U186" s="51"/>
    </row>
    <row r="187" spans="5:21" ht="13.5" customHeight="1" x14ac:dyDescent="0.2">
      <c r="E187" s="51"/>
      <c r="F187" s="51"/>
      <c r="G187" s="51"/>
      <c r="H187" s="51"/>
      <c r="I187" s="51"/>
      <c r="J187" s="51"/>
      <c r="K187" s="51"/>
      <c r="L187" s="51"/>
      <c r="M187" s="51"/>
      <c r="N187" s="51"/>
      <c r="O187" s="51"/>
      <c r="P187" s="51"/>
      <c r="Q187" s="51"/>
      <c r="R187" s="51"/>
      <c r="S187" s="52"/>
      <c r="T187" s="51"/>
      <c r="U187" s="51"/>
    </row>
    <row r="188" spans="5:21" ht="13.5" customHeight="1" x14ac:dyDescent="0.2">
      <c r="E188" s="51"/>
      <c r="F188" s="51"/>
      <c r="G188" s="51"/>
      <c r="H188" s="51"/>
      <c r="I188" s="51"/>
      <c r="J188" s="51"/>
      <c r="K188" s="51"/>
      <c r="L188" s="51"/>
      <c r="M188" s="51"/>
      <c r="N188" s="51"/>
      <c r="O188" s="51"/>
      <c r="P188" s="51"/>
      <c r="Q188" s="51"/>
      <c r="R188" s="51"/>
      <c r="S188" s="52"/>
      <c r="T188" s="51"/>
      <c r="U188" s="51"/>
    </row>
    <row r="189" spans="5:21" ht="13.5" customHeight="1" x14ac:dyDescent="0.2">
      <c r="E189" s="51"/>
      <c r="F189" s="51"/>
      <c r="G189" s="51"/>
      <c r="H189" s="51"/>
      <c r="I189" s="51"/>
      <c r="J189" s="51"/>
      <c r="K189" s="51"/>
      <c r="L189" s="51"/>
      <c r="M189" s="51"/>
      <c r="N189" s="51"/>
      <c r="O189" s="51"/>
      <c r="P189" s="51"/>
      <c r="Q189" s="51"/>
      <c r="R189" s="51"/>
      <c r="S189" s="52"/>
      <c r="T189" s="51"/>
      <c r="U189" s="51"/>
    </row>
    <row r="190" spans="5:21" ht="13.5" customHeight="1" x14ac:dyDescent="0.2">
      <c r="E190" s="51"/>
      <c r="F190" s="51"/>
      <c r="G190" s="51"/>
      <c r="H190" s="51"/>
      <c r="I190" s="51"/>
      <c r="J190" s="51"/>
      <c r="K190" s="51"/>
      <c r="L190" s="51"/>
      <c r="M190" s="51"/>
      <c r="N190" s="51"/>
      <c r="O190" s="51"/>
      <c r="P190" s="51"/>
      <c r="Q190" s="51"/>
      <c r="R190" s="51"/>
      <c r="S190" s="52"/>
      <c r="T190" s="51"/>
      <c r="U190" s="51"/>
    </row>
    <row r="191" spans="5:21" ht="13.5" customHeight="1" x14ac:dyDescent="0.2">
      <c r="E191" s="51"/>
      <c r="F191" s="51"/>
      <c r="G191" s="51"/>
      <c r="H191" s="51"/>
      <c r="I191" s="51"/>
      <c r="J191" s="51"/>
      <c r="K191" s="51"/>
      <c r="L191" s="51"/>
      <c r="M191" s="51"/>
      <c r="N191" s="51"/>
      <c r="O191" s="51"/>
      <c r="P191" s="51"/>
      <c r="Q191" s="51"/>
      <c r="R191" s="51"/>
      <c r="S191" s="52"/>
      <c r="T191" s="51"/>
      <c r="U191" s="51"/>
    </row>
    <row r="192" spans="5:21" ht="13.5" customHeight="1" x14ac:dyDescent="0.2">
      <c r="E192" s="51"/>
      <c r="F192" s="51"/>
      <c r="G192" s="51"/>
      <c r="H192" s="51"/>
      <c r="I192" s="51"/>
      <c r="J192" s="51"/>
      <c r="K192" s="51"/>
      <c r="L192" s="51"/>
      <c r="M192" s="51"/>
      <c r="N192" s="51"/>
      <c r="O192" s="51"/>
      <c r="P192" s="51"/>
      <c r="Q192" s="51"/>
      <c r="R192" s="51"/>
      <c r="S192" s="52"/>
      <c r="T192" s="51"/>
      <c r="U192" s="51"/>
    </row>
    <row r="193" spans="5:21" ht="13.5" customHeight="1" x14ac:dyDescent="0.2">
      <c r="E193" s="51"/>
      <c r="F193" s="51"/>
      <c r="G193" s="51"/>
      <c r="H193" s="51"/>
      <c r="I193" s="51"/>
      <c r="J193" s="51"/>
      <c r="K193" s="51"/>
      <c r="L193" s="51"/>
      <c r="M193" s="51"/>
      <c r="N193" s="51"/>
      <c r="O193" s="51"/>
      <c r="P193" s="51"/>
      <c r="Q193" s="51"/>
      <c r="R193" s="51"/>
      <c r="S193" s="52"/>
      <c r="T193" s="51"/>
      <c r="U193" s="51"/>
    </row>
    <row r="194" spans="5:21" ht="13.5" customHeight="1" x14ac:dyDescent="0.2">
      <c r="E194" s="51"/>
      <c r="F194" s="51"/>
      <c r="G194" s="51"/>
      <c r="H194" s="51"/>
      <c r="I194" s="51"/>
      <c r="J194" s="51"/>
      <c r="K194" s="51"/>
      <c r="L194" s="51"/>
      <c r="M194" s="51"/>
      <c r="N194" s="51"/>
      <c r="O194" s="51"/>
      <c r="P194" s="51"/>
      <c r="Q194" s="51"/>
      <c r="R194" s="51"/>
      <c r="S194" s="52"/>
      <c r="T194" s="51"/>
      <c r="U194" s="51"/>
    </row>
    <row r="195" spans="5:21" ht="13.5" customHeight="1" x14ac:dyDescent="0.2">
      <c r="E195" s="51"/>
      <c r="F195" s="51"/>
      <c r="G195" s="51"/>
      <c r="H195" s="51"/>
      <c r="I195" s="51"/>
      <c r="J195" s="51"/>
      <c r="K195" s="51"/>
      <c r="L195" s="51"/>
      <c r="M195" s="51"/>
      <c r="N195" s="51"/>
      <c r="O195" s="51"/>
      <c r="P195" s="51"/>
      <c r="Q195" s="51"/>
      <c r="R195" s="51"/>
      <c r="S195" s="52"/>
      <c r="T195" s="51"/>
      <c r="U195" s="51"/>
    </row>
    <row r="196" spans="5:21" ht="13.5" customHeight="1" x14ac:dyDescent="0.2">
      <c r="E196" s="51"/>
      <c r="F196" s="51"/>
      <c r="G196" s="51"/>
      <c r="H196" s="51"/>
      <c r="I196" s="51"/>
      <c r="J196" s="51"/>
      <c r="K196" s="51"/>
      <c r="L196" s="51"/>
      <c r="M196" s="51"/>
      <c r="N196" s="51"/>
      <c r="O196" s="51"/>
      <c r="P196" s="51"/>
      <c r="Q196" s="51"/>
      <c r="R196" s="51"/>
      <c r="S196" s="52"/>
      <c r="T196" s="51"/>
      <c r="U196" s="51"/>
    </row>
    <row r="197" spans="5:21" ht="13.5" customHeight="1" x14ac:dyDescent="0.2">
      <c r="E197" s="51"/>
      <c r="F197" s="51"/>
      <c r="G197" s="51"/>
      <c r="H197" s="51"/>
      <c r="I197" s="51"/>
      <c r="J197" s="51"/>
      <c r="K197" s="51"/>
      <c r="L197" s="51"/>
      <c r="M197" s="51"/>
      <c r="N197" s="51"/>
      <c r="O197" s="51"/>
      <c r="P197" s="51"/>
      <c r="Q197" s="51"/>
      <c r="R197" s="51"/>
      <c r="S197" s="52"/>
      <c r="T197" s="51"/>
      <c r="U197" s="51"/>
    </row>
    <row r="198" spans="5:21" ht="13.5" customHeight="1" x14ac:dyDescent="0.2">
      <c r="E198" s="51"/>
      <c r="F198" s="51"/>
      <c r="G198" s="51"/>
      <c r="H198" s="51"/>
      <c r="I198" s="51"/>
      <c r="J198" s="51"/>
      <c r="K198" s="51"/>
      <c r="L198" s="51"/>
      <c r="M198" s="51"/>
      <c r="N198" s="51"/>
      <c r="O198" s="51"/>
      <c r="P198" s="51"/>
      <c r="Q198" s="51"/>
      <c r="R198" s="51"/>
      <c r="S198" s="52"/>
      <c r="T198" s="51"/>
      <c r="U198" s="51"/>
    </row>
    <row r="199" spans="5:21" ht="13.5" customHeight="1" x14ac:dyDescent="0.2">
      <c r="E199" s="51"/>
      <c r="F199" s="51"/>
      <c r="G199" s="51"/>
      <c r="H199" s="51"/>
      <c r="I199" s="51"/>
      <c r="J199" s="51"/>
      <c r="K199" s="51"/>
      <c r="L199" s="51"/>
      <c r="M199" s="51"/>
      <c r="N199" s="51"/>
      <c r="O199" s="51"/>
      <c r="P199" s="51"/>
      <c r="Q199" s="51"/>
      <c r="R199" s="51"/>
      <c r="S199" s="52"/>
      <c r="T199" s="51"/>
      <c r="U199" s="51"/>
    </row>
    <row r="200" spans="5:21" ht="13.5" customHeight="1" x14ac:dyDescent="0.2">
      <c r="E200" s="51"/>
      <c r="F200" s="51"/>
      <c r="G200" s="51"/>
      <c r="H200" s="51"/>
      <c r="I200" s="51"/>
      <c r="J200" s="51"/>
      <c r="K200" s="51"/>
      <c r="L200" s="51"/>
      <c r="M200" s="51"/>
      <c r="N200" s="51"/>
      <c r="O200" s="51"/>
      <c r="P200" s="51"/>
      <c r="Q200" s="51"/>
      <c r="R200" s="51"/>
      <c r="S200" s="52"/>
      <c r="T200" s="51"/>
      <c r="U200" s="51"/>
    </row>
    <row r="201" spans="5:21" ht="13.5" customHeight="1" x14ac:dyDescent="0.2">
      <c r="E201" s="51"/>
      <c r="F201" s="51"/>
      <c r="G201" s="51"/>
      <c r="H201" s="51"/>
      <c r="I201" s="51"/>
      <c r="J201" s="51"/>
      <c r="K201" s="51"/>
      <c r="L201" s="51"/>
      <c r="M201" s="51"/>
      <c r="N201" s="51"/>
      <c r="O201" s="51"/>
      <c r="P201" s="51"/>
      <c r="Q201" s="51"/>
      <c r="R201" s="51"/>
      <c r="S201" s="52"/>
      <c r="T201" s="51"/>
      <c r="U201" s="51"/>
    </row>
    <row r="202" spans="5:21" ht="13.5" customHeight="1" x14ac:dyDescent="0.2">
      <c r="E202" s="51"/>
      <c r="F202" s="51"/>
      <c r="G202" s="51"/>
      <c r="H202" s="51"/>
      <c r="I202" s="51"/>
      <c r="J202" s="51"/>
      <c r="K202" s="51"/>
      <c r="L202" s="51"/>
      <c r="M202" s="51"/>
      <c r="N202" s="51"/>
      <c r="O202" s="51"/>
      <c r="P202" s="51"/>
      <c r="Q202" s="51"/>
      <c r="R202" s="51"/>
      <c r="S202" s="52"/>
      <c r="T202" s="51"/>
      <c r="U202" s="51"/>
    </row>
    <row r="203" spans="5:21" ht="13.5" customHeight="1" x14ac:dyDescent="0.2">
      <c r="E203" s="51"/>
      <c r="F203" s="51"/>
      <c r="G203" s="51"/>
      <c r="H203" s="51"/>
      <c r="I203" s="51"/>
      <c r="J203" s="51"/>
      <c r="K203" s="51"/>
      <c r="L203" s="51"/>
      <c r="M203" s="51"/>
      <c r="N203" s="51"/>
      <c r="O203" s="51"/>
      <c r="P203" s="51"/>
      <c r="Q203" s="51"/>
      <c r="R203" s="51"/>
      <c r="S203" s="52"/>
      <c r="T203" s="51"/>
      <c r="U203" s="51"/>
    </row>
    <row r="204" spans="5:21" ht="13.5" customHeight="1" x14ac:dyDescent="0.2">
      <c r="E204" s="51"/>
      <c r="F204" s="51"/>
      <c r="G204" s="51"/>
      <c r="H204" s="51"/>
      <c r="I204" s="51"/>
      <c r="J204" s="51"/>
      <c r="K204" s="51"/>
      <c r="L204" s="51"/>
      <c r="M204" s="51"/>
      <c r="N204" s="51"/>
      <c r="O204" s="51"/>
      <c r="P204" s="51"/>
      <c r="Q204" s="51"/>
      <c r="R204" s="51"/>
      <c r="S204" s="52"/>
      <c r="T204" s="51"/>
      <c r="U204" s="51"/>
    </row>
    <row r="205" spans="5:21" ht="13.5" customHeight="1" x14ac:dyDescent="0.2">
      <c r="E205" s="51"/>
      <c r="F205" s="51"/>
      <c r="G205" s="51"/>
      <c r="H205" s="51"/>
      <c r="I205" s="51"/>
      <c r="J205" s="51"/>
      <c r="K205" s="51"/>
      <c r="L205" s="51"/>
      <c r="M205" s="51"/>
      <c r="N205" s="51"/>
      <c r="O205" s="51"/>
      <c r="P205" s="51"/>
      <c r="Q205" s="51"/>
      <c r="R205" s="51"/>
      <c r="S205" s="52"/>
      <c r="T205" s="51"/>
      <c r="U205" s="51"/>
    </row>
    <row r="206" spans="5:21" ht="13.5" customHeight="1" x14ac:dyDescent="0.2">
      <c r="E206" s="51"/>
      <c r="F206" s="51"/>
      <c r="G206" s="51"/>
      <c r="H206" s="51"/>
      <c r="I206" s="51"/>
      <c r="J206" s="51"/>
      <c r="K206" s="51"/>
      <c r="L206" s="51"/>
      <c r="M206" s="51"/>
      <c r="N206" s="51"/>
      <c r="O206" s="51"/>
      <c r="P206" s="51"/>
      <c r="Q206" s="51"/>
      <c r="R206" s="51"/>
      <c r="S206" s="52"/>
      <c r="T206" s="51"/>
      <c r="U206" s="51"/>
    </row>
    <row r="207" spans="5:21" ht="13.5" customHeight="1" x14ac:dyDescent="0.2">
      <c r="E207" s="51"/>
      <c r="F207" s="51"/>
      <c r="G207" s="51"/>
      <c r="H207" s="51"/>
      <c r="I207" s="51"/>
      <c r="J207" s="51"/>
      <c r="K207" s="51"/>
      <c r="L207" s="51"/>
      <c r="M207" s="51"/>
      <c r="N207" s="51"/>
      <c r="O207" s="51"/>
      <c r="P207" s="51"/>
      <c r="Q207" s="51"/>
      <c r="R207" s="51"/>
      <c r="S207" s="52"/>
      <c r="T207" s="51"/>
      <c r="U207" s="51"/>
    </row>
    <row r="208" spans="5:21" ht="13.5" customHeight="1" x14ac:dyDescent="0.2">
      <c r="E208" s="51"/>
      <c r="F208" s="51"/>
      <c r="G208" s="51"/>
      <c r="H208" s="51"/>
      <c r="I208" s="51"/>
      <c r="J208" s="51"/>
      <c r="K208" s="51"/>
      <c r="L208" s="51"/>
      <c r="M208" s="51"/>
      <c r="N208" s="51"/>
      <c r="O208" s="51"/>
      <c r="P208" s="51"/>
      <c r="Q208" s="51"/>
      <c r="R208" s="51"/>
      <c r="S208" s="52"/>
      <c r="T208" s="51"/>
      <c r="U208" s="51"/>
    </row>
    <row r="209" spans="5:21" ht="13.5" customHeight="1" x14ac:dyDescent="0.2">
      <c r="E209" s="51"/>
      <c r="F209" s="51"/>
      <c r="G209" s="51"/>
      <c r="H209" s="51"/>
      <c r="I209" s="51"/>
      <c r="J209" s="51"/>
      <c r="K209" s="51"/>
      <c r="L209" s="51"/>
      <c r="M209" s="51"/>
      <c r="N209" s="51"/>
      <c r="O209" s="51"/>
      <c r="P209" s="51"/>
      <c r="Q209" s="51"/>
      <c r="R209" s="51"/>
      <c r="S209" s="52"/>
      <c r="T209" s="51"/>
      <c r="U209" s="51"/>
    </row>
    <row r="210" spans="5:21" ht="13.5" customHeight="1" x14ac:dyDescent="0.2">
      <c r="E210" s="51"/>
      <c r="F210" s="51"/>
      <c r="G210" s="51"/>
      <c r="H210" s="51"/>
      <c r="I210" s="51"/>
      <c r="J210" s="51"/>
      <c r="K210" s="51"/>
      <c r="L210" s="51"/>
      <c r="M210" s="51"/>
      <c r="N210" s="51"/>
      <c r="O210" s="51"/>
      <c r="P210" s="51"/>
      <c r="Q210" s="51"/>
      <c r="R210" s="51"/>
      <c r="S210" s="52"/>
      <c r="T210" s="51"/>
      <c r="U210" s="51"/>
    </row>
    <row r="211" spans="5:21" ht="13.5" customHeight="1" x14ac:dyDescent="0.2">
      <c r="E211" s="51"/>
      <c r="F211" s="51"/>
      <c r="G211" s="51"/>
      <c r="H211" s="51"/>
      <c r="I211" s="51"/>
      <c r="J211" s="51"/>
      <c r="K211" s="51"/>
      <c r="L211" s="51"/>
      <c r="M211" s="51"/>
      <c r="N211" s="51"/>
      <c r="O211" s="51"/>
      <c r="P211" s="51"/>
      <c r="Q211" s="51"/>
      <c r="R211" s="51"/>
      <c r="S211" s="52"/>
      <c r="T211" s="51"/>
      <c r="U211" s="51"/>
    </row>
    <row r="212" spans="5:21" ht="13.5" customHeight="1" x14ac:dyDescent="0.2">
      <c r="E212" s="51"/>
      <c r="F212" s="51"/>
      <c r="G212" s="51"/>
      <c r="H212" s="51"/>
      <c r="I212" s="51"/>
      <c r="J212" s="51"/>
      <c r="K212" s="51"/>
      <c r="L212" s="51"/>
      <c r="M212" s="51"/>
      <c r="N212" s="51"/>
      <c r="O212" s="51"/>
      <c r="P212" s="51"/>
      <c r="Q212" s="51"/>
      <c r="R212" s="51"/>
      <c r="S212" s="52"/>
      <c r="T212" s="51"/>
      <c r="U212" s="51"/>
    </row>
    <row r="213" spans="5:21" ht="13.5" customHeight="1" x14ac:dyDescent="0.2">
      <c r="E213" s="51"/>
      <c r="F213" s="51"/>
      <c r="G213" s="51"/>
      <c r="H213" s="51"/>
      <c r="I213" s="51"/>
      <c r="J213" s="51"/>
      <c r="K213" s="51"/>
      <c r="L213" s="51"/>
      <c r="M213" s="51"/>
      <c r="N213" s="51"/>
      <c r="O213" s="51"/>
      <c r="P213" s="51"/>
      <c r="Q213" s="51"/>
      <c r="R213" s="51"/>
      <c r="S213" s="52"/>
      <c r="T213" s="51"/>
      <c r="U213" s="51"/>
    </row>
    <row r="214" spans="5:21" ht="13.5" customHeight="1" x14ac:dyDescent="0.2">
      <c r="E214" s="51"/>
      <c r="F214" s="51"/>
      <c r="G214" s="51"/>
      <c r="H214" s="51"/>
      <c r="I214" s="51"/>
      <c r="J214" s="51"/>
      <c r="K214" s="51"/>
      <c r="L214" s="51"/>
      <c r="M214" s="51"/>
      <c r="N214" s="51"/>
      <c r="O214" s="51"/>
      <c r="P214" s="51"/>
      <c r="Q214" s="51"/>
      <c r="R214" s="51"/>
      <c r="S214" s="52"/>
      <c r="T214" s="51"/>
      <c r="U214" s="51"/>
    </row>
    <row r="215" spans="5:21" ht="13.5" customHeight="1" x14ac:dyDescent="0.2">
      <c r="E215" s="51"/>
      <c r="F215" s="51"/>
      <c r="G215" s="51"/>
      <c r="H215" s="51"/>
      <c r="I215" s="51"/>
      <c r="J215" s="51"/>
      <c r="K215" s="51"/>
      <c r="L215" s="51"/>
      <c r="M215" s="51"/>
      <c r="N215" s="51"/>
      <c r="O215" s="51"/>
      <c r="P215" s="51"/>
      <c r="Q215" s="51"/>
      <c r="R215" s="51"/>
      <c r="S215" s="52"/>
      <c r="T215" s="51"/>
      <c r="U215" s="51"/>
    </row>
    <row r="216" spans="5:21" ht="13.5" customHeight="1" x14ac:dyDescent="0.2">
      <c r="E216" s="51"/>
      <c r="F216" s="51"/>
      <c r="G216" s="51"/>
      <c r="H216" s="51"/>
      <c r="I216" s="51"/>
      <c r="J216" s="51"/>
      <c r="K216" s="51"/>
      <c r="L216" s="51"/>
      <c r="M216" s="51"/>
      <c r="N216" s="51"/>
      <c r="O216" s="51"/>
      <c r="P216" s="51"/>
      <c r="Q216" s="51"/>
      <c r="R216" s="51"/>
      <c r="S216" s="52"/>
      <c r="T216" s="51"/>
      <c r="U216" s="51"/>
    </row>
    <row r="217" spans="5:21" ht="13.5" customHeight="1" x14ac:dyDescent="0.2">
      <c r="E217" s="51"/>
      <c r="F217" s="51"/>
      <c r="G217" s="51"/>
      <c r="H217" s="51"/>
      <c r="I217" s="51"/>
      <c r="J217" s="51"/>
      <c r="K217" s="51"/>
      <c r="L217" s="51"/>
      <c r="M217" s="51"/>
      <c r="N217" s="51"/>
      <c r="O217" s="51"/>
      <c r="P217" s="51"/>
      <c r="Q217" s="51"/>
      <c r="R217" s="51"/>
      <c r="S217" s="52"/>
      <c r="T217" s="51"/>
      <c r="U217" s="51"/>
    </row>
    <row r="218" spans="5:21" ht="13.5" customHeight="1" x14ac:dyDescent="0.2">
      <c r="E218" s="51"/>
      <c r="F218" s="51"/>
      <c r="G218" s="51"/>
      <c r="H218" s="51"/>
      <c r="I218" s="51"/>
      <c r="J218" s="51"/>
      <c r="K218" s="51"/>
      <c r="L218" s="51"/>
      <c r="M218" s="51"/>
      <c r="N218" s="51"/>
      <c r="O218" s="51"/>
      <c r="P218" s="51"/>
      <c r="Q218" s="51"/>
      <c r="R218" s="51"/>
      <c r="S218" s="52"/>
      <c r="T218" s="51"/>
      <c r="U218" s="51"/>
    </row>
    <row r="219" spans="5:21" ht="13.5" customHeight="1" x14ac:dyDescent="0.2">
      <c r="E219" s="51"/>
      <c r="F219" s="51"/>
      <c r="G219" s="51"/>
      <c r="H219" s="51"/>
      <c r="I219" s="51"/>
      <c r="J219" s="51"/>
      <c r="K219" s="51"/>
      <c r="L219" s="51"/>
      <c r="M219" s="51"/>
      <c r="N219" s="51"/>
      <c r="O219" s="51"/>
      <c r="P219" s="51"/>
      <c r="Q219" s="51"/>
      <c r="R219" s="51"/>
      <c r="S219" s="52"/>
      <c r="T219" s="51"/>
      <c r="U219" s="51"/>
    </row>
    <row r="220" spans="5:21" ht="13.5" customHeight="1" x14ac:dyDescent="0.2">
      <c r="E220" s="51"/>
      <c r="F220" s="51"/>
      <c r="G220" s="51"/>
      <c r="H220" s="51"/>
      <c r="I220" s="51"/>
      <c r="J220" s="51"/>
      <c r="K220" s="51"/>
      <c r="L220" s="51"/>
      <c r="M220" s="51"/>
      <c r="N220" s="51"/>
      <c r="O220" s="51"/>
      <c r="P220" s="51"/>
      <c r="Q220" s="51"/>
      <c r="R220" s="51"/>
      <c r="S220" s="52"/>
      <c r="T220" s="51"/>
      <c r="U220" s="51"/>
    </row>
    <row r="221" spans="5:21" ht="13.5" customHeight="1" x14ac:dyDescent="0.2">
      <c r="E221" s="51"/>
      <c r="F221" s="51"/>
      <c r="G221" s="51"/>
      <c r="H221" s="51"/>
      <c r="I221" s="51"/>
      <c r="J221" s="51"/>
      <c r="K221" s="51"/>
      <c r="L221" s="51"/>
      <c r="M221" s="51"/>
      <c r="N221" s="51"/>
      <c r="O221" s="51"/>
      <c r="P221" s="51"/>
      <c r="Q221" s="51"/>
      <c r="R221" s="51"/>
      <c r="S221" s="52"/>
      <c r="T221" s="51"/>
      <c r="U221" s="51"/>
    </row>
    <row r="222" spans="5:21" ht="13.5" customHeight="1" x14ac:dyDescent="0.2">
      <c r="E222" s="51"/>
      <c r="F222" s="51"/>
      <c r="G222" s="51"/>
      <c r="H222" s="51"/>
      <c r="I222" s="51"/>
      <c r="J222" s="51"/>
      <c r="K222" s="51"/>
      <c r="L222" s="51"/>
      <c r="M222" s="51"/>
      <c r="N222" s="51"/>
      <c r="O222" s="51"/>
      <c r="P222" s="51"/>
      <c r="Q222" s="51"/>
      <c r="R222" s="51"/>
      <c r="S222" s="52"/>
      <c r="T222" s="51"/>
      <c r="U222" s="51"/>
    </row>
    <row r="223" spans="5:21" ht="13.5" customHeight="1" x14ac:dyDescent="0.2">
      <c r="E223" s="51"/>
      <c r="F223" s="51"/>
      <c r="G223" s="51"/>
      <c r="H223" s="51"/>
      <c r="I223" s="51"/>
      <c r="J223" s="51"/>
      <c r="K223" s="51"/>
      <c r="L223" s="51"/>
      <c r="M223" s="51"/>
      <c r="N223" s="51"/>
      <c r="O223" s="51"/>
      <c r="P223" s="51"/>
      <c r="Q223" s="51"/>
      <c r="R223" s="51"/>
      <c r="S223" s="52"/>
      <c r="T223" s="51"/>
      <c r="U223" s="51"/>
    </row>
    <row r="224" spans="5:21" ht="13.5" customHeight="1" x14ac:dyDescent="0.2">
      <c r="E224" s="51"/>
      <c r="F224" s="51"/>
      <c r="G224" s="51"/>
      <c r="H224" s="51"/>
      <c r="I224" s="51"/>
      <c r="J224" s="51"/>
      <c r="K224" s="51"/>
      <c r="L224" s="51"/>
      <c r="M224" s="51"/>
      <c r="N224" s="51"/>
      <c r="O224" s="51"/>
      <c r="P224" s="51"/>
      <c r="Q224" s="51"/>
      <c r="R224" s="51"/>
      <c r="S224" s="52"/>
      <c r="T224" s="51"/>
      <c r="U224" s="51"/>
    </row>
    <row r="225" spans="5:21" ht="13.5" customHeight="1" x14ac:dyDescent="0.2">
      <c r="E225" s="51"/>
      <c r="F225" s="51"/>
      <c r="G225" s="51"/>
      <c r="H225" s="51"/>
      <c r="I225" s="51"/>
      <c r="J225" s="51"/>
      <c r="K225" s="51"/>
      <c r="L225" s="51"/>
      <c r="M225" s="51"/>
      <c r="N225" s="51"/>
      <c r="O225" s="51"/>
      <c r="P225" s="51"/>
      <c r="Q225" s="51"/>
      <c r="R225" s="51"/>
      <c r="S225" s="52"/>
      <c r="T225" s="51"/>
      <c r="U225" s="51"/>
    </row>
    <row r="226" spans="5:21" ht="13.5" customHeight="1" x14ac:dyDescent="0.2">
      <c r="E226" s="51"/>
      <c r="F226" s="51"/>
      <c r="G226" s="51"/>
      <c r="H226" s="51"/>
      <c r="I226" s="51"/>
      <c r="J226" s="51"/>
      <c r="K226" s="51"/>
      <c r="L226" s="51"/>
      <c r="M226" s="51"/>
      <c r="N226" s="51"/>
      <c r="O226" s="51"/>
      <c r="P226" s="51"/>
      <c r="Q226" s="51"/>
      <c r="R226" s="51"/>
      <c r="S226" s="52"/>
      <c r="T226" s="51"/>
      <c r="U226" s="51"/>
    </row>
    <row r="227" spans="5:21" ht="13.5" customHeight="1" x14ac:dyDescent="0.2">
      <c r="E227" s="51"/>
      <c r="F227" s="51"/>
      <c r="G227" s="51"/>
      <c r="H227" s="51"/>
      <c r="I227" s="51"/>
      <c r="J227" s="51"/>
      <c r="K227" s="51"/>
      <c r="L227" s="51"/>
      <c r="M227" s="51"/>
      <c r="N227" s="51"/>
      <c r="O227" s="51"/>
      <c r="P227" s="51"/>
      <c r="Q227" s="51"/>
      <c r="R227" s="51"/>
      <c r="S227" s="52"/>
      <c r="T227" s="51"/>
      <c r="U227" s="51"/>
    </row>
    <row r="228" spans="5:21" ht="13.5" customHeight="1" x14ac:dyDescent="0.2">
      <c r="E228" s="51"/>
      <c r="F228" s="51"/>
      <c r="G228" s="51"/>
      <c r="H228" s="51"/>
      <c r="I228" s="51"/>
      <c r="J228" s="51"/>
      <c r="K228" s="51"/>
      <c r="L228" s="51"/>
      <c r="M228" s="51"/>
      <c r="N228" s="51"/>
      <c r="O228" s="51"/>
      <c r="P228" s="51"/>
      <c r="Q228" s="51"/>
      <c r="R228" s="51"/>
      <c r="S228" s="52"/>
      <c r="T228" s="51"/>
      <c r="U228" s="51"/>
    </row>
    <row r="229" spans="5:21" ht="13.5" customHeight="1" x14ac:dyDescent="0.2">
      <c r="E229" s="51"/>
      <c r="F229" s="51"/>
      <c r="G229" s="51"/>
      <c r="H229" s="51"/>
      <c r="I229" s="51"/>
      <c r="J229" s="51"/>
      <c r="K229" s="51"/>
      <c r="L229" s="51"/>
      <c r="M229" s="51"/>
      <c r="N229" s="51"/>
      <c r="O229" s="51"/>
      <c r="P229" s="51"/>
      <c r="Q229" s="51"/>
      <c r="R229" s="51"/>
      <c r="S229" s="52"/>
      <c r="T229" s="51"/>
      <c r="U229" s="51"/>
    </row>
    <row r="230" spans="5:21" ht="13.5" customHeight="1" x14ac:dyDescent="0.2">
      <c r="E230" s="51"/>
      <c r="F230" s="51"/>
      <c r="G230" s="51"/>
      <c r="H230" s="51"/>
      <c r="I230" s="51"/>
      <c r="J230" s="51"/>
      <c r="K230" s="51"/>
      <c r="L230" s="51"/>
      <c r="M230" s="51"/>
      <c r="N230" s="51"/>
      <c r="O230" s="51"/>
      <c r="P230" s="51"/>
      <c r="Q230" s="51"/>
      <c r="R230" s="51"/>
      <c r="S230" s="52"/>
      <c r="T230" s="51"/>
      <c r="U230" s="51"/>
    </row>
    <row r="231" spans="5:21" ht="13.5" customHeight="1" x14ac:dyDescent="0.2">
      <c r="E231" s="51"/>
      <c r="F231" s="51"/>
      <c r="G231" s="51"/>
      <c r="H231" s="51"/>
      <c r="I231" s="51"/>
      <c r="J231" s="51"/>
      <c r="K231" s="51"/>
      <c r="L231" s="51"/>
      <c r="M231" s="51"/>
      <c r="N231" s="51"/>
      <c r="O231" s="51"/>
      <c r="P231" s="51"/>
      <c r="Q231" s="51"/>
      <c r="R231" s="51"/>
      <c r="S231" s="52"/>
      <c r="T231" s="51"/>
      <c r="U231" s="51"/>
    </row>
    <row r="232" spans="5:21" ht="13.5" customHeight="1" x14ac:dyDescent="0.2">
      <c r="E232" s="51"/>
      <c r="F232" s="51"/>
      <c r="G232" s="51"/>
      <c r="H232" s="51"/>
      <c r="I232" s="51"/>
      <c r="J232" s="51"/>
      <c r="K232" s="51"/>
      <c r="L232" s="51"/>
      <c r="M232" s="51"/>
      <c r="N232" s="51"/>
      <c r="O232" s="51"/>
      <c r="P232" s="51"/>
      <c r="Q232" s="51"/>
      <c r="R232" s="51"/>
      <c r="S232" s="52"/>
      <c r="T232" s="51"/>
      <c r="U232" s="51"/>
    </row>
    <row r="233" spans="5:21" ht="13.5" customHeight="1" x14ac:dyDescent="0.2">
      <c r="E233" s="51"/>
      <c r="F233" s="51"/>
      <c r="G233" s="51"/>
      <c r="H233" s="51"/>
      <c r="I233" s="51"/>
      <c r="J233" s="51"/>
      <c r="K233" s="51"/>
      <c r="L233" s="51"/>
      <c r="M233" s="51"/>
      <c r="N233" s="51"/>
      <c r="O233" s="51"/>
      <c r="P233" s="51"/>
      <c r="Q233" s="51"/>
      <c r="R233" s="51"/>
      <c r="S233" s="52"/>
      <c r="T233" s="51"/>
      <c r="U233" s="51"/>
    </row>
    <row r="234" spans="5:21" ht="13.5" customHeight="1" x14ac:dyDescent="0.2">
      <c r="E234" s="51"/>
      <c r="F234" s="51"/>
      <c r="G234" s="51"/>
      <c r="H234" s="51"/>
      <c r="I234" s="51"/>
      <c r="J234" s="51"/>
      <c r="K234" s="51"/>
      <c r="L234" s="51"/>
      <c r="M234" s="51"/>
      <c r="N234" s="51"/>
      <c r="O234" s="51"/>
      <c r="P234" s="51"/>
      <c r="Q234" s="51"/>
      <c r="R234" s="51"/>
      <c r="S234" s="52"/>
      <c r="T234" s="51"/>
      <c r="U234" s="51"/>
    </row>
    <row r="235" spans="5:21" ht="13.5" customHeight="1" x14ac:dyDescent="0.2">
      <c r="E235" s="51"/>
      <c r="F235" s="51"/>
      <c r="G235" s="51"/>
      <c r="H235" s="51"/>
      <c r="I235" s="51"/>
      <c r="J235" s="51"/>
      <c r="K235" s="51"/>
      <c r="L235" s="51"/>
      <c r="M235" s="51"/>
      <c r="N235" s="51"/>
      <c r="O235" s="51"/>
      <c r="P235" s="51"/>
      <c r="Q235" s="51"/>
      <c r="R235" s="51"/>
      <c r="S235" s="52"/>
      <c r="T235" s="51"/>
      <c r="U235" s="51"/>
    </row>
    <row r="236" spans="5:21" ht="13.5" customHeight="1" x14ac:dyDescent="0.2">
      <c r="E236" s="51"/>
      <c r="F236" s="51"/>
      <c r="G236" s="51"/>
      <c r="H236" s="51"/>
      <c r="I236" s="51"/>
      <c r="J236" s="51"/>
      <c r="K236" s="51"/>
      <c r="L236" s="51"/>
      <c r="M236" s="51"/>
      <c r="N236" s="51"/>
      <c r="O236" s="51"/>
      <c r="P236" s="51"/>
      <c r="Q236" s="51"/>
      <c r="R236" s="51"/>
      <c r="S236" s="52"/>
      <c r="T236" s="51"/>
      <c r="U236" s="51"/>
    </row>
    <row r="237" spans="5:21" ht="13.5" customHeight="1" x14ac:dyDescent="0.2">
      <c r="E237" s="51"/>
      <c r="F237" s="51"/>
      <c r="G237" s="51"/>
      <c r="H237" s="51"/>
      <c r="I237" s="51"/>
      <c r="J237" s="51"/>
      <c r="K237" s="51"/>
      <c r="L237" s="51"/>
      <c r="M237" s="51"/>
      <c r="N237" s="51"/>
      <c r="O237" s="51"/>
      <c r="P237" s="51"/>
      <c r="Q237" s="51"/>
      <c r="R237" s="51"/>
      <c r="S237" s="52"/>
      <c r="T237" s="51"/>
      <c r="U237" s="51"/>
    </row>
    <row r="238" spans="5:21" ht="13.5" customHeight="1" x14ac:dyDescent="0.2">
      <c r="E238" s="51"/>
      <c r="F238" s="51"/>
      <c r="G238" s="51"/>
      <c r="H238" s="51"/>
      <c r="I238" s="51"/>
      <c r="J238" s="51"/>
      <c r="K238" s="51"/>
      <c r="L238" s="51"/>
      <c r="M238" s="51"/>
      <c r="N238" s="51"/>
      <c r="O238" s="51"/>
      <c r="P238" s="51"/>
      <c r="Q238" s="51"/>
      <c r="R238" s="51"/>
      <c r="S238" s="52"/>
      <c r="T238" s="51"/>
      <c r="U238" s="51"/>
    </row>
    <row r="239" spans="5:21" ht="13.5" customHeight="1" x14ac:dyDescent="0.2">
      <c r="E239" s="51"/>
      <c r="F239" s="51"/>
      <c r="G239" s="51"/>
      <c r="H239" s="51"/>
      <c r="I239" s="51"/>
      <c r="J239" s="51"/>
      <c r="K239" s="51"/>
      <c r="L239" s="51"/>
      <c r="M239" s="51"/>
      <c r="N239" s="51"/>
      <c r="O239" s="51"/>
      <c r="P239" s="51"/>
      <c r="Q239" s="51"/>
      <c r="R239" s="51"/>
      <c r="S239" s="52"/>
      <c r="T239" s="51"/>
      <c r="U239" s="51"/>
    </row>
    <row r="240" spans="5:21" ht="13.5" customHeight="1" x14ac:dyDescent="0.2">
      <c r="E240" s="51"/>
      <c r="F240" s="51"/>
      <c r="G240" s="51"/>
      <c r="H240" s="51"/>
      <c r="I240" s="51"/>
      <c r="J240" s="51"/>
      <c r="K240" s="51"/>
      <c r="L240" s="51"/>
      <c r="M240" s="51"/>
      <c r="N240" s="51"/>
      <c r="O240" s="51"/>
      <c r="P240" s="51"/>
      <c r="Q240" s="51"/>
      <c r="R240" s="51"/>
      <c r="S240" s="52"/>
      <c r="T240" s="51"/>
      <c r="U240" s="51"/>
    </row>
    <row r="241" spans="5:21" ht="13.5" customHeight="1" x14ac:dyDescent="0.2">
      <c r="E241" s="51"/>
      <c r="F241" s="51"/>
      <c r="G241" s="51"/>
      <c r="H241" s="51"/>
      <c r="I241" s="51"/>
      <c r="J241" s="51"/>
      <c r="K241" s="51"/>
      <c r="L241" s="51"/>
      <c r="M241" s="51"/>
      <c r="N241" s="51"/>
      <c r="O241" s="51"/>
      <c r="P241" s="51"/>
      <c r="Q241" s="51"/>
      <c r="R241" s="51"/>
      <c r="S241" s="52"/>
      <c r="T241" s="51"/>
      <c r="U241" s="51"/>
    </row>
    <row r="242" spans="5:21" ht="13.5" customHeight="1" x14ac:dyDescent="0.2">
      <c r="E242" s="51"/>
      <c r="F242" s="51"/>
      <c r="G242" s="51"/>
      <c r="H242" s="51"/>
      <c r="I242" s="51"/>
      <c r="J242" s="51"/>
      <c r="K242" s="51"/>
      <c r="L242" s="51"/>
      <c r="M242" s="51"/>
      <c r="N242" s="51"/>
      <c r="O242" s="51"/>
      <c r="P242" s="51"/>
      <c r="Q242" s="51"/>
      <c r="R242" s="51"/>
      <c r="S242" s="52"/>
      <c r="T242" s="51"/>
      <c r="U242" s="51"/>
    </row>
    <row r="243" spans="5:21" ht="13.5" customHeight="1" x14ac:dyDescent="0.2">
      <c r="E243" s="51"/>
      <c r="F243" s="51"/>
      <c r="G243" s="51"/>
      <c r="H243" s="51"/>
      <c r="I243" s="51"/>
      <c r="J243" s="51"/>
      <c r="K243" s="51"/>
      <c r="L243" s="51"/>
      <c r="M243" s="51"/>
      <c r="N243" s="51"/>
      <c r="O243" s="51"/>
      <c r="P243" s="51"/>
      <c r="Q243" s="51"/>
      <c r="R243" s="51"/>
      <c r="S243" s="52"/>
      <c r="T243" s="51"/>
      <c r="U243" s="51"/>
    </row>
    <row r="244" spans="5:21" ht="13.5" customHeight="1" x14ac:dyDescent="0.2">
      <c r="E244" s="51"/>
      <c r="F244" s="51"/>
      <c r="G244" s="51"/>
      <c r="H244" s="51"/>
      <c r="I244" s="51"/>
      <c r="J244" s="51"/>
      <c r="K244" s="51"/>
      <c r="L244" s="51"/>
      <c r="M244" s="51"/>
      <c r="N244" s="51"/>
      <c r="O244" s="51"/>
      <c r="P244" s="51"/>
      <c r="Q244" s="51"/>
      <c r="R244" s="51"/>
      <c r="S244" s="52"/>
      <c r="T244" s="51"/>
      <c r="U244" s="51"/>
    </row>
    <row r="245" spans="5:21" ht="13.5" customHeight="1" x14ac:dyDescent="0.2">
      <c r="E245" s="51"/>
      <c r="F245" s="51"/>
      <c r="G245" s="51"/>
      <c r="H245" s="51"/>
      <c r="I245" s="51"/>
      <c r="J245" s="51"/>
      <c r="K245" s="51"/>
      <c r="L245" s="51"/>
      <c r="M245" s="51"/>
      <c r="N245" s="51"/>
      <c r="O245" s="51"/>
      <c r="P245" s="51"/>
      <c r="Q245" s="51"/>
      <c r="R245" s="51"/>
      <c r="S245" s="52"/>
      <c r="T245" s="51"/>
      <c r="U245" s="51"/>
    </row>
    <row r="246" spans="5:21" ht="13.5" customHeight="1" x14ac:dyDescent="0.2">
      <c r="E246" s="51"/>
      <c r="F246" s="51"/>
      <c r="G246" s="51"/>
      <c r="H246" s="51"/>
      <c r="I246" s="51"/>
      <c r="J246" s="51"/>
      <c r="K246" s="51"/>
      <c r="L246" s="51"/>
      <c r="M246" s="51"/>
      <c r="N246" s="51"/>
      <c r="O246" s="51"/>
      <c r="P246" s="51"/>
      <c r="Q246" s="51"/>
      <c r="R246" s="51"/>
      <c r="S246" s="52"/>
      <c r="T246" s="51"/>
      <c r="U246" s="51"/>
    </row>
    <row r="247" spans="5:21" ht="13.5" customHeight="1" x14ac:dyDescent="0.2">
      <c r="E247" s="51"/>
      <c r="F247" s="51"/>
      <c r="G247" s="51"/>
      <c r="H247" s="51"/>
      <c r="I247" s="51"/>
      <c r="J247" s="51"/>
      <c r="K247" s="51"/>
      <c r="L247" s="51"/>
      <c r="M247" s="51"/>
      <c r="N247" s="51"/>
      <c r="O247" s="51"/>
      <c r="P247" s="51"/>
      <c r="Q247" s="51"/>
      <c r="R247" s="51"/>
      <c r="S247" s="52"/>
      <c r="T247" s="51"/>
      <c r="U247" s="51"/>
    </row>
    <row r="248" spans="5:21" ht="13.5" customHeight="1" x14ac:dyDescent="0.2">
      <c r="E248" s="51"/>
      <c r="F248" s="51"/>
      <c r="G248" s="51"/>
      <c r="H248" s="51"/>
      <c r="I248" s="51"/>
      <c r="J248" s="51"/>
      <c r="K248" s="51"/>
      <c r="L248" s="51"/>
      <c r="M248" s="51"/>
      <c r="N248" s="51"/>
      <c r="O248" s="51"/>
      <c r="P248" s="51"/>
      <c r="Q248" s="51"/>
      <c r="R248" s="51"/>
      <c r="S248" s="52"/>
      <c r="T248" s="51"/>
      <c r="U248" s="51"/>
    </row>
    <row r="249" spans="5:21" ht="13.5" customHeight="1" x14ac:dyDescent="0.2">
      <c r="E249" s="51"/>
      <c r="F249" s="51"/>
      <c r="G249" s="51"/>
      <c r="H249" s="51"/>
      <c r="I249" s="51"/>
      <c r="J249" s="51"/>
      <c r="K249" s="51"/>
      <c r="L249" s="51"/>
      <c r="M249" s="51"/>
      <c r="N249" s="51"/>
      <c r="O249" s="51"/>
      <c r="P249" s="51"/>
      <c r="Q249" s="51"/>
      <c r="R249" s="51"/>
      <c r="S249" s="52"/>
      <c r="T249" s="51"/>
      <c r="U249" s="51"/>
    </row>
    <row r="250" spans="5:21" ht="13.5" customHeight="1" x14ac:dyDescent="0.2">
      <c r="E250" s="51"/>
      <c r="F250" s="51"/>
      <c r="G250" s="51"/>
      <c r="H250" s="51"/>
      <c r="I250" s="51"/>
      <c r="J250" s="51"/>
      <c r="K250" s="51"/>
      <c r="L250" s="51"/>
      <c r="M250" s="51"/>
      <c r="N250" s="51"/>
      <c r="O250" s="51"/>
      <c r="P250" s="51"/>
      <c r="Q250" s="51"/>
      <c r="R250" s="51"/>
      <c r="S250" s="52"/>
      <c r="T250" s="51"/>
      <c r="U250" s="51"/>
    </row>
    <row r="251" spans="5:21" ht="13.5" customHeight="1" x14ac:dyDescent="0.2">
      <c r="E251" s="51"/>
      <c r="F251" s="51"/>
      <c r="G251" s="51"/>
      <c r="H251" s="51"/>
      <c r="I251" s="51"/>
      <c r="J251" s="51"/>
      <c r="K251" s="51"/>
      <c r="L251" s="51"/>
      <c r="M251" s="51"/>
      <c r="N251" s="51"/>
      <c r="O251" s="51"/>
      <c r="P251" s="51"/>
      <c r="Q251" s="51"/>
      <c r="R251" s="51"/>
      <c r="S251" s="52"/>
      <c r="T251" s="51"/>
      <c r="U251" s="51"/>
    </row>
    <row r="252" spans="5:21" ht="13.5" customHeight="1" x14ac:dyDescent="0.2">
      <c r="E252" s="51"/>
      <c r="F252" s="51"/>
      <c r="G252" s="51"/>
      <c r="H252" s="51"/>
      <c r="I252" s="51"/>
      <c r="J252" s="51"/>
      <c r="K252" s="51"/>
      <c r="L252" s="51"/>
      <c r="M252" s="51"/>
      <c r="N252" s="51"/>
      <c r="O252" s="51"/>
      <c r="P252" s="51"/>
      <c r="Q252" s="51"/>
      <c r="R252" s="51"/>
      <c r="S252" s="52"/>
      <c r="T252" s="51"/>
      <c r="U252" s="51"/>
    </row>
    <row r="253" spans="5:21" ht="13.5" customHeight="1" x14ac:dyDescent="0.2">
      <c r="E253" s="51"/>
      <c r="F253" s="51"/>
      <c r="G253" s="51"/>
      <c r="H253" s="51"/>
      <c r="I253" s="51"/>
      <c r="J253" s="51"/>
      <c r="K253" s="51"/>
      <c r="L253" s="51"/>
      <c r="M253" s="51"/>
      <c r="N253" s="51"/>
      <c r="O253" s="51"/>
      <c r="P253" s="51"/>
      <c r="Q253" s="51"/>
      <c r="R253" s="51"/>
      <c r="S253" s="52"/>
      <c r="T253" s="51"/>
      <c r="U253" s="51"/>
    </row>
    <row r="254" spans="5:21" ht="13.5" customHeight="1" x14ac:dyDescent="0.2">
      <c r="E254" s="51"/>
      <c r="F254" s="51"/>
      <c r="G254" s="51"/>
      <c r="H254" s="51"/>
      <c r="I254" s="51"/>
      <c r="J254" s="51"/>
      <c r="K254" s="51"/>
      <c r="L254" s="51"/>
      <c r="M254" s="51"/>
      <c r="N254" s="51"/>
      <c r="O254" s="51"/>
      <c r="P254" s="51"/>
      <c r="Q254" s="51"/>
      <c r="R254" s="51"/>
      <c r="S254" s="52"/>
      <c r="T254" s="51"/>
      <c r="U254" s="51"/>
    </row>
    <row r="255" spans="5:21" ht="13.5" customHeight="1" x14ac:dyDescent="0.2">
      <c r="E255" s="51"/>
      <c r="F255" s="51"/>
      <c r="G255" s="51"/>
      <c r="H255" s="51"/>
      <c r="I255" s="51"/>
      <c r="J255" s="51"/>
      <c r="K255" s="51"/>
      <c r="L255" s="51"/>
      <c r="M255" s="51"/>
      <c r="N255" s="51"/>
      <c r="O255" s="51"/>
      <c r="P255" s="51"/>
      <c r="Q255" s="51"/>
      <c r="R255" s="51"/>
      <c r="S255" s="52"/>
      <c r="T255" s="51"/>
      <c r="U255" s="51"/>
    </row>
    <row r="256" spans="5:21" ht="13.5" customHeight="1" x14ac:dyDescent="0.2">
      <c r="E256" s="51"/>
      <c r="F256" s="51"/>
      <c r="G256" s="51"/>
      <c r="H256" s="51"/>
      <c r="I256" s="51"/>
      <c r="J256" s="51"/>
      <c r="K256" s="51"/>
      <c r="L256" s="51"/>
      <c r="M256" s="51"/>
      <c r="N256" s="51"/>
      <c r="O256" s="51"/>
      <c r="P256" s="51"/>
      <c r="Q256" s="51"/>
      <c r="R256" s="51"/>
      <c r="S256" s="52"/>
      <c r="T256" s="51"/>
      <c r="U256" s="51"/>
    </row>
    <row r="257" spans="5:21" ht="13.5" customHeight="1" x14ac:dyDescent="0.2">
      <c r="E257" s="51"/>
      <c r="F257" s="51"/>
      <c r="G257" s="51"/>
      <c r="H257" s="51"/>
      <c r="I257" s="51"/>
      <c r="J257" s="51"/>
      <c r="K257" s="51"/>
      <c r="L257" s="51"/>
      <c r="M257" s="51"/>
      <c r="N257" s="51"/>
      <c r="O257" s="51"/>
      <c r="P257" s="51"/>
      <c r="Q257" s="51"/>
      <c r="R257" s="51"/>
      <c r="S257" s="52"/>
      <c r="T257" s="51"/>
      <c r="U257" s="51"/>
    </row>
    <row r="258" spans="5:21" ht="13.5" customHeight="1" x14ac:dyDescent="0.2">
      <c r="E258" s="51"/>
      <c r="F258" s="51"/>
      <c r="G258" s="51"/>
      <c r="H258" s="51"/>
      <c r="I258" s="51"/>
      <c r="J258" s="51"/>
      <c r="K258" s="51"/>
      <c r="L258" s="51"/>
      <c r="M258" s="51"/>
      <c r="N258" s="51"/>
      <c r="O258" s="51"/>
      <c r="P258" s="51"/>
      <c r="Q258" s="51"/>
      <c r="R258" s="51"/>
      <c r="S258" s="52"/>
      <c r="T258" s="51"/>
      <c r="U258" s="51"/>
    </row>
    <row r="259" spans="5:21" ht="13.5" customHeight="1" x14ac:dyDescent="0.2">
      <c r="E259" s="51"/>
      <c r="F259" s="51"/>
      <c r="G259" s="51"/>
      <c r="H259" s="51"/>
      <c r="I259" s="51"/>
      <c r="J259" s="51"/>
      <c r="K259" s="51"/>
      <c r="L259" s="51"/>
      <c r="M259" s="51"/>
      <c r="N259" s="51"/>
      <c r="O259" s="51"/>
      <c r="P259" s="51"/>
      <c r="Q259" s="51"/>
      <c r="R259" s="51"/>
      <c r="S259" s="52"/>
      <c r="T259" s="51"/>
      <c r="U259" s="51"/>
    </row>
    <row r="260" spans="5:21" ht="13.5" customHeight="1" x14ac:dyDescent="0.2">
      <c r="E260" s="51"/>
      <c r="F260" s="51"/>
      <c r="G260" s="51"/>
      <c r="H260" s="51"/>
      <c r="I260" s="51"/>
      <c r="J260" s="51"/>
      <c r="K260" s="51"/>
      <c r="L260" s="51"/>
      <c r="M260" s="51"/>
      <c r="N260" s="51"/>
      <c r="O260" s="51"/>
      <c r="P260" s="51"/>
      <c r="Q260" s="51"/>
      <c r="R260" s="51"/>
      <c r="S260" s="52"/>
      <c r="T260" s="51"/>
      <c r="U260" s="51"/>
    </row>
    <row r="261" spans="5:21" ht="13.5" customHeight="1" x14ac:dyDescent="0.2">
      <c r="E261" s="51"/>
      <c r="F261" s="51"/>
      <c r="G261" s="51"/>
      <c r="H261" s="51"/>
      <c r="I261" s="51"/>
      <c r="J261" s="51"/>
      <c r="K261" s="51"/>
      <c r="L261" s="51"/>
      <c r="M261" s="51"/>
      <c r="N261" s="51"/>
      <c r="O261" s="51"/>
      <c r="P261" s="51"/>
      <c r="Q261" s="51"/>
      <c r="R261" s="51"/>
      <c r="S261" s="52"/>
      <c r="T261" s="51"/>
      <c r="U261" s="51"/>
    </row>
    <row r="262" spans="5:21" ht="13.5" customHeight="1" x14ac:dyDescent="0.2">
      <c r="E262" s="51"/>
      <c r="F262" s="51"/>
      <c r="G262" s="51"/>
      <c r="H262" s="51"/>
      <c r="I262" s="51"/>
      <c r="J262" s="51"/>
      <c r="K262" s="51"/>
      <c r="L262" s="51"/>
      <c r="M262" s="51"/>
      <c r="N262" s="51"/>
      <c r="O262" s="51"/>
      <c r="P262" s="51"/>
      <c r="Q262" s="51"/>
      <c r="R262" s="51"/>
      <c r="S262" s="52"/>
      <c r="T262" s="51"/>
      <c r="U262" s="51"/>
    </row>
    <row r="263" spans="5:21" ht="13.5" customHeight="1" x14ac:dyDescent="0.2">
      <c r="E263" s="51"/>
      <c r="F263" s="51"/>
      <c r="G263" s="51"/>
      <c r="H263" s="51"/>
      <c r="I263" s="51"/>
      <c r="J263" s="51"/>
      <c r="K263" s="51"/>
      <c r="L263" s="51"/>
      <c r="M263" s="51"/>
      <c r="N263" s="51"/>
      <c r="O263" s="51"/>
      <c r="P263" s="51"/>
      <c r="Q263" s="51"/>
      <c r="R263" s="51"/>
      <c r="S263" s="52"/>
      <c r="T263" s="51"/>
      <c r="U263" s="51"/>
    </row>
    <row r="264" spans="5:21" ht="13.5" customHeight="1" x14ac:dyDescent="0.2">
      <c r="E264" s="51"/>
      <c r="F264" s="51"/>
      <c r="G264" s="51"/>
      <c r="H264" s="51"/>
      <c r="I264" s="51"/>
      <c r="J264" s="51"/>
      <c r="K264" s="51"/>
      <c r="L264" s="51"/>
      <c r="M264" s="51"/>
      <c r="N264" s="51"/>
      <c r="O264" s="51"/>
      <c r="P264" s="51"/>
      <c r="Q264" s="51"/>
      <c r="R264" s="51"/>
      <c r="S264" s="52"/>
      <c r="T264" s="51"/>
      <c r="U264" s="51"/>
    </row>
    <row r="265" spans="5:21" ht="13.5" customHeight="1" x14ac:dyDescent="0.2">
      <c r="E265" s="51"/>
      <c r="F265" s="51"/>
      <c r="G265" s="51"/>
      <c r="H265" s="51"/>
      <c r="I265" s="51"/>
      <c r="J265" s="51"/>
      <c r="K265" s="51"/>
      <c r="L265" s="51"/>
      <c r="M265" s="51"/>
      <c r="N265" s="51"/>
      <c r="O265" s="51"/>
      <c r="P265" s="51"/>
      <c r="Q265" s="51"/>
      <c r="R265" s="51"/>
      <c r="S265" s="52"/>
      <c r="T265" s="51"/>
      <c r="U265" s="51"/>
    </row>
    <row r="266" spans="5:21" ht="13.5" customHeight="1" x14ac:dyDescent="0.2">
      <c r="E266" s="51"/>
      <c r="F266" s="51"/>
      <c r="G266" s="51"/>
      <c r="H266" s="51"/>
      <c r="I266" s="51"/>
      <c r="J266" s="51"/>
      <c r="K266" s="51"/>
      <c r="L266" s="51"/>
      <c r="M266" s="51"/>
      <c r="N266" s="51"/>
      <c r="O266" s="51"/>
      <c r="P266" s="51"/>
      <c r="Q266" s="51"/>
      <c r="R266" s="51"/>
      <c r="S266" s="52"/>
      <c r="T266" s="51"/>
      <c r="U266" s="51"/>
    </row>
    <row r="267" spans="5:21" ht="13.5" customHeight="1" x14ac:dyDescent="0.2">
      <c r="E267" s="51"/>
      <c r="F267" s="51"/>
      <c r="G267" s="51"/>
      <c r="H267" s="51"/>
      <c r="I267" s="51"/>
      <c r="J267" s="51"/>
      <c r="K267" s="51"/>
      <c r="L267" s="51"/>
      <c r="M267" s="51"/>
      <c r="N267" s="51"/>
      <c r="O267" s="51"/>
      <c r="P267" s="51"/>
      <c r="Q267" s="51"/>
      <c r="R267" s="51"/>
      <c r="S267" s="52"/>
      <c r="T267" s="51"/>
      <c r="U267" s="51"/>
    </row>
    <row r="268" spans="5:21" ht="13.5" customHeight="1" x14ac:dyDescent="0.2">
      <c r="E268" s="51"/>
      <c r="F268" s="51"/>
      <c r="G268" s="51"/>
      <c r="H268" s="51"/>
      <c r="I268" s="51"/>
      <c r="J268" s="51"/>
      <c r="K268" s="51"/>
      <c r="L268" s="51"/>
      <c r="M268" s="51"/>
      <c r="N268" s="51"/>
      <c r="O268" s="51"/>
      <c r="P268" s="51"/>
      <c r="Q268" s="51"/>
      <c r="R268" s="51"/>
      <c r="S268" s="52"/>
      <c r="T268" s="51"/>
      <c r="U268" s="51"/>
    </row>
    <row r="269" spans="5:21" ht="13.5" customHeight="1" x14ac:dyDescent="0.2">
      <c r="E269" s="51"/>
      <c r="F269" s="51"/>
      <c r="G269" s="51"/>
      <c r="H269" s="51"/>
      <c r="I269" s="51"/>
      <c r="J269" s="51"/>
      <c r="K269" s="51"/>
      <c r="L269" s="51"/>
      <c r="M269" s="51"/>
      <c r="N269" s="51"/>
      <c r="O269" s="51"/>
      <c r="P269" s="51"/>
      <c r="Q269" s="51"/>
      <c r="R269" s="51"/>
      <c r="S269" s="52"/>
      <c r="T269" s="51"/>
      <c r="U269" s="51"/>
    </row>
    <row r="270" spans="5:21" ht="13.5" customHeight="1" x14ac:dyDescent="0.2">
      <c r="E270" s="51"/>
      <c r="F270" s="51"/>
      <c r="G270" s="51"/>
      <c r="H270" s="51"/>
      <c r="I270" s="51"/>
      <c r="J270" s="51"/>
      <c r="K270" s="51"/>
      <c r="L270" s="51"/>
      <c r="M270" s="51"/>
      <c r="N270" s="51"/>
      <c r="O270" s="51"/>
      <c r="P270" s="51"/>
      <c r="Q270" s="51"/>
      <c r="R270" s="51"/>
      <c r="S270" s="52"/>
      <c r="T270" s="51"/>
      <c r="U270" s="51"/>
    </row>
    <row r="271" spans="5:21" ht="13.5" customHeight="1" x14ac:dyDescent="0.2">
      <c r="E271" s="51"/>
      <c r="F271" s="51"/>
      <c r="G271" s="51"/>
      <c r="H271" s="51"/>
      <c r="I271" s="51"/>
      <c r="J271" s="51"/>
      <c r="K271" s="51"/>
      <c r="L271" s="51"/>
      <c r="M271" s="51"/>
      <c r="N271" s="51"/>
      <c r="O271" s="51"/>
      <c r="P271" s="51"/>
      <c r="Q271" s="51"/>
      <c r="R271" s="51"/>
      <c r="S271" s="52"/>
      <c r="T271" s="51"/>
      <c r="U271" s="51"/>
    </row>
    <row r="272" spans="5:21" ht="13.5" customHeight="1" x14ac:dyDescent="0.2">
      <c r="E272" s="51"/>
      <c r="F272" s="51"/>
      <c r="G272" s="51"/>
      <c r="H272" s="51"/>
      <c r="I272" s="51"/>
      <c r="J272" s="51"/>
      <c r="K272" s="51"/>
      <c r="L272" s="51"/>
      <c r="M272" s="51"/>
      <c r="N272" s="51"/>
      <c r="O272" s="51"/>
      <c r="P272" s="51"/>
      <c r="Q272" s="51"/>
      <c r="R272" s="51"/>
      <c r="S272" s="52"/>
      <c r="T272" s="51"/>
      <c r="U272" s="51"/>
    </row>
  </sheetData>
  <dataConsolidate/>
  <pageMargins left="0.75" right="0.75" top="1" bottom="1" header="0.5" footer="0.5"/>
  <pageSetup orientation="portrait"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B48A8-58EF-4133-8BB9-0CDE35CFAECB}">
  <sheetPr>
    <tabColor theme="3"/>
  </sheetPr>
  <dimension ref="A1"/>
  <sheetViews>
    <sheetView showGridLines="0" topLeftCell="A23" workbookViewId="0">
      <selection activeCell="A65" sqref="A65"/>
    </sheetView>
  </sheetViews>
  <sheetFormatPr defaultRowHeight="12.75" x14ac:dyDescent="0.2"/>
  <cols>
    <col min="5" max="5" width="13.7109375" customWidth="1"/>
    <col min="6" max="6" width="24" customWidth="1"/>
  </cols>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90371-2E99-4789-9F46-6C2D3B0D13E9}">
  <sheetPr>
    <tabColor theme="3" tint="0.79998168889431442"/>
  </sheetPr>
  <dimension ref="A1:AJ895"/>
  <sheetViews>
    <sheetView showGridLines="0" tabSelected="1" topLeftCell="A14" zoomScale="85" zoomScaleNormal="85" workbookViewId="0">
      <selection activeCell="G11" sqref="G11"/>
    </sheetView>
  </sheetViews>
  <sheetFormatPr defaultColWidth="9.28515625" defaultRowHeight="13.5" customHeight="1" x14ac:dyDescent="0.2"/>
  <cols>
    <col min="1" max="1" width="1.7109375" style="2" customWidth="1"/>
    <col min="2" max="2" width="2.7109375" style="2" customWidth="1"/>
    <col min="3" max="3" width="2" style="2" customWidth="1"/>
    <col min="4" max="4" width="53.7109375" style="2" bestFit="1" customWidth="1"/>
    <col min="5" max="7" width="20" style="2" customWidth="1"/>
    <col min="8" max="8" width="16.140625" style="2" customWidth="1"/>
    <col min="9" max="15" width="20" style="2" customWidth="1"/>
    <col min="16" max="16" width="11.42578125" style="2" customWidth="1"/>
    <col min="17" max="17" width="11.7109375" style="2" customWidth="1"/>
    <col min="18" max="16384" width="9.28515625" style="2"/>
  </cols>
  <sheetData>
    <row r="1" spans="1:36" s="7" customFormat="1" ht="13.5" customHeight="1" x14ac:dyDescent="0.2">
      <c r="A1" s="5"/>
      <c r="B1" s="5"/>
      <c r="C1" s="5"/>
      <c r="D1" s="6" t="s">
        <v>87</v>
      </c>
      <c r="E1" s="6"/>
    </row>
    <row r="2" spans="1:36" s="7" customFormat="1" ht="13.5" customHeight="1" x14ac:dyDescent="0.2">
      <c r="A2" s="5"/>
      <c r="B2" s="5"/>
      <c r="C2" s="5"/>
      <c r="D2" s="6"/>
      <c r="E2" s="257" t="str">
        <f>Title</f>
        <v>OCP Africa - DRC P205 market projections</v>
      </c>
    </row>
    <row r="3" spans="1:36" s="7" customFormat="1" ht="13.5" customHeight="1" x14ac:dyDescent="0.2">
      <c r="A3" s="5"/>
      <c r="B3" s="5"/>
      <c r="C3" s="5"/>
      <c r="D3" s="6"/>
      <c r="E3" s="258" t="str">
        <f ca="1">MID(CELL("filename",E3),FIND("]",CELL("filename",E3))+1,256)</f>
        <v xml:space="preserve">OCP_CropsMix </v>
      </c>
    </row>
    <row r="4" spans="1:36" s="7" customFormat="1" ht="13.5" customHeight="1" x14ac:dyDescent="0.2">
      <c r="A4" s="5"/>
      <c r="B4" s="5"/>
      <c r="C4" s="5"/>
      <c r="D4" s="6"/>
      <c r="E4" s="6"/>
    </row>
    <row r="5" spans="1:36" s="11" customFormat="1" ht="13.5" customHeight="1" x14ac:dyDescent="0.2">
      <c r="A5" s="8"/>
      <c r="B5" s="8"/>
      <c r="C5" s="8"/>
      <c r="D5" s="9"/>
      <c r="E5" s="10"/>
    </row>
    <row r="6" spans="1:36" s="208" customFormat="1" ht="13.5" customHeight="1" x14ac:dyDescent="0.2">
      <c r="A6" s="205"/>
      <c r="B6" s="205"/>
      <c r="C6" s="205"/>
      <c r="D6" s="206"/>
      <c r="E6" s="207"/>
    </row>
    <row r="7" spans="1:36" ht="13.5" customHeight="1" x14ac:dyDescent="0.2">
      <c r="D7" s="32" t="s">
        <v>88</v>
      </c>
      <c r="L7" s="7"/>
      <c r="M7" s="7"/>
      <c r="N7" s="7"/>
    </row>
    <row r="8" spans="1:36" ht="13.5" customHeight="1" x14ac:dyDescent="0.2">
      <c r="D8" s="33" t="s">
        <v>89</v>
      </c>
      <c r="I8" s="33" t="s">
        <v>90</v>
      </c>
      <c r="L8" s="7"/>
      <c r="M8" s="7"/>
      <c r="N8" s="7"/>
    </row>
    <row r="9" spans="1:36" ht="13.5" customHeight="1" x14ac:dyDescent="0.2">
      <c r="E9" s="276" t="s">
        <v>60</v>
      </c>
      <c r="F9" s="276" t="s">
        <v>58</v>
      </c>
      <c r="G9" s="276" t="s">
        <v>61</v>
      </c>
      <c r="I9" s="276" t="s">
        <v>60</v>
      </c>
      <c r="J9" s="276" t="s">
        <v>58</v>
      </c>
      <c r="K9" s="276" t="s">
        <v>61</v>
      </c>
      <c r="L9" s="7"/>
    </row>
    <row r="10" spans="1:36" ht="13.5" customHeight="1" x14ac:dyDescent="0.2">
      <c r="D10" s="30" t="s">
        <v>91</v>
      </c>
      <c r="E10" s="275">
        <v>2025</v>
      </c>
      <c r="F10" s="275"/>
      <c r="G10" s="275"/>
      <c r="I10" s="275">
        <v>2025</v>
      </c>
      <c r="J10" s="275"/>
      <c r="K10" s="275"/>
      <c r="L10" s="7"/>
    </row>
    <row r="11" spans="1:36" ht="13.5" customHeight="1" x14ac:dyDescent="0.2">
      <c r="A11" s="7"/>
      <c r="B11" s="7"/>
      <c r="C11" s="7"/>
      <c r="D11" s="81" t="str">
        <f>ProjectedP205!D72</f>
        <v>Cassava, fresh</v>
      </c>
      <c r="E11" s="277">
        <f>OCP_ProductMix!AC133+OCP_ProductMix!AC221+OCP_ProductMix!AC300</f>
        <v>3.375146823276446E-2</v>
      </c>
      <c r="F11" s="277">
        <f>OCP_ProductMix!AF133+OCP_ProductMix!AF221+OCP_ProductMix!AF300</f>
        <v>0</v>
      </c>
      <c r="G11" s="277">
        <f>OCP_ProductMix!AI133+OCP_ProductMix!AI221+OCP_ProductMix!AI300</f>
        <v>2.1482513986402569</v>
      </c>
      <c r="I11" s="272">
        <f>IFERROR(E11/SUM($E11:$G11),"-")</f>
        <v>1.5468113605704339E-2</v>
      </c>
      <c r="J11" s="272">
        <f t="shared" ref="J11:J30" si="0">IFERROR(F11/SUM($E11:$G11),"-")</f>
        <v>0</v>
      </c>
      <c r="K11" s="272">
        <f t="shared" ref="K11:K30" si="1">IFERROR(G11/SUM($E11:$G11),"-")</f>
        <v>0.98453188639429556</v>
      </c>
      <c r="L11" s="7"/>
      <c r="P11" s="7"/>
      <c r="Q11" s="7"/>
      <c r="R11" s="7"/>
      <c r="S11" s="7"/>
      <c r="T11" s="7"/>
      <c r="U11" s="7"/>
      <c r="V11" s="7"/>
      <c r="W11" s="7"/>
      <c r="X11" s="7"/>
      <c r="Y11" s="7"/>
      <c r="Z11" s="7"/>
      <c r="AA11" s="7"/>
      <c r="AB11" s="7"/>
      <c r="AC11" s="7"/>
      <c r="AD11" s="7"/>
      <c r="AE11" s="7"/>
      <c r="AF11" s="7"/>
      <c r="AG11" s="7"/>
      <c r="AH11" s="7"/>
      <c r="AI11" s="7"/>
      <c r="AJ11" s="7"/>
    </row>
    <row r="12" spans="1:36" ht="13.5" customHeight="1" x14ac:dyDescent="0.2">
      <c r="A12" s="7"/>
      <c r="B12" s="7"/>
      <c r="C12" s="7"/>
      <c r="D12" s="81" t="str">
        <f>ProjectedP205!D73</f>
        <v>Maize (corn)</v>
      </c>
      <c r="E12" s="277">
        <f>OCP_ProductMix!AC134+OCP_ProductMix!AC222+OCP_ProductMix!AC301</f>
        <v>0</v>
      </c>
      <c r="F12" s="277">
        <f>OCP_ProductMix!AF134+OCP_ProductMix!AF222+OCP_ProductMix!AF301</f>
        <v>0</v>
      </c>
      <c r="G12" s="277">
        <f>OCP_ProductMix!AI134+OCP_ProductMix!AI222+OCP_ProductMix!AI301</f>
        <v>107.07020788238441</v>
      </c>
      <c r="I12" s="272">
        <f t="shared" ref="I12:I30" si="2">IFERROR(E12/SUM($E12:$G12),"-")</f>
        <v>0</v>
      </c>
      <c r="J12" s="272">
        <f t="shared" si="0"/>
        <v>0</v>
      </c>
      <c r="K12" s="272">
        <f t="shared" si="1"/>
        <v>1</v>
      </c>
      <c r="L12" s="7"/>
      <c r="P12" s="7"/>
      <c r="Q12" s="7"/>
      <c r="R12" s="7"/>
      <c r="S12" s="7"/>
      <c r="T12" s="7"/>
      <c r="U12" s="7"/>
      <c r="V12" s="7"/>
      <c r="W12" s="7"/>
      <c r="X12" s="7"/>
      <c r="Y12" s="7"/>
      <c r="Z12" s="7"/>
      <c r="AA12" s="7"/>
      <c r="AB12" s="7"/>
      <c r="AC12" s="7"/>
      <c r="AD12" s="7"/>
      <c r="AE12" s="7"/>
      <c r="AF12" s="7"/>
      <c r="AG12" s="7"/>
      <c r="AH12" s="7"/>
      <c r="AI12" s="7"/>
      <c r="AJ12" s="7"/>
    </row>
    <row r="13" spans="1:36" ht="13.5" customHeight="1" x14ac:dyDescent="0.2">
      <c r="A13" s="7"/>
      <c r="B13" s="7"/>
      <c r="C13" s="7"/>
      <c r="D13" s="81" t="str">
        <f>ProjectedP205!D74</f>
        <v>Rice</v>
      </c>
      <c r="E13" s="277">
        <f>OCP_ProductMix!AC135+OCP_ProductMix!AC223+OCP_ProductMix!AC302</f>
        <v>0</v>
      </c>
      <c r="F13" s="277">
        <f>OCP_ProductMix!AF135+OCP_ProductMix!AF223+OCP_ProductMix!AF302</f>
        <v>0.21872643699028824</v>
      </c>
      <c r="G13" s="277">
        <f>OCP_ProductMix!AI135+OCP_ProductMix!AI223+OCP_ProductMix!AI302</f>
        <v>0.12576770126941572</v>
      </c>
      <c r="I13" s="272">
        <f t="shared" si="2"/>
        <v>0</v>
      </c>
      <c r="J13" s="272">
        <f t="shared" si="0"/>
        <v>0.63492063492063489</v>
      </c>
      <c r="K13" s="272">
        <f t="shared" si="1"/>
        <v>0.365079365079365</v>
      </c>
      <c r="L13" s="7"/>
      <c r="P13" s="7"/>
      <c r="Q13" s="7"/>
      <c r="R13" s="7"/>
      <c r="S13" s="7"/>
      <c r="T13" s="7"/>
      <c r="U13" s="7"/>
      <c r="V13" s="7"/>
      <c r="W13" s="7"/>
      <c r="X13" s="7"/>
      <c r="Y13" s="7"/>
      <c r="Z13" s="7"/>
      <c r="AA13" s="7"/>
      <c r="AB13" s="7"/>
      <c r="AC13" s="7"/>
      <c r="AD13" s="7"/>
      <c r="AE13" s="7"/>
      <c r="AF13" s="7"/>
      <c r="AG13" s="7"/>
      <c r="AH13" s="7"/>
      <c r="AI13" s="7"/>
      <c r="AJ13" s="7"/>
    </row>
    <row r="14" spans="1:36" ht="13.5" customHeight="1" x14ac:dyDescent="0.25">
      <c r="A14" s="7"/>
      <c r="B14" s="47"/>
      <c r="C14" s="7"/>
      <c r="D14" s="81" t="str">
        <f>ProjectedP205!D75</f>
        <v>Plantains and cooking bananas</v>
      </c>
      <c r="E14" s="277">
        <f>OCP_ProductMix!AC136+OCP_ProductMix!AC224+OCP_ProductMix!AC303</f>
        <v>0.10856857093979706</v>
      </c>
      <c r="F14" s="277">
        <f>OCP_ProductMix!AF136+OCP_ProductMix!AF224+OCP_ProductMix!AF303</f>
        <v>0</v>
      </c>
      <c r="G14" s="277">
        <f>OCP_ProductMix!AI136+OCP_ProductMix!AI224+OCP_ProductMix!AI303</f>
        <v>6.9102944725640398</v>
      </c>
      <c r="I14" s="272">
        <f t="shared" si="2"/>
        <v>1.5468113605704339E-2</v>
      </c>
      <c r="J14" s="272">
        <f t="shared" si="0"/>
        <v>0</v>
      </c>
      <c r="K14" s="272">
        <f t="shared" si="1"/>
        <v>0.98453188639429567</v>
      </c>
      <c r="L14" s="7"/>
      <c r="P14" s="7"/>
      <c r="Q14" s="7"/>
      <c r="R14" s="7"/>
      <c r="S14" s="7"/>
      <c r="T14" s="7"/>
      <c r="U14" s="7"/>
      <c r="V14" s="7"/>
      <c r="W14" s="7"/>
      <c r="X14" s="7"/>
      <c r="Y14" s="7"/>
      <c r="Z14" s="7"/>
      <c r="AA14" s="7"/>
      <c r="AB14" s="7"/>
      <c r="AC14" s="7"/>
      <c r="AD14" s="7"/>
      <c r="AE14" s="7"/>
      <c r="AF14" s="7"/>
      <c r="AG14" s="7"/>
      <c r="AH14" s="7"/>
      <c r="AI14" s="7"/>
      <c r="AJ14" s="7"/>
    </row>
    <row r="15" spans="1:36" ht="13.5" customHeight="1" x14ac:dyDescent="0.2">
      <c r="A15" s="7"/>
      <c r="B15" s="7"/>
      <c r="C15" s="7"/>
      <c r="D15" s="81" t="str">
        <f>ProjectedP205!D76</f>
        <v>Groundnuts, excluding shelled</v>
      </c>
      <c r="E15" s="277">
        <f>OCP_ProductMix!AC137+OCP_ProductMix!AC225+OCP_ProductMix!AC304</f>
        <v>0</v>
      </c>
      <c r="F15" s="277">
        <f>OCP_ProductMix!AF137+OCP_ProductMix!AF225+OCP_ProductMix!AF304</f>
        <v>5.6995941888026924E-2</v>
      </c>
      <c r="G15" s="277">
        <f>OCP_ProductMix!AI137+OCP_ProductMix!AI225+OCP_ProductMix!AI304</f>
        <v>3.2772666585615479E-2</v>
      </c>
      <c r="I15" s="272">
        <f t="shared" si="2"/>
        <v>0</v>
      </c>
      <c r="J15" s="272">
        <f t="shared" si="0"/>
        <v>0.63492063492063489</v>
      </c>
      <c r="K15" s="272">
        <f t="shared" si="1"/>
        <v>0.36507936507936506</v>
      </c>
      <c r="L15" s="7"/>
      <c r="P15" s="7"/>
      <c r="Q15" s="7"/>
      <c r="R15" s="7"/>
      <c r="S15" s="7"/>
      <c r="T15" s="7"/>
      <c r="U15" s="7"/>
      <c r="V15" s="7"/>
      <c r="W15" s="7"/>
      <c r="X15" s="7"/>
      <c r="Y15" s="7"/>
      <c r="Z15" s="7"/>
      <c r="AA15" s="7"/>
      <c r="AB15" s="7"/>
      <c r="AC15" s="7"/>
      <c r="AD15" s="7"/>
      <c r="AE15" s="7"/>
      <c r="AF15" s="7"/>
      <c r="AG15" s="7"/>
      <c r="AH15" s="7"/>
      <c r="AI15" s="7"/>
      <c r="AJ15" s="7"/>
    </row>
    <row r="16" spans="1:36" ht="13.5" customHeight="1" x14ac:dyDescent="0.2">
      <c r="A16" s="7"/>
      <c r="B16" s="7"/>
      <c r="C16" s="7"/>
      <c r="D16" s="81" t="str">
        <f>ProjectedP205!D77</f>
        <v>Beans, dry</v>
      </c>
      <c r="E16" s="277">
        <f>OCP_ProductMix!AC138+OCP_ProductMix!AC226+OCP_ProductMix!AC305</f>
        <v>0</v>
      </c>
      <c r="F16" s="277">
        <f>OCP_ProductMix!AF138+OCP_ProductMix!AF226+OCP_ProductMix!AF305</f>
        <v>5.3608810606534149E-2</v>
      </c>
      <c r="G16" s="277">
        <f>OCP_ProductMix!AI138+OCP_ProductMix!AI226+OCP_ProductMix!AI305</f>
        <v>3.082506609875714E-2</v>
      </c>
      <c r="I16" s="272">
        <f t="shared" si="2"/>
        <v>0</v>
      </c>
      <c r="J16" s="272">
        <f t="shared" si="0"/>
        <v>0.63492063492063489</v>
      </c>
      <c r="K16" s="272">
        <f t="shared" si="1"/>
        <v>0.36507936507936511</v>
      </c>
      <c r="L16" s="7"/>
      <c r="P16" s="7"/>
      <c r="Q16" s="7"/>
      <c r="R16" s="7"/>
      <c r="S16" s="7"/>
      <c r="T16" s="7"/>
      <c r="U16" s="7"/>
      <c r="V16" s="7"/>
      <c r="W16" s="36"/>
      <c r="X16" s="7"/>
      <c r="Y16" s="7"/>
      <c r="Z16" s="7"/>
      <c r="AA16" s="7"/>
      <c r="AB16" s="7"/>
      <c r="AC16" s="7"/>
      <c r="AD16" s="7"/>
      <c r="AE16" s="7"/>
      <c r="AF16" s="7"/>
      <c r="AG16" s="7"/>
      <c r="AH16" s="7"/>
      <c r="AI16" s="7"/>
      <c r="AJ16" s="7"/>
    </row>
    <row r="17" spans="1:36" ht="13.5" customHeight="1" x14ac:dyDescent="0.2">
      <c r="A17" s="7"/>
      <c r="B17" s="7"/>
      <c r="C17" s="7"/>
      <c r="D17" s="81" t="str">
        <f>ProjectedP205!D78</f>
        <v>Oil palm fruit</v>
      </c>
      <c r="E17" s="277">
        <f>OCP_ProductMix!AC139+OCP_ProductMix!AC227+OCP_ProductMix!AC306</f>
        <v>0</v>
      </c>
      <c r="F17" s="277">
        <f>OCP_ProductMix!AF139+OCP_ProductMix!AF227+OCP_ProductMix!AF306</f>
        <v>3.9361863220996298</v>
      </c>
      <c r="G17" s="277">
        <f>OCP_ProductMix!AI139+OCP_ProductMix!AI227+OCP_ProductMix!AI306</f>
        <v>9.0532285408291493</v>
      </c>
      <c r="I17" s="272">
        <f t="shared" si="2"/>
        <v>0</v>
      </c>
      <c r="J17" s="272">
        <f t="shared" si="0"/>
        <v>0.30303030303030304</v>
      </c>
      <c r="K17" s="272">
        <f t="shared" si="1"/>
        <v>0.69696969696969702</v>
      </c>
      <c r="L17" s="7"/>
      <c r="P17" s="7"/>
      <c r="Q17" s="7"/>
      <c r="R17" s="7"/>
      <c r="S17" s="7"/>
      <c r="T17" s="7"/>
      <c r="U17" s="7"/>
      <c r="V17" s="7"/>
      <c r="W17" s="36"/>
      <c r="X17" s="7"/>
      <c r="Y17" s="7"/>
      <c r="Z17" s="7"/>
      <c r="AA17" s="7"/>
      <c r="AB17" s="7"/>
      <c r="AC17" s="7"/>
      <c r="AD17" s="7"/>
      <c r="AE17" s="7"/>
      <c r="AF17" s="7"/>
      <c r="AG17" s="7"/>
      <c r="AH17" s="7"/>
      <c r="AI17" s="7"/>
      <c r="AJ17" s="7"/>
    </row>
    <row r="18" spans="1:36" ht="13.5" customHeight="1" x14ac:dyDescent="0.2">
      <c r="A18" s="7"/>
      <c r="B18" s="7"/>
      <c r="C18" s="7"/>
      <c r="D18" s="81" t="str">
        <f>ProjectedP205!D79</f>
        <v>Bananas</v>
      </c>
      <c r="E18" s="277">
        <f>OCP_ProductMix!AC140+OCP_ProductMix!AC228+OCP_ProductMix!AC307</f>
        <v>2.2335544496061885E-2</v>
      </c>
      <c r="F18" s="277">
        <f>OCP_ProductMix!AF140+OCP_ProductMix!AF228+OCP_ProductMix!AF307</f>
        <v>0</v>
      </c>
      <c r="G18" s="277">
        <f>OCP_ProductMix!AI140+OCP_ProductMix!AI228+OCP_ProductMix!AI307</f>
        <v>1.4216378491196255</v>
      </c>
      <c r="I18" s="272">
        <f t="shared" si="2"/>
        <v>1.5468113605704343E-2</v>
      </c>
      <c r="J18" s="272">
        <f t="shared" si="0"/>
        <v>0</v>
      </c>
      <c r="K18" s="272">
        <f t="shared" si="1"/>
        <v>0.98453188639429567</v>
      </c>
      <c r="L18" s="7"/>
      <c r="P18" s="53"/>
      <c r="Q18" s="53"/>
      <c r="R18" s="53"/>
      <c r="S18" s="53"/>
      <c r="T18" s="53"/>
      <c r="U18" s="53"/>
      <c r="V18" s="53"/>
      <c r="W18" s="53"/>
      <c r="X18" s="53"/>
      <c r="Y18" s="53"/>
      <c r="Z18" s="53"/>
      <c r="AA18" s="53"/>
      <c r="AB18" s="53"/>
      <c r="AC18" s="53"/>
      <c r="AD18" s="53"/>
      <c r="AE18" s="53"/>
      <c r="AF18" s="53"/>
      <c r="AG18" s="53"/>
      <c r="AH18" s="53"/>
      <c r="AI18" s="53"/>
      <c r="AJ18" s="7"/>
    </row>
    <row r="19" spans="1:36" ht="13.5" customHeight="1" x14ac:dyDescent="0.2">
      <c r="A19" s="7"/>
      <c r="B19" s="7"/>
      <c r="C19" s="7"/>
      <c r="D19" s="81" t="str">
        <f>ProjectedP205!D80</f>
        <v>Cow peas, dry</v>
      </c>
      <c r="E19" s="277">
        <f>OCP_ProductMix!AC141+OCP_ProductMix!AC229+OCP_ProductMix!AC308</f>
        <v>0</v>
      </c>
      <c r="F19" s="277">
        <f>OCP_ProductMix!AF141+OCP_ProductMix!AF229+OCP_ProductMix!AF308</f>
        <v>2.1971466288134352E-2</v>
      </c>
      <c r="G19" s="277">
        <f>OCP_ProductMix!AI141+OCP_ProductMix!AI229+OCP_ProductMix!AI308</f>
        <v>1.2633593115677251E-2</v>
      </c>
      <c r="I19" s="272">
        <f t="shared" si="2"/>
        <v>0</v>
      </c>
      <c r="J19" s="272">
        <f t="shared" si="0"/>
        <v>0.634920634920635</v>
      </c>
      <c r="K19" s="272">
        <f t="shared" si="1"/>
        <v>0.36507936507936506</v>
      </c>
      <c r="L19" s="7"/>
      <c r="P19" s="210"/>
      <c r="Q19" s="210"/>
      <c r="R19" s="210"/>
      <c r="S19" s="210"/>
      <c r="T19" s="210"/>
      <c r="U19" s="210"/>
      <c r="V19" s="212"/>
      <c r="W19" s="210"/>
      <c r="X19" s="210"/>
      <c r="Y19" s="210"/>
      <c r="Z19" s="210"/>
      <c r="AA19" s="210"/>
      <c r="AB19" s="210"/>
      <c r="AC19" s="210"/>
      <c r="AD19" s="210"/>
      <c r="AE19" s="210"/>
      <c r="AF19" s="259"/>
      <c r="AG19" s="259"/>
      <c r="AH19" s="259"/>
      <c r="AI19" s="259"/>
      <c r="AJ19" s="7"/>
    </row>
    <row r="20" spans="1:36" ht="13.5" customHeight="1" x14ac:dyDescent="0.2">
      <c r="A20" s="7"/>
      <c r="B20" s="7"/>
      <c r="C20" s="7"/>
      <c r="D20" s="81" t="str">
        <f>ProjectedP205!D81</f>
        <v>Coffee, green</v>
      </c>
      <c r="E20" s="277">
        <f>OCP_ProductMix!AC142+OCP_ProductMix!AC230+OCP_ProductMix!AC309</f>
        <v>4.8599960667543143E-2</v>
      </c>
      <c r="F20" s="277">
        <f>OCP_ProductMix!AF142+OCP_ProductMix!AF230+OCP_ProductMix!AF309</f>
        <v>0</v>
      </c>
      <c r="G20" s="277">
        <f>OCP_ProductMix!AI142+OCP_ProductMix!AI230+OCP_ProductMix!AI309</f>
        <v>3.0933449400746147</v>
      </c>
      <c r="I20" s="272">
        <f t="shared" si="2"/>
        <v>1.5468113605704339E-2</v>
      </c>
      <c r="J20" s="272">
        <f t="shared" si="0"/>
        <v>0</v>
      </c>
      <c r="K20" s="272">
        <f t="shared" si="1"/>
        <v>0.98453188639429567</v>
      </c>
      <c r="L20" s="7"/>
      <c r="P20" s="228"/>
      <c r="Q20" s="228"/>
      <c r="R20" s="228"/>
      <c r="S20" s="228"/>
      <c r="T20" s="228"/>
      <c r="U20" s="228"/>
      <c r="V20" s="228"/>
      <c r="W20" s="228"/>
      <c r="X20" s="228"/>
      <c r="Y20" s="228"/>
      <c r="Z20" s="228"/>
      <c r="AA20" s="228"/>
      <c r="AB20" s="228"/>
      <c r="AC20" s="228"/>
      <c r="AD20" s="228"/>
      <c r="AE20" s="228"/>
      <c r="AF20" s="53"/>
      <c r="AG20" s="53"/>
      <c r="AH20" s="53"/>
      <c r="AI20" s="53"/>
      <c r="AJ20" s="7"/>
    </row>
    <row r="21" spans="1:36" ht="13.5" customHeight="1" x14ac:dyDescent="0.2">
      <c r="A21" s="7"/>
      <c r="B21" s="7"/>
      <c r="C21" s="7"/>
      <c r="D21" s="81" t="str">
        <f>ProjectedP205!D82</f>
        <v>Edible roots and tubers with high starch or inulin content, n.e.c., fresh</v>
      </c>
      <c r="E21" s="277">
        <f>OCP_ProductMix!AC143+OCP_ProductMix!AC231+OCP_ProductMix!AC310</f>
        <v>5.8457718341366205E-4</v>
      </c>
      <c r="F21" s="277">
        <f>OCP_ProductMix!AF143+OCP_ProductMix!AF231+OCP_ProductMix!AF310</f>
        <v>0</v>
      </c>
      <c r="G21" s="277">
        <f>OCP_ProductMix!AI143+OCP_ProductMix!AI231+OCP_ProductMix!AI310</f>
        <v>3.7207825840965561E-2</v>
      </c>
      <c r="I21" s="272">
        <f t="shared" si="2"/>
        <v>1.5468113605704338E-2</v>
      </c>
      <c r="J21" s="272">
        <f t="shared" si="0"/>
        <v>0</v>
      </c>
      <c r="K21" s="272">
        <f t="shared" si="1"/>
        <v>0.98453188639429567</v>
      </c>
      <c r="L21" s="7"/>
      <c r="P21" s="228"/>
      <c r="Q21" s="228"/>
      <c r="R21" s="228"/>
      <c r="S21" s="228"/>
      <c r="T21" s="228"/>
      <c r="U21" s="228"/>
      <c r="V21" s="228"/>
      <c r="W21" s="228"/>
      <c r="X21" s="228"/>
      <c r="Y21" s="228"/>
      <c r="Z21" s="228"/>
      <c r="AA21" s="228"/>
      <c r="AB21" s="228"/>
      <c r="AC21" s="228"/>
      <c r="AD21" s="228"/>
      <c r="AE21" s="228"/>
      <c r="AF21" s="53"/>
      <c r="AG21" s="53"/>
      <c r="AH21" s="53"/>
      <c r="AI21" s="53"/>
      <c r="AJ21" s="7"/>
    </row>
    <row r="22" spans="1:36" ht="13.5" customHeight="1" x14ac:dyDescent="0.2">
      <c r="A22" s="7"/>
      <c r="B22" s="7"/>
      <c r="C22" s="7"/>
      <c r="D22" s="81" t="str">
        <f>ProjectedP205!D83</f>
        <v>Sweet potatoes</v>
      </c>
      <c r="E22" s="277">
        <f>OCP_ProductMix!AC144+OCP_ProductMix!AC232+OCP_ProductMix!AC311</f>
        <v>5.973746639745712E-4</v>
      </c>
      <c r="F22" s="277">
        <f>OCP_ProductMix!AF144+OCP_ProductMix!AF232+OCP_ProductMix!AF311</f>
        <v>0</v>
      </c>
      <c r="G22" s="277">
        <f>OCP_ProductMix!AI144+OCP_ProductMix!AI232+OCP_ProductMix!AI311</f>
        <v>3.8022374272590712E-2</v>
      </c>
      <c r="I22" s="272">
        <f t="shared" si="2"/>
        <v>1.5468113605704339E-2</v>
      </c>
      <c r="J22" s="272">
        <f t="shared" si="0"/>
        <v>0</v>
      </c>
      <c r="K22" s="272">
        <f t="shared" si="1"/>
        <v>0.98453188639429556</v>
      </c>
      <c r="L22" s="7"/>
      <c r="P22" s="228"/>
      <c r="Q22" s="228"/>
      <c r="R22" s="228"/>
      <c r="S22" s="228"/>
      <c r="T22" s="228"/>
      <c r="U22" s="228"/>
      <c r="V22" s="228"/>
      <c r="W22" s="228"/>
      <c r="X22" s="228"/>
      <c r="Y22" s="228"/>
      <c r="Z22" s="228"/>
      <c r="AA22" s="228"/>
      <c r="AB22" s="228"/>
      <c r="AC22" s="228"/>
      <c r="AD22" s="228"/>
      <c r="AE22" s="228"/>
      <c r="AF22" s="53"/>
      <c r="AG22" s="53"/>
      <c r="AH22" s="53"/>
      <c r="AI22" s="53"/>
      <c r="AJ22" s="7"/>
    </row>
    <row r="23" spans="1:36" ht="13.5" customHeight="1" x14ac:dyDescent="0.2">
      <c r="A23" s="7"/>
      <c r="B23" s="7"/>
      <c r="C23" s="7"/>
      <c r="D23" s="81" t="str">
        <f>ProjectedP205!D84</f>
        <v>Other pulses n.e.c.</v>
      </c>
      <c r="E23" s="277">
        <f>OCP_ProductMix!AC145+OCP_ProductMix!AC233+OCP_ProductMix!AC312</f>
        <v>5.3838218555296992E-4</v>
      </c>
      <c r="F23" s="277">
        <f>OCP_ProductMix!AF145+OCP_ProductMix!AF233+OCP_ProductMix!AF312</f>
        <v>0</v>
      </c>
      <c r="G23" s="277">
        <f>OCP_ProductMix!AI145+OCP_ProductMix!AI233+OCP_ProductMix!AI312</f>
        <v>3.4267554677648304E-2</v>
      </c>
      <c r="I23" s="272">
        <f t="shared" si="2"/>
        <v>1.5468113605704339E-2</v>
      </c>
      <c r="J23" s="272">
        <f t="shared" si="0"/>
        <v>0</v>
      </c>
      <c r="K23" s="272">
        <f t="shared" si="1"/>
        <v>0.98453188639429556</v>
      </c>
      <c r="L23" s="7"/>
      <c r="P23" s="228"/>
      <c r="Q23" s="228"/>
      <c r="R23" s="228"/>
      <c r="S23" s="228"/>
      <c r="T23" s="228"/>
      <c r="U23" s="228"/>
      <c r="V23" s="228"/>
      <c r="W23" s="228"/>
      <c r="X23" s="228"/>
      <c r="Y23" s="228"/>
      <c r="Z23" s="228"/>
      <c r="AA23" s="228"/>
      <c r="AB23" s="228"/>
      <c r="AC23" s="228"/>
      <c r="AD23" s="228"/>
      <c r="AE23" s="228"/>
      <c r="AF23" s="53"/>
      <c r="AG23" s="53"/>
      <c r="AH23" s="53"/>
      <c r="AI23" s="53"/>
      <c r="AJ23" s="7"/>
    </row>
    <row r="24" spans="1:36" ht="13.5" customHeight="1" x14ac:dyDescent="0.2">
      <c r="A24" s="7"/>
      <c r="B24" s="7"/>
      <c r="C24" s="7"/>
      <c r="D24" s="81" t="str">
        <f>ProjectedP205!D85</f>
        <v>Melonseed</v>
      </c>
      <c r="E24" s="277">
        <f>OCP_ProductMix!AC146+OCP_ProductMix!AC234+OCP_ProductMix!AC313</f>
        <v>1.0041771122673284E-2</v>
      </c>
      <c r="F24" s="277">
        <f>OCP_ProductMix!AF146+OCP_ProductMix!AF234+OCP_ProductMix!AF313</f>
        <v>0</v>
      </c>
      <c r="G24" s="277">
        <f>OCP_ProductMix!AI146+OCP_ProductMix!AI234+OCP_ProductMix!AI313</f>
        <v>0.63914993891041538</v>
      </c>
      <c r="I24" s="272">
        <f t="shared" si="2"/>
        <v>1.5468113605704339E-2</v>
      </c>
      <c r="J24" s="272">
        <f t="shared" si="0"/>
        <v>0</v>
      </c>
      <c r="K24" s="272">
        <f t="shared" si="1"/>
        <v>0.98453188639429579</v>
      </c>
      <c r="L24" s="7"/>
      <c r="P24" s="228"/>
      <c r="Q24" s="228"/>
      <c r="R24" s="228"/>
      <c r="S24" s="228"/>
      <c r="T24" s="228"/>
      <c r="U24" s="228"/>
      <c r="V24" s="228"/>
      <c r="W24" s="228"/>
      <c r="X24" s="228"/>
      <c r="Y24" s="228"/>
      <c r="Z24" s="228"/>
      <c r="AA24" s="228"/>
      <c r="AB24" s="228"/>
      <c r="AC24" s="228"/>
      <c r="AD24" s="228"/>
      <c r="AE24" s="228"/>
      <c r="AF24" s="256"/>
      <c r="AG24" s="53"/>
      <c r="AH24" s="53"/>
      <c r="AI24" s="53"/>
      <c r="AJ24" s="7"/>
    </row>
    <row r="25" spans="1:36" ht="13.5" customHeight="1" x14ac:dyDescent="0.2">
      <c r="A25" s="7"/>
      <c r="B25" s="7"/>
      <c r="C25" s="7"/>
      <c r="D25" s="81" t="str">
        <f>ProjectedP205!D86</f>
        <v>Seed cotton, unginned</v>
      </c>
      <c r="E25" s="277">
        <f>OCP_ProductMix!AC147+OCP_ProductMix!AC235+OCP_ProductMix!AC314</f>
        <v>7.0485434015433741E-4</v>
      </c>
      <c r="F25" s="277">
        <f>OCP_ProductMix!AF147+OCP_ProductMix!AF235+OCP_ProductMix!AF314</f>
        <v>0</v>
      </c>
      <c r="G25" s="277">
        <f>OCP_ProductMix!AI147+OCP_ProductMix!AI235+OCP_ProductMix!AI314</f>
        <v>4.4863361547166331E-2</v>
      </c>
      <c r="I25" s="272">
        <f t="shared" si="2"/>
        <v>1.5468113605704338E-2</v>
      </c>
      <c r="J25" s="272">
        <f t="shared" si="0"/>
        <v>0</v>
      </c>
      <c r="K25" s="272">
        <f t="shared" si="1"/>
        <v>0.98453188639429556</v>
      </c>
      <c r="L25" s="7"/>
      <c r="P25" s="228"/>
      <c r="Q25" s="228"/>
      <c r="R25" s="228"/>
      <c r="S25" s="228"/>
      <c r="T25" s="228"/>
      <c r="U25" s="228"/>
      <c r="V25" s="228"/>
      <c r="W25" s="228"/>
      <c r="X25" s="228"/>
      <c r="Y25" s="228"/>
      <c r="Z25" s="228"/>
      <c r="AA25" s="228"/>
      <c r="AB25" s="228"/>
      <c r="AC25" s="228"/>
      <c r="AD25" s="228"/>
      <c r="AE25" s="228"/>
      <c r="AF25" s="53"/>
      <c r="AG25" s="53"/>
      <c r="AH25" s="53"/>
      <c r="AI25" s="53"/>
      <c r="AJ25" s="7"/>
    </row>
    <row r="26" spans="1:36" ht="13.5" customHeight="1" x14ac:dyDescent="0.2">
      <c r="A26" s="7"/>
      <c r="B26" s="7"/>
      <c r="C26" s="7"/>
      <c r="D26" s="81" t="str">
        <f>ProjectedP205!D87</f>
        <v>Other vegetables, fresh n.e.c.</v>
      </c>
      <c r="E26" s="277">
        <f>OCP_ProductMix!AC148+OCP_ProductMix!AC236+OCP_ProductMix!AC315</f>
        <v>2.8190463235692215E-2</v>
      </c>
      <c r="F26" s="277">
        <f>OCP_ProductMix!AF148+OCP_ProductMix!AF236+OCP_ProductMix!AF315</f>
        <v>0</v>
      </c>
      <c r="G26" s="277">
        <f>OCP_ProductMix!AI148+OCP_ProductMix!AI236+OCP_ProductMix!AI315</f>
        <v>1.7942983000544945</v>
      </c>
      <c r="I26" s="272">
        <f t="shared" si="2"/>
        <v>1.5468113605704341E-2</v>
      </c>
      <c r="J26" s="272">
        <f t="shared" si="0"/>
        <v>0</v>
      </c>
      <c r="K26" s="272">
        <f t="shared" si="1"/>
        <v>0.98453188639429567</v>
      </c>
      <c r="L26" s="7"/>
      <c r="P26" s="228"/>
      <c r="Q26" s="228"/>
      <c r="R26" s="228"/>
      <c r="S26" s="228"/>
      <c r="T26" s="228"/>
      <c r="U26" s="228"/>
      <c r="V26" s="228"/>
      <c r="W26" s="228"/>
      <c r="X26" s="228"/>
      <c r="Y26" s="228"/>
      <c r="Z26" s="228"/>
      <c r="AA26" s="228"/>
      <c r="AB26" s="228"/>
      <c r="AC26" s="228"/>
      <c r="AD26" s="228"/>
      <c r="AE26" s="228"/>
      <c r="AF26" s="53"/>
      <c r="AG26" s="53"/>
      <c r="AH26" s="53"/>
      <c r="AI26" s="53"/>
      <c r="AJ26" s="7"/>
    </row>
    <row r="27" spans="1:36" ht="13.5" customHeight="1" x14ac:dyDescent="0.2">
      <c r="A27" s="7"/>
      <c r="B27" s="7"/>
      <c r="C27" s="7"/>
      <c r="D27" s="81" t="str">
        <f>ProjectedP205!D88</f>
        <v>Cocoa beans</v>
      </c>
      <c r="E27" s="277">
        <f>OCP_ProductMix!AC149+OCP_ProductMix!AC237+OCP_ProductMix!AC316</f>
        <v>0</v>
      </c>
      <c r="F27" s="277">
        <f>OCP_ProductMix!AF149+OCP_ProductMix!AF237+OCP_ProductMix!AF316</f>
        <v>2.5764317948861479</v>
      </c>
      <c r="G27" s="277">
        <f>OCP_ProductMix!AI149+OCP_ProductMix!AI237+OCP_ProductMix!AI316</f>
        <v>1.4814482820595349</v>
      </c>
      <c r="I27" s="272">
        <f t="shared" si="2"/>
        <v>0</v>
      </c>
      <c r="J27" s="272">
        <f t="shared" si="0"/>
        <v>0.634920634920635</v>
      </c>
      <c r="K27" s="272">
        <f t="shared" si="1"/>
        <v>0.36507936507936506</v>
      </c>
      <c r="L27" s="7"/>
      <c r="P27" s="228"/>
      <c r="Q27" s="228"/>
      <c r="R27" s="228"/>
      <c r="S27" s="228"/>
      <c r="T27" s="228"/>
      <c r="U27" s="228"/>
      <c r="V27" s="228"/>
      <c r="W27" s="228"/>
      <c r="X27" s="228"/>
      <c r="Y27" s="228"/>
      <c r="Z27" s="228"/>
      <c r="AA27" s="228"/>
      <c r="AB27" s="228"/>
      <c r="AC27" s="228"/>
      <c r="AD27" s="228"/>
      <c r="AE27" s="228"/>
      <c r="AF27" s="53"/>
      <c r="AG27" s="53"/>
      <c r="AH27" s="53"/>
      <c r="AI27" s="53"/>
      <c r="AJ27" s="7"/>
    </row>
    <row r="28" spans="1:36" ht="13.5" customHeight="1" x14ac:dyDescent="0.2">
      <c r="A28" s="7"/>
      <c r="B28" s="7"/>
      <c r="C28" s="7"/>
      <c r="D28" s="81" t="str">
        <f>ProjectedP205!D89</f>
        <v>Millet</v>
      </c>
      <c r="E28" s="277">
        <f>OCP_ProductMix!AC150+OCP_ProductMix!AC238+OCP_ProductMix!AC317</f>
        <v>2.5062115571792849E-4</v>
      </c>
      <c r="F28" s="277">
        <f>OCP_ProductMix!AF150+OCP_ProductMix!AF238+OCP_ProductMix!AF317</f>
        <v>0</v>
      </c>
      <c r="G28" s="277">
        <f>OCP_ProductMix!AI150+OCP_ProductMix!AI238+OCP_ProductMix!AI317</f>
        <v>1.5951817105758524E-2</v>
      </c>
      <c r="I28" s="272">
        <f t="shared" si="2"/>
        <v>1.5468113605704341E-2</v>
      </c>
      <c r="J28" s="272">
        <f t="shared" si="0"/>
        <v>0</v>
      </c>
      <c r="K28" s="272">
        <f t="shared" si="1"/>
        <v>0.98453188639429567</v>
      </c>
      <c r="L28" s="7"/>
      <c r="P28" s="228"/>
      <c r="Q28" s="228"/>
      <c r="R28" s="228"/>
      <c r="S28" s="228"/>
      <c r="T28" s="228"/>
      <c r="U28" s="228"/>
      <c r="V28" s="228"/>
      <c r="W28" s="228"/>
      <c r="X28" s="228"/>
      <c r="Y28" s="228"/>
      <c r="Z28" s="228"/>
      <c r="AA28" s="228"/>
      <c r="AB28" s="228"/>
      <c r="AC28" s="228"/>
      <c r="AD28" s="228"/>
      <c r="AE28" s="228"/>
      <c r="AF28" s="53"/>
      <c r="AG28" s="53"/>
      <c r="AH28" s="53"/>
      <c r="AI28" s="53"/>
      <c r="AJ28" s="7"/>
    </row>
    <row r="29" spans="1:36" ht="13.5" customHeight="1" x14ac:dyDescent="0.2">
      <c r="A29" s="7"/>
      <c r="B29" s="7"/>
      <c r="C29" s="7"/>
      <c r="D29" s="81" t="str">
        <f>ProjectedP205!D90</f>
        <v>Natural rubber in primary forms</v>
      </c>
      <c r="E29" s="277">
        <f>OCP_ProductMix!AC151+OCP_ProductMix!AC239+OCP_ProductMix!AC318</f>
        <v>5.4300017750581514E-4</v>
      </c>
      <c r="F29" s="277">
        <f>OCP_ProductMix!AF151+OCP_ProductMix!AF239+OCP_ProductMix!AF318</f>
        <v>0</v>
      </c>
      <c r="G29" s="277">
        <f>OCP_ProductMix!AI151+OCP_ProductMix!AI239+OCP_ProductMix!AI318</f>
        <v>3.4561485821715657E-2</v>
      </c>
      <c r="I29" s="272">
        <f t="shared" si="2"/>
        <v>1.5468113605704338E-2</v>
      </c>
      <c r="J29" s="272">
        <f t="shared" si="0"/>
        <v>0</v>
      </c>
      <c r="K29" s="272">
        <f t="shared" si="1"/>
        <v>0.98453188639429556</v>
      </c>
      <c r="L29" s="7"/>
      <c r="P29" s="228"/>
      <c r="Q29" s="228"/>
      <c r="R29" s="228"/>
      <c r="S29" s="228"/>
      <c r="T29" s="228"/>
      <c r="U29" s="228"/>
      <c r="V29" s="228"/>
      <c r="W29" s="228"/>
      <c r="X29" s="228"/>
      <c r="Y29" s="228"/>
      <c r="Z29" s="228"/>
      <c r="AA29" s="228"/>
      <c r="AB29" s="228"/>
      <c r="AC29" s="228"/>
      <c r="AD29" s="228"/>
      <c r="AE29" s="228"/>
      <c r="AF29" s="53"/>
      <c r="AG29" s="53"/>
      <c r="AH29" s="53"/>
      <c r="AI29" s="53"/>
      <c r="AJ29" s="7"/>
    </row>
    <row r="30" spans="1:36" ht="13.5" customHeight="1" x14ac:dyDescent="0.2">
      <c r="A30" s="7"/>
      <c r="B30" s="7"/>
      <c r="C30" s="7"/>
      <c r="D30" s="81" t="str">
        <f>ProjectedP205!D91</f>
        <v>Soya beans</v>
      </c>
      <c r="E30" s="277">
        <f>OCP_ProductMix!AC152+OCP_ProductMix!AC240+OCP_ProductMix!AC319</f>
        <v>0</v>
      </c>
      <c r="F30" s="277">
        <f>OCP_ProductMix!AF152+OCP_ProductMix!AF240+OCP_ProductMix!AF319</f>
        <v>2.588399862074043E-2</v>
      </c>
      <c r="G30" s="277">
        <f>OCP_ProductMix!AI152+OCP_ProductMix!AI240+OCP_ProductMix!AI319</f>
        <v>1.4883299206925745E-2</v>
      </c>
      <c r="I30" s="272">
        <f t="shared" si="2"/>
        <v>0</v>
      </c>
      <c r="J30" s="272">
        <f t="shared" si="0"/>
        <v>0.634920634920635</v>
      </c>
      <c r="K30" s="272">
        <f t="shared" si="1"/>
        <v>0.36507936507936506</v>
      </c>
      <c r="L30" s="7"/>
      <c r="P30" s="228"/>
      <c r="Q30" s="228"/>
      <c r="R30" s="228"/>
      <c r="S30" s="228"/>
      <c r="T30" s="228"/>
      <c r="U30" s="228"/>
      <c r="V30" s="228"/>
      <c r="W30" s="228"/>
      <c r="X30" s="228"/>
      <c r="Y30" s="228"/>
      <c r="Z30" s="228"/>
      <c r="AA30" s="228"/>
      <c r="AB30" s="228"/>
      <c r="AC30" s="228"/>
      <c r="AD30" s="228"/>
      <c r="AE30" s="228"/>
      <c r="AF30" s="53"/>
      <c r="AG30" s="53"/>
      <c r="AH30" s="53"/>
      <c r="AI30" s="53"/>
      <c r="AJ30" s="7"/>
    </row>
    <row r="31" spans="1:36" ht="13.5" customHeight="1" thickBot="1" x14ac:dyDescent="0.25">
      <c r="A31" s="7"/>
      <c r="B31" s="7"/>
      <c r="C31" s="7"/>
      <c r="D31" s="83" t="s">
        <v>67</v>
      </c>
      <c r="E31" s="278">
        <f>SUM(E11:E30)</f>
        <v>0.25470658840085131</v>
      </c>
      <c r="F31" s="278">
        <f t="shared" ref="F31:G31" si="3">SUM(F11:F30)</f>
        <v>6.8898047713795005</v>
      </c>
      <c r="G31" s="278">
        <f t="shared" si="3"/>
        <v>134.03361835017878</v>
      </c>
      <c r="I31" s="273">
        <f>E31/SUM($E$31:$G$31)</f>
        <v>1.804150465260651E-3</v>
      </c>
      <c r="J31" s="273">
        <f t="shared" ref="J31:K31" si="4">F31/SUM($E$31:$G$31)</f>
        <v>4.8802210268220264E-2</v>
      </c>
      <c r="K31" s="273">
        <f t="shared" si="4"/>
        <v>0.9493936392665191</v>
      </c>
      <c r="L31" s="7"/>
      <c r="P31" s="228"/>
      <c r="Q31" s="228"/>
      <c r="R31" s="228"/>
      <c r="S31" s="228"/>
      <c r="T31" s="228"/>
      <c r="U31" s="228"/>
      <c r="V31" s="228"/>
      <c r="W31" s="228"/>
      <c r="X31" s="228"/>
      <c r="Y31" s="228"/>
      <c r="Z31" s="228"/>
      <c r="AA31" s="228"/>
      <c r="AB31" s="228"/>
      <c r="AC31" s="228"/>
      <c r="AD31" s="228"/>
      <c r="AE31" s="228"/>
      <c r="AF31" s="53"/>
      <c r="AG31" s="53"/>
      <c r="AH31" s="53"/>
      <c r="AI31" s="53"/>
      <c r="AJ31" s="7"/>
    </row>
    <row r="32" spans="1:36" ht="13.5" customHeight="1" thickTop="1" x14ac:dyDescent="0.2">
      <c r="A32" s="7"/>
      <c r="B32" s="7"/>
      <c r="C32" s="7"/>
      <c r="E32" s="37"/>
      <c r="F32" s="37"/>
      <c r="G32" s="37"/>
      <c r="L32" s="7"/>
      <c r="M32" s="228"/>
      <c r="N32" s="228"/>
      <c r="O32" s="228"/>
      <c r="P32" s="228"/>
      <c r="Q32" s="228"/>
      <c r="R32" s="228"/>
      <c r="S32" s="228"/>
      <c r="T32" s="228"/>
      <c r="U32" s="228"/>
      <c r="V32" s="228"/>
      <c r="W32" s="228"/>
      <c r="X32" s="228"/>
      <c r="Y32" s="228"/>
      <c r="Z32" s="228"/>
      <c r="AA32" s="228"/>
      <c r="AB32" s="228"/>
      <c r="AC32" s="228"/>
      <c r="AD32" s="228"/>
      <c r="AE32" s="228"/>
      <c r="AF32" s="53"/>
      <c r="AG32" s="53"/>
      <c r="AH32" s="53"/>
      <c r="AI32" s="53"/>
      <c r="AJ32" s="7"/>
    </row>
    <row r="33" spans="1:36" ht="13.5" customHeight="1" x14ac:dyDescent="0.2">
      <c r="A33" s="7"/>
      <c r="B33" s="7"/>
      <c r="C33" s="7"/>
      <c r="D33" s="35"/>
      <c r="E33" s="7"/>
      <c r="F33" s="7"/>
      <c r="G33" s="274"/>
      <c r="L33" s="7"/>
      <c r="M33" s="228"/>
      <c r="N33" s="228"/>
      <c r="O33" s="228"/>
      <c r="P33" s="228"/>
      <c r="Q33" s="228"/>
      <c r="R33" s="228"/>
      <c r="S33" s="228"/>
      <c r="T33" s="228"/>
      <c r="U33" s="228"/>
      <c r="V33" s="228"/>
      <c r="W33" s="228"/>
      <c r="X33" s="228"/>
      <c r="Y33" s="228"/>
      <c r="Z33" s="228"/>
      <c r="AA33" s="228"/>
      <c r="AB33" s="228"/>
      <c r="AC33" s="228"/>
      <c r="AD33" s="228"/>
      <c r="AE33" s="228"/>
      <c r="AF33" s="53"/>
      <c r="AG33" s="53"/>
      <c r="AH33" s="53"/>
      <c r="AI33" s="53"/>
      <c r="AJ33" s="7"/>
    </row>
    <row r="34" spans="1:36" ht="13.5" customHeight="1" x14ac:dyDescent="0.2">
      <c r="A34" s="7"/>
      <c r="B34" s="7"/>
      <c r="C34" s="7"/>
      <c r="D34" s="36"/>
      <c r="L34" s="7"/>
      <c r="M34" s="228"/>
      <c r="N34" s="228"/>
      <c r="O34" s="228"/>
      <c r="P34" s="228"/>
      <c r="Q34" s="228"/>
      <c r="R34" s="228"/>
      <c r="S34" s="228"/>
      <c r="T34" s="228"/>
      <c r="U34" s="228"/>
      <c r="V34" s="228"/>
      <c r="W34" s="228"/>
      <c r="X34" s="228"/>
      <c r="Y34" s="228"/>
      <c r="Z34" s="228"/>
      <c r="AA34" s="228"/>
      <c r="AB34" s="228"/>
      <c r="AC34" s="228"/>
      <c r="AD34" s="228"/>
      <c r="AE34" s="228"/>
      <c r="AF34" s="53"/>
      <c r="AG34" s="53"/>
      <c r="AH34" s="53"/>
      <c r="AI34" s="53"/>
      <c r="AJ34" s="7"/>
    </row>
    <row r="35" spans="1:36" ht="13.5" customHeight="1" x14ac:dyDescent="0.2">
      <c r="A35" s="7"/>
      <c r="B35" s="7"/>
      <c r="C35" s="7"/>
      <c r="D35" s="32" t="s">
        <v>88</v>
      </c>
      <c r="L35" s="7"/>
      <c r="M35" s="228"/>
      <c r="N35" s="228"/>
      <c r="O35" s="228"/>
      <c r="P35" s="228"/>
      <c r="Q35" s="228"/>
      <c r="R35" s="228"/>
      <c r="S35" s="228"/>
      <c r="T35" s="228"/>
      <c r="U35" s="228"/>
      <c r="V35" s="228"/>
      <c r="W35" s="228"/>
      <c r="X35" s="228"/>
      <c r="Y35" s="228"/>
      <c r="Z35" s="228"/>
      <c r="AA35" s="228"/>
      <c r="AB35" s="228"/>
      <c r="AC35" s="228"/>
      <c r="AD35" s="228"/>
      <c r="AE35" s="228"/>
      <c r="AF35" s="53"/>
      <c r="AG35" s="53"/>
      <c r="AH35" s="53"/>
      <c r="AI35" s="53"/>
      <c r="AJ35" s="7"/>
    </row>
    <row r="36" spans="1:36" ht="13.5" customHeight="1" x14ac:dyDescent="0.2">
      <c r="A36" s="7"/>
      <c r="B36" s="7"/>
      <c r="C36" s="7"/>
      <c r="D36" s="33" t="s">
        <v>89</v>
      </c>
      <c r="I36" s="33" t="s">
        <v>90</v>
      </c>
      <c r="L36" s="7"/>
      <c r="M36" s="228"/>
      <c r="N36" s="228"/>
      <c r="O36" s="228"/>
      <c r="P36" s="228"/>
      <c r="Q36" s="228"/>
      <c r="R36" s="228"/>
      <c r="S36" s="228"/>
      <c r="T36" s="228"/>
      <c r="U36" s="228"/>
      <c r="V36" s="228"/>
      <c r="W36" s="228"/>
      <c r="X36" s="228"/>
      <c r="Y36" s="228"/>
      <c r="Z36" s="228"/>
      <c r="AA36" s="228"/>
      <c r="AB36" s="228"/>
      <c r="AC36" s="228"/>
      <c r="AD36" s="228"/>
      <c r="AE36" s="228"/>
      <c r="AF36" s="53"/>
      <c r="AG36" s="53"/>
      <c r="AH36" s="53"/>
      <c r="AI36" s="53"/>
      <c r="AJ36" s="7"/>
    </row>
    <row r="37" spans="1:36" ht="13.5" customHeight="1" x14ac:dyDescent="0.2">
      <c r="A37" s="7"/>
      <c r="B37" s="7"/>
      <c r="C37" s="7"/>
      <c r="E37" s="276" t="s">
        <v>60</v>
      </c>
      <c r="F37" s="276" t="s">
        <v>58</v>
      </c>
      <c r="G37" s="276" t="s">
        <v>61</v>
      </c>
      <c r="I37" s="276" t="s">
        <v>60</v>
      </c>
      <c r="J37" s="276" t="s">
        <v>58</v>
      </c>
      <c r="K37" s="276" t="s">
        <v>61</v>
      </c>
      <c r="L37" s="7"/>
      <c r="M37" s="228"/>
      <c r="N37" s="228"/>
      <c r="O37" s="228"/>
      <c r="P37" s="228"/>
      <c r="Q37" s="228"/>
      <c r="R37" s="228"/>
      <c r="S37" s="228"/>
      <c r="T37" s="228"/>
      <c r="U37" s="228"/>
      <c r="V37" s="228"/>
      <c r="W37" s="228"/>
      <c r="X37" s="228"/>
      <c r="Y37" s="228"/>
      <c r="Z37" s="228"/>
      <c r="AA37" s="228"/>
      <c r="AB37" s="228"/>
      <c r="AC37" s="228"/>
      <c r="AD37" s="228"/>
      <c r="AE37" s="228"/>
      <c r="AF37" s="53"/>
      <c r="AG37" s="53"/>
      <c r="AH37" s="53"/>
      <c r="AI37" s="53"/>
      <c r="AJ37" s="7"/>
    </row>
    <row r="38" spans="1:36" ht="13.5" customHeight="1" x14ac:dyDescent="0.2">
      <c r="A38" s="7"/>
      <c r="B38" s="7"/>
      <c r="C38" s="7"/>
      <c r="D38" s="30" t="s">
        <v>54</v>
      </c>
      <c r="E38" s="275">
        <v>2025</v>
      </c>
      <c r="F38" s="275"/>
      <c r="G38" s="275"/>
      <c r="I38" s="275">
        <v>2025</v>
      </c>
      <c r="J38" s="275"/>
      <c r="K38" s="275"/>
      <c r="L38" s="7"/>
      <c r="M38" s="228"/>
      <c r="N38" s="228"/>
      <c r="O38" s="228"/>
      <c r="P38" s="228"/>
      <c r="Q38" s="228"/>
      <c r="R38" s="228"/>
      <c r="S38" s="228"/>
      <c r="T38" s="228"/>
      <c r="U38" s="228"/>
      <c r="V38" s="228"/>
      <c r="W38" s="228"/>
      <c r="X38" s="228"/>
      <c r="Y38" s="228"/>
      <c r="Z38" s="228"/>
      <c r="AA38" s="228"/>
      <c r="AB38" s="228"/>
      <c r="AC38" s="228"/>
      <c r="AD38" s="228"/>
      <c r="AE38" s="228"/>
      <c r="AF38" s="53"/>
      <c r="AG38" s="53"/>
      <c r="AH38" s="53"/>
      <c r="AI38" s="53"/>
      <c r="AJ38" s="7"/>
    </row>
    <row r="39" spans="1:36" ht="13.5" customHeight="1" x14ac:dyDescent="0.2">
      <c r="A39" s="7"/>
      <c r="B39" s="7"/>
      <c r="C39" s="7"/>
      <c r="D39" s="81" t="str">
        <f>D11</f>
        <v>Cassava, fresh</v>
      </c>
      <c r="E39" s="277">
        <f>OCP_ProductMix!AC157+OCP_ProductMix!AC245+OCP_ProductMix!AC324</f>
        <v>0.12795440424607896</v>
      </c>
      <c r="F39" s="277">
        <f>OCP_ProductMix!AF157+OCP_ProductMix!AF245+OCP_ProductMix!AF324</f>
        <v>0</v>
      </c>
      <c r="G39" s="277">
        <f>OCP_ProductMix!AI157+OCP_ProductMix!AI245+OCP_ProductMix!AI324</f>
        <v>8.144185787360211</v>
      </c>
      <c r="I39" s="272">
        <f t="shared" ref="I39:I58" si="5">IFERROR(E39/SUM($E39:$G39),"-")</f>
        <v>1.5468113605704339E-2</v>
      </c>
      <c r="J39" s="272">
        <f t="shared" ref="J39:J58" si="6">IFERROR(F39/SUM($E39:$G39),"-")</f>
        <v>0</v>
      </c>
      <c r="K39" s="272">
        <f t="shared" ref="K39:K58" si="7">IFERROR(G39/SUM($E39:$G39),"-")</f>
        <v>0.98453188639429567</v>
      </c>
      <c r="L39" s="7"/>
      <c r="M39" s="213"/>
      <c r="N39" s="213"/>
      <c r="O39" s="53"/>
      <c r="P39" s="53"/>
      <c r="Q39" s="53"/>
      <c r="R39" s="53"/>
      <c r="S39" s="53"/>
      <c r="T39" s="53"/>
      <c r="U39" s="53"/>
      <c r="V39" s="53"/>
      <c r="W39" s="53"/>
      <c r="X39" s="53"/>
      <c r="Y39" s="53"/>
      <c r="Z39" s="53"/>
      <c r="AA39" s="53"/>
      <c r="AB39" s="53"/>
      <c r="AC39" s="53"/>
      <c r="AD39" s="53"/>
      <c r="AE39" s="53"/>
      <c r="AF39" s="53"/>
      <c r="AG39" s="53"/>
      <c r="AH39" s="53"/>
      <c r="AI39" s="53"/>
      <c r="AJ39" s="7"/>
    </row>
    <row r="40" spans="1:36" ht="13.5" customHeight="1" x14ac:dyDescent="0.2">
      <c r="A40" s="7"/>
      <c r="B40" s="7"/>
      <c r="C40" s="7"/>
      <c r="D40" s="81" t="str">
        <f t="shared" ref="D40:D58" si="8">D12</f>
        <v>Maize (corn)</v>
      </c>
      <c r="E40" s="277">
        <f>OCP_ProductMix!AC158+OCP_ProductMix!AC246+OCP_ProductMix!AC325</f>
        <v>0</v>
      </c>
      <c r="F40" s="277">
        <f>OCP_ProductMix!AF158+OCP_ProductMix!AF246+OCP_ProductMix!AF325</f>
        <v>0</v>
      </c>
      <c r="G40" s="277">
        <f>OCP_ProductMix!AI158+OCP_ProductMix!AI246+OCP_ProductMix!AI325</f>
        <v>125.09034025293444</v>
      </c>
      <c r="I40" s="272">
        <f t="shared" si="5"/>
        <v>0</v>
      </c>
      <c r="J40" s="272">
        <f t="shared" si="6"/>
        <v>0</v>
      </c>
      <c r="K40" s="272">
        <f t="shared" si="7"/>
        <v>1</v>
      </c>
      <c r="L40" s="7"/>
      <c r="M40" s="213"/>
      <c r="N40" s="213"/>
      <c r="O40" s="53"/>
      <c r="P40" s="53"/>
      <c r="Q40" s="53"/>
      <c r="R40" s="53"/>
      <c r="S40" s="53"/>
      <c r="T40" s="53"/>
      <c r="U40" s="53"/>
      <c r="V40" s="53"/>
      <c r="W40" s="53"/>
      <c r="X40" s="53"/>
      <c r="Y40" s="53"/>
      <c r="Z40" s="53"/>
      <c r="AA40" s="53"/>
      <c r="AB40" s="53"/>
      <c r="AC40" s="53"/>
      <c r="AD40" s="53"/>
      <c r="AE40" s="53"/>
      <c r="AF40" s="53"/>
      <c r="AG40" s="53"/>
      <c r="AH40" s="53"/>
      <c r="AI40" s="53"/>
      <c r="AJ40" s="7"/>
    </row>
    <row r="41" spans="1:36" ht="13.5" customHeight="1" x14ac:dyDescent="0.2">
      <c r="A41" s="7"/>
      <c r="B41" s="7"/>
      <c r="C41" s="7"/>
      <c r="D41" s="81" t="str">
        <f t="shared" si="8"/>
        <v>Rice</v>
      </c>
      <c r="E41" s="277">
        <f>OCP_ProductMix!AC159+OCP_ProductMix!AC247+OCP_ProductMix!AC326</f>
        <v>0</v>
      </c>
      <c r="F41" s="277">
        <f>OCP_ProductMix!AF159+OCP_ProductMix!AF247+OCP_ProductMix!AF326</f>
        <v>1.7333402279378287</v>
      </c>
      <c r="G41" s="277">
        <f>OCP_ProductMix!AI159+OCP_ProductMix!AI247+OCP_ProductMix!AI326</f>
        <v>0.99667063106425147</v>
      </c>
      <c r="I41" s="272">
        <f t="shared" si="5"/>
        <v>0</v>
      </c>
      <c r="J41" s="272">
        <f t="shared" si="6"/>
        <v>0.63492063492063489</v>
      </c>
      <c r="K41" s="272">
        <f t="shared" si="7"/>
        <v>0.36507936507936506</v>
      </c>
      <c r="L41" s="7"/>
      <c r="M41" s="213"/>
      <c r="N41" s="213"/>
      <c r="O41" s="53"/>
      <c r="P41" s="53"/>
      <c r="Q41" s="53"/>
      <c r="R41" s="53"/>
      <c r="S41" s="53"/>
      <c r="T41" s="53"/>
      <c r="U41" s="53"/>
      <c r="V41" s="53"/>
      <c r="W41" s="53"/>
      <c r="X41" s="53"/>
      <c r="Y41" s="53"/>
      <c r="Z41" s="53"/>
      <c r="AA41" s="53"/>
      <c r="AB41" s="53"/>
      <c r="AC41" s="53"/>
      <c r="AD41" s="53"/>
      <c r="AE41" s="53"/>
      <c r="AF41" s="53"/>
      <c r="AG41" s="53"/>
      <c r="AH41" s="53"/>
      <c r="AI41" s="53"/>
      <c r="AJ41" s="7"/>
    </row>
    <row r="42" spans="1:36" ht="13.5" customHeight="1" x14ac:dyDescent="0.2">
      <c r="A42" s="7"/>
      <c r="B42" s="7"/>
      <c r="C42" s="7"/>
      <c r="D42" s="81" t="str">
        <f t="shared" si="8"/>
        <v>Plantains and cooking bananas</v>
      </c>
      <c r="E42" s="277">
        <f>OCP_ProductMix!AC160+OCP_ProductMix!AC248+OCP_ProductMix!AC327</f>
        <v>0.10856857093979706</v>
      </c>
      <c r="F42" s="277">
        <f>OCP_ProductMix!AF160+OCP_ProductMix!AF248+OCP_ProductMix!AF327</f>
        <v>0</v>
      </c>
      <c r="G42" s="277">
        <f>OCP_ProductMix!AI160+OCP_ProductMix!AI248+OCP_ProductMix!AI327</f>
        <v>6.9102944725640398</v>
      </c>
      <c r="I42" s="272">
        <f t="shared" si="5"/>
        <v>1.5468113605704339E-2</v>
      </c>
      <c r="J42" s="272">
        <f t="shared" si="6"/>
        <v>0</v>
      </c>
      <c r="K42" s="272">
        <f t="shared" si="7"/>
        <v>0.98453188639429567</v>
      </c>
      <c r="L42" s="7"/>
      <c r="M42" s="213"/>
      <c r="N42" s="213"/>
      <c r="O42" s="53"/>
      <c r="P42" s="53"/>
      <c r="Q42" s="53"/>
      <c r="R42" s="53"/>
      <c r="S42" s="53"/>
      <c r="T42" s="53"/>
      <c r="U42" s="53"/>
      <c r="V42" s="53"/>
      <c r="W42" s="53"/>
      <c r="X42" s="53"/>
      <c r="Y42" s="53"/>
      <c r="Z42" s="53"/>
      <c r="AA42" s="53"/>
      <c r="AB42" s="53"/>
      <c r="AC42" s="53"/>
      <c r="AD42" s="53"/>
      <c r="AE42" s="53"/>
      <c r="AF42" s="53"/>
      <c r="AG42" s="53"/>
      <c r="AH42" s="53"/>
      <c r="AI42" s="53"/>
      <c r="AJ42" s="7"/>
    </row>
    <row r="43" spans="1:36" ht="13.5" customHeight="1" x14ac:dyDescent="0.2">
      <c r="A43" s="7"/>
      <c r="B43" s="7"/>
      <c r="C43" s="7"/>
      <c r="D43" s="81" t="str">
        <f t="shared" si="8"/>
        <v>Groundnuts, excluding shelled</v>
      </c>
      <c r="E43" s="277">
        <f>OCP_ProductMix!AC161+OCP_ProductMix!AC249+OCP_ProductMix!AC328</f>
        <v>0</v>
      </c>
      <c r="F43" s="277">
        <f>OCP_ProductMix!AF161+OCP_ProductMix!AF249+OCP_ProductMix!AF328</f>
        <v>0.62887757451406512</v>
      </c>
      <c r="G43" s="277">
        <f>OCP_ProductMix!AI161+OCP_ProductMix!AI249+OCP_ProductMix!AI328</f>
        <v>0.36160460534558747</v>
      </c>
      <c r="I43" s="272">
        <f t="shared" si="5"/>
        <v>0</v>
      </c>
      <c r="J43" s="272">
        <f t="shared" si="6"/>
        <v>0.63492063492063489</v>
      </c>
      <c r="K43" s="272">
        <f t="shared" si="7"/>
        <v>0.36507936507936511</v>
      </c>
      <c r="L43" s="7"/>
      <c r="M43" s="213"/>
      <c r="N43" s="213"/>
      <c r="O43" s="53"/>
      <c r="P43" s="53"/>
      <c r="Q43" s="53"/>
      <c r="R43" s="53"/>
      <c r="S43" s="53"/>
      <c r="T43" s="53"/>
      <c r="U43" s="53"/>
      <c r="V43" s="53"/>
      <c r="W43" s="53"/>
      <c r="X43" s="53"/>
      <c r="Y43" s="53"/>
      <c r="Z43" s="53"/>
      <c r="AA43" s="53"/>
      <c r="AB43" s="53"/>
      <c r="AC43" s="53"/>
      <c r="AD43" s="53"/>
      <c r="AE43" s="53"/>
      <c r="AF43" s="53"/>
      <c r="AG43" s="53"/>
      <c r="AH43" s="53"/>
      <c r="AI43" s="53"/>
      <c r="AJ43" s="7"/>
    </row>
    <row r="44" spans="1:36" ht="13.5" customHeight="1" x14ac:dyDescent="0.2">
      <c r="A44" s="7"/>
      <c r="B44" s="7"/>
      <c r="C44" s="7"/>
      <c r="D44" s="81" t="str">
        <f t="shared" si="8"/>
        <v>Beans, dry</v>
      </c>
      <c r="E44" s="277">
        <f>OCP_ProductMix!AC162+OCP_ProductMix!AC250+OCP_ProductMix!AC329</f>
        <v>0</v>
      </c>
      <c r="F44" s="277">
        <f>OCP_ProductMix!AF162+OCP_ProductMix!AF250+OCP_ProductMix!AF329</f>
        <v>0.17689217115938688</v>
      </c>
      <c r="G44" s="277">
        <f>OCP_ProductMix!AI162+OCP_ProductMix!AI250+OCP_ProductMix!AI329</f>
        <v>0.10171299841664744</v>
      </c>
      <c r="I44" s="272">
        <f t="shared" si="5"/>
        <v>0</v>
      </c>
      <c r="J44" s="272">
        <f t="shared" si="6"/>
        <v>0.634920634920635</v>
      </c>
      <c r="K44" s="272">
        <f t="shared" si="7"/>
        <v>0.36507936507936506</v>
      </c>
      <c r="L44" s="7"/>
      <c r="M44" s="256"/>
      <c r="N44" s="213"/>
      <c r="O44" s="53"/>
      <c r="P44" s="53"/>
      <c r="Q44" s="53"/>
      <c r="R44" s="53"/>
      <c r="S44" s="53"/>
      <c r="T44" s="53"/>
      <c r="U44" s="53"/>
      <c r="V44" s="53"/>
      <c r="W44" s="53"/>
      <c r="X44" s="53"/>
      <c r="Y44" s="53"/>
      <c r="Z44" s="53"/>
      <c r="AA44" s="53"/>
      <c r="AB44" s="53"/>
      <c r="AC44" s="53"/>
      <c r="AD44" s="53"/>
      <c r="AE44" s="53"/>
      <c r="AF44" s="53"/>
      <c r="AG44" s="53"/>
      <c r="AH44" s="53"/>
      <c r="AI44" s="53"/>
      <c r="AJ44" s="7"/>
    </row>
    <row r="45" spans="1:36" ht="13.5" customHeight="1" x14ac:dyDescent="0.2">
      <c r="A45" s="7"/>
      <c r="B45" s="7"/>
      <c r="C45" s="7"/>
      <c r="D45" s="81" t="str">
        <f t="shared" si="8"/>
        <v>Oil palm fruit</v>
      </c>
      <c r="E45" s="277">
        <f>OCP_ProductMix!AC163+OCP_ProductMix!AC251+OCP_ProductMix!AC330</f>
        <v>0</v>
      </c>
      <c r="F45" s="277">
        <f>OCP_ProductMix!AF163+OCP_ProductMix!AF251+OCP_ProductMix!AF330</f>
        <v>4.2787930151784286</v>
      </c>
      <c r="G45" s="277">
        <f>OCP_ProductMix!AI163+OCP_ProductMix!AI251+OCP_ProductMix!AI330</f>
        <v>9.8412239349103849</v>
      </c>
      <c r="I45" s="272">
        <f t="shared" si="5"/>
        <v>0</v>
      </c>
      <c r="J45" s="272">
        <f t="shared" si="6"/>
        <v>0.30303030303030304</v>
      </c>
      <c r="K45" s="272">
        <f t="shared" si="7"/>
        <v>0.69696969696969691</v>
      </c>
      <c r="L45" s="7"/>
      <c r="M45" s="213"/>
      <c r="N45" s="210"/>
      <c r="O45" s="53"/>
      <c r="P45" s="53"/>
      <c r="Q45" s="53"/>
      <c r="R45" s="53"/>
      <c r="S45" s="53"/>
      <c r="T45" s="53"/>
      <c r="U45" s="53"/>
      <c r="V45" s="53"/>
      <c r="W45" s="53"/>
      <c r="X45" s="53"/>
      <c r="Y45" s="53"/>
      <c r="Z45" s="53"/>
      <c r="AA45" s="53"/>
      <c r="AB45" s="53"/>
      <c r="AC45" s="53"/>
      <c r="AD45" s="53"/>
      <c r="AE45" s="53"/>
      <c r="AF45" s="53"/>
      <c r="AG45" s="53"/>
      <c r="AH45" s="53"/>
      <c r="AI45" s="53"/>
      <c r="AJ45" s="7"/>
    </row>
    <row r="46" spans="1:36" ht="13.5" customHeight="1" x14ac:dyDescent="0.2">
      <c r="A46" s="7"/>
      <c r="B46" s="7"/>
      <c r="C46" s="7"/>
      <c r="D46" s="81" t="str">
        <f t="shared" si="8"/>
        <v>Bananas</v>
      </c>
      <c r="E46" s="277">
        <f>OCP_ProductMix!AC164+OCP_ProductMix!AC252+OCP_ProductMix!AC331</f>
        <v>2.2335544496061885E-2</v>
      </c>
      <c r="F46" s="277">
        <f>OCP_ProductMix!AF164+OCP_ProductMix!AF252+OCP_ProductMix!AF331</f>
        <v>0</v>
      </c>
      <c r="G46" s="277">
        <f>OCP_ProductMix!AI164+OCP_ProductMix!AI252+OCP_ProductMix!AI331</f>
        <v>1.4216378491196255</v>
      </c>
      <c r="I46" s="272">
        <f t="shared" si="5"/>
        <v>1.5468113605704343E-2</v>
      </c>
      <c r="J46" s="272">
        <f t="shared" si="6"/>
        <v>0</v>
      </c>
      <c r="K46" s="272">
        <f t="shared" si="7"/>
        <v>0.98453188639429567</v>
      </c>
      <c r="L46" s="7"/>
      <c r="M46" s="213"/>
      <c r="N46" s="213"/>
      <c r="O46" s="53"/>
      <c r="P46" s="53"/>
      <c r="Q46" s="53"/>
      <c r="R46" s="53"/>
      <c r="S46" s="53"/>
      <c r="T46" s="53"/>
      <c r="U46" s="53"/>
      <c r="V46" s="53"/>
      <c r="W46" s="53"/>
      <c r="X46" s="53"/>
      <c r="Y46" s="53"/>
      <c r="Z46" s="53"/>
      <c r="AA46" s="53"/>
      <c r="AB46" s="53"/>
      <c r="AC46" s="53"/>
      <c r="AD46" s="53"/>
      <c r="AE46" s="53"/>
      <c r="AF46" s="53"/>
      <c r="AG46" s="53"/>
      <c r="AH46" s="53"/>
      <c r="AI46" s="53"/>
      <c r="AJ46" s="7"/>
    </row>
    <row r="47" spans="1:36" ht="13.5" customHeight="1" x14ac:dyDescent="0.2">
      <c r="A47" s="7"/>
      <c r="B47" s="7"/>
      <c r="C47" s="7"/>
      <c r="D47" s="81" t="str">
        <f t="shared" si="8"/>
        <v>Cow peas, dry</v>
      </c>
      <c r="E47" s="277">
        <f>OCP_ProductMix!AC165+OCP_ProductMix!AC253+OCP_ProductMix!AC332</f>
        <v>0</v>
      </c>
      <c r="F47" s="277">
        <f>OCP_ProductMix!AF165+OCP_ProductMix!AF253+OCP_ProductMix!AF332</f>
        <v>0.28999564297661484</v>
      </c>
      <c r="G47" s="277">
        <f>OCP_ProductMix!AI165+OCP_ProductMix!AI253+OCP_ProductMix!AI332</f>
        <v>0.16674749471155353</v>
      </c>
      <c r="I47" s="272">
        <f t="shared" si="5"/>
        <v>0</v>
      </c>
      <c r="J47" s="272">
        <f t="shared" si="6"/>
        <v>0.63492063492063489</v>
      </c>
      <c r="K47" s="272">
        <f t="shared" si="7"/>
        <v>0.36507936507936506</v>
      </c>
      <c r="L47" s="7"/>
      <c r="M47" s="213"/>
      <c r="N47" s="213"/>
      <c r="O47" s="53"/>
      <c r="P47" s="53"/>
      <c r="Q47" s="53"/>
      <c r="R47" s="53"/>
      <c r="S47" s="53"/>
      <c r="T47" s="53"/>
      <c r="U47" s="53"/>
      <c r="V47" s="53"/>
      <c r="W47" s="53"/>
      <c r="X47" s="53"/>
      <c r="Y47" s="53"/>
      <c r="Z47" s="53"/>
      <c r="AA47" s="53"/>
      <c r="AB47" s="53"/>
      <c r="AC47" s="53"/>
      <c r="AD47" s="53"/>
      <c r="AE47" s="53"/>
      <c r="AF47" s="53"/>
      <c r="AG47" s="53"/>
      <c r="AH47" s="53"/>
      <c r="AI47" s="53"/>
      <c r="AJ47" s="7"/>
    </row>
    <row r="48" spans="1:36" ht="13.5" customHeight="1" x14ac:dyDescent="0.2">
      <c r="A48" s="7"/>
      <c r="B48" s="7"/>
      <c r="C48" s="7"/>
      <c r="D48" s="81" t="str">
        <f t="shared" si="8"/>
        <v>Coffee, green</v>
      </c>
      <c r="E48" s="277">
        <f>OCP_ProductMix!AC166+OCP_ProductMix!AC254+OCP_ProductMix!AC333</f>
        <v>4.8599960667543143E-2</v>
      </c>
      <c r="F48" s="277">
        <f>OCP_ProductMix!AF166+OCP_ProductMix!AF254+OCP_ProductMix!AF333</f>
        <v>0</v>
      </c>
      <c r="G48" s="277">
        <f>OCP_ProductMix!AI166+OCP_ProductMix!AI254+OCP_ProductMix!AI333</f>
        <v>3.0933449400746147</v>
      </c>
      <c r="I48" s="272">
        <f t="shared" si="5"/>
        <v>1.5468113605704339E-2</v>
      </c>
      <c r="J48" s="272">
        <f t="shared" si="6"/>
        <v>0</v>
      </c>
      <c r="K48" s="272">
        <f t="shared" si="7"/>
        <v>0.98453188639429567</v>
      </c>
      <c r="L48" s="7"/>
      <c r="M48" s="213"/>
      <c r="N48" s="213"/>
      <c r="O48" s="53"/>
      <c r="P48" s="53"/>
      <c r="Q48" s="53"/>
      <c r="R48" s="53"/>
      <c r="S48" s="53"/>
      <c r="T48" s="53"/>
      <c r="U48" s="53"/>
      <c r="V48" s="53"/>
      <c r="W48" s="53"/>
      <c r="X48" s="53"/>
      <c r="Y48" s="53"/>
      <c r="Z48" s="53"/>
      <c r="AA48" s="53"/>
      <c r="AB48" s="53"/>
      <c r="AC48" s="53"/>
      <c r="AD48" s="53"/>
      <c r="AE48" s="53"/>
      <c r="AF48" s="53"/>
      <c r="AG48" s="53"/>
      <c r="AH48" s="53"/>
      <c r="AI48" s="53"/>
      <c r="AJ48" s="7"/>
    </row>
    <row r="49" spans="1:36" ht="13.5" customHeight="1" x14ac:dyDescent="0.2">
      <c r="A49" s="7"/>
      <c r="B49" s="7"/>
      <c r="C49" s="7"/>
      <c r="D49" s="81" t="str">
        <f t="shared" si="8"/>
        <v>Edible roots and tubers with high starch or inulin content, n.e.c., fresh</v>
      </c>
      <c r="E49" s="277">
        <f>OCP_ProductMix!AC167+OCP_ProductMix!AC255+OCP_ProductMix!AC334</f>
        <v>5.1193267261112532E-3</v>
      </c>
      <c r="F49" s="277">
        <f>OCP_ProductMix!AF167+OCP_ProductMix!AF255+OCP_ProductMix!AF334</f>
        <v>0</v>
      </c>
      <c r="G49" s="277">
        <f>OCP_ProductMix!AI167+OCP_ProductMix!AI255+OCP_ProductMix!AI334</f>
        <v>0.32584066339339135</v>
      </c>
      <c r="I49" s="272">
        <f t="shared" si="5"/>
        <v>1.5468113605704343E-2</v>
      </c>
      <c r="J49" s="272">
        <f t="shared" si="6"/>
        <v>0</v>
      </c>
      <c r="K49" s="272">
        <f t="shared" si="7"/>
        <v>0.98453188639429567</v>
      </c>
      <c r="L49" s="7"/>
      <c r="M49" s="213"/>
      <c r="N49" s="213"/>
      <c r="O49" s="53"/>
      <c r="P49" s="53"/>
      <c r="Q49" s="53"/>
      <c r="R49" s="53"/>
      <c r="S49" s="53"/>
      <c r="T49" s="53"/>
      <c r="U49" s="53"/>
      <c r="V49" s="53"/>
      <c r="W49" s="53"/>
      <c r="X49" s="53"/>
      <c r="Y49" s="53"/>
      <c r="Z49" s="53"/>
      <c r="AA49" s="53"/>
      <c r="AB49" s="53"/>
      <c r="AC49" s="53"/>
      <c r="AD49" s="53"/>
      <c r="AE49" s="53"/>
      <c r="AF49" s="53"/>
      <c r="AG49" s="53"/>
      <c r="AH49" s="53"/>
      <c r="AI49" s="53"/>
      <c r="AJ49" s="7"/>
    </row>
    <row r="50" spans="1:36" ht="13.5" customHeight="1" x14ac:dyDescent="0.2">
      <c r="A50" s="7"/>
      <c r="B50" s="7"/>
      <c r="C50" s="7"/>
      <c r="D50" s="81" t="str">
        <f t="shared" si="8"/>
        <v>Sweet potatoes</v>
      </c>
      <c r="E50" s="277">
        <f>OCP_ProductMix!AC168+OCP_ProductMix!AC256+OCP_ProductMix!AC335</f>
        <v>9.0979114895627291E-3</v>
      </c>
      <c r="F50" s="277">
        <f>OCP_ProductMix!AF168+OCP_ProductMix!AF256+OCP_ProductMix!AF335</f>
        <v>0</v>
      </c>
      <c r="G50" s="277">
        <f>OCP_ProductMix!AI168+OCP_ProductMix!AI256+OCP_ProductMix!AI335</f>
        <v>0.57907409975087687</v>
      </c>
      <c r="I50" s="272">
        <f t="shared" si="5"/>
        <v>1.5468113605704339E-2</v>
      </c>
      <c r="J50" s="272">
        <f t="shared" si="6"/>
        <v>0</v>
      </c>
      <c r="K50" s="272">
        <f t="shared" si="7"/>
        <v>0.98453188639429567</v>
      </c>
      <c r="L50" s="7"/>
      <c r="M50" s="213"/>
      <c r="N50" s="213"/>
      <c r="O50" s="53"/>
      <c r="P50" s="53"/>
      <c r="Q50" s="53"/>
      <c r="R50" s="53"/>
      <c r="S50" s="53"/>
      <c r="T50" s="53"/>
      <c r="U50" s="53"/>
      <c r="V50" s="53"/>
      <c r="W50" s="53"/>
      <c r="X50" s="53"/>
      <c r="Y50" s="53"/>
      <c r="Z50" s="53"/>
      <c r="AA50" s="53"/>
      <c r="AB50" s="53"/>
      <c r="AC50" s="53"/>
      <c r="AD50" s="53"/>
      <c r="AE50" s="53"/>
      <c r="AF50" s="53"/>
      <c r="AG50" s="53"/>
      <c r="AH50" s="53"/>
      <c r="AI50" s="53"/>
      <c r="AJ50" s="7"/>
    </row>
    <row r="51" spans="1:36" ht="13.5" customHeight="1" x14ac:dyDescent="0.2">
      <c r="A51" s="7"/>
      <c r="B51" s="7"/>
      <c r="C51" s="7"/>
      <c r="D51" s="81" t="str">
        <f t="shared" si="8"/>
        <v>Other pulses n.e.c.</v>
      </c>
      <c r="E51" s="277">
        <f>OCP_ProductMix!AC169+OCP_ProductMix!AC257+OCP_ProductMix!AC336</f>
        <v>1.7764914505376634E-3</v>
      </c>
      <c r="F51" s="277">
        <f>OCP_ProductMix!AF169+OCP_ProductMix!AF257+OCP_ProductMix!AF336</f>
        <v>0</v>
      </c>
      <c r="G51" s="277">
        <f>OCP_ProductMix!AI169+OCP_ProductMix!AI257+OCP_ProductMix!AI336</f>
        <v>0.11307212524713953</v>
      </c>
      <c r="I51" s="272">
        <f t="shared" si="5"/>
        <v>1.5468113605704341E-2</v>
      </c>
      <c r="J51" s="272">
        <f t="shared" si="6"/>
        <v>0</v>
      </c>
      <c r="K51" s="272">
        <f t="shared" si="7"/>
        <v>0.98453188639429567</v>
      </c>
      <c r="L51" s="7"/>
      <c r="M51" s="213"/>
      <c r="N51" s="213"/>
      <c r="O51" s="53"/>
      <c r="P51" s="53"/>
      <c r="Q51" s="256"/>
      <c r="R51" s="53"/>
      <c r="S51" s="53"/>
      <c r="T51" s="53"/>
      <c r="U51" s="53"/>
      <c r="V51" s="53"/>
      <c r="W51" s="53"/>
      <c r="X51" s="53"/>
      <c r="Y51" s="53"/>
      <c r="Z51" s="53"/>
      <c r="AA51" s="53"/>
      <c r="AB51" s="53"/>
      <c r="AC51" s="53"/>
      <c r="AD51" s="53"/>
      <c r="AE51" s="53"/>
      <c r="AF51" s="53"/>
      <c r="AG51" s="53"/>
      <c r="AH51" s="53"/>
      <c r="AI51" s="53"/>
      <c r="AJ51" s="7"/>
    </row>
    <row r="52" spans="1:36" ht="13.5" customHeight="1" x14ac:dyDescent="0.2">
      <c r="A52" s="7"/>
      <c r="B52" s="7"/>
      <c r="C52" s="7"/>
      <c r="D52" s="81" t="str">
        <f t="shared" si="8"/>
        <v>Melonseed</v>
      </c>
      <c r="E52" s="277">
        <f>OCP_ProductMix!AC170+OCP_ProductMix!AC258+OCP_ProductMix!AC337</f>
        <v>1.0041771122673284E-2</v>
      </c>
      <c r="F52" s="277">
        <f>OCP_ProductMix!AF170+OCP_ProductMix!AF258+OCP_ProductMix!AF337</f>
        <v>0</v>
      </c>
      <c r="G52" s="277">
        <f>OCP_ProductMix!AI170+OCP_ProductMix!AI258+OCP_ProductMix!AI337</f>
        <v>0.63914993891041538</v>
      </c>
      <c r="I52" s="272">
        <f t="shared" si="5"/>
        <v>1.5468113605704339E-2</v>
      </c>
      <c r="J52" s="272">
        <f t="shared" si="6"/>
        <v>0</v>
      </c>
      <c r="K52" s="272">
        <f t="shared" si="7"/>
        <v>0.98453188639429579</v>
      </c>
      <c r="L52" s="7"/>
      <c r="M52" s="213"/>
      <c r="N52" s="213"/>
      <c r="O52" s="53"/>
      <c r="P52" s="53"/>
      <c r="Q52" s="53"/>
      <c r="R52" s="53"/>
      <c r="S52" s="53"/>
      <c r="T52" s="53"/>
      <c r="U52" s="53"/>
      <c r="V52" s="53"/>
      <c r="W52" s="53"/>
      <c r="X52" s="53"/>
      <c r="Y52" s="53"/>
      <c r="Z52" s="53"/>
      <c r="AA52" s="53"/>
      <c r="AB52" s="53"/>
      <c r="AC52" s="53"/>
      <c r="AD52" s="53"/>
      <c r="AE52" s="53"/>
      <c r="AF52" s="53"/>
      <c r="AG52" s="53"/>
      <c r="AH52" s="53"/>
      <c r="AI52" s="53"/>
      <c r="AJ52" s="7"/>
    </row>
    <row r="53" spans="1:36" ht="13.5" customHeight="1" x14ac:dyDescent="0.2">
      <c r="A53" s="7"/>
      <c r="B53" s="7"/>
      <c r="C53" s="7"/>
      <c r="D53" s="81" t="str">
        <f t="shared" si="8"/>
        <v>Seed cotton, unginned</v>
      </c>
      <c r="E53" s="277">
        <f>OCP_ProductMix!AC171+OCP_ProductMix!AC259+OCP_ProductMix!AC338</f>
        <v>4.321988377778202E-2</v>
      </c>
      <c r="F53" s="277">
        <f>OCP_ProductMix!AF171+OCP_ProductMix!AF259+OCP_ProductMix!AF338</f>
        <v>0</v>
      </c>
      <c r="G53" s="277">
        <f>OCP_ProductMix!AI171+OCP_ProductMix!AI259+OCP_ProductMix!AI338</f>
        <v>2.7509077570900331</v>
      </c>
      <c r="I53" s="272">
        <f t="shared" si="5"/>
        <v>1.5468113605704339E-2</v>
      </c>
      <c r="J53" s="272">
        <f t="shared" si="6"/>
        <v>0</v>
      </c>
      <c r="K53" s="272">
        <f t="shared" si="7"/>
        <v>0.98453188639429556</v>
      </c>
      <c r="L53" s="7"/>
      <c r="M53" s="213"/>
      <c r="N53" s="213"/>
      <c r="O53" s="53"/>
      <c r="P53" s="53"/>
      <c r="Q53" s="53"/>
      <c r="R53" s="53"/>
      <c r="S53" s="53"/>
      <c r="T53" s="53"/>
      <c r="U53" s="53"/>
      <c r="V53" s="53"/>
      <c r="W53" s="53"/>
      <c r="X53" s="53"/>
      <c r="Y53" s="53"/>
      <c r="Z53" s="53"/>
      <c r="AA53" s="53"/>
      <c r="AB53" s="53"/>
      <c r="AC53" s="53"/>
      <c r="AD53" s="53"/>
      <c r="AE53" s="53"/>
      <c r="AF53" s="53"/>
      <c r="AG53" s="53"/>
      <c r="AH53" s="53"/>
      <c r="AI53" s="53"/>
      <c r="AJ53" s="7"/>
    </row>
    <row r="54" spans="1:36" ht="13.5" customHeight="1" x14ac:dyDescent="0.2">
      <c r="A54" s="7"/>
      <c r="B54" s="7"/>
      <c r="C54" s="7"/>
      <c r="D54" s="81" t="str">
        <f t="shared" si="8"/>
        <v>Other vegetables, fresh n.e.c.</v>
      </c>
      <c r="E54" s="277">
        <f>OCP_ProductMix!AC172+OCP_ProductMix!AC260+OCP_ProductMix!AC339</f>
        <v>3.9835947962760521E-2</v>
      </c>
      <c r="F54" s="277">
        <f>OCP_ProductMix!AF172+OCP_ProductMix!AF260+OCP_ProductMix!AF339</f>
        <v>0</v>
      </c>
      <c r="G54" s="277">
        <f>OCP_ProductMix!AI172+OCP_ProductMix!AI260+OCP_ProductMix!AI339</f>
        <v>2.5355232055974901</v>
      </c>
      <c r="I54" s="272">
        <f t="shared" si="5"/>
        <v>1.5468113605704339E-2</v>
      </c>
      <c r="J54" s="272">
        <f t="shared" si="6"/>
        <v>0</v>
      </c>
      <c r="K54" s="272">
        <f t="shared" si="7"/>
        <v>0.98453188639429567</v>
      </c>
      <c r="L54" s="7"/>
      <c r="M54" s="213"/>
      <c r="N54" s="213"/>
      <c r="O54" s="53"/>
      <c r="P54" s="53"/>
      <c r="Q54" s="53"/>
      <c r="R54" s="53"/>
      <c r="S54" s="53"/>
      <c r="T54" s="53"/>
      <c r="U54" s="53"/>
      <c r="V54" s="53"/>
      <c r="W54" s="53"/>
      <c r="X54" s="53"/>
      <c r="Y54" s="53"/>
      <c r="Z54" s="53"/>
      <c r="AA54" s="53"/>
      <c r="AB54" s="53"/>
      <c r="AC54" s="53"/>
      <c r="AD54" s="53"/>
      <c r="AE54" s="53"/>
      <c r="AF54" s="53"/>
      <c r="AG54" s="53"/>
      <c r="AH54" s="53"/>
      <c r="AI54" s="53"/>
      <c r="AJ54" s="7"/>
    </row>
    <row r="55" spans="1:36" ht="13.5" customHeight="1" x14ac:dyDescent="0.2">
      <c r="A55" s="7"/>
      <c r="B55" s="7"/>
      <c r="C55" s="7"/>
      <c r="D55" s="81" t="str">
        <f t="shared" si="8"/>
        <v>Cocoa beans</v>
      </c>
      <c r="E55" s="277">
        <f>OCP_ProductMix!AC173+OCP_ProductMix!AC261+OCP_ProductMix!AC340</f>
        <v>0</v>
      </c>
      <c r="F55" s="277">
        <f>OCP_ProductMix!AF173+OCP_ProductMix!AF261+OCP_ProductMix!AF340</f>
        <v>4.5711931438685403</v>
      </c>
      <c r="G55" s="277">
        <f>OCP_ProductMix!AI173+OCP_ProductMix!AI261+OCP_ProductMix!AI340</f>
        <v>2.6284360577244108</v>
      </c>
      <c r="I55" s="272">
        <f t="shared" si="5"/>
        <v>0</v>
      </c>
      <c r="J55" s="272">
        <f t="shared" si="6"/>
        <v>0.63492063492063489</v>
      </c>
      <c r="K55" s="272">
        <f t="shared" si="7"/>
        <v>0.36507936507936511</v>
      </c>
      <c r="L55" s="7"/>
      <c r="M55" s="213"/>
      <c r="N55" s="213"/>
      <c r="O55" s="53"/>
      <c r="P55" s="53"/>
      <c r="Q55" s="53"/>
      <c r="R55" s="53"/>
      <c r="S55" s="53"/>
      <c r="T55" s="53"/>
      <c r="U55" s="53"/>
      <c r="V55" s="53"/>
      <c r="W55" s="53"/>
      <c r="X55" s="53"/>
      <c r="Y55" s="53"/>
      <c r="Z55" s="53"/>
      <c r="AA55" s="53"/>
      <c r="AB55" s="53"/>
      <c r="AC55" s="53"/>
      <c r="AD55" s="53"/>
      <c r="AE55" s="53"/>
      <c r="AF55" s="53"/>
      <c r="AG55" s="53"/>
      <c r="AH55" s="53"/>
      <c r="AI55" s="53"/>
      <c r="AJ55" s="7"/>
    </row>
    <row r="56" spans="1:36" ht="13.5" customHeight="1" x14ac:dyDescent="0.2">
      <c r="A56" s="7"/>
      <c r="B56" s="7"/>
      <c r="C56" s="7"/>
      <c r="D56" s="81" t="str">
        <f t="shared" si="8"/>
        <v>Millet</v>
      </c>
      <c r="E56" s="277">
        <f>OCP_ProductMix!AC174+OCP_ProductMix!AC262+OCP_ProductMix!AC341</f>
        <v>5.5264553493290412E-4</v>
      </c>
      <c r="F56" s="277">
        <f>OCP_ProductMix!AF174+OCP_ProductMix!AF262+OCP_ProductMix!AF341</f>
        <v>0</v>
      </c>
      <c r="G56" s="277">
        <f>OCP_ProductMix!AI174+OCP_ProductMix!AI262+OCP_ProductMix!AI341</f>
        <v>3.5175404376020639E-2</v>
      </c>
      <c r="I56" s="272">
        <f t="shared" si="5"/>
        <v>1.5468113605704338E-2</v>
      </c>
      <c r="J56" s="272">
        <f t="shared" si="6"/>
        <v>0</v>
      </c>
      <c r="K56" s="272">
        <f t="shared" si="7"/>
        <v>0.98453188639429579</v>
      </c>
      <c r="L56" s="7"/>
      <c r="M56" s="213"/>
      <c r="N56" s="213"/>
      <c r="O56" s="53"/>
      <c r="P56" s="53"/>
      <c r="Q56" s="53"/>
      <c r="R56" s="53"/>
      <c r="S56" s="53"/>
      <c r="T56" s="53"/>
      <c r="U56" s="53"/>
      <c r="V56" s="53"/>
      <c r="W56" s="53"/>
      <c r="X56" s="53"/>
      <c r="Y56" s="53"/>
      <c r="Z56" s="53"/>
      <c r="AA56" s="53"/>
      <c r="AB56" s="53"/>
      <c r="AC56" s="53"/>
      <c r="AD56" s="53"/>
      <c r="AE56" s="53"/>
      <c r="AF56" s="53"/>
      <c r="AG56" s="53"/>
      <c r="AH56" s="53"/>
      <c r="AI56" s="53"/>
      <c r="AJ56" s="7"/>
    </row>
    <row r="57" spans="1:36" ht="13.5" customHeight="1" x14ac:dyDescent="0.2">
      <c r="A57" s="7"/>
      <c r="B57" s="7"/>
      <c r="C57" s="7"/>
      <c r="D57" s="81" t="str">
        <f t="shared" si="8"/>
        <v>Natural rubber in primary forms</v>
      </c>
      <c r="E57" s="277">
        <f>OCP_ProductMix!AC175+OCP_ProductMix!AC263+OCP_ProductMix!AC342</f>
        <v>1.2709795040106079E-2</v>
      </c>
      <c r="F57" s="277">
        <f>OCP_ProductMix!AF175+OCP_ProductMix!AF263+OCP_ProductMix!AF342</f>
        <v>0</v>
      </c>
      <c r="G57" s="277">
        <f>OCP_ProductMix!AI175+OCP_ProductMix!AI263+OCP_ProductMix!AI342</f>
        <v>0.80896732500761281</v>
      </c>
      <c r="I57" s="272">
        <f t="shared" si="5"/>
        <v>1.5468113605704341E-2</v>
      </c>
      <c r="J57" s="272">
        <f t="shared" si="6"/>
        <v>0</v>
      </c>
      <c r="K57" s="272">
        <f t="shared" si="7"/>
        <v>0.98453188639429567</v>
      </c>
      <c r="L57" s="7"/>
      <c r="M57" s="213"/>
      <c r="N57" s="213"/>
      <c r="O57" s="53"/>
      <c r="P57" s="53"/>
      <c r="Q57" s="53"/>
      <c r="R57" s="53"/>
      <c r="S57" s="53"/>
      <c r="T57" s="53"/>
      <c r="U57" s="53"/>
      <c r="V57" s="53"/>
      <c r="W57" s="53"/>
      <c r="X57" s="53"/>
      <c r="Y57" s="53"/>
      <c r="Z57" s="53"/>
      <c r="AA57" s="53"/>
      <c r="AB57" s="53"/>
      <c r="AC57" s="53"/>
      <c r="AD57" s="53"/>
      <c r="AE57" s="53"/>
      <c r="AF57" s="53"/>
      <c r="AG57" s="53"/>
      <c r="AH57" s="53"/>
      <c r="AI57" s="53"/>
      <c r="AJ57" s="7"/>
    </row>
    <row r="58" spans="1:36" ht="13.5" customHeight="1" x14ac:dyDescent="0.2">
      <c r="A58" s="7"/>
      <c r="B58" s="7"/>
      <c r="C58" s="7"/>
      <c r="D58" s="81" t="str">
        <f t="shared" si="8"/>
        <v>Soya beans</v>
      </c>
      <c r="E58" s="277">
        <f>OCP_ProductMix!AC176+OCP_ProductMix!AC264+OCP_ProductMix!AC343</f>
        <v>0</v>
      </c>
      <c r="F58" s="277">
        <f>OCP_ProductMix!AF176+OCP_ProductMix!AF264+OCP_ProductMix!AF343</f>
        <v>0.36357709907087721</v>
      </c>
      <c r="G58" s="277">
        <f>OCP_ProductMix!AI176+OCP_ProductMix!AI264+OCP_ProductMix!AI343</f>
        <v>0.20905683196575442</v>
      </c>
      <c r="I58" s="272">
        <f t="shared" si="5"/>
        <v>0</v>
      </c>
      <c r="J58" s="272">
        <f t="shared" si="6"/>
        <v>0.63492063492063489</v>
      </c>
      <c r="K58" s="272">
        <f t="shared" si="7"/>
        <v>0.36507936507936511</v>
      </c>
      <c r="L58" s="7"/>
      <c r="M58" s="213"/>
      <c r="N58" s="213"/>
      <c r="O58" s="53"/>
      <c r="P58" s="53"/>
      <c r="Q58" s="53"/>
      <c r="R58" s="53"/>
      <c r="S58" s="53"/>
      <c r="T58" s="53"/>
      <c r="U58" s="53"/>
      <c r="V58" s="53"/>
      <c r="W58" s="53"/>
      <c r="X58" s="53"/>
      <c r="Y58" s="53"/>
      <c r="Z58" s="53"/>
      <c r="AA58" s="53"/>
      <c r="AB58" s="53"/>
      <c r="AC58" s="53"/>
      <c r="AD58" s="53"/>
      <c r="AE58" s="53"/>
      <c r="AF58" s="53"/>
      <c r="AG58" s="53"/>
      <c r="AH58" s="53"/>
      <c r="AI58" s="53"/>
      <c r="AJ58" s="7"/>
    </row>
    <row r="59" spans="1:36" ht="13.5" customHeight="1" thickBot="1" x14ac:dyDescent="0.25">
      <c r="A59" s="7"/>
      <c r="B59" s="7"/>
      <c r="C59" s="7"/>
      <c r="D59" s="83" t="s">
        <v>67</v>
      </c>
      <c r="E59" s="278">
        <f>SUM(E39:E58)</f>
        <v>0.42981225345394747</v>
      </c>
      <c r="F59" s="278">
        <f t="shared" ref="F59" si="9">SUM(F39:F58)</f>
        <v>12.04266887470574</v>
      </c>
      <c r="G59" s="278">
        <f t="shared" ref="G59" si="10">SUM(G39:G58)</f>
        <v>166.75296637556445</v>
      </c>
      <c r="I59" s="273">
        <f>E59/SUM($E$59:$G$59)</f>
        <v>2.3981653244024756E-3</v>
      </c>
      <c r="J59" s="273">
        <f t="shared" ref="J59:K59" si="11">F59/SUM($E$59:$G$59)</f>
        <v>6.7192851475265547E-2</v>
      </c>
      <c r="K59" s="273">
        <f t="shared" si="11"/>
        <v>0.93040898320033194</v>
      </c>
      <c r="L59" s="7"/>
      <c r="M59" s="213"/>
      <c r="N59" s="213"/>
      <c r="O59" s="53"/>
      <c r="P59" s="53"/>
      <c r="Q59" s="53"/>
      <c r="R59" s="53"/>
      <c r="S59" s="53"/>
      <c r="T59" s="53"/>
      <c r="U59" s="53"/>
      <c r="V59" s="53"/>
      <c r="W59" s="53"/>
      <c r="X59" s="53"/>
      <c r="Y59" s="53"/>
      <c r="Z59" s="53"/>
      <c r="AA59" s="53"/>
      <c r="AB59" s="53"/>
      <c r="AC59" s="53"/>
      <c r="AD59" s="53"/>
      <c r="AE59" s="53"/>
      <c r="AF59" s="53"/>
      <c r="AG59" s="53"/>
      <c r="AH59" s="53"/>
      <c r="AI59" s="53"/>
      <c r="AJ59" s="7"/>
    </row>
    <row r="60" spans="1:36" ht="13.5" customHeight="1" thickTop="1" x14ac:dyDescent="0.2">
      <c r="A60" s="7"/>
      <c r="B60" s="7"/>
      <c r="C60" s="7"/>
      <c r="D60" s="36"/>
      <c r="E60" s="36"/>
      <c r="F60" s="36"/>
      <c r="G60" s="36"/>
      <c r="H60" s="36"/>
      <c r="I60" s="36"/>
      <c r="J60" s="36"/>
      <c r="K60" s="36"/>
      <c r="L60" s="7"/>
      <c r="M60" s="213"/>
      <c r="N60" s="213"/>
      <c r="O60" s="53"/>
      <c r="P60" s="53"/>
      <c r="Q60" s="53"/>
      <c r="R60" s="53"/>
      <c r="S60" s="53"/>
      <c r="T60" s="53"/>
      <c r="U60" s="53"/>
      <c r="V60" s="53"/>
      <c r="W60" s="53"/>
      <c r="X60" s="53"/>
      <c r="Y60" s="53"/>
      <c r="Z60" s="53"/>
      <c r="AA60" s="53"/>
      <c r="AB60" s="53"/>
      <c r="AC60" s="53"/>
      <c r="AD60" s="53"/>
      <c r="AE60" s="53"/>
      <c r="AF60" s="53"/>
      <c r="AG60" s="53"/>
      <c r="AH60" s="53"/>
      <c r="AI60" s="53"/>
      <c r="AJ60" s="7"/>
    </row>
    <row r="61" spans="1:36" ht="13.5" customHeight="1" x14ac:dyDescent="0.2">
      <c r="A61" s="7"/>
      <c r="B61" s="7"/>
      <c r="C61" s="7"/>
      <c r="D61" s="36"/>
      <c r="E61" s="36"/>
      <c r="F61" s="36"/>
      <c r="G61" s="36"/>
      <c r="H61" s="36"/>
      <c r="I61" s="36"/>
      <c r="J61" s="36"/>
      <c r="K61" s="36"/>
      <c r="L61" s="7"/>
      <c r="M61" s="213"/>
      <c r="N61" s="213"/>
      <c r="O61" s="53"/>
      <c r="P61" s="53"/>
      <c r="Q61" s="53"/>
      <c r="R61" s="53"/>
      <c r="S61" s="53"/>
      <c r="T61" s="53"/>
      <c r="U61" s="53"/>
      <c r="V61" s="53"/>
      <c r="W61" s="53"/>
      <c r="X61" s="53"/>
      <c r="Y61" s="53"/>
      <c r="Z61" s="53"/>
      <c r="AA61" s="53"/>
      <c r="AB61" s="53"/>
      <c r="AC61" s="53"/>
      <c r="AD61" s="53"/>
      <c r="AE61" s="53"/>
      <c r="AF61" s="53"/>
      <c r="AG61" s="53"/>
      <c r="AH61" s="53"/>
      <c r="AI61" s="53"/>
      <c r="AJ61" s="7"/>
    </row>
    <row r="62" spans="1:36" ht="13.5" customHeight="1" x14ac:dyDescent="0.2">
      <c r="A62" s="7"/>
      <c r="B62" s="7"/>
      <c r="C62" s="7"/>
      <c r="D62" s="36"/>
      <c r="E62" s="36"/>
      <c r="F62" s="36"/>
      <c r="G62" s="36"/>
      <c r="H62" s="36"/>
      <c r="I62" s="36"/>
      <c r="J62" s="36"/>
      <c r="K62" s="36"/>
      <c r="L62" s="7"/>
      <c r="M62" s="213"/>
      <c r="N62" s="213"/>
      <c r="O62" s="53"/>
      <c r="P62" s="53"/>
      <c r="Q62" s="53"/>
      <c r="R62" s="53"/>
      <c r="S62" s="53"/>
      <c r="T62" s="53"/>
      <c r="U62" s="53"/>
      <c r="V62" s="53"/>
      <c r="W62" s="53"/>
      <c r="X62" s="53"/>
      <c r="Y62" s="53"/>
      <c r="Z62" s="53"/>
      <c r="AA62" s="53"/>
      <c r="AB62" s="53"/>
      <c r="AC62" s="53"/>
      <c r="AD62" s="53"/>
      <c r="AE62" s="53"/>
      <c r="AF62" s="53"/>
      <c r="AG62" s="53"/>
      <c r="AH62" s="53"/>
      <c r="AI62" s="53"/>
      <c r="AJ62" s="7"/>
    </row>
    <row r="63" spans="1:36" ht="13.5" customHeight="1" x14ac:dyDescent="0.2">
      <c r="A63" s="7"/>
      <c r="B63" s="7"/>
      <c r="C63" s="7"/>
      <c r="D63" s="36"/>
      <c r="E63" s="36"/>
      <c r="F63" s="36"/>
      <c r="G63" s="36"/>
      <c r="H63" s="36"/>
      <c r="I63" s="36"/>
      <c r="J63" s="36"/>
      <c r="K63" s="36"/>
      <c r="L63" s="7"/>
      <c r="M63" s="213"/>
      <c r="N63" s="213"/>
      <c r="O63" s="53"/>
      <c r="P63" s="53"/>
      <c r="Q63" s="53"/>
      <c r="R63" s="53"/>
      <c r="S63" s="53"/>
      <c r="T63" s="53"/>
      <c r="U63" s="53"/>
      <c r="V63" s="53"/>
      <c r="W63" s="53"/>
      <c r="X63" s="53"/>
      <c r="Y63" s="53"/>
      <c r="Z63" s="53"/>
      <c r="AA63" s="53"/>
      <c r="AB63" s="53"/>
      <c r="AC63" s="53"/>
      <c r="AD63" s="53"/>
      <c r="AE63" s="53"/>
      <c r="AF63" s="53"/>
      <c r="AG63" s="53"/>
      <c r="AH63" s="53"/>
      <c r="AI63" s="53"/>
      <c r="AJ63" s="7"/>
    </row>
    <row r="64" spans="1:36" ht="13.5" customHeight="1" x14ac:dyDescent="0.2">
      <c r="A64" s="7"/>
      <c r="B64" s="7"/>
      <c r="C64" s="7"/>
      <c r="D64" s="36"/>
      <c r="E64" s="36"/>
      <c r="F64" s="36"/>
      <c r="G64" s="36"/>
      <c r="H64" s="36"/>
      <c r="I64" s="36"/>
      <c r="J64" s="36"/>
      <c r="K64" s="36"/>
      <c r="L64" s="7"/>
      <c r="M64" s="213"/>
      <c r="N64" s="213"/>
      <c r="O64" s="53"/>
      <c r="P64" s="53"/>
      <c r="Q64" s="53"/>
      <c r="R64" s="53"/>
      <c r="S64" s="53"/>
      <c r="T64" s="53"/>
      <c r="U64" s="53"/>
      <c r="V64" s="53"/>
      <c r="W64" s="53"/>
      <c r="X64" s="53"/>
      <c r="Y64" s="53"/>
      <c r="Z64" s="53"/>
      <c r="AA64" s="53"/>
      <c r="AB64" s="53"/>
      <c r="AC64" s="53"/>
      <c r="AD64" s="53"/>
      <c r="AE64" s="53"/>
      <c r="AF64" s="53"/>
      <c r="AG64" s="53"/>
      <c r="AH64" s="53"/>
      <c r="AI64" s="53"/>
      <c r="AJ64" s="7"/>
    </row>
    <row r="65" spans="1:36" ht="13.5" customHeight="1" x14ac:dyDescent="0.2">
      <c r="A65" s="7"/>
      <c r="B65" s="7"/>
      <c r="C65" s="7"/>
      <c r="D65" s="36"/>
      <c r="E65" s="36"/>
      <c r="F65" s="36"/>
      <c r="G65" s="36"/>
      <c r="H65" s="36"/>
      <c r="I65" s="36"/>
      <c r="J65" s="36"/>
      <c r="K65" s="36"/>
      <c r="L65" s="7"/>
      <c r="M65" s="260"/>
      <c r="N65" s="260"/>
      <c r="O65" s="7"/>
      <c r="P65" s="7"/>
      <c r="Q65" s="7"/>
      <c r="R65" s="7"/>
      <c r="S65" s="7"/>
      <c r="T65" s="7"/>
      <c r="U65" s="7"/>
      <c r="V65" s="7"/>
      <c r="W65" s="7"/>
      <c r="X65" s="7"/>
      <c r="Y65" s="7"/>
      <c r="Z65" s="7"/>
      <c r="AA65" s="7"/>
      <c r="AB65" s="7"/>
      <c r="AC65" s="7"/>
      <c r="AD65" s="7"/>
      <c r="AE65" s="7"/>
      <c r="AF65" s="7"/>
      <c r="AG65" s="7"/>
      <c r="AH65" s="7"/>
      <c r="AI65" s="7"/>
      <c r="AJ65" s="7"/>
    </row>
    <row r="66" spans="1:36" ht="13.5" customHeight="1" x14ac:dyDescent="0.2">
      <c r="A66" s="7"/>
      <c r="B66" s="7"/>
      <c r="C66" s="7"/>
      <c r="D66" s="7"/>
      <c r="E66" s="261"/>
      <c r="F66" s="261"/>
      <c r="G66" s="261"/>
      <c r="H66" s="261"/>
      <c r="I66" s="261"/>
      <c r="J66" s="261"/>
      <c r="K66" s="261"/>
      <c r="L66" s="7"/>
      <c r="M66" s="260"/>
      <c r="N66" s="260"/>
      <c r="O66" s="7"/>
      <c r="P66" s="7"/>
      <c r="Q66" s="7"/>
      <c r="R66" s="7"/>
      <c r="S66" s="7"/>
      <c r="T66" s="7"/>
      <c r="U66" s="7"/>
      <c r="V66" s="7"/>
      <c r="W66" s="7"/>
      <c r="X66" s="7"/>
      <c r="Y66" s="7"/>
      <c r="Z66" s="7"/>
      <c r="AA66" s="7"/>
      <c r="AB66" s="7"/>
      <c r="AC66" s="7"/>
      <c r="AD66" s="7"/>
      <c r="AE66" s="7"/>
      <c r="AF66" s="7"/>
      <c r="AG66" s="7"/>
      <c r="AH66" s="7"/>
      <c r="AI66" s="7"/>
      <c r="AJ66" s="7"/>
    </row>
    <row r="67" spans="1:36" ht="13.5" customHeight="1" x14ac:dyDescent="0.2">
      <c r="A67" s="7"/>
      <c r="B67" s="7"/>
      <c r="C67" s="7"/>
      <c r="D67" s="7"/>
      <c r="E67" s="7"/>
      <c r="F67" s="7"/>
      <c r="G67" s="7"/>
      <c r="H67" s="7"/>
      <c r="I67" s="7"/>
      <c r="J67" s="7"/>
      <c r="K67" s="7"/>
      <c r="L67" s="7"/>
      <c r="M67" s="262"/>
      <c r="N67" s="262"/>
      <c r="O67" s="7"/>
      <c r="P67" s="7"/>
      <c r="Q67" s="7"/>
      <c r="R67" s="7"/>
      <c r="S67" s="7"/>
      <c r="T67" s="7"/>
      <c r="U67" s="7"/>
      <c r="V67" s="7"/>
      <c r="W67" s="7"/>
      <c r="X67" s="7"/>
      <c r="Y67" s="7"/>
      <c r="Z67" s="7"/>
      <c r="AA67" s="7"/>
      <c r="AB67" s="7"/>
      <c r="AC67" s="7"/>
      <c r="AD67" s="7"/>
      <c r="AE67" s="7"/>
      <c r="AF67" s="7"/>
      <c r="AG67" s="7"/>
      <c r="AH67" s="7"/>
      <c r="AI67" s="7"/>
      <c r="AJ67" s="7"/>
    </row>
    <row r="68" spans="1:36" ht="13.5" customHeight="1" x14ac:dyDescent="0.25">
      <c r="A68" s="7"/>
      <c r="B68" s="47"/>
      <c r="C68" s="7"/>
      <c r="D68" s="48"/>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row>
    <row r="69" spans="1:36" ht="13.5" customHeight="1" x14ac:dyDescent="0.2">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row>
    <row r="70" spans="1:36" ht="13.5" customHeight="1" x14ac:dyDescent="0.2">
      <c r="A70" s="7"/>
      <c r="B70" s="7"/>
      <c r="C70" s="7"/>
      <c r="D70" s="35"/>
      <c r="E70" s="53"/>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row>
    <row r="71" spans="1:36" ht="13.5" customHeight="1" x14ac:dyDescent="0.2">
      <c r="A71" s="7"/>
      <c r="B71" s="7"/>
      <c r="C71" s="7"/>
      <c r="D71" s="36"/>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row>
    <row r="72" spans="1:36" ht="13.5" customHeight="1" x14ac:dyDescent="0.2">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row>
    <row r="73" spans="1:36" ht="13.5" customHeight="1" x14ac:dyDescent="0.2">
      <c r="A73" s="7"/>
      <c r="B73" s="7"/>
      <c r="C73" s="7"/>
      <c r="D73" s="35"/>
      <c r="E73" s="251"/>
      <c r="F73" s="251"/>
      <c r="G73" s="251"/>
      <c r="H73" s="251"/>
      <c r="I73" s="251"/>
      <c r="J73" s="251"/>
      <c r="K73" s="251"/>
      <c r="L73" s="7"/>
      <c r="M73" s="7"/>
      <c r="N73" s="7"/>
      <c r="O73" s="7"/>
      <c r="P73" s="7"/>
      <c r="Q73" s="7"/>
      <c r="R73" s="7"/>
      <c r="S73" s="7"/>
      <c r="T73" s="7"/>
      <c r="U73" s="7"/>
      <c r="V73" s="7"/>
      <c r="W73" s="7"/>
      <c r="X73" s="7"/>
      <c r="Y73" s="7"/>
      <c r="Z73" s="7"/>
      <c r="AA73" s="7"/>
      <c r="AB73" s="7"/>
      <c r="AC73" s="7"/>
      <c r="AD73" s="7"/>
      <c r="AE73" s="7"/>
      <c r="AF73" s="7"/>
      <c r="AG73" s="7"/>
      <c r="AH73" s="7"/>
      <c r="AI73" s="7"/>
      <c r="AJ73" s="7"/>
    </row>
    <row r="74" spans="1:36" ht="13.5" customHeight="1" x14ac:dyDescent="0.2">
      <c r="A74" s="7"/>
      <c r="B74" s="7"/>
      <c r="C74" s="7"/>
      <c r="D74" s="7"/>
      <c r="E74" s="69"/>
      <c r="F74" s="49"/>
      <c r="G74" s="49"/>
      <c r="H74" s="49"/>
      <c r="I74" s="49"/>
      <c r="J74" s="263"/>
      <c r="K74" s="263"/>
      <c r="L74" s="7"/>
      <c r="M74" s="164"/>
      <c r="N74" s="164"/>
      <c r="O74" s="7"/>
      <c r="P74" s="7"/>
      <c r="Q74" s="7"/>
      <c r="R74" s="7"/>
      <c r="S74" s="7"/>
      <c r="T74" s="7"/>
      <c r="U74" s="7"/>
      <c r="V74" s="7"/>
      <c r="W74" s="7"/>
      <c r="X74" s="7"/>
      <c r="Y74" s="7"/>
      <c r="Z74" s="7"/>
      <c r="AA74" s="7"/>
      <c r="AB74" s="7"/>
      <c r="AC74" s="7"/>
      <c r="AD74" s="7"/>
      <c r="AE74" s="7"/>
      <c r="AF74" s="7"/>
      <c r="AG74" s="7"/>
      <c r="AH74" s="7"/>
      <c r="AI74" s="7"/>
      <c r="AJ74" s="7"/>
    </row>
    <row r="75" spans="1:36" ht="13.5" customHeight="1" x14ac:dyDescent="0.2">
      <c r="A75" s="7"/>
      <c r="B75" s="7"/>
      <c r="C75" s="7"/>
      <c r="D75" s="7"/>
      <c r="E75" s="49"/>
      <c r="F75" s="49"/>
      <c r="G75" s="49"/>
      <c r="H75" s="49"/>
      <c r="I75" s="49"/>
      <c r="J75" s="263"/>
      <c r="K75" s="263"/>
      <c r="L75" s="7"/>
      <c r="M75" s="164"/>
      <c r="N75" s="164"/>
      <c r="O75" s="7"/>
      <c r="P75" s="7"/>
      <c r="Q75" s="7"/>
      <c r="R75" s="7"/>
      <c r="S75" s="7"/>
      <c r="T75" s="7"/>
      <c r="U75" s="7"/>
      <c r="V75" s="7"/>
      <c r="W75" s="7"/>
      <c r="X75" s="7"/>
      <c r="Y75" s="7"/>
      <c r="Z75" s="7"/>
      <c r="AA75" s="7"/>
      <c r="AB75" s="7"/>
      <c r="AC75" s="7"/>
      <c r="AD75" s="7"/>
      <c r="AE75" s="7"/>
      <c r="AF75" s="7"/>
      <c r="AG75" s="7"/>
      <c r="AH75" s="7"/>
      <c r="AI75" s="7"/>
      <c r="AJ75" s="7"/>
    </row>
    <row r="76" spans="1:36" ht="13.5" customHeight="1" x14ac:dyDescent="0.2">
      <c r="A76" s="7"/>
      <c r="B76" s="7"/>
      <c r="C76" s="7"/>
      <c r="D76" s="7"/>
      <c r="E76" s="49"/>
      <c r="F76" s="49"/>
      <c r="G76" s="49"/>
      <c r="H76" s="49"/>
      <c r="I76" s="49"/>
      <c r="J76" s="263"/>
      <c r="K76" s="263"/>
      <c r="L76" s="7"/>
      <c r="M76" s="164"/>
      <c r="N76" s="164"/>
      <c r="O76" s="7"/>
      <c r="P76" s="7"/>
      <c r="Q76" s="7"/>
      <c r="R76" s="7"/>
      <c r="S76" s="7"/>
      <c r="T76" s="7"/>
      <c r="U76" s="7"/>
      <c r="V76" s="7"/>
      <c r="W76" s="7"/>
      <c r="X76" s="7"/>
      <c r="Y76" s="7"/>
      <c r="Z76" s="7"/>
      <c r="AA76" s="7"/>
      <c r="AB76" s="7"/>
      <c r="AC76" s="7"/>
      <c r="AD76" s="7"/>
      <c r="AE76" s="7"/>
      <c r="AF76" s="7"/>
      <c r="AG76" s="7"/>
      <c r="AH76" s="7"/>
      <c r="AI76" s="7"/>
      <c r="AJ76" s="7"/>
    </row>
    <row r="77" spans="1:36" ht="13.5" customHeight="1" x14ac:dyDescent="0.2">
      <c r="A77" s="7"/>
      <c r="B77" s="7"/>
      <c r="C77" s="7"/>
      <c r="D77" s="7"/>
      <c r="E77" s="49"/>
      <c r="F77" s="49"/>
      <c r="G77" s="49"/>
      <c r="H77" s="49"/>
      <c r="I77" s="49"/>
      <c r="J77" s="263"/>
      <c r="K77" s="263"/>
      <c r="L77" s="7"/>
      <c r="M77" s="164"/>
      <c r="N77" s="164"/>
      <c r="O77" s="7"/>
      <c r="P77" s="7"/>
      <c r="Q77" s="7"/>
      <c r="R77" s="7"/>
      <c r="S77" s="7"/>
      <c r="T77" s="7"/>
      <c r="U77" s="7"/>
      <c r="V77" s="7"/>
      <c r="W77" s="7"/>
      <c r="X77" s="7"/>
      <c r="Y77" s="7"/>
      <c r="Z77" s="7"/>
      <c r="AA77" s="7"/>
      <c r="AB77" s="7"/>
      <c r="AC77" s="7"/>
      <c r="AD77" s="7"/>
      <c r="AE77" s="7"/>
      <c r="AF77" s="7"/>
      <c r="AG77" s="7"/>
      <c r="AH77" s="7"/>
      <c r="AI77" s="7"/>
      <c r="AJ77" s="7"/>
    </row>
    <row r="78" spans="1:36" ht="13.5" customHeight="1" x14ac:dyDescent="0.2">
      <c r="A78" s="7"/>
      <c r="B78" s="7"/>
      <c r="C78" s="7"/>
      <c r="D78" s="7"/>
      <c r="E78" s="49"/>
      <c r="F78" s="49"/>
      <c r="G78" s="49"/>
      <c r="H78" s="49"/>
      <c r="I78" s="49"/>
      <c r="J78" s="263"/>
      <c r="K78" s="263"/>
      <c r="L78" s="7"/>
      <c r="M78" s="164"/>
      <c r="N78" s="164"/>
      <c r="O78" s="7"/>
      <c r="P78" s="7"/>
      <c r="Q78" s="7"/>
      <c r="R78" s="7"/>
      <c r="S78" s="7"/>
      <c r="T78" s="7"/>
      <c r="U78" s="7"/>
      <c r="V78" s="7"/>
      <c r="W78" s="7"/>
      <c r="X78" s="7"/>
      <c r="Y78" s="7"/>
      <c r="Z78" s="7"/>
      <c r="AA78" s="7"/>
      <c r="AB78" s="7"/>
      <c r="AC78" s="7"/>
      <c r="AD78" s="7"/>
      <c r="AE78" s="7"/>
      <c r="AF78" s="7"/>
      <c r="AG78" s="7"/>
      <c r="AH78" s="7"/>
      <c r="AI78" s="7"/>
      <c r="AJ78" s="7"/>
    </row>
    <row r="79" spans="1:36" ht="13.5" customHeight="1" x14ac:dyDescent="0.2">
      <c r="A79" s="7"/>
      <c r="B79" s="7"/>
      <c r="C79" s="7"/>
      <c r="D79" s="7"/>
      <c r="E79" s="49"/>
      <c r="F79" s="49"/>
      <c r="G79" s="49"/>
      <c r="H79" s="49"/>
      <c r="I79" s="49"/>
      <c r="J79" s="263"/>
      <c r="K79" s="263"/>
      <c r="L79" s="7"/>
      <c r="M79" s="164"/>
      <c r="N79" s="164"/>
      <c r="O79" s="7"/>
      <c r="P79" s="7"/>
      <c r="Q79" s="7"/>
      <c r="R79" s="7"/>
      <c r="S79" s="7"/>
      <c r="T79" s="7"/>
      <c r="U79" s="7"/>
      <c r="V79" s="7"/>
      <c r="W79" s="7"/>
      <c r="X79" s="7"/>
      <c r="Y79" s="7"/>
      <c r="Z79" s="7"/>
      <c r="AA79" s="7"/>
      <c r="AB79" s="7"/>
      <c r="AC79" s="7"/>
      <c r="AD79" s="7"/>
      <c r="AE79" s="7"/>
      <c r="AF79" s="7"/>
      <c r="AG79" s="7"/>
      <c r="AH79" s="7"/>
      <c r="AI79" s="7"/>
      <c r="AJ79" s="7"/>
    </row>
    <row r="80" spans="1:36" ht="13.5" customHeight="1" x14ac:dyDescent="0.2">
      <c r="A80" s="7"/>
      <c r="B80" s="7"/>
      <c r="C80" s="7"/>
      <c r="D80" s="7"/>
      <c r="E80" s="49"/>
      <c r="F80" s="49"/>
      <c r="G80" s="49"/>
      <c r="H80" s="49"/>
      <c r="I80" s="49"/>
      <c r="J80" s="263"/>
      <c r="K80" s="263"/>
      <c r="L80" s="7"/>
      <c r="M80" s="164"/>
      <c r="N80" s="164"/>
      <c r="O80" s="7"/>
      <c r="P80" s="7"/>
      <c r="Q80" s="7"/>
      <c r="R80" s="7"/>
      <c r="S80" s="7"/>
      <c r="T80" s="7"/>
      <c r="U80" s="7"/>
      <c r="V80" s="7"/>
      <c r="W80" s="7"/>
      <c r="X80" s="7"/>
      <c r="Y80" s="7"/>
      <c r="Z80" s="7"/>
      <c r="AA80" s="7"/>
      <c r="AB80" s="7"/>
      <c r="AC80" s="7"/>
      <c r="AD80" s="7"/>
      <c r="AE80" s="7"/>
      <c r="AF80" s="7"/>
      <c r="AG80" s="7"/>
      <c r="AH80" s="7"/>
      <c r="AI80" s="7"/>
      <c r="AJ80" s="7"/>
    </row>
    <row r="81" spans="1:36" ht="13.5" customHeight="1" x14ac:dyDescent="0.2">
      <c r="A81" s="7"/>
      <c r="B81" s="7"/>
      <c r="C81" s="7"/>
      <c r="D81" s="7"/>
      <c r="E81" s="49"/>
      <c r="F81" s="49"/>
      <c r="G81" s="49"/>
      <c r="H81" s="49"/>
      <c r="I81" s="49"/>
      <c r="J81" s="263"/>
      <c r="K81" s="263"/>
      <c r="L81" s="7"/>
      <c r="M81" s="164"/>
      <c r="N81" s="164"/>
      <c r="O81" s="7"/>
      <c r="P81" s="7"/>
      <c r="Q81" s="7"/>
      <c r="R81" s="7"/>
      <c r="S81" s="7"/>
      <c r="T81" s="7"/>
      <c r="U81" s="7"/>
      <c r="V81" s="7"/>
      <c r="W81" s="7"/>
      <c r="X81" s="7"/>
      <c r="Y81" s="7"/>
      <c r="Z81" s="7"/>
      <c r="AA81" s="7"/>
      <c r="AB81" s="7"/>
      <c r="AC81" s="7"/>
      <c r="AD81" s="7"/>
      <c r="AE81" s="7"/>
      <c r="AF81" s="7"/>
      <c r="AG81" s="7"/>
      <c r="AH81" s="7"/>
      <c r="AI81" s="7"/>
      <c r="AJ81" s="7"/>
    </row>
    <row r="82" spans="1:36" ht="13.5" customHeight="1" x14ac:dyDescent="0.2">
      <c r="A82" s="7"/>
      <c r="B82" s="7"/>
      <c r="C82" s="7"/>
      <c r="D82" s="7"/>
      <c r="E82" s="49"/>
      <c r="F82" s="49"/>
      <c r="G82" s="49"/>
      <c r="H82" s="49"/>
      <c r="I82" s="49"/>
      <c r="J82" s="263"/>
      <c r="K82" s="263"/>
      <c r="L82" s="7"/>
      <c r="M82" s="164"/>
      <c r="N82" s="164"/>
      <c r="O82" s="7"/>
      <c r="P82" s="7"/>
      <c r="Q82" s="7"/>
      <c r="R82" s="7"/>
      <c r="S82" s="7"/>
      <c r="T82" s="7"/>
      <c r="U82" s="7"/>
      <c r="V82" s="7"/>
      <c r="W82" s="7"/>
      <c r="X82" s="7"/>
      <c r="Y82" s="7"/>
      <c r="Z82" s="7"/>
      <c r="AA82" s="7"/>
      <c r="AB82" s="7"/>
      <c r="AC82" s="7"/>
      <c r="AD82" s="7"/>
      <c r="AE82" s="7"/>
      <c r="AF82" s="7"/>
      <c r="AG82" s="7"/>
      <c r="AH82" s="7"/>
      <c r="AI82" s="7"/>
      <c r="AJ82" s="7"/>
    </row>
    <row r="83" spans="1:36" ht="13.5" customHeight="1" x14ac:dyDescent="0.2">
      <c r="A83" s="7"/>
      <c r="B83" s="7"/>
      <c r="C83" s="7"/>
      <c r="D83" s="7"/>
      <c r="E83" s="49"/>
      <c r="F83" s="49"/>
      <c r="G83" s="49"/>
      <c r="H83" s="49"/>
      <c r="I83" s="49"/>
      <c r="J83" s="263"/>
      <c r="K83" s="263"/>
      <c r="L83" s="7"/>
      <c r="M83" s="164"/>
      <c r="N83" s="164"/>
      <c r="O83" s="7"/>
      <c r="P83" s="7"/>
      <c r="Q83" s="7"/>
      <c r="R83" s="7"/>
      <c r="S83" s="7"/>
      <c r="T83" s="7"/>
      <c r="U83" s="7"/>
      <c r="V83" s="7"/>
      <c r="W83" s="7"/>
      <c r="X83" s="7"/>
      <c r="Y83" s="7"/>
      <c r="Z83" s="7"/>
      <c r="AA83" s="7"/>
      <c r="AB83" s="7"/>
      <c r="AC83" s="7"/>
      <c r="AD83" s="7"/>
      <c r="AE83" s="7"/>
      <c r="AF83" s="7"/>
      <c r="AG83" s="7"/>
      <c r="AH83" s="7"/>
      <c r="AI83" s="7"/>
      <c r="AJ83" s="7"/>
    </row>
    <row r="84" spans="1:36" ht="13.5" customHeight="1" x14ac:dyDescent="0.2">
      <c r="A84" s="7"/>
      <c r="B84" s="7"/>
      <c r="C84" s="7"/>
      <c r="D84" s="7"/>
      <c r="E84" s="49"/>
      <c r="F84" s="49"/>
      <c r="G84" s="49"/>
      <c r="H84" s="49"/>
      <c r="I84" s="49"/>
      <c r="J84" s="263"/>
      <c r="K84" s="263"/>
      <c r="L84" s="7"/>
      <c r="M84" s="164"/>
      <c r="N84" s="164"/>
      <c r="O84" s="7"/>
      <c r="P84" s="7"/>
      <c r="Q84" s="7"/>
      <c r="R84" s="7"/>
      <c r="S84" s="7"/>
      <c r="T84" s="7"/>
      <c r="U84" s="7"/>
      <c r="V84" s="7"/>
      <c r="W84" s="7"/>
      <c r="X84" s="7"/>
      <c r="Y84" s="7"/>
      <c r="Z84" s="7"/>
      <c r="AA84" s="7"/>
      <c r="AB84" s="7"/>
      <c r="AC84" s="7"/>
      <c r="AD84" s="7"/>
      <c r="AE84" s="7"/>
      <c r="AF84" s="7"/>
      <c r="AG84" s="7"/>
      <c r="AH84" s="7"/>
      <c r="AI84" s="7"/>
      <c r="AJ84" s="7"/>
    </row>
    <row r="85" spans="1:36" ht="13.5" customHeight="1" x14ac:dyDescent="0.2">
      <c r="A85" s="7"/>
      <c r="B85" s="7"/>
      <c r="C85" s="7"/>
      <c r="D85" s="7"/>
      <c r="E85" s="49"/>
      <c r="F85" s="49"/>
      <c r="G85" s="49"/>
      <c r="H85" s="49"/>
      <c r="I85" s="49"/>
      <c r="J85" s="263"/>
      <c r="K85" s="263"/>
      <c r="L85" s="7"/>
      <c r="M85" s="164"/>
      <c r="N85" s="164"/>
      <c r="O85" s="7"/>
      <c r="P85" s="7"/>
      <c r="Q85" s="7"/>
      <c r="R85" s="7"/>
      <c r="S85" s="7"/>
      <c r="T85" s="7"/>
      <c r="U85" s="7"/>
      <c r="V85" s="7"/>
      <c r="W85" s="7"/>
      <c r="X85" s="7"/>
      <c r="Y85" s="7"/>
      <c r="Z85" s="7"/>
      <c r="AA85" s="7"/>
      <c r="AB85" s="7"/>
      <c r="AC85" s="7"/>
      <c r="AD85" s="7"/>
      <c r="AE85" s="7"/>
      <c r="AF85" s="7"/>
      <c r="AG85" s="7"/>
      <c r="AH85" s="7"/>
      <c r="AI85" s="7"/>
      <c r="AJ85" s="7"/>
    </row>
    <row r="86" spans="1:36" ht="13.5" customHeight="1" x14ac:dyDescent="0.2">
      <c r="A86" s="7"/>
      <c r="B86" s="7"/>
      <c r="C86" s="7"/>
      <c r="D86" s="7"/>
      <c r="E86" s="49"/>
      <c r="F86" s="49"/>
      <c r="G86" s="49"/>
      <c r="H86" s="49"/>
      <c r="I86" s="49"/>
      <c r="J86" s="263"/>
      <c r="K86" s="263"/>
      <c r="L86" s="7"/>
      <c r="M86" s="164"/>
      <c r="N86" s="164"/>
      <c r="O86" s="7"/>
      <c r="P86" s="7"/>
      <c r="Q86" s="7"/>
      <c r="R86" s="7"/>
      <c r="S86" s="7"/>
      <c r="T86" s="7"/>
      <c r="U86" s="7"/>
      <c r="V86" s="7"/>
      <c r="W86" s="7"/>
      <c r="X86" s="7"/>
      <c r="Y86" s="7"/>
      <c r="Z86" s="7"/>
      <c r="AA86" s="7"/>
      <c r="AB86" s="7"/>
      <c r="AC86" s="7"/>
      <c r="AD86" s="7"/>
      <c r="AE86" s="7"/>
      <c r="AF86" s="7"/>
      <c r="AG86" s="7"/>
      <c r="AH86" s="7"/>
      <c r="AI86" s="7"/>
      <c r="AJ86" s="7"/>
    </row>
    <row r="87" spans="1:36" ht="13.5" customHeight="1" x14ac:dyDescent="0.2">
      <c r="A87" s="7"/>
      <c r="B87" s="7"/>
      <c r="C87" s="7"/>
      <c r="D87" s="7"/>
      <c r="E87" s="49"/>
      <c r="F87" s="49"/>
      <c r="G87" s="49"/>
      <c r="H87" s="49"/>
      <c r="I87" s="49"/>
      <c r="J87" s="263"/>
      <c r="K87" s="263"/>
      <c r="L87" s="7"/>
      <c r="M87" s="164"/>
      <c r="N87" s="164"/>
      <c r="O87" s="7"/>
      <c r="P87" s="7"/>
      <c r="Q87" s="7"/>
      <c r="R87" s="7"/>
      <c r="S87" s="7"/>
      <c r="T87" s="7"/>
      <c r="U87" s="7"/>
      <c r="V87" s="7"/>
      <c r="W87" s="7"/>
      <c r="X87" s="7"/>
      <c r="Y87" s="7"/>
      <c r="Z87" s="7"/>
      <c r="AA87" s="7"/>
      <c r="AB87" s="7"/>
      <c r="AC87" s="7"/>
      <c r="AD87" s="7"/>
      <c r="AE87" s="7"/>
      <c r="AF87" s="7"/>
      <c r="AG87" s="7"/>
      <c r="AH87" s="7"/>
      <c r="AI87" s="7"/>
      <c r="AJ87" s="7"/>
    </row>
    <row r="88" spans="1:36" ht="13.5" customHeight="1" x14ac:dyDescent="0.2">
      <c r="A88" s="7"/>
      <c r="B88" s="7"/>
      <c r="C88" s="7"/>
      <c r="D88" s="7"/>
      <c r="E88" s="49"/>
      <c r="F88" s="49"/>
      <c r="G88" s="49"/>
      <c r="H88" s="49"/>
      <c r="I88" s="49"/>
      <c r="J88" s="263"/>
      <c r="K88" s="263"/>
      <c r="L88" s="7"/>
      <c r="M88" s="164"/>
      <c r="N88" s="164"/>
      <c r="O88" s="7"/>
      <c r="P88" s="7"/>
      <c r="Q88" s="7"/>
      <c r="R88" s="7"/>
      <c r="S88" s="7"/>
      <c r="T88" s="7"/>
      <c r="U88" s="7"/>
      <c r="V88" s="7"/>
      <c r="W88" s="7"/>
      <c r="X88" s="7"/>
      <c r="Y88" s="7"/>
      <c r="Z88" s="7"/>
      <c r="AA88" s="7"/>
      <c r="AB88" s="7"/>
      <c r="AC88" s="7"/>
      <c r="AD88" s="7"/>
      <c r="AE88" s="7"/>
      <c r="AF88" s="7"/>
      <c r="AG88" s="7"/>
      <c r="AH88" s="7"/>
      <c r="AI88" s="7"/>
      <c r="AJ88" s="7"/>
    </row>
    <row r="89" spans="1:36" ht="13.5" customHeight="1" x14ac:dyDescent="0.2">
      <c r="A89" s="7"/>
      <c r="B89" s="7"/>
      <c r="C89" s="7"/>
      <c r="D89" s="7"/>
      <c r="E89" s="49"/>
      <c r="F89" s="49"/>
      <c r="G89" s="49"/>
      <c r="H89" s="49"/>
      <c r="I89" s="49"/>
      <c r="J89" s="263"/>
      <c r="K89" s="263"/>
      <c r="L89" s="7"/>
      <c r="M89" s="164"/>
      <c r="N89" s="164"/>
      <c r="O89" s="7"/>
      <c r="P89" s="7"/>
      <c r="Q89" s="7"/>
      <c r="R89" s="7"/>
      <c r="S89" s="7"/>
      <c r="T89" s="7"/>
      <c r="U89" s="7"/>
      <c r="V89" s="7"/>
      <c r="W89" s="7"/>
      <c r="X89" s="7"/>
      <c r="Y89" s="7"/>
      <c r="Z89" s="7"/>
      <c r="AA89" s="7"/>
      <c r="AB89" s="7"/>
      <c r="AC89" s="7"/>
      <c r="AD89" s="7"/>
      <c r="AE89" s="7"/>
      <c r="AF89" s="7"/>
      <c r="AG89" s="7"/>
      <c r="AH89" s="7"/>
      <c r="AI89" s="7"/>
      <c r="AJ89" s="7"/>
    </row>
    <row r="90" spans="1:36" ht="13.5" customHeight="1" x14ac:dyDescent="0.2">
      <c r="A90" s="7"/>
      <c r="B90" s="7"/>
      <c r="C90" s="7"/>
      <c r="D90" s="7"/>
      <c r="E90" s="49"/>
      <c r="F90" s="49"/>
      <c r="G90" s="49"/>
      <c r="H90" s="49"/>
      <c r="I90" s="49"/>
      <c r="J90" s="263"/>
      <c r="K90" s="263"/>
      <c r="L90" s="7"/>
      <c r="M90" s="164"/>
      <c r="N90" s="164"/>
      <c r="O90" s="7"/>
      <c r="P90" s="7"/>
      <c r="Q90" s="7"/>
      <c r="R90" s="7"/>
      <c r="S90" s="7"/>
      <c r="T90" s="7"/>
      <c r="U90" s="7"/>
      <c r="V90" s="7"/>
      <c r="W90" s="7"/>
      <c r="X90" s="7"/>
      <c r="Y90" s="7"/>
      <c r="Z90" s="7"/>
      <c r="AA90" s="7"/>
      <c r="AB90" s="7"/>
      <c r="AC90" s="7"/>
      <c r="AD90" s="7"/>
      <c r="AE90" s="7"/>
      <c r="AF90" s="7"/>
      <c r="AG90" s="7"/>
      <c r="AH90" s="7"/>
      <c r="AI90" s="7"/>
      <c r="AJ90" s="7"/>
    </row>
    <row r="91" spans="1:36" ht="13.5" customHeight="1" x14ac:dyDescent="0.2">
      <c r="A91" s="7"/>
      <c r="B91" s="7"/>
      <c r="C91" s="7"/>
      <c r="D91" s="7"/>
      <c r="E91" s="49"/>
      <c r="F91" s="49"/>
      <c r="G91" s="49"/>
      <c r="H91" s="49"/>
      <c r="I91" s="49"/>
      <c r="J91" s="263"/>
      <c r="K91" s="263"/>
      <c r="L91" s="7"/>
      <c r="M91" s="164"/>
      <c r="N91" s="164"/>
      <c r="O91" s="7"/>
      <c r="P91" s="7"/>
      <c r="Q91" s="7"/>
      <c r="R91" s="7"/>
      <c r="S91" s="7"/>
      <c r="T91" s="7"/>
      <c r="U91" s="7"/>
      <c r="V91" s="7"/>
      <c r="W91" s="7"/>
      <c r="X91" s="7"/>
      <c r="Y91" s="7"/>
      <c r="Z91" s="7"/>
      <c r="AA91" s="7"/>
      <c r="AB91" s="7"/>
      <c r="AC91" s="7"/>
      <c r="AD91" s="7"/>
      <c r="AE91" s="7"/>
      <c r="AF91" s="7"/>
      <c r="AG91" s="7"/>
      <c r="AH91" s="7"/>
      <c r="AI91" s="7"/>
      <c r="AJ91" s="7"/>
    </row>
    <row r="92" spans="1:36" ht="13.5" customHeight="1" x14ac:dyDescent="0.2">
      <c r="A92" s="7"/>
      <c r="B92" s="7"/>
      <c r="C92" s="7"/>
      <c r="D92" s="7"/>
      <c r="E92" s="49"/>
      <c r="F92" s="49"/>
      <c r="G92" s="49"/>
      <c r="H92" s="49"/>
      <c r="I92" s="49"/>
      <c r="J92" s="263"/>
      <c r="K92" s="263"/>
      <c r="L92" s="7"/>
      <c r="M92" s="164"/>
      <c r="N92" s="164"/>
      <c r="O92" s="7"/>
      <c r="P92" s="7"/>
      <c r="Q92" s="7"/>
      <c r="R92" s="7"/>
      <c r="S92" s="7"/>
      <c r="T92" s="7"/>
      <c r="U92" s="7"/>
      <c r="V92" s="7"/>
      <c r="W92" s="7"/>
      <c r="X92" s="7"/>
      <c r="Y92" s="7"/>
      <c r="Z92" s="7"/>
      <c r="AA92" s="7"/>
      <c r="AB92" s="7"/>
      <c r="AC92" s="7"/>
      <c r="AD92" s="7"/>
      <c r="AE92" s="7"/>
      <c r="AF92" s="7"/>
      <c r="AG92" s="7"/>
      <c r="AH92" s="7"/>
      <c r="AI92" s="7"/>
      <c r="AJ92" s="7"/>
    </row>
    <row r="93" spans="1:36" ht="13.5" customHeight="1" x14ac:dyDescent="0.2">
      <c r="A93" s="7"/>
      <c r="B93" s="7"/>
      <c r="C93" s="7"/>
      <c r="D93" s="7"/>
      <c r="E93" s="49"/>
      <c r="F93" s="49"/>
      <c r="G93" s="49"/>
      <c r="H93" s="49"/>
      <c r="I93" s="49"/>
      <c r="J93" s="263"/>
      <c r="K93" s="263"/>
      <c r="L93" s="7"/>
      <c r="M93" s="164"/>
      <c r="N93" s="164"/>
      <c r="O93" s="7"/>
      <c r="P93" s="7"/>
      <c r="Q93" s="7"/>
      <c r="R93" s="7"/>
      <c r="S93" s="7"/>
      <c r="T93" s="7"/>
      <c r="U93" s="7"/>
      <c r="V93" s="7"/>
      <c r="W93" s="7"/>
      <c r="X93" s="7"/>
      <c r="Y93" s="7"/>
      <c r="Z93" s="7"/>
      <c r="AA93" s="7"/>
      <c r="AB93" s="7"/>
      <c r="AC93" s="7"/>
      <c r="AD93" s="7"/>
      <c r="AE93" s="7"/>
      <c r="AF93" s="7"/>
      <c r="AG93" s="7"/>
      <c r="AH93" s="7"/>
      <c r="AI93" s="7"/>
      <c r="AJ93" s="7"/>
    </row>
    <row r="94" spans="1:36" ht="13.5" customHeight="1" x14ac:dyDescent="0.2">
      <c r="A94" s="7"/>
      <c r="B94" s="7"/>
      <c r="C94" s="7"/>
      <c r="D94" s="53"/>
      <c r="E94" s="201"/>
      <c r="F94" s="201"/>
      <c r="G94" s="201"/>
      <c r="H94" s="201"/>
      <c r="I94" s="201"/>
      <c r="J94" s="201"/>
      <c r="K94" s="201"/>
      <c r="L94" s="7"/>
      <c r="M94" s="164"/>
      <c r="N94" s="164"/>
      <c r="O94" s="7"/>
      <c r="P94" s="7"/>
      <c r="Q94" s="7"/>
      <c r="R94" s="7"/>
      <c r="S94" s="7"/>
      <c r="T94" s="7"/>
      <c r="U94" s="7"/>
      <c r="V94" s="7"/>
      <c r="W94" s="7"/>
      <c r="X94" s="7"/>
      <c r="Y94" s="7"/>
      <c r="Z94" s="7"/>
      <c r="AA94" s="7"/>
      <c r="AB94" s="7"/>
      <c r="AC94" s="7"/>
      <c r="AD94" s="7"/>
      <c r="AE94" s="7"/>
      <c r="AF94" s="7"/>
      <c r="AG94" s="7"/>
      <c r="AH94" s="7"/>
      <c r="AI94" s="7"/>
      <c r="AJ94" s="7"/>
    </row>
    <row r="95" spans="1:36" ht="13.5" customHeight="1" x14ac:dyDescent="0.2">
      <c r="A95" s="7"/>
      <c r="B95" s="7"/>
      <c r="C95" s="7"/>
      <c r="D95" s="7"/>
      <c r="E95" s="264"/>
      <c r="F95" s="264"/>
      <c r="G95" s="264"/>
      <c r="H95" s="264"/>
      <c r="I95" s="201"/>
      <c r="J95" s="201"/>
      <c r="K95" s="201"/>
      <c r="L95" s="7"/>
      <c r="M95" s="164"/>
      <c r="N95" s="164"/>
      <c r="O95" s="7"/>
      <c r="P95" s="7"/>
      <c r="Q95" s="7"/>
      <c r="R95" s="7"/>
      <c r="S95" s="7"/>
      <c r="T95" s="7"/>
      <c r="U95" s="7"/>
      <c r="V95" s="7"/>
      <c r="W95" s="7"/>
      <c r="X95" s="7"/>
      <c r="Y95" s="7"/>
      <c r="Z95" s="7"/>
      <c r="AA95" s="7"/>
      <c r="AB95" s="7"/>
      <c r="AC95" s="7"/>
      <c r="AD95" s="7"/>
      <c r="AE95" s="7"/>
      <c r="AF95" s="7"/>
      <c r="AG95" s="7"/>
      <c r="AH95" s="7"/>
      <c r="AI95" s="7"/>
      <c r="AJ95" s="7"/>
    </row>
    <row r="96" spans="1:36" ht="13.5" customHeight="1" x14ac:dyDescent="0.2">
      <c r="A96" s="7"/>
      <c r="B96" s="7"/>
      <c r="C96" s="7"/>
      <c r="D96" s="7"/>
      <c r="E96" s="7"/>
      <c r="F96" s="7"/>
      <c r="G96" s="7"/>
      <c r="H96" s="7"/>
      <c r="I96" s="7"/>
      <c r="J96" s="7"/>
      <c r="K96" s="7"/>
      <c r="L96" s="7"/>
      <c r="M96" s="164"/>
      <c r="N96" s="164"/>
      <c r="O96" s="7"/>
      <c r="P96" s="7"/>
      <c r="Q96" s="7"/>
      <c r="R96" s="7"/>
      <c r="S96" s="7"/>
      <c r="T96" s="7"/>
      <c r="U96" s="7"/>
      <c r="V96" s="7"/>
      <c r="W96" s="7"/>
      <c r="X96" s="7"/>
      <c r="Y96" s="7"/>
      <c r="Z96" s="7"/>
      <c r="AA96" s="7"/>
      <c r="AB96" s="7"/>
      <c r="AC96" s="7"/>
      <c r="AD96" s="7"/>
      <c r="AE96" s="7"/>
      <c r="AF96" s="7"/>
      <c r="AG96" s="7"/>
      <c r="AH96" s="7"/>
      <c r="AI96" s="7"/>
      <c r="AJ96" s="7"/>
    </row>
    <row r="97" spans="1:36" ht="13.5" customHeight="1" x14ac:dyDescent="0.2">
      <c r="A97" s="7"/>
      <c r="B97" s="7"/>
      <c r="C97" s="7"/>
      <c r="D97" s="35"/>
      <c r="E97" s="251"/>
      <c r="F97" s="251"/>
      <c r="G97" s="251"/>
      <c r="H97" s="251"/>
      <c r="I97" s="251"/>
      <c r="J97" s="251"/>
      <c r="K97" s="251"/>
      <c r="L97" s="7"/>
      <c r="M97" s="164"/>
      <c r="N97" s="164"/>
      <c r="O97" s="7"/>
      <c r="P97" s="7"/>
      <c r="Q97" s="7"/>
      <c r="R97" s="7"/>
      <c r="S97" s="7"/>
      <c r="T97" s="7"/>
      <c r="U97" s="7"/>
      <c r="V97" s="7"/>
      <c r="W97" s="7"/>
      <c r="X97" s="7"/>
      <c r="Y97" s="7"/>
      <c r="Z97" s="7"/>
      <c r="AA97" s="7"/>
      <c r="AB97" s="7"/>
      <c r="AC97" s="7"/>
      <c r="AD97" s="7"/>
      <c r="AE97" s="7"/>
      <c r="AF97" s="7"/>
      <c r="AG97" s="7"/>
      <c r="AH97" s="7"/>
      <c r="AI97" s="7"/>
      <c r="AJ97" s="7"/>
    </row>
    <row r="98" spans="1:36" ht="13.5" customHeight="1" x14ac:dyDescent="0.2">
      <c r="A98" s="7"/>
      <c r="B98" s="7"/>
      <c r="C98" s="7"/>
      <c r="D98" s="7"/>
      <c r="E98" s="69"/>
      <c r="F98" s="49"/>
      <c r="G98" s="49"/>
      <c r="H98" s="49"/>
      <c r="I98" s="49"/>
      <c r="J98" s="263"/>
      <c r="K98" s="263"/>
      <c r="L98" s="7"/>
      <c r="M98" s="164"/>
      <c r="N98" s="164"/>
      <c r="O98" s="7"/>
      <c r="P98" s="7"/>
      <c r="Q98" s="7"/>
      <c r="R98" s="7"/>
      <c r="S98" s="7"/>
      <c r="T98" s="7"/>
      <c r="U98" s="7"/>
      <c r="V98" s="7"/>
      <c r="W98" s="7"/>
      <c r="X98" s="7"/>
      <c r="Y98" s="7"/>
      <c r="Z98" s="7"/>
      <c r="AA98" s="7"/>
      <c r="AB98" s="7"/>
      <c r="AC98" s="7"/>
      <c r="AD98" s="7"/>
      <c r="AE98" s="7"/>
      <c r="AF98" s="7"/>
      <c r="AG98" s="7"/>
      <c r="AH98" s="7"/>
      <c r="AI98" s="7"/>
      <c r="AJ98" s="7"/>
    </row>
    <row r="99" spans="1:36" ht="13.5" customHeight="1" x14ac:dyDescent="0.2">
      <c r="A99" s="7"/>
      <c r="B99" s="7"/>
      <c r="C99" s="7"/>
      <c r="D99" s="7"/>
      <c r="E99" s="49"/>
      <c r="F99" s="49"/>
      <c r="G99" s="49"/>
      <c r="H99" s="49"/>
      <c r="I99" s="49"/>
      <c r="J99" s="263"/>
      <c r="K99" s="263"/>
      <c r="L99" s="7"/>
      <c r="M99" s="164"/>
      <c r="N99" s="164"/>
      <c r="O99" s="7"/>
      <c r="P99" s="7"/>
      <c r="Q99" s="7"/>
      <c r="R99" s="7"/>
      <c r="S99" s="7"/>
      <c r="T99" s="7"/>
      <c r="U99" s="7"/>
      <c r="V99" s="7"/>
      <c r="W99" s="7"/>
      <c r="X99" s="7"/>
      <c r="Y99" s="7"/>
      <c r="Z99" s="7"/>
      <c r="AA99" s="7"/>
      <c r="AB99" s="7"/>
      <c r="AC99" s="7"/>
      <c r="AD99" s="7"/>
      <c r="AE99" s="7"/>
      <c r="AF99" s="7"/>
      <c r="AG99" s="7"/>
      <c r="AH99" s="7"/>
      <c r="AI99" s="7"/>
      <c r="AJ99" s="7"/>
    </row>
    <row r="100" spans="1:36" ht="13.5" customHeight="1" x14ac:dyDescent="0.2">
      <c r="A100" s="7"/>
      <c r="B100" s="7"/>
      <c r="C100" s="7"/>
      <c r="D100" s="7"/>
      <c r="E100" s="49"/>
      <c r="F100" s="49"/>
      <c r="G100" s="49"/>
      <c r="H100" s="49"/>
      <c r="I100" s="49"/>
      <c r="J100" s="263"/>
      <c r="K100" s="263"/>
      <c r="L100" s="7"/>
      <c r="M100" s="164"/>
      <c r="N100" s="164"/>
      <c r="O100" s="7"/>
      <c r="P100" s="7"/>
      <c r="Q100" s="7"/>
      <c r="R100" s="7"/>
      <c r="S100" s="7"/>
      <c r="T100" s="7"/>
      <c r="U100" s="7"/>
      <c r="V100" s="7"/>
      <c r="W100" s="7"/>
      <c r="X100" s="7"/>
      <c r="Y100" s="7"/>
      <c r="Z100" s="7"/>
      <c r="AA100" s="7"/>
      <c r="AB100" s="7"/>
      <c r="AC100" s="7"/>
      <c r="AD100" s="7"/>
      <c r="AE100" s="7"/>
      <c r="AF100" s="7"/>
      <c r="AG100" s="7"/>
      <c r="AH100" s="7"/>
      <c r="AI100" s="7"/>
      <c r="AJ100" s="7"/>
    </row>
    <row r="101" spans="1:36" ht="13.5" customHeight="1" x14ac:dyDescent="0.2">
      <c r="A101" s="7"/>
      <c r="B101" s="7"/>
      <c r="C101" s="7"/>
      <c r="D101" s="7"/>
      <c r="E101" s="49"/>
      <c r="F101" s="49"/>
      <c r="G101" s="49"/>
      <c r="H101" s="49"/>
      <c r="I101" s="49"/>
      <c r="J101" s="263"/>
      <c r="K101" s="263"/>
      <c r="L101" s="7"/>
      <c r="M101" s="164"/>
      <c r="N101" s="164"/>
      <c r="O101" s="7"/>
      <c r="P101" s="7"/>
      <c r="Q101" s="7"/>
      <c r="R101" s="7"/>
      <c r="S101" s="7"/>
      <c r="T101" s="7"/>
      <c r="U101" s="7"/>
      <c r="V101" s="7"/>
      <c r="W101" s="7"/>
      <c r="X101" s="7"/>
      <c r="Y101" s="7"/>
      <c r="Z101" s="7"/>
      <c r="AA101" s="7"/>
      <c r="AB101" s="7"/>
      <c r="AC101" s="7"/>
      <c r="AD101" s="7"/>
      <c r="AE101" s="7"/>
      <c r="AF101" s="7"/>
      <c r="AG101" s="7"/>
      <c r="AH101" s="7"/>
      <c r="AI101" s="7"/>
      <c r="AJ101" s="7"/>
    </row>
    <row r="102" spans="1:36" ht="13.5" customHeight="1" x14ac:dyDescent="0.2">
      <c r="A102" s="7"/>
      <c r="B102" s="7"/>
      <c r="C102" s="7"/>
      <c r="D102" s="7"/>
      <c r="E102" s="49"/>
      <c r="F102" s="49"/>
      <c r="G102" s="49"/>
      <c r="H102" s="49"/>
      <c r="I102" s="49"/>
      <c r="J102" s="263"/>
      <c r="K102" s="263"/>
      <c r="L102" s="7"/>
      <c r="M102" s="164"/>
      <c r="N102" s="164"/>
      <c r="O102" s="7"/>
      <c r="P102" s="7"/>
      <c r="Q102" s="7"/>
      <c r="R102" s="7"/>
      <c r="S102" s="7"/>
      <c r="T102" s="7"/>
      <c r="U102" s="7"/>
      <c r="V102" s="7"/>
      <c r="W102" s="7"/>
      <c r="X102" s="7"/>
      <c r="Y102" s="7"/>
      <c r="Z102" s="7"/>
      <c r="AA102" s="7"/>
      <c r="AB102" s="7"/>
      <c r="AC102" s="7"/>
      <c r="AD102" s="7"/>
      <c r="AE102" s="7"/>
      <c r="AF102" s="7"/>
      <c r="AG102" s="7"/>
      <c r="AH102" s="7"/>
      <c r="AI102" s="7"/>
      <c r="AJ102" s="7"/>
    </row>
    <row r="103" spans="1:36" ht="13.5" customHeight="1" x14ac:dyDescent="0.2">
      <c r="A103" s="7"/>
      <c r="B103" s="7"/>
      <c r="C103" s="7"/>
      <c r="D103" s="7"/>
      <c r="E103" s="49"/>
      <c r="F103" s="49"/>
      <c r="G103" s="49"/>
      <c r="H103" s="49"/>
      <c r="I103" s="49"/>
      <c r="J103" s="263"/>
      <c r="K103" s="263"/>
      <c r="L103" s="7"/>
      <c r="M103" s="164"/>
      <c r="N103" s="164"/>
      <c r="O103" s="7"/>
      <c r="P103" s="7"/>
      <c r="Q103" s="7"/>
      <c r="R103" s="7"/>
      <c r="S103" s="7"/>
      <c r="T103" s="7"/>
      <c r="U103" s="7"/>
      <c r="V103" s="7"/>
      <c r="W103" s="7"/>
      <c r="X103" s="7"/>
      <c r="Y103" s="7"/>
      <c r="Z103" s="7"/>
      <c r="AA103" s="7"/>
      <c r="AB103" s="7"/>
      <c r="AC103" s="7"/>
      <c r="AD103" s="7"/>
      <c r="AE103" s="7"/>
      <c r="AF103" s="7"/>
      <c r="AG103" s="7"/>
      <c r="AH103" s="7"/>
      <c r="AI103" s="7"/>
      <c r="AJ103" s="7"/>
    </row>
    <row r="104" spans="1:36" ht="13.5" customHeight="1" x14ac:dyDescent="0.2">
      <c r="A104" s="7"/>
      <c r="B104" s="7"/>
      <c r="C104" s="7"/>
      <c r="D104" s="7"/>
      <c r="E104" s="49"/>
      <c r="F104" s="49"/>
      <c r="G104" s="49"/>
      <c r="H104" s="49"/>
      <c r="I104" s="49"/>
      <c r="J104" s="263"/>
      <c r="K104" s="263"/>
      <c r="L104" s="7"/>
      <c r="M104" s="164"/>
      <c r="N104" s="164"/>
      <c r="O104" s="7"/>
      <c r="P104" s="7"/>
      <c r="Q104" s="7"/>
      <c r="R104" s="7"/>
      <c r="S104" s="7"/>
      <c r="T104" s="7"/>
      <c r="U104" s="7"/>
      <c r="V104" s="7"/>
      <c r="W104" s="7"/>
      <c r="X104" s="7"/>
      <c r="Y104" s="7"/>
      <c r="Z104" s="7"/>
      <c r="AA104" s="7"/>
      <c r="AB104" s="7"/>
      <c r="AC104" s="7"/>
      <c r="AD104" s="7"/>
      <c r="AE104" s="7"/>
      <c r="AF104" s="7"/>
      <c r="AG104" s="7"/>
      <c r="AH104" s="7"/>
      <c r="AI104" s="7"/>
      <c r="AJ104" s="7"/>
    </row>
    <row r="105" spans="1:36" ht="13.5" customHeight="1" x14ac:dyDescent="0.2">
      <c r="A105" s="7"/>
      <c r="B105" s="7"/>
      <c r="C105" s="7"/>
      <c r="D105" s="7"/>
      <c r="E105" s="49"/>
      <c r="F105" s="49"/>
      <c r="G105" s="49"/>
      <c r="H105" s="49"/>
      <c r="I105" s="49"/>
      <c r="J105" s="263"/>
      <c r="K105" s="263"/>
      <c r="L105" s="7"/>
      <c r="M105" s="164"/>
      <c r="N105" s="164"/>
      <c r="O105" s="7"/>
      <c r="P105" s="7"/>
      <c r="Q105" s="7"/>
      <c r="R105" s="7"/>
      <c r="S105" s="7"/>
      <c r="T105" s="7"/>
      <c r="U105" s="7"/>
      <c r="V105" s="7"/>
      <c r="W105" s="7"/>
      <c r="X105" s="7"/>
      <c r="Y105" s="7"/>
      <c r="Z105" s="7"/>
      <c r="AA105" s="7"/>
      <c r="AB105" s="7"/>
      <c r="AC105" s="7"/>
      <c r="AD105" s="7"/>
      <c r="AE105" s="7"/>
      <c r="AF105" s="7"/>
      <c r="AG105" s="7"/>
      <c r="AH105" s="7"/>
      <c r="AI105" s="7"/>
      <c r="AJ105" s="7"/>
    </row>
    <row r="106" spans="1:36" ht="13.5" customHeight="1" x14ac:dyDescent="0.2">
      <c r="A106" s="7"/>
      <c r="B106" s="7"/>
      <c r="C106" s="7"/>
      <c r="D106" s="7"/>
      <c r="E106" s="49"/>
      <c r="F106" s="49"/>
      <c r="G106" s="49"/>
      <c r="H106" s="49"/>
      <c r="I106" s="49"/>
      <c r="J106" s="263"/>
      <c r="K106" s="263"/>
      <c r="L106" s="7"/>
      <c r="M106" s="164"/>
      <c r="N106" s="164"/>
      <c r="O106" s="7"/>
      <c r="P106" s="7"/>
      <c r="Q106" s="7"/>
      <c r="R106" s="7"/>
      <c r="S106" s="7"/>
      <c r="T106" s="7"/>
      <c r="U106" s="7"/>
      <c r="V106" s="7"/>
      <c r="W106" s="7"/>
      <c r="X106" s="7"/>
      <c r="Y106" s="7"/>
      <c r="Z106" s="7"/>
      <c r="AA106" s="7"/>
      <c r="AB106" s="7"/>
      <c r="AC106" s="7"/>
      <c r="AD106" s="7"/>
      <c r="AE106" s="7"/>
      <c r="AF106" s="7"/>
      <c r="AG106" s="7"/>
      <c r="AH106" s="7"/>
      <c r="AI106" s="7"/>
      <c r="AJ106" s="7"/>
    </row>
    <row r="107" spans="1:36" ht="13.5" customHeight="1" x14ac:dyDescent="0.2">
      <c r="A107" s="7"/>
      <c r="B107" s="7"/>
      <c r="C107" s="7"/>
      <c r="D107" s="7"/>
      <c r="E107" s="49"/>
      <c r="F107" s="49"/>
      <c r="G107" s="49"/>
      <c r="H107" s="49"/>
      <c r="I107" s="49"/>
      <c r="J107" s="263"/>
      <c r="K107" s="263"/>
      <c r="L107" s="7"/>
      <c r="M107" s="164"/>
      <c r="N107" s="164"/>
      <c r="O107" s="7"/>
      <c r="P107" s="7"/>
      <c r="Q107" s="7"/>
      <c r="R107" s="7"/>
      <c r="S107" s="7"/>
      <c r="T107" s="7"/>
      <c r="U107" s="7"/>
      <c r="V107" s="7"/>
      <c r="W107" s="7"/>
      <c r="X107" s="7"/>
      <c r="Y107" s="7"/>
      <c r="Z107" s="7"/>
      <c r="AA107" s="7"/>
      <c r="AB107" s="7"/>
      <c r="AC107" s="7"/>
      <c r="AD107" s="7"/>
      <c r="AE107" s="7"/>
      <c r="AF107" s="7"/>
      <c r="AG107" s="7"/>
      <c r="AH107" s="7"/>
      <c r="AI107" s="7"/>
      <c r="AJ107" s="7"/>
    </row>
    <row r="108" spans="1:36" ht="13.5" customHeight="1" x14ac:dyDescent="0.2">
      <c r="A108" s="7"/>
      <c r="B108" s="7"/>
      <c r="C108" s="7"/>
      <c r="D108" s="7"/>
      <c r="E108" s="49"/>
      <c r="F108" s="49"/>
      <c r="G108" s="49"/>
      <c r="H108" s="49"/>
      <c r="I108" s="49"/>
      <c r="J108" s="263"/>
      <c r="K108" s="263"/>
      <c r="L108" s="7"/>
      <c r="M108" s="164"/>
      <c r="N108" s="164"/>
      <c r="O108" s="7"/>
      <c r="P108" s="7"/>
      <c r="Q108" s="7"/>
      <c r="R108" s="7"/>
      <c r="S108" s="7"/>
      <c r="T108" s="7"/>
      <c r="U108" s="7"/>
      <c r="V108" s="7"/>
      <c r="W108" s="7"/>
      <c r="X108" s="7"/>
      <c r="Y108" s="7"/>
      <c r="Z108" s="7"/>
      <c r="AA108" s="7"/>
      <c r="AB108" s="7"/>
      <c r="AC108" s="7"/>
      <c r="AD108" s="7"/>
      <c r="AE108" s="7"/>
      <c r="AF108" s="7"/>
      <c r="AG108" s="7"/>
      <c r="AH108" s="7"/>
      <c r="AI108" s="7"/>
      <c r="AJ108" s="7"/>
    </row>
    <row r="109" spans="1:36" ht="13.5" customHeight="1" x14ac:dyDescent="0.2">
      <c r="A109" s="7"/>
      <c r="B109" s="7"/>
      <c r="C109" s="7"/>
      <c r="D109" s="7"/>
      <c r="E109" s="49"/>
      <c r="F109" s="49"/>
      <c r="G109" s="49"/>
      <c r="H109" s="49"/>
      <c r="I109" s="49"/>
      <c r="J109" s="263"/>
      <c r="K109" s="263"/>
      <c r="L109" s="7"/>
      <c r="M109" s="164"/>
      <c r="N109" s="164"/>
      <c r="O109" s="7"/>
      <c r="P109" s="7"/>
      <c r="Q109" s="7"/>
      <c r="R109" s="7"/>
      <c r="S109" s="7"/>
      <c r="T109" s="7"/>
      <c r="U109" s="7"/>
      <c r="V109" s="7"/>
      <c r="W109" s="7"/>
      <c r="X109" s="7"/>
      <c r="Y109" s="7"/>
      <c r="Z109" s="7"/>
      <c r="AA109" s="7"/>
      <c r="AB109" s="7"/>
      <c r="AC109" s="7"/>
      <c r="AD109" s="7"/>
      <c r="AE109" s="7"/>
      <c r="AF109" s="7"/>
      <c r="AG109" s="7"/>
      <c r="AH109" s="7"/>
      <c r="AI109" s="7"/>
      <c r="AJ109" s="7"/>
    </row>
    <row r="110" spans="1:36" ht="13.5" customHeight="1" x14ac:dyDescent="0.2">
      <c r="A110" s="7"/>
      <c r="B110" s="7"/>
      <c r="C110" s="7"/>
      <c r="D110" s="7"/>
      <c r="E110" s="49"/>
      <c r="F110" s="49"/>
      <c r="G110" s="49"/>
      <c r="H110" s="49"/>
      <c r="I110" s="49"/>
      <c r="J110" s="263"/>
      <c r="K110" s="263"/>
      <c r="L110" s="7"/>
      <c r="M110" s="164"/>
      <c r="N110" s="164"/>
      <c r="O110" s="7"/>
      <c r="P110" s="7"/>
      <c r="Q110" s="7"/>
      <c r="R110" s="7"/>
      <c r="S110" s="7"/>
      <c r="T110" s="7"/>
      <c r="U110" s="7"/>
      <c r="V110" s="7"/>
      <c r="W110" s="7"/>
      <c r="X110" s="7"/>
      <c r="Y110" s="7"/>
      <c r="Z110" s="7"/>
      <c r="AA110" s="7"/>
      <c r="AB110" s="7"/>
      <c r="AC110" s="7"/>
      <c r="AD110" s="7"/>
      <c r="AE110" s="7"/>
      <c r="AF110" s="7"/>
      <c r="AG110" s="7"/>
      <c r="AH110" s="7"/>
      <c r="AI110" s="7"/>
      <c r="AJ110" s="7"/>
    </row>
    <row r="111" spans="1:36" ht="13.5" customHeight="1" x14ac:dyDescent="0.2">
      <c r="A111" s="7"/>
      <c r="B111" s="7"/>
      <c r="C111" s="7"/>
      <c r="D111" s="7"/>
      <c r="E111" s="49"/>
      <c r="F111" s="49"/>
      <c r="G111" s="49"/>
      <c r="H111" s="49"/>
      <c r="I111" s="49"/>
      <c r="J111" s="263"/>
      <c r="K111" s="263"/>
      <c r="L111" s="7"/>
      <c r="M111" s="164"/>
      <c r="N111" s="164"/>
      <c r="O111" s="7"/>
      <c r="P111" s="7"/>
      <c r="Q111" s="7"/>
      <c r="R111" s="7"/>
      <c r="S111" s="7"/>
      <c r="T111" s="7"/>
      <c r="U111" s="7"/>
      <c r="V111" s="7"/>
      <c r="W111" s="7"/>
      <c r="X111" s="7"/>
      <c r="Y111" s="7"/>
      <c r="Z111" s="7"/>
      <c r="AA111" s="7"/>
      <c r="AB111" s="7"/>
      <c r="AC111" s="7"/>
      <c r="AD111" s="7"/>
      <c r="AE111" s="7"/>
      <c r="AF111" s="7"/>
      <c r="AG111" s="7"/>
      <c r="AH111" s="7"/>
      <c r="AI111" s="7"/>
      <c r="AJ111" s="7"/>
    </row>
    <row r="112" spans="1:36" ht="13.5" customHeight="1" x14ac:dyDescent="0.2">
      <c r="A112" s="7"/>
      <c r="B112" s="7"/>
      <c r="C112" s="7"/>
      <c r="D112" s="7"/>
      <c r="E112" s="49"/>
      <c r="F112" s="49"/>
      <c r="G112" s="49"/>
      <c r="H112" s="49"/>
      <c r="I112" s="49"/>
      <c r="J112" s="263"/>
      <c r="K112" s="263"/>
      <c r="L112" s="7"/>
      <c r="M112" s="164"/>
      <c r="N112" s="164"/>
      <c r="O112" s="7"/>
      <c r="P112" s="7"/>
      <c r="Q112" s="7"/>
      <c r="R112" s="7"/>
      <c r="S112" s="7"/>
      <c r="T112" s="7"/>
      <c r="U112" s="7"/>
      <c r="V112" s="7"/>
      <c r="W112" s="7"/>
      <c r="X112" s="7"/>
      <c r="Y112" s="7"/>
      <c r="Z112" s="7"/>
      <c r="AA112" s="7"/>
      <c r="AB112" s="7"/>
      <c r="AC112" s="7"/>
      <c r="AD112" s="7"/>
      <c r="AE112" s="7"/>
      <c r="AF112" s="7"/>
      <c r="AG112" s="7"/>
      <c r="AH112" s="7"/>
      <c r="AI112" s="7"/>
      <c r="AJ112" s="7"/>
    </row>
    <row r="113" spans="1:36" ht="13.5" customHeight="1" x14ac:dyDescent="0.2">
      <c r="A113" s="7"/>
      <c r="B113" s="7"/>
      <c r="C113" s="7"/>
      <c r="D113" s="7"/>
      <c r="E113" s="49"/>
      <c r="F113" s="49"/>
      <c r="G113" s="49"/>
      <c r="H113" s="49"/>
      <c r="I113" s="49"/>
      <c r="J113" s="263"/>
      <c r="K113" s="263"/>
      <c r="L113" s="7"/>
      <c r="M113" s="164"/>
      <c r="N113" s="164"/>
      <c r="O113" s="7"/>
      <c r="P113" s="7"/>
      <c r="Q113" s="7"/>
      <c r="R113" s="7"/>
      <c r="S113" s="7"/>
      <c r="T113" s="7"/>
      <c r="U113" s="7"/>
      <c r="V113" s="7"/>
      <c r="W113" s="7"/>
      <c r="X113" s="7"/>
      <c r="Y113" s="7"/>
      <c r="Z113" s="7"/>
      <c r="AA113" s="7"/>
      <c r="AB113" s="7"/>
      <c r="AC113" s="7"/>
      <c r="AD113" s="7"/>
      <c r="AE113" s="7"/>
      <c r="AF113" s="7"/>
      <c r="AG113" s="7"/>
      <c r="AH113" s="7"/>
      <c r="AI113" s="7"/>
      <c r="AJ113" s="7"/>
    </row>
    <row r="114" spans="1:36" ht="13.5" customHeight="1" x14ac:dyDescent="0.2">
      <c r="A114" s="7"/>
      <c r="B114" s="7"/>
      <c r="C114" s="7"/>
      <c r="D114" s="7"/>
      <c r="E114" s="49"/>
      <c r="F114" s="49"/>
      <c r="G114" s="49"/>
      <c r="H114" s="49"/>
      <c r="I114" s="49"/>
      <c r="J114" s="263"/>
      <c r="K114" s="263"/>
      <c r="L114" s="7"/>
      <c r="M114" s="164"/>
      <c r="N114" s="164"/>
      <c r="O114" s="7"/>
      <c r="P114" s="7"/>
      <c r="Q114" s="7"/>
      <c r="R114" s="7"/>
      <c r="S114" s="7"/>
      <c r="T114" s="7"/>
      <c r="U114" s="7"/>
      <c r="V114" s="7"/>
      <c r="W114" s="7"/>
      <c r="X114" s="7"/>
      <c r="Y114" s="7"/>
      <c r="Z114" s="7"/>
      <c r="AA114" s="7"/>
      <c r="AB114" s="7"/>
      <c r="AC114" s="7"/>
      <c r="AD114" s="7"/>
      <c r="AE114" s="7"/>
      <c r="AF114" s="7"/>
      <c r="AG114" s="7"/>
      <c r="AH114" s="7"/>
      <c r="AI114" s="7"/>
      <c r="AJ114" s="7"/>
    </row>
    <row r="115" spans="1:36" ht="13.5" customHeight="1" x14ac:dyDescent="0.2">
      <c r="A115" s="7"/>
      <c r="B115" s="7"/>
      <c r="C115" s="7"/>
      <c r="D115" s="7"/>
      <c r="E115" s="49"/>
      <c r="F115" s="49"/>
      <c r="G115" s="49"/>
      <c r="H115" s="49"/>
      <c r="I115" s="49"/>
      <c r="J115" s="263"/>
      <c r="K115" s="263"/>
      <c r="L115" s="7"/>
      <c r="M115" s="164"/>
      <c r="N115" s="164"/>
      <c r="O115" s="7"/>
      <c r="P115" s="7"/>
      <c r="Q115" s="7"/>
      <c r="R115" s="7"/>
      <c r="S115" s="7"/>
      <c r="T115" s="7"/>
      <c r="U115" s="7"/>
      <c r="V115" s="7"/>
      <c r="W115" s="7"/>
      <c r="X115" s="7"/>
      <c r="Y115" s="7"/>
      <c r="Z115" s="7"/>
      <c r="AA115" s="7"/>
      <c r="AB115" s="7"/>
      <c r="AC115" s="7"/>
      <c r="AD115" s="7"/>
      <c r="AE115" s="7"/>
      <c r="AF115" s="7"/>
      <c r="AG115" s="7"/>
      <c r="AH115" s="7"/>
      <c r="AI115" s="7"/>
      <c r="AJ115" s="7"/>
    </row>
    <row r="116" spans="1:36" ht="13.5" customHeight="1" x14ac:dyDescent="0.2">
      <c r="A116" s="7"/>
      <c r="B116" s="7"/>
      <c r="C116" s="7"/>
      <c r="D116" s="7"/>
      <c r="E116" s="49"/>
      <c r="F116" s="49"/>
      <c r="G116" s="49"/>
      <c r="H116" s="49"/>
      <c r="I116" s="49"/>
      <c r="J116" s="263"/>
      <c r="K116" s="263"/>
      <c r="L116" s="7"/>
      <c r="M116" s="164"/>
      <c r="N116" s="164"/>
      <c r="O116" s="7"/>
      <c r="P116" s="7"/>
      <c r="Q116" s="7"/>
      <c r="R116" s="7"/>
      <c r="S116" s="7"/>
      <c r="T116" s="7"/>
      <c r="U116" s="7"/>
      <c r="V116" s="7"/>
      <c r="W116" s="7"/>
      <c r="X116" s="7"/>
      <c r="Y116" s="7"/>
      <c r="Z116" s="7"/>
      <c r="AA116" s="7"/>
      <c r="AB116" s="7"/>
      <c r="AC116" s="7"/>
      <c r="AD116" s="7"/>
      <c r="AE116" s="7"/>
      <c r="AF116" s="7"/>
      <c r="AG116" s="7"/>
      <c r="AH116" s="7"/>
      <c r="AI116" s="7"/>
      <c r="AJ116" s="7"/>
    </row>
    <row r="117" spans="1:36" ht="13.5" customHeight="1" x14ac:dyDescent="0.2">
      <c r="A117" s="7"/>
      <c r="B117" s="7"/>
      <c r="C117" s="7"/>
      <c r="D117" s="7"/>
      <c r="E117" s="49"/>
      <c r="F117" s="49"/>
      <c r="G117" s="49"/>
      <c r="H117" s="49"/>
      <c r="I117" s="49"/>
      <c r="J117" s="263"/>
      <c r="K117" s="263"/>
      <c r="L117" s="7"/>
      <c r="M117" s="164"/>
      <c r="N117" s="164"/>
      <c r="O117" s="7"/>
      <c r="P117" s="7"/>
      <c r="Q117" s="7"/>
      <c r="R117" s="7"/>
      <c r="S117" s="7"/>
      <c r="T117" s="7"/>
      <c r="U117" s="7"/>
      <c r="V117" s="7"/>
      <c r="W117" s="7"/>
      <c r="X117" s="7"/>
      <c r="Y117" s="7"/>
      <c r="Z117" s="7"/>
      <c r="AA117" s="7"/>
      <c r="AB117" s="7"/>
      <c r="AC117" s="7"/>
      <c r="AD117" s="7"/>
      <c r="AE117" s="7"/>
      <c r="AF117" s="7"/>
      <c r="AG117" s="7"/>
      <c r="AH117" s="7"/>
      <c r="AI117" s="7"/>
      <c r="AJ117" s="7"/>
    </row>
    <row r="118" spans="1:36" ht="13.5" customHeight="1" x14ac:dyDescent="0.2">
      <c r="A118" s="7"/>
      <c r="B118" s="7"/>
      <c r="C118" s="7"/>
      <c r="D118" s="53"/>
      <c r="E118" s="201"/>
      <c r="F118" s="201"/>
      <c r="G118" s="201"/>
      <c r="H118" s="201"/>
      <c r="I118" s="201"/>
      <c r="J118" s="201"/>
      <c r="K118" s="201"/>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row>
    <row r="119" spans="1:36" ht="13.5" customHeight="1" x14ac:dyDescent="0.2">
      <c r="A119" s="7"/>
      <c r="B119" s="7"/>
      <c r="C119" s="7"/>
      <c r="D119" s="7"/>
      <c r="E119" s="264"/>
      <c r="F119" s="264"/>
      <c r="G119" s="264"/>
      <c r="H119" s="264"/>
      <c r="I119" s="201"/>
      <c r="J119" s="201"/>
      <c r="K119" s="201"/>
      <c r="L119" s="7"/>
      <c r="M119" s="7"/>
      <c r="N119" s="7"/>
      <c r="O119" s="7"/>
      <c r="P119" s="7"/>
      <c r="Q119" s="7"/>
      <c r="R119" s="7"/>
      <c r="S119" s="7"/>
      <c r="T119" s="7"/>
      <c r="U119" s="7"/>
      <c r="V119" s="7"/>
      <c r="W119" s="7"/>
      <c r="X119" s="7"/>
      <c r="Y119" s="7"/>
      <c r="Z119" s="7"/>
      <c r="AA119" s="7"/>
      <c r="AB119" s="7"/>
      <c r="AC119" s="7"/>
      <c r="AD119" s="7"/>
      <c r="AE119" s="7"/>
      <c r="AF119" s="7"/>
      <c r="AG119" s="7"/>
      <c r="AH119" s="7"/>
      <c r="AI119" s="7"/>
      <c r="AJ119" s="7"/>
    </row>
    <row r="120" spans="1:36" ht="13.5" customHeight="1" x14ac:dyDescent="0.2">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row>
    <row r="121" spans="1:36" ht="13.5" customHeight="1" x14ac:dyDescent="0.2">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row>
    <row r="122" spans="1:36" ht="13.5" customHeight="1" x14ac:dyDescent="0.25">
      <c r="A122" s="7"/>
      <c r="B122" s="47"/>
      <c r="C122" s="7"/>
      <c r="D122" s="48"/>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row>
    <row r="123" spans="1:36" ht="13.5" customHeight="1" x14ac:dyDescent="0.2">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row>
    <row r="124" spans="1:36" ht="13.5" customHeight="1" x14ac:dyDescent="0.2">
      <c r="A124" s="7"/>
      <c r="B124" s="7"/>
      <c r="C124" s="7"/>
      <c r="D124" s="35"/>
      <c r="E124" s="53"/>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row>
    <row r="125" spans="1:36" ht="13.5" customHeight="1" x14ac:dyDescent="0.2">
      <c r="A125" s="7"/>
      <c r="B125" s="7"/>
      <c r="C125" s="7"/>
      <c r="D125" s="36"/>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row>
    <row r="126" spans="1:36" ht="13.5" customHeight="1"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row>
    <row r="127" spans="1:36" ht="13.5" customHeight="1" x14ac:dyDescent="0.2">
      <c r="A127" s="7"/>
      <c r="B127" s="7"/>
      <c r="C127" s="7"/>
      <c r="D127" s="35"/>
      <c r="E127" s="265"/>
      <c r="F127" s="265"/>
      <c r="G127" s="265"/>
      <c r="H127" s="265"/>
      <c r="I127" s="265"/>
      <c r="J127" s="265"/>
      <c r="K127" s="265"/>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row>
    <row r="128" spans="1:36" ht="13.5" customHeight="1" x14ac:dyDescent="0.2">
      <c r="A128" s="7"/>
      <c r="B128" s="7"/>
      <c r="C128" s="7"/>
      <c r="D128" s="153"/>
      <c r="E128" s="266"/>
      <c r="F128" s="266"/>
      <c r="G128" s="266"/>
      <c r="H128" s="266"/>
      <c r="I128" s="266"/>
      <c r="J128" s="266"/>
      <c r="K128" s="266"/>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row>
    <row r="129" spans="1:36" ht="13.5" customHeight="1" x14ac:dyDescent="0.2">
      <c r="A129" s="7"/>
      <c r="B129" s="7"/>
      <c r="C129" s="7"/>
      <c r="D129" s="153"/>
      <c r="E129" s="266"/>
      <c r="F129" s="266"/>
      <c r="G129" s="266"/>
      <c r="H129" s="266"/>
      <c r="I129" s="266"/>
      <c r="J129" s="266"/>
      <c r="K129" s="266"/>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row>
    <row r="130" spans="1:36" ht="13.5" customHeight="1" x14ac:dyDescent="0.2">
      <c r="A130" s="7"/>
      <c r="B130" s="7"/>
      <c r="C130" s="7"/>
      <c r="D130" s="153"/>
      <c r="E130" s="266"/>
      <c r="F130" s="266"/>
      <c r="G130" s="266"/>
      <c r="H130" s="266"/>
      <c r="I130" s="266"/>
      <c r="J130" s="266"/>
      <c r="K130" s="266"/>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row>
    <row r="131" spans="1:36" ht="13.5" customHeight="1" x14ac:dyDescent="0.2">
      <c r="A131" s="7"/>
      <c r="B131" s="7"/>
      <c r="C131" s="7"/>
      <c r="D131" s="153"/>
      <c r="E131" s="266"/>
      <c r="F131" s="266"/>
      <c r="G131" s="266"/>
      <c r="H131" s="266"/>
      <c r="I131" s="266"/>
      <c r="J131" s="266"/>
      <c r="K131" s="266"/>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row>
    <row r="132" spans="1:36" ht="13.5" customHeight="1" x14ac:dyDescent="0.2">
      <c r="A132" s="7"/>
      <c r="B132" s="7"/>
      <c r="C132" s="7"/>
      <c r="D132" s="153"/>
      <c r="E132" s="266"/>
      <c r="F132" s="266"/>
      <c r="G132" s="266"/>
      <c r="H132" s="266"/>
      <c r="I132" s="266"/>
      <c r="J132" s="266"/>
      <c r="K132" s="266"/>
      <c r="L132" s="7"/>
      <c r="M132" s="164"/>
      <c r="N132" s="164"/>
      <c r="O132" s="7"/>
      <c r="P132" s="7"/>
      <c r="Q132" s="7"/>
      <c r="R132" s="7"/>
      <c r="S132" s="7"/>
      <c r="T132" s="7"/>
      <c r="U132" s="7"/>
      <c r="V132" s="7"/>
      <c r="W132" s="7"/>
      <c r="X132" s="7"/>
      <c r="Y132" s="7"/>
      <c r="Z132" s="7"/>
      <c r="AA132" s="7"/>
      <c r="AB132" s="7"/>
      <c r="AC132" s="7"/>
      <c r="AD132" s="7"/>
      <c r="AE132" s="7"/>
      <c r="AF132" s="7"/>
      <c r="AG132" s="7"/>
      <c r="AH132" s="7"/>
      <c r="AI132" s="7"/>
      <c r="AJ132" s="7"/>
    </row>
    <row r="133" spans="1:36" ht="13.5" customHeight="1" x14ac:dyDescent="0.2">
      <c r="A133" s="7"/>
      <c r="B133" s="7"/>
      <c r="C133" s="7"/>
      <c r="D133" s="153"/>
      <c r="E133" s="266"/>
      <c r="F133" s="266"/>
      <c r="G133" s="266"/>
      <c r="H133" s="266"/>
      <c r="I133" s="266"/>
      <c r="J133" s="266"/>
      <c r="K133" s="266"/>
      <c r="L133" s="7"/>
      <c r="M133" s="164"/>
      <c r="N133" s="164"/>
      <c r="O133" s="7"/>
      <c r="P133" s="7"/>
      <c r="Q133" s="7"/>
      <c r="R133" s="7"/>
      <c r="S133" s="7"/>
      <c r="T133" s="7"/>
      <c r="U133" s="7"/>
      <c r="V133" s="7"/>
      <c r="W133" s="7"/>
      <c r="X133" s="7"/>
      <c r="Y133" s="7"/>
      <c r="Z133" s="7"/>
      <c r="AA133" s="7"/>
      <c r="AB133" s="7"/>
      <c r="AC133" s="7"/>
      <c r="AD133" s="7"/>
      <c r="AE133" s="7"/>
      <c r="AF133" s="7"/>
      <c r="AG133" s="7"/>
      <c r="AH133" s="7"/>
      <c r="AI133" s="7"/>
      <c r="AJ133" s="7"/>
    </row>
    <row r="134" spans="1:36" ht="13.5" customHeight="1" x14ac:dyDescent="0.2">
      <c r="A134" s="7"/>
      <c r="B134" s="7"/>
      <c r="C134" s="7"/>
      <c r="D134" s="153"/>
      <c r="E134" s="266"/>
      <c r="F134" s="266"/>
      <c r="G134" s="266"/>
      <c r="H134" s="266"/>
      <c r="I134" s="266"/>
      <c r="J134" s="266"/>
      <c r="K134" s="266"/>
      <c r="L134" s="7"/>
      <c r="M134" s="164"/>
      <c r="N134" s="164"/>
      <c r="O134" s="7"/>
      <c r="P134" s="7"/>
      <c r="Q134" s="7"/>
      <c r="R134" s="7"/>
      <c r="S134" s="7"/>
      <c r="T134" s="7"/>
      <c r="U134" s="7"/>
      <c r="V134" s="7"/>
      <c r="W134" s="7"/>
      <c r="X134" s="7"/>
      <c r="Y134" s="7"/>
      <c r="Z134" s="7"/>
      <c r="AA134" s="7"/>
      <c r="AB134" s="7"/>
      <c r="AC134" s="7"/>
      <c r="AD134" s="7"/>
      <c r="AE134" s="7"/>
      <c r="AF134" s="7"/>
      <c r="AG134" s="7"/>
      <c r="AH134" s="7"/>
      <c r="AI134" s="7"/>
      <c r="AJ134" s="7"/>
    </row>
    <row r="135" spans="1:36" ht="13.5" customHeight="1" x14ac:dyDescent="0.2">
      <c r="A135" s="7"/>
      <c r="B135" s="7"/>
      <c r="C135" s="7"/>
      <c r="D135" s="153"/>
      <c r="E135" s="266"/>
      <c r="F135" s="266"/>
      <c r="G135" s="266"/>
      <c r="H135" s="266"/>
      <c r="I135" s="266"/>
      <c r="J135" s="266"/>
      <c r="K135" s="266"/>
      <c r="L135" s="7"/>
      <c r="M135" s="164"/>
      <c r="N135" s="164"/>
      <c r="O135" s="7"/>
      <c r="P135" s="7"/>
      <c r="Q135" s="7"/>
      <c r="R135" s="7"/>
      <c r="S135" s="7"/>
      <c r="T135" s="7"/>
      <c r="U135" s="7"/>
      <c r="V135" s="7"/>
      <c r="W135" s="7"/>
      <c r="X135" s="7"/>
      <c r="Y135" s="7"/>
      <c r="Z135" s="7"/>
      <c r="AA135" s="7"/>
      <c r="AB135" s="7"/>
      <c r="AC135" s="7"/>
      <c r="AD135" s="7"/>
      <c r="AE135" s="7"/>
      <c r="AF135" s="7"/>
      <c r="AG135" s="7"/>
      <c r="AH135" s="7"/>
      <c r="AI135" s="7"/>
      <c r="AJ135" s="7"/>
    </row>
    <row r="136" spans="1:36" ht="13.5" customHeight="1" x14ac:dyDescent="0.2">
      <c r="A136" s="7"/>
      <c r="B136" s="7"/>
      <c r="C136" s="7"/>
      <c r="D136" s="153"/>
      <c r="E136" s="266"/>
      <c r="F136" s="266"/>
      <c r="G136" s="266"/>
      <c r="H136" s="266"/>
      <c r="I136" s="266"/>
      <c r="J136" s="266"/>
      <c r="K136" s="266"/>
      <c r="L136" s="7"/>
      <c r="M136" s="164"/>
      <c r="N136" s="164"/>
      <c r="O136" s="7"/>
      <c r="P136" s="7"/>
      <c r="Q136" s="7"/>
      <c r="R136" s="7"/>
      <c r="S136" s="7"/>
      <c r="T136" s="7"/>
      <c r="U136" s="7"/>
      <c r="V136" s="7"/>
      <c r="W136" s="7"/>
      <c r="X136" s="7"/>
      <c r="Y136" s="7"/>
      <c r="Z136" s="7"/>
      <c r="AA136" s="7"/>
      <c r="AB136" s="7"/>
      <c r="AC136" s="7"/>
      <c r="AD136" s="7"/>
      <c r="AE136" s="7"/>
      <c r="AF136" s="7"/>
      <c r="AG136" s="7"/>
      <c r="AH136" s="7"/>
      <c r="AI136" s="7"/>
      <c r="AJ136" s="7"/>
    </row>
    <row r="137" spans="1:36" ht="13.5" customHeight="1" x14ac:dyDescent="0.2">
      <c r="A137" s="7"/>
      <c r="B137" s="7"/>
      <c r="C137" s="7"/>
      <c r="D137" s="153"/>
      <c r="E137" s="266"/>
      <c r="F137" s="266"/>
      <c r="G137" s="266"/>
      <c r="H137" s="266"/>
      <c r="I137" s="266"/>
      <c r="J137" s="266"/>
      <c r="K137" s="266"/>
      <c r="L137" s="7"/>
      <c r="M137" s="164"/>
      <c r="N137" s="164"/>
      <c r="O137" s="7"/>
      <c r="P137" s="7"/>
      <c r="Q137" s="7"/>
      <c r="R137" s="7"/>
      <c r="S137" s="7"/>
      <c r="T137" s="7"/>
      <c r="U137" s="7"/>
      <c r="V137" s="7"/>
      <c r="W137" s="7"/>
      <c r="X137" s="7"/>
      <c r="Y137" s="7"/>
      <c r="Z137" s="7"/>
      <c r="AA137" s="7"/>
      <c r="AB137" s="7"/>
      <c r="AC137" s="7"/>
      <c r="AD137" s="7"/>
      <c r="AE137" s="7"/>
      <c r="AF137" s="7"/>
      <c r="AG137" s="7"/>
      <c r="AH137" s="7"/>
      <c r="AI137" s="7"/>
      <c r="AJ137" s="7"/>
    </row>
    <row r="138" spans="1:36" ht="13.5" customHeight="1" x14ac:dyDescent="0.2">
      <c r="A138" s="7"/>
      <c r="B138" s="7"/>
      <c r="C138" s="7"/>
      <c r="D138" s="153"/>
      <c r="E138" s="266"/>
      <c r="F138" s="266"/>
      <c r="G138" s="266"/>
      <c r="H138" s="266"/>
      <c r="I138" s="266"/>
      <c r="J138" s="266"/>
      <c r="K138" s="266"/>
      <c r="L138" s="7"/>
      <c r="M138" s="164"/>
      <c r="N138" s="164"/>
      <c r="O138" s="7"/>
      <c r="P138" s="7"/>
      <c r="Q138" s="7"/>
      <c r="R138" s="7"/>
      <c r="S138" s="7"/>
      <c r="T138" s="7"/>
      <c r="U138" s="7"/>
      <c r="V138" s="7"/>
      <c r="W138" s="7"/>
      <c r="X138" s="7"/>
      <c r="Y138" s="7"/>
      <c r="Z138" s="7"/>
      <c r="AA138" s="7"/>
      <c r="AB138" s="7"/>
      <c r="AC138" s="7"/>
      <c r="AD138" s="7"/>
      <c r="AE138" s="7"/>
      <c r="AF138" s="7"/>
      <c r="AG138" s="7"/>
      <c r="AH138" s="7"/>
      <c r="AI138" s="7"/>
      <c r="AJ138" s="7"/>
    </row>
    <row r="139" spans="1:36" ht="13.5" customHeight="1" x14ac:dyDescent="0.2">
      <c r="A139" s="7"/>
      <c r="B139" s="7"/>
      <c r="C139" s="7"/>
      <c r="D139" s="153"/>
      <c r="E139" s="266"/>
      <c r="F139" s="266"/>
      <c r="G139" s="266"/>
      <c r="H139" s="266"/>
      <c r="I139" s="266"/>
      <c r="J139" s="266"/>
      <c r="K139" s="266"/>
      <c r="L139" s="7"/>
      <c r="M139" s="164"/>
      <c r="N139" s="164"/>
      <c r="O139" s="7"/>
      <c r="P139" s="7"/>
      <c r="Q139" s="7"/>
      <c r="R139" s="7"/>
      <c r="S139" s="7"/>
      <c r="T139" s="7"/>
      <c r="U139" s="7"/>
      <c r="V139" s="7"/>
      <c r="W139" s="7"/>
      <c r="X139" s="7"/>
      <c r="Y139" s="7"/>
      <c r="Z139" s="7"/>
      <c r="AA139" s="7"/>
      <c r="AB139" s="7"/>
      <c r="AC139" s="7"/>
      <c r="AD139" s="7"/>
      <c r="AE139" s="7"/>
      <c r="AF139" s="7"/>
      <c r="AG139" s="7"/>
      <c r="AH139" s="7"/>
      <c r="AI139" s="7"/>
      <c r="AJ139" s="7"/>
    </row>
    <row r="140" spans="1:36" ht="13.5" customHeight="1" x14ac:dyDescent="0.2">
      <c r="A140" s="7"/>
      <c r="B140" s="7"/>
      <c r="C140" s="7"/>
      <c r="D140" s="153"/>
      <c r="E140" s="266"/>
      <c r="F140" s="266"/>
      <c r="G140" s="266"/>
      <c r="H140" s="266"/>
      <c r="I140" s="266"/>
      <c r="J140" s="266"/>
      <c r="K140" s="266"/>
      <c r="L140" s="7"/>
      <c r="M140" s="164"/>
      <c r="N140" s="164"/>
      <c r="O140" s="7"/>
      <c r="P140" s="7"/>
      <c r="Q140" s="7"/>
      <c r="R140" s="7"/>
      <c r="S140" s="7"/>
      <c r="T140" s="7"/>
      <c r="U140" s="7"/>
      <c r="V140" s="7"/>
      <c r="W140" s="7"/>
      <c r="X140" s="7"/>
      <c r="Y140" s="7"/>
      <c r="Z140" s="7"/>
      <c r="AA140" s="7"/>
      <c r="AB140" s="7"/>
      <c r="AC140" s="7"/>
      <c r="AD140" s="7"/>
      <c r="AE140" s="7"/>
      <c r="AF140" s="7"/>
      <c r="AG140" s="7"/>
      <c r="AH140" s="7"/>
      <c r="AI140" s="7"/>
      <c r="AJ140" s="7"/>
    </row>
    <row r="141" spans="1:36" ht="13.5" customHeight="1" x14ac:dyDescent="0.2">
      <c r="A141" s="7"/>
      <c r="B141" s="7"/>
      <c r="C141" s="7"/>
      <c r="D141" s="153"/>
      <c r="E141" s="266"/>
      <c r="F141" s="266"/>
      <c r="G141" s="266"/>
      <c r="H141" s="266"/>
      <c r="I141" s="266"/>
      <c r="J141" s="266"/>
      <c r="K141" s="266"/>
      <c r="L141" s="7"/>
      <c r="M141" s="164"/>
      <c r="N141" s="164"/>
      <c r="O141" s="7"/>
      <c r="P141" s="7"/>
      <c r="Q141" s="7"/>
      <c r="R141" s="7"/>
      <c r="S141" s="7"/>
      <c r="T141" s="7"/>
      <c r="U141" s="7"/>
      <c r="V141" s="7"/>
      <c r="W141" s="7"/>
      <c r="X141" s="7"/>
      <c r="Y141" s="7"/>
      <c r="Z141" s="7"/>
      <c r="AA141" s="7"/>
      <c r="AB141" s="7"/>
      <c r="AC141" s="7"/>
      <c r="AD141" s="7"/>
      <c r="AE141" s="7"/>
      <c r="AF141" s="7"/>
      <c r="AG141" s="7"/>
      <c r="AH141" s="7"/>
      <c r="AI141" s="7"/>
      <c r="AJ141" s="7"/>
    </row>
    <row r="142" spans="1:36" ht="13.5" customHeight="1" x14ac:dyDescent="0.2">
      <c r="A142" s="7"/>
      <c r="B142" s="7"/>
      <c r="C142" s="7"/>
      <c r="D142" s="153"/>
      <c r="E142" s="266"/>
      <c r="F142" s="266"/>
      <c r="G142" s="266"/>
      <c r="H142" s="266"/>
      <c r="I142" s="266"/>
      <c r="J142" s="266"/>
      <c r="K142" s="266"/>
      <c r="L142" s="7"/>
      <c r="M142" s="164"/>
      <c r="N142" s="164"/>
      <c r="O142" s="7"/>
      <c r="P142" s="7"/>
      <c r="Q142" s="7"/>
      <c r="R142" s="7"/>
      <c r="S142" s="7"/>
      <c r="T142" s="7"/>
      <c r="U142" s="7"/>
      <c r="V142" s="7"/>
      <c r="W142" s="7"/>
      <c r="X142" s="7"/>
      <c r="Y142" s="7"/>
      <c r="Z142" s="7"/>
      <c r="AA142" s="7"/>
      <c r="AB142" s="7"/>
      <c r="AC142" s="7"/>
      <c r="AD142" s="7"/>
      <c r="AE142" s="7"/>
      <c r="AF142" s="7"/>
      <c r="AG142" s="7"/>
      <c r="AH142" s="7"/>
      <c r="AI142" s="7"/>
      <c r="AJ142" s="7"/>
    </row>
    <row r="143" spans="1:36" ht="13.5" customHeight="1" x14ac:dyDescent="0.2">
      <c r="A143" s="7"/>
      <c r="B143" s="7"/>
      <c r="C143" s="7"/>
      <c r="D143" s="153"/>
      <c r="E143" s="266"/>
      <c r="F143" s="266"/>
      <c r="G143" s="266"/>
      <c r="H143" s="266"/>
      <c r="I143" s="266"/>
      <c r="J143" s="266"/>
      <c r="K143" s="266"/>
      <c r="L143" s="7"/>
      <c r="M143" s="164"/>
      <c r="N143" s="164"/>
      <c r="O143" s="7"/>
      <c r="P143" s="7"/>
      <c r="Q143" s="7"/>
      <c r="R143" s="7"/>
      <c r="S143" s="7"/>
      <c r="T143" s="7"/>
      <c r="U143" s="7"/>
      <c r="V143" s="7"/>
      <c r="W143" s="7"/>
      <c r="X143" s="7"/>
      <c r="Y143" s="7"/>
      <c r="Z143" s="7"/>
      <c r="AA143" s="7"/>
      <c r="AB143" s="7"/>
      <c r="AC143" s="7"/>
      <c r="AD143" s="7"/>
      <c r="AE143" s="7"/>
      <c r="AF143" s="7"/>
      <c r="AG143" s="7"/>
      <c r="AH143" s="7"/>
      <c r="AI143" s="7"/>
      <c r="AJ143" s="7"/>
    </row>
    <row r="144" spans="1:36" ht="13.5" customHeight="1" x14ac:dyDescent="0.2">
      <c r="A144" s="7"/>
      <c r="B144" s="7"/>
      <c r="C144" s="7"/>
      <c r="D144" s="153"/>
      <c r="E144" s="266"/>
      <c r="F144" s="266"/>
      <c r="G144" s="266"/>
      <c r="H144" s="266"/>
      <c r="I144" s="266"/>
      <c r="J144" s="266"/>
      <c r="K144" s="266"/>
      <c r="L144" s="7"/>
      <c r="M144" s="164"/>
      <c r="N144" s="164"/>
      <c r="O144" s="7"/>
      <c r="P144" s="7"/>
      <c r="Q144" s="7"/>
      <c r="R144" s="7"/>
      <c r="S144" s="7"/>
      <c r="T144" s="7"/>
      <c r="U144" s="7"/>
      <c r="V144" s="7"/>
      <c r="W144" s="7"/>
      <c r="X144" s="7"/>
      <c r="Y144" s="7"/>
      <c r="Z144" s="7"/>
      <c r="AA144" s="7"/>
      <c r="AB144" s="7"/>
      <c r="AC144" s="7"/>
      <c r="AD144" s="7"/>
      <c r="AE144" s="7"/>
      <c r="AF144" s="7"/>
      <c r="AG144" s="7"/>
      <c r="AH144" s="7"/>
      <c r="AI144" s="7"/>
      <c r="AJ144" s="7"/>
    </row>
    <row r="145" spans="1:36" ht="13.5" customHeight="1" x14ac:dyDescent="0.2">
      <c r="A145" s="7"/>
      <c r="B145" s="7"/>
      <c r="C145" s="7"/>
      <c r="D145" s="153"/>
      <c r="E145" s="266"/>
      <c r="F145" s="266"/>
      <c r="G145" s="266"/>
      <c r="H145" s="266"/>
      <c r="I145" s="266"/>
      <c r="J145" s="266"/>
      <c r="K145" s="266"/>
      <c r="L145" s="7"/>
      <c r="M145" s="164"/>
      <c r="N145" s="164"/>
      <c r="O145" s="7"/>
      <c r="P145" s="7"/>
      <c r="Q145" s="7"/>
      <c r="R145" s="7"/>
      <c r="S145" s="7"/>
      <c r="T145" s="7"/>
      <c r="U145" s="7"/>
      <c r="V145" s="7"/>
      <c r="W145" s="7"/>
      <c r="X145" s="7"/>
      <c r="Y145" s="7"/>
      <c r="Z145" s="7"/>
      <c r="AA145" s="7"/>
      <c r="AB145" s="7"/>
      <c r="AC145" s="7"/>
      <c r="AD145" s="7"/>
      <c r="AE145" s="7"/>
      <c r="AF145" s="7"/>
      <c r="AG145" s="7"/>
      <c r="AH145" s="7"/>
      <c r="AI145" s="7"/>
      <c r="AJ145" s="7"/>
    </row>
    <row r="146" spans="1:36" ht="13.5" customHeight="1" x14ac:dyDescent="0.2">
      <c r="A146" s="7"/>
      <c r="B146" s="7"/>
      <c r="C146" s="7"/>
      <c r="D146" s="153"/>
      <c r="E146" s="266"/>
      <c r="F146" s="266"/>
      <c r="G146" s="266"/>
      <c r="H146" s="266"/>
      <c r="I146" s="266"/>
      <c r="J146" s="266"/>
      <c r="K146" s="266"/>
      <c r="L146" s="7"/>
      <c r="M146" s="164"/>
      <c r="N146" s="164"/>
      <c r="O146" s="7"/>
      <c r="P146" s="7"/>
      <c r="Q146" s="7"/>
      <c r="R146" s="7"/>
      <c r="S146" s="7"/>
      <c r="T146" s="7"/>
      <c r="U146" s="7"/>
      <c r="V146" s="7"/>
      <c r="W146" s="7"/>
      <c r="X146" s="7"/>
      <c r="Y146" s="7"/>
      <c r="Z146" s="7"/>
      <c r="AA146" s="7"/>
      <c r="AB146" s="7"/>
      <c r="AC146" s="7"/>
      <c r="AD146" s="7"/>
      <c r="AE146" s="7"/>
      <c r="AF146" s="7"/>
      <c r="AG146" s="7"/>
      <c r="AH146" s="7"/>
      <c r="AI146" s="7"/>
      <c r="AJ146" s="7"/>
    </row>
    <row r="147" spans="1:36" ht="13.5" customHeight="1" x14ac:dyDescent="0.2">
      <c r="A147" s="7"/>
      <c r="B147" s="7"/>
      <c r="C147" s="7"/>
      <c r="D147" s="153"/>
      <c r="E147" s="266"/>
      <c r="F147" s="266"/>
      <c r="G147" s="266"/>
      <c r="H147" s="266"/>
      <c r="I147" s="266"/>
      <c r="J147" s="266"/>
      <c r="K147" s="266"/>
      <c r="L147" s="7"/>
      <c r="M147" s="164"/>
      <c r="N147" s="164"/>
      <c r="O147" s="7"/>
      <c r="P147" s="7"/>
      <c r="Q147" s="7"/>
      <c r="R147" s="7"/>
      <c r="S147" s="7"/>
      <c r="T147" s="7"/>
      <c r="U147" s="7"/>
      <c r="V147" s="7"/>
      <c r="W147" s="7"/>
      <c r="X147" s="7"/>
      <c r="Y147" s="7"/>
      <c r="Z147" s="7"/>
      <c r="AA147" s="7"/>
      <c r="AB147" s="7"/>
      <c r="AC147" s="7"/>
      <c r="AD147" s="7"/>
      <c r="AE147" s="7"/>
      <c r="AF147" s="7"/>
      <c r="AG147" s="7"/>
      <c r="AH147" s="7"/>
      <c r="AI147" s="7"/>
      <c r="AJ147" s="7"/>
    </row>
    <row r="148" spans="1:36" ht="13.5" customHeight="1" x14ac:dyDescent="0.2">
      <c r="A148" s="7"/>
      <c r="B148" s="7"/>
      <c r="C148" s="7"/>
      <c r="D148" s="153"/>
      <c r="E148" s="266"/>
      <c r="F148" s="266"/>
      <c r="G148" s="266"/>
      <c r="H148" s="266"/>
      <c r="I148" s="266"/>
      <c r="J148" s="266"/>
      <c r="K148" s="266"/>
      <c r="L148" s="7"/>
      <c r="M148" s="164"/>
      <c r="N148" s="164"/>
      <c r="O148" s="7"/>
      <c r="P148" s="7"/>
      <c r="Q148" s="7"/>
      <c r="R148" s="7"/>
      <c r="S148" s="7"/>
      <c r="T148" s="7"/>
      <c r="U148" s="7"/>
      <c r="V148" s="7"/>
      <c r="W148" s="7"/>
      <c r="X148" s="7"/>
      <c r="Y148" s="7"/>
      <c r="Z148" s="7"/>
      <c r="AA148" s="7"/>
      <c r="AB148" s="7"/>
      <c r="AC148" s="7"/>
      <c r="AD148" s="7"/>
      <c r="AE148" s="7"/>
      <c r="AF148" s="7"/>
      <c r="AG148" s="7"/>
      <c r="AH148" s="7"/>
      <c r="AI148" s="7"/>
      <c r="AJ148" s="7"/>
    </row>
    <row r="149" spans="1:36" ht="13.5" customHeight="1" x14ac:dyDescent="0.2">
      <c r="A149" s="7"/>
      <c r="B149" s="7"/>
      <c r="C149" s="7"/>
      <c r="D149" s="153"/>
      <c r="E149" s="266"/>
      <c r="F149" s="266"/>
      <c r="G149" s="266"/>
      <c r="H149" s="266"/>
      <c r="I149" s="266"/>
      <c r="J149" s="266"/>
      <c r="K149" s="266"/>
      <c r="L149" s="7"/>
      <c r="M149" s="164"/>
      <c r="N149" s="164"/>
      <c r="O149" s="7"/>
      <c r="P149" s="7"/>
      <c r="Q149" s="7"/>
      <c r="R149" s="7"/>
      <c r="S149" s="7"/>
      <c r="T149" s="7"/>
      <c r="U149" s="7"/>
      <c r="V149" s="7"/>
      <c r="W149" s="7"/>
      <c r="X149" s="7"/>
      <c r="Y149" s="7"/>
      <c r="Z149" s="7"/>
      <c r="AA149" s="7"/>
      <c r="AB149" s="7"/>
      <c r="AC149" s="7"/>
      <c r="AD149" s="7"/>
      <c r="AE149" s="7"/>
      <c r="AF149" s="7"/>
      <c r="AG149" s="7"/>
      <c r="AH149" s="7"/>
      <c r="AI149" s="7"/>
      <c r="AJ149" s="7"/>
    </row>
    <row r="150" spans="1:36" ht="13.5" customHeight="1" x14ac:dyDescent="0.2">
      <c r="A150" s="7"/>
      <c r="B150" s="7"/>
      <c r="C150" s="7"/>
      <c r="D150" s="7"/>
      <c r="E150" s="7"/>
      <c r="F150" s="7"/>
      <c r="G150" s="7"/>
      <c r="H150" s="7"/>
      <c r="I150" s="7"/>
      <c r="J150" s="7"/>
      <c r="K150" s="7"/>
      <c r="L150" s="7"/>
      <c r="M150" s="164"/>
      <c r="N150" s="164"/>
      <c r="O150" s="7"/>
      <c r="P150" s="7"/>
      <c r="Q150" s="7"/>
      <c r="R150" s="7"/>
      <c r="S150" s="7"/>
      <c r="T150" s="7"/>
      <c r="U150" s="7"/>
      <c r="V150" s="7"/>
      <c r="W150" s="7"/>
      <c r="X150" s="7"/>
      <c r="Y150" s="7"/>
      <c r="Z150" s="7"/>
      <c r="AA150" s="7"/>
      <c r="AB150" s="7"/>
      <c r="AC150" s="7"/>
      <c r="AD150" s="7"/>
      <c r="AE150" s="7"/>
      <c r="AF150" s="7"/>
      <c r="AG150" s="7"/>
      <c r="AH150" s="7"/>
      <c r="AI150" s="7"/>
      <c r="AJ150" s="7"/>
    </row>
    <row r="151" spans="1:36" ht="13.5" customHeight="1" x14ac:dyDescent="0.2">
      <c r="A151" s="7"/>
      <c r="B151" s="7"/>
      <c r="C151" s="7"/>
      <c r="D151" s="7"/>
      <c r="E151" s="7"/>
      <c r="F151" s="7"/>
      <c r="G151" s="7"/>
      <c r="H151" s="7"/>
      <c r="I151" s="7"/>
      <c r="J151" s="7"/>
      <c r="K151" s="7"/>
      <c r="L151" s="7"/>
      <c r="M151" s="164"/>
      <c r="N151" s="164"/>
      <c r="O151" s="7"/>
      <c r="P151" s="7"/>
      <c r="Q151" s="7"/>
      <c r="R151" s="7"/>
      <c r="S151" s="7"/>
      <c r="T151" s="7"/>
      <c r="U151" s="7"/>
      <c r="V151" s="7"/>
      <c r="W151" s="7"/>
      <c r="X151" s="7"/>
      <c r="Y151" s="7"/>
      <c r="Z151" s="7"/>
      <c r="AA151" s="7"/>
      <c r="AB151" s="7"/>
      <c r="AC151" s="7"/>
      <c r="AD151" s="7"/>
      <c r="AE151" s="7"/>
      <c r="AF151" s="7"/>
      <c r="AG151" s="7"/>
      <c r="AH151" s="7"/>
      <c r="AI151" s="7"/>
      <c r="AJ151" s="7"/>
    </row>
    <row r="152" spans="1:36" ht="13.5" customHeight="1" x14ac:dyDescent="0.2">
      <c r="A152" s="7"/>
      <c r="B152" s="7"/>
      <c r="C152" s="7"/>
      <c r="D152" s="35"/>
      <c r="E152" s="251"/>
      <c r="F152" s="251"/>
      <c r="G152" s="251"/>
      <c r="H152" s="251"/>
      <c r="I152" s="251"/>
      <c r="J152" s="251"/>
      <c r="K152" s="251"/>
      <c r="L152" s="7"/>
      <c r="M152" s="164"/>
      <c r="N152" s="164"/>
      <c r="O152" s="7"/>
      <c r="P152" s="7"/>
      <c r="Q152" s="7"/>
      <c r="R152" s="7"/>
      <c r="S152" s="7"/>
      <c r="T152" s="7"/>
      <c r="U152" s="7"/>
      <c r="V152" s="7"/>
      <c r="W152" s="7"/>
      <c r="X152" s="7"/>
      <c r="Y152" s="7"/>
      <c r="Z152" s="7"/>
      <c r="AA152" s="7"/>
      <c r="AB152" s="7"/>
      <c r="AC152" s="7"/>
      <c r="AD152" s="7"/>
      <c r="AE152" s="7"/>
      <c r="AF152" s="7"/>
      <c r="AG152" s="7"/>
      <c r="AH152" s="7"/>
      <c r="AI152" s="7"/>
      <c r="AJ152" s="7"/>
    </row>
    <row r="153" spans="1:36" ht="13.5" customHeight="1" x14ac:dyDescent="0.2">
      <c r="A153" s="7"/>
      <c r="B153" s="7"/>
      <c r="C153" s="7"/>
      <c r="D153" s="7"/>
      <c r="E153" s="267"/>
      <c r="F153" s="267"/>
      <c r="G153" s="267"/>
      <c r="H153" s="267"/>
      <c r="I153" s="267"/>
      <c r="J153" s="268"/>
      <c r="K153" s="268"/>
      <c r="L153" s="7"/>
      <c r="M153" s="164"/>
      <c r="N153" s="164"/>
      <c r="O153" s="7"/>
      <c r="P153" s="7"/>
      <c r="Q153" s="7"/>
      <c r="R153" s="7"/>
      <c r="S153" s="7"/>
      <c r="T153" s="7"/>
      <c r="U153" s="7"/>
      <c r="V153" s="7"/>
      <c r="W153" s="7"/>
      <c r="X153" s="7"/>
      <c r="Y153" s="7"/>
      <c r="Z153" s="7"/>
      <c r="AA153" s="7"/>
      <c r="AB153" s="7"/>
      <c r="AC153" s="7"/>
      <c r="AD153" s="7"/>
      <c r="AE153" s="7"/>
      <c r="AF153" s="7"/>
      <c r="AG153" s="7"/>
      <c r="AH153" s="7"/>
      <c r="AI153" s="7"/>
      <c r="AJ153" s="7"/>
    </row>
    <row r="154" spans="1:36" ht="13.5" customHeight="1" x14ac:dyDescent="0.2">
      <c r="A154" s="7"/>
      <c r="B154" s="7"/>
      <c r="C154" s="7"/>
      <c r="D154" s="7"/>
      <c r="E154" s="267"/>
      <c r="F154" s="267"/>
      <c r="G154" s="267"/>
      <c r="H154" s="267"/>
      <c r="I154" s="267"/>
      <c r="J154" s="268"/>
      <c r="K154" s="268"/>
      <c r="L154" s="7"/>
      <c r="M154" s="164"/>
      <c r="N154" s="164"/>
      <c r="O154" s="7"/>
      <c r="P154" s="7"/>
      <c r="Q154" s="7"/>
      <c r="R154" s="7"/>
      <c r="S154" s="7"/>
      <c r="T154" s="7"/>
      <c r="U154" s="7"/>
      <c r="V154" s="7"/>
      <c r="W154" s="7"/>
      <c r="X154" s="7"/>
      <c r="Y154" s="7"/>
      <c r="Z154" s="7"/>
      <c r="AA154" s="7"/>
      <c r="AB154" s="7"/>
      <c r="AC154" s="7"/>
      <c r="AD154" s="7"/>
      <c r="AE154" s="7"/>
      <c r="AF154" s="7"/>
      <c r="AG154" s="7"/>
      <c r="AH154" s="7"/>
      <c r="AI154" s="7"/>
      <c r="AJ154" s="7"/>
    </row>
    <row r="155" spans="1:36" ht="13.5" customHeight="1" x14ac:dyDescent="0.2">
      <c r="A155" s="7"/>
      <c r="B155" s="7"/>
      <c r="C155" s="7"/>
      <c r="D155" s="7"/>
      <c r="E155" s="267"/>
      <c r="F155" s="267"/>
      <c r="G155" s="267"/>
      <c r="H155" s="267"/>
      <c r="I155" s="267"/>
      <c r="J155" s="268"/>
      <c r="K155" s="268"/>
      <c r="L155" s="7"/>
      <c r="M155" s="164"/>
      <c r="N155" s="164"/>
      <c r="O155" s="7"/>
      <c r="P155" s="7"/>
      <c r="Q155" s="7"/>
      <c r="R155" s="7"/>
      <c r="S155" s="7"/>
      <c r="T155" s="7"/>
      <c r="U155" s="7"/>
      <c r="V155" s="7"/>
      <c r="W155" s="7"/>
      <c r="X155" s="7"/>
      <c r="Y155" s="7"/>
      <c r="Z155" s="7"/>
      <c r="AA155" s="7"/>
      <c r="AB155" s="7"/>
      <c r="AC155" s="7"/>
      <c r="AD155" s="7"/>
      <c r="AE155" s="7"/>
      <c r="AF155" s="7"/>
      <c r="AG155" s="7"/>
      <c r="AH155" s="7"/>
      <c r="AI155" s="7"/>
      <c r="AJ155" s="7"/>
    </row>
    <row r="156" spans="1:36" ht="13.5" customHeight="1" x14ac:dyDescent="0.2">
      <c r="A156" s="7"/>
      <c r="B156" s="7"/>
      <c r="C156" s="7"/>
      <c r="D156" s="7"/>
      <c r="E156" s="267"/>
      <c r="F156" s="267"/>
      <c r="G156" s="267"/>
      <c r="H156" s="267"/>
      <c r="I156" s="267"/>
      <c r="J156" s="268"/>
      <c r="K156" s="268"/>
      <c r="L156" s="7"/>
      <c r="M156" s="164"/>
      <c r="N156" s="164"/>
      <c r="O156" s="7"/>
      <c r="P156" s="7"/>
      <c r="Q156" s="7"/>
      <c r="R156" s="7"/>
      <c r="S156" s="7"/>
      <c r="T156" s="7"/>
      <c r="U156" s="7"/>
      <c r="V156" s="7"/>
      <c r="W156" s="7"/>
      <c r="X156" s="7"/>
      <c r="Y156" s="7"/>
      <c r="Z156" s="7"/>
      <c r="AA156" s="7"/>
      <c r="AB156" s="7"/>
      <c r="AC156" s="7"/>
      <c r="AD156" s="7"/>
      <c r="AE156" s="7"/>
      <c r="AF156" s="7"/>
      <c r="AG156" s="7"/>
      <c r="AH156" s="7"/>
      <c r="AI156" s="7"/>
      <c r="AJ156" s="7"/>
    </row>
    <row r="157" spans="1:36" ht="13.5" customHeight="1" x14ac:dyDescent="0.2">
      <c r="A157" s="7"/>
      <c r="B157" s="7"/>
      <c r="C157" s="7"/>
      <c r="D157" s="7"/>
      <c r="E157" s="267"/>
      <c r="F157" s="267"/>
      <c r="G157" s="267"/>
      <c r="H157" s="267"/>
      <c r="I157" s="267"/>
      <c r="J157" s="268"/>
      <c r="K157" s="268"/>
      <c r="L157" s="7"/>
      <c r="M157" s="164"/>
      <c r="N157" s="164"/>
      <c r="O157" s="7"/>
      <c r="P157" s="7"/>
      <c r="Q157" s="7"/>
      <c r="R157" s="7"/>
      <c r="S157" s="7"/>
      <c r="T157" s="7"/>
      <c r="U157" s="7"/>
      <c r="V157" s="7"/>
      <c r="W157" s="7"/>
      <c r="X157" s="7"/>
      <c r="Y157" s="7"/>
      <c r="Z157" s="7"/>
      <c r="AA157" s="7"/>
      <c r="AB157" s="7"/>
      <c r="AC157" s="7"/>
      <c r="AD157" s="7"/>
      <c r="AE157" s="7"/>
      <c r="AF157" s="7"/>
      <c r="AG157" s="7"/>
      <c r="AH157" s="7"/>
      <c r="AI157" s="7"/>
      <c r="AJ157" s="7"/>
    </row>
    <row r="158" spans="1:36" ht="13.5" customHeight="1" x14ac:dyDescent="0.2">
      <c r="A158" s="7"/>
      <c r="B158" s="7"/>
      <c r="C158" s="7"/>
      <c r="D158" s="7"/>
      <c r="E158" s="267"/>
      <c r="F158" s="267"/>
      <c r="G158" s="267"/>
      <c r="H158" s="267"/>
      <c r="I158" s="267"/>
      <c r="J158" s="268"/>
      <c r="K158" s="268"/>
      <c r="L158" s="7"/>
      <c r="M158" s="164"/>
      <c r="N158" s="164"/>
      <c r="O158" s="7"/>
      <c r="P158" s="7"/>
      <c r="Q158" s="7"/>
      <c r="R158" s="7"/>
      <c r="S158" s="7"/>
      <c r="T158" s="7"/>
      <c r="U158" s="7"/>
      <c r="V158" s="7"/>
      <c r="W158" s="7"/>
      <c r="X158" s="7"/>
      <c r="Y158" s="7"/>
      <c r="Z158" s="7"/>
      <c r="AA158" s="7"/>
      <c r="AB158" s="7"/>
      <c r="AC158" s="7"/>
      <c r="AD158" s="7"/>
      <c r="AE158" s="7"/>
      <c r="AF158" s="7"/>
      <c r="AG158" s="7"/>
      <c r="AH158" s="7"/>
      <c r="AI158" s="7"/>
      <c r="AJ158" s="7"/>
    </row>
    <row r="159" spans="1:36" ht="13.5" customHeight="1" x14ac:dyDescent="0.2">
      <c r="A159" s="7"/>
      <c r="B159" s="7"/>
      <c r="C159" s="7"/>
      <c r="D159" s="7"/>
      <c r="E159" s="267"/>
      <c r="F159" s="267"/>
      <c r="G159" s="267"/>
      <c r="H159" s="267"/>
      <c r="I159" s="267"/>
      <c r="J159" s="268"/>
      <c r="K159" s="268"/>
      <c r="L159" s="7"/>
      <c r="M159" s="164"/>
      <c r="N159" s="164"/>
      <c r="O159" s="7"/>
      <c r="P159" s="7"/>
      <c r="Q159" s="7"/>
      <c r="R159" s="7"/>
      <c r="S159" s="7"/>
      <c r="T159" s="7"/>
      <c r="U159" s="7"/>
      <c r="V159" s="7"/>
      <c r="W159" s="7"/>
      <c r="X159" s="7"/>
      <c r="Y159" s="7"/>
      <c r="Z159" s="7"/>
      <c r="AA159" s="7"/>
      <c r="AB159" s="7"/>
      <c r="AC159" s="7"/>
      <c r="AD159" s="7"/>
      <c r="AE159" s="7"/>
      <c r="AF159" s="7"/>
      <c r="AG159" s="7"/>
      <c r="AH159" s="7"/>
      <c r="AI159" s="7"/>
      <c r="AJ159" s="7"/>
    </row>
    <row r="160" spans="1:36" ht="13.5" customHeight="1" x14ac:dyDescent="0.2">
      <c r="A160" s="7"/>
      <c r="B160" s="7"/>
      <c r="C160" s="7"/>
      <c r="D160" s="7"/>
      <c r="E160" s="267"/>
      <c r="F160" s="267"/>
      <c r="G160" s="267"/>
      <c r="H160" s="267"/>
      <c r="I160" s="267"/>
      <c r="J160" s="268"/>
      <c r="K160" s="268"/>
      <c r="L160" s="7"/>
      <c r="M160" s="164"/>
      <c r="N160" s="164"/>
      <c r="O160" s="7"/>
      <c r="P160" s="7"/>
      <c r="Q160" s="7"/>
      <c r="R160" s="7"/>
      <c r="S160" s="7"/>
      <c r="T160" s="7"/>
      <c r="U160" s="7"/>
      <c r="V160" s="7"/>
      <c r="W160" s="7"/>
      <c r="X160" s="7"/>
      <c r="Y160" s="7"/>
      <c r="Z160" s="7"/>
      <c r="AA160" s="7"/>
      <c r="AB160" s="7"/>
      <c r="AC160" s="7"/>
      <c r="AD160" s="7"/>
      <c r="AE160" s="7"/>
      <c r="AF160" s="7"/>
      <c r="AG160" s="7"/>
      <c r="AH160" s="7"/>
      <c r="AI160" s="7"/>
      <c r="AJ160" s="7"/>
    </row>
    <row r="161" spans="1:36" ht="13.5" customHeight="1" x14ac:dyDescent="0.2">
      <c r="A161" s="7"/>
      <c r="B161" s="7"/>
      <c r="C161" s="7"/>
      <c r="D161" s="7"/>
      <c r="E161" s="267"/>
      <c r="F161" s="267"/>
      <c r="G161" s="267"/>
      <c r="H161" s="267"/>
      <c r="I161" s="267"/>
      <c r="J161" s="268"/>
      <c r="K161" s="268"/>
      <c r="L161" s="7"/>
      <c r="M161" s="164"/>
      <c r="N161" s="164"/>
      <c r="O161" s="7"/>
      <c r="P161" s="7"/>
      <c r="Q161" s="7"/>
      <c r="R161" s="7"/>
      <c r="S161" s="7"/>
      <c r="T161" s="7"/>
      <c r="U161" s="7"/>
      <c r="V161" s="7"/>
      <c r="W161" s="7"/>
      <c r="X161" s="7"/>
      <c r="Y161" s="7"/>
      <c r="Z161" s="7"/>
      <c r="AA161" s="7"/>
      <c r="AB161" s="7"/>
      <c r="AC161" s="7"/>
      <c r="AD161" s="7"/>
      <c r="AE161" s="7"/>
      <c r="AF161" s="7"/>
      <c r="AG161" s="7"/>
      <c r="AH161" s="7"/>
      <c r="AI161" s="7"/>
      <c r="AJ161" s="7"/>
    </row>
    <row r="162" spans="1:36" ht="13.5" customHeight="1" x14ac:dyDescent="0.2">
      <c r="A162" s="7"/>
      <c r="B162" s="7"/>
      <c r="C162" s="7"/>
      <c r="D162" s="7"/>
      <c r="E162" s="267"/>
      <c r="F162" s="267"/>
      <c r="G162" s="267"/>
      <c r="H162" s="267"/>
      <c r="I162" s="267"/>
      <c r="J162" s="268"/>
      <c r="K162" s="268"/>
      <c r="L162" s="7"/>
      <c r="M162" s="164"/>
      <c r="N162" s="164"/>
      <c r="O162" s="7"/>
      <c r="P162" s="7"/>
      <c r="Q162" s="7"/>
      <c r="R162" s="7"/>
      <c r="S162" s="7"/>
      <c r="T162" s="7"/>
      <c r="U162" s="7"/>
      <c r="V162" s="7"/>
      <c r="W162" s="7"/>
      <c r="X162" s="7"/>
      <c r="Y162" s="7"/>
      <c r="Z162" s="7"/>
      <c r="AA162" s="7"/>
      <c r="AB162" s="7"/>
      <c r="AC162" s="7"/>
      <c r="AD162" s="7"/>
      <c r="AE162" s="7"/>
      <c r="AF162" s="7"/>
      <c r="AG162" s="7"/>
      <c r="AH162" s="7"/>
      <c r="AI162" s="7"/>
      <c r="AJ162" s="7"/>
    </row>
    <row r="163" spans="1:36" ht="13.5" customHeight="1" x14ac:dyDescent="0.2">
      <c r="A163" s="7"/>
      <c r="B163" s="7"/>
      <c r="C163" s="7"/>
      <c r="D163" s="7"/>
      <c r="E163" s="267"/>
      <c r="F163" s="267"/>
      <c r="G163" s="267"/>
      <c r="H163" s="267"/>
      <c r="I163" s="267"/>
      <c r="J163" s="268"/>
      <c r="K163" s="268"/>
      <c r="L163" s="7"/>
      <c r="M163" s="164"/>
      <c r="N163" s="164"/>
      <c r="O163" s="7"/>
      <c r="P163" s="7"/>
      <c r="Q163" s="7"/>
      <c r="R163" s="7"/>
      <c r="S163" s="7"/>
      <c r="T163" s="7"/>
      <c r="U163" s="7"/>
      <c r="V163" s="7"/>
      <c r="W163" s="7"/>
      <c r="X163" s="7"/>
      <c r="Y163" s="7"/>
      <c r="Z163" s="7"/>
      <c r="AA163" s="7"/>
      <c r="AB163" s="7"/>
      <c r="AC163" s="7"/>
      <c r="AD163" s="7"/>
      <c r="AE163" s="7"/>
      <c r="AF163" s="7"/>
      <c r="AG163" s="7"/>
      <c r="AH163" s="7"/>
      <c r="AI163" s="7"/>
      <c r="AJ163" s="7"/>
    </row>
    <row r="164" spans="1:36" ht="13.5" customHeight="1" x14ac:dyDescent="0.2">
      <c r="A164" s="7"/>
      <c r="B164" s="7"/>
      <c r="C164" s="7"/>
      <c r="D164" s="7"/>
      <c r="E164" s="267"/>
      <c r="F164" s="267"/>
      <c r="G164" s="267"/>
      <c r="H164" s="267"/>
      <c r="I164" s="267"/>
      <c r="J164" s="268"/>
      <c r="K164" s="268"/>
      <c r="L164" s="7"/>
      <c r="M164" s="164"/>
      <c r="N164" s="164"/>
      <c r="O164" s="7"/>
      <c r="P164" s="7"/>
      <c r="Q164" s="7"/>
      <c r="R164" s="7"/>
      <c r="S164" s="7"/>
      <c r="T164" s="7"/>
      <c r="U164" s="7"/>
      <c r="V164" s="7"/>
      <c r="W164" s="7"/>
      <c r="X164" s="7"/>
      <c r="Y164" s="7"/>
      <c r="Z164" s="7"/>
      <c r="AA164" s="7"/>
      <c r="AB164" s="7"/>
      <c r="AC164" s="7"/>
      <c r="AD164" s="7"/>
      <c r="AE164" s="7"/>
      <c r="AF164" s="7"/>
      <c r="AG164" s="7"/>
      <c r="AH164" s="7"/>
      <c r="AI164" s="7"/>
      <c r="AJ164" s="7"/>
    </row>
    <row r="165" spans="1:36" ht="13.5" customHeight="1" x14ac:dyDescent="0.2">
      <c r="A165" s="7"/>
      <c r="B165" s="7"/>
      <c r="C165" s="7"/>
      <c r="D165" s="7"/>
      <c r="E165" s="267"/>
      <c r="F165" s="267"/>
      <c r="G165" s="267"/>
      <c r="H165" s="267"/>
      <c r="I165" s="267"/>
      <c r="J165" s="268"/>
      <c r="K165" s="268"/>
      <c r="L165" s="7"/>
      <c r="M165" s="164"/>
      <c r="N165" s="164"/>
      <c r="O165" s="7"/>
      <c r="P165" s="7"/>
      <c r="Q165" s="7"/>
      <c r="R165" s="7"/>
      <c r="S165" s="7"/>
      <c r="T165" s="7"/>
      <c r="U165" s="7"/>
      <c r="V165" s="7"/>
      <c r="W165" s="7"/>
      <c r="X165" s="7"/>
      <c r="Y165" s="7"/>
      <c r="Z165" s="7"/>
      <c r="AA165" s="7"/>
      <c r="AB165" s="7"/>
      <c r="AC165" s="7"/>
      <c r="AD165" s="7"/>
      <c r="AE165" s="7"/>
      <c r="AF165" s="7"/>
      <c r="AG165" s="7"/>
      <c r="AH165" s="7"/>
      <c r="AI165" s="7"/>
      <c r="AJ165" s="7"/>
    </row>
    <row r="166" spans="1:36" ht="13.5" customHeight="1" x14ac:dyDescent="0.2">
      <c r="A166" s="7"/>
      <c r="B166" s="7"/>
      <c r="C166" s="7"/>
      <c r="D166" s="7"/>
      <c r="E166" s="267"/>
      <c r="F166" s="267"/>
      <c r="G166" s="267"/>
      <c r="H166" s="267"/>
      <c r="I166" s="267"/>
      <c r="J166" s="268"/>
      <c r="K166" s="268"/>
      <c r="L166" s="7"/>
      <c r="M166" s="164"/>
      <c r="N166" s="164"/>
      <c r="O166" s="7"/>
      <c r="P166" s="7"/>
      <c r="Q166" s="7"/>
      <c r="R166" s="7"/>
      <c r="S166" s="7"/>
      <c r="T166" s="7"/>
      <c r="U166" s="7"/>
      <c r="V166" s="7"/>
      <c r="W166" s="7"/>
      <c r="X166" s="7"/>
      <c r="Y166" s="7"/>
      <c r="Z166" s="7"/>
      <c r="AA166" s="7"/>
      <c r="AB166" s="7"/>
      <c r="AC166" s="7"/>
      <c r="AD166" s="7"/>
      <c r="AE166" s="7"/>
      <c r="AF166" s="7"/>
      <c r="AG166" s="7"/>
      <c r="AH166" s="7"/>
      <c r="AI166" s="7"/>
      <c r="AJ166" s="7"/>
    </row>
    <row r="167" spans="1:36" ht="13.5" customHeight="1" x14ac:dyDescent="0.2">
      <c r="A167" s="7"/>
      <c r="B167" s="7"/>
      <c r="C167" s="7"/>
      <c r="D167" s="7"/>
      <c r="E167" s="267"/>
      <c r="F167" s="267"/>
      <c r="G167" s="267"/>
      <c r="H167" s="267"/>
      <c r="I167" s="267"/>
      <c r="J167" s="268"/>
      <c r="K167" s="268"/>
      <c r="L167" s="7"/>
      <c r="M167" s="164"/>
      <c r="N167" s="164"/>
      <c r="O167" s="7"/>
      <c r="P167" s="7"/>
      <c r="Q167" s="7"/>
      <c r="R167" s="7"/>
      <c r="S167" s="7"/>
      <c r="T167" s="7"/>
      <c r="U167" s="7"/>
      <c r="V167" s="7"/>
      <c r="W167" s="7"/>
      <c r="X167" s="7"/>
      <c r="Y167" s="7"/>
      <c r="Z167" s="7"/>
      <c r="AA167" s="7"/>
      <c r="AB167" s="7"/>
      <c r="AC167" s="7"/>
      <c r="AD167" s="7"/>
      <c r="AE167" s="7"/>
      <c r="AF167" s="7"/>
      <c r="AG167" s="7"/>
      <c r="AH167" s="7"/>
      <c r="AI167" s="7"/>
      <c r="AJ167" s="7"/>
    </row>
    <row r="168" spans="1:36" ht="13.5" customHeight="1" x14ac:dyDescent="0.2">
      <c r="A168" s="7"/>
      <c r="B168" s="7"/>
      <c r="C168" s="7"/>
      <c r="D168" s="7"/>
      <c r="E168" s="267"/>
      <c r="F168" s="267"/>
      <c r="G168" s="267"/>
      <c r="H168" s="267"/>
      <c r="I168" s="267"/>
      <c r="J168" s="268"/>
      <c r="K168" s="268"/>
      <c r="L168" s="7"/>
      <c r="M168" s="164"/>
      <c r="N168" s="164"/>
      <c r="O168" s="7"/>
      <c r="P168" s="7"/>
      <c r="Q168" s="7"/>
      <c r="R168" s="7"/>
      <c r="S168" s="7"/>
      <c r="T168" s="7"/>
      <c r="U168" s="7"/>
      <c r="V168" s="7"/>
      <c r="W168" s="7"/>
      <c r="X168" s="7"/>
      <c r="Y168" s="7"/>
      <c r="Z168" s="7"/>
      <c r="AA168" s="7"/>
      <c r="AB168" s="7"/>
      <c r="AC168" s="7"/>
      <c r="AD168" s="7"/>
      <c r="AE168" s="7"/>
      <c r="AF168" s="7"/>
      <c r="AG168" s="7"/>
      <c r="AH168" s="7"/>
      <c r="AI168" s="7"/>
      <c r="AJ168" s="7"/>
    </row>
    <row r="169" spans="1:36" ht="13.5" customHeight="1" x14ac:dyDescent="0.2">
      <c r="A169" s="7"/>
      <c r="B169" s="7"/>
      <c r="C169" s="7"/>
      <c r="D169" s="7"/>
      <c r="E169" s="267"/>
      <c r="F169" s="267"/>
      <c r="G169" s="267"/>
      <c r="H169" s="267"/>
      <c r="I169" s="267"/>
      <c r="J169" s="268"/>
      <c r="K169" s="268"/>
      <c r="L169" s="7"/>
      <c r="M169" s="164"/>
      <c r="N169" s="164"/>
      <c r="O169" s="7"/>
      <c r="P169" s="7"/>
      <c r="Q169" s="7"/>
      <c r="R169" s="7"/>
      <c r="S169" s="7"/>
      <c r="T169" s="7"/>
      <c r="U169" s="7"/>
      <c r="V169" s="7"/>
      <c r="W169" s="7"/>
      <c r="X169" s="7"/>
      <c r="Y169" s="7"/>
      <c r="Z169" s="7"/>
      <c r="AA169" s="7"/>
      <c r="AB169" s="7"/>
      <c r="AC169" s="7"/>
      <c r="AD169" s="7"/>
      <c r="AE169" s="7"/>
      <c r="AF169" s="7"/>
      <c r="AG169" s="7"/>
      <c r="AH169" s="7"/>
      <c r="AI169" s="7"/>
      <c r="AJ169" s="7"/>
    </row>
    <row r="170" spans="1:36" ht="13.5" customHeight="1" x14ac:dyDescent="0.2">
      <c r="A170" s="7"/>
      <c r="B170" s="7"/>
      <c r="C170" s="7"/>
      <c r="D170" s="7"/>
      <c r="E170" s="267"/>
      <c r="F170" s="267"/>
      <c r="G170" s="267"/>
      <c r="H170" s="267"/>
      <c r="I170" s="267"/>
      <c r="J170" s="268"/>
      <c r="K170" s="268"/>
      <c r="L170" s="7"/>
      <c r="M170" s="164"/>
      <c r="N170" s="164"/>
      <c r="O170" s="7"/>
      <c r="P170" s="7"/>
      <c r="Q170" s="7"/>
      <c r="R170" s="7"/>
      <c r="S170" s="7"/>
      <c r="T170" s="7"/>
      <c r="U170" s="7"/>
      <c r="V170" s="7"/>
      <c r="W170" s="7"/>
      <c r="X170" s="7"/>
      <c r="Y170" s="7"/>
      <c r="Z170" s="7"/>
      <c r="AA170" s="7"/>
      <c r="AB170" s="7"/>
      <c r="AC170" s="7"/>
      <c r="AD170" s="7"/>
      <c r="AE170" s="7"/>
      <c r="AF170" s="7"/>
      <c r="AG170" s="7"/>
      <c r="AH170" s="7"/>
      <c r="AI170" s="7"/>
      <c r="AJ170" s="7"/>
    </row>
    <row r="171" spans="1:36" ht="13.5" customHeight="1" x14ac:dyDescent="0.2">
      <c r="A171" s="7"/>
      <c r="B171" s="7"/>
      <c r="C171" s="7"/>
      <c r="D171" s="7"/>
      <c r="E171" s="267"/>
      <c r="F171" s="267"/>
      <c r="G171" s="267"/>
      <c r="H171" s="267"/>
      <c r="I171" s="267"/>
      <c r="J171" s="268"/>
      <c r="K171" s="268"/>
      <c r="L171" s="7"/>
      <c r="M171" s="164"/>
      <c r="N171" s="164"/>
      <c r="O171" s="7"/>
      <c r="P171" s="7"/>
      <c r="Q171" s="7"/>
      <c r="R171" s="7"/>
      <c r="S171" s="7"/>
      <c r="T171" s="7"/>
      <c r="U171" s="7"/>
      <c r="V171" s="7"/>
      <c r="W171" s="7"/>
      <c r="X171" s="7"/>
      <c r="Y171" s="7"/>
      <c r="Z171" s="7"/>
      <c r="AA171" s="7"/>
      <c r="AB171" s="7"/>
      <c r="AC171" s="7"/>
      <c r="AD171" s="7"/>
      <c r="AE171" s="7"/>
      <c r="AF171" s="7"/>
      <c r="AG171" s="7"/>
      <c r="AH171" s="7"/>
      <c r="AI171" s="7"/>
      <c r="AJ171" s="7"/>
    </row>
    <row r="172" spans="1:36" ht="13.5" customHeight="1" x14ac:dyDescent="0.2">
      <c r="A172" s="7"/>
      <c r="B172" s="7"/>
      <c r="C172" s="7"/>
      <c r="D172" s="7"/>
      <c r="E172" s="267"/>
      <c r="F172" s="267"/>
      <c r="G172" s="267"/>
      <c r="H172" s="267"/>
      <c r="I172" s="267"/>
      <c r="J172" s="268"/>
      <c r="K172" s="268"/>
      <c r="L172" s="7"/>
      <c r="M172" s="164"/>
      <c r="N172" s="164"/>
      <c r="O172" s="7"/>
      <c r="P172" s="7"/>
      <c r="Q172" s="7"/>
      <c r="R172" s="7"/>
      <c r="S172" s="7"/>
      <c r="T172" s="7"/>
      <c r="U172" s="7"/>
      <c r="V172" s="7"/>
      <c r="W172" s="7"/>
      <c r="X172" s="7"/>
      <c r="Y172" s="7"/>
      <c r="Z172" s="7"/>
      <c r="AA172" s="7"/>
      <c r="AB172" s="7"/>
      <c r="AC172" s="7"/>
      <c r="AD172" s="7"/>
      <c r="AE172" s="7"/>
      <c r="AF172" s="7"/>
      <c r="AG172" s="7"/>
      <c r="AH172" s="7"/>
      <c r="AI172" s="7"/>
      <c r="AJ172" s="7"/>
    </row>
    <row r="173" spans="1:36" ht="13.5" customHeight="1" x14ac:dyDescent="0.2">
      <c r="A173" s="7"/>
      <c r="B173" s="7"/>
      <c r="C173" s="7"/>
      <c r="D173" s="7"/>
      <c r="E173" s="267"/>
      <c r="F173" s="267"/>
      <c r="G173" s="267"/>
      <c r="H173" s="267"/>
      <c r="I173" s="267"/>
      <c r="J173" s="268"/>
      <c r="K173" s="268"/>
      <c r="L173" s="7"/>
      <c r="M173" s="164"/>
      <c r="N173" s="164"/>
      <c r="O173" s="7"/>
      <c r="P173" s="7"/>
      <c r="Q173" s="7"/>
      <c r="R173" s="7"/>
      <c r="S173" s="7"/>
      <c r="T173" s="7"/>
      <c r="U173" s="7"/>
      <c r="V173" s="7"/>
      <c r="W173" s="7"/>
      <c r="X173" s="7"/>
      <c r="Y173" s="7"/>
      <c r="Z173" s="7"/>
      <c r="AA173" s="7"/>
      <c r="AB173" s="7"/>
      <c r="AC173" s="7"/>
      <c r="AD173" s="7"/>
      <c r="AE173" s="7"/>
      <c r="AF173" s="7"/>
      <c r="AG173" s="7"/>
      <c r="AH173" s="7"/>
      <c r="AI173" s="7"/>
      <c r="AJ173" s="7"/>
    </row>
    <row r="174" spans="1:36" ht="13.5" customHeight="1" x14ac:dyDescent="0.2">
      <c r="A174" s="7"/>
      <c r="B174" s="7"/>
      <c r="C174" s="7"/>
      <c r="D174" s="7"/>
      <c r="E174" s="267"/>
      <c r="F174" s="267"/>
      <c r="G174" s="267"/>
      <c r="H174" s="267"/>
      <c r="I174" s="267"/>
      <c r="J174" s="268"/>
      <c r="K174" s="268"/>
      <c r="L174" s="7"/>
      <c r="M174" s="164"/>
      <c r="N174" s="164"/>
      <c r="O174" s="7"/>
      <c r="P174" s="7"/>
      <c r="Q174" s="7"/>
      <c r="R174" s="7"/>
      <c r="S174" s="7"/>
      <c r="T174" s="7"/>
      <c r="U174" s="7"/>
      <c r="V174" s="7"/>
      <c r="W174" s="7"/>
      <c r="X174" s="7"/>
      <c r="Y174" s="7"/>
      <c r="Z174" s="7"/>
      <c r="AA174" s="7"/>
      <c r="AB174" s="7"/>
      <c r="AC174" s="7"/>
      <c r="AD174" s="7"/>
      <c r="AE174" s="7"/>
      <c r="AF174" s="7"/>
      <c r="AG174" s="7"/>
      <c r="AH174" s="7"/>
      <c r="AI174" s="7"/>
      <c r="AJ174" s="7"/>
    </row>
    <row r="175" spans="1:36" ht="13.5" customHeight="1" x14ac:dyDescent="0.2">
      <c r="A175" s="7"/>
      <c r="B175" s="7"/>
      <c r="C175" s="7"/>
      <c r="D175" s="7"/>
      <c r="E175" s="7"/>
      <c r="F175" s="7"/>
      <c r="G175" s="7"/>
      <c r="H175" s="7"/>
      <c r="I175" s="7"/>
      <c r="J175" s="7"/>
      <c r="K175" s="7"/>
      <c r="L175" s="7"/>
      <c r="M175" s="164"/>
      <c r="N175" s="164"/>
      <c r="O175" s="7"/>
      <c r="P175" s="7"/>
      <c r="Q175" s="7"/>
      <c r="R175" s="7"/>
      <c r="S175" s="7"/>
      <c r="T175" s="7"/>
      <c r="U175" s="7"/>
      <c r="V175" s="7"/>
      <c r="W175" s="7"/>
      <c r="X175" s="7"/>
      <c r="Y175" s="7"/>
      <c r="Z175" s="7"/>
      <c r="AA175" s="7"/>
      <c r="AB175" s="7"/>
      <c r="AC175" s="7"/>
      <c r="AD175" s="7"/>
      <c r="AE175" s="7"/>
      <c r="AF175" s="7"/>
      <c r="AG175" s="7"/>
      <c r="AH175" s="7"/>
      <c r="AI175" s="7"/>
      <c r="AJ175" s="7"/>
    </row>
    <row r="176" spans="1:36" ht="13.5" customHeight="1"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row>
    <row r="177" spans="1:36" ht="13.5" customHeight="1" x14ac:dyDescent="0.25">
      <c r="A177" s="7"/>
      <c r="B177" s="47"/>
      <c r="C177" s="7"/>
      <c r="D177" s="269"/>
      <c r="E177" s="7"/>
      <c r="F177" s="7"/>
      <c r="G177" s="7"/>
      <c r="H177" s="7"/>
      <c r="I177" s="203"/>
      <c r="J177" s="203"/>
      <c r="K177" s="203"/>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row>
    <row r="178" spans="1:36" ht="13.5" customHeight="1" x14ac:dyDescent="0.2">
      <c r="A178" s="7"/>
      <c r="B178" s="7"/>
      <c r="C178" s="7"/>
      <c r="D178" s="7"/>
      <c r="E178" s="7"/>
      <c r="F178" s="7"/>
      <c r="G178" s="7"/>
      <c r="H178" s="7"/>
      <c r="I178" s="203"/>
      <c r="J178" s="203"/>
      <c r="K178" s="203"/>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row>
    <row r="179" spans="1:36" ht="13.5" customHeight="1" x14ac:dyDescent="0.2">
      <c r="A179" s="7"/>
      <c r="B179" s="7"/>
      <c r="C179" s="7"/>
      <c r="D179" s="35"/>
      <c r="E179" s="7"/>
      <c r="F179" s="7"/>
      <c r="G179" s="7"/>
      <c r="H179" s="7"/>
      <c r="I179" s="203"/>
      <c r="J179" s="203"/>
      <c r="K179" s="203"/>
      <c r="L179" s="7"/>
      <c r="M179" s="36"/>
      <c r="N179" s="7"/>
      <c r="O179" s="7"/>
      <c r="P179" s="7"/>
      <c r="Q179" s="7"/>
      <c r="R179" s="7"/>
      <c r="S179" s="7"/>
      <c r="T179" s="7"/>
      <c r="U179" s="7"/>
      <c r="V179" s="7"/>
      <c r="W179" s="36"/>
      <c r="X179" s="7"/>
      <c r="Y179" s="7"/>
      <c r="Z179" s="7"/>
      <c r="AA179" s="7"/>
      <c r="AB179" s="7"/>
      <c r="AC179" s="7"/>
      <c r="AD179" s="7"/>
      <c r="AE179" s="7"/>
      <c r="AF179" s="7"/>
      <c r="AG179" s="7"/>
      <c r="AH179" s="7"/>
      <c r="AI179" s="7"/>
      <c r="AJ179" s="7"/>
    </row>
    <row r="180" spans="1:36" ht="13.5" customHeight="1" x14ac:dyDescent="0.2">
      <c r="A180" s="7"/>
      <c r="B180" s="7"/>
      <c r="C180" s="7"/>
      <c r="D180" s="36"/>
      <c r="E180" s="7"/>
      <c r="F180" s="7"/>
      <c r="G180" s="7"/>
      <c r="H180" s="7"/>
      <c r="I180" s="203"/>
      <c r="J180" s="203"/>
      <c r="K180" s="203"/>
      <c r="L180" s="7"/>
      <c r="M180" s="36"/>
      <c r="N180" s="7"/>
      <c r="O180" s="7"/>
      <c r="P180" s="7"/>
      <c r="Q180" s="7"/>
      <c r="R180" s="7"/>
      <c r="S180" s="7"/>
      <c r="T180" s="7"/>
      <c r="U180" s="7"/>
      <c r="V180" s="7"/>
      <c r="W180" s="36"/>
      <c r="X180" s="7"/>
      <c r="Y180" s="7"/>
      <c r="Z180" s="7"/>
      <c r="AA180" s="7"/>
      <c r="AB180" s="7"/>
      <c r="AC180" s="7"/>
      <c r="AD180" s="7"/>
      <c r="AE180" s="7"/>
      <c r="AF180" s="7"/>
      <c r="AG180" s="7"/>
      <c r="AH180" s="7"/>
      <c r="AI180" s="7"/>
      <c r="AJ180" s="7"/>
    </row>
    <row r="181" spans="1:36" ht="13.5" customHeight="1" x14ac:dyDescent="0.2">
      <c r="A181" s="7"/>
      <c r="B181" s="7"/>
      <c r="C181" s="7"/>
      <c r="D181" s="7"/>
      <c r="E181" s="7"/>
      <c r="F181" s="7"/>
      <c r="G181" s="7"/>
      <c r="H181" s="7"/>
      <c r="I181" s="203"/>
      <c r="J181" s="203"/>
      <c r="K181" s="203"/>
      <c r="L181" s="7"/>
      <c r="M181" s="53"/>
      <c r="N181" s="53"/>
      <c r="O181" s="53"/>
      <c r="P181" s="53"/>
      <c r="Q181" s="53"/>
      <c r="R181" s="53"/>
      <c r="S181" s="53"/>
      <c r="T181" s="53"/>
      <c r="U181" s="53"/>
      <c r="V181" s="53"/>
      <c r="W181" s="53"/>
      <c r="X181" s="53"/>
      <c r="Y181" s="53"/>
      <c r="Z181" s="53"/>
      <c r="AA181" s="53"/>
      <c r="AB181" s="53"/>
      <c r="AC181" s="53"/>
      <c r="AD181" s="53"/>
      <c r="AE181" s="53"/>
      <c r="AF181" s="53"/>
      <c r="AG181" s="53"/>
      <c r="AH181" s="53"/>
      <c r="AI181" s="53"/>
      <c r="AJ181" s="7"/>
    </row>
    <row r="182" spans="1:36" ht="13.5" customHeight="1" x14ac:dyDescent="0.2">
      <c r="A182" s="7"/>
      <c r="B182" s="7"/>
      <c r="C182" s="7"/>
      <c r="D182" s="35"/>
      <c r="E182" s="265"/>
      <c r="F182" s="265"/>
      <c r="G182" s="265"/>
      <c r="H182" s="265"/>
      <c r="I182" s="265"/>
      <c r="J182" s="265"/>
      <c r="K182" s="265"/>
      <c r="L182" s="7"/>
      <c r="M182" s="212"/>
      <c r="N182" s="212"/>
      <c r="O182" s="212"/>
      <c r="P182" s="212"/>
      <c r="Q182" s="212"/>
      <c r="R182" s="212"/>
      <c r="S182" s="212"/>
      <c r="T182" s="212"/>
      <c r="U182" s="212"/>
      <c r="V182" s="212"/>
      <c r="W182" s="212"/>
      <c r="X182" s="212"/>
      <c r="Y182" s="212"/>
      <c r="Z182" s="212"/>
      <c r="AA182" s="212"/>
      <c r="AB182" s="212"/>
      <c r="AC182" s="212"/>
      <c r="AD182" s="212"/>
      <c r="AE182" s="212"/>
      <c r="AF182" s="259"/>
      <c r="AG182" s="259"/>
      <c r="AH182" s="259"/>
      <c r="AI182" s="259"/>
      <c r="AJ182" s="7"/>
    </row>
    <row r="183" spans="1:36" ht="13.5" customHeight="1" x14ac:dyDescent="0.2">
      <c r="A183" s="7"/>
      <c r="B183" s="7"/>
      <c r="C183" s="7"/>
      <c r="D183" s="7"/>
      <c r="E183" s="201"/>
      <c r="F183" s="201"/>
      <c r="G183" s="201"/>
      <c r="H183" s="201"/>
      <c r="I183" s="201"/>
      <c r="J183" s="201"/>
      <c r="K183" s="201"/>
      <c r="L183" s="7"/>
      <c r="M183" s="270"/>
      <c r="N183" s="270"/>
      <c r="O183" s="270"/>
      <c r="P183" s="270"/>
      <c r="Q183" s="270"/>
      <c r="R183" s="270"/>
      <c r="S183" s="270"/>
      <c r="T183" s="270"/>
      <c r="U183" s="270"/>
      <c r="V183" s="53"/>
      <c r="W183" s="271"/>
      <c r="X183" s="271"/>
      <c r="Y183" s="271"/>
      <c r="Z183" s="271"/>
      <c r="AA183" s="271"/>
      <c r="AB183" s="271"/>
      <c r="AC183" s="271"/>
      <c r="AD183" s="271"/>
      <c r="AE183" s="271"/>
      <c r="AF183" s="53"/>
      <c r="AG183" s="53"/>
      <c r="AH183" s="53"/>
      <c r="AI183" s="53"/>
      <c r="AJ183" s="7"/>
    </row>
    <row r="184" spans="1:36" ht="13.5" customHeight="1" x14ac:dyDescent="0.2">
      <c r="A184" s="7"/>
      <c r="B184" s="7"/>
      <c r="C184" s="7"/>
      <c r="D184" s="7"/>
      <c r="E184" s="201"/>
      <c r="F184" s="201"/>
      <c r="G184" s="201"/>
      <c r="H184" s="201"/>
      <c r="I184" s="201"/>
      <c r="J184" s="201"/>
      <c r="K184" s="201"/>
      <c r="L184" s="7"/>
      <c r="M184" s="270"/>
      <c r="N184" s="270"/>
      <c r="O184" s="270"/>
      <c r="P184" s="270"/>
      <c r="Q184" s="270"/>
      <c r="R184" s="270"/>
      <c r="S184" s="270"/>
      <c r="T184" s="270"/>
      <c r="U184" s="270"/>
      <c r="V184" s="53"/>
      <c r="W184" s="271"/>
      <c r="X184" s="271"/>
      <c r="Y184" s="271"/>
      <c r="Z184" s="271"/>
      <c r="AA184" s="271"/>
      <c r="AB184" s="271"/>
      <c r="AC184" s="271"/>
      <c r="AD184" s="271"/>
      <c r="AE184" s="271"/>
      <c r="AF184" s="53"/>
      <c r="AG184" s="53"/>
      <c r="AH184" s="53"/>
      <c r="AI184" s="53"/>
      <c r="AJ184" s="7"/>
    </row>
    <row r="185" spans="1:36" ht="13.5" customHeight="1" x14ac:dyDescent="0.2">
      <c r="A185" s="7"/>
      <c r="B185" s="7"/>
      <c r="C185" s="7"/>
      <c r="D185" s="7"/>
      <c r="E185" s="201"/>
      <c r="F185" s="201"/>
      <c r="G185" s="201"/>
      <c r="H185" s="201"/>
      <c r="I185" s="201"/>
      <c r="J185" s="201"/>
      <c r="K185" s="201"/>
      <c r="L185" s="7"/>
      <c r="M185" s="270"/>
      <c r="N185" s="270"/>
      <c r="O185" s="270"/>
      <c r="P185" s="270"/>
      <c r="Q185" s="270"/>
      <c r="R185" s="270"/>
      <c r="S185" s="270"/>
      <c r="T185" s="270"/>
      <c r="U185" s="270"/>
      <c r="V185" s="53"/>
      <c r="W185" s="271"/>
      <c r="X185" s="271"/>
      <c r="Y185" s="271"/>
      <c r="Z185" s="271"/>
      <c r="AA185" s="271"/>
      <c r="AB185" s="271"/>
      <c r="AC185" s="271"/>
      <c r="AD185" s="271"/>
      <c r="AE185" s="271"/>
      <c r="AF185" s="53"/>
      <c r="AG185" s="53"/>
      <c r="AH185" s="53"/>
      <c r="AI185" s="53"/>
      <c r="AJ185" s="7"/>
    </row>
    <row r="186" spans="1:36" ht="13.5" customHeight="1" x14ac:dyDescent="0.2">
      <c r="A186" s="7"/>
      <c r="B186" s="7"/>
      <c r="C186" s="7"/>
      <c r="D186" s="7"/>
      <c r="E186" s="201"/>
      <c r="F186" s="201"/>
      <c r="G186" s="201"/>
      <c r="H186" s="201"/>
      <c r="I186" s="201"/>
      <c r="J186" s="201"/>
      <c r="K186" s="201"/>
      <c r="L186" s="7"/>
      <c r="M186" s="270"/>
      <c r="N186" s="270"/>
      <c r="O186" s="270"/>
      <c r="P186" s="270"/>
      <c r="Q186" s="270"/>
      <c r="R186" s="270"/>
      <c r="S186" s="270"/>
      <c r="T186" s="270"/>
      <c r="U186" s="270"/>
      <c r="V186" s="53"/>
      <c r="W186" s="271"/>
      <c r="X186" s="271"/>
      <c r="Y186" s="271"/>
      <c r="Z186" s="271"/>
      <c r="AA186" s="271"/>
      <c r="AB186" s="271"/>
      <c r="AC186" s="271"/>
      <c r="AD186" s="271"/>
      <c r="AE186" s="271"/>
      <c r="AF186" s="53"/>
      <c r="AG186" s="53"/>
      <c r="AH186" s="53"/>
      <c r="AI186" s="53"/>
      <c r="AJ186" s="7"/>
    </row>
    <row r="187" spans="1:36" ht="13.5" customHeight="1" x14ac:dyDescent="0.2">
      <c r="A187" s="7"/>
      <c r="B187" s="7"/>
      <c r="C187" s="7"/>
      <c r="D187" s="7"/>
      <c r="E187" s="201"/>
      <c r="F187" s="201"/>
      <c r="G187" s="201"/>
      <c r="H187" s="201"/>
      <c r="I187" s="201"/>
      <c r="J187" s="201"/>
      <c r="K187" s="201"/>
      <c r="L187" s="7"/>
      <c r="M187" s="270"/>
      <c r="N187" s="270"/>
      <c r="O187" s="270"/>
      <c r="P187" s="270"/>
      <c r="Q187" s="270"/>
      <c r="R187" s="270"/>
      <c r="S187" s="270"/>
      <c r="T187" s="270"/>
      <c r="U187" s="270"/>
      <c r="V187" s="53"/>
      <c r="W187" s="271"/>
      <c r="X187" s="271"/>
      <c r="Y187" s="271"/>
      <c r="Z187" s="271"/>
      <c r="AA187" s="271"/>
      <c r="AB187" s="271"/>
      <c r="AC187" s="271"/>
      <c r="AD187" s="271"/>
      <c r="AE187" s="271"/>
      <c r="AF187" s="256"/>
      <c r="AG187" s="53"/>
      <c r="AH187" s="53"/>
      <c r="AI187" s="53"/>
      <c r="AJ187" s="7"/>
    </row>
    <row r="188" spans="1:36" ht="13.5" customHeight="1" x14ac:dyDescent="0.2">
      <c r="A188" s="7"/>
      <c r="B188" s="7"/>
      <c r="C188" s="7"/>
      <c r="D188" s="7"/>
      <c r="E188" s="201"/>
      <c r="F188" s="201"/>
      <c r="G188" s="201"/>
      <c r="H188" s="201"/>
      <c r="I188" s="201"/>
      <c r="J188" s="201"/>
      <c r="K188" s="201"/>
      <c r="L188" s="7"/>
      <c r="M188" s="270"/>
      <c r="N188" s="270"/>
      <c r="O188" s="270"/>
      <c r="P188" s="270"/>
      <c r="Q188" s="270"/>
      <c r="R188" s="270"/>
      <c r="S188" s="270"/>
      <c r="T188" s="270"/>
      <c r="U188" s="270"/>
      <c r="V188" s="53"/>
      <c r="W188" s="271"/>
      <c r="X188" s="271"/>
      <c r="Y188" s="271"/>
      <c r="Z188" s="271"/>
      <c r="AA188" s="271"/>
      <c r="AB188" s="271"/>
      <c r="AC188" s="271"/>
      <c r="AD188" s="271"/>
      <c r="AE188" s="271"/>
      <c r="AF188" s="53"/>
      <c r="AG188" s="53"/>
      <c r="AH188" s="53"/>
      <c r="AI188" s="53"/>
      <c r="AJ188" s="7"/>
    </row>
    <row r="189" spans="1:36" ht="13.5" customHeight="1" x14ac:dyDescent="0.2">
      <c r="A189" s="7"/>
      <c r="B189" s="7"/>
      <c r="C189" s="7"/>
      <c r="D189" s="7"/>
      <c r="E189" s="201"/>
      <c r="F189" s="201"/>
      <c r="G189" s="201"/>
      <c r="H189" s="201"/>
      <c r="I189" s="201"/>
      <c r="J189" s="201"/>
      <c r="K189" s="201"/>
      <c r="L189" s="7"/>
      <c r="M189" s="270"/>
      <c r="N189" s="270"/>
      <c r="O189" s="270"/>
      <c r="P189" s="270"/>
      <c r="Q189" s="270"/>
      <c r="R189" s="270"/>
      <c r="S189" s="270"/>
      <c r="T189" s="270"/>
      <c r="U189" s="270"/>
      <c r="V189" s="53"/>
      <c r="W189" s="271"/>
      <c r="X189" s="271"/>
      <c r="Y189" s="271"/>
      <c r="Z189" s="271"/>
      <c r="AA189" s="271"/>
      <c r="AB189" s="271"/>
      <c r="AC189" s="271"/>
      <c r="AD189" s="271"/>
      <c r="AE189" s="271"/>
      <c r="AF189" s="53"/>
      <c r="AG189" s="53"/>
      <c r="AH189" s="53"/>
      <c r="AI189" s="53"/>
      <c r="AJ189" s="7"/>
    </row>
    <row r="190" spans="1:36" ht="13.5" customHeight="1" x14ac:dyDescent="0.2">
      <c r="A190" s="7"/>
      <c r="B190" s="7"/>
      <c r="C190" s="7"/>
      <c r="D190" s="7"/>
      <c r="E190" s="201"/>
      <c r="F190" s="201"/>
      <c r="G190" s="201"/>
      <c r="H190" s="201"/>
      <c r="I190" s="201"/>
      <c r="J190" s="201"/>
      <c r="K190" s="201"/>
      <c r="L190" s="7"/>
      <c r="M190" s="270"/>
      <c r="N190" s="270"/>
      <c r="O190" s="270"/>
      <c r="P190" s="270"/>
      <c r="Q190" s="270"/>
      <c r="R190" s="270"/>
      <c r="S190" s="270"/>
      <c r="T190" s="270"/>
      <c r="U190" s="270"/>
      <c r="V190" s="53"/>
      <c r="W190" s="271"/>
      <c r="X190" s="271"/>
      <c r="Y190" s="271"/>
      <c r="Z190" s="271"/>
      <c r="AA190" s="271"/>
      <c r="AB190" s="271"/>
      <c r="AC190" s="271"/>
      <c r="AD190" s="271"/>
      <c r="AE190" s="271"/>
      <c r="AF190" s="53"/>
      <c r="AG190" s="53"/>
      <c r="AH190" s="53"/>
      <c r="AI190" s="53"/>
      <c r="AJ190" s="7"/>
    </row>
    <row r="191" spans="1:36" ht="13.5" customHeight="1" x14ac:dyDescent="0.2">
      <c r="A191" s="7"/>
      <c r="B191" s="7"/>
      <c r="C191" s="7"/>
      <c r="D191" s="7"/>
      <c r="E191" s="201"/>
      <c r="F191" s="201"/>
      <c r="G191" s="201"/>
      <c r="H191" s="201"/>
      <c r="I191" s="201"/>
      <c r="J191" s="201"/>
      <c r="K191" s="201"/>
      <c r="L191" s="7"/>
      <c r="M191" s="270"/>
      <c r="N191" s="270"/>
      <c r="O191" s="270"/>
      <c r="P191" s="270"/>
      <c r="Q191" s="270"/>
      <c r="R191" s="270"/>
      <c r="S191" s="270"/>
      <c r="T191" s="270"/>
      <c r="U191" s="270"/>
      <c r="V191" s="53"/>
      <c r="W191" s="271"/>
      <c r="X191" s="271"/>
      <c r="Y191" s="271"/>
      <c r="Z191" s="271"/>
      <c r="AA191" s="271"/>
      <c r="AB191" s="271"/>
      <c r="AC191" s="271"/>
      <c r="AD191" s="271"/>
      <c r="AE191" s="271"/>
      <c r="AF191" s="53"/>
      <c r="AG191" s="53"/>
      <c r="AH191" s="53"/>
      <c r="AI191" s="53"/>
      <c r="AJ191" s="7"/>
    </row>
    <row r="192" spans="1:36" ht="13.5" customHeight="1" x14ac:dyDescent="0.2">
      <c r="A192" s="7"/>
      <c r="B192" s="7"/>
      <c r="C192" s="7"/>
      <c r="D192" s="7"/>
      <c r="E192" s="201"/>
      <c r="F192" s="201"/>
      <c r="G192" s="201"/>
      <c r="H192" s="201"/>
      <c r="I192" s="201"/>
      <c r="J192" s="201"/>
      <c r="K192" s="201"/>
      <c r="L192" s="7"/>
      <c r="M192" s="270"/>
      <c r="N192" s="270"/>
      <c r="O192" s="270"/>
      <c r="P192" s="270"/>
      <c r="Q192" s="270"/>
      <c r="R192" s="270"/>
      <c r="S192" s="270"/>
      <c r="T192" s="270"/>
      <c r="U192" s="270"/>
      <c r="V192" s="53"/>
      <c r="W192" s="271"/>
      <c r="X192" s="271"/>
      <c r="Y192" s="271"/>
      <c r="Z192" s="271"/>
      <c r="AA192" s="271"/>
      <c r="AB192" s="271"/>
      <c r="AC192" s="271"/>
      <c r="AD192" s="271"/>
      <c r="AE192" s="271"/>
      <c r="AF192" s="53"/>
      <c r="AG192" s="53"/>
      <c r="AH192" s="53"/>
      <c r="AI192" s="53"/>
      <c r="AJ192" s="7"/>
    </row>
    <row r="193" spans="1:36" ht="13.5" customHeight="1" x14ac:dyDescent="0.2">
      <c r="A193" s="7"/>
      <c r="B193" s="7"/>
      <c r="C193" s="7"/>
      <c r="D193" s="7"/>
      <c r="E193" s="201"/>
      <c r="F193" s="201"/>
      <c r="G193" s="201"/>
      <c r="H193" s="201"/>
      <c r="I193" s="201"/>
      <c r="J193" s="201"/>
      <c r="K193" s="201"/>
      <c r="L193" s="7"/>
      <c r="M193" s="270"/>
      <c r="N193" s="270"/>
      <c r="O193" s="270"/>
      <c r="P193" s="270"/>
      <c r="Q193" s="270"/>
      <c r="R193" s="270"/>
      <c r="S193" s="270"/>
      <c r="T193" s="270"/>
      <c r="U193" s="270"/>
      <c r="V193" s="53"/>
      <c r="W193" s="271"/>
      <c r="X193" s="271"/>
      <c r="Y193" s="271"/>
      <c r="Z193" s="271"/>
      <c r="AA193" s="271"/>
      <c r="AB193" s="271"/>
      <c r="AC193" s="271"/>
      <c r="AD193" s="271"/>
      <c r="AE193" s="271"/>
      <c r="AF193" s="53"/>
      <c r="AG193" s="53"/>
      <c r="AH193" s="53"/>
      <c r="AI193" s="53"/>
      <c r="AJ193" s="7"/>
    </row>
    <row r="194" spans="1:36" ht="13.5" customHeight="1" x14ac:dyDescent="0.2">
      <c r="A194" s="7"/>
      <c r="B194" s="7"/>
      <c r="C194" s="7"/>
      <c r="D194" s="7"/>
      <c r="E194" s="201"/>
      <c r="F194" s="201"/>
      <c r="G194" s="201"/>
      <c r="H194" s="201"/>
      <c r="I194" s="201"/>
      <c r="J194" s="201"/>
      <c r="K194" s="201"/>
      <c r="L194" s="7"/>
      <c r="M194" s="270"/>
      <c r="N194" s="270"/>
      <c r="O194" s="270"/>
      <c r="P194" s="270"/>
      <c r="Q194" s="270"/>
      <c r="R194" s="270"/>
      <c r="S194" s="270"/>
      <c r="T194" s="270"/>
      <c r="U194" s="270"/>
      <c r="V194" s="53"/>
      <c r="W194" s="271"/>
      <c r="X194" s="271"/>
      <c r="Y194" s="271"/>
      <c r="Z194" s="271"/>
      <c r="AA194" s="271"/>
      <c r="AB194" s="271"/>
      <c r="AC194" s="271"/>
      <c r="AD194" s="271"/>
      <c r="AE194" s="271"/>
      <c r="AF194" s="53"/>
      <c r="AG194" s="53"/>
      <c r="AH194" s="53"/>
      <c r="AI194" s="53"/>
      <c r="AJ194" s="7"/>
    </row>
    <row r="195" spans="1:36" ht="13.5" customHeight="1" x14ac:dyDescent="0.2">
      <c r="A195" s="7"/>
      <c r="B195" s="7"/>
      <c r="C195" s="7"/>
      <c r="D195" s="7"/>
      <c r="E195" s="201"/>
      <c r="F195" s="201"/>
      <c r="G195" s="201"/>
      <c r="H195" s="201"/>
      <c r="I195" s="201"/>
      <c r="J195" s="201"/>
      <c r="K195" s="201"/>
      <c r="L195" s="7"/>
      <c r="M195" s="270"/>
      <c r="N195" s="270"/>
      <c r="O195" s="270"/>
      <c r="P195" s="270"/>
      <c r="Q195" s="270"/>
      <c r="R195" s="270"/>
      <c r="S195" s="270"/>
      <c r="T195" s="270"/>
      <c r="U195" s="270"/>
      <c r="V195" s="53"/>
      <c r="W195" s="271"/>
      <c r="X195" s="271"/>
      <c r="Y195" s="271"/>
      <c r="Z195" s="271"/>
      <c r="AA195" s="271"/>
      <c r="AB195" s="271"/>
      <c r="AC195" s="271"/>
      <c r="AD195" s="271"/>
      <c r="AE195" s="271"/>
      <c r="AF195" s="53"/>
      <c r="AG195" s="53"/>
      <c r="AH195" s="53"/>
      <c r="AI195" s="53"/>
      <c r="AJ195" s="7"/>
    </row>
    <row r="196" spans="1:36" ht="13.5" customHeight="1" x14ac:dyDescent="0.2">
      <c r="A196" s="7"/>
      <c r="B196" s="7"/>
      <c r="C196" s="7"/>
      <c r="D196" s="7"/>
      <c r="E196" s="201"/>
      <c r="F196" s="201"/>
      <c r="G196" s="201"/>
      <c r="H196" s="201"/>
      <c r="I196" s="201"/>
      <c r="J196" s="201"/>
      <c r="K196" s="201"/>
      <c r="L196" s="7"/>
      <c r="M196" s="270"/>
      <c r="N196" s="270"/>
      <c r="O196" s="270"/>
      <c r="P196" s="270"/>
      <c r="Q196" s="270"/>
      <c r="R196" s="270"/>
      <c r="S196" s="270"/>
      <c r="T196" s="270"/>
      <c r="U196" s="270"/>
      <c r="V196" s="53"/>
      <c r="W196" s="271"/>
      <c r="X196" s="271"/>
      <c r="Y196" s="271"/>
      <c r="Z196" s="271"/>
      <c r="AA196" s="271"/>
      <c r="AB196" s="271"/>
      <c r="AC196" s="271"/>
      <c r="AD196" s="271"/>
      <c r="AE196" s="271"/>
      <c r="AF196" s="53"/>
      <c r="AG196" s="53"/>
      <c r="AH196" s="53"/>
      <c r="AI196" s="53"/>
      <c r="AJ196" s="7"/>
    </row>
    <row r="197" spans="1:36" ht="13.5" customHeight="1" x14ac:dyDescent="0.2">
      <c r="A197" s="7"/>
      <c r="B197" s="7"/>
      <c r="C197" s="7"/>
      <c r="D197" s="7"/>
      <c r="E197" s="201"/>
      <c r="F197" s="201"/>
      <c r="G197" s="201"/>
      <c r="H197" s="201"/>
      <c r="I197" s="201"/>
      <c r="J197" s="201"/>
      <c r="K197" s="201"/>
      <c r="L197" s="7"/>
      <c r="M197" s="270"/>
      <c r="N197" s="270"/>
      <c r="O197" s="270"/>
      <c r="P197" s="270"/>
      <c r="Q197" s="270"/>
      <c r="R197" s="270"/>
      <c r="S197" s="270"/>
      <c r="T197" s="270"/>
      <c r="U197" s="270"/>
      <c r="V197" s="53"/>
      <c r="W197" s="271"/>
      <c r="X197" s="271"/>
      <c r="Y197" s="271"/>
      <c r="Z197" s="271"/>
      <c r="AA197" s="271"/>
      <c r="AB197" s="271"/>
      <c r="AC197" s="271"/>
      <c r="AD197" s="271"/>
      <c r="AE197" s="271"/>
      <c r="AF197" s="53"/>
      <c r="AG197" s="53"/>
      <c r="AH197" s="53"/>
      <c r="AI197" s="53"/>
      <c r="AJ197" s="7"/>
    </row>
    <row r="198" spans="1:36" ht="13.5" customHeight="1" x14ac:dyDescent="0.2">
      <c r="A198" s="7"/>
      <c r="B198" s="7"/>
      <c r="C198" s="7"/>
      <c r="D198" s="7"/>
      <c r="E198" s="201"/>
      <c r="F198" s="201"/>
      <c r="G198" s="201"/>
      <c r="H198" s="201"/>
      <c r="I198" s="201"/>
      <c r="J198" s="201"/>
      <c r="K198" s="201"/>
      <c r="L198" s="7"/>
      <c r="M198" s="270"/>
      <c r="N198" s="270"/>
      <c r="O198" s="270"/>
      <c r="P198" s="270"/>
      <c r="Q198" s="270"/>
      <c r="R198" s="270"/>
      <c r="S198" s="270"/>
      <c r="T198" s="270"/>
      <c r="U198" s="270"/>
      <c r="V198" s="53"/>
      <c r="W198" s="271"/>
      <c r="X198" s="271"/>
      <c r="Y198" s="271"/>
      <c r="Z198" s="271"/>
      <c r="AA198" s="271"/>
      <c r="AB198" s="271"/>
      <c r="AC198" s="271"/>
      <c r="AD198" s="271"/>
      <c r="AE198" s="271"/>
      <c r="AF198" s="53"/>
      <c r="AG198" s="53"/>
      <c r="AH198" s="53"/>
      <c r="AI198" s="53"/>
      <c r="AJ198" s="7"/>
    </row>
    <row r="199" spans="1:36" ht="13.5" customHeight="1" x14ac:dyDescent="0.2">
      <c r="A199" s="7"/>
      <c r="B199" s="7"/>
      <c r="C199" s="7"/>
      <c r="D199" s="7"/>
      <c r="E199" s="201"/>
      <c r="F199" s="201"/>
      <c r="G199" s="201"/>
      <c r="H199" s="201"/>
      <c r="I199" s="201"/>
      <c r="J199" s="201"/>
      <c r="K199" s="201"/>
      <c r="L199" s="7"/>
      <c r="M199" s="270"/>
      <c r="N199" s="270"/>
      <c r="O199" s="270"/>
      <c r="P199" s="270"/>
      <c r="Q199" s="270"/>
      <c r="R199" s="270"/>
      <c r="S199" s="270"/>
      <c r="T199" s="270"/>
      <c r="U199" s="270"/>
      <c r="V199" s="53"/>
      <c r="W199" s="271"/>
      <c r="X199" s="271"/>
      <c r="Y199" s="271"/>
      <c r="Z199" s="271"/>
      <c r="AA199" s="271"/>
      <c r="AB199" s="271"/>
      <c r="AC199" s="271"/>
      <c r="AD199" s="271"/>
      <c r="AE199" s="271"/>
      <c r="AF199" s="53"/>
      <c r="AG199" s="53"/>
      <c r="AH199" s="53"/>
      <c r="AI199" s="53"/>
      <c r="AJ199" s="7"/>
    </row>
    <row r="200" spans="1:36" ht="13.5" customHeight="1" x14ac:dyDescent="0.2">
      <c r="A200" s="7"/>
      <c r="B200" s="7"/>
      <c r="C200" s="7"/>
      <c r="D200" s="7"/>
      <c r="E200" s="201"/>
      <c r="F200" s="201"/>
      <c r="G200" s="201"/>
      <c r="H200" s="201"/>
      <c r="I200" s="201"/>
      <c r="J200" s="201"/>
      <c r="K200" s="201"/>
      <c r="L200" s="7"/>
      <c r="M200" s="270"/>
      <c r="N200" s="270"/>
      <c r="O200" s="270"/>
      <c r="P200" s="270"/>
      <c r="Q200" s="270"/>
      <c r="R200" s="270"/>
      <c r="S200" s="270"/>
      <c r="T200" s="270"/>
      <c r="U200" s="270"/>
      <c r="V200" s="53"/>
      <c r="W200" s="271"/>
      <c r="X200" s="271"/>
      <c r="Y200" s="271"/>
      <c r="Z200" s="271"/>
      <c r="AA200" s="271"/>
      <c r="AB200" s="271"/>
      <c r="AC200" s="271"/>
      <c r="AD200" s="271"/>
      <c r="AE200" s="271"/>
      <c r="AF200" s="53"/>
      <c r="AG200" s="53"/>
      <c r="AH200" s="53"/>
      <c r="AI200" s="53"/>
      <c r="AJ200" s="7"/>
    </row>
    <row r="201" spans="1:36" ht="13.5" customHeight="1" x14ac:dyDescent="0.2">
      <c r="A201" s="7"/>
      <c r="B201" s="7"/>
      <c r="C201" s="7"/>
      <c r="D201" s="7"/>
      <c r="E201" s="201"/>
      <c r="F201" s="201"/>
      <c r="G201" s="201"/>
      <c r="H201" s="201"/>
      <c r="I201" s="201"/>
      <c r="J201" s="201"/>
      <c r="K201" s="201"/>
      <c r="L201" s="7"/>
      <c r="M201" s="270"/>
      <c r="N201" s="270"/>
      <c r="O201" s="270"/>
      <c r="P201" s="270"/>
      <c r="Q201" s="270"/>
      <c r="R201" s="270"/>
      <c r="S201" s="270"/>
      <c r="T201" s="270"/>
      <c r="U201" s="270"/>
      <c r="V201" s="53"/>
      <c r="W201" s="271"/>
      <c r="X201" s="271"/>
      <c r="Y201" s="271"/>
      <c r="Z201" s="271"/>
      <c r="AA201" s="271"/>
      <c r="AB201" s="271"/>
      <c r="AC201" s="271"/>
      <c r="AD201" s="271"/>
      <c r="AE201" s="271"/>
      <c r="AF201" s="53"/>
      <c r="AG201" s="53"/>
      <c r="AH201" s="53"/>
      <c r="AI201" s="53"/>
      <c r="AJ201" s="7"/>
    </row>
    <row r="202" spans="1:36" ht="13.5" customHeight="1" x14ac:dyDescent="0.2">
      <c r="A202" s="7"/>
      <c r="B202" s="7"/>
      <c r="C202" s="7"/>
      <c r="D202" s="7"/>
      <c r="E202" s="201"/>
      <c r="F202" s="201"/>
      <c r="G202" s="201"/>
      <c r="H202" s="201"/>
      <c r="I202" s="201"/>
      <c r="J202" s="201"/>
      <c r="K202" s="201"/>
      <c r="L202" s="7"/>
      <c r="M202" s="270"/>
      <c r="N202" s="270"/>
      <c r="O202" s="270"/>
      <c r="P202" s="270"/>
      <c r="Q202" s="270"/>
      <c r="R202" s="270"/>
      <c r="S202" s="270"/>
      <c r="T202" s="270"/>
      <c r="U202" s="270"/>
      <c r="V202" s="53"/>
      <c r="W202" s="271"/>
      <c r="X202" s="271"/>
      <c r="Y202" s="271"/>
      <c r="Z202" s="271"/>
      <c r="AA202" s="271"/>
      <c r="AB202" s="271"/>
      <c r="AC202" s="271"/>
      <c r="AD202" s="271"/>
      <c r="AE202" s="271"/>
      <c r="AF202" s="53"/>
      <c r="AG202" s="53"/>
      <c r="AH202" s="53"/>
      <c r="AI202" s="53"/>
      <c r="AJ202" s="7"/>
    </row>
    <row r="203" spans="1:36" ht="13.5" customHeight="1" x14ac:dyDescent="0.2">
      <c r="A203" s="7"/>
      <c r="B203" s="7"/>
      <c r="C203" s="7"/>
      <c r="D203" s="7"/>
      <c r="E203" s="203"/>
      <c r="F203" s="203"/>
      <c r="G203" s="203"/>
      <c r="H203" s="203"/>
      <c r="I203" s="203"/>
      <c r="J203" s="203"/>
      <c r="K203" s="203"/>
      <c r="L203" s="7"/>
      <c r="M203" s="213"/>
      <c r="N203" s="213"/>
      <c r="O203" s="53"/>
      <c r="P203" s="53"/>
      <c r="Q203" s="53"/>
      <c r="R203" s="53"/>
      <c r="S203" s="53"/>
      <c r="T203" s="53"/>
      <c r="U203" s="53"/>
      <c r="V203" s="53"/>
      <c r="W203" s="53"/>
      <c r="X203" s="53"/>
      <c r="Y203" s="53"/>
      <c r="Z203" s="53"/>
      <c r="AA203" s="53"/>
      <c r="AB203" s="53"/>
      <c r="AC203" s="53"/>
      <c r="AD203" s="53"/>
      <c r="AE203" s="53"/>
      <c r="AF203" s="53"/>
      <c r="AG203" s="53"/>
      <c r="AH203" s="53"/>
      <c r="AI203" s="53"/>
      <c r="AJ203" s="7"/>
    </row>
    <row r="204" spans="1:36" ht="13.5" customHeight="1" x14ac:dyDescent="0.2">
      <c r="A204" s="7"/>
      <c r="B204" s="7"/>
      <c r="C204" s="7"/>
      <c r="D204" s="7"/>
      <c r="E204" s="203"/>
      <c r="F204" s="203"/>
      <c r="G204" s="203"/>
      <c r="H204" s="203"/>
      <c r="I204" s="203"/>
      <c r="J204" s="203"/>
      <c r="K204" s="203"/>
      <c r="L204" s="7"/>
      <c r="M204" s="213"/>
      <c r="N204" s="213"/>
      <c r="O204" s="53"/>
      <c r="P204" s="53"/>
      <c r="Q204" s="53"/>
      <c r="R204" s="53"/>
      <c r="S204" s="53"/>
      <c r="T204" s="53"/>
      <c r="U204" s="53"/>
      <c r="V204" s="53"/>
      <c r="W204" s="53"/>
      <c r="X204" s="53"/>
      <c r="Y204" s="53"/>
      <c r="Z204" s="53"/>
      <c r="AA204" s="53"/>
      <c r="AB204" s="53"/>
      <c r="AC204" s="53"/>
      <c r="AD204" s="53"/>
      <c r="AE204" s="53"/>
      <c r="AF204" s="53"/>
      <c r="AG204" s="53"/>
      <c r="AH204" s="53"/>
      <c r="AI204" s="53"/>
      <c r="AJ204" s="7"/>
    </row>
    <row r="205" spans="1:36" ht="13.5" customHeight="1" x14ac:dyDescent="0.2">
      <c r="A205" s="7"/>
      <c r="B205" s="7"/>
      <c r="C205" s="7"/>
      <c r="D205" s="7"/>
      <c r="E205" s="7"/>
      <c r="F205" s="7"/>
      <c r="G205" s="7"/>
      <c r="H205" s="7"/>
      <c r="I205" s="7"/>
      <c r="J205" s="7"/>
      <c r="K205" s="7"/>
      <c r="L205" s="7"/>
      <c r="M205" s="213"/>
      <c r="N205" s="213"/>
      <c r="O205" s="53"/>
      <c r="P205" s="53"/>
      <c r="Q205" s="53"/>
      <c r="R205" s="53"/>
      <c r="S205" s="53"/>
      <c r="T205" s="53"/>
      <c r="U205" s="53"/>
      <c r="V205" s="53"/>
      <c r="W205" s="53"/>
      <c r="X205" s="53"/>
      <c r="Y205" s="53"/>
      <c r="Z205" s="53"/>
      <c r="AA205" s="53"/>
      <c r="AB205" s="53"/>
      <c r="AC205" s="53"/>
      <c r="AD205" s="53"/>
      <c r="AE205" s="53"/>
      <c r="AF205" s="53"/>
      <c r="AG205" s="53"/>
      <c r="AH205" s="53"/>
      <c r="AI205" s="53"/>
      <c r="AJ205" s="7"/>
    </row>
    <row r="206" spans="1:36" ht="13.5" customHeight="1" x14ac:dyDescent="0.2">
      <c r="A206" s="7"/>
      <c r="B206" s="7"/>
      <c r="C206" s="7"/>
      <c r="D206" s="35"/>
      <c r="E206" s="265"/>
      <c r="F206" s="265"/>
      <c r="G206" s="265"/>
      <c r="H206" s="265"/>
      <c r="I206" s="265"/>
      <c r="J206" s="265"/>
      <c r="K206" s="265"/>
      <c r="L206" s="7"/>
      <c r="M206" s="213"/>
      <c r="N206" s="213"/>
      <c r="O206" s="53"/>
      <c r="P206" s="53"/>
      <c r="Q206" s="53"/>
      <c r="R206" s="53"/>
      <c r="S206" s="53"/>
      <c r="T206" s="53"/>
      <c r="U206" s="53"/>
      <c r="V206" s="53"/>
      <c r="W206" s="53"/>
      <c r="X206" s="53"/>
      <c r="Y206" s="53"/>
      <c r="Z206" s="53"/>
      <c r="AA206" s="53"/>
      <c r="AB206" s="53"/>
      <c r="AC206" s="53"/>
      <c r="AD206" s="53"/>
      <c r="AE206" s="53"/>
      <c r="AF206" s="53"/>
      <c r="AG206" s="53"/>
      <c r="AH206" s="53"/>
      <c r="AI206" s="53"/>
      <c r="AJ206" s="7"/>
    </row>
    <row r="207" spans="1:36" ht="13.5" customHeight="1" x14ac:dyDescent="0.2">
      <c r="A207" s="7"/>
      <c r="B207" s="7"/>
      <c r="C207" s="7"/>
      <c r="D207" s="7"/>
      <c r="E207" s="201"/>
      <c r="F207" s="201"/>
      <c r="G207" s="201"/>
      <c r="H207" s="201"/>
      <c r="I207" s="201"/>
      <c r="J207" s="201"/>
      <c r="K207" s="201"/>
      <c r="L207" s="7"/>
      <c r="M207" s="213"/>
      <c r="N207" s="213"/>
      <c r="O207" s="53"/>
      <c r="P207" s="53"/>
      <c r="Q207" s="53"/>
      <c r="R207" s="53"/>
      <c r="S207" s="53"/>
      <c r="T207" s="53"/>
      <c r="U207" s="53"/>
      <c r="V207" s="53"/>
      <c r="W207" s="53"/>
      <c r="X207" s="53"/>
      <c r="Y207" s="53"/>
      <c r="Z207" s="53"/>
      <c r="AA207" s="53"/>
      <c r="AB207" s="53"/>
      <c r="AC207" s="53"/>
      <c r="AD207" s="53"/>
      <c r="AE207" s="53"/>
      <c r="AF207" s="53"/>
      <c r="AG207" s="53"/>
      <c r="AH207" s="53"/>
      <c r="AI207" s="53"/>
      <c r="AJ207" s="7"/>
    </row>
    <row r="208" spans="1:36" ht="13.5" customHeight="1" x14ac:dyDescent="0.2">
      <c r="A208" s="7"/>
      <c r="B208" s="7"/>
      <c r="C208" s="7"/>
      <c r="D208" s="7"/>
      <c r="E208" s="201"/>
      <c r="F208" s="201"/>
      <c r="G208" s="201"/>
      <c r="H208" s="201"/>
      <c r="I208" s="201"/>
      <c r="J208" s="201"/>
      <c r="K208" s="201"/>
      <c r="L208" s="7"/>
      <c r="M208" s="213"/>
      <c r="N208" s="213"/>
      <c r="O208" s="53"/>
      <c r="P208" s="53"/>
      <c r="Q208" s="53"/>
      <c r="R208" s="53"/>
      <c r="S208" s="53"/>
      <c r="T208" s="53"/>
      <c r="U208" s="53"/>
      <c r="V208" s="53"/>
      <c r="W208" s="53"/>
      <c r="X208" s="53"/>
      <c r="Y208" s="53"/>
      <c r="Z208" s="53"/>
      <c r="AA208" s="53"/>
      <c r="AB208" s="53"/>
      <c r="AC208" s="53"/>
      <c r="AD208" s="53"/>
      <c r="AE208" s="53"/>
      <c r="AF208" s="53"/>
      <c r="AG208" s="53"/>
      <c r="AH208" s="53"/>
      <c r="AI208" s="53"/>
      <c r="AJ208" s="7"/>
    </row>
    <row r="209" spans="1:36" ht="13.5" customHeight="1" x14ac:dyDescent="0.2">
      <c r="A209" s="7"/>
      <c r="B209" s="7"/>
      <c r="C209" s="7"/>
      <c r="D209" s="7"/>
      <c r="E209" s="201"/>
      <c r="F209" s="201"/>
      <c r="G209" s="201"/>
      <c r="H209" s="201"/>
      <c r="I209" s="201"/>
      <c r="J209" s="201"/>
      <c r="K209" s="201"/>
      <c r="L209" s="7"/>
      <c r="M209" s="213"/>
      <c r="N209" s="213"/>
      <c r="O209" s="53"/>
      <c r="P209" s="53"/>
      <c r="Q209" s="53"/>
      <c r="R209" s="53"/>
      <c r="S209" s="53"/>
      <c r="T209" s="53"/>
      <c r="U209" s="53"/>
      <c r="V209" s="53"/>
      <c r="W209" s="53"/>
      <c r="X209" s="53"/>
      <c r="Y209" s="53"/>
      <c r="Z209" s="53"/>
      <c r="AA209" s="53"/>
      <c r="AB209" s="53"/>
      <c r="AC209" s="53"/>
      <c r="AD209" s="53"/>
      <c r="AE209" s="53"/>
      <c r="AF209" s="53"/>
      <c r="AG209" s="53"/>
      <c r="AH209" s="53"/>
      <c r="AI209" s="53"/>
      <c r="AJ209" s="7"/>
    </row>
    <row r="210" spans="1:36" ht="13.5" customHeight="1" x14ac:dyDescent="0.2">
      <c r="A210" s="7"/>
      <c r="B210" s="7"/>
      <c r="C210" s="7"/>
      <c r="D210" s="7"/>
      <c r="E210" s="201"/>
      <c r="F210" s="201"/>
      <c r="G210" s="201"/>
      <c r="H210" s="201"/>
      <c r="I210" s="201"/>
      <c r="J210" s="201"/>
      <c r="K210" s="201"/>
      <c r="L210" s="7"/>
      <c r="M210" s="213"/>
      <c r="N210" s="213"/>
      <c r="O210" s="53"/>
      <c r="P210" s="53"/>
      <c r="Q210" s="53"/>
      <c r="R210" s="53"/>
      <c r="S210" s="53"/>
      <c r="T210" s="53"/>
      <c r="U210" s="53"/>
      <c r="V210" s="53"/>
      <c r="W210" s="53"/>
      <c r="X210" s="53"/>
      <c r="Y210" s="53"/>
      <c r="Z210" s="53"/>
      <c r="AA210" s="53"/>
      <c r="AB210" s="53"/>
      <c r="AC210" s="53"/>
      <c r="AD210" s="53"/>
      <c r="AE210" s="53"/>
      <c r="AF210" s="53"/>
      <c r="AG210" s="53"/>
      <c r="AH210" s="53"/>
      <c r="AI210" s="53"/>
      <c r="AJ210" s="7"/>
    </row>
    <row r="211" spans="1:36" ht="13.5" customHeight="1" x14ac:dyDescent="0.2">
      <c r="A211" s="7"/>
      <c r="B211" s="7"/>
      <c r="C211" s="7"/>
      <c r="D211" s="7"/>
      <c r="E211" s="201"/>
      <c r="F211" s="201"/>
      <c r="G211" s="201"/>
      <c r="H211" s="201"/>
      <c r="I211" s="201"/>
      <c r="J211" s="201"/>
      <c r="K211" s="201"/>
      <c r="L211" s="7"/>
      <c r="M211" s="213"/>
      <c r="N211" s="213"/>
      <c r="O211" s="53"/>
      <c r="P211" s="53"/>
      <c r="Q211" s="53"/>
      <c r="R211" s="53"/>
      <c r="S211" s="53"/>
      <c r="T211" s="53"/>
      <c r="U211" s="53"/>
      <c r="V211" s="53"/>
      <c r="W211" s="53"/>
      <c r="X211" s="53"/>
      <c r="Y211" s="53"/>
      <c r="Z211" s="53"/>
      <c r="AA211" s="53"/>
      <c r="AB211" s="53"/>
      <c r="AC211" s="53"/>
      <c r="AD211" s="53"/>
      <c r="AE211" s="53"/>
      <c r="AF211" s="53"/>
      <c r="AG211" s="53"/>
      <c r="AH211" s="53"/>
      <c r="AI211" s="53"/>
      <c r="AJ211" s="7"/>
    </row>
    <row r="212" spans="1:36" ht="13.5" customHeight="1" x14ac:dyDescent="0.2">
      <c r="A212" s="7"/>
      <c r="B212" s="7"/>
      <c r="C212" s="7"/>
      <c r="D212" s="7"/>
      <c r="E212" s="201"/>
      <c r="F212" s="201"/>
      <c r="G212" s="201"/>
      <c r="H212" s="201"/>
      <c r="I212" s="201"/>
      <c r="J212" s="201"/>
      <c r="K212" s="201"/>
      <c r="L212" s="7"/>
      <c r="M212" s="213"/>
      <c r="N212" s="213"/>
      <c r="O212" s="53"/>
      <c r="P212" s="53"/>
      <c r="Q212" s="53"/>
      <c r="R212" s="53"/>
      <c r="S212" s="53"/>
      <c r="T212" s="53"/>
      <c r="U212" s="53"/>
      <c r="V212" s="53"/>
      <c r="W212" s="53"/>
      <c r="X212" s="53"/>
      <c r="Y212" s="53"/>
      <c r="Z212" s="53"/>
      <c r="AA212" s="53"/>
      <c r="AB212" s="53"/>
      <c r="AC212" s="53"/>
      <c r="AD212" s="53"/>
      <c r="AE212" s="53"/>
      <c r="AF212" s="53"/>
      <c r="AG212" s="53"/>
      <c r="AH212" s="53"/>
      <c r="AI212" s="53"/>
      <c r="AJ212" s="7"/>
    </row>
    <row r="213" spans="1:36" ht="13.5" customHeight="1" x14ac:dyDescent="0.2">
      <c r="A213" s="7"/>
      <c r="B213" s="7"/>
      <c r="C213" s="7"/>
      <c r="D213" s="7"/>
      <c r="E213" s="201"/>
      <c r="F213" s="201"/>
      <c r="G213" s="201"/>
      <c r="H213" s="201"/>
      <c r="I213" s="201"/>
      <c r="J213" s="201"/>
      <c r="K213" s="201"/>
      <c r="L213" s="7"/>
      <c r="M213" s="213"/>
      <c r="N213" s="213"/>
      <c r="O213" s="53"/>
      <c r="P213" s="53"/>
      <c r="Q213" s="53"/>
      <c r="R213" s="53"/>
      <c r="S213" s="53"/>
      <c r="T213" s="53"/>
      <c r="U213" s="53"/>
      <c r="V213" s="53"/>
      <c r="W213" s="53"/>
      <c r="X213" s="53"/>
      <c r="Y213" s="53"/>
      <c r="Z213" s="53"/>
      <c r="AA213" s="53"/>
      <c r="AB213" s="53"/>
      <c r="AC213" s="53"/>
      <c r="AD213" s="53"/>
      <c r="AE213" s="53"/>
      <c r="AF213" s="53"/>
      <c r="AG213" s="53"/>
      <c r="AH213" s="53"/>
      <c r="AI213" s="53"/>
      <c r="AJ213" s="7"/>
    </row>
    <row r="214" spans="1:36" ht="13.5" customHeight="1" x14ac:dyDescent="0.2">
      <c r="A214" s="7"/>
      <c r="B214" s="7"/>
      <c r="C214" s="7"/>
      <c r="D214" s="7"/>
      <c r="E214" s="201"/>
      <c r="F214" s="201"/>
      <c r="G214" s="201"/>
      <c r="H214" s="201"/>
      <c r="I214" s="201"/>
      <c r="J214" s="201"/>
      <c r="K214" s="201"/>
      <c r="L214" s="7"/>
      <c r="M214" s="213"/>
      <c r="N214" s="213"/>
      <c r="O214" s="53"/>
      <c r="P214" s="53"/>
      <c r="Q214" s="53"/>
      <c r="R214" s="53"/>
      <c r="S214" s="53"/>
      <c r="T214" s="53"/>
      <c r="U214" s="53"/>
      <c r="V214" s="53"/>
      <c r="W214" s="53"/>
      <c r="X214" s="53"/>
      <c r="Y214" s="53"/>
      <c r="Z214" s="53"/>
      <c r="AA214" s="53"/>
      <c r="AB214" s="53"/>
      <c r="AC214" s="53"/>
      <c r="AD214" s="53"/>
      <c r="AE214" s="53"/>
      <c r="AF214" s="53"/>
      <c r="AG214" s="53"/>
      <c r="AH214" s="53"/>
      <c r="AI214" s="53"/>
      <c r="AJ214" s="7"/>
    </row>
    <row r="215" spans="1:36" ht="13.5" customHeight="1" x14ac:dyDescent="0.2">
      <c r="A215" s="7"/>
      <c r="B215" s="7"/>
      <c r="C215" s="7"/>
      <c r="D215" s="7"/>
      <c r="E215" s="201"/>
      <c r="F215" s="201"/>
      <c r="G215" s="201"/>
      <c r="H215" s="201"/>
      <c r="I215" s="201"/>
      <c r="J215" s="201"/>
      <c r="K215" s="201"/>
      <c r="L215" s="7"/>
      <c r="M215" s="213"/>
      <c r="N215" s="213"/>
      <c r="O215" s="53"/>
      <c r="P215" s="53"/>
      <c r="Q215" s="53"/>
      <c r="R215" s="53"/>
      <c r="S215" s="53"/>
      <c r="T215" s="53"/>
      <c r="U215" s="53"/>
      <c r="V215" s="53"/>
      <c r="W215" s="53"/>
      <c r="X215" s="53"/>
      <c r="Y215" s="53"/>
      <c r="Z215" s="53"/>
      <c r="AA215" s="53"/>
      <c r="AB215" s="53"/>
      <c r="AC215" s="53"/>
      <c r="AD215" s="53"/>
      <c r="AE215" s="53"/>
      <c r="AF215" s="53"/>
      <c r="AG215" s="53"/>
      <c r="AH215" s="53"/>
      <c r="AI215" s="53"/>
      <c r="AJ215" s="7"/>
    </row>
    <row r="216" spans="1:36" ht="13.5" customHeight="1" x14ac:dyDescent="0.2">
      <c r="A216" s="7"/>
      <c r="B216" s="7"/>
      <c r="C216" s="7"/>
      <c r="D216" s="7"/>
      <c r="E216" s="201"/>
      <c r="F216" s="201"/>
      <c r="G216" s="201"/>
      <c r="H216" s="201"/>
      <c r="I216" s="201"/>
      <c r="J216" s="201"/>
      <c r="K216" s="201"/>
      <c r="L216" s="7"/>
      <c r="M216" s="213"/>
      <c r="N216" s="213"/>
      <c r="O216" s="53"/>
      <c r="P216" s="53"/>
      <c r="Q216" s="53"/>
      <c r="R216" s="53"/>
      <c r="S216" s="53"/>
      <c r="T216" s="53"/>
      <c r="U216" s="53"/>
      <c r="V216" s="53"/>
      <c r="W216" s="53"/>
      <c r="X216" s="53"/>
      <c r="Y216" s="53"/>
      <c r="Z216" s="53"/>
      <c r="AA216" s="53"/>
      <c r="AB216" s="53"/>
      <c r="AC216" s="53"/>
      <c r="AD216" s="53"/>
      <c r="AE216" s="53"/>
      <c r="AF216" s="53"/>
      <c r="AG216" s="53"/>
      <c r="AH216" s="53"/>
      <c r="AI216" s="53"/>
      <c r="AJ216" s="7"/>
    </row>
    <row r="217" spans="1:36" ht="13.5" customHeight="1" x14ac:dyDescent="0.2">
      <c r="A217" s="7"/>
      <c r="B217" s="7"/>
      <c r="C217" s="7"/>
      <c r="D217" s="7"/>
      <c r="E217" s="201"/>
      <c r="F217" s="201"/>
      <c r="G217" s="201"/>
      <c r="H217" s="201"/>
      <c r="I217" s="201"/>
      <c r="J217" s="201"/>
      <c r="K217" s="201"/>
      <c r="L217" s="7"/>
      <c r="M217" s="213"/>
      <c r="N217" s="213"/>
      <c r="O217" s="53"/>
      <c r="P217" s="53"/>
      <c r="Q217" s="53"/>
      <c r="R217" s="53"/>
      <c r="S217" s="53"/>
      <c r="T217" s="53"/>
      <c r="U217" s="53"/>
      <c r="V217" s="53"/>
      <c r="W217" s="53"/>
      <c r="X217" s="53"/>
      <c r="Y217" s="53"/>
      <c r="Z217" s="53"/>
      <c r="AA217" s="53"/>
      <c r="AB217" s="53"/>
      <c r="AC217" s="53"/>
      <c r="AD217" s="53"/>
      <c r="AE217" s="53"/>
      <c r="AF217" s="53"/>
      <c r="AG217" s="53"/>
      <c r="AH217" s="53"/>
      <c r="AI217" s="53"/>
      <c r="AJ217" s="7"/>
    </row>
    <row r="218" spans="1:36" ht="13.5" customHeight="1" x14ac:dyDescent="0.2">
      <c r="A218" s="7"/>
      <c r="B218" s="7"/>
      <c r="C218" s="7"/>
      <c r="D218" s="7"/>
      <c r="E218" s="201"/>
      <c r="F218" s="201"/>
      <c r="G218" s="201"/>
      <c r="H218" s="201"/>
      <c r="I218" s="201"/>
      <c r="J218" s="201"/>
      <c r="K218" s="201"/>
      <c r="L218" s="7"/>
      <c r="M218" s="213"/>
      <c r="N218" s="213"/>
      <c r="O218" s="53"/>
      <c r="P218" s="53"/>
      <c r="Q218" s="53"/>
      <c r="R218" s="53"/>
      <c r="S218" s="53"/>
      <c r="T218" s="53"/>
      <c r="U218" s="53"/>
      <c r="V218" s="53"/>
      <c r="W218" s="53"/>
      <c r="X218" s="53"/>
      <c r="Y218" s="53"/>
      <c r="Z218" s="53"/>
      <c r="AA218" s="53"/>
      <c r="AB218" s="53"/>
      <c r="AC218" s="53"/>
      <c r="AD218" s="53"/>
      <c r="AE218" s="53"/>
      <c r="AF218" s="53"/>
      <c r="AG218" s="53"/>
      <c r="AH218" s="53"/>
      <c r="AI218" s="53"/>
      <c r="AJ218" s="7"/>
    </row>
    <row r="219" spans="1:36" ht="13.5" customHeight="1" x14ac:dyDescent="0.2">
      <c r="A219" s="7"/>
      <c r="B219" s="7"/>
      <c r="C219" s="7"/>
      <c r="D219" s="7"/>
      <c r="E219" s="201"/>
      <c r="F219" s="201"/>
      <c r="G219" s="201"/>
      <c r="H219" s="201"/>
      <c r="I219" s="201"/>
      <c r="J219" s="201"/>
      <c r="K219" s="201"/>
      <c r="L219" s="7"/>
      <c r="M219" s="213"/>
      <c r="N219" s="213"/>
      <c r="O219" s="53"/>
      <c r="P219" s="53"/>
      <c r="Q219" s="53"/>
      <c r="R219" s="53"/>
      <c r="S219" s="53"/>
      <c r="T219" s="53"/>
      <c r="U219" s="53"/>
      <c r="V219" s="53"/>
      <c r="W219" s="53"/>
      <c r="X219" s="53"/>
      <c r="Y219" s="53"/>
      <c r="Z219" s="53"/>
      <c r="AA219" s="53"/>
      <c r="AB219" s="53"/>
      <c r="AC219" s="53"/>
      <c r="AD219" s="53"/>
      <c r="AE219" s="53"/>
      <c r="AF219" s="53"/>
      <c r="AG219" s="53"/>
      <c r="AH219" s="53"/>
      <c r="AI219" s="53"/>
      <c r="AJ219" s="7"/>
    </row>
    <row r="220" spans="1:36" ht="13.5" customHeight="1" x14ac:dyDescent="0.2">
      <c r="A220" s="7"/>
      <c r="B220" s="7"/>
      <c r="C220" s="7"/>
      <c r="D220" s="7"/>
      <c r="E220" s="201"/>
      <c r="F220" s="201"/>
      <c r="G220" s="201"/>
      <c r="H220" s="201"/>
      <c r="I220" s="201"/>
      <c r="J220" s="201"/>
      <c r="K220" s="201"/>
      <c r="L220" s="7"/>
      <c r="M220" s="213"/>
      <c r="N220" s="213"/>
      <c r="O220" s="53"/>
      <c r="P220" s="53"/>
      <c r="Q220" s="53"/>
      <c r="R220" s="53"/>
      <c r="S220" s="53"/>
      <c r="T220" s="53"/>
      <c r="U220" s="53"/>
      <c r="V220" s="53"/>
      <c r="W220" s="53"/>
      <c r="X220" s="53"/>
      <c r="Y220" s="53"/>
      <c r="Z220" s="53"/>
      <c r="AA220" s="53"/>
      <c r="AB220" s="53"/>
      <c r="AC220" s="53"/>
      <c r="AD220" s="53"/>
      <c r="AE220" s="53"/>
      <c r="AF220" s="53"/>
      <c r="AG220" s="53"/>
      <c r="AH220" s="53"/>
      <c r="AI220" s="53"/>
      <c r="AJ220" s="7"/>
    </row>
    <row r="221" spans="1:36" ht="13.5" customHeight="1" x14ac:dyDescent="0.2">
      <c r="A221" s="7"/>
      <c r="B221" s="7"/>
      <c r="C221" s="7"/>
      <c r="D221" s="7"/>
      <c r="E221" s="201"/>
      <c r="F221" s="201"/>
      <c r="G221" s="201"/>
      <c r="H221" s="201"/>
      <c r="I221" s="201"/>
      <c r="J221" s="201"/>
      <c r="K221" s="201"/>
      <c r="L221" s="7"/>
      <c r="M221" s="213"/>
      <c r="N221" s="213"/>
      <c r="O221" s="53"/>
      <c r="P221" s="53"/>
      <c r="Q221" s="53"/>
      <c r="R221" s="53"/>
      <c r="S221" s="53"/>
      <c r="T221" s="53"/>
      <c r="U221" s="53"/>
      <c r="V221" s="53"/>
      <c r="W221" s="53"/>
      <c r="X221" s="53"/>
      <c r="Y221" s="53"/>
      <c r="Z221" s="53"/>
      <c r="AA221" s="53"/>
      <c r="AB221" s="53"/>
      <c r="AC221" s="53"/>
      <c r="AD221" s="53"/>
      <c r="AE221" s="53"/>
      <c r="AF221" s="53"/>
      <c r="AG221" s="53"/>
      <c r="AH221" s="53"/>
      <c r="AI221" s="53"/>
      <c r="AJ221" s="7"/>
    </row>
    <row r="222" spans="1:36" ht="13.5" customHeight="1" x14ac:dyDescent="0.2">
      <c r="A222" s="7"/>
      <c r="B222" s="7"/>
      <c r="C222" s="7"/>
      <c r="D222" s="7"/>
      <c r="E222" s="201"/>
      <c r="F222" s="201"/>
      <c r="G222" s="201"/>
      <c r="H222" s="201"/>
      <c r="I222" s="201"/>
      <c r="J222" s="201"/>
      <c r="K222" s="201"/>
      <c r="L222" s="7"/>
      <c r="M222" s="213"/>
      <c r="N222" s="213"/>
      <c r="O222" s="53"/>
      <c r="P222" s="53"/>
      <c r="Q222" s="53"/>
      <c r="R222" s="53"/>
      <c r="S222" s="53"/>
      <c r="T222" s="53"/>
      <c r="U222" s="53"/>
      <c r="V222" s="53"/>
      <c r="W222" s="53"/>
      <c r="X222" s="53"/>
      <c r="Y222" s="53"/>
      <c r="Z222" s="53"/>
      <c r="AA222" s="53"/>
      <c r="AB222" s="53"/>
      <c r="AC222" s="53"/>
      <c r="AD222" s="53"/>
      <c r="AE222" s="53"/>
      <c r="AF222" s="53"/>
      <c r="AG222" s="53"/>
      <c r="AH222" s="53"/>
      <c r="AI222" s="53"/>
      <c r="AJ222" s="7"/>
    </row>
    <row r="223" spans="1:36" ht="13.5" customHeight="1" x14ac:dyDescent="0.2">
      <c r="A223" s="7"/>
      <c r="B223" s="7"/>
      <c r="C223" s="7"/>
      <c r="D223" s="7"/>
      <c r="E223" s="201"/>
      <c r="F223" s="201"/>
      <c r="G223" s="201"/>
      <c r="H223" s="201"/>
      <c r="I223" s="201"/>
      <c r="J223" s="201"/>
      <c r="K223" s="201"/>
      <c r="L223" s="7"/>
      <c r="M223" s="213"/>
      <c r="N223" s="213"/>
      <c r="O223" s="53"/>
      <c r="P223" s="53"/>
      <c r="Q223" s="53"/>
      <c r="R223" s="53"/>
      <c r="S223" s="53"/>
      <c r="T223" s="53"/>
      <c r="U223" s="53"/>
      <c r="V223" s="53"/>
      <c r="W223" s="53"/>
      <c r="X223" s="53"/>
      <c r="Y223" s="53"/>
      <c r="Z223" s="53"/>
      <c r="AA223" s="53"/>
      <c r="AB223" s="53"/>
      <c r="AC223" s="53"/>
      <c r="AD223" s="53"/>
      <c r="AE223" s="53"/>
      <c r="AF223" s="53"/>
      <c r="AG223" s="53"/>
      <c r="AH223" s="53"/>
      <c r="AI223" s="53"/>
      <c r="AJ223" s="7"/>
    </row>
    <row r="224" spans="1:36" ht="13.5" customHeight="1" x14ac:dyDescent="0.2">
      <c r="A224" s="7"/>
      <c r="B224" s="7"/>
      <c r="C224" s="7"/>
      <c r="D224" s="7"/>
      <c r="E224" s="201"/>
      <c r="F224" s="201"/>
      <c r="G224" s="201"/>
      <c r="H224" s="201"/>
      <c r="I224" s="201"/>
      <c r="J224" s="201"/>
      <c r="K224" s="201"/>
      <c r="L224" s="7"/>
      <c r="M224" s="213"/>
      <c r="N224" s="213"/>
      <c r="O224" s="53"/>
      <c r="P224" s="53"/>
      <c r="Q224" s="53"/>
      <c r="R224" s="53"/>
      <c r="S224" s="53"/>
      <c r="T224" s="53"/>
      <c r="U224" s="53"/>
      <c r="V224" s="53"/>
      <c r="W224" s="53"/>
      <c r="X224" s="53"/>
      <c r="Y224" s="53"/>
      <c r="Z224" s="53"/>
      <c r="AA224" s="53"/>
      <c r="AB224" s="53"/>
      <c r="AC224" s="53"/>
      <c r="AD224" s="53"/>
      <c r="AE224" s="53"/>
      <c r="AF224" s="53"/>
      <c r="AG224" s="53"/>
      <c r="AH224" s="53"/>
      <c r="AI224" s="53"/>
      <c r="AJ224" s="7"/>
    </row>
    <row r="225" spans="1:36" ht="13.5" customHeight="1" x14ac:dyDescent="0.2">
      <c r="A225" s="7"/>
      <c r="B225" s="7"/>
      <c r="C225" s="7"/>
      <c r="D225" s="7"/>
      <c r="E225" s="201"/>
      <c r="F225" s="201"/>
      <c r="G225" s="201"/>
      <c r="H225" s="201"/>
      <c r="I225" s="201"/>
      <c r="J225" s="201"/>
      <c r="K225" s="201"/>
      <c r="L225" s="7"/>
      <c r="M225" s="213"/>
      <c r="N225" s="213"/>
      <c r="O225" s="53"/>
      <c r="P225" s="53"/>
      <c r="Q225" s="53"/>
      <c r="R225" s="53"/>
      <c r="S225" s="53"/>
      <c r="T225" s="53"/>
      <c r="U225" s="53"/>
      <c r="V225" s="53"/>
      <c r="W225" s="53"/>
      <c r="X225" s="53"/>
      <c r="Y225" s="53"/>
      <c r="Z225" s="53"/>
      <c r="AA225" s="53"/>
      <c r="AB225" s="53"/>
      <c r="AC225" s="53"/>
      <c r="AD225" s="53"/>
      <c r="AE225" s="53"/>
      <c r="AF225" s="53"/>
      <c r="AG225" s="53"/>
      <c r="AH225" s="53"/>
      <c r="AI225" s="53"/>
      <c r="AJ225" s="7"/>
    </row>
    <row r="226" spans="1:36" ht="13.5" customHeight="1" x14ac:dyDescent="0.2">
      <c r="A226" s="7"/>
      <c r="B226" s="7"/>
      <c r="C226" s="7"/>
      <c r="D226" s="7"/>
      <c r="E226" s="201"/>
      <c r="F226" s="201"/>
      <c r="G226" s="201"/>
      <c r="H226" s="201"/>
      <c r="I226" s="201"/>
      <c r="J226" s="201"/>
      <c r="K226" s="201"/>
      <c r="L226" s="7"/>
      <c r="M226" s="213"/>
      <c r="N226" s="213"/>
      <c r="O226" s="53"/>
      <c r="P226" s="53"/>
      <c r="Q226" s="53"/>
      <c r="R226" s="53"/>
      <c r="S226" s="53"/>
      <c r="T226" s="53"/>
      <c r="U226" s="53"/>
      <c r="V226" s="53"/>
      <c r="W226" s="53"/>
      <c r="X226" s="53"/>
      <c r="Y226" s="53"/>
      <c r="Z226" s="53"/>
      <c r="AA226" s="53"/>
      <c r="AB226" s="53"/>
      <c r="AC226" s="53"/>
      <c r="AD226" s="53"/>
      <c r="AE226" s="53"/>
      <c r="AF226" s="53"/>
      <c r="AG226" s="53"/>
      <c r="AH226" s="53"/>
      <c r="AI226" s="53"/>
      <c r="AJ226" s="7"/>
    </row>
    <row r="227" spans="1:36" ht="13.5" customHeight="1" x14ac:dyDescent="0.2">
      <c r="A227" s="7"/>
      <c r="B227" s="7"/>
      <c r="C227" s="7"/>
      <c r="D227" s="53"/>
      <c r="E227" s="201"/>
      <c r="F227" s="201"/>
      <c r="G227" s="201"/>
      <c r="H227" s="201"/>
      <c r="I227" s="201"/>
      <c r="J227" s="201"/>
      <c r="K227" s="201"/>
      <c r="L227" s="7"/>
      <c r="M227" s="213"/>
      <c r="N227" s="213"/>
      <c r="O227" s="53"/>
      <c r="P227" s="53"/>
      <c r="Q227" s="53"/>
      <c r="R227" s="53"/>
      <c r="S227" s="53"/>
      <c r="T227" s="53"/>
      <c r="U227" s="53"/>
      <c r="V227" s="53"/>
      <c r="W227" s="53"/>
      <c r="X227" s="53"/>
      <c r="Y227" s="53"/>
      <c r="Z227" s="53"/>
      <c r="AA227" s="53"/>
      <c r="AB227" s="53"/>
      <c r="AC227" s="53"/>
      <c r="AD227" s="53"/>
      <c r="AE227" s="53"/>
      <c r="AF227" s="53"/>
      <c r="AG227" s="53"/>
      <c r="AH227" s="53"/>
      <c r="AI227" s="53"/>
      <c r="AJ227" s="7"/>
    </row>
    <row r="228" spans="1:36" ht="13.5" customHeight="1" x14ac:dyDescent="0.2">
      <c r="A228" s="7"/>
      <c r="B228" s="7"/>
      <c r="C228" s="7"/>
      <c r="D228" s="53"/>
      <c r="E228" s="201"/>
      <c r="F228" s="201"/>
      <c r="G228" s="201"/>
      <c r="H228" s="201"/>
      <c r="I228" s="201"/>
      <c r="J228" s="201"/>
      <c r="K228" s="201"/>
      <c r="L228" s="7"/>
      <c r="M228" s="213"/>
      <c r="N228" s="213"/>
      <c r="O228" s="53"/>
      <c r="P228" s="53"/>
      <c r="Q228" s="53"/>
      <c r="R228" s="53"/>
      <c r="S228" s="53"/>
      <c r="T228" s="53"/>
      <c r="U228" s="53"/>
      <c r="V228" s="53"/>
      <c r="W228" s="53"/>
      <c r="X228" s="53"/>
      <c r="Y228" s="53"/>
      <c r="Z228" s="53"/>
      <c r="AA228" s="53"/>
      <c r="AB228" s="53"/>
      <c r="AC228" s="53"/>
      <c r="AD228" s="53"/>
      <c r="AE228" s="53"/>
      <c r="AF228" s="53"/>
      <c r="AG228" s="53"/>
      <c r="AH228" s="53"/>
      <c r="AI228" s="53"/>
      <c r="AJ228" s="7"/>
    </row>
    <row r="229" spans="1:36" ht="13.5" customHeight="1" x14ac:dyDescent="0.2">
      <c r="A229" s="7"/>
      <c r="B229" s="7"/>
      <c r="C229" s="7"/>
      <c r="D229" s="7"/>
      <c r="E229" s="264"/>
      <c r="F229" s="264"/>
      <c r="G229" s="264"/>
      <c r="H229" s="264"/>
      <c r="I229" s="201"/>
      <c r="J229" s="201"/>
      <c r="K229" s="201"/>
      <c r="L229" s="7"/>
      <c r="M229" s="213"/>
      <c r="N229" s="213"/>
      <c r="O229" s="53"/>
      <c r="P229" s="53"/>
      <c r="Q229" s="53"/>
      <c r="R229" s="53"/>
      <c r="S229" s="53"/>
      <c r="T229" s="53"/>
      <c r="U229" s="53"/>
      <c r="V229" s="53"/>
      <c r="W229" s="53"/>
      <c r="X229" s="53"/>
      <c r="Y229" s="53"/>
      <c r="Z229" s="53"/>
      <c r="AA229" s="53"/>
      <c r="AB229" s="53"/>
      <c r="AC229" s="53"/>
      <c r="AD229" s="53"/>
      <c r="AE229" s="53"/>
      <c r="AF229" s="53"/>
      <c r="AG229" s="53"/>
      <c r="AH229" s="53"/>
      <c r="AI229" s="53"/>
      <c r="AJ229" s="7"/>
    </row>
    <row r="230" spans="1:36" ht="13.5" customHeight="1"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row>
    <row r="231" spans="1:36" ht="13.5" customHeight="1"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row>
    <row r="232" spans="1:36" ht="13.5" customHeight="1"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row>
    <row r="233" spans="1:36" ht="13.5" customHeight="1"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row>
    <row r="234" spans="1:36" ht="13.5" customHeight="1"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row>
    <row r="235" spans="1:36" ht="13.5" customHeight="1"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row>
    <row r="236" spans="1:36" ht="13.5" customHeight="1"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row>
    <row r="237" spans="1:36" ht="13.5" customHeight="1"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row>
    <row r="238" spans="1:36" ht="13.5" customHeight="1"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row>
    <row r="239" spans="1:36" ht="13.5" customHeight="1"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row>
    <row r="240" spans="1:36" ht="13.5" customHeight="1"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row>
    <row r="241" spans="1:36" ht="13.5" customHeight="1"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row>
    <row r="242" spans="1:36" ht="13.5" customHeight="1"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row>
    <row r="243" spans="1:36" ht="13.5" customHeight="1"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row>
    <row r="244" spans="1:36" ht="13.5" customHeight="1"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row>
    <row r="245" spans="1:36" ht="13.5" customHeight="1"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row>
    <row r="246" spans="1:36" ht="13.5" customHeight="1"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row>
    <row r="247" spans="1:36" ht="13.5" customHeight="1"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row>
    <row r="248" spans="1:36" ht="13.5" customHeight="1"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row>
    <row r="249" spans="1:36" ht="13.5" customHeight="1"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row>
    <row r="250" spans="1:36" ht="13.5" customHeight="1"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row>
    <row r="251" spans="1:36" ht="13.5" customHeight="1"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row>
    <row r="252" spans="1:36" ht="13.5" customHeight="1"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row>
    <row r="253" spans="1:36" ht="13.5" customHeight="1"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row>
    <row r="254" spans="1:36" ht="13.5" customHeight="1"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row>
    <row r="255" spans="1:36" ht="13.5" customHeight="1"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row>
    <row r="256" spans="1:36" ht="13.5" customHeight="1"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row>
    <row r="257" spans="1:36" ht="13.5" customHeight="1"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row>
    <row r="258" spans="1:36" ht="13.5" customHeight="1"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row>
    <row r="259" spans="1:36" ht="13.5" customHeight="1"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row>
    <row r="260" spans="1:36" ht="13.5" customHeight="1"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row>
    <row r="261" spans="1:36" ht="13.5" customHeight="1"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row>
    <row r="262" spans="1:36" ht="13.5" customHeight="1"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row>
    <row r="263" spans="1:36" ht="13.5" customHeight="1"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row>
    <row r="264" spans="1:36" ht="13.5" customHeight="1"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row>
    <row r="265" spans="1:36" ht="13.5" customHeight="1"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row>
    <row r="266" spans="1:36" ht="13.5" customHeight="1"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row>
    <row r="267" spans="1:36" ht="13.5" customHeight="1"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row>
    <row r="268" spans="1:36" ht="13.5" customHeight="1"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row>
    <row r="269" spans="1:36" ht="13.5" customHeight="1"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row>
    <row r="270" spans="1:36" ht="13.5" customHeight="1"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row>
    <row r="271" spans="1:36" ht="13.5" customHeight="1"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row>
    <row r="272" spans="1:36" ht="13.5" customHeight="1"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row>
    <row r="273" spans="1:36" ht="13.5" customHeight="1"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row>
    <row r="274" spans="1:36" ht="13.5" customHeight="1"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row>
    <row r="275" spans="1:36" ht="13.5" customHeight="1" x14ac:dyDescent="0.2">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row>
    <row r="276" spans="1:36" ht="13.5" customHeight="1"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row>
    <row r="277" spans="1:36" ht="13.5" customHeight="1"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row>
    <row r="278" spans="1:36" ht="13.5" customHeight="1"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row>
    <row r="279" spans="1:36" ht="13.5" customHeight="1"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row>
    <row r="280" spans="1:36" ht="13.5" customHeight="1"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row>
    <row r="281" spans="1:36" ht="13.5" customHeight="1"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row>
    <row r="282" spans="1:36" ht="13.5" customHeight="1"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row>
    <row r="283" spans="1:36" ht="13.5" customHeight="1"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row>
    <row r="284" spans="1:36" ht="13.5" customHeight="1"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row>
    <row r="285" spans="1:36" ht="13.5" customHeight="1" x14ac:dyDescent="0.2">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row>
    <row r="286" spans="1:36" ht="13.5" customHeight="1"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row>
    <row r="287" spans="1:36" ht="13.5" customHeight="1" x14ac:dyDescent="0.2">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row>
    <row r="288" spans="1:36" ht="13.5" customHeight="1"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row>
    <row r="289" spans="1:36" ht="13.5" customHeight="1"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row>
    <row r="290" spans="1:36" ht="13.5" customHeight="1" x14ac:dyDescent="0.2">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row>
    <row r="291" spans="1:36" ht="13.5" customHeight="1" x14ac:dyDescent="0.2">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row>
    <row r="292" spans="1:36" ht="13.5" customHeight="1" x14ac:dyDescent="0.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row>
    <row r="293" spans="1:36" ht="13.5" customHeight="1"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row>
    <row r="294" spans="1:36" ht="13.5" customHeight="1"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row>
    <row r="295" spans="1:36" ht="13.5" customHeight="1" x14ac:dyDescent="0.2">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row>
    <row r="296" spans="1:36" ht="13.5" customHeight="1"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row>
    <row r="297" spans="1:36" ht="13.5" customHeight="1" x14ac:dyDescent="0.2">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row>
    <row r="298" spans="1:36" ht="13.5" customHeight="1"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row>
    <row r="299" spans="1:36" ht="13.5" customHeight="1" x14ac:dyDescent="0.2">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row>
    <row r="300" spans="1:36" ht="13.5" customHeight="1"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row>
    <row r="301" spans="1:36" ht="13.5" customHeight="1"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row>
    <row r="302" spans="1:36" ht="13.5" customHeight="1" x14ac:dyDescent="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row>
    <row r="303" spans="1:36" ht="13.5" customHeight="1" x14ac:dyDescent="0.2">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row>
    <row r="304" spans="1:36" ht="13.5" customHeight="1"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row>
    <row r="305" spans="1:36" ht="13.5" customHeight="1"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row>
    <row r="306" spans="1:36" ht="13.5" customHeight="1" x14ac:dyDescent="0.2">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row>
    <row r="307" spans="1:36" ht="13.5" customHeight="1" x14ac:dyDescent="0.2">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row>
    <row r="308" spans="1:36" ht="13.5" customHeight="1" x14ac:dyDescent="0.2">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row>
    <row r="309" spans="1:36" ht="13.5" customHeight="1"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row>
    <row r="310" spans="1:36" ht="13.5" customHeight="1" x14ac:dyDescent="0.2">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row>
    <row r="311" spans="1:36" ht="13.5" customHeight="1"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row>
    <row r="312" spans="1:36" ht="13.5" customHeight="1"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row>
    <row r="313" spans="1:36" ht="13.5" customHeight="1"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row>
    <row r="314" spans="1:36" ht="13.5" customHeight="1" x14ac:dyDescent="0.2">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row>
    <row r="315" spans="1:36" ht="13.5" customHeight="1" x14ac:dyDescent="0.2">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row>
    <row r="316" spans="1:36" ht="13.5" customHeight="1"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row>
    <row r="317" spans="1:36" ht="13.5" customHeight="1"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row>
    <row r="318" spans="1:36" ht="13.5" customHeight="1" x14ac:dyDescent="0.2">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row>
    <row r="319" spans="1:36" ht="13.5" customHeight="1" x14ac:dyDescent="0.2">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row>
    <row r="320" spans="1:36" ht="13.5" customHeight="1" x14ac:dyDescent="0.2">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row>
    <row r="321" spans="1:36" ht="13.5" customHeight="1" x14ac:dyDescent="0.2">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row>
    <row r="322" spans="1:36" ht="13.5" customHeight="1"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row>
    <row r="323" spans="1:36" ht="13.5" customHeight="1" x14ac:dyDescent="0.2">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row>
    <row r="324" spans="1:36" ht="13.5" customHeight="1"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row>
    <row r="325" spans="1:36" ht="13.5" customHeight="1"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row>
    <row r="326" spans="1:36" ht="13.5" customHeight="1"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row>
    <row r="327" spans="1:36" ht="13.5" customHeight="1" x14ac:dyDescent="0.2">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row>
    <row r="328" spans="1:36" ht="13.5" customHeight="1" x14ac:dyDescent="0.2">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row>
    <row r="329" spans="1:36" ht="13.5" customHeight="1"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row>
    <row r="330" spans="1:36" ht="13.5" customHeight="1"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row>
    <row r="331" spans="1:36" ht="13.5" customHeight="1" x14ac:dyDescent="0.2">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row>
    <row r="332" spans="1:36" ht="13.5" customHeight="1" x14ac:dyDescent="0.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row>
    <row r="333" spans="1:36" ht="13.5" customHeight="1" x14ac:dyDescent="0.2">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row>
    <row r="334" spans="1:36" ht="13.5" customHeight="1" x14ac:dyDescent="0.2">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row>
    <row r="335" spans="1:36" ht="13.5" customHeight="1" x14ac:dyDescent="0.2">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row>
    <row r="336" spans="1:36" ht="13.5" customHeight="1" x14ac:dyDescent="0.2">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row>
    <row r="337" spans="1:36" ht="13.5" customHeight="1"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row>
    <row r="338" spans="1:36" ht="13.5" customHeight="1"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row>
    <row r="339" spans="1:36" ht="13.5" customHeight="1"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row>
    <row r="340" spans="1:36" ht="13.5" customHeight="1" x14ac:dyDescent="0.2">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row>
    <row r="341" spans="1:36" ht="13.5" customHeight="1"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row>
    <row r="342" spans="1:36" ht="13.5" customHeight="1"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row>
    <row r="343" spans="1:36" ht="13.5" customHeight="1" x14ac:dyDescent="0.2">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row>
    <row r="344" spans="1:36" ht="13.5" customHeight="1" x14ac:dyDescent="0.2">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row>
    <row r="345" spans="1:36" ht="13.5" customHeight="1"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row>
    <row r="346" spans="1:36" ht="13.5" customHeight="1"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row>
    <row r="347" spans="1:36" ht="13.5" customHeight="1" x14ac:dyDescent="0.2">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row>
    <row r="348" spans="1:36" ht="13.5" customHeight="1" x14ac:dyDescent="0.2">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row>
    <row r="349" spans="1:36" ht="13.5" customHeight="1" x14ac:dyDescent="0.2">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row>
    <row r="350" spans="1:36" ht="13.5" customHeight="1"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row>
    <row r="351" spans="1:36" ht="13.5" customHeight="1"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row>
    <row r="352" spans="1:36" ht="13.5" customHeight="1" x14ac:dyDescent="0.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row>
    <row r="353" spans="1:36" ht="13.5" customHeight="1" x14ac:dyDescent="0.2">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row>
    <row r="354" spans="1:36" ht="13.5" customHeight="1"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row>
    <row r="355" spans="1:36" ht="13.5" customHeight="1"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row>
    <row r="356" spans="1:36" ht="13.5" customHeight="1" x14ac:dyDescent="0.2">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row>
    <row r="357" spans="1:36" ht="13.5" customHeight="1"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row>
    <row r="358" spans="1:36" ht="13.5" customHeight="1" x14ac:dyDescent="0.2">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row>
    <row r="359" spans="1:36" ht="13.5" customHeight="1" x14ac:dyDescent="0.2">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row>
    <row r="360" spans="1:36" ht="13.5" customHeight="1" x14ac:dyDescent="0.2">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row>
    <row r="361" spans="1:36" ht="13.5" customHeight="1"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row>
    <row r="362" spans="1:36" ht="13.5" customHeight="1"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row>
    <row r="363" spans="1:36" ht="13.5" customHeight="1" x14ac:dyDescent="0.2">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row>
    <row r="364" spans="1:36" ht="13.5" customHeight="1"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row>
    <row r="365" spans="1:36" ht="13.5" customHeight="1"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row>
    <row r="366" spans="1:36" ht="13.5" customHeight="1"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row>
    <row r="367" spans="1:36" ht="13.5" customHeight="1"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row>
    <row r="368" spans="1:36" ht="13.5" customHeight="1" x14ac:dyDescent="0.2">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row>
    <row r="369" spans="1:36" ht="13.5" customHeight="1" x14ac:dyDescent="0.2">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row>
    <row r="370" spans="1:36" ht="13.5" customHeight="1"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row>
    <row r="371" spans="1:36" ht="13.5" customHeight="1"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row>
    <row r="372" spans="1:36" ht="13.5" customHeight="1" x14ac:dyDescent="0.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row>
    <row r="373" spans="1:36" ht="13.5" customHeight="1"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row>
    <row r="374" spans="1:36" ht="13.5" customHeight="1" x14ac:dyDescent="0.2">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row>
    <row r="375" spans="1:36" ht="13.5" customHeight="1"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row>
    <row r="376" spans="1:36" ht="13.5" customHeight="1"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row>
    <row r="377" spans="1:36" ht="13.5" customHeight="1"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row>
    <row r="378" spans="1:36" ht="13.5" customHeight="1" x14ac:dyDescent="0.2">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row>
    <row r="379" spans="1:36" ht="13.5" customHeight="1"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row>
    <row r="380" spans="1:36" ht="13.5" customHeight="1" x14ac:dyDescent="0.2">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row>
    <row r="381" spans="1:36" ht="13.5" customHeight="1" x14ac:dyDescent="0.2">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row>
    <row r="382" spans="1:36" ht="13.5" customHeight="1" x14ac:dyDescent="0.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row>
    <row r="383" spans="1:36" ht="13.5" customHeight="1"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row>
    <row r="384" spans="1:36" ht="13.5" customHeight="1"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row>
    <row r="385" spans="1:36" ht="13.5" customHeight="1"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row>
    <row r="386" spans="1:36" ht="13.5" customHeight="1"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row>
    <row r="387" spans="1:36" ht="13.5" customHeight="1"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row>
    <row r="388" spans="1:36" ht="13.5" customHeight="1"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row>
    <row r="389" spans="1:36" ht="13.5" customHeight="1"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row>
    <row r="390" spans="1:36" ht="13.5" customHeight="1"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row>
    <row r="391" spans="1:36" ht="13.5" customHeight="1" x14ac:dyDescent="0.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row>
    <row r="392" spans="1:36" ht="13.5" customHeight="1"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row>
    <row r="393" spans="1:36" ht="13.5" customHeight="1" x14ac:dyDescent="0.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row>
    <row r="394" spans="1:36" ht="13.5" customHeight="1"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row>
    <row r="395" spans="1:36" ht="13.5" customHeight="1"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row>
    <row r="396" spans="1:36" ht="13.5" customHeight="1" x14ac:dyDescent="0.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row>
    <row r="397" spans="1:36" ht="13.5" customHeight="1"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row>
    <row r="398" spans="1:36" ht="13.5" customHeight="1" x14ac:dyDescent="0.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row>
    <row r="399" spans="1:36" ht="13.5" customHeight="1" x14ac:dyDescent="0.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row>
    <row r="400" spans="1:36" ht="13.5" customHeight="1" x14ac:dyDescent="0.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row>
    <row r="401" spans="1:36" ht="13.5" customHeight="1" x14ac:dyDescent="0.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row>
    <row r="402" spans="1:36" ht="13.5" customHeight="1" x14ac:dyDescent="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row>
    <row r="403" spans="1:36" ht="13.5" customHeight="1"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row>
    <row r="404" spans="1:36" ht="13.5" customHeight="1" x14ac:dyDescent="0.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row>
    <row r="405" spans="1:36" ht="13.5" customHeight="1"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row>
    <row r="406" spans="1:36" ht="13.5" customHeight="1" x14ac:dyDescent="0.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row>
    <row r="407" spans="1:36" ht="13.5" customHeight="1"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row>
    <row r="408" spans="1:36" ht="13.5" customHeight="1" x14ac:dyDescent="0.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row>
    <row r="409" spans="1:36" ht="13.5" customHeight="1" x14ac:dyDescent="0.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row>
    <row r="410" spans="1:36" ht="13.5" customHeight="1" x14ac:dyDescent="0.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row>
    <row r="411" spans="1:36" ht="13.5" customHeight="1" x14ac:dyDescent="0.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row>
    <row r="412" spans="1:36" ht="13.5" customHeight="1" x14ac:dyDescent="0.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row>
    <row r="413" spans="1:36" ht="13.5" customHeight="1" x14ac:dyDescent="0.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row>
    <row r="414" spans="1:36" ht="13.5" customHeight="1"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row>
    <row r="415" spans="1:36" ht="13.5" customHeight="1" x14ac:dyDescent="0.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row>
    <row r="416" spans="1:36" ht="13.5" customHeight="1"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row>
    <row r="417" spans="1:36" ht="13.5" customHeight="1" x14ac:dyDescent="0.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row>
    <row r="418" spans="1:36" ht="13.5" customHeight="1" x14ac:dyDescent="0.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row>
    <row r="419" spans="1:36" ht="13.5" customHeight="1" x14ac:dyDescent="0.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row>
    <row r="420" spans="1:36" ht="13.5" customHeight="1" x14ac:dyDescent="0.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row>
    <row r="421" spans="1:36" ht="13.5" customHeight="1" x14ac:dyDescent="0.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row>
    <row r="422" spans="1:36" ht="13.5" customHeight="1" x14ac:dyDescent="0.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row>
    <row r="423" spans="1:36" ht="13.5" customHeight="1"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row>
    <row r="424" spans="1:36" ht="13.5" customHeight="1"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row>
    <row r="425" spans="1:36" ht="13.5" customHeight="1"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row>
    <row r="426" spans="1:36" ht="13.5" customHeight="1" x14ac:dyDescent="0.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row>
    <row r="427" spans="1:36" ht="13.5" customHeight="1"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row>
    <row r="428" spans="1:36" ht="13.5" customHeight="1"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row>
    <row r="429" spans="1:36" ht="13.5" customHeight="1"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row>
    <row r="430" spans="1:36" ht="13.5" customHeight="1"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row>
    <row r="431" spans="1:36" ht="13.5" customHeight="1" x14ac:dyDescent="0.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row>
    <row r="432" spans="1:36" ht="13.5" customHeight="1" x14ac:dyDescent="0.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row>
    <row r="433" spans="1:36" ht="13.5" customHeight="1"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row>
    <row r="434" spans="1:36" ht="13.5" customHeight="1" x14ac:dyDescent="0.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row>
    <row r="435" spans="1:36" ht="13.5" customHeight="1" x14ac:dyDescent="0.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row>
    <row r="436" spans="1:36" ht="13.5" customHeight="1" x14ac:dyDescent="0.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row>
    <row r="437" spans="1:36" ht="13.5" customHeight="1"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row>
    <row r="438" spans="1:36" ht="13.5" customHeight="1"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row>
    <row r="439" spans="1:36" ht="13.5" customHeight="1"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row>
    <row r="440" spans="1:36" ht="13.5" customHeight="1" x14ac:dyDescent="0.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row>
    <row r="441" spans="1:36" ht="13.5" customHeight="1" x14ac:dyDescent="0.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row>
    <row r="442" spans="1:36" ht="13.5" customHeight="1" x14ac:dyDescent="0.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row>
    <row r="443" spans="1:36" ht="13.5" customHeight="1"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row>
    <row r="444" spans="1:36" ht="13.5" customHeight="1" x14ac:dyDescent="0.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row>
    <row r="445" spans="1:36" ht="13.5" customHeight="1" x14ac:dyDescent="0.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row>
    <row r="446" spans="1:36" ht="13.5" customHeight="1"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row>
    <row r="447" spans="1:36" ht="13.5" customHeight="1"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row>
    <row r="448" spans="1:36" ht="13.5" customHeight="1"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row>
    <row r="449" spans="1:36" ht="13.5" customHeight="1" x14ac:dyDescent="0.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row>
    <row r="450" spans="1:36" ht="13.5" customHeight="1" x14ac:dyDescent="0.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row>
    <row r="451" spans="1:36" ht="13.5" customHeight="1"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row>
    <row r="452" spans="1:36" ht="13.5" customHeight="1"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row>
    <row r="453" spans="1:36" ht="13.5" customHeight="1"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row>
    <row r="454" spans="1:36" ht="13.5" customHeight="1"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row>
    <row r="455" spans="1:36" ht="13.5" customHeight="1"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row>
    <row r="456" spans="1:36" ht="13.5" customHeight="1" x14ac:dyDescent="0.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row>
    <row r="457" spans="1:36" ht="13.5" customHeight="1"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row>
    <row r="458" spans="1:36" ht="13.5" customHeight="1"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row>
    <row r="459" spans="1:36" ht="13.5" customHeight="1"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row>
    <row r="460" spans="1:36" ht="13.5" customHeight="1"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row>
    <row r="461" spans="1:36" ht="13.5" customHeight="1"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row>
    <row r="462" spans="1:36" ht="13.5" customHeight="1"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row>
    <row r="463" spans="1:36" ht="13.5" customHeight="1"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row>
    <row r="464" spans="1:36" ht="13.5" customHeight="1" x14ac:dyDescent="0.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row>
    <row r="465" spans="1:36" ht="13.5" customHeight="1"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row>
    <row r="466" spans="1:36" ht="13.5" customHeight="1" x14ac:dyDescent="0.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row>
    <row r="467" spans="1:36" ht="13.5" customHeight="1" x14ac:dyDescent="0.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row>
    <row r="468" spans="1:36" ht="13.5" customHeight="1"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row>
    <row r="469" spans="1:36" ht="13.5" customHeight="1"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row>
    <row r="470" spans="1:36" ht="13.5" customHeight="1"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row>
    <row r="471" spans="1:36" ht="13.5" customHeight="1" x14ac:dyDescent="0.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row>
    <row r="472" spans="1:36" ht="13.5" customHeight="1"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row>
    <row r="473" spans="1:36" ht="13.5" customHeight="1"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row>
    <row r="474" spans="1:36" ht="13.5" customHeight="1" x14ac:dyDescent="0.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row>
    <row r="475" spans="1:36" ht="13.5" customHeight="1" x14ac:dyDescent="0.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row>
    <row r="476" spans="1:36" ht="13.5" customHeight="1" x14ac:dyDescent="0.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row>
    <row r="477" spans="1:36" ht="13.5" customHeight="1" x14ac:dyDescent="0.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row>
    <row r="478" spans="1:36" ht="13.5" customHeight="1" x14ac:dyDescent="0.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row>
    <row r="479" spans="1:36" ht="13.5" customHeight="1"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row>
    <row r="480" spans="1:36" ht="13.5" customHeight="1" x14ac:dyDescent="0.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row>
    <row r="481" spans="1:36" ht="13.5" customHeight="1" x14ac:dyDescent="0.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row>
    <row r="482" spans="1:36" ht="13.5" customHeight="1"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row>
    <row r="483" spans="1:36" ht="13.5" customHeight="1"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row>
    <row r="484" spans="1:36" ht="13.5" customHeight="1"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row>
    <row r="485" spans="1:36" ht="13.5" customHeight="1"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row>
    <row r="486" spans="1:36" ht="13.5" customHeight="1" x14ac:dyDescent="0.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row>
    <row r="487" spans="1:36" ht="13.5" customHeight="1"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row>
    <row r="488" spans="1:36" ht="13.5" customHeight="1"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row>
    <row r="489" spans="1:36" ht="13.5" customHeight="1"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row>
    <row r="490" spans="1:36" ht="13.5" customHeight="1"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row>
    <row r="491" spans="1:36" ht="13.5" customHeight="1" x14ac:dyDescent="0.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row>
    <row r="492" spans="1:36" ht="13.5" customHeight="1"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row>
    <row r="493" spans="1:36" ht="13.5" customHeight="1" x14ac:dyDescent="0.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row>
    <row r="494" spans="1:36" ht="13.5" customHeight="1"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row>
    <row r="495" spans="1:36" ht="13.5" customHeight="1"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row>
    <row r="496" spans="1:36" ht="13.5" customHeight="1" x14ac:dyDescent="0.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row>
    <row r="497" spans="1:36" ht="13.5" customHeight="1"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row>
    <row r="498" spans="1:36" ht="13.5" customHeight="1"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row>
    <row r="499" spans="1:36" ht="13.5" customHeight="1" x14ac:dyDescent="0.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row>
    <row r="500" spans="1:36" ht="13.5" customHeight="1"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row>
    <row r="501" spans="1:36" ht="13.5" customHeight="1" x14ac:dyDescent="0.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row>
    <row r="502" spans="1:36" ht="13.5" customHeight="1"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row>
    <row r="503" spans="1:36" ht="13.5" customHeight="1"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row>
    <row r="504" spans="1:36" ht="13.5" customHeight="1"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row>
    <row r="505" spans="1:36" ht="13.5" customHeight="1"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row>
    <row r="506" spans="1:36" ht="13.5" customHeight="1" x14ac:dyDescent="0.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row>
    <row r="507" spans="1:36" ht="13.5" customHeight="1" x14ac:dyDescent="0.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row>
    <row r="508" spans="1:36" ht="13.5" customHeight="1"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row>
    <row r="509" spans="1:36" ht="13.5" customHeight="1"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row>
    <row r="510" spans="1:36" ht="13.5" customHeight="1"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row>
    <row r="511" spans="1:36" ht="13.5" customHeight="1" x14ac:dyDescent="0.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row>
    <row r="512" spans="1:36" ht="13.5" customHeight="1"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row>
    <row r="513" spans="1:36" ht="13.5" customHeight="1"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row>
    <row r="514" spans="1:36" ht="13.5" customHeight="1"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row>
    <row r="515" spans="1:36" ht="13.5" customHeight="1"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row>
    <row r="516" spans="1:36" ht="13.5" customHeight="1" x14ac:dyDescent="0.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row>
    <row r="517" spans="1:36" ht="13.5" customHeight="1" x14ac:dyDescent="0.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row>
    <row r="518" spans="1:36" ht="13.5" customHeight="1"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row>
    <row r="519" spans="1:36" ht="13.5" customHeight="1"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row>
    <row r="520" spans="1:36" ht="13.5" customHeight="1"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row>
    <row r="521" spans="1:36" ht="13.5" customHeight="1" x14ac:dyDescent="0.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row>
    <row r="522" spans="1:36" ht="13.5" customHeight="1"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row>
    <row r="523" spans="1:36" ht="13.5" customHeight="1"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row>
    <row r="524" spans="1:36" ht="13.5" customHeight="1" x14ac:dyDescent="0.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row>
    <row r="525" spans="1:36" ht="13.5" customHeight="1"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row>
    <row r="526" spans="1:36" ht="13.5" customHeight="1"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row>
    <row r="527" spans="1:36" ht="13.5" customHeight="1"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row>
    <row r="528" spans="1:36" ht="13.5" customHeight="1"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row>
    <row r="529" spans="1:36" ht="13.5" customHeight="1"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row>
    <row r="530" spans="1:36" ht="13.5" customHeight="1" x14ac:dyDescent="0.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row>
    <row r="531" spans="1:36" ht="13.5" customHeight="1"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row>
    <row r="532" spans="1:36" ht="13.5" customHeight="1"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row>
    <row r="533" spans="1:36" ht="13.5" customHeight="1" x14ac:dyDescent="0.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row>
    <row r="534" spans="1:36" ht="13.5" customHeight="1"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row>
    <row r="535" spans="1:36" ht="13.5" customHeight="1"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row>
    <row r="536" spans="1:36" ht="13.5" customHeight="1"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row>
    <row r="537" spans="1:36" ht="13.5" customHeight="1" x14ac:dyDescent="0.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row>
    <row r="538" spans="1:36" ht="13.5" customHeight="1"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row>
    <row r="539" spans="1:36" ht="13.5" customHeight="1"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row>
    <row r="540" spans="1:36" ht="13.5" customHeight="1"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row>
    <row r="541" spans="1:36" ht="13.5" customHeight="1" x14ac:dyDescent="0.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row>
    <row r="542" spans="1:36" ht="13.5" customHeight="1"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row>
    <row r="543" spans="1:36" ht="13.5" customHeight="1" x14ac:dyDescent="0.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row>
    <row r="544" spans="1:36" ht="13.5" customHeight="1"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row>
    <row r="545" spans="1:36" ht="13.5" customHeight="1" x14ac:dyDescent="0.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row>
    <row r="546" spans="1:36" ht="13.5" customHeight="1"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row>
    <row r="547" spans="1:36" ht="13.5" customHeight="1"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row>
    <row r="548" spans="1:36" ht="13.5" customHeight="1"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row>
    <row r="549" spans="1:36" ht="13.5" customHeight="1"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row>
    <row r="550" spans="1:36" ht="13.5" customHeight="1" x14ac:dyDescent="0.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row>
    <row r="551" spans="1:36" ht="13.5" customHeight="1"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row>
    <row r="552" spans="1:36" ht="13.5" customHeight="1"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row>
    <row r="553" spans="1:36" ht="13.5" customHeight="1" x14ac:dyDescent="0.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row>
    <row r="554" spans="1:36" ht="13.5" customHeight="1"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row>
    <row r="555" spans="1:36" ht="13.5" customHeight="1"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row>
    <row r="556" spans="1:36" ht="13.5" customHeight="1"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row>
    <row r="557" spans="1:36" ht="13.5" customHeight="1"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row>
    <row r="558" spans="1:36" ht="13.5" customHeight="1"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row>
    <row r="559" spans="1:36" ht="13.5" customHeight="1"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row>
    <row r="560" spans="1:36" ht="13.5" customHeight="1"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row>
    <row r="561" spans="1:36" ht="13.5" customHeight="1"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row>
    <row r="562" spans="1:36" ht="13.5" customHeight="1" x14ac:dyDescent="0.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row>
    <row r="563" spans="1:36" ht="13.5" customHeight="1"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row>
    <row r="564" spans="1:36" ht="13.5" customHeight="1"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row>
    <row r="565" spans="1:36" ht="13.5" customHeight="1"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row>
    <row r="566" spans="1:36" ht="13.5" customHeight="1" x14ac:dyDescent="0.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row>
    <row r="567" spans="1:36" ht="13.5" customHeight="1"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row>
    <row r="568" spans="1:36" ht="13.5" customHeight="1"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row>
    <row r="569" spans="1:36" ht="13.5" customHeight="1" x14ac:dyDescent="0.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row>
    <row r="570" spans="1:36" ht="13.5" customHeight="1"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row>
    <row r="571" spans="1:36" ht="13.5" customHeight="1"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row>
    <row r="572" spans="1:36" ht="13.5" customHeight="1"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row>
    <row r="573" spans="1:36" ht="13.5" customHeight="1" x14ac:dyDescent="0.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row>
    <row r="574" spans="1:36" ht="13.5" customHeight="1" x14ac:dyDescent="0.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row>
    <row r="575" spans="1:36" ht="13.5" customHeight="1" x14ac:dyDescent="0.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row>
    <row r="576" spans="1:36" ht="13.5" customHeight="1" x14ac:dyDescent="0.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row>
    <row r="577" spans="1:36" ht="13.5" customHeight="1"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row>
    <row r="578" spans="1:36" ht="13.5" customHeight="1" x14ac:dyDescent="0.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row>
    <row r="579" spans="1:36" ht="13.5" customHeight="1" x14ac:dyDescent="0.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row>
    <row r="580" spans="1:36" ht="13.5" customHeight="1"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row>
    <row r="581" spans="1:36" ht="13.5" customHeight="1"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row>
    <row r="582" spans="1:36" ht="13.5" customHeight="1" x14ac:dyDescent="0.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row>
    <row r="583" spans="1:36" ht="13.5" customHeight="1" x14ac:dyDescent="0.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row>
    <row r="584" spans="1:36" ht="13.5" customHeight="1" x14ac:dyDescent="0.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row>
    <row r="585" spans="1:36" ht="13.5" customHeight="1" x14ac:dyDescent="0.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row>
    <row r="586" spans="1:36" ht="13.5" customHeight="1" x14ac:dyDescent="0.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row>
    <row r="587" spans="1:36" ht="13.5" customHeight="1"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row>
    <row r="588" spans="1:36" ht="13.5" customHeight="1"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row>
    <row r="589" spans="1:36" ht="13.5" customHeight="1" x14ac:dyDescent="0.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row>
    <row r="590" spans="1:36" ht="13.5" customHeight="1"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row>
    <row r="591" spans="1:36" ht="13.5" customHeight="1"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row>
    <row r="592" spans="1:36" ht="13.5" customHeight="1"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row>
    <row r="593" spans="1:36" ht="13.5" customHeight="1"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row>
    <row r="594" spans="1:36" ht="13.5" customHeight="1" x14ac:dyDescent="0.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row>
    <row r="595" spans="1:36" ht="13.5" customHeight="1" x14ac:dyDescent="0.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row>
    <row r="596" spans="1:36" ht="13.5" customHeight="1"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row>
    <row r="597" spans="1:36" ht="13.5" customHeight="1" x14ac:dyDescent="0.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row>
    <row r="598" spans="1:36" ht="13.5" customHeight="1"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row>
    <row r="599" spans="1:36" ht="13.5" customHeight="1"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row>
    <row r="600" spans="1:36" ht="13.5" customHeight="1"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row>
    <row r="601" spans="1:36" ht="13.5" customHeight="1"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row>
    <row r="602" spans="1:36" ht="13.5" customHeight="1" x14ac:dyDescent="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row>
    <row r="603" spans="1:36" ht="13.5" customHeight="1"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row>
    <row r="604" spans="1:36" ht="13.5" customHeight="1" x14ac:dyDescent="0.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row>
    <row r="605" spans="1:36" ht="13.5" customHeight="1"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row>
    <row r="606" spans="1:36" ht="13.5" customHeight="1"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row>
    <row r="607" spans="1:36" ht="13.5" customHeight="1"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row>
    <row r="608" spans="1:36" ht="13.5" customHeight="1"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row>
    <row r="609" spans="1:36" ht="13.5" customHeight="1" x14ac:dyDescent="0.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row>
    <row r="610" spans="1:36" ht="13.5" customHeight="1" x14ac:dyDescent="0.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row>
    <row r="611" spans="1:36" ht="13.5" customHeight="1"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row>
    <row r="612" spans="1:36" ht="13.5" customHeight="1"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row>
    <row r="613" spans="1:36" ht="13.5" customHeight="1"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row>
    <row r="614" spans="1:36" ht="13.5" customHeight="1"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row>
    <row r="615" spans="1:36" ht="13.5" customHeight="1"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row>
    <row r="616" spans="1:36" ht="13.5" customHeight="1"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row>
    <row r="617" spans="1:36" ht="13.5" customHeight="1"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row>
    <row r="618" spans="1:36" ht="13.5" customHeight="1"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row>
    <row r="619" spans="1:36" ht="13.5" customHeight="1"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row>
    <row r="620" spans="1:36" ht="13.5" customHeight="1"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row>
    <row r="621" spans="1:36" ht="13.5" customHeight="1" x14ac:dyDescent="0.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row>
    <row r="622" spans="1:36" ht="13.5" customHeight="1" x14ac:dyDescent="0.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row>
    <row r="623" spans="1:36" ht="13.5" customHeight="1"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row>
    <row r="624" spans="1:36" ht="13.5" customHeight="1"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row>
    <row r="625" spans="1:36" ht="13.5" customHeight="1" x14ac:dyDescent="0.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row>
    <row r="626" spans="1:36" ht="13.5" customHeight="1" x14ac:dyDescent="0.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row>
    <row r="627" spans="1:36" ht="13.5" customHeight="1" x14ac:dyDescent="0.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row>
    <row r="628" spans="1:36" ht="13.5" customHeight="1"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row>
    <row r="629" spans="1:36" ht="13.5" customHeight="1"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row>
    <row r="630" spans="1:36" ht="13.5" customHeight="1"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row>
    <row r="631" spans="1:36" ht="13.5" customHeight="1"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row>
    <row r="632" spans="1:36" ht="13.5" customHeight="1"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row>
    <row r="633" spans="1:36" ht="13.5" customHeight="1"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row>
    <row r="634" spans="1:36" ht="13.5" customHeight="1"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row>
    <row r="635" spans="1:36" ht="13.5" customHeight="1"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row>
    <row r="636" spans="1:36" ht="13.5" customHeight="1" x14ac:dyDescent="0.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row>
    <row r="637" spans="1:36" ht="13.5" customHeight="1"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row>
    <row r="638" spans="1:36" ht="13.5" customHeight="1"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row>
    <row r="639" spans="1:36" ht="13.5" customHeight="1"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row>
    <row r="640" spans="1:36" ht="13.5" customHeight="1"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row>
    <row r="641" spans="1:36" ht="13.5" customHeight="1" x14ac:dyDescent="0.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row>
    <row r="642" spans="1:36" ht="13.5" customHeight="1"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row>
    <row r="643" spans="1:36" ht="13.5" customHeight="1" x14ac:dyDescent="0.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row>
    <row r="644" spans="1:36" ht="13.5" customHeight="1"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row>
    <row r="645" spans="1:36" ht="13.5" customHeight="1"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row>
    <row r="646" spans="1:36" ht="13.5" customHeight="1"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row>
    <row r="647" spans="1:36" ht="13.5" customHeight="1" x14ac:dyDescent="0.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row>
    <row r="648" spans="1:36" ht="13.5" customHeight="1" x14ac:dyDescent="0.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row>
    <row r="649" spans="1:36" ht="13.5" customHeight="1" x14ac:dyDescent="0.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row>
    <row r="650" spans="1:36" ht="13.5" customHeight="1"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row>
    <row r="651" spans="1:36" ht="13.5" customHeight="1"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row>
    <row r="652" spans="1:36" ht="13.5" customHeight="1" x14ac:dyDescent="0.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row>
    <row r="653" spans="1:36" ht="13.5" customHeight="1"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row>
    <row r="654" spans="1:36" ht="13.5" customHeight="1" x14ac:dyDescent="0.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row>
    <row r="655" spans="1:36" ht="13.5" customHeight="1" x14ac:dyDescent="0.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row>
    <row r="656" spans="1:36" ht="13.5" customHeight="1"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row>
    <row r="657" spans="1:36" ht="13.5" customHeight="1" x14ac:dyDescent="0.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row>
    <row r="658" spans="1:36" ht="13.5" customHeight="1"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row>
    <row r="659" spans="1:36" ht="13.5" customHeight="1" x14ac:dyDescent="0.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row>
    <row r="660" spans="1:36" ht="13.5" customHeight="1"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row>
    <row r="661" spans="1:36" ht="13.5" customHeight="1"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row>
    <row r="662" spans="1:36" ht="13.5" customHeight="1"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row>
    <row r="663" spans="1:36" ht="13.5" customHeight="1"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row>
    <row r="664" spans="1:36" ht="13.5" customHeight="1"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row>
    <row r="665" spans="1:36" ht="13.5" customHeight="1" x14ac:dyDescent="0.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row>
    <row r="666" spans="1:36" ht="13.5" customHeight="1"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row>
    <row r="667" spans="1:36" ht="13.5" customHeight="1" x14ac:dyDescent="0.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row>
    <row r="668" spans="1:36" ht="13.5" customHeight="1"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row>
    <row r="669" spans="1:36" ht="13.5" customHeight="1"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row>
    <row r="670" spans="1:36" ht="13.5" customHeight="1"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row>
    <row r="671" spans="1:36" ht="13.5" customHeight="1"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row>
    <row r="672" spans="1:36" ht="13.5" customHeight="1" x14ac:dyDescent="0.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row>
    <row r="673" spans="1:36" ht="13.5" customHeight="1"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row>
    <row r="674" spans="1:36" ht="13.5" customHeight="1"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row>
    <row r="675" spans="1:36" ht="13.5" customHeight="1"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row>
    <row r="676" spans="1:36" ht="13.5" customHeight="1"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row>
    <row r="677" spans="1:36" ht="13.5" customHeight="1"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row>
    <row r="678" spans="1:36" ht="13.5" customHeight="1"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row>
    <row r="679" spans="1:36" ht="13.5" customHeight="1"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row>
    <row r="680" spans="1:36" ht="13.5" customHeight="1"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row>
    <row r="681" spans="1:36" ht="13.5" customHeight="1"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row>
    <row r="682" spans="1:36" ht="13.5" customHeight="1"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row>
    <row r="683" spans="1:36" ht="13.5" customHeight="1"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c r="AI683" s="7"/>
      <c r="AJ683" s="7"/>
    </row>
    <row r="684" spans="1:36" ht="13.5" customHeight="1"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row>
    <row r="685" spans="1:36" ht="13.5" customHeight="1"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row>
    <row r="686" spans="1:36" ht="13.5" customHeight="1" x14ac:dyDescent="0.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row>
    <row r="687" spans="1:36" ht="13.5" customHeight="1"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row>
    <row r="688" spans="1:36" ht="13.5" customHeight="1"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row>
    <row r="689" spans="1:36" ht="13.5" customHeight="1"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row>
    <row r="690" spans="1:36" ht="13.5" customHeight="1" x14ac:dyDescent="0.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row>
    <row r="691" spans="1:36" ht="13.5" customHeight="1"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row>
    <row r="692" spans="1:36" ht="13.5" customHeight="1"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row>
    <row r="693" spans="1:36" ht="13.5" customHeight="1" x14ac:dyDescent="0.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row>
    <row r="694" spans="1:36" ht="13.5" customHeight="1"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row>
    <row r="695" spans="1:36" ht="13.5" customHeight="1"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row>
    <row r="696" spans="1:36" ht="13.5" customHeight="1"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row>
    <row r="697" spans="1:36" ht="13.5" customHeight="1"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row>
    <row r="698" spans="1:36" ht="13.5" customHeight="1" x14ac:dyDescent="0.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row>
    <row r="699" spans="1:36" ht="13.5" customHeight="1"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row>
    <row r="700" spans="1:36" ht="13.5" customHeight="1"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row>
    <row r="701" spans="1:36" ht="13.5" customHeight="1"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row>
    <row r="702" spans="1:36" ht="13.5" customHeight="1" x14ac:dyDescent="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row>
    <row r="703" spans="1:36" ht="13.5" customHeight="1"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row>
    <row r="704" spans="1:36" ht="13.5" customHeight="1" x14ac:dyDescent="0.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row>
    <row r="705" spans="1:36" ht="13.5" customHeight="1" x14ac:dyDescent="0.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row>
    <row r="706" spans="1:36" ht="13.5" customHeight="1" x14ac:dyDescent="0.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c r="AI706" s="7"/>
      <c r="AJ706" s="7"/>
    </row>
    <row r="707" spans="1:36" ht="13.5" customHeight="1"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c r="AI707" s="7"/>
      <c r="AJ707" s="7"/>
    </row>
    <row r="708" spans="1:36" ht="13.5" customHeight="1"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c r="AI708" s="7"/>
      <c r="AJ708" s="7"/>
    </row>
    <row r="709" spans="1:36" ht="13.5" customHeight="1"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row>
    <row r="710" spans="1:36" ht="13.5" customHeight="1"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row>
    <row r="711" spans="1:36" ht="13.5" customHeight="1"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row>
    <row r="712" spans="1:36" ht="13.5" customHeight="1" x14ac:dyDescent="0.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row>
    <row r="713" spans="1:36" ht="13.5" customHeight="1" x14ac:dyDescent="0.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row>
    <row r="714" spans="1:36" ht="13.5" customHeight="1" x14ac:dyDescent="0.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row>
    <row r="715" spans="1:36" ht="13.5" customHeight="1"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row>
    <row r="716" spans="1:36" ht="13.5" customHeight="1"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c r="AI716" s="7"/>
      <c r="AJ716" s="7"/>
    </row>
    <row r="717" spans="1:36" ht="13.5" customHeight="1" x14ac:dyDescent="0.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row>
    <row r="718" spans="1:36" ht="13.5" customHeight="1"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row>
    <row r="719" spans="1:36" ht="13.5" customHeight="1"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row>
    <row r="720" spans="1:36" ht="13.5" customHeight="1" x14ac:dyDescent="0.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row>
    <row r="721" spans="1:36" ht="13.5" customHeight="1"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row>
    <row r="722" spans="1:36" ht="13.5" customHeight="1" x14ac:dyDescent="0.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row>
    <row r="723" spans="1:36" ht="13.5" customHeight="1" x14ac:dyDescent="0.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row>
    <row r="724" spans="1:36" ht="13.5" customHeight="1"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row>
    <row r="725" spans="1:36" ht="13.5" customHeight="1"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row>
    <row r="726" spans="1:36" ht="13.5" customHeight="1" x14ac:dyDescent="0.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row>
    <row r="727" spans="1:36" ht="13.5" customHeight="1" x14ac:dyDescent="0.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row>
    <row r="728" spans="1:36" ht="13.5" customHeight="1" x14ac:dyDescent="0.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row>
    <row r="729" spans="1:36" ht="13.5" customHeight="1"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row>
    <row r="730" spans="1:36" ht="13.5" customHeight="1"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row>
    <row r="731" spans="1:36" ht="13.5" customHeight="1" x14ac:dyDescent="0.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row>
    <row r="732" spans="1:36" ht="13.5" customHeight="1" x14ac:dyDescent="0.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row>
    <row r="733" spans="1:36" ht="13.5" customHeight="1"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row>
    <row r="734" spans="1:36" ht="13.5" customHeight="1" x14ac:dyDescent="0.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row>
    <row r="735" spans="1:36" ht="13.5" customHeight="1" x14ac:dyDescent="0.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row>
    <row r="736" spans="1:36" ht="13.5" customHeight="1"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c r="AI736" s="7"/>
      <c r="AJ736" s="7"/>
    </row>
    <row r="737" spans="1:36" ht="13.5" customHeight="1"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row>
    <row r="738" spans="1:36" ht="13.5" customHeight="1"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row>
    <row r="739" spans="1:36" ht="13.5" customHeight="1"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row>
    <row r="740" spans="1:36" ht="13.5" customHeight="1"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row>
    <row r="741" spans="1:36" ht="13.5" customHeight="1" x14ac:dyDescent="0.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c r="AI741" s="7"/>
      <c r="AJ741" s="7"/>
    </row>
    <row r="742" spans="1:36" ht="13.5" customHeight="1"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c r="AI742" s="7"/>
      <c r="AJ742" s="7"/>
    </row>
    <row r="743" spans="1:36" ht="13.5" customHeight="1"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row>
    <row r="744" spans="1:36" ht="13.5" customHeight="1" x14ac:dyDescent="0.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row>
    <row r="745" spans="1:36" ht="13.5" customHeight="1" x14ac:dyDescent="0.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c r="AI745" s="7"/>
      <c r="AJ745" s="7"/>
    </row>
    <row r="746" spans="1:36" ht="13.5" customHeight="1"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c r="AI746" s="7"/>
      <c r="AJ746" s="7"/>
    </row>
    <row r="747" spans="1:36" ht="13.5" customHeight="1" x14ac:dyDescent="0.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c r="AI747" s="7"/>
      <c r="AJ747" s="7"/>
    </row>
    <row r="748" spans="1:36" ht="13.5" customHeight="1"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row>
    <row r="749" spans="1:36" ht="13.5" customHeight="1"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row>
    <row r="750" spans="1:36" ht="13.5" customHeight="1" x14ac:dyDescent="0.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c r="AI750" s="7"/>
      <c r="AJ750" s="7"/>
    </row>
    <row r="751" spans="1:36" ht="13.5" customHeight="1"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c r="AI751" s="7"/>
      <c r="AJ751" s="7"/>
    </row>
    <row r="752" spans="1:36" ht="13.5" customHeight="1"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c r="AI752" s="7"/>
      <c r="AJ752" s="7"/>
    </row>
    <row r="753" spans="1:36" ht="13.5" customHeight="1"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row>
    <row r="754" spans="1:36" ht="13.5" customHeight="1" x14ac:dyDescent="0.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row>
    <row r="755" spans="1:36" ht="13.5" customHeight="1"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row>
    <row r="756" spans="1:36" ht="13.5" customHeight="1"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c r="AI756" s="7"/>
      <c r="AJ756" s="7"/>
    </row>
    <row r="757" spans="1:36" ht="13.5" customHeight="1"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c r="AI757" s="7"/>
      <c r="AJ757" s="7"/>
    </row>
    <row r="758" spans="1:36" ht="13.5" customHeight="1"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row>
    <row r="759" spans="1:36" ht="13.5" customHeight="1" x14ac:dyDescent="0.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row>
    <row r="760" spans="1:36" ht="13.5" customHeight="1"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row>
    <row r="761" spans="1:36" ht="13.5" customHeight="1"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row>
    <row r="762" spans="1:36" ht="13.5" customHeight="1"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row>
    <row r="763" spans="1:36" ht="13.5" customHeight="1"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row>
    <row r="764" spans="1:36" ht="13.5" customHeight="1"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row>
    <row r="765" spans="1:36" ht="13.5" customHeight="1"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row>
    <row r="766" spans="1:36" ht="13.5" customHeight="1" x14ac:dyDescent="0.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row>
    <row r="767" spans="1:36" ht="13.5" customHeight="1" x14ac:dyDescent="0.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row>
    <row r="768" spans="1:36" ht="13.5" customHeight="1" x14ac:dyDescent="0.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row>
    <row r="769" spans="1:36" ht="13.5" customHeight="1" x14ac:dyDescent="0.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row>
    <row r="770" spans="1:36" ht="13.5" customHeight="1" x14ac:dyDescent="0.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row>
    <row r="771" spans="1:36" ht="13.5" customHeight="1" x14ac:dyDescent="0.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row>
    <row r="772" spans="1:36" ht="13.5" customHeight="1" x14ac:dyDescent="0.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row>
    <row r="773" spans="1:36" ht="13.5" customHeight="1"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row>
    <row r="774" spans="1:36" ht="13.5" customHeight="1"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row>
    <row r="775" spans="1:36" ht="13.5" customHeight="1"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row>
    <row r="776" spans="1:36" ht="13.5" customHeight="1"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row>
    <row r="777" spans="1:36" ht="13.5" customHeight="1" x14ac:dyDescent="0.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row>
    <row r="778" spans="1:36" ht="13.5" customHeight="1"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row>
    <row r="779" spans="1:36" ht="13.5" customHeight="1" x14ac:dyDescent="0.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row>
    <row r="780" spans="1:36" ht="13.5" customHeight="1"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row>
    <row r="781" spans="1:36" ht="13.5" customHeight="1"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row>
    <row r="782" spans="1:36" ht="13.5" customHeight="1"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row>
    <row r="783" spans="1:36" ht="13.5" customHeight="1"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row>
    <row r="784" spans="1:36" ht="13.5" customHeight="1"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row>
    <row r="785" spans="1:36" ht="13.5" customHeight="1" x14ac:dyDescent="0.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row>
    <row r="786" spans="1:36" ht="13.5" customHeight="1" x14ac:dyDescent="0.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row>
    <row r="787" spans="1:36" ht="13.5" customHeight="1" x14ac:dyDescent="0.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row>
    <row r="788" spans="1:36" ht="13.5" customHeight="1"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row>
    <row r="789" spans="1:36" ht="13.5" customHeight="1"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row>
    <row r="790" spans="1:36" ht="13.5" customHeight="1"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row>
    <row r="791" spans="1:36" ht="13.5" customHeight="1" x14ac:dyDescent="0.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row>
    <row r="792" spans="1:36" ht="13.5" customHeight="1"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c r="AI792" s="7"/>
      <c r="AJ792" s="7"/>
    </row>
    <row r="793" spans="1:36" ht="13.5" customHeight="1"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c r="AI793" s="7"/>
      <c r="AJ793" s="7"/>
    </row>
    <row r="794" spans="1:36" ht="13.5" customHeight="1" x14ac:dyDescent="0.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c r="AI794" s="7"/>
      <c r="AJ794" s="7"/>
    </row>
    <row r="795" spans="1:36" ht="13.5" customHeight="1" x14ac:dyDescent="0.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c r="AI795" s="7"/>
      <c r="AJ795" s="7"/>
    </row>
    <row r="796" spans="1:36" ht="13.5" customHeight="1"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row>
    <row r="797" spans="1:36" ht="13.5" customHeight="1" x14ac:dyDescent="0.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row>
    <row r="798" spans="1:36" ht="13.5" customHeight="1" x14ac:dyDescent="0.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row>
    <row r="799" spans="1:36" ht="13.5" customHeight="1" x14ac:dyDescent="0.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row>
    <row r="800" spans="1:36" ht="13.5" customHeight="1" x14ac:dyDescent="0.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row>
    <row r="801" spans="1:36" ht="13.5" customHeight="1" x14ac:dyDescent="0.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row>
    <row r="802" spans="1:36" ht="13.5" customHeight="1"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c r="AI802" s="7"/>
      <c r="AJ802" s="7"/>
    </row>
    <row r="803" spans="1:36" ht="13.5" customHeight="1"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row>
    <row r="804" spans="1:36" ht="13.5" customHeight="1" x14ac:dyDescent="0.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row>
    <row r="805" spans="1:36" ht="13.5" customHeight="1"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row>
    <row r="806" spans="1:36" ht="13.5" customHeight="1"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row>
    <row r="807" spans="1:36" ht="13.5" customHeight="1"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c r="AI807" s="7"/>
      <c r="AJ807" s="7"/>
    </row>
    <row r="808" spans="1:36" ht="13.5" customHeight="1" x14ac:dyDescent="0.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c r="AI808" s="7"/>
      <c r="AJ808" s="7"/>
    </row>
    <row r="809" spans="1:36" ht="13.5" customHeight="1"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row>
    <row r="810" spans="1:36" ht="13.5" customHeight="1"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row>
    <row r="811" spans="1:36" ht="13.5" customHeight="1"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c r="AI811" s="7"/>
      <c r="AJ811" s="7"/>
    </row>
    <row r="812" spans="1:36" ht="13.5" customHeight="1"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row>
    <row r="813" spans="1:36" ht="13.5" customHeight="1" x14ac:dyDescent="0.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c r="AI813" s="7"/>
      <c r="AJ813" s="7"/>
    </row>
    <row r="814" spans="1:36" ht="13.5" customHeight="1"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row>
    <row r="815" spans="1:36" ht="13.5" customHeight="1"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row>
    <row r="816" spans="1:36" ht="13.5" customHeight="1" x14ac:dyDescent="0.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row>
    <row r="817" spans="1:36" ht="13.5" customHeight="1"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c r="AI817" s="7"/>
      <c r="AJ817" s="7"/>
    </row>
    <row r="818" spans="1:36" ht="13.5" customHeight="1" x14ac:dyDescent="0.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row>
    <row r="819" spans="1:36" ht="13.5" customHeight="1"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row>
    <row r="820" spans="1:36" ht="13.5" customHeight="1" x14ac:dyDescent="0.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row>
    <row r="821" spans="1:36" ht="13.5" customHeight="1" x14ac:dyDescent="0.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row>
    <row r="822" spans="1:36" ht="13.5" customHeight="1" x14ac:dyDescent="0.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row>
    <row r="823" spans="1:36" ht="13.5" customHeight="1" x14ac:dyDescent="0.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row>
    <row r="824" spans="1:36" ht="13.5" customHeight="1"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row>
    <row r="825" spans="1:36" ht="13.5" customHeight="1"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c r="AI825" s="7"/>
      <c r="AJ825" s="7"/>
    </row>
    <row r="826" spans="1:36" ht="13.5" customHeight="1" x14ac:dyDescent="0.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row>
    <row r="827" spans="1:36" ht="13.5" customHeight="1" x14ac:dyDescent="0.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c r="AI827" s="7"/>
      <c r="AJ827" s="7"/>
    </row>
    <row r="828" spans="1:36" ht="13.5" customHeight="1"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c r="AI828" s="7"/>
      <c r="AJ828" s="7"/>
    </row>
    <row r="829" spans="1:36" ht="13.5" customHeight="1" x14ac:dyDescent="0.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row>
    <row r="830" spans="1:36" ht="13.5" customHeight="1" x14ac:dyDescent="0.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c r="AI830" s="7"/>
      <c r="AJ830" s="7"/>
    </row>
    <row r="831" spans="1:36" ht="13.5" customHeight="1" x14ac:dyDescent="0.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row>
    <row r="832" spans="1:36" ht="13.5" customHeight="1"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c r="AI832" s="7"/>
      <c r="AJ832" s="7"/>
    </row>
    <row r="833" spans="1:36" ht="13.5" customHeight="1"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row>
    <row r="834" spans="1:36" ht="13.5" customHeight="1" x14ac:dyDescent="0.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row>
    <row r="835" spans="1:36" ht="13.5" customHeight="1" x14ac:dyDescent="0.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row>
    <row r="836" spans="1:36" ht="13.5" customHeight="1" x14ac:dyDescent="0.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c r="AI836" s="7"/>
      <c r="AJ836" s="7"/>
    </row>
    <row r="837" spans="1:36" ht="13.5" customHeight="1"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c r="AI837" s="7"/>
      <c r="AJ837" s="7"/>
    </row>
    <row r="838" spans="1:36" ht="13.5" customHeight="1"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row>
    <row r="839" spans="1:36" ht="13.5" customHeight="1"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row>
    <row r="840" spans="1:36" ht="13.5" customHeight="1"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c r="AI840" s="7"/>
      <c r="AJ840" s="7"/>
    </row>
    <row r="841" spans="1:36" ht="13.5" customHeight="1"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c r="AI841" s="7"/>
      <c r="AJ841" s="7"/>
    </row>
    <row r="842" spans="1:36" ht="13.5" customHeight="1" x14ac:dyDescent="0.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row>
    <row r="843" spans="1:36" ht="13.5" customHeight="1" x14ac:dyDescent="0.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row>
    <row r="844" spans="1:36" ht="13.5" customHeight="1"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row>
    <row r="845" spans="1:36" ht="13.5" customHeight="1" x14ac:dyDescent="0.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row>
    <row r="846" spans="1:36" ht="13.5" customHeight="1"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row>
    <row r="847" spans="1:36" ht="13.5" customHeight="1"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row>
    <row r="848" spans="1:36" ht="13.5" customHeight="1"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row>
    <row r="849" spans="1:36" ht="13.5" customHeight="1"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row>
    <row r="850" spans="1:36" ht="13.5" customHeight="1" x14ac:dyDescent="0.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row>
    <row r="851" spans="1:36" ht="13.5" customHeight="1"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row>
    <row r="852" spans="1:36" ht="13.5" customHeight="1" x14ac:dyDescent="0.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row>
    <row r="853" spans="1:36" ht="13.5" customHeight="1"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row>
    <row r="854" spans="1:36" ht="13.5" customHeight="1"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c r="AI854" s="7"/>
      <c r="AJ854" s="7"/>
    </row>
    <row r="855" spans="1:36" ht="13.5" customHeight="1"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row>
    <row r="856" spans="1:36" ht="13.5" customHeight="1"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row>
    <row r="857" spans="1:36" ht="13.5" customHeight="1"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row>
    <row r="858" spans="1:36" ht="13.5" customHeight="1"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row>
    <row r="859" spans="1:36" ht="13.5" customHeight="1"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row>
    <row r="860" spans="1:36" ht="13.5" customHeight="1"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row>
    <row r="861" spans="1:36" ht="13.5" customHeight="1"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row>
    <row r="862" spans="1:36" ht="13.5" customHeight="1"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c r="AI862" s="7"/>
      <c r="AJ862" s="7"/>
    </row>
    <row r="863" spans="1:36" ht="13.5" customHeight="1" x14ac:dyDescent="0.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c r="AI863" s="7"/>
      <c r="AJ863" s="7"/>
    </row>
    <row r="864" spans="1:36" ht="13.5" customHeight="1"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c r="AI864" s="7"/>
      <c r="AJ864" s="7"/>
    </row>
    <row r="865" spans="1:36" ht="13.5" customHeight="1"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c r="AI865" s="7"/>
      <c r="AJ865" s="7"/>
    </row>
    <row r="866" spans="1:36" ht="13.5" customHeight="1"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row>
    <row r="867" spans="1:36" ht="13.5" customHeight="1"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row>
    <row r="868" spans="1:36" ht="13.5" customHeight="1"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row>
    <row r="869" spans="1:36" ht="13.5" customHeight="1" x14ac:dyDescent="0.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row>
    <row r="870" spans="1:36" ht="13.5" customHeight="1"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row>
    <row r="871" spans="1:36" ht="13.5" customHeight="1" x14ac:dyDescent="0.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row>
    <row r="872" spans="1:36" ht="13.5" customHeight="1" x14ac:dyDescent="0.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row>
    <row r="873" spans="1:36" ht="13.5" customHeight="1" x14ac:dyDescent="0.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row>
    <row r="874" spans="1:36" ht="13.5" customHeight="1" x14ac:dyDescent="0.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row>
    <row r="875" spans="1:36" ht="13.5" customHeight="1" x14ac:dyDescent="0.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row>
    <row r="876" spans="1:36" ht="13.5" customHeight="1"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row>
    <row r="877" spans="1:36" ht="13.5" customHeight="1" x14ac:dyDescent="0.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row>
    <row r="878" spans="1:36" ht="13.5" customHeight="1" x14ac:dyDescent="0.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row>
    <row r="879" spans="1:36" ht="13.5" customHeight="1" x14ac:dyDescent="0.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row>
    <row r="880" spans="1:36" ht="13.5" customHeight="1" x14ac:dyDescent="0.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row>
    <row r="881" spans="1:36" ht="13.5" customHeight="1"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row>
    <row r="882" spans="1:36" ht="13.5" customHeight="1"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row>
    <row r="883" spans="1:36" ht="13.5" customHeight="1"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row>
    <row r="884" spans="1:36" ht="13.5" customHeight="1" x14ac:dyDescent="0.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c r="AI884" s="7"/>
      <c r="AJ884" s="7"/>
    </row>
    <row r="885" spans="1:36" ht="13.5" customHeight="1"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row>
    <row r="886" spans="1:36" ht="13.5" customHeight="1"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c r="AI886" s="7"/>
      <c r="AJ886" s="7"/>
    </row>
    <row r="887" spans="1:36" ht="13.5" customHeight="1"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row>
    <row r="888" spans="1:36" ht="13.5" customHeight="1"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c r="AI888" s="7"/>
      <c r="AJ888" s="7"/>
    </row>
    <row r="889" spans="1:36" ht="13.5" customHeight="1"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c r="AI889" s="7"/>
      <c r="AJ889" s="7"/>
    </row>
    <row r="890" spans="1:36" ht="13.5" customHeight="1"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c r="AI890" s="7"/>
      <c r="AJ890" s="7"/>
    </row>
    <row r="891" spans="1:36" ht="13.5" customHeight="1"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c r="AI891" s="7"/>
      <c r="AJ891" s="7"/>
    </row>
    <row r="892" spans="1:36" ht="13.5" customHeight="1"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row>
    <row r="893" spans="1:36" ht="13.5" customHeight="1"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row>
    <row r="894" spans="1:36" ht="13.5" customHeight="1" x14ac:dyDescent="0.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c r="AI894" s="7"/>
      <c r="AJ894" s="7"/>
    </row>
    <row r="895" spans="1:36" ht="13.5" customHeight="1" x14ac:dyDescent="0.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c r="AI895" s="7"/>
      <c r="AJ895" s="7"/>
    </row>
  </sheetData>
  <pageMargins left="0.75" right="0.75" top="1" bottom="1" header="0.5" footer="0.5"/>
  <pageSetup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4A21B-CFFE-4761-B911-984A979CE85F}">
  <sheetPr>
    <tabColor theme="3" tint="-0.249977111117893"/>
  </sheetPr>
  <dimension ref="A1:AT430"/>
  <sheetViews>
    <sheetView showGridLines="0" topLeftCell="D194" zoomScale="60" zoomScaleNormal="70" workbookViewId="0">
      <selection activeCell="N232" sqref="N232"/>
    </sheetView>
  </sheetViews>
  <sheetFormatPr defaultColWidth="9.28515625" defaultRowHeight="13.5" customHeight="1" outlineLevelRow="1" x14ac:dyDescent="0.2"/>
  <cols>
    <col min="1" max="1" width="1.7109375" style="2" customWidth="1"/>
    <col min="2" max="2" width="3.5703125" style="2" customWidth="1"/>
    <col min="3" max="3" width="2" style="2" customWidth="1"/>
    <col min="4" max="4" width="53.7109375" style="2" bestFit="1" customWidth="1"/>
    <col min="5" max="10" width="19.7109375" style="2" hidden="1" customWidth="1"/>
    <col min="11" max="19" width="19.7109375" style="2" customWidth="1"/>
    <col min="20" max="20" width="38.7109375" style="2" bestFit="1" customWidth="1"/>
    <col min="21" max="21" width="37.28515625" style="2" bestFit="1" customWidth="1"/>
    <col min="22" max="22" width="35.140625" style="2" customWidth="1"/>
    <col min="23" max="30" width="19.7109375" style="2" customWidth="1"/>
    <col min="31" max="31" width="23.140625" style="2" customWidth="1"/>
    <col min="32" max="32" width="20.7109375" style="2" customWidth="1"/>
    <col min="33" max="33" width="23.140625" style="2" bestFit="1" customWidth="1"/>
    <col min="34" max="34" width="38.7109375" style="2" bestFit="1" customWidth="1"/>
    <col min="35" max="35" width="19.7109375" style="2" customWidth="1"/>
    <col min="36" max="36" width="43" style="2" bestFit="1" customWidth="1"/>
    <col min="37" max="37" width="26.5703125" style="2" customWidth="1"/>
    <col min="38" max="16384" width="9.28515625" style="2"/>
  </cols>
  <sheetData>
    <row r="1" spans="1:38" s="7" customFormat="1" ht="13.5" customHeight="1" x14ac:dyDescent="0.2">
      <c r="A1" s="5"/>
      <c r="B1" s="5"/>
      <c r="C1" s="5"/>
      <c r="D1" s="6" t="s">
        <v>87</v>
      </c>
      <c r="E1" s="25"/>
    </row>
    <row r="2" spans="1:38" s="7" customFormat="1" ht="13.5" customHeight="1" x14ac:dyDescent="0.2">
      <c r="A2" s="5"/>
      <c r="B2" s="5"/>
      <c r="C2" s="5"/>
      <c r="D2" s="6"/>
      <c r="E2" s="26" t="str">
        <f>Title</f>
        <v>OCP Africa - DRC P205 market projections</v>
      </c>
    </row>
    <row r="3" spans="1:38" s="7" customFormat="1" ht="13.5" customHeight="1" x14ac:dyDescent="0.2">
      <c r="A3" s="5"/>
      <c r="B3" s="5"/>
      <c r="C3" s="5"/>
      <c r="D3" s="6"/>
      <c r="E3" s="27" t="str">
        <f ca="1">MID(CELL("filename",E3),FIND("]",CELL("filename",E3))+1,256)</f>
        <v>OCP_ProductMix</v>
      </c>
    </row>
    <row r="4" spans="1:38" s="7" customFormat="1" ht="13.5" customHeight="1" x14ac:dyDescent="0.2">
      <c r="A4" s="5"/>
      <c r="B4" s="5"/>
      <c r="C4" s="5"/>
      <c r="D4" s="6"/>
      <c r="E4" s="25"/>
    </row>
    <row r="5" spans="1:38" s="11" customFormat="1" ht="13.5" customHeight="1" x14ac:dyDescent="0.2">
      <c r="A5" s="8"/>
      <c r="B5" s="8"/>
      <c r="C5" s="8"/>
      <c r="D5" s="9"/>
      <c r="E5" s="10"/>
    </row>
    <row r="6" spans="1:38" s="208" customFormat="1" ht="13.5" customHeight="1" x14ac:dyDescent="0.2">
      <c r="A6" s="205"/>
      <c r="B6" s="205"/>
      <c r="C6" s="205"/>
      <c r="D6" s="206"/>
      <c r="E6" s="207"/>
    </row>
    <row r="7" spans="1:38" ht="13.5" customHeight="1" x14ac:dyDescent="0.2">
      <c r="N7" s="7"/>
      <c r="O7" s="7"/>
    </row>
    <row r="8" spans="1:38" ht="13.5" customHeight="1" x14ac:dyDescent="0.25">
      <c r="B8" s="29">
        <v>0</v>
      </c>
      <c r="C8" s="29" t="s">
        <v>92</v>
      </c>
      <c r="D8" s="28" t="s">
        <v>93</v>
      </c>
      <c r="N8" s="7"/>
      <c r="O8" s="7"/>
    </row>
    <row r="9" spans="1:38" ht="13.5" customHeight="1" x14ac:dyDescent="0.2">
      <c r="N9" s="7"/>
      <c r="O9" s="7"/>
    </row>
    <row r="10" spans="1:38" ht="13.5" customHeight="1" x14ac:dyDescent="0.2">
      <c r="D10" s="32" t="s">
        <v>94</v>
      </c>
      <c r="U10" s="32" t="s">
        <v>94</v>
      </c>
      <c r="V10" s="7"/>
      <c r="W10" s="7"/>
      <c r="X10" s="7"/>
      <c r="Y10" s="7"/>
      <c r="Z10" s="35"/>
      <c r="AA10" s="35"/>
      <c r="AB10" s="35"/>
      <c r="AC10" s="35"/>
      <c r="AD10" s="35"/>
      <c r="AE10" s="7"/>
      <c r="AF10" s="7"/>
      <c r="AG10" s="7"/>
      <c r="AH10" s="7"/>
      <c r="AI10" s="7"/>
      <c r="AJ10" s="7"/>
      <c r="AK10" s="7"/>
      <c r="AL10" s="7"/>
    </row>
    <row r="11" spans="1:38" ht="13.5" customHeight="1" x14ac:dyDescent="0.2">
      <c r="D11" s="33" t="s">
        <v>95</v>
      </c>
      <c r="U11" s="33" t="s">
        <v>96</v>
      </c>
      <c r="V11" s="7"/>
      <c r="W11" s="7"/>
      <c r="X11" s="7"/>
      <c r="Y11" s="7"/>
      <c r="Z11" s="36"/>
      <c r="AA11" s="36"/>
      <c r="AB11" s="36"/>
      <c r="AC11" s="36"/>
      <c r="AD11" s="36"/>
      <c r="AE11" s="7"/>
      <c r="AF11" s="7"/>
      <c r="AG11" s="7"/>
      <c r="AH11" s="7"/>
      <c r="AI11" s="7"/>
      <c r="AJ11" s="7"/>
      <c r="AK11" s="7"/>
      <c r="AL11" s="7"/>
    </row>
    <row r="12" spans="1:38" ht="13.5" customHeight="1" x14ac:dyDescent="0.2">
      <c r="K12" s="252" t="s">
        <v>60</v>
      </c>
      <c r="L12" s="189"/>
      <c r="M12" s="189"/>
      <c r="N12" s="252" t="s">
        <v>58</v>
      </c>
      <c r="O12" s="189"/>
      <c r="P12" s="189"/>
      <c r="Q12" s="252" t="s">
        <v>97</v>
      </c>
      <c r="R12" s="189"/>
      <c r="S12" s="7"/>
      <c r="U12" s="252" t="s">
        <v>60</v>
      </c>
      <c r="V12" s="189"/>
      <c r="W12" s="189"/>
      <c r="X12" s="252" t="s">
        <v>58</v>
      </c>
      <c r="Y12" s="189"/>
      <c r="Z12" s="189"/>
      <c r="AA12" s="252" t="s">
        <v>97</v>
      </c>
      <c r="AB12" s="189"/>
      <c r="AC12" s="7"/>
      <c r="AD12" s="7"/>
      <c r="AE12" s="250"/>
      <c r="AF12" s="7"/>
      <c r="AG12" s="7"/>
      <c r="AH12" s="250"/>
      <c r="AI12" s="7"/>
      <c r="AJ12" s="7"/>
      <c r="AK12" s="7"/>
      <c r="AL12" s="7"/>
    </row>
    <row r="13" spans="1:38" ht="13.5" customHeight="1" x14ac:dyDescent="0.2">
      <c r="D13" s="30" t="s">
        <v>91</v>
      </c>
      <c r="K13" s="34">
        <v>2023</v>
      </c>
      <c r="L13" s="34">
        <v>2024</v>
      </c>
      <c r="M13" s="34">
        <v>2025</v>
      </c>
      <c r="N13" s="34">
        <v>2023</v>
      </c>
      <c r="O13" s="34">
        <v>2024</v>
      </c>
      <c r="P13" s="34">
        <v>2025</v>
      </c>
      <c r="Q13" s="34">
        <v>2023</v>
      </c>
      <c r="R13" s="34">
        <v>2024</v>
      </c>
      <c r="S13" s="34">
        <v>2025</v>
      </c>
      <c r="U13" s="34">
        <v>2023</v>
      </c>
      <c r="V13" s="34">
        <v>2024</v>
      </c>
      <c r="W13" s="34">
        <v>2025</v>
      </c>
      <c r="X13" s="34">
        <v>2023</v>
      </c>
      <c r="Y13" s="34">
        <v>2024</v>
      </c>
      <c r="Z13" s="34">
        <v>2025</v>
      </c>
      <c r="AA13" s="34">
        <v>2023</v>
      </c>
      <c r="AB13" s="34">
        <v>2024</v>
      </c>
      <c r="AC13" s="34">
        <v>2025</v>
      </c>
      <c r="AD13" s="251"/>
      <c r="AE13" s="251"/>
      <c r="AF13" s="251"/>
      <c r="AG13" s="251"/>
      <c r="AH13" s="251"/>
      <c r="AI13" s="251"/>
      <c r="AJ13" s="251"/>
      <c r="AK13" s="7"/>
      <c r="AL13" s="7"/>
    </row>
    <row r="14" spans="1:38" ht="13.5" customHeight="1" x14ac:dyDescent="0.2">
      <c r="D14" s="1" t="s">
        <v>98</v>
      </c>
      <c r="K14" s="1">
        <f>AA154</f>
        <v>0.48007261950120184</v>
      </c>
      <c r="L14" s="1">
        <f t="shared" ref="L14:S14" si="0">AB154</f>
        <v>0.11425772778479593</v>
      </c>
      <c r="M14" s="1">
        <f t="shared" si="0"/>
        <v>0.1563311353287678</v>
      </c>
      <c r="N14" s="1">
        <f t="shared" si="0"/>
        <v>0</v>
      </c>
      <c r="O14" s="1">
        <f t="shared" si="0"/>
        <v>0.70219238490713587</v>
      </c>
      <c r="P14" s="1">
        <f t="shared" si="0"/>
        <v>2.0928628976667998</v>
      </c>
      <c r="Q14" s="1">
        <f t="shared" si="0"/>
        <v>30.556201857055537</v>
      </c>
      <c r="R14" s="1">
        <f t="shared" si="0"/>
        <v>55.24848155641758</v>
      </c>
      <c r="S14" s="1">
        <f t="shared" si="0"/>
        <v>78.983072280244912</v>
      </c>
      <c r="U14" s="84">
        <f>K14/SUM(K14,N14,Q14)</f>
        <v>1.5468113605704346E-2</v>
      </c>
      <c r="V14" s="84">
        <f t="shared" ref="V14:V16" si="1">L14/SUM(L14,O14,R14)</f>
        <v>2.0379535724601499E-3</v>
      </c>
      <c r="W14" s="84">
        <f>M14/SUM(M14,P14,S14)</f>
        <v>1.924495553601052E-3</v>
      </c>
      <c r="X14" s="84">
        <f>N14/SUM(K14,N14,Q14)</f>
        <v>0</v>
      </c>
      <c r="Y14" s="84">
        <f t="shared" ref="Y14:Y16" si="2">O14/SUM(L14,O14,R14)</f>
        <v>1.2524627498904591E-2</v>
      </c>
      <c r="Z14" s="84">
        <f t="shared" ref="Z14:Z16" si="3">P14/SUM(M14,P14,S14)</f>
        <v>2.5763935842888986E-2</v>
      </c>
      <c r="AA14" s="84">
        <f>Q14/SUM(K14,N14,Q14)</f>
        <v>0.98453188639429567</v>
      </c>
      <c r="AB14" s="84">
        <f t="shared" ref="AB14:AB16" si="4">R14/SUM(L14,O14,R14)</f>
        <v>0.98543741892863523</v>
      </c>
      <c r="AC14" s="84">
        <f t="shared" ref="AC14:AC16" si="5">S14/SUM(M14,P14,S14)</f>
        <v>0.97231156860351009</v>
      </c>
      <c r="AD14" s="217"/>
      <c r="AE14" s="217"/>
      <c r="AF14" s="217"/>
      <c r="AG14" s="217"/>
      <c r="AH14" s="217"/>
      <c r="AI14" s="217"/>
      <c r="AJ14" s="217"/>
      <c r="AK14" s="7"/>
      <c r="AL14" s="7"/>
    </row>
    <row r="15" spans="1:38" ht="13.5" customHeight="1" thickBot="1" x14ac:dyDescent="0.25">
      <c r="D15" s="1" t="s">
        <v>99</v>
      </c>
      <c r="K15" s="1">
        <f>AA242</f>
        <v>0.35920235913304255</v>
      </c>
      <c r="L15" s="1">
        <f t="shared" ref="L15:S15" si="6">AB242</f>
        <v>7.1845844297122402E-2</v>
      </c>
      <c r="M15" s="1">
        <f t="shared" si="6"/>
        <v>9.8375453072083521E-2</v>
      </c>
      <c r="N15" s="1">
        <f>AD242</f>
        <v>0</v>
      </c>
      <c r="O15" s="1">
        <f t="shared" si="6"/>
        <v>1.4438856174068968</v>
      </c>
      <c r="P15" s="1">
        <f t="shared" si="6"/>
        <v>4.7969418737127025</v>
      </c>
      <c r="Q15" s="1">
        <f t="shared" si="6"/>
        <v>22.862915624314898</v>
      </c>
      <c r="R15" s="1">
        <f t="shared" si="6"/>
        <v>40.633499564443753</v>
      </c>
      <c r="S15" s="1">
        <f t="shared" si="6"/>
        <v>55.050546069933894</v>
      </c>
      <c r="U15" s="84">
        <f t="shared" ref="U15:U16" si="7">K15/SUM(K15,N15,Q15)</f>
        <v>1.5468113605704341E-2</v>
      </c>
      <c r="V15" s="84">
        <f t="shared" si="1"/>
        <v>1.7045588388683054E-3</v>
      </c>
      <c r="W15" s="84">
        <f t="shared" ref="W15:W16" si="8">M15/SUM(M15,P15,S15)</f>
        <v>1.6410715852241508E-3</v>
      </c>
      <c r="X15" s="84">
        <f t="shared" ref="X15:X16" si="9">N15/SUM(K15,N15,Q15)</f>
        <v>0</v>
      </c>
      <c r="Y15" s="84">
        <f t="shared" si="2"/>
        <v>3.4256511501032254E-2</v>
      </c>
      <c r="Z15" s="84">
        <f t="shared" si="3"/>
        <v>8.002123252386549E-2</v>
      </c>
      <c r="AA15" s="84">
        <f t="shared" ref="AA15:AA16" si="10">Q15/SUM(K15,N15,Q15)</f>
        <v>0.98453188639429567</v>
      </c>
      <c r="AB15" s="84">
        <f t="shared" si="4"/>
        <v>0.96403892966009941</v>
      </c>
      <c r="AC15" s="84">
        <f t="shared" si="5"/>
        <v>0.91833769589091041</v>
      </c>
      <c r="AD15" s="217"/>
      <c r="AE15" s="217"/>
      <c r="AF15" s="217"/>
      <c r="AG15" s="217"/>
      <c r="AH15" s="217"/>
      <c r="AI15" s="217"/>
      <c r="AJ15" s="217"/>
      <c r="AK15" s="7"/>
      <c r="AL15" s="7"/>
    </row>
    <row r="16" spans="1:38" ht="13.5" hidden="1" customHeight="1" thickBot="1" x14ac:dyDescent="0.25">
      <c r="D16" s="1" t="s">
        <v>100</v>
      </c>
      <c r="K16" s="1">
        <f>AA321</f>
        <v>0</v>
      </c>
      <c r="L16" s="1">
        <f t="shared" ref="L16:S16" si="11">AB321</f>
        <v>0</v>
      </c>
      <c r="M16" s="1">
        <f t="shared" si="11"/>
        <v>0</v>
      </c>
      <c r="N16" s="1">
        <f t="shared" si="11"/>
        <v>0</v>
      </c>
      <c r="O16" s="1">
        <f t="shared" si="11"/>
        <v>0</v>
      </c>
      <c r="P16" s="1">
        <f t="shared" si="11"/>
        <v>0</v>
      </c>
      <c r="Q16" s="1">
        <f t="shared" si="11"/>
        <v>0</v>
      </c>
      <c r="R16" s="1">
        <f t="shared" si="11"/>
        <v>0</v>
      </c>
      <c r="S16" s="1">
        <f t="shared" si="11"/>
        <v>0</v>
      </c>
      <c r="U16" s="84" t="e">
        <f t="shared" si="7"/>
        <v>#DIV/0!</v>
      </c>
      <c r="V16" s="84" t="e">
        <f t="shared" si="1"/>
        <v>#DIV/0!</v>
      </c>
      <c r="W16" s="84" t="e">
        <f t="shared" si="8"/>
        <v>#DIV/0!</v>
      </c>
      <c r="X16" s="84" t="e">
        <f t="shared" si="9"/>
        <v>#DIV/0!</v>
      </c>
      <c r="Y16" s="84" t="e">
        <f t="shared" si="2"/>
        <v>#DIV/0!</v>
      </c>
      <c r="Z16" s="84" t="e">
        <f t="shared" si="3"/>
        <v>#DIV/0!</v>
      </c>
      <c r="AA16" s="84" t="e">
        <f t="shared" si="10"/>
        <v>#DIV/0!</v>
      </c>
      <c r="AB16" s="84" t="e">
        <f t="shared" si="4"/>
        <v>#DIV/0!</v>
      </c>
      <c r="AC16" s="84" t="e">
        <f t="shared" si="5"/>
        <v>#DIV/0!</v>
      </c>
      <c r="AD16" s="217"/>
      <c r="AE16" s="217"/>
      <c r="AF16" s="217"/>
      <c r="AG16" s="217"/>
      <c r="AH16" s="217"/>
      <c r="AI16" s="217"/>
      <c r="AJ16" s="217"/>
      <c r="AK16" s="7"/>
      <c r="AL16" s="7"/>
    </row>
    <row r="17" spans="2:38" ht="13.5" customHeight="1" thickTop="1" thickBot="1" x14ac:dyDescent="0.25">
      <c r="D17" s="97" t="s">
        <v>101</v>
      </c>
      <c r="K17" s="244">
        <f>SUM(K14:K16)</f>
        <v>0.83927497863424438</v>
      </c>
      <c r="L17" s="244">
        <f t="shared" ref="L17:S17" si="12">SUM(L14:L16)</f>
        <v>0.18610357208191833</v>
      </c>
      <c r="M17" s="244">
        <f t="shared" si="12"/>
        <v>0.25470658840085131</v>
      </c>
      <c r="N17" s="244">
        <f t="shared" si="12"/>
        <v>0</v>
      </c>
      <c r="O17" s="244">
        <f t="shared" si="12"/>
        <v>2.1460780023140327</v>
      </c>
      <c r="P17" s="244">
        <f t="shared" si="12"/>
        <v>6.8898047713795023</v>
      </c>
      <c r="Q17" s="244">
        <f t="shared" si="12"/>
        <v>53.419117481370435</v>
      </c>
      <c r="R17" s="244">
        <f t="shared" si="12"/>
        <v>95.881981120861326</v>
      </c>
      <c r="S17" s="244">
        <f t="shared" si="12"/>
        <v>134.03361835017881</v>
      </c>
      <c r="U17" s="253">
        <f t="shared" ref="U17" si="13">K17/SUM(K17,N17,Q17)</f>
        <v>1.5468113605704345E-2</v>
      </c>
      <c r="V17" s="253">
        <f t="shared" ref="V17" si="14">L17/SUM(L17,O17,R17)</f>
        <v>1.8948751073647875E-3</v>
      </c>
      <c r="W17" s="253">
        <f t="shared" ref="W17" si="15">M17/SUM(M17,P17,S17)</f>
        <v>1.8041504652606506E-3</v>
      </c>
      <c r="X17" s="253">
        <f t="shared" ref="X17" si="16">N17/SUM(K17,N17,Q17)</f>
        <v>0</v>
      </c>
      <c r="Y17" s="253">
        <f t="shared" ref="Y17" si="17">O17/SUM(L17,O17,R17)</f>
        <v>2.1851003393196632E-2</v>
      </c>
      <c r="Z17" s="253">
        <f t="shared" ref="Z17" si="18">P17/SUM(M17,P17,S17)</f>
        <v>4.8802210268220271E-2</v>
      </c>
      <c r="AA17" s="253">
        <f t="shared" ref="AA17" si="19">Q17/SUM(K17,N17,Q17)</f>
        <v>0.98453188639429567</v>
      </c>
      <c r="AB17" s="253">
        <f t="shared" ref="AB17" si="20">R17/SUM(L17,O17,R17)</f>
        <v>0.97625412149943858</v>
      </c>
      <c r="AC17" s="253">
        <f t="shared" ref="AC17" si="21">S17/SUM(M17,P17,S17)</f>
        <v>0.9493936392665191</v>
      </c>
      <c r="AD17" s="204"/>
      <c r="AE17" s="204"/>
      <c r="AF17" s="204"/>
      <c r="AG17" s="204"/>
      <c r="AH17" s="204"/>
      <c r="AI17" s="204"/>
      <c r="AJ17" s="204"/>
      <c r="AK17" s="7"/>
      <c r="AL17" s="7"/>
    </row>
    <row r="18" spans="2:38" ht="13.5" customHeight="1" thickTop="1" x14ac:dyDescent="0.2">
      <c r="D18" s="245" t="s">
        <v>102</v>
      </c>
      <c r="K18" s="218"/>
      <c r="L18" s="218"/>
      <c r="M18" s="218"/>
      <c r="N18" s="218"/>
      <c r="O18" s="218"/>
      <c r="P18" s="218"/>
      <c r="Q18" s="218"/>
      <c r="R18" s="218"/>
      <c r="S18" s="228"/>
      <c r="U18" s="218"/>
      <c r="V18" s="218"/>
      <c r="W18" s="218"/>
      <c r="X18" s="218"/>
      <c r="Y18" s="218"/>
      <c r="Z18" s="218"/>
      <c r="AA18" s="218"/>
      <c r="AB18" s="218"/>
      <c r="AC18" s="228"/>
      <c r="AD18" s="211"/>
      <c r="AE18" s="211"/>
      <c r="AF18" s="211"/>
      <c r="AG18" s="211"/>
      <c r="AH18" s="211"/>
      <c r="AI18" s="211"/>
      <c r="AJ18" s="211"/>
      <c r="AK18" s="7"/>
      <c r="AL18" s="7"/>
    </row>
    <row r="19" spans="2:38" ht="13.5" customHeight="1" x14ac:dyDescent="0.2">
      <c r="D19" s="245"/>
      <c r="K19" s="218"/>
      <c r="L19" s="218"/>
      <c r="M19" s="218"/>
      <c r="N19" s="218"/>
      <c r="O19" s="218"/>
      <c r="P19" s="218"/>
      <c r="Q19" s="218"/>
      <c r="R19" s="218"/>
      <c r="S19" s="228"/>
      <c r="U19" s="218"/>
      <c r="V19" s="218"/>
      <c r="W19" s="218"/>
      <c r="X19" s="218"/>
      <c r="Y19" s="218"/>
      <c r="Z19" s="218"/>
      <c r="AA19" s="218"/>
      <c r="AB19" s="218"/>
      <c r="AC19" s="228"/>
      <c r="AD19" s="211"/>
      <c r="AE19" s="211"/>
      <c r="AF19" s="211"/>
      <c r="AG19" s="211"/>
      <c r="AH19" s="211"/>
      <c r="AI19" s="211"/>
      <c r="AJ19" s="211"/>
      <c r="AK19" s="7"/>
      <c r="AL19" s="7"/>
    </row>
    <row r="20" spans="2:38" ht="13.5" customHeight="1" x14ac:dyDescent="0.2">
      <c r="K20" s="1"/>
      <c r="L20" s="1"/>
      <c r="M20" s="1"/>
      <c r="N20" s="1"/>
      <c r="O20" s="1"/>
      <c r="P20" s="1"/>
      <c r="Q20" s="1"/>
      <c r="R20" s="1"/>
      <c r="S20" s="53"/>
      <c r="U20" s="1"/>
      <c r="V20" s="1"/>
      <c r="W20" s="1"/>
      <c r="X20" s="1"/>
      <c r="Y20" s="1"/>
      <c r="Z20" s="1"/>
      <c r="AA20" s="1"/>
      <c r="AB20" s="1"/>
      <c r="AC20" s="53"/>
      <c r="AD20" s="7"/>
      <c r="AE20" s="7"/>
      <c r="AF20" s="7"/>
      <c r="AG20" s="7"/>
      <c r="AH20" s="7"/>
      <c r="AI20" s="7"/>
      <c r="AJ20" s="7"/>
      <c r="AK20" s="7"/>
      <c r="AL20" s="7"/>
    </row>
    <row r="21" spans="2:38" ht="13.5" customHeight="1" x14ac:dyDescent="0.2">
      <c r="D21" s="32" t="s">
        <v>94</v>
      </c>
      <c r="S21" s="7"/>
      <c r="AC21" s="7"/>
      <c r="AD21" s="7"/>
      <c r="AE21" s="7"/>
      <c r="AF21" s="7"/>
      <c r="AG21" s="7"/>
      <c r="AH21" s="7"/>
      <c r="AI21" s="7"/>
      <c r="AJ21" s="7"/>
      <c r="AK21" s="7"/>
      <c r="AL21" s="7"/>
    </row>
    <row r="22" spans="2:38" ht="13.5" customHeight="1" x14ac:dyDescent="0.2">
      <c r="D22" s="33" t="s">
        <v>95</v>
      </c>
      <c r="K22" s="252" t="s">
        <v>60</v>
      </c>
      <c r="L22" s="189"/>
      <c r="M22" s="189"/>
      <c r="N22" s="252" t="s">
        <v>58</v>
      </c>
      <c r="O22" s="189"/>
      <c r="P22" s="189"/>
      <c r="Q22" s="252" t="s">
        <v>97</v>
      </c>
      <c r="R22" s="189"/>
      <c r="S22" s="7"/>
      <c r="U22" s="252" t="s">
        <v>60</v>
      </c>
      <c r="V22" s="189"/>
      <c r="W22" s="189"/>
      <c r="X22" s="252" t="s">
        <v>58</v>
      </c>
      <c r="Y22" s="189"/>
      <c r="Z22" s="189"/>
      <c r="AA22" s="252" t="s">
        <v>97</v>
      </c>
      <c r="AB22" s="189"/>
      <c r="AC22" s="7"/>
      <c r="AD22" s="7"/>
      <c r="AE22" s="250"/>
      <c r="AF22" s="7"/>
      <c r="AG22" s="7"/>
      <c r="AH22" s="250"/>
      <c r="AI22" s="7"/>
      <c r="AJ22" s="7"/>
      <c r="AK22" s="7"/>
      <c r="AL22" s="7"/>
    </row>
    <row r="23" spans="2:38" ht="13.5" customHeight="1" x14ac:dyDescent="0.2">
      <c r="D23" s="36"/>
      <c r="K23" s="252"/>
      <c r="L23" s="189"/>
      <c r="M23" s="189"/>
      <c r="N23" s="252"/>
      <c r="O23" s="189"/>
      <c r="P23" s="189"/>
      <c r="Q23" s="252"/>
      <c r="R23" s="189"/>
      <c r="S23" s="7"/>
      <c r="U23" s="252"/>
      <c r="V23" s="189"/>
      <c r="W23" s="189"/>
      <c r="X23" s="252"/>
      <c r="Y23" s="189"/>
      <c r="Z23" s="189"/>
      <c r="AA23" s="252"/>
      <c r="AB23" s="189"/>
      <c r="AC23" s="7"/>
      <c r="AD23" s="7"/>
      <c r="AE23" s="250"/>
      <c r="AF23" s="7"/>
      <c r="AG23" s="7"/>
      <c r="AH23" s="250"/>
      <c r="AI23" s="7"/>
      <c r="AJ23" s="7"/>
      <c r="AK23" s="7"/>
      <c r="AL23" s="7"/>
    </row>
    <row r="24" spans="2:38" ht="13.5" customHeight="1" x14ac:dyDescent="0.2">
      <c r="D24" s="30" t="s">
        <v>54</v>
      </c>
      <c r="K24" s="34">
        <v>2023</v>
      </c>
      <c r="L24" s="34">
        <v>2024</v>
      </c>
      <c r="M24" s="34">
        <v>2025</v>
      </c>
      <c r="N24" s="34">
        <v>2023</v>
      </c>
      <c r="O24" s="34">
        <v>2024</v>
      </c>
      <c r="P24" s="34">
        <v>2025</v>
      </c>
      <c r="Q24" s="34">
        <v>2023</v>
      </c>
      <c r="R24" s="34">
        <v>2024</v>
      </c>
      <c r="S24" s="34">
        <v>2025</v>
      </c>
      <c r="U24" s="34">
        <v>2023</v>
      </c>
      <c r="V24" s="34">
        <v>2024</v>
      </c>
      <c r="W24" s="34">
        <v>2025</v>
      </c>
      <c r="X24" s="34">
        <v>2023</v>
      </c>
      <c r="Y24" s="34">
        <v>2024</v>
      </c>
      <c r="Z24" s="34">
        <v>2025</v>
      </c>
      <c r="AA24" s="34">
        <v>2023</v>
      </c>
      <c r="AB24" s="34">
        <v>2024</v>
      </c>
      <c r="AC24" s="34">
        <v>2025</v>
      </c>
      <c r="AD24" s="251"/>
      <c r="AE24" s="251"/>
      <c r="AF24" s="251"/>
      <c r="AG24" s="251"/>
      <c r="AH24" s="251"/>
      <c r="AI24" s="251"/>
      <c r="AJ24" s="251"/>
      <c r="AK24" s="7"/>
      <c r="AL24" s="7"/>
    </row>
    <row r="25" spans="2:38" ht="13.5" customHeight="1" x14ac:dyDescent="0.2">
      <c r="D25" s="1" t="s">
        <v>98</v>
      </c>
      <c r="K25" s="1">
        <f>AA178</f>
        <v>0.48007261950120184</v>
      </c>
      <c r="L25" s="1">
        <f t="shared" ref="L25:S25" si="22">AB178</f>
        <v>0.14695271519432765</v>
      </c>
      <c r="M25" s="1">
        <f t="shared" si="22"/>
        <v>0.24606149262510346</v>
      </c>
      <c r="N25" s="1">
        <f t="shared" si="22"/>
        <v>0</v>
      </c>
      <c r="O25" s="1">
        <f t="shared" si="22"/>
        <v>1.234782637252732</v>
      </c>
      <c r="P25" s="1">
        <f t="shared" si="22"/>
        <v>4.4932952990342026</v>
      </c>
      <c r="Q25" s="1">
        <f t="shared" si="22"/>
        <v>30.556201857055537</v>
      </c>
      <c r="R25" s="1">
        <f t="shared" si="22"/>
        <v>64.268797506395231</v>
      </c>
      <c r="S25" s="1">
        <f t="shared" si="22"/>
        <v>97.332747964721321</v>
      </c>
      <c r="U25" s="84">
        <f>K25/SUM(K25,N25,Q25)</f>
        <v>1.5468113605704346E-2</v>
      </c>
      <c r="V25" s="84">
        <f t="shared" ref="V25:V28" si="23">L25/SUM(L25,O25,R25)</f>
        <v>2.2384085672281788E-3</v>
      </c>
      <c r="W25" s="84">
        <f t="shared" ref="W25:W28" si="24">M25/SUM(M25,P25,S25)</f>
        <v>2.4106634541571155E-3</v>
      </c>
      <c r="X25" s="84">
        <f>N25/SUM(K25,N25,Q25)</f>
        <v>0</v>
      </c>
      <c r="Y25" s="84">
        <f t="shared" ref="Y25:Y28" si="25">O25/SUM(L25,O25,R25)</f>
        <v>1.8808417593619307E-2</v>
      </c>
      <c r="Z25" s="84">
        <f t="shared" ref="Z25:Z28" si="26">P25/SUM(M25,P25,S25)</f>
        <v>4.4020795982982044E-2</v>
      </c>
      <c r="AA25" s="84">
        <f>Q25/SUM(K25,N25,Q25)</f>
        <v>0.98453188639429567</v>
      </c>
      <c r="AB25" s="84">
        <f t="shared" ref="AB25:AB28" si="27">R25/SUM(L25,O25,R25)</f>
        <v>0.97895317383915237</v>
      </c>
      <c r="AC25" s="84">
        <f t="shared" ref="AC25:AC28" si="28">S25/SUM(M25,P25,S25)</f>
        <v>0.95356854056286089</v>
      </c>
      <c r="AD25" s="217"/>
      <c r="AE25" s="217"/>
      <c r="AF25" s="217"/>
      <c r="AG25" s="217"/>
      <c r="AH25" s="217"/>
      <c r="AI25" s="217"/>
      <c r="AJ25" s="217"/>
      <c r="AK25" s="7"/>
      <c r="AL25" s="7"/>
    </row>
    <row r="26" spans="2:38" ht="13.5" customHeight="1" thickBot="1" x14ac:dyDescent="0.25">
      <c r="D26" s="1" t="s">
        <v>99</v>
      </c>
      <c r="K26" s="1">
        <f>AA266</f>
        <v>0.35920235913304255</v>
      </c>
      <c r="L26" s="1">
        <f t="shared" ref="L26:S26" si="29">AB266</f>
        <v>0.10316471846701833</v>
      </c>
      <c r="M26" s="1">
        <f t="shared" si="29"/>
        <v>0.18375076082884403</v>
      </c>
      <c r="N26" s="1">
        <f t="shared" si="29"/>
        <v>0</v>
      </c>
      <c r="O26" s="1">
        <f t="shared" si="29"/>
        <v>1.9956112632527743</v>
      </c>
      <c r="P26" s="1">
        <f t="shared" si="29"/>
        <v>7.549373575671539</v>
      </c>
      <c r="Q26" s="1">
        <f t="shared" si="29"/>
        <v>22.862915624314898</v>
      </c>
      <c r="R26" s="1">
        <f t="shared" si="29"/>
        <v>47.713070938304611</v>
      </c>
      <c r="S26" s="1">
        <f t="shared" si="29"/>
        <v>69.420218410843177</v>
      </c>
      <c r="U26" s="84">
        <f t="shared" ref="U26:U28" si="30">K26/SUM(K26,N26,Q26)</f>
        <v>1.5468113605704341E-2</v>
      </c>
      <c r="V26" s="84">
        <f t="shared" si="23"/>
        <v>2.0710880010663896E-3</v>
      </c>
      <c r="W26" s="84">
        <f t="shared" si="24"/>
        <v>2.3816305850879117E-3</v>
      </c>
      <c r="X26" s="84">
        <f t="shared" ref="X26:X28" si="31">N26/SUM(K26,N26,Q26)</f>
        <v>0</v>
      </c>
      <c r="Y26" s="84">
        <f t="shared" si="25"/>
        <v>4.0062984744509381E-2</v>
      </c>
      <c r="Z26" s="84">
        <f t="shared" si="26"/>
        <v>9.7848949985144609E-2</v>
      </c>
      <c r="AA26" s="84">
        <f t="shared" ref="AA26:AA28" si="32">Q26/SUM(K26,N26,Q26)</f>
        <v>0.98453188639429567</v>
      </c>
      <c r="AB26" s="84">
        <f t="shared" si="27"/>
        <v>0.95786592725442432</v>
      </c>
      <c r="AC26" s="84">
        <f t="shared" si="28"/>
        <v>0.89976941942976751</v>
      </c>
      <c r="AD26" s="217"/>
      <c r="AE26" s="217"/>
      <c r="AF26" s="217"/>
      <c r="AG26" s="217"/>
      <c r="AH26" s="217"/>
      <c r="AI26" s="217"/>
      <c r="AJ26" s="217"/>
      <c r="AK26" s="7"/>
      <c r="AL26" s="7"/>
    </row>
    <row r="27" spans="2:38" ht="13.5" hidden="1" customHeight="1" thickBot="1" x14ac:dyDescent="0.25">
      <c r="D27" s="1" t="s">
        <v>100</v>
      </c>
      <c r="K27" s="1">
        <f>AA345</f>
        <v>0</v>
      </c>
      <c r="L27" s="1">
        <f t="shared" ref="L27:S27" si="33">AB345</f>
        <v>0</v>
      </c>
      <c r="M27" s="1">
        <f t="shared" si="33"/>
        <v>0</v>
      </c>
      <c r="N27" s="1">
        <f t="shared" si="33"/>
        <v>0</v>
      </c>
      <c r="O27" s="1">
        <f t="shared" si="33"/>
        <v>0</v>
      </c>
      <c r="P27" s="1">
        <f t="shared" si="33"/>
        <v>0</v>
      </c>
      <c r="Q27" s="1">
        <f t="shared" si="33"/>
        <v>0</v>
      </c>
      <c r="R27" s="1">
        <f t="shared" si="33"/>
        <v>0</v>
      </c>
      <c r="S27" s="1">
        <f t="shared" si="33"/>
        <v>0</v>
      </c>
      <c r="U27" s="84" t="e">
        <f t="shared" si="30"/>
        <v>#DIV/0!</v>
      </c>
      <c r="V27" s="84" t="e">
        <f t="shared" si="23"/>
        <v>#DIV/0!</v>
      </c>
      <c r="W27" s="84" t="e">
        <f t="shared" si="24"/>
        <v>#DIV/0!</v>
      </c>
      <c r="X27" s="84" t="e">
        <f t="shared" si="31"/>
        <v>#DIV/0!</v>
      </c>
      <c r="Y27" s="84" t="e">
        <f t="shared" si="25"/>
        <v>#DIV/0!</v>
      </c>
      <c r="Z27" s="84" t="e">
        <f t="shared" si="26"/>
        <v>#DIV/0!</v>
      </c>
      <c r="AA27" s="84" t="e">
        <f t="shared" si="32"/>
        <v>#DIV/0!</v>
      </c>
      <c r="AB27" s="84" t="e">
        <f t="shared" si="27"/>
        <v>#DIV/0!</v>
      </c>
      <c r="AC27" s="84" t="e">
        <f t="shared" si="28"/>
        <v>#DIV/0!</v>
      </c>
      <c r="AD27" s="217"/>
      <c r="AE27" s="217"/>
      <c r="AF27" s="217"/>
      <c r="AG27" s="217"/>
      <c r="AH27" s="217"/>
      <c r="AI27" s="217"/>
      <c r="AJ27" s="217"/>
      <c r="AK27" s="7"/>
      <c r="AL27" s="7"/>
    </row>
    <row r="28" spans="2:38" ht="13.5" customHeight="1" thickTop="1" thickBot="1" x14ac:dyDescent="0.25">
      <c r="D28" s="97" t="s">
        <v>101</v>
      </c>
      <c r="K28" s="244">
        <f>SUM(K25:K27)</f>
        <v>0.83927497863424438</v>
      </c>
      <c r="L28" s="244">
        <f t="shared" ref="L28:S28" si="34">SUM(L25:L27)</f>
        <v>0.25011743366134598</v>
      </c>
      <c r="M28" s="244">
        <f t="shared" si="34"/>
        <v>0.42981225345394747</v>
      </c>
      <c r="N28" s="244">
        <f t="shared" si="34"/>
        <v>0</v>
      </c>
      <c r="O28" s="244">
        <f t="shared" si="34"/>
        <v>3.230393900505506</v>
      </c>
      <c r="P28" s="244">
        <f t="shared" si="34"/>
        <v>12.042668874705742</v>
      </c>
      <c r="Q28" s="244">
        <f t="shared" si="34"/>
        <v>53.419117481370435</v>
      </c>
      <c r="R28" s="244">
        <f t="shared" si="34"/>
        <v>111.98186844469984</v>
      </c>
      <c r="S28" s="244">
        <f t="shared" si="34"/>
        <v>166.75296637556448</v>
      </c>
      <c r="U28" s="253">
        <f t="shared" si="30"/>
        <v>1.5468113605704345E-2</v>
      </c>
      <c r="V28" s="253">
        <f t="shared" si="23"/>
        <v>2.1662244805656212E-3</v>
      </c>
      <c r="W28" s="253">
        <f t="shared" si="24"/>
        <v>2.3981653244024752E-3</v>
      </c>
      <c r="X28" s="253">
        <f t="shared" si="31"/>
        <v>0</v>
      </c>
      <c r="Y28" s="253">
        <f t="shared" si="25"/>
        <v>2.7977891211772611E-2</v>
      </c>
      <c r="Z28" s="253">
        <f t="shared" si="26"/>
        <v>6.7192851475265547E-2</v>
      </c>
      <c r="AA28" s="253">
        <f t="shared" si="32"/>
        <v>0.98453188639429567</v>
      </c>
      <c r="AB28" s="253">
        <f t="shared" si="27"/>
        <v>0.96985588430766179</v>
      </c>
      <c r="AC28" s="253">
        <f t="shared" si="28"/>
        <v>0.93040898320033194</v>
      </c>
      <c r="AD28" s="204"/>
      <c r="AE28" s="204"/>
      <c r="AF28" s="204"/>
      <c r="AG28" s="204"/>
      <c r="AH28" s="204"/>
      <c r="AI28" s="204"/>
      <c r="AJ28" s="204"/>
      <c r="AK28" s="7"/>
      <c r="AL28" s="7"/>
    </row>
    <row r="29" spans="2:38" ht="13.5" customHeight="1" thickTop="1" x14ac:dyDescent="0.2">
      <c r="D29" s="245" t="s">
        <v>102</v>
      </c>
      <c r="K29" s="218"/>
      <c r="L29" s="218"/>
      <c r="M29" s="218"/>
      <c r="N29" s="218"/>
      <c r="O29" s="218"/>
      <c r="P29" s="218"/>
      <c r="Q29" s="218"/>
      <c r="R29" s="218"/>
      <c r="S29" s="218"/>
      <c r="T29" s="218"/>
      <c r="U29" s="218"/>
      <c r="V29" s="218"/>
      <c r="X29" s="1"/>
      <c r="Y29" s="211"/>
      <c r="Z29" s="211"/>
      <c r="AA29" s="211"/>
      <c r="AB29" s="211"/>
      <c r="AC29" s="211"/>
      <c r="AD29" s="211"/>
      <c r="AE29" s="211"/>
      <c r="AF29" s="211"/>
      <c r="AG29" s="211"/>
      <c r="AH29" s="211"/>
      <c r="AI29" s="211"/>
      <c r="AJ29" s="211"/>
      <c r="AK29" s="7"/>
      <c r="AL29" s="7"/>
    </row>
    <row r="30" spans="2:38" ht="13.5" customHeight="1" x14ac:dyDescent="0.2">
      <c r="D30" s="245"/>
      <c r="K30" s="218"/>
      <c r="L30" s="218"/>
      <c r="M30" s="218"/>
      <c r="N30" s="218"/>
      <c r="O30" s="218"/>
      <c r="P30" s="218"/>
      <c r="Q30" s="218"/>
      <c r="R30" s="218"/>
      <c r="S30" s="218"/>
      <c r="T30" s="218"/>
      <c r="U30" s="218"/>
      <c r="V30" s="218"/>
      <c r="X30" s="1"/>
      <c r="Y30" s="211"/>
      <c r="Z30" s="211"/>
      <c r="AA30" s="211"/>
      <c r="AB30" s="211"/>
      <c r="AC30" s="211"/>
      <c r="AD30" s="211"/>
      <c r="AE30" s="211"/>
      <c r="AF30" s="211"/>
      <c r="AG30" s="211"/>
      <c r="AH30" s="211"/>
      <c r="AI30" s="211"/>
      <c r="AJ30" s="211"/>
      <c r="AK30" s="7"/>
      <c r="AL30" s="7"/>
    </row>
    <row r="31" spans="2:38" ht="13.5" customHeight="1" x14ac:dyDescent="0.2">
      <c r="D31" s="245"/>
      <c r="K31" s="218"/>
      <c r="L31" s="218"/>
      <c r="M31" s="218"/>
      <c r="N31" s="218"/>
      <c r="O31" s="218"/>
      <c r="P31" s="218"/>
      <c r="Q31" s="218"/>
      <c r="R31" s="218"/>
      <c r="S31" s="218"/>
      <c r="T31" s="218"/>
      <c r="U31" s="218"/>
      <c r="V31" s="218"/>
      <c r="X31" s="1"/>
      <c r="Y31" s="211"/>
      <c r="Z31" s="211"/>
      <c r="AA31" s="211"/>
      <c r="AB31" s="211"/>
      <c r="AC31" s="211"/>
      <c r="AD31" s="211"/>
      <c r="AE31" s="211"/>
      <c r="AF31" s="211"/>
      <c r="AG31" s="211"/>
      <c r="AH31" s="211"/>
      <c r="AI31" s="211"/>
      <c r="AJ31" s="211"/>
      <c r="AK31" s="7"/>
      <c r="AL31" s="7"/>
    </row>
    <row r="32" spans="2:38" ht="13.5" customHeight="1" x14ac:dyDescent="0.25">
      <c r="B32" s="29">
        <v>0</v>
      </c>
      <c r="C32" s="29" t="s">
        <v>103</v>
      </c>
      <c r="D32" s="28" t="s">
        <v>104</v>
      </c>
      <c r="K32" s="218"/>
      <c r="L32" s="218"/>
      <c r="M32" s="218"/>
      <c r="N32" s="218"/>
      <c r="O32" s="218"/>
      <c r="P32" s="218"/>
      <c r="Q32" s="218"/>
      <c r="R32" s="218"/>
      <c r="S32" s="218"/>
      <c r="T32" s="218"/>
      <c r="U32" s="218"/>
      <c r="V32" s="218"/>
      <c r="X32" s="1"/>
      <c r="Y32" s="211"/>
      <c r="Z32" s="211"/>
      <c r="AA32" s="211"/>
      <c r="AB32" s="211"/>
      <c r="AC32" s="211"/>
      <c r="AD32" s="211"/>
      <c r="AE32" s="211"/>
      <c r="AF32" s="211"/>
      <c r="AG32" s="211"/>
      <c r="AH32" s="211"/>
      <c r="AI32" s="211"/>
      <c r="AJ32" s="211"/>
      <c r="AK32" s="7"/>
      <c r="AL32" s="7"/>
    </row>
    <row r="33" spans="4:38" ht="13.5" customHeight="1" x14ac:dyDescent="0.2">
      <c r="D33" s="245"/>
      <c r="K33" s="218"/>
      <c r="L33" s="218"/>
      <c r="M33" s="218"/>
      <c r="N33" s="218"/>
      <c r="O33" s="218"/>
      <c r="P33" s="218"/>
      <c r="Q33" s="218"/>
      <c r="R33" s="218"/>
      <c r="S33" s="218"/>
      <c r="T33" s="218"/>
      <c r="U33" s="218"/>
      <c r="V33" s="218"/>
      <c r="X33" s="1"/>
      <c r="Y33" s="191"/>
      <c r="Z33" s="228"/>
      <c r="AA33" s="228"/>
      <c r="AB33" s="191"/>
      <c r="AC33" s="228"/>
      <c r="AD33" s="228"/>
      <c r="AE33" s="228"/>
      <c r="AF33" s="53"/>
      <c r="AG33" s="53"/>
      <c r="AH33" s="53"/>
      <c r="AI33" s="53"/>
      <c r="AJ33" s="53"/>
      <c r="AK33" s="7"/>
      <c r="AL33" s="7"/>
    </row>
    <row r="34" spans="4:38" ht="13.5" customHeight="1" x14ac:dyDescent="0.2">
      <c r="D34" s="32" t="s">
        <v>105</v>
      </c>
      <c r="K34" s="35"/>
      <c r="L34" s="35"/>
      <c r="M34" s="35"/>
      <c r="N34" s="218"/>
      <c r="O34" s="218"/>
      <c r="P34" s="218"/>
      <c r="Q34" s="218"/>
      <c r="R34" s="218"/>
      <c r="S34" s="218"/>
      <c r="T34" s="218"/>
      <c r="U34" s="218"/>
      <c r="V34" s="218"/>
      <c r="X34" s="1"/>
      <c r="Y34" s="245"/>
      <c r="Z34" s="218"/>
      <c r="AA34" s="218"/>
      <c r="AB34" s="245"/>
      <c r="AC34" s="218"/>
      <c r="AD34" s="218"/>
      <c r="AE34" s="218"/>
      <c r="AF34" s="1"/>
      <c r="AG34" s="1"/>
      <c r="AH34" s="1"/>
      <c r="AI34" s="1"/>
      <c r="AJ34" s="1"/>
    </row>
    <row r="35" spans="4:38" ht="13.5" customHeight="1" x14ac:dyDescent="0.2">
      <c r="D35" s="33" t="s">
        <v>95</v>
      </c>
      <c r="K35" s="36"/>
      <c r="L35" s="36"/>
      <c r="M35" s="36"/>
      <c r="N35" s="218"/>
      <c r="O35" s="218"/>
      <c r="P35" s="218"/>
      <c r="Q35" s="218"/>
      <c r="R35" s="218"/>
      <c r="S35" s="218"/>
      <c r="T35" s="218"/>
      <c r="U35" s="218"/>
      <c r="V35" s="218"/>
      <c r="X35" s="1"/>
      <c r="Y35" s="245"/>
      <c r="Z35" s="218"/>
      <c r="AA35" s="218"/>
      <c r="AB35" s="245"/>
      <c r="AC35" s="218"/>
      <c r="AD35" s="218"/>
      <c r="AE35" s="218"/>
      <c r="AF35" s="1"/>
      <c r="AG35" s="1"/>
      <c r="AH35" s="1"/>
      <c r="AI35" s="1"/>
      <c r="AJ35" s="1"/>
    </row>
    <row r="36" spans="4:38" s="7" customFormat="1" ht="13.5" customHeight="1" x14ac:dyDescent="0.2">
      <c r="D36" s="36"/>
      <c r="K36" s="36"/>
      <c r="L36" s="36"/>
      <c r="M36" s="36"/>
      <c r="N36" s="227"/>
      <c r="O36" s="227"/>
      <c r="P36" s="227"/>
      <c r="Q36" s="227"/>
      <c r="R36" s="227"/>
      <c r="S36" s="227"/>
      <c r="T36" s="227"/>
      <c r="U36" s="227"/>
      <c r="V36" s="227"/>
      <c r="X36" s="53"/>
      <c r="Y36" s="191"/>
      <c r="Z36" s="227"/>
      <c r="AA36" s="227"/>
      <c r="AB36" s="191"/>
      <c r="AC36" s="227"/>
      <c r="AD36" s="227"/>
      <c r="AE36" s="227"/>
      <c r="AF36" s="53"/>
      <c r="AG36" s="53"/>
      <c r="AH36" s="53"/>
      <c r="AI36" s="53"/>
      <c r="AJ36" s="53"/>
    </row>
    <row r="37" spans="4:38" ht="13.5" customHeight="1" x14ac:dyDescent="0.2">
      <c r="D37" s="30" t="s">
        <v>91</v>
      </c>
      <c r="K37" s="34">
        <v>2023</v>
      </c>
      <c r="L37" s="34">
        <v>2024</v>
      </c>
      <c r="M37" s="34">
        <v>2025</v>
      </c>
      <c r="N37" s="218"/>
      <c r="O37" s="218"/>
      <c r="P37" s="218"/>
      <c r="Q37" s="218"/>
      <c r="R37" s="218"/>
      <c r="S37" s="218"/>
      <c r="T37" s="218"/>
      <c r="U37" s="218"/>
      <c r="V37" s="218"/>
      <c r="X37" s="1"/>
      <c r="Y37" s="245"/>
      <c r="Z37" s="218"/>
      <c r="AA37" s="218"/>
      <c r="AB37" s="245"/>
      <c r="AC37" s="218"/>
      <c r="AD37" s="218"/>
      <c r="AE37" s="218"/>
      <c r="AF37" s="1"/>
      <c r="AG37" s="1"/>
      <c r="AH37" s="1"/>
      <c r="AI37" s="1"/>
      <c r="AJ37" s="1"/>
    </row>
    <row r="38" spans="4:38" ht="13.5" customHeight="1" x14ac:dyDescent="0.2">
      <c r="D38" s="1" t="s">
        <v>98</v>
      </c>
      <c r="K38" s="1">
        <f t="shared" ref="K38:M40" si="35">K14+N14+Q14</f>
        <v>31.036274476556738</v>
      </c>
      <c r="L38" s="1">
        <f t="shared" si="35"/>
        <v>56.064931669109512</v>
      </c>
      <c r="M38" s="1">
        <f t="shared" si="35"/>
        <v>81.232266313240473</v>
      </c>
      <c r="N38" s="243"/>
      <c r="O38" s="243"/>
      <c r="P38" s="243"/>
      <c r="Q38" s="243"/>
      <c r="R38" s="243"/>
      <c r="S38" s="243"/>
      <c r="T38" s="243"/>
      <c r="U38" s="243"/>
      <c r="V38" s="243"/>
      <c r="X38" s="243"/>
      <c r="Y38" s="243"/>
      <c r="Z38" s="243"/>
      <c r="AA38" s="243"/>
      <c r="AB38" s="243"/>
      <c r="AC38" s="243"/>
      <c r="AD38" s="243"/>
      <c r="AE38" s="243"/>
      <c r="AF38" s="243"/>
      <c r="AG38" s="243"/>
      <c r="AH38" s="243"/>
      <c r="AI38" s="243"/>
      <c r="AJ38" s="243"/>
    </row>
    <row r="39" spans="4:38" ht="13.5" customHeight="1" thickBot="1" x14ac:dyDescent="0.25">
      <c r="D39" s="1" t="s">
        <v>99</v>
      </c>
      <c r="K39" s="1">
        <f t="shared" si="35"/>
        <v>23.222117983447941</v>
      </c>
      <c r="L39" s="1">
        <f t="shared" si="35"/>
        <v>42.149231026147774</v>
      </c>
      <c r="M39" s="1">
        <f t="shared" si="35"/>
        <v>59.945863396718678</v>
      </c>
      <c r="N39" s="218"/>
      <c r="O39" s="218"/>
      <c r="P39" s="218"/>
      <c r="Q39" s="218"/>
      <c r="R39" s="218"/>
      <c r="S39" s="218"/>
      <c r="T39" s="218"/>
      <c r="U39" s="218"/>
      <c r="V39" s="218"/>
      <c r="X39" s="1"/>
      <c r="Y39" s="245"/>
      <c r="Z39" s="218"/>
      <c r="AA39" s="218"/>
      <c r="AB39" s="245"/>
      <c r="AC39" s="218"/>
      <c r="AD39" s="218"/>
      <c r="AE39" s="218"/>
      <c r="AF39" s="1"/>
      <c r="AG39" s="1"/>
      <c r="AH39" s="1"/>
      <c r="AI39" s="1"/>
      <c r="AJ39" s="1"/>
    </row>
    <row r="40" spans="4:38" ht="13.5" hidden="1" customHeight="1" thickBot="1" x14ac:dyDescent="0.25">
      <c r="D40" s="1" t="s">
        <v>100</v>
      </c>
      <c r="K40" s="1">
        <f t="shared" si="35"/>
        <v>0</v>
      </c>
      <c r="L40" s="1">
        <f t="shared" si="35"/>
        <v>0</v>
      </c>
      <c r="M40" s="1">
        <f t="shared" si="35"/>
        <v>0</v>
      </c>
      <c r="N40" s="218"/>
      <c r="O40" s="218"/>
      <c r="P40" s="218"/>
      <c r="Q40" s="218"/>
      <c r="R40" s="218"/>
      <c r="S40" s="218"/>
      <c r="T40" s="218"/>
      <c r="U40" s="218"/>
      <c r="V40" s="218"/>
      <c r="X40" s="1"/>
      <c r="Y40" s="245"/>
      <c r="Z40" s="218"/>
      <c r="AA40" s="218"/>
      <c r="AB40" s="245"/>
      <c r="AC40" s="218"/>
      <c r="AD40" s="218"/>
      <c r="AE40" s="218"/>
      <c r="AF40" s="1"/>
      <c r="AG40" s="1"/>
      <c r="AH40" s="1"/>
      <c r="AI40" s="1"/>
      <c r="AJ40" s="1"/>
    </row>
    <row r="41" spans="4:38" ht="13.5" customHeight="1" thickTop="1" thickBot="1" x14ac:dyDescent="0.25">
      <c r="D41" s="97" t="s">
        <v>101</v>
      </c>
      <c r="K41" s="244">
        <f>SUM(K38:K40)</f>
        <v>54.258392460004679</v>
      </c>
      <c r="L41" s="244">
        <f t="shared" ref="L41:M41" si="36">SUM(L38:L40)</f>
        <v>98.214162695257286</v>
      </c>
      <c r="M41" s="244">
        <f t="shared" si="36"/>
        <v>141.17812970995914</v>
      </c>
      <c r="N41" s="218"/>
      <c r="O41" s="218"/>
      <c r="P41" s="218"/>
      <c r="Q41" s="218"/>
      <c r="R41" s="218"/>
      <c r="S41" s="218"/>
      <c r="T41" s="218"/>
      <c r="U41" s="218"/>
      <c r="V41" s="218"/>
      <c r="X41" s="1"/>
      <c r="Y41" s="245"/>
      <c r="Z41" s="218"/>
      <c r="AA41" s="218"/>
      <c r="AB41" s="245"/>
      <c r="AC41" s="218"/>
      <c r="AD41" s="218"/>
      <c r="AE41" s="218"/>
      <c r="AF41" s="1"/>
      <c r="AG41" s="1"/>
      <c r="AH41" s="1"/>
      <c r="AI41" s="1"/>
      <c r="AJ41" s="1"/>
    </row>
    <row r="42" spans="4:38" ht="13.5" customHeight="1" thickTop="1" x14ac:dyDescent="0.2">
      <c r="D42" s="1"/>
      <c r="K42" s="1"/>
      <c r="L42" s="1"/>
      <c r="M42" s="1"/>
      <c r="N42" s="243"/>
      <c r="O42" s="243"/>
      <c r="P42" s="243"/>
      <c r="Q42" s="243"/>
      <c r="R42" s="243"/>
      <c r="S42" s="243"/>
      <c r="T42" s="243"/>
      <c r="U42" s="243"/>
      <c r="V42" s="243"/>
      <c r="X42" s="243"/>
      <c r="Y42" s="243"/>
      <c r="Z42" s="243"/>
      <c r="AA42" s="243"/>
      <c r="AB42" s="243"/>
      <c r="AC42" s="243"/>
      <c r="AD42" s="243"/>
      <c r="AE42" s="243"/>
      <c r="AF42" s="243"/>
      <c r="AG42" s="243"/>
      <c r="AH42" s="243"/>
      <c r="AI42" s="243"/>
      <c r="AJ42" s="243"/>
    </row>
    <row r="43" spans="4:38" ht="13.5" customHeight="1" x14ac:dyDescent="0.2">
      <c r="D43" s="32" t="s">
        <v>105</v>
      </c>
      <c r="K43" s="35"/>
      <c r="L43" s="35"/>
      <c r="M43" s="35"/>
      <c r="N43" s="218"/>
      <c r="O43" s="218"/>
      <c r="P43" s="218"/>
      <c r="Q43" s="218"/>
      <c r="R43" s="218"/>
      <c r="S43" s="218"/>
      <c r="T43" s="218"/>
      <c r="U43" s="218"/>
      <c r="V43" s="218"/>
      <c r="X43" s="1"/>
      <c r="Y43" s="245"/>
      <c r="Z43" s="218"/>
      <c r="AA43" s="218"/>
      <c r="AB43" s="245"/>
      <c r="AC43" s="218"/>
      <c r="AD43" s="218"/>
      <c r="AE43" s="218"/>
      <c r="AF43" s="1"/>
      <c r="AG43" s="1"/>
      <c r="AH43" s="1"/>
      <c r="AI43" s="1"/>
      <c r="AJ43" s="1"/>
    </row>
    <row r="44" spans="4:38" ht="13.5" customHeight="1" x14ac:dyDescent="0.2">
      <c r="D44" s="33" t="s">
        <v>95</v>
      </c>
      <c r="K44" s="36"/>
      <c r="L44" s="36"/>
      <c r="M44" s="36"/>
      <c r="N44" s="218"/>
      <c r="O44" s="218"/>
      <c r="P44" s="218"/>
      <c r="Q44" s="218"/>
      <c r="R44" s="218"/>
      <c r="S44" s="218"/>
      <c r="T44" s="218"/>
      <c r="U44" s="218"/>
      <c r="V44" s="218"/>
      <c r="X44" s="1"/>
      <c r="Y44" s="245"/>
      <c r="Z44" s="218"/>
      <c r="AA44" s="218"/>
      <c r="AB44" s="245"/>
      <c r="AC44" s="218"/>
      <c r="AD44" s="218"/>
      <c r="AE44" s="218"/>
      <c r="AF44" s="1"/>
      <c r="AG44" s="1"/>
      <c r="AH44" s="1"/>
      <c r="AI44" s="1"/>
      <c r="AJ44" s="1"/>
    </row>
    <row r="45" spans="4:38" ht="13.5" customHeight="1" x14ac:dyDescent="0.2">
      <c r="D45" s="36"/>
      <c r="K45" s="36"/>
      <c r="L45" s="36"/>
      <c r="M45" s="36"/>
      <c r="N45" s="218"/>
      <c r="O45" s="218"/>
      <c r="P45" s="218"/>
      <c r="Q45" s="218"/>
      <c r="R45" s="218"/>
      <c r="S45" s="218"/>
      <c r="T45" s="218"/>
      <c r="U45" s="218"/>
      <c r="V45" s="218"/>
      <c r="X45" s="1"/>
      <c r="Y45" s="245"/>
      <c r="Z45" s="218"/>
      <c r="AA45" s="218"/>
      <c r="AB45" s="245"/>
      <c r="AC45" s="218"/>
      <c r="AD45" s="218"/>
      <c r="AE45" s="218"/>
      <c r="AF45" s="1"/>
      <c r="AG45" s="1"/>
      <c r="AH45" s="1"/>
      <c r="AI45" s="1"/>
      <c r="AJ45" s="1"/>
    </row>
    <row r="46" spans="4:38" ht="13.5" customHeight="1" x14ac:dyDescent="0.2">
      <c r="D46" s="30" t="s">
        <v>106</v>
      </c>
      <c r="K46" s="34">
        <v>2023</v>
      </c>
      <c r="L46" s="34">
        <v>2024</v>
      </c>
      <c r="M46" s="34">
        <v>2025</v>
      </c>
      <c r="N46" s="218"/>
      <c r="O46" s="218"/>
      <c r="P46" s="218"/>
      <c r="Q46" s="218"/>
      <c r="R46" s="218"/>
      <c r="S46" s="218"/>
      <c r="T46" s="218"/>
      <c r="U46" s="218"/>
      <c r="V46" s="218"/>
      <c r="X46" s="1"/>
      <c r="Y46" s="245"/>
      <c r="Z46" s="218"/>
      <c r="AA46" s="218"/>
      <c r="AB46" s="245"/>
      <c r="AC46" s="218"/>
      <c r="AD46" s="218"/>
      <c r="AE46" s="218"/>
      <c r="AF46" s="1"/>
      <c r="AG46" s="1"/>
      <c r="AH46" s="1"/>
      <c r="AI46" s="1"/>
      <c r="AJ46" s="1"/>
    </row>
    <row r="47" spans="4:38" ht="13.5" customHeight="1" x14ac:dyDescent="0.2">
      <c r="D47" s="1" t="s">
        <v>98</v>
      </c>
      <c r="K47" s="1">
        <f t="shared" ref="K47:M49" si="37">K25+N25+Q25</f>
        <v>31.036274476556738</v>
      </c>
      <c r="L47" s="1">
        <f t="shared" si="37"/>
        <v>65.650532858842297</v>
      </c>
      <c r="M47" s="1">
        <f t="shared" si="37"/>
        <v>102.07210475638063</v>
      </c>
      <c r="N47" s="243"/>
      <c r="O47" s="243"/>
      <c r="P47" s="243"/>
      <c r="Q47" s="243"/>
      <c r="R47" s="243"/>
      <c r="S47" s="243"/>
      <c r="T47" s="243"/>
      <c r="U47" s="243"/>
      <c r="V47" s="243"/>
      <c r="X47" s="243"/>
      <c r="Y47" s="243"/>
      <c r="Z47" s="243"/>
      <c r="AA47" s="243"/>
      <c r="AB47" s="243"/>
      <c r="AC47" s="243"/>
      <c r="AD47" s="243"/>
      <c r="AE47" s="243"/>
      <c r="AF47" s="243"/>
      <c r="AG47" s="243"/>
      <c r="AH47" s="243"/>
      <c r="AI47" s="243"/>
      <c r="AJ47" s="243"/>
    </row>
    <row r="48" spans="4:38" ht="13.5" customHeight="1" thickBot="1" x14ac:dyDescent="0.25">
      <c r="D48" s="1" t="s">
        <v>99</v>
      </c>
      <c r="K48" s="1">
        <f t="shared" si="37"/>
        <v>23.222117983447941</v>
      </c>
      <c r="L48" s="1">
        <f t="shared" si="37"/>
        <v>49.811846920024401</v>
      </c>
      <c r="M48" s="1">
        <f t="shared" si="37"/>
        <v>77.153342747343558</v>
      </c>
      <c r="N48" s="218"/>
      <c r="O48" s="218"/>
      <c r="P48" s="218"/>
      <c r="Q48" s="218"/>
      <c r="R48" s="218"/>
      <c r="S48" s="218"/>
      <c r="T48" s="218"/>
      <c r="U48" s="218"/>
      <c r="V48" s="218"/>
      <c r="X48" s="1"/>
      <c r="Y48" s="245"/>
      <c r="Z48" s="218"/>
      <c r="AA48" s="218"/>
      <c r="AB48" s="245"/>
      <c r="AC48" s="218"/>
      <c r="AD48" s="218"/>
      <c r="AE48" s="218"/>
      <c r="AF48" s="1"/>
      <c r="AG48" s="1"/>
      <c r="AH48" s="1"/>
      <c r="AI48" s="1"/>
      <c r="AJ48" s="1"/>
    </row>
    <row r="49" spans="2:36" ht="13.5" hidden="1" customHeight="1" thickBot="1" x14ac:dyDescent="0.25">
      <c r="D49" s="1" t="s">
        <v>100</v>
      </c>
      <c r="K49" s="1">
        <f t="shared" si="37"/>
        <v>0</v>
      </c>
      <c r="L49" s="1">
        <f t="shared" si="37"/>
        <v>0</v>
      </c>
      <c r="M49" s="1">
        <f t="shared" si="37"/>
        <v>0</v>
      </c>
      <c r="N49" s="218"/>
      <c r="O49" s="218"/>
      <c r="P49" s="218"/>
      <c r="Q49" s="218"/>
      <c r="R49" s="218"/>
      <c r="S49" s="218"/>
      <c r="T49" s="218"/>
      <c r="U49" s="218"/>
      <c r="V49" s="218"/>
      <c r="X49" s="1"/>
      <c r="Y49" s="245"/>
      <c r="Z49" s="218"/>
      <c r="AA49" s="218"/>
      <c r="AB49" s="245"/>
      <c r="AC49" s="218"/>
      <c r="AD49" s="218"/>
      <c r="AE49" s="218"/>
      <c r="AF49" s="1"/>
      <c r="AG49" s="1"/>
      <c r="AH49" s="1"/>
      <c r="AI49" s="1"/>
      <c r="AJ49" s="1"/>
    </row>
    <row r="50" spans="2:36" ht="13.5" customHeight="1" thickTop="1" thickBot="1" x14ac:dyDescent="0.25">
      <c r="D50" s="97" t="s">
        <v>101</v>
      </c>
      <c r="K50" s="244">
        <f>SUM(K47:K49)</f>
        <v>54.258392460004679</v>
      </c>
      <c r="L50" s="244">
        <f t="shared" ref="L50:M50" si="38">SUM(L47:L49)</f>
        <v>115.4623797788667</v>
      </c>
      <c r="M50" s="244">
        <f t="shared" si="38"/>
        <v>179.22544750372418</v>
      </c>
      <c r="N50" s="218"/>
      <c r="O50" s="218"/>
      <c r="P50" s="218"/>
      <c r="Q50" s="218"/>
      <c r="R50" s="218"/>
      <c r="S50" s="218"/>
      <c r="T50" s="218"/>
      <c r="U50" s="218"/>
      <c r="V50" s="218"/>
      <c r="X50" s="1"/>
      <c r="Y50" s="245"/>
      <c r="Z50" s="218"/>
      <c r="AA50" s="218"/>
      <c r="AB50" s="245"/>
      <c r="AC50" s="218"/>
      <c r="AD50" s="218"/>
      <c r="AE50" s="218"/>
      <c r="AF50" s="1"/>
      <c r="AG50" s="1"/>
      <c r="AH50" s="1"/>
      <c r="AI50" s="1"/>
      <c r="AJ50" s="1"/>
    </row>
    <row r="51" spans="2:36" ht="13.5" customHeight="1" thickTop="1" x14ac:dyDescent="0.2">
      <c r="D51" s="7"/>
      <c r="E51" s="7"/>
      <c r="F51" s="7"/>
      <c r="G51" s="7"/>
      <c r="H51" s="7"/>
      <c r="I51" s="7"/>
      <c r="J51" s="7"/>
      <c r="K51" s="254"/>
      <c r="L51" s="254"/>
      <c r="M51" s="254"/>
      <c r="N51" s="218"/>
      <c r="O51" s="218"/>
      <c r="P51" s="218"/>
      <c r="Q51" s="218"/>
      <c r="R51" s="218"/>
      <c r="S51" s="218"/>
      <c r="T51" s="218"/>
      <c r="U51" s="218"/>
      <c r="V51" s="218"/>
      <c r="X51" s="1"/>
      <c r="Y51" s="245"/>
      <c r="Z51" s="218"/>
      <c r="AA51" s="218"/>
      <c r="AB51" s="245"/>
      <c r="AC51" s="218"/>
      <c r="AD51" s="218"/>
      <c r="AE51" s="218"/>
      <c r="AF51" s="1"/>
      <c r="AG51" s="1"/>
      <c r="AH51" s="1"/>
      <c r="AI51" s="1"/>
      <c r="AJ51" s="1"/>
    </row>
    <row r="52" spans="2:36" ht="13.5" customHeight="1" x14ac:dyDescent="0.2">
      <c r="D52" s="7"/>
      <c r="E52" s="7"/>
      <c r="F52" s="7"/>
      <c r="G52" s="7"/>
      <c r="H52" s="7"/>
      <c r="I52" s="7"/>
      <c r="J52" s="7"/>
      <c r="K52" s="254"/>
      <c r="L52" s="254"/>
      <c r="M52" s="254"/>
      <c r="N52" s="218"/>
      <c r="O52" s="218"/>
      <c r="P52" s="218"/>
      <c r="Q52" s="218"/>
      <c r="R52" s="218"/>
      <c r="S52" s="218"/>
      <c r="T52" s="218"/>
      <c r="U52" s="218"/>
      <c r="V52" s="218"/>
      <c r="X52" s="1"/>
      <c r="Y52" s="245"/>
      <c r="Z52" s="218"/>
      <c r="AA52" s="218"/>
      <c r="AB52" s="245"/>
      <c r="AC52" s="218"/>
      <c r="AD52" s="218"/>
      <c r="AE52" s="218"/>
      <c r="AF52" s="1"/>
      <c r="AG52" s="1"/>
      <c r="AH52" s="1"/>
      <c r="AI52" s="1"/>
      <c r="AJ52" s="1"/>
    </row>
    <row r="53" spans="2:36" ht="13.5" customHeight="1" x14ac:dyDescent="0.2">
      <c r="D53" s="7"/>
      <c r="E53" s="7"/>
      <c r="F53" s="7"/>
      <c r="G53" s="7"/>
      <c r="H53" s="7"/>
      <c r="I53" s="7"/>
      <c r="J53" s="7"/>
      <c r="K53" s="254"/>
      <c r="L53" s="254"/>
      <c r="M53" s="254"/>
      <c r="N53" s="218"/>
      <c r="O53" s="218"/>
      <c r="P53" s="218"/>
      <c r="Q53" s="218"/>
      <c r="R53" s="218"/>
      <c r="S53" s="218"/>
      <c r="T53" s="218"/>
      <c r="U53" s="218"/>
      <c r="V53" s="218"/>
      <c r="X53" s="1"/>
      <c r="Y53" s="245"/>
      <c r="Z53" s="218"/>
      <c r="AA53" s="218"/>
      <c r="AB53" s="245"/>
      <c r="AC53" s="218"/>
      <c r="AD53" s="218"/>
      <c r="AE53" s="218"/>
      <c r="AF53" s="1"/>
      <c r="AG53" s="1"/>
      <c r="AH53" s="1"/>
      <c r="AI53" s="1"/>
      <c r="AJ53" s="1"/>
    </row>
    <row r="54" spans="2:36" ht="13.5" customHeight="1" x14ac:dyDescent="0.25">
      <c r="B54" s="29">
        <v>0</v>
      </c>
      <c r="C54" s="29" t="s">
        <v>107</v>
      </c>
      <c r="D54" s="28" t="s">
        <v>108</v>
      </c>
      <c r="E54" s="7"/>
      <c r="F54" s="7"/>
      <c r="G54" s="7"/>
      <c r="H54" s="7"/>
      <c r="I54" s="7"/>
      <c r="J54" s="7"/>
      <c r="K54" s="254"/>
      <c r="L54" s="254"/>
      <c r="M54" s="254"/>
      <c r="N54" s="218"/>
      <c r="O54" s="218"/>
      <c r="P54" s="218"/>
      <c r="Q54" s="218"/>
      <c r="R54" s="218"/>
      <c r="S54" s="218"/>
      <c r="T54" s="218"/>
      <c r="U54" s="218"/>
      <c r="V54" s="218"/>
      <c r="X54" s="1"/>
      <c r="Y54" s="245"/>
      <c r="Z54" s="218"/>
      <c r="AA54" s="218"/>
      <c r="AB54" s="245"/>
      <c r="AC54" s="218"/>
      <c r="AD54" s="218"/>
      <c r="AE54" s="218"/>
      <c r="AF54" s="1"/>
      <c r="AG54" s="1"/>
      <c r="AH54" s="1"/>
      <c r="AI54" s="1"/>
      <c r="AJ54" s="1"/>
    </row>
    <row r="55" spans="2:36" ht="13.5" customHeight="1" x14ac:dyDescent="0.2">
      <c r="D55" s="245"/>
      <c r="K55" s="218"/>
      <c r="L55" s="218"/>
      <c r="M55" s="218"/>
      <c r="N55" s="218"/>
      <c r="O55" s="218"/>
      <c r="P55" s="218"/>
      <c r="Q55" s="218"/>
      <c r="R55" s="218"/>
      <c r="S55" s="218"/>
      <c r="T55" s="218"/>
      <c r="U55" s="218"/>
      <c r="V55" s="218"/>
      <c r="X55" s="1"/>
      <c r="Y55" s="245"/>
      <c r="Z55" s="218"/>
      <c r="AA55" s="218"/>
      <c r="AB55" s="245"/>
      <c r="AC55" s="218"/>
      <c r="AD55" s="218"/>
      <c r="AE55" s="218"/>
      <c r="AF55" s="1"/>
      <c r="AG55" s="1"/>
      <c r="AH55" s="1"/>
      <c r="AI55" s="1"/>
      <c r="AJ55" s="1"/>
    </row>
    <row r="56" spans="2:36" ht="13.5" customHeight="1" x14ac:dyDescent="0.2">
      <c r="D56" s="32" t="s">
        <v>109</v>
      </c>
      <c r="K56" s="35"/>
      <c r="L56" s="35"/>
      <c r="M56" s="35"/>
      <c r="N56" s="218"/>
      <c r="O56" s="218"/>
      <c r="P56" s="218"/>
      <c r="Q56" s="218"/>
      <c r="R56" s="218"/>
      <c r="S56" s="218"/>
      <c r="T56" s="218"/>
      <c r="U56" s="218"/>
      <c r="V56" s="218"/>
      <c r="X56" s="1"/>
      <c r="Y56" s="245"/>
      <c r="Z56" s="218"/>
      <c r="AA56" s="218"/>
      <c r="AB56" s="245"/>
      <c r="AC56" s="218"/>
      <c r="AD56" s="218"/>
      <c r="AE56" s="218"/>
      <c r="AF56" s="1"/>
      <c r="AG56" s="1"/>
      <c r="AH56" s="1"/>
      <c r="AI56" s="1"/>
      <c r="AJ56" s="1"/>
    </row>
    <row r="57" spans="2:36" ht="13.5" customHeight="1" x14ac:dyDescent="0.2">
      <c r="D57" s="33" t="s">
        <v>95</v>
      </c>
      <c r="K57" s="36"/>
      <c r="L57" s="36"/>
      <c r="M57" s="36"/>
      <c r="N57" s="218"/>
      <c r="O57" s="218"/>
      <c r="P57" s="218"/>
      <c r="Q57" s="218"/>
      <c r="R57" s="218"/>
      <c r="S57" s="218"/>
      <c r="T57" s="218"/>
      <c r="U57" s="218"/>
      <c r="V57" s="218"/>
      <c r="X57" s="1"/>
      <c r="Y57" s="245"/>
      <c r="Z57" s="218"/>
      <c r="AA57" s="218"/>
      <c r="AB57" s="245"/>
      <c r="AC57" s="218"/>
      <c r="AD57" s="218"/>
      <c r="AE57" s="218"/>
      <c r="AF57" s="1"/>
      <c r="AG57" s="1"/>
      <c r="AH57" s="1"/>
      <c r="AI57" s="1"/>
      <c r="AJ57" s="1"/>
    </row>
    <row r="58" spans="2:36" s="7" customFormat="1" ht="13.5" customHeight="1" x14ac:dyDescent="0.2">
      <c r="D58" s="36"/>
      <c r="K58" s="36"/>
      <c r="L58" s="36"/>
      <c r="M58" s="36"/>
      <c r="N58" s="227"/>
      <c r="O58" s="227"/>
      <c r="P58" s="227"/>
      <c r="Q58" s="227"/>
      <c r="R58" s="227"/>
      <c r="S58" s="227"/>
      <c r="T58" s="227"/>
      <c r="U58" s="227"/>
      <c r="V58" s="227"/>
      <c r="X58" s="53"/>
      <c r="Y58" s="191"/>
      <c r="Z58" s="227"/>
      <c r="AA58" s="227"/>
      <c r="AB58" s="191"/>
      <c r="AC58" s="227"/>
      <c r="AD58" s="227"/>
      <c r="AE58" s="227"/>
      <c r="AF58" s="53"/>
      <c r="AG58" s="53"/>
      <c r="AH58" s="53"/>
      <c r="AI58" s="53"/>
      <c r="AJ58" s="53"/>
    </row>
    <row r="59" spans="2:36" ht="13.5" customHeight="1" x14ac:dyDescent="0.2">
      <c r="D59" s="30" t="s">
        <v>91</v>
      </c>
      <c r="K59" s="34">
        <v>2023</v>
      </c>
      <c r="L59" s="34">
        <v>2024</v>
      </c>
      <c r="M59" s="34">
        <v>2025</v>
      </c>
      <c r="N59" s="218"/>
      <c r="O59" s="218"/>
      <c r="P59" s="218"/>
      <c r="Q59" s="218"/>
      <c r="R59" s="218"/>
      <c r="S59" s="218"/>
      <c r="T59" s="218"/>
      <c r="U59" s="218"/>
      <c r="V59" s="218"/>
      <c r="X59" s="1"/>
      <c r="Y59" s="245"/>
      <c r="Z59" s="218"/>
      <c r="AA59" s="218"/>
      <c r="AB59" s="245"/>
      <c r="AC59" s="218"/>
      <c r="AD59" s="218"/>
      <c r="AE59" s="218"/>
      <c r="AF59" s="1"/>
      <c r="AG59" s="1"/>
      <c r="AH59" s="1"/>
      <c r="AI59" s="1"/>
      <c r="AJ59" s="1"/>
    </row>
    <row r="60" spans="2:36" ht="13.5" customHeight="1" x14ac:dyDescent="0.2">
      <c r="D60" s="1" t="s">
        <v>60</v>
      </c>
      <c r="K60" s="1">
        <f>K17</f>
        <v>0.83927497863424438</v>
      </c>
      <c r="L60" s="1">
        <f>L17</f>
        <v>0.18610357208191833</v>
      </c>
      <c r="M60" s="1">
        <f>M17</f>
        <v>0.25470658840085131</v>
      </c>
      <c r="N60" s="243"/>
      <c r="O60" s="243"/>
      <c r="P60" s="243"/>
      <c r="Q60" s="243"/>
      <c r="R60" s="243"/>
      <c r="S60" s="243"/>
      <c r="T60" s="243"/>
      <c r="U60" s="243"/>
      <c r="V60" s="243"/>
      <c r="X60" s="243"/>
      <c r="Y60" s="243"/>
      <c r="Z60" s="243"/>
      <c r="AA60" s="243"/>
      <c r="AB60" s="243"/>
      <c r="AC60" s="243"/>
      <c r="AD60" s="243"/>
      <c r="AE60" s="243"/>
      <c r="AF60" s="243"/>
      <c r="AG60" s="243"/>
      <c r="AH60" s="243"/>
      <c r="AI60" s="243"/>
      <c r="AJ60" s="243"/>
    </row>
    <row r="61" spans="2:36" ht="13.5" customHeight="1" x14ac:dyDescent="0.2">
      <c r="D61" s="1" t="s">
        <v>58</v>
      </c>
      <c r="K61" s="1">
        <f>N17</f>
        <v>0</v>
      </c>
      <c r="L61" s="1">
        <f>O17</f>
        <v>2.1460780023140327</v>
      </c>
      <c r="M61" s="1">
        <f>P17</f>
        <v>6.8898047713795023</v>
      </c>
      <c r="N61" s="218"/>
      <c r="O61" s="218"/>
      <c r="P61" s="218"/>
      <c r="Q61" s="218"/>
      <c r="R61" s="218"/>
      <c r="S61" s="218"/>
      <c r="T61" s="218"/>
      <c r="U61" s="218"/>
      <c r="V61" s="218"/>
      <c r="X61" s="1"/>
      <c r="Y61" s="245"/>
      <c r="Z61" s="218"/>
      <c r="AA61" s="218"/>
      <c r="AB61" s="245"/>
      <c r="AC61" s="218"/>
      <c r="AD61" s="218"/>
      <c r="AE61" s="218"/>
      <c r="AF61" s="1"/>
      <c r="AG61" s="1"/>
      <c r="AH61" s="1"/>
      <c r="AI61" s="1"/>
      <c r="AJ61" s="1"/>
    </row>
    <row r="62" spans="2:36" ht="13.5" customHeight="1" thickBot="1" x14ac:dyDescent="0.25">
      <c r="D62" s="1" t="s">
        <v>97</v>
      </c>
      <c r="K62" s="1">
        <f>Q17</f>
        <v>53.419117481370435</v>
      </c>
      <c r="L62" s="1">
        <f>R17</f>
        <v>95.881981120861326</v>
      </c>
      <c r="M62" s="1">
        <f>S17</f>
        <v>134.03361835017881</v>
      </c>
      <c r="N62" s="218"/>
      <c r="O62" s="218"/>
      <c r="P62" s="218"/>
      <c r="Q62" s="218"/>
      <c r="R62" s="218"/>
      <c r="S62" s="218"/>
      <c r="T62" s="218"/>
      <c r="U62" s="218"/>
      <c r="V62" s="218"/>
      <c r="X62" s="1"/>
      <c r="Y62" s="245"/>
      <c r="Z62" s="218"/>
      <c r="AA62" s="218"/>
      <c r="AB62" s="245"/>
      <c r="AC62" s="218"/>
      <c r="AD62" s="218"/>
      <c r="AE62" s="218"/>
      <c r="AF62" s="1"/>
      <c r="AG62" s="1"/>
      <c r="AH62" s="1"/>
      <c r="AI62" s="1"/>
      <c r="AJ62" s="1"/>
    </row>
    <row r="63" spans="2:36" ht="13.5" customHeight="1" thickTop="1" thickBot="1" x14ac:dyDescent="0.25">
      <c r="D63" s="97" t="s">
        <v>101</v>
      </c>
      <c r="K63" s="244">
        <f>SUM(K60:K62)</f>
        <v>54.258392460004679</v>
      </c>
      <c r="L63" s="244">
        <f t="shared" ref="L63:M63" si="39">SUM(L60:L62)</f>
        <v>98.214162695257272</v>
      </c>
      <c r="M63" s="244">
        <f t="shared" si="39"/>
        <v>141.17812970995917</v>
      </c>
      <c r="N63" s="218"/>
      <c r="O63" s="218"/>
      <c r="P63" s="218"/>
      <c r="Q63" s="218"/>
      <c r="R63" s="218"/>
      <c r="S63" s="218"/>
      <c r="T63" s="218"/>
      <c r="U63" s="218"/>
      <c r="V63" s="218"/>
      <c r="X63" s="1"/>
      <c r="Y63" s="245"/>
      <c r="Z63" s="218"/>
      <c r="AA63" s="218"/>
      <c r="AB63" s="245"/>
      <c r="AC63" s="218"/>
      <c r="AD63" s="218"/>
      <c r="AE63" s="218"/>
      <c r="AF63" s="1"/>
      <c r="AG63" s="1"/>
      <c r="AH63" s="1"/>
      <c r="AI63" s="1"/>
      <c r="AJ63" s="1"/>
    </row>
    <row r="64" spans="2:36" ht="13.5" customHeight="1" thickTop="1" x14ac:dyDescent="0.2">
      <c r="D64" s="1"/>
      <c r="K64" s="1"/>
      <c r="L64" s="1"/>
      <c r="M64" s="1"/>
      <c r="N64" s="243"/>
      <c r="O64" s="243"/>
      <c r="P64" s="243"/>
      <c r="Q64" s="243"/>
      <c r="R64" s="243"/>
      <c r="S64" s="243"/>
      <c r="T64" s="243"/>
      <c r="U64" s="243"/>
      <c r="V64" s="243"/>
      <c r="X64" s="243"/>
      <c r="Y64" s="243"/>
      <c r="Z64" s="243"/>
      <c r="AA64" s="243"/>
      <c r="AB64" s="243"/>
      <c r="AC64" s="243"/>
      <c r="AD64" s="243"/>
      <c r="AE64" s="243"/>
      <c r="AF64" s="243"/>
      <c r="AG64" s="243"/>
      <c r="AH64" s="243"/>
      <c r="AI64" s="243"/>
      <c r="AJ64" s="243"/>
    </row>
    <row r="65" spans="2:36" ht="13.5" customHeight="1" x14ac:dyDescent="0.2">
      <c r="N65" s="218"/>
      <c r="O65" s="218"/>
      <c r="P65" s="218"/>
      <c r="Q65" s="218"/>
      <c r="R65" s="218"/>
      <c r="S65" s="218"/>
      <c r="T65" s="218"/>
      <c r="U65" s="218"/>
      <c r="V65" s="218"/>
      <c r="X65" s="1"/>
      <c r="Y65" s="245"/>
      <c r="Z65" s="218"/>
      <c r="AA65" s="218"/>
      <c r="AB65" s="245"/>
      <c r="AC65" s="218"/>
      <c r="AD65" s="218"/>
      <c r="AE65" s="218"/>
      <c r="AF65" s="1"/>
      <c r="AG65" s="1"/>
      <c r="AH65" s="1"/>
      <c r="AI65" s="1"/>
      <c r="AJ65" s="1"/>
    </row>
    <row r="66" spans="2:36" ht="13.5" customHeight="1" x14ac:dyDescent="0.2">
      <c r="D66" s="32" t="s">
        <v>109</v>
      </c>
      <c r="K66" s="35"/>
      <c r="L66" s="35"/>
      <c r="M66" s="35"/>
      <c r="N66" s="218"/>
      <c r="O66" s="218"/>
      <c r="P66" s="218"/>
      <c r="Q66" s="218"/>
      <c r="R66" s="218"/>
      <c r="S66" s="218"/>
      <c r="T66" s="218"/>
      <c r="U66" s="218"/>
      <c r="V66" s="218"/>
      <c r="X66" s="1"/>
      <c r="Y66" s="245"/>
      <c r="Z66" s="218"/>
      <c r="AA66" s="218"/>
      <c r="AB66" s="245"/>
      <c r="AC66" s="218"/>
      <c r="AD66" s="218"/>
      <c r="AE66" s="218"/>
      <c r="AF66" s="1"/>
      <c r="AG66" s="1"/>
      <c r="AH66" s="1"/>
      <c r="AI66" s="1"/>
      <c r="AJ66" s="1"/>
    </row>
    <row r="67" spans="2:36" ht="13.5" customHeight="1" x14ac:dyDescent="0.2">
      <c r="D67" s="33" t="s">
        <v>95</v>
      </c>
      <c r="K67" s="36"/>
      <c r="L67" s="36"/>
      <c r="M67" s="36"/>
      <c r="N67" s="218"/>
      <c r="O67" s="218"/>
      <c r="P67" s="218"/>
      <c r="Q67" s="218"/>
      <c r="R67" s="218"/>
      <c r="S67" s="218"/>
      <c r="T67" s="218"/>
      <c r="U67" s="218"/>
      <c r="V67" s="218"/>
      <c r="X67" s="1"/>
      <c r="Y67" s="245"/>
      <c r="Z67" s="218"/>
      <c r="AA67" s="218"/>
      <c r="AB67" s="245"/>
      <c r="AC67" s="218"/>
      <c r="AD67" s="218"/>
      <c r="AE67" s="218"/>
      <c r="AF67" s="1"/>
      <c r="AG67" s="1"/>
      <c r="AH67" s="1"/>
      <c r="AI67" s="1"/>
      <c r="AJ67" s="1"/>
    </row>
    <row r="68" spans="2:36" s="7" customFormat="1" ht="13.5" customHeight="1" x14ac:dyDescent="0.2">
      <c r="D68" s="36"/>
      <c r="K68" s="36"/>
      <c r="L68" s="36"/>
      <c r="M68" s="36"/>
      <c r="N68" s="227"/>
      <c r="O68" s="227"/>
      <c r="P68" s="227"/>
      <c r="Q68" s="227"/>
      <c r="R68" s="227"/>
      <c r="S68" s="227"/>
      <c r="T68" s="227"/>
      <c r="U68" s="227"/>
      <c r="V68" s="227"/>
      <c r="X68" s="53"/>
      <c r="Y68" s="191"/>
      <c r="Z68" s="227"/>
      <c r="AA68" s="227"/>
      <c r="AB68" s="191"/>
      <c r="AC68" s="227"/>
      <c r="AD68" s="227"/>
      <c r="AE68" s="227"/>
      <c r="AF68" s="53"/>
      <c r="AG68" s="53"/>
      <c r="AH68" s="53"/>
      <c r="AI68" s="53"/>
      <c r="AJ68" s="53"/>
    </row>
    <row r="69" spans="2:36" ht="13.5" customHeight="1" x14ac:dyDescent="0.2">
      <c r="D69" s="30" t="s">
        <v>54</v>
      </c>
      <c r="K69" s="34">
        <v>2023</v>
      </c>
      <c r="L69" s="34">
        <v>2024</v>
      </c>
      <c r="M69" s="34">
        <v>2025</v>
      </c>
      <c r="N69" s="218"/>
      <c r="O69" s="218"/>
      <c r="P69" s="218"/>
      <c r="Q69" s="218"/>
      <c r="R69" s="218"/>
      <c r="S69" s="218"/>
      <c r="T69" s="218"/>
      <c r="U69" s="218"/>
      <c r="V69" s="218"/>
      <c r="X69" s="1"/>
      <c r="Y69" s="245"/>
      <c r="Z69" s="218"/>
      <c r="AA69" s="218"/>
      <c r="AB69" s="245"/>
      <c r="AC69" s="218"/>
      <c r="AD69" s="218"/>
      <c r="AE69" s="218"/>
      <c r="AF69" s="1"/>
      <c r="AG69" s="1"/>
      <c r="AH69" s="1"/>
      <c r="AI69" s="1"/>
      <c r="AJ69" s="1"/>
    </row>
    <row r="70" spans="2:36" ht="13.5" customHeight="1" x14ac:dyDescent="0.2">
      <c r="D70" s="1" t="s">
        <v>60</v>
      </c>
      <c r="K70" s="1">
        <f>K28</f>
        <v>0.83927497863424438</v>
      </c>
      <c r="L70" s="1">
        <f>L28</f>
        <v>0.25011743366134598</v>
      </c>
      <c r="M70" s="1">
        <f>M28</f>
        <v>0.42981225345394747</v>
      </c>
      <c r="N70" s="243"/>
      <c r="O70" s="243"/>
      <c r="P70" s="243"/>
      <c r="Q70" s="243"/>
      <c r="R70" s="243"/>
      <c r="S70" s="243"/>
      <c r="T70" s="243"/>
      <c r="U70" s="243"/>
      <c r="V70" s="243"/>
      <c r="X70" s="243"/>
      <c r="Y70" s="243"/>
      <c r="Z70" s="243"/>
      <c r="AA70" s="243"/>
      <c r="AB70" s="243"/>
      <c r="AC70" s="243"/>
      <c r="AD70" s="243"/>
      <c r="AE70" s="243"/>
      <c r="AF70" s="243"/>
      <c r="AG70" s="243"/>
      <c r="AH70" s="243"/>
      <c r="AI70" s="243"/>
      <c r="AJ70" s="243"/>
    </row>
    <row r="71" spans="2:36" ht="13.5" customHeight="1" x14ac:dyDescent="0.2">
      <c r="D71" s="1" t="s">
        <v>58</v>
      </c>
      <c r="K71" s="1">
        <f>N28</f>
        <v>0</v>
      </c>
      <c r="L71" s="1">
        <f>O28</f>
        <v>3.230393900505506</v>
      </c>
      <c r="M71" s="1">
        <f>P28</f>
        <v>12.042668874705742</v>
      </c>
      <c r="N71" s="218"/>
      <c r="O71" s="218"/>
      <c r="P71" s="218"/>
      <c r="Q71" s="218"/>
      <c r="R71" s="218"/>
      <c r="S71" s="218"/>
      <c r="T71" s="218"/>
      <c r="U71" s="218"/>
      <c r="V71" s="218"/>
      <c r="X71" s="1"/>
      <c r="Y71" s="245"/>
      <c r="Z71" s="218"/>
      <c r="AA71" s="218"/>
      <c r="AB71" s="245"/>
      <c r="AF71" s="1"/>
      <c r="AG71" s="1"/>
      <c r="AH71" s="1"/>
      <c r="AI71" s="1"/>
      <c r="AJ71" s="1"/>
    </row>
    <row r="72" spans="2:36" ht="13.5" customHeight="1" thickBot="1" x14ac:dyDescent="0.25">
      <c r="D72" s="1" t="s">
        <v>97</v>
      </c>
      <c r="K72" s="1">
        <f>Q28</f>
        <v>53.419117481370435</v>
      </c>
      <c r="L72" s="1">
        <f>R28</f>
        <v>111.98186844469984</v>
      </c>
      <c r="M72" s="1">
        <f>S28</f>
        <v>166.75296637556448</v>
      </c>
      <c r="N72" s="218"/>
      <c r="O72" s="218"/>
      <c r="P72" s="218"/>
      <c r="Q72" s="218"/>
      <c r="R72" s="218"/>
      <c r="S72" s="218"/>
      <c r="T72" s="218"/>
      <c r="U72" s="218"/>
      <c r="V72" s="218"/>
      <c r="X72" s="1"/>
      <c r="Y72" s="245"/>
      <c r="Z72" s="218"/>
      <c r="AA72" s="218"/>
      <c r="AB72" s="245"/>
      <c r="AF72" s="1"/>
      <c r="AG72" s="1"/>
      <c r="AH72" s="1"/>
      <c r="AI72" s="1"/>
      <c r="AJ72" s="1"/>
    </row>
    <row r="73" spans="2:36" ht="13.5" customHeight="1" thickTop="1" thickBot="1" x14ac:dyDescent="0.25">
      <c r="D73" s="97" t="s">
        <v>101</v>
      </c>
      <c r="K73" s="244">
        <f>SUM(K70:K72)</f>
        <v>54.258392460004679</v>
      </c>
      <c r="L73" s="244">
        <f t="shared" ref="L73:M73" si="40">SUM(L70:L72)</f>
        <v>115.46237977886669</v>
      </c>
      <c r="M73" s="244">
        <f t="shared" si="40"/>
        <v>179.22544750372418</v>
      </c>
      <c r="N73" s="218"/>
      <c r="O73" s="218"/>
      <c r="P73" s="218"/>
      <c r="Q73" s="218"/>
      <c r="R73" s="218"/>
      <c r="S73" s="218"/>
      <c r="T73" s="218"/>
      <c r="U73" s="218"/>
      <c r="V73" s="218"/>
      <c r="X73" s="1"/>
      <c r="Y73" s="245"/>
      <c r="Z73" s="218"/>
      <c r="AA73" s="218"/>
      <c r="AB73" s="245"/>
      <c r="AF73" s="1"/>
      <c r="AG73" s="1"/>
      <c r="AH73" s="1"/>
      <c r="AI73" s="1"/>
      <c r="AJ73" s="1"/>
    </row>
    <row r="74" spans="2:36" ht="13.5" customHeight="1" thickTop="1" x14ac:dyDescent="0.2">
      <c r="D74" s="7"/>
      <c r="E74" s="7"/>
      <c r="F74" s="7"/>
      <c r="G74" s="7"/>
      <c r="H74" s="7"/>
      <c r="I74" s="7"/>
      <c r="J74" s="7"/>
      <c r="K74" s="254"/>
      <c r="L74" s="254"/>
      <c r="M74" s="254"/>
      <c r="N74" s="218"/>
      <c r="O74" s="218"/>
      <c r="P74" s="218"/>
      <c r="Q74" s="218"/>
      <c r="R74" s="218"/>
      <c r="S74" s="218"/>
      <c r="T74" s="218"/>
      <c r="U74" s="218"/>
      <c r="V74" s="218"/>
      <c r="X74" s="1"/>
      <c r="Y74" s="245"/>
      <c r="Z74" s="218"/>
      <c r="AA74" s="218"/>
      <c r="AB74" s="245"/>
      <c r="AF74" s="1"/>
      <c r="AG74" s="1"/>
      <c r="AH74" s="1"/>
      <c r="AI74" s="1"/>
      <c r="AJ74" s="1"/>
    </row>
    <row r="75" spans="2:36" ht="13.5" customHeight="1" x14ac:dyDescent="0.2">
      <c r="D75" s="7"/>
      <c r="E75" s="7"/>
      <c r="F75" s="7"/>
      <c r="G75" s="7"/>
      <c r="H75" s="7"/>
      <c r="I75" s="7"/>
      <c r="J75" s="7"/>
      <c r="K75" s="254"/>
      <c r="L75" s="254"/>
      <c r="M75" s="254"/>
      <c r="N75" s="218"/>
      <c r="O75" s="218"/>
      <c r="P75" s="218"/>
      <c r="Q75" s="218"/>
      <c r="R75" s="218"/>
      <c r="S75" s="218"/>
      <c r="T75" s="218"/>
      <c r="U75" s="218"/>
      <c r="V75" s="218"/>
      <c r="X75" s="1"/>
      <c r="Y75" s="245"/>
      <c r="Z75" s="218"/>
      <c r="AA75" s="218"/>
      <c r="AB75" s="245"/>
      <c r="AF75" s="1"/>
      <c r="AG75" s="1"/>
      <c r="AH75" s="1"/>
      <c r="AI75" s="1"/>
      <c r="AJ75" s="1"/>
    </row>
    <row r="76" spans="2:36" ht="13.5" customHeight="1" x14ac:dyDescent="0.25">
      <c r="B76" s="215">
        <v>0</v>
      </c>
      <c r="C76" s="215" t="s">
        <v>110</v>
      </c>
      <c r="D76" s="216" t="s">
        <v>111</v>
      </c>
      <c r="E76" s="7"/>
      <c r="F76" s="7"/>
      <c r="G76" s="7"/>
      <c r="H76" s="7"/>
      <c r="I76" s="7"/>
      <c r="J76" s="7"/>
      <c r="K76" s="254"/>
      <c r="L76" s="254"/>
      <c r="M76" s="254"/>
      <c r="N76" s="218"/>
      <c r="O76" s="218"/>
      <c r="P76" s="218"/>
      <c r="Q76" s="218"/>
      <c r="R76" s="218"/>
      <c r="S76" s="218"/>
      <c r="T76" s="218"/>
      <c r="U76" s="218"/>
      <c r="V76" s="218"/>
      <c r="X76" s="1"/>
      <c r="Y76" s="245"/>
      <c r="Z76" s="218"/>
      <c r="AA76" s="218"/>
      <c r="AB76" s="245"/>
      <c r="AC76" s="218"/>
      <c r="AD76" s="218"/>
      <c r="AE76" s="218"/>
      <c r="AF76" s="1"/>
      <c r="AG76" s="1"/>
      <c r="AH76" s="1"/>
      <c r="AI76" s="1"/>
      <c r="AJ76" s="1"/>
    </row>
    <row r="77" spans="2:36" ht="13.5" customHeight="1" x14ac:dyDescent="0.2">
      <c r="D77" s="7"/>
      <c r="E77" s="7"/>
      <c r="F77" s="7"/>
      <c r="G77" s="7"/>
      <c r="H77" s="7"/>
      <c r="I77" s="7"/>
      <c r="J77" s="7"/>
      <c r="K77" s="254"/>
      <c r="L77" s="254"/>
      <c r="M77" s="254"/>
      <c r="N77" s="218"/>
      <c r="O77" s="218"/>
      <c r="P77" s="218"/>
      <c r="Q77" s="218"/>
      <c r="R77" s="218"/>
      <c r="S77" s="218"/>
      <c r="T77" s="218"/>
      <c r="U77" s="218"/>
      <c r="V77" s="218"/>
      <c r="X77" s="1"/>
      <c r="Y77" s="245"/>
      <c r="Z77" s="218"/>
      <c r="AA77" s="218"/>
      <c r="AB77" s="245"/>
      <c r="AC77" s="218"/>
      <c r="AD77" s="218"/>
      <c r="AE77" s="218"/>
      <c r="AF77" s="1"/>
      <c r="AG77" s="1"/>
      <c r="AH77" s="1"/>
      <c r="AI77" s="1"/>
      <c r="AJ77" s="1"/>
    </row>
    <row r="78" spans="2:36" ht="13.5" customHeight="1" x14ac:dyDescent="0.2">
      <c r="D78" s="246" t="s">
        <v>112</v>
      </c>
      <c r="K78" s="35"/>
      <c r="L78" s="35"/>
      <c r="M78" s="35"/>
      <c r="N78" s="218"/>
      <c r="O78" s="315"/>
      <c r="P78" s="315"/>
      <c r="Q78" s="218"/>
      <c r="R78" s="218"/>
      <c r="S78" s="218"/>
      <c r="T78" s="218"/>
      <c r="U78" s="218"/>
      <c r="V78" s="218"/>
      <c r="X78" s="1"/>
      <c r="Y78" s="245"/>
      <c r="Z78" s="218"/>
      <c r="AA78" s="218"/>
      <c r="AB78" s="245"/>
      <c r="AC78" s="218"/>
      <c r="AD78" s="218"/>
      <c r="AE78" s="218"/>
      <c r="AF78" s="1"/>
      <c r="AG78" s="1"/>
      <c r="AH78" s="1"/>
      <c r="AI78" s="1"/>
      <c r="AJ78" s="1"/>
    </row>
    <row r="79" spans="2:36" ht="13.5" customHeight="1" x14ac:dyDescent="0.2">
      <c r="D79" s="239" t="s">
        <v>95</v>
      </c>
      <c r="K79" s="36"/>
      <c r="L79" s="36"/>
      <c r="M79" s="36"/>
      <c r="N79" s="218"/>
      <c r="O79" s="315"/>
      <c r="P79" s="315"/>
      <c r="Q79" s="218"/>
      <c r="R79" s="218"/>
      <c r="S79" s="218"/>
      <c r="T79" s="218"/>
      <c r="U79" s="218"/>
      <c r="V79" s="218"/>
      <c r="X79" s="1"/>
      <c r="Y79" s="245"/>
      <c r="Z79" s="218"/>
      <c r="AA79" s="218"/>
      <c r="AB79" s="245"/>
      <c r="AC79" s="218"/>
      <c r="AD79" s="218"/>
      <c r="AE79" s="218"/>
      <c r="AF79" s="1"/>
      <c r="AG79" s="1"/>
      <c r="AH79" s="1"/>
      <c r="AI79" s="1"/>
      <c r="AJ79" s="1"/>
    </row>
    <row r="80" spans="2:36" s="7" customFormat="1" ht="13.5" customHeight="1" x14ac:dyDescent="0.2">
      <c r="D80" s="36"/>
      <c r="K80" s="36"/>
      <c r="L80" s="36"/>
      <c r="M80" s="36"/>
      <c r="N80" s="227"/>
      <c r="O80" s="315"/>
      <c r="P80" s="315"/>
      <c r="Q80" s="227"/>
      <c r="R80" s="227"/>
      <c r="S80" s="227"/>
      <c r="T80" s="227"/>
      <c r="U80" s="227"/>
      <c r="V80" s="227"/>
      <c r="X80" s="53"/>
      <c r="Y80" s="191"/>
      <c r="Z80" s="227"/>
      <c r="AA80" s="227"/>
      <c r="AB80" s="191"/>
      <c r="AC80" s="227"/>
      <c r="AD80" s="227"/>
      <c r="AE80" s="227"/>
      <c r="AF80" s="53"/>
      <c r="AG80" s="53"/>
      <c r="AH80" s="53"/>
      <c r="AI80" s="53"/>
      <c r="AJ80" s="53"/>
    </row>
    <row r="81" spans="4:36" ht="13.5" customHeight="1" x14ac:dyDescent="0.2">
      <c r="D81" s="247" t="s">
        <v>91</v>
      </c>
      <c r="K81" s="248">
        <v>2023</v>
      </c>
      <c r="L81" s="248">
        <v>2024</v>
      </c>
      <c r="M81" s="248">
        <v>2025</v>
      </c>
      <c r="N81" s="218"/>
      <c r="O81" s="316"/>
      <c r="P81" s="315"/>
      <c r="Q81" s="218"/>
      <c r="R81" s="218"/>
      <c r="S81" s="218"/>
      <c r="T81" s="218"/>
      <c r="U81" s="218"/>
      <c r="V81" s="218"/>
      <c r="X81" s="1"/>
      <c r="Y81" s="245"/>
      <c r="Z81" s="218"/>
      <c r="AA81" s="218"/>
      <c r="AB81" s="245"/>
      <c r="AC81" s="218"/>
      <c r="AD81" s="218"/>
      <c r="AE81" s="218"/>
      <c r="AF81" s="1"/>
      <c r="AG81" s="1"/>
      <c r="AH81" s="1"/>
      <c r="AI81" s="1"/>
      <c r="AJ81" s="1"/>
    </row>
    <row r="82" spans="4:36" ht="13.5" customHeight="1" x14ac:dyDescent="0.2">
      <c r="D82" s="1" t="s">
        <v>60</v>
      </c>
      <c r="K82" s="1">
        <f>K60+AA402</f>
        <v>5.9749960378087561</v>
      </c>
      <c r="L82" s="1">
        <f>L60+AB402</f>
        <v>4.83485366204002</v>
      </c>
      <c r="M82" s="1">
        <f>M60+AC402</f>
        <v>4.3884822784240267</v>
      </c>
      <c r="N82" s="243"/>
      <c r="O82" s="317"/>
      <c r="P82" s="243"/>
      <c r="Q82" s="243"/>
      <c r="R82" s="243"/>
      <c r="S82" s="243"/>
      <c r="T82" s="243"/>
      <c r="U82" s="243"/>
      <c r="V82" s="243"/>
      <c r="X82" s="243"/>
      <c r="Y82" s="243"/>
      <c r="Z82" s="243"/>
      <c r="AA82" s="243"/>
      <c r="AB82" s="243"/>
      <c r="AC82" s="243"/>
      <c r="AD82" s="243"/>
      <c r="AE82" s="243"/>
      <c r="AF82" s="243"/>
      <c r="AG82" s="243"/>
      <c r="AH82" s="243"/>
      <c r="AI82" s="243"/>
      <c r="AJ82" s="243"/>
    </row>
    <row r="83" spans="4:36" ht="13.5" customHeight="1" x14ac:dyDescent="0.2">
      <c r="D83" s="1" t="s">
        <v>58</v>
      </c>
      <c r="K83" s="1">
        <f>AD402+K61</f>
        <v>0</v>
      </c>
      <c r="L83" s="1">
        <f>AE402+L61</f>
        <v>2.1460780023140327</v>
      </c>
      <c r="M83" s="1">
        <f>AF402+M61</f>
        <v>6.8898047713795023</v>
      </c>
      <c r="N83" s="218"/>
      <c r="O83" s="317"/>
      <c r="P83" s="315"/>
      <c r="Q83" s="218"/>
      <c r="R83" s="218"/>
      <c r="S83" s="218"/>
      <c r="T83" s="218"/>
      <c r="U83" s="218"/>
      <c r="V83" s="218"/>
      <c r="X83" s="1"/>
      <c r="Y83" s="245"/>
      <c r="Z83" s="218"/>
      <c r="AA83" s="218"/>
      <c r="AB83" s="245"/>
      <c r="AC83" s="218"/>
      <c r="AD83" s="218"/>
      <c r="AE83" s="218"/>
      <c r="AF83" s="1"/>
      <c r="AG83" s="1"/>
      <c r="AH83" s="1"/>
      <c r="AI83" s="1"/>
      <c r="AJ83" s="1"/>
    </row>
    <row r="84" spans="4:36" ht="13.5" customHeight="1" thickBot="1" x14ac:dyDescent="0.25">
      <c r="D84" s="1" t="s">
        <v>97</v>
      </c>
      <c r="K84" s="1">
        <f>AG402+K62</f>
        <v>380.30326581858816</v>
      </c>
      <c r="L84" s="1">
        <f>AH402+L62</f>
        <v>391.77085368217041</v>
      </c>
      <c r="M84" s="1">
        <f>AI402+M62</f>
        <v>397.14482129146847</v>
      </c>
      <c r="N84" s="218"/>
      <c r="O84" s="317"/>
      <c r="P84" s="315"/>
      <c r="Q84" s="218"/>
      <c r="R84" s="218"/>
      <c r="S84" s="218"/>
      <c r="T84" s="218"/>
      <c r="U84" s="218"/>
      <c r="V84" s="218"/>
      <c r="X84" s="1"/>
      <c r="Y84" s="245"/>
      <c r="Z84" s="218"/>
      <c r="AA84" s="218"/>
      <c r="AB84" s="245"/>
      <c r="AC84" s="218"/>
      <c r="AD84" s="218"/>
      <c r="AE84" s="218"/>
      <c r="AF84" s="1"/>
      <c r="AG84" s="1"/>
      <c r="AH84" s="1"/>
      <c r="AI84" s="1"/>
      <c r="AJ84" s="1"/>
    </row>
    <row r="85" spans="4:36" ht="13.5" customHeight="1" thickTop="1" thickBot="1" x14ac:dyDescent="0.25">
      <c r="D85" s="97" t="s">
        <v>101</v>
      </c>
      <c r="K85" s="249">
        <f>SUM(K82:K84)</f>
        <v>386.27826185639691</v>
      </c>
      <c r="L85" s="249">
        <f t="shared" ref="L85:M85" si="41">SUM(L82:L84)</f>
        <v>398.75178534652446</v>
      </c>
      <c r="M85" s="249">
        <f t="shared" si="41"/>
        <v>408.42310834127198</v>
      </c>
      <c r="N85" s="218"/>
      <c r="O85" s="315"/>
      <c r="P85" s="315"/>
      <c r="Q85" s="218"/>
      <c r="R85" s="218"/>
      <c r="S85" s="218"/>
      <c r="T85" s="218"/>
      <c r="U85" s="218"/>
      <c r="V85" s="218"/>
      <c r="X85" s="1"/>
      <c r="Y85" s="245"/>
      <c r="Z85" s="218"/>
      <c r="AA85" s="218"/>
      <c r="AB85" s="245"/>
      <c r="AC85" s="218"/>
      <c r="AD85" s="218"/>
      <c r="AE85" s="218"/>
      <c r="AF85" s="1"/>
      <c r="AG85" s="1"/>
      <c r="AH85" s="1"/>
      <c r="AI85" s="1"/>
      <c r="AJ85" s="1"/>
    </row>
    <row r="86" spans="4:36" ht="13.5" customHeight="1" thickTop="1" x14ac:dyDescent="0.2">
      <c r="D86" s="245" t="s">
        <v>113</v>
      </c>
      <c r="K86" s="218">
        <f>K63/K85</f>
        <v>0.14046452471657805</v>
      </c>
      <c r="L86" s="218">
        <f t="shared" ref="L86" si="42">L63/L85</f>
        <v>0.24630400741631014</v>
      </c>
      <c r="M86" s="218">
        <f>M63/M85</f>
        <v>0.34566636124808325</v>
      </c>
      <c r="N86" s="243"/>
      <c r="O86" s="243"/>
      <c r="P86" s="243"/>
      <c r="Q86" s="243"/>
      <c r="R86" s="243"/>
      <c r="S86" s="243"/>
      <c r="T86" s="243"/>
      <c r="U86" s="243"/>
      <c r="V86" s="243"/>
      <c r="X86" s="243"/>
      <c r="Y86" s="243"/>
      <c r="Z86" s="243"/>
      <c r="AA86" s="243"/>
      <c r="AB86" s="243"/>
      <c r="AC86" s="243"/>
      <c r="AD86" s="243"/>
      <c r="AE86" s="243"/>
      <c r="AF86" s="243"/>
      <c r="AG86" s="243"/>
      <c r="AH86" s="243"/>
      <c r="AI86" s="243"/>
      <c r="AJ86" s="243"/>
    </row>
    <row r="87" spans="4:36" ht="13.5" customHeight="1" x14ac:dyDescent="0.2">
      <c r="N87" s="218"/>
      <c r="O87" s="315"/>
      <c r="P87" s="315"/>
      <c r="Q87" s="218"/>
      <c r="R87" s="218"/>
      <c r="S87" s="218"/>
      <c r="T87" s="218"/>
      <c r="U87" s="218"/>
      <c r="V87" s="218"/>
      <c r="X87" s="1"/>
      <c r="Y87" s="245"/>
      <c r="Z87" s="218"/>
      <c r="AA87" s="218"/>
      <c r="AB87" s="245"/>
      <c r="AC87" s="218"/>
      <c r="AD87" s="218"/>
      <c r="AE87" s="218"/>
      <c r="AF87" s="1"/>
      <c r="AG87" s="1"/>
      <c r="AH87" s="1"/>
      <c r="AI87" s="1"/>
      <c r="AJ87" s="1"/>
    </row>
    <row r="88" spans="4:36" ht="13.5" customHeight="1" x14ac:dyDescent="0.2">
      <c r="D88" s="246" t="s">
        <v>112</v>
      </c>
      <c r="K88" s="35"/>
      <c r="L88" s="35"/>
      <c r="M88" s="35"/>
      <c r="N88" s="218"/>
      <c r="O88" s="315"/>
      <c r="P88" s="315"/>
      <c r="Q88" s="218"/>
      <c r="R88" s="218"/>
      <c r="S88" s="218"/>
      <c r="T88" s="218"/>
      <c r="U88" s="218"/>
      <c r="V88" s="218"/>
      <c r="X88" s="1"/>
      <c r="Y88" s="245"/>
      <c r="Z88" s="218"/>
      <c r="AA88" s="218"/>
      <c r="AB88" s="245"/>
      <c r="AC88" s="218"/>
      <c r="AD88" s="218"/>
      <c r="AE88" s="218"/>
      <c r="AF88" s="1"/>
      <c r="AG88" s="1"/>
      <c r="AH88" s="1"/>
      <c r="AI88" s="1"/>
      <c r="AJ88" s="1"/>
    </row>
    <row r="89" spans="4:36" ht="13.5" customHeight="1" x14ac:dyDescent="0.2">
      <c r="D89" s="239" t="s">
        <v>95</v>
      </c>
      <c r="K89" s="36"/>
      <c r="L89" s="36"/>
      <c r="M89" s="36"/>
      <c r="N89" s="218"/>
      <c r="O89" s="315"/>
      <c r="P89" s="315"/>
      <c r="Q89" s="218"/>
      <c r="R89" s="218"/>
      <c r="S89" s="218"/>
      <c r="T89" s="218"/>
      <c r="U89" s="218"/>
      <c r="V89" s="218"/>
      <c r="X89" s="1"/>
      <c r="Y89" s="245"/>
      <c r="Z89" s="218"/>
      <c r="AA89" s="218"/>
      <c r="AB89" s="245"/>
      <c r="AC89" s="218"/>
      <c r="AD89" s="218"/>
      <c r="AE89" s="218"/>
      <c r="AF89" s="1"/>
      <c r="AG89" s="1"/>
      <c r="AH89" s="1"/>
      <c r="AI89" s="1"/>
      <c r="AJ89" s="1"/>
    </row>
    <row r="90" spans="4:36" s="7" customFormat="1" ht="13.5" customHeight="1" x14ac:dyDescent="0.2">
      <c r="D90" s="36"/>
      <c r="K90" s="36"/>
      <c r="L90" s="36"/>
      <c r="M90" s="36"/>
      <c r="N90" s="227"/>
      <c r="O90" s="315"/>
      <c r="P90" s="315"/>
      <c r="Q90" s="227"/>
      <c r="R90" s="227"/>
      <c r="S90" s="227"/>
      <c r="T90" s="227"/>
      <c r="U90" s="227"/>
      <c r="V90" s="227"/>
      <c r="X90" s="53"/>
      <c r="Y90" s="191"/>
      <c r="Z90" s="227"/>
      <c r="AA90" s="227"/>
      <c r="AB90" s="191"/>
      <c r="AC90" s="227"/>
      <c r="AD90" s="227"/>
      <c r="AE90" s="227"/>
      <c r="AF90" s="53"/>
      <c r="AG90" s="53"/>
      <c r="AH90" s="53"/>
      <c r="AI90" s="53"/>
      <c r="AJ90" s="53"/>
    </row>
    <row r="91" spans="4:36" ht="13.5" customHeight="1" x14ac:dyDescent="0.2">
      <c r="D91" s="247" t="s">
        <v>54</v>
      </c>
      <c r="K91" s="248">
        <v>2023</v>
      </c>
      <c r="L91" s="248">
        <v>2024</v>
      </c>
      <c r="M91" s="248">
        <v>2025</v>
      </c>
      <c r="N91" s="218"/>
      <c r="O91" s="316"/>
      <c r="P91" s="315"/>
      <c r="Q91" s="218"/>
      <c r="R91" s="218"/>
      <c r="S91" s="218"/>
      <c r="T91" s="218"/>
      <c r="U91" s="218"/>
      <c r="V91" s="218"/>
      <c r="X91" s="1"/>
      <c r="Y91" s="245"/>
      <c r="Z91" s="218"/>
      <c r="AA91" s="218"/>
      <c r="AB91" s="245"/>
      <c r="AC91" s="218"/>
      <c r="AD91" s="218"/>
      <c r="AE91" s="218"/>
      <c r="AF91" s="1"/>
      <c r="AG91" s="1"/>
      <c r="AH91" s="1"/>
      <c r="AI91" s="1"/>
      <c r="AJ91" s="1"/>
    </row>
    <row r="92" spans="4:36" ht="13.5" customHeight="1" x14ac:dyDescent="0.2">
      <c r="D92" s="1" t="s">
        <v>60</v>
      </c>
      <c r="K92" s="1">
        <f>K70+AA429</f>
        <v>5.9749960378087561</v>
      </c>
      <c r="L92" s="1">
        <f>L70+AB429</f>
        <v>6.1150049794208208</v>
      </c>
      <c r="M92" s="1">
        <f>M70+AC429</f>
        <v>6.7166894800828585</v>
      </c>
      <c r="N92" s="243"/>
      <c r="O92" s="317"/>
      <c r="P92" s="243"/>
      <c r="Q92" s="243"/>
      <c r="R92" s="243"/>
      <c r="S92" s="243"/>
      <c r="T92" s="243"/>
      <c r="U92" s="243"/>
      <c r="V92" s="243"/>
      <c r="X92" s="243"/>
      <c r="Y92" s="243"/>
      <c r="Z92" s="243"/>
      <c r="AA92" s="243"/>
      <c r="AB92" s="243"/>
      <c r="AC92" s="243"/>
      <c r="AD92" s="243"/>
      <c r="AE92" s="243"/>
      <c r="AF92" s="243"/>
      <c r="AG92" s="243"/>
      <c r="AH92" s="243"/>
      <c r="AI92" s="243"/>
      <c r="AJ92" s="243"/>
    </row>
    <row r="93" spans="4:36" ht="13.5" customHeight="1" x14ac:dyDescent="0.2">
      <c r="D93" s="1" t="s">
        <v>58</v>
      </c>
      <c r="K93" s="1">
        <f>K71+AD429</f>
        <v>0</v>
      </c>
      <c r="L93" s="1">
        <f>L71+AE429</f>
        <v>3.230393900505506</v>
      </c>
      <c r="M93" s="1">
        <f>M71+AF429</f>
        <v>12.042668874705742</v>
      </c>
      <c r="N93" s="218"/>
      <c r="O93" s="317"/>
      <c r="P93" s="315"/>
      <c r="Q93" s="218"/>
      <c r="R93" s="218"/>
      <c r="S93" s="218"/>
      <c r="T93" s="218"/>
      <c r="U93" s="218"/>
      <c r="V93" s="218"/>
      <c r="X93" s="1"/>
      <c r="Y93" s="245"/>
      <c r="Z93" s="218"/>
      <c r="AA93" s="218"/>
      <c r="AB93" s="245"/>
      <c r="AC93" s="218"/>
      <c r="AD93" s="218"/>
      <c r="AE93" s="218"/>
      <c r="AF93" s="1"/>
      <c r="AG93" s="1"/>
      <c r="AH93" s="1"/>
      <c r="AI93" s="1"/>
      <c r="AJ93" s="1"/>
    </row>
    <row r="94" spans="4:36" ht="13.5" customHeight="1" thickBot="1" x14ac:dyDescent="0.25">
      <c r="D94" s="1" t="s">
        <v>97</v>
      </c>
      <c r="K94" s="1">
        <f>K72+AG429</f>
        <v>380.30326581858816</v>
      </c>
      <c r="L94" s="1">
        <f>L72+AH429</f>
        <v>485.27682516053261</v>
      </c>
      <c r="M94" s="1">
        <f>M72+AI429</f>
        <v>566.90719676469746</v>
      </c>
      <c r="N94" s="218"/>
      <c r="O94" s="317"/>
      <c r="P94" s="315"/>
      <c r="Q94" s="218"/>
      <c r="R94" s="218"/>
      <c r="S94" s="218"/>
      <c r="T94" s="218"/>
      <c r="U94" s="218"/>
      <c r="V94" s="218"/>
      <c r="X94" s="1"/>
      <c r="Y94" s="245"/>
      <c r="Z94" s="218"/>
      <c r="AA94" s="218"/>
      <c r="AB94" s="245"/>
      <c r="AC94" s="218"/>
      <c r="AD94" s="218"/>
      <c r="AE94" s="218"/>
      <c r="AF94" s="1"/>
      <c r="AG94" s="1"/>
      <c r="AH94" s="1"/>
      <c r="AI94" s="1"/>
      <c r="AJ94" s="1"/>
    </row>
    <row r="95" spans="4:36" ht="13.5" customHeight="1" thickTop="1" thickBot="1" x14ac:dyDescent="0.25">
      <c r="D95" s="97" t="s">
        <v>101</v>
      </c>
      <c r="K95" s="249">
        <f>SUM(K92:K94)</f>
        <v>386.27826185639691</v>
      </c>
      <c r="L95" s="249">
        <f t="shared" ref="L95:M95" si="43">SUM(L92:L94)</f>
        <v>494.62222404045895</v>
      </c>
      <c r="M95" s="249">
        <f t="shared" si="43"/>
        <v>585.66655511948602</v>
      </c>
      <c r="N95" s="218"/>
      <c r="O95" s="315"/>
      <c r="P95" s="315"/>
      <c r="Q95" s="218"/>
      <c r="R95" s="218"/>
      <c r="S95" s="218"/>
      <c r="T95" s="218"/>
      <c r="U95" s="218"/>
      <c r="V95" s="218"/>
      <c r="X95" s="1"/>
      <c r="Y95" s="245"/>
      <c r="Z95" s="218"/>
      <c r="AA95" s="218"/>
      <c r="AB95" s="245"/>
      <c r="AC95" s="218"/>
      <c r="AD95" s="218"/>
      <c r="AE95" s="218"/>
      <c r="AF95" s="1"/>
      <c r="AG95" s="1"/>
      <c r="AH95" s="1"/>
      <c r="AI95" s="1"/>
      <c r="AJ95" s="1"/>
    </row>
    <row r="96" spans="4:36" ht="12.75" customHeight="1" thickTop="1" x14ac:dyDescent="0.2">
      <c r="D96" s="245" t="s">
        <v>113</v>
      </c>
      <c r="K96" s="218">
        <f>K73/K95</f>
        <v>0.14046452471657805</v>
      </c>
      <c r="L96" s="218">
        <f t="shared" ref="L96:M96" si="44">L73/L95</f>
        <v>0.2334354870585478</v>
      </c>
      <c r="M96" s="218">
        <f t="shared" si="44"/>
        <v>0.30601960439274034</v>
      </c>
      <c r="N96" s="243"/>
      <c r="O96" s="243"/>
      <c r="P96" s="243"/>
      <c r="Q96" s="243"/>
      <c r="R96" s="243"/>
      <c r="S96" s="243"/>
      <c r="T96" s="243"/>
      <c r="U96" s="243"/>
      <c r="V96" s="243"/>
      <c r="X96" s="243"/>
      <c r="Y96" s="243"/>
      <c r="Z96" s="243"/>
      <c r="AA96" s="243"/>
      <c r="AB96" s="243"/>
      <c r="AC96" s="243"/>
      <c r="AD96" s="243"/>
      <c r="AE96" s="243"/>
      <c r="AF96" s="243"/>
      <c r="AG96" s="243"/>
      <c r="AH96" s="243"/>
      <c r="AI96" s="243"/>
      <c r="AJ96" s="243"/>
    </row>
    <row r="97" spans="2:46" ht="13.5" customHeight="1" x14ac:dyDescent="0.2">
      <c r="N97" s="7"/>
    </row>
    <row r="98" spans="2:46" ht="13.5" customHeight="1" x14ac:dyDescent="0.2">
      <c r="N98" s="7"/>
    </row>
    <row r="99" spans="2:46" ht="13.5" customHeight="1" x14ac:dyDescent="0.25">
      <c r="B99" s="29">
        <v>0</v>
      </c>
      <c r="C99" s="29" t="s">
        <v>92</v>
      </c>
      <c r="D99" s="28" t="s">
        <v>114</v>
      </c>
      <c r="N99" s="7"/>
      <c r="O99" s="7"/>
    </row>
    <row r="100" spans="2:46" ht="13.5" customHeight="1" x14ac:dyDescent="0.2">
      <c r="N100" s="7"/>
      <c r="O100" s="7"/>
      <c r="V100" s="32" t="s">
        <v>115</v>
      </c>
      <c r="AG100" s="32" t="s">
        <v>116</v>
      </c>
      <c r="AH100" s="7"/>
      <c r="AI100" s="7"/>
      <c r="AJ100" s="7"/>
    </row>
    <row r="101" spans="2:46" ht="13.5" customHeight="1" x14ac:dyDescent="0.2">
      <c r="N101" s="7"/>
      <c r="O101" s="7"/>
      <c r="AJ101" s="7"/>
    </row>
    <row r="102" spans="2:46" ht="13.5" customHeight="1" thickBot="1" x14ac:dyDescent="0.25">
      <c r="K102" s="231" t="s">
        <v>60</v>
      </c>
      <c r="L102" s="231"/>
      <c r="M102" s="231"/>
      <c r="N102" s="231" t="s">
        <v>58</v>
      </c>
      <c r="O102" s="231"/>
      <c r="P102" s="231"/>
      <c r="Q102" s="231" t="s">
        <v>97</v>
      </c>
      <c r="R102" s="231"/>
      <c r="S102" s="231"/>
      <c r="V102" s="231" t="s">
        <v>60</v>
      </c>
      <c r="W102" s="231"/>
      <c r="X102" s="231"/>
      <c r="Y102" s="231" t="s">
        <v>117</v>
      </c>
      <c r="Z102" s="231"/>
      <c r="AA102" s="231"/>
      <c r="AB102" s="231" t="s">
        <v>97</v>
      </c>
      <c r="AC102" s="231"/>
      <c r="AD102" s="231"/>
      <c r="AR102" s="53"/>
    </row>
    <row r="103" spans="2:46" ht="13.5" customHeight="1" x14ac:dyDescent="0.2">
      <c r="D103" s="32" t="s">
        <v>118</v>
      </c>
      <c r="K103" s="232">
        <v>2023</v>
      </c>
      <c r="L103" s="232">
        <v>2024</v>
      </c>
      <c r="M103" s="232">
        <v>2025</v>
      </c>
      <c r="N103" s="232">
        <v>2023</v>
      </c>
      <c r="O103" s="232">
        <v>2024</v>
      </c>
      <c r="P103" s="232">
        <v>2025</v>
      </c>
      <c r="Q103" s="232">
        <v>2023</v>
      </c>
      <c r="R103" s="232">
        <v>2024</v>
      </c>
      <c r="S103" s="232">
        <v>2025</v>
      </c>
      <c r="T103" s="39" t="s">
        <v>119</v>
      </c>
      <c r="V103" s="240">
        <v>2023</v>
      </c>
      <c r="W103" s="240">
        <v>2024</v>
      </c>
      <c r="X103" s="240">
        <v>2025</v>
      </c>
      <c r="Y103" s="240">
        <v>2023</v>
      </c>
      <c r="Z103" s="240">
        <v>2024</v>
      </c>
      <c r="AA103" s="240">
        <v>2025</v>
      </c>
      <c r="AB103" s="240">
        <v>2023</v>
      </c>
      <c r="AC103" s="240">
        <v>2024</v>
      </c>
      <c r="AD103" s="240">
        <v>2025</v>
      </c>
      <c r="AE103" s="39" t="s">
        <v>119</v>
      </c>
      <c r="AG103" s="318"/>
      <c r="AH103" s="319" t="s">
        <v>120</v>
      </c>
      <c r="AI103" s="320" t="s">
        <v>121</v>
      </c>
      <c r="AJ103" s="321" t="s">
        <v>122</v>
      </c>
      <c r="AR103" s="256"/>
    </row>
    <row r="104" spans="2:46" ht="13.5" customHeight="1" x14ac:dyDescent="0.2">
      <c r="D104" s="2" t="str">
        <f t="shared" ref="D104:D123" si="45">D133</f>
        <v>Cassava, fresh</v>
      </c>
      <c r="K104" s="313">
        <f>$AH$104</f>
        <v>3.4875368286808511E-2</v>
      </c>
      <c r="L104" s="313">
        <f t="shared" ref="L104:M104" si="46">$AH$104</f>
        <v>3.4875368286808511E-2</v>
      </c>
      <c r="M104" s="313">
        <f t="shared" si="46"/>
        <v>3.4875368286808511E-2</v>
      </c>
      <c r="N104" s="295">
        <v>0</v>
      </c>
      <c r="O104" s="295">
        <v>0</v>
      </c>
      <c r="P104" s="295">
        <v>0</v>
      </c>
      <c r="Q104" s="313">
        <f>$AH$106</f>
        <v>0.96512463171319152</v>
      </c>
      <c r="R104" s="313">
        <f>$AH$106</f>
        <v>0.96512463171319152</v>
      </c>
      <c r="S104" s="313">
        <f>$AH$106</f>
        <v>0.96512463171319152</v>
      </c>
      <c r="T104" s="314" t="s">
        <v>123</v>
      </c>
      <c r="V104" s="313">
        <f>$AH$104</f>
        <v>3.4875368286808511E-2</v>
      </c>
      <c r="W104" s="313">
        <f t="shared" ref="W104:X123" si="47">$AH$104</f>
        <v>3.4875368286808511E-2</v>
      </c>
      <c r="X104" s="313">
        <f t="shared" si="47"/>
        <v>3.4875368286808511E-2</v>
      </c>
      <c r="Y104" s="295">
        <v>0</v>
      </c>
      <c r="Z104" s="295">
        <v>0</v>
      </c>
      <c r="AA104" s="295">
        <v>0</v>
      </c>
      <c r="AB104" s="313">
        <f>$AH$106</f>
        <v>0.96512463171319152</v>
      </c>
      <c r="AC104" s="313">
        <f t="shared" ref="AC104:AD119" si="48">$AH$106</f>
        <v>0.96512463171319152</v>
      </c>
      <c r="AD104" s="313">
        <f>$AH$106</f>
        <v>0.96512463171319152</v>
      </c>
      <c r="AE104" s="314" t="s">
        <v>124</v>
      </c>
      <c r="AG104" s="305" t="str">
        <f>TCD_UNComtradeData_Imports!E37</f>
        <v>DAP</v>
      </c>
      <c r="AH104" s="211">
        <f>TCD_FertilizerConsumption!S152/SUM(TCD_FertilizerConsumption!S148:S152)</f>
        <v>3.4875368286808511E-2</v>
      </c>
      <c r="AI104" s="309">
        <v>0.46</v>
      </c>
      <c r="AJ104" s="306"/>
      <c r="AR104" s="53"/>
      <c r="AT104" s="1"/>
    </row>
    <row r="105" spans="2:46" ht="13.5" customHeight="1" x14ac:dyDescent="0.2">
      <c r="D105" s="2" t="str">
        <f t="shared" si="45"/>
        <v>Maize (corn)</v>
      </c>
      <c r="K105" s="313">
        <f t="shared" ref="K105:M123" si="49">$AH$104</f>
        <v>3.4875368286808511E-2</v>
      </c>
      <c r="L105" s="295">
        <f t="shared" ref="L105:M110" si="50">$AH$108</f>
        <v>0</v>
      </c>
      <c r="M105" s="295">
        <f t="shared" si="50"/>
        <v>0</v>
      </c>
      <c r="N105" s="295">
        <v>0</v>
      </c>
      <c r="O105" s="295">
        <v>0</v>
      </c>
      <c r="P105" s="295">
        <v>0</v>
      </c>
      <c r="Q105" s="313">
        <f t="shared" ref="Q105:S123" si="51">$AH$106</f>
        <v>0.96512463171319152</v>
      </c>
      <c r="R105" s="295">
        <v>1</v>
      </c>
      <c r="S105" s="295">
        <v>1</v>
      </c>
      <c r="T105" s="314" t="s">
        <v>125</v>
      </c>
      <c r="V105" s="313">
        <f t="shared" ref="V105:V123" si="52">$AH$104</f>
        <v>3.4875368286808511E-2</v>
      </c>
      <c r="W105" s="313">
        <f t="shared" si="47"/>
        <v>3.4875368286808511E-2</v>
      </c>
      <c r="X105" s="313">
        <f t="shared" si="47"/>
        <v>3.4875368286808511E-2</v>
      </c>
      <c r="Y105" s="295">
        <v>0</v>
      </c>
      <c r="Z105" s="295">
        <v>0</v>
      </c>
      <c r="AA105" s="295">
        <v>0</v>
      </c>
      <c r="AB105" s="313">
        <f t="shared" ref="AB105:AD123" si="53">$AH$106</f>
        <v>0.96512463171319152</v>
      </c>
      <c r="AC105" s="313">
        <f t="shared" si="48"/>
        <v>0.96512463171319152</v>
      </c>
      <c r="AD105" s="313">
        <f t="shared" si="48"/>
        <v>0.96512463171319152</v>
      </c>
      <c r="AE105" s="314" t="s">
        <v>124</v>
      </c>
      <c r="AG105" s="305" t="str">
        <f>TCD_UNComtradeData_Imports!E38</f>
        <v>MAP</v>
      </c>
      <c r="AH105" s="435">
        <v>0</v>
      </c>
      <c r="AI105" s="310">
        <v>0.52</v>
      </c>
      <c r="AJ105" s="437" t="s">
        <v>126</v>
      </c>
      <c r="AR105" s="53"/>
    </row>
    <row r="106" spans="2:46" ht="13.5" customHeight="1" x14ac:dyDescent="0.2">
      <c r="D106" s="2" t="str">
        <f t="shared" si="45"/>
        <v>Rice</v>
      </c>
      <c r="K106" s="313">
        <f t="shared" si="49"/>
        <v>3.4875368286808511E-2</v>
      </c>
      <c r="L106" s="295">
        <f t="shared" si="50"/>
        <v>0</v>
      </c>
      <c r="M106" s="295">
        <f t="shared" si="50"/>
        <v>0</v>
      </c>
      <c r="N106" s="295">
        <v>0</v>
      </c>
      <c r="O106" s="295">
        <v>0.5</v>
      </c>
      <c r="P106" s="295">
        <v>0.8</v>
      </c>
      <c r="Q106" s="313">
        <f t="shared" si="51"/>
        <v>0.96512463171319152</v>
      </c>
      <c r="R106" s="295">
        <v>0.5</v>
      </c>
      <c r="S106" s="295">
        <v>0.2</v>
      </c>
      <c r="T106" s="314" t="s">
        <v>127</v>
      </c>
      <c r="V106" s="313">
        <f t="shared" si="52"/>
        <v>3.4875368286808511E-2</v>
      </c>
      <c r="W106" s="313">
        <f t="shared" si="47"/>
        <v>3.4875368286808511E-2</v>
      </c>
      <c r="X106" s="313">
        <f t="shared" si="47"/>
        <v>3.4875368286808511E-2</v>
      </c>
      <c r="Y106" s="295">
        <v>0</v>
      </c>
      <c r="Z106" s="295">
        <v>0</v>
      </c>
      <c r="AA106" s="295">
        <v>0</v>
      </c>
      <c r="AB106" s="313">
        <f t="shared" si="53"/>
        <v>0.96512463171319152</v>
      </c>
      <c r="AC106" s="313">
        <f t="shared" si="48"/>
        <v>0.96512463171319152</v>
      </c>
      <c r="AD106" s="313">
        <f t="shared" si="48"/>
        <v>0.96512463171319152</v>
      </c>
      <c r="AE106" s="314" t="s">
        <v>124</v>
      </c>
      <c r="AG106" s="305" t="str">
        <f>TCD_UNComtradeData_Imports!E39</f>
        <v>NPKs</v>
      </c>
      <c r="AH106" s="211">
        <f>TCD_FertilizerConsumption!S148/SUM(TCD_FertilizerConsumption!S148:S152)</f>
        <v>0.96512463171319152</v>
      </c>
      <c r="AI106" s="324">
        <v>0.2</v>
      </c>
      <c r="AJ106" s="323" t="s">
        <v>128</v>
      </c>
    </row>
    <row r="107" spans="2:46" ht="13.5" customHeight="1" x14ac:dyDescent="0.2">
      <c r="D107" s="2" t="str">
        <f t="shared" si="45"/>
        <v>Plantains and cooking bananas</v>
      </c>
      <c r="K107" s="313">
        <f t="shared" si="49"/>
        <v>3.4875368286808511E-2</v>
      </c>
      <c r="L107" s="313">
        <f t="shared" si="49"/>
        <v>3.4875368286808511E-2</v>
      </c>
      <c r="M107" s="313">
        <f t="shared" si="49"/>
        <v>3.4875368286808511E-2</v>
      </c>
      <c r="N107" s="295">
        <v>0</v>
      </c>
      <c r="O107" s="295">
        <v>0</v>
      </c>
      <c r="P107" s="295">
        <v>0</v>
      </c>
      <c r="Q107" s="313">
        <f t="shared" si="51"/>
        <v>0.96512463171319152</v>
      </c>
      <c r="R107" s="313">
        <f t="shared" si="51"/>
        <v>0.96512463171319152</v>
      </c>
      <c r="S107" s="313">
        <f t="shared" si="51"/>
        <v>0.96512463171319152</v>
      </c>
      <c r="T107" s="314" t="s">
        <v>129</v>
      </c>
      <c r="V107" s="313">
        <f t="shared" si="52"/>
        <v>3.4875368286808511E-2</v>
      </c>
      <c r="W107" s="313">
        <f t="shared" si="47"/>
        <v>3.4875368286808511E-2</v>
      </c>
      <c r="X107" s="313">
        <f t="shared" si="47"/>
        <v>3.4875368286808511E-2</v>
      </c>
      <c r="Y107" s="295">
        <v>0</v>
      </c>
      <c r="Z107" s="295">
        <v>0</v>
      </c>
      <c r="AA107" s="295">
        <v>0</v>
      </c>
      <c r="AB107" s="313">
        <f t="shared" si="53"/>
        <v>0.96512463171319152</v>
      </c>
      <c r="AC107" s="313">
        <f t="shared" si="48"/>
        <v>0.96512463171319152</v>
      </c>
      <c r="AD107" s="313">
        <f t="shared" si="48"/>
        <v>0.96512463171319152</v>
      </c>
      <c r="AE107" s="314" t="s">
        <v>124</v>
      </c>
      <c r="AG107" s="305" t="str">
        <f>TCD_UNComtradeData_Imports!E40</f>
        <v>Other P-fertilizers</v>
      </c>
      <c r="AH107" s="435">
        <v>0</v>
      </c>
      <c r="AI107" s="311" t="s">
        <v>16</v>
      </c>
      <c r="AJ107" s="437" t="s">
        <v>130</v>
      </c>
    </row>
    <row r="108" spans="2:46" ht="13.5" customHeight="1" thickBot="1" x14ac:dyDescent="0.25">
      <c r="D108" s="2" t="str">
        <f t="shared" si="45"/>
        <v>Groundnuts, excluding shelled</v>
      </c>
      <c r="K108" s="313">
        <f t="shared" si="49"/>
        <v>3.4875368286808511E-2</v>
      </c>
      <c r="L108" s="295">
        <f t="shared" si="50"/>
        <v>0</v>
      </c>
      <c r="M108" s="295">
        <f t="shared" si="50"/>
        <v>0</v>
      </c>
      <c r="N108" s="295">
        <v>0</v>
      </c>
      <c r="O108" s="295">
        <v>0.5</v>
      </c>
      <c r="P108" s="295">
        <v>0.8</v>
      </c>
      <c r="Q108" s="313">
        <f t="shared" si="51"/>
        <v>0.96512463171319152</v>
      </c>
      <c r="R108" s="295">
        <v>0.5</v>
      </c>
      <c r="S108" s="295">
        <v>0.2</v>
      </c>
      <c r="T108" s="314" t="s">
        <v>129</v>
      </c>
      <c r="V108" s="313">
        <f t="shared" si="52"/>
        <v>3.4875368286808511E-2</v>
      </c>
      <c r="W108" s="313">
        <f t="shared" si="47"/>
        <v>3.4875368286808511E-2</v>
      </c>
      <c r="X108" s="313">
        <f t="shared" si="47"/>
        <v>3.4875368286808511E-2</v>
      </c>
      <c r="Y108" s="295">
        <v>0</v>
      </c>
      <c r="Z108" s="295">
        <v>0</v>
      </c>
      <c r="AA108" s="295">
        <v>0</v>
      </c>
      <c r="AB108" s="313">
        <f t="shared" si="53"/>
        <v>0.96512463171319152</v>
      </c>
      <c r="AC108" s="313">
        <f t="shared" si="48"/>
        <v>0.96512463171319152</v>
      </c>
      <c r="AD108" s="313">
        <f t="shared" si="48"/>
        <v>0.96512463171319152</v>
      </c>
      <c r="AE108" s="314" t="s">
        <v>124</v>
      </c>
      <c r="AG108" s="307" t="str">
        <f>TCD_UNComtradeData_Imports!E41</f>
        <v>TSP</v>
      </c>
      <c r="AH108" s="436">
        <v>0</v>
      </c>
      <c r="AI108" s="312">
        <v>0.46</v>
      </c>
      <c r="AJ108" s="322" t="s">
        <v>131</v>
      </c>
    </row>
    <row r="109" spans="2:46" ht="13.5" customHeight="1" x14ac:dyDescent="0.2">
      <c r="D109" s="2" t="str">
        <f t="shared" si="45"/>
        <v>Beans, dry</v>
      </c>
      <c r="K109" s="313">
        <f t="shared" si="49"/>
        <v>3.4875368286808511E-2</v>
      </c>
      <c r="L109" s="295">
        <f t="shared" si="50"/>
        <v>0</v>
      </c>
      <c r="M109" s="295">
        <f t="shared" si="50"/>
        <v>0</v>
      </c>
      <c r="N109" s="295">
        <v>0</v>
      </c>
      <c r="O109" s="295">
        <v>0.5</v>
      </c>
      <c r="P109" s="295">
        <v>0.8</v>
      </c>
      <c r="Q109" s="313">
        <f t="shared" si="51"/>
        <v>0.96512463171319152</v>
      </c>
      <c r="R109" s="295">
        <v>0.5</v>
      </c>
      <c r="S109" s="295">
        <v>0.2</v>
      </c>
      <c r="T109" s="314" t="s">
        <v>127</v>
      </c>
      <c r="V109" s="313">
        <f t="shared" si="52"/>
        <v>3.4875368286808511E-2</v>
      </c>
      <c r="W109" s="313">
        <f t="shared" si="47"/>
        <v>3.4875368286808511E-2</v>
      </c>
      <c r="X109" s="313">
        <f t="shared" si="47"/>
        <v>3.4875368286808511E-2</v>
      </c>
      <c r="Y109" s="295">
        <v>0</v>
      </c>
      <c r="Z109" s="295">
        <v>0</v>
      </c>
      <c r="AA109" s="295">
        <v>0</v>
      </c>
      <c r="AB109" s="313">
        <f t="shared" si="53"/>
        <v>0.96512463171319152</v>
      </c>
      <c r="AC109" s="313">
        <f t="shared" si="48"/>
        <v>0.96512463171319152</v>
      </c>
      <c r="AD109" s="313">
        <f t="shared" si="48"/>
        <v>0.96512463171319152</v>
      </c>
      <c r="AE109" s="314" t="s">
        <v>124</v>
      </c>
    </row>
    <row r="110" spans="2:46" ht="13.5" customHeight="1" x14ac:dyDescent="0.2">
      <c r="D110" s="2" t="str">
        <f t="shared" si="45"/>
        <v>Oil palm fruit</v>
      </c>
      <c r="K110" s="313">
        <f t="shared" si="49"/>
        <v>3.4875368286808511E-2</v>
      </c>
      <c r="L110" s="295">
        <f t="shared" si="50"/>
        <v>0</v>
      </c>
      <c r="M110" s="295">
        <f t="shared" si="50"/>
        <v>0</v>
      </c>
      <c r="N110" s="295">
        <v>0</v>
      </c>
      <c r="O110" s="295">
        <v>0.2</v>
      </c>
      <c r="P110" s="295">
        <v>0.5</v>
      </c>
      <c r="Q110" s="313">
        <f t="shared" si="51"/>
        <v>0.96512463171319152</v>
      </c>
      <c r="R110" s="295">
        <v>0.8</v>
      </c>
      <c r="S110" s="295">
        <v>0.5</v>
      </c>
      <c r="T110" s="314" t="s">
        <v>132</v>
      </c>
      <c r="V110" s="313">
        <f t="shared" si="52"/>
        <v>3.4875368286808511E-2</v>
      </c>
      <c r="W110" s="313">
        <f t="shared" si="47"/>
        <v>3.4875368286808511E-2</v>
      </c>
      <c r="X110" s="313">
        <f t="shared" si="47"/>
        <v>3.4875368286808511E-2</v>
      </c>
      <c r="Y110" s="295">
        <v>0</v>
      </c>
      <c r="Z110" s="295">
        <v>0</v>
      </c>
      <c r="AA110" s="295">
        <v>0</v>
      </c>
      <c r="AB110" s="313">
        <f t="shared" si="53"/>
        <v>0.96512463171319152</v>
      </c>
      <c r="AC110" s="313">
        <f t="shared" si="48"/>
        <v>0.96512463171319152</v>
      </c>
      <c r="AD110" s="313">
        <f t="shared" si="48"/>
        <v>0.96512463171319152</v>
      </c>
      <c r="AE110" s="314" t="s">
        <v>124</v>
      </c>
    </row>
    <row r="111" spans="2:46" ht="13.5" customHeight="1" x14ac:dyDescent="0.2">
      <c r="D111" s="2" t="str">
        <f t="shared" si="45"/>
        <v>Bananas</v>
      </c>
      <c r="K111" s="313">
        <f t="shared" si="49"/>
        <v>3.4875368286808511E-2</v>
      </c>
      <c r="L111" s="313">
        <f t="shared" si="49"/>
        <v>3.4875368286808511E-2</v>
      </c>
      <c r="M111" s="313">
        <f t="shared" si="49"/>
        <v>3.4875368286808511E-2</v>
      </c>
      <c r="N111" s="295">
        <v>0</v>
      </c>
      <c r="O111" s="295">
        <v>0</v>
      </c>
      <c r="P111" s="295">
        <v>0</v>
      </c>
      <c r="Q111" s="313">
        <f t="shared" si="51"/>
        <v>0.96512463171319152</v>
      </c>
      <c r="R111" s="313">
        <f t="shared" si="51"/>
        <v>0.96512463171319152</v>
      </c>
      <c r="S111" s="313">
        <f t="shared" si="51"/>
        <v>0.96512463171319152</v>
      </c>
      <c r="T111" s="314" t="s">
        <v>129</v>
      </c>
      <c r="V111" s="313">
        <f t="shared" si="52"/>
        <v>3.4875368286808511E-2</v>
      </c>
      <c r="W111" s="313">
        <f t="shared" si="47"/>
        <v>3.4875368286808511E-2</v>
      </c>
      <c r="X111" s="313">
        <f t="shared" si="47"/>
        <v>3.4875368286808511E-2</v>
      </c>
      <c r="Y111" s="295">
        <v>0</v>
      </c>
      <c r="Z111" s="295">
        <v>0</v>
      </c>
      <c r="AA111" s="295">
        <v>0</v>
      </c>
      <c r="AB111" s="313">
        <f t="shared" si="53"/>
        <v>0.96512463171319152</v>
      </c>
      <c r="AC111" s="313">
        <f t="shared" si="48"/>
        <v>0.96512463171319152</v>
      </c>
      <c r="AD111" s="313">
        <f t="shared" si="48"/>
        <v>0.96512463171319152</v>
      </c>
      <c r="AE111" s="314" t="s">
        <v>124</v>
      </c>
    </row>
    <row r="112" spans="2:46" ht="13.5" customHeight="1" x14ac:dyDescent="0.2">
      <c r="D112" s="2" t="str">
        <f t="shared" si="45"/>
        <v>Cow peas, dry</v>
      </c>
      <c r="K112" s="313">
        <f t="shared" si="49"/>
        <v>3.4875368286808511E-2</v>
      </c>
      <c r="L112" s="295">
        <f t="shared" ref="L112:M112" si="54">$AH$108</f>
        <v>0</v>
      </c>
      <c r="M112" s="295">
        <f t="shared" si="54"/>
        <v>0</v>
      </c>
      <c r="N112" s="295">
        <v>0</v>
      </c>
      <c r="O112" s="295">
        <v>0.5</v>
      </c>
      <c r="P112" s="295">
        <v>0.8</v>
      </c>
      <c r="Q112" s="313">
        <f t="shared" si="51"/>
        <v>0.96512463171319152</v>
      </c>
      <c r="R112" s="295">
        <v>0.5</v>
      </c>
      <c r="S112" s="295">
        <v>0.2</v>
      </c>
      <c r="T112" s="314" t="s">
        <v>129</v>
      </c>
      <c r="V112" s="313">
        <f t="shared" si="52"/>
        <v>3.4875368286808511E-2</v>
      </c>
      <c r="W112" s="313">
        <f t="shared" si="47"/>
        <v>3.4875368286808511E-2</v>
      </c>
      <c r="X112" s="313">
        <f t="shared" si="47"/>
        <v>3.4875368286808511E-2</v>
      </c>
      <c r="Y112" s="295">
        <v>0</v>
      </c>
      <c r="Z112" s="295">
        <v>0</v>
      </c>
      <c r="AA112" s="295">
        <v>0</v>
      </c>
      <c r="AB112" s="313">
        <f t="shared" si="53"/>
        <v>0.96512463171319152</v>
      </c>
      <c r="AC112" s="313">
        <f t="shared" si="48"/>
        <v>0.96512463171319152</v>
      </c>
      <c r="AD112" s="313">
        <f t="shared" si="48"/>
        <v>0.96512463171319152</v>
      </c>
      <c r="AE112" s="314" t="s">
        <v>124</v>
      </c>
    </row>
    <row r="113" spans="2:31" ht="13.5" customHeight="1" x14ac:dyDescent="0.2">
      <c r="D113" s="2" t="str">
        <f t="shared" si="45"/>
        <v>Coffee, green</v>
      </c>
      <c r="K113" s="313">
        <f t="shared" si="49"/>
        <v>3.4875368286808511E-2</v>
      </c>
      <c r="L113" s="313">
        <f t="shared" si="49"/>
        <v>3.4875368286808511E-2</v>
      </c>
      <c r="M113" s="313">
        <f t="shared" si="49"/>
        <v>3.4875368286808511E-2</v>
      </c>
      <c r="N113" s="295">
        <v>0</v>
      </c>
      <c r="O113" s="295">
        <v>0</v>
      </c>
      <c r="P113" s="295">
        <v>0</v>
      </c>
      <c r="Q113" s="313">
        <f t="shared" si="51"/>
        <v>0.96512463171319152</v>
      </c>
      <c r="R113" s="313">
        <f t="shared" si="51"/>
        <v>0.96512463171319152</v>
      </c>
      <c r="S113" s="313">
        <f t="shared" si="51"/>
        <v>0.96512463171319152</v>
      </c>
      <c r="T113" s="314" t="s">
        <v>129</v>
      </c>
      <c r="V113" s="313">
        <f t="shared" si="52"/>
        <v>3.4875368286808511E-2</v>
      </c>
      <c r="W113" s="313">
        <f t="shared" si="47"/>
        <v>3.4875368286808511E-2</v>
      </c>
      <c r="X113" s="313">
        <f t="shared" si="47"/>
        <v>3.4875368286808511E-2</v>
      </c>
      <c r="Y113" s="295">
        <v>0</v>
      </c>
      <c r="Z113" s="295">
        <v>0</v>
      </c>
      <c r="AA113" s="295">
        <v>0</v>
      </c>
      <c r="AB113" s="313">
        <f t="shared" si="53"/>
        <v>0.96512463171319152</v>
      </c>
      <c r="AC113" s="313">
        <f t="shared" si="48"/>
        <v>0.96512463171319152</v>
      </c>
      <c r="AD113" s="313">
        <f t="shared" si="48"/>
        <v>0.96512463171319152</v>
      </c>
      <c r="AE113" s="314" t="s">
        <v>124</v>
      </c>
    </row>
    <row r="114" spans="2:31" ht="13.5" customHeight="1" x14ac:dyDescent="0.2">
      <c r="D114" s="2" t="str">
        <f t="shared" si="45"/>
        <v>Edible roots and tubers with high starch or inulin content, n.e.c., fresh</v>
      </c>
      <c r="K114" s="313">
        <f t="shared" si="49"/>
        <v>3.4875368286808511E-2</v>
      </c>
      <c r="L114" s="313">
        <f t="shared" si="49"/>
        <v>3.4875368286808511E-2</v>
      </c>
      <c r="M114" s="313">
        <f t="shared" si="49"/>
        <v>3.4875368286808511E-2</v>
      </c>
      <c r="N114" s="295">
        <v>0</v>
      </c>
      <c r="O114" s="295">
        <v>0</v>
      </c>
      <c r="P114" s="295">
        <v>0</v>
      </c>
      <c r="Q114" s="313">
        <f t="shared" si="51"/>
        <v>0.96512463171319152</v>
      </c>
      <c r="R114" s="313">
        <f t="shared" si="51"/>
        <v>0.96512463171319152</v>
      </c>
      <c r="S114" s="313">
        <f t="shared" si="51"/>
        <v>0.96512463171319152</v>
      </c>
      <c r="T114" s="314" t="s">
        <v>129</v>
      </c>
      <c r="V114" s="313">
        <f t="shared" si="52"/>
        <v>3.4875368286808511E-2</v>
      </c>
      <c r="W114" s="313">
        <f t="shared" si="47"/>
        <v>3.4875368286808511E-2</v>
      </c>
      <c r="X114" s="313">
        <f t="shared" si="47"/>
        <v>3.4875368286808511E-2</v>
      </c>
      <c r="Y114" s="295">
        <v>0</v>
      </c>
      <c r="Z114" s="295">
        <v>0</v>
      </c>
      <c r="AA114" s="295">
        <v>0</v>
      </c>
      <c r="AB114" s="313">
        <f t="shared" si="53"/>
        <v>0.96512463171319152</v>
      </c>
      <c r="AC114" s="313">
        <f t="shared" si="48"/>
        <v>0.96512463171319152</v>
      </c>
      <c r="AD114" s="313">
        <f t="shared" si="48"/>
        <v>0.96512463171319152</v>
      </c>
      <c r="AE114" s="314" t="s">
        <v>124</v>
      </c>
    </row>
    <row r="115" spans="2:31" ht="13.5" customHeight="1" x14ac:dyDescent="0.2">
      <c r="D115" s="2" t="str">
        <f t="shared" si="45"/>
        <v>Sweet potatoes</v>
      </c>
      <c r="K115" s="313">
        <f t="shared" si="49"/>
        <v>3.4875368286808511E-2</v>
      </c>
      <c r="L115" s="313">
        <f t="shared" si="49"/>
        <v>3.4875368286808511E-2</v>
      </c>
      <c r="M115" s="313">
        <f t="shared" si="49"/>
        <v>3.4875368286808511E-2</v>
      </c>
      <c r="N115" s="295">
        <v>0</v>
      </c>
      <c r="O115" s="295">
        <v>0</v>
      </c>
      <c r="P115" s="295">
        <v>0</v>
      </c>
      <c r="Q115" s="313">
        <f t="shared" si="51"/>
        <v>0.96512463171319152</v>
      </c>
      <c r="R115" s="313">
        <f t="shared" si="51"/>
        <v>0.96512463171319152</v>
      </c>
      <c r="S115" s="313">
        <f t="shared" si="51"/>
        <v>0.96512463171319152</v>
      </c>
      <c r="T115" s="314" t="s">
        <v>129</v>
      </c>
      <c r="V115" s="313">
        <f t="shared" si="52"/>
        <v>3.4875368286808511E-2</v>
      </c>
      <c r="W115" s="313">
        <f t="shared" si="47"/>
        <v>3.4875368286808511E-2</v>
      </c>
      <c r="X115" s="313">
        <f t="shared" si="47"/>
        <v>3.4875368286808511E-2</v>
      </c>
      <c r="Y115" s="295">
        <v>0</v>
      </c>
      <c r="Z115" s="295">
        <v>0</v>
      </c>
      <c r="AA115" s="295">
        <v>0</v>
      </c>
      <c r="AB115" s="313">
        <f t="shared" si="53"/>
        <v>0.96512463171319152</v>
      </c>
      <c r="AC115" s="313">
        <f t="shared" si="48"/>
        <v>0.96512463171319152</v>
      </c>
      <c r="AD115" s="313">
        <f t="shared" si="48"/>
        <v>0.96512463171319152</v>
      </c>
      <c r="AE115" s="314" t="s">
        <v>124</v>
      </c>
    </row>
    <row r="116" spans="2:31" ht="13.5" customHeight="1" x14ac:dyDescent="0.2">
      <c r="D116" s="2" t="str">
        <f t="shared" si="45"/>
        <v>Other pulses n.e.c.</v>
      </c>
      <c r="K116" s="313">
        <f t="shared" si="49"/>
        <v>3.4875368286808511E-2</v>
      </c>
      <c r="L116" s="313">
        <f t="shared" si="49"/>
        <v>3.4875368286808511E-2</v>
      </c>
      <c r="M116" s="313">
        <f t="shared" si="49"/>
        <v>3.4875368286808511E-2</v>
      </c>
      <c r="N116" s="295">
        <v>0</v>
      </c>
      <c r="O116" s="295">
        <v>0</v>
      </c>
      <c r="P116" s="295">
        <v>0</v>
      </c>
      <c r="Q116" s="313">
        <f t="shared" si="51"/>
        <v>0.96512463171319152</v>
      </c>
      <c r="R116" s="313">
        <f t="shared" si="51"/>
        <v>0.96512463171319152</v>
      </c>
      <c r="S116" s="313">
        <f t="shared" si="51"/>
        <v>0.96512463171319152</v>
      </c>
      <c r="T116" s="314" t="s">
        <v>129</v>
      </c>
      <c r="V116" s="313">
        <f t="shared" si="52"/>
        <v>3.4875368286808511E-2</v>
      </c>
      <c r="W116" s="313">
        <f t="shared" si="47"/>
        <v>3.4875368286808511E-2</v>
      </c>
      <c r="X116" s="313">
        <f t="shared" si="47"/>
        <v>3.4875368286808511E-2</v>
      </c>
      <c r="Y116" s="295">
        <v>0</v>
      </c>
      <c r="Z116" s="295">
        <v>0</v>
      </c>
      <c r="AA116" s="295">
        <v>0</v>
      </c>
      <c r="AB116" s="313">
        <f t="shared" si="53"/>
        <v>0.96512463171319152</v>
      </c>
      <c r="AC116" s="313">
        <f>$AH$106</f>
        <v>0.96512463171319152</v>
      </c>
      <c r="AD116" s="313">
        <f t="shared" si="48"/>
        <v>0.96512463171319152</v>
      </c>
      <c r="AE116" s="314" t="s">
        <v>124</v>
      </c>
    </row>
    <row r="117" spans="2:31" ht="13.5" customHeight="1" x14ac:dyDescent="0.2">
      <c r="D117" s="2" t="str">
        <f t="shared" si="45"/>
        <v>Melonseed</v>
      </c>
      <c r="K117" s="313">
        <f t="shared" si="49"/>
        <v>3.4875368286808511E-2</v>
      </c>
      <c r="L117" s="313">
        <f t="shared" si="49"/>
        <v>3.4875368286808511E-2</v>
      </c>
      <c r="M117" s="313">
        <f t="shared" si="49"/>
        <v>3.4875368286808511E-2</v>
      </c>
      <c r="N117" s="295">
        <v>0</v>
      </c>
      <c r="O117" s="295">
        <v>0</v>
      </c>
      <c r="P117" s="295">
        <v>0</v>
      </c>
      <c r="Q117" s="313">
        <f t="shared" si="51"/>
        <v>0.96512463171319152</v>
      </c>
      <c r="R117" s="313">
        <f t="shared" si="51"/>
        <v>0.96512463171319152</v>
      </c>
      <c r="S117" s="313">
        <f t="shared" si="51"/>
        <v>0.96512463171319152</v>
      </c>
      <c r="T117" s="314" t="s">
        <v>129</v>
      </c>
      <c r="V117" s="313">
        <f t="shared" si="52"/>
        <v>3.4875368286808511E-2</v>
      </c>
      <c r="W117" s="313">
        <f t="shared" si="47"/>
        <v>3.4875368286808511E-2</v>
      </c>
      <c r="X117" s="313">
        <f t="shared" si="47"/>
        <v>3.4875368286808511E-2</v>
      </c>
      <c r="Y117" s="295">
        <v>0</v>
      </c>
      <c r="Z117" s="295">
        <v>0</v>
      </c>
      <c r="AA117" s="295">
        <v>0</v>
      </c>
      <c r="AB117" s="313">
        <f t="shared" si="53"/>
        <v>0.96512463171319152</v>
      </c>
      <c r="AC117" s="313">
        <f t="shared" si="48"/>
        <v>0.96512463171319152</v>
      </c>
      <c r="AD117" s="313">
        <f t="shared" si="48"/>
        <v>0.96512463171319152</v>
      </c>
      <c r="AE117" s="314" t="s">
        <v>124</v>
      </c>
    </row>
    <row r="118" spans="2:31" ht="13.5" customHeight="1" x14ac:dyDescent="0.2">
      <c r="D118" s="2" t="str">
        <f t="shared" si="45"/>
        <v>Seed cotton, unginned</v>
      </c>
      <c r="K118" s="313">
        <f t="shared" si="49"/>
        <v>3.4875368286808511E-2</v>
      </c>
      <c r="L118" s="313">
        <f t="shared" si="49"/>
        <v>3.4875368286808511E-2</v>
      </c>
      <c r="M118" s="313">
        <f t="shared" si="49"/>
        <v>3.4875368286808511E-2</v>
      </c>
      <c r="N118" s="295">
        <v>0</v>
      </c>
      <c r="O118" s="295">
        <v>0</v>
      </c>
      <c r="P118" s="295">
        <v>0</v>
      </c>
      <c r="Q118" s="313">
        <f t="shared" si="51"/>
        <v>0.96512463171319152</v>
      </c>
      <c r="R118" s="313">
        <f t="shared" si="51"/>
        <v>0.96512463171319152</v>
      </c>
      <c r="S118" s="313">
        <f t="shared" si="51"/>
        <v>0.96512463171319152</v>
      </c>
      <c r="T118" s="314" t="s">
        <v>133</v>
      </c>
      <c r="V118" s="313">
        <f t="shared" si="52"/>
        <v>3.4875368286808511E-2</v>
      </c>
      <c r="W118" s="313">
        <f t="shared" si="47"/>
        <v>3.4875368286808511E-2</v>
      </c>
      <c r="X118" s="313">
        <f t="shared" si="47"/>
        <v>3.4875368286808511E-2</v>
      </c>
      <c r="Y118" s="295">
        <v>0</v>
      </c>
      <c r="Z118" s="295">
        <v>0</v>
      </c>
      <c r="AA118" s="295">
        <v>0</v>
      </c>
      <c r="AB118" s="313">
        <f t="shared" si="53"/>
        <v>0.96512463171319152</v>
      </c>
      <c r="AC118" s="313">
        <f t="shared" si="48"/>
        <v>0.96512463171319152</v>
      </c>
      <c r="AD118" s="313">
        <f t="shared" si="48"/>
        <v>0.96512463171319152</v>
      </c>
      <c r="AE118" s="314" t="s">
        <v>124</v>
      </c>
    </row>
    <row r="119" spans="2:31" ht="13.5" customHeight="1" x14ac:dyDescent="0.2">
      <c r="D119" s="2" t="str">
        <f t="shared" si="45"/>
        <v>Other vegetables, fresh n.e.c.</v>
      </c>
      <c r="K119" s="313">
        <f t="shared" si="49"/>
        <v>3.4875368286808511E-2</v>
      </c>
      <c r="L119" s="313">
        <f t="shared" si="49"/>
        <v>3.4875368286808511E-2</v>
      </c>
      <c r="M119" s="313">
        <f t="shared" si="49"/>
        <v>3.4875368286808511E-2</v>
      </c>
      <c r="N119" s="295">
        <v>0</v>
      </c>
      <c r="O119" s="295">
        <v>0</v>
      </c>
      <c r="P119" s="295">
        <v>0</v>
      </c>
      <c r="Q119" s="313">
        <f t="shared" si="51"/>
        <v>0.96512463171319152</v>
      </c>
      <c r="R119" s="313">
        <f t="shared" si="51"/>
        <v>0.96512463171319152</v>
      </c>
      <c r="S119" s="313">
        <f t="shared" si="51"/>
        <v>0.96512463171319152</v>
      </c>
      <c r="T119" s="314" t="s">
        <v>133</v>
      </c>
      <c r="V119" s="313">
        <f t="shared" si="52"/>
        <v>3.4875368286808511E-2</v>
      </c>
      <c r="W119" s="313">
        <f t="shared" si="47"/>
        <v>3.4875368286808511E-2</v>
      </c>
      <c r="X119" s="313">
        <f t="shared" si="47"/>
        <v>3.4875368286808511E-2</v>
      </c>
      <c r="Y119" s="295">
        <v>0</v>
      </c>
      <c r="Z119" s="295">
        <v>0</v>
      </c>
      <c r="AA119" s="295">
        <v>0</v>
      </c>
      <c r="AB119" s="313">
        <f t="shared" si="53"/>
        <v>0.96512463171319152</v>
      </c>
      <c r="AC119" s="313">
        <f t="shared" si="48"/>
        <v>0.96512463171319152</v>
      </c>
      <c r="AD119" s="313">
        <f t="shared" si="48"/>
        <v>0.96512463171319152</v>
      </c>
      <c r="AE119" s="314" t="s">
        <v>124</v>
      </c>
    </row>
    <row r="120" spans="2:31" ht="13.5" customHeight="1" x14ac:dyDescent="0.2">
      <c r="D120" s="2" t="str">
        <f t="shared" si="45"/>
        <v>Cocoa beans</v>
      </c>
      <c r="K120" s="313">
        <f t="shared" si="49"/>
        <v>3.4875368286808511E-2</v>
      </c>
      <c r="L120" s="295">
        <f t="shared" ref="L120:M120" si="55">$AH$108</f>
        <v>0</v>
      </c>
      <c r="M120" s="295">
        <f t="shared" si="55"/>
        <v>0</v>
      </c>
      <c r="N120" s="295">
        <v>0</v>
      </c>
      <c r="O120" s="295">
        <v>0.5</v>
      </c>
      <c r="P120" s="295">
        <v>0.8</v>
      </c>
      <c r="Q120" s="313">
        <f t="shared" si="51"/>
        <v>0.96512463171319152</v>
      </c>
      <c r="R120" s="295">
        <v>0.5</v>
      </c>
      <c r="S120" s="295">
        <v>0.2</v>
      </c>
      <c r="T120" s="314" t="s">
        <v>129</v>
      </c>
      <c r="V120" s="313">
        <f t="shared" si="52"/>
        <v>3.4875368286808511E-2</v>
      </c>
      <c r="W120" s="313">
        <f t="shared" si="47"/>
        <v>3.4875368286808511E-2</v>
      </c>
      <c r="X120" s="313">
        <f t="shared" si="47"/>
        <v>3.4875368286808511E-2</v>
      </c>
      <c r="Y120" s="295">
        <v>0</v>
      </c>
      <c r="Z120" s="295">
        <v>0</v>
      </c>
      <c r="AA120" s="295">
        <v>0</v>
      </c>
      <c r="AB120" s="313">
        <f t="shared" si="53"/>
        <v>0.96512463171319152</v>
      </c>
      <c r="AC120" s="313">
        <f t="shared" si="53"/>
        <v>0.96512463171319152</v>
      </c>
      <c r="AD120" s="313">
        <f t="shared" si="53"/>
        <v>0.96512463171319152</v>
      </c>
      <c r="AE120" s="314" t="s">
        <v>124</v>
      </c>
    </row>
    <row r="121" spans="2:31" ht="13.5" customHeight="1" x14ac:dyDescent="0.2">
      <c r="D121" s="2" t="str">
        <f t="shared" si="45"/>
        <v>Millet</v>
      </c>
      <c r="K121" s="313">
        <f t="shared" si="49"/>
        <v>3.4875368286808511E-2</v>
      </c>
      <c r="L121" s="313">
        <f t="shared" si="49"/>
        <v>3.4875368286808511E-2</v>
      </c>
      <c r="M121" s="313">
        <f t="shared" si="49"/>
        <v>3.4875368286808511E-2</v>
      </c>
      <c r="N121" s="295">
        <v>0</v>
      </c>
      <c r="O121" s="295">
        <v>0</v>
      </c>
      <c r="P121" s="295">
        <v>0</v>
      </c>
      <c r="Q121" s="313">
        <f t="shared" si="51"/>
        <v>0.96512463171319152</v>
      </c>
      <c r="R121" s="313">
        <f t="shared" si="51"/>
        <v>0.96512463171319152</v>
      </c>
      <c r="S121" s="313">
        <f t="shared" si="51"/>
        <v>0.96512463171319152</v>
      </c>
      <c r="T121" s="314" t="s">
        <v>129</v>
      </c>
      <c r="V121" s="313">
        <f t="shared" si="52"/>
        <v>3.4875368286808511E-2</v>
      </c>
      <c r="W121" s="313">
        <f t="shared" si="47"/>
        <v>3.4875368286808511E-2</v>
      </c>
      <c r="X121" s="313">
        <f t="shared" si="47"/>
        <v>3.4875368286808511E-2</v>
      </c>
      <c r="Y121" s="295">
        <v>0</v>
      </c>
      <c r="Z121" s="295">
        <v>0</v>
      </c>
      <c r="AA121" s="295">
        <v>0</v>
      </c>
      <c r="AB121" s="313">
        <f t="shared" si="53"/>
        <v>0.96512463171319152</v>
      </c>
      <c r="AC121" s="313">
        <f t="shared" si="53"/>
        <v>0.96512463171319152</v>
      </c>
      <c r="AD121" s="313">
        <f t="shared" si="53"/>
        <v>0.96512463171319152</v>
      </c>
      <c r="AE121" s="314" t="s">
        <v>124</v>
      </c>
    </row>
    <row r="122" spans="2:31" ht="13.5" customHeight="1" x14ac:dyDescent="0.2">
      <c r="D122" s="2" t="str">
        <f t="shared" si="45"/>
        <v>Natural rubber in primary forms</v>
      </c>
      <c r="K122" s="313">
        <f t="shared" si="49"/>
        <v>3.4875368286808511E-2</v>
      </c>
      <c r="L122" s="313">
        <f t="shared" si="49"/>
        <v>3.4875368286808511E-2</v>
      </c>
      <c r="M122" s="313">
        <f t="shared" si="49"/>
        <v>3.4875368286808511E-2</v>
      </c>
      <c r="N122" s="295">
        <v>0</v>
      </c>
      <c r="O122" s="295">
        <v>0</v>
      </c>
      <c r="P122" s="295">
        <v>0</v>
      </c>
      <c r="Q122" s="313">
        <f t="shared" si="51"/>
        <v>0.96512463171319152</v>
      </c>
      <c r="R122" s="313">
        <f t="shared" si="51"/>
        <v>0.96512463171319152</v>
      </c>
      <c r="S122" s="313">
        <f t="shared" si="51"/>
        <v>0.96512463171319152</v>
      </c>
      <c r="T122" s="314" t="s">
        <v>129</v>
      </c>
      <c r="V122" s="313">
        <f t="shared" si="52"/>
        <v>3.4875368286808511E-2</v>
      </c>
      <c r="W122" s="313">
        <f t="shared" si="47"/>
        <v>3.4875368286808511E-2</v>
      </c>
      <c r="X122" s="313">
        <f t="shared" si="47"/>
        <v>3.4875368286808511E-2</v>
      </c>
      <c r="Y122" s="295">
        <v>0</v>
      </c>
      <c r="Z122" s="295">
        <v>0</v>
      </c>
      <c r="AA122" s="295">
        <v>0</v>
      </c>
      <c r="AB122" s="313">
        <f t="shared" si="53"/>
        <v>0.96512463171319152</v>
      </c>
      <c r="AC122" s="313">
        <f t="shared" si="53"/>
        <v>0.96512463171319152</v>
      </c>
      <c r="AD122" s="313">
        <f t="shared" si="53"/>
        <v>0.96512463171319152</v>
      </c>
      <c r="AE122" s="314" t="s">
        <v>124</v>
      </c>
    </row>
    <row r="123" spans="2:31" ht="13.5" customHeight="1" x14ac:dyDescent="0.2">
      <c r="D123" s="2" t="str">
        <f t="shared" si="45"/>
        <v>Soya beans</v>
      </c>
      <c r="K123" s="313">
        <f t="shared" si="49"/>
        <v>3.4875368286808511E-2</v>
      </c>
      <c r="L123" s="295">
        <f t="shared" ref="L123:M123" si="56">$AH$108</f>
        <v>0</v>
      </c>
      <c r="M123" s="295">
        <f t="shared" si="56"/>
        <v>0</v>
      </c>
      <c r="N123" s="295">
        <v>0</v>
      </c>
      <c r="O123" s="295">
        <v>0.5</v>
      </c>
      <c r="P123" s="295">
        <v>0.8</v>
      </c>
      <c r="Q123" s="313">
        <f t="shared" si="51"/>
        <v>0.96512463171319152</v>
      </c>
      <c r="R123" s="295">
        <v>0.5</v>
      </c>
      <c r="S123" s="295">
        <v>0.2</v>
      </c>
      <c r="T123" s="314" t="s">
        <v>134</v>
      </c>
      <c r="V123" s="313">
        <f t="shared" si="52"/>
        <v>3.4875368286808511E-2</v>
      </c>
      <c r="W123" s="313">
        <f t="shared" si="47"/>
        <v>3.4875368286808511E-2</v>
      </c>
      <c r="X123" s="313">
        <f t="shared" si="47"/>
        <v>3.4875368286808511E-2</v>
      </c>
      <c r="Y123" s="295">
        <v>0</v>
      </c>
      <c r="Z123" s="295">
        <v>0</v>
      </c>
      <c r="AA123" s="295">
        <v>0</v>
      </c>
      <c r="AB123" s="313">
        <f t="shared" si="53"/>
        <v>0.96512463171319152</v>
      </c>
      <c r="AC123" s="313">
        <f t="shared" si="53"/>
        <v>0.96512463171319152</v>
      </c>
      <c r="AD123" s="313">
        <f t="shared" si="53"/>
        <v>0.96512463171319152</v>
      </c>
      <c r="AE123" s="314" t="s">
        <v>124</v>
      </c>
    </row>
    <row r="124" spans="2:31" ht="13.5" customHeight="1" x14ac:dyDescent="0.2">
      <c r="N124" s="7"/>
      <c r="O124" s="7"/>
    </row>
    <row r="125" spans="2:31" ht="13.5" customHeight="1" x14ac:dyDescent="0.2">
      <c r="N125" s="7"/>
      <c r="O125" s="7"/>
    </row>
    <row r="126" spans="2:31" ht="13.5" customHeight="1" x14ac:dyDescent="0.2">
      <c r="E126" s="218"/>
      <c r="F126" s="218"/>
      <c r="G126" s="218"/>
      <c r="H126" s="218"/>
      <c r="I126" s="7"/>
      <c r="J126" s="203"/>
      <c r="K126" s="204"/>
      <c r="L126" s="204"/>
      <c r="M126" s="204"/>
    </row>
    <row r="127" spans="2:31" ht="13.5" customHeight="1" x14ac:dyDescent="0.25">
      <c r="B127" s="29">
        <v>1</v>
      </c>
      <c r="D127" s="28" t="s">
        <v>135</v>
      </c>
      <c r="I127" s="7"/>
      <c r="J127" s="203"/>
      <c r="K127" s="203"/>
      <c r="L127" s="203"/>
      <c r="M127" s="203"/>
    </row>
    <row r="128" spans="2:31" ht="13.5" customHeight="1" x14ac:dyDescent="0.2">
      <c r="I128" s="7"/>
      <c r="J128" s="203"/>
      <c r="K128" s="203"/>
      <c r="L128" s="203"/>
      <c r="M128" s="203"/>
    </row>
    <row r="129" spans="4:38" ht="13.5" customHeight="1" x14ac:dyDescent="0.2">
      <c r="D129" s="32" t="s">
        <v>136</v>
      </c>
      <c r="I129" s="7"/>
      <c r="J129" s="203"/>
      <c r="K129" s="203"/>
      <c r="L129" s="203"/>
      <c r="M129" s="203"/>
      <c r="O129" s="35"/>
      <c r="P129" s="229" t="s">
        <v>137</v>
      </c>
      <c r="Q129" s="230"/>
      <c r="R129" s="7"/>
      <c r="S129" s="7"/>
      <c r="T129" s="7"/>
      <c r="U129" s="7"/>
      <c r="V129" s="7"/>
      <c r="W129" s="7"/>
      <c r="X129" s="7"/>
      <c r="Y129" s="7"/>
      <c r="Z129" s="7"/>
      <c r="AA129" s="229" t="s">
        <v>138</v>
      </c>
      <c r="AB129" s="235"/>
      <c r="AC129" s="7"/>
      <c r="AD129" s="7"/>
      <c r="AE129" s="7"/>
      <c r="AF129" s="7"/>
      <c r="AG129" s="7"/>
      <c r="AH129" s="7"/>
      <c r="AI129" s="7"/>
      <c r="AJ129" s="7"/>
    </row>
    <row r="130" spans="4:38" ht="13.5" customHeight="1" x14ac:dyDescent="0.2">
      <c r="D130" s="33" t="s">
        <v>139</v>
      </c>
      <c r="I130" s="7"/>
      <c r="J130" s="203"/>
      <c r="K130" s="203"/>
      <c r="L130" s="203"/>
      <c r="M130" s="203"/>
      <c r="O130" s="36"/>
      <c r="P130" s="33" t="s">
        <v>140</v>
      </c>
      <c r="Q130" s="7"/>
      <c r="R130" s="7"/>
      <c r="S130" s="7"/>
      <c r="T130" s="7"/>
      <c r="U130" s="7"/>
      <c r="V130" s="7"/>
      <c r="W130" s="7"/>
      <c r="X130" s="7"/>
      <c r="Y130" s="7"/>
      <c r="Z130" s="7"/>
      <c r="AA130" s="33" t="s">
        <v>89</v>
      </c>
      <c r="AB130" s="7"/>
      <c r="AC130" s="7"/>
      <c r="AD130" s="7"/>
      <c r="AE130" s="7"/>
      <c r="AF130" s="7"/>
      <c r="AG130" s="7"/>
      <c r="AH130" s="7"/>
      <c r="AI130" s="7"/>
      <c r="AJ130" s="7"/>
    </row>
    <row r="131" spans="4:38" ht="13.5" customHeight="1" x14ac:dyDescent="0.2">
      <c r="I131" s="7"/>
      <c r="J131" s="203"/>
      <c r="K131" s="203"/>
      <c r="L131" s="203"/>
      <c r="M131" s="203"/>
      <c r="O131" s="7"/>
      <c r="P131" s="231" t="s">
        <v>60</v>
      </c>
      <c r="Q131" s="231"/>
      <c r="R131" s="231"/>
      <c r="S131" s="231" t="s">
        <v>117</v>
      </c>
      <c r="T131" s="231"/>
      <c r="U131" s="231"/>
      <c r="V131" s="231" t="s">
        <v>97</v>
      </c>
      <c r="W131" s="231"/>
      <c r="X131" s="231"/>
      <c r="Y131" s="231"/>
      <c r="Z131" s="53"/>
      <c r="AA131" s="231" t="s">
        <v>60</v>
      </c>
      <c r="AB131" s="231"/>
      <c r="AC131" s="231"/>
      <c r="AD131" s="231" t="s">
        <v>117</v>
      </c>
      <c r="AE131" s="231"/>
      <c r="AF131" s="231"/>
      <c r="AG131" s="231" t="s">
        <v>97</v>
      </c>
      <c r="AH131" s="231"/>
      <c r="AI131" s="231"/>
      <c r="AJ131" s="7"/>
    </row>
    <row r="132" spans="4:38" ht="13.5" customHeight="1" x14ac:dyDescent="0.2">
      <c r="D132" s="30" t="s">
        <v>91</v>
      </c>
      <c r="E132" s="120">
        <v>2017</v>
      </c>
      <c r="F132" s="120">
        <v>2018</v>
      </c>
      <c r="G132" s="120">
        <v>2019</v>
      </c>
      <c r="H132" s="120">
        <v>2020</v>
      </c>
      <c r="I132" s="120">
        <v>2021</v>
      </c>
      <c r="J132" s="120">
        <v>2022</v>
      </c>
      <c r="K132" s="120">
        <v>2023</v>
      </c>
      <c r="L132" s="120">
        <v>2024</v>
      </c>
      <c r="M132" s="120">
        <v>2025</v>
      </c>
      <c r="O132" s="210"/>
      <c r="P132" s="232">
        <v>2023</v>
      </c>
      <c r="Q132" s="232">
        <v>2024</v>
      </c>
      <c r="R132" s="232">
        <v>2025</v>
      </c>
      <c r="S132" s="232">
        <v>2023</v>
      </c>
      <c r="T132" s="232">
        <v>2024</v>
      </c>
      <c r="U132" s="232">
        <v>2025</v>
      </c>
      <c r="V132" s="232">
        <v>2023</v>
      </c>
      <c r="W132" s="232">
        <v>2024</v>
      </c>
      <c r="X132" s="232">
        <v>2025</v>
      </c>
      <c r="Y132" s="234"/>
      <c r="Z132" s="212"/>
      <c r="AA132" s="226">
        <v>2023</v>
      </c>
      <c r="AB132" s="226">
        <v>2024</v>
      </c>
      <c r="AC132" s="226">
        <v>2025</v>
      </c>
      <c r="AD132" s="226">
        <v>2023</v>
      </c>
      <c r="AE132" s="226">
        <v>2024</v>
      </c>
      <c r="AF132" s="226">
        <v>2025</v>
      </c>
      <c r="AG132" s="226">
        <v>2023</v>
      </c>
      <c r="AH132" s="226">
        <v>2024</v>
      </c>
      <c r="AI132" s="226">
        <v>2025</v>
      </c>
      <c r="AJ132" s="175"/>
    </row>
    <row r="133" spans="4:38" ht="13.5" customHeight="1" x14ac:dyDescent="0.2">
      <c r="D133" s="95" t="str">
        <f>ProjectedP205!D72</f>
        <v>Cassava, fresh</v>
      </c>
      <c r="E133" s="126">
        <f>E184*ProjectedP205!E15</f>
        <v>0</v>
      </c>
      <c r="F133" s="126">
        <f>F184*ProjectedP205!F15</f>
        <v>0</v>
      </c>
      <c r="G133" s="126">
        <f>G184*ProjectedP205!G15</f>
        <v>0</v>
      </c>
      <c r="H133" s="126">
        <f>H184*ProjectedP205!H15</f>
        <v>0</v>
      </c>
      <c r="I133" s="126">
        <f>I184*ProjectedP205!I15</f>
        <v>0</v>
      </c>
      <c r="J133" s="201">
        <f>J184*ProjectedP205!J15</f>
        <v>0</v>
      </c>
      <c r="K133" s="127">
        <f>K184*ProjectedP205!K15</f>
        <v>0.11350245892961504</v>
      </c>
      <c r="L133" s="127">
        <f>L184*ProjectedP205!L15</f>
        <v>0.18703292389250981</v>
      </c>
      <c r="M133" s="127">
        <f>M184*ProjectedP205!M15</f>
        <v>0.27395443391699881</v>
      </c>
      <c r="O133" s="164"/>
      <c r="P133" s="227">
        <f t="shared" ref="P133:P152" si="57">K104</f>
        <v>3.4875368286808511E-2</v>
      </c>
      <c r="Q133" s="227">
        <f t="shared" ref="Q133:Q152" si="58">L104</f>
        <v>3.4875368286808511E-2</v>
      </c>
      <c r="R133" s="227">
        <f t="shared" ref="R133:R152" si="59">M104</f>
        <v>3.4875368286808511E-2</v>
      </c>
      <c r="S133" s="227">
        <f t="shared" ref="S133:S152" si="60">N104</f>
        <v>0</v>
      </c>
      <c r="T133" s="227">
        <f t="shared" ref="T133:T152" si="61">O104</f>
        <v>0</v>
      </c>
      <c r="U133" s="227">
        <f t="shared" ref="U133:U152" si="62">P104</f>
        <v>0</v>
      </c>
      <c r="V133" s="227">
        <f t="shared" ref="V133:V152" si="63">Q104</f>
        <v>0.96512463171319152</v>
      </c>
      <c r="W133" s="227">
        <f t="shared" ref="W133:W152" si="64">R104</f>
        <v>0.96512463171319152</v>
      </c>
      <c r="X133" s="227">
        <f t="shared" ref="X133:X152" si="65">S104</f>
        <v>0.96512463171319152</v>
      </c>
      <c r="Y133" s="233"/>
      <c r="Z133" s="227"/>
      <c r="AA133" s="214">
        <f t="shared" ref="AA133:AA152" si="66">(P133*K133)/$AI$104</f>
        <v>8.6053044709319161E-3</v>
      </c>
      <c r="AB133" s="214">
        <f t="shared" ref="AB133:AB152" si="67">(Q133*L133)/$AI$104</f>
        <v>1.4180091527195448E-2</v>
      </c>
      <c r="AC133" s="214">
        <f t="shared" ref="AC133:AC152" si="68">(R133*M133)/$AI$104</f>
        <v>2.077013429708582E-2</v>
      </c>
      <c r="AD133" s="214">
        <f>(K133*S133)/$AI$108</f>
        <v>0</v>
      </c>
      <c r="AE133" s="214">
        <f t="shared" ref="AE133:AE152" si="69">(L133*T133)/$AI$108</f>
        <v>0</v>
      </c>
      <c r="AF133" s="214">
        <f t="shared" ref="AF133:AF152" si="70">(M133*U133)/$AI$108</f>
        <v>0</v>
      </c>
      <c r="AG133" s="214">
        <f t="shared" ref="AG133:AG152" si="71">(K133*V133)/$AI$106</f>
        <v>0.54772009436493174</v>
      </c>
      <c r="AH133" s="214">
        <f t="shared" ref="AH133:AH152" si="72">(L133*W133)/$AI$106</f>
        <v>0.90255040894999949</v>
      </c>
      <c r="AI133" s="214">
        <f t="shared" ref="AI133:AI152" si="73">(M133*X133)/$AI$106</f>
        <v>1.3220008607016966</v>
      </c>
      <c r="AJ133" s="7"/>
    </row>
    <row r="134" spans="4:38" ht="13.5" customHeight="1" x14ac:dyDescent="0.2">
      <c r="D134" s="95" t="str">
        <f>ProjectedP205!D73</f>
        <v>Maize (corn)</v>
      </c>
      <c r="E134" s="126">
        <f>E185*ProjectedP205!E16</f>
        <v>0</v>
      </c>
      <c r="F134" s="126">
        <f>F185*ProjectedP205!F16</f>
        <v>0</v>
      </c>
      <c r="G134" s="126">
        <f>G185*ProjectedP205!G16</f>
        <v>0</v>
      </c>
      <c r="H134" s="126">
        <f>H185*ProjectedP205!H16</f>
        <v>0</v>
      </c>
      <c r="I134" s="126">
        <f>I185*ProjectedP205!I16</f>
        <v>0</v>
      </c>
      <c r="J134" s="201">
        <f>J185*ProjectedP205!J16</f>
        <v>0</v>
      </c>
      <c r="K134" s="127">
        <f>K185*ProjectedP205!K16</f>
        <v>4.6841388158392254</v>
      </c>
      <c r="L134" s="127">
        <f>L185*ProjectedP205!L16</f>
        <v>8.8205280474659471</v>
      </c>
      <c r="M134" s="127">
        <f>M185*ProjectedP205!M16</f>
        <v>13.177871739370392</v>
      </c>
      <c r="O134" s="164"/>
      <c r="P134" s="227">
        <f t="shared" si="57"/>
        <v>3.4875368286808511E-2</v>
      </c>
      <c r="Q134" s="227">
        <f t="shared" si="58"/>
        <v>0</v>
      </c>
      <c r="R134" s="227">
        <f t="shared" si="59"/>
        <v>0</v>
      </c>
      <c r="S134" s="227">
        <f t="shared" si="60"/>
        <v>0</v>
      </c>
      <c r="T134" s="227">
        <f t="shared" si="61"/>
        <v>0</v>
      </c>
      <c r="U134" s="227">
        <f t="shared" si="62"/>
        <v>0</v>
      </c>
      <c r="V134" s="227">
        <f t="shared" si="63"/>
        <v>0.96512463171319152</v>
      </c>
      <c r="W134" s="227">
        <f t="shared" si="64"/>
        <v>1</v>
      </c>
      <c r="X134" s="227">
        <f t="shared" si="65"/>
        <v>1</v>
      </c>
      <c r="Y134" s="233"/>
      <c r="Z134" s="227"/>
      <c r="AA134" s="214">
        <f t="shared" si="66"/>
        <v>0.35513275284549589</v>
      </c>
      <c r="AB134" s="214">
        <f t="shared" si="67"/>
        <v>0</v>
      </c>
      <c r="AC134" s="214">
        <f t="shared" si="68"/>
        <v>0</v>
      </c>
      <c r="AD134" s="214">
        <f t="shared" ref="AD134:AD152" si="74">(K134*S134)/$AI$108</f>
        <v>0</v>
      </c>
      <c r="AE134" s="214">
        <f t="shared" si="69"/>
        <v>0</v>
      </c>
      <c r="AF134" s="214">
        <f t="shared" si="70"/>
        <v>0</v>
      </c>
      <c r="AG134" s="214">
        <f t="shared" si="71"/>
        <v>22.603888747651485</v>
      </c>
      <c r="AH134" s="214">
        <f t="shared" si="72"/>
        <v>44.10264023732973</v>
      </c>
      <c r="AI134" s="214">
        <f t="shared" si="73"/>
        <v>65.889358696851957</v>
      </c>
      <c r="AJ134" s="7"/>
    </row>
    <row r="135" spans="4:38" ht="13.5" customHeight="1" x14ac:dyDescent="0.2">
      <c r="D135" s="95" t="str">
        <f>ProjectedP205!D74</f>
        <v>Rice</v>
      </c>
      <c r="E135" s="126">
        <f>E186*ProjectedP205!E17</f>
        <v>0</v>
      </c>
      <c r="F135" s="126">
        <f>F186*ProjectedP205!F17</f>
        <v>0</v>
      </c>
      <c r="G135" s="126">
        <f>G186*ProjectedP205!G17</f>
        <v>0</v>
      </c>
      <c r="H135" s="126">
        <f>H186*ProjectedP205!H17</f>
        <v>0</v>
      </c>
      <c r="I135" s="126">
        <f>I186*ProjectedP205!I17</f>
        <v>0</v>
      </c>
      <c r="J135" s="201">
        <f>J186*ProjectedP205!J17</f>
        <v>0</v>
      </c>
      <c r="K135" s="127">
        <f>K186*ProjectedP205!K17</f>
        <v>3.0604738892992207E-2</v>
      </c>
      <c r="L135" s="127">
        <f>L186*ProjectedP205!L17</f>
        <v>5.1621245571582264E-2</v>
      </c>
      <c r="M135" s="127">
        <f>M186*ProjectedP205!M17</f>
        <v>7.7395508473486613E-2</v>
      </c>
      <c r="O135" s="164"/>
      <c r="P135" s="227">
        <f>K106</f>
        <v>3.4875368286808511E-2</v>
      </c>
      <c r="Q135" s="227">
        <f t="shared" si="58"/>
        <v>0</v>
      </c>
      <c r="R135" s="227">
        <f t="shared" si="59"/>
        <v>0</v>
      </c>
      <c r="S135" s="227">
        <f t="shared" si="60"/>
        <v>0</v>
      </c>
      <c r="T135" s="227">
        <f t="shared" si="61"/>
        <v>0.5</v>
      </c>
      <c r="U135" s="227">
        <f t="shared" si="62"/>
        <v>0.8</v>
      </c>
      <c r="V135" s="227">
        <f t="shared" si="63"/>
        <v>0.96512463171319152</v>
      </c>
      <c r="W135" s="227">
        <f t="shared" si="64"/>
        <v>0.5</v>
      </c>
      <c r="X135" s="227">
        <f t="shared" si="65"/>
        <v>0.2</v>
      </c>
      <c r="Y135" s="233"/>
      <c r="Z135" s="227"/>
      <c r="AA135" s="214">
        <f t="shared" si="66"/>
        <v>2.3203294352493811E-3</v>
      </c>
      <c r="AB135" s="214">
        <f t="shared" si="67"/>
        <v>0</v>
      </c>
      <c r="AC135" s="214">
        <f t="shared" si="68"/>
        <v>0</v>
      </c>
      <c r="AD135" s="214">
        <f t="shared" si="74"/>
        <v>0</v>
      </c>
      <c r="AE135" s="214">
        <f t="shared" si="69"/>
        <v>5.6110049534328542E-2</v>
      </c>
      <c r="AF135" s="214">
        <f t="shared" si="70"/>
        <v>0.13460088430171585</v>
      </c>
      <c r="AG135" s="214">
        <f t="shared" si="71"/>
        <v>0.14768693676388744</v>
      </c>
      <c r="AH135" s="214">
        <f t="shared" si="72"/>
        <v>0.12905311392895566</v>
      </c>
      <c r="AI135" s="214">
        <f t="shared" si="73"/>
        <v>7.7395508473486613E-2</v>
      </c>
      <c r="AJ135" s="7"/>
      <c r="AK135" s="7"/>
      <c r="AL135" s="7"/>
    </row>
    <row r="136" spans="4:38" ht="13.5" customHeight="1" x14ac:dyDescent="0.2">
      <c r="D136" s="95" t="str">
        <f>ProjectedP205!D75</f>
        <v>Plantains and cooking bananas</v>
      </c>
      <c r="E136" s="126">
        <f>E187*ProjectedP205!E18</f>
        <v>0</v>
      </c>
      <c r="F136" s="126">
        <f>F187*ProjectedP205!F18</f>
        <v>0</v>
      </c>
      <c r="G136" s="126">
        <f>G187*ProjectedP205!G18</f>
        <v>0</v>
      </c>
      <c r="H136" s="126">
        <f>H187*ProjectedP205!H18</f>
        <v>0</v>
      </c>
      <c r="I136" s="126">
        <f>I187*ProjectedP205!I18</f>
        <v>0</v>
      </c>
      <c r="J136" s="201">
        <f>J187*ProjectedP205!J18</f>
        <v>0</v>
      </c>
      <c r="K136" s="127">
        <f>K187*ProjectedP205!K18</f>
        <v>0.43799807646770988</v>
      </c>
      <c r="L136" s="127">
        <f>L187*ProjectedP205!L18</f>
        <v>0.65895727261591786</v>
      </c>
      <c r="M136" s="127">
        <f>M187*ProjectedP205!M18</f>
        <v>0.88123103824314741</v>
      </c>
      <c r="O136" s="164"/>
      <c r="P136" s="227">
        <f t="shared" si="57"/>
        <v>3.4875368286808511E-2</v>
      </c>
      <c r="Q136" s="227">
        <f t="shared" si="58"/>
        <v>3.4875368286808511E-2</v>
      </c>
      <c r="R136" s="227">
        <f t="shared" si="59"/>
        <v>3.4875368286808511E-2</v>
      </c>
      <c r="S136" s="227">
        <f t="shared" si="60"/>
        <v>0</v>
      </c>
      <c r="T136" s="227">
        <f t="shared" si="61"/>
        <v>0</v>
      </c>
      <c r="U136" s="227">
        <f t="shared" si="62"/>
        <v>0</v>
      </c>
      <c r="V136" s="227">
        <f t="shared" si="63"/>
        <v>0.96512463171319152</v>
      </c>
      <c r="W136" s="227">
        <f t="shared" si="64"/>
        <v>0.96512463171319152</v>
      </c>
      <c r="X136" s="227">
        <f t="shared" si="65"/>
        <v>0.96512463171319152</v>
      </c>
      <c r="Y136" s="233"/>
      <c r="Z136" s="227"/>
      <c r="AA136" s="214">
        <f t="shared" si="66"/>
        <v>3.3207270055924124E-2</v>
      </c>
      <c r="AB136" s="214">
        <f t="shared" si="67"/>
        <v>4.9959516451632636E-2</v>
      </c>
      <c r="AC136" s="214">
        <f t="shared" si="68"/>
        <v>6.6811428270644346E-2</v>
      </c>
      <c r="AD136" s="214">
        <f t="shared" si="74"/>
        <v>0</v>
      </c>
      <c r="AE136" s="214">
        <f t="shared" si="69"/>
        <v>0</v>
      </c>
      <c r="AF136" s="214">
        <f t="shared" si="70"/>
        <v>0</v>
      </c>
      <c r="AG136" s="214">
        <f t="shared" si="71"/>
        <v>2.1136136612099241</v>
      </c>
      <c r="AH136" s="214">
        <f t="shared" si="72"/>
        <v>3.1798794752408344</v>
      </c>
      <c r="AI136" s="214">
        <f t="shared" si="73"/>
        <v>4.2524889061932551</v>
      </c>
      <c r="AJ136" s="7"/>
      <c r="AK136" s="7"/>
      <c r="AL136" s="7"/>
    </row>
    <row r="137" spans="4:38" ht="13.5" customHeight="1" x14ac:dyDescent="0.2">
      <c r="D137" s="95" t="str">
        <f>ProjectedP205!D76</f>
        <v>Groundnuts, excluding shelled</v>
      </c>
      <c r="E137" s="126">
        <f>E188*ProjectedP205!E19</f>
        <v>0</v>
      </c>
      <c r="F137" s="126">
        <f>F188*ProjectedP205!F19</f>
        <v>0</v>
      </c>
      <c r="G137" s="126">
        <f>G188*ProjectedP205!G19</f>
        <v>0</v>
      </c>
      <c r="H137" s="126">
        <f>H188*ProjectedP205!H19</f>
        <v>0</v>
      </c>
      <c r="I137" s="126">
        <f>I188*ProjectedP205!I19</f>
        <v>0</v>
      </c>
      <c r="J137" s="201">
        <f>J188*ProjectedP205!J19</f>
        <v>0</v>
      </c>
      <c r="K137" s="127">
        <f>K188*ProjectedP205!K19</f>
        <v>9.3352808617206597E-3</v>
      </c>
      <c r="L137" s="127">
        <f>L188*ProjectedP205!L19</f>
        <v>1.4553557388218591E-2</v>
      </c>
      <c r="M137" s="127">
        <f>M188*ProjectedP205!M19</f>
        <v>2.0167794821917221E-2</v>
      </c>
      <c r="O137" s="164"/>
      <c r="P137" s="227">
        <f t="shared" si="57"/>
        <v>3.4875368286808511E-2</v>
      </c>
      <c r="Q137" s="227">
        <f>L108</f>
        <v>0</v>
      </c>
      <c r="R137" s="227">
        <f t="shared" si="59"/>
        <v>0</v>
      </c>
      <c r="S137" s="227">
        <f t="shared" si="60"/>
        <v>0</v>
      </c>
      <c r="T137" s="227">
        <f t="shared" si="61"/>
        <v>0.5</v>
      </c>
      <c r="U137" s="227">
        <f t="shared" si="62"/>
        <v>0.8</v>
      </c>
      <c r="V137" s="227">
        <f t="shared" si="63"/>
        <v>0.96512463171319152</v>
      </c>
      <c r="W137" s="227">
        <f t="shared" si="64"/>
        <v>0.5</v>
      </c>
      <c r="X137" s="227">
        <f t="shared" si="65"/>
        <v>0.2</v>
      </c>
      <c r="Y137" s="233"/>
      <c r="Z137" s="227"/>
      <c r="AA137" s="214">
        <f t="shared" si="66"/>
        <v>7.0776382198544155E-4</v>
      </c>
      <c r="AB137" s="214">
        <f t="shared" si="67"/>
        <v>0</v>
      </c>
      <c r="AC137" s="214">
        <f t="shared" si="68"/>
        <v>0</v>
      </c>
      <c r="AD137" s="214">
        <f t="shared" si="74"/>
        <v>0</v>
      </c>
      <c r="AE137" s="214">
        <f t="shared" si="69"/>
        <v>1.5819084117628904E-2</v>
      </c>
      <c r="AF137" s="214">
        <f t="shared" si="70"/>
        <v>3.5074425777247342E-2</v>
      </c>
      <c r="AG137" s="214">
        <f t="shared" si="71"/>
        <v>4.5048547518036781E-2</v>
      </c>
      <c r="AH137" s="214">
        <f t="shared" si="72"/>
        <v>3.6383893470546477E-2</v>
      </c>
      <c r="AI137" s="214">
        <f t="shared" si="73"/>
        <v>2.0167794821917221E-2</v>
      </c>
      <c r="AJ137" s="7"/>
      <c r="AK137" s="7"/>
      <c r="AL137" s="7"/>
    </row>
    <row r="138" spans="4:38" ht="13.5" customHeight="1" x14ac:dyDescent="0.2">
      <c r="D138" s="95" t="str">
        <f>ProjectedP205!D77</f>
        <v>Beans, dry</v>
      </c>
      <c r="E138" s="126">
        <f>E189*ProjectedP205!E20</f>
        <v>0</v>
      </c>
      <c r="F138" s="126">
        <f>F189*ProjectedP205!F20</f>
        <v>0</v>
      </c>
      <c r="G138" s="126">
        <f>G189*ProjectedP205!G20</f>
        <v>0</v>
      </c>
      <c r="H138" s="126">
        <f>H189*ProjectedP205!H20</f>
        <v>0</v>
      </c>
      <c r="I138" s="126">
        <f>I189*ProjectedP205!I20</f>
        <v>0</v>
      </c>
      <c r="J138" s="201">
        <f>J189*ProjectedP205!J20</f>
        <v>0</v>
      </c>
      <c r="K138" s="127">
        <f>K189*ProjectedP205!K20</f>
        <v>8.7767836874851311E-3</v>
      </c>
      <c r="L138" s="127">
        <f>L189*ProjectedP205!L20</f>
        <v>1.3685771487517198E-2</v>
      </c>
      <c r="M138" s="127">
        <f>M189*ProjectedP205!M20</f>
        <v>1.896927144538901E-2</v>
      </c>
      <c r="O138" s="164"/>
      <c r="P138" s="227">
        <f t="shared" si="57"/>
        <v>3.4875368286808511E-2</v>
      </c>
      <c r="Q138" s="227">
        <f t="shared" si="58"/>
        <v>0</v>
      </c>
      <c r="R138" s="227">
        <f t="shared" si="59"/>
        <v>0</v>
      </c>
      <c r="S138" s="227">
        <f>N109</f>
        <v>0</v>
      </c>
      <c r="T138" s="227">
        <f t="shared" si="61"/>
        <v>0.5</v>
      </c>
      <c r="U138" s="227">
        <f t="shared" si="62"/>
        <v>0.8</v>
      </c>
      <c r="V138" s="227">
        <f t="shared" si="63"/>
        <v>0.96512463171319152</v>
      </c>
      <c r="W138" s="227">
        <f t="shared" si="64"/>
        <v>0.5</v>
      </c>
      <c r="X138" s="227">
        <f t="shared" si="65"/>
        <v>0.2</v>
      </c>
      <c r="Y138" s="233"/>
      <c r="Z138" s="227"/>
      <c r="AA138" s="214">
        <f t="shared" si="66"/>
        <v>6.6542079016238518E-4</v>
      </c>
      <c r="AB138" s="214">
        <f t="shared" si="67"/>
        <v>0</v>
      </c>
      <c r="AC138" s="214">
        <f t="shared" si="68"/>
        <v>0</v>
      </c>
      <c r="AD138" s="214">
        <f t="shared" si="74"/>
        <v>0</v>
      </c>
      <c r="AE138" s="214">
        <f t="shared" si="69"/>
        <v>1.4875838573388258E-2</v>
      </c>
      <c r="AF138" s="214">
        <f t="shared" si="70"/>
        <v>3.2990037296328711E-2</v>
      </c>
      <c r="AG138" s="214">
        <f t="shared" si="71"/>
        <v>4.2353450620052163E-2</v>
      </c>
      <c r="AH138" s="214">
        <f t="shared" si="72"/>
        <v>3.4214428718792995E-2</v>
      </c>
      <c r="AI138" s="214">
        <f t="shared" si="73"/>
        <v>1.896927144538901E-2</v>
      </c>
      <c r="AJ138" s="7"/>
      <c r="AK138" s="7"/>
      <c r="AL138" s="7"/>
    </row>
    <row r="139" spans="4:38" ht="13.5" customHeight="1" x14ac:dyDescent="0.2">
      <c r="D139" s="95" t="str">
        <f>ProjectedP205!D78</f>
        <v>Oil palm fruit</v>
      </c>
      <c r="E139" s="126">
        <f>E190*ProjectedP205!E21</f>
        <v>0</v>
      </c>
      <c r="F139" s="126">
        <f>F190*ProjectedP205!F21</f>
        <v>0</v>
      </c>
      <c r="G139" s="126">
        <f>G190*ProjectedP205!G21</f>
        <v>0</v>
      </c>
      <c r="H139" s="126">
        <f>H190*ProjectedP205!H21</f>
        <v>0</v>
      </c>
      <c r="I139" s="126">
        <f>I190*ProjectedP205!I21</f>
        <v>0</v>
      </c>
      <c r="J139" s="201">
        <f>J190*ProjectedP205!J21</f>
        <v>0</v>
      </c>
      <c r="K139" s="127">
        <f>K190*ProjectedP205!K21</f>
        <v>0.48686567381985402</v>
      </c>
      <c r="L139" s="127">
        <f>L190*ProjectedP205!L21</f>
        <v>0.75279816991563697</v>
      </c>
      <c r="M139" s="127">
        <f>M190*ProjectedP205!M21</f>
        <v>1.0346546903804743</v>
      </c>
      <c r="O139" s="164"/>
      <c r="P139" s="227">
        <f t="shared" si="57"/>
        <v>3.4875368286808511E-2</v>
      </c>
      <c r="Q139" s="227">
        <f t="shared" si="58"/>
        <v>0</v>
      </c>
      <c r="R139" s="227">
        <f t="shared" si="59"/>
        <v>0</v>
      </c>
      <c r="S139" s="227">
        <f t="shared" si="60"/>
        <v>0</v>
      </c>
      <c r="T139" s="227">
        <f t="shared" si="61"/>
        <v>0.2</v>
      </c>
      <c r="U139" s="227">
        <f t="shared" si="62"/>
        <v>0.5</v>
      </c>
      <c r="V139" s="227">
        <f>Q110</f>
        <v>0.96512463171319152</v>
      </c>
      <c r="W139" s="227">
        <f t="shared" si="64"/>
        <v>0.8</v>
      </c>
      <c r="X139" s="227">
        <f t="shared" si="65"/>
        <v>0.5</v>
      </c>
      <c r="Y139" s="233"/>
      <c r="Z139" s="227"/>
      <c r="AA139" s="214">
        <f t="shared" si="66"/>
        <v>3.6912216697114329E-2</v>
      </c>
      <c r="AB139" s="214">
        <f t="shared" si="67"/>
        <v>0</v>
      </c>
      <c r="AC139" s="214">
        <f t="shared" si="68"/>
        <v>0</v>
      </c>
      <c r="AD139" s="214">
        <f t="shared" si="74"/>
        <v>0</v>
      </c>
      <c r="AE139" s="214">
        <f t="shared" si="69"/>
        <v>0.3273035521372335</v>
      </c>
      <c r="AF139" s="214">
        <f t="shared" si="70"/>
        <v>1.1246246634570372</v>
      </c>
      <c r="AG139" s="214">
        <f t="shared" si="71"/>
        <v>2.3494302706959069</v>
      </c>
      <c r="AH139" s="214">
        <f t="shared" si="72"/>
        <v>3.0111926796625479</v>
      </c>
      <c r="AI139" s="214">
        <f t="shared" si="73"/>
        <v>2.5866367259511858</v>
      </c>
      <c r="AJ139" s="7"/>
      <c r="AK139" s="7"/>
      <c r="AL139" s="7"/>
    </row>
    <row r="140" spans="4:38" ht="13.5" customHeight="1" x14ac:dyDescent="0.2">
      <c r="D140" s="95" t="str">
        <f>ProjectedP205!D79</f>
        <v>Bananas</v>
      </c>
      <c r="E140" s="126">
        <f>E191*ProjectedP205!E22</f>
        <v>0</v>
      </c>
      <c r="F140" s="126">
        <f>F191*ProjectedP205!F22</f>
        <v>0</v>
      </c>
      <c r="G140" s="126">
        <f>G191*ProjectedP205!G22</f>
        <v>0</v>
      </c>
      <c r="H140" s="126">
        <f>H191*ProjectedP205!H22</f>
        <v>0</v>
      </c>
      <c r="I140" s="126">
        <f>I191*ProjectedP205!I22</f>
        <v>0</v>
      </c>
      <c r="J140" s="201">
        <f>J191*ProjectedP205!J22</f>
        <v>0</v>
      </c>
      <c r="K140" s="127">
        <f>K191*ProjectedP205!K22</f>
        <v>9.031723457912369E-2</v>
      </c>
      <c r="L140" s="127">
        <f>L191*ProjectedP205!L22</f>
        <v>0.13572275946614001</v>
      </c>
      <c r="M140" s="127">
        <f>M191*ProjectedP205!M22</f>
        <v>0.18129348941053144</v>
      </c>
      <c r="O140" s="164"/>
      <c r="P140" s="227">
        <f t="shared" si="57"/>
        <v>3.4875368286808511E-2</v>
      </c>
      <c r="Q140" s="227">
        <f t="shared" si="58"/>
        <v>3.4875368286808511E-2</v>
      </c>
      <c r="R140" s="227">
        <f t="shared" si="59"/>
        <v>3.4875368286808511E-2</v>
      </c>
      <c r="S140" s="227">
        <f t="shared" si="60"/>
        <v>0</v>
      </c>
      <c r="T140" s="227">
        <f t="shared" si="61"/>
        <v>0</v>
      </c>
      <c r="U140" s="227">
        <f t="shared" si="62"/>
        <v>0</v>
      </c>
      <c r="V140" s="227">
        <f t="shared" si="63"/>
        <v>0.96512463171319152</v>
      </c>
      <c r="W140" s="227">
        <f t="shared" si="64"/>
        <v>0.96512463171319152</v>
      </c>
      <c r="X140" s="227">
        <f t="shared" si="65"/>
        <v>0.96512463171319152</v>
      </c>
      <c r="Y140" s="233"/>
      <c r="Z140" s="227"/>
      <c r="AA140" s="214">
        <f t="shared" si="66"/>
        <v>6.8474930838978596E-3</v>
      </c>
      <c r="AB140" s="214">
        <f t="shared" si="67"/>
        <v>1.0289959176703389E-2</v>
      </c>
      <c r="AC140" s="214">
        <f t="shared" si="68"/>
        <v>1.3744950459115005E-2</v>
      </c>
      <c r="AD140" s="214">
        <f t="shared" si="74"/>
        <v>0</v>
      </c>
      <c r="AE140" s="214">
        <f t="shared" si="69"/>
        <v>0</v>
      </c>
      <c r="AF140" s="214">
        <f t="shared" si="70"/>
        <v>0</v>
      </c>
      <c r="AG140" s="214">
        <f t="shared" si="71"/>
        <v>0.4358369388026534</v>
      </c>
      <c r="AH140" s="214">
        <f t="shared" si="72"/>
        <v>0.65494689122428229</v>
      </c>
      <c r="AI140" s="214">
        <f t="shared" si="73"/>
        <v>0.87485406099669272</v>
      </c>
      <c r="AJ140" s="7"/>
      <c r="AK140" s="7"/>
      <c r="AL140" s="7"/>
    </row>
    <row r="141" spans="4:38" ht="13.5" customHeight="1" x14ac:dyDescent="0.2">
      <c r="D141" s="95" t="str">
        <f>ProjectedP205!D80</f>
        <v>Cow peas, dry</v>
      </c>
      <c r="E141" s="126">
        <f>E192*ProjectedP205!E23</f>
        <v>0</v>
      </c>
      <c r="F141" s="126">
        <f>F192*ProjectedP205!F23</f>
        <v>0</v>
      </c>
      <c r="G141" s="126">
        <f>G192*ProjectedP205!G23</f>
        <v>0</v>
      </c>
      <c r="H141" s="126">
        <f>H192*ProjectedP205!H23</f>
        <v>0</v>
      </c>
      <c r="I141" s="126">
        <f>I192*ProjectedP205!I23</f>
        <v>0</v>
      </c>
      <c r="J141" s="201">
        <f>J192*ProjectedP205!J23</f>
        <v>0</v>
      </c>
      <c r="K141" s="127">
        <f>K192*ProjectedP205!K23</f>
        <v>3.4641772871025745E-3</v>
      </c>
      <c r="L141" s="127">
        <f>L192*ProjectedP205!L23</f>
        <v>5.5044391660970483E-3</v>
      </c>
      <c r="M141" s="127">
        <f>M192*ProjectedP205!M23</f>
        <v>7.7745188404167703E-3</v>
      </c>
      <c r="O141" s="164"/>
      <c r="P141" s="227">
        <f t="shared" si="57"/>
        <v>3.4875368286808511E-2</v>
      </c>
      <c r="Q141" s="227">
        <f t="shared" si="58"/>
        <v>0</v>
      </c>
      <c r="R141" s="227">
        <f t="shared" si="59"/>
        <v>0</v>
      </c>
      <c r="S141" s="227">
        <f t="shared" si="60"/>
        <v>0</v>
      </c>
      <c r="T141" s="227">
        <f t="shared" si="61"/>
        <v>0.5</v>
      </c>
      <c r="U141" s="227">
        <f t="shared" si="62"/>
        <v>0.8</v>
      </c>
      <c r="V141" s="227">
        <f t="shared" si="63"/>
        <v>0.96512463171319152</v>
      </c>
      <c r="W141" s="227">
        <f t="shared" si="64"/>
        <v>0.5</v>
      </c>
      <c r="X141" s="227">
        <f t="shared" si="65"/>
        <v>0.2</v>
      </c>
      <c r="Y141" s="233"/>
      <c r="Z141" s="227"/>
      <c r="AA141" s="214">
        <f t="shared" si="66"/>
        <v>2.6264012760543362E-4</v>
      </c>
      <c r="AB141" s="214">
        <f t="shared" si="67"/>
        <v>0</v>
      </c>
      <c r="AC141" s="214">
        <f t="shared" si="68"/>
        <v>0</v>
      </c>
      <c r="AD141" s="214">
        <f t="shared" si="74"/>
        <v>0</v>
      </c>
      <c r="AE141" s="214">
        <f t="shared" si="69"/>
        <v>5.9830860501054869E-3</v>
      </c>
      <c r="AF141" s="214">
        <f t="shared" si="70"/>
        <v>1.3520902331159601E-2</v>
      </c>
      <c r="AG141" s="214">
        <f t="shared" si="71"/>
        <v>1.6716814142020375E-2</v>
      </c>
      <c r="AH141" s="214">
        <f t="shared" si="72"/>
        <v>1.3761097915242619E-2</v>
      </c>
      <c r="AI141" s="214">
        <f t="shared" si="73"/>
        <v>7.7745188404167703E-3</v>
      </c>
      <c r="AJ141" s="7"/>
      <c r="AK141" s="7"/>
      <c r="AL141" s="7"/>
    </row>
    <row r="142" spans="4:38" ht="13.5" customHeight="1" x14ac:dyDescent="0.2">
      <c r="D142" s="95" t="str">
        <f>ProjectedP205!D81</f>
        <v>Coffee, green</v>
      </c>
      <c r="E142" s="126">
        <f>E193*ProjectedP205!E24</f>
        <v>0</v>
      </c>
      <c r="F142" s="126">
        <f>F193*ProjectedP205!F24</f>
        <v>0</v>
      </c>
      <c r="G142" s="126">
        <f>G193*ProjectedP205!G24</f>
        <v>0</v>
      </c>
      <c r="H142" s="126">
        <f>H193*ProjectedP205!H24</f>
        <v>0</v>
      </c>
      <c r="I142" s="126">
        <f>I193*ProjectedP205!I24</f>
        <v>0</v>
      </c>
      <c r="J142" s="201">
        <f>J193*ProjectedP205!J24</f>
        <v>0</v>
      </c>
      <c r="K142" s="127">
        <f>K193*ProjectedP205!K24</f>
        <v>0.1963891313399001</v>
      </c>
      <c r="L142" s="127">
        <f>L193*ProjectedP205!L24</f>
        <v>0.29522000050698721</v>
      </c>
      <c r="M142" s="127">
        <f>M193*ProjectedP205!M24</f>
        <v>0.39447690456738016</v>
      </c>
      <c r="O142" s="164"/>
      <c r="P142" s="227">
        <f t="shared" si="57"/>
        <v>3.4875368286808511E-2</v>
      </c>
      <c r="Q142" s="227">
        <f t="shared" si="58"/>
        <v>3.4875368286808511E-2</v>
      </c>
      <c r="R142" s="227">
        <f t="shared" si="59"/>
        <v>3.4875368286808511E-2</v>
      </c>
      <c r="S142" s="227">
        <f t="shared" si="60"/>
        <v>0</v>
      </c>
      <c r="T142" s="227">
        <f t="shared" si="61"/>
        <v>0</v>
      </c>
      <c r="U142" s="227">
        <f t="shared" si="62"/>
        <v>0</v>
      </c>
      <c r="V142" s="227">
        <f t="shared" si="63"/>
        <v>0.96512463171319152</v>
      </c>
      <c r="W142" s="227">
        <f t="shared" si="64"/>
        <v>0.96512463171319152</v>
      </c>
      <c r="X142" s="227">
        <f t="shared" si="65"/>
        <v>0.96512463171319152</v>
      </c>
      <c r="Y142" s="233"/>
      <c r="Z142" s="227"/>
      <c r="AA142" s="214">
        <f t="shared" si="66"/>
        <v>1.4889441919577006E-2</v>
      </c>
      <c r="AB142" s="214">
        <f t="shared" si="67"/>
        <v>2.2382404876767334E-2</v>
      </c>
      <c r="AC142" s="214">
        <f t="shared" si="68"/>
        <v>2.9907668103103472E-2</v>
      </c>
      <c r="AD142" s="214">
        <f t="shared" si="74"/>
        <v>0</v>
      </c>
      <c r="AE142" s="214">
        <f t="shared" si="69"/>
        <v>0</v>
      </c>
      <c r="AF142" s="214">
        <f t="shared" si="70"/>
        <v>0</v>
      </c>
      <c r="AG142" s="214">
        <f t="shared" si="71"/>
        <v>0.94769994028447335</v>
      </c>
      <c r="AH142" s="214">
        <f t="shared" si="72"/>
        <v>1.4246204713183712</v>
      </c>
      <c r="AI142" s="214">
        <f t="shared" si="73"/>
        <v>1.9035968861997627</v>
      </c>
      <c r="AJ142" s="7"/>
      <c r="AK142" s="7"/>
      <c r="AL142" s="7"/>
    </row>
    <row r="143" spans="4:38" ht="13.5" customHeight="1" x14ac:dyDescent="0.2">
      <c r="D143" s="95" t="str">
        <f>ProjectedP205!D82</f>
        <v>Edible roots and tubers with high starch or inulin content, n.e.c., fresh</v>
      </c>
      <c r="E143" s="126">
        <f>E194*ProjectedP205!E25</f>
        <v>0</v>
      </c>
      <c r="F143" s="126">
        <f>F194*ProjectedP205!F25</f>
        <v>0</v>
      </c>
      <c r="G143" s="126">
        <f>G194*ProjectedP205!G25</f>
        <v>0</v>
      </c>
      <c r="H143" s="126">
        <f>H194*ProjectedP205!H25</f>
        <v>0</v>
      </c>
      <c r="I143" s="126">
        <f>I194*ProjectedP205!I25</f>
        <v>0</v>
      </c>
      <c r="J143" s="201">
        <f>J194*ProjectedP205!J25</f>
        <v>0</v>
      </c>
      <c r="K143" s="127">
        <f>K194*ProjectedP205!K25</f>
        <v>2.2306086236409395E-3</v>
      </c>
      <c r="L143" s="127">
        <f>L194*ProjectedP205!L25</f>
        <v>3.4506563631035831E-3</v>
      </c>
      <c r="M143" s="127">
        <f>M194*ProjectedP205!M25</f>
        <v>4.7449050292697826E-3</v>
      </c>
      <c r="O143" s="164"/>
      <c r="P143" s="227">
        <f t="shared" si="57"/>
        <v>3.4875368286808511E-2</v>
      </c>
      <c r="Q143" s="227">
        <f t="shared" si="58"/>
        <v>3.4875368286808511E-2</v>
      </c>
      <c r="R143" s="227">
        <f t="shared" si="59"/>
        <v>3.4875368286808511E-2</v>
      </c>
      <c r="S143" s="227">
        <f t="shared" si="60"/>
        <v>0</v>
      </c>
      <c r="T143" s="227">
        <f t="shared" si="61"/>
        <v>0</v>
      </c>
      <c r="U143" s="227">
        <f t="shared" si="62"/>
        <v>0</v>
      </c>
      <c r="V143" s="227">
        <f t="shared" si="63"/>
        <v>0.96512463171319152</v>
      </c>
      <c r="W143" s="227">
        <f t="shared" si="64"/>
        <v>0.96512463171319152</v>
      </c>
      <c r="X143" s="227">
        <f t="shared" si="65"/>
        <v>0.96512463171319152</v>
      </c>
      <c r="Y143" s="233"/>
      <c r="Z143" s="227"/>
      <c r="AA143" s="214">
        <f t="shared" si="66"/>
        <v>1.6911586359393216E-4</v>
      </c>
      <c r="AB143" s="214">
        <f t="shared" si="67"/>
        <v>2.6161502498794935E-4</v>
      </c>
      <c r="AC143" s="214">
        <f t="shared" si="68"/>
        <v>3.5973980517763825E-4</v>
      </c>
      <c r="AD143" s="214">
        <f t="shared" si="74"/>
        <v>0</v>
      </c>
      <c r="AE143" s="214">
        <f t="shared" si="69"/>
        <v>0</v>
      </c>
      <c r="AF143" s="214">
        <f t="shared" si="70"/>
        <v>0</v>
      </c>
      <c r="AG143" s="214">
        <f t="shared" si="71"/>
        <v>1.0764076631938653E-2</v>
      </c>
      <c r="AH143" s="214">
        <f t="shared" si="72"/>
        <v>1.6651567258045633E-2</v>
      </c>
      <c r="AI143" s="214">
        <f t="shared" si="73"/>
        <v>2.2897123594440346E-2</v>
      </c>
      <c r="AJ143" s="7"/>
      <c r="AK143" s="7"/>
      <c r="AL143" s="7"/>
    </row>
    <row r="144" spans="4:38" ht="13.5" customHeight="1" x14ac:dyDescent="0.2">
      <c r="D144" s="95" t="str">
        <f>ProjectedP205!D83</f>
        <v>Sweet potatoes</v>
      </c>
      <c r="E144" s="126">
        <f>E195*ProjectedP205!E26</f>
        <v>0</v>
      </c>
      <c r="F144" s="126">
        <f>F195*ProjectedP205!F26</f>
        <v>0</v>
      </c>
      <c r="G144" s="126">
        <f>G195*ProjectedP205!G26</f>
        <v>0</v>
      </c>
      <c r="H144" s="126">
        <f>H195*ProjectedP205!H26</f>
        <v>0</v>
      </c>
      <c r="I144" s="126">
        <f>I195*ProjectedP205!I26</f>
        <v>0</v>
      </c>
      <c r="J144" s="201">
        <f>J195*ProjectedP205!J26</f>
        <v>0</v>
      </c>
      <c r="K144" s="127">
        <f>K195*ProjectedP205!K26</f>
        <v>2.1604375870089929E-3</v>
      </c>
      <c r="L144" s="127">
        <f>L195*ProjectedP205!L26</f>
        <v>3.432917408669087E-3</v>
      </c>
      <c r="M144" s="127">
        <f>M195*ProjectedP205!M26</f>
        <v>4.8487798153516587E-3</v>
      </c>
      <c r="O144" s="164"/>
      <c r="P144" s="227">
        <f t="shared" si="57"/>
        <v>3.4875368286808511E-2</v>
      </c>
      <c r="Q144" s="227">
        <f t="shared" si="58"/>
        <v>3.4875368286808511E-2</v>
      </c>
      <c r="R144" s="227">
        <f t="shared" si="59"/>
        <v>3.4875368286808511E-2</v>
      </c>
      <c r="S144" s="227">
        <f t="shared" si="60"/>
        <v>0</v>
      </c>
      <c r="T144" s="227">
        <f t="shared" si="61"/>
        <v>0</v>
      </c>
      <c r="U144" s="227">
        <f t="shared" si="62"/>
        <v>0</v>
      </c>
      <c r="V144" s="227">
        <f t="shared" si="63"/>
        <v>0.96512463171319152</v>
      </c>
      <c r="W144" s="227">
        <f t="shared" si="64"/>
        <v>0.96512463171319152</v>
      </c>
      <c r="X144" s="227">
        <f t="shared" si="65"/>
        <v>0.96512463171319152</v>
      </c>
      <c r="Y144" s="233"/>
      <c r="Z144" s="227"/>
      <c r="AA144" s="214">
        <f t="shared" si="66"/>
        <v>1.6379577501652725E-4</v>
      </c>
      <c r="AB144" s="214">
        <f t="shared" si="67"/>
        <v>2.6027012809897983E-4</v>
      </c>
      <c r="AC144" s="214">
        <f t="shared" si="68"/>
        <v>3.6761517783050532E-4</v>
      </c>
      <c r="AD144" s="214">
        <f t="shared" si="74"/>
        <v>0</v>
      </c>
      <c r="AE144" s="214">
        <f t="shared" si="69"/>
        <v>0</v>
      </c>
      <c r="AF144" s="214">
        <f t="shared" si="70"/>
        <v>0</v>
      </c>
      <c r="AG144" s="214">
        <f t="shared" si="71"/>
        <v>1.0425457652506952E-2</v>
      </c>
      <c r="AH144" s="214">
        <f t="shared" si="72"/>
        <v>1.6565965748717781E-2</v>
      </c>
      <c r="AI144" s="214">
        <f t="shared" si="73"/>
        <v>2.3398384167748133E-2</v>
      </c>
      <c r="AJ144" s="7"/>
      <c r="AK144" s="7"/>
      <c r="AL144" s="7"/>
    </row>
    <row r="145" spans="4:38" ht="13.5" customHeight="1" x14ac:dyDescent="0.2">
      <c r="D145" s="95" t="str">
        <f>ProjectedP205!D84</f>
        <v>Other pulses n.e.c.</v>
      </c>
      <c r="E145" s="126">
        <f>E196*ProjectedP205!E27</f>
        <v>0</v>
      </c>
      <c r="F145" s="126">
        <f>F196*ProjectedP205!F27</f>
        <v>0</v>
      </c>
      <c r="G145" s="126">
        <f>G196*ProjectedP205!G27</f>
        <v>0</v>
      </c>
      <c r="H145" s="126">
        <f>H196*ProjectedP205!H27</f>
        <v>0</v>
      </c>
      <c r="I145" s="126">
        <f>I196*ProjectedP205!I27</f>
        <v>0</v>
      </c>
      <c r="J145" s="201">
        <f>J196*ProjectedP205!J27</f>
        <v>0</v>
      </c>
      <c r="K145" s="127">
        <f>K196*ProjectedP205!K27</f>
        <v>2.0267396747349221E-3</v>
      </c>
      <c r="L145" s="127">
        <f>L196*ProjectedP205!L27</f>
        <v>3.1565554173438887E-3</v>
      </c>
      <c r="M145" s="127">
        <f>M196*ProjectedP205!M27</f>
        <v>4.3699487636209402E-3</v>
      </c>
      <c r="O145" s="164"/>
      <c r="P145" s="227">
        <f t="shared" si="57"/>
        <v>3.4875368286808511E-2</v>
      </c>
      <c r="Q145" s="227">
        <f t="shared" si="58"/>
        <v>3.4875368286808511E-2</v>
      </c>
      <c r="R145" s="227">
        <f t="shared" si="59"/>
        <v>3.4875368286808511E-2</v>
      </c>
      <c r="S145" s="227">
        <f t="shared" si="60"/>
        <v>0</v>
      </c>
      <c r="T145" s="227">
        <f t="shared" si="61"/>
        <v>0</v>
      </c>
      <c r="U145" s="227">
        <f t="shared" si="62"/>
        <v>0</v>
      </c>
      <c r="V145" s="227">
        <f t="shared" si="63"/>
        <v>0.96512463171319152</v>
      </c>
      <c r="W145" s="227">
        <f t="shared" si="64"/>
        <v>0.96512463171319152</v>
      </c>
      <c r="X145" s="227">
        <f t="shared" si="65"/>
        <v>0.96512463171319152</v>
      </c>
      <c r="Y145" s="233"/>
      <c r="Z145" s="227"/>
      <c r="AA145" s="214">
        <f t="shared" si="66"/>
        <v>1.5365933169101499E-4</v>
      </c>
      <c r="AB145" s="214">
        <f t="shared" si="67"/>
        <v>2.3931746238606229E-4</v>
      </c>
      <c r="AC145" s="214">
        <f t="shared" si="68"/>
        <v>3.3131211418644302E-4</v>
      </c>
      <c r="AD145" s="214">
        <f t="shared" si="74"/>
        <v>0</v>
      </c>
      <c r="AE145" s="214">
        <f t="shared" si="69"/>
        <v>0</v>
      </c>
      <c r="AF145" s="214">
        <f t="shared" si="70"/>
        <v>0</v>
      </c>
      <c r="AG145" s="214">
        <f t="shared" si="71"/>
        <v>9.7802819107852771E-3</v>
      </c>
      <c r="AH145" s="214">
        <f t="shared" si="72"/>
        <v>1.5232346923231499E-2</v>
      </c>
      <c r="AI145" s="214">
        <f t="shared" si="73"/>
        <v>2.1087725955475881E-2</v>
      </c>
      <c r="AJ145" s="7"/>
      <c r="AK145" s="7"/>
      <c r="AL145" s="7"/>
    </row>
    <row r="146" spans="4:38" ht="13.5" customHeight="1" x14ac:dyDescent="0.2">
      <c r="D146" s="95" t="str">
        <f>ProjectedP205!D85</f>
        <v>Melonseed</v>
      </c>
      <c r="E146" s="126">
        <f>E197*ProjectedP205!E28</f>
        <v>0</v>
      </c>
      <c r="F146" s="126">
        <f>F197*ProjectedP205!F28</f>
        <v>0</v>
      </c>
      <c r="G146" s="126">
        <f>G197*ProjectedP205!G28</f>
        <v>0</v>
      </c>
      <c r="H146" s="126">
        <f>H197*ProjectedP205!H28</f>
        <v>0</v>
      </c>
      <c r="I146" s="126">
        <f>I197*ProjectedP205!I28</f>
        <v>0</v>
      </c>
      <c r="J146" s="201">
        <f>J197*ProjectedP205!J28</f>
        <v>0</v>
      </c>
      <c r="K146" s="127">
        <f>K197*ProjectedP205!K28</f>
        <v>4.0487469096327888E-2</v>
      </c>
      <c r="L146" s="127">
        <f>L197*ProjectedP205!L28</f>
        <v>6.0930475472476195E-2</v>
      </c>
      <c r="M146" s="127">
        <f>M197*ProjectedP205!M28</f>
        <v>8.1507201537546328E-2</v>
      </c>
      <c r="O146" s="164"/>
      <c r="P146" s="227">
        <f t="shared" si="57"/>
        <v>3.4875368286808511E-2</v>
      </c>
      <c r="Q146" s="227">
        <f t="shared" si="58"/>
        <v>3.4875368286808511E-2</v>
      </c>
      <c r="R146" s="227">
        <f t="shared" si="59"/>
        <v>3.4875368286808511E-2</v>
      </c>
      <c r="S146" s="227">
        <f t="shared" si="60"/>
        <v>0</v>
      </c>
      <c r="T146" s="227">
        <f t="shared" si="61"/>
        <v>0</v>
      </c>
      <c r="U146" s="227">
        <f t="shared" si="62"/>
        <v>0</v>
      </c>
      <c r="V146" s="227">
        <f t="shared" si="63"/>
        <v>0.96512463171319152</v>
      </c>
      <c r="W146" s="227">
        <f t="shared" si="64"/>
        <v>0.96512463171319152</v>
      </c>
      <c r="X146" s="227">
        <f t="shared" si="65"/>
        <v>0.96512463171319152</v>
      </c>
      <c r="Y146" s="233"/>
      <c r="Z146" s="227"/>
      <c r="AA146" s="214">
        <f t="shared" si="66"/>
        <v>3.0695986863808981E-3</v>
      </c>
      <c r="AB146" s="214">
        <f t="shared" si="67"/>
        <v>4.6195060260716524E-3</v>
      </c>
      <c r="AC146" s="214">
        <f t="shared" si="68"/>
        <v>6.179551460106637E-3</v>
      </c>
      <c r="AD146" s="214">
        <f t="shared" si="74"/>
        <v>0</v>
      </c>
      <c r="AE146" s="214">
        <f t="shared" si="69"/>
        <v>0</v>
      </c>
      <c r="AF146" s="214">
        <f t="shared" si="70"/>
        <v>0</v>
      </c>
      <c r="AG146" s="214">
        <f t="shared" si="71"/>
        <v>0.19537726850296339</v>
      </c>
      <c r="AH146" s="214">
        <f t="shared" si="72"/>
        <v>0.29402751350241618</v>
      </c>
      <c r="AI146" s="214">
        <f t="shared" si="73"/>
        <v>0.39332303932948637</v>
      </c>
      <c r="AJ146" s="7"/>
      <c r="AK146" s="7"/>
      <c r="AL146" s="7"/>
    </row>
    <row r="147" spans="4:38" ht="13.5" customHeight="1" x14ac:dyDescent="0.2">
      <c r="D147" s="95" t="str">
        <f>ProjectedP205!D86</f>
        <v>Seed cotton, unginned</v>
      </c>
      <c r="E147" s="126">
        <f>E198*ProjectedP205!E29</f>
        <v>0</v>
      </c>
      <c r="F147" s="126">
        <f>F198*ProjectedP205!F29</f>
        <v>0</v>
      </c>
      <c r="G147" s="126">
        <f>G198*ProjectedP205!G29</f>
        <v>0</v>
      </c>
      <c r="H147" s="126">
        <f>H198*ProjectedP205!H29</f>
        <v>0</v>
      </c>
      <c r="I147" s="126">
        <f>I198*ProjectedP205!I29</f>
        <v>0</v>
      </c>
      <c r="J147" s="201">
        <f>J198*ProjectedP205!J29</f>
        <v>0</v>
      </c>
      <c r="K147" s="127">
        <f>K198*ProjectedP205!K29</f>
        <v>1.2551168596527092E-3</v>
      </c>
      <c r="L147" s="127">
        <f>L198*ProjectedP205!L29</f>
        <v>1.9366606322695603E-3</v>
      </c>
      <c r="M147" s="127">
        <f>M198*ProjectedP205!M29</f>
        <v>2.6562586588297892E-3</v>
      </c>
      <c r="O147" s="164"/>
      <c r="P147" s="227">
        <f t="shared" si="57"/>
        <v>3.4875368286808511E-2</v>
      </c>
      <c r="Q147" s="227">
        <f t="shared" si="58"/>
        <v>3.4875368286808511E-2</v>
      </c>
      <c r="R147" s="227">
        <f t="shared" si="59"/>
        <v>3.4875368286808511E-2</v>
      </c>
      <c r="S147" s="227">
        <f t="shared" si="60"/>
        <v>0</v>
      </c>
      <c r="T147" s="227">
        <f t="shared" si="61"/>
        <v>0</v>
      </c>
      <c r="U147" s="227">
        <f t="shared" si="62"/>
        <v>0</v>
      </c>
      <c r="V147" s="227">
        <f t="shared" si="63"/>
        <v>0.96512463171319152</v>
      </c>
      <c r="W147" s="227">
        <f t="shared" si="64"/>
        <v>0.96512463171319152</v>
      </c>
      <c r="X147" s="227">
        <f t="shared" si="65"/>
        <v>0.96512463171319152</v>
      </c>
      <c r="Y147" s="233"/>
      <c r="Z147" s="227"/>
      <c r="AA147" s="214">
        <f t="shared" si="66"/>
        <v>9.5157962442110394E-5</v>
      </c>
      <c r="AB147" s="214">
        <f t="shared" si="67"/>
        <v>1.4682989738470508E-4</v>
      </c>
      <c r="AC147" s="214">
        <f t="shared" si="68"/>
        <v>2.0138695432981072E-4</v>
      </c>
      <c r="AD147" s="214">
        <f>(K147*S147)/$AI$108</f>
        <v>0</v>
      </c>
      <c r="AE147" s="214">
        <f t="shared" si="69"/>
        <v>0</v>
      </c>
      <c r="AF147" s="214">
        <f t="shared" si="70"/>
        <v>0</v>
      </c>
      <c r="AG147" s="214">
        <f t="shared" si="71"/>
        <v>6.0567209846466913E-3</v>
      </c>
      <c r="AH147" s="214">
        <f t="shared" si="72"/>
        <v>9.3455943973629798E-3</v>
      </c>
      <c r="AI147" s="214">
        <f t="shared" si="73"/>
        <v>1.2818103299190382E-2</v>
      </c>
      <c r="AJ147" s="7"/>
      <c r="AK147" s="7"/>
      <c r="AL147" s="7"/>
    </row>
    <row r="148" spans="4:38" ht="13.5" customHeight="1" x14ac:dyDescent="0.2">
      <c r="D148" s="95" t="str">
        <f>ProjectedP205!D87</f>
        <v>Other vegetables, fresh n.e.c.</v>
      </c>
      <c r="E148" s="126">
        <f>E199*ProjectedP205!E30</f>
        <v>0</v>
      </c>
      <c r="F148" s="126">
        <f>F199*ProjectedP205!F30</f>
        <v>0</v>
      </c>
      <c r="G148" s="126">
        <f>G199*ProjectedP205!G30</f>
        <v>0</v>
      </c>
      <c r="H148" s="126">
        <f>H199*ProjectedP205!H30</f>
        <v>0</v>
      </c>
      <c r="I148" s="126">
        <f>I199*ProjectedP205!I30</f>
        <v>0</v>
      </c>
      <c r="J148" s="201">
        <f>J199*ProjectedP205!J30</f>
        <v>0</v>
      </c>
      <c r="K148" s="127">
        <f>K199*ProjectedP205!K30</f>
        <v>8.2424224297217824E-2</v>
      </c>
      <c r="L148" s="127">
        <f>L199*ProjectedP205!L30</f>
        <v>0.15418014192298415</v>
      </c>
      <c r="M148" s="127">
        <f>M199*ProjectedP205!M30</f>
        <v>0.22881678344573375</v>
      </c>
      <c r="O148" s="164"/>
      <c r="P148" s="227">
        <f t="shared" si="57"/>
        <v>3.4875368286808511E-2</v>
      </c>
      <c r="Q148" s="227">
        <f t="shared" si="58"/>
        <v>3.4875368286808511E-2</v>
      </c>
      <c r="R148" s="227">
        <f t="shared" si="59"/>
        <v>3.4875368286808511E-2</v>
      </c>
      <c r="S148" s="227">
        <f t="shared" si="60"/>
        <v>0</v>
      </c>
      <c r="T148" s="227">
        <f t="shared" si="61"/>
        <v>0</v>
      </c>
      <c r="U148" s="227">
        <f t="shared" si="62"/>
        <v>0</v>
      </c>
      <c r="V148" s="227">
        <f t="shared" si="63"/>
        <v>0.96512463171319152</v>
      </c>
      <c r="W148" s="227">
        <f t="shared" si="64"/>
        <v>0.96512463171319152</v>
      </c>
      <c r="X148" s="227">
        <f t="shared" si="65"/>
        <v>0.96512463171319152</v>
      </c>
      <c r="Y148" s="233"/>
      <c r="Z148" s="227"/>
      <c r="AA148" s="214">
        <f t="shared" si="66"/>
        <v>6.2490764741738739E-3</v>
      </c>
      <c r="AB148" s="214">
        <f t="shared" si="67"/>
        <v>1.1689324417557557E-2</v>
      </c>
      <c r="AC148" s="214">
        <f t="shared" si="68"/>
        <v>1.7347977375810595E-2</v>
      </c>
      <c r="AD148" s="214">
        <f t="shared" si="74"/>
        <v>0</v>
      </c>
      <c r="AE148" s="214">
        <f t="shared" si="69"/>
        <v>0</v>
      </c>
      <c r="AF148" s="214">
        <f t="shared" si="70"/>
        <v>0</v>
      </c>
      <c r="AG148" s="214">
        <f t="shared" si="71"/>
        <v>0.39774824559548921</v>
      </c>
      <c r="AH148" s="214">
        <f t="shared" si="72"/>
        <v>0.74401526345453839</v>
      </c>
      <c r="AI148" s="214">
        <f t="shared" si="73"/>
        <v>1.1041835692643043</v>
      </c>
      <c r="AJ148" s="7"/>
      <c r="AK148" s="7"/>
      <c r="AL148" s="7"/>
    </row>
    <row r="149" spans="4:38" ht="13.5" customHeight="1" x14ac:dyDescent="0.2">
      <c r="D149" s="95" t="str">
        <f>ProjectedP205!D88</f>
        <v>Cocoa beans</v>
      </c>
      <c r="E149" s="126">
        <f>E200*ProjectedP205!E31</f>
        <v>0</v>
      </c>
      <c r="F149" s="126">
        <f>F200*ProjectedP205!F31</f>
        <v>0</v>
      </c>
      <c r="G149" s="126">
        <f>G200*ProjectedP205!G31</f>
        <v>0</v>
      </c>
      <c r="H149" s="126">
        <f>H200*ProjectedP205!H31</f>
        <v>0</v>
      </c>
      <c r="I149" s="126">
        <f>I200*ProjectedP205!I31</f>
        <v>0</v>
      </c>
      <c r="J149" s="201">
        <f>J200*ProjectedP205!J31</f>
        <v>0</v>
      </c>
      <c r="K149" s="127">
        <f>K200*ProjectedP205!K31</f>
        <v>0.13511267416880374</v>
      </c>
      <c r="L149" s="127">
        <f>L200*ProjectedP205!L31</f>
        <v>0.25364922004939056</v>
      </c>
      <c r="M149" s="127">
        <f>M200*ProjectedP205!M31</f>
        <v>0.42327093773129576</v>
      </c>
      <c r="O149" s="164"/>
      <c r="P149" s="227">
        <f t="shared" si="57"/>
        <v>3.4875368286808511E-2</v>
      </c>
      <c r="Q149" s="227">
        <f t="shared" si="58"/>
        <v>0</v>
      </c>
      <c r="R149" s="227">
        <f t="shared" si="59"/>
        <v>0</v>
      </c>
      <c r="S149" s="227">
        <f t="shared" si="60"/>
        <v>0</v>
      </c>
      <c r="T149" s="227">
        <f t="shared" si="61"/>
        <v>0.5</v>
      </c>
      <c r="U149" s="227">
        <f t="shared" si="62"/>
        <v>0.8</v>
      </c>
      <c r="V149" s="227">
        <f t="shared" si="63"/>
        <v>0.96512463171319152</v>
      </c>
      <c r="W149" s="227">
        <f t="shared" si="64"/>
        <v>0.5</v>
      </c>
      <c r="X149" s="227">
        <f t="shared" si="65"/>
        <v>0.2</v>
      </c>
      <c r="Y149" s="233"/>
      <c r="Z149" s="227"/>
      <c r="AA149" s="214">
        <f t="shared" si="66"/>
        <v>1.0243704938809975E-2</v>
      </c>
      <c r="AB149" s="214">
        <f t="shared" si="67"/>
        <v>0</v>
      </c>
      <c r="AC149" s="214">
        <f t="shared" si="68"/>
        <v>0</v>
      </c>
      <c r="AD149" s="214">
        <f t="shared" si="74"/>
        <v>0</v>
      </c>
      <c r="AE149" s="214">
        <f t="shared" si="69"/>
        <v>0.27570567396672885</v>
      </c>
      <c r="AF149" s="214">
        <f t="shared" si="70"/>
        <v>0.73612336996747085</v>
      </c>
      <c r="AG149" s="214">
        <f t="shared" si="71"/>
        <v>0.65200284948475573</v>
      </c>
      <c r="AH149" s="214">
        <f t="shared" si="72"/>
        <v>0.63412305012347636</v>
      </c>
      <c r="AI149" s="214">
        <f t="shared" si="73"/>
        <v>0.42327093773129576</v>
      </c>
      <c r="AJ149" s="7"/>
      <c r="AK149" s="7"/>
      <c r="AL149" s="7"/>
    </row>
    <row r="150" spans="4:38" ht="13.5" customHeight="1" x14ac:dyDescent="0.2">
      <c r="D150" s="95" t="str">
        <f>ProjectedP205!D89</f>
        <v>Millet</v>
      </c>
      <c r="E150" s="126">
        <f>E201*ProjectedP205!E32</f>
        <v>0</v>
      </c>
      <c r="F150" s="126">
        <f>F201*ProjectedP205!F32</f>
        <v>0</v>
      </c>
      <c r="G150" s="126">
        <f>G201*ProjectedP205!G32</f>
        <v>0</v>
      </c>
      <c r="H150" s="126">
        <f>H201*ProjectedP205!H32</f>
        <v>0</v>
      </c>
      <c r="I150" s="126">
        <f>I201*ProjectedP205!I32</f>
        <v>0</v>
      </c>
      <c r="J150" s="201">
        <f>J201*ProjectedP205!J32</f>
        <v>0</v>
      </c>
      <c r="K150" s="127">
        <f>K201*ProjectedP205!K32</f>
        <v>1.0029753878735375E-3</v>
      </c>
      <c r="L150" s="127">
        <f>L201*ProjectedP205!L32</f>
        <v>1.5150364979271513E-3</v>
      </c>
      <c r="M150" s="127">
        <f>M201*ProjectedP205!M32</f>
        <v>2.0342456324812012E-3</v>
      </c>
      <c r="O150" s="164"/>
      <c r="P150" s="227">
        <f t="shared" si="57"/>
        <v>3.4875368286808511E-2</v>
      </c>
      <c r="Q150" s="227">
        <f t="shared" si="58"/>
        <v>3.4875368286808511E-2</v>
      </c>
      <c r="R150" s="227">
        <f t="shared" si="59"/>
        <v>3.4875368286808511E-2</v>
      </c>
      <c r="S150" s="227">
        <f t="shared" si="60"/>
        <v>0</v>
      </c>
      <c r="T150" s="227">
        <f t="shared" si="61"/>
        <v>0</v>
      </c>
      <c r="U150" s="227">
        <f t="shared" si="62"/>
        <v>0</v>
      </c>
      <c r="V150" s="227">
        <f t="shared" si="63"/>
        <v>0.96512463171319152</v>
      </c>
      <c r="W150" s="227">
        <f t="shared" si="64"/>
        <v>0.96512463171319152</v>
      </c>
      <c r="X150" s="227">
        <f t="shared" si="65"/>
        <v>0.96512463171319152</v>
      </c>
      <c r="Y150" s="233"/>
      <c r="Z150" s="227"/>
      <c r="AA150" s="214">
        <f t="shared" si="66"/>
        <v>7.6041600075422254E-5</v>
      </c>
      <c r="AB150" s="214">
        <f t="shared" si="67"/>
        <v>1.1486403441992609E-4</v>
      </c>
      <c r="AC150" s="214">
        <f t="shared" si="68"/>
        <v>1.5422840351872523E-4</v>
      </c>
      <c r="AD150" s="214">
        <f t="shared" si="74"/>
        <v>0</v>
      </c>
      <c r="AE150" s="214">
        <f t="shared" si="69"/>
        <v>0</v>
      </c>
      <c r="AF150" s="214">
        <f t="shared" si="70"/>
        <v>0</v>
      </c>
      <c r="AG150" s="214">
        <f t="shared" si="71"/>
        <v>4.8399812591942157E-3</v>
      </c>
      <c r="AH150" s="214">
        <f t="shared" si="72"/>
        <v>7.3109952104699269E-3</v>
      </c>
      <c r="AI150" s="214">
        <f t="shared" si="73"/>
        <v>9.8165028343129377E-3</v>
      </c>
      <c r="AJ150" s="7"/>
      <c r="AK150" s="7"/>
      <c r="AL150" s="7"/>
    </row>
    <row r="151" spans="4:38" ht="13.5" customHeight="1" x14ac:dyDescent="0.2">
      <c r="D151" s="95" t="str">
        <f>ProjectedP205!D90</f>
        <v>Natural rubber in primary forms</v>
      </c>
      <c r="E151" s="126">
        <f>E202*ProjectedP205!E33</f>
        <v>0</v>
      </c>
      <c r="F151" s="126">
        <f>F202*ProjectedP205!F33</f>
        <v>0</v>
      </c>
      <c r="G151" s="126">
        <f>G202*ProjectedP205!G33</f>
        <v>0</v>
      </c>
      <c r="H151" s="126">
        <f>H202*ProjectedP205!H33</f>
        <v>0</v>
      </c>
      <c r="I151" s="126">
        <f>I202*ProjectedP205!I33</f>
        <v>0</v>
      </c>
      <c r="J151" s="201">
        <f>J202*ProjectedP205!J33</f>
        <v>0</v>
      </c>
      <c r="K151" s="127">
        <f>K202*ProjectedP205!K33</f>
        <v>9.826150122032337E-4</v>
      </c>
      <c r="L151" s="127">
        <f>L202*ProjectedP205!L33</f>
        <v>1.5040193955848545E-3</v>
      </c>
      <c r="M151" s="127">
        <f>M202*ProjectedP205!M33</f>
        <v>2.0463077845702306E-3</v>
      </c>
      <c r="O151" s="164"/>
      <c r="P151" s="227">
        <f t="shared" si="57"/>
        <v>3.4875368286808511E-2</v>
      </c>
      <c r="Q151" s="227">
        <f t="shared" si="58"/>
        <v>3.4875368286808511E-2</v>
      </c>
      <c r="R151" s="227">
        <f t="shared" si="59"/>
        <v>3.4875368286808511E-2</v>
      </c>
      <c r="S151" s="227">
        <f t="shared" si="60"/>
        <v>0</v>
      </c>
      <c r="T151" s="227">
        <f t="shared" si="61"/>
        <v>0</v>
      </c>
      <c r="U151" s="227">
        <f t="shared" si="62"/>
        <v>0</v>
      </c>
      <c r="V151" s="227">
        <f t="shared" si="63"/>
        <v>0.96512463171319152</v>
      </c>
      <c r="W151" s="227">
        <f t="shared" si="64"/>
        <v>0.96512463171319152</v>
      </c>
      <c r="X151" s="227">
        <f t="shared" si="65"/>
        <v>0.96512463171319152</v>
      </c>
      <c r="Y151" s="233"/>
      <c r="Z151" s="228"/>
      <c r="AA151" s="214">
        <f t="shared" si="66"/>
        <v>7.4497957466814385E-5</v>
      </c>
      <c r="AB151" s="214">
        <f t="shared" si="67"/>
        <v>1.140287615902716E-4</v>
      </c>
      <c r="AC151" s="214">
        <f t="shared" si="68"/>
        <v>1.5514290785880434E-4</v>
      </c>
      <c r="AD151" s="214">
        <f t="shared" si="74"/>
        <v>0</v>
      </c>
      <c r="AE151" s="214">
        <f t="shared" si="69"/>
        <v>0</v>
      </c>
      <c r="AF151" s="214">
        <f t="shared" si="70"/>
        <v>0</v>
      </c>
      <c r="AG151" s="214">
        <f t="shared" si="71"/>
        <v>4.7417297588424959E-3</v>
      </c>
      <c r="AH151" s="214">
        <f t="shared" si="72"/>
        <v>7.257830826266647E-3</v>
      </c>
      <c r="AI151" s="214">
        <f t="shared" si="73"/>
        <v>9.8747102347759019E-3</v>
      </c>
      <c r="AJ151" s="7"/>
      <c r="AK151" s="7"/>
      <c r="AL151" s="7"/>
    </row>
    <row r="152" spans="4:38" ht="13.5" customHeight="1" thickBot="1" x14ac:dyDescent="0.25">
      <c r="D152" s="95" t="str">
        <f>ProjectedP205!D91</f>
        <v>Soya beans</v>
      </c>
      <c r="E152" s="126">
        <f>E203*ProjectedP205!E34</f>
        <v>0</v>
      </c>
      <c r="F152" s="126">
        <f>F203*ProjectedP205!F34</f>
        <v>0</v>
      </c>
      <c r="G152" s="126">
        <f>G203*ProjectedP205!G34</f>
        <v>0</v>
      </c>
      <c r="H152" s="126">
        <f>H203*ProjectedP205!H34</f>
        <v>0</v>
      </c>
      <c r="I152" s="126">
        <f>I203*ProjectedP205!I34</f>
        <v>0</v>
      </c>
      <c r="J152" s="201">
        <f>J203*ProjectedP205!J34</f>
        <v>0</v>
      </c>
      <c r="K152" s="127">
        <f>K203*ProjectedP205!K34</f>
        <v>2.998543969468922E-3</v>
      </c>
      <c r="L152" s="127">
        <f>L203*ProjectedP205!L34</f>
        <v>5.8834924855045373E-3</v>
      </c>
      <c r="M152" s="127">
        <f>M203*ProjectedP205!M34</f>
        <v>9.1589533581081517E-3</v>
      </c>
      <c r="O152" s="164"/>
      <c r="P152" s="227">
        <f t="shared" si="57"/>
        <v>3.4875368286808511E-2</v>
      </c>
      <c r="Q152" s="227">
        <f t="shared" si="58"/>
        <v>0</v>
      </c>
      <c r="R152" s="227">
        <f t="shared" si="59"/>
        <v>0</v>
      </c>
      <c r="S152" s="227">
        <f t="shared" si="60"/>
        <v>0</v>
      </c>
      <c r="T152" s="227">
        <f t="shared" si="61"/>
        <v>0.5</v>
      </c>
      <c r="U152" s="227">
        <f t="shared" si="62"/>
        <v>0.8</v>
      </c>
      <c r="V152" s="227">
        <f t="shared" si="63"/>
        <v>0.96512463171319152</v>
      </c>
      <c r="W152" s="227">
        <f t="shared" si="64"/>
        <v>0.5</v>
      </c>
      <c r="X152" s="227">
        <f t="shared" si="65"/>
        <v>0.2</v>
      </c>
      <c r="Y152" s="233"/>
      <c r="Z152" s="228"/>
      <c r="AA152" s="214">
        <f t="shared" si="66"/>
        <v>2.27337663607429E-4</v>
      </c>
      <c r="AB152" s="214">
        <f t="shared" si="67"/>
        <v>0</v>
      </c>
      <c r="AC152" s="214">
        <f t="shared" si="68"/>
        <v>0</v>
      </c>
      <c r="AD152" s="214">
        <f t="shared" si="74"/>
        <v>0</v>
      </c>
      <c r="AE152" s="214">
        <f t="shared" si="69"/>
        <v>6.3951005277223232E-3</v>
      </c>
      <c r="AF152" s="214">
        <f t="shared" si="70"/>
        <v>1.5928614535840265E-2</v>
      </c>
      <c r="AG152" s="214">
        <f t="shared" si="71"/>
        <v>1.4469843221047522E-2</v>
      </c>
      <c r="AH152" s="214">
        <f t="shared" si="72"/>
        <v>1.4708731213761343E-2</v>
      </c>
      <c r="AI152" s="214">
        <f t="shared" si="73"/>
        <v>9.1589533581081517E-3</v>
      </c>
      <c r="AJ152" s="7"/>
      <c r="AK152" s="7"/>
      <c r="AL152" s="7"/>
    </row>
    <row r="153" spans="4:38" ht="13.5" customHeight="1" thickTop="1" thickBot="1" x14ac:dyDescent="0.25">
      <c r="D153" s="97" t="s">
        <v>141</v>
      </c>
      <c r="E153" s="130">
        <f t="shared" ref="E153:M153" si="75">SUM(E133:E152)</f>
        <v>0</v>
      </c>
      <c r="F153" s="130">
        <f t="shared" si="75"/>
        <v>0</v>
      </c>
      <c r="G153" s="130">
        <f t="shared" si="75"/>
        <v>0</v>
      </c>
      <c r="H153" s="130">
        <f t="shared" si="75"/>
        <v>0</v>
      </c>
      <c r="I153" s="130">
        <f t="shared" si="75"/>
        <v>0</v>
      </c>
      <c r="J153" s="202">
        <f t="shared" si="75"/>
        <v>0</v>
      </c>
      <c r="K153" s="131">
        <f t="shared" si="75"/>
        <v>6.3320737763816615</v>
      </c>
      <c r="L153" s="131">
        <f t="shared" si="75"/>
        <v>11.425263363121807</v>
      </c>
      <c r="M153" s="131">
        <f t="shared" si="75"/>
        <v>16.831243711226943</v>
      </c>
      <c r="O153" s="164"/>
      <c r="P153" s="164"/>
      <c r="Q153" s="7"/>
      <c r="R153" s="7"/>
      <c r="S153" s="7"/>
      <c r="T153" s="7"/>
      <c r="U153" s="7"/>
      <c r="V153" s="7"/>
      <c r="W153" s="7"/>
      <c r="X153" s="7"/>
      <c r="Y153" s="7"/>
      <c r="Z153" s="7"/>
      <c r="AA153" s="7"/>
      <c r="AB153" s="7"/>
      <c r="AC153" s="7"/>
      <c r="AD153" s="7"/>
      <c r="AE153" s="7"/>
      <c r="AF153" s="7"/>
      <c r="AG153" s="7"/>
      <c r="AH153" s="7"/>
      <c r="AI153" s="7"/>
      <c r="AJ153" s="7"/>
      <c r="AK153" s="7"/>
      <c r="AL153" s="7"/>
    </row>
    <row r="154" spans="4:38" ht="13.5" customHeight="1" thickTop="1" thickBot="1" x14ac:dyDescent="0.25">
      <c r="D154" s="94" t="s">
        <v>142</v>
      </c>
      <c r="E154" s="130">
        <f>E153/46%</f>
        <v>0</v>
      </c>
      <c r="F154" s="130">
        <f t="shared" ref="F154:M154" si="76">F153/46%</f>
        <v>0</v>
      </c>
      <c r="G154" s="130">
        <f t="shared" si="76"/>
        <v>0</v>
      </c>
      <c r="H154" s="130">
        <f t="shared" si="76"/>
        <v>0</v>
      </c>
      <c r="I154" s="130">
        <f t="shared" si="76"/>
        <v>0</v>
      </c>
      <c r="J154" s="202">
        <f t="shared" si="76"/>
        <v>0</v>
      </c>
      <c r="K154" s="131">
        <f t="shared" si="76"/>
        <v>13.765377774742742</v>
      </c>
      <c r="L154" s="131">
        <f t="shared" si="76"/>
        <v>24.837529050264799</v>
      </c>
      <c r="M154" s="131">
        <f t="shared" si="76"/>
        <v>36.589660241797702</v>
      </c>
      <c r="O154" s="31"/>
      <c r="P154" s="31"/>
      <c r="Z154" s="1" t="s">
        <v>143</v>
      </c>
      <c r="AA154" s="236">
        <f>SUM(AA133:AA152)</f>
        <v>0.48007261950120184</v>
      </c>
      <c r="AB154" s="236">
        <f t="shared" ref="AB154:AI154" si="77">SUM(AB133:AB152)</f>
        <v>0.11425772778479593</v>
      </c>
      <c r="AC154" s="236">
        <f t="shared" si="77"/>
        <v>0.1563311353287678</v>
      </c>
      <c r="AD154" s="236">
        <f t="shared" si="77"/>
        <v>0</v>
      </c>
      <c r="AE154" s="236">
        <f t="shared" si="77"/>
        <v>0.70219238490713587</v>
      </c>
      <c r="AF154" s="236">
        <f t="shared" si="77"/>
        <v>2.0928628976667998</v>
      </c>
      <c r="AG154" s="236">
        <f t="shared" si="77"/>
        <v>30.556201857055537</v>
      </c>
      <c r="AH154" s="236">
        <f t="shared" si="77"/>
        <v>55.24848155641758</v>
      </c>
      <c r="AI154" s="236">
        <f t="shared" si="77"/>
        <v>78.983072280244912</v>
      </c>
    </row>
    <row r="155" spans="4:38" ht="13.5" customHeight="1" thickTop="1" x14ac:dyDescent="0.2">
      <c r="O155" s="31"/>
      <c r="P155" s="31"/>
    </row>
    <row r="156" spans="4:38" ht="13.5" customHeight="1" x14ac:dyDescent="0.2">
      <c r="D156" s="30" t="s">
        <v>106</v>
      </c>
      <c r="E156" s="120">
        <v>2017</v>
      </c>
      <c r="F156" s="120">
        <v>2018</v>
      </c>
      <c r="G156" s="120">
        <v>2019</v>
      </c>
      <c r="H156" s="120">
        <v>2020</v>
      </c>
      <c r="I156" s="120">
        <v>2021</v>
      </c>
      <c r="J156" s="120">
        <v>2022</v>
      </c>
      <c r="K156" s="120">
        <v>2023</v>
      </c>
      <c r="L156" s="120">
        <v>2024</v>
      </c>
      <c r="M156" s="120">
        <v>2025</v>
      </c>
      <c r="O156" s="31"/>
      <c r="P156" s="232">
        <v>2023</v>
      </c>
      <c r="Q156" s="232">
        <v>2024</v>
      </c>
      <c r="R156" s="232">
        <v>2025</v>
      </c>
      <c r="S156" s="232">
        <v>2023</v>
      </c>
      <c r="T156" s="232">
        <v>2024</v>
      </c>
      <c r="U156" s="232">
        <v>2025</v>
      </c>
      <c r="V156" s="232">
        <v>2023</v>
      </c>
      <c r="W156" s="232">
        <v>2024</v>
      </c>
      <c r="X156" s="232">
        <v>2025</v>
      </c>
      <c r="Y156" s="234"/>
      <c r="Z156" s="212"/>
      <c r="AA156" s="226">
        <v>2023</v>
      </c>
      <c r="AB156" s="226">
        <v>2024</v>
      </c>
      <c r="AC156" s="226">
        <v>2025</v>
      </c>
      <c r="AD156" s="226">
        <v>2023</v>
      </c>
      <c r="AE156" s="226">
        <v>2024</v>
      </c>
      <c r="AF156" s="226">
        <v>2025</v>
      </c>
      <c r="AG156" s="226">
        <v>2023</v>
      </c>
      <c r="AH156" s="226">
        <v>2024</v>
      </c>
      <c r="AI156" s="226">
        <v>2025</v>
      </c>
    </row>
    <row r="157" spans="4:38" ht="13.5" customHeight="1" x14ac:dyDescent="0.2">
      <c r="D157" s="95" t="str">
        <f>ProjectedP205!D72</f>
        <v>Cassava, fresh</v>
      </c>
      <c r="E157" s="126">
        <f>E184*ProjectedP205!E42</f>
        <v>0</v>
      </c>
      <c r="F157" s="126">
        <f>F184*ProjectedP205!F42</f>
        <v>0</v>
      </c>
      <c r="G157" s="126">
        <f>G184*ProjectedP205!G42</f>
        <v>0</v>
      </c>
      <c r="H157" s="126">
        <f>H184*ProjectedP205!H42</f>
        <v>0</v>
      </c>
      <c r="I157" s="126">
        <f>I184*ProjectedP205!I42</f>
        <v>0</v>
      </c>
      <c r="J157" s="201">
        <f>J184*ProjectedP205!J42</f>
        <v>0</v>
      </c>
      <c r="K157" s="127">
        <f>K184*ProjectedP205!K42</f>
        <v>0.11350245892961504</v>
      </c>
      <c r="L157" s="127">
        <f>L184*ProjectedP205!L42</f>
        <v>0.45571215388477598</v>
      </c>
      <c r="M157" s="127">
        <f>M184*ProjectedP205!M42</f>
        <v>1.0385822667232238</v>
      </c>
      <c r="O157" s="31"/>
      <c r="P157" s="227">
        <f t="shared" ref="P157:P176" si="78">K104</f>
        <v>3.4875368286808511E-2</v>
      </c>
      <c r="Q157" s="227">
        <f t="shared" ref="Q157:Q176" si="79">L104</f>
        <v>3.4875368286808511E-2</v>
      </c>
      <c r="R157" s="227">
        <f t="shared" ref="R157:R176" si="80">M104</f>
        <v>3.4875368286808511E-2</v>
      </c>
      <c r="S157" s="227">
        <f t="shared" ref="S157:S176" si="81">N104</f>
        <v>0</v>
      </c>
      <c r="T157" s="227">
        <f t="shared" ref="T157:T176" si="82">O104</f>
        <v>0</v>
      </c>
      <c r="U157" s="227">
        <f t="shared" ref="U157:U176" si="83">P104</f>
        <v>0</v>
      </c>
      <c r="V157" s="227">
        <f t="shared" ref="V157:V176" si="84">Q104</f>
        <v>0.96512463171319152</v>
      </c>
      <c r="W157" s="227">
        <f t="shared" ref="W157:W176" si="85">R104</f>
        <v>0.96512463171319152</v>
      </c>
      <c r="X157" s="227">
        <f t="shared" ref="X157:X176" si="86">S104</f>
        <v>0.96512463171319152</v>
      </c>
      <c r="Y157" s="233"/>
      <c r="Z157" s="227"/>
      <c r="AA157" s="214">
        <f t="shared" ref="AA157:AA176" si="87">(P157*K157)/$AI$104</f>
        <v>8.6053044709319161E-3</v>
      </c>
      <c r="AB157" s="214">
        <f t="shared" ref="AB157:AB176" si="88">(Q157*L157)/$AI$104</f>
        <v>3.4550280868491989E-2</v>
      </c>
      <c r="AC157" s="214">
        <f t="shared" ref="AC157:AC176" si="89">(R157*M157)/$AI$104</f>
        <v>7.8741171843740909E-2</v>
      </c>
      <c r="AD157" s="214">
        <f t="shared" ref="AD157:AD176" si="90">(K157*S157)/$AI$108</f>
        <v>0</v>
      </c>
      <c r="AE157" s="214">
        <f t="shared" ref="AE157:AE176" si="91">(L157*T157)/$AI$108</f>
        <v>0</v>
      </c>
      <c r="AF157" s="214">
        <f t="shared" ref="AF157:AF176" si="92">(M157*U157)/$AI$108</f>
        <v>0</v>
      </c>
      <c r="AG157" s="214">
        <f t="shared" ref="AG157:AG176" si="93">(K157*V157)/$AI$106</f>
        <v>0.54772009436493174</v>
      </c>
      <c r="AH157" s="214">
        <f t="shared" ref="AH157:AH176" si="94">(L157*W157)/$AI$106</f>
        <v>2.1990951234263481</v>
      </c>
      <c r="AI157" s="214">
        <f t="shared" ref="AI157:AI176" si="95">(M157*X157)/$AI$106</f>
        <v>5.0118066383755151</v>
      </c>
    </row>
    <row r="158" spans="4:38" ht="13.5" customHeight="1" x14ac:dyDescent="0.2">
      <c r="D158" s="95" t="str">
        <f>ProjectedP205!D73</f>
        <v>Maize (corn)</v>
      </c>
      <c r="E158" s="126">
        <f>E185*ProjectedP205!E43</f>
        <v>0</v>
      </c>
      <c r="F158" s="126">
        <f>F185*ProjectedP205!F43</f>
        <v>0</v>
      </c>
      <c r="G158" s="126">
        <f>G185*ProjectedP205!G43</f>
        <v>0</v>
      </c>
      <c r="H158" s="126">
        <f>H185*ProjectedP205!H43</f>
        <v>0</v>
      </c>
      <c r="I158" s="126">
        <f>I185*ProjectedP205!I43</f>
        <v>0</v>
      </c>
      <c r="J158" s="201">
        <f>J185*ProjectedP205!J43</f>
        <v>0</v>
      </c>
      <c r="K158" s="127">
        <f>K185*ProjectedP205!K43</f>
        <v>4.6841388158392254</v>
      </c>
      <c r="L158" s="127">
        <f>L185*ProjectedP205!L43</f>
        <v>9.933912569667168</v>
      </c>
      <c r="M158" s="127">
        <f>M185*ProjectedP205!M43</f>
        <v>15.395734184976549</v>
      </c>
      <c r="O158" s="31"/>
      <c r="P158" s="227">
        <f t="shared" si="78"/>
        <v>3.4875368286808511E-2</v>
      </c>
      <c r="Q158" s="227">
        <f t="shared" si="79"/>
        <v>0</v>
      </c>
      <c r="R158" s="227">
        <f t="shared" si="80"/>
        <v>0</v>
      </c>
      <c r="S158" s="227">
        <f t="shared" si="81"/>
        <v>0</v>
      </c>
      <c r="T158" s="227">
        <f t="shared" si="82"/>
        <v>0</v>
      </c>
      <c r="U158" s="227">
        <f t="shared" si="83"/>
        <v>0</v>
      </c>
      <c r="V158" s="227">
        <f t="shared" si="84"/>
        <v>0.96512463171319152</v>
      </c>
      <c r="W158" s="227">
        <f t="shared" si="85"/>
        <v>1</v>
      </c>
      <c r="X158" s="227">
        <f t="shared" si="86"/>
        <v>1</v>
      </c>
      <c r="Y158" s="233"/>
      <c r="Z158" s="227"/>
      <c r="AA158" s="214">
        <f t="shared" si="87"/>
        <v>0.35513275284549589</v>
      </c>
      <c r="AB158" s="214">
        <f t="shared" si="88"/>
        <v>0</v>
      </c>
      <c r="AC158" s="214">
        <f t="shared" si="89"/>
        <v>0</v>
      </c>
      <c r="AD158" s="214">
        <f t="shared" si="90"/>
        <v>0</v>
      </c>
      <c r="AE158" s="214">
        <f t="shared" si="91"/>
        <v>0</v>
      </c>
      <c r="AF158" s="214">
        <f t="shared" si="92"/>
        <v>0</v>
      </c>
      <c r="AG158" s="214">
        <f t="shared" si="93"/>
        <v>22.603888747651485</v>
      </c>
      <c r="AH158" s="214">
        <f t="shared" si="94"/>
        <v>49.669562848335836</v>
      </c>
      <c r="AI158" s="214">
        <f t="shared" si="95"/>
        <v>76.978670924882735</v>
      </c>
    </row>
    <row r="159" spans="4:38" ht="13.5" customHeight="1" x14ac:dyDescent="0.2">
      <c r="D159" s="95" t="str">
        <f>ProjectedP205!D74</f>
        <v>Rice</v>
      </c>
      <c r="E159" s="126">
        <f>E186*ProjectedP205!E44</f>
        <v>0</v>
      </c>
      <c r="F159" s="126">
        <f>F186*ProjectedP205!F44</f>
        <v>0</v>
      </c>
      <c r="G159" s="126">
        <f>G186*ProjectedP205!G44</f>
        <v>0</v>
      </c>
      <c r="H159" s="126">
        <f>H186*ProjectedP205!H44</f>
        <v>0</v>
      </c>
      <c r="I159" s="126">
        <f>I186*ProjectedP205!I44</f>
        <v>0</v>
      </c>
      <c r="J159" s="201">
        <f>J186*ProjectedP205!J44</f>
        <v>0</v>
      </c>
      <c r="K159" s="127">
        <f>K186*ProjectedP205!K44</f>
        <v>3.0604738892992207E-2</v>
      </c>
      <c r="L159" s="127">
        <f>L186*ProjectedP205!L44</f>
        <v>0.23557099680499133</v>
      </c>
      <c r="M159" s="127">
        <f>M186*ProjectedP205!M44</f>
        <v>0.61333577296261632</v>
      </c>
      <c r="O159" s="31"/>
      <c r="P159" s="227">
        <f t="shared" si="78"/>
        <v>3.4875368286808511E-2</v>
      </c>
      <c r="Q159" s="227">
        <f t="shared" si="79"/>
        <v>0</v>
      </c>
      <c r="R159" s="227">
        <f t="shared" si="80"/>
        <v>0</v>
      </c>
      <c r="S159" s="227">
        <f t="shared" si="81"/>
        <v>0</v>
      </c>
      <c r="T159" s="227">
        <f t="shared" si="82"/>
        <v>0.5</v>
      </c>
      <c r="U159" s="227">
        <f t="shared" si="83"/>
        <v>0.8</v>
      </c>
      <c r="V159" s="227">
        <f t="shared" si="84"/>
        <v>0.96512463171319152</v>
      </c>
      <c r="W159" s="227">
        <f t="shared" si="85"/>
        <v>0.5</v>
      </c>
      <c r="X159" s="227">
        <f t="shared" si="86"/>
        <v>0.2</v>
      </c>
      <c r="Y159" s="233"/>
      <c r="Z159" s="227"/>
      <c r="AA159" s="214">
        <f t="shared" si="87"/>
        <v>2.3203294352493811E-3</v>
      </c>
      <c r="AB159" s="214">
        <f t="shared" si="88"/>
        <v>0</v>
      </c>
      <c r="AC159" s="214">
        <f t="shared" si="89"/>
        <v>0</v>
      </c>
      <c r="AD159" s="214">
        <f t="shared" si="90"/>
        <v>0</v>
      </c>
      <c r="AE159" s="214">
        <f t="shared" si="91"/>
        <v>0.25605543130977315</v>
      </c>
      <c r="AF159" s="214">
        <f t="shared" si="92"/>
        <v>1.0666709095002023</v>
      </c>
      <c r="AG159" s="214">
        <f t="shared" si="93"/>
        <v>0.14768693676388744</v>
      </c>
      <c r="AH159" s="214">
        <f t="shared" si="94"/>
        <v>0.58892749201247829</v>
      </c>
      <c r="AI159" s="214">
        <f t="shared" si="95"/>
        <v>0.61333577296261632</v>
      </c>
    </row>
    <row r="160" spans="4:38" ht="13.5" customHeight="1" x14ac:dyDescent="0.2">
      <c r="D160" s="95" t="str">
        <f>ProjectedP205!D75</f>
        <v>Plantains and cooking bananas</v>
      </c>
      <c r="E160" s="126">
        <f>E187*ProjectedP205!E45</f>
        <v>0</v>
      </c>
      <c r="F160" s="126">
        <f>F187*ProjectedP205!F45</f>
        <v>0</v>
      </c>
      <c r="G160" s="126">
        <f>G187*ProjectedP205!G45</f>
        <v>0</v>
      </c>
      <c r="H160" s="126">
        <f>H187*ProjectedP205!H45</f>
        <v>0</v>
      </c>
      <c r="I160" s="126">
        <f>I187*ProjectedP205!I45</f>
        <v>0</v>
      </c>
      <c r="J160" s="201">
        <f>J187*ProjectedP205!J45</f>
        <v>0</v>
      </c>
      <c r="K160" s="127">
        <f>K187*ProjectedP205!K45</f>
        <v>0.43799807646770988</v>
      </c>
      <c r="L160" s="127">
        <f>L187*ProjectedP205!L45</f>
        <v>0.65895727261591786</v>
      </c>
      <c r="M160" s="127">
        <f>M187*ProjectedP205!M45</f>
        <v>0.88123103824314741</v>
      </c>
      <c r="O160" s="31"/>
      <c r="P160" s="227">
        <f t="shared" si="78"/>
        <v>3.4875368286808511E-2</v>
      </c>
      <c r="Q160" s="227">
        <f t="shared" si="79"/>
        <v>3.4875368286808511E-2</v>
      </c>
      <c r="R160" s="227">
        <f t="shared" si="80"/>
        <v>3.4875368286808511E-2</v>
      </c>
      <c r="S160" s="227">
        <f t="shared" si="81"/>
        <v>0</v>
      </c>
      <c r="T160" s="227">
        <f t="shared" si="82"/>
        <v>0</v>
      </c>
      <c r="U160" s="227">
        <f t="shared" si="83"/>
        <v>0</v>
      </c>
      <c r="V160" s="227">
        <f t="shared" si="84"/>
        <v>0.96512463171319152</v>
      </c>
      <c r="W160" s="227">
        <f t="shared" si="85"/>
        <v>0.96512463171319152</v>
      </c>
      <c r="X160" s="227">
        <f t="shared" si="86"/>
        <v>0.96512463171319152</v>
      </c>
      <c r="Y160" s="233"/>
      <c r="Z160" s="227"/>
      <c r="AA160" s="214">
        <f t="shared" si="87"/>
        <v>3.3207270055924124E-2</v>
      </c>
      <c r="AB160" s="214">
        <f t="shared" si="88"/>
        <v>4.9959516451632636E-2</v>
      </c>
      <c r="AC160" s="214">
        <f t="shared" si="89"/>
        <v>6.6811428270644346E-2</v>
      </c>
      <c r="AD160" s="214">
        <f t="shared" si="90"/>
        <v>0</v>
      </c>
      <c r="AE160" s="214">
        <f t="shared" si="91"/>
        <v>0</v>
      </c>
      <c r="AF160" s="214">
        <f t="shared" si="92"/>
        <v>0</v>
      </c>
      <c r="AG160" s="214">
        <f t="shared" si="93"/>
        <v>2.1136136612099241</v>
      </c>
      <c r="AH160" s="214">
        <f t="shared" si="94"/>
        <v>3.1798794752408344</v>
      </c>
      <c r="AI160" s="214">
        <f t="shared" si="95"/>
        <v>4.2524889061932551</v>
      </c>
    </row>
    <row r="161" spans="4:35" ht="13.5" customHeight="1" x14ac:dyDescent="0.2">
      <c r="D161" s="95" t="str">
        <f>ProjectedP205!D76</f>
        <v>Groundnuts, excluding shelled</v>
      </c>
      <c r="E161" s="126">
        <f>E188*ProjectedP205!E46</f>
        <v>0</v>
      </c>
      <c r="F161" s="126">
        <f>F188*ProjectedP205!F46</f>
        <v>0</v>
      </c>
      <c r="G161" s="126">
        <f>G188*ProjectedP205!G46</f>
        <v>0</v>
      </c>
      <c r="H161" s="126">
        <f>H188*ProjectedP205!H46</f>
        <v>0</v>
      </c>
      <c r="I161" s="126">
        <f>I188*ProjectedP205!I46</f>
        <v>0</v>
      </c>
      <c r="J161" s="201">
        <f>J188*ProjectedP205!J46</f>
        <v>0</v>
      </c>
      <c r="K161" s="127">
        <f>K188*ProjectedP205!K46</f>
        <v>9.3352808617206597E-3</v>
      </c>
      <c r="L161" s="127">
        <f>L188*ProjectedP205!L46</f>
        <v>8.9696111786633087E-2</v>
      </c>
      <c r="M161" s="127">
        <f>M188*ProjectedP205!M46</f>
        <v>0.2225259109819</v>
      </c>
      <c r="O161" s="31"/>
      <c r="P161" s="227">
        <f t="shared" si="78"/>
        <v>3.4875368286808511E-2</v>
      </c>
      <c r="Q161" s="227">
        <f t="shared" si="79"/>
        <v>0</v>
      </c>
      <c r="R161" s="227">
        <f t="shared" si="80"/>
        <v>0</v>
      </c>
      <c r="S161" s="227">
        <f t="shared" si="81"/>
        <v>0</v>
      </c>
      <c r="T161" s="227">
        <f t="shared" si="82"/>
        <v>0.5</v>
      </c>
      <c r="U161" s="227">
        <f t="shared" si="83"/>
        <v>0.8</v>
      </c>
      <c r="V161" s="227">
        <f t="shared" si="84"/>
        <v>0.96512463171319152</v>
      </c>
      <c r="W161" s="227">
        <f t="shared" si="85"/>
        <v>0.5</v>
      </c>
      <c r="X161" s="227">
        <f t="shared" si="86"/>
        <v>0.2</v>
      </c>
      <c r="Y161" s="233"/>
      <c r="Z161" s="227"/>
      <c r="AA161" s="214">
        <f t="shared" si="87"/>
        <v>7.0776382198544155E-4</v>
      </c>
      <c r="AB161" s="214">
        <f t="shared" si="88"/>
        <v>0</v>
      </c>
      <c r="AC161" s="214">
        <f t="shared" si="89"/>
        <v>0</v>
      </c>
      <c r="AD161" s="214">
        <f t="shared" si="90"/>
        <v>0</v>
      </c>
      <c r="AE161" s="214">
        <f t="shared" si="91"/>
        <v>9.7495773681122916E-2</v>
      </c>
      <c r="AF161" s="214">
        <f t="shared" si="92"/>
        <v>0.38700158431634779</v>
      </c>
      <c r="AG161" s="214">
        <f t="shared" si="93"/>
        <v>4.5048547518036781E-2</v>
      </c>
      <c r="AH161" s="214">
        <f t="shared" si="94"/>
        <v>0.2242402794665827</v>
      </c>
      <c r="AI161" s="214">
        <f t="shared" si="95"/>
        <v>0.2225259109819</v>
      </c>
    </row>
    <row r="162" spans="4:35" ht="13.5" customHeight="1" x14ac:dyDescent="0.2">
      <c r="D162" s="95" t="str">
        <f>ProjectedP205!D77</f>
        <v>Beans, dry</v>
      </c>
      <c r="E162" s="126">
        <f>E189*ProjectedP205!E47</f>
        <v>0</v>
      </c>
      <c r="F162" s="126">
        <f>F189*ProjectedP205!F47</f>
        <v>0</v>
      </c>
      <c r="G162" s="126">
        <f>G189*ProjectedP205!G47</f>
        <v>0</v>
      </c>
      <c r="H162" s="126">
        <f>H189*ProjectedP205!H47</f>
        <v>0</v>
      </c>
      <c r="I162" s="126">
        <f>I189*ProjectedP205!I47</f>
        <v>0</v>
      </c>
      <c r="J162" s="201">
        <f>J189*ProjectedP205!J47</f>
        <v>0</v>
      </c>
      <c r="K162" s="127">
        <f>K189*ProjectedP205!K47</f>
        <v>8.7767836874851311E-3</v>
      </c>
      <c r="L162" s="127">
        <f>L189*ProjectedP205!L47</f>
        <v>2.9885524189197741E-2</v>
      </c>
      <c r="M162" s="127">
        <f>M189*ProjectedP205!M47</f>
        <v>6.2592614410244579E-2</v>
      </c>
      <c r="O162" s="31"/>
      <c r="P162" s="227">
        <f t="shared" si="78"/>
        <v>3.4875368286808511E-2</v>
      </c>
      <c r="Q162" s="227">
        <f t="shared" si="79"/>
        <v>0</v>
      </c>
      <c r="R162" s="227">
        <f t="shared" si="80"/>
        <v>0</v>
      </c>
      <c r="S162" s="227">
        <f t="shared" si="81"/>
        <v>0</v>
      </c>
      <c r="T162" s="227">
        <f t="shared" si="82"/>
        <v>0.5</v>
      </c>
      <c r="U162" s="227">
        <f t="shared" si="83"/>
        <v>0.8</v>
      </c>
      <c r="V162" s="227">
        <f t="shared" si="84"/>
        <v>0.96512463171319152</v>
      </c>
      <c r="W162" s="227">
        <f t="shared" si="85"/>
        <v>0.5</v>
      </c>
      <c r="X162" s="227">
        <f t="shared" si="86"/>
        <v>0.2</v>
      </c>
      <c r="Y162" s="233"/>
      <c r="Z162" s="227"/>
      <c r="AA162" s="214">
        <f t="shared" si="87"/>
        <v>6.6542079016238518E-4</v>
      </c>
      <c r="AB162" s="214">
        <f t="shared" si="88"/>
        <v>0</v>
      </c>
      <c r="AC162" s="214">
        <f t="shared" si="89"/>
        <v>0</v>
      </c>
      <c r="AD162" s="214">
        <f t="shared" si="90"/>
        <v>0</v>
      </c>
      <c r="AE162" s="214">
        <f t="shared" si="91"/>
        <v>3.2484265423041024E-2</v>
      </c>
      <c r="AF162" s="214">
        <f t="shared" si="92"/>
        <v>0.10885672071346884</v>
      </c>
      <c r="AG162" s="214">
        <f t="shared" si="93"/>
        <v>4.2353450620052163E-2</v>
      </c>
      <c r="AH162" s="214">
        <f t="shared" si="94"/>
        <v>7.4713810472994344E-2</v>
      </c>
      <c r="AI162" s="214">
        <f t="shared" si="95"/>
        <v>6.2592614410244579E-2</v>
      </c>
    </row>
    <row r="163" spans="4:35" ht="13.5" customHeight="1" x14ac:dyDescent="0.2">
      <c r="D163" s="95" t="str">
        <f>ProjectedP205!D78</f>
        <v>Oil palm fruit</v>
      </c>
      <c r="E163" s="126">
        <f>E190*ProjectedP205!E48</f>
        <v>0</v>
      </c>
      <c r="F163" s="126">
        <f>F190*ProjectedP205!F48</f>
        <v>0</v>
      </c>
      <c r="G163" s="126">
        <f>G190*ProjectedP205!G48</f>
        <v>0</v>
      </c>
      <c r="H163" s="126">
        <f>H190*ProjectedP205!H48</f>
        <v>0</v>
      </c>
      <c r="I163" s="126">
        <f>I190*ProjectedP205!I48</f>
        <v>0</v>
      </c>
      <c r="J163" s="201">
        <f>J190*ProjectedP205!J48</f>
        <v>0</v>
      </c>
      <c r="K163" s="127">
        <f>K190*ProjectedP205!K48</f>
        <v>0.48686567381985402</v>
      </c>
      <c r="L163" s="127">
        <f>L190*ProjectedP205!L48</f>
        <v>0.80194098299257099</v>
      </c>
      <c r="M163" s="127">
        <f>M190*ProjectedP205!M48</f>
        <v>1.1247113068469012</v>
      </c>
      <c r="O163" s="31"/>
      <c r="P163" s="227">
        <f t="shared" si="78"/>
        <v>3.4875368286808511E-2</v>
      </c>
      <c r="Q163" s="227">
        <f t="shared" si="79"/>
        <v>0</v>
      </c>
      <c r="R163" s="227">
        <f t="shared" si="80"/>
        <v>0</v>
      </c>
      <c r="S163" s="227">
        <f t="shared" si="81"/>
        <v>0</v>
      </c>
      <c r="T163" s="227">
        <f t="shared" si="82"/>
        <v>0.2</v>
      </c>
      <c r="U163" s="227">
        <f t="shared" si="83"/>
        <v>0.5</v>
      </c>
      <c r="V163" s="227">
        <f t="shared" si="84"/>
        <v>0.96512463171319152</v>
      </c>
      <c r="W163" s="227">
        <f t="shared" si="85"/>
        <v>0.8</v>
      </c>
      <c r="X163" s="227">
        <f t="shared" si="86"/>
        <v>0.5</v>
      </c>
      <c r="Y163" s="233"/>
      <c r="Z163" s="227"/>
      <c r="AA163" s="214">
        <f t="shared" si="87"/>
        <v>3.6912216697114329E-2</v>
      </c>
      <c r="AB163" s="214">
        <f t="shared" si="88"/>
        <v>0</v>
      </c>
      <c r="AC163" s="214">
        <f t="shared" si="89"/>
        <v>0</v>
      </c>
      <c r="AD163" s="214">
        <f t="shared" si="90"/>
        <v>0</v>
      </c>
      <c r="AE163" s="214">
        <f t="shared" si="91"/>
        <v>0.34866999260546566</v>
      </c>
      <c r="AF163" s="214">
        <f t="shared" si="92"/>
        <v>1.2225122900509795</v>
      </c>
      <c r="AG163" s="214">
        <f t="shared" si="93"/>
        <v>2.3494302706959069</v>
      </c>
      <c r="AH163" s="214">
        <f t="shared" si="94"/>
        <v>3.2077639319702844</v>
      </c>
      <c r="AI163" s="214">
        <f t="shared" si="95"/>
        <v>2.8117782671172531</v>
      </c>
    </row>
    <row r="164" spans="4:35" ht="13.5" customHeight="1" x14ac:dyDescent="0.2">
      <c r="D164" s="95" t="str">
        <f>ProjectedP205!D79</f>
        <v>Bananas</v>
      </c>
      <c r="E164" s="126">
        <f>E191*ProjectedP205!E49</f>
        <v>0</v>
      </c>
      <c r="F164" s="126">
        <f>F191*ProjectedP205!F49</f>
        <v>0</v>
      </c>
      <c r="G164" s="126">
        <f>G191*ProjectedP205!G49</f>
        <v>0</v>
      </c>
      <c r="H164" s="126">
        <f>H191*ProjectedP205!H49</f>
        <v>0</v>
      </c>
      <c r="I164" s="126">
        <f>I191*ProjectedP205!I49</f>
        <v>0</v>
      </c>
      <c r="J164" s="201">
        <f>J191*ProjectedP205!J49</f>
        <v>0</v>
      </c>
      <c r="K164" s="127">
        <f>K191*ProjectedP205!K49</f>
        <v>9.031723457912369E-2</v>
      </c>
      <c r="L164" s="127">
        <f>L191*ProjectedP205!L49</f>
        <v>0.13572275946614001</v>
      </c>
      <c r="M164" s="127">
        <f>M191*ProjectedP205!M49</f>
        <v>0.18129348941053144</v>
      </c>
      <c r="O164" s="31"/>
      <c r="P164" s="227">
        <f t="shared" si="78"/>
        <v>3.4875368286808511E-2</v>
      </c>
      <c r="Q164" s="227">
        <f t="shared" si="79"/>
        <v>3.4875368286808511E-2</v>
      </c>
      <c r="R164" s="227">
        <f t="shared" si="80"/>
        <v>3.4875368286808511E-2</v>
      </c>
      <c r="S164" s="227">
        <f t="shared" si="81"/>
        <v>0</v>
      </c>
      <c r="T164" s="227">
        <f t="shared" si="82"/>
        <v>0</v>
      </c>
      <c r="U164" s="227">
        <f t="shared" si="83"/>
        <v>0</v>
      </c>
      <c r="V164" s="227">
        <f t="shared" si="84"/>
        <v>0.96512463171319152</v>
      </c>
      <c r="W164" s="227">
        <f t="shared" si="85"/>
        <v>0.96512463171319152</v>
      </c>
      <c r="X164" s="227">
        <f t="shared" si="86"/>
        <v>0.96512463171319152</v>
      </c>
      <c r="Y164" s="233"/>
      <c r="Z164" s="227"/>
      <c r="AA164" s="214">
        <f t="shared" si="87"/>
        <v>6.8474930838978596E-3</v>
      </c>
      <c r="AB164" s="214">
        <f t="shared" si="88"/>
        <v>1.0289959176703389E-2</v>
      </c>
      <c r="AC164" s="214">
        <f t="shared" si="89"/>
        <v>1.3744950459115005E-2</v>
      </c>
      <c r="AD164" s="214">
        <f t="shared" si="90"/>
        <v>0</v>
      </c>
      <c r="AE164" s="214">
        <f t="shared" si="91"/>
        <v>0</v>
      </c>
      <c r="AF164" s="214">
        <f t="shared" si="92"/>
        <v>0</v>
      </c>
      <c r="AG164" s="214">
        <f t="shared" si="93"/>
        <v>0.4358369388026534</v>
      </c>
      <c r="AH164" s="214">
        <f t="shared" si="94"/>
        <v>0.65494689122428229</v>
      </c>
      <c r="AI164" s="214">
        <f t="shared" si="95"/>
        <v>0.87485406099669272</v>
      </c>
    </row>
    <row r="165" spans="4:35" ht="13.5" customHeight="1" x14ac:dyDescent="0.2">
      <c r="D165" s="95" t="str">
        <f>ProjectedP205!D80</f>
        <v>Cow peas, dry</v>
      </c>
      <c r="E165" s="126">
        <f>E192*ProjectedP205!E50</f>
        <v>0</v>
      </c>
      <c r="F165" s="126">
        <f>F192*ProjectedP205!F50</f>
        <v>0</v>
      </c>
      <c r="G165" s="126">
        <f>G192*ProjectedP205!G50</f>
        <v>0</v>
      </c>
      <c r="H165" s="126">
        <f>H192*ProjectedP205!H50</f>
        <v>0</v>
      </c>
      <c r="I165" s="126">
        <f>I192*ProjectedP205!I50</f>
        <v>0</v>
      </c>
      <c r="J165" s="201">
        <f>J192*ProjectedP205!J50</f>
        <v>0</v>
      </c>
      <c r="K165" s="127">
        <f>K192*ProjectedP205!K50</f>
        <v>3.4641772871025745E-3</v>
      </c>
      <c r="L165" s="127">
        <f>L192*ProjectedP205!L50</f>
        <v>4.0056698423215631E-2</v>
      </c>
      <c r="M165" s="127">
        <f>M192*ProjectedP205!M50</f>
        <v>0.10261384289941758</v>
      </c>
      <c r="O165" s="31"/>
      <c r="P165" s="227">
        <f t="shared" si="78"/>
        <v>3.4875368286808511E-2</v>
      </c>
      <c r="Q165" s="227">
        <f t="shared" si="79"/>
        <v>0</v>
      </c>
      <c r="R165" s="227">
        <f t="shared" si="80"/>
        <v>0</v>
      </c>
      <c r="S165" s="227">
        <f t="shared" si="81"/>
        <v>0</v>
      </c>
      <c r="T165" s="227">
        <f t="shared" si="82"/>
        <v>0.5</v>
      </c>
      <c r="U165" s="227">
        <f t="shared" si="83"/>
        <v>0.8</v>
      </c>
      <c r="V165" s="227">
        <f t="shared" si="84"/>
        <v>0.96512463171319152</v>
      </c>
      <c r="W165" s="227">
        <f t="shared" si="85"/>
        <v>0.5</v>
      </c>
      <c r="X165" s="227">
        <f t="shared" si="86"/>
        <v>0.2</v>
      </c>
      <c r="Y165" s="233"/>
      <c r="Z165" s="227"/>
      <c r="AA165" s="214">
        <f t="shared" si="87"/>
        <v>2.6264012760543362E-4</v>
      </c>
      <c r="AB165" s="214">
        <f t="shared" si="88"/>
        <v>0</v>
      </c>
      <c r="AC165" s="214">
        <f t="shared" si="89"/>
        <v>0</v>
      </c>
      <c r="AD165" s="214">
        <f t="shared" si="90"/>
        <v>0</v>
      </c>
      <c r="AE165" s="214">
        <f t="shared" si="91"/>
        <v>4.3539889590451769E-2</v>
      </c>
      <c r="AF165" s="214">
        <f t="shared" si="92"/>
        <v>0.17845885721637839</v>
      </c>
      <c r="AG165" s="214">
        <f t="shared" si="93"/>
        <v>1.6716814142020375E-2</v>
      </c>
      <c r="AH165" s="214">
        <f t="shared" si="94"/>
        <v>0.10014174605803908</v>
      </c>
      <c r="AI165" s="214">
        <f t="shared" si="95"/>
        <v>0.10261384289941758</v>
      </c>
    </row>
    <row r="166" spans="4:35" ht="13.5" customHeight="1" x14ac:dyDescent="0.2">
      <c r="D166" s="95" t="str">
        <f>ProjectedP205!D81</f>
        <v>Coffee, green</v>
      </c>
      <c r="E166" s="126">
        <f>E193*ProjectedP205!E51</f>
        <v>0</v>
      </c>
      <c r="F166" s="126">
        <f>F193*ProjectedP205!F51</f>
        <v>0</v>
      </c>
      <c r="G166" s="126">
        <f>G193*ProjectedP205!G51</f>
        <v>0</v>
      </c>
      <c r="H166" s="126">
        <f>H193*ProjectedP205!H51</f>
        <v>0</v>
      </c>
      <c r="I166" s="126">
        <f>I193*ProjectedP205!I51</f>
        <v>0</v>
      </c>
      <c r="J166" s="201">
        <f>J193*ProjectedP205!J51</f>
        <v>0</v>
      </c>
      <c r="K166" s="127">
        <f>K193*ProjectedP205!K51</f>
        <v>0.1963891313399001</v>
      </c>
      <c r="L166" s="127">
        <f>L193*ProjectedP205!L51</f>
        <v>0.29522000050698721</v>
      </c>
      <c r="M166" s="127">
        <f>M193*ProjectedP205!M51</f>
        <v>0.39447690456738016</v>
      </c>
      <c r="O166" s="31"/>
      <c r="P166" s="227">
        <f t="shared" si="78"/>
        <v>3.4875368286808511E-2</v>
      </c>
      <c r="Q166" s="227">
        <f t="shared" si="79"/>
        <v>3.4875368286808511E-2</v>
      </c>
      <c r="R166" s="227">
        <f t="shared" si="80"/>
        <v>3.4875368286808511E-2</v>
      </c>
      <c r="S166" s="227">
        <f t="shared" si="81"/>
        <v>0</v>
      </c>
      <c r="T166" s="227">
        <f t="shared" si="82"/>
        <v>0</v>
      </c>
      <c r="U166" s="227">
        <f t="shared" si="83"/>
        <v>0</v>
      </c>
      <c r="V166" s="227">
        <f t="shared" si="84"/>
        <v>0.96512463171319152</v>
      </c>
      <c r="W166" s="227">
        <f t="shared" si="85"/>
        <v>0.96512463171319152</v>
      </c>
      <c r="X166" s="227">
        <f t="shared" si="86"/>
        <v>0.96512463171319152</v>
      </c>
      <c r="Y166" s="233"/>
      <c r="Z166" s="227"/>
      <c r="AA166" s="214">
        <f t="shared" si="87"/>
        <v>1.4889441919577006E-2</v>
      </c>
      <c r="AB166" s="214">
        <f t="shared" si="88"/>
        <v>2.2382404876767334E-2</v>
      </c>
      <c r="AC166" s="214">
        <f t="shared" si="89"/>
        <v>2.9907668103103472E-2</v>
      </c>
      <c r="AD166" s="214">
        <f t="shared" si="90"/>
        <v>0</v>
      </c>
      <c r="AE166" s="214">
        <f t="shared" si="91"/>
        <v>0</v>
      </c>
      <c r="AF166" s="214">
        <f t="shared" si="92"/>
        <v>0</v>
      </c>
      <c r="AG166" s="214">
        <f t="shared" si="93"/>
        <v>0.94769994028447335</v>
      </c>
      <c r="AH166" s="214">
        <f t="shared" si="94"/>
        <v>1.4246204713183712</v>
      </c>
      <c r="AI166" s="214">
        <f t="shared" si="95"/>
        <v>1.9035968861997627</v>
      </c>
    </row>
    <row r="167" spans="4:35" ht="13.5" customHeight="1" x14ac:dyDescent="0.2">
      <c r="D167" s="95" t="str">
        <f>ProjectedP205!D82</f>
        <v>Edible roots and tubers with high starch or inulin content, n.e.c., fresh</v>
      </c>
      <c r="E167" s="126">
        <f>E194*ProjectedP205!E52</f>
        <v>0</v>
      </c>
      <c r="F167" s="126">
        <f>F194*ProjectedP205!F52</f>
        <v>0</v>
      </c>
      <c r="G167" s="126">
        <f>G194*ProjectedP205!G52</f>
        <v>0</v>
      </c>
      <c r="H167" s="126">
        <f>H194*ProjectedP205!H52</f>
        <v>0</v>
      </c>
      <c r="I167" s="126">
        <f>I194*ProjectedP205!I52</f>
        <v>0</v>
      </c>
      <c r="J167" s="201">
        <f>J194*ProjectedP205!J52</f>
        <v>0</v>
      </c>
      <c r="K167" s="127">
        <f>K194*ProjectedP205!K52</f>
        <v>2.2306086236409395E-3</v>
      </c>
      <c r="L167" s="127">
        <f>L194*ProjectedP205!L52</f>
        <v>1.7225220910780072E-2</v>
      </c>
      <c r="M167" s="127">
        <f>M194*ProjectedP205!M52</f>
        <v>4.1552629521655053E-2</v>
      </c>
      <c r="O167" s="31"/>
      <c r="P167" s="227">
        <f t="shared" si="78"/>
        <v>3.4875368286808511E-2</v>
      </c>
      <c r="Q167" s="227">
        <f t="shared" si="79"/>
        <v>3.4875368286808511E-2</v>
      </c>
      <c r="R167" s="227">
        <f t="shared" si="80"/>
        <v>3.4875368286808511E-2</v>
      </c>
      <c r="S167" s="227">
        <f t="shared" si="81"/>
        <v>0</v>
      </c>
      <c r="T167" s="227">
        <f t="shared" si="82"/>
        <v>0</v>
      </c>
      <c r="U167" s="227">
        <f t="shared" si="83"/>
        <v>0</v>
      </c>
      <c r="V167" s="227">
        <f t="shared" si="84"/>
        <v>0.96512463171319152</v>
      </c>
      <c r="W167" s="227">
        <f t="shared" si="85"/>
        <v>0.96512463171319152</v>
      </c>
      <c r="X167" s="227">
        <f t="shared" si="86"/>
        <v>0.96512463171319152</v>
      </c>
      <c r="Y167" s="233"/>
      <c r="Z167" s="227"/>
      <c r="AA167" s="214">
        <f t="shared" si="87"/>
        <v>1.6911586359393216E-4</v>
      </c>
      <c r="AB167" s="214">
        <f t="shared" si="88"/>
        <v>1.3059476588806308E-3</v>
      </c>
      <c r="AC167" s="214">
        <f t="shared" si="89"/>
        <v>3.1503549083761557E-3</v>
      </c>
      <c r="AD167" s="214">
        <f t="shared" si="90"/>
        <v>0</v>
      </c>
      <c r="AE167" s="214">
        <f t="shared" si="91"/>
        <v>0</v>
      </c>
      <c r="AF167" s="214">
        <f t="shared" si="92"/>
        <v>0</v>
      </c>
      <c r="AG167" s="214">
        <f t="shared" si="93"/>
        <v>1.0764076631938653E-2</v>
      </c>
      <c r="AH167" s="214">
        <f t="shared" si="94"/>
        <v>8.3122424938474909E-2</v>
      </c>
      <c r="AI167" s="214">
        <f t="shared" si="95"/>
        <v>0.20051733131901009</v>
      </c>
    </row>
    <row r="168" spans="4:35" ht="13.5" customHeight="1" x14ac:dyDescent="0.2">
      <c r="D168" s="95" t="str">
        <f>ProjectedP205!D83</f>
        <v>Sweet potatoes</v>
      </c>
      <c r="E168" s="126">
        <f>E195*ProjectedP205!E53</f>
        <v>0</v>
      </c>
      <c r="F168" s="126">
        <f>F195*ProjectedP205!F53</f>
        <v>0</v>
      </c>
      <c r="G168" s="126">
        <f>G195*ProjectedP205!G53</f>
        <v>0</v>
      </c>
      <c r="H168" s="126">
        <f>H195*ProjectedP205!H53</f>
        <v>0</v>
      </c>
      <c r="I168" s="126">
        <f>I195*ProjectedP205!I53</f>
        <v>0</v>
      </c>
      <c r="J168" s="201">
        <f>J195*ProjectedP205!J53</f>
        <v>0</v>
      </c>
      <c r="K168" s="127">
        <f>K195*ProjectedP205!K53</f>
        <v>2.1604375870089929E-3</v>
      </c>
      <c r="L168" s="127">
        <f>L195*ProjectedP205!L53</f>
        <v>2.8569561412237897E-2</v>
      </c>
      <c r="M168" s="127">
        <f>M195*ProjectedP205!M53</f>
        <v>7.3846067221768757E-2</v>
      </c>
      <c r="O168" s="31"/>
      <c r="P168" s="227">
        <f t="shared" si="78"/>
        <v>3.4875368286808511E-2</v>
      </c>
      <c r="Q168" s="227">
        <f t="shared" si="79"/>
        <v>3.4875368286808511E-2</v>
      </c>
      <c r="R168" s="227">
        <f t="shared" si="80"/>
        <v>3.4875368286808511E-2</v>
      </c>
      <c r="S168" s="227">
        <f t="shared" si="81"/>
        <v>0</v>
      </c>
      <c r="T168" s="227">
        <f t="shared" si="82"/>
        <v>0</v>
      </c>
      <c r="U168" s="227">
        <f t="shared" si="83"/>
        <v>0</v>
      </c>
      <c r="V168" s="227">
        <f t="shared" si="84"/>
        <v>0.96512463171319152</v>
      </c>
      <c r="W168" s="227">
        <f t="shared" si="85"/>
        <v>0.96512463171319152</v>
      </c>
      <c r="X168" s="227">
        <f t="shared" si="86"/>
        <v>0.96512463171319152</v>
      </c>
      <c r="Y168" s="233"/>
      <c r="Z168" s="227"/>
      <c r="AA168" s="214">
        <f t="shared" si="87"/>
        <v>1.6379577501652725E-4</v>
      </c>
      <c r="AB168" s="214">
        <f t="shared" si="88"/>
        <v>2.166030382705195E-3</v>
      </c>
      <c r="AC168" s="214">
        <f t="shared" si="89"/>
        <v>5.5987147628078337E-3</v>
      </c>
      <c r="AD168" s="214">
        <f t="shared" si="90"/>
        <v>0</v>
      </c>
      <c r="AE168" s="214">
        <f t="shared" si="91"/>
        <v>0</v>
      </c>
      <c r="AF168" s="214">
        <f t="shared" si="92"/>
        <v>0</v>
      </c>
      <c r="AG168" s="214">
        <f t="shared" si="93"/>
        <v>1.0425457652506952E-2</v>
      </c>
      <c r="AH168" s="214">
        <f t="shared" si="94"/>
        <v>0.13786593718096754</v>
      </c>
      <c r="AI168" s="214">
        <f t="shared" si="95"/>
        <v>0.35635329215438577</v>
      </c>
    </row>
    <row r="169" spans="4:35" ht="13.5" customHeight="1" x14ac:dyDescent="0.2">
      <c r="D169" s="95" t="str">
        <f>ProjectedP205!D84</f>
        <v>Other pulses n.e.c.</v>
      </c>
      <c r="E169" s="126">
        <f>E196*ProjectedP205!E54</f>
        <v>0</v>
      </c>
      <c r="F169" s="126">
        <f>F196*ProjectedP205!F54</f>
        <v>0</v>
      </c>
      <c r="G169" s="126">
        <f>G196*ProjectedP205!G54</f>
        <v>0</v>
      </c>
      <c r="H169" s="126">
        <f>H196*ProjectedP205!H54</f>
        <v>0</v>
      </c>
      <c r="I169" s="126">
        <f>I196*ProjectedP205!I54</f>
        <v>0</v>
      </c>
      <c r="J169" s="201">
        <f>J196*ProjectedP205!J54</f>
        <v>0</v>
      </c>
      <c r="K169" s="127">
        <f>K196*ProjectedP205!K54</f>
        <v>2.0267396747349221E-3</v>
      </c>
      <c r="L169" s="127">
        <f>L196*ProjectedP205!L54</f>
        <v>6.8929481517075791E-3</v>
      </c>
      <c r="M169" s="127">
        <f>M196*ProjectedP205!M54</f>
        <v>1.4419452994877067E-2</v>
      </c>
      <c r="O169" s="31"/>
      <c r="P169" s="227">
        <f t="shared" si="78"/>
        <v>3.4875368286808511E-2</v>
      </c>
      <c r="Q169" s="227">
        <f t="shared" si="79"/>
        <v>3.4875368286808511E-2</v>
      </c>
      <c r="R169" s="227">
        <f t="shared" si="80"/>
        <v>3.4875368286808511E-2</v>
      </c>
      <c r="S169" s="227">
        <f t="shared" si="81"/>
        <v>0</v>
      </c>
      <c r="T169" s="227">
        <f t="shared" si="82"/>
        <v>0</v>
      </c>
      <c r="U169" s="227">
        <f t="shared" si="83"/>
        <v>0</v>
      </c>
      <c r="V169" s="227">
        <f t="shared" si="84"/>
        <v>0.96512463171319152</v>
      </c>
      <c r="W169" s="227">
        <f t="shared" si="85"/>
        <v>0.96512463171319152</v>
      </c>
      <c r="X169" s="227">
        <f t="shared" si="86"/>
        <v>0.96512463171319152</v>
      </c>
      <c r="Y169" s="233"/>
      <c r="Z169" s="227"/>
      <c r="AA169" s="214">
        <f t="shared" si="87"/>
        <v>1.5365933169101499E-4</v>
      </c>
      <c r="AB169" s="214">
        <f t="shared" si="88"/>
        <v>5.2259588124495184E-4</v>
      </c>
      <c r="AC169" s="214">
        <f t="shared" si="89"/>
        <v>1.0932255080231775E-3</v>
      </c>
      <c r="AD169" s="214">
        <f t="shared" si="90"/>
        <v>0</v>
      </c>
      <c r="AE169" s="214">
        <f t="shared" si="91"/>
        <v>0</v>
      </c>
      <c r="AF169" s="214">
        <f t="shared" si="92"/>
        <v>0</v>
      </c>
      <c r="AG169" s="214">
        <f t="shared" si="93"/>
        <v>9.7802819107852771E-3</v>
      </c>
      <c r="AH169" s="214">
        <f t="shared" si="94"/>
        <v>3.326277023167451E-2</v>
      </c>
      <c r="AI169" s="214">
        <f t="shared" si="95"/>
        <v>6.958284630593202E-2</v>
      </c>
    </row>
    <row r="170" spans="4:35" ht="13.5" customHeight="1" x14ac:dyDescent="0.2">
      <c r="D170" s="95" t="str">
        <f>ProjectedP205!D85</f>
        <v>Melonseed</v>
      </c>
      <c r="E170" s="126">
        <f>E197*ProjectedP205!E55</f>
        <v>0</v>
      </c>
      <c r="F170" s="126">
        <f>F197*ProjectedP205!F55</f>
        <v>0</v>
      </c>
      <c r="G170" s="126">
        <f>G197*ProjectedP205!G55</f>
        <v>0</v>
      </c>
      <c r="H170" s="126">
        <f>H197*ProjectedP205!H55</f>
        <v>0</v>
      </c>
      <c r="I170" s="126">
        <f>I197*ProjectedP205!I55</f>
        <v>0</v>
      </c>
      <c r="J170" s="201">
        <f>J197*ProjectedP205!J55</f>
        <v>0</v>
      </c>
      <c r="K170" s="127">
        <f>K197*ProjectedP205!K55</f>
        <v>4.0487469096327888E-2</v>
      </c>
      <c r="L170" s="127">
        <f>L197*ProjectedP205!L55</f>
        <v>6.0930475472476195E-2</v>
      </c>
      <c r="M170" s="127">
        <f>M197*ProjectedP205!M55</f>
        <v>8.1507201537546328E-2</v>
      </c>
      <c r="O170" s="31"/>
      <c r="P170" s="227">
        <f t="shared" si="78"/>
        <v>3.4875368286808511E-2</v>
      </c>
      <c r="Q170" s="227">
        <f t="shared" si="79"/>
        <v>3.4875368286808511E-2</v>
      </c>
      <c r="R170" s="227">
        <f t="shared" si="80"/>
        <v>3.4875368286808511E-2</v>
      </c>
      <c r="S170" s="227">
        <f t="shared" si="81"/>
        <v>0</v>
      </c>
      <c r="T170" s="227">
        <f t="shared" si="82"/>
        <v>0</v>
      </c>
      <c r="U170" s="227">
        <f t="shared" si="83"/>
        <v>0</v>
      </c>
      <c r="V170" s="227">
        <f t="shared" si="84"/>
        <v>0.96512463171319152</v>
      </c>
      <c r="W170" s="227">
        <f t="shared" si="85"/>
        <v>0.96512463171319152</v>
      </c>
      <c r="X170" s="227">
        <f t="shared" si="86"/>
        <v>0.96512463171319152</v>
      </c>
      <c r="Y170" s="233"/>
      <c r="Z170" s="227"/>
      <c r="AA170" s="214">
        <f t="shared" si="87"/>
        <v>3.0695986863808981E-3</v>
      </c>
      <c r="AB170" s="214">
        <f t="shared" si="88"/>
        <v>4.6195060260716524E-3</v>
      </c>
      <c r="AC170" s="214">
        <f t="shared" si="89"/>
        <v>6.179551460106637E-3</v>
      </c>
      <c r="AD170" s="214">
        <f t="shared" si="90"/>
        <v>0</v>
      </c>
      <c r="AE170" s="214">
        <f t="shared" si="91"/>
        <v>0</v>
      </c>
      <c r="AF170" s="214">
        <f t="shared" si="92"/>
        <v>0</v>
      </c>
      <c r="AG170" s="214">
        <f t="shared" si="93"/>
        <v>0.19537726850296339</v>
      </c>
      <c r="AH170" s="214">
        <f t="shared" si="94"/>
        <v>0.29402751350241618</v>
      </c>
      <c r="AI170" s="214">
        <f t="shared" si="95"/>
        <v>0.39332303932948637</v>
      </c>
    </row>
    <row r="171" spans="4:35" ht="13.5" customHeight="1" x14ac:dyDescent="0.2">
      <c r="D171" s="95" t="str">
        <f>ProjectedP205!D86</f>
        <v>Seed cotton, unginned</v>
      </c>
      <c r="E171" s="126">
        <f>E198*ProjectedP205!E56</f>
        <v>0</v>
      </c>
      <c r="F171" s="126">
        <f>F198*ProjectedP205!F56</f>
        <v>0</v>
      </c>
      <c r="G171" s="126">
        <f>G198*ProjectedP205!G56</f>
        <v>0</v>
      </c>
      <c r="H171" s="126">
        <f>H198*ProjectedP205!H56</f>
        <v>0</v>
      </c>
      <c r="I171" s="126">
        <f>I198*ProjectedP205!I56</f>
        <v>0</v>
      </c>
      <c r="J171" s="201">
        <f>J198*ProjectedP205!J56</f>
        <v>0</v>
      </c>
      <c r="K171" s="127">
        <f>K198*ProjectedP205!K56</f>
        <v>1.2551168596527092E-3</v>
      </c>
      <c r="L171" s="127">
        <f>L198*ProjectedP205!L56</f>
        <v>6.2043292482201987E-2</v>
      </c>
      <c r="M171" s="127">
        <f>M198*ProjectedP205!M56</f>
        <v>0.16287505655879614</v>
      </c>
      <c r="O171" s="31"/>
      <c r="P171" s="227">
        <f t="shared" si="78"/>
        <v>3.4875368286808511E-2</v>
      </c>
      <c r="Q171" s="227">
        <f t="shared" si="79"/>
        <v>3.4875368286808511E-2</v>
      </c>
      <c r="R171" s="227">
        <f t="shared" si="80"/>
        <v>3.4875368286808511E-2</v>
      </c>
      <c r="S171" s="227">
        <f t="shared" si="81"/>
        <v>0</v>
      </c>
      <c r="T171" s="227">
        <f t="shared" si="82"/>
        <v>0</v>
      </c>
      <c r="U171" s="227">
        <f t="shared" si="83"/>
        <v>0</v>
      </c>
      <c r="V171" s="227">
        <f t="shared" si="84"/>
        <v>0.96512463171319152</v>
      </c>
      <c r="W171" s="227">
        <f t="shared" si="85"/>
        <v>0.96512463171319152</v>
      </c>
      <c r="X171" s="227">
        <f t="shared" si="86"/>
        <v>0.96512463171319152</v>
      </c>
      <c r="Y171" s="233"/>
      <c r="Z171" s="227"/>
      <c r="AA171" s="214">
        <f t="shared" si="87"/>
        <v>9.5157962442110394E-5</v>
      </c>
      <c r="AB171" s="214">
        <f t="shared" si="88"/>
        <v>4.7038753805281998E-3</v>
      </c>
      <c r="AC171" s="214">
        <f t="shared" si="89"/>
        <v>1.2348538222223437E-2</v>
      </c>
      <c r="AD171" s="214">
        <f t="shared" si="90"/>
        <v>0</v>
      </c>
      <c r="AE171" s="214">
        <f t="shared" si="91"/>
        <v>0</v>
      </c>
      <c r="AF171" s="214">
        <f t="shared" si="92"/>
        <v>0</v>
      </c>
      <c r="AG171" s="214">
        <f t="shared" si="93"/>
        <v>6.0567209846466913E-3</v>
      </c>
      <c r="AH171" s="214">
        <f t="shared" si="94"/>
        <v>0.29939754903579507</v>
      </c>
      <c r="AI171" s="214">
        <f t="shared" si="95"/>
        <v>0.7859736448828667</v>
      </c>
    </row>
    <row r="172" spans="4:35" ht="13.5" customHeight="1" x14ac:dyDescent="0.2">
      <c r="D172" s="95" t="str">
        <f>ProjectedP205!D87</f>
        <v>Other vegetables, fresh n.e.c.</v>
      </c>
      <c r="E172" s="126">
        <f>E199*ProjectedP205!E57</f>
        <v>0</v>
      </c>
      <c r="F172" s="126">
        <f>F199*ProjectedP205!F57</f>
        <v>0</v>
      </c>
      <c r="G172" s="126">
        <f>G199*ProjectedP205!G57</f>
        <v>0</v>
      </c>
      <c r="H172" s="126">
        <f>H199*ProjectedP205!H57</f>
        <v>0</v>
      </c>
      <c r="I172" s="126">
        <f>I199*ProjectedP205!I57</f>
        <v>0</v>
      </c>
      <c r="J172" s="201">
        <f>J199*ProjectedP205!J57</f>
        <v>0</v>
      </c>
      <c r="K172" s="127">
        <f>K199*ProjectedP205!K57</f>
        <v>8.2424224297217824E-2</v>
      </c>
      <c r="L172" s="127">
        <f>L199*ProjectedP205!L57</f>
        <v>0.18701556476715556</v>
      </c>
      <c r="M172" s="127">
        <f>M199*ProjectedP205!M57</f>
        <v>0.32334103211222637</v>
      </c>
      <c r="O172" s="31"/>
      <c r="P172" s="227">
        <f t="shared" si="78"/>
        <v>3.4875368286808511E-2</v>
      </c>
      <c r="Q172" s="227">
        <f t="shared" si="79"/>
        <v>3.4875368286808511E-2</v>
      </c>
      <c r="R172" s="227">
        <f t="shared" si="80"/>
        <v>3.4875368286808511E-2</v>
      </c>
      <c r="S172" s="227">
        <f t="shared" si="81"/>
        <v>0</v>
      </c>
      <c r="T172" s="227">
        <f t="shared" si="82"/>
        <v>0</v>
      </c>
      <c r="U172" s="227">
        <f t="shared" si="83"/>
        <v>0</v>
      </c>
      <c r="V172" s="227">
        <f t="shared" si="84"/>
        <v>0.96512463171319152</v>
      </c>
      <c r="W172" s="227">
        <f t="shared" si="85"/>
        <v>0.96512463171319152</v>
      </c>
      <c r="X172" s="227">
        <f t="shared" si="86"/>
        <v>0.96512463171319152</v>
      </c>
      <c r="Y172" s="233"/>
      <c r="Z172" s="227"/>
      <c r="AA172" s="214">
        <f t="shared" si="87"/>
        <v>6.2490764741738739E-3</v>
      </c>
      <c r="AB172" s="214">
        <f t="shared" si="88"/>
        <v>1.417877542743487E-2</v>
      </c>
      <c r="AC172" s="214">
        <f t="shared" si="89"/>
        <v>2.4514429515544937E-2</v>
      </c>
      <c r="AD172" s="214">
        <f t="shared" si="90"/>
        <v>0</v>
      </c>
      <c r="AE172" s="214">
        <f t="shared" si="91"/>
        <v>0</v>
      </c>
      <c r="AF172" s="214">
        <f t="shared" si="92"/>
        <v>0</v>
      </c>
      <c r="AG172" s="214">
        <f t="shared" si="93"/>
        <v>0.39774824559548921</v>
      </c>
      <c r="AH172" s="214">
        <f t="shared" si="94"/>
        <v>0.90246664035267765</v>
      </c>
      <c r="AI172" s="214">
        <f t="shared" si="95"/>
        <v>1.5603219726753785</v>
      </c>
    </row>
    <row r="173" spans="4:35" ht="13.5" customHeight="1" x14ac:dyDescent="0.2">
      <c r="D173" s="95" t="str">
        <f>ProjectedP205!D88</f>
        <v>Cocoa beans</v>
      </c>
      <c r="E173" s="126">
        <f>E200*ProjectedP205!E58</f>
        <v>0</v>
      </c>
      <c r="F173" s="126">
        <f>F200*ProjectedP205!F58</f>
        <v>0</v>
      </c>
      <c r="G173" s="126">
        <f>G200*ProjectedP205!G58</f>
        <v>0</v>
      </c>
      <c r="H173" s="126">
        <f>H200*ProjectedP205!H58</f>
        <v>0</v>
      </c>
      <c r="I173" s="126">
        <f>I200*ProjectedP205!I58</f>
        <v>0</v>
      </c>
      <c r="J173" s="201">
        <f>J200*ProjectedP205!J58</f>
        <v>0</v>
      </c>
      <c r="K173" s="127">
        <f>K200*ProjectedP205!K58</f>
        <v>0.13511267416880374</v>
      </c>
      <c r="L173" s="127">
        <f>L200*ProjectedP205!L58</f>
        <v>0.35480101426631072</v>
      </c>
      <c r="M173" s="127">
        <f>M200*ProjectedP205!M58</f>
        <v>0.75098173077840302</v>
      </c>
      <c r="O173" s="31"/>
      <c r="P173" s="227">
        <f t="shared" si="78"/>
        <v>3.4875368286808511E-2</v>
      </c>
      <c r="Q173" s="227">
        <f t="shared" si="79"/>
        <v>0</v>
      </c>
      <c r="R173" s="227">
        <f t="shared" si="80"/>
        <v>0</v>
      </c>
      <c r="S173" s="227">
        <f t="shared" si="81"/>
        <v>0</v>
      </c>
      <c r="T173" s="227">
        <f t="shared" si="82"/>
        <v>0.5</v>
      </c>
      <c r="U173" s="227">
        <f t="shared" si="83"/>
        <v>0.8</v>
      </c>
      <c r="V173" s="227">
        <f t="shared" si="84"/>
        <v>0.96512463171319152</v>
      </c>
      <c r="W173" s="227">
        <f t="shared" si="85"/>
        <v>0.5</v>
      </c>
      <c r="X173" s="227">
        <f t="shared" si="86"/>
        <v>0.2</v>
      </c>
      <c r="Y173" s="233"/>
      <c r="Z173" s="227"/>
      <c r="AA173" s="214">
        <f t="shared" si="87"/>
        <v>1.0243704938809975E-2</v>
      </c>
      <c r="AB173" s="214">
        <f t="shared" si="88"/>
        <v>0</v>
      </c>
      <c r="AC173" s="214">
        <f t="shared" si="89"/>
        <v>0</v>
      </c>
      <c r="AD173" s="214">
        <f t="shared" si="90"/>
        <v>0</v>
      </c>
      <c r="AE173" s="214">
        <f t="shared" si="91"/>
        <v>0.38565327637642466</v>
      </c>
      <c r="AF173" s="214">
        <f t="shared" si="92"/>
        <v>1.3060551839624401</v>
      </c>
      <c r="AG173" s="214">
        <f t="shared" si="93"/>
        <v>0.65200284948475573</v>
      </c>
      <c r="AH173" s="214">
        <f t="shared" si="94"/>
        <v>0.8870025356657768</v>
      </c>
      <c r="AI173" s="214">
        <f t="shared" si="95"/>
        <v>0.75098173077840302</v>
      </c>
    </row>
    <row r="174" spans="4:35" ht="13.5" customHeight="1" x14ac:dyDescent="0.2">
      <c r="D174" s="95" t="str">
        <f>ProjectedP205!D89</f>
        <v>Millet</v>
      </c>
      <c r="E174" s="126">
        <f>E201*ProjectedP205!E59</f>
        <v>0</v>
      </c>
      <c r="F174" s="126">
        <f>F201*ProjectedP205!F59</f>
        <v>0</v>
      </c>
      <c r="G174" s="126">
        <f>G201*ProjectedP205!G59</f>
        <v>0</v>
      </c>
      <c r="H174" s="126">
        <f>H201*ProjectedP205!H59</f>
        <v>0</v>
      </c>
      <c r="I174" s="126">
        <f>I201*ProjectedP205!I59</f>
        <v>0</v>
      </c>
      <c r="J174" s="201">
        <f>J201*ProjectedP205!J59</f>
        <v>0</v>
      </c>
      <c r="K174" s="127">
        <f>K201*ProjectedP205!K59</f>
        <v>1.0029753878735375E-3</v>
      </c>
      <c r="L174" s="127">
        <f>L201*ProjectedP205!L59</f>
        <v>2.455095465717227E-3</v>
      </c>
      <c r="M174" s="127">
        <f>M201*ProjectedP205!M59</f>
        <v>4.4857217361681618E-3</v>
      </c>
      <c r="O174" s="31"/>
      <c r="P174" s="227">
        <f t="shared" si="78"/>
        <v>3.4875368286808511E-2</v>
      </c>
      <c r="Q174" s="227">
        <f t="shared" si="79"/>
        <v>3.4875368286808511E-2</v>
      </c>
      <c r="R174" s="227">
        <f t="shared" si="80"/>
        <v>3.4875368286808511E-2</v>
      </c>
      <c r="S174" s="227">
        <f t="shared" si="81"/>
        <v>0</v>
      </c>
      <c r="T174" s="227">
        <f t="shared" si="82"/>
        <v>0</v>
      </c>
      <c r="U174" s="227">
        <f t="shared" si="83"/>
        <v>0</v>
      </c>
      <c r="V174" s="227">
        <f t="shared" si="84"/>
        <v>0.96512463171319152</v>
      </c>
      <c r="W174" s="227">
        <f t="shared" si="85"/>
        <v>0.96512463171319152</v>
      </c>
      <c r="X174" s="227">
        <f t="shared" si="86"/>
        <v>0.96512463171319152</v>
      </c>
      <c r="Y174" s="233"/>
      <c r="Z174" s="227"/>
      <c r="AA174" s="214">
        <f t="shared" si="87"/>
        <v>7.6041600075422254E-5</v>
      </c>
      <c r="AB174" s="214">
        <f t="shared" si="88"/>
        <v>1.8613556205687379E-4</v>
      </c>
      <c r="AC174" s="214">
        <f t="shared" si="89"/>
        <v>3.4008955995871028E-4</v>
      </c>
      <c r="AD174" s="214">
        <f t="shared" si="90"/>
        <v>0</v>
      </c>
      <c r="AE174" s="214">
        <f t="shared" si="91"/>
        <v>0</v>
      </c>
      <c r="AF174" s="214">
        <f t="shared" si="92"/>
        <v>0</v>
      </c>
      <c r="AG174" s="214">
        <f t="shared" si="93"/>
        <v>4.8399812591942157E-3</v>
      </c>
      <c r="AH174" s="214">
        <f t="shared" si="94"/>
        <v>1.1847365535855324E-2</v>
      </c>
      <c r="AI174" s="214">
        <f t="shared" si="95"/>
        <v>2.1646402692935777E-2</v>
      </c>
    </row>
    <row r="175" spans="4:35" ht="13.5" customHeight="1" x14ac:dyDescent="0.2">
      <c r="D175" s="95" t="str">
        <f>ProjectedP205!D90</f>
        <v>Natural rubber in primary forms</v>
      </c>
      <c r="E175" s="126">
        <f>E202*ProjectedP205!E60</f>
        <v>0</v>
      </c>
      <c r="F175" s="126">
        <f>F202*ProjectedP205!F60</f>
        <v>0</v>
      </c>
      <c r="G175" s="126">
        <f>G202*ProjectedP205!G60</f>
        <v>0</v>
      </c>
      <c r="H175" s="126">
        <f>H202*ProjectedP205!H60</f>
        <v>0</v>
      </c>
      <c r="I175" s="126">
        <f>I202*ProjectedP205!I60</f>
        <v>0</v>
      </c>
      <c r="J175" s="201">
        <f>J202*ProjectedP205!J60</f>
        <v>0</v>
      </c>
      <c r="K175" s="127">
        <f>K202*ProjectedP205!K60</f>
        <v>9.826150122032337E-4</v>
      </c>
      <c r="L175" s="127">
        <f>L202*ProjectedP205!L60</f>
        <v>2.7536232533372694E-2</v>
      </c>
      <c r="M175" s="127">
        <f>M202*ProjectedP205!M60</f>
        <v>4.7897134491420398E-2</v>
      </c>
      <c r="O175" s="31"/>
      <c r="P175" s="227">
        <f t="shared" si="78"/>
        <v>3.4875368286808511E-2</v>
      </c>
      <c r="Q175" s="227">
        <f t="shared" si="79"/>
        <v>3.4875368286808511E-2</v>
      </c>
      <c r="R175" s="227">
        <f t="shared" si="80"/>
        <v>3.4875368286808511E-2</v>
      </c>
      <c r="S175" s="227">
        <f t="shared" si="81"/>
        <v>0</v>
      </c>
      <c r="T175" s="227">
        <f t="shared" si="82"/>
        <v>0</v>
      </c>
      <c r="U175" s="227">
        <f t="shared" si="83"/>
        <v>0</v>
      </c>
      <c r="V175" s="227">
        <f t="shared" si="84"/>
        <v>0.96512463171319152</v>
      </c>
      <c r="W175" s="227">
        <f t="shared" si="85"/>
        <v>0.96512463171319152</v>
      </c>
      <c r="X175" s="227">
        <f t="shared" si="86"/>
        <v>0.96512463171319152</v>
      </c>
      <c r="Y175" s="233"/>
      <c r="Z175" s="228"/>
      <c r="AA175" s="214">
        <f t="shared" si="87"/>
        <v>7.4497957466814385E-5</v>
      </c>
      <c r="AB175" s="214">
        <f t="shared" si="88"/>
        <v>2.0876875018099364E-3</v>
      </c>
      <c r="AC175" s="214">
        <f t="shared" si="89"/>
        <v>3.6313700114588808E-3</v>
      </c>
      <c r="AD175" s="214">
        <f t="shared" si="90"/>
        <v>0</v>
      </c>
      <c r="AE175" s="214">
        <f t="shared" si="91"/>
        <v>0</v>
      </c>
      <c r="AF175" s="214">
        <f t="shared" si="92"/>
        <v>0</v>
      </c>
      <c r="AG175" s="214">
        <f t="shared" si="93"/>
        <v>4.7417297588424959E-3</v>
      </c>
      <c r="AH175" s="214">
        <f t="shared" si="94"/>
        <v>0.13287948141270062</v>
      </c>
      <c r="AI175" s="214">
        <f t="shared" si="95"/>
        <v>0.23113352143074656</v>
      </c>
    </row>
    <row r="176" spans="4:35" ht="13.5" customHeight="1" thickBot="1" x14ac:dyDescent="0.25">
      <c r="D176" s="96" t="str">
        <f>ProjectedP205!D91</f>
        <v>Soya beans</v>
      </c>
      <c r="E176" s="128">
        <f>E203*ProjectedP205!E61</f>
        <v>0</v>
      </c>
      <c r="F176" s="128">
        <f>F203*ProjectedP205!F61</f>
        <v>0</v>
      </c>
      <c r="G176" s="128">
        <f>G203*ProjectedP205!G61</f>
        <v>0</v>
      </c>
      <c r="H176" s="128">
        <f>H203*ProjectedP205!H61</f>
        <v>0</v>
      </c>
      <c r="I176" s="128">
        <f>I203*ProjectedP205!I61</f>
        <v>0</v>
      </c>
      <c r="J176" s="132">
        <f>J203*ProjectedP205!J61</f>
        <v>0</v>
      </c>
      <c r="K176" s="129">
        <f>K203*ProjectedP205!K61</f>
        <v>2.998543969468922E-3</v>
      </c>
      <c r="L176" s="129">
        <f>L203*ProjectedP205!L61</f>
        <v>6.5213287605136477E-2</v>
      </c>
      <c r="M176" s="129">
        <f>M203*ProjectedP205!M61</f>
        <v>0.12865035813277195</v>
      </c>
      <c r="O176" s="31"/>
      <c r="P176" s="227">
        <f t="shared" si="78"/>
        <v>3.4875368286808511E-2</v>
      </c>
      <c r="Q176" s="227">
        <f t="shared" si="79"/>
        <v>0</v>
      </c>
      <c r="R176" s="227">
        <f t="shared" si="80"/>
        <v>0</v>
      </c>
      <c r="S176" s="227">
        <f t="shared" si="81"/>
        <v>0</v>
      </c>
      <c r="T176" s="227">
        <f t="shared" si="82"/>
        <v>0.5</v>
      </c>
      <c r="U176" s="227">
        <f t="shared" si="83"/>
        <v>0.8</v>
      </c>
      <c r="V176" s="227">
        <f t="shared" si="84"/>
        <v>0.96512463171319152</v>
      </c>
      <c r="W176" s="227">
        <f t="shared" si="85"/>
        <v>0.5</v>
      </c>
      <c r="X176" s="227">
        <f t="shared" si="86"/>
        <v>0.2</v>
      </c>
      <c r="Y176" s="233"/>
      <c r="Z176" s="228"/>
      <c r="AA176" s="214">
        <f t="shared" si="87"/>
        <v>2.27337663607429E-4</v>
      </c>
      <c r="AB176" s="214">
        <f t="shared" si="88"/>
        <v>0</v>
      </c>
      <c r="AC176" s="214">
        <f t="shared" si="89"/>
        <v>0</v>
      </c>
      <c r="AD176" s="214">
        <f t="shared" si="90"/>
        <v>0</v>
      </c>
      <c r="AE176" s="214">
        <f t="shared" si="91"/>
        <v>7.0884008266452692E-2</v>
      </c>
      <c r="AF176" s="214">
        <f t="shared" si="92"/>
        <v>0.223739753274386</v>
      </c>
      <c r="AG176" s="214">
        <f t="shared" si="93"/>
        <v>1.4469843221047522E-2</v>
      </c>
      <c r="AH176" s="214">
        <f t="shared" si="94"/>
        <v>0.16303321901284118</v>
      </c>
      <c r="AI176" s="214">
        <f t="shared" si="95"/>
        <v>0.12865035813277195</v>
      </c>
    </row>
    <row r="177" spans="4:35" ht="13.5" customHeight="1" thickTop="1" thickBot="1" x14ac:dyDescent="0.25">
      <c r="D177" s="98" t="s">
        <v>141</v>
      </c>
      <c r="E177" s="132">
        <f t="shared" ref="E177:M177" si="96">SUM(E157:E176)</f>
        <v>0</v>
      </c>
      <c r="F177" s="132">
        <f t="shared" si="96"/>
        <v>0</v>
      </c>
      <c r="G177" s="132">
        <f t="shared" si="96"/>
        <v>0</v>
      </c>
      <c r="H177" s="132">
        <f t="shared" si="96"/>
        <v>0</v>
      </c>
      <c r="I177" s="132">
        <f t="shared" si="96"/>
        <v>0</v>
      </c>
      <c r="J177" s="132">
        <f t="shared" si="96"/>
        <v>0</v>
      </c>
      <c r="K177" s="129">
        <f t="shared" si="96"/>
        <v>6.3320737763816615</v>
      </c>
      <c r="L177" s="129">
        <f t="shared" si="96"/>
        <v>13.489357763404692</v>
      </c>
      <c r="M177" s="129">
        <f t="shared" si="96"/>
        <v>21.646653717107544</v>
      </c>
      <c r="O177" s="31"/>
      <c r="P177" s="233"/>
      <c r="Q177" s="233"/>
      <c r="R177" s="233"/>
      <c r="S177" s="233"/>
      <c r="T177" s="233"/>
      <c r="U177" s="233"/>
      <c r="V177" s="233"/>
      <c r="W177" s="233"/>
      <c r="X177" s="233"/>
      <c r="Y177" s="7"/>
      <c r="Z177" s="7"/>
      <c r="AA177" s="7"/>
      <c r="AB177" s="7"/>
      <c r="AC177" s="7"/>
      <c r="AD177" s="7"/>
      <c r="AE177" s="7"/>
      <c r="AF177" s="7"/>
      <c r="AG177" s="7"/>
      <c r="AH177" s="7"/>
      <c r="AI177" s="7"/>
    </row>
    <row r="178" spans="4:35" ht="13.5" customHeight="1" thickTop="1" thickBot="1" x14ac:dyDescent="0.25">
      <c r="D178" s="94" t="s">
        <v>142</v>
      </c>
      <c r="E178" s="133">
        <f>E177/46%</f>
        <v>0</v>
      </c>
      <c r="F178" s="133">
        <f t="shared" ref="F178:M178" si="97">F177/46%</f>
        <v>0</v>
      </c>
      <c r="G178" s="133">
        <f t="shared" si="97"/>
        <v>0</v>
      </c>
      <c r="H178" s="133">
        <f t="shared" si="97"/>
        <v>0</v>
      </c>
      <c r="I178" s="133">
        <f t="shared" si="97"/>
        <v>0</v>
      </c>
      <c r="J178" s="132">
        <f t="shared" si="97"/>
        <v>0</v>
      </c>
      <c r="K178" s="129">
        <f t="shared" si="97"/>
        <v>13.765377774742742</v>
      </c>
      <c r="L178" s="129">
        <f t="shared" si="97"/>
        <v>29.324690790010198</v>
      </c>
      <c r="M178" s="129">
        <f t="shared" si="97"/>
        <v>47.057942863277269</v>
      </c>
      <c r="O178" s="31"/>
      <c r="P178" s="31"/>
      <c r="Z178" s="1" t="s">
        <v>143</v>
      </c>
      <c r="AA178" s="236">
        <f>SUM(AA157:AA176)</f>
        <v>0.48007261950120184</v>
      </c>
      <c r="AB178" s="236">
        <f t="shared" ref="AB178:AI178" si="98">SUM(AB157:AB176)</f>
        <v>0.14695271519432765</v>
      </c>
      <c r="AC178" s="236">
        <f t="shared" si="98"/>
        <v>0.24606149262510346</v>
      </c>
      <c r="AD178" s="236">
        <f t="shared" si="98"/>
        <v>0</v>
      </c>
      <c r="AE178" s="236">
        <f t="shared" si="98"/>
        <v>1.234782637252732</v>
      </c>
      <c r="AF178" s="236">
        <f t="shared" si="98"/>
        <v>4.4932952990342026</v>
      </c>
      <c r="AG178" s="236">
        <f t="shared" si="98"/>
        <v>30.556201857055537</v>
      </c>
      <c r="AH178" s="236">
        <f t="shared" si="98"/>
        <v>64.268797506395231</v>
      </c>
      <c r="AI178" s="236">
        <f t="shared" si="98"/>
        <v>97.332747964721321</v>
      </c>
    </row>
    <row r="179" spans="4:35" ht="13.5" customHeight="1" thickTop="1" x14ac:dyDescent="0.2">
      <c r="O179" s="196"/>
      <c r="P179" s="31"/>
    </row>
    <row r="180" spans="4:35" ht="13.5" customHeight="1" outlineLevel="1" x14ac:dyDescent="0.2">
      <c r="D180" s="32" t="s">
        <v>144</v>
      </c>
      <c r="O180" s="31"/>
      <c r="P180" s="31"/>
    </row>
    <row r="181" spans="4:35" ht="13.5" customHeight="1" outlineLevel="1" x14ac:dyDescent="0.2">
      <c r="D181" s="33" t="s">
        <v>145</v>
      </c>
      <c r="O181" s="45"/>
      <c r="P181" s="7"/>
      <c r="Q181" s="7"/>
      <c r="R181" s="7"/>
      <c r="S181" s="7"/>
      <c r="T181" s="7"/>
    </row>
    <row r="182" spans="4:35" ht="13.5" customHeight="1" outlineLevel="1" x14ac:dyDescent="0.2">
      <c r="O182" s="7"/>
      <c r="P182" s="7"/>
      <c r="Q182" s="7"/>
      <c r="R182" s="7"/>
      <c r="S182" s="7"/>
      <c r="T182" s="7"/>
    </row>
    <row r="183" spans="4:35" ht="13.5" customHeight="1" outlineLevel="1" x14ac:dyDescent="0.2">
      <c r="D183" s="30" t="s">
        <v>146</v>
      </c>
      <c r="E183" s="120">
        <v>2017</v>
      </c>
      <c r="F183" s="120">
        <v>2018</v>
      </c>
      <c r="G183" s="120">
        <v>2019</v>
      </c>
      <c r="H183" s="120">
        <v>2020</v>
      </c>
      <c r="I183" s="120">
        <v>2021</v>
      </c>
      <c r="J183" s="120">
        <v>2022</v>
      </c>
      <c r="K183" s="120">
        <v>2023</v>
      </c>
      <c r="L183" s="120">
        <v>2024</v>
      </c>
      <c r="M183" s="120">
        <v>2025</v>
      </c>
      <c r="O183" s="237"/>
      <c r="P183" s="237"/>
      <c r="Q183" s="45"/>
      <c r="R183" s="45"/>
      <c r="S183" s="7"/>
      <c r="T183" s="7"/>
    </row>
    <row r="184" spans="4:35" ht="13.5" customHeight="1" outlineLevel="1" x14ac:dyDescent="0.2">
      <c r="D184" s="95" t="str">
        <f>ProjectedP205!D72</f>
        <v>Cassava, fresh</v>
      </c>
      <c r="E184" s="134">
        <v>0</v>
      </c>
      <c r="F184" s="134">
        <v>0</v>
      </c>
      <c r="G184" s="134">
        <v>0</v>
      </c>
      <c r="H184" s="134">
        <v>0</v>
      </c>
      <c r="I184" s="134">
        <v>0</v>
      </c>
      <c r="J184" s="134">
        <v>0</v>
      </c>
      <c r="K184" s="142">
        <f>OCP_MarketShares!K89</f>
        <v>4.0000000000000008E-2</v>
      </c>
      <c r="L184" s="142">
        <f>OCP_MarketShares!L89</f>
        <v>6.0000000000000012E-2</v>
      </c>
      <c r="M184" s="142">
        <f>OCP_MarketShares!M89</f>
        <v>8.0000000000000016E-2</v>
      </c>
      <c r="O184" s="195"/>
      <c r="P184" s="195"/>
      <c r="Q184" s="7"/>
      <c r="R184" s="7"/>
      <c r="S184" s="7"/>
      <c r="T184" s="7"/>
    </row>
    <row r="185" spans="4:35" ht="13.5" customHeight="1" outlineLevel="1" x14ac:dyDescent="0.2">
      <c r="D185" s="95" t="str">
        <f>ProjectedP205!D73</f>
        <v>Maize (corn)</v>
      </c>
      <c r="E185" s="134">
        <v>0</v>
      </c>
      <c r="F185" s="134">
        <v>0</v>
      </c>
      <c r="G185" s="134">
        <v>0</v>
      </c>
      <c r="H185" s="134">
        <v>0</v>
      </c>
      <c r="I185" s="134">
        <v>0</v>
      </c>
      <c r="J185" s="134">
        <v>0</v>
      </c>
      <c r="K185" s="142">
        <f>OCP_MarketShares!K90</f>
        <v>0.12</v>
      </c>
      <c r="L185" s="142">
        <f>OCP_MarketShares!L90</f>
        <v>0.22000000000000003</v>
      </c>
      <c r="M185" s="142">
        <f>OCP_MarketShares!M90</f>
        <v>0.32000000000000006</v>
      </c>
      <c r="O185" s="195"/>
      <c r="P185" s="195"/>
      <c r="Q185" s="7"/>
      <c r="R185" s="7"/>
      <c r="S185" s="7"/>
      <c r="T185" s="7"/>
    </row>
    <row r="186" spans="4:35" ht="13.5" customHeight="1" outlineLevel="1" x14ac:dyDescent="0.2">
      <c r="D186" s="95" t="str">
        <f>ProjectedP205!D74</f>
        <v>Rice</v>
      </c>
      <c r="E186" s="134">
        <v>0</v>
      </c>
      <c r="F186" s="134">
        <v>0</v>
      </c>
      <c r="G186" s="134">
        <v>0</v>
      </c>
      <c r="H186" s="134">
        <v>0</v>
      </c>
      <c r="I186" s="134">
        <v>0</v>
      </c>
      <c r="J186" s="134">
        <v>0</v>
      </c>
      <c r="K186" s="142">
        <f>OCP_MarketShares!K91</f>
        <v>4.0000000000000008E-2</v>
      </c>
      <c r="L186" s="142">
        <f>OCP_MarketShares!L91</f>
        <v>6.0000000000000012E-2</v>
      </c>
      <c r="M186" s="142">
        <f>OCP_MarketShares!M91</f>
        <v>8.0000000000000016E-2</v>
      </c>
      <c r="O186" s="195"/>
      <c r="P186" s="195"/>
      <c r="Q186" s="7"/>
      <c r="R186" s="7"/>
      <c r="S186" s="7"/>
      <c r="T186" s="7"/>
    </row>
    <row r="187" spans="4:35" ht="13.5" customHeight="1" outlineLevel="1" x14ac:dyDescent="0.2">
      <c r="D187" s="95" t="str">
        <f>ProjectedP205!D75</f>
        <v>Plantains and cooking bananas</v>
      </c>
      <c r="E187" s="134">
        <v>0</v>
      </c>
      <c r="F187" s="134">
        <v>0</v>
      </c>
      <c r="G187" s="134">
        <v>0</v>
      </c>
      <c r="H187" s="134">
        <v>0</v>
      </c>
      <c r="I187" s="134">
        <v>0</v>
      </c>
      <c r="J187" s="134">
        <v>0</v>
      </c>
      <c r="K187" s="142">
        <f>OCP_MarketShares!K92</f>
        <v>4.0000000000000008E-2</v>
      </c>
      <c r="L187" s="142">
        <f>OCP_MarketShares!L92</f>
        <v>6.0000000000000012E-2</v>
      </c>
      <c r="M187" s="142">
        <f>OCP_MarketShares!M92</f>
        <v>8.0000000000000016E-2</v>
      </c>
      <c r="O187" s="195"/>
      <c r="P187" s="195"/>
      <c r="Q187" s="7"/>
      <c r="R187" s="7"/>
      <c r="S187" s="7"/>
      <c r="T187" s="7"/>
    </row>
    <row r="188" spans="4:35" ht="13.5" customHeight="1" outlineLevel="1" x14ac:dyDescent="0.2">
      <c r="D188" s="95" t="str">
        <f>ProjectedP205!D76</f>
        <v>Groundnuts, excluding shelled</v>
      </c>
      <c r="E188" s="134">
        <v>0</v>
      </c>
      <c r="F188" s="134">
        <v>0</v>
      </c>
      <c r="G188" s="134">
        <v>0</v>
      </c>
      <c r="H188" s="134">
        <v>0</v>
      </c>
      <c r="I188" s="134">
        <v>0</v>
      </c>
      <c r="J188" s="134">
        <v>0</v>
      </c>
      <c r="K188" s="142">
        <f>OCP_MarketShares!K93</f>
        <v>4.0000000000000008E-2</v>
      </c>
      <c r="L188" s="142">
        <f>OCP_MarketShares!L93</f>
        <v>6.0000000000000012E-2</v>
      </c>
      <c r="M188" s="142">
        <f>OCP_MarketShares!M93</f>
        <v>8.0000000000000016E-2</v>
      </c>
      <c r="O188" s="195"/>
      <c r="P188" s="195"/>
      <c r="Q188" s="7"/>
      <c r="R188" s="7"/>
      <c r="S188" s="7"/>
      <c r="T188" s="7"/>
    </row>
    <row r="189" spans="4:35" ht="13.5" customHeight="1" outlineLevel="1" x14ac:dyDescent="0.2">
      <c r="D189" s="95" t="str">
        <f>ProjectedP205!D77</f>
        <v>Beans, dry</v>
      </c>
      <c r="E189" s="134">
        <v>0</v>
      </c>
      <c r="F189" s="134">
        <v>0</v>
      </c>
      <c r="G189" s="134">
        <v>0</v>
      </c>
      <c r="H189" s="134">
        <v>0</v>
      </c>
      <c r="I189" s="134">
        <v>0</v>
      </c>
      <c r="J189" s="134">
        <v>0</v>
      </c>
      <c r="K189" s="142">
        <f>OCP_MarketShares!K94</f>
        <v>4.0000000000000008E-2</v>
      </c>
      <c r="L189" s="142">
        <f>OCP_MarketShares!L94</f>
        <v>6.0000000000000012E-2</v>
      </c>
      <c r="M189" s="142">
        <f>OCP_MarketShares!M94</f>
        <v>8.0000000000000016E-2</v>
      </c>
      <c r="O189" s="195"/>
      <c r="P189" s="195"/>
      <c r="Q189" s="7"/>
      <c r="R189" s="7"/>
      <c r="S189" s="7"/>
      <c r="T189" s="7"/>
    </row>
    <row r="190" spans="4:35" ht="13.5" customHeight="1" outlineLevel="1" x14ac:dyDescent="0.2">
      <c r="D190" s="95" t="str">
        <f>ProjectedP205!D78</f>
        <v>Oil palm fruit</v>
      </c>
      <c r="E190" s="134">
        <v>0</v>
      </c>
      <c r="F190" s="134">
        <v>0</v>
      </c>
      <c r="G190" s="134">
        <v>0</v>
      </c>
      <c r="H190" s="134">
        <v>0</v>
      </c>
      <c r="I190" s="134">
        <v>0</v>
      </c>
      <c r="J190" s="134">
        <v>0</v>
      </c>
      <c r="K190" s="142">
        <f>OCP_MarketShares!K95</f>
        <v>4.0000000000000008E-2</v>
      </c>
      <c r="L190" s="142">
        <f>OCP_MarketShares!L95</f>
        <v>6.0000000000000012E-2</v>
      </c>
      <c r="M190" s="142">
        <f>OCP_MarketShares!M95</f>
        <v>8.0000000000000016E-2</v>
      </c>
      <c r="O190" s="195"/>
      <c r="P190" s="195"/>
      <c r="Q190" s="7"/>
      <c r="R190" s="7"/>
      <c r="S190" s="7"/>
      <c r="T190" s="7"/>
    </row>
    <row r="191" spans="4:35" ht="13.5" customHeight="1" outlineLevel="1" x14ac:dyDescent="0.2">
      <c r="D191" s="95" t="str">
        <f>ProjectedP205!D79</f>
        <v>Bananas</v>
      </c>
      <c r="E191" s="134">
        <v>0</v>
      </c>
      <c r="F191" s="134">
        <v>0</v>
      </c>
      <c r="G191" s="134">
        <v>0</v>
      </c>
      <c r="H191" s="134">
        <v>0</v>
      </c>
      <c r="I191" s="134">
        <v>0</v>
      </c>
      <c r="J191" s="134">
        <v>0</v>
      </c>
      <c r="K191" s="142">
        <f>OCP_MarketShares!K96</f>
        <v>4.0000000000000008E-2</v>
      </c>
      <c r="L191" s="142">
        <f>OCP_MarketShares!L96</f>
        <v>6.0000000000000012E-2</v>
      </c>
      <c r="M191" s="142">
        <f>OCP_MarketShares!M96</f>
        <v>8.0000000000000016E-2</v>
      </c>
      <c r="O191" s="195"/>
      <c r="P191" s="195"/>
      <c r="Q191" s="7"/>
      <c r="R191" s="7"/>
      <c r="S191" s="7"/>
      <c r="T191" s="7"/>
    </row>
    <row r="192" spans="4:35" ht="13.5" customHeight="1" outlineLevel="1" x14ac:dyDescent="0.2">
      <c r="D192" s="95" t="str">
        <f>ProjectedP205!D80</f>
        <v>Cow peas, dry</v>
      </c>
      <c r="E192" s="134">
        <v>0</v>
      </c>
      <c r="F192" s="134">
        <v>0</v>
      </c>
      <c r="G192" s="134">
        <v>0</v>
      </c>
      <c r="H192" s="134">
        <v>0</v>
      </c>
      <c r="I192" s="134">
        <v>0</v>
      </c>
      <c r="J192" s="134">
        <v>0</v>
      </c>
      <c r="K192" s="142">
        <f>OCP_MarketShares!K97</f>
        <v>4.0000000000000008E-2</v>
      </c>
      <c r="L192" s="142">
        <f>OCP_MarketShares!L97</f>
        <v>6.0000000000000012E-2</v>
      </c>
      <c r="M192" s="142">
        <f>OCP_MarketShares!M97</f>
        <v>8.0000000000000016E-2</v>
      </c>
      <c r="O192" s="195"/>
      <c r="P192" s="195"/>
      <c r="Q192" s="7"/>
      <c r="R192" s="7"/>
      <c r="S192" s="7"/>
      <c r="T192" s="7"/>
    </row>
    <row r="193" spans="4:20" ht="13.5" customHeight="1" outlineLevel="1" x14ac:dyDescent="0.2">
      <c r="D193" s="95" t="str">
        <f>ProjectedP205!D81</f>
        <v>Coffee, green</v>
      </c>
      <c r="E193" s="134">
        <v>0</v>
      </c>
      <c r="F193" s="134">
        <v>0</v>
      </c>
      <c r="G193" s="134">
        <v>0</v>
      </c>
      <c r="H193" s="134">
        <v>0</v>
      </c>
      <c r="I193" s="134">
        <v>0</v>
      </c>
      <c r="J193" s="134">
        <v>0</v>
      </c>
      <c r="K193" s="142">
        <f>OCP_MarketShares!K98</f>
        <v>4.0000000000000008E-2</v>
      </c>
      <c r="L193" s="142">
        <f>OCP_MarketShares!L98</f>
        <v>6.0000000000000012E-2</v>
      </c>
      <c r="M193" s="142">
        <f>OCP_MarketShares!M98</f>
        <v>8.0000000000000016E-2</v>
      </c>
      <c r="O193" s="195"/>
      <c r="P193" s="195"/>
      <c r="Q193" s="7"/>
      <c r="R193" s="7"/>
      <c r="S193" s="7"/>
      <c r="T193" s="7"/>
    </row>
    <row r="194" spans="4:20" ht="13.5" customHeight="1" outlineLevel="1" x14ac:dyDescent="0.2">
      <c r="D194" s="95" t="str">
        <f>ProjectedP205!D82</f>
        <v>Edible roots and tubers with high starch or inulin content, n.e.c., fresh</v>
      </c>
      <c r="E194" s="134">
        <v>0</v>
      </c>
      <c r="F194" s="134">
        <v>0</v>
      </c>
      <c r="G194" s="134">
        <v>0</v>
      </c>
      <c r="H194" s="134">
        <v>0</v>
      </c>
      <c r="I194" s="134">
        <v>0</v>
      </c>
      <c r="J194" s="134">
        <v>0</v>
      </c>
      <c r="K194" s="142">
        <f>OCP_MarketShares!K99</f>
        <v>4.0000000000000008E-2</v>
      </c>
      <c r="L194" s="142">
        <f>OCP_MarketShares!L99</f>
        <v>6.0000000000000012E-2</v>
      </c>
      <c r="M194" s="142">
        <f>OCP_MarketShares!M99</f>
        <v>8.0000000000000016E-2</v>
      </c>
      <c r="O194" s="195"/>
      <c r="P194" s="195"/>
      <c r="Q194" s="7"/>
      <c r="R194" s="7"/>
      <c r="S194" s="7"/>
      <c r="T194" s="7"/>
    </row>
    <row r="195" spans="4:20" ht="13.5" customHeight="1" outlineLevel="1" x14ac:dyDescent="0.2">
      <c r="D195" s="95" t="str">
        <f>ProjectedP205!D83</f>
        <v>Sweet potatoes</v>
      </c>
      <c r="E195" s="134">
        <v>0</v>
      </c>
      <c r="F195" s="134">
        <v>0</v>
      </c>
      <c r="G195" s="134">
        <v>0</v>
      </c>
      <c r="H195" s="134">
        <v>0</v>
      </c>
      <c r="I195" s="134">
        <v>0</v>
      </c>
      <c r="J195" s="134">
        <v>0</v>
      </c>
      <c r="K195" s="142">
        <f>OCP_MarketShares!K100</f>
        <v>4.0000000000000008E-2</v>
      </c>
      <c r="L195" s="142">
        <f>OCP_MarketShares!L100</f>
        <v>6.0000000000000012E-2</v>
      </c>
      <c r="M195" s="142">
        <f>OCP_MarketShares!M100</f>
        <v>8.0000000000000016E-2</v>
      </c>
      <c r="O195" s="195"/>
      <c r="P195" s="195"/>
      <c r="Q195" s="7"/>
      <c r="R195" s="7"/>
      <c r="S195" s="7"/>
      <c r="T195" s="7"/>
    </row>
    <row r="196" spans="4:20" ht="13.5" customHeight="1" outlineLevel="1" x14ac:dyDescent="0.2">
      <c r="D196" s="95" t="str">
        <f>ProjectedP205!D84</f>
        <v>Other pulses n.e.c.</v>
      </c>
      <c r="E196" s="134">
        <v>0</v>
      </c>
      <c r="F196" s="134">
        <v>0</v>
      </c>
      <c r="G196" s="134">
        <v>0</v>
      </c>
      <c r="H196" s="134">
        <v>0</v>
      </c>
      <c r="I196" s="134">
        <v>0</v>
      </c>
      <c r="J196" s="134">
        <v>0</v>
      </c>
      <c r="K196" s="142">
        <f>OCP_MarketShares!K101</f>
        <v>4.0000000000000008E-2</v>
      </c>
      <c r="L196" s="142">
        <f>OCP_MarketShares!L101</f>
        <v>6.0000000000000012E-2</v>
      </c>
      <c r="M196" s="142">
        <f>OCP_MarketShares!M101</f>
        <v>8.0000000000000016E-2</v>
      </c>
      <c r="O196" s="195"/>
      <c r="P196" s="195"/>
      <c r="Q196" s="7"/>
      <c r="R196" s="7"/>
      <c r="S196" s="7"/>
      <c r="T196" s="7"/>
    </row>
    <row r="197" spans="4:20" ht="13.5" customHeight="1" outlineLevel="1" x14ac:dyDescent="0.2">
      <c r="D197" s="95" t="str">
        <f>ProjectedP205!D85</f>
        <v>Melonseed</v>
      </c>
      <c r="E197" s="134">
        <v>0</v>
      </c>
      <c r="F197" s="134">
        <v>0</v>
      </c>
      <c r="G197" s="134">
        <v>0</v>
      </c>
      <c r="H197" s="134">
        <v>0</v>
      </c>
      <c r="I197" s="134">
        <v>0</v>
      </c>
      <c r="J197" s="134">
        <v>0</v>
      </c>
      <c r="K197" s="142">
        <f>OCP_MarketShares!K102</f>
        <v>4.0000000000000008E-2</v>
      </c>
      <c r="L197" s="142">
        <f>OCP_MarketShares!L102</f>
        <v>6.0000000000000012E-2</v>
      </c>
      <c r="M197" s="142">
        <f>OCP_MarketShares!M102</f>
        <v>8.0000000000000016E-2</v>
      </c>
      <c r="O197" s="195"/>
      <c r="P197" s="195"/>
      <c r="Q197" s="7"/>
      <c r="R197" s="7"/>
      <c r="S197" s="7"/>
      <c r="T197" s="7"/>
    </row>
    <row r="198" spans="4:20" ht="13.5" customHeight="1" outlineLevel="1" x14ac:dyDescent="0.2">
      <c r="D198" s="95" t="str">
        <f>ProjectedP205!D86</f>
        <v>Seed cotton, unginned</v>
      </c>
      <c r="E198" s="134">
        <v>0</v>
      </c>
      <c r="F198" s="134">
        <v>0</v>
      </c>
      <c r="G198" s="134">
        <v>0</v>
      </c>
      <c r="H198" s="134">
        <v>0</v>
      </c>
      <c r="I198" s="134">
        <v>0</v>
      </c>
      <c r="J198" s="134">
        <v>0</v>
      </c>
      <c r="K198" s="142">
        <f>OCP_MarketShares!K103</f>
        <v>4.0000000000000008E-2</v>
      </c>
      <c r="L198" s="142">
        <f>OCP_MarketShares!L103</f>
        <v>6.0000000000000012E-2</v>
      </c>
      <c r="M198" s="142">
        <f>OCP_MarketShares!M103</f>
        <v>8.0000000000000016E-2</v>
      </c>
      <c r="O198" s="195"/>
      <c r="P198" s="195"/>
      <c r="Q198" s="7"/>
      <c r="R198" s="7"/>
      <c r="S198" s="7"/>
      <c r="T198" s="7"/>
    </row>
    <row r="199" spans="4:20" ht="13.5" customHeight="1" outlineLevel="1" x14ac:dyDescent="0.2">
      <c r="D199" s="95" t="str">
        <f>ProjectedP205!D87</f>
        <v>Other vegetables, fresh n.e.c.</v>
      </c>
      <c r="E199" s="134">
        <v>0</v>
      </c>
      <c r="F199" s="134">
        <v>0</v>
      </c>
      <c r="G199" s="134">
        <v>0</v>
      </c>
      <c r="H199" s="134">
        <v>0</v>
      </c>
      <c r="I199" s="134">
        <v>0</v>
      </c>
      <c r="J199" s="134">
        <v>0</v>
      </c>
      <c r="K199" s="142">
        <f>OCP_MarketShares!K104</f>
        <v>0.12</v>
      </c>
      <c r="L199" s="142">
        <f>OCP_MarketShares!L104</f>
        <v>0.22000000000000003</v>
      </c>
      <c r="M199" s="142">
        <f>OCP_MarketShares!M104</f>
        <v>0.32000000000000006</v>
      </c>
      <c r="O199" s="195"/>
      <c r="P199" s="195"/>
      <c r="Q199" s="7"/>
      <c r="R199" s="7"/>
      <c r="S199" s="7"/>
      <c r="T199" s="7"/>
    </row>
    <row r="200" spans="4:20" ht="13.5" customHeight="1" outlineLevel="1" x14ac:dyDescent="0.2">
      <c r="D200" s="95" t="str">
        <f>ProjectedP205!D88</f>
        <v>Cocoa beans</v>
      </c>
      <c r="E200" s="134">
        <v>0</v>
      </c>
      <c r="F200" s="134">
        <v>0</v>
      </c>
      <c r="G200" s="134">
        <v>0</v>
      </c>
      <c r="H200" s="134">
        <v>0</v>
      </c>
      <c r="I200" s="134">
        <v>0</v>
      </c>
      <c r="J200" s="134">
        <v>0</v>
      </c>
      <c r="K200" s="142">
        <f>OCP_MarketShares!K105</f>
        <v>4.0000000000000008E-2</v>
      </c>
      <c r="L200" s="142">
        <f>OCP_MarketShares!L105</f>
        <v>6.0000000000000012E-2</v>
      </c>
      <c r="M200" s="142">
        <f>OCP_MarketShares!M105</f>
        <v>8.0000000000000016E-2</v>
      </c>
      <c r="O200" s="195"/>
      <c r="P200" s="195"/>
      <c r="Q200" s="7"/>
      <c r="R200" s="7"/>
      <c r="S200" s="7"/>
      <c r="T200" s="7"/>
    </row>
    <row r="201" spans="4:20" ht="13.5" customHeight="1" outlineLevel="1" x14ac:dyDescent="0.2">
      <c r="D201" s="95" t="str">
        <f>ProjectedP205!D89</f>
        <v>Millet</v>
      </c>
      <c r="E201" s="134">
        <v>0</v>
      </c>
      <c r="F201" s="134">
        <v>0</v>
      </c>
      <c r="G201" s="134">
        <v>0</v>
      </c>
      <c r="H201" s="134">
        <v>0</v>
      </c>
      <c r="I201" s="134">
        <v>0</v>
      </c>
      <c r="J201" s="134">
        <v>0</v>
      </c>
      <c r="K201" s="142">
        <f>OCP_MarketShares!K106</f>
        <v>4.0000000000000008E-2</v>
      </c>
      <c r="L201" s="142">
        <f>OCP_MarketShares!L106</f>
        <v>6.0000000000000012E-2</v>
      </c>
      <c r="M201" s="142">
        <f>OCP_MarketShares!M106</f>
        <v>8.0000000000000016E-2</v>
      </c>
      <c r="O201" s="195"/>
      <c r="P201" s="195"/>
      <c r="Q201" s="7"/>
      <c r="R201" s="7"/>
      <c r="S201" s="7"/>
      <c r="T201" s="7"/>
    </row>
    <row r="202" spans="4:20" ht="13.5" customHeight="1" outlineLevel="1" x14ac:dyDescent="0.2">
      <c r="D202" s="95" t="str">
        <f>ProjectedP205!D90</f>
        <v>Natural rubber in primary forms</v>
      </c>
      <c r="E202" s="134">
        <v>0</v>
      </c>
      <c r="F202" s="134">
        <v>0</v>
      </c>
      <c r="G202" s="134">
        <v>0</v>
      </c>
      <c r="H202" s="134">
        <v>0</v>
      </c>
      <c r="I202" s="134">
        <v>0</v>
      </c>
      <c r="J202" s="134">
        <v>0</v>
      </c>
      <c r="K202" s="142">
        <f>OCP_MarketShares!K107</f>
        <v>4.0000000000000008E-2</v>
      </c>
      <c r="L202" s="142">
        <f>OCP_MarketShares!L107</f>
        <v>6.0000000000000012E-2</v>
      </c>
      <c r="M202" s="142">
        <f>OCP_MarketShares!M107</f>
        <v>8.0000000000000016E-2</v>
      </c>
      <c r="O202" s="195"/>
      <c r="P202" s="195"/>
      <c r="Q202" s="7"/>
      <c r="R202" s="7"/>
      <c r="S202" s="7"/>
      <c r="T202" s="7"/>
    </row>
    <row r="203" spans="4:20" ht="13.5" customHeight="1" outlineLevel="1" x14ac:dyDescent="0.2">
      <c r="D203" s="95" t="str">
        <f>ProjectedP205!D91</f>
        <v>Soya beans</v>
      </c>
      <c r="E203" s="134">
        <v>0</v>
      </c>
      <c r="F203" s="134">
        <v>0</v>
      </c>
      <c r="G203" s="134">
        <v>0</v>
      </c>
      <c r="H203" s="134">
        <v>0</v>
      </c>
      <c r="I203" s="134">
        <v>0</v>
      </c>
      <c r="J203" s="134">
        <v>0</v>
      </c>
      <c r="K203" s="142">
        <f>OCP_MarketShares!K108</f>
        <v>0.12</v>
      </c>
      <c r="L203" s="142">
        <f>OCP_MarketShares!L108</f>
        <v>0.22000000000000003</v>
      </c>
      <c r="M203" s="142">
        <f>OCP_MarketShares!M108</f>
        <v>0.32000000000000006</v>
      </c>
      <c r="O203" s="195"/>
      <c r="P203" s="195"/>
      <c r="Q203" s="7"/>
      <c r="R203" s="7"/>
      <c r="S203" s="7"/>
      <c r="T203" s="7"/>
    </row>
    <row r="204" spans="4:20" ht="13.5" customHeight="1" x14ac:dyDescent="0.2">
      <c r="D204" s="7"/>
      <c r="E204" s="134"/>
      <c r="F204" s="134"/>
      <c r="G204" s="134"/>
      <c r="H204" s="134"/>
      <c r="I204" s="134"/>
      <c r="J204" s="134"/>
      <c r="K204" s="134"/>
      <c r="L204" s="134"/>
      <c r="M204" s="134"/>
      <c r="O204" s="195"/>
      <c r="P204" s="195"/>
      <c r="Q204" s="7"/>
      <c r="R204" s="7"/>
      <c r="S204" s="7"/>
      <c r="T204" s="7"/>
    </row>
    <row r="205" spans="4:20" ht="13.5" hidden="1" customHeight="1" x14ac:dyDescent="0.2">
      <c r="D205" s="53" t="s">
        <v>147</v>
      </c>
      <c r="E205" s="134"/>
      <c r="F205" s="134"/>
      <c r="G205" s="134"/>
      <c r="H205" s="134"/>
      <c r="I205" s="134"/>
      <c r="J205" s="134"/>
      <c r="K205" s="134"/>
      <c r="L205" s="134"/>
      <c r="M205" s="134"/>
      <c r="O205" s="136"/>
      <c r="P205" s="136"/>
    </row>
    <row r="206" spans="4:20" ht="13.5" hidden="1" customHeight="1" x14ac:dyDescent="0.2">
      <c r="D206" s="53" t="s">
        <v>148</v>
      </c>
      <c r="E206" s="224">
        <v>184000</v>
      </c>
      <c r="F206" s="134" t="s">
        <v>149</v>
      </c>
      <c r="G206" s="134"/>
      <c r="H206" s="134"/>
      <c r="I206" s="134"/>
      <c r="J206" s="134"/>
      <c r="K206" s="134"/>
      <c r="L206" s="134"/>
      <c r="M206" s="134"/>
      <c r="O206" s="136"/>
      <c r="P206" s="136"/>
    </row>
    <row r="207" spans="4:20" ht="13.5" hidden="1" customHeight="1" x14ac:dyDescent="0.2">
      <c r="D207" s="53" t="s">
        <v>150</v>
      </c>
      <c r="E207" s="135">
        <v>0.63</v>
      </c>
      <c r="F207" s="2" t="s">
        <v>151</v>
      </c>
      <c r="G207" s="134"/>
      <c r="H207" s="134"/>
      <c r="I207" s="134"/>
      <c r="J207" s="134"/>
      <c r="K207" s="134"/>
      <c r="L207" s="134"/>
      <c r="M207" s="134"/>
      <c r="O207" s="136"/>
      <c r="P207" s="136"/>
    </row>
    <row r="208" spans="4:20" ht="13.5" hidden="1" customHeight="1" x14ac:dyDescent="0.2">
      <c r="D208" s="1" t="s">
        <v>152</v>
      </c>
      <c r="E208" s="224">
        <f>E206/E207</f>
        <v>292063.49206349207</v>
      </c>
      <c r="F208" s="134"/>
      <c r="G208" s="134"/>
      <c r="H208" s="134"/>
      <c r="I208" s="134"/>
      <c r="J208" s="134"/>
      <c r="K208" s="134"/>
      <c r="L208" s="134"/>
      <c r="M208" s="134"/>
      <c r="O208" s="136"/>
      <c r="P208" s="136"/>
    </row>
    <row r="209" spans="2:35" ht="13.5" hidden="1" customHeight="1" x14ac:dyDescent="0.2">
      <c r="D209" s="1" t="s">
        <v>153</v>
      </c>
      <c r="E209" s="224">
        <v>42000</v>
      </c>
      <c r="F209" s="134"/>
      <c r="G209" s="134"/>
      <c r="H209" s="134"/>
      <c r="I209" s="134"/>
      <c r="J209" s="134"/>
      <c r="K209" s="134"/>
      <c r="L209" s="134"/>
      <c r="M209" s="134"/>
      <c r="O209" s="136"/>
      <c r="P209" s="136"/>
    </row>
    <row r="210" spans="2:35" ht="13.5" hidden="1" customHeight="1" x14ac:dyDescent="0.2">
      <c r="D210" s="1" t="s">
        <v>154</v>
      </c>
      <c r="E210" s="223">
        <f>E209/E208</f>
        <v>0.14380434782608695</v>
      </c>
      <c r="F210" s="223"/>
      <c r="G210" s="134"/>
      <c r="H210" s="134"/>
      <c r="I210" s="134"/>
      <c r="J210" s="134"/>
      <c r="K210" s="134"/>
      <c r="L210" s="134"/>
      <c r="M210" s="134"/>
      <c r="O210" s="136"/>
      <c r="P210" s="136"/>
    </row>
    <row r="211" spans="2:35" ht="13.5" customHeight="1" x14ac:dyDescent="0.2">
      <c r="D211" s="1"/>
      <c r="E211" s="224"/>
      <c r="F211" s="134"/>
      <c r="G211" s="134"/>
      <c r="H211" s="134"/>
      <c r="I211" s="134"/>
      <c r="J211" s="134"/>
      <c r="K211" s="134"/>
      <c r="L211" s="134"/>
      <c r="M211" s="134"/>
      <c r="O211" s="136"/>
      <c r="P211" s="136"/>
    </row>
    <row r="212" spans="2:35" ht="13.5" customHeight="1" x14ac:dyDescent="0.2">
      <c r="D212" s="1"/>
      <c r="E212" s="224"/>
      <c r="F212" s="134"/>
      <c r="G212" s="134"/>
      <c r="H212" s="134"/>
      <c r="I212" s="134"/>
      <c r="J212" s="134"/>
      <c r="K212" s="134"/>
      <c r="L212" s="134"/>
      <c r="M212" s="134"/>
      <c r="O212" s="136"/>
      <c r="P212" s="136"/>
    </row>
    <row r="213" spans="2:35" ht="13.5" customHeight="1" x14ac:dyDescent="0.2">
      <c r="D213" s="1"/>
      <c r="E213" s="224"/>
      <c r="F213" s="134"/>
      <c r="G213" s="134"/>
      <c r="H213" s="134"/>
      <c r="I213" s="134"/>
      <c r="J213" s="134"/>
      <c r="K213" s="134"/>
      <c r="L213" s="134"/>
      <c r="M213" s="134"/>
      <c r="O213" s="136"/>
      <c r="P213" s="136"/>
    </row>
    <row r="214" spans="2:35" ht="13.5" customHeight="1" x14ac:dyDescent="0.2">
      <c r="D214" s="7"/>
      <c r="E214" s="134"/>
      <c r="F214" s="134"/>
      <c r="G214" s="134"/>
      <c r="H214" s="134"/>
      <c r="I214" s="134"/>
      <c r="J214" s="134"/>
      <c r="K214" s="134"/>
      <c r="L214" s="134"/>
      <c r="M214" s="134"/>
      <c r="O214" s="136"/>
      <c r="P214" s="136"/>
    </row>
    <row r="215" spans="2:35" ht="13.5" customHeight="1" x14ac:dyDescent="0.25">
      <c r="B215" s="29">
        <v>2</v>
      </c>
      <c r="D215" s="28" t="s">
        <v>155</v>
      </c>
    </row>
    <row r="217" spans="2:35" ht="13.5" customHeight="1" x14ac:dyDescent="0.2">
      <c r="D217" s="32" t="s">
        <v>136</v>
      </c>
      <c r="E217" s="1"/>
      <c r="P217" s="229" t="s">
        <v>137</v>
      </c>
      <c r="Q217" s="230"/>
      <c r="R217" s="7"/>
      <c r="S217" s="7"/>
      <c r="T217" s="7"/>
      <c r="U217" s="7"/>
      <c r="V217" s="7"/>
      <c r="W217" s="7"/>
      <c r="X217" s="7"/>
      <c r="Y217" s="7"/>
      <c r="Z217" s="7"/>
      <c r="AA217" s="229" t="s">
        <v>138</v>
      </c>
      <c r="AB217" s="235"/>
      <c r="AC217" s="7"/>
      <c r="AD217" s="7"/>
      <c r="AE217" s="7"/>
      <c r="AF217" s="7"/>
      <c r="AG217" s="7"/>
      <c r="AH217" s="7"/>
      <c r="AI217" s="7"/>
    </row>
    <row r="218" spans="2:35" ht="13.5" customHeight="1" x14ac:dyDescent="0.2">
      <c r="D218" s="33" t="s">
        <v>139</v>
      </c>
      <c r="P218" s="33" t="s">
        <v>140</v>
      </c>
      <c r="Q218" s="7"/>
      <c r="R218" s="7"/>
      <c r="S218" s="7"/>
      <c r="T218" s="7"/>
      <c r="U218" s="7"/>
      <c r="V218" s="7"/>
      <c r="W218" s="7"/>
      <c r="X218" s="7"/>
      <c r="Y218" s="7"/>
      <c r="Z218" s="7"/>
      <c r="AA218" s="33" t="s">
        <v>89</v>
      </c>
      <c r="AB218" s="7"/>
      <c r="AC218" s="7"/>
      <c r="AD218" s="7"/>
      <c r="AE218" s="7"/>
      <c r="AF218" s="7"/>
      <c r="AG218" s="7"/>
      <c r="AH218" s="7"/>
      <c r="AI218" s="7"/>
    </row>
    <row r="219" spans="2:35" ht="13.5" customHeight="1" x14ac:dyDescent="0.2">
      <c r="P219" s="231" t="s">
        <v>60</v>
      </c>
      <c r="Q219" s="231"/>
      <c r="R219" s="231"/>
      <c r="S219" s="231" t="s">
        <v>117</v>
      </c>
      <c r="T219" s="231"/>
      <c r="U219" s="231"/>
      <c r="V219" s="231" t="s">
        <v>97</v>
      </c>
      <c r="W219" s="231"/>
      <c r="X219" s="231"/>
      <c r="Y219" s="231"/>
      <c r="Z219" s="53"/>
      <c r="AA219" s="231" t="s">
        <v>60</v>
      </c>
      <c r="AB219" s="231"/>
      <c r="AC219" s="231"/>
      <c r="AD219" s="231" t="s">
        <v>117</v>
      </c>
      <c r="AE219" s="231"/>
      <c r="AF219" s="231"/>
      <c r="AG219" s="231" t="s">
        <v>97</v>
      </c>
      <c r="AH219" s="231"/>
      <c r="AI219" s="231"/>
    </row>
    <row r="220" spans="2:35" ht="13.5" customHeight="1" x14ac:dyDescent="0.2">
      <c r="D220" s="30" t="s">
        <v>91</v>
      </c>
      <c r="E220" s="34">
        <v>2017</v>
      </c>
      <c r="F220" s="34">
        <v>2018</v>
      </c>
      <c r="G220" s="34">
        <v>2019</v>
      </c>
      <c r="H220" s="34">
        <v>2020</v>
      </c>
      <c r="I220" s="34">
        <v>2021</v>
      </c>
      <c r="J220" s="34">
        <v>2022</v>
      </c>
      <c r="K220" s="34">
        <v>2023</v>
      </c>
      <c r="L220" s="34">
        <v>2024</v>
      </c>
      <c r="M220" s="34">
        <v>2025</v>
      </c>
      <c r="P220" s="232">
        <v>2023</v>
      </c>
      <c r="Q220" s="232">
        <v>2024</v>
      </c>
      <c r="R220" s="232">
        <v>2025</v>
      </c>
      <c r="S220" s="232">
        <v>2023</v>
      </c>
      <c r="T220" s="232">
        <v>2024</v>
      </c>
      <c r="U220" s="232">
        <v>2025</v>
      </c>
      <c r="V220" s="232">
        <v>2023</v>
      </c>
      <c r="W220" s="232">
        <v>2024</v>
      </c>
      <c r="X220" s="232">
        <v>2025</v>
      </c>
      <c r="Y220" s="234"/>
      <c r="Z220" s="212"/>
      <c r="AA220" s="226">
        <v>2023</v>
      </c>
      <c r="AB220" s="226">
        <v>2024</v>
      </c>
      <c r="AC220" s="226">
        <v>2025</v>
      </c>
      <c r="AD220" s="226">
        <v>2023</v>
      </c>
      <c r="AE220" s="226">
        <v>2024</v>
      </c>
      <c r="AF220" s="226">
        <v>2025</v>
      </c>
      <c r="AG220" s="226">
        <v>2023</v>
      </c>
      <c r="AH220" s="226">
        <v>2024</v>
      </c>
      <c r="AI220" s="226">
        <v>2025</v>
      </c>
    </row>
    <row r="221" spans="2:35" ht="13.5" customHeight="1" x14ac:dyDescent="0.2">
      <c r="D221" s="2" t="str">
        <f>ProjectedP205!D72</f>
        <v>Cassava, fresh</v>
      </c>
      <c r="E221" s="174">
        <f>E272*ProjectedP205!E15</f>
        <v>0</v>
      </c>
      <c r="F221" s="37">
        <f>F272*ProjectedP205!F15</f>
        <v>0</v>
      </c>
      <c r="G221" s="37">
        <f>G272*ProjectedP205!G15</f>
        <v>0</v>
      </c>
      <c r="H221" s="37">
        <f>H272*ProjectedP205!H15</f>
        <v>0</v>
      </c>
      <c r="I221" s="37">
        <f>I272*ProjectedP205!I15</f>
        <v>0</v>
      </c>
      <c r="J221" s="49">
        <f>J272*ProjectedP205!J15</f>
        <v>0</v>
      </c>
      <c r="K221" s="199">
        <f>K272*ProjectedP205!K15</f>
        <v>7.0939036831009383E-2</v>
      </c>
      <c r="L221" s="199">
        <f>L272*ProjectedP205!L15</f>
        <v>0.11689557743281863</v>
      </c>
      <c r="M221" s="199">
        <f>M272*ProjectedP205!M15</f>
        <v>0.17122152119812425</v>
      </c>
      <c r="O221" s="31"/>
      <c r="P221" s="227">
        <f t="shared" ref="P221:P240" si="99">K104</f>
        <v>3.4875368286808511E-2</v>
      </c>
      <c r="Q221" s="227">
        <f t="shared" ref="Q221:Q240" si="100">L104</f>
        <v>3.4875368286808511E-2</v>
      </c>
      <c r="R221" s="227">
        <f t="shared" ref="R221:R240" si="101">M104</f>
        <v>3.4875368286808511E-2</v>
      </c>
      <c r="S221" s="227">
        <f t="shared" ref="S221:S240" si="102">N104</f>
        <v>0</v>
      </c>
      <c r="T221" s="227">
        <f t="shared" ref="T221:T240" si="103">O104</f>
        <v>0</v>
      </c>
      <c r="U221" s="227">
        <f t="shared" ref="U221:U240" si="104">P104</f>
        <v>0</v>
      </c>
      <c r="V221" s="227">
        <f t="shared" ref="V221:V240" si="105">Q104</f>
        <v>0.96512463171319152</v>
      </c>
      <c r="W221" s="227">
        <f t="shared" ref="W221:W240" si="106">R104</f>
        <v>0.96512463171319152</v>
      </c>
      <c r="X221" s="227">
        <f t="shared" ref="X221:X240" si="107">S104</f>
        <v>0.96512463171319152</v>
      </c>
      <c r="Y221" s="233"/>
      <c r="Z221" s="227"/>
      <c r="AA221" s="214">
        <f t="shared" ref="AA221:AA240" si="108">(P221*K221)/$AI$104</f>
        <v>5.3783152943324463E-3</v>
      </c>
      <c r="AB221" s="214">
        <f t="shared" ref="AB221:AB240" si="109">(Q221*L221)/$AI$104</f>
        <v>8.8625572044971554E-3</v>
      </c>
      <c r="AC221" s="214">
        <f t="shared" ref="AC221:AC240" si="110">(R221*M221)/$AI$104</f>
        <v>1.2981333935678638E-2</v>
      </c>
      <c r="AD221" s="214">
        <f t="shared" ref="AD221:AD240" si="111">(K221*S221)/$AI$108</f>
        <v>0</v>
      </c>
      <c r="AE221" s="214">
        <f t="shared" ref="AE221:AE240" si="112">(L221*T221)/$AI$108</f>
        <v>0</v>
      </c>
      <c r="AF221" s="214">
        <f t="shared" ref="AF221:AF240" si="113">(M221*U221)/$AI$108</f>
        <v>0</v>
      </c>
      <c r="AG221" s="214">
        <f t="shared" ref="AG221:AG240" si="114">(K221*V221)/$AI$106</f>
        <v>0.34232505897808224</v>
      </c>
      <c r="AH221" s="214">
        <f t="shared" ref="AH221:AH240" si="115">(L221*W221)/$AI$106</f>
        <v>0.56409400559374967</v>
      </c>
      <c r="AI221" s="214">
        <f t="shared" ref="AI221:AI240" si="116">(M221*X221)/$AI$106</f>
        <v>0.8262505379385604</v>
      </c>
    </row>
    <row r="222" spans="2:35" ht="13.5" customHeight="1" x14ac:dyDescent="0.2">
      <c r="D222" s="2" t="str">
        <f>ProjectedP205!D73</f>
        <v>Maize (corn)</v>
      </c>
      <c r="E222" s="37">
        <f>E273*ProjectedP205!E16</f>
        <v>0</v>
      </c>
      <c r="F222" s="37">
        <f>F273*ProjectedP205!F16</f>
        <v>0</v>
      </c>
      <c r="G222" s="37">
        <f>G273*ProjectedP205!G16</f>
        <v>0</v>
      </c>
      <c r="H222" s="37">
        <f>H273*ProjectedP205!H16</f>
        <v>0</v>
      </c>
      <c r="I222" s="37">
        <f>I273*ProjectedP205!I16</f>
        <v>0</v>
      </c>
      <c r="J222" s="49">
        <f>J273*ProjectedP205!J16</f>
        <v>0</v>
      </c>
      <c r="K222" s="199">
        <f>K273*ProjectedP205!K16</f>
        <v>2.9275867598995156</v>
      </c>
      <c r="L222" s="199">
        <f>L273*ProjectedP205!L16</f>
        <v>5.5128300296662172</v>
      </c>
      <c r="M222" s="199">
        <f>M273*ProjectedP205!M16</f>
        <v>8.2361698371064929</v>
      </c>
      <c r="O222" s="31"/>
      <c r="P222" s="227">
        <f t="shared" si="99"/>
        <v>3.4875368286808511E-2</v>
      </c>
      <c r="Q222" s="227">
        <f t="shared" si="100"/>
        <v>0</v>
      </c>
      <c r="R222" s="227">
        <f t="shared" si="101"/>
        <v>0</v>
      </c>
      <c r="S222" s="227">
        <f t="shared" si="102"/>
        <v>0</v>
      </c>
      <c r="T222" s="227">
        <f t="shared" si="103"/>
        <v>0</v>
      </c>
      <c r="U222" s="227">
        <f t="shared" si="104"/>
        <v>0</v>
      </c>
      <c r="V222" s="227">
        <f t="shared" si="105"/>
        <v>0.96512463171319152</v>
      </c>
      <c r="W222" s="227">
        <f t="shared" si="106"/>
        <v>1</v>
      </c>
      <c r="X222" s="227">
        <f t="shared" si="107"/>
        <v>1</v>
      </c>
      <c r="Y222" s="233"/>
      <c r="Z222" s="227"/>
      <c r="AA222" s="214">
        <f t="shared" si="108"/>
        <v>0.22195797052843488</v>
      </c>
      <c r="AB222" s="214">
        <f t="shared" si="109"/>
        <v>0</v>
      </c>
      <c r="AC222" s="214">
        <f t="shared" si="110"/>
        <v>0</v>
      </c>
      <c r="AD222" s="214">
        <f t="shared" si="111"/>
        <v>0</v>
      </c>
      <c r="AE222" s="214">
        <f t="shared" si="112"/>
        <v>0</v>
      </c>
      <c r="AF222" s="214">
        <f t="shared" si="113"/>
        <v>0</v>
      </c>
      <c r="AG222" s="214">
        <f t="shared" si="114"/>
        <v>14.127430467282178</v>
      </c>
      <c r="AH222" s="214">
        <f t="shared" si="115"/>
        <v>27.564150148331084</v>
      </c>
      <c r="AI222" s="214">
        <f t="shared" si="116"/>
        <v>41.180849185532459</v>
      </c>
    </row>
    <row r="223" spans="2:35" ht="13.5" customHeight="1" x14ac:dyDescent="0.2">
      <c r="D223" s="2" t="str">
        <f>ProjectedP205!D74</f>
        <v>Rice</v>
      </c>
      <c r="E223" s="37">
        <f>E274*ProjectedP205!E17</f>
        <v>0</v>
      </c>
      <c r="F223" s="37">
        <f>F274*ProjectedP205!F17</f>
        <v>0</v>
      </c>
      <c r="G223" s="37">
        <f>G274*ProjectedP205!G17</f>
        <v>0</v>
      </c>
      <c r="H223" s="37">
        <f>H274*ProjectedP205!H17</f>
        <v>0</v>
      </c>
      <c r="I223" s="37">
        <f>I274*ProjectedP205!I17</f>
        <v>0</v>
      </c>
      <c r="J223" s="49">
        <f>J274*ProjectedP205!J17</f>
        <v>0</v>
      </c>
      <c r="K223" s="199">
        <f>K274*ProjectedP205!K17</f>
        <v>1.9127961808120125E-2</v>
      </c>
      <c r="L223" s="199">
        <f>L274*ProjectedP205!L17</f>
        <v>3.2263278482238915E-2</v>
      </c>
      <c r="M223" s="199">
        <f>M274*ProjectedP205!M17</f>
        <v>4.8372192795929123E-2</v>
      </c>
      <c r="O223" s="31"/>
      <c r="P223" s="227">
        <f t="shared" si="99"/>
        <v>3.4875368286808511E-2</v>
      </c>
      <c r="Q223" s="227">
        <f t="shared" si="100"/>
        <v>0</v>
      </c>
      <c r="R223" s="227">
        <f t="shared" si="101"/>
        <v>0</v>
      </c>
      <c r="S223" s="227">
        <f t="shared" si="102"/>
        <v>0</v>
      </c>
      <c r="T223" s="227">
        <f t="shared" si="103"/>
        <v>0.5</v>
      </c>
      <c r="U223" s="227">
        <f t="shared" si="104"/>
        <v>0.8</v>
      </c>
      <c r="V223" s="227">
        <f t="shared" si="105"/>
        <v>0.96512463171319152</v>
      </c>
      <c r="W223" s="227">
        <f t="shared" si="106"/>
        <v>0.5</v>
      </c>
      <c r="X223" s="227">
        <f t="shared" si="107"/>
        <v>0.2</v>
      </c>
      <c r="Y223" s="233"/>
      <c r="Z223" s="227"/>
      <c r="AA223" s="214">
        <f t="shared" si="108"/>
        <v>1.450205897030863E-3</v>
      </c>
      <c r="AB223" s="214">
        <f t="shared" si="109"/>
        <v>0</v>
      </c>
      <c r="AC223" s="214">
        <f t="shared" si="110"/>
        <v>0</v>
      </c>
      <c r="AD223" s="214">
        <f t="shared" si="111"/>
        <v>0</v>
      </c>
      <c r="AE223" s="214">
        <f t="shared" si="112"/>
        <v>3.506878095895534E-2</v>
      </c>
      <c r="AF223" s="214">
        <f t="shared" si="113"/>
        <v>8.4125552688572386E-2</v>
      </c>
      <c r="AG223" s="214">
        <f t="shared" si="114"/>
        <v>9.2304335477429625E-2</v>
      </c>
      <c r="AH223" s="214">
        <f t="shared" si="115"/>
        <v>8.0658196205597277E-2</v>
      </c>
      <c r="AI223" s="214">
        <f t="shared" si="116"/>
        <v>4.8372192795929123E-2</v>
      </c>
    </row>
    <row r="224" spans="2:35" ht="13.5" customHeight="1" x14ac:dyDescent="0.2">
      <c r="D224" s="2" t="str">
        <f>ProjectedP205!D75</f>
        <v>Plantains and cooking bananas</v>
      </c>
      <c r="E224" s="37">
        <f>E275*ProjectedP205!E18</f>
        <v>0</v>
      </c>
      <c r="F224" s="37">
        <f>F275*ProjectedP205!F18</f>
        <v>0</v>
      </c>
      <c r="G224" s="37">
        <f>G275*ProjectedP205!G18</f>
        <v>0</v>
      </c>
      <c r="H224" s="37">
        <f>H275*ProjectedP205!H18</f>
        <v>0</v>
      </c>
      <c r="I224" s="37">
        <f>I275*ProjectedP205!I18</f>
        <v>0</v>
      </c>
      <c r="J224" s="49">
        <f>J275*ProjectedP205!J18</f>
        <v>0</v>
      </c>
      <c r="K224" s="199">
        <f>K275*ProjectedP205!K18</f>
        <v>0.27374879779231864</v>
      </c>
      <c r="L224" s="199">
        <f>L275*ProjectedP205!L18</f>
        <v>0.4118482953849486</v>
      </c>
      <c r="M224" s="199">
        <f>M275*ProjectedP205!M18</f>
        <v>0.55076939890196708</v>
      </c>
      <c r="O224" s="31"/>
      <c r="P224" s="227">
        <f t="shared" si="99"/>
        <v>3.4875368286808511E-2</v>
      </c>
      <c r="Q224" s="227">
        <f t="shared" si="100"/>
        <v>3.4875368286808511E-2</v>
      </c>
      <c r="R224" s="227">
        <f t="shared" si="101"/>
        <v>3.4875368286808511E-2</v>
      </c>
      <c r="S224" s="227">
        <f t="shared" si="102"/>
        <v>0</v>
      </c>
      <c r="T224" s="227">
        <f t="shared" si="103"/>
        <v>0</v>
      </c>
      <c r="U224" s="227">
        <f t="shared" si="104"/>
        <v>0</v>
      </c>
      <c r="V224" s="227">
        <f t="shared" si="105"/>
        <v>0.96512463171319152</v>
      </c>
      <c r="W224" s="227">
        <f t="shared" si="106"/>
        <v>0.96512463171319152</v>
      </c>
      <c r="X224" s="227">
        <f t="shared" si="107"/>
        <v>0.96512463171319152</v>
      </c>
      <c r="Y224" s="233"/>
      <c r="Z224" s="227"/>
      <c r="AA224" s="214">
        <f t="shared" si="108"/>
        <v>2.0754543784952575E-2</v>
      </c>
      <c r="AB224" s="214">
        <f t="shared" si="109"/>
        <v>3.1224697782270393E-2</v>
      </c>
      <c r="AC224" s="214">
        <f t="shared" si="110"/>
        <v>4.1757142669152716E-2</v>
      </c>
      <c r="AD224" s="214">
        <f t="shared" si="111"/>
        <v>0</v>
      </c>
      <c r="AE224" s="214">
        <f t="shared" si="112"/>
        <v>0</v>
      </c>
      <c r="AF224" s="214">
        <f t="shared" si="113"/>
        <v>0</v>
      </c>
      <c r="AG224" s="214">
        <f t="shared" si="114"/>
        <v>1.3210085382562022</v>
      </c>
      <c r="AH224" s="214">
        <f t="shared" si="115"/>
        <v>1.9874246720255211</v>
      </c>
      <c r="AI224" s="214">
        <f t="shared" si="116"/>
        <v>2.6578055663707842</v>
      </c>
    </row>
    <row r="225" spans="4:35" ht="13.5" customHeight="1" x14ac:dyDescent="0.2">
      <c r="D225" s="2" t="str">
        <f>ProjectedP205!D76</f>
        <v>Groundnuts, excluding shelled</v>
      </c>
      <c r="E225" s="37">
        <f>E276*ProjectedP205!E19</f>
        <v>0</v>
      </c>
      <c r="F225" s="37">
        <f>F276*ProjectedP205!F19</f>
        <v>0</v>
      </c>
      <c r="G225" s="37">
        <f>G276*ProjectedP205!G19</f>
        <v>0</v>
      </c>
      <c r="H225" s="37">
        <f>H276*ProjectedP205!H19</f>
        <v>0</v>
      </c>
      <c r="I225" s="37">
        <f>I276*ProjectedP205!I19</f>
        <v>0</v>
      </c>
      <c r="J225" s="49">
        <f>J276*ProjectedP205!J19</f>
        <v>0</v>
      </c>
      <c r="K225" s="199">
        <f>K276*ProjectedP205!K19</f>
        <v>5.8345505385754108E-3</v>
      </c>
      <c r="L225" s="199">
        <f>L276*ProjectedP205!L19</f>
        <v>9.0959733676366193E-3</v>
      </c>
      <c r="M225" s="199">
        <f>M276*ProjectedP205!M19</f>
        <v>1.2604871763698261E-2</v>
      </c>
      <c r="O225" s="31"/>
      <c r="P225" s="227">
        <f t="shared" si="99"/>
        <v>3.4875368286808511E-2</v>
      </c>
      <c r="Q225" s="227">
        <f t="shared" si="100"/>
        <v>0</v>
      </c>
      <c r="R225" s="227">
        <f t="shared" si="101"/>
        <v>0</v>
      </c>
      <c r="S225" s="227">
        <f t="shared" si="102"/>
        <v>0</v>
      </c>
      <c r="T225" s="227">
        <f t="shared" si="103"/>
        <v>0.5</v>
      </c>
      <c r="U225" s="227">
        <f t="shared" si="104"/>
        <v>0.8</v>
      </c>
      <c r="V225" s="227">
        <f t="shared" si="105"/>
        <v>0.96512463171319152</v>
      </c>
      <c r="W225" s="227">
        <f t="shared" si="106"/>
        <v>0.5</v>
      </c>
      <c r="X225" s="227">
        <f t="shared" si="107"/>
        <v>0.2</v>
      </c>
      <c r="Y225" s="233"/>
      <c r="Z225" s="227"/>
      <c r="AA225" s="214">
        <f t="shared" si="108"/>
        <v>4.4235238874090087E-4</v>
      </c>
      <c r="AB225" s="214">
        <f t="shared" si="109"/>
        <v>0</v>
      </c>
      <c r="AC225" s="214">
        <f t="shared" si="110"/>
        <v>0</v>
      </c>
      <c r="AD225" s="214">
        <f t="shared" si="111"/>
        <v>0</v>
      </c>
      <c r="AE225" s="214">
        <f t="shared" si="112"/>
        <v>9.8869275735180649E-3</v>
      </c>
      <c r="AF225" s="214">
        <f t="shared" si="113"/>
        <v>2.1921516110779582E-2</v>
      </c>
      <c r="AG225" s="214">
        <f t="shared" si="114"/>
        <v>2.8155342198772984E-2</v>
      </c>
      <c r="AH225" s="214">
        <f t="shared" si="115"/>
        <v>2.2739933419091547E-2</v>
      </c>
      <c r="AI225" s="214">
        <f t="shared" si="116"/>
        <v>1.2604871763698261E-2</v>
      </c>
    </row>
    <row r="226" spans="4:35" ht="13.5" customHeight="1" x14ac:dyDescent="0.2">
      <c r="D226" s="2" t="str">
        <f>ProjectedP205!D77</f>
        <v>Beans, dry</v>
      </c>
      <c r="E226" s="37">
        <f>E277*ProjectedP205!E20</f>
        <v>0</v>
      </c>
      <c r="F226" s="37">
        <f>F277*ProjectedP205!F20</f>
        <v>0</v>
      </c>
      <c r="G226" s="37">
        <f>G277*ProjectedP205!G20</f>
        <v>0</v>
      </c>
      <c r="H226" s="37">
        <f>H277*ProjectedP205!H20</f>
        <v>0</v>
      </c>
      <c r="I226" s="37">
        <f>I277*ProjectedP205!I20</f>
        <v>0</v>
      </c>
      <c r="J226" s="49">
        <f>J277*ProjectedP205!J20</f>
        <v>0</v>
      </c>
      <c r="K226" s="199">
        <f>K277*ProjectedP205!K20</f>
        <v>5.4854898046782065E-3</v>
      </c>
      <c r="L226" s="199">
        <f>L277*ProjectedP205!L20</f>
        <v>8.5536071796982489E-3</v>
      </c>
      <c r="M226" s="199">
        <f>M277*ProjectedP205!M20</f>
        <v>1.1855794653368128E-2</v>
      </c>
      <c r="O226" s="31"/>
      <c r="P226" s="227">
        <f t="shared" si="99"/>
        <v>3.4875368286808511E-2</v>
      </c>
      <c r="Q226" s="227">
        <f t="shared" si="100"/>
        <v>0</v>
      </c>
      <c r="R226" s="227">
        <f t="shared" si="101"/>
        <v>0</v>
      </c>
      <c r="S226" s="227">
        <f t="shared" si="102"/>
        <v>0</v>
      </c>
      <c r="T226" s="227">
        <f t="shared" si="103"/>
        <v>0.5</v>
      </c>
      <c r="U226" s="227">
        <f t="shared" si="104"/>
        <v>0.8</v>
      </c>
      <c r="V226" s="227">
        <f t="shared" si="105"/>
        <v>0.96512463171319152</v>
      </c>
      <c r="W226" s="227">
        <f t="shared" si="106"/>
        <v>0.5</v>
      </c>
      <c r="X226" s="227">
        <f t="shared" si="107"/>
        <v>0.2</v>
      </c>
      <c r="Y226" s="233"/>
      <c r="Z226" s="227"/>
      <c r="AA226" s="214">
        <f t="shared" si="108"/>
        <v>4.1588799385149073E-4</v>
      </c>
      <c r="AB226" s="214">
        <f t="shared" si="109"/>
        <v>0</v>
      </c>
      <c r="AC226" s="214">
        <f t="shared" si="110"/>
        <v>0</v>
      </c>
      <c r="AD226" s="214">
        <f t="shared" si="111"/>
        <v>0</v>
      </c>
      <c r="AE226" s="214">
        <f t="shared" si="112"/>
        <v>9.2973991083676617E-3</v>
      </c>
      <c r="AF226" s="214">
        <f t="shared" si="113"/>
        <v>2.0618773310205441E-2</v>
      </c>
      <c r="AG226" s="214">
        <f t="shared" si="114"/>
        <v>2.6470906637532605E-2</v>
      </c>
      <c r="AH226" s="214">
        <f t="shared" si="115"/>
        <v>2.1384017949245621E-2</v>
      </c>
      <c r="AI226" s="214">
        <f t="shared" si="116"/>
        <v>1.1855794653368128E-2</v>
      </c>
    </row>
    <row r="227" spans="4:35" ht="13.5" customHeight="1" x14ac:dyDescent="0.2">
      <c r="D227" s="2" t="str">
        <f>ProjectedP205!D78</f>
        <v>Oil palm fruit</v>
      </c>
      <c r="E227" s="37">
        <f>E278*ProjectedP205!E21</f>
        <v>0</v>
      </c>
      <c r="F227" s="37">
        <f>F278*ProjectedP205!F21</f>
        <v>0</v>
      </c>
      <c r="G227" s="37">
        <f>G278*ProjectedP205!G21</f>
        <v>0</v>
      </c>
      <c r="H227" s="37">
        <f>H278*ProjectedP205!H21</f>
        <v>0</v>
      </c>
      <c r="I227" s="37">
        <f>I278*ProjectedP205!I21</f>
        <v>0</v>
      </c>
      <c r="J227" s="49">
        <f>J278*ProjectedP205!J21</f>
        <v>0</v>
      </c>
      <c r="K227" s="199">
        <f>K278*ProjectedP205!K21</f>
        <v>0.91287313841222606</v>
      </c>
      <c r="L227" s="199">
        <f>L278*ProjectedP205!L21</f>
        <v>1.7251624727233346</v>
      </c>
      <c r="M227" s="199">
        <f>M278*ProjectedP205!M21</f>
        <v>2.5866367259511853</v>
      </c>
      <c r="O227" s="31"/>
      <c r="P227" s="227">
        <f t="shared" si="99"/>
        <v>3.4875368286808511E-2</v>
      </c>
      <c r="Q227" s="227">
        <f t="shared" si="100"/>
        <v>0</v>
      </c>
      <c r="R227" s="227">
        <f t="shared" si="101"/>
        <v>0</v>
      </c>
      <c r="S227" s="227">
        <f t="shared" si="102"/>
        <v>0</v>
      </c>
      <c r="T227" s="227">
        <f t="shared" si="103"/>
        <v>0.2</v>
      </c>
      <c r="U227" s="227">
        <f t="shared" si="104"/>
        <v>0.5</v>
      </c>
      <c r="V227" s="227">
        <f t="shared" si="105"/>
        <v>0.96512463171319152</v>
      </c>
      <c r="W227" s="227">
        <f t="shared" si="106"/>
        <v>0.8</v>
      </c>
      <c r="X227" s="227">
        <f t="shared" si="107"/>
        <v>0.5</v>
      </c>
      <c r="Y227" s="233"/>
      <c r="Z227" s="227"/>
      <c r="AA227" s="214">
        <f t="shared" si="108"/>
        <v>6.9210406307089356E-2</v>
      </c>
      <c r="AB227" s="214">
        <f t="shared" si="109"/>
        <v>0</v>
      </c>
      <c r="AC227" s="214">
        <f t="shared" si="110"/>
        <v>0</v>
      </c>
      <c r="AD227" s="214">
        <f t="shared" si="111"/>
        <v>0</v>
      </c>
      <c r="AE227" s="214">
        <f t="shared" si="112"/>
        <v>0.75007064031449333</v>
      </c>
      <c r="AF227" s="214">
        <f t="shared" si="113"/>
        <v>2.8115616586425927</v>
      </c>
      <c r="AG227" s="214">
        <f t="shared" si="114"/>
        <v>4.405181757554824</v>
      </c>
      <c r="AH227" s="214">
        <f t="shared" si="115"/>
        <v>6.9006498908933382</v>
      </c>
      <c r="AI227" s="214">
        <f t="shared" si="116"/>
        <v>6.4665918148779626</v>
      </c>
    </row>
    <row r="228" spans="4:35" ht="13.5" customHeight="1" x14ac:dyDescent="0.2">
      <c r="D228" s="2" t="str">
        <f>ProjectedP205!D79</f>
        <v>Bananas</v>
      </c>
      <c r="E228" s="37">
        <f>E279*ProjectedP205!E22</f>
        <v>0</v>
      </c>
      <c r="F228" s="37">
        <f>F279*ProjectedP205!F22</f>
        <v>0</v>
      </c>
      <c r="G228" s="37">
        <f>G279*ProjectedP205!G22</f>
        <v>0</v>
      </c>
      <c r="H228" s="37">
        <f>H279*ProjectedP205!H22</f>
        <v>0</v>
      </c>
      <c r="I228" s="37">
        <f>I279*ProjectedP205!I22</f>
        <v>0</v>
      </c>
      <c r="J228" s="49">
        <f>J279*ProjectedP205!J22</f>
        <v>0</v>
      </c>
      <c r="K228" s="199">
        <f>K279*ProjectedP205!K22</f>
        <v>5.6448271611952296E-2</v>
      </c>
      <c r="L228" s="199">
        <f>L279*ProjectedP205!L22</f>
        <v>8.4826724666337505E-2</v>
      </c>
      <c r="M228" s="199">
        <f>M279*ProjectedP205!M22</f>
        <v>0.11330843088158214</v>
      </c>
      <c r="O228" s="31"/>
      <c r="P228" s="227">
        <f t="shared" si="99"/>
        <v>3.4875368286808511E-2</v>
      </c>
      <c r="Q228" s="227">
        <f t="shared" si="100"/>
        <v>3.4875368286808511E-2</v>
      </c>
      <c r="R228" s="227">
        <f t="shared" si="101"/>
        <v>3.4875368286808511E-2</v>
      </c>
      <c r="S228" s="227">
        <f t="shared" si="102"/>
        <v>0</v>
      </c>
      <c r="T228" s="227">
        <f t="shared" si="103"/>
        <v>0</v>
      </c>
      <c r="U228" s="227">
        <f t="shared" si="104"/>
        <v>0</v>
      </c>
      <c r="V228" s="227">
        <f t="shared" si="105"/>
        <v>0.96512463171319152</v>
      </c>
      <c r="W228" s="227">
        <f t="shared" si="106"/>
        <v>0.96512463171319152</v>
      </c>
      <c r="X228" s="227">
        <f t="shared" si="107"/>
        <v>0.96512463171319152</v>
      </c>
      <c r="Y228" s="233"/>
      <c r="Z228" s="227"/>
      <c r="AA228" s="214">
        <f t="shared" si="108"/>
        <v>4.2796831774361615E-3</v>
      </c>
      <c r="AB228" s="214">
        <f t="shared" si="109"/>
        <v>6.4312244854396183E-3</v>
      </c>
      <c r="AC228" s="214">
        <f t="shared" si="110"/>
        <v>8.5905940369468779E-3</v>
      </c>
      <c r="AD228" s="214">
        <f t="shared" si="111"/>
        <v>0</v>
      </c>
      <c r="AE228" s="214">
        <f t="shared" si="112"/>
        <v>0</v>
      </c>
      <c r="AF228" s="214">
        <f t="shared" si="113"/>
        <v>0</v>
      </c>
      <c r="AG228" s="214">
        <f t="shared" si="114"/>
        <v>0.27239808675165827</v>
      </c>
      <c r="AH228" s="214">
        <f t="shared" si="115"/>
        <v>0.40934180701517642</v>
      </c>
      <c r="AI228" s="214">
        <f t="shared" si="116"/>
        <v>0.54678378812293282</v>
      </c>
    </row>
    <row r="229" spans="4:35" ht="13.5" customHeight="1" x14ac:dyDescent="0.2">
      <c r="D229" s="2" t="str">
        <f>ProjectedP205!D80</f>
        <v>Cow peas, dry</v>
      </c>
      <c r="E229" s="37">
        <f>E280*ProjectedP205!E23</f>
        <v>0</v>
      </c>
      <c r="F229" s="37">
        <f>F280*ProjectedP205!F23</f>
        <v>0</v>
      </c>
      <c r="G229" s="37">
        <f>G280*ProjectedP205!G23</f>
        <v>0</v>
      </c>
      <c r="H229" s="37">
        <f>H280*ProjectedP205!H23</f>
        <v>0</v>
      </c>
      <c r="I229" s="37">
        <f>I280*ProjectedP205!I23</f>
        <v>0</v>
      </c>
      <c r="J229" s="49">
        <f>J280*ProjectedP205!J23</f>
        <v>0</v>
      </c>
      <c r="K229" s="199">
        <f>K280*ProjectedP205!K23</f>
        <v>2.1651108044391087E-3</v>
      </c>
      <c r="L229" s="199">
        <f>L280*ProjectedP205!L23</f>
        <v>3.4402744788106553E-3</v>
      </c>
      <c r="M229" s="199">
        <f>M280*ProjectedP205!M23</f>
        <v>4.8590742752604808E-3</v>
      </c>
      <c r="O229" s="31"/>
      <c r="P229" s="227">
        <f t="shared" si="99"/>
        <v>3.4875368286808511E-2</v>
      </c>
      <c r="Q229" s="227">
        <f t="shared" si="100"/>
        <v>0</v>
      </c>
      <c r="R229" s="227">
        <f t="shared" si="101"/>
        <v>0</v>
      </c>
      <c r="S229" s="227">
        <f t="shared" si="102"/>
        <v>0</v>
      </c>
      <c r="T229" s="227">
        <f t="shared" si="103"/>
        <v>0.5</v>
      </c>
      <c r="U229" s="227">
        <f t="shared" si="104"/>
        <v>0.8</v>
      </c>
      <c r="V229" s="227">
        <f t="shared" si="105"/>
        <v>0.96512463171319152</v>
      </c>
      <c r="W229" s="227">
        <f t="shared" si="106"/>
        <v>0.5</v>
      </c>
      <c r="X229" s="227">
        <f t="shared" si="107"/>
        <v>0.2</v>
      </c>
      <c r="Y229" s="233"/>
      <c r="Z229" s="227"/>
      <c r="AA229" s="214">
        <f t="shared" si="108"/>
        <v>1.6415007975339598E-4</v>
      </c>
      <c r="AB229" s="214">
        <f t="shared" si="109"/>
        <v>0</v>
      </c>
      <c r="AC229" s="214">
        <f t="shared" si="110"/>
        <v>0</v>
      </c>
      <c r="AD229" s="214">
        <f t="shared" si="111"/>
        <v>0</v>
      </c>
      <c r="AE229" s="214">
        <f t="shared" si="112"/>
        <v>3.7394287813159294E-3</v>
      </c>
      <c r="AF229" s="214">
        <f t="shared" si="113"/>
        <v>8.4505639569747489E-3</v>
      </c>
      <c r="AG229" s="214">
        <f t="shared" si="114"/>
        <v>1.0448008838762731E-2</v>
      </c>
      <c r="AH229" s="214">
        <f t="shared" si="115"/>
        <v>8.6006861970266378E-3</v>
      </c>
      <c r="AI229" s="214">
        <f t="shared" si="116"/>
        <v>4.8590742752604808E-3</v>
      </c>
    </row>
    <row r="230" spans="4:35" ht="13.5" customHeight="1" x14ac:dyDescent="0.2">
      <c r="D230" s="2" t="str">
        <f>ProjectedP205!D81</f>
        <v>Coffee, green</v>
      </c>
      <c r="E230" s="37">
        <f>E281*ProjectedP205!E24</f>
        <v>0</v>
      </c>
      <c r="F230" s="37">
        <f>F281*ProjectedP205!F24</f>
        <v>0</v>
      </c>
      <c r="G230" s="37">
        <f>G281*ProjectedP205!G24</f>
        <v>0</v>
      </c>
      <c r="H230" s="37">
        <f>H281*ProjectedP205!H24</f>
        <v>0</v>
      </c>
      <c r="I230" s="37">
        <f>I281*ProjectedP205!I24</f>
        <v>0</v>
      </c>
      <c r="J230" s="49">
        <f>J281*ProjectedP205!J24</f>
        <v>0</v>
      </c>
      <c r="K230" s="199">
        <f>K281*ProjectedP205!K24</f>
        <v>0.12274320708743754</v>
      </c>
      <c r="L230" s="199">
        <f>L281*ProjectedP205!L24</f>
        <v>0.184512500316867</v>
      </c>
      <c r="M230" s="199">
        <f>M281*ProjectedP205!M24</f>
        <v>0.24654806535461257</v>
      </c>
      <c r="O230" s="31"/>
      <c r="P230" s="227">
        <f t="shared" si="99"/>
        <v>3.4875368286808511E-2</v>
      </c>
      <c r="Q230" s="227">
        <f t="shared" si="100"/>
        <v>3.4875368286808511E-2</v>
      </c>
      <c r="R230" s="227">
        <f t="shared" si="101"/>
        <v>3.4875368286808511E-2</v>
      </c>
      <c r="S230" s="227">
        <f t="shared" si="102"/>
        <v>0</v>
      </c>
      <c r="T230" s="227">
        <f t="shared" si="103"/>
        <v>0</v>
      </c>
      <c r="U230" s="227">
        <f t="shared" si="104"/>
        <v>0</v>
      </c>
      <c r="V230" s="227">
        <f t="shared" si="105"/>
        <v>0.96512463171319152</v>
      </c>
      <c r="W230" s="227">
        <f t="shared" si="106"/>
        <v>0.96512463171319152</v>
      </c>
      <c r="X230" s="227">
        <f t="shared" si="107"/>
        <v>0.96512463171319152</v>
      </c>
      <c r="Y230" s="233"/>
      <c r="Z230" s="227"/>
      <c r="AA230" s="214">
        <f t="shared" si="108"/>
        <v>9.3059011997356274E-3</v>
      </c>
      <c r="AB230" s="214">
        <f t="shared" si="109"/>
        <v>1.3989003047979584E-2</v>
      </c>
      <c r="AC230" s="214">
        <f t="shared" si="110"/>
        <v>1.8692292564439668E-2</v>
      </c>
      <c r="AD230" s="214">
        <f t="shared" si="111"/>
        <v>0</v>
      </c>
      <c r="AE230" s="214">
        <f t="shared" si="112"/>
        <v>0</v>
      </c>
      <c r="AF230" s="214">
        <f t="shared" si="113"/>
        <v>0</v>
      </c>
      <c r="AG230" s="214">
        <f t="shared" si="114"/>
        <v>0.59231246267779569</v>
      </c>
      <c r="AH230" s="214">
        <f t="shared" si="115"/>
        <v>0.89038779457398198</v>
      </c>
      <c r="AI230" s="214">
        <f t="shared" si="116"/>
        <v>1.1897480538748517</v>
      </c>
    </row>
    <row r="231" spans="4:35" ht="13.5" customHeight="1" x14ac:dyDescent="0.2">
      <c r="D231" s="2" t="str">
        <f>ProjectedP205!D82</f>
        <v>Edible roots and tubers with high starch or inulin content, n.e.c., fresh</v>
      </c>
      <c r="E231" s="37">
        <f>E282*ProjectedP205!E25</f>
        <v>0</v>
      </c>
      <c r="F231" s="37">
        <f>F282*ProjectedP205!F25</f>
        <v>0</v>
      </c>
      <c r="G231" s="37">
        <f>G282*ProjectedP205!G25</f>
        <v>0</v>
      </c>
      <c r="H231" s="37">
        <f>H282*ProjectedP205!H25</f>
        <v>0</v>
      </c>
      <c r="I231" s="37">
        <f>I282*ProjectedP205!I25</f>
        <v>0</v>
      </c>
      <c r="J231" s="49">
        <f>J282*ProjectedP205!J25</f>
        <v>0</v>
      </c>
      <c r="K231" s="199">
        <f>K282*ProjectedP205!K25</f>
        <v>1.3941303897755872E-3</v>
      </c>
      <c r="L231" s="199">
        <f>L282*ProjectedP205!L25</f>
        <v>2.1566602269397395E-3</v>
      </c>
      <c r="M231" s="199">
        <f>M282*ProjectedP205!M25</f>
        <v>2.9655656432936136E-3</v>
      </c>
      <c r="O231" s="31"/>
      <c r="P231" s="227">
        <f t="shared" si="99"/>
        <v>3.4875368286808511E-2</v>
      </c>
      <c r="Q231" s="227">
        <f t="shared" si="100"/>
        <v>3.4875368286808511E-2</v>
      </c>
      <c r="R231" s="227">
        <f t="shared" si="101"/>
        <v>3.4875368286808511E-2</v>
      </c>
      <c r="S231" s="227">
        <f t="shared" si="102"/>
        <v>0</v>
      </c>
      <c r="T231" s="227">
        <f t="shared" si="103"/>
        <v>0</v>
      </c>
      <c r="U231" s="227">
        <f t="shared" si="104"/>
        <v>0</v>
      </c>
      <c r="V231" s="227">
        <f t="shared" si="105"/>
        <v>0.96512463171319152</v>
      </c>
      <c r="W231" s="227">
        <f t="shared" si="106"/>
        <v>0.96512463171319152</v>
      </c>
      <c r="X231" s="227">
        <f t="shared" si="107"/>
        <v>0.96512463171319152</v>
      </c>
      <c r="Y231" s="233"/>
      <c r="Z231" s="227"/>
      <c r="AA231" s="214">
        <f t="shared" si="108"/>
        <v>1.0569741474620761E-4</v>
      </c>
      <c r="AB231" s="214">
        <f t="shared" si="109"/>
        <v>1.6350939061746835E-4</v>
      </c>
      <c r="AC231" s="214">
        <f t="shared" si="110"/>
        <v>2.2483737823602383E-4</v>
      </c>
      <c r="AD231" s="214">
        <f t="shared" si="111"/>
        <v>0</v>
      </c>
      <c r="AE231" s="214">
        <f t="shared" si="112"/>
        <v>0</v>
      </c>
      <c r="AF231" s="214">
        <f t="shared" si="113"/>
        <v>0</v>
      </c>
      <c r="AG231" s="214">
        <f t="shared" si="114"/>
        <v>6.7275478949616581E-3</v>
      </c>
      <c r="AH231" s="214">
        <f t="shared" si="115"/>
        <v>1.040722953627852E-2</v>
      </c>
      <c r="AI231" s="214">
        <f t="shared" si="116"/>
        <v>1.4310702246525213E-2</v>
      </c>
    </row>
    <row r="232" spans="4:35" ht="13.5" customHeight="1" x14ac:dyDescent="0.2">
      <c r="D232" s="2" t="str">
        <f>ProjectedP205!D83</f>
        <v>Sweet potatoes</v>
      </c>
      <c r="E232" s="37">
        <f>E283*ProjectedP205!E26</f>
        <v>0</v>
      </c>
      <c r="F232" s="37">
        <f>F283*ProjectedP205!F26</f>
        <v>0</v>
      </c>
      <c r="G232" s="37">
        <f>G283*ProjectedP205!G26</f>
        <v>0</v>
      </c>
      <c r="H232" s="37">
        <f>H283*ProjectedP205!H26</f>
        <v>0</v>
      </c>
      <c r="I232" s="37">
        <f>I283*ProjectedP205!I26</f>
        <v>0</v>
      </c>
      <c r="J232" s="49">
        <f>J283*ProjectedP205!J26</f>
        <v>0</v>
      </c>
      <c r="K232" s="199">
        <f>K283*ProjectedP205!K26</f>
        <v>1.3502734918806204E-3</v>
      </c>
      <c r="L232" s="199">
        <f>L283*ProjectedP205!L26</f>
        <v>2.1455733804181792E-3</v>
      </c>
      <c r="M232" s="199">
        <f>M283*ProjectedP205!M26</f>
        <v>3.0304873845947867E-3</v>
      </c>
      <c r="O232" s="31"/>
      <c r="P232" s="227">
        <f t="shared" si="99"/>
        <v>3.4875368286808511E-2</v>
      </c>
      <c r="Q232" s="227">
        <f t="shared" si="100"/>
        <v>3.4875368286808511E-2</v>
      </c>
      <c r="R232" s="227">
        <f t="shared" si="101"/>
        <v>3.4875368286808511E-2</v>
      </c>
      <c r="S232" s="227">
        <f t="shared" si="102"/>
        <v>0</v>
      </c>
      <c r="T232" s="227">
        <f t="shared" si="103"/>
        <v>0</v>
      </c>
      <c r="U232" s="227">
        <f t="shared" si="104"/>
        <v>0</v>
      </c>
      <c r="V232" s="227">
        <f t="shared" si="105"/>
        <v>0.96512463171319152</v>
      </c>
      <c r="W232" s="227">
        <f t="shared" si="106"/>
        <v>0.96512463171319152</v>
      </c>
      <c r="X232" s="227">
        <f t="shared" si="107"/>
        <v>0.96512463171319152</v>
      </c>
      <c r="Y232" s="233"/>
      <c r="Z232" s="227"/>
      <c r="AA232" s="214">
        <f t="shared" si="108"/>
        <v>1.0237235938532951E-4</v>
      </c>
      <c r="AB232" s="214">
        <f t="shared" si="109"/>
        <v>1.6266883006186238E-4</v>
      </c>
      <c r="AC232" s="214">
        <f t="shared" si="110"/>
        <v>2.2975948614406582E-4</v>
      </c>
      <c r="AD232" s="214">
        <f t="shared" si="111"/>
        <v>0</v>
      </c>
      <c r="AE232" s="214">
        <f t="shared" si="112"/>
        <v>0</v>
      </c>
      <c r="AF232" s="214">
        <f t="shared" si="113"/>
        <v>0</v>
      </c>
      <c r="AG232" s="214">
        <f t="shared" si="114"/>
        <v>6.515911032816844E-3</v>
      </c>
      <c r="AH232" s="214">
        <f t="shared" si="115"/>
        <v>1.0353728592948612E-2</v>
      </c>
      <c r="AI232" s="214">
        <f t="shared" si="116"/>
        <v>1.4623990104842582E-2</v>
      </c>
    </row>
    <row r="233" spans="4:35" ht="13.5" customHeight="1" x14ac:dyDescent="0.2">
      <c r="D233" s="2" t="str">
        <f>ProjectedP205!D84</f>
        <v>Other pulses n.e.c.</v>
      </c>
      <c r="E233" s="37">
        <f>E284*ProjectedP205!E27</f>
        <v>0</v>
      </c>
      <c r="F233" s="37">
        <f>F284*ProjectedP205!F27</f>
        <v>0</v>
      </c>
      <c r="G233" s="37">
        <f>G284*ProjectedP205!G27</f>
        <v>0</v>
      </c>
      <c r="H233" s="37">
        <f>H284*ProjectedP205!H27</f>
        <v>0</v>
      </c>
      <c r="I233" s="37">
        <f>I284*ProjectedP205!I27</f>
        <v>0</v>
      </c>
      <c r="J233" s="49">
        <f>J284*ProjectedP205!J27</f>
        <v>0</v>
      </c>
      <c r="K233" s="199">
        <f>K284*ProjectedP205!K27</f>
        <v>1.2667122967093261E-3</v>
      </c>
      <c r="L233" s="199">
        <f>L284*ProjectedP205!L27</f>
        <v>1.9728471358399302E-3</v>
      </c>
      <c r="M233" s="199">
        <f>M284*ProjectedP205!M27</f>
        <v>2.7312179772630875E-3</v>
      </c>
      <c r="O233" s="31"/>
      <c r="P233" s="227">
        <f t="shared" si="99"/>
        <v>3.4875368286808511E-2</v>
      </c>
      <c r="Q233" s="227">
        <f t="shared" si="100"/>
        <v>3.4875368286808511E-2</v>
      </c>
      <c r="R233" s="227">
        <f t="shared" si="101"/>
        <v>3.4875368286808511E-2</v>
      </c>
      <c r="S233" s="227">
        <f t="shared" si="102"/>
        <v>0</v>
      </c>
      <c r="T233" s="227">
        <f t="shared" si="103"/>
        <v>0</v>
      </c>
      <c r="U233" s="227">
        <f t="shared" si="104"/>
        <v>0</v>
      </c>
      <c r="V233" s="227">
        <f t="shared" si="105"/>
        <v>0.96512463171319152</v>
      </c>
      <c r="W233" s="227">
        <f t="shared" si="106"/>
        <v>0.96512463171319152</v>
      </c>
      <c r="X233" s="227">
        <f t="shared" si="107"/>
        <v>0.96512463171319152</v>
      </c>
      <c r="Y233" s="233"/>
      <c r="Z233" s="227"/>
      <c r="AA233" s="214">
        <f t="shared" si="108"/>
        <v>9.603708230688436E-5</v>
      </c>
      <c r="AB233" s="214">
        <f t="shared" si="109"/>
        <v>1.4957341399128891E-4</v>
      </c>
      <c r="AC233" s="214">
        <f t="shared" si="110"/>
        <v>2.070700713665269E-4</v>
      </c>
      <c r="AD233" s="214">
        <f t="shared" si="111"/>
        <v>0</v>
      </c>
      <c r="AE233" s="214">
        <f t="shared" si="112"/>
        <v>0</v>
      </c>
      <c r="AF233" s="214">
        <f t="shared" si="113"/>
        <v>0</v>
      </c>
      <c r="AG233" s="214">
        <f t="shared" si="114"/>
        <v>6.1126761942407954E-3</v>
      </c>
      <c r="AH233" s="214">
        <f t="shared" si="115"/>
        <v>9.5202168270196869E-3</v>
      </c>
      <c r="AI233" s="214">
        <f t="shared" si="116"/>
        <v>1.3179828722172425E-2</v>
      </c>
    </row>
    <row r="234" spans="4:35" ht="13.5" customHeight="1" x14ac:dyDescent="0.2">
      <c r="D234" s="2" t="str">
        <f>ProjectedP205!D85</f>
        <v>Melonseed</v>
      </c>
      <c r="E234" s="37">
        <f>E285*ProjectedP205!E28</f>
        <v>0</v>
      </c>
      <c r="F234" s="37">
        <f>F285*ProjectedP205!F28</f>
        <v>0</v>
      </c>
      <c r="G234" s="37">
        <f>G285*ProjectedP205!G28</f>
        <v>0</v>
      </c>
      <c r="H234" s="37">
        <f>H285*ProjectedP205!H28</f>
        <v>0</v>
      </c>
      <c r="I234" s="37">
        <f>I285*ProjectedP205!I28</f>
        <v>0</v>
      </c>
      <c r="J234" s="49">
        <f>J285*ProjectedP205!J28</f>
        <v>0</v>
      </c>
      <c r="K234" s="199">
        <f>K285*ProjectedP205!K28</f>
        <v>2.5304668185204927E-2</v>
      </c>
      <c r="L234" s="199">
        <f>L285*ProjectedP205!L28</f>
        <v>3.8081547170297617E-2</v>
      </c>
      <c r="M234" s="199">
        <f>M285*ProjectedP205!M28</f>
        <v>5.0942000960966453E-2</v>
      </c>
      <c r="O234" s="31"/>
      <c r="P234" s="227">
        <f t="shared" si="99"/>
        <v>3.4875368286808511E-2</v>
      </c>
      <c r="Q234" s="227">
        <f t="shared" si="100"/>
        <v>3.4875368286808511E-2</v>
      </c>
      <c r="R234" s="227">
        <f t="shared" si="101"/>
        <v>3.4875368286808511E-2</v>
      </c>
      <c r="S234" s="227">
        <f t="shared" si="102"/>
        <v>0</v>
      </c>
      <c r="T234" s="227">
        <f t="shared" si="103"/>
        <v>0</v>
      </c>
      <c r="U234" s="227">
        <f t="shared" si="104"/>
        <v>0</v>
      </c>
      <c r="V234" s="227">
        <f t="shared" si="105"/>
        <v>0.96512463171319152</v>
      </c>
      <c r="W234" s="227">
        <f t="shared" si="106"/>
        <v>0.96512463171319152</v>
      </c>
      <c r="X234" s="227">
        <f t="shared" si="107"/>
        <v>0.96512463171319152</v>
      </c>
      <c r="Y234" s="233"/>
      <c r="Z234" s="227"/>
      <c r="AA234" s="214">
        <f t="shared" si="108"/>
        <v>1.9184991789880613E-3</v>
      </c>
      <c r="AB234" s="214">
        <f t="shared" si="109"/>
        <v>2.8871912662947821E-3</v>
      </c>
      <c r="AC234" s="214">
        <f t="shared" si="110"/>
        <v>3.8622196625666479E-3</v>
      </c>
      <c r="AD234" s="214">
        <f t="shared" si="111"/>
        <v>0</v>
      </c>
      <c r="AE234" s="214">
        <f t="shared" si="112"/>
        <v>0</v>
      </c>
      <c r="AF234" s="214">
        <f t="shared" si="113"/>
        <v>0</v>
      </c>
      <c r="AG234" s="214">
        <f t="shared" si="114"/>
        <v>0.1221107928143521</v>
      </c>
      <c r="AH234" s="214">
        <f t="shared" si="115"/>
        <v>0.18376719593901006</v>
      </c>
      <c r="AI234" s="214">
        <f t="shared" si="116"/>
        <v>0.24582689958092896</v>
      </c>
    </row>
    <row r="235" spans="4:35" ht="13.5" customHeight="1" x14ac:dyDescent="0.2">
      <c r="D235" s="2" t="str">
        <f>ProjectedP205!D86</f>
        <v>Seed cotton, unginned</v>
      </c>
      <c r="E235" s="37">
        <f>E286*ProjectedP205!E29</f>
        <v>0</v>
      </c>
      <c r="F235" s="37">
        <f>F286*ProjectedP205!F29</f>
        <v>0</v>
      </c>
      <c r="G235" s="37">
        <f>G286*ProjectedP205!G29</f>
        <v>0</v>
      </c>
      <c r="H235" s="37">
        <f>H286*ProjectedP205!H29</f>
        <v>0</v>
      </c>
      <c r="I235" s="37">
        <f>I286*ProjectedP205!I29</f>
        <v>0</v>
      </c>
      <c r="J235" s="49">
        <f>J286*ProjectedP205!J29</f>
        <v>0</v>
      </c>
      <c r="K235" s="199">
        <f>K286*ProjectedP205!K29</f>
        <v>2.3533441118488295E-3</v>
      </c>
      <c r="L235" s="199">
        <f>L286*ProjectedP205!L29</f>
        <v>4.4381806156177416E-3</v>
      </c>
      <c r="M235" s="199">
        <f>M286*ProjectedP205!M29</f>
        <v>6.6406466470744722E-3</v>
      </c>
      <c r="O235" s="31"/>
      <c r="P235" s="227">
        <f t="shared" si="99"/>
        <v>3.4875368286808511E-2</v>
      </c>
      <c r="Q235" s="227">
        <f t="shared" si="100"/>
        <v>3.4875368286808511E-2</v>
      </c>
      <c r="R235" s="227">
        <f t="shared" si="101"/>
        <v>3.4875368286808511E-2</v>
      </c>
      <c r="S235" s="227">
        <f t="shared" si="102"/>
        <v>0</v>
      </c>
      <c r="T235" s="227">
        <f t="shared" si="103"/>
        <v>0</v>
      </c>
      <c r="U235" s="227">
        <f t="shared" si="104"/>
        <v>0</v>
      </c>
      <c r="V235" s="227">
        <f t="shared" si="105"/>
        <v>0.96512463171319152</v>
      </c>
      <c r="W235" s="227">
        <f t="shared" si="106"/>
        <v>0.96512463171319152</v>
      </c>
      <c r="X235" s="227">
        <f t="shared" si="107"/>
        <v>0.96512463171319152</v>
      </c>
      <c r="Y235" s="233"/>
      <c r="Z235" s="227"/>
      <c r="AA235" s="214">
        <f t="shared" si="108"/>
        <v>1.7842117957895696E-4</v>
      </c>
      <c r="AB235" s="214">
        <f t="shared" si="109"/>
        <v>3.3648518150661581E-4</v>
      </c>
      <c r="AC235" s="214">
        <f t="shared" si="110"/>
        <v>5.0346738582452669E-4</v>
      </c>
      <c r="AD235" s="214">
        <f t="shared" si="111"/>
        <v>0</v>
      </c>
      <c r="AE235" s="214">
        <f t="shared" si="112"/>
        <v>0</v>
      </c>
      <c r="AF235" s="214">
        <f t="shared" si="113"/>
        <v>0</v>
      </c>
      <c r="AG235" s="214">
        <f t="shared" si="114"/>
        <v>1.1356351846212547E-2</v>
      </c>
      <c r="AH235" s="214">
        <f t="shared" si="115"/>
        <v>2.1416987160623492E-2</v>
      </c>
      <c r="AI235" s="214">
        <f t="shared" si="116"/>
        <v>3.2045258247975945E-2</v>
      </c>
    </row>
    <row r="236" spans="4:35" ht="13.5" customHeight="1" x14ac:dyDescent="0.2">
      <c r="D236" s="2" t="str">
        <f>ProjectedP205!D87</f>
        <v>Other vegetables, fresh n.e.c.</v>
      </c>
      <c r="E236" s="37">
        <f>E287*ProjectedP205!E30</f>
        <v>0</v>
      </c>
      <c r="F236" s="37">
        <f>F287*ProjectedP205!F30</f>
        <v>0</v>
      </c>
      <c r="G236" s="37">
        <f>G287*ProjectedP205!G30</f>
        <v>0</v>
      </c>
      <c r="H236" s="37">
        <f>H287*ProjectedP205!H30</f>
        <v>0</v>
      </c>
      <c r="I236" s="37">
        <f>I287*ProjectedP205!I30</f>
        <v>0</v>
      </c>
      <c r="J236" s="49">
        <f>J287*ProjectedP205!J30</f>
        <v>0</v>
      </c>
      <c r="K236" s="199">
        <f>K287*ProjectedP205!K30</f>
        <v>5.1515140185761137E-2</v>
      </c>
      <c r="L236" s="199">
        <f>L287*ProjectedP205!L30</f>
        <v>9.6362588701865093E-2</v>
      </c>
      <c r="M236" s="199">
        <f>M287*ProjectedP205!M30</f>
        <v>0.14301048965358357</v>
      </c>
      <c r="O236" s="31"/>
      <c r="P236" s="227">
        <f t="shared" si="99"/>
        <v>3.4875368286808511E-2</v>
      </c>
      <c r="Q236" s="227">
        <f t="shared" si="100"/>
        <v>3.4875368286808511E-2</v>
      </c>
      <c r="R236" s="227">
        <f t="shared" si="101"/>
        <v>3.4875368286808511E-2</v>
      </c>
      <c r="S236" s="227">
        <f t="shared" si="102"/>
        <v>0</v>
      </c>
      <c r="T236" s="227">
        <f t="shared" si="103"/>
        <v>0</v>
      </c>
      <c r="U236" s="227">
        <f t="shared" si="104"/>
        <v>0</v>
      </c>
      <c r="V236" s="227">
        <f t="shared" si="105"/>
        <v>0.96512463171319152</v>
      </c>
      <c r="W236" s="227">
        <f t="shared" si="106"/>
        <v>0.96512463171319152</v>
      </c>
      <c r="X236" s="227">
        <f t="shared" si="107"/>
        <v>0.96512463171319152</v>
      </c>
      <c r="Y236" s="233"/>
      <c r="Z236" s="227"/>
      <c r="AA236" s="214">
        <f t="shared" si="108"/>
        <v>3.9056727963586711E-3</v>
      </c>
      <c r="AB236" s="214">
        <f t="shared" si="109"/>
        <v>7.3058277609734735E-3</v>
      </c>
      <c r="AC236" s="214">
        <f t="shared" si="110"/>
        <v>1.084248585988162E-2</v>
      </c>
      <c r="AD236" s="214">
        <f t="shared" si="111"/>
        <v>0</v>
      </c>
      <c r="AE236" s="214">
        <f t="shared" si="112"/>
        <v>0</v>
      </c>
      <c r="AF236" s="214">
        <f t="shared" si="113"/>
        <v>0</v>
      </c>
      <c r="AG236" s="214">
        <f t="shared" si="114"/>
        <v>0.24859265349718074</v>
      </c>
      <c r="AH236" s="214">
        <f t="shared" si="115"/>
        <v>0.46500953965908648</v>
      </c>
      <c r="AI236" s="214">
        <f t="shared" si="116"/>
        <v>0.69011473079019015</v>
      </c>
    </row>
    <row r="237" spans="4:35" ht="13.5" customHeight="1" x14ac:dyDescent="0.2">
      <c r="D237" s="2" t="str">
        <f>ProjectedP205!D88</f>
        <v>Cocoa beans</v>
      </c>
      <c r="E237" s="37">
        <f>E288*ProjectedP205!E31</f>
        <v>0</v>
      </c>
      <c r="F237" s="37">
        <f>F288*ProjectedP205!F31</f>
        <v>0</v>
      </c>
      <c r="G237" s="37">
        <f>G288*ProjectedP205!G31</f>
        <v>0</v>
      </c>
      <c r="H237" s="37">
        <f>H288*ProjectedP205!H31</f>
        <v>0</v>
      </c>
      <c r="I237" s="37">
        <f>I288*ProjectedP205!I31</f>
        <v>0</v>
      </c>
      <c r="J237" s="49">
        <f>J288*ProjectedP205!J31</f>
        <v>0</v>
      </c>
      <c r="K237" s="199">
        <f>K288*ProjectedP205!K31</f>
        <v>0.25333626406650694</v>
      </c>
      <c r="L237" s="199">
        <f>L288*ProjectedP205!L31</f>
        <v>0.58127946261318664</v>
      </c>
      <c r="M237" s="199">
        <f>M288*ProjectedP205!M31</f>
        <v>1.0581773443282392</v>
      </c>
      <c r="O237" s="31"/>
      <c r="P237" s="227">
        <f t="shared" si="99"/>
        <v>3.4875368286808511E-2</v>
      </c>
      <c r="Q237" s="227">
        <f t="shared" si="100"/>
        <v>0</v>
      </c>
      <c r="R237" s="227">
        <f t="shared" si="101"/>
        <v>0</v>
      </c>
      <c r="S237" s="227">
        <f t="shared" si="102"/>
        <v>0</v>
      </c>
      <c r="T237" s="227">
        <f t="shared" si="103"/>
        <v>0.5</v>
      </c>
      <c r="U237" s="227">
        <f t="shared" si="104"/>
        <v>0.8</v>
      </c>
      <c r="V237" s="227">
        <f t="shared" si="105"/>
        <v>0.96512463171319152</v>
      </c>
      <c r="W237" s="227">
        <f t="shared" si="106"/>
        <v>0.5</v>
      </c>
      <c r="X237" s="227">
        <f t="shared" si="107"/>
        <v>0.2</v>
      </c>
      <c r="Y237" s="233"/>
      <c r="Z237" s="227"/>
      <c r="AA237" s="214">
        <f t="shared" si="108"/>
        <v>1.9206946760268701E-2</v>
      </c>
      <c r="AB237" s="214">
        <f t="shared" si="109"/>
        <v>0</v>
      </c>
      <c r="AC237" s="214">
        <f t="shared" si="110"/>
        <v>0</v>
      </c>
      <c r="AD237" s="214">
        <f t="shared" si="111"/>
        <v>0</v>
      </c>
      <c r="AE237" s="214">
        <f t="shared" si="112"/>
        <v>0.63182550284042027</v>
      </c>
      <c r="AF237" s="214">
        <f t="shared" si="113"/>
        <v>1.840308424918677</v>
      </c>
      <c r="AG237" s="214">
        <f t="shared" si="114"/>
        <v>1.2225053427839168</v>
      </c>
      <c r="AH237" s="214">
        <f t="shared" si="115"/>
        <v>1.4531986565329664</v>
      </c>
      <c r="AI237" s="214">
        <f t="shared" si="116"/>
        <v>1.0581773443282392</v>
      </c>
    </row>
    <row r="238" spans="4:35" ht="13.5" customHeight="1" x14ac:dyDescent="0.2">
      <c r="D238" s="2" t="str">
        <f>ProjectedP205!D89</f>
        <v>Millet</v>
      </c>
      <c r="E238" s="37">
        <f>E289*ProjectedP205!E32</f>
        <v>0</v>
      </c>
      <c r="F238" s="37">
        <f>F289*ProjectedP205!F32</f>
        <v>0</v>
      </c>
      <c r="G238" s="37">
        <f>G289*ProjectedP205!G32</f>
        <v>0</v>
      </c>
      <c r="H238" s="37">
        <f>H289*ProjectedP205!H32</f>
        <v>0</v>
      </c>
      <c r="I238" s="37">
        <f>I289*ProjectedP205!I32</f>
        <v>0</v>
      </c>
      <c r="J238" s="49">
        <f>J289*ProjectedP205!J32</f>
        <v>0</v>
      </c>
      <c r="K238" s="199">
        <f>K289*ProjectedP205!K32</f>
        <v>6.2685961742096083E-4</v>
      </c>
      <c r="L238" s="199">
        <f>L289*ProjectedP205!L32</f>
        <v>9.4689781120446952E-4</v>
      </c>
      <c r="M238" s="199">
        <f>M289*ProjectedP205!M32</f>
        <v>1.2714035203007506E-3</v>
      </c>
      <c r="O238" s="31"/>
      <c r="P238" s="227">
        <f t="shared" si="99"/>
        <v>3.4875368286808511E-2</v>
      </c>
      <c r="Q238" s="227">
        <f t="shared" si="100"/>
        <v>3.4875368286808511E-2</v>
      </c>
      <c r="R238" s="227">
        <f t="shared" si="101"/>
        <v>3.4875368286808511E-2</v>
      </c>
      <c r="S238" s="227">
        <f t="shared" si="102"/>
        <v>0</v>
      </c>
      <c r="T238" s="227">
        <f t="shared" si="103"/>
        <v>0</v>
      </c>
      <c r="U238" s="227">
        <f t="shared" si="104"/>
        <v>0</v>
      </c>
      <c r="V238" s="227">
        <f t="shared" si="105"/>
        <v>0.96512463171319152</v>
      </c>
      <c r="W238" s="227">
        <f t="shared" si="106"/>
        <v>0.96512463171319152</v>
      </c>
      <c r="X238" s="227">
        <f t="shared" si="107"/>
        <v>0.96512463171319152</v>
      </c>
      <c r="Y238" s="233"/>
      <c r="Z238" s="227"/>
      <c r="AA238" s="214">
        <f t="shared" si="108"/>
        <v>4.7526000047138893E-5</v>
      </c>
      <c r="AB238" s="214">
        <f t="shared" si="109"/>
        <v>7.1790021512453794E-5</v>
      </c>
      <c r="AC238" s="214">
        <f t="shared" si="110"/>
        <v>9.6392752199203255E-5</v>
      </c>
      <c r="AD238" s="214">
        <f t="shared" si="111"/>
        <v>0</v>
      </c>
      <c r="AE238" s="214">
        <f t="shared" si="112"/>
        <v>0</v>
      </c>
      <c r="AF238" s="214">
        <f t="shared" si="113"/>
        <v>0</v>
      </c>
      <c r="AG238" s="214">
        <f t="shared" si="114"/>
        <v>3.0249882869963847E-3</v>
      </c>
      <c r="AH238" s="214">
        <f t="shared" si="115"/>
        <v>4.5693720065437034E-3</v>
      </c>
      <c r="AI238" s="214">
        <f t="shared" si="116"/>
        <v>6.135314271445585E-3</v>
      </c>
    </row>
    <row r="239" spans="4:35" ht="13.5" customHeight="1" x14ac:dyDescent="0.2">
      <c r="D239" s="2" t="str">
        <f>ProjectedP205!D90</f>
        <v>Natural rubber in primary forms</v>
      </c>
      <c r="E239" s="37">
        <f>E290*ProjectedP205!E33</f>
        <v>0</v>
      </c>
      <c r="F239" s="37">
        <f>F290*ProjectedP205!F33</f>
        <v>0</v>
      </c>
      <c r="G239" s="37">
        <f>G290*ProjectedP205!G33</f>
        <v>0</v>
      </c>
      <c r="H239" s="37">
        <f>H290*ProjectedP205!H33</f>
        <v>0</v>
      </c>
      <c r="I239" s="37">
        <f>I290*ProjectedP205!I33</f>
        <v>0</v>
      </c>
      <c r="J239" s="49">
        <f>J290*ProjectedP205!J33</f>
        <v>0</v>
      </c>
      <c r="K239" s="199">
        <f>K290*ProjectedP205!K33</f>
        <v>1.8424031478810627E-3</v>
      </c>
      <c r="L239" s="199">
        <f>L290*ProjectedP205!L33</f>
        <v>3.4467111148819576E-3</v>
      </c>
      <c r="M239" s="199">
        <f>M290*ProjectedP205!M33</f>
        <v>5.1157694614255757E-3</v>
      </c>
      <c r="O239" s="31"/>
      <c r="P239" s="227">
        <f t="shared" si="99"/>
        <v>3.4875368286808511E-2</v>
      </c>
      <c r="Q239" s="227">
        <f t="shared" si="100"/>
        <v>3.4875368286808511E-2</v>
      </c>
      <c r="R239" s="227">
        <f t="shared" si="101"/>
        <v>3.4875368286808511E-2</v>
      </c>
      <c r="S239" s="227">
        <f t="shared" si="102"/>
        <v>0</v>
      </c>
      <c r="T239" s="227">
        <f t="shared" si="103"/>
        <v>0</v>
      </c>
      <c r="U239" s="227">
        <f t="shared" si="104"/>
        <v>0</v>
      </c>
      <c r="V239" s="227">
        <f t="shared" si="105"/>
        <v>0.96512463171319152</v>
      </c>
      <c r="W239" s="227">
        <f t="shared" si="106"/>
        <v>0.96512463171319152</v>
      </c>
      <c r="X239" s="227">
        <f t="shared" si="107"/>
        <v>0.96512463171319152</v>
      </c>
      <c r="Y239" s="233"/>
      <c r="Z239" s="228"/>
      <c r="AA239" s="214">
        <f t="shared" si="108"/>
        <v>1.3968367025027692E-4</v>
      </c>
      <c r="AB239" s="214">
        <f t="shared" si="109"/>
        <v>2.6131591197770573E-4</v>
      </c>
      <c r="AC239" s="214">
        <f t="shared" si="110"/>
        <v>3.878572696470108E-4</v>
      </c>
      <c r="AD239" s="214">
        <f t="shared" si="111"/>
        <v>0</v>
      </c>
      <c r="AE239" s="214">
        <f t="shared" si="112"/>
        <v>0</v>
      </c>
      <c r="AF239" s="214">
        <f t="shared" si="113"/>
        <v>0</v>
      </c>
      <c r="AG239" s="214">
        <f t="shared" si="114"/>
        <v>8.8907432978296754E-3</v>
      </c>
      <c r="AH239" s="214">
        <f t="shared" si="115"/>
        <v>1.6632528976861065E-2</v>
      </c>
      <c r="AI239" s="214">
        <f t="shared" si="116"/>
        <v>2.4686775586939755E-2</v>
      </c>
    </row>
    <row r="240" spans="4:35" ht="13.5" customHeight="1" x14ac:dyDescent="0.2">
      <c r="D240" s="2" t="str">
        <f>ProjectedP205!D91</f>
        <v>Soya beans</v>
      </c>
      <c r="E240" s="37">
        <f>E291*ProjectedP205!E34</f>
        <v>0</v>
      </c>
      <c r="F240" s="37">
        <f>F291*ProjectedP205!F34</f>
        <v>0</v>
      </c>
      <c r="G240" s="37">
        <f>G291*ProjectedP205!G34</f>
        <v>0</v>
      </c>
      <c r="H240" s="37">
        <f>H291*ProjectedP205!H34</f>
        <v>0</v>
      </c>
      <c r="I240" s="37">
        <f>I291*ProjectedP205!I34</f>
        <v>0</v>
      </c>
      <c r="J240" s="49">
        <f>J291*ProjectedP205!J34</f>
        <v>0</v>
      </c>
      <c r="K240" s="199">
        <f>K291*ProjectedP205!K34</f>
        <v>1.8740899809180762E-3</v>
      </c>
      <c r="L240" s="199">
        <f>L291*ProjectedP205!L34</f>
        <v>3.6771828034403357E-3</v>
      </c>
      <c r="M240" s="199">
        <f>M291*ProjectedP205!M34</f>
        <v>5.7243458488175939E-3</v>
      </c>
      <c r="O240" s="31"/>
      <c r="P240" s="227">
        <f t="shared" si="99"/>
        <v>3.4875368286808511E-2</v>
      </c>
      <c r="Q240" s="227">
        <f t="shared" si="100"/>
        <v>0</v>
      </c>
      <c r="R240" s="227">
        <f t="shared" si="101"/>
        <v>0</v>
      </c>
      <c r="S240" s="227">
        <f t="shared" si="102"/>
        <v>0</v>
      </c>
      <c r="T240" s="227">
        <f t="shared" si="103"/>
        <v>0.5</v>
      </c>
      <c r="U240" s="227">
        <f t="shared" si="104"/>
        <v>0.8</v>
      </c>
      <c r="V240" s="227">
        <f t="shared" si="105"/>
        <v>0.96512463171319152</v>
      </c>
      <c r="W240" s="227">
        <f t="shared" si="106"/>
        <v>0.5</v>
      </c>
      <c r="X240" s="227">
        <f t="shared" si="107"/>
        <v>0.2</v>
      </c>
      <c r="Y240" s="233"/>
      <c r="Z240" s="228"/>
      <c r="AA240" s="214">
        <f t="shared" si="108"/>
        <v>1.4208603975464311E-4</v>
      </c>
      <c r="AB240" s="214">
        <f t="shared" si="109"/>
        <v>0</v>
      </c>
      <c r="AC240" s="214">
        <f t="shared" si="110"/>
        <v>0</v>
      </c>
      <c r="AD240" s="214">
        <f t="shared" si="111"/>
        <v>0</v>
      </c>
      <c r="AE240" s="214">
        <f t="shared" si="112"/>
        <v>3.9969378298264514E-3</v>
      </c>
      <c r="AF240" s="214">
        <f t="shared" si="113"/>
        <v>9.9553840849001627E-3</v>
      </c>
      <c r="AG240" s="214">
        <f t="shared" si="114"/>
        <v>9.0436520131547023E-3</v>
      </c>
      <c r="AH240" s="214">
        <f t="shared" si="115"/>
        <v>9.1929570086008387E-3</v>
      </c>
      <c r="AI240" s="214">
        <f t="shared" si="116"/>
        <v>5.7243458488175931E-3</v>
      </c>
    </row>
    <row r="241" spans="4:35" ht="13.5" customHeight="1" thickBot="1" x14ac:dyDescent="0.25">
      <c r="D241" s="98" t="s">
        <v>141</v>
      </c>
      <c r="E241" s="132">
        <f>SUM(E221:E240)</f>
        <v>0</v>
      </c>
      <c r="F241" s="132">
        <f t="shared" ref="F241:M241" si="117">SUM(F221:F240)</f>
        <v>0</v>
      </c>
      <c r="G241" s="132">
        <f t="shared" si="117"/>
        <v>0</v>
      </c>
      <c r="H241" s="132">
        <f t="shared" si="117"/>
        <v>0</v>
      </c>
      <c r="I241" s="132">
        <f t="shared" si="117"/>
        <v>0</v>
      </c>
      <c r="J241" s="132">
        <f t="shared" si="117"/>
        <v>0</v>
      </c>
      <c r="K241" s="198">
        <f t="shared" si="117"/>
        <v>4.7378162100641799</v>
      </c>
      <c r="L241" s="198">
        <f t="shared" si="117"/>
        <v>8.8239363852725976</v>
      </c>
      <c r="M241" s="198">
        <f t="shared" si="117"/>
        <v>13.261955184307782</v>
      </c>
      <c r="O241" s="31"/>
      <c r="P241" s="164"/>
      <c r="Q241" s="7"/>
      <c r="R241" s="7"/>
      <c r="S241" s="7"/>
      <c r="T241" s="7"/>
      <c r="U241" s="7"/>
      <c r="V241" s="7"/>
      <c r="W241" s="7"/>
      <c r="X241" s="7"/>
      <c r="Y241" s="7"/>
      <c r="Z241" s="7"/>
      <c r="AA241" s="7"/>
      <c r="AB241" s="7"/>
      <c r="AC241" s="7"/>
      <c r="AD241" s="7"/>
      <c r="AE241" s="7"/>
      <c r="AF241" s="7"/>
      <c r="AG241" s="7"/>
      <c r="AH241" s="7"/>
      <c r="AI241" s="7"/>
    </row>
    <row r="242" spans="4:35" ht="13.5" customHeight="1" thickTop="1" thickBot="1" x14ac:dyDescent="0.25">
      <c r="D242" s="94" t="s">
        <v>142</v>
      </c>
      <c r="E242" s="133">
        <f>E241/46%</f>
        <v>0</v>
      </c>
      <c r="F242" s="133">
        <f t="shared" ref="F242:M242" si="118">F241/46%</f>
        <v>0</v>
      </c>
      <c r="G242" s="133">
        <f t="shared" si="118"/>
        <v>0</v>
      </c>
      <c r="H242" s="133">
        <f t="shared" si="118"/>
        <v>0</v>
      </c>
      <c r="I242" s="133">
        <f t="shared" si="118"/>
        <v>0</v>
      </c>
      <c r="J242" s="132">
        <f t="shared" si="118"/>
        <v>0</v>
      </c>
      <c r="K242" s="198">
        <f t="shared" si="118"/>
        <v>10.29960045666126</v>
      </c>
      <c r="L242" s="198">
        <f t="shared" si="118"/>
        <v>19.182470402766516</v>
      </c>
      <c r="M242" s="198">
        <f t="shared" si="118"/>
        <v>28.830337357190828</v>
      </c>
      <c r="O242" s="31"/>
      <c r="P242" s="31"/>
      <c r="Z242" s="1" t="s">
        <v>143</v>
      </c>
      <c r="AA242" s="236">
        <f>SUM(AA221:AA240)</f>
        <v>0.35920235913304255</v>
      </c>
      <c r="AB242" s="236">
        <f t="shared" ref="AB242:AI242" si="119">SUM(AB221:AB240)</f>
        <v>7.1845844297122402E-2</v>
      </c>
      <c r="AC242" s="236">
        <f t="shared" si="119"/>
        <v>9.8375453072083521E-2</v>
      </c>
      <c r="AD242" s="236">
        <f t="shared" si="119"/>
        <v>0</v>
      </c>
      <c r="AE242" s="236">
        <f t="shared" si="119"/>
        <v>1.4438856174068968</v>
      </c>
      <c r="AF242" s="236">
        <f t="shared" si="119"/>
        <v>4.7969418737127025</v>
      </c>
      <c r="AG242" s="236">
        <f t="shared" si="119"/>
        <v>22.862915624314898</v>
      </c>
      <c r="AH242" s="236">
        <f t="shared" si="119"/>
        <v>40.633499564443753</v>
      </c>
      <c r="AI242" s="236">
        <f t="shared" si="119"/>
        <v>55.050546069933894</v>
      </c>
    </row>
    <row r="243" spans="4:35" ht="13.5" customHeight="1" thickTop="1" x14ac:dyDescent="0.2">
      <c r="O243" s="31"/>
      <c r="P243" s="31"/>
    </row>
    <row r="244" spans="4:35" ht="13.5" customHeight="1" x14ac:dyDescent="0.2">
      <c r="D244" s="30" t="s">
        <v>106</v>
      </c>
      <c r="E244" s="34">
        <v>2017</v>
      </c>
      <c r="F244" s="34">
        <v>2018</v>
      </c>
      <c r="G244" s="34">
        <v>2019</v>
      </c>
      <c r="H244" s="34">
        <v>2020</v>
      </c>
      <c r="I244" s="34">
        <v>2021</v>
      </c>
      <c r="J244" s="34">
        <v>2022</v>
      </c>
      <c r="K244" s="34">
        <v>2023</v>
      </c>
      <c r="L244" s="34">
        <v>2024</v>
      </c>
      <c r="M244" s="34">
        <v>2025</v>
      </c>
      <c r="O244" s="31"/>
      <c r="P244" s="232">
        <v>2023</v>
      </c>
      <c r="Q244" s="232">
        <v>2024</v>
      </c>
      <c r="R244" s="232">
        <v>2025</v>
      </c>
      <c r="S244" s="232">
        <v>2023</v>
      </c>
      <c r="T244" s="232">
        <v>2024</v>
      </c>
      <c r="U244" s="232">
        <v>2025</v>
      </c>
      <c r="V244" s="232">
        <v>2023</v>
      </c>
      <c r="W244" s="232">
        <v>2024</v>
      </c>
      <c r="X244" s="232">
        <v>2025</v>
      </c>
      <c r="Y244" s="234"/>
      <c r="Z244" s="212"/>
      <c r="AA244" s="226">
        <v>2023</v>
      </c>
      <c r="AB244" s="226">
        <v>2024</v>
      </c>
      <c r="AC244" s="226">
        <v>2025</v>
      </c>
      <c r="AD244" s="226">
        <v>2023</v>
      </c>
      <c r="AE244" s="226">
        <v>2024</v>
      </c>
      <c r="AF244" s="226">
        <v>2025</v>
      </c>
      <c r="AG244" s="226">
        <v>2023</v>
      </c>
      <c r="AH244" s="226">
        <v>2024</v>
      </c>
      <c r="AI244" s="226">
        <v>2025</v>
      </c>
    </row>
    <row r="245" spans="4:35" ht="13.5" customHeight="1" x14ac:dyDescent="0.2">
      <c r="D245" s="2" t="str">
        <f>ProjectedP205!D72</f>
        <v>Cassava, fresh</v>
      </c>
      <c r="E245" s="174">
        <f>ProjectedP205!E42*E272</f>
        <v>0</v>
      </c>
      <c r="F245" s="37">
        <f>ProjectedP205!F42*F272</f>
        <v>0</v>
      </c>
      <c r="G245" s="37">
        <f>ProjectedP205!G42*G272</f>
        <v>0</v>
      </c>
      <c r="H245" s="37">
        <f>ProjectedP205!H42*H272</f>
        <v>0</v>
      </c>
      <c r="I245" s="37">
        <f>ProjectedP205!I42*I272</f>
        <v>0</v>
      </c>
      <c r="J245" s="49">
        <f>ProjectedP205!J42*J272</f>
        <v>0</v>
      </c>
      <c r="K245" s="199">
        <f>ProjectedP205!K42*K272</f>
        <v>7.0939036831009383E-2</v>
      </c>
      <c r="L245" s="199">
        <f>ProjectedP205!L42*L272</f>
        <v>0.28482009617798498</v>
      </c>
      <c r="M245" s="199">
        <f>ProjectedP205!M42*M272</f>
        <v>0.64911391670201479</v>
      </c>
      <c r="O245" s="31"/>
      <c r="P245" s="227">
        <f t="shared" ref="P245:P264" si="120">K104</f>
        <v>3.4875368286808511E-2</v>
      </c>
      <c r="Q245" s="227">
        <f t="shared" ref="Q245:Q264" si="121">L104</f>
        <v>3.4875368286808511E-2</v>
      </c>
      <c r="R245" s="227">
        <f t="shared" ref="R245:R264" si="122">M104</f>
        <v>3.4875368286808511E-2</v>
      </c>
      <c r="S245" s="227">
        <f t="shared" ref="S245:S264" si="123">N104</f>
        <v>0</v>
      </c>
      <c r="T245" s="227">
        <f t="shared" ref="T245:T264" si="124">O104</f>
        <v>0</v>
      </c>
      <c r="U245" s="227">
        <f t="shared" ref="U245:U264" si="125">P104</f>
        <v>0</v>
      </c>
      <c r="V245" s="227">
        <f t="shared" ref="V245:V264" si="126">Q104</f>
        <v>0.96512463171319152</v>
      </c>
      <c r="W245" s="227">
        <f t="shared" ref="W245:W264" si="127">R104</f>
        <v>0.96512463171319152</v>
      </c>
      <c r="X245" s="227">
        <f t="shared" ref="X245:X264" si="128">S104</f>
        <v>0.96512463171319152</v>
      </c>
      <c r="Y245" s="233"/>
      <c r="Z245" s="227"/>
      <c r="AA245" s="214">
        <f t="shared" ref="AA245:AA264" si="129">(P245*K245)/$AI$104</f>
        <v>5.3783152943324463E-3</v>
      </c>
      <c r="AB245" s="214">
        <f t="shared" ref="AB245:AB264" si="130">(Q245*L245)/$AI$104</f>
        <v>2.1593925542807497E-2</v>
      </c>
      <c r="AC245" s="214">
        <f t="shared" ref="AC245:AC264" si="131">(R245*M245)/$AI$104</f>
        <v>4.9213232402338061E-2</v>
      </c>
      <c r="AD245" s="214">
        <f t="shared" ref="AD245:AD264" si="132">(K245*S245)/$AI$108</f>
        <v>0</v>
      </c>
      <c r="AE245" s="214">
        <f t="shared" ref="AE245:AE264" si="133">(L245*T245)/$AI$108</f>
        <v>0</v>
      </c>
      <c r="AF245" s="214">
        <f t="shared" ref="AF245:AF264" si="134">(M245*U245)/$AI$108</f>
        <v>0</v>
      </c>
      <c r="AG245" s="214">
        <f t="shared" ref="AG245:AG264" si="135">(K245*V245)/$AI$106</f>
        <v>0.34232505897808224</v>
      </c>
      <c r="AH245" s="214">
        <f t="shared" ref="AH245:AH264" si="136">(L245*W245)/$AI$106</f>
        <v>1.3744344521414678</v>
      </c>
      <c r="AI245" s="214">
        <f t="shared" ref="AI245:AI264" si="137">(M245*X245)/$AI$106</f>
        <v>3.1323791489846964</v>
      </c>
    </row>
    <row r="246" spans="4:35" ht="13.5" customHeight="1" x14ac:dyDescent="0.2">
      <c r="D246" s="2" t="str">
        <f>ProjectedP205!D73</f>
        <v>Maize (corn)</v>
      </c>
      <c r="E246" s="37">
        <f>ProjectedP205!E43*E273</f>
        <v>0</v>
      </c>
      <c r="F246" s="37">
        <f>ProjectedP205!F43*F273</f>
        <v>0</v>
      </c>
      <c r="G246" s="37">
        <f>ProjectedP205!G43*G273</f>
        <v>0</v>
      </c>
      <c r="H246" s="37">
        <f>ProjectedP205!H43*H273</f>
        <v>0</v>
      </c>
      <c r="I246" s="37">
        <f>ProjectedP205!I43*I273</f>
        <v>0</v>
      </c>
      <c r="J246" s="49">
        <f>ProjectedP205!J43*J273</f>
        <v>0</v>
      </c>
      <c r="K246" s="199">
        <f>ProjectedP205!K43*K273</f>
        <v>2.9275867598995156</v>
      </c>
      <c r="L246" s="199">
        <f>ProjectedP205!L43*L273</f>
        <v>6.2086953560419795</v>
      </c>
      <c r="M246" s="199">
        <f>ProjectedP205!M43*M273</f>
        <v>9.6223338656103419</v>
      </c>
      <c r="O246" s="31"/>
      <c r="P246" s="227">
        <f t="shared" si="120"/>
        <v>3.4875368286808511E-2</v>
      </c>
      <c r="Q246" s="227">
        <f t="shared" si="121"/>
        <v>0</v>
      </c>
      <c r="R246" s="227">
        <f t="shared" si="122"/>
        <v>0</v>
      </c>
      <c r="S246" s="227">
        <f t="shared" si="123"/>
        <v>0</v>
      </c>
      <c r="T246" s="227">
        <f t="shared" si="124"/>
        <v>0</v>
      </c>
      <c r="U246" s="227">
        <f t="shared" si="125"/>
        <v>0</v>
      </c>
      <c r="V246" s="227">
        <f t="shared" si="126"/>
        <v>0.96512463171319152</v>
      </c>
      <c r="W246" s="227">
        <f t="shared" si="127"/>
        <v>1</v>
      </c>
      <c r="X246" s="227">
        <f t="shared" si="128"/>
        <v>1</v>
      </c>
      <c r="Y246" s="233"/>
      <c r="Z246" s="227"/>
      <c r="AA246" s="214">
        <f t="shared" si="129"/>
        <v>0.22195797052843488</v>
      </c>
      <c r="AB246" s="214">
        <f t="shared" si="130"/>
        <v>0</v>
      </c>
      <c r="AC246" s="214">
        <f t="shared" si="131"/>
        <v>0</v>
      </c>
      <c r="AD246" s="214">
        <f t="shared" si="132"/>
        <v>0</v>
      </c>
      <c r="AE246" s="214">
        <f t="shared" si="133"/>
        <v>0</v>
      </c>
      <c r="AF246" s="214">
        <f t="shared" si="134"/>
        <v>0</v>
      </c>
      <c r="AG246" s="214">
        <f t="shared" si="135"/>
        <v>14.127430467282178</v>
      </c>
      <c r="AH246" s="214">
        <f t="shared" si="136"/>
        <v>31.043476780209897</v>
      </c>
      <c r="AI246" s="214">
        <f t="shared" si="137"/>
        <v>48.111669328051704</v>
      </c>
    </row>
    <row r="247" spans="4:35" ht="13.5" customHeight="1" x14ac:dyDescent="0.2">
      <c r="D247" s="2" t="str">
        <f>ProjectedP205!D74</f>
        <v>Rice</v>
      </c>
      <c r="E247" s="37">
        <f>ProjectedP205!E44*E274</f>
        <v>0</v>
      </c>
      <c r="F247" s="37">
        <f>ProjectedP205!F44*F274</f>
        <v>0</v>
      </c>
      <c r="G247" s="37">
        <f>ProjectedP205!G44*G274</f>
        <v>0</v>
      </c>
      <c r="H247" s="37">
        <f>ProjectedP205!H44*H274</f>
        <v>0</v>
      </c>
      <c r="I247" s="37">
        <f>ProjectedP205!I44*I274</f>
        <v>0</v>
      </c>
      <c r="J247" s="49">
        <f>ProjectedP205!J44*J274</f>
        <v>0</v>
      </c>
      <c r="K247" s="199">
        <f>ProjectedP205!K44*K274</f>
        <v>1.9127961808120125E-2</v>
      </c>
      <c r="L247" s="199">
        <f>ProjectedP205!L44*L274</f>
        <v>0.14723187300311957</v>
      </c>
      <c r="M247" s="199">
        <f>ProjectedP205!M44*M274</f>
        <v>0.38333485810163515</v>
      </c>
      <c r="O247" s="31"/>
      <c r="P247" s="227">
        <f t="shared" si="120"/>
        <v>3.4875368286808511E-2</v>
      </c>
      <c r="Q247" s="227">
        <f t="shared" si="121"/>
        <v>0</v>
      </c>
      <c r="R247" s="227">
        <f t="shared" si="122"/>
        <v>0</v>
      </c>
      <c r="S247" s="227">
        <f t="shared" si="123"/>
        <v>0</v>
      </c>
      <c r="T247" s="227">
        <f t="shared" si="124"/>
        <v>0.5</v>
      </c>
      <c r="U247" s="227">
        <f t="shared" si="125"/>
        <v>0.8</v>
      </c>
      <c r="V247" s="227">
        <f t="shared" si="126"/>
        <v>0.96512463171319152</v>
      </c>
      <c r="W247" s="227">
        <f t="shared" si="127"/>
        <v>0.5</v>
      </c>
      <c r="X247" s="227">
        <f t="shared" si="128"/>
        <v>0.2</v>
      </c>
      <c r="Y247" s="233"/>
      <c r="Z247" s="227"/>
      <c r="AA247" s="214">
        <f t="shared" si="129"/>
        <v>1.450205897030863E-3</v>
      </c>
      <c r="AB247" s="214">
        <f t="shared" si="130"/>
        <v>0</v>
      </c>
      <c r="AC247" s="214">
        <f t="shared" si="131"/>
        <v>0</v>
      </c>
      <c r="AD247" s="214">
        <f t="shared" si="132"/>
        <v>0</v>
      </c>
      <c r="AE247" s="214">
        <f t="shared" si="133"/>
        <v>0.16003464456860822</v>
      </c>
      <c r="AF247" s="214">
        <f t="shared" si="134"/>
        <v>0.66666931843762645</v>
      </c>
      <c r="AG247" s="214">
        <f t="shared" si="135"/>
        <v>9.2304335477429625E-2</v>
      </c>
      <c r="AH247" s="214">
        <f t="shared" si="136"/>
        <v>0.36807968250779893</v>
      </c>
      <c r="AI247" s="214">
        <f t="shared" si="137"/>
        <v>0.3833348581016352</v>
      </c>
    </row>
    <row r="248" spans="4:35" ht="13.5" customHeight="1" x14ac:dyDescent="0.2">
      <c r="D248" s="2" t="str">
        <f>ProjectedP205!D75</f>
        <v>Plantains and cooking bananas</v>
      </c>
      <c r="E248" s="37">
        <f>ProjectedP205!E45*E275</f>
        <v>0</v>
      </c>
      <c r="F248" s="37">
        <f>ProjectedP205!F45*F275</f>
        <v>0</v>
      </c>
      <c r="G248" s="37">
        <f>ProjectedP205!G45*G275</f>
        <v>0</v>
      </c>
      <c r="H248" s="37">
        <f>ProjectedP205!H45*H275</f>
        <v>0</v>
      </c>
      <c r="I248" s="37">
        <f>ProjectedP205!I45*I275</f>
        <v>0</v>
      </c>
      <c r="J248" s="49">
        <f>ProjectedP205!J45*J275</f>
        <v>0</v>
      </c>
      <c r="K248" s="199">
        <f>ProjectedP205!K45*K275</f>
        <v>0.27374879779231864</v>
      </c>
      <c r="L248" s="199">
        <f>ProjectedP205!L45*L275</f>
        <v>0.4118482953849486</v>
      </c>
      <c r="M248" s="199">
        <f>ProjectedP205!M45*M275</f>
        <v>0.55076939890196708</v>
      </c>
      <c r="O248" s="31"/>
      <c r="P248" s="227">
        <f t="shared" si="120"/>
        <v>3.4875368286808511E-2</v>
      </c>
      <c r="Q248" s="227">
        <f t="shared" si="121"/>
        <v>3.4875368286808511E-2</v>
      </c>
      <c r="R248" s="227">
        <f t="shared" si="122"/>
        <v>3.4875368286808511E-2</v>
      </c>
      <c r="S248" s="227">
        <f t="shared" si="123"/>
        <v>0</v>
      </c>
      <c r="T248" s="227">
        <f t="shared" si="124"/>
        <v>0</v>
      </c>
      <c r="U248" s="227">
        <f t="shared" si="125"/>
        <v>0</v>
      </c>
      <c r="V248" s="227">
        <f t="shared" si="126"/>
        <v>0.96512463171319152</v>
      </c>
      <c r="W248" s="227">
        <f t="shared" si="127"/>
        <v>0.96512463171319152</v>
      </c>
      <c r="X248" s="227">
        <f t="shared" si="128"/>
        <v>0.96512463171319152</v>
      </c>
      <c r="Y248" s="233"/>
      <c r="Z248" s="227"/>
      <c r="AA248" s="214">
        <f t="shared" si="129"/>
        <v>2.0754543784952575E-2</v>
      </c>
      <c r="AB248" s="214">
        <f t="shared" si="130"/>
        <v>3.1224697782270393E-2</v>
      </c>
      <c r="AC248" s="214">
        <f t="shared" si="131"/>
        <v>4.1757142669152716E-2</v>
      </c>
      <c r="AD248" s="214">
        <f t="shared" si="132"/>
        <v>0</v>
      </c>
      <c r="AE248" s="214">
        <f t="shared" si="133"/>
        <v>0</v>
      </c>
      <c r="AF248" s="214">
        <f t="shared" si="134"/>
        <v>0</v>
      </c>
      <c r="AG248" s="214">
        <f t="shared" si="135"/>
        <v>1.3210085382562022</v>
      </c>
      <c r="AH248" s="214">
        <f t="shared" si="136"/>
        <v>1.9874246720255211</v>
      </c>
      <c r="AI248" s="214">
        <f t="shared" si="137"/>
        <v>2.6578055663707842</v>
      </c>
    </row>
    <row r="249" spans="4:35" ht="13.5" customHeight="1" x14ac:dyDescent="0.2">
      <c r="D249" s="2" t="str">
        <f>ProjectedP205!D76</f>
        <v>Groundnuts, excluding shelled</v>
      </c>
      <c r="E249" s="37">
        <f>ProjectedP205!E46*E276</f>
        <v>0</v>
      </c>
      <c r="F249" s="37">
        <f>ProjectedP205!F46*F276</f>
        <v>0</v>
      </c>
      <c r="G249" s="37">
        <f>ProjectedP205!G46*G276</f>
        <v>0</v>
      </c>
      <c r="H249" s="37">
        <f>ProjectedP205!H46*H276</f>
        <v>0</v>
      </c>
      <c r="I249" s="37">
        <f>ProjectedP205!I46*I276</f>
        <v>0</v>
      </c>
      <c r="J249" s="49">
        <f>ProjectedP205!J46*J276</f>
        <v>0</v>
      </c>
      <c r="K249" s="199">
        <f>ProjectedP205!K46*K276</f>
        <v>5.8345505385754108E-3</v>
      </c>
      <c r="L249" s="199">
        <f>ProjectedP205!L46*L276</f>
        <v>5.6060069866645676E-2</v>
      </c>
      <c r="M249" s="199">
        <f>ProjectedP205!M46*M276</f>
        <v>0.13907869436368747</v>
      </c>
      <c r="O249" s="31"/>
      <c r="P249" s="227">
        <f t="shared" si="120"/>
        <v>3.4875368286808511E-2</v>
      </c>
      <c r="Q249" s="227">
        <f t="shared" si="121"/>
        <v>0</v>
      </c>
      <c r="R249" s="227">
        <f t="shared" si="122"/>
        <v>0</v>
      </c>
      <c r="S249" s="227">
        <f t="shared" si="123"/>
        <v>0</v>
      </c>
      <c r="T249" s="227">
        <f t="shared" si="124"/>
        <v>0.5</v>
      </c>
      <c r="U249" s="227">
        <f t="shared" si="125"/>
        <v>0.8</v>
      </c>
      <c r="V249" s="227">
        <f t="shared" si="126"/>
        <v>0.96512463171319152</v>
      </c>
      <c r="W249" s="227">
        <f t="shared" si="127"/>
        <v>0.5</v>
      </c>
      <c r="X249" s="227">
        <f t="shared" si="128"/>
        <v>0.2</v>
      </c>
      <c r="Y249" s="233"/>
      <c r="Z249" s="227"/>
      <c r="AA249" s="214">
        <f t="shared" si="129"/>
        <v>4.4235238874090087E-4</v>
      </c>
      <c r="AB249" s="214">
        <f t="shared" si="130"/>
        <v>0</v>
      </c>
      <c r="AC249" s="214">
        <f t="shared" si="131"/>
        <v>0</v>
      </c>
      <c r="AD249" s="214">
        <f t="shared" si="132"/>
        <v>0</v>
      </c>
      <c r="AE249" s="214">
        <f t="shared" si="133"/>
        <v>6.0934858550701819E-2</v>
      </c>
      <c r="AF249" s="214">
        <f t="shared" si="134"/>
        <v>0.24187599019771736</v>
      </c>
      <c r="AG249" s="214">
        <f t="shared" si="135"/>
        <v>2.8155342198772984E-2</v>
      </c>
      <c r="AH249" s="214">
        <f t="shared" si="136"/>
        <v>0.14015017466661417</v>
      </c>
      <c r="AI249" s="214">
        <f t="shared" si="137"/>
        <v>0.13907869436368747</v>
      </c>
    </row>
    <row r="250" spans="4:35" ht="13.5" customHeight="1" x14ac:dyDescent="0.2">
      <c r="D250" s="2" t="str">
        <f>ProjectedP205!D77</f>
        <v>Beans, dry</v>
      </c>
      <c r="E250" s="37">
        <f>ProjectedP205!E47*E277</f>
        <v>0</v>
      </c>
      <c r="F250" s="37">
        <f>ProjectedP205!F47*F277</f>
        <v>0</v>
      </c>
      <c r="G250" s="37">
        <f>ProjectedP205!G47*G277</f>
        <v>0</v>
      </c>
      <c r="H250" s="37">
        <f>ProjectedP205!H47*H277</f>
        <v>0</v>
      </c>
      <c r="I250" s="37">
        <f>ProjectedP205!I47*I277</f>
        <v>0</v>
      </c>
      <c r="J250" s="49">
        <f>ProjectedP205!J47*J277</f>
        <v>0</v>
      </c>
      <c r="K250" s="199">
        <f>ProjectedP205!K47*K277</f>
        <v>5.4854898046782065E-3</v>
      </c>
      <c r="L250" s="199">
        <f>ProjectedP205!L47*L277</f>
        <v>1.8678452618248586E-2</v>
      </c>
      <c r="M250" s="199">
        <f>ProjectedP205!M47*M277</f>
        <v>3.9120384006402859E-2</v>
      </c>
      <c r="O250" s="31"/>
      <c r="P250" s="227">
        <f t="shared" si="120"/>
        <v>3.4875368286808511E-2</v>
      </c>
      <c r="Q250" s="227">
        <f t="shared" si="121"/>
        <v>0</v>
      </c>
      <c r="R250" s="227">
        <f t="shared" si="122"/>
        <v>0</v>
      </c>
      <c r="S250" s="227">
        <f t="shared" si="123"/>
        <v>0</v>
      </c>
      <c r="T250" s="227">
        <f t="shared" si="124"/>
        <v>0.5</v>
      </c>
      <c r="U250" s="227">
        <f t="shared" si="125"/>
        <v>0.8</v>
      </c>
      <c r="V250" s="227">
        <f t="shared" si="126"/>
        <v>0.96512463171319152</v>
      </c>
      <c r="W250" s="227">
        <f t="shared" si="127"/>
        <v>0.5</v>
      </c>
      <c r="X250" s="227">
        <f t="shared" si="128"/>
        <v>0.2</v>
      </c>
      <c r="Y250" s="233"/>
      <c r="Z250" s="227"/>
      <c r="AA250" s="214">
        <f t="shared" si="129"/>
        <v>4.1588799385149073E-4</v>
      </c>
      <c r="AB250" s="214">
        <f t="shared" si="130"/>
        <v>0</v>
      </c>
      <c r="AC250" s="214">
        <f t="shared" si="131"/>
        <v>0</v>
      </c>
      <c r="AD250" s="214">
        <f t="shared" si="132"/>
        <v>0</v>
      </c>
      <c r="AE250" s="214">
        <f t="shared" si="133"/>
        <v>2.0302665889400637E-2</v>
      </c>
      <c r="AF250" s="214">
        <f t="shared" si="134"/>
        <v>6.8035450445918022E-2</v>
      </c>
      <c r="AG250" s="214">
        <f t="shared" si="135"/>
        <v>2.6470906637532605E-2</v>
      </c>
      <c r="AH250" s="214">
        <f t="shared" si="136"/>
        <v>4.669613154562146E-2</v>
      </c>
      <c r="AI250" s="214">
        <f t="shared" si="137"/>
        <v>3.9120384006402859E-2</v>
      </c>
    </row>
    <row r="251" spans="4:35" ht="13.5" customHeight="1" x14ac:dyDescent="0.2">
      <c r="D251" s="2" t="str">
        <f>ProjectedP205!D78</f>
        <v>Oil palm fruit</v>
      </c>
      <c r="E251" s="37">
        <f>ProjectedP205!E48*E278</f>
        <v>0</v>
      </c>
      <c r="F251" s="37">
        <f>ProjectedP205!F48*F278</f>
        <v>0</v>
      </c>
      <c r="G251" s="37">
        <f>ProjectedP205!G48*G278</f>
        <v>0</v>
      </c>
      <c r="H251" s="37">
        <f>ProjectedP205!H48*H278</f>
        <v>0</v>
      </c>
      <c r="I251" s="37">
        <f>ProjectedP205!I48*I278</f>
        <v>0</v>
      </c>
      <c r="J251" s="49">
        <f>ProjectedP205!J48*J278</f>
        <v>0</v>
      </c>
      <c r="K251" s="199">
        <f>ProjectedP205!K48*K278</f>
        <v>0.91287313841222606</v>
      </c>
      <c r="L251" s="199">
        <f>ProjectedP205!L48*L278</f>
        <v>1.8377814193579749</v>
      </c>
      <c r="M251" s="199">
        <f>ProjectedP205!M48*M278</f>
        <v>2.8117782671172531</v>
      </c>
      <c r="O251" s="31"/>
      <c r="P251" s="227">
        <f t="shared" si="120"/>
        <v>3.4875368286808511E-2</v>
      </c>
      <c r="Q251" s="227">
        <f t="shared" si="121"/>
        <v>0</v>
      </c>
      <c r="R251" s="227">
        <f t="shared" si="122"/>
        <v>0</v>
      </c>
      <c r="S251" s="227">
        <f t="shared" si="123"/>
        <v>0</v>
      </c>
      <c r="T251" s="227">
        <f t="shared" si="124"/>
        <v>0.2</v>
      </c>
      <c r="U251" s="227">
        <f t="shared" si="125"/>
        <v>0.5</v>
      </c>
      <c r="V251" s="227">
        <f t="shared" si="126"/>
        <v>0.96512463171319152</v>
      </c>
      <c r="W251" s="227">
        <f t="shared" si="127"/>
        <v>0.8</v>
      </c>
      <c r="X251" s="227">
        <f t="shared" si="128"/>
        <v>0.5</v>
      </c>
      <c r="Y251" s="233"/>
      <c r="Z251" s="227"/>
      <c r="AA251" s="214">
        <f t="shared" si="129"/>
        <v>6.9210406307089356E-2</v>
      </c>
      <c r="AB251" s="214">
        <f t="shared" si="130"/>
        <v>0</v>
      </c>
      <c r="AC251" s="214">
        <f t="shared" si="131"/>
        <v>0</v>
      </c>
      <c r="AD251" s="214">
        <f t="shared" si="132"/>
        <v>0</v>
      </c>
      <c r="AE251" s="214">
        <f t="shared" si="133"/>
        <v>0.79903539972085869</v>
      </c>
      <c r="AF251" s="214">
        <f t="shared" si="134"/>
        <v>3.0562807251274489</v>
      </c>
      <c r="AG251" s="214">
        <f t="shared" si="135"/>
        <v>4.405181757554824</v>
      </c>
      <c r="AH251" s="214">
        <f t="shared" si="136"/>
        <v>7.3511256774318996</v>
      </c>
      <c r="AI251" s="214">
        <f t="shared" si="137"/>
        <v>7.0294456677931327</v>
      </c>
    </row>
    <row r="252" spans="4:35" ht="13.5" customHeight="1" x14ac:dyDescent="0.2">
      <c r="D252" s="2" t="str">
        <f>ProjectedP205!D79</f>
        <v>Bananas</v>
      </c>
      <c r="E252" s="37">
        <f>ProjectedP205!E49*E279</f>
        <v>0</v>
      </c>
      <c r="F252" s="37">
        <f>ProjectedP205!F49*F279</f>
        <v>0</v>
      </c>
      <c r="G252" s="37">
        <f>ProjectedP205!G49*G279</f>
        <v>0</v>
      </c>
      <c r="H252" s="37">
        <f>ProjectedP205!H49*H279</f>
        <v>0</v>
      </c>
      <c r="I252" s="37">
        <f>ProjectedP205!I49*I279</f>
        <v>0</v>
      </c>
      <c r="J252" s="49">
        <f>ProjectedP205!J49*J279</f>
        <v>0</v>
      </c>
      <c r="K252" s="199">
        <f>ProjectedP205!K49*K279</f>
        <v>5.6448271611952296E-2</v>
      </c>
      <c r="L252" s="199">
        <f>ProjectedP205!L49*L279</f>
        <v>8.4826724666337505E-2</v>
      </c>
      <c r="M252" s="199">
        <f>ProjectedP205!M49*M279</f>
        <v>0.11330843088158214</v>
      </c>
      <c r="O252" s="31"/>
      <c r="P252" s="227">
        <f t="shared" si="120"/>
        <v>3.4875368286808511E-2</v>
      </c>
      <c r="Q252" s="227">
        <f t="shared" si="121"/>
        <v>3.4875368286808511E-2</v>
      </c>
      <c r="R252" s="227">
        <f t="shared" si="122"/>
        <v>3.4875368286808511E-2</v>
      </c>
      <c r="S252" s="227">
        <f t="shared" si="123"/>
        <v>0</v>
      </c>
      <c r="T252" s="227">
        <f t="shared" si="124"/>
        <v>0</v>
      </c>
      <c r="U252" s="227">
        <f t="shared" si="125"/>
        <v>0</v>
      </c>
      <c r="V252" s="227">
        <f t="shared" si="126"/>
        <v>0.96512463171319152</v>
      </c>
      <c r="W252" s="227">
        <f t="shared" si="127"/>
        <v>0.96512463171319152</v>
      </c>
      <c r="X252" s="227">
        <f t="shared" si="128"/>
        <v>0.96512463171319152</v>
      </c>
      <c r="Y252" s="233"/>
      <c r="Z252" s="227"/>
      <c r="AA252" s="214">
        <f t="shared" si="129"/>
        <v>4.2796831774361615E-3</v>
      </c>
      <c r="AB252" s="214">
        <f t="shared" si="130"/>
        <v>6.4312244854396183E-3</v>
      </c>
      <c r="AC252" s="214">
        <f t="shared" si="131"/>
        <v>8.5905940369468779E-3</v>
      </c>
      <c r="AD252" s="214">
        <f t="shared" si="132"/>
        <v>0</v>
      </c>
      <c r="AE252" s="214">
        <f t="shared" si="133"/>
        <v>0</v>
      </c>
      <c r="AF252" s="214">
        <f t="shared" si="134"/>
        <v>0</v>
      </c>
      <c r="AG252" s="214">
        <f t="shared" si="135"/>
        <v>0.27239808675165827</v>
      </c>
      <c r="AH252" s="214">
        <f t="shared" si="136"/>
        <v>0.40934180701517642</v>
      </c>
      <c r="AI252" s="214">
        <f t="shared" si="137"/>
        <v>0.54678378812293282</v>
      </c>
    </row>
    <row r="253" spans="4:35" ht="13.5" customHeight="1" x14ac:dyDescent="0.2">
      <c r="D253" s="2" t="str">
        <f>ProjectedP205!D80</f>
        <v>Cow peas, dry</v>
      </c>
      <c r="E253" s="37">
        <f>ProjectedP205!E50*E280</f>
        <v>0</v>
      </c>
      <c r="F253" s="37">
        <f>ProjectedP205!F50*F280</f>
        <v>0</v>
      </c>
      <c r="G253" s="37">
        <f>ProjectedP205!G50*G280</f>
        <v>0</v>
      </c>
      <c r="H253" s="37">
        <f>ProjectedP205!H50*H280</f>
        <v>0</v>
      </c>
      <c r="I253" s="37">
        <f>ProjectedP205!I50*I280</f>
        <v>0</v>
      </c>
      <c r="J253" s="49">
        <f>ProjectedP205!J50*J280</f>
        <v>0</v>
      </c>
      <c r="K253" s="199">
        <f>ProjectedP205!K50*K280</f>
        <v>2.1651108044391087E-3</v>
      </c>
      <c r="L253" s="199">
        <f>ProjectedP205!L50*L280</f>
        <v>2.5035436514509769E-2</v>
      </c>
      <c r="M253" s="199">
        <f>ProjectedP205!M50*M280</f>
        <v>6.4133651812135969E-2</v>
      </c>
      <c r="O253" s="31"/>
      <c r="P253" s="227">
        <f t="shared" si="120"/>
        <v>3.4875368286808511E-2</v>
      </c>
      <c r="Q253" s="227">
        <f t="shared" si="121"/>
        <v>0</v>
      </c>
      <c r="R253" s="227">
        <f t="shared" si="122"/>
        <v>0</v>
      </c>
      <c r="S253" s="227">
        <f t="shared" si="123"/>
        <v>0</v>
      </c>
      <c r="T253" s="227">
        <f t="shared" si="124"/>
        <v>0.5</v>
      </c>
      <c r="U253" s="227">
        <f t="shared" si="125"/>
        <v>0.8</v>
      </c>
      <c r="V253" s="227">
        <f t="shared" si="126"/>
        <v>0.96512463171319152</v>
      </c>
      <c r="W253" s="227">
        <f t="shared" si="127"/>
        <v>0.5</v>
      </c>
      <c r="X253" s="227">
        <f t="shared" si="128"/>
        <v>0.2</v>
      </c>
      <c r="Y253" s="233"/>
      <c r="Z253" s="227"/>
      <c r="AA253" s="214">
        <f t="shared" si="129"/>
        <v>1.6415007975339598E-4</v>
      </c>
      <c r="AB253" s="214">
        <f t="shared" si="130"/>
        <v>0</v>
      </c>
      <c r="AC253" s="214">
        <f t="shared" si="131"/>
        <v>0</v>
      </c>
      <c r="AD253" s="214">
        <f t="shared" si="132"/>
        <v>0</v>
      </c>
      <c r="AE253" s="214">
        <f t="shared" si="133"/>
        <v>2.7212430994032356E-2</v>
      </c>
      <c r="AF253" s="214">
        <f t="shared" si="134"/>
        <v>0.11153678576023647</v>
      </c>
      <c r="AG253" s="214">
        <f t="shared" si="135"/>
        <v>1.0448008838762731E-2</v>
      </c>
      <c r="AH253" s="214">
        <f t="shared" si="136"/>
        <v>6.258859128627442E-2</v>
      </c>
      <c r="AI253" s="214">
        <f t="shared" si="137"/>
        <v>6.4133651812135969E-2</v>
      </c>
    </row>
    <row r="254" spans="4:35" ht="13.5" customHeight="1" x14ac:dyDescent="0.2">
      <c r="D254" s="2" t="str">
        <f>ProjectedP205!D81</f>
        <v>Coffee, green</v>
      </c>
      <c r="E254" s="37">
        <f>ProjectedP205!E51*E281</f>
        <v>0</v>
      </c>
      <c r="F254" s="37">
        <f>ProjectedP205!F51*F281</f>
        <v>0</v>
      </c>
      <c r="G254" s="37">
        <f>ProjectedP205!G51*G281</f>
        <v>0</v>
      </c>
      <c r="H254" s="37">
        <f>ProjectedP205!H51*H281</f>
        <v>0</v>
      </c>
      <c r="I254" s="37">
        <f>ProjectedP205!I51*I281</f>
        <v>0</v>
      </c>
      <c r="J254" s="49">
        <f>ProjectedP205!J51*J281</f>
        <v>0</v>
      </c>
      <c r="K254" s="199">
        <f>ProjectedP205!K51*K281</f>
        <v>0.12274320708743754</v>
      </c>
      <c r="L254" s="199">
        <f>ProjectedP205!L51*L281</f>
        <v>0.184512500316867</v>
      </c>
      <c r="M254" s="199">
        <f>ProjectedP205!M51*M281</f>
        <v>0.24654806535461257</v>
      </c>
      <c r="O254" s="31"/>
      <c r="P254" s="227">
        <f t="shared" si="120"/>
        <v>3.4875368286808511E-2</v>
      </c>
      <c r="Q254" s="227">
        <f t="shared" si="121"/>
        <v>3.4875368286808511E-2</v>
      </c>
      <c r="R254" s="227">
        <f t="shared" si="122"/>
        <v>3.4875368286808511E-2</v>
      </c>
      <c r="S254" s="227">
        <f t="shared" si="123"/>
        <v>0</v>
      </c>
      <c r="T254" s="227">
        <f t="shared" si="124"/>
        <v>0</v>
      </c>
      <c r="U254" s="227">
        <f t="shared" si="125"/>
        <v>0</v>
      </c>
      <c r="V254" s="227">
        <f t="shared" si="126"/>
        <v>0.96512463171319152</v>
      </c>
      <c r="W254" s="227">
        <f t="shared" si="127"/>
        <v>0.96512463171319152</v>
      </c>
      <c r="X254" s="227">
        <f t="shared" si="128"/>
        <v>0.96512463171319152</v>
      </c>
      <c r="Y254" s="233"/>
      <c r="Z254" s="227"/>
      <c r="AA254" s="214">
        <f t="shared" si="129"/>
        <v>9.3059011997356274E-3</v>
      </c>
      <c r="AB254" s="214">
        <f t="shared" si="130"/>
        <v>1.3989003047979584E-2</v>
      </c>
      <c r="AC254" s="214">
        <f t="shared" si="131"/>
        <v>1.8692292564439668E-2</v>
      </c>
      <c r="AD254" s="214">
        <f t="shared" si="132"/>
        <v>0</v>
      </c>
      <c r="AE254" s="214">
        <f t="shared" si="133"/>
        <v>0</v>
      </c>
      <c r="AF254" s="214">
        <f t="shared" si="134"/>
        <v>0</v>
      </c>
      <c r="AG254" s="214">
        <f t="shared" si="135"/>
        <v>0.59231246267779569</v>
      </c>
      <c r="AH254" s="214">
        <f t="shared" si="136"/>
        <v>0.89038779457398198</v>
      </c>
      <c r="AI254" s="214">
        <f t="shared" si="137"/>
        <v>1.1897480538748517</v>
      </c>
    </row>
    <row r="255" spans="4:35" ht="13.5" customHeight="1" x14ac:dyDescent="0.2">
      <c r="D255" s="2" t="str">
        <f>ProjectedP205!D82</f>
        <v>Edible roots and tubers with high starch or inulin content, n.e.c., fresh</v>
      </c>
      <c r="E255" s="37">
        <f>ProjectedP205!E52*E282</f>
        <v>0</v>
      </c>
      <c r="F255" s="37">
        <f>ProjectedP205!F52*F282</f>
        <v>0</v>
      </c>
      <c r="G255" s="37">
        <f>ProjectedP205!G52*G282</f>
        <v>0</v>
      </c>
      <c r="H255" s="37">
        <f>ProjectedP205!H52*H282</f>
        <v>0</v>
      </c>
      <c r="I255" s="37">
        <f>ProjectedP205!I52*I282</f>
        <v>0</v>
      </c>
      <c r="J255" s="49">
        <f>ProjectedP205!J52*J282</f>
        <v>0</v>
      </c>
      <c r="K255" s="199">
        <f>ProjectedP205!K52*K282</f>
        <v>1.3941303897755872E-3</v>
      </c>
      <c r="L255" s="199">
        <f>ProjectedP205!L52*L282</f>
        <v>1.0765763069237546E-2</v>
      </c>
      <c r="M255" s="199">
        <f>ProjectedP205!M52*M282</f>
        <v>2.5970393451034402E-2</v>
      </c>
      <c r="O255" s="31"/>
      <c r="P255" s="227">
        <f t="shared" si="120"/>
        <v>3.4875368286808511E-2</v>
      </c>
      <c r="Q255" s="227">
        <f t="shared" si="121"/>
        <v>3.4875368286808511E-2</v>
      </c>
      <c r="R255" s="227">
        <f t="shared" si="122"/>
        <v>3.4875368286808511E-2</v>
      </c>
      <c r="S255" s="227">
        <f t="shared" si="123"/>
        <v>0</v>
      </c>
      <c r="T255" s="227">
        <f t="shared" si="124"/>
        <v>0</v>
      </c>
      <c r="U255" s="227">
        <f t="shared" si="125"/>
        <v>0</v>
      </c>
      <c r="V255" s="227">
        <f t="shared" si="126"/>
        <v>0.96512463171319152</v>
      </c>
      <c r="W255" s="227">
        <f t="shared" si="127"/>
        <v>0.96512463171319152</v>
      </c>
      <c r="X255" s="227">
        <f t="shared" si="128"/>
        <v>0.96512463171319152</v>
      </c>
      <c r="Y255" s="233"/>
      <c r="Z255" s="227"/>
      <c r="AA255" s="214">
        <f t="shared" si="129"/>
        <v>1.0569741474620761E-4</v>
      </c>
      <c r="AB255" s="214">
        <f t="shared" si="130"/>
        <v>8.1621728680039425E-4</v>
      </c>
      <c r="AC255" s="214">
        <f t="shared" si="131"/>
        <v>1.968971817735097E-3</v>
      </c>
      <c r="AD255" s="214">
        <f t="shared" si="132"/>
        <v>0</v>
      </c>
      <c r="AE255" s="214">
        <f t="shared" si="133"/>
        <v>0</v>
      </c>
      <c r="AF255" s="214">
        <f t="shared" si="134"/>
        <v>0</v>
      </c>
      <c r="AG255" s="214">
        <f t="shared" si="135"/>
        <v>6.7275478949616581E-3</v>
      </c>
      <c r="AH255" s="214">
        <f t="shared" si="136"/>
        <v>5.1951515586546822E-2</v>
      </c>
      <c r="AI255" s="214">
        <f t="shared" si="137"/>
        <v>0.12532333207438129</v>
      </c>
    </row>
    <row r="256" spans="4:35" ht="13.5" customHeight="1" x14ac:dyDescent="0.2">
      <c r="D256" s="2" t="str">
        <f>ProjectedP205!D83</f>
        <v>Sweet potatoes</v>
      </c>
      <c r="E256" s="37">
        <f>ProjectedP205!E53*E283</f>
        <v>0</v>
      </c>
      <c r="F256" s="37">
        <f>ProjectedP205!F53*F283</f>
        <v>0</v>
      </c>
      <c r="G256" s="37">
        <f>ProjectedP205!G53*G283</f>
        <v>0</v>
      </c>
      <c r="H256" s="37">
        <f>ProjectedP205!H53*H283</f>
        <v>0</v>
      </c>
      <c r="I256" s="37">
        <f>ProjectedP205!I53*I283</f>
        <v>0</v>
      </c>
      <c r="J256" s="49">
        <f>ProjectedP205!J53*J283</f>
        <v>0</v>
      </c>
      <c r="K256" s="199">
        <f>ProjectedP205!K53*K283</f>
        <v>1.3502734918806204E-3</v>
      </c>
      <c r="L256" s="199">
        <f>ProjectedP205!L53*L283</f>
        <v>1.7855975882648686E-2</v>
      </c>
      <c r="M256" s="199">
        <f>ProjectedP205!M53*M283</f>
        <v>4.6153792013605463E-2</v>
      </c>
      <c r="O256" s="31"/>
      <c r="P256" s="227">
        <f t="shared" si="120"/>
        <v>3.4875368286808511E-2</v>
      </c>
      <c r="Q256" s="227">
        <f t="shared" si="121"/>
        <v>3.4875368286808511E-2</v>
      </c>
      <c r="R256" s="227">
        <f t="shared" si="122"/>
        <v>3.4875368286808511E-2</v>
      </c>
      <c r="S256" s="227">
        <f t="shared" si="123"/>
        <v>0</v>
      </c>
      <c r="T256" s="227">
        <f t="shared" si="124"/>
        <v>0</v>
      </c>
      <c r="U256" s="227">
        <f t="shared" si="125"/>
        <v>0</v>
      </c>
      <c r="V256" s="227">
        <f t="shared" si="126"/>
        <v>0.96512463171319152</v>
      </c>
      <c r="W256" s="227">
        <f t="shared" si="127"/>
        <v>0.96512463171319152</v>
      </c>
      <c r="X256" s="227">
        <f t="shared" si="128"/>
        <v>0.96512463171319152</v>
      </c>
      <c r="Y256" s="233"/>
      <c r="Z256" s="227"/>
      <c r="AA256" s="214">
        <f t="shared" si="129"/>
        <v>1.0237235938532951E-4</v>
      </c>
      <c r="AB256" s="214">
        <f t="shared" si="130"/>
        <v>1.3537689891907469E-3</v>
      </c>
      <c r="AC256" s="214">
        <f t="shared" si="131"/>
        <v>3.4991967267548954E-3</v>
      </c>
      <c r="AD256" s="214">
        <f t="shared" si="132"/>
        <v>0</v>
      </c>
      <c r="AE256" s="214">
        <f t="shared" si="133"/>
        <v>0</v>
      </c>
      <c r="AF256" s="214">
        <f t="shared" si="134"/>
        <v>0</v>
      </c>
      <c r="AG256" s="214">
        <f t="shared" si="135"/>
        <v>6.515911032816844E-3</v>
      </c>
      <c r="AH256" s="214">
        <f t="shared" si="136"/>
        <v>8.6166210738104709E-2</v>
      </c>
      <c r="AI256" s="214">
        <f t="shared" si="137"/>
        <v>0.22272080759649107</v>
      </c>
    </row>
    <row r="257" spans="4:35" ht="13.5" customHeight="1" x14ac:dyDescent="0.2">
      <c r="D257" s="2" t="str">
        <f>ProjectedP205!D84</f>
        <v>Other pulses n.e.c.</v>
      </c>
      <c r="E257" s="37">
        <f>ProjectedP205!E54*E284</f>
        <v>0</v>
      </c>
      <c r="F257" s="37">
        <f>ProjectedP205!F54*F284</f>
        <v>0</v>
      </c>
      <c r="G257" s="37">
        <f>ProjectedP205!G54*G284</f>
        <v>0</v>
      </c>
      <c r="H257" s="37">
        <f>ProjectedP205!H54*H284</f>
        <v>0</v>
      </c>
      <c r="I257" s="37">
        <f>ProjectedP205!I54*I284</f>
        <v>0</v>
      </c>
      <c r="J257" s="49">
        <f>ProjectedP205!J54*J284</f>
        <v>0</v>
      </c>
      <c r="K257" s="199">
        <f>ProjectedP205!K54*K284</f>
        <v>1.2667122967093261E-3</v>
      </c>
      <c r="L257" s="199">
        <f>ProjectedP205!L54*L284</f>
        <v>4.3080925948172366E-3</v>
      </c>
      <c r="M257" s="199">
        <f>ProjectedP205!M54*M284</f>
        <v>9.0121581217981663E-3</v>
      </c>
      <c r="O257" s="31"/>
      <c r="P257" s="227">
        <f t="shared" si="120"/>
        <v>3.4875368286808511E-2</v>
      </c>
      <c r="Q257" s="227">
        <f t="shared" si="121"/>
        <v>3.4875368286808511E-2</v>
      </c>
      <c r="R257" s="227">
        <f t="shared" si="122"/>
        <v>3.4875368286808511E-2</v>
      </c>
      <c r="S257" s="227">
        <f t="shared" si="123"/>
        <v>0</v>
      </c>
      <c r="T257" s="227">
        <f t="shared" si="124"/>
        <v>0</v>
      </c>
      <c r="U257" s="227">
        <f t="shared" si="125"/>
        <v>0</v>
      </c>
      <c r="V257" s="227">
        <f t="shared" si="126"/>
        <v>0.96512463171319152</v>
      </c>
      <c r="W257" s="227">
        <f t="shared" si="127"/>
        <v>0.96512463171319152</v>
      </c>
      <c r="X257" s="227">
        <f t="shared" si="128"/>
        <v>0.96512463171319152</v>
      </c>
      <c r="Y257" s="233"/>
      <c r="Z257" s="227"/>
      <c r="AA257" s="214">
        <f t="shared" si="129"/>
        <v>9.603708230688436E-5</v>
      </c>
      <c r="AB257" s="214">
        <f t="shared" si="130"/>
        <v>3.266224257780949E-4</v>
      </c>
      <c r="AC257" s="214">
        <f t="shared" si="131"/>
        <v>6.832659425144859E-4</v>
      </c>
      <c r="AD257" s="214">
        <f t="shared" si="132"/>
        <v>0</v>
      </c>
      <c r="AE257" s="214">
        <f t="shared" si="133"/>
        <v>0</v>
      </c>
      <c r="AF257" s="214">
        <f t="shared" si="134"/>
        <v>0</v>
      </c>
      <c r="AG257" s="214">
        <f t="shared" si="135"/>
        <v>6.1126761942407954E-3</v>
      </c>
      <c r="AH257" s="214">
        <f t="shared" si="136"/>
        <v>2.0789231394796562E-2</v>
      </c>
      <c r="AI257" s="214">
        <f t="shared" si="137"/>
        <v>4.3489278941207507E-2</v>
      </c>
    </row>
    <row r="258" spans="4:35" ht="13.5" customHeight="1" x14ac:dyDescent="0.2">
      <c r="D258" s="2" t="str">
        <f>ProjectedP205!D85</f>
        <v>Melonseed</v>
      </c>
      <c r="E258" s="37">
        <f>ProjectedP205!E55*E285</f>
        <v>0</v>
      </c>
      <c r="F258" s="37">
        <f>ProjectedP205!F55*F285</f>
        <v>0</v>
      </c>
      <c r="G258" s="37">
        <f>ProjectedP205!G55*G285</f>
        <v>0</v>
      </c>
      <c r="H258" s="37">
        <f>ProjectedP205!H55*H285</f>
        <v>0</v>
      </c>
      <c r="I258" s="37">
        <f>ProjectedP205!I55*I285</f>
        <v>0</v>
      </c>
      <c r="J258" s="49">
        <f>ProjectedP205!J55*J285</f>
        <v>0</v>
      </c>
      <c r="K258" s="199">
        <f>ProjectedP205!K55*K285</f>
        <v>2.5304668185204927E-2</v>
      </c>
      <c r="L258" s="199">
        <f>ProjectedP205!L55*L285</f>
        <v>3.8081547170297617E-2</v>
      </c>
      <c r="M258" s="199">
        <f>ProjectedP205!M55*M285</f>
        <v>5.0942000960966453E-2</v>
      </c>
      <c r="O258" s="31"/>
      <c r="P258" s="227">
        <f t="shared" si="120"/>
        <v>3.4875368286808511E-2</v>
      </c>
      <c r="Q258" s="227">
        <f t="shared" si="121"/>
        <v>3.4875368286808511E-2</v>
      </c>
      <c r="R258" s="227">
        <f t="shared" si="122"/>
        <v>3.4875368286808511E-2</v>
      </c>
      <c r="S258" s="227">
        <f t="shared" si="123"/>
        <v>0</v>
      </c>
      <c r="T258" s="227">
        <f t="shared" si="124"/>
        <v>0</v>
      </c>
      <c r="U258" s="227">
        <f t="shared" si="125"/>
        <v>0</v>
      </c>
      <c r="V258" s="227">
        <f t="shared" si="126"/>
        <v>0.96512463171319152</v>
      </c>
      <c r="W258" s="227">
        <f t="shared" si="127"/>
        <v>0.96512463171319152</v>
      </c>
      <c r="X258" s="227">
        <f t="shared" si="128"/>
        <v>0.96512463171319152</v>
      </c>
      <c r="Y258" s="233"/>
      <c r="Z258" s="227"/>
      <c r="AA258" s="214">
        <f t="shared" si="129"/>
        <v>1.9184991789880613E-3</v>
      </c>
      <c r="AB258" s="214">
        <f t="shared" si="130"/>
        <v>2.8871912662947821E-3</v>
      </c>
      <c r="AC258" s="214">
        <f t="shared" si="131"/>
        <v>3.8622196625666479E-3</v>
      </c>
      <c r="AD258" s="214">
        <f t="shared" si="132"/>
        <v>0</v>
      </c>
      <c r="AE258" s="214">
        <f t="shared" si="133"/>
        <v>0</v>
      </c>
      <c r="AF258" s="214">
        <f t="shared" si="134"/>
        <v>0</v>
      </c>
      <c r="AG258" s="214">
        <f t="shared" si="135"/>
        <v>0.1221107928143521</v>
      </c>
      <c r="AH258" s="214">
        <f t="shared" si="136"/>
        <v>0.18376719593901006</v>
      </c>
      <c r="AI258" s="214">
        <f t="shared" si="137"/>
        <v>0.24582689958092896</v>
      </c>
    </row>
    <row r="259" spans="4:35" ht="13.5" customHeight="1" x14ac:dyDescent="0.2">
      <c r="D259" s="2" t="str">
        <f>ProjectedP205!D86</f>
        <v>Seed cotton, unginned</v>
      </c>
      <c r="E259" s="37">
        <f>ProjectedP205!E56*E286</f>
        <v>0</v>
      </c>
      <c r="F259" s="37">
        <f>ProjectedP205!F56*F286</f>
        <v>0</v>
      </c>
      <c r="G259" s="37">
        <f>ProjectedP205!G56*G286</f>
        <v>0</v>
      </c>
      <c r="H259" s="37">
        <f>ProjectedP205!H56*H286</f>
        <v>0</v>
      </c>
      <c r="I259" s="37">
        <f>ProjectedP205!I56*I286</f>
        <v>0</v>
      </c>
      <c r="J259" s="49">
        <f>ProjectedP205!J56*J286</f>
        <v>0</v>
      </c>
      <c r="K259" s="199">
        <f>ProjectedP205!K56*K286</f>
        <v>2.3533441118488295E-3</v>
      </c>
      <c r="L259" s="199">
        <f>ProjectedP205!L56*L286</f>
        <v>0.14218254527171287</v>
      </c>
      <c r="M259" s="199">
        <f>ProjectedP205!M56*M286</f>
        <v>0.40718764139699026</v>
      </c>
      <c r="O259" s="31"/>
      <c r="P259" s="227">
        <f t="shared" si="120"/>
        <v>3.4875368286808511E-2</v>
      </c>
      <c r="Q259" s="227">
        <f t="shared" si="121"/>
        <v>3.4875368286808511E-2</v>
      </c>
      <c r="R259" s="227">
        <f t="shared" si="122"/>
        <v>3.4875368286808511E-2</v>
      </c>
      <c r="S259" s="227">
        <f t="shared" si="123"/>
        <v>0</v>
      </c>
      <c r="T259" s="227">
        <f t="shared" si="124"/>
        <v>0</v>
      </c>
      <c r="U259" s="227">
        <f t="shared" si="125"/>
        <v>0</v>
      </c>
      <c r="V259" s="227">
        <f t="shared" si="126"/>
        <v>0.96512463171319152</v>
      </c>
      <c r="W259" s="227">
        <f t="shared" si="127"/>
        <v>0.96512463171319152</v>
      </c>
      <c r="X259" s="227">
        <f t="shared" si="128"/>
        <v>0.96512463171319152</v>
      </c>
      <c r="Y259" s="233"/>
      <c r="Z259" s="227"/>
      <c r="AA259" s="214">
        <f t="shared" si="129"/>
        <v>1.7842117957895696E-4</v>
      </c>
      <c r="AB259" s="214">
        <f t="shared" si="130"/>
        <v>1.0779714413710458E-2</v>
      </c>
      <c r="AC259" s="214">
        <f t="shared" si="131"/>
        <v>3.0871345555558587E-2</v>
      </c>
      <c r="AD259" s="214">
        <f t="shared" si="132"/>
        <v>0</v>
      </c>
      <c r="AE259" s="214">
        <f t="shared" si="133"/>
        <v>0</v>
      </c>
      <c r="AF259" s="214">
        <f t="shared" si="134"/>
        <v>0</v>
      </c>
      <c r="AG259" s="214">
        <f t="shared" si="135"/>
        <v>1.1356351846212547E-2</v>
      </c>
      <c r="AH259" s="214">
        <f t="shared" si="136"/>
        <v>0.68611938320703025</v>
      </c>
      <c r="AI259" s="214">
        <f t="shared" si="137"/>
        <v>1.9649341122071666</v>
      </c>
    </row>
    <row r="260" spans="4:35" ht="13.5" customHeight="1" x14ac:dyDescent="0.2">
      <c r="D260" s="2" t="str">
        <f>ProjectedP205!D87</f>
        <v>Other vegetables, fresh n.e.c.</v>
      </c>
      <c r="E260" s="37">
        <f>ProjectedP205!E57*E287</f>
        <v>0</v>
      </c>
      <c r="F260" s="37">
        <f>ProjectedP205!F57*F287</f>
        <v>0</v>
      </c>
      <c r="G260" s="37">
        <f>ProjectedP205!G57*G287</f>
        <v>0</v>
      </c>
      <c r="H260" s="37">
        <f>ProjectedP205!H57*H287</f>
        <v>0</v>
      </c>
      <c r="I260" s="37">
        <f>ProjectedP205!I57*I287</f>
        <v>0</v>
      </c>
      <c r="J260" s="49">
        <f>ProjectedP205!J57*J287</f>
        <v>0</v>
      </c>
      <c r="K260" s="199">
        <f>ProjectedP205!K57*K287</f>
        <v>5.1515140185761137E-2</v>
      </c>
      <c r="L260" s="199">
        <f>ProjectedP205!L57*L287</f>
        <v>0.11688472797947222</v>
      </c>
      <c r="M260" s="199">
        <f>ProjectedP205!M57*M287</f>
        <v>0.20208814507014147</v>
      </c>
      <c r="O260" s="31"/>
      <c r="P260" s="227">
        <f t="shared" si="120"/>
        <v>3.4875368286808511E-2</v>
      </c>
      <c r="Q260" s="227">
        <f t="shared" si="121"/>
        <v>3.4875368286808511E-2</v>
      </c>
      <c r="R260" s="227">
        <f t="shared" si="122"/>
        <v>3.4875368286808511E-2</v>
      </c>
      <c r="S260" s="227">
        <f t="shared" si="123"/>
        <v>0</v>
      </c>
      <c r="T260" s="227">
        <f t="shared" si="124"/>
        <v>0</v>
      </c>
      <c r="U260" s="227">
        <f t="shared" si="125"/>
        <v>0</v>
      </c>
      <c r="V260" s="227">
        <f t="shared" si="126"/>
        <v>0.96512463171319152</v>
      </c>
      <c r="W260" s="227">
        <f t="shared" si="127"/>
        <v>0.96512463171319152</v>
      </c>
      <c r="X260" s="227">
        <f t="shared" si="128"/>
        <v>0.96512463171319152</v>
      </c>
      <c r="Y260" s="233"/>
      <c r="Z260" s="227"/>
      <c r="AA260" s="214">
        <f t="shared" si="129"/>
        <v>3.9056727963586711E-3</v>
      </c>
      <c r="AB260" s="214">
        <f t="shared" si="130"/>
        <v>8.8617346421467937E-3</v>
      </c>
      <c r="AC260" s="214">
        <f t="shared" si="131"/>
        <v>1.5321518447215587E-2</v>
      </c>
      <c r="AD260" s="214">
        <f t="shared" si="132"/>
        <v>0</v>
      </c>
      <c r="AE260" s="214">
        <f t="shared" si="133"/>
        <v>0</v>
      </c>
      <c r="AF260" s="214">
        <f t="shared" si="134"/>
        <v>0</v>
      </c>
      <c r="AG260" s="214">
        <f t="shared" si="135"/>
        <v>0.24859265349718074</v>
      </c>
      <c r="AH260" s="214">
        <f t="shared" si="136"/>
        <v>0.56404165022042341</v>
      </c>
      <c r="AI260" s="214">
        <f t="shared" si="137"/>
        <v>0.97520123292211158</v>
      </c>
    </row>
    <row r="261" spans="4:35" ht="13.5" customHeight="1" x14ac:dyDescent="0.2">
      <c r="D261" s="2" t="str">
        <f>ProjectedP205!D88</f>
        <v>Cocoa beans</v>
      </c>
      <c r="E261" s="37">
        <f>ProjectedP205!E58*E288</f>
        <v>0</v>
      </c>
      <c r="F261" s="37">
        <f>ProjectedP205!F58*F288</f>
        <v>0</v>
      </c>
      <c r="G261" s="37">
        <f>ProjectedP205!G58*G288</f>
        <v>0</v>
      </c>
      <c r="H261" s="37">
        <f>ProjectedP205!H58*H288</f>
        <v>0</v>
      </c>
      <c r="I261" s="37">
        <f>ProjectedP205!I58*I288</f>
        <v>0</v>
      </c>
      <c r="J261" s="49">
        <f>ProjectedP205!J58*J288</f>
        <v>0</v>
      </c>
      <c r="K261" s="199">
        <f>ProjectedP205!K58*K288</f>
        <v>0.25333626406650694</v>
      </c>
      <c r="L261" s="199">
        <f>ProjectedP205!L58*L288</f>
        <v>0.81308565769362862</v>
      </c>
      <c r="M261" s="199">
        <f>ProjectedP205!M58*M288</f>
        <v>1.8774543269460073</v>
      </c>
      <c r="O261" s="31"/>
      <c r="P261" s="227">
        <f t="shared" si="120"/>
        <v>3.4875368286808511E-2</v>
      </c>
      <c r="Q261" s="227">
        <f t="shared" si="121"/>
        <v>0</v>
      </c>
      <c r="R261" s="227">
        <f t="shared" si="122"/>
        <v>0</v>
      </c>
      <c r="S261" s="227">
        <f t="shared" si="123"/>
        <v>0</v>
      </c>
      <c r="T261" s="227">
        <f t="shared" si="124"/>
        <v>0.5</v>
      </c>
      <c r="U261" s="227">
        <f t="shared" si="125"/>
        <v>0.8</v>
      </c>
      <c r="V261" s="227">
        <f t="shared" si="126"/>
        <v>0.96512463171319152</v>
      </c>
      <c r="W261" s="227">
        <f t="shared" si="127"/>
        <v>0.5</v>
      </c>
      <c r="X261" s="227">
        <f t="shared" si="128"/>
        <v>0.2</v>
      </c>
      <c r="Y261" s="233"/>
      <c r="Z261" s="227"/>
      <c r="AA261" s="214">
        <f t="shared" si="129"/>
        <v>1.9206946760268701E-2</v>
      </c>
      <c r="AB261" s="214">
        <f t="shared" si="130"/>
        <v>0</v>
      </c>
      <c r="AC261" s="214">
        <f t="shared" si="131"/>
        <v>0</v>
      </c>
      <c r="AD261" s="214">
        <f t="shared" si="132"/>
        <v>0</v>
      </c>
      <c r="AE261" s="214">
        <f t="shared" si="133"/>
        <v>0.88378875836263981</v>
      </c>
      <c r="AF261" s="214">
        <f t="shared" si="134"/>
        <v>3.2651379599061001</v>
      </c>
      <c r="AG261" s="214">
        <f t="shared" si="135"/>
        <v>1.2225053427839168</v>
      </c>
      <c r="AH261" s="214">
        <f t="shared" si="136"/>
        <v>2.0327141442340713</v>
      </c>
      <c r="AI261" s="214">
        <f t="shared" si="137"/>
        <v>1.8774543269460076</v>
      </c>
    </row>
    <row r="262" spans="4:35" ht="13.5" customHeight="1" x14ac:dyDescent="0.2">
      <c r="D262" s="2" t="str">
        <f>ProjectedP205!D89</f>
        <v>Millet</v>
      </c>
      <c r="E262" s="37">
        <f>ProjectedP205!E59*E289</f>
        <v>0</v>
      </c>
      <c r="F262" s="37">
        <f>ProjectedP205!F59*F289</f>
        <v>0</v>
      </c>
      <c r="G262" s="37">
        <f>ProjectedP205!G59*G289</f>
        <v>0</v>
      </c>
      <c r="H262" s="37">
        <f>ProjectedP205!H59*H289</f>
        <v>0</v>
      </c>
      <c r="I262" s="37">
        <f>ProjectedP205!I59*I289</f>
        <v>0</v>
      </c>
      <c r="J262" s="49">
        <f>ProjectedP205!J59*J289</f>
        <v>0</v>
      </c>
      <c r="K262" s="199">
        <f>ProjectedP205!K59*K289</f>
        <v>6.2685961742096083E-4</v>
      </c>
      <c r="L262" s="199">
        <f>ProjectedP205!L59*L289</f>
        <v>1.534434666073267E-3</v>
      </c>
      <c r="M262" s="199">
        <f>ProjectedP205!M59*M289</f>
        <v>2.8035760851051008E-3</v>
      </c>
      <c r="O262" s="31"/>
      <c r="P262" s="227">
        <f t="shared" si="120"/>
        <v>3.4875368286808511E-2</v>
      </c>
      <c r="Q262" s="227">
        <f t="shared" si="121"/>
        <v>3.4875368286808511E-2</v>
      </c>
      <c r="R262" s="227">
        <f t="shared" si="122"/>
        <v>3.4875368286808511E-2</v>
      </c>
      <c r="S262" s="227">
        <f t="shared" si="123"/>
        <v>0</v>
      </c>
      <c r="T262" s="227">
        <f t="shared" si="124"/>
        <v>0</v>
      </c>
      <c r="U262" s="227">
        <f t="shared" si="125"/>
        <v>0</v>
      </c>
      <c r="V262" s="227">
        <f t="shared" si="126"/>
        <v>0.96512463171319152</v>
      </c>
      <c r="W262" s="227">
        <f t="shared" si="127"/>
        <v>0.96512463171319152</v>
      </c>
      <c r="X262" s="227">
        <f t="shared" si="128"/>
        <v>0.96512463171319152</v>
      </c>
      <c r="Y262" s="233"/>
      <c r="Z262" s="227"/>
      <c r="AA262" s="214">
        <f t="shared" si="129"/>
        <v>4.7526000047138893E-5</v>
      </c>
      <c r="AB262" s="214">
        <f t="shared" si="130"/>
        <v>1.1633472628554612E-4</v>
      </c>
      <c r="AC262" s="214">
        <f t="shared" si="131"/>
        <v>2.1255597497419387E-4</v>
      </c>
      <c r="AD262" s="214">
        <f t="shared" si="132"/>
        <v>0</v>
      </c>
      <c r="AE262" s="214">
        <f t="shared" si="133"/>
        <v>0</v>
      </c>
      <c r="AF262" s="214">
        <f t="shared" si="134"/>
        <v>0</v>
      </c>
      <c r="AG262" s="214">
        <f t="shared" si="135"/>
        <v>3.0249882869963847E-3</v>
      </c>
      <c r="AH262" s="214">
        <f t="shared" si="136"/>
        <v>7.4046034599095784E-3</v>
      </c>
      <c r="AI262" s="214">
        <f t="shared" si="137"/>
        <v>1.3529001683084858E-2</v>
      </c>
    </row>
    <row r="263" spans="4:35" ht="13.5" customHeight="1" x14ac:dyDescent="0.2">
      <c r="D263" s="2" t="str">
        <f>ProjectedP205!D90</f>
        <v>Natural rubber in primary forms</v>
      </c>
      <c r="E263" s="37">
        <f>ProjectedP205!E60*E290</f>
        <v>0</v>
      </c>
      <c r="F263" s="37">
        <f>ProjectedP205!F60*F290</f>
        <v>0</v>
      </c>
      <c r="G263" s="37">
        <f>ProjectedP205!G60*G290</f>
        <v>0</v>
      </c>
      <c r="H263" s="37">
        <f>ProjectedP205!H60*H290</f>
        <v>0</v>
      </c>
      <c r="I263" s="37">
        <f>ProjectedP205!I60*I290</f>
        <v>0</v>
      </c>
      <c r="J263" s="49">
        <f>ProjectedP205!J60*J290</f>
        <v>0</v>
      </c>
      <c r="K263" s="199">
        <f>ProjectedP205!K60*K290</f>
        <v>1.8424031478810627E-3</v>
      </c>
      <c r="L263" s="199">
        <f>ProjectedP205!L60*L290</f>
        <v>6.3103866222312413E-2</v>
      </c>
      <c r="M263" s="199">
        <f>ProjectedP205!M60*M290</f>
        <v>0.11974283622855098</v>
      </c>
      <c r="O263" s="31"/>
      <c r="P263" s="227">
        <f t="shared" si="120"/>
        <v>3.4875368286808511E-2</v>
      </c>
      <c r="Q263" s="227">
        <f t="shared" si="121"/>
        <v>3.4875368286808511E-2</v>
      </c>
      <c r="R263" s="227">
        <f t="shared" si="122"/>
        <v>3.4875368286808511E-2</v>
      </c>
      <c r="S263" s="227">
        <f t="shared" si="123"/>
        <v>0</v>
      </c>
      <c r="T263" s="227">
        <f t="shared" si="124"/>
        <v>0</v>
      </c>
      <c r="U263" s="227">
        <f t="shared" si="125"/>
        <v>0</v>
      </c>
      <c r="V263" s="227">
        <f t="shared" si="126"/>
        <v>0.96512463171319152</v>
      </c>
      <c r="W263" s="227">
        <f t="shared" si="127"/>
        <v>0.96512463171319152</v>
      </c>
      <c r="X263" s="227">
        <f t="shared" si="128"/>
        <v>0.96512463171319152</v>
      </c>
      <c r="Y263" s="233"/>
      <c r="Z263" s="228"/>
      <c r="AA263" s="214">
        <f t="shared" si="129"/>
        <v>1.3968367025027692E-4</v>
      </c>
      <c r="AB263" s="214">
        <f t="shared" si="130"/>
        <v>4.7842838583144372E-3</v>
      </c>
      <c r="AC263" s="214">
        <f t="shared" si="131"/>
        <v>9.0784250286471985E-3</v>
      </c>
      <c r="AD263" s="214">
        <f t="shared" si="132"/>
        <v>0</v>
      </c>
      <c r="AE263" s="214">
        <f t="shared" si="133"/>
        <v>0</v>
      </c>
      <c r="AF263" s="214">
        <f t="shared" si="134"/>
        <v>0</v>
      </c>
      <c r="AG263" s="214">
        <f t="shared" si="135"/>
        <v>8.8907432978296754E-3</v>
      </c>
      <c r="AH263" s="214">
        <f t="shared" si="136"/>
        <v>0.30451547823743885</v>
      </c>
      <c r="AI263" s="214">
        <f t="shared" si="137"/>
        <v>0.57783380357686631</v>
      </c>
    </row>
    <row r="264" spans="4:35" ht="13.5" customHeight="1" x14ac:dyDescent="0.2">
      <c r="D264" s="2" t="str">
        <f>ProjectedP205!D91</f>
        <v>Soya beans</v>
      </c>
      <c r="E264" s="37">
        <f>ProjectedP205!E61*E291</f>
        <v>0</v>
      </c>
      <c r="F264" s="37">
        <f>ProjectedP205!F61*F291</f>
        <v>0</v>
      </c>
      <c r="G264" s="37">
        <f>ProjectedP205!G61*G291</f>
        <v>0</v>
      </c>
      <c r="H264" s="37">
        <f>ProjectedP205!H61*H291</f>
        <v>0</v>
      </c>
      <c r="I264" s="37">
        <f>ProjectedP205!I61*I291</f>
        <v>0</v>
      </c>
      <c r="J264" s="49">
        <f>ProjectedP205!J61*J291</f>
        <v>0</v>
      </c>
      <c r="K264" s="199">
        <f>ProjectedP205!K61*K291</f>
        <v>1.8740899809180762E-3</v>
      </c>
      <c r="L264" s="199">
        <f>ProjectedP205!L61*L291</f>
        <v>4.0758304753210295E-2</v>
      </c>
      <c r="M264" s="199">
        <f>ProjectedP205!M61*M291</f>
        <v>8.0406473832982453E-2</v>
      </c>
      <c r="O264" s="31"/>
      <c r="P264" s="227">
        <f t="shared" si="120"/>
        <v>3.4875368286808511E-2</v>
      </c>
      <c r="Q264" s="227">
        <f t="shared" si="121"/>
        <v>0</v>
      </c>
      <c r="R264" s="227">
        <f t="shared" si="122"/>
        <v>0</v>
      </c>
      <c r="S264" s="227">
        <f t="shared" si="123"/>
        <v>0</v>
      </c>
      <c r="T264" s="227">
        <f t="shared" si="124"/>
        <v>0.5</v>
      </c>
      <c r="U264" s="227">
        <f t="shared" si="125"/>
        <v>0.8</v>
      </c>
      <c r="V264" s="227">
        <f t="shared" si="126"/>
        <v>0.96512463171319152</v>
      </c>
      <c r="W264" s="227">
        <f t="shared" si="127"/>
        <v>0.5</v>
      </c>
      <c r="X264" s="227">
        <f t="shared" si="128"/>
        <v>0.2</v>
      </c>
      <c r="Y264" s="233"/>
      <c r="Z264" s="228"/>
      <c r="AA264" s="214">
        <f t="shared" si="129"/>
        <v>1.4208603975464311E-4</v>
      </c>
      <c r="AB264" s="214">
        <f t="shared" si="130"/>
        <v>0</v>
      </c>
      <c r="AC264" s="214">
        <f t="shared" si="131"/>
        <v>0</v>
      </c>
      <c r="AD264" s="214">
        <f t="shared" si="132"/>
        <v>0</v>
      </c>
      <c r="AE264" s="214">
        <f t="shared" si="133"/>
        <v>4.4302505166532925E-2</v>
      </c>
      <c r="AF264" s="214">
        <f t="shared" si="134"/>
        <v>0.13983734579649121</v>
      </c>
      <c r="AG264" s="214">
        <f t="shared" si="135"/>
        <v>9.0436520131547023E-3</v>
      </c>
      <c r="AH264" s="214">
        <f t="shared" si="136"/>
        <v>0.10189576188302574</v>
      </c>
      <c r="AI264" s="214">
        <f t="shared" si="137"/>
        <v>8.0406473832982453E-2</v>
      </c>
    </row>
    <row r="265" spans="4:35" ht="13.5" customHeight="1" thickBot="1" x14ac:dyDescent="0.25">
      <c r="D265" s="98" t="s">
        <v>141</v>
      </c>
      <c r="E265" s="132">
        <f>SUM(E245:E264)</f>
        <v>0</v>
      </c>
      <c r="F265" s="132">
        <f t="shared" ref="F265:M265" si="138">SUM(F245:F264)</f>
        <v>0</v>
      </c>
      <c r="G265" s="132">
        <f t="shared" si="138"/>
        <v>0</v>
      </c>
      <c r="H265" s="132">
        <f t="shared" si="138"/>
        <v>0</v>
      </c>
      <c r="I265" s="132">
        <f t="shared" si="138"/>
        <v>0</v>
      </c>
      <c r="J265" s="132">
        <f t="shared" si="138"/>
        <v>0</v>
      </c>
      <c r="K265" s="198">
        <f t="shared" si="138"/>
        <v>4.7378162100641799</v>
      </c>
      <c r="L265" s="198">
        <f t="shared" si="138"/>
        <v>10.508051139252023</v>
      </c>
      <c r="M265" s="198">
        <f t="shared" si="138"/>
        <v>17.441280876958817</v>
      </c>
      <c r="O265" s="31"/>
      <c r="P265" s="164"/>
      <c r="Q265" s="7"/>
      <c r="R265" s="7"/>
      <c r="S265" s="7"/>
      <c r="T265" s="7"/>
      <c r="U265" s="7"/>
      <c r="V265" s="7"/>
      <c r="W265" s="7"/>
      <c r="X265" s="7"/>
      <c r="Y265" s="7"/>
      <c r="Z265" s="7"/>
      <c r="AA265" s="7"/>
      <c r="AB265" s="7"/>
      <c r="AC265" s="7"/>
      <c r="AD265" s="7"/>
      <c r="AE265" s="7"/>
      <c r="AF265" s="7"/>
      <c r="AG265" s="7"/>
      <c r="AH265" s="7"/>
      <c r="AI265" s="7"/>
    </row>
    <row r="266" spans="4:35" ht="13.5" customHeight="1" thickTop="1" thickBot="1" x14ac:dyDescent="0.25">
      <c r="D266" s="94" t="s">
        <v>142</v>
      </c>
      <c r="E266" s="133">
        <f>E265/46%</f>
        <v>0</v>
      </c>
      <c r="F266" s="133">
        <f t="shared" ref="F266" si="139">F265/46%</f>
        <v>0</v>
      </c>
      <c r="G266" s="133">
        <f t="shared" ref="G266" si="140">G265/46%</f>
        <v>0</v>
      </c>
      <c r="H266" s="133">
        <f t="shared" ref="H266" si="141">H265/46%</f>
        <v>0</v>
      </c>
      <c r="I266" s="133">
        <f t="shared" ref="I266" si="142">I265/46%</f>
        <v>0</v>
      </c>
      <c r="J266" s="132">
        <f t="shared" ref="J266" si="143">J265/46%</f>
        <v>0</v>
      </c>
      <c r="K266" s="198">
        <f t="shared" ref="K266" si="144">K265/46%</f>
        <v>10.29960045666126</v>
      </c>
      <c r="L266" s="198">
        <f t="shared" ref="L266" si="145">L265/46%</f>
        <v>22.84358943315657</v>
      </c>
      <c r="M266" s="198">
        <f t="shared" ref="M266" si="146">M265/46%</f>
        <v>37.915827993388731</v>
      </c>
      <c r="O266" s="31"/>
      <c r="P266" s="31"/>
      <c r="Z266" s="1" t="s">
        <v>143</v>
      </c>
      <c r="AA266" s="236">
        <f>SUM(AA245:AA264)</f>
        <v>0.35920235913304255</v>
      </c>
      <c r="AB266" s="236">
        <f t="shared" ref="AB266:AI266" si="147">SUM(AB245:AB264)</f>
        <v>0.10316471846701833</v>
      </c>
      <c r="AC266" s="236">
        <f t="shared" si="147"/>
        <v>0.18375076082884403</v>
      </c>
      <c r="AD266" s="236">
        <f t="shared" si="147"/>
        <v>0</v>
      </c>
      <c r="AE266" s="236">
        <f t="shared" si="147"/>
        <v>1.9956112632527743</v>
      </c>
      <c r="AF266" s="236">
        <f t="shared" si="147"/>
        <v>7.549373575671539</v>
      </c>
      <c r="AG266" s="236">
        <f t="shared" si="147"/>
        <v>22.862915624314898</v>
      </c>
      <c r="AH266" s="236">
        <f t="shared" si="147"/>
        <v>47.713070938304611</v>
      </c>
      <c r="AI266" s="236">
        <f t="shared" si="147"/>
        <v>69.420218410843177</v>
      </c>
    </row>
    <row r="267" spans="4:35" ht="13.5" customHeight="1" thickTop="1" x14ac:dyDescent="0.2">
      <c r="O267" s="31"/>
      <c r="P267" s="31"/>
    </row>
    <row r="268" spans="4:35" ht="13.5" customHeight="1" outlineLevel="1" x14ac:dyDescent="0.2">
      <c r="D268" s="32" t="s">
        <v>144</v>
      </c>
      <c r="O268" s="31"/>
      <c r="P268" s="31"/>
    </row>
    <row r="269" spans="4:35" ht="13.5" customHeight="1" outlineLevel="1" x14ac:dyDescent="0.2">
      <c r="D269" s="33" t="s">
        <v>145</v>
      </c>
      <c r="O269" s="45"/>
      <c r="P269" s="7"/>
      <c r="Q269" s="7"/>
      <c r="R269" s="7"/>
      <c r="S269" s="7"/>
      <c r="T269" s="7"/>
      <c r="U269" s="7"/>
      <c r="V269" s="7"/>
      <c r="W269" s="7"/>
      <c r="X269" s="7"/>
      <c r="Y269" s="7"/>
      <c r="Z269" s="7"/>
    </row>
    <row r="270" spans="4:35" ht="13.5" customHeight="1" outlineLevel="1" x14ac:dyDescent="0.2">
      <c r="O270" s="7"/>
      <c r="P270" s="7"/>
      <c r="Q270" s="7"/>
      <c r="R270" s="7"/>
      <c r="S270" s="7"/>
      <c r="T270" s="7"/>
      <c r="U270" s="7"/>
      <c r="V270" s="7"/>
      <c r="W270" s="7"/>
      <c r="X270" s="7"/>
      <c r="Y270" s="7"/>
      <c r="Z270" s="7"/>
    </row>
    <row r="271" spans="4:35" ht="13.5" customHeight="1" outlineLevel="1" x14ac:dyDescent="0.2">
      <c r="D271" s="30" t="s">
        <v>146</v>
      </c>
      <c r="E271" s="34">
        <v>2017</v>
      </c>
      <c r="F271" s="34">
        <v>2018</v>
      </c>
      <c r="G271" s="34">
        <v>2019</v>
      </c>
      <c r="H271" s="34">
        <v>2020</v>
      </c>
      <c r="I271" s="34">
        <v>2021</v>
      </c>
      <c r="J271" s="34">
        <v>2022</v>
      </c>
      <c r="K271" s="34">
        <v>2023</v>
      </c>
      <c r="L271" s="34">
        <v>2024</v>
      </c>
      <c r="M271" s="34">
        <v>2025</v>
      </c>
      <c r="O271" s="45"/>
      <c r="P271" s="45"/>
      <c r="Q271" s="45"/>
      <c r="R271" s="45"/>
      <c r="S271" s="7"/>
      <c r="T271" s="7"/>
      <c r="U271" s="7"/>
      <c r="V271" s="7"/>
      <c r="W271" s="7"/>
      <c r="X271" s="7"/>
      <c r="Y271" s="7"/>
      <c r="Z271" s="7"/>
    </row>
    <row r="272" spans="4:35" ht="13.5" customHeight="1" outlineLevel="1" x14ac:dyDescent="0.2">
      <c r="D272" s="2" t="str">
        <f>ProjectedP205!D72</f>
        <v>Cassava, fresh</v>
      </c>
      <c r="E272" s="37">
        <v>0</v>
      </c>
      <c r="F272" s="37">
        <v>0</v>
      </c>
      <c r="G272" s="37">
        <v>0</v>
      </c>
      <c r="H272" s="37">
        <v>0</v>
      </c>
      <c r="I272" s="37">
        <v>0</v>
      </c>
      <c r="J272" s="37">
        <v>0</v>
      </c>
      <c r="K272" s="142">
        <f>OCP_MarketShares!K177</f>
        <v>2.5000000000000001E-2</v>
      </c>
      <c r="L272" s="142">
        <f>OCP_MarketShares!L177</f>
        <v>3.7500000000000006E-2</v>
      </c>
      <c r="M272" s="142">
        <f>OCP_MarketShares!M177</f>
        <v>0.05</v>
      </c>
      <c r="O272" s="233"/>
      <c r="P272" s="233"/>
      <c r="Q272" s="7"/>
      <c r="R272" s="7"/>
      <c r="S272" s="7"/>
      <c r="T272" s="7"/>
      <c r="U272" s="7"/>
      <c r="V272" s="7"/>
      <c r="W272" s="7"/>
      <c r="X272" s="7"/>
      <c r="Y272" s="7"/>
      <c r="Z272" s="7"/>
    </row>
    <row r="273" spans="4:26" ht="13.5" customHeight="1" outlineLevel="1" x14ac:dyDescent="0.2">
      <c r="D273" s="2" t="str">
        <f>ProjectedP205!D73</f>
        <v>Maize (corn)</v>
      </c>
      <c r="E273" s="37">
        <v>0</v>
      </c>
      <c r="F273" s="37">
        <v>0</v>
      </c>
      <c r="G273" s="37">
        <v>0</v>
      </c>
      <c r="H273" s="37">
        <v>0</v>
      </c>
      <c r="I273" s="37">
        <v>0</v>
      </c>
      <c r="J273" s="37">
        <v>0</v>
      </c>
      <c r="K273" s="142">
        <f>OCP_MarketShares!K178</f>
        <v>7.4999999999999997E-2</v>
      </c>
      <c r="L273" s="142">
        <f>OCP_MarketShares!L178</f>
        <v>0.13750000000000001</v>
      </c>
      <c r="M273" s="142">
        <f>OCP_MarketShares!M178</f>
        <v>0.2</v>
      </c>
      <c r="O273" s="233"/>
      <c r="P273" s="233"/>
      <c r="Q273" s="7"/>
      <c r="R273" s="7"/>
      <c r="S273" s="7"/>
      <c r="T273" s="7"/>
      <c r="U273" s="7"/>
      <c r="V273" s="7"/>
      <c r="W273" s="7"/>
      <c r="X273" s="7"/>
      <c r="Y273" s="7"/>
      <c r="Z273" s="7"/>
    </row>
    <row r="274" spans="4:26" ht="13.5" customHeight="1" outlineLevel="1" x14ac:dyDescent="0.2">
      <c r="D274" s="2" t="str">
        <f>ProjectedP205!D74</f>
        <v>Rice</v>
      </c>
      <c r="E274" s="37">
        <v>0</v>
      </c>
      <c r="F274" s="37">
        <v>0</v>
      </c>
      <c r="G274" s="37">
        <v>0</v>
      </c>
      <c r="H274" s="37">
        <v>0</v>
      </c>
      <c r="I274" s="37">
        <v>0</v>
      </c>
      <c r="J274" s="37">
        <v>0</v>
      </c>
      <c r="K274" s="142">
        <f>OCP_MarketShares!K179</f>
        <v>2.5000000000000001E-2</v>
      </c>
      <c r="L274" s="142">
        <f>OCP_MarketShares!L179</f>
        <v>3.7500000000000006E-2</v>
      </c>
      <c r="M274" s="142">
        <f>OCP_MarketShares!M179</f>
        <v>0.05</v>
      </c>
      <c r="O274" s="233"/>
      <c r="P274" s="233"/>
      <c r="Q274" s="7"/>
      <c r="R274" s="7"/>
      <c r="S274" s="7"/>
      <c r="T274" s="7"/>
      <c r="U274" s="7"/>
      <c r="V274" s="7"/>
      <c r="W274" s="7"/>
      <c r="X274" s="7"/>
      <c r="Y274" s="7"/>
      <c r="Z274" s="7"/>
    </row>
    <row r="275" spans="4:26" ht="13.5" customHeight="1" outlineLevel="1" x14ac:dyDescent="0.2">
      <c r="D275" s="2" t="str">
        <f>ProjectedP205!D75</f>
        <v>Plantains and cooking bananas</v>
      </c>
      <c r="E275" s="37">
        <v>0</v>
      </c>
      <c r="F275" s="37">
        <v>0</v>
      </c>
      <c r="G275" s="37">
        <v>0</v>
      </c>
      <c r="H275" s="37">
        <v>0</v>
      </c>
      <c r="I275" s="37">
        <v>0</v>
      </c>
      <c r="J275" s="37">
        <v>0</v>
      </c>
      <c r="K275" s="142">
        <f>OCP_MarketShares!K180</f>
        <v>2.5000000000000001E-2</v>
      </c>
      <c r="L275" s="142">
        <f>OCP_MarketShares!L180</f>
        <v>3.7500000000000006E-2</v>
      </c>
      <c r="M275" s="142">
        <f>OCP_MarketShares!M180</f>
        <v>0.05</v>
      </c>
      <c r="O275" s="233"/>
      <c r="P275" s="233"/>
      <c r="Q275" s="7"/>
      <c r="R275" s="7"/>
      <c r="S275" s="7"/>
      <c r="T275" s="7"/>
      <c r="U275" s="7"/>
      <c r="V275" s="7"/>
      <c r="W275" s="7"/>
      <c r="X275" s="7"/>
      <c r="Y275" s="7"/>
      <c r="Z275" s="7"/>
    </row>
    <row r="276" spans="4:26" ht="13.5" customHeight="1" outlineLevel="1" x14ac:dyDescent="0.2">
      <c r="D276" s="2" t="str">
        <f>ProjectedP205!D76</f>
        <v>Groundnuts, excluding shelled</v>
      </c>
      <c r="E276" s="37">
        <v>0</v>
      </c>
      <c r="F276" s="37">
        <v>0</v>
      </c>
      <c r="G276" s="37">
        <v>0</v>
      </c>
      <c r="H276" s="37">
        <v>0</v>
      </c>
      <c r="I276" s="37">
        <v>0</v>
      </c>
      <c r="J276" s="37">
        <v>0</v>
      </c>
      <c r="K276" s="142">
        <f>OCP_MarketShares!K181</f>
        <v>2.5000000000000001E-2</v>
      </c>
      <c r="L276" s="142">
        <f>OCP_MarketShares!L181</f>
        <v>3.7500000000000006E-2</v>
      </c>
      <c r="M276" s="142">
        <f>OCP_MarketShares!M181</f>
        <v>0.05</v>
      </c>
      <c r="O276" s="233"/>
      <c r="P276" s="233"/>
      <c r="Q276" s="7"/>
      <c r="R276" s="7"/>
      <c r="S276" s="7"/>
      <c r="T276" s="7"/>
      <c r="U276" s="7"/>
      <c r="V276" s="7"/>
      <c r="W276" s="7"/>
      <c r="X276" s="7"/>
      <c r="Y276" s="7"/>
      <c r="Z276" s="7"/>
    </row>
    <row r="277" spans="4:26" ht="13.5" customHeight="1" outlineLevel="1" x14ac:dyDescent="0.2">
      <c r="D277" s="2" t="str">
        <f>ProjectedP205!D77</f>
        <v>Beans, dry</v>
      </c>
      <c r="E277" s="37">
        <v>0</v>
      </c>
      <c r="F277" s="37">
        <v>0</v>
      </c>
      <c r="G277" s="37">
        <v>0</v>
      </c>
      <c r="H277" s="37">
        <v>0</v>
      </c>
      <c r="I277" s="37">
        <v>0</v>
      </c>
      <c r="J277" s="37">
        <v>0</v>
      </c>
      <c r="K277" s="142">
        <f>OCP_MarketShares!K182</f>
        <v>2.5000000000000001E-2</v>
      </c>
      <c r="L277" s="142">
        <f>OCP_MarketShares!L182</f>
        <v>3.7500000000000006E-2</v>
      </c>
      <c r="M277" s="142">
        <f>OCP_MarketShares!M182</f>
        <v>0.05</v>
      </c>
      <c r="O277" s="233"/>
      <c r="P277" s="233"/>
      <c r="Q277" s="7"/>
      <c r="R277" s="7"/>
      <c r="S277" s="7"/>
      <c r="T277" s="7"/>
      <c r="U277" s="7"/>
      <c r="V277" s="7"/>
      <c r="W277" s="7"/>
      <c r="X277" s="7"/>
      <c r="Y277" s="7"/>
      <c r="Z277" s="7"/>
    </row>
    <row r="278" spans="4:26" ht="13.5" customHeight="1" outlineLevel="1" x14ac:dyDescent="0.2">
      <c r="D278" s="2" t="str">
        <f>ProjectedP205!D78</f>
        <v>Oil palm fruit</v>
      </c>
      <c r="E278" s="37">
        <v>0</v>
      </c>
      <c r="F278" s="37">
        <v>0</v>
      </c>
      <c r="G278" s="37">
        <v>0</v>
      </c>
      <c r="H278" s="37">
        <v>0</v>
      </c>
      <c r="I278" s="37">
        <v>0</v>
      </c>
      <c r="J278" s="37">
        <v>0</v>
      </c>
      <c r="K278" s="142">
        <f>OCP_MarketShares!K183</f>
        <v>7.4999999999999997E-2</v>
      </c>
      <c r="L278" s="142">
        <f>OCP_MarketShares!L183</f>
        <v>0.13750000000000001</v>
      </c>
      <c r="M278" s="142">
        <f>OCP_MarketShares!M183</f>
        <v>0.2</v>
      </c>
      <c r="O278" s="233"/>
      <c r="P278" s="233"/>
      <c r="Q278" s="7"/>
      <c r="R278" s="7"/>
      <c r="S278" s="7"/>
      <c r="T278" s="7"/>
      <c r="U278" s="7"/>
      <c r="V278" s="7"/>
      <c r="W278" s="7"/>
      <c r="X278" s="7"/>
      <c r="Y278" s="7"/>
      <c r="Z278" s="7"/>
    </row>
    <row r="279" spans="4:26" ht="13.5" customHeight="1" outlineLevel="1" x14ac:dyDescent="0.2">
      <c r="D279" s="2" t="str">
        <f>ProjectedP205!D79</f>
        <v>Bananas</v>
      </c>
      <c r="E279" s="37">
        <v>0</v>
      </c>
      <c r="F279" s="37">
        <v>0</v>
      </c>
      <c r="G279" s="37">
        <v>0</v>
      </c>
      <c r="H279" s="37">
        <v>0</v>
      </c>
      <c r="I279" s="37">
        <v>0</v>
      </c>
      <c r="J279" s="37">
        <v>0</v>
      </c>
      <c r="K279" s="142">
        <f>OCP_MarketShares!K184</f>
        <v>2.5000000000000001E-2</v>
      </c>
      <c r="L279" s="142">
        <f>OCP_MarketShares!L184</f>
        <v>3.7500000000000006E-2</v>
      </c>
      <c r="M279" s="142">
        <f>OCP_MarketShares!M184</f>
        <v>0.05</v>
      </c>
      <c r="O279" s="233"/>
      <c r="P279" s="233"/>
      <c r="Q279" s="7"/>
      <c r="R279" s="7"/>
      <c r="S279" s="7"/>
      <c r="T279" s="7"/>
      <c r="U279" s="7"/>
      <c r="V279" s="7"/>
      <c r="W279" s="7"/>
      <c r="X279" s="7"/>
      <c r="Y279" s="7"/>
      <c r="Z279" s="7"/>
    </row>
    <row r="280" spans="4:26" ht="13.5" customHeight="1" outlineLevel="1" x14ac:dyDescent="0.2">
      <c r="D280" s="2" t="str">
        <f>ProjectedP205!D80</f>
        <v>Cow peas, dry</v>
      </c>
      <c r="E280" s="37">
        <v>0</v>
      </c>
      <c r="F280" s="37">
        <v>0</v>
      </c>
      <c r="G280" s="37">
        <v>0</v>
      </c>
      <c r="H280" s="37">
        <v>0</v>
      </c>
      <c r="I280" s="37">
        <v>0</v>
      </c>
      <c r="J280" s="37">
        <v>0</v>
      </c>
      <c r="K280" s="142">
        <f>OCP_MarketShares!K185</f>
        <v>2.5000000000000001E-2</v>
      </c>
      <c r="L280" s="142">
        <f>OCP_MarketShares!L185</f>
        <v>3.7500000000000006E-2</v>
      </c>
      <c r="M280" s="142">
        <f>OCP_MarketShares!M185</f>
        <v>0.05</v>
      </c>
      <c r="O280" s="233"/>
      <c r="P280" s="233"/>
      <c r="Q280" s="7"/>
      <c r="R280" s="7"/>
      <c r="S280" s="7"/>
      <c r="T280" s="7"/>
      <c r="U280" s="7"/>
      <c r="V280" s="7"/>
      <c r="W280" s="7"/>
      <c r="X280" s="7"/>
      <c r="Y280" s="7"/>
      <c r="Z280" s="7"/>
    </row>
    <row r="281" spans="4:26" ht="13.5" customHeight="1" outlineLevel="1" x14ac:dyDescent="0.2">
      <c r="D281" s="2" t="str">
        <f>ProjectedP205!D81</f>
        <v>Coffee, green</v>
      </c>
      <c r="E281" s="37">
        <v>0</v>
      </c>
      <c r="F281" s="37">
        <v>0</v>
      </c>
      <c r="G281" s="37">
        <v>0</v>
      </c>
      <c r="H281" s="37">
        <v>0</v>
      </c>
      <c r="I281" s="37">
        <v>0</v>
      </c>
      <c r="J281" s="37">
        <v>0</v>
      </c>
      <c r="K281" s="142">
        <f>OCP_MarketShares!K186</f>
        <v>2.5000000000000001E-2</v>
      </c>
      <c r="L281" s="142">
        <f>OCP_MarketShares!L186</f>
        <v>3.7500000000000006E-2</v>
      </c>
      <c r="M281" s="142">
        <f>OCP_MarketShares!M186</f>
        <v>0.05</v>
      </c>
      <c r="O281" s="233"/>
      <c r="P281" s="233"/>
      <c r="Q281" s="7"/>
      <c r="R281" s="7"/>
      <c r="S281" s="7"/>
      <c r="T281" s="7"/>
      <c r="U281" s="7"/>
      <c r="V281" s="7"/>
      <c r="W281" s="7"/>
      <c r="X281" s="7"/>
      <c r="Y281" s="7"/>
      <c r="Z281" s="7"/>
    </row>
    <row r="282" spans="4:26" ht="13.5" customHeight="1" outlineLevel="1" x14ac:dyDescent="0.2">
      <c r="D282" s="2" t="str">
        <f>ProjectedP205!D82</f>
        <v>Edible roots and tubers with high starch or inulin content, n.e.c., fresh</v>
      </c>
      <c r="E282" s="37">
        <v>0</v>
      </c>
      <c r="F282" s="37">
        <v>0</v>
      </c>
      <c r="G282" s="37">
        <v>0</v>
      </c>
      <c r="H282" s="37">
        <v>0</v>
      </c>
      <c r="I282" s="37">
        <v>0</v>
      </c>
      <c r="J282" s="37">
        <v>0</v>
      </c>
      <c r="K282" s="142">
        <f>OCP_MarketShares!K187</f>
        <v>2.5000000000000001E-2</v>
      </c>
      <c r="L282" s="142">
        <f>OCP_MarketShares!L187</f>
        <v>3.7500000000000006E-2</v>
      </c>
      <c r="M282" s="142">
        <f>OCP_MarketShares!M187</f>
        <v>0.05</v>
      </c>
      <c r="O282" s="233"/>
      <c r="P282" s="233"/>
      <c r="Q282" s="7"/>
      <c r="R282" s="7"/>
      <c r="S282" s="7"/>
      <c r="T282" s="7"/>
      <c r="U282" s="7"/>
      <c r="V282" s="7"/>
      <c r="W282" s="7"/>
      <c r="X282" s="7"/>
      <c r="Y282" s="7"/>
      <c r="Z282" s="7"/>
    </row>
    <row r="283" spans="4:26" ht="13.5" customHeight="1" outlineLevel="1" x14ac:dyDescent="0.2">
      <c r="D283" s="2" t="str">
        <f>ProjectedP205!D83</f>
        <v>Sweet potatoes</v>
      </c>
      <c r="E283" s="37">
        <v>0</v>
      </c>
      <c r="F283" s="37">
        <v>0</v>
      </c>
      <c r="G283" s="37">
        <v>0</v>
      </c>
      <c r="H283" s="37">
        <v>0</v>
      </c>
      <c r="I283" s="37">
        <v>0</v>
      </c>
      <c r="J283" s="37">
        <v>0</v>
      </c>
      <c r="K283" s="142">
        <f>OCP_MarketShares!K188</f>
        <v>2.5000000000000001E-2</v>
      </c>
      <c r="L283" s="142">
        <f>OCP_MarketShares!L188</f>
        <v>3.7500000000000006E-2</v>
      </c>
      <c r="M283" s="142">
        <f>OCP_MarketShares!M188</f>
        <v>0.05</v>
      </c>
      <c r="O283" s="233"/>
      <c r="P283" s="233"/>
      <c r="Q283" s="7"/>
      <c r="R283" s="233"/>
      <c r="S283" s="7"/>
      <c r="T283" s="7"/>
      <c r="U283" s="7"/>
      <c r="V283" s="7"/>
      <c r="W283" s="7"/>
      <c r="X283" s="7"/>
      <c r="Y283" s="7"/>
      <c r="Z283" s="7"/>
    </row>
    <row r="284" spans="4:26" ht="13.5" customHeight="1" outlineLevel="1" x14ac:dyDescent="0.2">
      <c r="D284" s="2" t="str">
        <f>ProjectedP205!D84</f>
        <v>Other pulses n.e.c.</v>
      </c>
      <c r="E284" s="37">
        <v>0</v>
      </c>
      <c r="F284" s="37">
        <v>0</v>
      </c>
      <c r="G284" s="37">
        <v>0</v>
      </c>
      <c r="H284" s="37">
        <v>0</v>
      </c>
      <c r="I284" s="37">
        <v>0</v>
      </c>
      <c r="J284" s="37">
        <v>0</v>
      </c>
      <c r="K284" s="142">
        <f>OCP_MarketShares!K189</f>
        <v>2.5000000000000001E-2</v>
      </c>
      <c r="L284" s="142">
        <f>OCP_MarketShares!L189</f>
        <v>3.7500000000000006E-2</v>
      </c>
      <c r="M284" s="142">
        <f>OCP_MarketShares!M189</f>
        <v>0.05</v>
      </c>
      <c r="O284" s="233"/>
      <c r="P284" s="233"/>
      <c r="Q284" s="7"/>
      <c r="R284" s="7"/>
      <c r="S284" s="7"/>
      <c r="T284" s="7"/>
      <c r="U284" s="7"/>
      <c r="V284" s="7"/>
      <c r="W284" s="7"/>
      <c r="X284" s="7"/>
      <c r="Y284" s="7"/>
      <c r="Z284" s="7"/>
    </row>
    <row r="285" spans="4:26" ht="13.5" customHeight="1" outlineLevel="1" x14ac:dyDescent="0.2">
      <c r="D285" s="2" t="str">
        <f>ProjectedP205!D85</f>
        <v>Melonseed</v>
      </c>
      <c r="E285" s="37">
        <v>0</v>
      </c>
      <c r="F285" s="37">
        <v>0</v>
      </c>
      <c r="G285" s="37">
        <v>0</v>
      </c>
      <c r="H285" s="37">
        <v>0</v>
      </c>
      <c r="I285" s="37">
        <v>0</v>
      </c>
      <c r="J285" s="37">
        <v>0</v>
      </c>
      <c r="K285" s="142">
        <f>OCP_MarketShares!K190</f>
        <v>2.5000000000000001E-2</v>
      </c>
      <c r="L285" s="142">
        <f>OCP_MarketShares!L190</f>
        <v>3.7500000000000006E-2</v>
      </c>
      <c r="M285" s="142">
        <f>OCP_MarketShares!M190</f>
        <v>0.05</v>
      </c>
      <c r="O285" s="233"/>
      <c r="P285" s="233"/>
      <c r="Q285" s="7"/>
      <c r="R285" s="7"/>
      <c r="S285" s="7"/>
      <c r="T285" s="7"/>
      <c r="U285" s="7"/>
      <c r="V285" s="7"/>
      <c r="W285" s="7"/>
      <c r="X285" s="7"/>
      <c r="Y285" s="7"/>
      <c r="Z285" s="7"/>
    </row>
    <row r="286" spans="4:26" ht="13.5" customHeight="1" outlineLevel="1" x14ac:dyDescent="0.2">
      <c r="D286" s="2" t="str">
        <f>ProjectedP205!D86</f>
        <v>Seed cotton, unginned</v>
      </c>
      <c r="E286" s="37">
        <v>0</v>
      </c>
      <c r="F286" s="37">
        <v>0</v>
      </c>
      <c r="G286" s="37">
        <v>0</v>
      </c>
      <c r="H286" s="37">
        <v>0</v>
      </c>
      <c r="I286" s="37">
        <v>0</v>
      </c>
      <c r="J286" s="37">
        <v>0</v>
      </c>
      <c r="K286" s="142">
        <f>OCP_MarketShares!K191</f>
        <v>7.4999999999999997E-2</v>
      </c>
      <c r="L286" s="142">
        <f>OCP_MarketShares!L191</f>
        <v>0.13750000000000001</v>
      </c>
      <c r="M286" s="142">
        <f>OCP_MarketShares!M191</f>
        <v>0.2</v>
      </c>
      <c r="O286" s="233"/>
      <c r="P286" s="233"/>
      <c r="Q286" s="7"/>
      <c r="R286" s="7"/>
      <c r="S286" s="7"/>
      <c r="T286" s="7"/>
      <c r="U286" s="7"/>
      <c r="V286" s="7"/>
      <c r="W286" s="7"/>
      <c r="X286" s="7"/>
      <c r="Y286" s="7"/>
      <c r="Z286" s="7"/>
    </row>
    <row r="287" spans="4:26" ht="13.5" customHeight="1" outlineLevel="1" x14ac:dyDescent="0.2">
      <c r="D287" s="2" t="str">
        <f>ProjectedP205!D87</f>
        <v>Other vegetables, fresh n.e.c.</v>
      </c>
      <c r="E287" s="37">
        <v>0</v>
      </c>
      <c r="F287" s="37">
        <v>0</v>
      </c>
      <c r="G287" s="37">
        <v>0</v>
      </c>
      <c r="H287" s="37">
        <v>0</v>
      </c>
      <c r="I287" s="37">
        <v>0</v>
      </c>
      <c r="J287" s="37">
        <v>0</v>
      </c>
      <c r="K287" s="142">
        <f>OCP_MarketShares!K192</f>
        <v>7.4999999999999997E-2</v>
      </c>
      <c r="L287" s="142">
        <f>OCP_MarketShares!L192</f>
        <v>0.13750000000000001</v>
      </c>
      <c r="M287" s="142">
        <f>OCP_MarketShares!M192</f>
        <v>0.2</v>
      </c>
      <c r="O287" s="233"/>
      <c r="P287" s="233"/>
      <c r="Q287" s="7"/>
      <c r="R287" s="7"/>
      <c r="S287" s="7"/>
      <c r="T287" s="7"/>
      <c r="U287" s="7"/>
      <c r="V287" s="7"/>
      <c r="W287" s="7"/>
      <c r="X287" s="7"/>
      <c r="Y287" s="7"/>
      <c r="Z287" s="7"/>
    </row>
    <row r="288" spans="4:26" ht="13.5" customHeight="1" outlineLevel="1" x14ac:dyDescent="0.2">
      <c r="D288" s="2" t="str">
        <f>ProjectedP205!D88</f>
        <v>Cocoa beans</v>
      </c>
      <c r="E288" s="37">
        <v>0</v>
      </c>
      <c r="F288" s="37">
        <v>0</v>
      </c>
      <c r="G288" s="37">
        <v>0</v>
      </c>
      <c r="H288" s="37">
        <v>0</v>
      </c>
      <c r="I288" s="37">
        <v>0</v>
      </c>
      <c r="J288" s="37">
        <v>0</v>
      </c>
      <c r="K288" s="142">
        <f>OCP_MarketShares!K193</f>
        <v>7.4999999999999997E-2</v>
      </c>
      <c r="L288" s="142">
        <f>OCP_MarketShares!L193</f>
        <v>0.13750000000000001</v>
      </c>
      <c r="M288" s="142">
        <f>OCP_MarketShares!M193</f>
        <v>0.2</v>
      </c>
      <c r="O288" s="233"/>
      <c r="P288" s="233"/>
      <c r="Q288" s="7"/>
      <c r="R288" s="7"/>
      <c r="S288" s="7"/>
      <c r="T288" s="7"/>
      <c r="U288" s="7"/>
      <c r="V288" s="7"/>
      <c r="W288" s="7"/>
      <c r="X288" s="7"/>
      <c r="Y288" s="7"/>
      <c r="Z288" s="7"/>
    </row>
    <row r="289" spans="2:35" ht="13.5" customHeight="1" outlineLevel="1" x14ac:dyDescent="0.2">
      <c r="D289" s="2" t="str">
        <f>ProjectedP205!D89</f>
        <v>Millet</v>
      </c>
      <c r="E289" s="37">
        <v>0</v>
      </c>
      <c r="F289" s="37">
        <v>0</v>
      </c>
      <c r="G289" s="37">
        <v>0</v>
      </c>
      <c r="H289" s="37">
        <v>0</v>
      </c>
      <c r="I289" s="37">
        <v>0</v>
      </c>
      <c r="J289" s="37">
        <v>0</v>
      </c>
      <c r="K289" s="142">
        <f>OCP_MarketShares!K194</f>
        <v>2.5000000000000001E-2</v>
      </c>
      <c r="L289" s="142">
        <f>OCP_MarketShares!L194</f>
        <v>3.7500000000000006E-2</v>
      </c>
      <c r="M289" s="142">
        <f>OCP_MarketShares!M194</f>
        <v>0.05</v>
      </c>
      <c r="O289" s="173"/>
      <c r="P289" s="173"/>
    </row>
    <row r="290" spans="2:35" ht="13.5" customHeight="1" outlineLevel="1" x14ac:dyDescent="0.2">
      <c r="D290" s="2" t="str">
        <f>ProjectedP205!D90</f>
        <v>Natural rubber in primary forms</v>
      </c>
      <c r="E290" s="37">
        <v>0</v>
      </c>
      <c r="F290" s="37">
        <v>0</v>
      </c>
      <c r="G290" s="37">
        <v>0</v>
      </c>
      <c r="H290" s="37">
        <v>0</v>
      </c>
      <c r="I290" s="37">
        <v>0</v>
      </c>
      <c r="J290" s="37">
        <v>0</v>
      </c>
      <c r="K290" s="142">
        <f>OCP_MarketShares!K195</f>
        <v>7.4999999999999997E-2</v>
      </c>
      <c r="L290" s="142">
        <f>OCP_MarketShares!L195</f>
        <v>0.13750000000000001</v>
      </c>
      <c r="M290" s="142">
        <f>OCP_MarketShares!M195</f>
        <v>0.2</v>
      </c>
      <c r="O290" s="173"/>
      <c r="P290" s="173"/>
    </row>
    <row r="291" spans="2:35" ht="13.5" customHeight="1" outlineLevel="1" x14ac:dyDescent="0.2">
      <c r="D291" s="2" t="str">
        <f>ProjectedP205!D91</f>
        <v>Soya beans</v>
      </c>
      <c r="E291" s="37">
        <v>0</v>
      </c>
      <c r="F291" s="37">
        <v>0</v>
      </c>
      <c r="G291" s="37">
        <v>0</v>
      </c>
      <c r="H291" s="37">
        <v>0</v>
      </c>
      <c r="I291" s="37">
        <v>0</v>
      </c>
      <c r="J291" s="37">
        <v>0</v>
      </c>
      <c r="K291" s="142">
        <f>OCP_MarketShares!K196</f>
        <v>7.4999999999999997E-2</v>
      </c>
      <c r="L291" s="142">
        <f>OCP_MarketShares!L196</f>
        <v>0.13750000000000001</v>
      </c>
      <c r="M291" s="142">
        <f>OCP_MarketShares!M196</f>
        <v>0.2</v>
      </c>
      <c r="O291" s="172"/>
      <c r="P291" s="172"/>
    </row>
    <row r="292" spans="2:35" ht="13.5" customHeight="1" x14ac:dyDescent="0.2">
      <c r="E292" s="37"/>
      <c r="F292" s="49"/>
      <c r="G292" s="49"/>
      <c r="H292" s="49"/>
      <c r="I292" s="49"/>
      <c r="J292" s="49"/>
      <c r="K292" s="221"/>
      <c r="L292" s="221"/>
      <c r="M292" s="221"/>
      <c r="N292" s="7"/>
      <c r="O292" s="172"/>
      <c r="P292" s="172"/>
    </row>
    <row r="293" spans="2:35" ht="13.5" customHeight="1" x14ac:dyDescent="0.2">
      <c r="F293" s="7"/>
      <c r="G293" s="7"/>
      <c r="H293" s="7"/>
      <c r="I293" s="7"/>
      <c r="J293" s="7"/>
      <c r="K293" s="7"/>
      <c r="L293" s="7"/>
      <c r="M293" s="7"/>
      <c r="N293" s="7"/>
      <c r="O293" s="31"/>
      <c r="P293" s="31"/>
    </row>
    <row r="294" spans="2:35" ht="13.5" hidden="1" customHeight="1" outlineLevel="1" x14ac:dyDescent="0.25">
      <c r="B294" s="29">
        <v>3</v>
      </c>
      <c r="D294" s="28" t="s">
        <v>156</v>
      </c>
      <c r="O294" s="31"/>
      <c r="P294" s="31"/>
    </row>
    <row r="295" spans="2:35" ht="13.5" hidden="1" customHeight="1" outlineLevel="1" x14ac:dyDescent="0.2"/>
    <row r="296" spans="2:35" ht="13.5" hidden="1" customHeight="1" outlineLevel="1" x14ac:dyDescent="0.2">
      <c r="D296" s="32" t="s">
        <v>136</v>
      </c>
      <c r="E296" s="1"/>
      <c r="P296" s="229" t="s">
        <v>137</v>
      </c>
      <c r="Q296" s="230"/>
      <c r="R296" s="7"/>
      <c r="S296" s="7"/>
      <c r="T296" s="7"/>
      <c r="U296" s="7"/>
      <c r="V296" s="7"/>
      <c r="W296" s="7"/>
      <c r="X296" s="7"/>
      <c r="Y296" s="7"/>
      <c r="Z296" s="7"/>
      <c r="AA296" s="229" t="s">
        <v>138</v>
      </c>
      <c r="AB296" s="235"/>
      <c r="AC296" s="7"/>
      <c r="AD296" s="7"/>
      <c r="AE296" s="7"/>
      <c r="AF296" s="7"/>
      <c r="AG296" s="7"/>
      <c r="AH296" s="7"/>
      <c r="AI296" s="7"/>
    </row>
    <row r="297" spans="2:35" ht="13.5" hidden="1" customHeight="1" outlineLevel="1" x14ac:dyDescent="0.2">
      <c r="D297" s="33" t="s">
        <v>139</v>
      </c>
      <c r="P297" s="33" t="s">
        <v>140</v>
      </c>
      <c r="Q297" s="7"/>
      <c r="R297" s="7"/>
      <c r="S297" s="7"/>
      <c r="T297" s="7"/>
      <c r="U297" s="7"/>
      <c r="V297" s="7"/>
      <c r="W297" s="7"/>
      <c r="X297" s="7"/>
      <c r="Y297" s="7"/>
      <c r="Z297" s="7"/>
      <c r="AA297" s="33" t="s">
        <v>89</v>
      </c>
      <c r="AB297" s="7"/>
      <c r="AC297" s="7"/>
      <c r="AD297" s="7"/>
      <c r="AE297" s="7"/>
      <c r="AF297" s="7"/>
      <c r="AG297" s="7"/>
      <c r="AH297" s="7"/>
      <c r="AI297" s="7"/>
    </row>
    <row r="298" spans="2:35" ht="13.5" hidden="1" customHeight="1" outlineLevel="1" x14ac:dyDescent="0.2">
      <c r="P298" s="231" t="s">
        <v>60</v>
      </c>
      <c r="Q298" s="231"/>
      <c r="R298" s="231"/>
      <c r="S298" s="231" t="s">
        <v>117</v>
      </c>
      <c r="T298" s="231"/>
      <c r="U298" s="231"/>
      <c r="V298" s="231" t="s">
        <v>97</v>
      </c>
      <c r="W298" s="231"/>
      <c r="X298" s="231"/>
      <c r="Y298" s="231"/>
      <c r="Z298" s="53"/>
      <c r="AA298" s="231" t="s">
        <v>60</v>
      </c>
      <c r="AB298" s="231"/>
      <c r="AC298" s="231"/>
      <c r="AD298" s="231" t="s">
        <v>117</v>
      </c>
      <c r="AE298" s="231"/>
      <c r="AF298" s="231"/>
      <c r="AG298" s="231" t="s">
        <v>97</v>
      </c>
      <c r="AH298" s="231"/>
      <c r="AI298" s="231"/>
    </row>
    <row r="299" spans="2:35" ht="13.5" hidden="1" customHeight="1" outlineLevel="1" x14ac:dyDescent="0.2">
      <c r="D299" s="30" t="s">
        <v>91</v>
      </c>
      <c r="E299" s="120">
        <v>2017</v>
      </c>
      <c r="F299" s="120">
        <v>2018</v>
      </c>
      <c r="G299" s="120">
        <v>2019</v>
      </c>
      <c r="H299" s="120">
        <v>2020</v>
      </c>
      <c r="I299" s="120">
        <v>2021</v>
      </c>
      <c r="J299" s="120">
        <v>2022</v>
      </c>
      <c r="K299" s="120">
        <v>2023</v>
      </c>
      <c r="L299" s="120">
        <v>2024</v>
      </c>
      <c r="M299" s="120">
        <v>2025</v>
      </c>
      <c r="P299" s="232">
        <v>2023</v>
      </c>
      <c r="Q299" s="232">
        <v>2024</v>
      </c>
      <c r="R299" s="232">
        <v>2025</v>
      </c>
      <c r="S299" s="232">
        <v>2023</v>
      </c>
      <c r="T299" s="232">
        <v>2024</v>
      </c>
      <c r="U299" s="232">
        <v>2025</v>
      </c>
      <c r="V299" s="232">
        <v>2023</v>
      </c>
      <c r="W299" s="232">
        <v>2024</v>
      </c>
      <c r="X299" s="232">
        <v>2025</v>
      </c>
      <c r="Y299" s="234"/>
      <c r="Z299" s="212"/>
      <c r="AA299" s="226">
        <v>2023</v>
      </c>
      <c r="AB299" s="226">
        <v>2024</v>
      </c>
      <c r="AC299" s="226">
        <v>2025</v>
      </c>
      <c r="AD299" s="226">
        <v>2023</v>
      </c>
      <c r="AE299" s="226">
        <v>2024</v>
      </c>
      <c r="AF299" s="226">
        <v>2025</v>
      </c>
      <c r="AG299" s="226">
        <v>2023</v>
      </c>
      <c r="AH299" s="226">
        <v>2024</v>
      </c>
      <c r="AI299" s="226">
        <v>2025</v>
      </c>
    </row>
    <row r="300" spans="2:35" ht="13.5" hidden="1" customHeight="1" outlineLevel="1" x14ac:dyDescent="0.2">
      <c r="D300" s="143" t="str">
        <f>ProjectedP205!D72</f>
        <v>Cassava, fresh</v>
      </c>
      <c r="E300" s="110" t="str">
        <f>IFERROR(E351*ProjectedP205!E15,"-")</f>
        <v>-</v>
      </c>
      <c r="F300" s="110" t="str">
        <f>IFERROR(F351*ProjectedP205!F15,"-")</f>
        <v>-</v>
      </c>
      <c r="G300" s="110" t="str">
        <f>IFERROR(G351*ProjectedP205!G15,"-")</f>
        <v>-</v>
      </c>
      <c r="H300" s="110" t="str">
        <f>IFERROR(H351*ProjectedP205!H15,"-")</f>
        <v>-</v>
      </c>
      <c r="I300" s="110" t="str">
        <f>IFERROR(I351*ProjectedP205!I15,"-")</f>
        <v>-</v>
      </c>
      <c r="J300" s="110" t="str">
        <f>IFERROR(J351*ProjectedP205!J15,"-")</f>
        <v>-</v>
      </c>
      <c r="K300" s="111">
        <f>IFERROR(K351*ProjectedP205!K15,"-")</f>
        <v>0</v>
      </c>
      <c r="L300" s="111">
        <f>IFERROR(L351*ProjectedP205!L15,"-")</f>
        <v>0</v>
      </c>
      <c r="M300" s="111">
        <f>IFERROR(M351*ProjectedP205!M15,"-")</f>
        <v>0</v>
      </c>
      <c r="O300" s="31"/>
      <c r="P300" s="227">
        <f t="shared" ref="P300:P319" si="148">K104</f>
        <v>3.4875368286808511E-2</v>
      </c>
      <c r="Q300" s="227">
        <f t="shared" ref="Q300:Q319" si="149">L104</f>
        <v>3.4875368286808511E-2</v>
      </c>
      <c r="R300" s="227">
        <f t="shared" ref="R300:R319" si="150">M104</f>
        <v>3.4875368286808511E-2</v>
      </c>
      <c r="S300" s="227">
        <f t="shared" ref="S300:S319" si="151">N104</f>
        <v>0</v>
      </c>
      <c r="T300" s="227">
        <f t="shared" ref="T300:T319" si="152">O104</f>
        <v>0</v>
      </c>
      <c r="U300" s="227">
        <f t="shared" ref="U300:U319" si="153">P104</f>
        <v>0</v>
      </c>
      <c r="V300" s="227">
        <f t="shared" ref="V300:V319" si="154">Q104</f>
        <v>0.96512463171319152</v>
      </c>
      <c r="W300" s="227">
        <f t="shared" ref="W300:W319" si="155">R104</f>
        <v>0.96512463171319152</v>
      </c>
      <c r="X300" s="227">
        <f t="shared" ref="X300:X319" si="156">S104</f>
        <v>0.96512463171319152</v>
      </c>
      <c r="Y300" s="233"/>
      <c r="Z300" s="227"/>
      <c r="AA300" s="214">
        <f t="shared" ref="AA300:AA319" si="157">(P300*K300)/$AI$104</f>
        <v>0</v>
      </c>
      <c r="AB300" s="214">
        <f t="shared" ref="AB300:AB319" si="158">(Q300*L300)/$AI$104</f>
        <v>0</v>
      </c>
      <c r="AC300" s="214">
        <f t="shared" ref="AC300:AC319" si="159">(R300*M300)/$AI$104</f>
        <v>0</v>
      </c>
      <c r="AD300" s="214">
        <f t="shared" ref="AD300:AD319" si="160">(K300*S300)/$AI$108</f>
        <v>0</v>
      </c>
      <c r="AE300" s="214">
        <f t="shared" ref="AE300:AE319" si="161">(L300*T300)/$AI$108</f>
        <v>0</v>
      </c>
      <c r="AF300" s="214">
        <f t="shared" ref="AF300:AF319" si="162">(M300*U300)/$AI$108</f>
        <v>0</v>
      </c>
      <c r="AG300" s="214">
        <f t="shared" ref="AG300:AG319" si="163">(K300*V300)/$AI$106</f>
        <v>0</v>
      </c>
      <c r="AH300" s="214">
        <f t="shared" ref="AH300:AH319" si="164">(L300*W300)/$AI$106</f>
        <v>0</v>
      </c>
      <c r="AI300" s="214">
        <f t="shared" ref="AI300:AI319" si="165">(M300*X300)/$AI$106</f>
        <v>0</v>
      </c>
    </row>
    <row r="301" spans="2:35" ht="13.5" hidden="1" customHeight="1" outlineLevel="1" x14ac:dyDescent="0.2">
      <c r="D301" s="143" t="str">
        <f>ProjectedP205!D73</f>
        <v>Maize (corn)</v>
      </c>
      <c r="E301" s="110" t="str">
        <f>IFERROR(E352*ProjectedP205!E16,"-")</f>
        <v>-</v>
      </c>
      <c r="F301" s="110" t="str">
        <f>IFERROR(F352*ProjectedP205!F16,"-")</f>
        <v>-</v>
      </c>
      <c r="G301" s="110" t="str">
        <f>IFERROR(G352*ProjectedP205!G16,"-")</f>
        <v>-</v>
      </c>
      <c r="H301" s="110" t="str">
        <f>IFERROR(H352*ProjectedP205!H16,"-")</f>
        <v>-</v>
      </c>
      <c r="I301" s="110" t="str">
        <f>IFERROR(I352*ProjectedP205!I16,"-")</f>
        <v>-</v>
      </c>
      <c r="J301" s="110" t="str">
        <f>IFERROR(J352*ProjectedP205!J16,"-")</f>
        <v>-</v>
      </c>
      <c r="K301" s="111">
        <f>IFERROR(K352*ProjectedP205!K16,"-")</f>
        <v>0</v>
      </c>
      <c r="L301" s="111">
        <f>IFERROR(L352*ProjectedP205!L16,"-")</f>
        <v>0</v>
      </c>
      <c r="M301" s="111">
        <f>IFERROR(M352*ProjectedP205!M16,"-")</f>
        <v>0</v>
      </c>
      <c r="O301" s="31"/>
      <c r="P301" s="227">
        <f t="shared" si="148"/>
        <v>3.4875368286808511E-2</v>
      </c>
      <c r="Q301" s="227">
        <f t="shared" si="149"/>
        <v>0</v>
      </c>
      <c r="R301" s="227">
        <f t="shared" si="150"/>
        <v>0</v>
      </c>
      <c r="S301" s="227">
        <f t="shared" si="151"/>
        <v>0</v>
      </c>
      <c r="T301" s="227">
        <f t="shared" si="152"/>
        <v>0</v>
      </c>
      <c r="U301" s="227">
        <f t="shared" si="153"/>
        <v>0</v>
      </c>
      <c r="V301" s="227">
        <f t="shared" si="154"/>
        <v>0.96512463171319152</v>
      </c>
      <c r="W301" s="227">
        <f t="shared" si="155"/>
        <v>1</v>
      </c>
      <c r="X301" s="227">
        <f t="shared" si="156"/>
        <v>1</v>
      </c>
      <c r="Y301" s="233"/>
      <c r="Z301" s="227"/>
      <c r="AA301" s="214">
        <f t="shared" si="157"/>
        <v>0</v>
      </c>
      <c r="AB301" s="214">
        <f t="shared" si="158"/>
        <v>0</v>
      </c>
      <c r="AC301" s="214">
        <f t="shared" si="159"/>
        <v>0</v>
      </c>
      <c r="AD301" s="214">
        <f t="shared" si="160"/>
        <v>0</v>
      </c>
      <c r="AE301" s="214">
        <f t="shared" si="161"/>
        <v>0</v>
      </c>
      <c r="AF301" s="214">
        <f t="shared" si="162"/>
        <v>0</v>
      </c>
      <c r="AG301" s="214">
        <f t="shared" si="163"/>
        <v>0</v>
      </c>
      <c r="AH301" s="214">
        <f t="shared" si="164"/>
        <v>0</v>
      </c>
      <c r="AI301" s="214">
        <f t="shared" si="165"/>
        <v>0</v>
      </c>
    </row>
    <row r="302" spans="2:35" ht="13.5" hidden="1" customHeight="1" outlineLevel="1" x14ac:dyDescent="0.2">
      <c r="D302" s="143" t="str">
        <f>ProjectedP205!D74</f>
        <v>Rice</v>
      </c>
      <c r="E302" s="110" t="str">
        <f>IFERROR(E353*ProjectedP205!E17,"-")</f>
        <v>-</v>
      </c>
      <c r="F302" s="110" t="str">
        <f>IFERROR(F353*ProjectedP205!F17,"-")</f>
        <v>-</v>
      </c>
      <c r="G302" s="110" t="str">
        <f>IFERROR(G353*ProjectedP205!G17,"-")</f>
        <v>-</v>
      </c>
      <c r="H302" s="110" t="str">
        <f>IFERROR(H353*ProjectedP205!H17,"-")</f>
        <v>-</v>
      </c>
      <c r="I302" s="110" t="str">
        <f>IFERROR(I353*ProjectedP205!I17,"-")</f>
        <v>-</v>
      </c>
      <c r="J302" s="110" t="str">
        <f>IFERROR(J353*ProjectedP205!J17,"-")</f>
        <v>-</v>
      </c>
      <c r="K302" s="111">
        <f>IFERROR(K353*ProjectedP205!K17,"-")</f>
        <v>0</v>
      </c>
      <c r="L302" s="111">
        <f>IFERROR(L353*ProjectedP205!L17,"-")</f>
        <v>0</v>
      </c>
      <c r="M302" s="111">
        <f>IFERROR(M353*ProjectedP205!M17,"-")</f>
        <v>0</v>
      </c>
      <c r="O302" s="31"/>
      <c r="P302" s="227">
        <f t="shared" si="148"/>
        <v>3.4875368286808511E-2</v>
      </c>
      <c r="Q302" s="227">
        <f t="shared" si="149"/>
        <v>0</v>
      </c>
      <c r="R302" s="227">
        <f t="shared" si="150"/>
        <v>0</v>
      </c>
      <c r="S302" s="227">
        <f t="shared" si="151"/>
        <v>0</v>
      </c>
      <c r="T302" s="227">
        <f t="shared" si="152"/>
        <v>0.5</v>
      </c>
      <c r="U302" s="227">
        <f t="shared" si="153"/>
        <v>0.8</v>
      </c>
      <c r="V302" s="227">
        <f t="shared" si="154"/>
        <v>0.96512463171319152</v>
      </c>
      <c r="W302" s="227">
        <f t="shared" si="155"/>
        <v>0.5</v>
      </c>
      <c r="X302" s="227">
        <f t="shared" si="156"/>
        <v>0.2</v>
      </c>
      <c r="Y302" s="233"/>
      <c r="Z302" s="227"/>
      <c r="AA302" s="214">
        <f t="shared" si="157"/>
        <v>0</v>
      </c>
      <c r="AB302" s="214">
        <f t="shared" si="158"/>
        <v>0</v>
      </c>
      <c r="AC302" s="214">
        <f t="shared" si="159"/>
        <v>0</v>
      </c>
      <c r="AD302" s="214">
        <f t="shared" si="160"/>
        <v>0</v>
      </c>
      <c r="AE302" s="214">
        <f t="shared" si="161"/>
        <v>0</v>
      </c>
      <c r="AF302" s="214">
        <f t="shared" si="162"/>
        <v>0</v>
      </c>
      <c r="AG302" s="214">
        <f t="shared" si="163"/>
        <v>0</v>
      </c>
      <c r="AH302" s="214">
        <f t="shared" si="164"/>
        <v>0</v>
      </c>
      <c r="AI302" s="214">
        <f t="shared" si="165"/>
        <v>0</v>
      </c>
    </row>
    <row r="303" spans="2:35" ht="13.5" hidden="1" customHeight="1" outlineLevel="1" x14ac:dyDescent="0.2">
      <c r="D303" s="143" t="str">
        <f>ProjectedP205!D75</f>
        <v>Plantains and cooking bananas</v>
      </c>
      <c r="E303" s="110" t="str">
        <f>IFERROR(E354*ProjectedP205!E18,"-")</f>
        <v>-</v>
      </c>
      <c r="F303" s="110" t="str">
        <f>IFERROR(F354*ProjectedP205!F18,"-")</f>
        <v>-</v>
      </c>
      <c r="G303" s="110" t="str">
        <f>IFERROR(G354*ProjectedP205!G18,"-")</f>
        <v>-</v>
      </c>
      <c r="H303" s="110" t="str">
        <f>IFERROR(H354*ProjectedP205!H18,"-")</f>
        <v>-</v>
      </c>
      <c r="I303" s="110" t="str">
        <f>IFERROR(I354*ProjectedP205!I18,"-")</f>
        <v>-</v>
      </c>
      <c r="J303" s="110" t="str">
        <f>IFERROR(J354*ProjectedP205!J18,"-")</f>
        <v>-</v>
      </c>
      <c r="K303" s="111">
        <f>IFERROR(K354*ProjectedP205!K18,"-")</f>
        <v>0</v>
      </c>
      <c r="L303" s="111">
        <f>IFERROR(L354*ProjectedP205!L18,"-")</f>
        <v>0</v>
      </c>
      <c r="M303" s="111">
        <f>IFERROR(M354*ProjectedP205!M18,"-")</f>
        <v>0</v>
      </c>
      <c r="O303" s="31"/>
      <c r="P303" s="227">
        <f t="shared" si="148"/>
        <v>3.4875368286808511E-2</v>
      </c>
      <c r="Q303" s="227">
        <f t="shared" si="149"/>
        <v>3.4875368286808511E-2</v>
      </c>
      <c r="R303" s="227">
        <f t="shared" si="150"/>
        <v>3.4875368286808511E-2</v>
      </c>
      <c r="S303" s="227">
        <f t="shared" si="151"/>
        <v>0</v>
      </c>
      <c r="T303" s="227">
        <f t="shared" si="152"/>
        <v>0</v>
      </c>
      <c r="U303" s="227">
        <f t="shared" si="153"/>
        <v>0</v>
      </c>
      <c r="V303" s="227">
        <f t="shared" si="154"/>
        <v>0.96512463171319152</v>
      </c>
      <c r="W303" s="227">
        <f t="shared" si="155"/>
        <v>0.96512463171319152</v>
      </c>
      <c r="X303" s="227">
        <f t="shared" si="156"/>
        <v>0.96512463171319152</v>
      </c>
      <c r="Y303" s="233"/>
      <c r="Z303" s="227"/>
      <c r="AA303" s="214">
        <f t="shared" si="157"/>
        <v>0</v>
      </c>
      <c r="AB303" s="214">
        <f t="shared" si="158"/>
        <v>0</v>
      </c>
      <c r="AC303" s="214">
        <f t="shared" si="159"/>
        <v>0</v>
      </c>
      <c r="AD303" s="214">
        <f t="shared" si="160"/>
        <v>0</v>
      </c>
      <c r="AE303" s="214">
        <f t="shared" si="161"/>
        <v>0</v>
      </c>
      <c r="AF303" s="214">
        <f t="shared" si="162"/>
        <v>0</v>
      </c>
      <c r="AG303" s="214">
        <f t="shared" si="163"/>
        <v>0</v>
      </c>
      <c r="AH303" s="214">
        <f t="shared" si="164"/>
        <v>0</v>
      </c>
      <c r="AI303" s="214">
        <f t="shared" si="165"/>
        <v>0</v>
      </c>
    </row>
    <row r="304" spans="2:35" ht="13.5" hidden="1" customHeight="1" outlineLevel="1" x14ac:dyDescent="0.2">
      <c r="D304" s="143" t="str">
        <f>ProjectedP205!D76</f>
        <v>Groundnuts, excluding shelled</v>
      </c>
      <c r="E304" s="110" t="str">
        <f>IFERROR(E355*ProjectedP205!E19,"-")</f>
        <v>-</v>
      </c>
      <c r="F304" s="110" t="str">
        <f>IFERROR(F355*ProjectedP205!F19,"-")</f>
        <v>-</v>
      </c>
      <c r="G304" s="110" t="str">
        <f>IFERROR(G355*ProjectedP205!G19,"-")</f>
        <v>-</v>
      </c>
      <c r="H304" s="110" t="str">
        <f>IFERROR(H355*ProjectedP205!H19,"-")</f>
        <v>-</v>
      </c>
      <c r="I304" s="110" t="str">
        <f>IFERROR(I355*ProjectedP205!I19,"-")</f>
        <v>-</v>
      </c>
      <c r="J304" s="110" t="str">
        <f>IFERROR(J355*ProjectedP205!J19,"-")</f>
        <v>-</v>
      </c>
      <c r="K304" s="111">
        <f>IFERROR(K355*ProjectedP205!K19,"-")</f>
        <v>0</v>
      </c>
      <c r="L304" s="111">
        <f>IFERROR(L355*ProjectedP205!L19,"-")</f>
        <v>0</v>
      </c>
      <c r="M304" s="111">
        <f>IFERROR(M355*ProjectedP205!M19,"-")</f>
        <v>0</v>
      </c>
      <c r="O304" s="31"/>
      <c r="P304" s="227">
        <f t="shared" si="148"/>
        <v>3.4875368286808511E-2</v>
      </c>
      <c r="Q304" s="227">
        <f t="shared" si="149"/>
        <v>0</v>
      </c>
      <c r="R304" s="227">
        <f t="shared" si="150"/>
        <v>0</v>
      </c>
      <c r="S304" s="227">
        <f t="shared" si="151"/>
        <v>0</v>
      </c>
      <c r="T304" s="227">
        <f t="shared" si="152"/>
        <v>0.5</v>
      </c>
      <c r="U304" s="227">
        <f t="shared" si="153"/>
        <v>0.8</v>
      </c>
      <c r="V304" s="227">
        <f t="shared" si="154"/>
        <v>0.96512463171319152</v>
      </c>
      <c r="W304" s="227">
        <f t="shared" si="155"/>
        <v>0.5</v>
      </c>
      <c r="X304" s="227">
        <f t="shared" si="156"/>
        <v>0.2</v>
      </c>
      <c r="Y304" s="233"/>
      <c r="Z304" s="227"/>
      <c r="AA304" s="214">
        <f t="shared" si="157"/>
        <v>0</v>
      </c>
      <c r="AB304" s="214">
        <f t="shared" si="158"/>
        <v>0</v>
      </c>
      <c r="AC304" s="214">
        <f t="shared" si="159"/>
        <v>0</v>
      </c>
      <c r="AD304" s="214">
        <f t="shared" si="160"/>
        <v>0</v>
      </c>
      <c r="AE304" s="214">
        <f t="shared" si="161"/>
        <v>0</v>
      </c>
      <c r="AF304" s="214">
        <f t="shared" si="162"/>
        <v>0</v>
      </c>
      <c r="AG304" s="214">
        <f t="shared" si="163"/>
        <v>0</v>
      </c>
      <c r="AH304" s="214">
        <f t="shared" si="164"/>
        <v>0</v>
      </c>
      <c r="AI304" s="214">
        <f t="shared" si="165"/>
        <v>0</v>
      </c>
    </row>
    <row r="305" spans="4:35" ht="13.5" hidden="1" customHeight="1" outlineLevel="1" x14ac:dyDescent="0.2">
      <c r="D305" s="143" t="str">
        <f>ProjectedP205!D77</f>
        <v>Beans, dry</v>
      </c>
      <c r="E305" s="110" t="str">
        <f>IFERROR(E356*ProjectedP205!E20,"-")</f>
        <v>-</v>
      </c>
      <c r="F305" s="110" t="str">
        <f>IFERROR(F356*ProjectedP205!F20,"-")</f>
        <v>-</v>
      </c>
      <c r="G305" s="110" t="str">
        <f>IFERROR(G356*ProjectedP205!G20,"-")</f>
        <v>-</v>
      </c>
      <c r="H305" s="110" t="str">
        <f>IFERROR(H356*ProjectedP205!H20,"-")</f>
        <v>-</v>
      </c>
      <c r="I305" s="110" t="str">
        <f>IFERROR(I356*ProjectedP205!I20,"-")</f>
        <v>-</v>
      </c>
      <c r="J305" s="110" t="str">
        <f>IFERROR(J356*ProjectedP205!J20,"-")</f>
        <v>-</v>
      </c>
      <c r="K305" s="111">
        <f>IFERROR(K356*ProjectedP205!K20,"-")</f>
        <v>0</v>
      </c>
      <c r="L305" s="111">
        <f>IFERROR(L356*ProjectedP205!L20,"-")</f>
        <v>0</v>
      </c>
      <c r="M305" s="111">
        <f>IFERROR(M356*ProjectedP205!M20,"-")</f>
        <v>0</v>
      </c>
      <c r="O305" s="31"/>
      <c r="P305" s="227">
        <f t="shared" si="148"/>
        <v>3.4875368286808511E-2</v>
      </c>
      <c r="Q305" s="227">
        <f t="shared" si="149"/>
        <v>0</v>
      </c>
      <c r="R305" s="227">
        <f t="shared" si="150"/>
        <v>0</v>
      </c>
      <c r="S305" s="227">
        <f t="shared" si="151"/>
        <v>0</v>
      </c>
      <c r="T305" s="227">
        <f t="shared" si="152"/>
        <v>0.5</v>
      </c>
      <c r="U305" s="227">
        <f t="shared" si="153"/>
        <v>0.8</v>
      </c>
      <c r="V305" s="227">
        <f t="shared" si="154"/>
        <v>0.96512463171319152</v>
      </c>
      <c r="W305" s="227">
        <f t="shared" si="155"/>
        <v>0.5</v>
      </c>
      <c r="X305" s="227">
        <f t="shared" si="156"/>
        <v>0.2</v>
      </c>
      <c r="Y305" s="233"/>
      <c r="Z305" s="227"/>
      <c r="AA305" s="214">
        <f t="shared" si="157"/>
        <v>0</v>
      </c>
      <c r="AB305" s="214">
        <f t="shared" si="158"/>
        <v>0</v>
      </c>
      <c r="AC305" s="214">
        <f t="shared" si="159"/>
        <v>0</v>
      </c>
      <c r="AD305" s="214">
        <f t="shared" si="160"/>
        <v>0</v>
      </c>
      <c r="AE305" s="214">
        <f t="shared" si="161"/>
        <v>0</v>
      </c>
      <c r="AF305" s="214">
        <f t="shared" si="162"/>
        <v>0</v>
      </c>
      <c r="AG305" s="214">
        <f t="shared" si="163"/>
        <v>0</v>
      </c>
      <c r="AH305" s="214">
        <f t="shared" si="164"/>
        <v>0</v>
      </c>
      <c r="AI305" s="214">
        <f t="shared" si="165"/>
        <v>0</v>
      </c>
    </row>
    <row r="306" spans="4:35" ht="13.5" hidden="1" customHeight="1" outlineLevel="1" x14ac:dyDescent="0.2">
      <c r="D306" s="143" t="str">
        <f>ProjectedP205!D78</f>
        <v>Oil palm fruit</v>
      </c>
      <c r="E306" s="110" t="str">
        <f>IFERROR(E357*ProjectedP205!E21,"-")</f>
        <v>-</v>
      </c>
      <c r="F306" s="110" t="str">
        <f>IFERROR(F357*ProjectedP205!F21,"-")</f>
        <v>-</v>
      </c>
      <c r="G306" s="110" t="str">
        <f>IFERROR(G357*ProjectedP205!G21,"-")</f>
        <v>-</v>
      </c>
      <c r="H306" s="110" t="str">
        <f>IFERROR(H357*ProjectedP205!H21,"-")</f>
        <v>-</v>
      </c>
      <c r="I306" s="110" t="str">
        <f>IFERROR(I357*ProjectedP205!I21,"-")</f>
        <v>-</v>
      </c>
      <c r="J306" s="110" t="str">
        <f>IFERROR(J357*ProjectedP205!J21,"-")</f>
        <v>-</v>
      </c>
      <c r="K306" s="111">
        <f>IFERROR(K357*ProjectedP205!K21,"-")</f>
        <v>0</v>
      </c>
      <c r="L306" s="111">
        <f>IFERROR(L357*ProjectedP205!L21,"-")</f>
        <v>0</v>
      </c>
      <c r="M306" s="111">
        <f>IFERROR(M357*ProjectedP205!M21,"-")</f>
        <v>0</v>
      </c>
      <c r="O306" s="31"/>
      <c r="P306" s="227">
        <f t="shared" si="148"/>
        <v>3.4875368286808511E-2</v>
      </c>
      <c r="Q306" s="227">
        <f t="shared" si="149"/>
        <v>0</v>
      </c>
      <c r="R306" s="227">
        <f t="shared" si="150"/>
        <v>0</v>
      </c>
      <c r="S306" s="227">
        <f t="shared" si="151"/>
        <v>0</v>
      </c>
      <c r="T306" s="227">
        <f t="shared" si="152"/>
        <v>0.2</v>
      </c>
      <c r="U306" s="227">
        <f t="shared" si="153"/>
        <v>0.5</v>
      </c>
      <c r="V306" s="227">
        <f t="shared" si="154"/>
        <v>0.96512463171319152</v>
      </c>
      <c r="W306" s="227">
        <f t="shared" si="155"/>
        <v>0.8</v>
      </c>
      <c r="X306" s="227">
        <f t="shared" si="156"/>
        <v>0.5</v>
      </c>
      <c r="Y306" s="233"/>
      <c r="Z306" s="227"/>
      <c r="AA306" s="214">
        <f t="shared" si="157"/>
        <v>0</v>
      </c>
      <c r="AB306" s="214">
        <f t="shared" si="158"/>
        <v>0</v>
      </c>
      <c r="AC306" s="214">
        <f t="shared" si="159"/>
        <v>0</v>
      </c>
      <c r="AD306" s="214">
        <f t="shared" si="160"/>
        <v>0</v>
      </c>
      <c r="AE306" s="214">
        <f t="shared" si="161"/>
        <v>0</v>
      </c>
      <c r="AF306" s="214">
        <f t="shared" si="162"/>
        <v>0</v>
      </c>
      <c r="AG306" s="214">
        <f t="shared" si="163"/>
        <v>0</v>
      </c>
      <c r="AH306" s="214">
        <f t="shared" si="164"/>
        <v>0</v>
      </c>
      <c r="AI306" s="214">
        <f t="shared" si="165"/>
        <v>0</v>
      </c>
    </row>
    <row r="307" spans="4:35" ht="13.5" hidden="1" customHeight="1" outlineLevel="1" x14ac:dyDescent="0.2">
      <c r="D307" s="143" t="str">
        <f>ProjectedP205!D79</f>
        <v>Bananas</v>
      </c>
      <c r="E307" s="110" t="str">
        <f>IFERROR(E358*ProjectedP205!E22,"-")</f>
        <v>-</v>
      </c>
      <c r="F307" s="110" t="str">
        <f>IFERROR(F358*ProjectedP205!F22,"-")</f>
        <v>-</v>
      </c>
      <c r="G307" s="110" t="str">
        <f>IFERROR(G358*ProjectedP205!G22,"-")</f>
        <v>-</v>
      </c>
      <c r="H307" s="110" t="str">
        <f>IFERROR(H358*ProjectedP205!H22,"-")</f>
        <v>-</v>
      </c>
      <c r="I307" s="110" t="str">
        <f>IFERROR(I358*ProjectedP205!I22,"-")</f>
        <v>-</v>
      </c>
      <c r="J307" s="110" t="str">
        <f>IFERROR(J358*ProjectedP205!J22,"-")</f>
        <v>-</v>
      </c>
      <c r="K307" s="111">
        <f>IFERROR(K358*ProjectedP205!K22,"-")</f>
        <v>0</v>
      </c>
      <c r="L307" s="111">
        <f>IFERROR(L358*ProjectedP205!L22,"-")</f>
        <v>0</v>
      </c>
      <c r="M307" s="111">
        <f>IFERROR(M358*ProjectedP205!M22,"-")</f>
        <v>0</v>
      </c>
      <c r="O307" s="31"/>
      <c r="P307" s="227">
        <f t="shared" si="148"/>
        <v>3.4875368286808511E-2</v>
      </c>
      <c r="Q307" s="227">
        <f t="shared" si="149"/>
        <v>3.4875368286808511E-2</v>
      </c>
      <c r="R307" s="227">
        <f t="shared" si="150"/>
        <v>3.4875368286808511E-2</v>
      </c>
      <c r="S307" s="227">
        <f t="shared" si="151"/>
        <v>0</v>
      </c>
      <c r="T307" s="227">
        <f t="shared" si="152"/>
        <v>0</v>
      </c>
      <c r="U307" s="227">
        <f t="shared" si="153"/>
        <v>0</v>
      </c>
      <c r="V307" s="227">
        <f t="shared" si="154"/>
        <v>0.96512463171319152</v>
      </c>
      <c r="W307" s="227">
        <f t="shared" si="155"/>
        <v>0.96512463171319152</v>
      </c>
      <c r="X307" s="227">
        <f t="shared" si="156"/>
        <v>0.96512463171319152</v>
      </c>
      <c r="Y307" s="233"/>
      <c r="Z307" s="227"/>
      <c r="AA307" s="214">
        <f t="shared" si="157"/>
        <v>0</v>
      </c>
      <c r="AB307" s="214">
        <f t="shared" si="158"/>
        <v>0</v>
      </c>
      <c r="AC307" s="214">
        <f t="shared" si="159"/>
        <v>0</v>
      </c>
      <c r="AD307" s="214">
        <f t="shared" si="160"/>
        <v>0</v>
      </c>
      <c r="AE307" s="214">
        <f t="shared" si="161"/>
        <v>0</v>
      </c>
      <c r="AF307" s="214">
        <f t="shared" si="162"/>
        <v>0</v>
      </c>
      <c r="AG307" s="214">
        <f t="shared" si="163"/>
        <v>0</v>
      </c>
      <c r="AH307" s="214">
        <f t="shared" si="164"/>
        <v>0</v>
      </c>
      <c r="AI307" s="214">
        <f t="shared" si="165"/>
        <v>0</v>
      </c>
    </row>
    <row r="308" spans="4:35" ht="13.5" hidden="1" customHeight="1" outlineLevel="1" x14ac:dyDescent="0.2">
      <c r="D308" s="143" t="str">
        <f>ProjectedP205!D80</f>
        <v>Cow peas, dry</v>
      </c>
      <c r="E308" s="110" t="str">
        <f>IFERROR(E359*ProjectedP205!E23,"-")</f>
        <v>-</v>
      </c>
      <c r="F308" s="110" t="str">
        <f>IFERROR(F359*ProjectedP205!F23,"-")</f>
        <v>-</v>
      </c>
      <c r="G308" s="110" t="str">
        <f>IFERROR(G359*ProjectedP205!G23,"-")</f>
        <v>-</v>
      </c>
      <c r="H308" s="110" t="str">
        <f>IFERROR(H359*ProjectedP205!H23,"-")</f>
        <v>-</v>
      </c>
      <c r="I308" s="110" t="str">
        <f>IFERROR(I359*ProjectedP205!I23,"-")</f>
        <v>-</v>
      </c>
      <c r="J308" s="110" t="str">
        <f>IFERROR(J359*ProjectedP205!J23,"-")</f>
        <v>-</v>
      </c>
      <c r="K308" s="111">
        <f>IFERROR(K359*ProjectedP205!K23,"-")</f>
        <v>0</v>
      </c>
      <c r="L308" s="111">
        <f>IFERROR(L359*ProjectedP205!L23,"-")</f>
        <v>0</v>
      </c>
      <c r="M308" s="111">
        <f>IFERROR(M359*ProjectedP205!M23,"-")</f>
        <v>0</v>
      </c>
      <c r="O308" s="31"/>
      <c r="P308" s="227">
        <f t="shared" si="148"/>
        <v>3.4875368286808511E-2</v>
      </c>
      <c r="Q308" s="227">
        <f t="shared" si="149"/>
        <v>0</v>
      </c>
      <c r="R308" s="227">
        <f t="shared" si="150"/>
        <v>0</v>
      </c>
      <c r="S308" s="227">
        <f t="shared" si="151"/>
        <v>0</v>
      </c>
      <c r="T308" s="227">
        <f t="shared" si="152"/>
        <v>0.5</v>
      </c>
      <c r="U308" s="227">
        <f t="shared" si="153"/>
        <v>0.8</v>
      </c>
      <c r="V308" s="227">
        <f t="shared" si="154"/>
        <v>0.96512463171319152</v>
      </c>
      <c r="W308" s="227">
        <f t="shared" si="155"/>
        <v>0.5</v>
      </c>
      <c r="X308" s="227">
        <f t="shared" si="156"/>
        <v>0.2</v>
      </c>
      <c r="Y308" s="233"/>
      <c r="Z308" s="227"/>
      <c r="AA308" s="214">
        <f t="shared" si="157"/>
        <v>0</v>
      </c>
      <c r="AB308" s="214">
        <f t="shared" si="158"/>
        <v>0</v>
      </c>
      <c r="AC308" s="214">
        <f t="shared" si="159"/>
        <v>0</v>
      </c>
      <c r="AD308" s="214">
        <f t="shared" si="160"/>
        <v>0</v>
      </c>
      <c r="AE308" s="214">
        <f t="shared" si="161"/>
        <v>0</v>
      </c>
      <c r="AF308" s="214">
        <f t="shared" si="162"/>
        <v>0</v>
      </c>
      <c r="AG308" s="214">
        <f t="shared" si="163"/>
        <v>0</v>
      </c>
      <c r="AH308" s="214">
        <f t="shared" si="164"/>
        <v>0</v>
      </c>
      <c r="AI308" s="214">
        <f t="shared" si="165"/>
        <v>0</v>
      </c>
    </row>
    <row r="309" spans="4:35" ht="13.5" hidden="1" customHeight="1" outlineLevel="1" x14ac:dyDescent="0.2">
      <c r="D309" s="143" t="str">
        <f>ProjectedP205!D81</f>
        <v>Coffee, green</v>
      </c>
      <c r="E309" s="110" t="str">
        <f>IFERROR(E360*ProjectedP205!E24,"-")</f>
        <v>-</v>
      </c>
      <c r="F309" s="110" t="str">
        <f>IFERROR(F360*ProjectedP205!F24,"-")</f>
        <v>-</v>
      </c>
      <c r="G309" s="110" t="str">
        <f>IFERROR(G360*ProjectedP205!G24,"-")</f>
        <v>-</v>
      </c>
      <c r="H309" s="110" t="str">
        <f>IFERROR(H360*ProjectedP205!H24,"-")</f>
        <v>-</v>
      </c>
      <c r="I309" s="110" t="str">
        <f>IFERROR(I360*ProjectedP205!I24,"-")</f>
        <v>-</v>
      </c>
      <c r="J309" s="110" t="str">
        <f>IFERROR(J360*ProjectedP205!J24,"-")</f>
        <v>-</v>
      </c>
      <c r="K309" s="111">
        <f>IFERROR(K360*ProjectedP205!K24,"-")</f>
        <v>0</v>
      </c>
      <c r="L309" s="111">
        <f>IFERROR(L360*ProjectedP205!L24,"-")</f>
        <v>0</v>
      </c>
      <c r="M309" s="111">
        <f>IFERROR(M360*ProjectedP205!M24,"-")</f>
        <v>0</v>
      </c>
      <c r="O309" s="31"/>
      <c r="P309" s="227">
        <f t="shared" si="148"/>
        <v>3.4875368286808511E-2</v>
      </c>
      <c r="Q309" s="227">
        <f t="shared" si="149"/>
        <v>3.4875368286808511E-2</v>
      </c>
      <c r="R309" s="227">
        <f t="shared" si="150"/>
        <v>3.4875368286808511E-2</v>
      </c>
      <c r="S309" s="227">
        <f t="shared" si="151"/>
        <v>0</v>
      </c>
      <c r="T309" s="227">
        <f t="shared" si="152"/>
        <v>0</v>
      </c>
      <c r="U309" s="227">
        <f t="shared" si="153"/>
        <v>0</v>
      </c>
      <c r="V309" s="227">
        <f t="shared" si="154"/>
        <v>0.96512463171319152</v>
      </c>
      <c r="W309" s="227">
        <f t="shared" si="155"/>
        <v>0.96512463171319152</v>
      </c>
      <c r="X309" s="227">
        <f t="shared" si="156"/>
        <v>0.96512463171319152</v>
      </c>
      <c r="Y309" s="233"/>
      <c r="Z309" s="227"/>
      <c r="AA309" s="214">
        <f t="shared" si="157"/>
        <v>0</v>
      </c>
      <c r="AB309" s="214">
        <f t="shared" si="158"/>
        <v>0</v>
      </c>
      <c r="AC309" s="214">
        <f t="shared" si="159"/>
        <v>0</v>
      </c>
      <c r="AD309" s="214">
        <f t="shared" si="160"/>
        <v>0</v>
      </c>
      <c r="AE309" s="214">
        <f t="shared" si="161"/>
        <v>0</v>
      </c>
      <c r="AF309" s="214">
        <f t="shared" si="162"/>
        <v>0</v>
      </c>
      <c r="AG309" s="214">
        <f t="shared" si="163"/>
        <v>0</v>
      </c>
      <c r="AH309" s="214">
        <f t="shared" si="164"/>
        <v>0</v>
      </c>
      <c r="AI309" s="214">
        <f t="shared" si="165"/>
        <v>0</v>
      </c>
    </row>
    <row r="310" spans="4:35" ht="13.5" hidden="1" customHeight="1" outlineLevel="1" x14ac:dyDescent="0.2">
      <c r="D310" s="143" t="str">
        <f>ProjectedP205!D82</f>
        <v>Edible roots and tubers with high starch or inulin content, n.e.c., fresh</v>
      </c>
      <c r="E310" s="110" t="str">
        <f>IFERROR(E361*ProjectedP205!E25,"-")</f>
        <v>-</v>
      </c>
      <c r="F310" s="110" t="str">
        <f>IFERROR(F361*ProjectedP205!F25,"-")</f>
        <v>-</v>
      </c>
      <c r="G310" s="110" t="str">
        <f>IFERROR(G361*ProjectedP205!G25,"-")</f>
        <v>-</v>
      </c>
      <c r="H310" s="110" t="str">
        <f>IFERROR(H361*ProjectedP205!H25,"-")</f>
        <v>-</v>
      </c>
      <c r="I310" s="110" t="str">
        <f>IFERROR(I361*ProjectedP205!I25,"-")</f>
        <v>-</v>
      </c>
      <c r="J310" s="110" t="str">
        <f>IFERROR(J361*ProjectedP205!J25,"-")</f>
        <v>-</v>
      </c>
      <c r="K310" s="111">
        <f>IFERROR(K361*ProjectedP205!K25,"-")</f>
        <v>0</v>
      </c>
      <c r="L310" s="111">
        <f>IFERROR(L361*ProjectedP205!L25,"-")</f>
        <v>0</v>
      </c>
      <c r="M310" s="111">
        <f>IFERROR(M361*ProjectedP205!M25,"-")</f>
        <v>0</v>
      </c>
      <c r="O310" s="31"/>
      <c r="P310" s="227">
        <f t="shared" si="148"/>
        <v>3.4875368286808511E-2</v>
      </c>
      <c r="Q310" s="227">
        <f t="shared" si="149"/>
        <v>3.4875368286808511E-2</v>
      </c>
      <c r="R310" s="227">
        <f t="shared" si="150"/>
        <v>3.4875368286808511E-2</v>
      </c>
      <c r="S310" s="227">
        <f t="shared" si="151"/>
        <v>0</v>
      </c>
      <c r="T310" s="227">
        <f t="shared" si="152"/>
        <v>0</v>
      </c>
      <c r="U310" s="227">
        <f t="shared" si="153"/>
        <v>0</v>
      </c>
      <c r="V310" s="227">
        <f t="shared" si="154"/>
        <v>0.96512463171319152</v>
      </c>
      <c r="W310" s="227">
        <f t="shared" si="155"/>
        <v>0.96512463171319152</v>
      </c>
      <c r="X310" s="227">
        <f t="shared" si="156"/>
        <v>0.96512463171319152</v>
      </c>
      <c r="Y310" s="233"/>
      <c r="Z310" s="227"/>
      <c r="AA310" s="214">
        <f t="shared" si="157"/>
        <v>0</v>
      </c>
      <c r="AB310" s="214">
        <f t="shared" si="158"/>
        <v>0</v>
      </c>
      <c r="AC310" s="214">
        <f t="shared" si="159"/>
        <v>0</v>
      </c>
      <c r="AD310" s="214">
        <f t="shared" si="160"/>
        <v>0</v>
      </c>
      <c r="AE310" s="214">
        <f t="shared" si="161"/>
        <v>0</v>
      </c>
      <c r="AF310" s="214">
        <f t="shared" si="162"/>
        <v>0</v>
      </c>
      <c r="AG310" s="214">
        <f t="shared" si="163"/>
        <v>0</v>
      </c>
      <c r="AH310" s="214">
        <f t="shared" si="164"/>
        <v>0</v>
      </c>
      <c r="AI310" s="214">
        <f t="shared" si="165"/>
        <v>0</v>
      </c>
    </row>
    <row r="311" spans="4:35" ht="13.5" hidden="1" customHeight="1" outlineLevel="1" x14ac:dyDescent="0.2">
      <c r="D311" s="143" t="str">
        <f>ProjectedP205!D83</f>
        <v>Sweet potatoes</v>
      </c>
      <c r="E311" s="110" t="str">
        <f>IFERROR(E362*ProjectedP205!E26,"-")</f>
        <v>-</v>
      </c>
      <c r="F311" s="110" t="str">
        <f>IFERROR(F362*ProjectedP205!F26,"-")</f>
        <v>-</v>
      </c>
      <c r="G311" s="110" t="str">
        <f>IFERROR(G362*ProjectedP205!G26,"-")</f>
        <v>-</v>
      </c>
      <c r="H311" s="110" t="str">
        <f>IFERROR(H362*ProjectedP205!H26,"-")</f>
        <v>-</v>
      </c>
      <c r="I311" s="110" t="str">
        <f>IFERROR(I362*ProjectedP205!I26,"-")</f>
        <v>-</v>
      </c>
      <c r="J311" s="110" t="str">
        <f>IFERROR(J362*ProjectedP205!J26,"-")</f>
        <v>-</v>
      </c>
      <c r="K311" s="111">
        <f>IFERROR(K362*ProjectedP205!K26,"-")</f>
        <v>0</v>
      </c>
      <c r="L311" s="111">
        <f>IFERROR(L362*ProjectedP205!L26,"-")</f>
        <v>0</v>
      </c>
      <c r="M311" s="111">
        <f>IFERROR(M362*ProjectedP205!M26,"-")</f>
        <v>0</v>
      </c>
      <c r="O311" s="31"/>
      <c r="P311" s="227">
        <f t="shared" si="148"/>
        <v>3.4875368286808511E-2</v>
      </c>
      <c r="Q311" s="227">
        <f t="shared" si="149"/>
        <v>3.4875368286808511E-2</v>
      </c>
      <c r="R311" s="227">
        <f t="shared" si="150"/>
        <v>3.4875368286808511E-2</v>
      </c>
      <c r="S311" s="227">
        <f t="shared" si="151"/>
        <v>0</v>
      </c>
      <c r="T311" s="227">
        <f t="shared" si="152"/>
        <v>0</v>
      </c>
      <c r="U311" s="227">
        <f t="shared" si="153"/>
        <v>0</v>
      </c>
      <c r="V311" s="227">
        <f t="shared" si="154"/>
        <v>0.96512463171319152</v>
      </c>
      <c r="W311" s="227">
        <f t="shared" si="155"/>
        <v>0.96512463171319152</v>
      </c>
      <c r="X311" s="227">
        <f t="shared" si="156"/>
        <v>0.96512463171319152</v>
      </c>
      <c r="Y311" s="233"/>
      <c r="Z311" s="227"/>
      <c r="AA311" s="214">
        <f t="shared" si="157"/>
        <v>0</v>
      </c>
      <c r="AB311" s="214">
        <f t="shared" si="158"/>
        <v>0</v>
      </c>
      <c r="AC311" s="214">
        <f t="shared" si="159"/>
        <v>0</v>
      </c>
      <c r="AD311" s="214">
        <f t="shared" si="160"/>
        <v>0</v>
      </c>
      <c r="AE311" s="214">
        <f t="shared" si="161"/>
        <v>0</v>
      </c>
      <c r="AF311" s="214">
        <f t="shared" si="162"/>
        <v>0</v>
      </c>
      <c r="AG311" s="214">
        <f t="shared" si="163"/>
        <v>0</v>
      </c>
      <c r="AH311" s="214">
        <f t="shared" si="164"/>
        <v>0</v>
      </c>
      <c r="AI311" s="214">
        <f t="shared" si="165"/>
        <v>0</v>
      </c>
    </row>
    <row r="312" spans="4:35" ht="13.5" hidden="1" customHeight="1" outlineLevel="1" x14ac:dyDescent="0.2">
      <c r="D312" s="143" t="str">
        <f>ProjectedP205!D84</f>
        <v>Other pulses n.e.c.</v>
      </c>
      <c r="E312" s="110" t="str">
        <f>IFERROR(E363*ProjectedP205!E27,"-")</f>
        <v>-</v>
      </c>
      <c r="F312" s="110" t="str">
        <f>IFERROR(F363*ProjectedP205!F27,"-")</f>
        <v>-</v>
      </c>
      <c r="G312" s="110" t="str">
        <f>IFERROR(G363*ProjectedP205!G27,"-")</f>
        <v>-</v>
      </c>
      <c r="H312" s="110" t="str">
        <f>IFERROR(H363*ProjectedP205!H27,"-")</f>
        <v>-</v>
      </c>
      <c r="I312" s="110" t="str">
        <f>IFERROR(I363*ProjectedP205!I27,"-")</f>
        <v>-</v>
      </c>
      <c r="J312" s="110" t="str">
        <f>IFERROR(J363*ProjectedP205!J27,"-")</f>
        <v>-</v>
      </c>
      <c r="K312" s="111">
        <f>IFERROR(K363*ProjectedP205!K27,"-")</f>
        <v>0</v>
      </c>
      <c r="L312" s="111">
        <f>IFERROR(L363*ProjectedP205!L27,"-")</f>
        <v>0</v>
      </c>
      <c r="M312" s="111">
        <f>IFERROR(M363*ProjectedP205!M27,"-")</f>
        <v>0</v>
      </c>
      <c r="O312" s="31"/>
      <c r="P312" s="227">
        <f t="shared" si="148"/>
        <v>3.4875368286808511E-2</v>
      </c>
      <c r="Q312" s="227">
        <f t="shared" si="149"/>
        <v>3.4875368286808511E-2</v>
      </c>
      <c r="R312" s="227">
        <f t="shared" si="150"/>
        <v>3.4875368286808511E-2</v>
      </c>
      <c r="S312" s="227">
        <f t="shared" si="151"/>
        <v>0</v>
      </c>
      <c r="T312" s="227">
        <f t="shared" si="152"/>
        <v>0</v>
      </c>
      <c r="U312" s="227">
        <f t="shared" si="153"/>
        <v>0</v>
      </c>
      <c r="V312" s="227">
        <f t="shared" si="154"/>
        <v>0.96512463171319152</v>
      </c>
      <c r="W312" s="227">
        <f t="shared" si="155"/>
        <v>0.96512463171319152</v>
      </c>
      <c r="X312" s="227">
        <f t="shared" si="156"/>
        <v>0.96512463171319152</v>
      </c>
      <c r="Y312" s="233"/>
      <c r="Z312" s="227"/>
      <c r="AA312" s="214">
        <f t="shared" si="157"/>
        <v>0</v>
      </c>
      <c r="AB312" s="214">
        <f t="shared" si="158"/>
        <v>0</v>
      </c>
      <c r="AC312" s="214">
        <f t="shared" si="159"/>
        <v>0</v>
      </c>
      <c r="AD312" s="214">
        <f t="shared" si="160"/>
        <v>0</v>
      </c>
      <c r="AE312" s="214">
        <f t="shared" si="161"/>
        <v>0</v>
      </c>
      <c r="AF312" s="214">
        <f t="shared" si="162"/>
        <v>0</v>
      </c>
      <c r="AG312" s="214">
        <f t="shared" si="163"/>
        <v>0</v>
      </c>
      <c r="AH312" s="214">
        <f t="shared" si="164"/>
        <v>0</v>
      </c>
      <c r="AI312" s="214">
        <f t="shared" si="165"/>
        <v>0</v>
      </c>
    </row>
    <row r="313" spans="4:35" ht="13.5" hidden="1" customHeight="1" outlineLevel="1" x14ac:dyDescent="0.2">
      <c r="D313" s="143" t="str">
        <f>ProjectedP205!D85</f>
        <v>Melonseed</v>
      </c>
      <c r="E313" s="110" t="str">
        <f>IFERROR(E364*ProjectedP205!E28,"-")</f>
        <v>-</v>
      </c>
      <c r="F313" s="110" t="str">
        <f>IFERROR(F364*ProjectedP205!F28,"-")</f>
        <v>-</v>
      </c>
      <c r="G313" s="110" t="str">
        <f>IFERROR(G364*ProjectedP205!G28,"-")</f>
        <v>-</v>
      </c>
      <c r="H313" s="110" t="str">
        <f>IFERROR(H364*ProjectedP205!H28,"-")</f>
        <v>-</v>
      </c>
      <c r="I313" s="110" t="str">
        <f>IFERROR(I364*ProjectedP205!I28,"-")</f>
        <v>-</v>
      </c>
      <c r="J313" s="110" t="str">
        <f>IFERROR(J364*ProjectedP205!J28,"-")</f>
        <v>-</v>
      </c>
      <c r="K313" s="111">
        <f>IFERROR(K364*ProjectedP205!K28,"-")</f>
        <v>0</v>
      </c>
      <c r="L313" s="111">
        <f>IFERROR(L364*ProjectedP205!L28,"-")</f>
        <v>0</v>
      </c>
      <c r="M313" s="111">
        <f>IFERROR(M364*ProjectedP205!M28,"-")</f>
        <v>0</v>
      </c>
      <c r="O313" s="31"/>
      <c r="P313" s="227">
        <f t="shared" si="148"/>
        <v>3.4875368286808511E-2</v>
      </c>
      <c r="Q313" s="227">
        <f t="shared" si="149"/>
        <v>3.4875368286808511E-2</v>
      </c>
      <c r="R313" s="227">
        <f t="shared" si="150"/>
        <v>3.4875368286808511E-2</v>
      </c>
      <c r="S313" s="227">
        <f t="shared" si="151"/>
        <v>0</v>
      </c>
      <c r="T313" s="227">
        <f t="shared" si="152"/>
        <v>0</v>
      </c>
      <c r="U313" s="227">
        <f t="shared" si="153"/>
        <v>0</v>
      </c>
      <c r="V313" s="227">
        <f t="shared" si="154"/>
        <v>0.96512463171319152</v>
      </c>
      <c r="W313" s="227">
        <f t="shared" si="155"/>
        <v>0.96512463171319152</v>
      </c>
      <c r="X313" s="227">
        <f t="shared" si="156"/>
        <v>0.96512463171319152</v>
      </c>
      <c r="Y313" s="233"/>
      <c r="Z313" s="227"/>
      <c r="AA313" s="214">
        <f t="shared" si="157"/>
        <v>0</v>
      </c>
      <c r="AB313" s="214">
        <f t="shared" si="158"/>
        <v>0</v>
      </c>
      <c r="AC313" s="214">
        <f t="shared" si="159"/>
        <v>0</v>
      </c>
      <c r="AD313" s="214">
        <f t="shared" si="160"/>
        <v>0</v>
      </c>
      <c r="AE313" s="214">
        <f t="shared" si="161"/>
        <v>0</v>
      </c>
      <c r="AF313" s="214">
        <f t="shared" si="162"/>
        <v>0</v>
      </c>
      <c r="AG313" s="214">
        <f t="shared" si="163"/>
        <v>0</v>
      </c>
      <c r="AH313" s="214">
        <f t="shared" si="164"/>
        <v>0</v>
      </c>
      <c r="AI313" s="214">
        <f t="shared" si="165"/>
        <v>0</v>
      </c>
    </row>
    <row r="314" spans="4:35" ht="13.5" hidden="1" customHeight="1" outlineLevel="1" x14ac:dyDescent="0.2">
      <c r="D314" s="143" t="str">
        <f>ProjectedP205!D86</f>
        <v>Seed cotton, unginned</v>
      </c>
      <c r="E314" s="110" t="str">
        <f>IFERROR(E365*ProjectedP205!E29,"-")</f>
        <v>-</v>
      </c>
      <c r="F314" s="110" t="str">
        <f>IFERROR(F365*ProjectedP205!F29,"-")</f>
        <v>-</v>
      </c>
      <c r="G314" s="110" t="str">
        <f>IFERROR(G365*ProjectedP205!G29,"-")</f>
        <v>-</v>
      </c>
      <c r="H314" s="110" t="str">
        <f>IFERROR(H365*ProjectedP205!H29,"-")</f>
        <v>-</v>
      </c>
      <c r="I314" s="110" t="str">
        <f>IFERROR(I365*ProjectedP205!I29,"-")</f>
        <v>-</v>
      </c>
      <c r="J314" s="110" t="str">
        <f>IFERROR(J365*ProjectedP205!J29,"-")</f>
        <v>-</v>
      </c>
      <c r="K314" s="111">
        <f>IFERROR(K365*ProjectedP205!K29,"-")</f>
        <v>0</v>
      </c>
      <c r="L314" s="111">
        <f>IFERROR(L365*ProjectedP205!L29,"-")</f>
        <v>0</v>
      </c>
      <c r="M314" s="111">
        <f>IFERROR(M365*ProjectedP205!M29,"-")</f>
        <v>0</v>
      </c>
      <c r="O314" s="31"/>
      <c r="P314" s="227">
        <f t="shared" si="148"/>
        <v>3.4875368286808511E-2</v>
      </c>
      <c r="Q314" s="227">
        <f t="shared" si="149"/>
        <v>3.4875368286808511E-2</v>
      </c>
      <c r="R314" s="227">
        <f t="shared" si="150"/>
        <v>3.4875368286808511E-2</v>
      </c>
      <c r="S314" s="227">
        <f t="shared" si="151"/>
        <v>0</v>
      </c>
      <c r="T314" s="227">
        <f t="shared" si="152"/>
        <v>0</v>
      </c>
      <c r="U314" s="227">
        <f t="shared" si="153"/>
        <v>0</v>
      </c>
      <c r="V314" s="227">
        <f t="shared" si="154"/>
        <v>0.96512463171319152</v>
      </c>
      <c r="W314" s="227">
        <f t="shared" si="155"/>
        <v>0.96512463171319152</v>
      </c>
      <c r="X314" s="227">
        <f t="shared" si="156"/>
        <v>0.96512463171319152</v>
      </c>
      <c r="Y314" s="233"/>
      <c r="Z314" s="227"/>
      <c r="AA314" s="214">
        <f t="shared" si="157"/>
        <v>0</v>
      </c>
      <c r="AB314" s="214">
        <f t="shared" si="158"/>
        <v>0</v>
      </c>
      <c r="AC314" s="214">
        <f t="shared" si="159"/>
        <v>0</v>
      </c>
      <c r="AD314" s="214">
        <f t="shared" si="160"/>
        <v>0</v>
      </c>
      <c r="AE314" s="214">
        <f t="shared" si="161"/>
        <v>0</v>
      </c>
      <c r="AF314" s="214">
        <f t="shared" si="162"/>
        <v>0</v>
      </c>
      <c r="AG314" s="214">
        <f t="shared" si="163"/>
        <v>0</v>
      </c>
      <c r="AH314" s="214">
        <f t="shared" si="164"/>
        <v>0</v>
      </c>
      <c r="AI314" s="214">
        <f t="shared" si="165"/>
        <v>0</v>
      </c>
    </row>
    <row r="315" spans="4:35" ht="13.5" hidden="1" customHeight="1" outlineLevel="1" x14ac:dyDescent="0.2">
      <c r="D315" s="143" t="str">
        <f>ProjectedP205!D87</f>
        <v>Other vegetables, fresh n.e.c.</v>
      </c>
      <c r="E315" s="110" t="str">
        <f>IFERROR(E366*ProjectedP205!E30,"-")</f>
        <v>-</v>
      </c>
      <c r="F315" s="110" t="str">
        <f>IFERROR(F366*ProjectedP205!F30,"-")</f>
        <v>-</v>
      </c>
      <c r="G315" s="110" t="str">
        <f>IFERROR(G366*ProjectedP205!G30,"-")</f>
        <v>-</v>
      </c>
      <c r="H315" s="110" t="str">
        <f>IFERROR(H366*ProjectedP205!H30,"-")</f>
        <v>-</v>
      </c>
      <c r="I315" s="110" t="str">
        <f>IFERROR(I366*ProjectedP205!I30,"-")</f>
        <v>-</v>
      </c>
      <c r="J315" s="110" t="str">
        <f>IFERROR(J366*ProjectedP205!J30,"-")</f>
        <v>-</v>
      </c>
      <c r="K315" s="111">
        <f>IFERROR(K366*ProjectedP205!K30,"-")</f>
        <v>0</v>
      </c>
      <c r="L315" s="111">
        <f>IFERROR(L366*ProjectedP205!L30,"-")</f>
        <v>0</v>
      </c>
      <c r="M315" s="111">
        <f>IFERROR(M366*ProjectedP205!M30,"-")</f>
        <v>0</v>
      </c>
      <c r="O315" s="31"/>
      <c r="P315" s="227">
        <f t="shared" si="148"/>
        <v>3.4875368286808511E-2</v>
      </c>
      <c r="Q315" s="227">
        <f t="shared" si="149"/>
        <v>3.4875368286808511E-2</v>
      </c>
      <c r="R315" s="227">
        <f t="shared" si="150"/>
        <v>3.4875368286808511E-2</v>
      </c>
      <c r="S315" s="227">
        <f t="shared" si="151"/>
        <v>0</v>
      </c>
      <c r="T315" s="227">
        <f t="shared" si="152"/>
        <v>0</v>
      </c>
      <c r="U315" s="227">
        <f t="shared" si="153"/>
        <v>0</v>
      </c>
      <c r="V315" s="227">
        <f t="shared" si="154"/>
        <v>0.96512463171319152</v>
      </c>
      <c r="W315" s="227">
        <f t="shared" si="155"/>
        <v>0.96512463171319152</v>
      </c>
      <c r="X315" s="227">
        <f t="shared" si="156"/>
        <v>0.96512463171319152</v>
      </c>
      <c r="Y315" s="233"/>
      <c r="Z315" s="227"/>
      <c r="AA315" s="214">
        <f t="shared" si="157"/>
        <v>0</v>
      </c>
      <c r="AB315" s="214">
        <f t="shared" si="158"/>
        <v>0</v>
      </c>
      <c r="AC315" s="214">
        <f t="shared" si="159"/>
        <v>0</v>
      </c>
      <c r="AD315" s="214">
        <f t="shared" si="160"/>
        <v>0</v>
      </c>
      <c r="AE315" s="214">
        <f t="shared" si="161"/>
        <v>0</v>
      </c>
      <c r="AF315" s="214">
        <f t="shared" si="162"/>
        <v>0</v>
      </c>
      <c r="AG315" s="214">
        <f t="shared" si="163"/>
        <v>0</v>
      </c>
      <c r="AH315" s="214">
        <f t="shared" si="164"/>
        <v>0</v>
      </c>
      <c r="AI315" s="214">
        <f t="shared" si="165"/>
        <v>0</v>
      </c>
    </row>
    <row r="316" spans="4:35" ht="13.5" hidden="1" customHeight="1" outlineLevel="1" x14ac:dyDescent="0.2">
      <c r="D316" s="143" t="str">
        <f>ProjectedP205!D88</f>
        <v>Cocoa beans</v>
      </c>
      <c r="E316" s="110" t="str">
        <f>IFERROR(E367*ProjectedP205!E31,"-")</f>
        <v>-</v>
      </c>
      <c r="F316" s="110" t="str">
        <f>IFERROR(F367*ProjectedP205!F31,"-")</f>
        <v>-</v>
      </c>
      <c r="G316" s="110" t="str">
        <f>IFERROR(G367*ProjectedP205!G31,"-")</f>
        <v>-</v>
      </c>
      <c r="H316" s="110" t="str">
        <f>IFERROR(H367*ProjectedP205!H31,"-")</f>
        <v>-</v>
      </c>
      <c r="I316" s="110" t="str">
        <f>IFERROR(I367*ProjectedP205!I31,"-")</f>
        <v>-</v>
      </c>
      <c r="J316" s="110" t="str">
        <f>IFERROR(J367*ProjectedP205!J31,"-")</f>
        <v>-</v>
      </c>
      <c r="K316" s="111">
        <f>IFERROR(K367*ProjectedP205!K31,"-")</f>
        <v>0</v>
      </c>
      <c r="L316" s="111">
        <f>IFERROR(L367*ProjectedP205!L31,"-")</f>
        <v>0</v>
      </c>
      <c r="M316" s="111">
        <f>IFERROR(M367*ProjectedP205!M31,"-")</f>
        <v>0</v>
      </c>
      <c r="O316" s="31"/>
      <c r="P316" s="227">
        <f t="shared" si="148"/>
        <v>3.4875368286808511E-2</v>
      </c>
      <c r="Q316" s="227">
        <f t="shared" si="149"/>
        <v>0</v>
      </c>
      <c r="R316" s="227">
        <f t="shared" si="150"/>
        <v>0</v>
      </c>
      <c r="S316" s="227">
        <f t="shared" si="151"/>
        <v>0</v>
      </c>
      <c r="T316" s="227">
        <f t="shared" si="152"/>
        <v>0.5</v>
      </c>
      <c r="U316" s="227">
        <f t="shared" si="153"/>
        <v>0.8</v>
      </c>
      <c r="V316" s="227">
        <f t="shared" si="154"/>
        <v>0.96512463171319152</v>
      </c>
      <c r="W316" s="227">
        <f t="shared" si="155"/>
        <v>0.5</v>
      </c>
      <c r="X316" s="227">
        <f t="shared" si="156"/>
        <v>0.2</v>
      </c>
      <c r="Y316" s="233"/>
      <c r="Z316" s="227"/>
      <c r="AA316" s="214">
        <f t="shared" si="157"/>
        <v>0</v>
      </c>
      <c r="AB316" s="214">
        <f t="shared" si="158"/>
        <v>0</v>
      </c>
      <c r="AC316" s="214">
        <f t="shared" si="159"/>
        <v>0</v>
      </c>
      <c r="AD316" s="214">
        <f t="shared" si="160"/>
        <v>0</v>
      </c>
      <c r="AE316" s="214">
        <f t="shared" si="161"/>
        <v>0</v>
      </c>
      <c r="AF316" s="214">
        <f t="shared" si="162"/>
        <v>0</v>
      </c>
      <c r="AG316" s="214">
        <f t="shared" si="163"/>
        <v>0</v>
      </c>
      <c r="AH316" s="214">
        <f t="shared" si="164"/>
        <v>0</v>
      </c>
      <c r="AI316" s="214">
        <f t="shared" si="165"/>
        <v>0</v>
      </c>
    </row>
    <row r="317" spans="4:35" ht="13.5" hidden="1" customHeight="1" outlineLevel="1" x14ac:dyDescent="0.2">
      <c r="D317" s="143" t="str">
        <f>ProjectedP205!D89</f>
        <v>Millet</v>
      </c>
      <c r="E317" s="110" t="str">
        <f>IFERROR(E368*ProjectedP205!E32,"-")</f>
        <v>-</v>
      </c>
      <c r="F317" s="110" t="str">
        <f>IFERROR(F368*ProjectedP205!F32,"-")</f>
        <v>-</v>
      </c>
      <c r="G317" s="110" t="str">
        <f>IFERROR(G368*ProjectedP205!G32,"-")</f>
        <v>-</v>
      </c>
      <c r="H317" s="110" t="str">
        <f>IFERROR(H368*ProjectedP205!H32,"-")</f>
        <v>-</v>
      </c>
      <c r="I317" s="110" t="str">
        <f>IFERROR(I368*ProjectedP205!I32,"-")</f>
        <v>-</v>
      </c>
      <c r="J317" s="110" t="str">
        <f>IFERROR(J368*ProjectedP205!J32,"-")</f>
        <v>-</v>
      </c>
      <c r="K317" s="111">
        <f>IFERROR(K368*ProjectedP205!K32,"-")</f>
        <v>0</v>
      </c>
      <c r="L317" s="111">
        <f>IFERROR(L368*ProjectedP205!L32,"-")</f>
        <v>0</v>
      </c>
      <c r="M317" s="111">
        <f>IFERROR(M368*ProjectedP205!M32,"-")</f>
        <v>0</v>
      </c>
      <c r="O317" s="31"/>
      <c r="P317" s="227">
        <f t="shared" si="148"/>
        <v>3.4875368286808511E-2</v>
      </c>
      <c r="Q317" s="227">
        <f t="shared" si="149"/>
        <v>3.4875368286808511E-2</v>
      </c>
      <c r="R317" s="227">
        <f t="shared" si="150"/>
        <v>3.4875368286808511E-2</v>
      </c>
      <c r="S317" s="227">
        <f t="shared" si="151"/>
        <v>0</v>
      </c>
      <c r="T317" s="227">
        <f t="shared" si="152"/>
        <v>0</v>
      </c>
      <c r="U317" s="227">
        <f t="shared" si="153"/>
        <v>0</v>
      </c>
      <c r="V317" s="227">
        <f t="shared" si="154"/>
        <v>0.96512463171319152</v>
      </c>
      <c r="W317" s="227">
        <f t="shared" si="155"/>
        <v>0.96512463171319152</v>
      </c>
      <c r="X317" s="227">
        <f t="shared" si="156"/>
        <v>0.96512463171319152</v>
      </c>
      <c r="Y317" s="233"/>
      <c r="Z317" s="227"/>
      <c r="AA317" s="214">
        <f t="shared" si="157"/>
        <v>0</v>
      </c>
      <c r="AB317" s="214">
        <f t="shared" si="158"/>
        <v>0</v>
      </c>
      <c r="AC317" s="214">
        <f t="shared" si="159"/>
        <v>0</v>
      </c>
      <c r="AD317" s="214">
        <f t="shared" si="160"/>
        <v>0</v>
      </c>
      <c r="AE317" s="214">
        <f t="shared" si="161"/>
        <v>0</v>
      </c>
      <c r="AF317" s="214">
        <f t="shared" si="162"/>
        <v>0</v>
      </c>
      <c r="AG317" s="214">
        <f t="shared" si="163"/>
        <v>0</v>
      </c>
      <c r="AH317" s="214">
        <f t="shared" si="164"/>
        <v>0</v>
      </c>
      <c r="AI317" s="214">
        <f t="shared" si="165"/>
        <v>0</v>
      </c>
    </row>
    <row r="318" spans="4:35" ht="13.5" hidden="1" customHeight="1" outlineLevel="1" x14ac:dyDescent="0.2">
      <c r="D318" s="143" t="str">
        <f>ProjectedP205!D90</f>
        <v>Natural rubber in primary forms</v>
      </c>
      <c r="E318" s="110" t="str">
        <f>IFERROR(E369*ProjectedP205!E33,"-")</f>
        <v>-</v>
      </c>
      <c r="F318" s="110" t="str">
        <f>IFERROR(F369*ProjectedP205!F33,"-")</f>
        <v>-</v>
      </c>
      <c r="G318" s="110" t="str">
        <f>IFERROR(G369*ProjectedP205!G33,"-")</f>
        <v>-</v>
      </c>
      <c r="H318" s="110" t="str">
        <f>IFERROR(H369*ProjectedP205!H33,"-")</f>
        <v>-</v>
      </c>
      <c r="I318" s="110" t="str">
        <f>IFERROR(I369*ProjectedP205!I33,"-")</f>
        <v>-</v>
      </c>
      <c r="J318" s="110" t="str">
        <f>IFERROR(J369*ProjectedP205!J33,"-")</f>
        <v>-</v>
      </c>
      <c r="K318" s="111">
        <f>IFERROR(K369*ProjectedP205!K33,"-")</f>
        <v>0</v>
      </c>
      <c r="L318" s="111">
        <f>IFERROR(L369*ProjectedP205!L33,"-")</f>
        <v>0</v>
      </c>
      <c r="M318" s="111">
        <f>IFERROR(M369*ProjectedP205!M33,"-")</f>
        <v>0</v>
      </c>
      <c r="O318" s="31"/>
      <c r="P318" s="227">
        <f t="shared" si="148"/>
        <v>3.4875368286808511E-2</v>
      </c>
      <c r="Q318" s="227">
        <f t="shared" si="149"/>
        <v>3.4875368286808511E-2</v>
      </c>
      <c r="R318" s="227">
        <f t="shared" si="150"/>
        <v>3.4875368286808511E-2</v>
      </c>
      <c r="S318" s="227">
        <f t="shared" si="151"/>
        <v>0</v>
      </c>
      <c r="T318" s="227">
        <f t="shared" si="152"/>
        <v>0</v>
      </c>
      <c r="U318" s="227">
        <f t="shared" si="153"/>
        <v>0</v>
      </c>
      <c r="V318" s="227">
        <f t="shared" si="154"/>
        <v>0.96512463171319152</v>
      </c>
      <c r="W318" s="227">
        <f t="shared" si="155"/>
        <v>0.96512463171319152</v>
      </c>
      <c r="X318" s="227">
        <f t="shared" si="156"/>
        <v>0.96512463171319152</v>
      </c>
      <c r="Y318" s="233"/>
      <c r="Z318" s="228"/>
      <c r="AA318" s="214">
        <f t="shared" si="157"/>
        <v>0</v>
      </c>
      <c r="AB318" s="214">
        <f t="shared" si="158"/>
        <v>0</v>
      </c>
      <c r="AC318" s="214">
        <f t="shared" si="159"/>
        <v>0</v>
      </c>
      <c r="AD318" s="214">
        <f t="shared" si="160"/>
        <v>0</v>
      </c>
      <c r="AE318" s="214">
        <f t="shared" si="161"/>
        <v>0</v>
      </c>
      <c r="AF318" s="214">
        <f t="shared" si="162"/>
        <v>0</v>
      </c>
      <c r="AG318" s="214">
        <f t="shared" si="163"/>
        <v>0</v>
      </c>
      <c r="AH318" s="214">
        <f t="shared" si="164"/>
        <v>0</v>
      </c>
      <c r="AI318" s="214">
        <f t="shared" si="165"/>
        <v>0</v>
      </c>
    </row>
    <row r="319" spans="4:35" ht="13.5" hidden="1" customHeight="1" outlineLevel="1" thickBot="1" x14ac:dyDescent="0.25">
      <c r="D319" s="144" t="str">
        <f>ProjectedP205!D91</f>
        <v>Soya beans</v>
      </c>
      <c r="E319" s="137" t="str">
        <f>IFERROR(E370*ProjectedP205!E34,"-")</f>
        <v>-</v>
      </c>
      <c r="F319" s="137" t="str">
        <f>IFERROR(F370*ProjectedP205!F34,"-")</f>
        <v>-</v>
      </c>
      <c r="G319" s="137" t="str">
        <f>IFERROR(G370*ProjectedP205!G34,"-")</f>
        <v>-</v>
      </c>
      <c r="H319" s="137" t="str">
        <f>IFERROR(H370*ProjectedP205!H34,"-")</f>
        <v>-</v>
      </c>
      <c r="I319" s="137" t="str">
        <f>IFERROR(I370*ProjectedP205!I34,"-")</f>
        <v>-</v>
      </c>
      <c r="J319" s="137" t="str">
        <f>IFERROR(J370*ProjectedP205!J34,"-")</f>
        <v>-</v>
      </c>
      <c r="K319" s="140">
        <f>IFERROR(K370*ProjectedP205!K34,"-")</f>
        <v>0</v>
      </c>
      <c r="L319" s="140">
        <f>IFERROR(L370*ProjectedP205!L34,"-")</f>
        <v>0</v>
      </c>
      <c r="M319" s="140">
        <f>IFERROR(M370*ProjectedP205!M34,"-")</f>
        <v>0</v>
      </c>
      <c r="O319" s="31"/>
      <c r="P319" s="227">
        <f t="shared" si="148"/>
        <v>3.4875368286808511E-2</v>
      </c>
      <c r="Q319" s="227">
        <f t="shared" si="149"/>
        <v>0</v>
      </c>
      <c r="R319" s="227">
        <f t="shared" si="150"/>
        <v>0</v>
      </c>
      <c r="S319" s="227">
        <f t="shared" si="151"/>
        <v>0</v>
      </c>
      <c r="T319" s="227">
        <f t="shared" si="152"/>
        <v>0.5</v>
      </c>
      <c r="U319" s="227">
        <f t="shared" si="153"/>
        <v>0.8</v>
      </c>
      <c r="V319" s="227">
        <f t="shared" si="154"/>
        <v>0.96512463171319152</v>
      </c>
      <c r="W319" s="227">
        <f t="shared" si="155"/>
        <v>0.5</v>
      </c>
      <c r="X319" s="227">
        <f t="shared" si="156"/>
        <v>0.2</v>
      </c>
      <c r="Y319" s="233"/>
      <c r="Z319" s="228"/>
      <c r="AA319" s="214">
        <f t="shared" si="157"/>
        <v>0</v>
      </c>
      <c r="AB319" s="214">
        <f t="shared" si="158"/>
        <v>0</v>
      </c>
      <c r="AC319" s="214">
        <f t="shared" si="159"/>
        <v>0</v>
      </c>
      <c r="AD319" s="214">
        <f t="shared" si="160"/>
        <v>0</v>
      </c>
      <c r="AE319" s="214">
        <f t="shared" si="161"/>
        <v>0</v>
      </c>
      <c r="AF319" s="214">
        <f t="shared" si="162"/>
        <v>0</v>
      </c>
      <c r="AG319" s="214">
        <f t="shared" si="163"/>
        <v>0</v>
      </c>
      <c r="AH319" s="214">
        <f t="shared" si="164"/>
        <v>0</v>
      </c>
      <c r="AI319" s="214">
        <f t="shared" si="165"/>
        <v>0</v>
      </c>
    </row>
    <row r="320" spans="4:35" ht="13.5" hidden="1" customHeight="1" outlineLevel="1" thickTop="1" thickBot="1" x14ac:dyDescent="0.25">
      <c r="D320" s="145" t="s">
        <v>141</v>
      </c>
      <c r="E320" s="138">
        <f>SUM(E300:E319)</f>
        <v>0</v>
      </c>
      <c r="F320" s="138">
        <f t="shared" ref="F320:I320" si="166">SUM(F300:F319)</f>
        <v>0</v>
      </c>
      <c r="G320" s="138">
        <f t="shared" si="166"/>
        <v>0</v>
      </c>
      <c r="H320" s="138">
        <f t="shared" si="166"/>
        <v>0</v>
      </c>
      <c r="I320" s="138">
        <f t="shared" si="166"/>
        <v>0</v>
      </c>
      <c r="J320" s="138">
        <f>SUM(J300:J319)</f>
        <v>0</v>
      </c>
      <c r="K320" s="141" t="e">
        <f>SUM(K300:K319)*#REF!</f>
        <v>#REF!</v>
      </c>
      <c r="L320" s="141" t="e">
        <f>SUM(L300:L319)*#REF!</f>
        <v>#REF!</v>
      </c>
      <c r="M320" s="141" t="e">
        <f>SUM(M300:M319)*#REF!</f>
        <v>#REF!</v>
      </c>
      <c r="O320" s="31"/>
      <c r="P320" s="164"/>
      <c r="Q320" s="7"/>
      <c r="R320" s="7"/>
      <c r="S320" s="7"/>
      <c r="T320" s="7"/>
      <c r="U320" s="7"/>
      <c r="V320" s="7"/>
      <c r="W320" s="7"/>
      <c r="X320" s="7"/>
      <c r="Y320" s="7"/>
      <c r="Z320" s="7"/>
      <c r="AA320" s="7"/>
      <c r="AB320" s="7"/>
      <c r="AC320" s="7"/>
      <c r="AD320" s="7"/>
      <c r="AE320" s="7"/>
      <c r="AF320" s="7"/>
      <c r="AG320" s="7"/>
      <c r="AH320" s="7"/>
      <c r="AI320" s="7"/>
    </row>
    <row r="321" spans="4:35" ht="13.5" hidden="1" customHeight="1" outlineLevel="1" thickTop="1" thickBot="1" x14ac:dyDescent="0.25">
      <c r="D321" s="139" t="s">
        <v>142</v>
      </c>
      <c r="E321" s="138">
        <f>E320/46%</f>
        <v>0</v>
      </c>
      <c r="F321" s="138">
        <f t="shared" ref="F321:M321" si="167">F320/46%</f>
        <v>0</v>
      </c>
      <c r="G321" s="138">
        <f t="shared" si="167"/>
        <v>0</v>
      </c>
      <c r="H321" s="138">
        <f t="shared" si="167"/>
        <v>0</v>
      </c>
      <c r="I321" s="138">
        <f t="shared" si="167"/>
        <v>0</v>
      </c>
      <c r="J321" s="138">
        <f>J320/46%</f>
        <v>0</v>
      </c>
      <c r="K321" s="141" t="e">
        <f t="shared" si="167"/>
        <v>#REF!</v>
      </c>
      <c r="L321" s="141" t="e">
        <f t="shared" si="167"/>
        <v>#REF!</v>
      </c>
      <c r="M321" s="141" t="e">
        <f t="shared" si="167"/>
        <v>#REF!</v>
      </c>
      <c r="O321" s="31"/>
      <c r="P321" s="31"/>
      <c r="Z321" s="1" t="s">
        <v>143</v>
      </c>
      <c r="AA321" s="236">
        <f>SUM(AA300:AA319)</f>
        <v>0</v>
      </c>
      <c r="AB321" s="236">
        <f t="shared" ref="AB321:AI321" si="168">SUM(AB300:AB319)</f>
        <v>0</v>
      </c>
      <c r="AC321" s="236">
        <f t="shared" si="168"/>
        <v>0</v>
      </c>
      <c r="AD321" s="236">
        <f t="shared" si="168"/>
        <v>0</v>
      </c>
      <c r="AE321" s="236">
        <f t="shared" si="168"/>
        <v>0</v>
      </c>
      <c r="AF321" s="236">
        <f t="shared" si="168"/>
        <v>0</v>
      </c>
      <c r="AG321" s="236">
        <f t="shared" si="168"/>
        <v>0</v>
      </c>
      <c r="AH321" s="236">
        <f t="shared" si="168"/>
        <v>0</v>
      </c>
      <c r="AI321" s="236">
        <f t="shared" si="168"/>
        <v>0</v>
      </c>
    </row>
    <row r="322" spans="4:35" ht="13.5" hidden="1" customHeight="1" outlineLevel="1" thickTop="1" x14ac:dyDescent="0.2">
      <c r="O322" s="31"/>
      <c r="P322" s="31"/>
    </row>
    <row r="323" spans="4:35" ht="13.5" hidden="1" customHeight="1" outlineLevel="1" x14ac:dyDescent="0.2">
      <c r="D323" s="30" t="s">
        <v>106</v>
      </c>
      <c r="E323" s="34">
        <v>2017</v>
      </c>
      <c r="F323" s="34">
        <v>2018</v>
      </c>
      <c r="G323" s="34">
        <v>2019</v>
      </c>
      <c r="H323" s="34">
        <v>2020</v>
      </c>
      <c r="I323" s="34">
        <v>2021</v>
      </c>
      <c r="J323" s="34">
        <v>2022</v>
      </c>
      <c r="K323" s="34">
        <v>2023</v>
      </c>
      <c r="L323" s="34">
        <v>2024</v>
      </c>
      <c r="M323" s="34">
        <v>2025</v>
      </c>
      <c r="O323" s="31"/>
      <c r="P323" s="232">
        <v>2023</v>
      </c>
      <c r="Q323" s="232">
        <v>2024</v>
      </c>
      <c r="R323" s="232">
        <v>2025</v>
      </c>
      <c r="S323" s="232">
        <v>2023</v>
      </c>
      <c r="T323" s="232">
        <v>2024</v>
      </c>
      <c r="U323" s="232">
        <v>2025</v>
      </c>
      <c r="V323" s="232">
        <v>2023</v>
      </c>
      <c r="W323" s="232">
        <v>2024</v>
      </c>
      <c r="X323" s="232">
        <v>2025</v>
      </c>
      <c r="Y323" s="234"/>
      <c r="Z323" s="212"/>
      <c r="AA323" s="226">
        <v>2023</v>
      </c>
      <c r="AB323" s="226">
        <v>2024</v>
      </c>
      <c r="AC323" s="226">
        <v>2025</v>
      </c>
      <c r="AD323" s="226">
        <v>2023</v>
      </c>
      <c r="AE323" s="226">
        <v>2024</v>
      </c>
      <c r="AF323" s="226">
        <v>2025</v>
      </c>
      <c r="AG323" s="226">
        <v>2023</v>
      </c>
      <c r="AH323" s="226">
        <v>2024</v>
      </c>
      <c r="AI323" s="226">
        <v>2025</v>
      </c>
    </row>
    <row r="324" spans="4:35" ht="13.5" hidden="1" customHeight="1" outlineLevel="1" x14ac:dyDescent="0.2">
      <c r="D324" s="95" t="str">
        <f>ProjectedP205!D72</f>
        <v>Cassava, fresh</v>
      </c>
      <c r="E324" s="99" t="str">
        <f>IFERROR(E351*ProjectedP205!E42,"-")</f>
        <v>-</v>
      </c>
      <c r="F324" s="99" t="str">
        <f>IFERROR(F351*ProjectedP205!F42,"-")</f>
        <v>-</v>
      </c>
      <c r="G324" s="99" t="str">
        <f>IFERROR(G351*ProjectedP205!G42,"-")</f>
        <v>-</v>
      </c>
      <c r="H324" s="99" t="str">
        <f>IFERROR(H351*ProjectedP205!H42,"-")</f>
        <v>-</v>
      </c>
      <c r="I324" s="99" t="str">
        <f>IFERROR(I351*ProjectedP205!I42,"-")</f>
        <v>-</v>
      </c>
      <c r="J324" s="99" t="str">
        <f>IFERROR(J351*ProjectedP205!J42,"-")</f>
        <v>-</v>
      </c>
      <c r="K324" s="102">
        <f>IFERROR(K351*ProjectedP205!K42,"-")</f>
        <v>0</v>
      </c>
      <c r="L324" s="102">
        <f>IFERROR(L351*ProjectedP205!L42,"-")</f>
        <v>0</v>
      </c>
      <c r="M324" s="102">
        <f>IFERROR(M351*ProjectedP205!M42,"-")</f>
        <v>0</v>
      </c>
      <c r="O324" s="31"/>
      <c r="P324" s="227">
        <f t="shared" ref="P324:P343" si="169">K104</f>
        <v>3.4875368286808511E-2</v>
      </c>
      <c r="Q324" s="227">
        <f t="shared" ref="Q324:Q343" si="170">L104</f>
        <v>3.4875368286808511E-2</v>
      </c>
      <c r="R324" s="227">
        <f t="shared" ref="R324:R343" si="171">M104</f>
        <v>3.4875368286808511E-2</v>
      </c>
      <c r="S324" s="227">
        <f t="shared" ref="S324:S343" si="172">N104</f>
        <v>0</v>
      </c>
      <c r="T324" s="227">
        <f t="shared" ref="T324:T343" si="173">O104</f>
        <v>0</v>
      </c>
      <c r="U324" s="227">
        <f t="shared" ref="U324:U343" si="174">P104</f>
        <v>0</v>
      </c>
      <c r="V324" s="227">
        <f t="shared" ref="V324:V343" si="175">Q104</f>
        <v>0.96512463171319152</v>
      </c>
      <c r="W324" s="227">
        <f t="shared" ref="W324:W343" si="176">R104</f>
        <v>0.96512463171319152</v>
      </c>
      <c r="X324" s="227">
        <f t="shared" ref="X324:X343" si="177">S104</f>
        <v>0.96512463171319152</v>
      </c>
      <c r="Y324" s="233"/>
      <c r="Z324" s="227"/>
      <c r="AA324" s="214">
        <f t="shared" ref="AA324:AA343" si="178">(P324*K324)/$AI$104</f>
        <v>0</v>
      </c>
      <c r="AB324" s="214">
        <f t="shared" ref="AB324:AB343" si="179">(Q324*L324)/$AI$104</f>
        <v>0</v>
      </c>
      <c r="AC324" s="214">
        <f t="shared" ref="AC324:AC343" si="180">(R324*M324)/$AI$104</f>
        <v>0</v>
      </c>
      <c r="AD324" s="214">
        <f t="shared" ref="AD324:AD343" si="181">(K324*S324)/$AI$108</f>
        <v>0</v>
      </c>
      <c r="AE324" s="214">
        <f t="shared" ref="AE324:AE343" si="182">(L324*T324)/$AI$108</f>
        <v>0</v>
      </c>
      <c r="AF324" s="214">
        <f t="shared" ref="AF324:AF343" si="183">(M324*U324)/$AI$108</f>
        <v>0</v>
      </c>
      <c r="AG324" s="214">
        <f t="shared" ref="AG324:AG343" si="184">(K324*V324)/$AI$106</f>
        <v>0</v>
      </c>
      <c r="AH324" s="214">
        <f t="shared" ref="AH324:AH343" si="185">(L324*W324)/$AI$106</f>
        <v>0</v>
      </c>
      <c r="AI324" s="214">
        <f t="shared" ref="AI324:AI343" si="186">(M324*X324)/$AI$106</f>
        <v>0</v>
      </c>
    </row>
    <row r="325" spans="4:35" ht="13.5" hidden="1" customHeight="1" outlineLevel="1" x14ac:dyDescent="0.2">
      <c r="D325" s="95" t="str">
        <f>ProjectedP205!D73</f>
        <v>Maize (corn)</v>
      </c>
      <c r="E325" s="99" t="str">
        <f>IFERROR(E352*ProjectedP205!E43,"-")</f>
        <v>-</v>
      </c>
      <c r="F325" s="99" t="str">
        <f>IFERROR(F352*ProjectedP205!F43,"-")</f>
        <v>-</v>
      </c>
      <c r="G325" s="99" t="str">
        <f>IFERROR(G352*ProjectedP205!G43,"-")</f>
        <v>-</v>
      </c>
      <c r="H325" s="99" t="str">
        <f>IFERROR(H352*ProjectedP205!H43,"-")</f>
        <v>-</v>
      </c>
      <c r="I325" s="99" t="str">
        <f>IFERROR(I352*ProjectedP205!I43,"-")</f>
        <v>-</v>
      </c>
      <c r="J325" s="99" t="str">
        <f>IFERROR(J352*ProjectedP205!J43,"-")</f>
        <v>-</v>
      </c>
      <c r="K325" s="102">
        <f>IFERROR(K352*ProjectedP205!K43,"-")</f>
        <v>0</v>
      </c>
      <c r="L325" s="102">
        <f>IFERROR(L352*ProjectedP205!L43,"-")</f>
        <v>0</v>
      </c>
      <c r="M325" s="102">
        <f>IFERROR(M352*ProjectedP205!M43,"-")</f>
        <v>0</v>
      </c>
      <c r="O325" s="31"/>
      <c r="P325" s="227">
        <f t="shared" si="169"/>
        <v>3.4875368286808511E-2</v>
      </c>
      <c r="Q325" s="227">
        <f t="shared" si="170"/>
        <v>0</v>
      </c>
      <c r="R325" s="227">
        <f t="shared" si="171"/>
        <v>0</v>
      </c>
      <c r="S325" s="227">
        <f t="shared" si="172"/>
        <v>0</v>
      </c>
      <c r="T325" s="227">
        <f t="shared" si="173"/>
        <v>0</v>
      </c>
      <c r="U325" s="227">
        <f t="shared" si="174"/>
        <v>0</v>
      </c>
      <c r="V325" s="227">
        <f t="shared" si="175"/>
        <v>0.96512463171319152</v>
      </c>
      <c r="W325" s="227">
        <f t="shared" si="176"/>
        <v>1</v>
      </c>
      <c r="X325" s="227">
        <f t="shared" si="177"/>
        <v>1</v>
      </c>
      <c r="Y325" s="233"/>
      <c r="Z325" s="227"/>
      <c r="AA325" s="214">
        <f t="shared" si="178"/>
        <v>0</v>
      </c>
      <c r="AB325" s="214">
        <f t="shared" si="179"/>
        <v>0</v>
      </c>
      <c r="AC325" s="214">
        <f t="shared" si="180"/>
        <v>0</v>
      </c>
      <c r="AD325" s="214">
        <f t="shared" si="181"/>
        <v>0</v>
      </c>
      <c r="AE325" s="214">
        <f t="shared" si="182"/>
        <v>0</v>
      </c>
      <c r="AF325" s="214">
        <f t="shared" si="183"/>
        <v>0</v>
      </c>
      <c r="AG325" s="214">
        <f t="shared" si="184"/>
        <v>0</v>
      </c>
      <c r="AH325" s="214">
        <f t="shared" si="185"/>
        <v>0</v>
      </c>
      <c r="AI325" s="214">
        <f t="shared" si="186"/>
        <v>0</v>
      </c>
    </row>
    <row r="326" spans="4:35" ht="13.5" hidden="1" customHeight="1" outlineLevel="1" x14ac:dyDescent="0.2">
      <c r="D326" s="95" t="str">
        <f>ProjectedP205!D74</f>
        <v>Rice</v>
      </c>
      <c r="E326" s="99" t="str">
        <f>IFERROR(E353*ProjectedP205!E44,"-")</f>
        <v>-</v>
      </c>
      <c r="F326" s="99" t="str">
        <f>IFERROR(F353*ProjectedP205!F44,"-")</f>
        <v>-</v>
      </c>
      <c r="G326" s="99" t="str">
        <f>IFERROR(G353*ProjectedP205!G44,"-")</f>
        <v>-</v>
      </c>
      <c r="H326" s="99" t="str">
        <f>IFERROR(H353*ProjectedP205!H44,"-")</f>
        <v>-</v>
      </c>
      <c r="I326" s="99" t="str">
        <f>IFERROR(I353*ProjectedP205!I44,"-")</f>
        <v>-</v>
      </c>
      <c r="J326" s="99" t="str">
        <f>IFERROR(J353*ProjectedP205!J44,"-")</f>
        <v>-</v>
      </c>
      <c r="K326" s="102">
        <f>IFERROR(K353*ProjectedP205!K44,"-")</f>
        <v>0</v>
      </c>
      <c r="L326" s="102">
        <f>IFERROR(L353*ProjectedP205!L44,"-")</f>
        <v>0</v>
      </c>
      <c r="M326" s="102">
        <f>IFERROR(M353*ProjectedP205!M44,"-")</f>
        <v>0</v>
      </c>
      <c r="O326" s="31"/>
      <c r="P326" s="227">
        <f t="shared" si="169"/>
        <v>3.4875368286808511E-2</v>
      </c>
      <c r="Q326" s="227">
        <f t="shared" si="170"/>
        <v>0</v>
      </c>
      <c r="R326" s="227">
        <f t="shared" si="171"/>
        <v>0</v>
      </c>
      <c r="S326" s="227">
        <f t="shared" si="172"/>
        <v>0</v>
      </c>
      <c r="T326" s="227">
        <f t="shared" si="173"/>
        <v>0.5</v>
      </c>
      <c r="U326" s="227">
        <f t="shared" si="174"/>
        <v>0.8</v>
      </c>
      <c r="V326" s="227">
        <f t="shared" si="175"/>
        <v>0.96512463171319152</v>
      </c>
      <c r="W326" s="227">
        <f t="shared" si="176"/>
        <v>0.5</v>
      </c>
      <c r="X326" s="227">
        <f t="shared" si="177"/>
        <v>0.2</v>
      </c>
      <c r="Y326" s="233"/>
      <c r="Z326" s="227"/>
      <c r="AA326" s="214">
        <f t="shared" si="178"/>
        <v>0</v>
      </c>
      <c r="AB326" s="214">
        <f t="shared" si="179"/>
        <v>0</v>
      </c>
      <c r="AC326" s="214">
        <f t="shared" si="180"/>
        <v>0</v>
      </c>
      <c r="AD326" s="214">
        <f t="shared" si="181"/>
        <v>0</v>
      </c>
      <c r="AE326" s="214">
        <f t="shared" si="182"/>
        <v>0</v>
      </c>
      <c r="AF326" s="214">
        <f t="shared" si="183"/>
        <v>0</v>
      </c>
      <c r="AG326" s="214">
        <f t="shared" si="184"/>
        <v>0</v>
      </c>
      <c r="AH326" s="214">
        <f t="shared" si="185"/>
        <v>0</v>
      </c>
      <c r="AI326" s="214">
        <f t="shared" si="186"/>
        <v>0</v>
      </c>
    </row>
    <row r="327" spans="4:35" ht="13.5" hidden="1" customHeight="1" outlineLevel="1" x14ac:dyDescent="0.2">
      <c r="D327" s="95" t="str">
        <f>ProjectedP205!D75</f>
        <v>Plantains and cooking bananas</v>
      </c>
      <c r="E327" s="99" t="str">
        <f>IFERROR(E354*ProjectedP205!E45,"-")</f>
        <v>-</v>
      </c>
      <c r="F327" s="99" t="str">
        <f>IFERROR(F354*ProjectedP205!F45,"-")</f>
        <v>-</v>
      </c>
      <c r="G327" s="99" t="str">
        <f>IFERROR(G354*ProjectedP205!G45,"-")</f>
        <v>-</v>
      </c>
      <c r="H327" s="99" t="str">
        <f>IFERROR(H354*ProjectedP205!H45,"-")</f>
        <v>-</v>
      </c>
      <c r="I327" s="99" t="str">
        <f>IFERROR(I354*ProjectedP205!I45,"-")</f>
        <v>-</v>
      </c>
      <c r="J327" s="99" t="str">
        <f>IFERROR(J354*ProjectedP205!J45,"-")</f>
        <v>-</v>
      </c>
      <c r="K327" s="102">
        <f>IFERROR(K354*ProjectedP205!K45,"-")</f>
        <v>0</v>
      </c>
      <c r="L327" s="102">
        <f>IFERROR(L354*ProjectedP205!L45,"-")</f>
        <v>0</v>
      </c>
      <c r="M327" s="102">
        <f>IFERROR(M354*ProjectedP205!M45,"-")</f>
        <v>0</v>
      </c>
      <c r="O327" s="31"/>
      <c r="P327" s="227">
        <f t="shared" si="169"/>
        <v>3.4875368286808511E-2</v>
      </c>
      <c r="Q327" s="227">
        <f t="shared" si="170"/>
        <v>3.4875368286808511E-2</v>
      </c>
      <c r="R327" s="227">
        <f t="shared" si="171"/>
        <v>3.4875368286808511E-2</v>
      </c>
      <c r="S327" s="227">
        <f t="shared" si="172"/>
        <v>0</v>
      </c>
      <c r="T327" s="227">
        <f t="shared" si="173"/>
        <v>0</v>
      </c>
      <c r="U327" s="227">
        <f t="shared" si="174"/>
        <v>0</v>
      </c>
      <c r="V327" s="227">
        <f t="shared" si="175"/>
        <v>0.96512463171319152</v>
      </c>
      <c r="W327" s="227">
        <f t="shared" si="176"/>
        <v>0.96512463171319152</v>
      </c>
      <c r="X327" s="227">
        <f t="shared" si="177"/>
        <v>0.96512463171319152</v>
      </c>
      <c r="Y327" s="233"/>
      <c r="Z327" s="227"/>
      <c r="AA327" s="214">
        <f t="shared" si="178"/>
        <v>0</v>
      </c>
      <c r="AB327" s="214">
        <f t="shared" si="179"/>
        <v>0</v>
      </c>
      <c r="AC327" s="214">
        <f t="shared" si="180"/>
        <v>0</v>
      </c>
      <c r="AD327" s="214">
        <f t="shared" si="181"/>
        <v>0</v>
      </c>
      <c r="AE327" s="214">
        <f t="shared" si="182"/>
        <v>0</v>
      </c>
      <c r="AF327" s="214">
        <f t="shared" si="183"/>
        <v>0</v>
      </c>
      <c r="AG327" s="214">
        <f t="shared" si="184"/>
        <v>0</v>
      </c>
      <c r="AH327" s="214">
        <f t="shared" si="185"/>
        <v>0</v>
      </c>
      <c r="AI327" s="214">
        <f t="shared" si="186"/>
        <v>0</v>
      </c>
    </row>
    <row r="328" spans="4:35" ht="13.5" hidden="1" customHeight="1" outlineLevel="1" x14ac:dyDescent="0.2">
      <c r="D328" s="95" t="str">
        <f>ProjectedP205!D76</f>
        <v>Groundnuts, excluding shelled</v>
      </c>
      <c r="E328" s="99" t="str">
        <f>IFERROR(E355*ProjectedP205!E46,"-")</f>
        <v>-</v>
      </c>
      <c r="F328" s="99" t="str">
        <f>IFERROR(F355*ProjectedP205!F46,"-")</f>
        <v>-</v>
      </c>
      <c r="G328" s="99" t="str">
        <f>IFERROR(G355*ProjectedP205!G46,"-")</f>
        <v>-</v>
      </c>
      <c r="H328" s="99" t="str">
        <f>IFERROR(H355*ProjectedP205!H46,"-")</f>
        <v>-</v>
      </c>
      <c r="I328" s="99" t="str">
        <f>IFERROR(I355*ProjectedP205!I46,"-")</f>
        <v>-</v>
      </c>
      <c r="J328" s="99" t="str">
        <f>IFERROR(J355*ProjectedP205!J46,"-")</f>
        <v>-</v>
      </c>
      <c r="K328" s="102">
        <f>IFERROR(K355*ProjectedP205!K46,"-")</f>
        <v>0</v>
      </c>
      <c r="L328" s="102">
        <f>IFERROR(L355*ProjectedP205!L46,"-")</f>
        <v>0</v>
      </c>
      <c r="M328" s="102">
        <f>IFERROR(M355*ProjectedP205!M46,"-")</f>
        <v>0</v>
      </c>
      <c r="O328" s="31"/>
      <c r="P328" s="227">
        <f t="shared" si="169"/>
        <v>3.4875368286808511E-2</v>
      </c>
      <c r="Q328" s="227">
        <f t="shared" si="170"/>
        <v>0</v>
      </c>
      <c r="R328" s="227">
        <f t="shared" si="171"/>
        <v>0</v>
      </c>
      <c r="S328" s="227">
        <f t="shared" si="172"/>
        <v>0</v>
      </c>
      <c r="T328" s="227">
        <f t="shared" si="173"/>
        <v>0.5</v>
      </c>
      <c r="U328" s="227">
        <f t="shared" si="174"/>
        <v>0.8</v>
      </c>
      <c r="V328" s="227">
        <f t="shared" si="175"/>
        <v>0.96512463171319152</v>
      </c>
      <c r="W328" s="227">
        <f t="shared" si="176"/>
        <v>0.5</v>
      </c>
      <c r="X328" s="227">
        <f t="shared" si="177"/>
        <v>0.2</v>
      </c>
      <c r="Y328" s="233"/>
      <c r="Z328" s="227"/>
      <c r="AA328" s="214">
        <f t="shared" si="178"/>
        <v>0</v>
      </c>
      <c r="AB328" s="214">
        <f t="shared" si="179"/>
        <v>0</v>
      </c>
      <c r="AC328" s="214">
        <f t="shared" si="180"/>
        <v>0</v>
      </c>
      <c r="AD328" s="214">
        <f t="shared" si="181"/>
        <v>0</v>
      </c>
      <c r="AE328" s="214">
        <f t="shared" si="182"/>
        <v>0</v>
      </c>
      <c r="AF328" s="214">
        <f t="shared" si="183"/>
        <v>0</v>
      </c>
      <c r="AG328" s="214">
        <f t="shared" si="184"/>
        <v>0</v>
      </c>
      <c r="AH328" s="214">
        <f t="shared" si="185"/>
        <v>0</v>
      </c>
      <c r="AI328" s="214">
        <f t="shared" si="186"/>
        <v>0</v>
      </c>
    </row>
    <row r="329" spans="4:35" ht="13.5" hidden="1" customHeight="1" outlineLevel="1" x14ac:dyDescent="0.2">
      <c r="D329" s="95" t="str">
        <f>ProjectedP205!D77</f>
        <v>Beans, dry</v>
      </c>
      <c r="E329" s="99" t="str">
        <f>IFERROR(E356*ProjectedP205!E47,"-")</f>
        <v>-</v>
      </c>
      <c r="F329" s="99" t="str">
        <f>IFERROR(F356*ProjectedP205!F47,"-")</f>
        <v>-</v>
      </c>
      <c r="G329" s="99" t="str">
        <f>IFERROR(G356*ProjectedP205!G47,"-")</f>
        <v>-</v>
      </c>
      <c r="H329" s="99" t="str">
        <f>IFERROR(H356*ProjectedP205!H47,"-")</f>
        <v>-</v>
      </c>
      <c r="I329" s="99" t="str">
        <f>IFERROR(I356*ProjectedP205!I47,"-")</f>
        <v>-</v>
      </c>
      <c r="J329" s="99" t="str">
        <f>IFERROR(J356*ProjectedP205!J47,"-")</f>
        <v>-</v>
      </c>
      <c r="K329" s="102">
        <f>IFERROR(K356*ProjectedP205!K47,"-")</f>
        <v>0</v>
      </c>
      <c r="L329" s="102">
        <f>IFERROR(L356*ProjectedP205!L47,"-")</f>
        <v>0</v>
      </c>
      <c r="M329" s="102">
        <f>IFERROR(M356*ProjectedP205!M47,"-")</f>
        <v>0</v>
      </c>
      <c r="O329" s="31"/>
      <c r="P329" s="227">
        <f t="shared" si="169"/>
        <v>3.4875368286808511E-2</v>
      </c>
      <c r="Q329" s="227">
        <f t="shared" si="170"/>
        <v>0</v>
      </c>
      <c r="R329" s="227">
        <f t="shared" si="171"/>
        <v>0</v>
      </c>
      <c r="S329" s="227">
        <f t="shared" si="172"/>
        <v>0</v>
      </c>
      <c r="T329" s="227">
        <f t="shared" si="173"/>
        <v>0.5</v>
      </c>
      <c r="U329" s="227">
        <f t="shared" si="174"/>
        <v>0.8</v>
      </c>
      <c r="V329" s="227">
        <f t="shared" si="175"/>
        <v>0.96512463171319152</v>
      </c>
      <c r="W329" s="227">
        <f t="shared" si="176"/>
        <v>0.5</v>
      </c>
      <c r="X329" s="227">
        <f t="shared" si="177"/>
        <v>0.2</v>
      </c>
      <c r="Y329" s="233"/>
      <c r="Z329" s="227"/>
      <c r="AA329" s="214">
        <f t="shared" si="178"/>
        <v>0</v>
      </c>
      <c r="AB329" s="214">
        <f t="shared" si="179"/>
        <v>0</v>
      </c>
      <c r="AC329" s="214">
        <f t="shared" si="180"/>
        <v>0</v>
      </c>
      <c r="AD329" s="214">
        <f t="shared" si="181"/>
        <v>0</v>
      </c>
      <c r="AE329" s="214">
        <f t="shared" si="182"/>
        <v>0</v>
      </c>
      <c r="AF329" s="214">
        <f t="shared" si="183"/>
        <v>0</v>
      </c>
      <c r="AG329" s="214">
        <f t="shared" si="184"/>
        <v>0</v>
      </c>
      <c r="AH329" s="214">
        <f t="shared" si="185"/>
        <v>0</v>
      </c>
      <c r="AI329" s="214">
        <f t="shared" si="186"/>
        <v>0</v>
      </c>
    </row>
    <row r="330" spans="4:35" ht="13.5" hidden="1" customHeight="1" outlineLevel="1" x14ac:dyDescent="0.2">
      <c r="D330" s="95" t="str">
        <f>ProjectedP205!D78</f>
        <v>Oil palm fruit</v>
      </c>
      <c r="E330" s="99" t="str">
        <f>IFERROR(E357*ProjectedP205!E48,"-")</f>
        <v>-</v>
      </c>
      <c r="F330" s="99" t="str">
        <f>IFERROR(F357*ProjectedP205!F48,"-")</f>
        <v>-</v>
      </c>
      <c r="G330" s="99" t="str">
        <f>IFERROR(G357*ProjectedP205!G48,"-")</f>
        <v>-</v>
      </c>
      <c r="H330" s="99" t="str">
        <f>IFERROR(H357*ProjectedP205!H48,"-")</f>
        <v>-</v>
      </c>
      <c r="I330" s="99" t="str">
        <f>IFERROR(I357*ProjectedP205!I48,"-")</f>
        <v>-</v>
      </c>
      <c r="J330" s="99" t="str">
        <f>IFERROR(J357*ProjectedP205!J48,"-")</f>
        <v>-</v>
      </c>
      <c r="K330" s="102">
        <f>IFERROR(K357*ProjectedP205!K48,"-")</f>
        <v>0</v>
      </c>
      <c r="L330" s="102">
        <f>IFERROR(L357*ProjectedP205!L48,"-")</f>
        <v>0</v>
      </c>
      <c r="M330" s="102">
        <f>IFERROR(M357*ProjectedP205!M48,"-")</f>
        <v>0</v>
      </c>
      <c r="O330" s="31"/>
      <c r="P330" s="227">
        <f t="shared" si="169"/>
        <v>3.4875368286808511E-2</v>
      </c>
      <c r="Q330" s="227">
        <f t="shared" si="170"/>
        <v>0</v>
      </c>
      <c r="R330" s="227">
        <f t="shared" si="171"/>
        <v>0</v>
      </c>
      <c r="S330" s="227">
        <f t="shared" si="172"/>
        <v>0</v>
      </c>
      <c r="T330" s="227">
        <f t="shared" si="173"/>
        <v>0.2</v>
      </c>
      <c r="U330" s="227">
        <f t="shared" si="174"/>
        <v>0.5</v>
      </c>
      <c r="V330" s="227">
        <f t="shared" si="175"/>
        <v>0.96512463171319152</v>
      </c>
      <c r="W330" s="227">
        <f t="shared" si="176"/>
        <v>0.8</v>
      </c>
      <c r="X330" s="227">
        <f t="shared" si="177"/>
        <v>0.5</v>
      </c>
      <c r="Y330" s="233"/>
      <c r="Z330" s="227"/>
      <c r="AA330" s="214">
        <f t="shared" si="178"/>
        <v>0</v>
      </c>
      <c r="AB330" s="214">
        <f t="shared" si="179"/>
        <v>0</v>
      </c>
      <c r="AC330" s="214">
        <f t="shared" si="180"/>
        <v>0</v>
      </c>
      <c r="AD330" s="214">
        <f t="shared" si="181"/>
        <v>0</v>
      </c>
      <c r="AE330" s="214">
        <f t="shared" si="182"/>
        <v>0</v>
      </c>
      <c r="AF330" s="214">
        <f t="shared" si="183"/>
        <v>0</v>
      </c>
      <c r="AG330" s="214">
        <f t="shared" si="184"/>
        <v>0</v>
      </c>
      <c r="AH330" s="214">
        <f t="shared" si="185"/>
        <v>0</v>
      </c>
      <c r="AI330" s="214">
        <f t="shared" si="186"/>
        <v>0</v>
      </c>
    </row>
    <row r="331" spans="4:35" ht="13.5" hidden="1" customHeight="1" outlineLevel="1" x14ac:dyDescent="0.2">
      <c r="D331" s="95" t="str">
        <f>ProjectedP205!D79</f>
        <v>Bananas</v>
      </c>
      <c r="E331" s="99" t="str">
        <f>IFERROR(E358*ProjectedP205!E49,"-")</f>
        <v>-</v>
      </c>
      <c r="F331" s="99" t="str">
        <f>IFERROR(F358*ProjectedP205!F49,"-")</f>
        <v>-</v>
      </c>
      <c r="G331" s="99" t="str">
        <f>IFERROR(G358*ProjectedP205!G49,"-")</f>
        <v>-</v>
      </c>
      <c r="H331" s="99" t="str">
        <f>IFERROR(H358*ProjectedP205!H49,"-")</f>
        <v>-</v>
      </c>
      <c r="I331" s="99" t="str">
        <f>IFERROR(I358*ProjectedP205!I49,"-")</f>
        <v>-</v>
      </c>
      <c r="J331" s="99" t="str">
        <f>IFERROR(J358*ProjectedP205!J49,"-")</f>
        <v>-</v>
      </c>
      <c r="K331" s="102">
        <f>IFERROR(K358*ProjectedP205!K49,"-")</f>
        <v>0</v>
      </c>
      <c r="L331" s="102">
        <f>IFERROR(L358*ProjectedP205!L49,"-")</f>
        <v>0</v>
      </c>
      <c r="M331" s="102">
        <f>IFERROR(M358*ProjectedP205!M49,"-")</f>
        <v>0</v>
      </c>
      <c r="O331" s="31"/>
      <c r="P331" s="227">
        <f t="shared" si="169"/>
        <v>3.4875368286808511E-2</v>
      </c>
      <c r="Q331" s="227">
        <f t="shared" si="170"/>
        <v>3.4875368286808511E-2</v>
      </c>
      <c r="R331" s="227">
        <f t="shared" si="171"/>
        <v>3.4875368286808511E-2</v>
      </c>
      <c r="S331" s="227">
        <f t="shared" si="172"/>
        <v>0</v>
      </c>
      <c r="T331" s="227">
        <f t="shared" si="173"/>
        <v>0</v>
      </c>
      <c r="U331" s="227">
        <f t="shared" si="174"/>
        <v>0</v>
      </c>
      <c r="V331" s="227">
        <f t="shared" si="175"/>
        <v>0.96512463171319152</v>
      </c>
      <c r="W331" s="227">
        <f t="shared" si="176"/>
        <v>0.96512463171319152</v>
      </c>
      <c r="X331" s="227">
        <f t="shared" si="177"/>
        <v>0.96512463171319152</v>
      </c>
      <c r="Y331" s="233"/>
      <c r="Z331" s="227"/>
      <c r="AA331" s="214">
        <f t="shared" si="178"/>
        <v>0</v>
      </c>
      <c r="AB331" s="214">
        <f t="shared" si="179"/>
        <v>0</v>
      </c>
      <c r="AC331" s="214">
        <f t="shared" si="180"/>
        <v>0</v>
      </c>
      <c r="AD331" s="214">
        <f t="shared" si="181"/>
        <v>0</v>
      </c>
      <c r="AE331" s="214">
        <f t="shared" si="182"/>
        <v>0</v>
      </c>
      <c r="AF331" s="214">
        <f t="shared" si="183"/>
        <v>0</v>
      </c>
      <c r="AG331" s="214">
        <f t="shared" si="184"/>
        <v>0</v>
      </c>
      <c r="AH331" s="214">
        <f t="shared" si="185"/>
        <v>0</v>
      </c>
      <c r="AI331" s="214">
        <f t="shared" si="186"/>
        <v>0</v>
      </c>
    </row>
    <row r="332" spans="4:35" ht="13.5" hidden="1" customHeight="1" outlineLevel="1" x14ac:dyDescent="0.2">
      <c r="D332" s="95" t="str">
        <f>ProjectedP205!D80</f>
        <v>Cow peas, dry</v>
      </c>
      <c r="E332" s="99" t="str">
        <f>IFERROR(E359*ProjectedP205!E50,"-")</f>
        <v>-</v>
      </c>
      <c r="F332" s="99" t="str">
        <f>IFERROR(F359*ProjectedP205!F50,"-")</f>
        <v>-</v>
      </c>
      <c r="G332" s="99" t="str">
        <f>IFERROR(G359*ProjectedP205!G50,"-")</f>
        <v>-</v>
      </c>
      <c r="H332" s="99" t="str">
        <f>IFERROR(H359*ProjectedP205!H50,"-")</f>
        <v>-</v>
      </c>
      <c r="I332" s="99" t="str">
        <f>IFERROR(I359*ProjectedP205!I50,"-")</f>
        <v>-</v>
      </c>
      <c r="J332" s="99" t="str">
        <f>IFERROR(J359*ProjectedP205!J50,"-")</f>
        <v>-</v>
      </c>
      <c r="K332" s="102">
        <f>IFERROR(K359*ProjectedP205!K50,"-")</f>
        <v>0</v>
      </c>
      <c r="L332" s="102">
        <f>IFERROR(L359*ProjectedP205!L50,"-")</f>
        <v>0</v>
      </c>
      <c r="M332" s="102">
        <f>IFERROR(M359*ProjectedP205!M50,"-")</f>
        <v>0</v>
      </c>
      <c r="O332" s="31"/>
      <c r="P332" s="227">
        <f t="shared" si="169"/>
        <v>3.4875368286808511E-2</v>
      </c>
      <c r="Q332" s="227">
        <f t="shared" si="170"/>
        <v>0</v>
      </c>
      <c r="R332" s="227">
        <f t="shared" si="171"/>
        <v>0</v>
      </c>
      <c r="S332" s="227">
        <f t="shared" si="172"/>
        <v>0</v>
      </c>
      <c r="T332" s="227">
        <f t="shared" si="173"/>
        <v>0.5</v>
      </c>
      <c r="U332" s="227">
        <f t="shared" si="174"/>
        <v>0.8</v>
      </c>
      <c r="V332" s="227">
        <f t="shared" si="175"/>
        <v>0.96512463171319152</v>
      </c>
      <c r="W332" s="227">
        <f t="shared" si="176"/>
        <v>0.5</v>
      </c>
      <c r="X332" s="227">
        <f t="shared" si="177"/>
        <v>0.2</v>
      </c>
      <c r="Y332" s="233"/>
      <c r="Z332" s="227"/>
      <c r="AA332" s="214">
        <f t="shared" si="178"/>
        <v>0</v>
      </c>
      <c r="AB332" s="214">
        <f t="shared" si="179"/>
        <v>0</v>
      </c>
      <c r="AC332" s="214">
        <f t="shared" si="180"/>
        <v>0</v>
      </c>
      <c r="AD332" s="214">
        <f t="shared" si="181"/>
        <v>0</v>
      </c>
      <c r="AE332" s="214">
        <f t="shared" si="182"/>
        <v>0</v>
      </c>
      <c r="AF332" s="214">
        <f t="shared" si="183"/>
        <v>0</v>
      </c>
      <c r="AG332" s="214">
        <f t="shared" si="184"/>
        <v>0</v>
      </c>
      <c r="AH332" s="214">
        <f t="shared" si="185"/>
        <v>0</v>
      </c>
      <c r="AI332" s="214">
        <f t="shared" si="186"/>
        <v>0</v>
      </c>
    </row>
    <row r="333" spans="4:35" ht="13.5" hidden="1" customHeight="1" outlineLevel="1" x14ac:dyDescent="0.2">
      <c r="D333" s="95" t="str">
        <f>ProjectedP205!D81</f>
        <v>Coffee, green</v>
      </c>
      <c r="E333" s="99" t="str">
        <f>IFERROR(E360*ProjectedP205!E51,"-")</f>
        <v>-</v>
      </c>
      <c r="F333" s="99" t="str">
        <f>IFERROR(F360*ProjectedP205!F51,"-")</f>
        <v>-</v>
      </c>
      <c r="G333" s="99" t="str">
        <f>IFERROR(G360*ProjectedP205!G51,"-")</f>
        <v>-</v>
      </c>
      <c r="H333" s="99" t="str">
        <f>IFERROR(H360*ProjectedP205!H51,"-")</f>
        <v>-</v>
      </c>
      <c r="I333" s="99" t="str">
        <f>IFERROR(I360*ProjectedP205!I51,"-")</f>
        <v>-</v>
      </c>
      <c r="J333" s="99" t="str">
        <f>IFERROR(J360*ProjectedP205!J51,"-")</f>
        <v>-</v>
      </c>
      <c r="K333" s="102">
        <f>IFERROR(K360*ProjectedP205!K51,"-")</f>
        <v>0</v>
      </c>
      <c r="L333" s="102">
        <f>IFERROR(L360*ProjectedP205!L51,"-")</f>
        <v>0</v>
      </c>
      <c r="M333" s="102">
        <f>IFERROR(M360*ProjectedP205!M51,"-")</f>
        <v>0</v>
      </c>
      <c r="O333" s="31"/>
      <c r="P333" s="227">
        <f t="shared" si="169"/>
        <v>3.4875368286808511E-2</v>
      </c>
      <c r="Q333" s="227">
        <f t="shared" si="170"/>
        <v>3.4875368286808511E-2</v>
      </c>
      <c r="R333" s="227">
        <f t="shared" si="171"/>
        <v>3.4875368286808511E-2</v>
      </c>
      <c r="S333" s="227">
        <f t="shared" si="172"/>
        <v>0</v>
      </c>
      <c r="T333" s="227">
        <f t="shared" si="173"/>
        <v>0</v>
      </c>
      <c r="U333" s="227">
        <f t="shared" si="174"/>
        <v>0</v>
      </c>
      <c r="V333" s="227">
        <f t="shared" si="175"/>
        <v>0.96512463171319152</v>
      </c>
      <c r="W333" s="227">
        <f t="shared" si="176"/>
        <v>0.96512463171319152</v>
      </c>
      <c r="X333" s="227">
        <f t="shared" si="177"/>
        <v>0.96512463171319152</v>
      </c>
      <c r="Y333" s="233"/>
      <c r="Z333" s="227"/>
      <c r="AA333" s="214">
        <f t="shared" si="178"/>
        <v>0</v>
      </c>
      <c r="AB333" s="214">
        <f t="shared" si="179"/>
        <v>0</v>
      </c>
      <c r="AC333" s="214">
        <f t="shared" si="180"/>
        <v>0</v>
      </c>
      <c r="AD333" s="214">
        <f t="shared" si="181"/>
        <v>0</v>
      </c>
      <c r="AE333" s="214">
        <f t="shared" si="182"/>
        <v>0</v>
      </c>
      <c r="AF333" s="214">
        <f t="shared" si="183"/>
        <v>0</v>
      </c>
      <c r="AG333" s="214">
        <f t="shared" si="184"/>
        <v>0</v>
      </c>
      <c r="AH333" s="214">
        <f t="shared" si="185"/>
        <v>0</v>
      </c>
      <c r="AI333" s="214">
        <f t="shared" si="186"/>
        <v>0</v>
      </c>
    </row>
    <row r="334" spans="4:35" ht="13.5" hidden="1" customHeight="1" outlineLevel="1" x14ac:dyDescent="0.2">
      <c r="D334" s="95" t="str">
        <f>ProjectedP205!D82</f>
        <v>Edible roots and tubers with high starch or inulin content, n.e.c., fresh</v>
      </c>
      <c r="E334" s="99" t="str">
        <f>IFERROR(E361*ProjectedP205!E52,"-")</f>
        <v>-</v>
      </c>
      <c r="F334" s="99" t="str">
        <f>IFERROR(F361*ProjectedP205!F52,"-")</f>
        <v>-</v>
      </c>
      <c r="G334" s="99" t="str">
        <f>IFERROR(G361*ProjectedP205!G52,"-")</f>
        <v>-</v>
      </c>
      <c r="H334" s="99" t="str">
        <f>IFERROR(H361*ProjectedP205!H52,"-")</f>
        <v>-</v>
      </c>
      <c r="I334" s="99" t="str">
        <f>IFERROR(I361*ProjectedP205!I52,"-")</f>
        <v>-</v>
      </c>
      <c r="J334" s="99" t="str">
        <f>IFERROR(J361*ProjectedP205!J52,"-")</f>
        <v>-</v>
      </c>
      <c r="K334" s="102">
        <f>IFERROR(K361*ProjectedP205!K52,"-")</f>
        <v>0</v>
      </c>
      <c r="L334" s="102">
        <f>IFERROR(L361*ProjectedP205!L52,"-")</f>
        <v>0</v>
      </c>
      <c r="M334" s="102">
        <f>IFERROR(M361*ProjectedP205!M52,"-")</f>
        <v>0</v>
      </c>
      <c r="O334" s="31"/>
      <c r="P334" s="227">
        <f t="shared" si="169"/>
        <v>3.4875368286808511E-2</v>
      </c>
      <c r="Q334" s="227">
        <f t="shared" si="170"/>
        <v>3.4875368286808511E-2</v>
      </c>
      <c r="R334" s="227">
        <f t="shared" si="171"/>
        <v>3.4875368286808511E-2</v>
      </c>
      <c r="S334" s="227">
        <f t="shared" si="172"/>
        <v>0</v>
      </c>
      <c r="T334" s="227">
        <f t="shared" si="173"/>
        <v>0</v>
      </c>
      <c r="U334" s="227">
        <f t="shared" si="174"/>
        <v>0</v>
      </c>
      <c r="V334" s="227">
        <f t="shared" si="175"/>
        <v>0.96512463171319152</v>
      </c>
      <c r="W334" s="227">
        <f t="shared" si="176"/>
        <v>0.96512463171319152</v>
      </c>
      <c r="X334" s="227">
        <f t="shared" si="177"/>
        <v>0.96512463171319152</v>
      </c>
      <c r="Y334" s="233"/>
      <c r="Z334" s="227"/>
      <c r="AA334" s="214">
        <f t="shared" si="178"/>
        <v>0</v>
      </c>
      <c r="AB334" s="214">
        <f t="shared" si="179"/>
        <v>0</v>
      </c>
      <c r="AC334" s="214">
        <f t="shared" si="180"/>
        <v>0</v>
      </c>
      <c r="AD334" s="214">
        <f t="shared" si="181"/>
        <v>0</v>
      </c>
      <c r="AE334" s="214">
        <f t="shared" si="182"/>
        <v>0</v>
      </c>
      <c r="AF334" s="214">
        <f t="shared" si="183"/>
        <v>0</v>
      </c>
      <c r="AG334" s="214">
        <f t="shared" si="184"/>
        <v>0</v>
      </c>
      <c r="AH334" s="214">
        <f t="shared" si="185"/>
        <v>0</v>
      </c>
      <c r="AI334" s="214">
        <f t="shared" si="186"/>
        <v>0</v>
      </c>
    </row>
    <row r="335" spans="4:35" ht="13.5" hidden="1" customHeight="1" outlineLevel="1" x14ac:dyDescent="0.2">
      <c r="D335" s="95" t="str">
        <f>ProjectedP205!D83</f>
        <v>Sweet potatoes</v>
      </c>
      <c r="E335" s="99" t="str">
        <f>IFERROR(E362*ProjectedP205!E53,"-")</f>
        <v>-</v>
      </c>
      <c r="F335" s="99" t="str">
        <f>IFERROR(F362*ProjectedP205!F53,"-")</f>
        <v>-</v>
      </c>
      <c r="G335" s="99" t="str">
        <f>IFERROR(G362*ProjectedP205!G53,"-")</f>
        <v>-</v>
      </c>
      <c r="H335" s="99" t="str">
        <f>IFERROR(H362*ProjectedP205!H53,"-")</f>
        <v>-</v>
      </c>
      <c r="I335" s="99" t="str">
        <f>IFERROR(I362*ProjectedP205!I53,"-")</f>
        <v>-</v>
      </c>
      <c r="J335" s="99" t="str">
        <f>IFERROR(J362*ProjectedP205!J53,"-")</f>
        <v>-</v>
      </c>
      <c r="K335" s="102">
        <f>IFERROR(K362*ProjectedP205!K53,"-")</f>
        <v>0</v>
      </c>
      <c r="L335" s="102">
        <f>IFERROR(L362*ProjectedP205!L53,"-")</f>
        <v>0</v>
      </c>
      <c r="M335" s="102">
        <f>IFERROR(M362*ProjectedP205!M53,"-")</f>
        <v>0</v>
      </c>
      <c r="O335" s="31"/>
      <c r="P335" s="227">
        <f t="shared" si="169"/>
        <v>3.4875368286808511E-2</v>
      </c>
      <c r="Q335" s="227">
        <f t="shared" si="170"/>
        <v>3.4875368286808511E-2</v>
      </c>
      <c r="R335" s="227">
        <f t="shared" si="171"/>
        <v>3.4875368286808511E-2</v>
      </c>
      <c r="S335" s="227">
        <f t="shared" si="172"/>
        <v>0</v>
      </c>
      <c r="T335" s="227">
        <f t="shared" si="173"/>
        <v>0</v>
      </c>
      <c r="U335" s="227">
        <f t="shared" si="174"/>
        <v>0</v>
      </c>
      <c r="V335" s="227">
        <f t="shared" si="175"/>
        <v>0.96512463171319152</v>
      </c>
      <c r="W335" s="227">
        <f t="shared" si="176"/>
        <v>0.96512463171319152</v>
      </c>
      <c r="X335" s="227">
        <f t="shared" si="177"/>
        <v>0.96512463171319152</v>
      </c>
      <c r="Y335" s="233"/>
      <c r="Z335" s="227"/>
      <c r="AA335" s="214">
        <f t="shared" si="178"/>
        <v>0</v>
      </c>
      <c r="AB335" s="214">
        <f t="shared" si="179"/>
        <v>0</v>
      </c>
      <c r="AC335" s="214">
        <f t="shared" si="180"/>
        <v>0</v>
      </c>
      <c r="AD335" s="214">
        <f t="shared" si="181"/>
        <v>0</v>
      </c>
      <c r="AE335" s="214">
        <f t="shared" si="182"/>
        <v>0</v>
      </c>
      <c r="AF335" s="214">
        <f t="shared" si="183"/>
        <v>0</v>
      </c>
      <c r="AG335" s="214">
        <f t="shared" si="184"/>
        <v>0</v>
      </c>
      <c r="AH335" s="214">
        <f t="shared" si="185"/>
        <v>0</v>
      </c>
      <c r="AI335" s="214">
        <f t="shared" si="186"/>
        <v>0</v>
      </c>
    </row>
    <row r="336" spans="4:35" ht="13.5" hidden="1" customHeight="1" outlineLevel="1" x14ac:dyDescent="0.2">
      <c r="D336" s="95" t="str">
        <f>ProjectedP205!D84</f>
        <v>Other pulses n.e.c.</v>
      </c>
      <c r="E336" s="99" t="str">
        <f>IFERROR(E363*ProjectedP205!E54,"-")</f>
        <v>-</v>
      </c>
      <c r="F336" s="99" t="str">
        <f>IFERROR(F363*ProjectedP205!F54,"-")</f>
        <v>-</v>
      </c>
      <c r="G336" s="99" t="str">
        <f>IFERROR(G363*ProjectedP205!G54,"-")</f>
        <v>-</v>
      </c>
      <c r="H336" s="99" t="str">
        <f>IFERROR(H363*ProjectedP205!H54,"-")</f>
        <v>-</v>
      </c>
      <c r="I336" s="99" t="str">
        <f>IFERROR(I363*ProjectedP205!I54,"-")</f>
        <v>-</v>
      </c>
      <c r="J336" s="99" t="str">
        <f>IFERROR(J363*ProjectedP205!J54,"-")</f>
        <v>-</v>
      </c>
      <c r="K336" s="102">
        <f>IFERROR(K363*ProjectedP205!K54,"-")</f>
        <v>0</v>
      </c>
      <c r="L336" s="102">
        <f>IFERROR(L363*ProjectedP205!L54,"-")</f>
        <v>0</v>
      </c>
      <c r="M336" s="102">
        <f>IFERROR(M363*ProjectedP205!M54,"-")</f>
        <v>0</v>
      </c>
      <c r="O336" s="31"/>
      <c r="P336" s="227">
        <f t="shared" si="169"/>
        <v>3.4875368286808511E-2</v>
      </c>
      <c r="Q336" s="227">
        <f t="shared" si="170"/>
        <v>3.4875368286808511E-2</v>
      </c>
      <c r="R336" s="227">
        <f t="shared" si="171"/>
        <v>3.4875368286808511E-2</v>
      </c>
      <c r="S336" s="227">
        <f t="shared" si="172"/>
        <v>0</v>
      </c>
      <c r="T336" s="227">
        <f t="shared" si="173"/>
        <v>0</v>
      </c>
      <c r="U336" s="227">
        <f t="shared" si="174"/>
        <v>0</v>
      </c>
      <c r="V336" s="227">
        <f t="shared" si="175"/>
        <v>0.96512463171319152</v>
      </c>
      <c r="W336" s="227">
        <f t="shared" si="176"/>
        <v>0.96512463171319152</v>
      </c>
      <c r="X336" s="227">
        <f t="shared" si="177"/>
        <v>0.96512463171319152</v>
      </c>
      <c r="Y336" s="233"/>
      <c r="Z336" s="227"/>
      <c r="AA336" s="214">
        <f t="shared" si="178"/>
        <v>0</v>
      </c>
      <c r="AB336" s="214">
        <f t="shared" si="179"/>
        <v>0</v>
      </c>
      <c r="AC336" s="214">
        <f t="shared" si="180"/>
        <v>0</v>
      </c>
      <c r="AD336" s="214">
        <f t="shared" si="181"/>
        <v>0</v>
      </c>
      <c r="AE336" s="214">
        <f t="shared" si="182"/>
        <v>0</v>
      </c>
      <c r="AF336" s="214">
        <f t="shared" si="183"/>
        <v>0</v>
      </c>
      <c r="AG336" s="214">
        <f t="shared" si="184"/>
        <v>0</v>
      </c>
      <c r="AH336" s="214">
        <f t="shared" si="185"/>
        <v>0</v>
      </c>
      <c r="AI336" s="214">
        <f t="shared" si="186"/>
        <v>0</v>
      </c>
    </row>
    <row r="337" spans="4:35" ht="13.5" hidden="1" customHeight="1" outlineLevel="1" x14ac:dyDescent="0.2">
      <c r="D337" s="95" t="str">
        <f>ProjectedP205!D85</f>
        <v>Melonseed</v>
      </c>
      <c r="E337" s="99" t="str">
        <f>IFERROR(E364*ProjectedP205!E55,"-")</f>
        <v>-</v>
      </c>
      <c r="F337" s="99" t="str">
        <f>IFERROR(F364*ProjectedP205!F55,"-")</f>
        <v>-</v>
      </c>
      <c r="G337" s="99" t="str">
        <f>IFERROR(G364*ProjectedP205!G55,"-")</f>
        <v>-</v>
      </c>
      <c r="H337" s="99" t="str">
        <f>IFERROR(H364*ProjectedP205!H55,"-")</f>
        <v>-</v>
      </c>
      <c r="I337" s="99" t="str">
        <f>IFERROR(I364*ProjectedP205!I55,"-")</f>
        <v>-</v>
      </c>
      <c r="J337" s="99" t="str">
        <f>IFERROR(J364*ProjectedP205!J55,"-")</f>
        <v>-</v>
      </c>
      <c r="K337" s="102">
        <f>IFERROR(K364*ProjectedP205!K55,"-")</f>
        <v>0</v>
      </c>
      <c r="L337" s="102">
        <f>IFERROR(L364*ProjectedP205!L55,"-")</f>
        <v>0</v>
      </c>
      <c r="M337" s="102">
        <f>IFERROR(M364*ProjectedP205!M55,"-")</f>
        <v>0</v>
      </c>
      <c r="O337" s="31"/>
      <c r="P337" s="227">
        <f t="shared" si="169"/>
        <v>3.4875368286808511E-2</v>
      </c>
      <c r="Q337" s="227">
        <f t="shared" si="170"/>
        <v>3.4875368286808511E-2</v>
      </c>
      <c r="R337" s="227">
        <f t="shared" si="171"/>
        <v>3.4875368286808511E-2</v>
      </c>
      <c r="S337" s="227">
        <f t="shared" si="172"/>
        <v>0</v>
      </c>
      <c r="T337" s="227">
        <f t="shared" si="173"/>
        <v>0</v>
      </c>
      <c r="U337" s="227">
        <f t="shared" si="174"/>
        <v>0</v>
      </c>
      <c r="V337" s="227">
        <f t="shared" si="175"/>
        <v>0.96512463171319152</v>
      </c>
      <c r="W337" s="227">
        <f t="shared" si="176"/>
        <v>0.96512463171319152</v>
      </c>
      <c r="X337" s="227">
        <f t="shared" si="177"/>
        <v>0.96512463171319152</v>
      </c>
      <c r="Y337" s="233"/>
      <c r="Z337" s="227"/>
      <c r="AA337" s="214">
        <f t="shared" si="178"/>
        <v>0</v>
      </c>
      <c r="AB337" s="214">
        <f t="shared" si="179"/>
        <v>0</v>
      </c>
      <c r="AC337" s="214">
        <f t="shared" si="180"/>
        <v>0</v>
      </c>
      <c r="AD337" s="214">
        <f t="shared" si="181"/>
        <v>0</v>
      </c>
      <c r="AE337" s="214">
        <f t="shared" si="182"/>
        <v>0</v>
      </c>
      <c r="AF337" s="214">
        <f t="shared" si="183"/>
        <v>0</v>
      </c>
      <c r="AG337" s="214">
        <f t="shared" si="184"/>
        <v>0</v>
      </c>
      <c r="AH337" s="214">
        <f t="shared" si="185"/>
        <v>0</v>
      </c>
      <c r="AI337" s="214">
        <f t="shared" si="186"/>
        <v>0</v>
      </c>
    </row>
    <row r="338" spans="4:35" ht="13.5" hidden="1" customHeight="1" outlineLevel="1" x14ac:dyDescent="0.2">
      <c r="D338" s="95" t="str">
        <f>ProjectedP205!D86</f>
        <v>Seed cotton, unginned</v>
      </c>
      <c r="E338" s="99" t="str">
        <f>IFERROR(E365*ProjectedP205!E56,"-")</f>
        <v>-</v>
      </c>
      <c r="F338" s="99" t="str">
        <f>IFERROR(F365*ProjectedP205!F56,"-")</f>
        <v>-</v>
      </c>
      <c r="G338" s="99" t="str">
        <f>IFERROR(G365*ProjectedP205!G56,"-")</f>
        <v>-</v>
      </c>
      <c r="H338" s="99" t="str">
        <f>IFERROR(H365*ProjectedP205!H56,"-")</f>
        <v>-</v>
      </c>
      <c r="I338" s="99" t="str">
        <f>IFERROR(I365*ProjectedP205!I56,"-")</f>
        <v>-</v>
      </c>
      <c r="J338" s="99" t="str">
        <f>IFERROR(J365*ProjectedP205!J56,"-")</f>
        <v>-</v>
      </c>
      <c r="K338" s="102">
        <f>IFERROR(K365*ProjectedP205!K56,"-")</f>
        <v>0</v>
      </c>
      <c r="L338" s="102">
        <f>IFERROR(L365*ProjectedP205!L56,"-")</f>
        <v>0</v>
      </c>
      <c r="M338" s="102">
        <f>IFERROR(M365*ProjectedP205!M56,"-")</f>
        <v>0</v>
      </c>
      <c r="O338" s="31"/>
      <c r="P338" s="227">
        <f t="shared" si="169"/>
        <v>3.4875368286808511E-2</v>
      </c>
      <c r="Q338" s="227">
        <f t="shared" si="170"/>
        <v>3.4875368286808511E-2</v>
      </c>
      <c r="R338" s="227">
        <f t="shared" si="171"/>
        <v>3.4875368286808511E-2</v>
      </c>
      <c r="S338" s="227">
        <f t="shared" si="172"/>
        <v>0</v>
      </c>
      <c r="T338" s="227">
        <f t="shared" si="173"/>
        <v>0</v>
      </c>
      <c r="U338" s="227">
        <f t="shared" si="174"/>
        <v>0</v>
      </c>
      <c r="V338" s="227">
        <f t="shared" si="175"/>
        <v>0.96512463171319152</v>
      </c>
      <c r="W338" s="227">
        <f t="shared" si="176"/>
        <v>0.96512463171319152</v>
      </c>
      <c r="X338" s="227">
        <f t="shared" si="177"/>
        <v>0.96512463171319152</v>
      </c>
      <c r="Y338" s="233"/>
      <c r="Z338" s="227"/>
      <c r="AA338" s="214">
        <f t="shared" si="178"/>
        <v>0</v>
      </c>
      <c r="AB338" s="214">
        <f t="shared" si="179"/>
        <v>0</v>
      </c>
      <c r="AC338" s="214">
        <f t="shared" si="180"/>
        <v>0</v>
      </c>
      <c r="AD338" s="214">
        <f t="shared" si="181"/>
        <v>0</v>
      </c>
      <c r="AE338" s="214">
        <f t="shared" si="182"/>
        <v>0</v>
      </c>
      <c r="AF338" s="214">
        <f t="shared" si="183"/>
        <v>0</v>
      </c>
      <c r="AG338" s="214">
        <f t="shared" si="184"/>
        <v>0</v>
      </c>
      <c r="AH338" s="214">
        <f t="shared" si="185"/>
        <v>0</v>
      </c>
      <c r="AI338" s="214">
        <f t="shared" si="186"/>
        <v>0</v>
      </c>
    </row>
    <row r="339" spans="4:35" ht="13.5" hidden="1" customHeight="1" outlineLevel="1" x14ac:dyDescent="0.2">
      <c r="D339" s="95" t="str">
        <f>ProjectedP205!D87</f>
        <v>Other vegetables, fresh n.e.c.</v>
      </c>
      <c r="E339" s="99" t="str">
        <f>IFERROR(E366*ProjectedP205!E57,"-")</f>
        <v>-</v>
      </c>
      <c r="F339" s="99" t="str">
        <f>IFERROR(F366*ProjectedP205!F57,"-")</f>
        <v>-</v>
      </c>
      <c r="G339" s="99" t="str">
        <f>IFERROR(G366*ProjectedP205!G57,"-")</f>
        <v>-</v>
      </c>
      <c r="H339" s="99" t="str">
        <f>IFERROR(H366*ProjectedP205!H57,"-")</f>
        <v>-</v>
      </c>
      <c r="I339" s="99" t="str">
        <f>IFERROR(I366*ProjectedP205!I57,"-")</f>
        <v>-</v>
      </c>
      <c r="J339" s="99" t="str">
        <f>IFERROR(J366*ProjectedP205!J57,"-")</f>
        <v>-</v>
      </c>
      <c r="K339" s="102">
        <f>IFERROR(K366*ProjectedP205!K57,"-")</f>
        <v>0</v>
      </c>
      <c r="L339" s="102">
        <f>IFERROR(L366*ProjectedP205!L57,"-")</f>
        <v>0</v>
      </c>
      <c r="M339" s="102">
        <f>IFERROR(M366*ProjectedP205!M57,"-")</f>
        <v>0</v>
      </c>
      <c r="O339" s="31"/>
      <c r="P339" s="227">
        <f t="shared" si="169"/>
        <v>3.4875368286808511E-2</v>
      </c>
      <c r="Q339" s="227">
        <f t="shared" si="170"/>
        <v>3.4875368286808511E-2</v>
      </c>
      <c r="R339" s="227">
        <f t="shared" si="171"/>
        <v>3.4875368286808511E-2</v>
      </c>
      <c r="S339" s="227">
        <f t="shared" si="172"/>
        <v>0</v>
      </c>
      <c r="T339" s="227">
        <f t="shared" si="173"/>
        <v>0</v>
      </c>
      <c r="U339" s="227">
        <f t="shared" si="174"/>
        <v>0</v>
      </c>
      <c r="V339" s="227">
        <f t="shared" si="175"/>
        <v>0.96512463171319152</v>
      </c>
      <c r="W339" s="227">
        <f t="shared" si="176"/>
        <v>0.96512463171319152</v>
      </c>
      <c r="X339" s="227">
        <f t="shared" si="177"/>
        <v>0.96512463171319152</v>
      </c>
      <c r="Y339" s="233"/>
      <c r="Z339" s="227"/>
      <c r="AA339" s="214">
        <f t="shared" si="178"/>
        <v>0</v>
      </c>
      <c r="AB339" s="214">
        <f t="shared" si="179"/>
        <v>0</v>
      </c>
      <c r="AC339" s="214">
        <f t="shared" si="180"/>
        <v>0</v>
      </c>
      <c r="AD339" s="214">
        <f t="shared" si="181"/>
        <v>0</v>
      </c>
      <c r="AE339" s="214">
        <f t="shared" si="182"/>
        <v>0</v>
      </c>
      <c r="AF339" s="214">
        <f t="shared" si="183"/>
        <v>0</v>
      </c>
      <c r="AG339" s="214">
        <f t="shared" si="184"/>
        <v>0</v>
      </c>
      <c r="AH339" s="214">
        <f t="shared" si="185"/>
        <v>0</v>
      </c>
      <c r="AI339" s="214">
        <f t="shared" si="186"/>
        <v>0</v>
      </c>
    </row>
    <row r="340" spans="4:35" ht="13.5" hidden="1" customHeight="1" outlineLevel="1" x14ac:dyDescent="0.2">
      <c r="D340" s="95" t="str">
        <f>ProjectedP205!D88</f>
        <v>Cocoa beans</v>
      </c>
      <c r="E340" s="99" t="str">
        <f>IFERROR(E367*ProjectedP205!E58,"-")</f>
        <v>-</v>
      </c>
      <c r="F340" s="99" t="str">
        <f>IFERROR(F367*ProjectedP205!F58,"-")</f>
        <v>-</v>
      </c>
      <c r="G340" s="99" t="str">
        <f>IFERROR(G367*ProjectedP205!G58,"-")</f>
        <v>-</v>
      </c>
      <c r="H340" s="99" t="str">
        <f>IFERROR(H367*ProjectedP205!H58,"-")</f>
        <v>-</v>
      </c>
      <c r="I340" s="99" t="str">
        <f>IFERROR(I367*ProjectedP205!I58,"-")</f>
        <v>-</v>
      </c>
      <c r="J340" s="99" t="str">
        <f>IFERROR(J367*ProjectedP205!J58,"-")</f>
        <v>-</v>
      </c>
      <c r="K340" s="102">
        <f>IFERROR(K367*ProjectedP205!K58,"-")</f>
        <v>0</v>
      </c>
      <c r="L340" s="102">
        <f>IFERROR(L367*ProjectedP205!L58,"-")</f>
        <v>0</v>
      </c>
      <c r="M340" s="102">
        <f>IFERROR(M367*ProjectedP205!M58,"-")</f>
        <v>0</v>
      </c>
      <c r="O340" s="31"/>
      <c r="P340" s="227">
        <f t="shared" si="169"/>
        <v>3.4875368286808511E-2</v>
      </c>
      <c r="Q340" s="227">
        <f t="shared" si="170"/>
        <v>0</v>
      </c>
      <c r="R340" s="227">
        <f t="shared" si="171"/>
        <v>0</v>
      </c>
      <c r="S340" s="227">
        <f t="shared" si="172"/>
        <v>0</v>
      </c>
      <c r="T340" s="227">
        <f t="shared" si="173"/>
        <v>0.5</v>
      </c>
      <c r="U340" s="227">
        <f t="shared" si="174"/>
        <v>0.8</v>
      </c>
      <c r="V340" s="227">
        <f t="shared" si="175"/>
        <v>0.96512463171319152</v>
      </c>
      <c r="W340" s="227">
        <f t="shared" si="176"/>
        <v>0.5</v>
      </c>
      <c r="X340" s="227">
        <f t="shared" si="177"/>
        <v>0.2</v>
      </c>
      <c r="Y340" s="233"/>
      <c r="Z340" s="227"/>
      <c r="AA340" s="214">
        <f t="shared" si="178"/>
        <v>0</v>
      </c>
      <c r="AB340" s="214">
        <f t="shared" si="179"/>
        <v>0</v>
      </c>
      <c r="AC340" s="214">
        <f t="shared" si="180"/>
        <v>0</v>
      </c>
      <c r="AD340" s="214">
        <f t="shared" si="181"/>
        <v>0</v>
      </c>
      <c r="AE340" s="214">
        <f t="shared" si="182"/>
        <v>0</v>
      </c>
      <c r="AF340" s="214">
        <f t="shared" si="183"/>
        <v>0</v>
      </c>
      <c r="AG340" s="214">
        <f t="shared" si="184"/>
        <v>0</v>
      </c>
      <c r="AH340" s="214">
        <f t="shared" si="185"/>
        <v>0</v>
      </c>
      <c r="AI340" s="214">
        <f t="shared" si="186"/>
        <v>0</v>
      </c>
    </row>
    <row r="341" spans="4:35" ht="13.5" hidden="1" customHeight="1" outlineLevel="1" x14ac:dyDescent="0.2">
      <c r="D341" s="95" t="str">
        <f>ProjectedP205!D89</f>
        <v>Millet</v>
      </c>
      <c r="E341" s="99" t="str">
        <f>IFERROR(E368*ProjectedP205!E59,"-")</f>
        <v>-</v>
      </c>
      <c r="F341" s="99" t="str">
        <f>IFERROR(F368*ProjectedP205!F59,"-")</f>
        <v>-</v>
      </c>
      <c r="G341" s="99" t="str">
        <f>IFERROR(G368*ProjectedP205!G59,"-")</f>
        <v>-</v>
      </c>
      <c r="H341" s="99" t="str">
        <f>IFERROR(H368*ProjectedP205!H59,"-")</f>
        <v>-</v>
      </c>
      <c r="I341" s="99" t="str">
        <f>IFERROR(I368*ProjectedP205!I59,"-")</f>
        <v>-</v>
      </c>
      <c r="J341" s="99" t="str">
        <f>IFERROR(J368*ProjectedP205!J59,"-")</f>
        <v>-</v>
      </c>
      <c r="K341" s="102">
        <f>IFERROR(K368*ProjectedP205!K59,"-")</f>
        <v>0</v>
      </c>
      <c r="L341" s="102">
        <f>IFERROR(L368*ProjectedP205!L59,"-")</f>
        <v>0</v>
      </c>
      <c r="M341" s="102">
        <f>IFERROR(M368*ProjectedP205!M59,"-")</f>
        <v>0</v>
      </c>
      <c r="O341" s="31"/>
      <c r="P341" s="227">
        <f t="shared" si="169"/>
        <v>3.4875368286808511E-2</v>
      </c>
      <c r="Q341" s="227">
        <f t="shared" si="170"/>
        <v>3.4875368286808511E-2</v>
      </c>
      <c r="R341" s="227">
        <f t="shared" si="171"/>
        <v>3.4875368286808511E-2</v>
      </c>
      <c r="S341" s="227">
        <f t="shared" si="172"/>
        <v>0</v>
      </c>
      <c r="T341" s="227">
        <f t="shared" si="173"/>
        <v>0</v>
      </c>
      <c r="U341" s="227">
        <f t="shared" si="174"/>
        <v>0</v>
      </c>
      <c r="V341" s="227">
        <f t="shared" si="175"/>
        <v>0.96512463171319152</v>
      </c>
      <c r="W341" s="227">
        <f t="shared" si="176"/>
        <v>0.96512463171319152</v>
      </c>
      <c r="X341" s="227">
        <f t="shared" si="177"/>
        <v>0.96512463171319152</v>
      </c>
      <c r="Y341" s="233"/>
      <c r="Z341" s="227"/>
      <c r="AA341" s="214">
        <f t="shared" si="178"/>
        <v>0</v>
      </c>
      <c r="AB341" s="214">
        <f t="shared" si="179"/>
        <v>0</v>
      </c>
      <c r="AC341" s="214">
        <f t="shared" si="180"/>
        <v>0</v>
      </c>
      <c r="AD341" s="214">
        <f t="shared" si="181"/>
        <v>0</v>
      </c>
      <c r="AE341" s="214">
        <f t="shared" si="182"/>
        <v>0</v>
      </c>
      <c r="AF341" s="214">
        <f t="shared" si="183"/>
        <v>0</v>
      </c>
      <c r="AG341" s="214">
        <f t="shared" si="184"/>
        <v>0</v>
      </c>
      <c r="AH341" s="214">
        <f t="shared" si="185"/>
        <v>0</v>
      </c>
      <c r="AI341" s="214">
        <f t="shared" si="186"/>
        <v>0</v>
      </c>
    </row>
    <row r="342" spans="4:35" ht="13.5" hidden="1" customHeight="1" outlineLevel="1" x14ac:dyDescent="0.2">
      <c r="D342" s="95" t="str">
        <f>ProjectedP205!D90</f>
        <v>Natural rubber in primary forms</v>
      </c>
      <c r="E342" s="99" t="str">
        <f>IFERROR(E369*ProjectedP205!E60,"-")</f>
        <v>-</v>
      </c>
      <c r="F342" s="99" t="str">
        <f>IFERROR(F369*ProjectedP205!F60,"-")</f>
        <v>-</v>
      </c>
      <c r="G342" s="99" t="str">
        <f>IFERROR(G369*ProjectedP205!G60,"-")</f>
        <v>-</v>
      </c>
      <c r="H342" s="99" t="str">
        <f>IFERROR(H369*ProjectedP205!H60,"-")</f>
        <v>-</v>
      </c>
      <c r="I342" s="99" t="str">
        <f>IFERROR(I369*ProjectedP205!I60,"-")</f>
        <v>-</v>
      </c>
      <c r="J342" s="99" t="str">
        <f>IFERROR(J369*ProjectedP205!J60,"-")</f>
        <v>-</v>
      </c>
      <c r="K342" s="102">
        <f>IFERROR(K369*ProjectedP205!K60,"-")</f>
        <v>0</v>
      </c>
      <c r="L342" s="102">
        <f>IFERROR(L369*ProjectedP205!L60,"-")</f>
        <v>0</v>
      </c>
      <c r="M342" s="102">
        <f>IFERROR(M369*ProjectedP205!M60,"-")</f>
        <v>0</v>
      </c>
      <c r="O342" s="31"/>
      <c r="P342" s="227">
        <f t="shared" si="169"/>
        <v>3.4875368286808511E-2</v>
      </c>
      <c r="Q342" s="227">
        <f t="shared" si="170"/>
        <v>3.4875368286808511E-2</v>
      </c>
      <c r="R342" s="227">
        <f t="shared" si="171"/>
        <v>3.4875368286808511E-2</v>
      </c>
      <c r="S342" s="227">
        <f t="shared" si="172"/>
        <v>0</v>
      </c>
      <c r="T342" s="227">
        <f t="shared" si="173"/>
        <v>0</v>
      </c>
      <c r="U342" s="227">
        <f t="shared" si="174"/>
        <v>0</v>
      </c>
      <c r="V342" s="227">
        <f t="shared" si="175"/>
        <v>0.96512463171319152</v>
      </c>
      <c r="W342" s="227">
        <f t="shared" si="176"/>
        <v>0.96512463171319152</v>
      </c>
      <c r="X342" s="227">
        <f t="shared" si="177"/>
        <v>0.96512463171319152</v>
      </c>
      <c r="Y342" s="233"/>
      <c r="Z342" s="228"/>
      <c r="AA342" s="214">
        <f t="shared" si="178"/>
        <v>0</v>
      </c>
      <c r="AB342" s="214">
        <f t="shared" si="179"/>
        <v>0</v>
      </c>
      <c r="AC342" s="214">
        <f t="shared" si="180"/>
        <v>0</v>
      </c>
      <c r="AD342" s="214">
        <f t="shared" si="181"/>
        <v>0</v>
      </c>
      <c r="AE342" s="214">
        <f t="shared" si="182"/>
        <v>0</v>
      </c>
      <c r="AF342" s="214">
        <f t="shared" si="183"/>
        <v>0</v>
      </c>
      <c r="AG342" s="214">
        <f t="shared" si="184"/>
        <v>0</v>
      </c>
      <c r="AH342" s="214">
        <f t="shared" si="185"/>
        <v>0</v>
      </c>
      <c r="AI342" s="214">
        <f t="shared" si="186"/>
        <v>0</v>
      </c>
    </row>
    <row r="343" spans="4:35" ht="13.5" hidden="1" customHeight="1" outlineLevel="1" thickBot="1" x14ac:dyDescent="0.25">
      <c r="D343" s="96" t="str">
        <f>ProjectedP205!D91</f>
        <v>Soya beans</v>
      </c>
      <c r="E343" s="100" t="str">
        <f>IFERROR(E370*ProjectedP205!E61,"-")</f>
        <v>-</v>
      </c>
      <c r="F343" s="100" t="str">
        <f>IFERROR(F370*ProjectedP205!F61,"-")</f>
        <v>-</v>
      </c>
      <c r="G343" s="100" t="str">
        <f>IFERROR(G370*ProjectedP205!G61,"-")</f>
        <v>-</v>
      </c>
      <c r="H343" s="100" t="str">
        <f>IFERROR(H370*ProjectedP205!H61,"-")</f>
        <v>-</v>
      </c>
      <c r="I343" s="100" t="str">
        <f>IFERROR(I370*ProjectedP205!I61,"-")</f>
        <v>-</v>
      </c>
      <c r="J343" s="100" t="str">
        <f>IFERROR(J370*ProjectedP205!J61,"-")</f>
        <v>-</v>
      </c>
      <c r="K343" s="103">
        <f>IFERROR(K370*ProjectedP205!K61,"-")</f>
        <v>0</v>
      </c>
      <c r="L343" s="103">
        <f>IFERROR(L370*ProjectedP205!L61,"-")</f>
        <v>0</v>
      </c>
      <c r="M343" s="103">
        <f>IFERROR(M370*ProjectedP205!M61,"-")</f>
        <v>0</v>
      </c>
      <c r="O343" s="31"/>
      <c r="P343" s="227">
        <f t="shared" si="169"/>
        <v>3.4875368286808511E-2</v>
      </c>
      <c r="Q343" s="227">
        <f t="shared" si="170"/>
        <v>0</v>
      </c>
      <c r="R343" s="227">
        <f t="shared" si="171"/>
        <v>0</v>
      </c>
      <c r="S343" s="227">
        <f t="shared" si="172"/>
        <v>0</v>
      </c>
      <c r="T343" s="227">
        <f t="shared" si="173"/>
        <v>0.5</v>
      </c>
      <c r="U343" s="227">
        <f t="shared" si="174"/>
        <v>0.8</v>
      </c>
      <c r="V343" s="227">
        <f t="shared" si="175"/>
        <v>0.96512463171319152</v>
      </c>
      <c r="W343" s="227">
        <f t="shared" si="176"/>
        <v>0.5</v>
      </c>
      <c r="X343" s="227">
        <f t="shared" si="177"/>
        <v>0.2</v>
      </c>
      <c r="Y343" s="233"/>
      <c r="Z343" s="228"/>
      <c r="AA343" s="214">
        <f t="shared" si="178"/>
        <v>0</v>
      </c>
      <c r="AB343" s="214">
        <f t="shared" si="179"/>
        <v>0</v>
      </c>
      <c r="AC343" s="214">
        <f t="shared" si="180"/>
        <v>0</v>
      </c>
      <c r="AD343" s="214">
        <f t="shared" si="181"/>
        <v>0</v>
      </c>
      <c r="AE343" s="214">
        <f t="shared" si="182"/>
        <v>0</v>
      </c>
      <c r="AF343" s="214">
        <f t="shared" si="183"/>
        <v>0</v>
      </c>
      <c r="AG343" s="214">
        <f t="shared" si="184"/>
        <v>0</v>
      </c>
      <c r="AH343" s="214">
        <f t="shared" si="185"/>
        <v>0</v>
      </c>
      <c r="AI343" s="214">
        <f t="shared" si="186"/>
        <v>0</v>
      </c>
    </row>
    <row r="344" spans="4:35" ht="13.5" hidden="1" customHeight="1" outlineLevel="1" thickTop="1" thickBot="1" x14ac:dyDescent="0.25">
      <c r="D344" s="96" t="s">
        <v>141</v>
      </c>
      <c r="E344" s="100">
        <f>SUM(E324:E343)</f>
        <v>0</v>
      </c>
      <c r="F344" s="100">
        <f t="shared" ref="F344:I344" si="187">SUM(F324:F343)</f>
        <v>0</v>
      </c>
      <c r="G344" s="100">
        <f t="shared" si="187"/>
        <v>0</v>
      </c>
      <c r="H344" s="100">
        <f t="shared" si="187"/>
        <v>0</v>
      </c>
      <c r="I344" s="100">
        <f t="shared" si="187"/>
        <v>0</v>
      </c>
      <c r="J344" s="100">
        <f>SUM(J324:J343)</f>
        <v>0</v>
      </c>
      <c r="K344" s="103" t="e">
        <f>SUM(K324:K343)*#REF!</f>
        <v>#REF!</v>
      </c>
      <c r="L344" s="103" t="e">
        <f>SUM(L324:L343)*#REF!</f>
        <v>#REF!</v>
      </c>
      <c r="M344" s="103" t="e">
        <f>SUM(M324:M343)*#REF!</f>
        <v>#REF!</v>
      </c>
      <c r="O344" s="31"/>
      <c r="P344" s="164"/>
      <c r="Q344" s="7"/>
      <c r="R344" s="7"/>
      <c r="S344" s="7"/>
      <c r="T344" s="7"/>
      <c r="U344" s="7"/>
      <c r="V344" s="7"/>
      <c r="W344" s="7"/>
      <c r="X344" s="7"/>
      <c r="Y344" s="7"/>
      <c r="Z344" s="7"/>
      <c r="AA344" s="7"/>
      <c r="AB344" s="7"/>
      <c r="AC344" s="7"/>
      <c r="AD344" s="7"/>
      <c r="AE344" s="7"/>
      <c r="AF344" s="7"/>
      <c r="AG344" s="7"/>
      <c r="AH344" s="7"/>
      <c r="AI344" s="7"/>
    </row>
    <row r="345" spans="4:35" ht="13.5" hidden="1" customHeight="1" outlineLevel="1" thickTop="1" thickBot="1" x14ac:dyDescent="0.25">
      <c r="D345" s="94" t="s">
        <v>142</v>
      </c>
      <c r="E345" s="101">
        <f>E344/46%</f>
        <v>0</v>
      </c>
      <c r="F345" s="101">
        <f t="shared" ref="F345:M345" si="188">F344/46%</f>
        <v>0</v>
      </c>
      <c r="G345" s="101">
        <f t="shared" si="188"/>
        <v>0</v>
      </c>
      <c r="H345" s="101">
        <f t="shared" si="188"/>
        <v>0</v>
      </c>
      <c r="I345" s="101">
        <f t="shared" si="188"/>
        <v>0</v>
      </c>
      <c r="J345" s="101">
        <f>J344/46%</f>
        <v>0</v>
      </c>
      <c r="K345" s="103" t="e">
        <f t="shared" si="188"/>
        <v>#REF!</v>
      </c>
      <c r="L345" s="103" t="e">
        <f t="shared" si="188"/>
        <v>#REF!</v>
      </c>
      <c r="M345" s="103" t="e">
        <f t="shared" si="188"/>
        <v>#REF!</v>
      </c>
      <c r="O345" s="31"/>
      <c r="P345" s="31"/>
      <c r="Z345" s="1" t="s">
        <v>143</v>
      </c>
      <c r="AA345" s="236">
        <f>SUM(AA324:AA343)</f>
        <v>0</v>
      </c>
      <c r="AB345" s="236">
        <f t="shared" ref="AB345:AI345" si="189">SUM(AB324:AB343)</f>
        <v>0</v>
      </c>
      <c r="AC345" s="236">
        <f t="shared" si="189"/>
        <v>0</v>
      </c>
      <c r="AD345" s="236">
        <f t="shared" si="189"/>
        <v>0</v>
      </c>
      <c r="AE345" s="236">
        <f t="shared" si="189"/>
        <v>0</v>
      </c>
      <c r="AF345" s="236">
        <f t="shared" si="189"/>
        <v>0</v>
      </c>
      <c r="AG345" s="236">
        <f t="shared" si="189"/>
        <v>0</v>
      </c>
      <c r="AH345" s="236">
        <f t="shared" si="189"/>
        <v>0</v>
      </c>
      <c r="AI345" s="236">
        <f t="shared" si="189"/>
        <v>0</v>
      </c>
    </row>
    <row r="346" spans="4:35" ht="13.5" hidden="1" customHeight="1" outlineLevel="1" thickTop="1" x14ac:dyDescent="0.2">
      <c r="O346" s="31"/>
      <c r="P346" s="31"/>
    </row>
    <row r="347" spans="4:35" ht="13.5" hidden="1" customHeight="1" outlineLevel="1" x14ac:dyDescent="0.2">
      <c r="D347" s="32" t="s">
        <v>144</v>
      </c>
      <c r="O347" s="31"/>
      <c r="P347" s="31"/>
    </row>
    <row r="348" spans="4:35" ht="13.5" hidden="1" customHeight="1" outlineLevel="1" x14ac:dyDescent="0.2">
      <c r="D348" s="33" t="s">
        <v>145</v>
      </c>
      <c r="O348" s="45"/>
      <c r="P348" s="45"/>
      <c r="Q348" s="45"/>
      <c r="R348" s="45"/>
      <c r="S348" s="45"/>
    </row>
    <row r="349" spans="4:35" ht="13.5" hidden="1" customHeight="1" outlineLevel="1" x14ac:dyDescent="0.2">
      <c r="O349" s="45"/>
      <c r="P349" s="45"/>
      <c r="Q349" s="45"/>
      <c r="R349" s="45"/>
      <c r="S349" s="45"/>
    </row>
    <row r="350" spans="4:35" ht="13.5" hidden="1" customHeight="1" outlineLevel="1" x14ac:dyDescent="0.2">
      <c r="D350" s="30" t="s">
        <v>146</v>
      </c>
      <c r="E350" s="120">
        <v>2017</v>
      </c>
      <c r="F350" s="120">
        <v>2018</v>
      </c>
      <c r="G350" s="120">
        <v>2019</v>
      </c>
      <c r="H350" s="120">
        <v>2020</v>
      </c>
      <c r="I350" s="120">
        <v>2021</v>
      </c>
      <c r="J350" s="120">
        <v>2022</v>
      </c>
      <c r="K350" s="120">
        <v>2023</v>
      </c>
      <c r="L350" s="120">
        <v>2024</v>
      </c>
      <c r="M350" s="120">
        <v>2025</v>
      </c>
      <c r="O350" s="45"/>
      <c r="P350" s="45"/>
      <c r="Q350" s="45"/>
      <c r="R350" s="45"/>
      <c r="S350" s="45"/>
    </row>
    <row r="351" spans="4:35" ht="13.5" hidden="1" customHeight="1" outlineLevel="1" x14ac:dyDescent="0.2">
      <c r="D351" s="95" t="str">
        <f>ProjectedP205!D72</f>
        <v>Cassava, fresh</v>
      </c>
      <c r="E351" s="134" t="s">
        <v>157</v>
      </c>
      <c r="F351" s="134" t="s">
        <v>157</v>
      </c>
      <c r="G351" s="134" t="s">
        <v>157</v>
      </c>
      <c r="H351" s="134" t="s">
        <v>157</v>
      </c>
      <c r="I351" s="134" t="s">
        <v>157</v>
      </c>
      <c r="J351" s="134" t="s">
        <v>157</v>
      </c>
      <c r="K351" s="142">
        <f>OCP_MarketShares!K257</f>
        <v>0</v>
      </c>
      <c r="L351" s="142">
        <f>OCP_MarketShares!L257</f>
        <v>0</v>
      </c>
      <c r="M351" s="142">
        <f>OCP_MarketShares!M257</f>
        <v>0</v>
      </c>
      <c r="O351" s="241"/>
      <c r="P351" s="241"/>
      <c r="Q351" s="45"/>
      <c r="R351" s="45"/>
      <c r="S351" s="45"/>
    </row>
    <row r="352" spans="4:35" ht="13.5" hidden="1" customHeight="1" outlineLevel="1" x14ac:dyDescent="0.2">
      <c r="D352" s="95" t="str">
        <f>ProjectedP205!D73</f>
        <v>Maize (corn)</v>
      </c>
      <c r="E352" s="134" t="s">
        <v>157</v>
      </c>
      <c r="F352" s="134" t="s">
        <v>157</v>
      </c>
      <c r="G352" s="134" t="s">
        <v>157</v>
      </c>
      <c r="H352" s="134" t="s">
        <v>157</v>
      </c>
      <c r="I352" s="134" t="s">
        <v>157</v>
      </c>
      <c r="J352" s="134" t="s">
        <v>157</v>
      </c>
      <c r="K352" s="142">
        <f>OCP_MarketShares!K258</f>
        <v>0</v>
      </c>
      <c r="L352" s="142">
        <f>OCP_MarketShares!L258</f>
        <v>0</v>
      </c>
      <c r="M352" s="142">
        <f>OCP_MarketShares!M258</f>
        <v>0</v>
      </c>
      <c r="O352" s="241"/>
      <c r="P352" s="241"/>
      <c r="Q352" s="45"/>
      <c r="R352" s="45"/>
      <c r="S352" s="45"/>
    </row>
    <row r="353" spans="4:19" ht="13.5" hidden="1" customHeight="1" outlineLevel="1" x14ac:dyDescent="0.2">
      <c r="D353" s="95" t="str">
        <f>ProjectedP205!D74</f>
        <v>Rice</v>
      </c>
      <c r="E353" s="134" t="s">
        <v>157</v>
      </c>
      <c r="F353" s="134" t="s">
        <v>157</v>
      </c>
      <c r="G353" s="134" t="s">
        <v>157</v>
      </c>
      <c r="H353" s="134" t="s">
        <v>157</v>
      </c>
      <c r="I353" s="134" t="s">
        <v>157</v>
      </c>
      <c r="J353" s="134" t="s">
        <v>157</v>
      </c>
      <c r="K353" s="142">
        <f>OCP_MarketShares!K259</f>
        <v>0</v>
      </c>
      <c r="L353" s="142">
        <f>OCP_MarketShares!L259</f>
        <v>0</v>
      </c>
      <c r="M353" s="142">
        <f>OCP_MarketShares!M259</f>
        <v>0</v>
      </c>
      <c r="O353" s="241"/>
      <c r="P353" s="241"/>
      <c r="Q353" s="45"/>
      <c r="R353" s="45"/>
      <c r="S353" s="45"/>
    </row>
    <row r="354" spans="4:19" ht="13.5" hidden="1" customHeight="1" outlineLevel="1" x14ac:dyDescent="0.2">
      <c r="D354" s="95" t="str">
        <f>ProjectedP205!D75</f>
        <v>Plantains and cooking bananas</v>
      </c>
      <c r="E354" s="134" t="s">
        <v>157</v>
      </c>
      <c r="F354" s="134" t="s">
        <v>157</v>
      </c>
      <c r="G354" s="134" t="s">
        <v>157</v>
      </c>
      <c r="H354" s="134" t="s">
        <v>157</v>
      </c>
      <c r="I354" s="134" t="s">
        <v>157</v>
      </c>
      <c r="J354" s="134" t="s">
        <v>157</v>
      </c>
      <c r="K354" s="142">
        <f>OCP_MarketShares!K260</f>
        <v>0</v>
      </c>
      <c r="L354" s="142">
        <f>OCP_MarketShares!L260</f>
        <v>0</v>
      </c>
      <c r="M354" s="142">
        <f>OCP_MarketShares!M260</f>
        <v>0</v>
      </c>
      <c r="O354" s="241"/>
      <c r="P354" s="241"/>
      <c r="Q354" s="45"/>
      <c r="R354" s="45"/>
      <c r="S354" s="45"/>
    </row>
    <row r="355" spans="4:19" ht="13.5" hidden="1" customHeight="1" outlineLevel="1" x14ac:dyDescent="0.2">
      <c r="D355" s="95" t="str">
        <f>ProjectedP205!D76</f>
        <v>Groundnuts, excluding shelled</v>
      </c>
      <c r="E355" s="134" t="s">
        <v>157</v>
      </c>
      <c r="F355" s="134" t="s">
        <v>157</v>
      </c>
      <c r="G355" s="134" t="s">
        <v>157</v>
      </c>
      <c r="H355" s="134" t="s">
        <v>157</v>
      </c>
      <c r="I355" s="134" t="s">
        <v>157</v>
      </c>
      <c r="J355" s="134" t="s">
        <v>157</v>
      </c>
      <c r="K355" s="142">
        <f>OCP_MarketShares!K261</f>
        <v>0</v>
      </c>
      <c r="L355" s="142">
        <f>OCP_MarketShares!L261</f>
        <v>0</v>
      </c>
      <c r="M355" s="142">
        <f>OCP_MarketShares!M261</f>
        <v>0</v>
      </c>
      <c r="O355" s="241"/>
      <c r="P355" s="241"/>
      <c r="Q355" s="45"/>
      <c r="R355" s="45"/>
      <c r="S355" s="45"/>
    </row>
    <row r="356" spans="4:19" ht="13.5" hidden="1" customHeight="1" outlineLevel="1" x14ac:dyDescent="0.2">
      <c r="D356" s="95" t="str">
        <f>ProjectedP205!D77</f>
        <v>Beans, dry</v>
      </c>
      <c r="E356" s="134" t="s">
        <v>157</v>
      </c>
      <c r="F356" s="134" t="s">
        <v>157</v>
      </c>
      <c r="G356" s="134" t="s">
        <v>157</v>
      </c>
      <c r="H356" s="134" t="s">
        <v>157</v>
      </c>
      <c r="I356" s="134" t="s">
        <v>157</v>
      </c>
      <c r="J356" s="134" t="s">
        <v>157</v>
      </c>
      <c r="K356" s="142">
        <f>OCP_MarketShares!K262</f>
        <v>0</v>
      </c>
      <c r="L356" s="142">
        <f>OCP_MarketShares!L262</f>
        <v>0</v>
      </c>
      <c r="M356" s="142">
        <f>OCP_MarketShares!M262</f>
        <v>0</v>
      </c>
      <c r="O356" s="241"/>
      <c r="P356" s="241"/>
      <c r="Q356" s="45"/>
      <c r="R356" s="45"/>
      <c r="S356" s="45"/>
    </row>
    <row r="357" spans="4:19" ht="13.5" hidden="1" customHeight="1" outlineLevel="1" x14ac:dyDescent="0.2">
      <c r="D357" s="95" t="str">
        <f>ProjectedP205!D78</f>
        <v>Oil palm fruit</v>
      </c>
      <c r="E357" s="124" t="s">
        <v>157</v>
      </c>
      <c r="F357" s="124" t="s">
        <v>157</v>
      </c>
      <c r="G357" s="124" t="s">
        <v>157</v>
      </c>
      <c r="H357" s="124" t="s">
        <v>157</v>
      </c>
      <c r="I357" s="124" t="s">
        <v>157</v>
      </c>
      <c r="J357" s="134" t="s">
        <v>157</v>
      </c>
      <c r="K357" s="142">
        <f>OCP_MarketShares!K263</f>
        <v>0</v>
      </c>
      <c r="L357" s="142">
        <f>OCP_MarketShares!L263</f>
        <v>0</v>
      </c>
      <c r="M357" s="142">
        <f>OCP_MarketShares!M263</f>
        <v>0</v>
      </c>
      <c r="O357" s="241"/>
      <c r="P357" s="241"/>
      <c r="Q357" s="45"/>
      <c r="R357" s="45"/>
      <c r="S357" s="45"/>
    </row>
    <row r="358" spans="4:19" ht="13.5" hidden="1" customHeight="1" outlineLevel="1" x14ac:dyDescent="0.2">
      <c r="D358" s="95" t="str">
        <f>ProjectedP205!D79</f>
        <v>Bananas</v>
      </c>
      <c r="E358" s="124" t="s">
        <v>157</v>
      </c>
      <c r="F358" s="124" t="s">
        <v>157</v>
      </c>
      <c r="G358" s="124" t="s">
        <v>157</v>
      </c>
      <c r="H358" s="124" t="s">
        <v>157</v>
      </c>
      <c r="I358" s="124" t="s">
        <v>157</v>
      </c>
      <c r="J358" s="134" t="s">
        <v>157</v>
      </c>
      <c r="K358" s="142">
        <f>OCP_MarketShares!K264</f>
        <v>0</v>
      </c>
      <c r="L358" s="142">
        <f>OCP_MarketShares!L264</f>
        <v>0</v>
      </c>
      <c r="M358" s="142">
        <f>OCP_MarketShares!M264</f>
        <v>0</v>
      </c>
      <c r="O358" s="241"/>
      <c r="P358" s="241"/>
      <c r="Q358" s="45"/>
      <c r="R358" s="45"/>
      <c r="S358" s="45"/>
    </row>
    <row r="359" spans="4:19" ht="13.5" hidden="1" customHeight="1" outlineLevel="1" x14ac:dyDescent="0.2">
      <c r="D359" s="95" t="str">
        <f>ProjectedP205!D80</f>
        <v>Cow peas, dry</v>
      </c>
      <c r="E359" s="124" t="s">
        <v>157</v>
      </c>
      <c r="F359" s="124" t="s">
        <v>157</v>
      </c>
      <c r="G359" s="124" t="s">
        <v>157</v>
      </c>
      <c r="H359" s="124" t="s">
        <v>157</v>
      </c>
      <c r="I359" s="124" t="s">
        <v>157</v>
      </c>
      <c r="J359" s="134" t="s">
        <v>157</v>
      </c>
      <c r="K359" s="142">
        <f>OCP_MarketShares!K265</f>
        <v>0</v>
      </c>
      <c r="L359" s="142">
        <f>OCP_MarketShares!L265</f>
        <v>0</v>
      </c>
      <c r="M359" s="142">
        <f>OCP_MarketShares!M265</f>
        <v>0</v>
      </c>
      <c r="O359" s="241"/>
      <c r="P359" s="241"/>
      <c r="Q359" s="45"/>
      <c r="R359" s="45"/>
      <c r="S359" s="45"/>
    </row>
    <row r="360" spans="4:19" ht="13.5" hidden="1" customHeight="1" outlineLevel="1" x14ac:dyDescent="0.2">
      <c r="D360" s="95" t="str">
        <f>ProjectedP205!D81</f>
        <v>Coffee, green</v>
      </c>
      <c r="E360" s="124" t="s">
        <v>157</v>
      </c>
      <c r="F360" s="124" t="s">
        <v>157</v>
      </c>
      <c r="G360" s="124" t="s">
        <v>157</v>
      </c>
      <c r="H360" s="124" t="s">
        <v>157</v>
      </c>
      <c r="I360" s="124" t="s">
        <v>157</v>
      </c>
      <c r="J360" s="134" t="s">
        <v>157</v>
      </c>
      <c r="K360" s="142">
        <f>OCP_MarketShares!K266</f>
        <v>0</v>
      </c>
      <c r="L360" s="142">
        <f>OCP_MarketShares!L266</f>
        <v>0</v>
      </c>
      <c r="M360" s="142">
        <f>OCP_MarketShares!M266</f>
        <v>0</v>
      </c>
      <c r="O360" s="241"/>
      <c r="P360" s="241"/>
      <c r="Q360" s="45"/>
      <c r="R360" s="45"/>
      <c r="S360" s="45"/>
    </row>
    <row r="361" spans="4:19" ht="13.5" hidden="1" customHeight="1" outlineLevel="1" x14ac:dyDescent="0.2">
      <c r="D361" s="95" t="str">
        <f>ProjectedP205!D82</f>
        <v>Edible roots and tubers with high starch or inulin content, n.e.c., fresh</v>
      </c>
      <c r="E361" s="124" t="s">
        <v>157</v>
      </c>
      <c r="F361" s="124" t="s">
        <v>157</v>
      </c>
      <c r="G361" s="124" t="s">
        <v>157</v>
      </c>
      <c r="H361" s="124" t="s">
        <v>157</v>
      </c>
      <c r="I361" s="124" t="s">
        <v>157</v>
      </c>
      <c r="J361" s="134" t="s">
        <v>157</v>
      </c>
      <c r="K361" s="142">
        <f>OCP_MarketShares!K267</f>
        <v>0</v>
      </c>
      <c r="L361" s="142">
        <f>OCP_MarketShares!L267</f>
        <v>0</v>
      </c>
      <c r="M361" s="142">
        <f>OCP_MarketShares!M267</f>
        <v>0</v>
      </c>
      <c r="O361" s="241"/>
      <c r="P361" s="241"/>
      <c r="Q361" s="45"/>
      <c r="R361" s="45"/>
      <c r="S361" s="45"/>
    </row>
    <row r="362" spans="4:19" ht="13.5" hidden="1" customHeight="1" outlineLevel="1" x14ac:dyDescent="0.2">
      <c r="D362" s="95" t="str">
        <f>ProjectedP205!D83</f>
        <v>Sweet potatoes</v>
      </c>
      <c r="E362" s="124" t="s">
        <v>157</v>
      </c>
      <c r="F362" s="124" t="s">
        <v>157</v>
      </c>
      <c r="G362" s="124" t="s">
        <v>157</v>
      </c>
      <c r="H362" s="124" t="s">
        <v>157</v>
      </c>
      <c r="I362" s="124" t="s">
        <v>157</v>
      </c>
      <c r="J362" s="134" t="s">
        <v>157</v>
      </c>
      <c r="K362" s="142">
        <f>OCP_MarketShares!K268</f>
        <v>0</v>
      </c>
      <c r="L362" s="142">
        <f>OCP_MarketShares!L268</f>
        <v>0</v>
      </c>
      <c r="M362" s="142">
        <f>OCP_MarketShares!M268</f>
        <v>0</v>
      </c>
      <c r="O362" s="241"/>
      <c r="P362" s="241"/>
      <c r="Q362" s="45"/>
      <c r="R362" s="45"/>
      <c r="S362" s="45"/>
    </row>
    <row r="363" spans="4:19" ht="13.5" hidden="1" customHeight="1" outlineLevel="1" x14ac:dyDescent="0.2">
      <c r="D363" s="95" t="str">
        <f>ProjectedP205!D84</f>
        <v>Other pulses n.e.c.</v>
      </c>
      <c r="E363" s="124" t="s">
        <v>157</v>
      </c>
      <c r="F363" s="124" t="s">
        <v>157</v>
      </c>
      <c r="G363" s="124" t="s">
        <v>157</v>
      </c>
      <c r="H363" s="124" t="s">
        <v>157</v>
      </c>
      <c r="I363" s="124" t="s">
        <v>157</v>
      </c>
      <c r="J363" s="134" t="s">
        <v>157</v>
      </c>
      <c r="K363" s="142">
        <f>OCP_MarketShares!K269</f>
        <v>0</v>
      </c>
      <c r="L363" s="142">
        <f>OCP_MarketShares!L269</f>
        <v>0</v>
      </c>
      <c r="M363" s="142">
        <f>OCP_MarketShares!M269</f>
        <v>0</v>
      </c>
      <c r="O363" s="241"/>
      <c r="P363" s="241"/>
      <c r="Q363" s="45"/>
      <c r="R363" s="45"/>
      <c r="S363" s="45"/>
    </row>
    <row r="364" spans="4:19" ht="13.5" hidden="1" customHeight="1" outlineLevel="1" x14ac:dyDescent="0.2">
      <c r="D364" s="95" t="str">
        <f>ProjectedP205!D85</f>
        <v>Melonseed</v>
      </c>
      <c r="E364" s="124" t="s">
        <v>157</v>
      </c>
      <c r="F364" s="124" t="s">
        <v>157</v>
      </c>
      <c r="G364" s="124" t="s">
        <v>157</v>
      </c>
      <c r="H364" s="124" t="s">
        <v>157</v>
      </c>
      <c r="I364" s="124" t="s">
        <v>157</v>
      </c>
      <c r="J364" s="134" t="s">
        <v>157</v>
      </c>
      <c r="K364" s="142">
        <f>OCP_MarketShares!K270</f>
        <v>0</v>
      </c>
      <c r="L364" s="142">
        <f>OCP_MarketShares!L270</f>
        <v>0</v>
      </c>
      <c r="M364" s="142">
        <f>OCP_MarketShares!M270</f>
        <v>0</v>
      </c>
      <c r="O364" s="241"/>
      <c r="P364" s="241"/>
      <c r="Q364" s="45"/>
      <c r="R364" s="45"/>
      <c r="S364" s="45"/>
    </row>
    <row r="365" spans="4:19" ht="13.5" hidden="1" customHeight="1" outlineLevel="1" x14ac:dyDescent="0.2">
      <c r="D365" s="95" t="str">
        <f>ProjectedP205!D86</f>
        <v>Seed cotton, unginned</v>
      </c>
      <c r="E365" s="124" t="s">
        <v>157</v>
      </c>
      <c r="F365" s="124" t="s">
        <v>157</v>
      </c>
      <c r="G365" s="124" t="s">
        <v>157</v>
      </c>
      <c r="H365" s="124" t="s">
        <v>157</v>
      </c>
      <c r="I365" s="124" t="s">
        <v>157</v>
      </c>
      <c r="J365" s="134" t="s">
        <v>157</v>
      </c>
      <c r="K365" s="142">
        <f>OCP_MarketShares!K271</f>
        <v>0</v>
      </c>
      <c r="L365" s="142">
        <f>OCP_MarketShares!L271</f>
        <v>0</v>
      </c>
      <c r="M365" s="142">
        <f>OCP_MarketShares!M271</f>
        <v>0</v>
      </c>
      <c r="O365" s="241"/>
      <c r="P365" s="241"/>
      <c r="Q365" s="45"/>
      <c r="R365" s="45"/>
      <c r="S365" s="45"/>
    </row>
    <row r="366" spans="4:19" ht="13.5" hidden="1" customHeight="1" outlineLevel="1" x14ac:dyDescent="0.2">
      <c r="D366" s="95" t="str">
        <f>ProjectedP205!D87</f>
        <v>Other vegetables, fresh n.e.c.</v>
      </c>
      <c r="E366" s="124" t="s">
        <v>157</v>
      </c>
      <c r="F366" s="124" t="s">
        <v>157</v>
      </c>
      <c r="G366" s="124" t="s">
        <v>157</v>
      </c>
      <c r="H366" s="124" t="s">
        <v>157</v>
      </c>
      <c r="I366" s="124" t="s">
        <v>157</v>
      </c>
      <c r="J366" s="134" t="s">
        <v>157</v>
      </c>
      <c r="K366" s="142">
        <f>OCP_MarketShares!K272</f>
        <v>0</v>
      </c>
      <c r="L366" s="142">
        <f>OCP_MarketShares!L272</f>
        <v>0</v>
      </c>
      <c r="M366" s="142">
        <f>OCP_MarketShares!M272</f>
        <v>0</v>
      </c>
      <c r="O366" s="241"/>
      <c r="P366" s="241"/>
      <c r="Q366" s="45"/>
      <c r="R366" s="45"/>
      <c r="S366" s="45"/>
    </row>
    <row r="367" spans="4:19" ht="13.5" hidden="1" customHeight="1" outlineLevel="1" x14ac:dyDescent="0.2">
      <c r="D367" s="95" t="str">
        <f>ProjectedP205!D88</f>
        <v>Cocoa beans</v>
      </c>
      <c r="E367" s="124" t="s">
        <v>157</v>
      </c>
      <c r="F367" s="124" t="s">
        <v>157</v>
      </c>
      <c r="G367" s="124" t="s">
        <v>157</v>
      </c>
      <c r="H367" s="124" t="s">
        <v>157</v>
      </c>
      <c r="I367" s="124" t="s">
        <v>157</v>
      </c>
      <c r="J367" s="134" t="s">
        <v>157</v>
      </c>
      <c r="K367" s="142">
        <f>OCP_MarketShares!K273</f>
        <v>0</v>
      </c>
      <c r="L367" s="142">
        <f>OCP_MarketShares!L273</f>
        <v>0</v>
      </c>
      <c r="M367" s="142">
        <f>OCP_MarketShares!M273</f>
        <v>0</v>
      </c>
      <c r="O367" s="241"/>
      <c r="P367" s="241"/>
      <c r="Q367" s="45"/>
      <c r="R367" s="45"/>
      <c r="S367" s="45"/>
    </row>
    <row r="368" spans="4:19" ht="13.5" hidden="1" customHeight="1" outlineLevel="1" x14ac:dyDescent="0.2">
      <c r="D368" s="95" t="str">
        <f>ProjectedP205!D89</f>
        <v>Millet</v>
      </c>
      <c r="E368" s="124" t="s">
        <v>157</v>
      </c>
      <c r="F368" s="124" t="s">
        <v>157</v>
      </c>
      <c r="G368" s="124" t="s">
        <v>157</v>
      </c>
      <c r="H368" s="124" t="s">
        <v>157</v>
      </c>
      <c r="I368" s="124" t="s">
        <v>157</v>
      </c>
      <c r="J368" s="134" t="s">
        <v>157</v>
      </c>
      <c r="K368" s="142">
        <f>OCP_MarketShares!K274</f>
        <v>0</v>
      </c>
      <c r="L368" s="142">
        <f>OCP_MarketShares!L274</f>
        <v>0</v>
      </c>
      <c r="M368" s="142">
        <f>OCP_MarketShares!M274</f>
        <v>0</v>
      </c>
      <c r="O368" s="241"/>
      <c r="P368" s="241"/>
      <c r="Q368" s="45"/>
      <c r="R368" s="45"/>
      <c r="S368" s="45"/>
    </row>
    <row r="369" spans="2:35" ht="13.5" hidden="1" customHeight="1" outlineLevel="1" x14ac:dyDescent="0.2">
      <c r="D369" s="95" t="str">
        <f>ProjectedP205!D90</f>
        <v>Natural rubber in primary forms</v>
      </c>
      <c r="E369" s="124" t="s">
        <v>157</v>
      </c>
      <c r="F369" s="124" t="s">
        <v>157</v>
      </c>
      <c r="G369" s="124" t="s">
        <v>157</v>
      </c>
      <c r="H369" s="124" t="s">
        <v>157</v>
      </c>
      <c r="I369" s="124" t="s">
        <v>157</v>
      </c>
      <c r="J369" s="134" t="s">
        <v>157</v>
      </c>
      <c r="K369" s="142">
        <f>OCP_MarketShares!K275</f>
        <v>0</v>
      </c>
      <c r="L369" s="142">
        <f>OCP_MarketShares!L275</f>
        <v>0</v>
      </c>
      <c r="M369" s="142">
        <f>OCP_MarketShares!M275</f>
        <v>0</v>
      </c>
      <c r="O369" s="241"/>
      <c r="P369" s="241"/>
      <c r="Q369" s="45"/>
      <c r="R369" s="45"/>
      <c r="S369" s="45"/>
    </row>
    <row r="370" spans="2:35" ht="13.5" hidden="1" customHeight="1" outlineLevel="1" x14ac:dyDescent="0.2">
      <c r="D370" s="95" t="str">
        <f>ProjectedP205!D91</f>
        <v>Soya beans</v>
      </c>
      <c r="E370" s="124" t="s">
        <v>157</v>
      </c>
      <c r="F370" s="124" t="s">
        <v>157</v>
      </c>
      <c r="G370" s="124" t="s">
        <v>157</v>
      </c>
      <c r="H370" s="124" t="s">
        <v>157</v>
      </c>
      <c r="I370" s="124" t="s">
        <v>157</v>
      </c>
      <c r="J370" s="134" t="s">
        <v>157</v>
      </c>
      <c r="K370" s="142">
        <f>OCP_MarketShares!K276</f>
        <v>0</v>
      </c>
      <c r="L370" s="142">
        <f>OCP_MarketShares!L276</f>
        <v>0</v>
      </c>
      <c r="M370" s="142">
        <f>OCP_MarketShares!M276</f>
        <v>0</v>
      </c>
      <c r="O370" s="241"/>
      <c r="P370" s="241"/>
      <c r="Q370" s="45"/>
      <c r="R370" s="45"/>
      <c r="S370" s="45"/>
    </row>
    <row r="371" spans="2:35" ht="13.5" customHeight="1" collapsed="1" x14ac:dyDescent="0.2">
      <c r="O371" s="77"/>
      <c r="P371" s="77"/>
    </row>
    <row r="373" spans="2:35" ht="13.5" customHeight="1" x14ac:dyDescent="0.25">
      <c r="B373" s="47"/>
      <c r="C373" s="7"/>
      <c r="D373" s="53"/>
      <c r="E373" s="197">
        <f>GETPIVOTDATA("AtlQty",TCD_UNComtradeData_Imports!$E$14,"Period",2021)/1000</f>
        <v>13654.946</v>
      </c>
      <c r="F373" s="200"/>
    </row>
    <row r="374" spans="2:35" ht="13.5" customHeight="1" x14ac:dyDescent="0.2">
      <c r="B374" s="7"/>
      <c r="C374" s="7"/>
      <c r="D374" s="53"/>
      <c r="E374" s="474">
        <v>7000</v>
      </c>
      <c r="F374" s="225" t="s">
        <v>158</v>
      </c>
    </row>
    <row r="375" spans="2:35" ht="13.5" customHeight="1" x14ac:dyDescent="0.25">
      <c r="B375" s="215">
        <v>4</v>
      </c>
      <c r="D375" s="216" t="s">
        <v>159</v>
      </c>
    </row>
    <row r="377" spans="2:35" ht="13.5" customHeight="1" x14ac:dyDescent="0.25">
      <c r="D377" s="238" t="s">
        <v>160</v>
      </c>
      <c r="P377" s="238" t="s">
        <v>161</v>
      </c>
      <c r="Q377" s="238"/>
      <c r="AA377" s="238" t="s">
        <v>162</v>
      </c>
      <c r="AB377" s="238"/>
    </row>
    <row r="378" spans="2:35" ht="13.5" customHeight="1" x14ac:dyDescent="0.2">
      <c r="D378" s="239" t="s">
        <v>139</v>
      </c>
      <c r="P378" s="239" t="s">
        <v>163</v>
      </c>
      <c r="AA378" s="239" t="s">
        <v>89</v>
      </c>
    </row>
    <row r="379" spans="2:35" ht="13.5" customHeight="1" x14ac:dyDescent="0.2">
      <c r="P379" s="231" t="s">
        <v>60</v>
      </c>
      <c r="Q379" s="231"/>
      <c r="R379" s="231"/>
      <c r="S379" s="231" t="s">
        <v>117</v>
      </c>
      <c r="T379" s="231"/>
      <c r="U379" s="231"/>
      <c r="V379" s="231" t="s">
        <v>97</v>
      </c>
      <c r="W379" s="231"/>
      <c r="X379" s="231"/>
      <c r="AA379" s="231" t="s">
        <v>60</v>
      </c>
      <c r="AB379" s="231"/>
      <c r="AC379" s="231"/>
      <c r="AD379" s="231" t="s">
        <v>117</v>
      </c>
      <c r="AE379" s="231"/>
      <c r="AF379" s="231"/>
      <c r="AG379" s="231" t="s">
        <v>97</v>
      </c>
      <c r="AH379" s="231"/>
      <c r="AI379" s="231"/>
    </row>
    <row r="380" spans="2:35" ht="13.5" customHeight="1" x14ac:dyDescent="0.2">
      <c r="D380" s="240" t="s">
        <v>91</v>
      </c>
      <c r="E380" s="240"/>
      <c r="F380" s="240"/>
      <c r="G380" s="240"/>
      <c r="H380" s="240"/>
      <c r="I380" s="240"/>
      <c r="J380" s="240"/>
      <c r="K380" s="240">
        <v>2023</v>
      </c>
      <c r="L380" s="240">
        <v>2024</v>
      </c>
      <c r="M380" s="240">
        <v>2025</v>
      </c>
      <c r="P380" s="240">
        <v>2023</v>
      </c>
      <c r="Q380" s="240">
        <v>2024</v>
      </c>
      <c r="R380" s="240">
        <v>2025</v>
      </c>
      <c r="S380" s="240">
        <v>2023</v>
      </c>
      <c r="T380" s="240">
        <v>2024</v>
      </c>
      <c r="U380" s="240">
        <v>2025</v>
      </c>
      <c r="V380" s="240">
        <v>2023</v>
      </c>
      <c r="W380" s="240">
        <v>2024</v>
      </c>
      <c r="X380" s="240">
        <v>2025</v>
      </c>
      <c r="AA380" s="240">
        <v>2023</v>
      </c>
      <c r="AB380" s="240">
        <v>2024</v>
      </c>
      <c r="AC380" s="240">
        <v>2025</v>
      </c>
      <c r="AD380" s="240">
        <v>2023</v>
      </c>
      <c r="AE380" s="240">
        <v>2024</v>
      </c>
      <c r="AF380" s="240">
        <v>2025</v>
      </c>
      <c r="AG380" s="240">
        <v>2023</v>
      </c>
      <c r="AH380" s="240">
        <v>2024</v>
      </c>
      <c r="AI380" s="240">
        <v>2025</v>
      </c>
    </row>
    <row r="381" spans="2:35" ht="13.5" customHeight="1" x14ac:dyDescent="0.2">
      <c r="D381" s="81" t="str">
        <f>ProjectedP205!D72</f>
        <v>Cassava, fresh</v>
      </c>
      <c r="K381" s="2">
        <f>ProjectedP205!K15-(SUM(K133,K221,K300))</f>
        <v>2.6531199774797507</v>
      </c>
      <c r="L381" s="2">
        <f>ProjectedP205!L15-(SUM(L133,L221,L300))</f>
        <v>2.8132868968831679</v>
      </c>
      <c r="M381" s="2">
        <f>ProjectedP205!M15-(SUM(M133,M221,M300))</f>
        <v>2.9792544688473619</v>
      </c>
      <c r="P381" s="227">
        <f t="shared" ref="P381:P400" si="190">V104</f>
        <v>3.4875368286808511E-2</v>
      </c>
      <c r="Q381" s="227">
        <f t="shared" ref="Q381:Q400" si="191">W104</f>
        <v>3.4875368286808511E-2</v>
      </c>
      <c r="R381" s="227">
        <f t="shared" ref="R381:R400" si="192">X104</f>
        <v>3.4875368286808511E-2</v>
      </c>
      <c r="S381" s="227">
        <f t="shared" ref="S381:S400" si="193">Y104</f>
        <v>0</v>
      </c>
      <c r="T381" s="227">
        <f t="shared" ref="T381:T400" si="194">Z104</f>
        <v>0</v>
      </c>
      <c r="U381" s="227">
        <f t="shared" ref="U381:U400" si="195">AA104</f>
        <v>0</v>
      </c>
      <c r="V381" s="227">
        <f t="shared" ref="V381:V400" si="196">AB104</f>
        <v>0.96512463171319152</v>
      </c>
      <c r="W381" s="227">
        <f t="shared" ref="W381:W400" si="197">AC104</f>
        <v>0.96512463171319152</v>
      </c>
      <c r="X381" s="227">
        <f t="shared" ref="X381:X400" si="198">AD104</f>
        <v>0.96512463171319152</v>
      </c>
      <c r="AA381" s="214">
        <f>(P381*K381)/$AI$104</f>
        <v>0.20114899200803349</v>
      </c>
      <c r="AB381" s="214">
        <f t="shared" ref="AB381:AB400" si="199">(Q381*L381)/$AI$104</f>
        <v>0.21329221005489818</v>
      </c>
      <c r="AC381" s="214">
        <f t="shared" ref="AC381:AC400" si="200">(R381*M381)/$AI$104</f>
        <v>0.2258752104808083</v>
      </c>
      <c r="AD381" s="214">
        <f t="shared" ref="AD381:AD400" si="201">(K381*S381)/$AI$108</f>
        <v>0</v>
      </c>
      <c r="AE381" s="214">
        <f t="shared" ref="AE381:AE400" si="202">(L381*T381)/$AI$108</f>
        <v>0</v>
      </c>
      <c r="AF381" s="214">
        <f t="shared" ref="AF381:AF400" si="203">(M381*U381)/$AI$108</f>
        <v>0</v>
      </c>
      <c r="AG381" s="214">
        <f t="shared" ref="AG381:AG400" si="204">(K381*V381)/$AI$106</f>
        <v>12.802957205780276</v>
      </c>
      <c r="AH381" s="214">
        <f t="shared" ref="AH381:AH400" si="205">(L381*W381)/$AI$106</f>
        <v>13.575862401289573</v>
      </c>
      <c r="AI381" s="214">
        <f t="shared" ref="AI381:AI400" si="206">(M381*X381)/$AI$106</f>
        <v>14.376759360130951</v>
      </c>
    </row>
    <row r="382" spans="2:35" ht="13.5" customHeight="1" x14ac:dyDescent="0.2">
      <c r="D382" s="81" t="str">
        <f>ProjectedP205!D73</f>
        <v>Maize (corn)</v>
      </c>
      <c r="K382" s="2">
        <f>ProjectedP205!K16-(SUM(K134,K222,K301))</f>
        <v>31.422764556254801</v>
      </c>
      <c r="L382" s="2">
        <f>ProjectedP205!L16-(SUM(L134,L222,L301))</f>
        <v>25.759951229531229</v>
      </c>
      <c r="M382" s="2">
        <f>ProjectedP205!M16-(SUM(M134,M222,M301))</f>
        <v>19.766807609055583</v>
      </c>
      <c r="P382" s="227">
        <f t="shared" si="190"/>
        <v>3.4875368286808511E-2</v>
      </c>
      <c r="Q382" s="227">
        <f t="shared" si="191"/>
        <v>3.4875368286808511E-2</v>
      </c>
      <c r="R382" s="227">
        <f t="shared" si="192"/>
        <v>3.4875368286808511E-2</v>
      </c>
      <c r="S382" s="227">
        <f t="shared" si="193"/>
        <v>0</v>
      </c>
      <c r="T382" s="227">
        <f t="shared" si="194"/>
        <v>0</v>
      </c>
      <c r="U382" s="227">
        <f t="shared" si="195"/>
        <v>0</v>
      </c>
      <c r="V382" s="227">
        <f t="shared" si="196"/>
        <v>0.96512463171319152</v>
      </c>
      <c r="W382" s="227">
        <f t="shared" si="197"/>
        <v>0.96512463171319152</v>
      </c>
      <c r="X382" s="227">
        <f t="shared" si="198"/>
        <v>0.96512463171319152</v>
      </c>
      <c r="AA382" s="214">
        <f t="shared" ref="AA382:AA400" si="207">(P382*K382)/$AI$104</f>
        <v>2.3823488836718676</v>
      </c>
      <c r="AB382" s="214">
        <f t="shared" si="199"/>
        <v>1.9530169264785378</v>
      </c>
      <c r="AC382" s="214">
        <f t="shared" si="200"/>
        <v>1.4986406417832656</v>
      </c>
      <c r="AD382" s="214">
        <f t="shared" si="201"/>
        <v>0</v>
      </c>
      <c r="AE382" s="214">
        <f t="shared" si="202"/>
        <v>0</v>
      </c>
      <c r="AF382" s="214">
        <f t="shared" si="203"/>
        <v>0</v>
      </c>
      <c r="AG382" s="214">
        <f t="shared" si="204"/>
        <v>151.63442034882871</v>
      </c>
      <c r="AH382" s="214">
        <f t="shared" si="205"/>
        <v>124.30781721675551</v>
      </c>
      <c r="AI382" s="214">
        <f t="shared" si="206"/>
        <v>95.387164569176406</v>
      </c>
    </row>
    <row r="383" spans="2:35" ht="13.5" customHeight="1" x14ac:dyDescent="0.2">
      <c r="D383" s="81" t="str">
        <f>ProjectedP205!D74</f>
        <v>Rice</v>
      </c>
      <c r="K383" s="2">
        <f>ProjectedP205!K17-(SUM(K135,K223,K302))</f>
        <v>0.71538577162369266</v>
      </c>
      <c r="L383" s="2">
        <f>ProjectedP205!L17-(SUM(L135,L223,L302))</f>
        <v>0.77646956880588303</v>
      </c>
      <c r="M383" s="2">
        <f>ProjectedP205!M17-(SUM(M135,M223,M302))</f>
        <v>0.84167615464916667</v>
      </c>
      <c r="P383" s="227">
        <f t="shared" si="190"/>
        <v>3.4875368286808511E-2</v>
      </c>
      <c r="Q383" s="227">
        <f t="shared" si="191"/>
        <v>3.4875368286808511E-2</v>
      </c>
      <c r="R383" s="227">
        <f t="shared" si="192"/>
        <v>3.4875368286808511E-2</v>
      </c>
      <c r="S383" s="227">
        <f t="shared" si="193"/>
        <v>0</v>
      </c>
      <c r="T383" s="227">
        <f t="shared" si="194"/>
        <v>0</v>
      </c>
      <c r="U383" s="227">
        <f t="shared" si="195"/>
        <v>0</v>
      </c>
      <c r="V383" s="227">
        <f t="shared" si="196"/>
        <v>0.96512463171319152</v>
      </c>
      <c r="W383" s="227">
        <f t="shared" si="197"/>
        <v>0.96512463171319152</v>
      </c>
      <c r="X383" s="227">
        <f t="shared" si="198"/>
        <v>0.96512463171319152</v>
      </c>
      <c r="AA383" s="214">
        <f t="shared" si="207"/>
        <v>5.4237700548954271E-2</v>
      </c>
      <c r="AB383" s="214">
        <f t="shared" si="199"/>
        <v>5.886883081653168E-2</v>
      </c>
      <c r="AC383" s="214">
        <f t="shared" si="200"/>
        <v>6.3812534503509738E-2</v>
      </c>
      <c r="AD383" s="214">
        <f t="shared" si="201"/>
        <v>0</v>
      </c>
      <c r="AE383" s="214">
        <f t="shared" si="202"/>
        <v>0</v>
      </c>
      <c r="AF383" s="214">
        <f t="shared" si="203"/>
        <v>0</v>
      </c>
      <c r="AG383" s="214">
        <f t="shared" si="204"/>
        <v>3.452182146855868</v>
      </c>
      <c r="AH383" s="214">
        <f t="shared" si="205"/>
        <v>3.7469495331513922</v>
      </c>
      <c r="AI383" s="214">
        <f t="shared" si="206"/>
        <v>4.0616119438877609</v>
      </c>
    </row>
    <row r="384" spans="2:35" ht="13.5" customHeight="1" x14ac:dyDescent="0.2">
      <c r="D384" s="81" t="str">
        <f>ProjectedP205!D75</f>
        <v>Plantains and cooking bananas</v>
      </c>
      <c r="K384" s="2">
        <f>ProjectedP205!K18-(SUM(K136,K224,K303))</f>
        <v>10.238205037432717</v>
      </c>
      <c r="L384" s="2">
        <f>ProjectedP205!L18-(SUM(L136,L224,L303))</f>
        <v>9.911815642264429</v>
      </c>
      <c r="M384" s="2">
        <f>ProjectedP205!M18-(SUM(M136,M224,M303))</f>
        <v>9.5833875408942255</v>
      </c>
      <c r="P384" s="227">
        <f t="shared" si="190"/>
        <v>3.4875368286808511E-2</v>
      </c>
      <c r="Q384" s="227">
        <f t="shared" si="191"/>
        <v>3.4875368286808511E-2</v>
      </c>
      <c r="R384" s="227">
        <f t="shared" si="192"/>
        <v>3.4875368286808511E-2</v>
      </c>
      <c r="S384" s="227">
        <f t="shared" si="193"/>
        <v>0</v>
      </c>
      <c r="T384" s="227">
        <f t="shared" si="194"/>
        <v>0</v>
      </c>
      <c r="U384" s="227">
        <f t="shared" si="195"/>
        <v>0</v>
      </c>
      <c r="V384" s="227">
        <f t="shared" si="196"/>
        <v>0.96512463171319152</v>
      </c>
      <c r="W384" s="227">
        <f t="shared" si="197"/>
        <v>0.96512463171319152</v>
      </c>
      <c r="X384" s="227">
        <f t="shared" si="198"/>
        <v>0.96512463171319152</v>
      </c>
      <c r="AA384" s="214">
        <f t="shared" si="207"/>
        <v>0.7762199375572264</v>
      </c>
      <c r="AB384" s="214">
        <f t="shared" si="199"/>
        <v>0.75147439329330734</v>
      </c>
      <c r="AC384" s="214">
        <f t="shared" si="200"/>
        <v>0.72657428244325706</v>
      </c>
      <c r="AD384" s="214">
        <f t="shared" si="201"/>
        <v>0</v>
      </c>
      <c r="AE384" s="214">
        <f t="shared" si="202"/>
        <v>0</v>
      </c>
      <c r="AF384" s="214">
        <f t="shared" si="203"/>
        <v>0</v>
      </c>
      <c r="AG384" s="214">
        <f t="shared" si="204"/>
        <v>49.405719330781963</v>
      </c>
      <c r="AH384" s="214">
        <f t="shared" si="205"/>
        <v>47.830687106747533</v>
      </c>
      <c r="AI384" s="214">
        <f t="shared" si="206"/>
        <v>46.245816854851633</v>
      </c>
    </row>
    <row r="385" spans="4:35" ht="13.5" customHeight="1" x14ac:dyDescent="0.2">
      <c r="D385" s="81" t="str">
        <f>ProjectedP205!D76</f>
        <v>Groundnuts, excluding shelled</v>
      </c>
      <c r="K385" s="2">
        <f>ProjectedP205!K19-(SUM(K137,K225,K304))</f>
        <v>0.21821219014272036</v>
      </c>
      <c r="L385" s="2">
        <f>ProjectedP205!L19-(SUM(L137,L225,L304))</f>
        <v>0.21890975904778792</v>
      </c>
      <c r="M385" s="2">
        <f>ProjectedP205!M19-(SUM(M137,M225,M304))</f>
        <v>0.21932476868834974</v>
      </c>
      <c r="P385" s="227">
        <f t="shared" si="190"/>
        <v>3.4875368286808511E-2</v>
      </c>
      <c r="Q385" s="227">
        <f t="shared" si="191"/>
        <v>3.4875368286808511E-2</v>
      </c>
      <c r="R385" s="227">
        <f t="shared" si="192"/>
        <v>3.4875368286808511E-2</v>
      </c>
      <c r="S385" s="227">
        <f t="shared" si="193"/>
        <v>0</v>
      </c>
      <c r="T385" s="227">
        <f t="shared" si="194"/>
        <v>0</v>
      </c>
      <c r="U385" s="227">
        <f t="shared" si="195"/>
        <v>0</v>
      </c>
      <c r="V385" s="227">
        <f t="shared" si="196"/>
        <v>0.96512463171319152</v>
      </c>
      <c r="W385" s="227">
        <f t="shared" si="197"/>
        <v>0.96512463171319152</v>
      </c>
      <c r="X385" s="227">
        <f t="shared" si="198"/>
        <v>0.96512463171319152</v>
      </c>
      <c r="AA385" s="214">
        <f t="shared" si="207"/>
        <v>1.6543979338909692E-2</v>
      </c>
      <c r="AB385" s="214">
        <f t="shared" si="199"/>
        <v>1.6596866235582861E-2</v>
      </c>
      <c r="AC385" s="214">
        <f t="shared" si="200"/>
        <v>1.6628330613968009E-2</v>
      </c>
      <c r="AD385" s="214">
        <f t="shared" si="201"/>
        <v>0</v>
      </c>
      <c r="AE385" s="214">
        <f t="shared" si="202"/>
        <v>0</v>
      </c>
      <c r="AF385" s="214">
        <f t="shared" si="203"/>
        <v>0</v>
      </c>
      <c r="AG385" s="214">
        <f t="shared" si="204"/>
        <v>1.0530097982341096</v>
      </c>
      <c r="AH385" s="214">
        <f t="shared" si="205"/>
        <v>1.056376002897099</v>
      </c>
      <c r="AI385" s="214">
        <f t="shared" si="206"/>
        <v>1.0583786830296222</v>
      </c>
    </row>
    <row r="386" spans="4:35" ht="13.5" customHeight="1" x14ac:dyDescent="0.2">
      <c r="D386" s="81" t="str">
        <f>ProjectedP205!D77</f>
        <v>Beans, dry</v>
      </c>
      <c r="K386" s="2">
        <f>ProjectedP205!K20-(SUM(K138,K226,K305))</f>
        <v>0.20515731869496492</v>
      </c>
      <c r="L386" s="2">
        <f>ProjectedP205!L20-(SUM(L138,L226,L305))</f>
        <v>0.20585681279140447</v>
      </c>
      <c r="M386" s="2">
        <f>ProjectedP205!M20-(SUM(M138,M226,M305))</f>
        <v>0.2062908269686054</v>
      </c>
      <c r="P386" s="227">
        <f t="shared" si="190"/>
        <v>3.4875368286808511E-2</v>
      </c>
      <c r="Q386" s="227">
        <f t="shared" si="191"/>
        <v>3.4875368286808511E-2</v>
      </c>
      <c r="R386" s="227">
        <f t="shared" si="192"/>
        <v>3.4875368286808511E-2</v>
      </c>
      <c r="S386" s="227">
        <f t="shared" si="193"/>
        <v>0</v>
      </c>
      <c r="T386" s="227">
        <f t="shared" si="194"/>
        <v>0</v>
      </c>
      <c r="U386" s="227">
        <f t="shared" si="195"/>
        <v>0</v>
      </c>
      <c r="V386" s="227">
        <f t="shared" si="196"/>
        <v>0.96512463171319152</v>
      </c>
      <c r="W386" s="227">
        <f t="shared" si="197"/>
        <v>0.96512463171319152</v>
      </c>
      <c r="X386" s="227">
        <f t="shared" si="198"/>
        <v>0.96512463171319152</v>
      </c>
      <c r="AA386" s="214">
        <f t="shared" si="207"/>
        <v>1.5554210970045754E-2</v>
      </c>
      <c r="AB386" s="214">
        <f t="shared" si="199"/>
        <v>1.5607243827062661E-2</v>
      </c>
      <c r="AC386" s="214">
        <f t="shared" si="200"/>
        <v>1.5640149053740005E-2</v>
      </c>
      <c r="AD386" s="214">
        <f t="shared" si="201"/>
        <v>0</v>
      </c>
      <c r="AE386" s="214">
        <f t="shared" si="202"/>
        <v>0</v>
      </c>
      <c r="AF386" s="214">
        <f t="shared" si="203"/>
        <v>0</v>
      </c>
      <c r="AG386" s="214">
        <f t="shared" si="204"/>
        <v>0.99001190824371943</v>
      </c>
      <c r="AH386" s="214">
        <f t="shared" si="205"/>
        <v>0.99338740315477814</v>
      </c>
      <c r="AI386" s="214">
        <f t="shared" si="206"/>
        <v>0.99548179201942499</v>
      </c>
    </row>
    <row r="387" spans="4:35" ht="13.5" customHeight="1" x14ac:dyDescent="0.2">
      <c r="D387" s="81" t="str">
        <f>ProjectedP205!D78</f>
        <v>Oil palm fruit</v>
      </c>
      <c r="K387" s="2">
        <f>ProjectedP205!K21-(SUM(K139,K227,K306))</f>
        <v>10.771903033264268</v>
      </c>
      <c r="L387" s="2">
        <f>ProjectedP205!L21-(SUM(L139,L227,L306))</f>
        <v>10.068675522621643</v>
      </c>
      <c r="M387" s="2">
        <f>ProjectedP205!M21-(SUM(M139,M227,M306))</f>
        <v>9.3118922134242652</v>
      </c>
      <c r="P387" s="227">
        <f t="shared" si="190"/>
        <v>3.4875368286808511E-2</v>
      </c>
      <c r="Q387" s="227">
        <f t="shared" si="191"/>
        <v>3.4875368286808511E-2</v>
      </c>
      <c r="R387" s="227">
        <f t="shared" si="192"/>
        <v>3.4875368286808511E-2</v>
      </c>
      <c r="S387" s="227">
        <f t="shared" si="193"/>
        <v>0</v>
      </c>
      <c r="T387" s="227">
        <f t="shared" si="194"/>
        <v>0</v>
      </c>
      <c r="U387" s="227">
        <f t="shared" si="195"/>
        <v>0</v>
      </c>
      <c r="V387" s="227">
        <f t="shared" si="196"/>
        <v>0.96512463171319152</v>
      </c>
      <c r="W387" s="227">
        <f t="shared" si="197"/>
        <v>0.96512463171319152</v>
      </c>
      <c r="X387" s="227">
        <f t="shared" si="198"/>
        <v>0.96512463171319152</v>
      </c>
      <c r="AA387" s="214">
        <f t="shared" si="207"/>
        <v>0.81668279442365443</v>
      </c>
      <c r="AB387" s="214">
        <f t="shared" si="199"/>
        <v>0.76336688480826953</v>
      </c>
      <c r="AC387" s="214">
        <f t="shared" si="200"/>
        <v>0.70599058780486024</v>
      </c>
      <c r="AD387" s="214">
        <f t="shared" si="201"/>
        <v>0</v>
      </c>
      <c r="AE387" s="214">
        <f t="shared" si="202"/>
        <v>0</v>
      </c>
      <c r="AF387" s="214">
        <f t="shared" si="203"/>
        <v>0</v>
      </c>
      <c r="AG387" s="214">
        <f t="shared" si="204"/>
        <v>51.981144739146934</v>
      </c>
      <c r="AH387" s="214">
        <f t="shared" si="205"/>
        <v>48.587633778049195</v>
      </c>
      <c r="AI387" s="214">
        <f t="shared" si="206"/>
        <v>44.935682715170145</v>
      </c>
    </row>
    <row r="388" spans="4:35" ht="13.5" customHeight="1" x14ac:dyDescent="0.2">
      <c r="D388" s="81" t="str">
        <f>ProjectedP205!D79</f>
        <v>Bananas</v>
      </c>
      <c r="K388" s="2">
        <f>ProjectedP205!K22-(SUM(K140,K228,K307))</f>
        <v>2.1111653582870158</v>
      </c>
      <c r="L388" s="2">
        <f>ProjectedP205!L22-(SUM(L140,L228,L307))</f>
        <v>2.0414965069698559</v>
      </c>
      <c r="M388" s="2">
        <f>ProjectedP205!M22-(SUM(M140,M228,M307))</f>
        <v>1.9715666973395292</v>
      </c>
      <c r="P388" s="227">
        <f t="shared" si="190"/>
        <v>3.4875368286808511E-2</v>
      </c>
      <c r="Q388" s="227">
        <f t="shared" si="191"/>
        <v>3.4875368286808511E-2</v>
      </c>
      <c r="R388" s="227">
        <f t="shared" si="192"/>
        <v>3.4875368286808511E-2</v>
      </c>
      <c r="S388" s="227">
        <f t="shared" si="193"/>
        <v>0</v>
      </c>
      <c r="T388" s="227">
        <f t="shared" si="194"/>
        <v>0</v>
      </c>
      <c r="U388" s="227">
        <f t="shared" si="195"/>
        <v>0</v>
      </c>
      <c r="V388" s="227">
        <f t="shared" si="196"/>
        <v>0.96512463171319152</v>
      </c>
      <c r="W388" s="227">
        <f t="shared" si="197"/>
        <v>0.96512463171319152</v>
      </c>
      <c r="X388" s="227">
        <f t="shared" si="198"/>
        <v>0.96512463171319152</v>
      </c>
      <c r="AA388" s="214">
        <f t="shared" si="207"/>
        <v>0.16006015083611244</v>
      </c>
      <c r="AB388" s="214">
        <f t="shared" si="199"/>
        <v>0.15477813594958012</v>
      </c>
      <c r="AC388" s="214">
        <f t="shared" si="200"/>
        <v>0.14947633624287568</v>
      </c>
      <c r="AD388" s="214">
        <f t="shared" si="201"/>
        <v>0</v>
      </c>
      <c r="AE388" s="214">
        <f t="shared" si="202"/>
        <v>0</v>
      </c>
      <c r="AF388" s="214">
        <f t="shared" si="203"/>
        <v>0</v>
      </c>
      <c r="AG388" s="214">
        <f t="shared" si="204"/>
        <v>10.18768844451202</v>
      </c>
      <c r="AH388" s="214">
        <f t="shared" si="205"/>
        <v>9.8514928221652447</v>
      </c>
      <c r="AI388" s="214">
        <f t="shared" si="206"/>
        <v>9.5140379133390311</v>
      </c>
    </row>
    <row r="389" spans="4:35" ht="13.5" customHeight="1" x14ac:dyDescent="0.2">
      <c r="D389" s="81" t="str">
        <f>ProjectedP205!D80</f>
        <v>Cow peas, dry</v>
      </c>
      <c r="K389" s="2">
        <f>ProjectedP205!K23-(SUM(K141,K229,K308))</f>
        <v>8.097514408602266E-2</v>
      </c>
      <c r="L389" s="2">
        <f>ProjectedP205!L23-(SUM(L141,L229,L308))</f>
        <v>8.2795939123376419E-2</v>
      </c>
      <c r="M389" s="2">
        <f>ProjectedP205!M23-(SUM(M141,M229,M308))</f>
        <v>8.4547892389532364E-2</v>
      </c>
      <c r="P389" s="227">
        <f t="shared" si="190"/>
        <v>3.4875368286808511E-2</v>
      </c>
      <c r="Q389" s="227">
        <f t="shared" si="191"/>
        <v>3.4875368286808511E-2</v>
      </c>
      <c r="R389" s="227">
        <f t="shared" si="192"/>
        <v>3.4875368286808511E-2</v>
      </c>
      <c r="S389" s="227">
        <f t="shared" si="193"/>
        <v>0</v>
      </c>
      <c r="T389" s="227">
        <f t="shared" si="194"/>
        <v>0</v>
      </c>
      <c r="U389" s="227">
        <f t="shared" si="195"/>
        <v>0</v>
      </c>
      <c r="V389" s="227">
        <f t="shared" si="196"/>
        <v>0.96512463171319152</v>
      </c>
      <c r="W389" s="227">
        <f t="shared" si="197"/>
        <v>0.96512463171319152</v>
      </c>
      <c r="X389" s="227">
        <f t="shared" si="198"/>
        <v>0.96512463171319152</v>
      </c>
      <c r="AA389" s="214">
        <f t="shared" si="207"/>
        <v>6.1392129827770089E-3</v>
      </c>
      <c r="AB389" s="214">
        <f t="shared" si="199"/>
        <v>6.2772584121302821E-3</v>
      </c>
      <c r="AC389" s="214">
        <f t="shared" si="200"/>
        <v>6.4100845325182508E-3</v>
      </c>
      <c r="AD389" s="214">
        <f t="shared" si="201"/>
        <v>0</v>
      </c>
      <c r="AE389" s="214">
        <f t="shared" si="202"/>
        <v>0</v>
      </c>
      <c r="AF389" s="214">
        <f t="shared" si="203"/>
        <v>0</v>
      </c>
      <c r="AG389" s="214">
        <f t="shared" si="204"/>
        <v>0.39075553056972617</v>
      </c>
      <c r="AH389" s="214">
        <f t="shared" si="205"/>
        <v>0.39954200126898243</v>
      </c>
      <c r="AI389" s="214">
        <f t="shared" si="206"/>
        <v>0.40799626752286988</v>
      </c>
    </row>
    <row r="390" spans="4:35" ht="13.5" customHeight="1" x14ac:dyDescent="0.2">
      <c r="D390" s="81" t="str">
        <f>ProjectedP205!D81</f>
        <v>Coffee, green</v>
      </c>
      <c r="K390" s="2">
        <f>ProjectedP205!K24-(SUM(K142,K230,K309))</f>
        <v>4.5905959450701639</v>
      </c>
      <c r="L390" s="2">
        <f>ProjectedP205!L24-(SUM(L142,L230,L309))</f>
        <v>4.4406008409592648</v>
      </c>
      <c r="M390" s="2">
        <f>ProjectedP205!M24-(SUM(M142,M230,M309))</f>
        <v>4.2899363371702588</v>
      </c>
      <c r="P390" s="227">
        <f t="shared" si="190"/>
        <v>3.4875368286808511E-2</v>
      </c>
      <c r="Q390" s="227">
        <f t="shared" si="191"/>
        <v>3.4875368286808511E-2</v>
      </c>
      <c r="R390" s="227">
        <f t="shared" si="192"/>
        <v>3.4875368286808511E-2</v>
      </c>
      <c r="S390" s="227">
        <f t="shared" si="193"/>
        <v>0</v>
      </c>
      <c r="T390" s="227">
        <f t="shared" si="194"/>
        <v>0</v>
      </c>
      <c r="U390" s="227">
        <f t="shared" si="195"/>
        <v>0</v>
      </c>
      <c r="V390" s="227">
        <f t="shared" si="196"/>
        <v>0.96512463171319152</v>
      </c>
      <c r="W390" s="227">
        <f t="shared" si="197"/>
        <v>0.96512463171319152</v>
      </c>
      <c r="X390" s="227">
        <f t="shared" si="198"/>
        <v>0.96512463171319152</v>
      </c>
      <c r="AA390" s="214">
        <f t="shared" si="207"/>
        <v>0.34804070487011246</v>
      </c>
      <c r="AB390" s="214">
        <f t="shared" si="199"/>
        <v>0.33666867335470857</v>
      </c>
      <c r="AC390" s="214">
        <f t="shared" si="200"/>
        <v>0.3252458906212502</v>
      </c>
      <c r="AD390" s="214">
        <f t="shared" si="201"/>
        <v>0</v>
      </c>
      <c r="AE390" s="214">
        <f t="shared" si="202"/>
        <v>0</v>
      </c>
      <c r="AF390" s="214">
        <f t="shared" si="203"/>
        <v>0</v>
      </c>
      <c r="AG390" s="214">
        <f t="shared" si="204"/>
        <v>22.15248610414956</v>
      </c>
      <c r="AH390" s="214">
        <f t="shared" si="205"/>
        <v>21.428666256080493</v>
      </c>
      <c r="AI390" s="214">
        <f t="shared" si="206"/>
        <v>20.70161613742242</v>
      </c>
    </row>
    <row r="391" spans="4:35" ht="13.5" customHeight="1" x14ac:dyDescent="0.2">
      <c r="D391" s="81" t="str">
        <f>ProjectedP205!D82</f>
        <v>Edible roots and tubers with high starch or inulin content, n.e.c., fresh</v>
      </c>
      <c r="K391" s="2">
        <f>ProjectedP205!K25-(SUM(K143,K231,K310))</f>
        <v>5.2140476577606953E-2</v>
      </c>
      <c r="L391" s="2">
        <f>ProjectedP205!L25-(SUM(L143,L231,L310))</f>
        <v>5.1903622795016389E-2</v>
      </c>
      <c r="M391" s="2">
        <f>ProjectedP205!M25-(SUM(M143,M231,M310))</f>
        <v>5.160084219330887E-2</v>
      </c>
      <c r="P391" s="227">
        <f t="shared" si="190"/>
        <v>3.4875368286808511E-2</v>
      </c>
      <c r="Q391" s="227">
        <f t="shared" si="191"/>
        <v>3.4875368286808511E-2</v>
      </c>
      <c r="R391" s="227">
        <f t="shared" si="192"/>
        <v>3.4875368286808511E-2</v>
      </c>
      <c r="S391" s="227">
        <f t="shared" si="193"/>
        <v>0</v>
      </c>
      <c r="T391" s="227">
        <f t="shared" si="194"/>
        <v>0</v>
      </c>
      <c r="U391" s="227">
        <f t="shared" si="195"/>
        <v>0</v>
      </c>
      <c r="V391" s="227">
        <f t="shared" si="196"/>
        <v>0.96512463171319152</v>
      </c>
      <c r="W391" s="227">
        <f t="shared" si="197"/>
        <v>0.96512463171319152</v>
      </c>
      <c r="X391" s="227">
        <f t="shared" si="198"/>
        <v>0.96512463171319152</v>
      </c>
      <c r="AA391" s="214">
        <f t="shared" si="207"/>
        <v>3.9530833115081643E-3</v>
      </c>
      <c r="AB391" s="214">
        <f t="shared" si="199"/>
        <v>3.9351260008604035E-3</v>
      </c>
      <c r="AC391" s="214">
        <f t="shared" si="200"/>
        <v>3.9121703813068147E-3</v>
      </c>
      <c r="AD391" s="214">
        <f t="shared" si="201"/>
        <v>0</v>
      </c>
      <c r="AE391" s="214">
        <f t="shared" si="202"/>
        <v>0</v>
      </c>
      <c r="AF391" s="214">
        <f t="shared" si="203"/>
        <v>0</v>
      </c>
      <c r="AG391" s="214">
        <f t="shared" si="204"/>
        <v>0.25161029127156598</v>
      </c>
      <c r="AH391" s="214">
        <f t="shared" si="205"/>
        <v>0.25046732417310302</v>
      </c>
      <c r="AI391" s="214">
        <f t="shared" si="206"/>
        <v>0.24900621908953868</v>
      </c>
    </row>
    <row r="392" spans="4:35" ht="13.5" customHeight="1" x14ac:dyDescent="0.2">
      <c r="D392" s="81" t="str">
        <f>ProjectedP205!D83</f>
        <v>Sweet potatoes</v>
      </c>
      <c r="K392" s="2">
        <f>ProjectedP205!K26-(SUM(K144,K232,K311))</f>
        <v>5.0500228596335198E-2</v>
      </c>
      <c r="L392" s="2">
        <f>ProjectedP205!L26-(SUM(L144,L232,L311))</f>
        <v>5.1636799355397507E-2</v>
      </c>
      <c r="M392" s="2">
        <f>ProjectedP205!M26-(SUM(M144,M232,M311))</f>
        <v>5.2730480491949283E-2</v>
      </c>
      <c r="P392" s="227">
        <f t="shared" si="190"/>
        <v>3.4875368286808511E-2</v>
      </c>
      <c r="Q392" s="227">
        <f t="shared" si="191"/>
        <v>3.4875368286808511E-2</v>
      </c>
      <c r="R392" s="227">
        <f t="shared" si="192"/>
        <v>3.4875368286808511E-2</v>
      </c>
      <c r="S392" s="227">
        <f t="shared" si="193"/>
        <v>0</v>
      </c>
      <c r="T392" s="227">
        <f t="shared" si="194"/>
        <v>0</v>
      </c>
      <c r="U392" s="227">
        <f t="shared" si="195"/>
        <v>0</v>
      </c>
      <c r="V392" s="227">
        <f t="shared" si="196"/>
        <v>0.96512463171319152</v>
      </c>
      <c r="W392" s="227">
        <f t="shared" si="197"/>
        <v>0.96512463171319152</v>
      </c>
      <c r="X392" s="227">
        <f t="shared" si="198"/>
        <v>0.96512463171319152</v>
      </c>
      <c r="AA392" s="214">
        <f t="shared" si="207"/>
        <v>3.8287262410113231E-3</v>
      </c>
      <c r="AB392" s="214">
        <f t="shared" si="199"/>
        <v>3.9148965101554875E-3</v>
      </c>
      <c r="AC392" s="214">
        <f t="shared" si="200"/>
        <v>3.997815058906745E-3</v>
      </c>
      <c r="AD392" s="214">
        <f t="shared" si="201"/>
        <v>0</v>
      </c>
      <c r="AE392" s="214">
        <f t="shared" si="202"/>
        <v>0</v>
      </c>
      <c r="AF392" s="214">
        <f t="shared" si="203"/>
        <v>0</v>
      </c>
      <c r="AG392" s="214">
        <f t="shared" si="204"/>
        <v>0.24369507262734993</v>
      </c>
      <c r="AH392" s="214">
        <f t="shared" si="205"/>
        <v>0.2491797348036299</v>
      </c>
      <c r="AI392" s="214">
        <f t="shared" si="206"/>
        <v>0.2544574278242609</v>
      </c>
    </row>
    <row r="393" spans="4:35" ht="13.5" customHeight="1" x14ac:dyDescent="0.2">
      <c r="D393" s="81" t="str">
        <f>ProjectedP205!D84</f>
        <v>Other pulses n.e.c.</v>
      </c>
      <c r="K393" s="2">
        <f>ProjectedP205!K27-(SUM(K145,K233,K312))</f>
        <v>4.7375039896928796E-2</v>
      </c>
      <c r="L393" s="2">
        <f>ProjectedP205!L27-(SUM(L145,L233,L312))</f>
        <v>4.747985440254765E-2</v>
      </c>
      <c r="M393" s="2">
        <f>ProjectedP205!M27-(SUM(M145,M233,M312))</f>
        <v>4.7523192804377716E-2</v>
      </c>
      <c r="P393" s="227">
        <f t="shared" si="190"/>
        <v>3.4875368286808511E-2</v>
      </c>
      <c r="Q393" s="227">
        <f t="shared" si="191"/>
        <v>3.4875368286808511E-2</v>
      </c>
      <c r="R393" s="227">
        <f t="shared" si="192"/>
        <v>3.4875368286808511E-2</v>
      </c>
      <c r="S393" s="227">
        <f t="shared" si="193"/>
        <v>0</v>
      </c>
      <c r="T393" s="227">
        <f t="shared" si="194"/>
        <v>0</v>
      </c>
      <c r="U393" s="227">
        <f t="shared" si="195"/>
        <v>0</v>
      </c>
      <c r="V393" s="227">
        <f t="shared" si="196"/>
        <v>0.96512463171319152</v>
      </c>
      <c r="W393" s="227">
        <f t="shared" si="197"/>
        <v>0.96512463171319152</v>
      </c>
      <c r="X393" s="227">
        <f t="shared" si="198"/>
        <v>0.96512463171319152</v>
      </c>
      <c r="AA393" s="214">
        <f t="shared" si="207"/>
        <v>3.5917868782774746E-3</v>
      </c>
      <c r="AB393" s="214">
        <f t="shared" si="199"/>
        <v>3.5997334967236864E-3</v>
      </c>
      <c r="AC393" s="214">
        <f t="shared" si="200"/>
        <v>3.6030192417775674E-3</v>
      </c>
      <c r="AD393" s="214">
        <f t="shared" si="201"/>
        <v>0</v>
      </c>
      <c r="AE393" s="214">
        <f t="shared" si="202"/>
        <v>0</v>
      </c>
      <c r="AF393" s="214">
        <f t="shared" si="203"/>
        <v>0</v>
      </c>
      <c r="AG393" s="214">
        <f t="shared" si="204"/>
        <v>0.22861408966460578</v>
      </c>
      <c r="AH393" s="214">
        <f t="shared" si="205"/>
        <v>0.22911988497027377</v>
      </c>
      <c r="AI393" s="214">
        <f t="shared" si="206"/>
        <v>0.22932901976580017</v>
      </c>
    </row>
    <row r="394" spans="4:35" ht="13.5" customHeight="1" x14ac:dyDescent="0.2">
      <c r="D394" s="81" t="str">
        <f>ProjectedP205!D85</f>
        <v>Melonseed</v>
      </c>
      <c r="K394" s="2">
        <f>ProjectedP205!K28-(SUM(K146,K234,K313))</f>
        <v>0.94639459012666427</v>
      </c>
      <c r="L394" s="2">
        <f>ProjectedP205!L28-(SUM(L146,L234,L313))</f>
        <v>0.91649590189849595</v>
      </c>
      <c r="M394" s="2">
        <f>ProjectedP205!M28-(SUM(M146,M234,M313))</f>
        <v>0.88639081672081621</v>
      </c>
      <c r="P394" s="227">
        <f t="shared" si="190"/>
        <v>3.4875368286808511E-2</v>
      </c>
      <c r="Q394" s="227">
        <f t="shared" si="191"/>
        <v>3.4875368286808511E-2</v>
      </c>
      <c r="R394" s="227">
        <f t="shared" si="192"/>
        <v>3.4875368286808511E-2</v>
      </c>
      <c r="S394" s="227">
        <f t="shared" si="193"/>
        <v>0</v>
      </c>
      <c r="T394" s="227">
        <f t="shared" si="194"/>
        <v>0</v>
      </c>
      <c r="U394" s="227">
        <f t="shared" si="195"/>
        <v>0</v>
      </c>
      <c r="V394" s="227">
        <f t="shared" si="196"/>
        <v>0.96512463171319152</v>
      </c>
      <c r="W394" s="227">
        <f t="shared" si="197"/>
        <v>0.96512463171319152</v>
      </c>
      <c r="X394" s="227">
        <f t="shared" si="198"/>
        <v>0.96512463171319152</v>
      </c>
      <c r="AA394" s="214">
        <f t="shared" si="207"/>
        <v>7.1751869294153489E-2</v>
      </c>
      <c r="AB394" s="214">
        <f t="shared" si="199"/>
        <v>6.9485069808827751E-2</v>
      </c>
      <c r="AC394" s="214">
        <f t="shared" si="200"/>
        <v>6.720262212865967E-2</v>
      </c>
      <c r="AD394" s="214">
        <f t="shared" si="201"/>
        <v>0</v>
      </c>
      <c r="AE394" s="214">
        <f t="shared" si="202"/>
        <v>0</v>
      </c>
      <c r="AF394" s="214">
        <f t="shared" si="203"/>
        <v>0</v>
      </c>
      <c r="AG394" s="214">
        <f t="shared" si="204"/>
        <v>4.5669436512567678</v>
      </c>
      <c r="AH394" s="214">
        <f t="shared" si="205"/>
        <v>4.4226638489321761</v>
      </c>
      <c r="AI394" s="214">
        <f t="shared" si="206"/>
        <v>4.2773880527081634</v>
      </c>
    </row>
    <row r="395" spans="4:35" ht="13.5" customHeight="1" x14ac:dyDescent="0.2">
      <c r="D395" s="81" t="str">
        <f>ProjectedP205!D86</f>
        <v>Seed cotton, unginned</v>
      </c>
      <c r="K395" s="2">
        <f>ProjectedP205!K29-(SUM(K147,K235,K314))</f>
        <v>2.7769460519816186E-2</v>
      </c>
      <c r="L395" s="2">
        <f>ProjectedP205!L29-(SUM(L147,L235,L314))</f>
        <v>2.5902835956605363E-2</v>
      </c>
      <c r="M395" s="2">
        <f>ProjectedP205!M29-(SUM(M147,M235,M314))</f>
        <v>2.3906327929468098E-2</v>
      </c>
      <c r="P395" s="227">
        <f t="shared" si="190"/>
        <v>3.4875368286808511E-2</v>
      </c>
      <c r="Q395" s="227">
        <f t="shared" si="191"/>
        <v>3.4875368286808511E-2</v>
      </c>
      <c r="R395" s="227">
        <f t="shared" si="192"/>
        <v>3.4875368286808511E-2</v>
      </c>
      <c r="S395" s="227">
        <f t="shared" si="193"/>
        <v>0</v>
      </c>
      <c r="T395" s="227">
        <f t="shared" si="194"/>
        <v>0</v>
      </c>
      <c r="U395" s="227">
        <f t="shared" si="195"/>
        <v>0</v>
      </c>
      <c r="V395" s="227">
        <f t="shared" si="196"/>
        <v>0.96512463171319152</v>
      </c>
      <c r="W395" s="227">
        <f t="shared" si="197"/>
        <v>0.96512463171319152</v>
      </c>
      <c r="X395" s="227">
        <f t="shared" si="198"/>
        <v>0.96512463171319152</v>
      </c>
      <c r="AA395" s="214">
        <f t="shared" si="207"/>
        <v>2.1053699190316921E-3</v>
      </c>
      <c r="AB395" s="214">
        <f t="shared" si="199"/>
        <v>1.9638498775204302E-3</v>
      </c>
      <c r="AC395" s="214">
        <f t="shared" si="200"/>
        <v>1.8124825889682963E-3</v>
      </c>
      <c r="AD395" s="214">
        <f t="shared" si="201"/>
        <v>0</v>
      </c>
      <c r="AE395" s="214">
        <f t="shared" si="202"/>
        <v>0</v>
      </c>
      <c r="AF395" s="214">
        <f t="shared" si="203"/>
        <v>0</v>
      </c>
      <c r="AG395" s="214">
        <f t="shared" si="204"/>
        <v>0.13400495178530805</v>
      </c>
      <c r="AH395" s="214">
        <f t="shared" si="205"/>
        <v>0.12499732506472983</v>
      </c>
      <c r="AI395" s="214">
        <f t="shared" si="206"/>
        <v>0.1153629296927134</v>
      </c>
    </row>
    <row r="396" spans="4:35" ht="13.5" customHeight="1" x14ac:dyDescent="0.2">
      <c r="D396" s="81" t="str">
        <f>ProjectedP205!D87</f>
        <v>Other vegetables, fresh n.e.c.</v>
      </c>
      <c r="K396" s="2">
        <f>ProjectedP205!K30-(SUM(K148,K236,K315))</f>
        <v>0.55292917132716957</v>
      </c>
      <c r="L396" s="2">
        <f>ProjectedP205!L30-(SUM(L148,L236,L315))</f>
        <v>0.45027609629780596</v>
      </c>
      <c r="M396" s="2">
        <f>ProjectedP205!M30-(SUM(M148,M236,M315))</f>
        <v>0.34322517516860052</v>
      </c>
      <c r="P396" s="227">
        <f t="shared" si="190"/>
        <v>3.4875368286808511E-2</v>
      </c>
      <c r="Q396" s="227">
        <f t="shared" si="191"/>
        <v>3.4875368286808511E-2</v>
      </c>
      <c r="R396" s="227">
        <f t="shared" si="192"/>
        <v>3.4875368286808511E-2</v>
      </c>
      <c r="S396" s="227">
        <f t="shared" si="193"/>
        <v>0</v>
      </c>
      <c r="T396" s="227">
        <f t="shared" si="194"/>
        <v>0</v>
      </c>
      <c r="U396" s="227">
        <f t="shared" si="195"/>
        <v>0</v>
      </c>
      <c r="V396" s="227">
        <f t="shared" si="196"/>
        <v>0.96512463171319152</v>
      </c>
      <c r="W396" s="227">
        <f t="shared" si="197"/>
        <v>0.96512463171319152</v>
      </c>
      <c r="X396" s="227">
        <f t="shared" si="198"/>
        <v>0.96512463171319152</v>
      </c>
      <c r="AA396" s="214">
        <f t="shared" si="207"/>
        <v>4.1920888014249737E-2</v>
      </c>
      <c r="AB396" s="214">
        <f t="shared" si="199"/>
        <v>3.413814062854878E-2</v>
      </c>
      <c r="AC396" s="214">
        <f t="shared" si="200"/>
        <v>2.602196606371588E-2</v>
      </c>
      <c r="AD396" s="214">
        <f t="shared" si="201"/>
        <v>0</v>
      </c>
      <c r="AE396" s="214">
        <f t="shared" si="202"/>
        <v>0</v>
      </c>
      <c r="AF396" s="214">
        <f t="shared" si="203"/>
        <v>0</v>
      </c>
      <c r="AG396" s="214">
        <f t="shared" si="204"/>
        <v>2.6682278142030733</v>
      </c>
      <c r="AH396" s="214">
        <f t="shared" si="205"/>
        <v>2.1728627580433675</v>
      </c>
      <c r="AI396" s="214">
        <f t="shared" si="206"/>
        <v>1.6562753538964561</v>
      </c>
    </row>
    <row r="397" spans="4:35" ht="13.5" customHeight="1" x14ac:dyDescent="0.2">
      <c r="D397" s="81" t="str">
        <f>ProjectedP205!D88</f>
        <v>Cocoa beans</v>
      </c>
      <c r="K397" s="2">
        <f>ProjectedP205!K31-(SUM(K149,K237,K316))</f>
        <v>2.9893679159847819</v>
      </c>
      <c r="L397" s="2">
        <f>ProjectedP205!L31-(SUM(L149,L237,L316))</f>
        <v>3.3925583181605981</v>
      </c>
      <c r="M397" s="2">
        <f>ProjectedP205!M31-(SUM(M149,M237,M316))</f>
        <v>3.809438439581661</v>
      </c>
      <c r="P397" s="227">
        <f t="shared" si="190"/>
        <v>3.4875368286808511E-2</v>
      </c>
      <c r="Q397" s="227">
        <f t="shared" si="191"/>
        <v>3.4875368286808511E-2</v>
      </c>
      <c r="R397" s="227">
        <f t="shared" si="192"/>
        <v>3.4875368286808511E-2</v>
      </c>
      <c r="S397" s="227">
        <f t="shared" si="193"/>
        <v>0</v>
      </c>
      <c r="T397" s="227">
        <f t="shared" si="194"/>
        <v>0</v>
      </c>
      <c r="U397" s="227">
        <f t="shared" si="195"/>
        <v>0</v>
      </c>
      <c r="V397" s="227">
        <f t="shared" si="196"/>
        <v>0.96512463171319152</v>
      </c>
      <c r="W397" s="227">
        <f t="shared" si="197"/>
        <v>0.96512463171319152</v>
      </c>
      <c r="X397" s="227">
        <f t="shared" si="198"/>
        <v>0.96512463171319152</v>
      </c>
      <c r="AA397" s="214">
        <f t="shared" si="207"/>
        <v>0.22664197177117065</v>
      </c>
      <c r="AB397" s="214">
        <f t="shared" si="199"/>
        <v>0.25721026256592727</v>
      </c>
      <c r="AC397" s="214">
        <f t="shared" si="200"/>
        <v>0.28881645336159906</v>
      </c>
      <c r="AD397" s="214">
        <f t="shared" si="201"/>
        <v>0</v>
      </c>
      <c r="AE397" s="214">
        <f t="shared" si="202"/>
        <v>0</v>
      </c>
      <c r="AF397" s="214">
        <f t="shared" si="203"/>
        <v>0</v>
      </c>
      <c r="AG397" s="214">
        <f t="shared" si="204"/>
        <v>14.425563044850218</v>
      </c>
      <c r="AH397" s="214">
        <f t="shared" si="205"/>
        <v>16.371207986901357</v>
      </c>
      <c r="AI397" s="214">
        <f t="shared" si="206"/>
        <v>18.382914355176627</v>
      </c>
    </row>
    <row r="398" spans="4:35" ht="13.5" customHeight="1" x14ac:dyDescent="0.2">
      <c r="D398" s="81" t="str">
        <f>ProjectedP205!D89</f>
        <v>Millet</v>
      </c>
      <c r="K398" s="2">
        <f>ProjectedP205!K32-(SUM(K150,K238,K317))</f>
        <v>2.3444549691543935E-2</v>
      </c>
      <c r="L398" s="2">
        <f>ProjectedP205!L32-(SUM(L150,L238,L317))</f>
        <v>2.2788673989654229E-2</v>
      </c>
      <c r="M398" s="2">
        <f>ProjectedP205!M32-(SUM(M150,M238,M317))</f>
        <v>2.2122421253233059E-2</v>
      </c>
      <c r="P398" s="227">
        <f t="shared" si="190"/>
        <v>3.4875368286808511E-2</v>
      </c>
      <c r="Q398" s="227">
        <f t="shared" si="191"/>
        <v>3.4875368286808511E-2</v>
      </c>
      <c r="R398" s="227">
        <f t="shared" si="192"/>
        <v>3.4875368286808511E-2</v>
      </c>
      <c r="S398" s="227">
        <f t="shared" si="193"/>
        <v>0</v>
      </c>
      <c r="T398" s="227">
        <f t="shared" si="194"/>
        <v>0</v>
      </c>
      <c r="U398" s="227">
        <f t="shared" si="195"/>
        <v>0</v>
      </c>
      <c r="V398" s="227">
        <f t="shared" si="196"/>
        <v>0.96512463171319152</v>
      </c>
      <c r="W398" s="227">
        <f t="shared" si="197"/>
        <v>0.96512463171319152</v>
      </c>
      <c r="X398" s="227">
        <f t="shared" si="198"/>
        <v>0.96512463171319152</v>
      </c>
      <c r="AA398" s="214">
        <f t="shared" si="207"/>
        <v>1.7774724017629948E-3</v>
      </c>
      <c r="AB398" s="214">
        <f t="shared" si="199"/>
        <v>1.7277465177330544E-3</v>
      </c>
      <c r="AC398" s="214">
        <f t="shared" si="200"/>
        <v>1.6772338882661364E-3</v>
      </c>
      <c r="AD398" s="214">
        <f t="shared" si="201"/>
        <v>0</v>
      </c>
      <c r="AE398" s="214">
        <f t="shared" si="202"/>
        <v>0</v>
      </c>
      <c r="AF398" s="214">
        <f t="shared" si="203"/>
        <v>0</v>
      </c>
      <c r="AG398" s="214">
        <f t="shared" si="204"/>
        <v>0.11313456193366478</v>
      </c>
      <c r="AH398" s="214">
        <f t="shared" si="205"/>
        <v>0.10996955295748512</v>
      </c>
      <c r="AI398" s="214">
        <f t="shared" si="206"/>
        <v>0.10675446832315319</v>
      </c>
    </row>
    <row r="399" spans="4:35" ht="13.5" customHeight="1" x14ac:dyDescent="0.2">
      <c r="D399" s="81" t="str">
        <f>ProjectedP205!D90</f>
        <v>Natural rubber in primary forms</v>
      </c>
      <c r="K399" s="2">
        <f>ProjectedP205!K33-(SUM(K151,K239,K318))</f>
        <v>2.1740357144996541E-2</v>
      </c>
      <c r="L399" s="2">
        <f>ProjectedP205!L33-(SUM(L151,L239,L318))</f>
        <v>2.0116259415947423E-2</v>
      </c>
      <c r="M399" s="2">
        <f>ProjectedP205!M33-(SUM(M151,M239,M318))</f>
        <v>1.8416770061132071E-2</v>
      </c>
      <c r="P399" s="227">
        <f t="shared" si="190"/>
        <v>3.4875368286808511E-2</v>
      </c>
      <c r="Q399" s="227">
        <f t="shared" si="191"/>
        <v>3.4875368286808511E-2</v>
      </c>
      <c r="R399" s="227">
        <f t="shared" si="192"/>
        <v>3.4875368286808511E-2</v>
      </c>
      <c r="S399" s="227">
        <f t="shared" si="193"/>
        <v>0</v>
      </c>
      <c r="T399" s="227">
        <f t="shared" si="194"/>
        <v>0</v>
      </c>
      <c r="U399" s="227">
        <f t="shared" si="195"/>
        <v>0</v>
      </c>
      <c r="V399" s="227">
        <f t="shared" si="196"/>
        <v>0.96512463171319152</v>
      </c>
      <c r="W399" s="227">
        <f t="shared" si="197"/>
        <v>0.96512463171319152</v>
      </c>
      <c r="X399" s="227">
        <f t="shared" si="198"/>
        <v>0.96512463171319152</v>
      </c>
      <c r="AA399" s="214">
        <f t="shared" si="207"/>
        <v>1.6482673089532676E-3</v>
      </c>
      <c r="AB399" s="214">
        <f t="shared" si="199"/>
        <v>1.5251346862698821E-3</v>
      </c>
      <c r="AC399" s="214">
        <f t="shared" si="200"/>
        <v>1.396286170729239E-3</v>
      </c>
      <c r="AD399" s="214">
        <f t="shared" si="201"/>
        <v>0</v>
      </c>
      <c r="AE399" s="214">
        <f t="shared" si="202"/>
        <v>0</v>
      </c>
      <c r="AF399" s="214">
        <f t="shared" si="203"/>
        <v>0</v>
      </c>
      <c r="AG399" s="214">
        <f t="shared" si="204"/>
        <v>0.10491077091439019</v>
      </c>
      <c r="AH399" s="214">
        <f t="shared" si="205"/>
        <v>9.7073487301316375E-2</v>
      </c>
      <c r="AI399" s="214">
        <f t="shared" si="206"/>
        <v>8.8872392112983103E-2</v>
      </c>
    </row>
    <row r="400" spans="4:35" ht="13.5" customHeight="1" x14ac:dyDescent="0.2">
      <c r="D400" s="81" t="str">
        <f>ProjectedP205!D91</f>
        <v>Soya beans</v>
      </c>
      <c r="K400" s="2">
        <f>ProjectedP205!K34-(SUM(K152,K240,K319))</f>
        <v>2.0115232461854017E-2</v>
      </c>
      <c r="L400" s="2">
        <f>ProjectedP205!L34-(SUM(L152,L240,L319))</f>
        <v>1.7182472372439386E-2</v>
      </c>
      <c r="M400" s="2">
        <f>ProjectedP205!M34-(SUM(M152,M240,M319))</f>
        <v>1.3738430037162221E-2</v>
      </c>
      <c r="P400" s="227">
        <f t="shared" si="190"/>
        <v>3.4875368286808511E-2</v>
      </c>
      <c r="Q400" s="227">
        <f t="shared" si="191"/>
        <v>3.4875368286808511E-2</v>
      </c>
      <c r="R400" s="227">
        <f t="shared" si="192"/>
        <v>3.4875368286808511E-2</v>
      </c>
      <c r="S400" s="227">
        <f t="shared" si="193"/>
        <v>0</v>
      </c>
      <c r="T400" s="227">
        <f t="shared" si="194"/>
        <v>0</v>
      </c>
      <c r="U400" s="227">
        <f t="shared" si="195"/>
        <v>0</v>
      </c>
      <c r="V400" s="227">
        <f t="shared" si="196"/>
        <v>0.96512463171319152</v>
      </c>
      <c r="W400" s="227">
        <f t="shared" si="197"/>
        <v>0.96512463171319152</v>
      </c>
      <c r="X400" s="227">
        <f t="shared" si="198"/>
        <v>0.96512463171319152</v>
      </c>
      <c r="AA400" s="214">
        <f t="shared" si="207"/>
        <v>1.5250568266998363E-3</v>
      </c>
      <c r="AB400" s="214">
        <f t="shared" si="199"/>
        <v>1.3027066349276869E-3</v>
      </c>
      <c r="AC400" s="214">
        <f t="shared" si="200"/>
        <v>1.0415930591925755E-3</v>
      </c>
      <c r="AD400" s="214">
        <f t="shared" si="201"/>
        <v>0</v>
      </c>
      <c r="AE400" s="214">
        <f t="shared" si="202"/>
        <v>0</v>
      </c>
      <c r="AF400" s="214">
        <f t="shared" si="203"/>
        <v>0</v>
      </c>
      <c r="AG400" s="214">
        <f t="shared" si="204"/>
        <v>9.706853160786047E-2</v>
      </c>
      <c r="AH400" s="214">
        <f t="shared" si="205"/>
        <v>8.2916136601863255E-2</v>
      </c>
      <c r="AI400" s="214">
        <f t="shared" si="206"/>
        <v>6.6296486149668182E-2</v>
      </c>
    </row>
    <row r="401" spans="4:35" ht="13.5" customHeight="1" thickBot="1" x14ac:dyDescent="0.25">
      <c r="D401" s="236" t="s">
        <v>141</v>
      </c>
      <c r="E401" s="236"/>
      <c r="F401" s="236"/>
      <c r="G401" s="236"/>
      <c r="H401" s="236"/>
      <c r="I401" s="236"/>
      <c r="J401" s="236"/>
      <c r="K401" s="236">
        <f>SUM(K381:K400)</f>
        <v>67.73926135466381</v>
      </c>
      <c r="L401" s="236">
        <f t="shared" ref="L401:M401" si="208">SUM(L381:L400)</f>
        <v>61.316199553642541</v>
      </c>
      <c r="M401" s="236">
        <f t="shared" si="208"/>
        <v>54.523777405668589</v>
      </c>
      <c r="AA401" s="7"/>
      <c r="AB401" s="7"/>
      <c r="AC401" s="7"/>
      <c r="AD401" s="7"/>
      <c r="AE401" s="7"/>
      <c r="AF401" s="7"/>
      <c r="AG401" s="7"/>
      <c r="AH401" s="7"/>
      <c r="AI401" s="7"/>
    </row>
    <row r="402" spans="4:35" ht="13.5" customHeight="1" thickTop="1" thickBot="1" x14ac:dyDescent="0.25">
      <c r="D402" s="242" t="s">
        <v>142</v>
      </c>
      <c r="E402" s="242"/>
      <c r="F402" s="242"/>
      <c r="G402" s="242"/>
      <c r="H402" s="242"/>
      <c r="I402" s="242"/>
      <c r="J402" s="242"/>
      <c r="K402" s="242">
        <f>K401/46%</f>
        <v>147.25926381448653</v>
      </c>
      <c r="L402" s="242">
        <f t="shared" ref="L402:M402" si="209">L401/46%</f>
        <v>133.29608598617943</v>
      </c>
      <c r="M402" s="242">
        <f t="shared" si="209"/>
        <v>118.52995088188823</v>
      </c>
      <c r="Z402" s="2" t="s">
        <v>143</v>
      </c>
      <c r="AA402" s="236">
        <f>SUM(AA381:AA400)</f>
        <v>5.1357210591745117</v>
      </c>
      <c r="AB402" s="236">
        <f t="shared" ref="AB402:AI402" si="210">SUM(AB381:AB400)</f>
        <v>4.648750089958102</v>
      </c>
      <c r="AC402" s="236">
        <f t="shared" si="210"/>
        <v>4.1337756900231755</v>
      </c>
      <c r="AD402" s="236">
        <f t="shared" si="210"/>
        <v>0</v>
      </c>
      <c r="AE402" s="236">
        <f t="shared" si="210"/>
        <v>0</v>
      </c>
      <c r="AF402" s="236">
        <f t="shared" si="210"/>
        <v>0</v>
      </c>
      <c r="AG402" s="236">
        <f t="shared" si="210"/>
        <v>326.88414833721771</v>
      </c>
      <c r="AH402" s="236">
        <f t="shared" si="210"/>
        <v>295.88887256130909</v>
      </c>
      <c r="AI402" s="236">
        <f t="shared" si="210"/>
        <v>263.11120294128966</v>
      </c>
    </row>
    <row r="403" spans="4:35" ht="13.5" customHeight="1" thickTop="1" x14ac:dyDescent="0.2"/>
    <row r="404" spans="4:35" ht="13.5" customHeight="1" x14ac:dyDescent="0.25">
      <c r="D404" s="238" t="s">
        <v>160</v>
      </c>
      <c r="P404" s="238" t="s">
        <v>161</v>
      </c>
      <c r="Q404" s="238"/>
      <c r="AA404" s="238" t="s">
        <v>162</v>
      </c>
      <c r="AB404" s="238"/>
    </row>
    <row r="405" spans="4:35" ht="13.5" customHeight="1" x14ac:dyDescent="0.2">
      <c r="D405" s="239" t="s">
        <v>139</v>
      </c>
      <c r="P405" s="239" t="s">
        <v>163</v>
      </c>
      <c r="AA405" s="239" t="s">
        <v>89</v>
      </c>
    </row>
    <row r="406" spans="4:35" ht="13.5" customHeight="1" x14ac:dyDescent="0.2">
      <c r="P406" s="231" t="s">
        <v>60</v>
      </c>
      <c r="Q406" s="231"/>
      <c r="R406" s="231"/>
      <c r="S406" s="231" t="s">
        <v>117</v>
      </c>
      <c r="T406" s="231"/>
      <c r="U406" s="231"/>
      <c r="V406" s="231" t="s">
        <v>97</v>
      </c>
      <c r="W406" s="231"/>
      <c r="X406" s="231"/>
      <c r="AA406" s="231" t="s">
        <v>60</v>
      </c>
      <c r="AB406" s="231"/>
      <c r="AC406" s="231"/>
      <c r="AD406" s="231" t="s">
        <v>117</v>
      </c>
      <c r="AE406" s="231"/>
      <c r="AF406" s="231"/>
      <c r="AG406" s="231" t="s">
        <v>97</v>
      </c>
      <c r="AH406" s="231"/>
      <c r="AI406" s="231"/>
    </row>
    <row r="407" spans="4:35" ht="13.5" customHeight="1" x14ac:dyDescent="0.2">
      <c r="D407" s="240" t="s">
        <v>54</v>
      </c>
      <c r="E407" s="240"/>
      <c r="F407" s="240"/>
      <c r="G407" s="240"/>
      <c r="H407" s="240"/>
      <c r="I407" s="240"/>
      <c r="J407" s="240"/>
      <c r="K407" s="240">
        <v>2023</v>
      </c>
      <c r="L407" s="240">
        <v>2024</v>
      </c>
      <c r="M407" s="240">
        <v>2025</v>
      </c>
      <c r="P407" s="240">
        <v>2023</v>
      </c>
      <c r="Q407" s="240">
        <v>2024</v>
      </c>
      <c r="R407" s="240">
        <v>2025</v>
      </c>
      <c r="S407" s="240">
        <v>2023</v>
      </c>
      <c r="T407" s="240">
        <v>2024</v>
      </c>
      <c r="U407" s="240">
        <v>2025</v>
      </c>
      <c r="V407" s="240">
        <v>2023</v>
      </c>
      <c r="W407" s="240">
        <v>2024</v>
      </c>
      <c r="X407" s="240">
        <v>2025</v>
      </c>
      <c r="AA407" s="240">
        <v>2023</v>
      </c>
      <c r="AB407" s="240">
        <v>2024</v>
      </c>
      <c r="AC407" s="240">
        <v>2025</v>
      </c>
      <c r="AD407" s="240">
        <v>2023</v>
      </c>
      <c r="AE407" s="240">
        <v>2024</v>
      </c>
      <c r="AF407" s="240">
        <v>2025</v>
      </c>
      <c r="AG407" s="240">
        <v>2023</v>
      </c>
      <c r="AH407" s="240">
        <v>2024</v>
      </c>
      <c r="AI407" s="240">
        <v>2025</v>
      </c>
    </row>
    <row r="408" spans="4:35" ht="13.5" customHeight="1" x14ac:dyDescent="0.2">
      <c r="D408" s="81" t="str">
        <f>D381</f>
        <v>Cassava, fresh</v>
      </c>
      <c r="K408" s="2">
        <f>ProjectedP205!K42-(SUM(K157,K245,K324))</f>
        <v>2.6531199774797507</v>
      </c>
      <c r="L408" s="2">
        <f>ProjectedP205!L42-(SUM(L157,L245,L324))</f>
        <v>6.8546703146835046</v>
      </c>
      <c r="M408" s="2">
        <f>ProjectedP205!M42-(SUM(M157,M245,M324))</f>
        <v>11.294582150615057</v>
      </c>
      <c r="P408" s="227">
        <f t="shared" ref="P408:P427" si="211">V104</f>
        <v>3.4875368286808511E-2</v>
      </c>
      <c r="Q408" s="227">
        <f t="shared" ref="Q408:Q427" si="212">W104</f>
        <v>3.4875368286808511E-2</v>
      </c>
      <c r="R408" s="227">
        <f t="shared" ref="R408:R427" si="213">X104</f>
        <v>3.4875368286808511E-2</v>
      </c>
      <c r="S408" s="227">
        <f t="shared" ref="S408:S427" si="214">Y104</f>
        <v>0</v>
      </c>
      <c r="T408" s="227">
        <f t="shared" ref="T408:T427" si="215">Z104</f>
        <v>0</v>
      </c>
      <c r="U408" s="227">
        <f t="shared" ref="U408:U427" si="216">AA104</f>
        <v>0</v>
      </c>
      <c r="V408" s="227">
        <f t="shared" ref="V408:V427" si="217">AB104</f>
        <v>0.96512463171319152</v>
      </c>
      <c r="W408" s="227">
        <f t="shared" ref="W408:W427" si="218">AC104</f>
        <v>0.96512463171319152</v>
      </c>
      <c r="X408" s="227">
        <f t="shared" ref="X408:X427" si="219">AD104</f>
        <v>0.96512463171319152</v>
      </c>
      <c r="AA408" s="214">
        <f t="shared" ref="AA408:AA427" si="220">(P408*K408)/$AI$104</f>
        <v>0.20114899200803349</v>
      </c>
      <c r="AB408" s="214">
        <f t="shared" ref="AB408:AB427" si="221">(Q408*L408)/$AI$104</f>
        <v>0.51969380806356691</v>
      </c>
      <c r="AC408" s="214">
        <f t="shared" ref="AC408:AC427" si="222">(R408*M408)/$AI$104</f>
        <v>0.8563102438006821</v>
      </c>
      <c r="AD408" s="214">
        <f t="shared" ref="AD408:AD427" si="223">(K408*S408)/$AI$108</f>
        <v>0</v>
      </c>
      <c r="AE408" s="214">
        <f t="shared" ref="AE408:AE427" si="224">(L408*T408)/$AI$108</f>
        <v>0</v>
      </c>
      <c r="AF408" s="214">
        <f t="shared" ref="AF408:AF427" si="225">(M408*U408)/$AI$108</f>
        <v>0</v>
      </c>
      <c r="AG408" s="214">
        <f t="shared" ref="AG408:AG427" si="226">(K408*V408)/$AI$106</f>
        <v>12.802957205780276</v>
      </c>
      <c r="AH408" s="214">
        <f t="shared" ref="AH408:AH427" si="227">(L408*W408)/$AI$106</f>
        <v>33.07805581487132</v>
      </c>
      <c r="AI408" s="214">
        <f t="shared" ref="AI408:AI427" si="228">(M408*X408)/$AI$106</f>
        <v>54.503397192333708</v>
      </c>
    </row>
    <row r="409" spans="4:35" ht="13.5" customHeight="1" x14ac:dyDescent="0.2">
      <c r="D409" s="81" t="str">
        <f t="shared" ref="D409:D427" si="229">D382</f>
        <v>Maize (corn)</v>
      </c>
      <c r="K409" s="2">
        <f>ProjectedP205!K43-(SUM(K158,K246,K325))</f>
        <v>31.422764556254801</v>
      </c>
      <c r="L409" s="2">
        <f>ProjectedP205!L43-(SUM(L158,L246,L325))</f>
        <v>29.011540118232521</v>
      </c>
      <c r="M409" s="2">
        <f>ProjectedP205!M43-(SUM(M158,M246,M325))</f>
        <v>23.093601277464813</v>
      </c>
      <c r="P409" s="227">
        <f t="shared" si="211"/>
        <v>3.4875368286808511E-2</v>
      </c>
      <c r="Q409" s="227">
        <f t="shared" si="212"/>
        <v>3.4875368286808511E-2</v>
      </c>
      <c r="R409" s="227">
        <f t="shared" si="213"/>
        <v>3.4875368286808511E-2</v>
      </c>
      <c r="S409" s="227">
        <f t="shared" si="214"/>
        <v>0</v>
      </c>
      <c r="T409" s="227">
        <f t="shared" si="215"/>
        <v>0</v>
      </c>
      <c r="U409" s="227">
        <f t="shared" si="216"/>
        <v>0</v>
      </c>
      <c r="V409" s="227">
        <f t="shared" si="217"/>
        <v>0.96512463171319152</v>
      </c>
      <c r="W409" s="227">
        <f t="shared" si="218"/>
        <v>0.96512463171319152</v>
      </c>
      <c r="X409" s="227">
        <f t="shared" si="219"/>
        <v>0.96512463171319152</v>
      </c>
      <c r="AA409" s="214">
        <f t="shared" si="220"/>
        <v>2.3823488836718676</v>
      </c>
      <c r="AB409" s="214">
        <f t="shared" si="221"/>
        <v>2.1995394482410418</v>
      </c>
      <c r="AC409" s="214">
        <f t="shared" si="222"/>
        <v>1.7508648904789064</v>
      </c>
      <c r="AD409" s="214">
        <f t="shared" si="223"/>
        <v>0</v>
      </c>
      <c r="AE409" s="214">
        <f t="shared" si="224"/>
        <v>0</v>
      </c>
      <c r="AF409" s="214">
        <f t="shared" si="225"/>
        <v>0</v>
      </c>
      <c r="AG409" s="214">
        <f t="shared" si="226"/>
        <v>151.63442034882871</v>
      </c>
      <c r="AH409" s="214">
        <f t="shared" si="227"/>
        <v>139.9987598602082</v>
      </c>
      <c r="AI409" s="214">
        <f t="shared" si="228"/>
        <v>111.44101713922258</v>
      </c>
    </row>
    <row r="410" spans="4:35" ht="13.5" customHeight="1" x14ac:dyDescent="0.2">
      <c r="D410" s="81" t="str">
        <f t="shared" si="229"/>
        <v>Rice</v>
      </c>
      <c r="K410" s="2">
        <f>ProjectedP205!K44-(SUM(K159,K247,K326))</f>
        <v>0.71538577162369266</v>
      </c>
      <c r="L410" s="2">
        <f>ProjectedP205!L44-(SUM(L159,L247,L326))</f>
        <v>3.5433804102750774</v>
      </c>
      <c r="M410" s="2">
        <f>ProjectedP205!M44-(SUM(M159,M247,M326))</f>
        <v>6.6700265309684514</v>
      </c>
      <c r="P410" s="227">
        <f t="shared" si="211"/>
        <v>3.4875368286808511E-2</v>
      </c>
      <c r="Q410" s="227">
        <f t="shared" si="212"/>
        <v>3.4875368286808511E-2</v>
      </c>
      <c r="R410" s="227">
        <f t="shared" si="213"/>
        <v>3.4875368286808511E-2</v>
      </c>
      <c r="S410" s="227">
        <f t="shared" si="214"/>
        <v>0</v>
      </c>
      <c r="T410" s="227">
        <f t="shared" si="215"/>
        <v>0</v>
      </c>
      <c r="U410" s="227">
        <f t="shared" si="216"/>
        <v>0</v>
      </c>
      <c r="V410" s="227">
        <f t="shared" si="217"/>
        <v>0.96512463171319152</v>
      </c>
      <c r="W410" s="227">
        <f t="shared" si="218"/>
        <v>0.96512463171319152</v>
      </c>
      <c r="X410" s="227">
        <f t="shared" si="219"/>
        <v>0.96512463171319152</v>
      </c>
      <c r="AA410" s="214">
        <f t="shared" si="220"/>
        <v>5.4237700548954271E-2</v>
      </c>
      <c r="AB410" s="214">
        <f t="shared" si="221"/>
        <v>0.26864499301870864</v>
      </c>
      <c r="AC410" s="214">
        <f t="shared" si="222"/>
        <v>0.5056948516311055</v>
      </c>
      <c r="AD410" s="214">
        <f t="shared" si="223"/>
        <v>0</v>
      </c>
      <c r="AE410" s="214">
        <f t="shared" si="224"/>
        <v>0</v>
      </c>
      <c r="AF410" s="214">
        <f t="shared" si="225"/>
        <v>0</v>
      </c>
      <c r="AG410" s="214">
        <f t="shared" si="226"/>
        <v>3.452182146855868</v>
      </c>
      <c r="AH410" s="214">
        <f t="shared" si="227"/>
        <v>17.099018567432356</v>
      </c>
      <c r="AI410" s="214">
        <f t="shared" si="228"/>
        <v>32.18703449609071</v>
      </c>
    </row>
    <row r="411" spans="4:35" ht="13.5" customHeight="1" x14ac:dyDescent="0.2">
      <c r="D411" s="81" t="str">
        <f t="shared" si="229"/>
        <v>Plantains and cooking bananas</v>
      </c>
      <c r="K411" s="2">
        <f>ProjectedP205!K45-(SUM(K160,K248,K327))</f>
        <v>10.238205037432717</v>
      </c>
      <c r="L411" s="2">
        <f>ProjectedP205!L45-(SUM(L160,L248,L327))</f>
        <v>9.911815642264429</v>
      </c>
      <c r="M411" s="2">
        <f>ProjectedP205!M45-(SUM(M160,M248,M327))</f>
        <v>9.5833875408942255</v>
      </c>
      <c r="P411" s="227">
        <f t="shared" si="211"/>
        <v>3.4875368286808511E-2</v>
      </c>
      <c r="Q411" s="227">
        <f t="shared" si="212"/>
        <v>3.4875368286808511E-2</v>
      </c>
      <c r="R411" s="227">
        <f t="shared" si="213"/>
        <v>3.4875368286808511E-2</v>
      </c>
      <c r="S411" s="227">
        <f t="shared" si="214"/>
        <v>0</v>
      </c>
      <c r="T411" s="227">
        <f t="shared" si="215"/>
        <v>0</v>
      </c>
      <c r="U411" s="227">
        <f t="shared" si="216"/>
        <v>0</v>
      </c>
      <c r="V411" s="227">
        <f t="shared" si="217"/>
        <v>0.96512463171319152</v>
      </c>
      <c r="W411" s="227">
        <f t="shared" si="218"/>
        <v>0.96512463171319152</v>
      </c>
      <c r="X411" s="227">
        <f t="shared" si="219"/>
        <v>0.96512463171319152</v>
      </c>
      <c r="AA411" s="214">
        <f t="shared" si="220"/>
        <v>0.7762199375572264</v>
      </c>
      <c r="AB411" s="214">
        <f t="shared" si="221"/>
        <v>0.75147439329330734</v>
      </c>
      <c r="AC411" s="214">
        <f t="shared" si="222"/>
        <v>0.72657428244325706</v>
      </c>
      <c r="AD411" s="214">
        <f t="shared" si="223"/>
        <v>0</v>
      </c>
      <c r="AE411" s="214">
        <f t="shared" si="224"/>
        <v>0</v>
      </c>
      <c r="AF411" s="214">
        <f t="shared" si="225"/>
        <v>0</v>
      </c>
      <c r="AG411" s="214">
        <f t="shared" si="226"/>
        <v>49.405719330781963</v>
      </c>
      <c r="AH411" s="214">
        <f t="shared" si="227"/>
        <v>47.830687106747533</v>
      </c>
      <c r="AI411" s="214">
        <f t="shared" si="228"/>
        <v>46.245816854851633</v>
      </c>
    </row>
    <row r="412" spans="4:35" ht="13.5" customHeight="1" x14ac:dyDescent="0.2">
      <c r="D412" s="81" t="str">
        <f t="shared" si="229"/>
        <v>Groundnuts, excluding shelled</v>
      </c>
      <c r="K412" s="2">
        <f>ProjectedP205!K46-(SUM(K161,K249,K328))</f>
        <v>0.21821219014272036</v>
      </c>
      <c r="L412" s="2">
        <f>ProjectedP205!L46-(SUM(L161,L249,L328))</f>
        <v>1.3491790147906055</v>
      </c>
      <c r="M412" s="2">
        <f>ProjectedP205!M46-(SUM(M161,M249,M328))</f>
        <v>2.4199692819281617</v>
      </c>
      <c r="P412" s="227">
        <f t="shared" si="211"/>
        <v>3.4875368286808511E-2</v>
      </c>
      <c r="Q412" s="227">
        <f t="shared" si="212"/>
        <v>3.4875368286808511E-2</v>
      </c>
      <c r="R412" s="227">
        <f t="shared" si="213"/>
        <v>3.4875368286808511E-2</v>
      </c>
      <c r="S412" s="227">
        <f t="shared" si="214"/>
        <v>0</v>
      </c>
      <c r="T412" s="227">
        <f t="shared" si="215"/>
        <v>0</v>
      </c>
      <c r="U412" s="227">
        <f t="shared" si="216"/>
        <v>0</v>
      </c>
      <c r="V412" s="227">
        <f t="shared" si="217"/>
        <v>0.96512463171319152</v>
      </c>
      <c r="W412" s="227">
        <f t="shared" si="218"/>
        <v>0.96512463171319152</v>
      </c>
      <c r="X412" s="227">
        <f t="shared" si="219"/>
        <v>0.96512463171319152</v>
      </c>
      <c r="AA412" s="214">
        <f t="shared" si="220"/>
        <v>1.6543979338909692E-2</v>
      </c>
      <c r="AB412" s="214">
        <f t="shared" si="221"/>
        <v>0.10228938049055616</v>
      </c>
      <c r="AC412" s="214">
        <f t="shared" si="222"/>
        <v>0.18347243467393082</v>
      </c>
      <c r="AD412" s="214">
        <f t="shared" si="223"/>
        <v>0</v>
      </c>
      <c r="AE412" s="214">
        <f t="shared" si="224"/>
        <v>0</v>
      </c>
      <c r="AF412" s="214">
        <f t="shared" si="225"/>
        <v>0</v>
      </c>
      <c r="AG412" s="214">
        <f t="shared" si="226"/>
        <v>1.0530097982341096</v>
      </c>
      <c r="AH412" s="214">
        <f t="shared" si="227"/>
        <v>6.5106294988247475</v>
      </c>
      <c r="AI412" s="214">
        <f t="shared" si="228"/>
        <v>11.677859809890766</v>
      </c>
    </row>
    <row r="413" spans="4:35" ht="13.5" customHeight="1" x14ac:dyDescent="0.2">
      <c r="D413" s="81" t="str">
        <f t="shared" si="229"/>
        <v>Beans, dry</v>
      </c>
      <c r="K413" s="2">
        <f>ProjectedP205!K47-(SUM(K162,K250,K329))</f>
        <v>0.20515731869496492</v>
      </c>
      <c r="L413" s="2">
        <f>ProjectedP205!L47-(SUM(L162,L250,L329))</f>
        <v>0.44952809301251589</v>
      </c>
      <c r="M413" s="2">
        <f>ProjectedP205!M47-(SUM(M162,M250,M329))</f>
        <v>0.68069468171140968</v>
      </c>
      <c r="P413" s="227">
        <f t="shared" si="211"/>
        <v>3.4875368286808511E-2</v>
      </c>
      <c r="Q413" s="227">
        <f t="shared" si="212"/>
        <v>3.4875368286808511E-2</v>
      </c>
      <c r="R413" s="227">
        <f t="shared" si="213"/>
        <v>3.4875368286808511E-2</v>
      </c>
      <c r="S413" s="227">
        <f t="shared" si="214"/>
        <v>0</v>
      </c>
      <c r="T413" s="227">
        <f t="shared" si="215"/>
        <v>0</v>
      </c>
      <c r="U413" s="227">
        <f t="shared" si="216"/>
        <v>0</v>
      </c>
      <c r="V413" s="227">
        <f t="shared" si="217"/>
        <v>0.96512463171319152</v>
      </c>
      <c r="W413" s="227">
        <f t="shared" si="218"/>
        <v>0.96512463171319152</v>
      </c>
      <c r="X413" s="227">
        <f t="shared" si="219"/>
        <v>0.96512463171319152</v>
      </c>
      <c r="AA413" s="214">
        <f t="shared" si="220"/>
        <v>1.5554210970045754E-2</v>
      </c>
      <c r="AB413" s="214">
        <f t="shared" si="221"/>
        <v>3.4081429997996099E-2</v>
      </c>
      <c r="AC413" s="214">
        <f t="shared" si="222"/>
        <v>5.1607560251211541E-2</v>
      </c>
      <c r="AD413" s="214">
        <f t="shared" si="223"/>
        <v>0</v>
      </c>
      <c r="AE413" s="214">
        <f t="shared" si="224"/>
        <v>0</v>
      </c>
      <c r="AF413" s="214">
        <f t="shared" si="225"/>
        <v>0</v>
      </c>
      <c r="AG413" s="214">
        <f t="shared" si="226"/>
        <v>0.99001190824371943</v>
      </c>
      <c r="AH413" s="214">
        <f t="shared" si="227"/>
        <v>2.1692531760671883</v>
      </c>
      <c r="AI413" s="214">
        <f t="shared" si="228"/>
        <v>3.2847760199792617</v>
      </c>
    </row>
    <row r="414" spans="4:35" ht="13.5" customHeight="1" x14ac:dyDescent="0.2">
      <c r="D414" s="81" t="str">
        <f t="shared" si="229"/>
        <v>Oil palm fruit</v>
      </c>
      <c r="K414" s="2">
        <f>ProjectedP205!K48-(SUM(K163,K251,K330))</f>
        <v>10.771903033264268</v>
      </c>
      <c r="L414" s="2">
        <f>ProjectedP205!L48-(SUM(L163,L251,L330))</f>
        <v>10.725960647525635</v>
      </c>
      <c r="M414" s="2">
        <f>ProjectedP205!M48-(SUM(M163,M251,M330))</f>
        <v>10.122401761622109</v>
      </c>
      <c r="P414" s="227">
        <f t="shared" si="211"/>
        <v>3.4875368286808511E-2</v>
      </c>
      <c r="Q414" s="227">
        <f t="shared" si="212"/>
        <v>3.4875368286808511E-2</v>
      </c>
      <c r="R414" s="227">
        <f t="shared" si="213"/>
        <v>3.4875368286808511E-2</v>
      </c>
      <c r="S414" s="227">
        <f t="shared" si="214"/>
        <v>0</v>
      </c>
      <c r="T414" s="227">
        <f t="shared" si="215"/>
        <v>0</v>
      </c>
      <c r="U414" s="227">
        <f t="shared" si="216"/>
        <v>0</v>
      </c>
      <c r="V414" s="227">
        <f t="shared" si="217"/>
        <v>0.96512463171319152</v>
      </c>
      <c r="W414" s="227">
        <f t="shared" si="218"/>
        <v>0.96512463171319152</v>
      </c>
      <c r="X414" s="227">
        <f t="shared" si="219"/>
        <v>0.96512463171319152</v>
      </c>
      <c r="AA414" s="214">
        <f t="shared" si="220"/>
        <v>0.81668279442365443</v>
      </c>
      <c r="AB414" s="214">
        <f t="shared" si="221"/>
        <v>0.81319962567885129</v>
      </c>
      <c r="AC414" s="214">
        <f t="shared" si="222"/>
        <v>0.76744019431219623</v>
      </c>
      <c r="AD414" s="214">
        <f t="shared" si="223"/>
        <v>0</v>
      </c>
      <c r="AE414" s="214">
        <f t="shared" si="224"/>
        <v>0</v>
      </c>
      <c r="AF414" s="214">
        <f t="shared" si="225"/>
        <v>0</v>
      </c>
      <c r="AG414" s="214">
        <f t="shared" si="226"/>
        <v>51.981144739146934</v>
      </c>
      <c r="AH414" s="214">
        <f t="shared" si="227"/>
        <v>51.759444098566817</v>
      </c>
      <c r="AI414" s="214">
        <f t="shared" si="228"/>
        <v>48.846896361192492</v>
      </c>
    </row>
    <row r="415" spans="4:35" ht="13.5" customHeight="1" x14ac:dyDescent="0.2">
      <c r="D415" s="81" t="str">
        <f t="shared" si="229"/>
        <v>Bananas</v>
      </c>
      <c r="K415" s="2">
        <f>ProjectedP205!K49-(SUM(K164,K252,K331))</f>
        <v>2.1111653582870158</v>
      </c>
      <c r="L415" s="2">
        <f>ProjectedP205!L49-(SUM(L164,L252,L331))</f>
        <v>2.0414965069698559</v>
      </c>
      <c r="M415" s="2">
        <f>ProjectedP205!M49-(SUM(M164,M252,M331))</f>
        <v>1.9715666973395292</v>
      </c>
      <c r="P415" s="227">
        <f t="shared" si="211"/>
        <v>3.4875368286808511E-2</v>
      </c>
      <c r="Q415" s="227">
        <f t="shared" si="212"/>
        <v>3.4875368286808511E-2</v>
      </c>
      <c r="R415" s="227">
        <f t="shared" si="213"/>
        <v>3.4875368286808511E-2</v>
      </c>
      <c r="S415" s="227">
        <f t="shared" si="214"/>
        <v>0</v>
      </c>
      <c r="T415" s="227">
        <f t="shared" si="215"/>
        <v>0</v>
      </c>
      <c r="U415" s="227">
        <f t="shared" si="216"/>
        <v>0</v>
      </c>
      <c r="V415" s="227">
        <f t="shared" si="217"/>
        <v>0.96512463171319152</v>
      </c>
      <c r="W415" s="227">
        <f t="shared" si="218"/>
        <v>0.96512463171319152</v>
      </c>
      <c r="X415" s="227">
        <f t="shared" si="219"/>
        <v>0.96512463171319152</v>
      </c>
      <c r="AA415" s="214">
        <f t="shared" si="220"/>
        <v>0.16006015083611244</v>
      </c>
      <c r="AB415" s="214">
        <f t="shared" si="221"/>
        <v>0.15477813594958012</v>
      </c>
      <c r="AC415" s="214">
        <f t="shared" si="222"/>
        <v>0.14947633624287568</v>
      </c>
      <c r="AD415" s="214">
        <f t="shared" si="223"/>
        <v>0</v>
      </c>
      <c r="AE415" s="214">
        <f t="shared" si="224"/>
        <v>0</v>
      </c>
      <c r="AF415" s="214">
        <f t="shared" si="225"/>
        <v>0</v>
      </c>
      <c r="AG415" s="214">
        <f t="shared" si="226"/>
        <v>10.18768844451202</v>
      </c>
      <c r="AH415" s="214">
        <f t="shared" si="227"/>
        <v>9.8514928221652447</v>
      </c>
      <c r="AI415" s="214">
        <f t="shared" si="228"/>
        <v>9.5140379133390311</v>
      </c>
    </row>
    <row r="416" spans="4:35" ht="13.5" customHeight="1" x14ac:dyDescent="0.2">
      <c r="D416" s="81" t="str">
        <f t="shared" si="229"/>
        <v>Cow peas, dry</v>
      </c>
      <c r="K416" s="2">
        <f>ProjectedP205!K50-(SUM(K165,K253,K332))</f>
        <v>8.097514408602266E-2</v>
      </c>
      <c r="L416" s="2">
        <f>ProjectedP205!L50-(SUM(L165,L253,L332))</f>
        <v>0.60251950544920174</v>
      </c>
      <c r="M416" s="2">
        <f>ProjectedP205!M50-(SUM(M165,M253,M332))</f>
        <v>1.115925541531166</v>
      </c>
      <c r="P416" s="227">
        <f t="shared" si="211"/>
        <v>3.4875368286808511E-2</v>
      </c>
      <c r="Q416" s="227">
        <f t="shared" si="212"/>
        <v>3.4875368286808511E-2</v>
      </c>
      <c r="R416" s="227">
        <f t="shared" si="213"/>
        <v>3.4875368286808511E-2</v>
      </c>
      <c r="S416" s="227">
        <f t="shared" si="214"/>
        <v>0</v>
      </c>
      <c r="T416" s="227">
        <f t="shared" si="215"/>
        <v>0</v>
      </c>
      <c r="U416" s="227">
        <f t="shared" si="216"/>
        <v>0</v>
      </c>
      <c r="V416" s="227">
        <f t="shared" si="217"/>
        <v>0.96512463171319152</v>
      </c>
      <c r="W416" s="227">
        <f t="shared" si="218"/>
        <v>0.96512463171319152</v>
      </c>
      <c r="X416" s="227">
        <f t="shared" si="219"/>
        <v>0.96512463171319152</v>
      </c>
      <c r="AA416" s="214">
        <f t="shared" si="220"/>
        <v>6.1392129827770089E-3</v>
      </c>
      <c r="AB416" s="214">
        <f t="shared" si="221"/>
        <v>4.5680629679405733E-2</v>
      </c>
      <c r="AC416" s="214">
        <f t="shared" si="222"/>
        <v>8.4605030959903557E-2</v>
      </c>
      <c r="AD416" s="214">
        <f t="shared" si="223"/>
        <v>0</v>
      </c>
      <c r="AE416" s="214">
        <f t="shared" si="224"/>
        <v>0</v>
      </c>
      <c r="AF416" s="214">
        <f t="shared" si="225"/>
        <v>0</v>
      </c>
      <c r="AG416" s="214">
        <f t="shared" si="226"/>
        <v>0.39075553056972617</v>
      </c>
      <c r="AH416" s="214">
        <f t="shared" si="227"/>
        <v>2.9075320789833756</v>
      </c>
      <c r="AI416" s="214">
        <f t="shared" si="228"/>
        <v>5.3850361364480515</v>
      </c>
    </row>
    <row r="417" spans="4:35" ht="13.5" customHeight="1" x14ac:dyDescent="0.2">
      <c r="D417" s="81" t="str">
        <f t="shared" si="229"/>
        <v>Coffee, green</v>
      </c>
      <c r="K417" s="2">
        <f>ProjectedP205!K51-(SUM(K166,K254,K333))</f>
        <v>4.5905959450701639</v>
      </c>
      <c r="L417" s="2">
        <f>ProjectedP205!L51-(SUM(L166,L254,L333))</f>
        <v>4.4406008409592648</v>
      </c>
      <c r="M417" s="2">
        <f>ProjectedP205!M51-(SUM(M166,M254,M333))</f>
        <v>4.2899363371702588</v>
      </c>
      <c r="P417" s="227">
        <f t="shared" si="211"/>
        <v>3.4875368286808511E-2</v>
      </c>
      <c r="Q417" s="227">
        <f t="shared" si="212"/>
        <v>3.4875368286808511E-2</v>
      </c>
      <c r="R417" s="227">
        <f t="shared" si="213"/>
        <v>3.4875368286808511E-2</v>
      </c>
      <c r="S417" s="227">
        <f t="shared" si="214"/>
        <v>0</v>
      </c>
      <c r="T417" s="227">
        <f t="shared" si="215"/>
        <v>0</v>
      </c>
      <c r="U417" s="227">
        <f t="shared" si="216"/>
        <v>0</v>
      </c>
      <c r="V417" s="227">
        <f t="shared" si="217"/>
        <v>0.96512463171319152</v>
      </c>
      <c r="W417" s="227">
        <f t="shared" si="218"/>
        <v>0.96512463171319152</v>
      </c>
      <c r="X417" s="227">
        <f t="shared" si="219"/>
        <v>0.96512463171319152</v>
      </c>
      <c r="AA417" s="214">
        <f t="shared" si="220"/>
        <v>0.34804070487011246</v>
      </c>
      <c r="AB417" s="214">
        <f t="shared" si="221"/>
        <v>0.33666867335470857</v>
      </c>
      <c r="AC417" s="214">
        <f t="shared" si="222"/>
        <v>0.3252458906212502</v>
      </c>
      <c r="AD417" s="214">
        <f t="shared" si="223"/>
        <v>0</v>
      </c>
      <c r="AE417" s="214">
        <f t="shared" si="224"/>
        <v>0</v>
      </c>
      <c r="AF417" s="214">
        <f t="shared" si="225"/>
        <v>0</v>
      </c>
      <c r="AG417" s="214">
        <f t="shared" si="226"/>
        <v>22.15248610414956</v>
      </c>
      <c r="AH417" s="214">
        <f t="shared" si="227"/>
        <v>21.428666256080493</v>
      </c>
      <c r="AI417" s="214">
        <f t="shared" si="228"/>
        <v>20.70161613742242</v>
      </c>
    </row>
    <row r="418" spans="4:35" ht="13.5" customHeight="1" x14ac:dyDescent="0.2">
      <c r="D418" s="81" t="str">
        <f t="shared" si="229"/>
        <v>Edible roots and tubers with high starch or inulin content, n.e.c., fresh</v>
      </c>
      <c r="K418" s="2">
        <f>ProjectedP205!K52-(SUM(K167,K255,K334))</f>
        <v>5.2140476577606953E-2</v>
      </c>
      <c r="L418" s="2">
        <f>ProjectedP205!L52-(SUM(L167,L255,L334))</f>
        <v>0.25909603119965019</v>
      </c>
      <c r="M418" s="2">
        <f>ProjectedP205!M52-(SUM(M167,M255,M334))</f>
        <v>0.45188484604799856</v>
      </c>
      <c r="P418" s="227">
        <f t="shared" si="211"/>
        <v>3.4875368286808511E-2</v>
      </c>
      <c r="Q418" s="227">
        <f t="shared" si="212"/>
        <v>3.4875368286808511E-2</v>
      </c>
      <c r="R418" s="227">
        <f t="shared" si="213"/>
        <v>3.4875368286808511E-2</v>
      </c>
      <c r="S418" s="227">
        <f t="shared" si="214"/>
        <v>0</v>
      </c>
      <c r="T418" s="227">
        <f t="shared" si="215"/>
        <v>0</v>
      </c>
      <c r="U418" s="227">
        <f t="shared" si="216"/>
        <v>0</v>
      </c>
      <c r="V418" s="227">
        <f t="shared" si="217"/>
        <v>0.96512463171319152</v>
      </c>
      <c r="W418" s="227">
        <f t="shared" si="218"/>
        <v>0.96512463171319152</v>
      </c>
      <c r="X418" s="227">
        <f t="shared" si="219"/>
        <v>0.96512463171319152</v>
      </c>
      <c r="AA418" s="214">
        <f t="shared" si="220"/>
        <v>3.9530833115081643E-3</v>
      </c>
      <c r="AB418" s="214">
        <f t="shared" si="221"/>
        <v>1.9643629368996145E-2</v>
      </c>
      <c r="AC418" s="214">
        <f t="shared" si="222"/>
        <v>3.4260109628590683E-2</v>
      </c>
      <c r="AD418" s="214">
        <f t="shared" si="223"/>
        <v>0</v>
      </c>
      <c r="AE418" s="214">
        <f t="shared" si="224"/>
        <v>0</v>
      </c>
      <c r="AF418" s="214">
        <f t="shared" si="225"/>
        <v>0</v>
      </c>
      <c r="AG418" s="214">
        <f t="shared" si="226"/>
        <v>0.25161029127156598</v>
      </c>
      <c r="AH418" s="214">
        <f t="shared" si="227"/>
        <v>1.2502998084495598</v>
      </c>
      <c r="AI418" s="214">
        <f t="shared" si="228"/>
        <v>2.1806259780942341</v>
      </c>
    </row>
    <row r="419" spans="4:35" ht="13.5" customHeight="1" x14ac:dyDescent="0.2">
      <c r="D419" s="81" t="str">
        <f t="shared" si="229"/>
        <v>Sweet potatoes</v>
      </c>
      <c r="K419" s="2">
        <f>ProjectedP205!K53-(SUM(K168,K256,K335))</f>
        <v>5.0500228596335198E-2</v>
      </c>
      <c r="L419" s="2">
        <f>ProjectedP205!L53-(SUM(L168,L256,L335))</f>
        <v>0.42973381957574497</v>
      </c>
      <c r="M419" s="2">
        <f>ProjectedP205!M53-(SUM(M168,M256,M335))</f>
        <v>0.80307598103673494</v>
      </c>
      <c r="P419" s="227">
        <f t="shared" si="211"/>
        <v>3.4875368286808511E-2</v>
      </c>
      <c r="Q419" s="227">
        <f t="shared" si="212"/>
        <v>3.4875368286808511E-2</v>
      </c>
      <c r="R419" s="227">
        <f t="shared" si="213"/>
        <v>3.4875368286808511E-2</v>
      </c>
      <c r="S419" s="227">
        <f t="shared" si="214"/>
        <v>0</v>
      </c>
      <c r="T419" s="227">
        <f t="shared" si="215"/>
        <v>0</v>
      </c>
      <c r="U419" s="227">
        <f t="shared" si="216"/>
        <v>0</v>
      </c>
      <c r="V419" s="227">
        <f t="shared" si="217"/>
        <v>0.96512463171319152</v>
      </c>
      <c r="W419" s="227">
        <f t="shared" si="218"/>
        <v>0.96512463171319152</v>
      </c>
      <c r="X419" s="227">
        <f t="shared" si="219"/>
        <v>0.96512463171319152</v>
      </c>
      <c r="AA419" s="214">
        <f t="shared" si="220"/>
        <v>3.8287262410113231E-3</v>
      </c>
      <c r="AB419" s="214">
        <f t="shared" si="221"/>
        <v>3.2580707006523969E-2</v>
      </c>
      <c r="AC419" s="214">
        <f t="shared" si="222"/>
        <v>6.088602304553517E-2</v>
      </c>
      <c r="AD419" s="214">
        <f t="shared" si="223"/>
        <v>0</v>
      </c>
      <c r="AE419" s="214">
        <f t="shared" si="224"/>
        <v>0</v>
      </c>
      <c r="AF419" s="214">
        <f t="shared" si="225"/>
        <v>0</v>
      </c>
      <c r="AG419" s="214">
        <f t="shared" si="226"/>
        <v>0.24369507262734993</v>
      </c>
      <c r="AH419" s="214">
        <f t="shared" si="227"/>
        <v>2.0737334717637199</v>
      </c>
      <c r="AI419" s="214">
        <f t="shared" si="228"/>
        <v>3.8753420521789437</v>
      </c>
    </row>
    <row r="420" spans="4:35" ht="13.5" customHeight="1" x14ac:dyDescent="0.2">
      <c r="D420" s="81" t="str">
        <f t="shared" si="229"/>
        <v>Other pulses n.e.c.</v>
      </c>
      <c r="K420" s="2">
        <f>ProjectedP205!K54-(SUM(K169,K257,K336))</f>
        <v>4.7375039896928796E-2</v>
      </c>
      <c r="L420" s="2">
        <f>ProjectedP205!L54-(SUM(L169,L257,L336))</f>
        <v>0.10368142844860148</v>
      </c>
      <c r="M420" s="2">
        <f>ProjectedP205!M54-(SUM(M169,M257,M336))</f>
        <v>0.15681155131928806</v>
      </c>
      <c r="P420" s="227">
        <f t="shared" si="211"/>
        <v>3.4875368286808511E-2</v>
      </c>
      <c r="Q420" s="227">
        <f t="shared" si="212"/>
        <v>3.4875368286808511E-2</v>
      </c>
      <c r="R420" s="227">
        <f t="shared" si="213"/>
        <v>3.4875368286808511E-2</v>
      </c>
      <c r="S420" s="227">
        <f t="shared" si="214"/>
        <v>0</v>
      </c>
      <c r="T420" s="227">
        <f t="shared" si="215"/>
        <v>0</v>
      </c>
      <c r="U420" s="227">
        <f t="shared" si="216"/>
        <v>0</v>
      </c>
      <c r="V420" s="227">
        <f t="shared" si="217"/>
        <v>0.96512463171319152</v>
      </c>
      <c r="W420" s="227">
        <f t="shared" si="218"/>
        <v>0.96512463171319152</v>
      </c>
      <c r="X420" s="227">
        <f t="shared" si="219"/>
        <v>0.96512463171319152</v>
      </c>
      <c r="AA420" s="214">
        <f t="shared" si="220"/>
        <v>3.5917868782774746E-3</v>
      </c>
      <c r="AB420" s="214">
        <f t="shared" si="221"/>
        <v>7.8607130470594814E-3</v>
      </c>
      <c r="AC420" s="214">
        <f t="shared" si="222"/>
        <v>1.1888827399752054E-2</v>
      </c>
      <c r="AD420" s="214">
        <f t="shared" si="223"/>
        <v>0</v>
      </c>
      <c r="AE420" s="214">
        <f t="shared" si="224"/>
        <v>0</v>
      </c>
      <c r="AF420" s="214">
        <f t="shared" si="225"/>
        <v>0</v>
      </c>
      <c r="AG420" s="214">
        <f t="shared" si="226"/>
        <v>0.22861408966460578</v>
      </c>
      <c r="AH420" s="214">
        <f t="shared" si="227"/>
        <v>0.50032750223477063</v>
      </c>
      <c r="AI420" s="214">
        <f t="shared" si="228"/>
        <v>0.75671345357701059</v>
      </c>
    </row>
    <row r="421" spans="4:35" ht="13.5" customHeight="1" x14ac:dyDescent="0.2">
      <c r="D421" s="81" t="str">
        <f t="shared" si="229"/>
        <v>Melonseed</v>
      </c>
      <c r="K421" s="2">
        <f>ProjectedP205!K55-(SUM(K170,K258,K337))</f>
        <v>0.94639459012666427</v>
      </c>
      <c r="L421" s="2">
        <f>ProjectedP205!L55-(SUM(L170,L258,L337))</f>
        <v>0.91649590189849595</v>
      </c>
      <c r="M421" s="2">
        <f>ProjectedP205!M55-(SUM(M170,M258,M337))</f>
        <v>0.88639081672081621</v>
      </c>
      <c r="P421" s="227">
        <f t="shared" si="211"/>
        <v>3.4875368286808511E-2</v>
      </c>
      <c r="Q421" s="227">
        <f t="shared" si="212"/>
        <v>3.4875368286808511E-2</v>
      </c>
      <c r="R421" s="227">
        <f t="shared" si="213"/>
        <v>3.4875368286808511E-2</v>
      </c>
      <c r="S421" s="227">
        <f t="shared" si="214"/>
        <v>0</v>
      </c>
      <c r="T421" s="227">
        <f t="shared" si="215"/>
        <v>0</v>
      </c>
      <c r="U421" s="227">
        <f t="shared" si="216"/>
        <v>0</v>
      </c>
      <c r="V421" s="227">
        <f t="shared" si="217"/>
        <v>0.96512463171319152</v>
      </c>
      <c r="W421" s="227">
        <f t="shared" si="218"/>
        <v>0.96512463171319152</v>
      </c>
      <c r="X421" s="227">
        <f t="shared" si="219"/>
        <v>0.96512463171319152</v>
      </c>
      <c r="AA421" s="214">
        <f t="shared" si="220"/>
        <v>7.1751869294153489E-2</v>
      </c>
      <c r="AB421" s="214">
        <f t="shared" si="221"/>
        <v>6.9485069808827751E-2</v>
      </c>
      <c r="AC421" s="214">
        <f t="shared" si="222"/>
        <v>6.720262212865967E-2</v>
      </c>
      <c r="AD421" s="214">
        <f t="shared" si="223"/>
        <v>0</v>
      </c>
      <c r="AE421" s="214">
        <f t="shared" si="224"/>
        <v>0</v>
      </c>
      <c r="AF421" s="214">
        <f t="shared" si="225"/>
        <v>0</v>
      </c>
      <c r="AG421" s="214">
        <f t="shared" si="226"/>
        <v>4.5669436512567678</v>
      </c>
      <c r="AH421" s="214">
        <f t="shared" si="227"/>
        <v>4.4226638489321761</v>
      </c>
      <c r="AI421" s="214">
        <f t="shared" si="228"/>
        <v>4.2773880527081634</v>
      </c>
    </row>
    <row r="422" spans="4:35" ht="13.5" customHeight="1" x14ac:dyDescent="0.2">
      <c r="D422" s="81" t="str">
        <f t="shared" si="229"/>
        <v>Seed cotton, unginned</v>
      </c>
      <c r="K422" s="2">
        <f>ProjectedP205!K56-(SUM(K171,K259,K338))</f>
        <v>2.7769460519816186E-2</v>
      </c>
      <c r="L422" s="2">
        <f>ProjectedP205!L56-(SUM(L171,L259,L338))</f>
        <v>0.82982903694945143</v>
      </c>
      <c r="M422" s="2">
        <f>ProjectedP205!M56-(SUM(M171,M259,M338))</f>
        <v>1.4658755090291649</v>
      </c>
      <c r="P422" s="227">
        <f t="shared" si="211"/>
        <v>3.4875368286808511E-2</v>
      </c>
      <c r="Q422" s="227">
        <f t="shared" si="212"/>
        <v>3.4875368286808511E-2</v>
      </c>
      <c r="R422" s="227">
        <f t="shared" si="213"/>
        <v>3.4875368286808511E-2</v>
      </c>
      <c r="S422" s="227">
        <f t="shared" si="214"/>
        <v>0</v>
      </c>
      <c r="T422" s="227">
        <f t="shared" si="215"/>
        <v>0</v>
      </c>
      <c r="U422" s="227">
        <f t="shared" si="216"/>
        <v>0</v>
      </c>
      <c r="V422" s="227">
        <f t="shared" si="217"/>
        <v>0.96512463171319152</v>
      </c>
      <c r="W422" s="227">
        <f t="shared" si="218"/>
        <v>0.96512463171319152</v>
      </c>
      <c r="X422" s="227">
        <f t="shared" si="219"/>
        <v>0.96512463171319152</v>
      </c>
      <c r="AA422" s="214">
        <f t="shared" si="220"/>
        <v>2.1053699190316921E-3</v>
      </c>
      <c r="AB422" s="214">
        <f t="shared" si="221"/>
        <v>6.2914333214564661E-2</v>
      </c>
      <c r="AC422" s="214">
        <f t="shared" si="222"/>
        <v>0.11113684400001091</v>
      </c>
      <c r="AD422" s="214">
        <f t="shared" si="223"/>
        <v>0</v>
      </c>
      <c r="AE422" s="214">
        <f t="shared" si="224"/>
        <v>0</v>
      </c>
      <c r="AF422" s="214">
        <f t="shared" si="225"/>
        <v>0</v>
      </c>
      <c r="AG422" s="214">
        <f t="shared" si="226"/>
        <v>0.13400495178530805</v>
      </c>
      <c r="AH422" s="214">
        <f t="shared" si="227"/>
        <v>4.0044422183537582</v>
      </c>
      <c r="AI422" s="214">
        <f t="shared" si="228"/>
        <v>7.0737628039457983</v>
      </c>
    </row>
    <row r="423" spans="4:35" ht="13.5" customHeight="1" x14ac:dyDescent="0.2">
      <c r="D423" s="81" t="str">
        <f t="shared" si="229"/>
        <v>Other vegetables, fresh n.e.c.</v>
      </c>
      <c r="K423" s="2">
        <f>ProjectedP205!K57-(SUM(K172,K260,K339))</f>
        <v>0.55292917132716957</v>
      </c>
      <c r="L423" s="2">
        <f>ProjectedP205!L57-(SUM(L172,L260,L339))</f>
        <v>0.54617045619498827</v>
      </c>
      <c r="M423" s="2">
        <f>ProjectedP205!M57-(SUM(M172,M260,M339))</f>
        <v>0.48501154816833947</v>
      </c>
      <c r="P423" s="227">
        <f t="shared" si="211"/>
        <v>3.4875368286808511E-2</v>
      </c>
      <c r="Q423" s="227">
        <f t="shared" si="212"/>
        <v>3.4875368286808511E-2</v>
      </c>
      <c r="R423" s="227">
        <f t="shared" si="213"/>
        <v>3.4875368286808511E-2</v>
      </c>
      <c r="S423" s="227">
        <f t="shared" si="214"/>
        <v>0</v>
      </c>
      <c r="T423" s="227">
        <f t="shared" si="215"/>
        <v>0</v>
      </c>
      <c r="U423" s="227">
        <f t="shared" si="216"/>
        <v>0</v>
      </c>
      <c r="V423" s="227">
        <f t="shared" si="217"/>
        <v>0.96512463171319152</v>
      </c>
      <c r="W423" s="227">
        <f t="shared" si="218"/>
        <v>0.96512463171319152</v>
      </c>
      <c r="X423" s="227">
        <f t="shared" si="219"/>
        <v>0.96512463171319152</v>
      </c>
      <c r="AA423" s="214">
        <f t="shared" si="220"/>
        <v>4.1920888014249737E-2</v>
      </c>
      <c r="AB423" s="214">
        <f t="shared" si="221"/>
        <v>4.1408469146031371E-2</v>
      </c>
      <c r="AC423" s="214">
        <f t="shared" si="222"/>
        <v>3.6771644273317396E-2</v>
      </c>
      <c r="AD423" s="214">
        <f t="shared" si="223"/>
        <v>0</v>
      </c>
      <c r="AE423" s="214">
        <f t="shared" si="224"/>
        <v>0</v>
      </c>
      <c r="AF423" s="214">
        <f t="shared" si="225"/>
        <v>0</v>
      </c>
      <c r="AG423" s="214">
        <f t="shared" si="226"/>
        <v>2.6682278142030733</v>
      </c>
      <c r="AH423" s="214">
        <f t="shared" si="227"/>
        <v>2.6356128019390694</v>
      </c>
      <c r="AI423" s="214">
        <f t="shared" si="228"/>
        <v>2.3404829590130674</v>
      </c>
    </row>
    <row r="424" spans="4:35" ht="13.5" customHeight="1" x14ac:dyDescent="0.2">
      <c r="D424" s="81" t="str">
        <f t="shared" si="229"/>
        <v>Cocoa beans</v>
      </c>
      <c r="K424" s="2">
        <f>ProjectedP205!K58-(SUM(K173,K261,K340))</f>
        <v>2.9893679159847819</v>
      </c>
      <c r="L424" s="2">
        <f>ProjectedP205!L58-(SUM(L173,L261,L340))</f>
        <v>4.7454635658119049</v>
      </c>
      <c r="M424" s="2">
        <f>ProjectedP205!M58-(SUM(M173,M261,M340))</f>
        <v>6.758835577005625</v>
      </c>
      <c r="P424" s="227">
        <f t="shared" si="211"/>
        <v>3.4875368286808511E-2</v>
      </c>
      <c r="Q424" s="227">
        <f t="shared" si="212"/>
        <v>3.4875368286808511E-2</v>
      </c>
      <c r="R424" s="227">
        <f t="shared" si="213"/>
        <v>3.4875368286808511E-2</v>
      </c>
      <c r="S424" s="227">
        <f t="shared" si="214"/>
        <v>0</v>
      </c>
      <c r="T424" s="227">
        <f t="shared" si="215"/>
        <v>0</v>
      </c>
      <c r="U424" s="227">
        <f t="shared" si="216"/>
        <v>0</v>
      </c>
      <c r="V424" s="227">
        <f t="shared" si="217"/>
        <v>0.96512463171319152</v>
      </c>
      <c r="W424" s="227">
        <f t="shared" si="218"/>
        <v>0.96512463171319152</v>
      </c>
      <c r="X424" s="227">
        <f t="shared" si="219"/>
        <v>0.96512463171319152</v>
      </c>
      <c r="AA424" s="214">
        <f t="shared" si="220"/>
        <v>0.22664197177117065</v>
      </c>
      <c r="AB424" s="214">
        <f t="shared" si="221"/>
        <v>0.35978215119417767</v>
      </c>
      <c r="AC424" s="214">
        <f t="shared" si="222"/>
        <v>0.51242799986533705</v>
      </c>
      <c r="AD424" s="214">
        <f t="shared" si="223"/>
        <v>0</v>
      </c>
      <c r="AE424" s="214">
        <f t="shared" si="224"/>
        <v>0</v>
      </c>
      <c r="AF424" s="214">
        <f t="shared" si="225"/>
        <v>0</v>
      </c>
      <c r="AG424" s="214">
        <f t="shared" si="226"/>
        <v>14.425563044850218</v>
      </c>
      <c r="AH424" s="214">
        <f t="shared" si="227"/>
        <v>22.899818881312914</v>
      </c>
      <c r="AI424" s="214">
        <f t="shared" si="228"/>
        <v>32.615593485337847</v>
      </c>
    </row>
    <row r="425" spans="4:35" ht="13.5" customHeight="1" x14ac:dyDescent="0.2">
      <c r="D425" s="81" t="str">
        <f t="shared" si="229"/>
        <v>Millet</v>
      </c>
      <c r="K425" s="2">
        <f>ProjectedP205!K59-(SUM(K174,K262,K341))</f>
        <v>2.3444549691543935E-2</v>
      </c>
      <c r="L425" s="2">
        <f>ProjectedP205!L59-(SUM(L174,L262,L341))</f>
        <v>3.6928727630163284E-2</v>
      </c>
      <c r="M425" s="2">
        <f>ProjectedP205!M59-(SUM(M174,M262,M341))</f>
        <v>4.878222388082875E-2</v>
      </c>
      <c r="P425" s="227">
        <f t="shared" si="211"/>
        <v>3.4875368286808511E-2</v>
      </c>
      <c r="Q425" s="227">
        <f t="shared" si="212"/>
        <v>3.4875368286808511E-2</v>
      </c>
      <c r="R425" s="227">
        <f t="shared" si="213"/>
        <v>3.4875368286808511E-2</v>
      </c>
      <c r="S425" s="227">
        <f t="shared" si="214"/>
        <v>0</v>
      </c>
      <c r="T425" s="227">
        <f t="shared" si="215"/>
        <v>0</v>
      </c>
      <c r="U425" s="227">
        <f t="shared" si="216"/>
        <v>0</v>
      </c>
      <c r="V425" s="227">
        <f t="shared" si="217"/>
        <v>0.96512463171319152</v>
      </c>
      <c r="W425" s="227">
        <f t="shared" si="218"/>
        <v>0.96512463171319152</v>
      </c>
      <c r="X425" s="227">
        <f t="shared" si="219"/>
        <v>0.96512463171319152</v>
      </c>
      <c r="AA425" s="214">
        <f t="shared" si="220"/>
        <v>1.7774724017629948E-3</v>
      </c>
      <c r="AB425" s="214">
        <f t="shared" si="221"/>
        <v>2.7997890792721431E-3</v>
      </c>
      <c r="AC425" s="214">
        <f t="shared" si="222"/>
        <v>3.6984739645509732E-3</v>
      </c>
      <c r="AD425" s="214">
        <f t="shared" si="223"/>
        <v>0</v>
      </c>
      <c r="AE425" s="214">
        <f t="shared" si="224"/>
        <v>0</v>
      </c>
      <c r="AF425" s="214">
        <f t="shared" si="225"/>
        <v>0</v>
      </c>
      <c r="AG425" s="214">
        <f t="shared" si="226"/>
        <v>0.11313456193366478</v>
      </c>
      <c r="AH425" s="214">
        <f t="shared" si="227"/>
        <v>0.17820412326849047</v>
      </c>
      <c r="AI425" s="214">
        <f t="shared" si="228"/>
        <v>0.23540462928567651</v>
      </c>
    </row>
    <row r="426" spans="4:35" ht="13.5" customHeight="1" x14ac:dyDescent="0.2">
      <c r="D426" s="81" t="str">
        <f t="shared" si="229"/>
        <v>Natural rubber in primary forms</v>
      </c>
      <c r="K426" s="2">
        <f>ProjectedP205!K60-(SUM(K175,K263,K342))</f>
        <v>2.1740357144996541E-2</v>
      </c>
      <c r="L426" s="2">
        <f>ProjectedP205!L60-(SUM(L175,L263,L342))</f>
        <v>0.36829711013385968</v>
      </c>
      <c r="M426" s="2">
        <f>ProjectedP205!M60-(SUM(M175,M263,M342))</f>
        <v>0.43107421042278349</v>
      </c>
      <c r="P426" s="227">
        <f t="shared" si="211"/>
        <v>3.4875368286808511E-2</v>
      </c>
      <c r="Q426" s="227">
        <f t="shared" si="212"/>
        <v>3.4875368286808511E-2</v>
      </c>
      <c r="R426" s="227">
        <f t="shared" si="213"/>
        <v>3.4875368286808511E-2</v>
      </c>
      <c r="S426" s="227">
        <f t="shared" si="214"/>
        <v>0</v>
      </c>
      <c r="T426" s="227">
        <f t="shared" si="215"/>
        <v>0</v>
      </c>
      <c r="U426" s="227">
        <f t="shared" si="216"/>
        <v>0</v>
      </c>
      <c r="V426" s="227">
        <f t="shared" si="217"/>
        <v>0.96512463171319152</v>
      </c>
      <c r="W426" s="227">
        <f t="shared" si="218"/>
        <v>0.96512463171319152</v>
      </c>
      <c r="X426" s="227">
        <f t="shared" si="219"/>
        <v>0.96512463171319152</v>
      </c>
      <c r="AA426" s="214">
        <f t="shared" si="220"/>
        <v>1.6482673089532676E-3</v>
      </c>
      <c r="AB426" s="214">
        <f t="shared" si="221"/>
        <v>2.7922820336707892E-2</v>
      </c>
      <c r="AC426" s="214">
        <f t="shared" si="222"/>
        <v>3.2682330103129917E-2</v>
      </c>
      <c r="AD426" s="214">
        <f t="shared" si="223"/>
        <v>0</v>
      </c>
      <c r="AE426" s="214">
        <f t="shared" si="224"/>
        <v>0</v>
      </c>
      <c r="AF426" s="214">
        <f t="shared" si="225"/>
        <v>0</v>
      </c>
      <c r="AG426" s="214">
        <f t="shared" si="226"/>
        <v>0.10491077091439019</v>
      </c>
      <c r="AH426" s="214">
        <f t="shared" si="227"/>
        <v>1.7772630638948701</v>
      </c>
      <c r="AI426" s="214">
        <f t="shared" si="228"/>
        <v>2.0802016928767184</v>
      </c>
    </row>
    <row r="427" spans="4:35" ht="13.5" customHeight="1" x14ac:dyDescent="0.2">
      <c r="D427" s="81" t="str">
        <f t="shared" si="229"/>
        <v>Soya beans</v>
      </c>
      <c r="K427" s="2">
        <f>ProjectedP205!K61-(SUM(K176,K264,K343))</f>
        <v>2.0115232461854017E-2</v>
      </c>
      <c r="L427" s="2">
        <f>ProjectedP205!L61-(SUM(L176,L264,L343))</f>
        <v>0.19045244221045535</v>
      </c>
      <c r="M427" s="2">
        <f>ProjectedP205!M61-(SUM(M176,M264,M343))</f>
        <v>0.19297553719915783</v>
      </c>
      <c r="P427" s="227">
        <f t="shared" si="211"/>
        <v>3.4875368286808511E-2</v>
      </c>
      <c r="Q427" s="227">
        <f t="shared" si="212"/>
        <v>3.4875368286808511E-2</v>
      </c>
      <c r="R427" s="227">
        <f t="shared" si="213"/>
        <v>3.4875368286808511E-2</v>
      </c>
      <c r="S427" s="227">
        <f t="shared" si="214"/>
        <v>0</v>
      </c>
      <c r="T427" s="227">
        <f t="shared" si="215"/>
        <v>0</v>
      </c>
      <c r="U427" s="227">
        <f t="shared" si="216"/>
        <v>0</v>
      </c>
      <c r="V427" s="227">
        <f t="shared" si="217"/>
        <v>0.96512463171319152</v>
      </c>
      <c r="W427" s="227">
        <f t="shared" si="218"/>
        <v>0.96512463171319152</v>
      </c>
      <c r="X427" s="227">
        <f t="shared" si="219"/>
        <v>0.96512463171319152</v>
      </c>
      <c r="AA427" s="214">
        <f t="shared" si="220"/>
        <v>1.5250568266998363E-3</v>
      </c>
      <c r="AB427" s="214">
        <f t="shared" si="221"/>
        <v>1.443934578959075E-2</v>
      </c>
      <c r="AC427" s="214">
        <f t="shared" si="222"/>
        <v>1.463063680470727E-2</v>
      </c>
      <c r="AD427" s="214">
        <f t="shared" si="223"/>
        <v>0</v>
      </c>
      <c r="AE427" s="214">
        <f t="shared" si="224"/>
        <v>0</v>
      </c>
      <c r="AF427" s="214">
        <f t="shared" si="225"/>
        <v>0</v>
      </c>
      <c r="AG427" s="214">
        <f t="shared" si="226"/>
        <v>9.706853160786047E-2</v>
      </c>
      <c r="AH427" s="214">
        <f t="shared" si="227"/>
        <v>0.91905171573621802</v>
      </c>
      <c r="AI427" s="214">
        <f t="shared" si="228"/>
        <v>0.9312272213449625</v>
      </c>
    </row>
    <row r="428" spans="4:35" ht="13.5" customHeight="1" thickBot="1" x14ac:dyDescent="0.25">
      <c r="D428" s="236" t="s">
        <v>141</v>
      </c>
      <c r="E428" s="236"/>
      <c r="F428" s="236"/>
      <c r="G428" s="236"/>
      <c r="H428" s="236"/>
      <c r="I428" s="236"/>
      <c r="J428" s="236"/>
      <c r="K428" s="236">
        <f>SUM(K408:K427)</f>
        <v>67.73926135466381</v>
      </c>
      <c r="L428" s="236">
        <f t="shared" ref="L428" si="230">SUM(L408:L427)</f>
        <v>77.356839614215929</v>
      </c>
      <c r="M428" s="236">
        <f t="shared" ref="M428" si="231">SUM(M408:M427)</f>
        <v>82.922809602075944</v>
      </c>
      <c r="AA428" s="7"/>
      <c r="AB428" s="7"/>
      <c r="AC428" s="7"/>
      <c r="AD428" s="7"/>
      <c r="AE428" s="7"/>
      <c r="AF428" s="7"/>
      <c r="AG428" s="7"/>
      <c r="AH428" s="7"/>
      <c r="AI428" s="7"/>
    </row>
    <row r="429" spans="4:35" ht="13.5" customHeight="1" thickTop="1" thickBot="1" x14ac:dyDescent="0.25">
      <c r="D429" s="242" t="s">
        <v>142</v>
      </c>
      <c r="E429" s="242"/>
      <c r="F429" s="242"/>
      <c r="G429" s="242"/>
      <c r="H429" s="242"/>
      <c r="I429" s="242"/>
      <c r="J429" s="242"/>
      <c r="K429" s="242">
        <f>K428/46%</f>
        <v>147.25926381448653</v>
      </c>
      <c r="L429" s="242">
        <f t="shared" ref="L429" si="232">L428/46%</f>
        <v>168.16704263959983</v>
      </c>
      <c r="M429" s="242">
        <f t="shared" ref="M429" si="233">M428/46%</f>
        <v>180.26697739581726</v>
      </c>
      <c r="Z429" s="2" t="s">
        <v>143</v>
      </c>
      <c r="AA429" s="236">
        <f>SUM(AA408:AA427)</f>
        <v>5.1357210591745117</v>
      </c>
      <c r="AB429" s="236">
        <f t="shared" ref="AB429:AI429" si="234">SUM(AB408:AB427)</f>
        <v>5.8648875457594745</v>
      </c>
      <c r="AC429" s="236">
        <f t="shared" si="234"/>
        <v>6.2868772266289108</v>
      </c>
      <c r="AD429" s="236">
        <f t="shared" si="234"/>
        <v>0</v>
      </c>
      <c r="AE429" s="236">
        <f t="shared" si="234"/>
        <v>0</v>
      </c>
      <c r="AF429" s="236">
        <f t="shared" si="234"/>
        <v>0</v>
      </c>
      <c r="AG429" s="236">
        <f t="shared" si="234"/>
        <v>326.88414833721771</v>
      </c>
      <c r="AH429" s="236">
        <f t="shared" si="234"/>
        <v>373.29495671583277</v>
      </c>
      <c r="AI429" s="236">
        <f t="shared" si="234"/>
        <v>400.15423038913298</v>
      </c>
    </row>
    <row r="430" spans="4:35" ht="13.5" customHeight="1" thickTop="1" x14ac:dyDescent="0.2"/>
  </sheetData>
  <pageMargins left="0.75" right="0.75" top="1" bottom="1" header="0.5" footer="0.5"/>
  <pageSetup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A0008-6E58-4E58-B7A0-BD441B7BE407}">
  <sheetPr>
    <tabColor theme="3" tint="0.79998168889431442"/>
  </sheetPr>
  <dimension ref="A1:AK294"/>
  <sheetViews>
    <sheetView showGridLines="0" zoomScale="96" zoomScaleNormal="55" workbookViewId="0">
      <selection activeCell="G37" sqref="G37"/>
    </sheetView>
  </sheetViews>
  <sheetFormatPr defaultColWidth="9.28515625" defaultRowHeight="13.5" customHeight="1" outlineLevelRow="1" x14ac:dyDescent="0.2"/>
  <cols>
    <col min="1" max="1" width="1.7109375" style="2" customWidth="1"/>
    <col min="2" max="2" width="2.7109375" style="2" customWidth="1"/>
    <col min="3" max="3" width="2" style="2" customWidth="1"/>
    <col min="4" max="4" width="53.7109375" style="2" bestFit="1" customWidth="1"/>
    <col min="5" max="5" width="19.140625" style="2" bestFit="1" customWidth="1"/>
    <col min="6" max="6" width="26.140625" style="2" customWidth="1"/>
    <col min="7" max="13" width="14.140625" style="2" customWidth="1"/>
    <col min="14" max="14" width="9.28515625" style="2"/>
    <col min="15" max="15" width="28.85546875" style="2" bestFit="1" customWidth="1"/>
    <col min="16" max="16" width="22.28515625" style="2" bestFit="1" customWidth="1"/>
    <col min="17" max="17" width="51.5703125" style="2" bestFit="1" customWidth="1"/>
    <col min="18" max="18" width="48.42578125" style="2" customWidth="1"/>
    <col min="19" max="19" width="28.28515625" style="2" bestFit="1" customWidth="1"/>
    <col min="20" max="16384" width="9.28515625" style="2"/>
  </cols>
  <sheetData>
    <row r="1" spans="1:15" s="7" customFormat="1" ht="13.5" customHeight="1" x14ac:dyDescent="0.2">
      <c r="A1" s="5"/>
      <c r="B1" s="5"/>
      <c r="C1" s="5"/>
      <c r="D1" s="6" t="s">
        <v>87</v>
      </c>
      <c r="E1" s="25"/>
    </row>
    <row r="2" spans="1:15" s="7" customFormat="1" ht="13.5" customHeight="1" x14ac:dyDescent="0.2">
      <c r="A2" s="5"/>
      <c r="B2" s="5"/>
      <c r="C2" s="5"/>
      <c r="D2" s="6"/>
      <c r="E2" s="26" t="str">
        <f>Title</f>
        <v>OCP Africa - DRC P205 market projections</v>
      </c>
    </row>
    <row r="3" spans="1:15" s="7" customFormat="1" ht="13.5" customHeight="1" x14ac:dyDescent="0.2">
      <c r="A3" s="5"/>
      <c r="B3" s="5"/>
      <c r="C3" s="5"/>
      <c r="D3" s="6"/>
      <c r="E3" s="27" t="str">
        <f ca="1">MID(CELL("filename",E3),FIND("]",CELL("filename",E3))+1,256)</f>
        <v>OCP_MarketShares</v>
      </c>
    </row>
    <row r="4" spans="1:15" s="7" customFormat="1" ht="13.5" customHeight="1" x14ac:dyDescent="0.2">
      <c r="A4" s="5"/>
      <c r="B4" s="5"/>
      <c r="C4" s="5"/>
      <c r="D4" s="6"/>
      <c r="E4" s="25"/>
    </row>
    <row r="5" spans="1:15" s="11" customFormat="1" ht="13.5" customHeight="1" x14ac:dyDescent="0.2">
      <c r="A5" s="8"/>
      <c r="B5" s="8"/>
      <c r="C5" s="8"/>
      <c r="D5" s="9"/>
      <c r="E5" s="10"/>
    </row>
    <row r="6" spans="1:15" s="208" customFormat="1" ht="13.5" customHeight="1" x14ac:dyDescent="0.2">
      <c r="A6" s="205"/>
      <c r="B6" s="205"/>
      <c r="C6" s="205"/>
      <c r="D6" s="206"/>
      <c r="E6" s="207"/>
    </row>
    <row r="7" spans="1:15" ht="13.5" customHeight="1" x14ac:dyDescent="0.2">
      <c r="H7" s="7"/>
      <c r="I7" s="7"/>
      <c r="J7" s="186"/>
      <c r="K7" s="186"/>
      <c r="L7" s="186"/>
      <c r="M7" s="186"/>
      <c r="N7" s="7"/>
      <c r="O7" s="7"/>
    </row>
    <row r="8" spans="1:15" ht="13.5" customHeight="1" x14ac:dyDescent="0.25">
      <c r="B8" s="29">
        <v>1</v>
      </c>
      <c r="D8" s="28" t="s">
        <v>164</v>
      </c>
      <c r="H8" s="7"/>
      <c r="I8" s="7"/>
      <c r="J8" s="186"/>
      <c r="K8" s="186"/>
      <c r="L8" s="186"/>
      <c r="M8" s="186"/>
      <c r="N8" s="7"/>
      <c r="O8" s="7"/>
    </row>
    <row r="9" spans="1:15" ht="13.5" customHeight="1" x14ac:dyDescent="0.2">
      <c r="H9" s="7"/>
      <c r="I9" s="7"/>
      <c r="J9" s="186"/>
      <c r="K9" s="186"/>
      <c r="L9" s="186"/>
      <c r="M9" s="186"/>
      <c r="N9" s="7"/>
      <c r="O9" s="7"/>
    </row>
    <row r="10" spans="1:15" ht="13.5" customHeight="1" x14ac:dyDescent="0.2">
      <c r="D10" s="32" t="s">
        <v>136</v>
      </c>
      <c r="I10" s="7"/>
      <c r="J10" s="7"/>
      <c r="K10" s="217"/>
      <c r="L10" s="217"/>
      <c r="M10" s="217"/>
      <c r="N10" s="7"/>
      <c r="O10" s="7"/>
    </row>
    <row r="11" spans="1:15" ht="13.5" customHeight="1" x14ac:dyDescent="0.2">
      <c r="D11" s="33" t="s">
        <v>139</v>
      </c>
      <c r="I11" s="7"/>
      <c r="J11" s="203"/>
      <c r="K11" s="203"/>
      <c r="L11" s="203"/>
      <c r="M11" s="203"/>
      <c r="N11" s="7"/>
      <c r="O11" s="7"/>
    </row>
    <row r="12" spans="1:15" ht="13.5" customHeight="1" x14ac:dyDescent="0.2">
      <c r="D12" s="30" t="s">
        <v>91</v>
      </c>
      <c r="E12" s="120">
        <v>2017</v>
      </c>
      <c r="F12" s="120">
        <v>2018</v>
      </c>
      <c r="G12" s="120">
        <v>2019</v>
      </c>
      <c r="H12" s="120">
        <v>2020</v>
      </c>
      <c r="I12" s="120">
        <v>2021</v>
      </c>
      <c r="J12" s="120">
        <v>2022</v>
      </c>
      <c r="K12" s="120">
        <v>2023</v>
      </c>
      <c r="L12" s="120">
        <v>2024</v>
      </c>
      <c r="M12" s="120">
        <v>2025</v>
      </c>
      <c r="N12" s="7"/>
      <c r="O12" s="7"/>
    </row>
    <row r="13" spans="1:15" ht="13.5" customHeight="1" x14ac:dyDescent="0.2">
      <c r="D13" s="1" t="s">
        <v>98</v>
      </c>
      <c r="E13" s="1">
        <f>E58</f>
        <v>0</v>
      </c>
      <c r="F13" s="1">
        <f t="shared" ref="F13:M13" si="0">F58</f>
        <v>0</v>
      </c>
      <c r="G13" s="1">
        <f t="shared" si="0"/>
        <v>0</v>
      </c>
      <c r="H13" s="1">
        <f t="shared" si="0"/>
        <v>0</v>
      </c>
      <c r="I13" s="1">
        <f t="shared" si="0"/>
        <v>0</v>
      </c>
      <c r="J13" s="1">
        <f t="shared" si="0"/>
        <v>0</v>
      </c>
      <c r="K13" s="1">
        <f>K58</f>
        <v>12.664147552763323</v>
      </c>
      <c r="L13" s="1">
        <f t="shared" si="0"/>
        <v>22.850526726243615</v>
      </c>
      <c r="M13" s="1">
        <f t="shared" si="0"/>
        <v>33.662487422453886</v>
      </c>
      <c r="N13" s="7"/>
      <c r="O13" s="7"/>
    </row>
    <row r="14" spans="1:15" ht="13.5" customHeight="1" thickBot="1" x14ac:dyDescent="0.25">
      <c r="D14" s="1" t="s">
        <v>99</v>
      </c>
      <c r="E14" s="1">
        <f>E146</f>
        <v>0</v>
      </c>
      <c r="F14" s="1">
        <f t="shared" ref="F14:M14" si="1">F146</f>
        <v>0</v>
      </c>
      <c r="G14" s="1">
        <f t="shared" si="1"/>
        <v>0</v>
      </c>
      <c r="H14" s="1">
        <f t="shared" si="1"/>
        <v>0</v>
      </c>
      <c r="I14" s="1">
        <f t="shared" si="1"/>
        <v>0</v>
      </c>
      <c r="J14" s="1">
        <f t="shared" si="1"/>
        <v>0</v>
      </c>
      <c r="K14" s="1">
        <f t="shared" si="1"/>
        <v>9.4756324201283597</v>
      </c>
      <c r="L14" s="1">
        <f t="shared" si="1"/>
        <v>17.647872770545195</v>
      </c>
      <c r="M14" s="1">
        <f t="shared" si="1"/>
        <v>26.523910368615564</v>
      </c>
      <c r="N14" s="7"/>
      <c r="O14" s="7"/>
    </row>
    <row r="15" spans="1:15" ht="13.5" hidden="1" customHeight="1" thickBot="1" x14ac:dyDescent="0.25">
      <c r="D15" s="1" t="s">
        <v>100</v>
      </c>
      <c r="E15" s="1">
        <f>E225</f>
        <v>0</v>
      </c>
      <c r="F15" s="1">
        <f t="shared" ref="F15:M15" si="2">F225</f>
        <v>0</v>
      </c>
      <c r="G15" s="1">
        <f t="shared" si="2"/>
        <v>0</v>
      </c>
      <c r="H15" s="1">
        <f t="shared" si="2"/>
        <v>0</v>
      </c>
      <c r="I15" s="1">
        <f t="shared" si="2"/>
        <v>0</v>
      </c>
      <c r="J15" s="1">
        <f t="shared" si="2"/>
        <v>0</v>
      </c>
      <c r="K15" s="1">
        <f t="shared" si="2"/>
        <v>0</v>
      </c>
      <c r="L15" s="1">
        <f t="shared" si="2"/>
        <v>0</v>
      </c>
      <c r="M15" s="1">
        <f t="shared" si="2"/>
        <v>0</v>
      </c>
      <c r="N15" s="7"/>
      <c r="O15" s="7"/>
    </row>
    <row r="16" spans="1:15" ht="13.5" customHeight="1" thickTop="1" thickBot="1" x14ac:dyDescent="0.25">
      <c r="D16" s="219" t="s">
        <v>101</v>
      </c>
      <c r="E16" s="202">
        <f t="shared" ref="E16:M16" si="3">SUM(E13:E15)</f>
        <v>0</v>
      </c>
      <c r="F16" s="202">
        <f t="shared" si="3"/>
        <v>0</v>
      </c>
      <c r="G16" s="202">
        <f t="shared" si="3"/>
        <v>0</v>
      </c>
      <c r="H16" s="202">
        <f t="shared" si="3"/>
        <v>0</v>
      </c>
      <c r="I16" s="202">
        <f t="shared" si="3"/>
        <v>0</v>
      </c>
      <c r="J16" s="202">
        <f t="shared" si="3"/>
        <v>0</v>
      </c>
      <c r="K16" s="131">
        <f t="shared" si="3"/>
        <v>22.139779972891681</v>
      </c>
      <c r="L16" s="131">
        <f t="shared" si="3"/>
        <v>40.498399496788807</v>
      </c>
      <c r="M16" s="131">
        <f t="shared" si="3"/>
        <v>60.186397791069453</v>
      </c>
      <c r="N16" s="7"/>
      <c r="O16" s="7"/>
    </row>
    <row r="17" spans="2:15" ht="13.5" customHeight="1" thickTop="1" thickBot="1" x14ac:dyDescent="0.25">
      <c r="D17" s="94" t="s">
        <v>142</v>
      </c>
      <c r="E17" s="202">
        <f t="shared" ref="E17:M17" si="4">E16/46%</f>
        <v>0</v>
      </c>
      <c r="F17" s="202">
        <f t="shared" si="4"/>
        <v>0</v>
      </c>
      <c r="G17" s="202">
        <f t="shared" si="4"/>
        <v>0</v>
      </c>
      <c r="H17" s="202">
        <f t="shared" si="4"/>
        <v>0</v>
      </c>
      <c r="I17" s="202">
        <f t="shared" si="4"/>
        <v>0</v>
      </c>
      <c r="J17" s="202">
        <f t="shared" si="4"/>
        <v>0</v>
      </c>
      <c r="K17" s="131">
        <f t="shared" si="4"/>
        <v>48.129956462807996</v>
      </c>
      <c r="L17" s="131">
        <f>L16/46%</f>
        <v>88.039998906062621</v>
      </c>
      <c r="M17" s="131">
        <f t="shared" si="4"/>
        <v>130.83999519797706</v>
      </c>
      <c r="N17" s="7"/>
      <c r="O17" s="7"/>
    </row>
    <row r="18" spans="2:15" ht="13.5" customHeight="1" thickTop="1" thickBot="1" x14ac:dyDescent="0.25">
      <c r="D18" s="94" t="s">
        <v>113</v>
      </c>
      <c r="E18" s="255">
        <f>E16/ProjectedP205!E35</f>
        <v>0</v>
      </c>
      <c r="F18" s="255">
        <f>F16/ProjectedP205!F35</f>
        <v>0</v>
      </c>
      <c r="G18" s="255">
        <f>G16/ProjectedP205!G35</f>
        <v>0</v>
      </c>
      <c r="H18" s="255">
        <f>H16/ProjectedP205!H35</f>
        <v>0</v>
      </c>
      <c r="I18" s="255">
        <f>I16/ProjectedP205!I35</f>
        <v>0</v>
      </c>
      <c r="J18" s="255">
        <f>J16/ProjectedP205!J35</f>
        <v>0</v>
      </c>
      <c r="K18" s="578">
        <f>K16/ProjectedP205!K35</f>
        <v>0.28092904943315611</v>
      </c>
      <c r="L18" s="578">
        <f>L16/ProjectedP205!L35</f>
        <v>0.4965144515117631</v>
      </c>
      <c r="M18" s="578">
        <f>M16/ProjectedP205!M35</f>
        <v>0.71128041229964833</v>
      </c>
      <c r="N18" s="7"/>
      <c r="O18" s="7"/>
    </row>
    <row r="19" spans="2:15" ht="13.5" customHeight="1" thickTop="1" x14ac:dyDescent="0.2">
      <c r="D19" s="7" t="s">
        <v>165</v>
      </c>
      <c r="E19" s="220"/>
      <c r="F19" s="220"/>
      <c r="G19" s="220"/>
      <c r="H19" s="220"/>
      <c r="I19" s="220"/>
      <c r="J19" s="220"/>
      <c r="K19" s="220"/>
      <c r="L19" s="220"/>
      <c r="M19" s="220"/>
      <c r="N19" s="7"/>
      <c r="O19" s="7"/>
    </row>
    <row r="20" spans="2:15" ht="13.5" customHeight="1" x14ac:dyDescent="0.2">
      <c r="I20" s="7"/>
      <c r="J20" s="203"/>
      <c r="K20" s="203"/>
      <c r="L20" s="203"/>
      <c r="M20" s="203"/>
      <c r="N20" s="7"/>
      <c r="O20" s="7"/>
    </row>
    <row r="21" spans="2:15" ht="13.5" customHeight="1" x14ac:dyDescent="0.2">
      <c r="D21" s="32" t="s">
        <v>136</v>
      </c>
      <c r="I21" s="7"/>
      <c r="J21" s="7"/>
      <c r="K21" s="217"/>
      <c r="L21" s="217"/>
      <c r="M21" s="217"/>
      <c r="N21" s="7"/>
      <c r="O21" s="7"/>
    </row>
    <row r="22" spans="2:15" ht="13.5" customHeight="1" x14ac:dyDescent="0.2">
      <c r="D22" s="33" t="s">
        <v>139</v>
      </c>
      <c r="I22" s="7"/>
      <c r="J22" s="203"/>
      <c r="K22" s="203"/>
      <c r="L22" s="203"/>
      <c r="M22" s="203"/>
      <c r="N22" s="7"/>
      <c r="O22" s="7"/>
    </row>
    <row r="23" spans="2:15" ht="13.5" customHeight="1" x14ac:dyDescent="0.2">
      <c r="D23" s="30" t="s">
        <v>166</v>
      </c>
      <c r="E23" s="120">
        <v>2017</v>
      </c>
      <c r="F23" s="120">
        <v>2018</v>
      </c>
      <c r="G23" s="120">
        <v>2019</v>
      </c>
      <c r="H23" s="120">
        <v>2020</v>
      </c>
      <c r="I23" s="120">
        <v>2021</v>
      </c>
      <c r="J23" s="120">
        <v>2022</v>
      </c>
      <c r="K23" s="120">
        <v>2023</v>
      </c>
      <c r="L23" s="120">
        <v>2024</v>
      </c>
      <c r="M23" s="120">
        <v>2025</v>
      </c>
      <c r="N23" s="7"/>
      <c r="O23" s="7"/>
    </row>
    <row r="24" spans="2:15" ht="13.5" customHeight="1" x14ac:dyDescent="0.2">
      <c r="D24" s="1" t="s">
        <v>98</v>
      </c>
      <c r="E24" s="1">
        <f>E82</f>
        <v>0</v>
      </c>
      <c r="F24" s="1">
        <f t="shared" ref="F24:M24" si="5">F82</f>
        <v>0</v>
      </c>
      <c r="G24" s="1">
        <f t="shared" si="5"/>
        <v>0</v>
      </c>
      <c r="H24" s="1">
        <f t="shared" si="5"/>
        <v>0</v>
      </c>
      <c r="I24" s="1">
        <f t="shared" si="5"/>
        <v>0</v>
      </c>
      <c r="J24" s="1">
        <f t="shared" si="5"/>
        <v>0</v>
      </c>
      <c r="K24" s="1">
        <f t="shared" si="5"/>
        <v>12.664147552763323</v>
      </c>
      <c r="L24" s="1">
        <f t="shared" si="5"/>
        <v>26.978715526809385</v>
      </c>
      <c r="M24" s="1">
        <f t="shared" si="5"/>
        <v>43.293307434215087</v>
      </c>
      <c r="N24" s="7"/>
      <c r="O24" s="7"/>
    </row>
    <row r="25" spans="2:15" ht="13.5" customHeight="1" thickBot="1" x14ac:dyDescent="0.25">
      <c r="D25" s="1" t="s">
        <v>99</v>
      </c>
      <c r="E25" s="1">
        <f>E170</f>
        <v>0</v>
      </c>
      <c r="F25" s="1">
        <f t="shared" ref="F25:M25" si="6">F170</f>
        <v>0</v>
      </c>
      <c r="G25" s="1">
        <f t="shared" si="6"/>
        <v>0</v>
      </c>
      <c r="H25" s="1">
        <f t="shared" si="6"/>
        <v>0</v>
      </c>
      <c r="I25" s="1">
        <f t="shared" si="6"/>
        <v>0</v>
      </c>
      <c r="J25" s="1">
        <f t="shared" si="6"/>
        <v>0</v>
      </c>
      <c r="K25" s="1">
        <f t="shared" si="6"/>
        <v>9.4756324201283597</v>
      </c>
      <c r="L25" s="1">
        <f t="shared" si="6"/>
        <v>21.016102278504047</v>
      </c>
      <c r="M25" s="1">
        <f t="shared" si="6"/>
        <v>34.882561753917635</v>
      </c>
      <c r="N25" s="7"/>
      <c r="O25" s="7"/>
    </row>
    <row r="26" spans="2:15" ht="13.5" hidden="1" customHeight="1" thickBot="1" x14ac:dyDescent="0.25">
      <c r="D26" s="1" t="s">
        <v>100</v>
      </c>
      <c r="E26" s="1">
        <f>E250</f>
        <v>0</v>
      </c>
      <c r="F26" s="1">
        <f t="shared" ref="F26:M26" si="7">F250</f>
        <v>0</v>
      </c>
      <c r="G26" s="1">
        <f t="shared" si="7"/>
        <v>0</v>
      </c>
      <c r="H26" s="1">
        <f t="shared" si="7"/>
        <v>0</v>
      </c>
      <c r="I26" s="1">
        <f t="shared" si="7"/>
        <v>0</v>
      </c>
      <c r="J26" s="1">
        <f t="shared" si="7"/>
        <v>0</v>
      </c>
      <c r="K26" s="1">
        <f t="shared" si="7"/>
        <v>0</v>
      </c>
      <c r="L26" s="1">
        <f t="shared" si="7"/>
        <v>0</v>
      </c>
      <c r="M26" s="1">
        <f t="shared" si="7"/>
        <v>0</v>
      </c>
      <c r="N26" s="7"/>
      <c r="O26" s="7"/>
    </row>
    <row r="27" spans="2:15" ht="13.5" customHeight="1" thickTop="1" thickBot="1" x14ac:dyDescent="0.25">
      <c r="D27" s="219" t="s">
        <v>101</v>
      </c>
      <c r="E27" s="202">
        <f t="shared" ref="E27:M27" si="8">SUM(E24:E26)</f>
        <v>0</v>
      </c>
      <c r="F27" s="202">
        <f t="shared" si="8"/>
        <v>0</v>
      </c>
      <c r="G27" s="202">
        <f t="shared" si="8"/>
        <v>0</v>
      </c>
      <c r="H27" s="202">
        <f t="shared" si="8"/>
        <v>0</v>
      </c>
      <c r="I27" s="202">
        <f t="shared" si="8"/>
        <v>0</v>
      </c>
      <c r="J27" s="202">
        <f t="shared" si="8"/>
        <v>0</v>
      </c>
      <c r="K27" s="131">
        <f t="shared" si="8"/>
        <v>22.139779972891681</v>
      </c>
      <c r="L27" s="131">
        <f t="shared" si="8"/>
        <v>47.994817805313431</v>
      </c>
      <c r="M27" s="131">
        <f t="shared" si="8"/>
        <v>78.175869188132722</v>
      </c>
      <c r="N27" s="7"/>
      <c r="O27" s="7"/>
    </row>
    <row r="28" spans="2:15" ht="13.5" customHeight="1" thickTop="1" thickBot="1" x14ac:dyDescent="0.25">
      <c r="D28" s="94" t="s">
        <v>142</v>
      </c>
      <c r="E28" s="202">
        <f t="shared" ref="E28:M28" si="9">E27/46%</f>
        <v>0</v>
      </c>
      <c r="F28" s="202">
        <f t="shared" si="9"/>
        <v>0</v>
      </c>
      <c r="G28" s="202">
        <f t="shared" si="9"/>
        <v>0</v>
      </c>
      <c r="H28" s="202">
        <f t="shared" si="9"/>
        <v>0</v>
      </c>
      <c r="I28" s="202">
        <f t="shared" si="9"/>
        <v>0</v>
      </c>
      <c r="J28" s="202">
        <f t="shared" si="9"/>
        <v>0</v>
      </c>
      <c r="K28" s="131">
        <f t="shared" si="9"/>
        <v>48.129956462807996</v>
      </c>
      <c r="L28" s="131">
        <f t="shared" si="9"/>
        <v>104.33656044633354</v>
      </c>
      <c r="M28" s="131">
        <f t="shared" si="9"/>
        <v>169.94754171333199</v>
      </c>
      <c r="N28" s="7"/>
      <c r="O28" s="7"/>
    </row>
    <row r="29" spans="2:15" ht="13.5" customHeight="1" thickTop="1" thickBot="1" x14ac:dyDescent="0.25">
      <c r="D29" s="94" t="s">
        <v>113</v>
      </c>
      <c r="E29" s="255">
        <f>E27/ProjectedP205!E62</f>
        <v>0</v>
      </c>
      <c r="F29" s="255">
        <f>F27/ProjectedP205!F62</f>
        <v>0</v>
      </c>
      <c r="G29" s="255">
        <f>G27/ProjectedP205!G62</f>
        <v>0</v>
      </c>
      <c r="H29" s="255">
        <f>H27/ProjectedP205!H62</f>
        <v>0</v>
      </c>
      <c r="I29" s="255">
        <f>I27/ProjectedP205!I62</f>
        <v>0</v>
      </c>
      <c r="J29" s="255">
        <f>J27/ProjectedP205!J62</f>
        <v>0</v>
      </c>
      <c r="K29" s="578">
        <f>K27/ProjectedP205!K62</f>
        <v>0.28092904943315611</v>
      </c>
      <c r="L29" s="578">
        <f>L27/ProjectedP205!L62</f>
        <v>0.4735353328313972</v>
      </c>
      <c r="M29" s="578">
        <f>M27/ProjectedP205!M62</f>
        <v>0.64072938578637473</v>
      </c>
      <c r="N29" s="7"/>
      <c r="O29" s="7"/>
    </row>
    <row r="30" spans="2:15" ht="13.5" customHeight="1" thickTop="1" x14ac:dyDescent="0.2">
      <c r="H30" s="7"/>
      <c r="I30" s="7"/>
      <c r="J30" s="186"/>
      <c r="K30" s="186"/>
      <c r="L30" s="186"/>
      <c r="M30" s="186"/>
      <c r="N30" s="7"/>
      <c r="O30" s="7"/>
    </row>
    <row r="31" spans="2:15" ht="13.5" customHeight="1" x14ac:dyDescent="0.2">
      <c r="E31" s="218"/>
      <c r="F31" s="218"/>
      <c r="G31" s="218"/>
      <c r="H31" s="218"/>
      <c r="I31" s="7"/>
      <c r="J31" s="203"/>
      <c r="K31" s="204"/>
      <c r="L31" s="204"/>
      <c r="M31" s="204"/>
    </row>
    <row r="32" spans="2:15" ht="13.5" customHeight="1" outlineLevel="1" x14ac:dyDescent="0.25">
      <c r="B32" s="29">
        <v>2</v>
      </c>
      <c r="D32" s="28" t="s">
        <v>167</v>
      </c>
      <c r="I32" s="7"/>
      <c r="J32" s="203"/>
      <c r="K32" s="203"/>
      <c r="L32" s="203"/>
      <c r="M32" s="203"/>
    </row>
    <row r="33" spans="4:37" ht="13.5" customHeight="1" outlineLevel="1" x14ac:dyDescent="0.2">
      <c r="I33" s="7"/>
      <c r="J33" s="203"/>
      <c r="K33" s="203"/>
      <c r="L33" s="203"/>
      <c r="M33" s="203"/>
    </row>
    <row r="34" spans="4:37" ht="13.5" customHeight="1" outlineLevel="1" x14ac:dyDescent="0.2">
      <c r="D34" s="32" t="s">
        <v>136</v>
      </c>
      <c r="I34" s="7"/>
      <c r="J34" s="203"/>
      <c r="K34" s="203"/>
      <c r="L34" s="203"/>
      <c r="M34" s="203"/>
      <c r="O34" s="35"/>
      <c r="P34" s="7"/>
      <c r="Q34" s="7"/>
      <c r="R34" s="7"/>
      <c r="S34" s="7"/>
      <c r="T34" s="7"/>
      <c r="U34" s="7"/>
      <c r="V34" s="7"/>
      <c r="W34" s="7"/>
      <c r="X34" s="7"/>
      <c r="Y34" s="7"/>
      <c r="Z34" s="7"/>
      <c r="AA34" s="7"/>
      <c r="AB34" s="7"/>
      <c r="AC34" s="7"/>
      <c r="AD34" s="7"/>
      <c r="AE34" s="7"/>
      <c r="AF34" s="7"/>
      <c r="AG34" s="7"/>
      <c r="AH34" s="7"/>
      <c r="AI34" s="7"/>
      <c r="AJ34" s="7"/>
      <c r="AK34" s="7"/>
    </row>
    <row r="35" spans="4:37" ht="13.5" customHeight="1" outlineLevel="1" x14ac:dyDescent="0.2">
      <c r="D35" s="33" t="s">
        <v>139</v>
      </c>
      <c r="I35" s="7"/>
      <c r="J35" s="203"/>
      <c r="K35" s="203"/>
      <c r="L35" s="203"/>
      <c r="M35" s="203"/>
      <c r="O35" s="36"/>
      <c r="P35" s="7"/>
      <c r="Q35" s="7"/>
      <c r="R35" s="7"/>
      <c r="S35" s="7"/>
      <c r="T35" s="7"/>
      <c r="U35" s="7"/>
      <c r="V35" s="7"/>
      <c r="W35" s="7"/>
      <c r="X35" s="7"/>
      <c r="Y35" s="7"/>
      <c r="Z35" s="7"/>
      <c r="AA35" s="7"/>
      <c r="AB35" s="7"/>
      <c r="AC35" s="7"/>
      <c r="AD35" s="7"/>
      <c r="AE35" s="7"/>
      <c r="AF35" s="7"/>
      <c r="AG35" s="7"/>
      <c r="AH35" s="7"/>
      <c r="AI35" s="7"/>
      <c r="AJ35" s="7"/>
      <c r="AK35" s="7"/>
    </row>
    <row r="36" spans="4:37" ht="13.5" customHeight="1" outlineLevel="1" x14ac:dyDescent="0.2">
      <c r="I36" s="7"/>
      <c r="J36" s="203"/>
      <c r="K36" s="203"/>
      <c r="L36" s="203"/>
      <c r="M36" s="203"/>
      <c r="O36" s="7"/>
      <c r="P36" s="7"/>
      <c r="Q36" s="7"/>
      <c r="R36" s="7"/>
      <c r="S36" s="7"/>
      <c r="T36" s="7"/>
      <c r="U36" s="7"/>
      <c r="V36" s="7"/>
      <c r="W36" s="7"/>
      <c r="X36" s="7"/>
      <c r="Y36" s="7"/>
      <c r="Z36" s="7"/>
      <c r="AA36" s="7"/>
      <c r="AB36" s="7"/>
      <c r="AC36" s="7"/>
      <c r="AD36" s="7"/>
      <c r="AE36" s="7"/>
      <c r="AF36" s="7"/>
      <c r="AG36" s="7"/>
      <c r="AH36" s="7"/>
      <c r="AI36" s="7"/>
      <c r="AJ36" s="7"/>
      <c r="AK36" s="7"/>
    </row>
    <row r="37" spans="4:37" ht="13.5" customHeight="1" outlineLevel="1" x14ac:dyDescent="0.2">
      <c r="D37" s="30" t="s">
        <v>91</v>
      </c>
      <c r="E37" s="120">
        <v>2017</v>
      </c>
      <c r="F37" s="120">
        <v>2018</v>
      </c>
      <c r="G37" s="120">
        <v>2019</v>
      </c>
      <c r="H37" s="120">
        <v>2020</v>
      </c>
      <c r="I37" s="120">
        <v>2021</v>
      </c>
      <c r="J37" s="120">
        <v>2022</v>
      </c>
      <c r="K37" s="120">
        <v>2023</v>
      </c>
      <c r="L37" s="120">
        <v>2024</v>
      </c>
      <c r="M37" s="120">
        <v>2025</v>
      </c>
      <c r="O37" s="210"/>
      <c r="P37" s="210"/>
      <c r="Q37" s="210"/>
      <c r="R37" s="210"/>
      <c r="S37" s="210"/>
      <c r="T37" s="210"/>
      <c r="U37" s="210"/>
      <c r="V37" s="210"/>
      <c r="W37" s="210"/>
      <c r="X37" s="210"/>
      <c r="Y37" s="210"/>
      <c r="Z37" s="186"/>
      <c r="AA37" s="7"/>
      <c r="AB37" s="175"/>
      <c r="AC37" s="175"/>
      <c r="AD37" s="175"/>
      <c r="AE37" s="175"/>
      <c r="AF37" s="175"/>
      <c r="AG37" s="175"/>
      <c r="AH37" s="175"/>
      <c r="AI37" s="175"/>
      <c r="AJ37" s="175"/>
      <c r="AK37" s="175"/>
    </row>
    <row r="38" spans="4:37" ht="13.5" customHeight="1" outlineLevel="1" x14ac:dyDescent="0.2">
      <c r="D38" s="95" t="str">
        <f>ProjectedP205!D72</f>
        <v>Cassava, fresh</v>
      </c>
      <c r="E38" s="126">
        <f>(E89*ProjectedP205!E15)*2</f>
        <v>0</v>
      </c>
      <c r="F38" s="126">
        <f>(F89*ProjectedP205!F15)*2</f>
        <v>0</v>
      </c>
      <c r="G38" s="126">
        <f>(G89*ProjectedP205!G15)*2</f>
        <v>0</v>
      </c>
      <c r="H38" s="126">
        <f>(H89*ProjectedP205!H15)*2</f>
        <v>0</v>
      </c>
      <c r="I38" s="126">
        <f>(I89*ProjectedP205!I15)*2</f>
        <v>0</v>
      </c>
      <c r="J38" s="201">
        <f>(J89*ProjectedP205!J15)*2</f>
        <v>0</v>
      </c>
      <c r="K38" s="127">
        <f>(K89*ProjectedP205!K15)*2</f>
        <v>0.22700491785923008</v>
      </c>
      <c r="L38" s="127">
        <f>(L89*ProjectedP205!L15)*2</f>
        <v>0.37406584778501961</v>
      </c>
      <c r="M38" s="127">
        <f>(M89*ProjectedP205!M15)*2</f>
        <v>0.54790886783399761</v>
      </c>
      <c r="O38" s="164"/>
      <c r="P38" s="209"/>
      <c r="Q38" s="7"/>
      <c r="R38" s="7"/>
      <c r="S38" s="7"/>
      <c r="T38" s="7"/>
      <c r="U38" s="7"/>
      <c r="V38" s="7"/>
      <c r="W38" s="7"/>
      <c r="X38" s="7"/>
      <c r="Y38" s="7"/>
      <c r="Z38" s="7"/>
      <c r="AA38" s="186"/>
      <c r="AB38" s="7"/>
      <c r="AC38" s="7"/>
      <c r="AD38" s="7"/>
      <c r="AE38" s="7"/>
      <c r="AF38" s="7"/>
      <c r="AG38" s="186"/>
      <c r="AH38" s="7"/>
      <c r="AI38" s="7"/>
      <c r="AJ38" s="7"/>
      <c r="AK38" s="7"/>
    </row>
    <row r="39" spans="4:37" ht="13.5" customHeight="1" outlineLevel="1" x14ac:dyDescent="0.2">
      <c r="D39" s="95" t="str">
        <f>ProjectedP205!D73</f>
        <v>Maize (corn)</v>
      </c>
      <c r="E39" s="126">
        <f>(E90*ProjectedP205!E16)*2</f>
        <v>0</v>
      </c>
      <c r="F39" s="126">
        <f>(F90*ProjectedP205!F16)*2</f>
        <v>0</v>
      </c>
      <c r="G39" s="126">
        <f>(G90*ProjectedP205!G16)*2</f>
        <v>0</v>
      </c>
      <c r="H39" s="126">
        <f>(H90*ProjectedP205!H16)*2</f>
        <v>0</v>
      </c>
      <c r="I39" s="126">
        <f>(I90*ProjectedP205!I16)*2</f>
        <v>0</v>
      </c>
      <c r="J39" s="201">
        <f>(J90*ProjectedP205!J16)*2</f>
        <v>0</v>
      </c>
      <c r="K39" s="127">
        <f>(K90*ProjectedP205!K16)*2</f>
        <v>9.3682776316784508</v>
      </c>
      <c r="L39" s="127">
        <f>(L90*ProjectedP205!L16)*2</f>
        <v>17.641056094931894</v>
      </c>
      <c r="M39" s="127">
        <f>(M90*ProjectedP205!M16)*2</f>
        <v>26.355743478740784</v>
      </c>
      <c r="O39" s="164"/>
      <c r="P39" s="209"/>
      <c r="Q39" s="7"/>
      <c r="R39" s="7"/>
      <c r="S39" s="7"/>
      <c r="T39" s="7"/>
      <c r="U39" s="7"/>
      <c r="V39" s="7"/>
      <c r="W39" s="7"/>
      <c r="X39" s="7"/>
      <c r="Y39" s="7"/>
      <c r="Z39" s="7"/>
      <c r="AA39" s="7"/>
      <c r="AB39" s="7"/>
      <c r="AC39" s="7"/>
      <c r="AD39" s="7"/>
      <c r="AE39" s="7"/>
      <c r="AF39" s="7"/>
      <c r="AG39" s="186"/>
      <c r="AH39" s="7"/>
      <c r="AI39" s="7"/>
      <c r="AJ39" s="7"/>
      <c r="AK39" s="7"/>
    </row>
    <row r="40" spans="4:37" ht="13.5" customHeight="1" outlineLevel="1" x14ac:dyDescent="0.2">
      <c r="D40" s="95" t="str">
        <f>ProjectedP205!D74</f>
        <v>Rice</v>
      </c>
      <c r="E40" s="126">
        <f>(E91*ProjectedP205!E17)*2</f>
        <v>0</v>
      </c>
      <c r="F40" s="126">
        <f>(F91*ProjectedP205!F17)*2</f>
        <v>0</v>
      </c>
      <c r="G40" s="126">
        <f>(G91*ProjectedP205!G17)*2</f>
        <v>0</v>
      </c>
      <c r="H40" s="126">
        <f>(H91*ProjectedP205!H17)*2</f>
        <v>0</v>
      </c>
      <c r="I40" s="126">
        <f>(I91*ProjectedP205!I17)*2</f>
        <v>0</v>
      </c>
      <c r="J40" s="201">
        <f>(J91*ProjectedP205!J17)*2</f>
        <v>0</v>
      </c>
      <c r="K40" s="127">
        <f>(K91*ProjectedP205!K17)*2</f>
        <v>6.1209477785984415E-2</v>
      </c>
      <c r="L40" s="127">
        <f>(L91*ProjectedP205!L17)*2</f>
        <v>0.10324249114316453</v>
      </c>
      <c r="M40" s="127">
        <f>(M91*ProjectedP205!M17)*2</f>
        <v>0.15479101694697323</v>
      </c>
      <c r="O40" s="164"/>
      <c r="P40" s="209"/>
      <c r="Q40" s="7"/>
      <c r="R40" s="7"/>
      <c r="S40" s="7"/>
      <c r="T40" s="7"/>
      <c r="U40" s="7"/>
      <c r="V40" s="7"/>
      <c r="W40" s="7"/>
      <c r="X40" s="7"/>
      <c r="Y40" s="7"/>
      <c r="Z40" s="7"/>
      <c r="AA40" s="7"/>
      <c r="AB40" s="186"/>
      <c r="AC40" s="186"/>
      <c r="AD40" s="186"/>
      <c r="AE40" s="186"/>
      <c r="AF40" s="186"/>
      <c r="AG40" s="186"/>
      <c r="AH40" s="7"/>
      <c r="AI40" s="7"/>
      <c r="AJ40" s="7"/>
      <c r="AK40" s="7"/>
    </row>
    <row r="41" spans="4:37" ht="13.5" customHeight="1" outlineLevel="1" x14ac:dyDescent="0.2">
      <c r="D41" s="95" t="str">
        <f>ProjectedP205!D75</f>
        <v>Plantains and cooking bananas</v>
      </c>
      <c r="E41" s="126">
        <f>(E92*ProjectedP205!E18)*2</f>
        <v>0</v>
      </c>
      <c r="F41" s="126">
        <f>(F92*ProjectedP205!F18)*2</f>
        <v>0</v>
      </c>
      <c r="G41" s="126">
        <f>(G92*ProjectedP205!G18)*2</f>
        <v>0</v>
      </c>
      <c r="H41" s="126">
        <f>(H92*ProjectedP205!H18)*2</f>
        <v>0</v>
      </c>
      <c r="I41" s="126">
        <f>(I92*ProjectedP205!I18)*2</f>
        <v>0</v>
      </c>
      <c r="J41" s="201">
        <f>(J92*ProjectedP205!J18)*2</f>
        <v>0</v>
      </c>
      <c r="K41" s="127">
        <f>(K92*ProjectedP205!K18)*2</f>
        <v>0.87599615293541977</v>
      </c>
      <c r="L41" s="127">
        <f>(L92*ProjectedP205!L18)*2</f>
        <v>1.3179145452318357</v>
      </c>
      <c r="M41" s="127">
        <f>(M92*ProjectedP205!M18)*2</f>
        <v>1.7624620764862948</v>
      </c>
      <c r="O41" s="164"/>
      <c r="P41" s="209"/>
      <c r="Q41" s="7"/>
      <c r="R41" s="7"/>
      <c r="S41" s="7"/>
      <c r="T41" s="7"/>
      <c r="U41" s="7"/>
      <c r="V41" s="7"/>
      <c r="W41" s="7"/>
      <c r="X41" s="7"/>
      <c r="Y41" s="7"/>
      <c r="Z41" s="7"/>
      <c r="AA41" s="7"/>
      <c r="AB41" s="186"/>
      <c r="AC41" s="186"/>
      <c r="AD41" s="186"/>
      <c r="AE41" s="186"/>
      <c r="AF41" s="186"/>
      <c r="AG41" s="186"/>
      <c r="AH41" s="7"/>
      <c r="AI41" s="7"/>
      <c r="AJ41" s="7"/>
      <c r="AK41" s="7"/>
    </row>
    <row r="42" spans="4:37" ht="13.5" customHeight="1" outlineLevel="1" x14ac:dyDescent="0.2">
      <c r="D42" s="95" t="str">
        <f>ProjectedP205!D76</f>
        <v>Groundnuts, excluding shelled</v>
      </c>
      <c r="E42" s="126">
        <f>(E93*ProjectedP205!E19)*2</f>
        <v>0</v>
      </c>
      <c r="F42" s="126">
        <f>(F93*ProjectedP205!F19)*2</f>
        <v>0</v>
      </c>
      <c r="G42" s="126">
        <f>(G93*ProjectedP205!G19)*2</f>
        <v>0</v>
      </c>
      <c r="H42" s="126">
        <f>(H93*ProjectedP205!H19)*2</f>
        <v>0</v>
      </c>
      <c r="I42" s="126">
        <f>(I93*ProjectedP205!I19)*2</f>
        <v>0</v>
      </c>
      <c r="J42" s="201">
        <f>(J93*ProjectedP205!J19)*2</f>
        <v>0</v>
      </c>
      <c r="K42" s="127">
        <f>(K93*ProjectedP205!K19)*2</f>
        <v>1.8670561723441319E-2</v>
      </c>
      <c r="L42" s="127">
        <f>(L93*ProjectedP205!L19)*2</f>
        <v>2.9107114776437182E-2</v>
      </c>
      <c r="M42" s="127">
        <f>(M93*ProjectedP205!M19)*2</f>
        <v>4.0335589643834442E-2</v>
      </c>
      <c r="O42" s="164"/>
      <c r="P42" s="209"/>
      <c r="Q42" s="7"/>
      <c r="R42" s="7"/>
      <c r="S42" s="7"/>
      <c r="T42" s="7"/>
      <c r="U42" s="7"/>
      <c r="V42" s="7"/>
      <c r="W42" s="7"/>
      <c r="X42" s="7"/>
      <c r="Y42" s="7"/>
      <c r="Z42" s="7"/>
      <c r="AA42" s="7"/>
      <c r="AB42" s="186"/>
      <c r="AC42" s="186"/>
      <c r="AD42" s="186"/>
      <c r="AE42" s="186"/>
      <c r="AF42" s="186"/>
      <c r="AG42" s="186"/>
      <c r="AH42" s="186"/>
      <c r="AI42" s="7"/>
      <c r="AJ42" s="7"/>
      <c r="AK42" s="7"/>
    </row>
    <row r="43" spans="4:37" ht="13.5" customHeight="1" outlineLevel="1" x14ac:dyDescent="0.2">
      <c r="D43" s="95" t="str">
        <f>ProjectedP205!D77</f>
        <v>Beans, dry</v>
      </c>
      <c r="E43" s="126">
        <f>(E94*ProjectedP205!E20)*2</f>
        <v>0</v>
      </c>
      <c r="F43" s="126">
        <f>(F94*ProjectedP205!F20)*2</f>
        <v>0</v>
      </c>
      <c r="G43" s="126">
        <f>(G94*ProjectedP205!G20)*2</f>
        <v>0</v>
      </c>
      <c r="H43" s="126">
        <f>(H94*ProjectedP205!H20)*2</f>
        <v>0</v>
      </c>
      <c r="I43" s="126">
        <f>(I94*ProjectedP205!I20)*2</f>
        <v>0</v>
      </c>
      <c r="J43" s="201">
        <f>(J94*ProjectedP205!J20)*2</f>
        <v>0</v>
      </c>
      <c r="K43" s="127">
        <f>(K94*ProjectedP205!K20)*2</f>
        <v>1.7553567374970262E-2</v>
      </c>
      <c r="L43" s="127">
        <f>(L94*ProjectedP205!L20)*2</f>
        <v>2.7371542975034396E-2</v>
      </c>
      <c r="M43" s="127">
        <f>(M94*ProjectedP205!M20)*2</f>
        <v>3.793854289077802E-2</v>
      </c>
      <c r="O43" s="164"/>
      <c r="P43" s="209"/>
      <c r="Q43" s="7"/>
      <c r="R43" s="7"/>
      <c r="S43" s="7"/>
      <c r="T43" s="7"/>
      <c r="U43" s="7"/>
      <c r="V43" s="7"/>
      <c r="W43" s="7"/>
      <c r="X43" s="7"/>
      <c r="Y43" s="7"/>
      <c r="Z43" s="7"/>
      <c r="AA43" s="7"/>
      <c r="AB43" s="7"/>
      <c r="AC43" s="7"/>
      <c r="AD43" s="7"/>
      <c r="AE43" s="7"/>
      <c r="AF43" s="7"/>
      <c r="AG43" s="7"/>
      <c r="AH43" s="7"/>
      <c r="AI43" s="7"/>
      <c r="AJ43" s="7"/>
      <c r="AK43" s="7"/>
    </row>
    <row r="44" spans="4:37" ht="13.5" customHeight="1" outlineLevel="1" x14ac:dyDescent="0.2">
      <c r="D44" s="95" t="str">
        <f>ProjectedP205!D78</f>
        <v>Oil palm fruit</v>
      </c>
      <c r="E44" s="126">
        <f>(E95*ProjectedP205!E21)*2</f>
        <v>0</v>
      </c>
      <c r="F44" s="126">
        <f>(F95*ProjectedP205!F21)*2</f>
        <v>0</v>
      </c>
      <c r="G44" s="126">
        <f>(G95*ProjectedP205!G21)*2</f>
        <v>0</v>
      </c>
      <c r="H44" s="126">
        <f>(H95*ProjectedP205!H21)*2</f>
        <v>0</v>
      </c>
      <c r="I44" s="126">
        <f>(I95*ProjectedP205!I21)*2</f>
        <v>0</v>
      </c>
      <c r="J44" s="201">
        <f>(J95*ProjectedP205!J21)*2</f>
        <v>0</v>
      </c>
      <c r="K44" s="127">
        <f>(K95*ProjectedP205!K21)*2</f>
        <v>0.97373134763970803</v>
      </c>
      <c r="L44" s="127">
        <f>(L95*ProjectedP205!L21)*2</f>
        <v>1.5055963398312739</v>
      </c>
      <c r="M44" s="127">
        <f>(M95*ProjectedP205!M21)*2</f>
        <v>2.0693093807609486</v>
      </c>
      <c r="O44" s="164"/>
      <c r="P44" s="209"/>
      <c r="Q44" s="7"/>
      <c r="R44" s="7"/>
      <c r="S44" s="7"/>
      <c r="T44" s="7"/>
      <c r="U44" s="7"/>
      <c r="V44" s="7"/>
      <c r="W44" s="7"/>
      <c r="X44" s="7"/>
      <c r="Y44" s="7"/>
      <c r="Z44" s="7"/>
      <c r="AA44" s="7"/>
      <c r="AB44" s="7"/>
      <c r="AC44" s="7"/>
      <c r="AD44" s="7"/>
      <c r="AE44" s="7"/>
      <c r="AF44" s="7"/>
      <c r="AG44" s="7"/>
      <c r="AH44" s="7"/>
      <c r="AI44" s="7"/>
      <c r="AJ44" s="7"/>
      <c r="AK44" s="7"/>
    </row>
    <row r="45" spans="4:37" ht="13.5" customHeight="1" outlineLevel="1" x14ac:dyDescent="0.2">
      <c r="D45" s="95" t="str">
        <f>ProjectedP205!D79</f>
        <v>Bananas</v>
      </c>
      <c r="E45" s="126">
        <f>(E96*ProjectedP205!E22)*2</f>
        <v>0</v>
      </c>
      <c r="F45" s="126">
        <f>(F96*ProjectedP205!F22)*2</f>
        <v>0</v>
      </c>
      <c r="G45" s="126">
        <f>(G96*ProjectedP205!G22)*2</f>
        <v>0</v>
      </c>
      <c r="H45" s="126">
        <f>(H96*ProjectedP205!H22)*2</f>
        <v>0</v>
      </c>
      <c r="I45" s="126">
        <f>(I96*ProjectedP205!I22)*2</f>
        <v>0</v>
      </c>
      <c r="J45" s="201">
        <f>(J96*ProjectedP205!J22)*2</f>
        <v>0</v>
      </c>
      <c r="K45" s="127">
        <f>(K96*ProjectedP205!K22)*2</f>
        <v>0.18063446915824738</v>
      </c>
      <c r="L45" s="127">
        <f>(L96*ProjectedP205!L22)*2</f>
        <v>0.27144551893228003</v>
      </c>
      <c r="M45" s="127">
        <f>(M96*ProjectedP205!M22)*2</f>
        <v>0.36258697882106289</v>
      </c>
      <c r="O45" s="164"/>
      <c r="P45" s="209"/>
      <c r="Q45" s="7"/>
      <c r="R45" s="7"/>
      <c r="S45" s="7"/>
      <c r="T45" s="7"/>
      <c r="U45" s="7"/>
      <c r="V45" s="7"/>
      <c r="W45" s="7"/>
      <c r="X45" s="7"/>
      <c r="Y45" s="7"/>
      <c r="Z45" s="7"/>
      <c r="AA45" s="7"/>
      <c r="AB45" s="7"/>
      <c r="AC45" s="7"/>
      <c r="AD45" s="7"/>
      <c r="AE45" s="7"/>
      <c r="AF45" s="7"/>
      <c r="AG45" s="7"/>
      <c r="AH45" s="7"/>
      <c r="AI45" s="7"/>
      <c r="AJ45" s="7"/>
      <c r="AK45" s="7"/>
    </row>
    <row r="46" spans="4:37" ht="13.5" customHeight="1" outlineLevel="1" x14ac:dyDescent="0.2">
      <c r="D46" s="95" t="str">
        <f>ProjectedP205!D80</f>
        <v>Cow peas, dry</v>
      </c>
      <c r="E46" s="126">
        <f>(E97*ProjectedP205!E23)*2</f>
        <v>0</v>
      </c>
      <c r="F46" s="126">
        <f>(F97*ProjectedP205!F23)*2</f>
        <v>0</v>
      </c>
      <c r="G46" s="126">
        <f>(G97*ProjectedP205!G23)*2</f>
        <v>0</v>
      </c>
      <c r="H46" s="126">
        <f>(H97*ProjectedP205!H23)*2</f>
        <v>0</v>
      </c>
      <c r="I46" s="126">
        <f>(I97*ProjectedP205!I23)*2</f>
        <v>0</v>
      </c>
      <c r="J46" s="201">
        <f>(J97*ProjectedP205!J23)*2</f>
        <v>0</v>
      </c>
      <c r="K46" s="127">
        <f>(K97*ProjectedP205!K23)*2</f>
        <v>6.928354574205149E-3</v>
      </c>
      <c r="L46" s="127">
        <f>(L97*ProjectedP205!L23)*2</f>
        <v>1.1008878332194097E-2</v>
      </c>
      <c r="M46" s="127">
        <f>(M97*ProjectedP205!M23)*2</f>
        <v>1.5549037680833541E-2</v>
      </c>
      <c r="O46" s="164"/>
      <c r="P46" s="209"/>
      <c r="Q46" s="7"/>
      <c r="R46" s="7"/>
      <c r="S46" s="7"/>
      <c r="T46" s="7"/>
      <c r="U46" s="7"/>
      <c r="V46" s="7"/>
      <c r="W46" s="7"/>
      <c r="X46" s="7"/>
      <c r="Y46" s="7"/>
      <c r="Z46" s="7"/>
      <c r="AA46" s="7"/>
      <c r="AB46" s="7"/>
      <c r="AC46" s="7"/>
      <c r="AD46" s="7"/>
      <c r="AE46" s="7"/>
      <c r="AF46" s="7"/>
      <c r="AG46" s="7"/>
      <c r="AH46" s="7"/>
      <c r="AI46" s="7"/>
      <c r="AJ46" s="7"/>
      <c r="AK46" s="7"/>
    </row>
    <row r="47" spans="4:37" ht="13.5" customHeight="1" outlineLevel="1" x14ac:dyDescent="0.2">
      <c r="D47" s="95" t="str">
        <f>ProjectedP205!D81</f>
        <v>Coffee, green</v>
      </c>
      <c r="E47" s="126">
        <f>(E98*ProjectedP205!E24)*2</f>
        <v>0</v>
      </c>
      <c r="F47" s="126">
        <f>(F98*ProjectedP205!F24)*2</f>
        <v>0</v>
      </c>
      <c r="G47" s="126">
        <f>(G98*ProjectedP205!G24)*2</f>
        <v>0</v>
      </c>
      <c r="H47" s="126">
        <f>(H98*ProjectedP205!H24)*2</f>
        <v>0</v>
      </c>
      <c r="I47" s="126">
        <f>(I98*ProjectedP205!I24)*2</f>
        <v>0</v>
      </c>
      <c r="J47" s="201">
        <f>(J98*ProjectedP205!J24)*2</f>
        <v>0</v>
      </c>
      <c r="K47" s="127">
        <f>(K98*ProjectedP205!K24)*2</f>
        <v>0.39277826267980021</v>
      </c>
      <c r="L47" s="127">
        <f>(L98*ProjectedP205!L24)*2</f>
        <v>0.59044000101397442</v>
      </c>
      <c r="M47" s="127">
        <f>(M98*ProjectedP205!M24)*2</f>
        <v>0.78895380913476032</v>
      </c>
      <c r="O47" s="164"/>
      <c r="P47" s="209"/>
      <c r="Q47" s="7"/>
      <c r="R47" s="7"/>
      <c r="S47" s="7"/>
      <c r="T47" s="7"/>
      <c r="U47" s="7"/>
      <c r="V47" s="7"/>
      <c r="W47" s="7"/>
      <c r="X47" s="7"/>
      <c r="Y47" s="7"/>
      <c r="Z47" s="7"/>
      <c r="AA47" s="7"/>
      <c r="AB47" s="7"/>
      <c r="AC47" s="7"/>
      <c r="AD47" s="7"/>
      <c r="AE47" s="7"/>
      <c r="AF47" s="7"/>
      <c r="AG47" s="7"/>
      <c r="AH47" s="7"/>
      <c r="AI47" s="7"/>
      <c r="AJ47" s="7"/>
      <c r="AK47" s="7"/>
    </row>
    <row r="48" spans="4:37" ht="13.5" customHeight="1" outlineLevel="1" x14ac:dyDescent="0.2">
      <c r="D48" s="95" t="str">
        <f>ProjectedP205!D82</f>
        <v>Edible roots and tubers with high starch or inulin content, n.e.c., fresh</v>
      </c>
      <c r="E48" s="126">
        <f>(E99*ProjectedP205!E25)*2</f>
        <v>0</v>
      </c>
      <c r="F48" s="126">
        <f>(F99*ProjectedP205!F25)*2</f>
        <v>0</v>
      </c>
      <c r="G48" s="126">
        <f>(G99*ProjectedP205!G25)*2</f>
        <v>0</v>
      </c>
      <c r="H48" s="126">
        <f>(H99*ProjectedP205!H25)*2</f>
        <v>0</v>
      </c>
      <c r="I48" s="126">
        <f>(I99*ProjectedP205!I25)*2</f>
        <v>0</v>
      </c>
      <c r="J48" s="201">
        <f>(J99*ProjectedP205!J25)*2</f>
        <v>0</v>
      </c>
      <c r="K48" s="127">
        <f>(K99*ProjectedP205!K25)*2</f>
        <v>4.461217247281879E-3</v>
      </c>
      <c r="L48" s="127">
        <f>(L99*ProjectedP205!L25)*2</f>
        <v>6.9013127262071662E-3</v>
      </c>
      <c r="M48" s="127">
        <f>(M99*ProjectedP205!M25)*2</f>
        <v>9.4898100585395651E-3</v>
      </c>
      <c r="O48" s="164"/>
      <c r="P48" s="209"/>
      <c r="Q48" s="7"/>
      <c r="R48" s="7"/>
      <c r="S48" s="7"/>
      <c r="T48" s="7"/>
      <c r="U48" s="7"/>
      <c r="V48" s="7"/>
      <c r="W48" s="7"/>
      <c r="X48" s="7"/>
      <c r="Y48" s="7"/>
      <c r="Z48" s="7"/>
      <c r="AA48" s="7"/>
      <c r="AB48" s="7"/>
      <c r="AC48" s="7"/>
      <c r="AD48" s="7"/>
      <c r="AE48" s="7"/>
      <c r="AF48" s="7"/>
      <c r="AG48" s="7"/>
      <c r="AH48" s="7"/>
      <c r="AI48" s="7"/>
      <c r="AJ48" s="7"/>
      <c r="AK48" s="7"/>
    </row>
    <row r="49" spans="4:37" ht="13.5" customHeight="1" outlineLevel="1" x14ac:dyDescent="0.2">
      <c r="D49" s="95" t="str">
        <f>ProjectedP205!D83</f>
        <v>Sweet potatoes</v>
      </c>
      <c r="E49" s="126">
        <f>(E100*ProjectedP205!E26)*2</f>
        <v>0</v>
      </c>
      <c r="F49" s="126">
        <f>(F100*ProjectedP205!F26)*2</f>
        <v>0</v>
      </c>
      <c r="G49" s="126">
        <f>(G100*ProjectedP205!G26)*2</f>
        <v>0</v>
      </c>
      <c r="H49" s="126">
        <f>(H100*ProjectedP205!H26)*2</f>
        <v>0</v>
      </c>
      <c r="I49" s="126">
        <f>(I100*ProjectedP205!I26)*2</f>
        <v>0</v>
      </c>
      <c r="J49" s="201">
        <f>(J100*ProjectedP205!J26)*2</f>
        <v>0</v>
      </c>
      <c r="K49" s="127">
        <f>(K100*ProjectedP205!K26)*2</f>
        <v>4.3208751740179858E-3</v>
      </c>
      <c r="L49" s="127">
        <f>(L100*ProjectedP205!L26)*2</f>
        <v>6.8658348173381741E-3</v>
      </c>
      <c r="M49" s="127">
        <f>(M100*ProjectedP205!M26)*2</f>
        <v>9.6975596307033174E-3</v>
      </c>
      <c r="O49" s="164"/>
      <c r="P49" s="209"/>
      <c r="Q49" s="7"/>
      <c r="R49" s="7"/>
      <c r="S49" s="7"/>
      <c r="T49" s="7"/>
      <c r="U49" s="7"/>
      <c r="V49" s="7"/>
      <c r="W49" s="7"/>
      <c r="X49" s="7"/>
      <c r="Y49" s="7"/>
      <c r="Z49" s="7"/>
      <c r="AA49" s="7"/>
      <c r="AB49" s="7"/>
      <c r="AC49" s="7"/>
      <c r="AD49" s="7"/>
      <c r="AE49" s="7"/>
      <c r="AF49" s="7"/>
      <c r="AG49" s="7"/>
      <c r="AH49" s="7"/>
      <c r="AI49" s="7"/>
      <c r="AJ49" s="7"/>
      <c r="AK49" s="7"/>
    </row>
    <row r="50" spans="4:37" ht="13.5" customHeight="1" outlineLevel="1" x14ac:dyDescent="0.2">
      <c r="D50" s="95" t="str">
        <f>ProjectedP205!D84</f>
        <v>Other pulses n.e.c.</v>
      </c>
      <c r="E50" s="126">
        <f>(E101*ProjectedP205!E27)*2</f>
        <v>0</v>
      </c>
      <c r="F50" s="126">
        <f>(F101*ProjectedP205!F27)*2</f>
        <v>0</v>
      </c>
      <c r="G50" s="126">
        <f>(G101*ProjectedP205!G27)*2</f>
        <v>0</v>
      </c>
      <c r="H50" s="126">
        <f>(H101*ProjectedP205!H27)*2</f>
        <v>0</v>
      </c>
      <c r="I50" s="126">
        <f>(I101*ProjectedP205!I27)*2</f>
        <v>0</v>
      </c>
      <c r="J50" s="201">
        <f>(J101*ProjectedP205!J27)*2</f>
        <v>0</v>
      </c>
      <c r="K50" s="127">
        <f>(K101*ProjectedP205!K27)*2</f>
        <v>4.0534793494698441E-3</v>
      </c>
      <c r="L50" s="127">
        <f>(L101*ProjectedP205!L27)*2</f>
        <v>6.3131108346877775E-3</v>
      </c>
      <c r="M50" s="127">
        <f>(M101*ProjectedP205!M27)*2</f>
        <v>8.7398975272418803E-3</v>
      </c>
      <c r="O50" s="164"/>
      <c r="P50" s="209"/>
      <c r="Q50" s="7"/>
      <c r="R50" s="7"/>
      <c r="S50" s="7"/>
      <c r="T50" s="7"/>
      <c r="U50" s="7"/>
      <c r="V50" s="7"/>
      <c r="W50" s="7"/>
      <c r="X50" s="7"/>
      <c r="Y50" s="7"/>
      <c r="Z50" s="7"/>
      <c r="AA50" s="7"/>
      <c r="AB50" s="7"/>
      <c r="AC50" s="7"/>
      <c r="AD50" s="7"/>
      <c r="AE50" s="7"/>
      <c r="AF50" s="7"/>
      <c r="AG50" s="7"/>
      <c r="AH50" s="7"/>
      <c r="AI50" s="7"/>
      <c r="AJ50" s="7"/>
      <c r="AK50" s="7"/>
    </row>
    <row r="51" spans="4:37" ht="13.5" customHeight="1" outlineLevel="1" x14ac:dyDescent="0.2">
      <c r="D51" s="95" t="str">
        <f>ProjectedP205!D85</f>
        <v>Melonseed</v>
      </c>
      <c r="E51" s="126">
        <f>(E102*ProjectedP205!E28)*2</f>
        <v>0</v>
      </c>
      <c r="F51" s="126">
        <f>(F102*ProjectedP205!F28)*2</f>
        <v>0</v>
      </c>
      <c r="G51" s="126">
        <f>(G102*ProjectedP205!G28)*2</f>
        <v>0</v>
      </c>
      <c r="H51" s="126">
        <f>(H102*ProjectedP205!H28)*2</f>
        <v>0</v>
      </c>
      <c r="I51" s="126">
        <f>(I102*ProjectedP205!I28)*2</f>
        <v>0</v>
      </c>
      <c r="J51" s="201">
        <f>(J102*ProjectedP205!J28)*2</f>
        <v>0</v>
      </c>
      <c r="K51" s="127">
        <f>(K102*ProjectedP205!K28)*2</f>
        <v>8.0974938192655777E-2</v>
      </c>
      <c r="L51" s="127">
        <f>(L102*ProjectedP205!L28)*2</f>
        <v>0.12186095094495239</v>
      </c>
      <c r="M51" s="127">
        <f>(M102*ProjectedP205!M28)*2</f>
        <v>0.16301440307509266</v>
      </c>
      <c r="O51" s="164"/>
      <c r="P51" s="209"/>
      <c r="Q51" s="7"/>
      <c r="R51" s="7"/>
      <c r="S51" s="7"/>
      <c r="T51" s="7"/>
      <c r="U51" s="7"/>
      <c r="V51" s="7"/>
      <c r="W51" s="7"/>
      <c r="X51" s="7"/>
      <c r="Y51" s="7"/>
      <c r="Z51" s="7"/>
      <c r="AA51" s="7"/>
      <c r="AB51" s="7"/>
      <c r="AC51" s="7"/>
      <c r="AD51" s="7"/>
      <c r="AE51" s="7"/>
      <c r="AF51" s="7"/>
      <c r="AG51" s="7"/>
      <c r="AH51" s="7"/>
      <c r="AI51" s="7"/>
      <c r="AJ51" s="7"/>
      <c r="AK51" s="7"/>
    </row>
    <row r="52" spans="4:37" ht="13.5" customHeight="1" outlineLevel="1" x14ac:dyDescent="0.2">
      <c r="D52" s="95" t="str">
        <f>ProjectedP205!D86</f>
        <v>Seed cotton, unginned</v>
      </c>
      <c r="E52" s="126">
        <f>(E103*ProjectedP205!E29)*2</f>
        <v>0</v>
      </c>
      <c r="F52" s="126">
        <f>(F103*ProjectedP205!F29)*2</f>
        <v>0</v>
      </c>
      <c r="G52" s="126">
        <f>(G103*ProjectedP205!G29)*2</f>
        <v>0</v>
      </c>
      <c r="H52" s="126">
        <f>(H103*ProjectedP205!H29)*2</f>
        <v>0</v>
      </c>
      <c r="I52" s="126">
        <f>(I103*ProjectedP205!I29)*2</f>
        <v>0</v>
      </c>
      <c r="J52" s="201">
        <f>(J103*ProjectedP205!J29)*2</f>
        <v>0</v>
      </c>
      <c r="K52" s="127">
        <f>(K103*ProjectedP205!K29)*2</f>
        <v>2.5102337193054183E-3</v>
      </c>
      <c r="L52" s="127">
        <f>(L103*ProjectedP205!L29)*2</f>
        <v>3.8733212645391205E-3</v>
      </c>
      <c r="M52" s="127">
        <f>(M103*ProjectedP205!M29)*2</f>
        <v>5.3125173176595784E-3</v>
      </c>
      <c r="O52" s="164"/>
      <c r="P52" s="209"/>
      <c r="Q52" s="7"/>
      <c r="R52" s="7"/>
      <c r="S52" s="7"/>
      <c r="T52" s="7"/>
      <c r="U52" s="7"/>
      <c r="V52" s="7"/>
      <c r="W52" s="7"/>
      <c r="X52" s="7"/>
      <c r="Y52" s="7"/>
      <c r="Z52" s="7"/>
      <c r="AA52" s="7"/>
      <c r="AB52" s="7"/>
      <c r="AC52" s="7"/>
      <c r="AD52" s="7"/>
      <c r="AE52" s="7"/>
      <c r="AF52" s="7"/>
      <c r="AG52" s="7"/>
      <c r="AH52" s="7"/>
      <c r="AI52" s="7"/>
      <c r="AJ52" s="7"/>
      <c r="AK52" s="7"/>
    </row>
    <row r="53" spans="4:37" ht="13.5" customHeight="1" outlineLevel="1" x14ac:dyDescent="0.2">
      <c r="D53" s="95" t="str">
        <f>ProjectedP205!D87</f>
        <v>Other vegetables, fresh n.e.c.</v>
      </c>
      <c r="E53" s="126">
        <f>(E104*ProjectedP205!E30)*2</f>
        <v>0</v>
      </c>
      <c r="F53" s="126">
        <f>(F104*ProjectedP205!F30)*2</f>
        <v>0</v>
      </c>
      <c r="G53" s="126">
        <f>(G104*ProjectedP205!G30)*2</f>
        <v>0</v>
      </c>
      <c r="H53" s="126">
        <f>(H104*ProjectedP205!H30)*2</f>
        <v>0</v>
      </c>
      <c r="I53" s="126">
        <f>(I104*ProjectedP205!I30)*2</f>
        <v>0</v>
      </c>
      <c r="J53" s="201">
        <f>(J104*ProjectedP205!J30)*2</f>
        <v>0</v>
      </c>
      <c r="K53" s="127">
        <f>(K104*ProjectedP205!K30)*2</f>
        <v>0.16484844859443565</v>
      </c>
      <c r="L53" s="127">
        <f>(L104*ProjectedP205!L30)*2</f>
        <v>0.30836028384596831</v>
      </c>
      <c r="M53" s="127">
        <f>(M104*ProjectedP205!M30)*2</f>
        <v>0.4576335668914675</v>
      </c>
      <c r="O53" s="164"/>
      <c r="P53" s="209"/>
      <c r="Q53" s="7"/>
      <c r="R53" s="7"/>
      <c r="S53" s="7"/>
      <c r="T53" s="7"/>
      <c r="U53" s="7"/>
      <c r="V53" s="7"/>
      <c r="W53" s="7"/>
      <c r="X53" s="7"/>
      <c r="Y53" s="7"/>
      <c r="Z53" s="7"/>
      <c r="AA53" s="7"/>
      <c r="AB53" s="7"/>
      <c r="AC53" s="7"/>
      <c r="AD53" s="7"/>
      <c r="AE53" s="7"/>
      <c r="AF53" s="7"/>
      <c r="AG53" s="7"/>
      <c r="AH53" s="7"/>
      <c r="AI53" s="7"/>
      <c r="AJ53" s="7"/>
      <c r="AK53" s="7"/>
    </row>
    <row r="54" spans="4:37" ht="13.5" customHeight="1" outlineLevel="1" x14ac:dyDescent="0.2">
      <c r="D54" s="95" t="str">
        <f>ProjectedP205!D88</f>
        <v>Cocoa beans</v>
      </c>
      <c r="E54" s="126">
        <f>(E105*ProjectedP205!E31)*2</f>
        <v>0</v>
      </c>
      <c r="F54" s="126">
        <f>(F105*ProjectedP205!F31)*2</f>
        <v>0</v>
      </c>
      <c r="G54" s="126">
        <f>(G105*ProjectedP205!G31)*2</f>
        <v>0</v>
      </c>
      <c r="H54" s="126">
        <f>(H105*ProjectedP205!H31)*2</f>
        <v>0</v>
      </c>
      <c r="I54" s="126">
        <f>(I105*ProjectedP205!I31)*2</f>
        <v>0</v>
      </c>
      <c r="J54" s="201">
        <f>(J105*ProjectedP205!J31)*2</f>
        <v>0</v>
      </c>
      <c r="K54" s="127">
        <f>(K105*ProjectedP205!K31)*2</f>
        <v>0.27022534833760747</v>
      </c>
      <c r="L54" s="127">
        <f>(L105*ProjectedP205!L31)*2</f>
        <v>0.50729844009878111</v>
      </c>
      <c r="M54" s="127">
        <f>(M105*ProjectedP205!M31)*2</f>
        <v>0.84654187546259152</v>
      </c>
      <c r="O54" s="164"/>
      <c r="P54" s="209"/>
      <c r="Q54" s="7"/>
      <c r="R54" s="7"/>
      <c r="S54" s="7"/>
      <c r="T54" s="7"/>
      <c r="U54" s="7"/>
      <c r="V54" s="7"/>
      <c r="W54" s="7"/>
      <c r="X54" s="7"/>
      <c r="Y54" s="7"/>
      <c r="Z54" s="7"/>
      <c r="AA54" s="7"/>
      <c r="AB54" s="7"/>
      <c r="AC54" s="7"/>
      <c r="AD54" s="7"/>
      <c r="AE54" s="7"/>
      <c r="AF54" s="7"/>
      <c r="AG54" s="7"/>
      <c r="AH54" s="7"/>
      <c r="AI54" s="7"/>
      <c r="AJ54" s="7"/>
      <c r="AK54" s="7"/>
    </row>
    <row r="55" spans="4:37" ht="13.5" customHeight="1" outlineLevel="1" x14ac:dyDescent="0.2">
      <c r="D55" s="95" t="str">
        <f>ProjectedP205!D89</f>
        <v>Millet</v>
      </c>
      <c r="E55" s="126">
        <f>(E106*ProjectedP205!E32)*2</f>
        <v>0</v>
      </c>
      <c r="F55" s="126">
        <f>(F106*ProjectedP205!F32)*2</f>
        <v>0</v>
      </c>
      <c r="G55" s="126">
        <f>(G106*ProjectedP205!G32)*2</f>
        <v>0</v>
      </c>
      <c r="H55" s="126">
        <f>(H106*ProjectedP205!H32)*2</f>
        <v>0</v>
      </c>
      <c r="I55" s="126">
        <f>(I106*ProjectedP205!I32)*2</f>
        <v>0</v>
      </c>
      <c r="J55" s="201">
        <f>(J106*ProjectedP205!J32)*2</f>
        <v>0</v>
      </c>
      <c r="K55" s="127">
        <f>(K106*ProjectedP205!K32)*2</f>
        <v>2.0059507757470749E-3</v>
      </c>
      <c r="L55" s="127">
        <f>(L106*ProjectedP205!L32)*2</f>
        <v>3.0300729958543026E-3</v>
      </c>
      <c r="M55" s="127">
        <f>(M106*ProjectedP205!M32)*2</f>
        <v>4.0684912649624023E-3</v>
      </c>
      <c r="O55" s="164"/>
      <c r="P55" s="209"/>
      <c r="Q55" s="7"/>
      <c r="R55" s="7"/>
      <c r="S55" s="7"/>
      <c r="T55" s="7"/>
      <c r="U55" s="7"/>
      <c r="V55" s="7"/>
      <c r="W55" s="7"/>
      <c r="X55" s="7"/>
      <c r="Y55" s="7"/>
      <c r="Z55" s="7"/>
      <c r="AA55" s="7"/>
      <c r="AB55" s="7"/>
      <c r="AC55" s="7"/>
      <c r="AD55" s="7"/>
      <c r="AE55" s="7"/>
      <c r="AF55" s="7"/>
      <c r="AG55" s="7"/>
      <c r="AH55" s="7"/>
      <c r="AI55" s="7"/>
      <c r="AJ55" s="7"/>
      <c r="AK55" s="7"/>
    </row>
    <row r="56" spans="4:37" ht="13.5" customHeight="1" outlineLevel="1" x14ac:dyDescent="0.2">
      <c r="D56" s="95" t="str">
        <f>ProjectedP205!D90</f>
        <v>Natural rubber in primary forms</v>
      </c>
      <c r="E56" s="126">
        <f>(E107*ProjectedP205!E33)*2</f>
        <v>0</v>
      </c>
      <c r="F56" s="126">
        <f>(F107*ProjectedP205!F33)*2</f>
        <v>0</v>
      </c>
      <c r="G56" s="126">
        <f>(G107*ProjectedP205!G33)*2</f>
        <v>0</v>
      </c>
      <c r="H56" s="126">
        <f>(H107*ProjectedP205!H33)*2</f>
        <v>0</v>
      </c>
      <c r="I56" s="126">
        <f>(I107*ProjectedP205!I33)*2</f>
        <v>0</v>
      </c>
      <c r="J56" s="201">
        <f>(J107*ProjectedP205!J33)*2</f>
        <v>0</v>
      </c>
      <c r="K56" s="127">
        <f>(K107*ProjectedP205!K33)*2</f>
        <v>1.9652300244064674E-3</v>
      </c>
      <c r="L56" s="127">
        <f>(L107*ProjectedP205!L33)*2</f>
        <v>3.0080387911697089E-3</v>
      </c>
      <c r="M56" s="127">
        <f>(M107*ProjectedP205!M33)*2</f>
        <v>4.0926155691404613E-3</v>
      </c>
      <c r="O56" s="164"/>
      <c r="P56" s="211"/>
      <c r="Q56" s="7"/>
      <c r="R56" s="7"/>
      <c r="S56" s="7"/>
      <c r="T56" s="7"/>
      <c r="U56" s="7"/>
      <c r="V56" s="7"/>
      <c r="W56" s="7"/>
      <c r="X56" s="7"/>
      <c r="Y56" s="7"/>
      <c r="Z56" s="7"/>
      <c r="AA56" s="7"/>
      <c r="AB56" s="7"/>
      <c r="AC56" s="7"/>
      <c r="AD56" s="7"/>
      <c r="AE56" s="7"/>
      <c r="AF56" s="7"/>
      <c r="AG56" s="7"/>
      <c r="AH56" s="7"/>
      <c r="AI56" s="7"/>
      <c r="AJ56" s="7"/>
      <c r="AK56" s="7"/>
    </row>
    <row r="57" spans="4:37" ht="13.5" customHeight="1" outlineLevel="1" thickBot="1" x14ac:dyDescent="0.25">
      <c r="D57" s="95" t="str">
        <f>ProjectedP205!D91</f>
        <v>Soya beans</v>
      </c>
      <c r="E57" s="126">
        <f>(E108*ProjectedP205!E34)*2</f>
        <v>0</v>
      </c>
      <c r="F57" s="126">
        <f>(F108*ProjectedP205!F34)*2</f>
        <v>0</v>
      </c>
      <c r="G57" s="126">
        <f>(G108*ProjectedP205!G34)*2</f>
        <v>0</v>
      </c>
      <c r="H57" s="126">
        <f>(H108*ProjectedP205!H34)*2</f>
        <v>0</v>
      </c>
      <c r="I57" s="126">
        <f>(I108*ProjectedP205!I34)*2</f>
        <v>0</v>
      </c>
      <c r="J57" s="201">
        <f>(J108*ProjectedP205!J34)*2</f>
        <v>0</v>
      </c>
      <c r="K57" s="127">
        <f>(K108*ProjectedP205!K34)*2</f>
        <v>5.997087938937844E-3</v>
      </c>
      <c r="L57" s="127">
        <f>(L108*ProjectedP205!L34)*2</f>
        <v>1.1766984971009075E-2</v>
      </c>
      <c r="M57" s="127">
        <f>(M108*ProjectedP205!M34)*2</f>
        <v>1.8317906716216303E-2</v>
      </c>
      <c r="O57" s="164"/>
      <c r="P57" s="211"/>
      <c r="Q57" s="7"/>
      <c r="R57" s="7"/>
      <c r="S57" s="7"/>
      <c r="T57" s="7"/>
      <c r="U57" s="7"/>
      <c r="V57" s="7"/>
      <c r="W57" s="7"/>
      <c r="X57" s="7"/>
      <c r="Y57" s="7"/>
      <c r="Z57" s="7"/>
      <c r="AA57" s="7"/>
      <c r="AB57" s="7"/>
      <c r="AC57" s="7"/>
      <c r="AD57" s="7"/>
      <c r="AE57" s="7"/>
      <c r="AF57" s="7"/>
      <c r="AG57" s="7"/>
      <c r="AH57" s="7"/>
      <c r="AI57" s="7"/>
      <c r="AJ57" s="7"/>
      <c r="AK57" s="7"/>
    </row>
    <row r="58" spans="4:37" ht="13.5" customHeight="1" outlineLevel="1" thickTop="1" thickBot="1" x14ac:dyDescent="0.25">
      <c r="D58" s="97" t="s">
        <v>141</v>
      </c>
      <c r="E58" s="130">
        <f t="shared" ref="E58:M58" si="10">SUM(E38:E57)</f>
        <v>0</v>
      </c>
      <c r="F58" s="130">
        <f t="shared" si="10"/>
        <v>0</v>
      </c>
      <c r="G58" s="130">
        <f t="shared" si="10"/>
        <v>0</v>
      </c>
      <c r="H58" s="130">
        <f t="shared" si="10"/>
        <v>0</v>
      </c>
      <c r="I58" s="130">
        <f t="shared" si="10"/>
        <v>0</v>
      </c>
      <c r="J58" s="202">
        <f t="shared" si="10"/>
        <v>0</v>
      </c>
      <c r="K58" s="131">
        <f>SUM(K38:K57)</f>
        <v>12.664147552763323</v>
      </c>
      <c r="L58" s="131">
        <f t="shared" si="10"/>
        <v>22.850526726243615</v>
      </c>
      <c r="M58" s="131">
        <f t="shared" si="10"/>
        <v>33.662487422453886</v>
      </c>
      <c r="O58" s="164"/>
      <c r="P58" s="164"/>
      <c r="Q58" s="7"/>
      <c r="R58" s="7"/>
      <c r="S58" s="7"/>
      <c r="T58" s="7"/>
      <c r="U58" s="7"/>
      <c r="V58" s="7"/>
      <c r="W58" s="7"/>
      <c r="X58" s="7"/>
      <c r="Y58" s="7"/>
      <c r="Z58" s="7"/>
      <c r="AA58" s="7"/>
      <c r="AB58" s="7"/>
      <c r="AC58" s="7"/>
      <c r="AD58" s="7"/>
      <c r="AE58" s="7"/>
      <c r="AF58" s="7"/>
      <c r="AG58" s="7"/>
      <c r="AH58" s="7"/>
      <c r="AI58" s="7"/>
      <c r="AJ58" s="7"/>
      <c r="AK58" s="7"/>
    </row>
    <row r="59" spans="4:37" ht="13.5" customHeight="1" outlineLevel="1" thickTop="1" thickBot="1" x14ac:dyDescent="0.25">
      <c r="D59" s="94" t="s">
        <v>168</v>
      </c>
      <c r="E59" s="130">
        <f>E58/46%</f>
        <v>0</v>
      </c>
      <c r="F59" s="130">
        <f t="shared" ref="F59:M59" si="11">F58/46%</f>
        <v>0</v>
      </c>
      <c r="G59" s="130">
        <f t="shared" si="11"/>
        <v>0</v>
      </c>
      <c r="H59" s="130">
        <f t="shared" si="11"/>
        <v>0</v>
      </c>
      <c r="I59" s="130">
        <f t="shared" si="11"/>
        <v>0</v>
      </c>
      <c r="J59" s="202">
        <f t="shared" si="11"/>
        <v>0</v>
      </c>
      <c r="K59" s="131">
        <f t="shared" si="11"/>
        <v>27.530755549485484</v>
      </c>
      <c r="L59" s="131">
        <f t="shared" si="11"/>
        <v>49.675058100529597</v>
      </c>
      <c r="M59" s="131">
        <f t="shared" si="11"/>
        <v>73.179320483595404</v>
      </c>
      <c r="O59" s="31"/>
    </row>
    <row r="60" spans="4:37" ht="13.5" customHeight="1" outlineLevel="1" thickTop="1" x14ac:dyDescent="0.2">
      <c r="O60" s="31"/>
      <c r="P60" s="31"/>
    </row>
    <row r="61" spans="4:37" ht="13.5" customHeight="1" outlineLevel="1" x14ac:dyDescent="0.2">
      <c r="D61" s="30" t="s">
        <v>106</v>
      </c>
      <c r="E61" s="120">
        <v>2017</v>
      </c>
      <c r="F61" s="120">
        <v>2018</v>
      </c>
      <c r="G61" s="120">
        <v>2019</v>
      </c>
      <c r="H61" s="120">
        <v>2020</v>
      </c>
      <c r="I61" s="120">
        <v>2021</v>
      </c>
      <c r="J61" s="120">
        <v>2022</v>
      </c>
      <c r="K61" s="120">
        <v>2023</v>
      </c>
      <c r="L61" s="120">
        <v>2024</v>
      </c>
      <c r="M61" s="120">
        <v>2025</v>
      </c>
      <c r="O61" s="31"/>
      <c r="P61" s="31"/>
    </row>
    <row r="62" spans="4:37" ht="13.5" customHeight="1" outlineLevel="1" x14ac:dyDescent="0.2">
      <c r="D62" s="95" t="str">
        <f>ProjectedP205!D72</f>
        <v>Cassava, fresh</v>
      </c>
      <c r="E62" s="126">
        <f>(E89*ProjectedP205!E42)*2</f>
        <v>0</v>
      </c>
      <c r="F62" s="126">
        <f>(F89*ProjectedP205!F42)*2</f>
        <v>0</v>
      </c>
      <c r="G62" s="126">
        <f>(G89*ProjectedP205!G42)*2</f>
        <v>0</v>
      </c>
      <c r="H62" s="126">
        <f>(H89*ProjectedP205!H42)*2</f>
        <v>0</v>
      </c>
      <c r="I62" s="126">
        <f>(I89*ProjectedP205!I42)*2</f>
        <v>0</v>
      </c>
      <c r="J62" s="201">
        <f>(J89*ProjectedP205!J42)*2</f>
        <v>0</v>
      </c>
      <c r="K62" s="127">
        <f>(K89*ProjectedP205!K42)*2</f>
        <v>0.22700491785923008</v>
      </c>
      <c r="L62" s="127">
        <f>(L89*ProjectedP205!L42)*2</f>
        <v>0.91142430776955197</v>
      </c>
      <c r="M62" s="127">
        <f>(M89*ProjectedP205!M42)*2</f>
        <v>2.0771645334464477</v>
      </c>
      <c r="O62" s="31"/>
      <c r="P62" s="31"/>
    </row>
    <row r="63" spans="4:37" ht="13.5" customHeight="1" outlineLevel="1" x14ac:dyDescent="0.2">
      <c r="D63" s="95" t="str">
        <f>ProjectedP205!D73</f>
        <v>Maize (corn)</v>
      </c>
      <c r="E63" s="126">
        <f>(E90*ProjectedP205!E43)*2</f>
        <v>0</v>
      </c>
      <c r="F63" s="126">
        <f>(F90*ProjectedP205!F43)*2</f>
        <v>0</v>
      </c>
      <c r="G63" s="126">
        <f>(G90*ProjectedP205!G43)*2</f>
        <v>0</v>
      </c>
      <c r="H63" s="126">
        <f>(H90*ProjectedP205!H43)*2</f>
        <v>0</v>
      </c>
      <c r="I63" s="126">
        <f>(I90*ProjectedP205!I43)*2</f>
        <v>0</v>
      </c>
      <c r="J63" s="201">
        <f>(J90*ProjectedP205!J43)*2</f>
        <v>0</v>
      </c>
      <c r="K63" s="127">
        <f>(K90*ProjectedP205!K43)*2</f>
        <v>9.3682776316784508</v>
      </c>
      <c r="L63" s="127">
        <f>(L90*ProjectedP205!L43)*2</f>
        <v>19.867825139334336</v>
      </c>
      <c r="M63" s="127">
        <f>(M90*ProjectedP205!M43)*2</f>
        <v>30.791468369953098</v>
      </c>
      <c r="O63" s="31"/>
      <c r="P63" s="31"/>
      <c r="Q63" s="31"/>
    </row>
    <row r="64" spans="4:37" ht="13.5" customHeight="1" outlineLevel="1" x14ac:dyDescent="0.2">
      <c r="D64" s="95" t="str">
        <f>ProjectedP205!D74</f>
        <v>Rice</v>
      </c>
      <c r="E64" s="126">
        <f>(E91*ProjectedP205!E44)*2</f>
        <v>0</v>
      </c>
      <c r="F64" s="126">
        <f>(F91*ProjectedP205!F44)*2</f>
        <v>0</v>
      </c>
      <c r="G64" s="126">
        <f>(G91*ProjectedP205!G44)*2</f>
        <v>0</v>
      </c>
      <c r="H64" s="126">
        <f>(H91*ProjectedP205!H44)*2</f>
        <v>0</v>
      </c>
      <c r="I64" s="126">
        <f>(I91*ProjectedP205!I44)*2</f>
        <v>0</v>
      </c>
      <c r="J64" s="201">
        <f>(J91*ProjectedP205!J44)*2</f>
        <v>0</v>
      </c>
      <c r="K64" s="127">
        <f>(K91*ProjectedP205!K44)*2</f>
        <v>6.1209477785984415E-2</v>
      </c>
      <c r="L64" s="127">
        <f>(L91*ProjectedP205!L44)*2</f>
        <v>0.47114199360998266</v>
      </c>
      <c r="M64" s="127">
        <f>(M91*ProjectedP205!M44)*2</f>
        <v>1.2266715459252326</v>
      </c>
      <c r="O64" s="31"/>
      <c r="P64" s="31"/>
    </row>
    <row r="65" spans="4:16" ht="13.5" customHeight="1" outlineLevel="1" x14ac:dyDescent="0.2">
      <c r="D65" s="95" t="str">
        <f>ProjectedP205!D75</f>
        <v>Plantains and cooking bananas</v>
      </c>
      <c r="E65" s="126">
        <f>(E92*ProjectedP205!E45)*2</f>
        <v>0</v>
      </c>
      <c r="F65" s="126">
        <f>(F92*ProjectedP205!F45)*2</f>
        <v>0</v>
      </c>
      <c r="G65" s="126">
        <f>(G92*ProjectedP205!G45)*2</f>
        <v>0</v>
      </c>
      <c r="H65" s="126">
        <f>(H92*ProjectedP205!H45)*2</f>
        <v>0</v>
      </c>
      <c r="I65" s="126">
        <f>(I92*ProjectedP205!I45)*2</f>
        <v>0</v>
      </c>
      <c r="J65" s="201">
        <f>(J92*ProjectedP205!J45)*2</f>
        <v>0</v>
      </c>
      <c r="K65" s="127">
        <f>(K92*ProjectedP205!K45)*2</f>
        <v>0.87599615293541977</v>
      </c>
      <c r="L65" s="127">
        <f>(L92*ProjectedP205!L45)*2</f>
        <v>1.3179145452318357</v>
      </c>
      <c r="M65" s="127">
        <f>(M92*ProjectedP205!M45)*2</f>
        <v>1.7624620764862948</v>
      </c>
      <c r="O65" s="31"/>
      <c r="P65" s="31"/>
    </row>
    <row r="66" spans="4:16" ht="13.5" customHeight="1" outlineLevel="1" x14ac:dyDescent="0.2">
      <c r="D66" s="95" t="str">
        <f>ProjectedP205!D76</f>
        <v>Groundnuts, excluding shelled</v>
      </c>
      <c r="E66" s="126">
        <f>(E93*ProjectedP205!E46)*2</f>
        <v>0</v>
      </c>
      <c r="F66" s="126">
        <f>(F93*ProjectedP205!F46)*2</f>
        <v>0</v>
      </c>
      <c r="G66" s="126">
        <f>(G93*ProjectedP205!G46)*2</f>
        <v>0</v>
      </c>
      <c r="H66" s="126">
        <f>(H93*ProjectedP205!H46)*2</f>
        <v>0</v>
      </c>
      <c r="I66" s="126">
        <f>(I93*ProjectedP205!I46)*2</f>
        <v>0</v>
      </c>
      <c r="J66" s="201">
        <f>(J93*ProjectedP205!J46)*2</f>
        <v>0</v>
      </c>
      <c r="K66" s="127">
        <f>(K93*ProjectedP205!K46)*2</f>
        <v>1.8670561723441319E-2</v>
      </c>
      <c r="L66" s="127">
        <f>(L93*ProjectedP205!L46)*2</f>
        <v>0.17939222357326617</v>
      </c>
      <c r="M66" s="127">
        <f>(M93*ProjectedP205!M46)*2</f>
        <v>0.4450518219638</v>
      </c>
      <c r="O66" s="31"/>
      <c r="P66" s="31"/>
    </row>
    <row r="67" spans="4:16" ht="13.5" customHeight="1" outlineLevel="1" x14ac:dyDescent="0.2">
      <c r="D67" s="95" t="str">
        <f>ProjectedP205!D77</f>
        <v>Beans, dry</v>
      </c>
      <c r="E67" s="126">
        <f>(E94*ProjectedP205!E47)*2</f>
        <v>0</v>
      </c>
      <c r="F67" s="126">
        <f>(F94*ProjectedP205!F47)*2</f>
        <v>0</v>
      </c>
      <c r="G67" s="126">
        <f>(G94*ProjectedP205!G47)*2</f>
        <v>0</v>
      </c>
      <c r="H67" s="126">
        <f>(H94*ProjectedP205!H47)*2</f>
        <v>0</v>
      </c>
      <c r="I67" s="126">
        <f>(I94*ProjectedP205!I47)*2</f>
        <v>0</v>
      </c>
      <c r="J67" s="201">
        <f>(J94*ProjectedP205!J47)*2</f>
        <v>0</v>
      </c>
      <c r="K67" s="127">
        <f>(K94*ProjectedP205!K47)*2</f>
        <v>1.7553567374970262E-2</v>
      </c>
      <c r="L67" s="127">
        <f>(L94*ProjectedP205!L47)*2</f>
        <v>5.9771048378395482E-2</v>
      </c>
      <c r="M67" s="127">
        <f>(M94*ProjectedP205!M47)*2</f>
        <v>0.12518522882048916</v>
      </c>
      <c r="O67" s="31"/>
      <c r="P67" s="31"/>
    </row>
    <row r="68" spans="4:16" ht="13.5" customHeight="1" outlineLevel="1" x14ac:dyDescent="0.2">
      <c r="D68" s="95" t="str">
        <f>ProjectedP205!D78</f>
        <v>Oil palm fruit</v>
      </c>
      <c r="E68" s="126">
        <f>(E95*ProjectedP205!E48)*2</f>
        <v>0</v>
      </c>
      <c r="F68" s="126">
        <f>(F95*ProjectedP205!F48)*2</f>
        <v>0</v>
      </c>
      <c r="G68" s="126">
        <f>(G95*ProjectedP205!G48)*2</f>
        <v>0</v>
      </c>
      <c r="H68" s="126">
        <f>(H95*ProjectedP205!H48)*2</f>
        <v>0</v>
      </c>
      <c r="I68" s="126">
        <f>(I95*ProjectedP205!I48)*2</f>
        <v>0</v>
      </c>
      <c r="J68" s="201">
        <f>(J95*ProjectedP205!J48)*2</f>
        <v>0</v>
      </c>
      <c r="K68" s="127">
        <f>(K95*ProjectedP205!K48)*2</f>
        <v>0.97373134763970803</v>
      </c>
      <c r="L68" s="127">
        <f>(L95*ProjectedP205!L48)*2</f>
        <v>1.603881965985142</v>
      </c>
      <c r="M68" s="127">
        <f>(M95*ProjectedP205!M48)*2</f>
        <v>2.2494226136938025</v>
      </c>
      <c r="O68" s="31"/>
      <c r="P68" s="31"/>
    </row>
    <row r="69" spans="4:16" ht="13.5" customHeight="1" outlineLevel="1" x14ac:dyDescent="0.2">
      <c r="D69" s="95" t="str">
        <f>ProjectedP205!D79</f>
        <v>Bananas</v>
      </c>
      <c r="E69" s="126">
        <f>(E96*ProjectedP205!E49)*2</f>
        <v>0</v>
      </c>
      <c r="F69" s="126">
        <f>(F96*ProjectedP205!F49)*2</f>
        <v>0</v>
      </c>
      <c r="G69" s="126">
        <f>(G96*ProjectedP205!G49)*2</f>
        <v>0</v>
      </c>
      <c r="H69" s="126">
        <f>(H96*ProjectedP205!H49)*2</f>
        <v>0</v>
      </c>
      <c r="I69" s="126">
        <f>(I96*ProjectedP205!I49)*2</f>
        <v>0</v>
      </c>
      <c r="J69" s="201">
        <f>(J96*ProjectedP205!J49)*2</f>
        <v>0</v>
      </c>
      <c r="K69" s="127">
        <f>(K96*ProjectedP205!K49)*2</f>
        <v>0.18063446915824738</v>
      </c>
      <c r="L69" s="127">
        <f>(L96*ProjectedP205!L49)*2</f>
        <v>0.27144551893228003</v>
      </c>
      <c r="M69" s="127">
        <f>(M96*ProjectedP205!M49)*2</f>
        <v>0.36258697882106289</v>
      </c>
      <c r="O69" s="31"/>
      <c r="P69" s="31"/>
    </row>
    <row r="70" spans="4:16" ht="13.5" customHeight="1" outlineLevel="1" x14ac:dyDescent="0.2">
      <c r="D70" s="95" t="str">
        <f>ProjectedP205!D80</f>
        <v>Cow peas, dry</v>
      </c>
      <c r="E70" s="126">
        <f>(E97*ProjectedP205!E50)*2</f>
        <v>0</v>
      </c>
      <c r="F70" s="126">
        <f>(F97*ProjectedP205!F50)*2</f>
        <v>0</v>
      </c>
      <c r="G70" s="126">
        <f>(G97*ProjectedP205!G50)*2</f>
        <v>0</v>
      </c>
      <c r="H70" s="126">
        <f>(H97*ProjectedP205!H50)*2</f>
        <v>0</v>
      </c>
      <c r="I70" s="126">
        <f>(I97*ProjectedP205!I50)*2</f>
        <v>0</v>
      </c>
      <c r="J70" s="201">
        <f>(J97*ProjectedP205!J50)*2</f>
        <v>0</v>
      </c>
      <c r="K70" s="127">
        <f>(K97*ProjectedP205!K50)*2</f>
        <v>6.928354574205149E-3</v>
      </c>
      <c r="L70" s="127">
        <f>(L97*ProjectedP205!L50)*2</f>
        <v>8.0113396846431262E-2</v>
      </c>
      <c r="M70" s="127">
        <f>(M97*ProjectedP205!M50)*2</f>
        <v>0.20522768579883516</v>
      </c>
      <c r="O70" s="31"/>
      <c r="P70" s="31"/>
    </row>
    <row r="71" spans="4:16" ht="13.5" customHeight="1" outlineLevel="1" x14ac:dyDescent="0.2">
      <c r="D71" s="95" t="str">
        <f>ProjectedP205!D81</f>
        <v>Coffee, green</v>
      </c>
      <c r="E71" s="126">
        <f>(E98*ProjectedP205!E51)*2</f>
        <v>0</v>
      </c>
      <c r="F71" s="126">
        <f>(F98*ProjectedP205!F51)*2</f>
        <v>0</v>
      </c>
      <c r="G71" s="126">
        <f>(G98*ProjectedP205!G51)*2</f>
        <v>0</v>
      </c>
      <c r="H71" s="126">
        <f>(H98*ProjectedP205!H51)*2</f>
        <v>0</v>
      </c>
      <c r="I71" s="126">
        <f>(I98*ProjectedP205!I51)*2</f>
        <v>0</v>
      </c>
      <c r="J71" s="201">
        <f>(J98*ProjectedP205!J51)*2</f>
        <v>0</v>
      </c>
      <c r="K71" s="127">
        <f>(K98*ProjectedP205!K51)*2</f>
        <v>0.39277826267980021</v>
      </c>
      <c r="L71" s="127">
        <f>(L98*ProjectedP205!L51)*2</f>
        <v>0.59044000101397442</v>
      </c>
      <c r="M71" s="127">
        <f>(M98*ProjectedP205!M51)*2</f>
        <v>0.78895380913476032</v>
      </c>
      <c r="O71" s="31"/>
      <c r="P71" s="31"/>
    </row>
    <row r="72" spans="4:16" ht="13.5" customHeight="1" outlineLevel="1" x14ac:dyDescent="0.2">
      <c r="D72" s="95" t="str">
        <f>ProjectedP205!D82</f>
        <v>Edible roots and tubers with high starch or inulin content, n.e.c., fresh</v>
      </c>
      <c r="E72" s="126">
        <f>(E99*ProjectedP205!E52)*2</f>
        <v>0</v>
      </c>
      <c r="F72" s="126">
        <f>(F99*ProjectedP205!F52)*2</f>
        <v>0</v>
      </c>
      <c r="G72" s="126">
        <f>(G99*ProjectedP205!G52)*2</f>
        <v>0</v>
      </c>
      <c r="H72" s="126">
        <f>(H99*ProjectedP205!H52)*2</f>
        <v>0</v>
      </c>
      <c r="I72" s="126">
        <f>(I99*ProjectedP205!I52)*2</f>
        <v>0</v>
      </c>
      <c r="J72" s="201">
        <f>(J99*ProjectedP205!J52)*2</f>
        <v>0</v>
      </c>
      <c r="K72" s="127">
        <f>(K99*ProjectedP205!K52)*2</f>
        <v>4.461217247281879E-3</v>
      </c>
      <c r="L72" s="127">
        <f>(L99*ProjectedP205!L52)*2</f>
        <v>3.4450441821560145E-2</v>
      </c>
      <c r="M72" s="127">
        <f>(M99*ProjectedP205!M52)*2</f>
        <v>8.3105259043310106E-2</v>
      </c>
      <c r="O72" s="31"/>
      <c r="P72" s="31"/>
    </row>
    <row r="73" spans="4:16" ht="13.5" customHeight="1" outlineLevel="1" x14ac:dyDescent="0.2">
      <c r="D73" s="95" t="str">
        <f>ProjectedP205!D83</f>
        <v>Sweet potatoes</v>
      </c>
      <c r="E73" s="126">
        <f>(E100*ProjectedP205!E53)*2</f>
        <v>0</v>
      </c>
      <c r="F73" s="126">
        <f>(F100*ProjectedP205!F53)*2</f>
        <v>0</v>
      </c>
      <c r="G73" s="126">
        <f>(G100*ProjectedP205!G53)*2</f>
        <v>0</v>
      </c>
      <c r="H73" s="126">
        <f>(H100*ProjectedP205!H53)*2</f>
        <v>0</v>
      </c>
      <c r="I73" s="126">
        <f>(I100*ProjectedP205!I53)*2</f>
        <v>0</v>
      </c>
      <c r="J73" s="201">
        <f>(J100*ProjectedP205!J53)*2</f>
        <v>0</v>
      </c>
      <c r="K73" s="127">
        <f>(K100*ProjectedP205!K53)*2</f>
        <v>4.3208751740179858E-3</v>
      </c>
      <c r="L73" s="127">
        <f>(L100*ProjectedP205!L53)*2</f>
        <v>5.7139122824475794E-2</v>
      </c>
      <c r="M73" s="127">
        <f>(M100*ProjectedP205!M53)*2</f>
        <v>0.14769213444353751</v>
      </c>
      <c r="O73" s="31"/>
      <c r="P73" s="31"/>
    </row>
    <row r="74" spans="4:16" ht="13.5" customHeight="1" outlineLevel="1" x14ac:dyDescent="0.2">
      <c r="D74" s="95" t="str">
        <f>ProjectedP205!D84</f>
        <v>Other pulses n.e.c.</v>
      </c>
      <c r="E74" s="126">
        <f>(E101*ProjectedP205!E54)*2</f>
        <v>0</v>
      </c>
      <c r="F74" s="126">
        <f>(F101*ProjectedP205!F54)*2</f>
        <v>0</v>
      </c>
      <c r="G74" s="126">
        <f>(G101*ProjectedP205!G54)*2</f>
        <v>0</v>
      </c>
      <c r="H74" s="126">
        <f>(H101*ProjectedP205!H54)*2</f>
        <v>0</v>
      </c>
      <c r="I74" s="126">
        <f>(I101*ProjectedP205!I54)*2</f>
        <v>0</v>
      </c>
      <c r="J74" s="201">
        <f>(J101*ProjectedP205!J54)*2</f>
        <v>0</v>
      </c>
      <c r="K74" s="127">
        <f>(K101*ProjectedP205!K54)*2</f>
        <v>4.0534793494698441E-3</v>
      </c>
      <c r="L74" s="127">
        <f>(L101*ProjectedP205!L54)*2</f>
        <v>1.3785896303415158E-2</v>
      </c>
      <c r="M74" s="127">
        <f>(M101*ProjectedP205!M54)*2</f>
        <v>2.8838905989754134E-2</v>
      </c>
      <c r="O74" s="31"/>
      <c r="P74" s="31"/>
    </row>
    <row r="75" spans="4:16" ht="13.5" customHeight="1" outlineLevel="1" x14ac:dyDescent="0.2">
      <c r="D75" s="95" t="str">
        <f>ProjectedP205!D85</f>
        <v>Melonseed</v>
      </c>
      <c r="E75" s="126">
        <f>(E102*ProjectedP205!E55)*2</f>
        <v>0</v>
      </c>
      <c r="F75" s="126">
        <f>(F102*ProjectedP205!F55)*2</f>
        <v>0</v>
      </c>
      <c r="G75" s="126">
        <f>(G102*ProjectedP205!G55)*2</f>
        <v>0</v>
      </c>
      <c r="H75" s="126">
        <f>(H102*ProjectedP205!H55)*2</f>
        <v>0</v>
      </c>
      <c r="I75" s="126">
        <f>(I102*ProjectedP205!I55)*2</f>
        <v>0</v>
      </c>
      <c r="J75" s="201">
        <f>(J102*ProjectedP205!J55)*2</f>
        <v>0</v>
      </c>
      <c r="K75" s="127">
        <f>(K102*ProjectedP205!K55)*2</f>
        <v>8.0974938192655777E-2</v>
      </c>
      <c r="L75" s="127">
        <f>(L102*ProjectedP205!L55)*2</f>
        <v>0.12186095094495239</v>
      </c>
      <c r="M75" s="127">
        <f>(M102*ProjectedP205!M55)*2</f>
        <v>0.16301440307509266</v>
      </c>
      <c r="O75" s="31"/>
      <c r="P75" s="31"/>
    </row>
    <row r="76" spans="4:16" ht="13.5" customHeight="1" outlineLevel="1" x14ac:dyDescent="0.2">
      <c r="D76" s="95" t="str">
        <f>ProjectedP205!D86</f>
        <v>Seed cotton, unginned</v>
      </c>
      <c r="E76" s="126">
        <f>(E103*ProjectedP205!E56)*2</f>
        <v>0</v>
      </c>
      <c r="F76" s="126">
        <f>(F103*ProjectedP205!F56)*2</f>
        <v>0</v>
      </c>
      <c r="G76" s="126">
        <f>(G103*ProjectedP205!G56)*2</f>
        <v>0</v>
      </c>
      <c r="H76" s="126">
        <f>(H103*ProjectedP205!H56)*2</f>
        <v>0</v>
      </c>
      <c r="I76" s="126">
        <f>(I103*ProjectedP205!I56)*2</f>
        <v>0</v>
      </c>
      <c r="J76" s="201">
        <f>(J103*ProjectedP205!J56)*2</f>
        <v>0</v>
      </c>
      <c r="K76" s="127">
        <f>(K103*ProjectedP205!K56)*2</f>
        <v>2.5102337193054183E-3</v>
      </c>
      <c r="L76" s="127">
        <f>(L103*ProjectedP205!L56)*2</f>
        <v>0.12408658496440397</v>
      </c>
      <c r="M76" s="127">
        <f>(M103*ProjectedP205!M56)*2</f>
        <v>0.32575011311759228</v>
      </c>
      <c r="O76" s="31"/>
      <c r="P76" s="31"/>
    </row>
    <row r="77" spans="4:16" ht="13.5" customHeight="1" outlineLevel="1" x14ac:dyDescent="0.2">
      <c r="D77" s="95" t="str">
        <f>ProjectedP205!D87</f>
        <v>Other vegetables, fresh n.e.c.</v>
      </c>
      <c r="E77" s="126">
        <f>(E104*ProjectedP205!E57)*2</f>
        <v>0</v>
      </c>
      <c r="F77" s="126">
        <f>(F104*ProjectedP205!F57)*2</f>
        <v>0</v>
      </c>
      <c r="G77" s="126">
        <f>(G104*ProjectedP205!G57)*2</f>
        <v>0</v>
      </c>
      <c r="H77" s="126">
        <f>(H104*ProjectedP205!H57)*2</f>
        <v>0</v>
      </c>
      <c r="I77" s="126">
        <f>(I104*ProjectedP205!I57)*2</f>
        <v>0</v>
      </c>
      <c r="J77" s="201">
        <f>(J104*ProjectedP205!J57)*2</f>
        <v>0</v>
      </c>
      <c r="K77" s="127">
        <f>(K104*ProjectedP205!K57)*2</f>
        <v>0.16484844859443565</v>
      </c>
      <c r="L77" s="127">
        <f>(L104*ProjectedP205!L57)*2</f>
        <v>0.37403112953431111</v>
      </c>
      <c r="M77" s="127">
        <f>(M104*ProjectedP205!M57)*2</f>
        <v>0.64668206422445274</v>
      </c>
      <c r="O77" s="31"/>
      <c r="P77" s="31"/>
    </row>
    <row r="78" spans="4:16" ht="13.5" customHeight="1" outlineLevel="1" x14ac:dyDescent="0.2">
      <c r="D78" s="95" t="str">
        <f>ProjectedP205!D88</f>
        <v>Cocoa beans</v>
      </c>
      <c r="E78" s="126">
        <f>(E105*ProjectedP205!E58)*2</f>
        <v>0</v>
      </c>
      <c r="F78" s="126">
        <f>(F105*ProjectedP205!F58)*2</f>
        <v>0</v>
      </c>
      <c r="G78" s="126">
        <f>(G105*ProjectedP205!G58)*2</f>
        <v>0</v>
      </c>
      <c r="H78" s="126">
        <f>(H105*ProjectedP205!H58)*2</f>
        <v>0</v>
      </c>
      <c r="I78" s="126">
        <f>(I105*ProjectedP205!I58)*2</f>
        <v>0</v>
      </c>
      <c r="J78" s="201">
        <f>(J105*ProjectedP205!J58)*2</f>
        <v>0</v>
      </c>
      <c r="K78" s="127">
        <f>(K105*ProjectedP205!K58)*2</f>
        <v>0.27022534833760747</v>
      </c>
      <c r="L78" s="127">
        <f>(L105*ProjectedP205!L58)*2</f>
        <v>0.70960202853262144</v>
      </c>
      <c r="M78" s="127">
        <f>(M105*ProjectedP205!M58)*2</f>
        <v>1.501963461556806</v>
      </c>
      <c r="O78" s="31"/>
      <c r="P78" s="31"/>
    </row>
    <row r="79" spans="4:16" ht="13.5" customHeight="1" outlineLevel="1" x14ac:dyDescent="0.2">
      <c r="D79" s="95" t="str">
        <f>ProjectedP205!D89</f>
        <v>Millet</v>
      </c>
      <c r="E79" s="126">
        <f>(E106*ProjectedP205!E59)*2</f>
        <v>0</v>
      </c>
      <c r="F79" s="126">
        <f>(F106*ProjectedP205!F59)*2</f>
        <v>0</v>
      </c>
      <c r="G79" s="126">
        <f>(G106*ProjectedP205!G59)*2</f>
        <v>0</v>
      </c>
      <c r="H79" s="126">
        <f>(H106*ProjectedP205!H59)*2</f>
        <v>0</v>
      </c>
      <c r="I79" s="126">
        <f>(I106*ProjectedP205!I59)*2</f>
        <v>0</v>
      </c>
      <c r="J79" s="201">
        <f>(J106*ProjectedP205!J59)*2</f>
        <v>0</v>
      </c>
      <c r="K79" s="127">
        <f>(K106*ProjectedP205!K59)*2</f>
        <v>2.0059507757470749E-3</v>
      </c>
      <c r="L79" s="127">
        <f>(L106*ProjectedP205!L59)*2</f>
        <v>4.9101909314344539E-3</v>
      </c>
      <c r="M79" s="127">
        <f>(M106*ProjectedP205!M59)*2</f>
        <v>8.9714434723363237E-3</v>
      </c>
      <c r="O79" s="31"/>
      <c r="P79" s="31"/>
    </row>
    <row r="80" spans="4:16" ht="13.5" customHeight="1" outlineLevel="1" x14ac:dyDescent="0.2">
      <c r="D80" s="95" t="str">
        <f>ProjectedP205!D90</f>
        <v>Natural rubber in primary forms</v>
      </c>
      <c r="E80" s="126">
        <f>(E107*ProjectedP205!E60)*2</f>
        <v>0</v>
      </c>
      <c r="F80" s="126">
        <f>(F107*ProjectedP205!F60)*2</f>
        <v>0</v>
      </c>
      <c r="G80" s="126">
        <f>(G107*ProjectedP205!G60)*2</f>
        <v>0</v>
      </c>
      <c r="H80" s="126">
        <f>(H107*ProjectedP205!H60)*2</f>
        <v>0</v>
      </c>
      <c r="I80" s="126">
        <f>(I107*ProjectedP205!I60)*2</f>
        <v>0</v>
      </c>
      <c r="J80" s="201">
        <f>(J107*ProjectedP205!J60)*2</f>
        <v>0</v>
      </c>
      <c r="K80" s="127">
        <f>(K107*ProjectedP205!K60)*2</f>
        <v>1.9652300244064674E-3</v>
      </c>
      <c r="L80" s="127">
        <f>(L107*ProjectedP205!L60)*2</f>
        <v>5.5072465066745388E-2</v>
      </c>
      <c r="M80" s="127">
        <f>(M107*ProjectedP205!M60)*2</f>
        <v>9.5794268982840797E-2</v>
      </c>
      <c r="O80" s="31"/>
      <c r="P80" s="31"/>
    </row>
    <row r="81" spans="4:22" ht="13.5" customHeight="1" outlineLevel="1" thickBot="1" x14ac:dyDescent="0.25">
      <c r="D81" s="96" t="str">
        <f>ProjectedP205!D91</f>
        <v>Soya beans</v>
      </c>
      <c r="E81" s="128">
        <f>(E108*ProjectedP205!E61)*2</f>
        <v>0</v>
      </c>
      <c r="F81" s="128">
        <f>(F108*ProjectedP205!F61)*2</f>
        <v>0</v>
      </c>
      <c r="G81" s="128">
        <f>(G108*ProjectedP205!G61)*2</f>
        <v>0</v>
      </c>
      <c r="H81" s="128">
        <f>(H108*ProjectedP205!H61)*2</f>
        <v>0</v>
      </c>
      <c r="I81" s="128">
        <f>(I108*ProjectedP205!I61)*2</f>
        <v>0</v>
      </c>
      <c r="J81" s="132">
        <f>(J108*ProjectedP205!J61)*2</f>
        <v>0</v>
      </c>
      <c r="K81" s="129">
        <f>(K108*ProjectedP205!K61)*2</f>
        <v>5.997087938937844E-3</v>
      </c>
      <c r="L81" s="129">
        <f>(L108*ProjectedP205!L61)*2</f>
        <v>0.13042657521027295</v>
      </c>
      <c r="M81" s="129">
        <f>(M108*ProjectedP205!M61)*2</f>
        <v>0.25730071626554391</v>
      </c>
      <c r="O81" s="31"/>
      <c r="P81" s="31"/>
    </row>
    <row r="82" spans="4:22" ht="13.5" customHeight="1" outlineLevel="1" thickTop="1" thickBot="1" x14ac:dyDescent="0.25">
      <c r="D82" s="98" t="s">
        <v>141</v>
      </c>
      <c r="E82" s="132">
        <f t="shared" ref="E82:M82" si="12">SUM(E62:E81)</f>
        <v>0</v>
      </c>
      <c r="F82" s="132">
        <f t="shared" si="12"/>
        <v>0</v>
      </c>
      <c r="G82" s="132">
        <f t="shared" si="12"/>
        <v>0</v>
      </c>
      <c r="H82" s="132">
        <f t="shared" si="12"/>
        <v>0</v>
      </c>
      <c r="I82" s="132">
        <f t="shared" si="12"/>
        <v>0</v>
      </c>
      <c r="J82" s="132">
        <f t="shared" si="12"/>
        <v>0</v>
      </c>
      <c r="K82" s="129">
        <f t="shared" si="12"/>
        <v>12.664147552763323</v>
      </c>
      <c r="L82" s="129">
        <f t="shared" si="12"/>
        <v>26.978715526809385</v>
      </c>
      <c r="M82" s="129">
        <f t="shared" si="12"/>
        <v>43.293307434215087</v>
      </c>
      <c r="O82" s="31"/>
      <c r="P82" s="31"/>
    </row>
    <row r="83" spans="4:22" ht="13.5" customHeight="1" outlineLevel="1" thickTop="1" thickBot="1" x14ac:dyDescent="0.25">
      <c r="D83" s="94" t="s">
        <v>168</v>
      </c>
      <c r="E83" s="133">
        <f>E82/46%</f>
        <v>0</v>
      </c>
      <c r="F83" s="133">
        <f t="shared" ref="F83:M83" si="13">F82/46%</f>
        <v>0</v>
      </c>
      <c r="G83" s="133">
        <f t="shared" si="13"/>
        <v>0</v>
      </c>
      <c r="H83" s="133">
        <f t="shared" si="13"/>
        <v>0</v>
      </c>
      <c r="I83" s="133">
        <f t="shared" si="13"/>
        <v>0</v>
      </c>
      <c r="J83" s="132">
        <f t="shared" si="13"/>
        <v>0</v>
      </c>
      <c r="K83" s="129">
        <f t="shared" si="13"/>
        <v>27.530755549485484</v>
      </c>
      <c r="L83" s="129">
        <f t="shared" si="13"/>
        <v>58.649381580020396</v>
      </c>
      <c r="M83" s="129">
        <f t="shared" si="13"/>
        <v>94.115885726554538</v>
      </c>
      <c r="O83" s="31"/>
      <c r="P83" s="31"/>
    </row>
    <row r="84" spans="4:22" ht="13.5" customHeight="1" outlineLevel="1" thickTop="1" x14ac:dyDescent="0.2">
      <c r="O84" s="196"/>
      <c r="P84" s="31"/>
    </row>
    <row r="85" spans="4:22" ht="13.5" customHeight="1" outlineLevel="1" x14ac:dyDescent="0.2">
      <c r="D85" s="32" t="s">
        <v>169</v>
      </c>
      <c r="O85" s="31"/>
      <c r="P85" s="31"/>
    </row>
    <row r="86" spans="4:22" ht="13.5" customHeight="1" outlineLevel="1" x14ac:dyDescent="0.2">
      <c r="D86" s="33" t="s">
        <v>145</v>
      </c>
      <c r="O86" s="39" t="s">
        <v>170</v>
      </c>
    </row>
    <row r="87" spans="4:22" ht="13.5" customHeight="1" outlineLevel="1" x14ac:dyDescent="0.2"/>
    <row r="88" spans="4:22" ht="13.5" customHeight="1" outlineLevel="1" x14ac:dyDescent="0.2">
      <c r="D88" s="30" t="s">
        <v>146</v>
      </c>
      <c r="E88" s="120">
        <v>2017</v>
      </c>
      <c r="F88" s="120">
        <v>2018</v>
      </c>
      <c r="G88" s="120">
        <v>2019</v>
      </c>
      <c r="H88" s="120">
        <v>2020</v>
      </c>
      <c r="I88" s="120">
        <v>2021</v>
      </c>
      <c r="J88" s="120">
        <v>2022</v>
      </c>
      <c r="K88" s="120">
        <v>2023</v>
      </c>
      <c r="L88" s="120">
        <v>2024</v>
      </c>
      <c r="M88" s="120">
        <v>2025</v>
      </c>
      <c r="O88" s="39" t="s">
        <v>171</v>
      </c>
      <c r="P88" s="39" t="s">
        <v>172</v>
      </c>
      <c r="Q88" s="39" t="s">
        <v>173</v>
      </c>
      <c r="R88" s="39" t="s">
        <v>174</v>
      </c>
      <c r="S88" s="45"/>
      <c r="T88" s="45"/>
      <c r="U88" s="45"/>
      <c r="V88" s="45"/>
    </row>
    <row r="89" spans="4:22" ht="13.5" customHeight="1" outlineLevel="1" x14ac:dyDescent="0.2">
      <c r="D89" s="95" t="str">
        <f>ProjectedP205!D72</f>
        <v>Cassava, fresh</v>
      </c>
      <c r="E89" s="134">
        <v>0</v>
      </c>
      <c r="F89" s="134">
        <v>0</v>
      </c>
      <c r="G89" s="134">
        <v>0</v>
      </c>
      <c r="H89" s="134">
        <v>0</v>
      </c>
      <c r="I89" s="134">
        <v>0</v>
      </c>
      <c r="J89" s="134">
        <v>0</v>
      </c>
      <c r="K89" s="142">
        <f>O89*R89</f>
        <v>4.0000000000000008E-2</v>
      </c>
      <c r="L89" s="142">
        <f>(K89+M89)/2</f>
        <v>6.0000000000000012E-2</v>
      </c>
      <c r="M89" s="142">
        <f>R89*P89</f>
        <v>8.0000000000000016E-2</v>
      </c>
      <c r="O89" s="136">
        <v>0.1</v>
      </c>
      <c r="P89" s="136">
        <v>0.2</v>
      </c>
      <c r="Q89" s="1" t="s">
        <v>175</v>
      </c>
      <c r="R89" s="173">
        <v>0.4</v>
      </c>
      <c r="S89" s="209"/>
      <c r="T89" s="209"/>
      <c r="U89" s="7"/>
      <c r="V89" s="7"/>
    </row>
    <row r="90" spans="4:22" ht="13.5" customHeight="1" outlineLevel="1" x14ac:dyDescent="0.2">
      <c r="D90" s="95" t="str">
        <f>ProjectedP205!D73</f>
        <v>Maize (corn)</v>
      </c>
      <c r="E90" s="134">
        <v>0</v>
      </c>
      <c r="F90" s="134">
        <v>0</v>
      </c>
      <c r="G90" s="134">
        <v>0</v>
      </c>
      <c r="H90" s="134">
        <v>0</v>
      </c>
      <c r="I90" s="134">
        <v>0</v>
      </c>
      <c r="J90" s="134">
        <v>0</v>
      </c>
      <c r="K90" s="142">
        <f>O90*R90</f>
        <v>0.12</v>
      </c>
      <c r="L90" s="142">
        <f>(K90+M90)/2</f>
        <v>0.22000000000000003</v>
      </c>
      <c r="M90" s="142">
        <f>R90*P90</f>
        <v>0.32000000000000006</v>
      </c>
      <c r="O90" s="136">
        <v>0.3</v>
      </c>
      <c r="P90" s="136">
        <v>0.8</v>
      </c>
      <c r="Q90" s="2" t="s">
        <v>176</v>
      </c>
      <c r="R90" s="173">
        <v>0.4</v>
      </c>
      <c r="S90" s="209"/>
      <c r="T90" s="209"/>
      <c r="U90" s="7"/>
      <c r="V90" s="7"/>
    </row>
    <row r="91" spans="4:22" ht="13.5" customHeight="1" outlineLevel="1" x14ac:dyDescent="0.2">
      <c r="D91" s="95" t="str">
        <f>ProjectedP205!D74</f>
        <v>Rice</v>
      </c>
      <c r="E91" s="134">
        <v>0</v>
      </c>
      <c r="F91" s="134">
        <v>0</v>
      </c>
      <c r="G91" s="134">
        <v>0</v>
      </c>
      <c r="H91" s="134">
        <v>0</v>
      </c>
      <c r="I91" s="134">
        <v>0</v>
      </c>
      <c r="J91" s="134">
        <v>0</v>
      </c>
      <c r="K91" s="142">
        <f t="shared" ref="K91:K108" si="14">O91*R91</f>
        <v>4.0000000000000008E-2</v>
      </c>
      <c r="L91" s="142">
        <f t="shared" ref="L91:L108" si="15">(K91+M91)/2</f>
        <v>6.0000000000000012E-2</v>
      </c>
      <c r="M91" s="142">
        <f t="shared" ref="M91:M108" si="16">R91*P91</f>
        <v>8.0000000000000016E-2</v>
      </c>
      <c r="O91" s="136">
        <v>0.1</v>
      </c>
      <c r="P91" s="136">
        <v>0.2</v>
      </c>
      <c r="Q91" s="1" t="s">
        <v>175</v>
      </c>
      <c r="R91" s="173">
        <v>0.4</v>
      </c>
      <c r="S91" s="209"/>
      <c r="T91" s="209"/>
      <c r="U91" s="7"/>
      <c r="V91" s="7"/>
    </row>
    <row r="92" spans="4:22" ht="13.5" customHeight="1" outlineLevel="1" x14ac:dyDescent="0.2">
      <c r="D92" s="95" t="str">
        <f>ProjectedP205!D75</f>
        <v>Plantains and cooking bananas</v>
      </c>
      <c r="E92" s="134">
        <v>0</v>
      </c>
      <c r="F92" s="134">
        <v>0</v>
      </c>
      <c r="G92" s="134">
        <v>0</v>
      </c>
      <c r="H92" s="134">
        <v>0</v>
      </c>
      <c r="I92" s="134">
        <v>0</v>
      </c>
      <c r="J92" s="134">
        <v>0</v>
      </c>
      <c r="K92" s="142">
        <f t="shared" si="14"/>
        <v>4.0000000000000008E-2</v>
      </c>
      <c r="L92" s="142">
        <f t="shared" si="15"/>
        <v>6.0000000000000012E-2</v>
      </c>
      <c r="M92" s="142">
        <f t="shared" si="16"/>
        <v>8.0000000000000016E-2</v>
      </c>
      <c r="O92" s="136">
        <v>0.1</v>
      </c>
      <c r="P92" s="136">
        <v>0.2</v>
      </c>
      <c r="Q92" s="1" t="s">
        <v>175</v>
      </c>
      <c r="R92" s="173">
        <v>0.4</v>
      </c>
      <c r="S92" s="209"/>
      <c r="T92" s="209"/>
      <c r="U92" s="7"/>
      <c r="V92" s="7"/>
    </row>
    <row r="93" spans="4:22" ht="13.5" customHeight="1" outlineLevel="1" x14ac:dyDescent="0.2">
      <c r="D93" s="95" t="str">
        <f>ProjectedP205!D76</f>
        <v>Groundnuts, excluding shelled</v>
      </c>
      <c r="E93" s="134">
        <v>0</v>
      </c>
      <c r="F93" s="134">
        <v>0</v>
      </c>
      <c r="G93" s="134">
        <v>0</v>
      </c>
      <c r="H93" s="134">
        <v>0</v>
      </c>
      <c r="I93" s="134">
        <v>0</v>
      </c>
      <c r="J93" s="134">
        <v>0</v>
      </c>
      <c r="K93" s="142">
        <f t="shared" si="14"/>
        <v>4.0000000000000008E-2</v>
      </c>
      <c r="L93" s="142">
        <f t="shared" si="15"/>
        <v>6.0000000000000012E-2</v>
      </c>
      <c r="M93" s="142">
        <f t="shared" si="16"/>
        <v>8.0000000000000016E-2</v>
      </c>
      <c r="O93" s="136">
        <v>0.1</v>
      </c>
      <c r="P93" s="136">
        <v>0.2</v>
      </c>
      <c r="Q93" s="1" t="s">
        <v>175</v>
      </c>
      <c r="R93" s="173">
        <v>0.4</v>
      </c>
      <c r="S93" s="209"/>
      <c r="T93" s="209"/>
      <c r="U93" s="7"/>
      <c r="V93" s="7"/>
    </row>
    <row r="94" spans="4:22" ht="13.5" customHeight="1" outlineLevel="1" x14ac:dyDescent="0.2">
      <c r="D94" s="95" t="str">
        <f>ProjectedP205!D77</f>
        <v>Beans, dry</v>
      </c>
      <c r="E94" s="134">
        <v>0</v>
      </c>
      <c r="F94" s="134">
        <v>0</v>
      </c>
      <c r="G94" s="134">
        <v>0</v>
      </c>
      <c r="H94" s="134">
        <v>0</v>
      </c>
      <c r="I94" s="134">
        <v>0</v>
      </c>
      <c r="J94" s="134">
        <v>0</v>
      </c>
      <c r="K94" s="142">
        <f t="shared" si="14"/>
        <v>4.0000000000000008E-2</v>
      </c>
      <c r="L94" s="142">
        <f t="shared" si="15"/>
        <v>6.0000000000000012E-2</v>
      </c>
      <c r="M94" s="142">
        <f t="shared" si="16"/>
        <v>8.0000000000000016E-2</v>
      </c>
      <c r="O94" s="136">
        <v>0.1</v>
      </c>
      <c r="P94" s="136">
        <v>0.2</v>
      </c>
      <c r="Q94" s="1" t="s">
        <v>175</v>
      </c>
      <c r="R94" s="173">
        <v>0.4</v>
      </c>
      <c r="S94" s="209"/>
      <c r="T94" s="209"/>
      <c r="U94" s="7"/>
      <c r="V94" s="7"/>
    </row>
    <row r="95" spans="4:22" ht="13.5" customHeight="1" outlineLevel="1" x14ac:dyDescent="0.2">
      <c r="D95" s="95" t="str">
        <f>ProjectedP205!D78</f>
        <v>Oil palm fruit</v>
      </c>
      <c r="E95" s="134">
        <v>0</v>
      </c>
      <c r="F95" s="134">
        <v>0</v>
      </c>
      <c r="G95" s="134">
        <v>0</v>
      </c>
      <c r="H95" s="134">
        <v>0</v>
      </c>
      <c r="I95" s="134">
        <v>0</v>
      </c>
      <c r="J95" s="134">
        <v>0</v>
      </c>
      <c r="K95" s="142">
        <f t="shared" si="14"/>
        <v>4.0000000000000008E-2</v>
      </c>
      <c r="L95" s="142">
        <f t="shared" si="15"/>
        <v>6.0000000000000012E-2</v>
      </c>
      <c r="M95" s="142">
        <f t="shared" si="16"/>
        <v>8.0000000000000016E-2</v>
      </c>
      <c r="O95" s="136">
        <v>0.1</v>
      </c>
      <c r="P95" s="136">
        <v>0.2</v>
      </c>
      <c r="Q95" s="1" t="s">
        <v>175</v>
      </c>
      <c r="R95" s="173">
        <v>0.4</v>
      </c>
      <c r="S95" s="209"/>
      <c r="T95" s="209"/>
      <c r="U95" s="7"/>
      <c r="V95" s="7"/>
    </row>
    <row r="96" spans="4:22" ht="13.5" customHeight="1" outlineLevel="1" x14ac:dyDescent="0.2">
      <c r="D96" s="95" t="str">
        <f>ProjectedP205!D79</f>
        <v>Bananas</v>
      </c>
      <c r="E96" s="134">
        <v>0</v>
      </c>
      <c r="F96" s="134">
        <v>0</v>
      </c>
      <c r="G96" s="134">
        <v>0</v>
      </c>
      <c r="H96" s="134">
        <v>0</v>
      </c>
      <c r="I96" s="134">
        <v>0</v>
      </c>
      <c r="J96" s="134">
        <v>0</v>
      </c>
      <c r="K96" s="142">
        <f t="shared" si="14"/>
        <v>4.0000000000000008E-2</v>
      </c>
      <c r="L96" s="142">
        <f t="shared" si="15"/>
        <v>6.0000000000000012E-2</v>
      </c>
      <c r="M96" s="142">
        <f t="shared" si="16"/>
        <v>8.0000000000000016E-2</v>
      </c>
      <c r="O96" s="136">
        <v>0.1</v>
      </c>
      <c r="P96" s="136">
        <v>0.2</v>
      </c>
      <c r="Q96" s="1" t="s">
        <v>175</v>
      </c>
      <c r="R96" s="173">
        <v>0.4</v>
      </c>
      <c r="S96" s="209"/>
      <c r="T96" s="209"/>
      <c r="U96" s="7"/>
      <c r="V96" s="7"/>
    </row>
    <row r="97" spans="4:22" ht="13.5" customHeight="1" outlineLevel="1" x14ac:dyDescent="0.2">
      <c r="D97" s="95" t="str">
        <f>ProjectedP205!D80</f>
        <v>Cow peas, dry</v>
      </c>
      <c r="E97" s="134">
        <v>0</v>
      </c>
      <c r="F97" s="134">
        <v>0</v>
      </c>
      <c r="G97" s="134">
        <v>0</v>
      </c>
      <c r="H97" s="134">
        <v>0</v>
      </c>
      <c r="I97" s="134">
        <v>0</v>
      </c>
      <c r="J97" s="134">
        <v>0</v>
      </c>
      <c r="K97" s="142">
        <f t="shared" si="14"/>
        <v>4.0000000000000008E-2</v>
      </c>
      <c r="L97" s="142">
        <f t="shared" si="15"/>
        <v>6.0000000000000012E-2</v>
      </c>
      <c r="M97" s="142">
        <f t="shared" si="16"/>
        <v>8.0000000000000016E-2</v>
      </c>
      <c r="O97" s="136">
        <v>0.1</v>
      </c>
      <c r="P97" s="136">
        <v>0.2</v>
      </c>
      <c r="Q97" s="1" t="s">
        <v>175</v>
      </c>
      <c r="R97" s="173">
        <v>0.4</v>
      </c>
      <c r="S97" s="209"/>
      <c r="T97" s="209"/>
      <c r="U97" s="7"/>
      <c r="V97" s="7"/>
    </row>
    <row r="98" spans="4:22" ht="13.5" customHeight="1" outlineLevel="1" x14ac:dyDescent="0.2">
      <c r="D98" s="95" t="str">
        <f>ProjectedP205!D81</f>
        <v>Coffee, green</v>
      </c>
      <c r="E98" s="134">
        <v>0</v>
      </c>
      <c r="F98" s="134">
        <v>0</v>
      </c>
      <c r="G98" s="134">
        <v>0</v>
      </c>
      <c r="H98" s="134">
        <v>0</v>
      </c>
      <c r="I98" s="134">
        <v>0</v>
      </c>
      <c r="J98" s="134">
        <v>0</v>
      </c>
      <c r="K98" s="142">
        <f t="shared" si="14"/>
        <v>4.0000000000000008E-2</v>
      </c>
      <c r="L98" s="142">
        <f t="shared" si="15"/>
        <v>6.0000000000000012E-2</v>
      </c>
      <c r="M98" s="142">
        <f t="shared" si="16"/>
        <v>8.0000000000000016E-2</v>
      </c>
      <c r="O98" s="136">
        <v>0.1</v>
      </c>
      <c r="P98" s="136">
        <v>0.2</v>
      </c>
      <c r="Q98" s="1" t="s">
        <v>175</v>
      </c>
      <c r="R98" s="173">
        <v>0.4</v>
      </c>
      <c r="S98" s="209"/>
      <c r="T98" s="209"/>
      <c r="U98" s="7"/>
      <c r="V98" s="7"/>
    </row>
    <row r="99" spans="4:22" ht="13.5" customHeight="1" outlineLevel="1" x14ac:dyDescent="0.2">
      <c r="D99" s="95" t="str">
        <f>ProjectedP205!D82</f>
        <v>Edible roots and tubers with high starch or inulin content, n.e.c., fresh</v>
      </c>
      <c r="E99" s="134">
        <v>0</v>
      </c>
      <c r="F99" s="134">
        <v>0</v>
      </c>
      <c r="G99" s="134">
        <v>0</v>
      </c>
      <c r="H99" s="134">
        <v>0</v>
      </c>
      <c r="I99" s="134">
        <v>0</v>
      </c>
      <c r="J99" s="134">
        <v>0</v>
      </c>
      <c r="K99" s="142">
        <f t="shared" si="14"/>
        <v>4.0000000000000008E-2</v>
      </c>
      <c r="L99" s="142">
        <f t="shared" si="15"/>
        <v>6.0000000000000012E-2</v>
      </c>
      <c r="M99" s="142">
        <f t="shared" si="16"/>
        <v>8.0000000000000016E-2</v>
      </c>
      <c r="O99" s="136">
        <v>0.1</v>
      </c>
      <c r="P99" s="136">
        <v>0.2</v>
      </c>
      <c r="Q99" s="1" t="s">
        <v>175</v>
      </c>
      <c r="R99" s="173">
        <v>0.4</v>
      </c>
      <c r="S99" s="209"/>
      <c r="T99" s="209"/>
      <c r="U99" s="7"/>
      <c r="V99" s="7"/>
    </row>
    <row r="100" spans="4:22" ht="13.5" customHeight="1" outlineLevel="1" x14ac:dyDescent="0.2">
      <c r="D100" s="95" t="str">
        <f>ProjectedP205!D83</f>
        <v>Sweet potatoes</v>
      </c>
      <c r="E100" s="134">
        <v>0</v>
      </c>
      <c r="F100" s="134">
        <v>0</v>
      </c>
      <c r="G100" s="134">
        <v>0</v>
      </c>
      <c r="H100" s="134">
        <v>0</v>
      </c>
      <c r="I100" s="134">
        <v>0</v>
      </c>
      <c r="J100" s="134">
        <v>0</v>
      </c>
      <c r="K100" s="142">
        <f t="shared" si="14"/>
        <v>4.0000000000000008E-2</v>
      </c>
      <c r="L100" s="142">
        <f t="shared" si="15"/>
        <v>6.0000000000000012E-2</v>
      </c>
      <c r="M100" s="142">
        <f t="shared" si="16"/>
        <v>8.0000000000000016E-2</v>
      </c>
      <c r="O100" s="136">
        <v>0.1</v>
      </c>
      <c r="P100" s="136">
        <v>0.2</v>
      </c>
      <c r="Q100" s="1" t="s">
        <v>175</v>
      </c>
      <c r="R100" s="173">
        <v>0.4</v>
      </c>
      <c r="S100" s="209"/>
      <c r="T100" s="209"/>
      <c r="U100" s="7"/>
      <c r="V100" s="7"/>
    </row>
    <row r="101" spans="4:22" ht="13.5" customHeight="1" outlineLevel="1" x14ac:dyDescent="0.2">
      <c r="D101" s="95" t="str">
        <f>ProjectedP205!D84</f>
        <v>Other pulses n.e.c.</v>
      </c>
      <c r="E101" s="134">
        <v>0</v>
      </c>
      <c r="F101" s="134">
        <v>0</v>
      </c>
      <c r="G101" s="134">
        <v>0</v>
      </c>
      <c r="H101" s="134">
        <v>0</v>
      </c>
      <c r="I101" s="134">
        <v>0</v>
      </c>
      <c r="J101" s="134">
        <v>0</v>
      </c>
      <c r="K101" s="142">
        <f t="shared" si="14"/>
        <v>4.0000000000000008E-2</v>
      </c>
      <c r="L101" s="142">
        <f t="shared" si="15"/>
        <v>6.0000000000000012E-2</v>
      </c>
      <c r="M101" s="142">
        <f t="shared" si="16"/>
        <v>8.0000000000000016E-2</v>
      </c>
      <c r="O101" s="136">
        <v>0.1</v>
      </c>
      <c r="P101" s="136">
        <v>0.2</v>
      </c>
      <c r="Q101" s="1" t="s">
        <v>175</v>
      </c>
      <c r="R101" s="173">
        <v>0.4</v>
      </c>
      <c r="S101" s="209"/>
      <c r="T101" s="209"/>
      <c r="U101" s="7"/>
      <c r="V101" s="7"/>
    </row>
    <row r="102" spans="4:22" ht="13.5" customHeight="1" outlineLevel="1" x14ac:dyDescent="0.2">
      <c r="D102" s="95" t="str">
        <f>ProjectedP205!D85</f>
        <v>Melonseed</v>
      </c>
      <c r="E102" s="134">
        <v>0</v>
      </c>
      <c r="F102" s="134">
        <v>0</v>
      </c>
      <c r="G102" s="134">
        <v>0</v>
      </c>
      <c r="H102" s="134">
        <v>0</v>
      </c>
      <c r="I102" s="134">
        <v>0</v>
      </c>
      <c r="J102" s="134">
        <v>0</v>
      </c>
      <c r="K102" s="142">
        <f t="shared" si="14"/>
        <v>4.0000000000000008E-2</v>
      </c>
      <c r="L102" s="142">
        <f t="shared" si="15"/>
        <v>6.0000000000000012E-2</v>
      </c>
      <c r="M102" s="142">
        <f t="shared" si="16"/>
        <v>8.0000000000000016E-2</v>
      </c>
      <c r="O102" s="136">
        <v>0.1</v>
      </c>
      <c r="P102" s="136">
        <v>0.2</v>
      </c>
      <c r="Q102" s="1" t="s">
        <v>175</v>
      </c>
      <c r="R102" s="173">
        <v>0.4</v>
      </c>
      <c r="S102" s="209"/>
      <c r="T102" s="209"/>
      <c r="U102" s="7"/>
      <c r="V102" s="7"/>
    </row>
    <row r="103" spans="4:22" ht="13.5" customHeight="1" outlineLevel="1" x14ac:dyDescent="0.2">
      <c r="D103" s="95" t="str">
        <f>ProjectedP205!D86</f>
        <v>Seed cotton, unginned</v>
      </c>
      <c r="E103" s="134">
        <v>0</v>
      </c>
      <c r="F103" s="134">
        <v>0</v>
      </c>
      <c r="G103" s="134">
        <v>0</v>
      </c>
      <c r="H103" s="134">
        <v>0</v>
      </c>
      <c r="I103" s="134">
        <v>0</v>
      </c>
      <c r="J103" s="134">
        <v>0</v>
      </c>
      <c r="K103" s="142">
        <f t="shared" si="14"/>
        <v>4.0000000000000008E-2</v>
      </c>
      <c r="L103" s="142">
        <f t="shared" si="15"/>
        <v>6.0000000000000012E-2</v>
      </c>
      <c r="M103" s="142">
        <f t="shared" si="16"/>
        <v>8.0000000000000016E-2</v>
      </c>
      <c r="O103" s="136">
        <v>0.1</v>
      </c>
      <c r="P103" s="136">
        <v>0.2</v>
      </c>
      <c r="Q103" s="1" t="s">
        <v>175</v>
      </c>
      <c r="R103" s="173">
        <v>0.4</v>
      </c>
      <c r="S103" s="209"/>
      <c r="T103" s="209"/>
      <c r="U103" s="7"/>
      <c r="V103" s="7"/>
    </row>
    <row r="104" spans="4:22" ht="13.5" customHeight="1" outlineLevel="1" x14ac:dyDescent="0.2">
      <c r="D104" s="95" t="str">
        <f>ProjectedP205!D87</f>
        <v>Other vegetables, fresh n.e.c.</v>
      </c>
      <c r="E104" s="134">
        <v>0</v>
      </c>
      <c r="F104" s="134">
        <v>0</v>
      </c>
      <c r="G104" s="134">
        <v>0</v>
      </c>
      <c r="H104" s="134">
        <v>0</v>
      </c>
      <c r="I104" s="134">
        <v>0</v>
      </c>
      <c r="J104" s="134">
        <v>0</v>
      </c>
      <c r="K104" s="142">
        <f t="shared" si="14"/>
        <v>0.12</v>
      </c>
      <c r="L104" s="142">
        <f t="shared" si="15"/>
        <v>0.22000000000000003</v>
      </c>
      <c r="M104" s="142">
        <f t="shared" si="16"/>
        <v>0.32000000000000006</v>
      </c>
      <c r="O104" s="136">
        <v>0.3</v>
      </c>
      <c r="P104" s="136">
        <v>0.8</v>
      </c>
      <c r="Q104" s="2" t="s">
        <v>176</v>
      </c>
      <c r="R104" s="173">
        <v>0.4</v>
      </c>
      <c r="S104" s="209"/>
      <c r="T104" s="209"/>
      <c r="U104" s="7"/>
      <c r="V104" s="7"/>
    </row>
    <row r="105" spans="4:22" ht="13.5" customHeight="1" outlineLevel="1" x14ac:dyDescent="0.2">
      <c r="D105" s="95" t="str">
        <f>ProjectedP205!D88</f>
        <v>Cocoa beans</v>
      </c>
      <c r="E105" s="134">
        <v>0</v>
      </c>
      <c r="F105" s="134">
        <v>0</v>
      </c>
      <c r="G105" s="134">
        <v>0</v>
      </c>
      <c r="H105" s="134">
        <v>0</v>
      </c>
      <c r="I105" s="134">
        <v>0</v>
      </c>
      <c r="J105" s="134">
        <v>0</v>
      </c>
      <c r="K105" s="142">
        <f t="shared" si="14"/>
        <v>4.0000000000000008E-2</v>
      </c>
      <c r="L105" s="142">
        <f t="shared" si="15"/>
        <v>6.0000000000000012E-2</v>
      </c>
      <c r="M105" s="142">
        <f t="shared" si="16"/>
        <v>8.0000000000000016E-2</v>
      </c>
      <c r="O105" s="136">
        <v>0.1</v>
      </c>
      <c r="P105" s="136">
        <v>0.2</v>
      </c>
      <c r="Q105" s="1" t="s">
        <v>175</v>
      </c>
      <c r="R105" s="173">
        <v>0.4</v>
      </c>
      <c r="S105" s="209"/>
      <c r="T105" s="209"/>
      <c r="U105" s="7"/>
      <c r="V105" s="7"/>
    </row>
    <row r="106" spans="4:22" ht="13.5" customHeight="1" outlineLevel="1" x14ac:dyDescent="0.2">
      <c r="D106" s="95" t="str">
        <f>ProjectedP205!D89</f>
        <v>Millet</v>
      </c>
      <c r="E106" s="134">
        <v>0</v>
      </c>
      <c r="F106" s="134">
        <v>0</v>
      </c>
      <c r="G106" s="134">
        <v>0</v>
      </c>
      <c r="H106" s="134">
        <v>0</v>
      </c>
      <c r="I106" s="134">
        <v>0</v>
      </c>
      <c r="J106" s="134">
        <v>0</v>
      </c>
      <c r="K106" s="142">
        <f t="shared" si="14"/>
        <v>4.0000000000000008E-2</v>
      </c>
      <c r="L106" s="142">
        <f t="shared" si="15"/>
        <v>6.0000000000000012E-2</v>
      </c>
      <c r="M106" s="142">
        <f t="shared" si="16"/>
        <v>8.0000000000000016E-2</v>
      </c>
      <c r="O106" s="136">
        <v>0.1</v>
      </c>
      <c r="P106" s="136">
        <v>0.2</v>
      </c>
      <c r="Q106" s="1" t="s">
        <v>175</v>
      </c>
      <c r="R106" s="173">
        <v>0.4</v>
      </c>
      <c r="S106" s="209"/>
      <c r="T106" s="209"/>
      <c r="U106" s="7"/>
      <c r="V106" s="7"/>
    </row>
    <row r="107" spans="4:22" ht="13.5" customHeight="1" outlineLevel="1" x14ac:dyDescent="0.2">
      <c r="D107" s="95" t="str">
        <f>ProjectedP205!D90</f>
        <v>Natural rubber in primary forms</v>
      </c>
      <c r="E107" s="134">
        <v>0</v>
      </c>
      <c r="F107" s="134">
        <v>0</v>
      </c>
      <c r="G107" s="134">
        <v>0</v>
      </c>
      <c r="H107" s="134">
        <v>0</v>
      </c>
      <c r="I107" s="134">
        <v>0</v>
      </c>
      <c r="J107" s="134">
        <v>0</v>
      </c>
      <c r="K107" s="142">
        <f t="shared" si="14"/>
        <v>4.0000000000000008E-2</v>
      </c>
      <c r="L107" s="142">
        <f t="shared" si="15"/>
        <v>6.0000000000000012E-2</v>
      </c>
      <c r="M107" s="142">
        <f t="shared" si="16"/>
        <v>8.0000000000000016E-2</v>
      </c>
      <c r="O107" s="136">
        <v>0.1</v>
      </c>
      <c r="P107" s="136">
        <v>0.2</v>
      </c>
      <c r="Q107" s="1" t="s">
        <v>175</v>
      </c>
      <c r="R107" s="173">
        <v>0.4</v>
      </c>
      <c r="S107" s="209"/>
      <c r="T107" s="209"/>
      <c r="U107" s="7"/>
      <c r="V107" s="7"/>
    </row>
    <row r="108" spans="4:22" ht="13.5" customHeight="1" outlineLevel="1" x14ac:dyDescent="0.2">
      <c r="D108" s="95" t="str">
        <f>ProjectedP205!D91</f>
        <v>Soya beans</v>
      </c>
      <c r="E108" s="134">
        <v>0</v>
      </c>
      <c r="F108" s="134">
        <v>0</v>
      </c>
      <c r="G108" s="134">
        <v>0</v>
      </c>
      <c r="H108" s="134">
        <v>0</v>
      </c>
      <c r="I108" s="134">
        <v>0</v>
      </c>
      <c r="J108" s="134">
        <v>0</v>
      </c>
      <c r="K108" s="142">
        <f t="shared" si="14"/>
        <v>0.12</v>
      </c>
      <c r="L108" s="142">
        <f t="shared" si="15"/>
        <v>0.22000000000000003</v>
      </c>
      <c r="M108" s="142">
        <f t="shared" si="16"/>
        <v>0.32000000000000006</v>
      </c>
      <c r="O108" s="136">
        <v>0.3</v>
      </c>
      <c r="P108" s="136">
        <v>0.8</v>
      </c>
      <c r="Q108" s="2" t="s">
        <v>176</v>
      </c>
      <c r="R108" s="173">
        <v>0.4</v>
      </c>
      <c r="S108" s="209"/>
      <c r="T108" s="209"/>
      <c r="U108" s="7"/>
      <c r="V108" s="7"/>
    </row>
    <row r="109" spans="4:22" ht="13.5" customHeight="1" x14ac:dyDescent="0.2">
      <c r="D109" s="7"/>
      <c r="E109" s="134"/>
      <c r="F109" s="134"/>
      <c r="G109" s="134"/>
      <c r="H109" s="134"/>
      <c r="I109" s="134"/>
      <c r="J109" s="134"/>
      <c r="K109" s="134"/>
      <c r="L109" s="134"/>
      <c r="M109" s="134"/>
      <c r="O109" s="136"/>
      <c r="P109" s="136"/>
      <c r="R109" s="314"/>
      <c r="S109" s="77"/>
    </row>
    <row r="110" spans="4:22" ht="13.5" hidden="1" customHeight="1" x14ac:dyDescent="0.2">
      <c r="D110" s="53" t="s">
        <v>147</v>
      </c>
      <c r="E110" s="134"/>
      <c r="F110" s="134"/>
      <c r="G110" s="134"/>
      <c r="H110" s="134"/>
      <c r="I110" s="134"/>
      <c r="J110" s="134"/>
      <c r="K110" s="134"/>
      <c r="L110" s="134"/>
      <c r="M110" s="134"/>
      <c r="O110" s="136"/>
      <c r="P110" s="136"/>
    </row>
    <row r="111" spans="4:22" ht="13.5" hidden="1" customHeight="1" x14ac:dyDescent="0.2">
      <c r="D111" s="53" t="s">
        <v>148</v>
      </c>
      <c r="E111" s="224">
        <v>184000</v>
      </c>
      <c r="F111" s="134" t="s">
        <v>149</v>
      </c>
      <c r="G111" s="134"/>
      <c r="H111" s="134"/>
      <c r="I111" s="134"/>
      <c r="J111" s="134"/>
      <c r="K111" s="134"/>
      <c r="L111" s="134"/>
      <c r="M111" s="134"/>
      <c r="O111" s="136"/>
      <c r="P111" s="136"/>
    </row>
    <row r="112" spans="4:22" ht="13.5" hidden="1" customHeight="1" x14ac:dyDescent="0.2">
      <c r="D112" s="53" t="s">
        <v>150</v>
      </c>
      <c r="E112" s="135">
        <v>0.63</v>
      </c>
      <c r="F112" s="2" t="s">
        <v>151</v>
      </c>
      <c r="G112" s="134"/>
      <c r="H112" s="134"/>
      <c r="I112" s="134"/>
      <c r="J112" s="134"/>
      <c r="K112" s="134"/>
      <c r="L112" s="134"/>
      <c r="M112" s="134"/>
      <c r="O112" s="136"/>
      <c r="P112" s="136"/>
    </row>
    <row r="113" spans="2:18" ht="13.5" hidden="1" customHeight="1" x14ac:dyDescent="0.2">
      <c r="D113" s="1" t="s">
        <v>152</v>
      </c>
      <c r="E113" s="224">
        <f>E111/E112</f>
        <v>292063.49206349207</v>
      </c>
      <c r="F113" s="134"/>
      <c r="G113" s="134"/>
      <c r="H113" s="134"/>
      <c r="I113" s="134"/>
      <c r="J113" s="134"/>
      <c r="K113" s="134"/>
      <c r="L113" s="134"/>
      <c r="M113" s="134"/>
      <c r="O113" s="136"/>
      <c r="P113" s="136"/>
    </row>
    <row r="114" spans="2:18" ht="13.5" hidden="1" customHeight="1" x14ac:dyDescent="0.2">
      <c r="D114" s="1" t="s">
        <v>153</v>
      </c>
      <c r="E114" s="224">
        <v>42000</v>
      </c>
      <c r="F114" s="134"/>
      <c r="G114" s="134"/>
      <c r="H114" s="134"/>
      <c r="I114" s="134"/>
      <c r="J114" s="134"/>
      <c r="K114" s="134"/>
      <c r="L114" s="134"/>
      <c r="M114" s="134"/>
      <c r="O114" s="136"/>
      <c r="P114" s="136"/>
    </row>
    <row r="115" spans="2:18" ht="13.5" hidden="1" customHeight="1" x14ac:dyDescent="0.2">
      <c r="D115" s="1" t="s">
        <v>154</v>
      </c>
      <c r="E115" s="223">
        <f>E114/E113</f>
        <v>0.14380434782608695</v>
      </c>
      <c r="F115" s="223"/>
      <c r="G115" s="134"/>
      <c r="H115" s="134"/>
      <c r="I115" s="134"/>
      <c r="J115" s="134"/>
      <c r="K115" s="134"/>
      <c r="L115" s="134"/>
      <c r="M115" s="134"/>
      <c r="O115" s="136"/>
      <c r="P115" s="136"/>
    </row>
    <row r="116" spans="2:18" ht="13.5" customHeight="1" x14ac:dyDescent="0.2">
      <c r="D116" s="1"/>
      <c r="E116" s="224"/>
      <c r="F116" s="134"/>
      <c r="G116" s="134"/>
      <c r="H116" s="134"/>
      <c r="I116" s="134"/>
      <c r="J116" s="134"/>
      <c r="K116" s="134"/>
      <c r="L116" s="134"/>
      <c r="M116" s="134"/>
      <c r="O116" s="136"/>
      <c r="P116" s="136"/>
    </row>
    <row r="117" spans="2:18" ht="13.5" customHeight="1" x14ac:dyDescent="0.2">
      <c r="D117" s="1"/>
      <c r="E117" s="224"/>
      <c r="F117" s="134"/>
      <c r="G117" s="134"/>
      <c r="H117" s="134"/>
      <c r="I117" s="134"/>
      <c r="J117" s="134"/>
      <c r="K117" s="134"/>
      <c r="L117" s="134"/>
      <c r="M117" s="134"/>
      <c r="O117" s="136"/>
      <c r="P117" s="136"/>
    </row>
    <row r="118" spans="2:18" ht="13.5" customHeight="1" x14ac:dyDescent="0.2">
      <c r="D118" s="1"/>
      <c r="E118" s="224"/>
      <c r="F118" s="134"/>
      <c r="G118" s="134"/>
      <c r="H118" s="134"/>
      <c r="I118" s="134"/>
      <c r="J118" s="134"/>
      <c r="K118" s="134"/>
      <c r="L118" s="134"/>
      <c r="M118" s="134"/>
      <c r="O118" s="136"/>
      <c r="P118" s="136"/>
    </row>
    <row r="119" spans="2:18" ht="13.5" customHeight="1" x14ac:dyDescent="0.2">
      <c r="D119" s="7"/>
      <c r="E119" s="134"/>
      <c r="F119" s="134"/>
      <c r="G119" s="134"/>
      <c r="H119" s="134"/>
      <c r="I119" s="134"/>
      <c r="J119" s="134"/>
      <c r="K119" s="134"/>
      <c r="L119" s="134"/>
      <c r="M119" s="134"/>
      <c r="O119" s="136"/>
      <c r="P119" s="136"/>
    </row>
    <row r="120" spans="2:18" ht="13.5" customHeight="1" outlineLevel="1" x14ac:dyDescent="0.25">
      <c r="B120" s="29">
        <v>3</v>
      </c>
      <c r="D120" s="28" t="s">
        <v>177</v>
      </c>
    </row>
    <row r="121" spans="2:18" ht="13.5" customHeight="1" outlineLevel="1" x14ac:dyDescent="0.2"/>
    <row r="122" spans="2:18" ht="13.5" customHeight="1" outlineLevel="1" x14ac:dyDescent="0.2">
      <c r="D122" s="32" t="s">
        <v>136</v>
      </c>
      <c r="E122" s="1"/>
    </row>
    <row r="123" spans="2:18" ht="13.5" customHeight="1" outlineLevel="1" x14ac:dyDescent="0.2">
      <c r="D123" s="33" t="s">
        <v>139</v>
      </c>
    </row>
    <row r="124" spans="2:18" ht="13.5" customHeight="1" outlineLevel="1" x14ac:dyDescent="0.2"/>
    <row r="125" spans="2:18" ht="13.5" customHeight="1" outlineLevel="1" x14ac:dyDescent="0.2">
      <c r="D125" s="30" t="s">
        <v>91</v>
      </c>
      <c r="E125" s="34">
        <v>2017</v>
      </c>
      <c r="F125" s="34">
        <v>2018</v>
      </c>
      <c r="G125" s="34">
        <v>2019</v>
      </c>
      <c r="H125" s="34">
        <v>2020</v>
      </c>
      <c r="I125" s="34">
        <v>2021</v>
      </c>
      <c r="J125" s="34">
        <v>2022</v>
      </c>
      <c r="K125" s="34">
        <v>2023</v>
      </c>
      <c r="L125" s="34">
        <v>2024</v>
      </c>
      <c r="M125" s="34">
        <v>2025</v>
      </c>
      <c r="P125" s="7"/>
      <c r="Q125" s="7"/>
      <c r="R125" s="7"/>
    </row>
    <row r="126" spans="2:18" ht="13.5" customHeight="1" outlineLevel="1" x14ac:dyDescent="0.2">
      <c r="D126" s="2" t="str">
        <f>ProjectedP205!D72</f>
        <v>Cassava, fresh</v>
      </c>
      <c r="E126" s="174">
        <f>(E177*ProjectedP205!E15)*2</f>
        <v>0</v>
      </c>
      <c r="F126" s="174">
        <f>(F177*ProjectedP205!F15)*2</f>
        <v>0</v>
      </c>
      <c r="G126" s="174">
        <f>(G177*ProjectedP205!G15)*2</f>
        <v>0</v>
      </c>
      <c r="H126" s="174">
        <f>(H177*ProjectedP205!H15)*2</f>
        <v>0</v>
      </c>
      <c r="I126" s="174">
        <f>(I177*ProjectedP205!I15)*2</f>
        <v>0</v>
      </c>
      <c r="J126" s="174">
        <f>(J177*ProjectedP205!J15)*2</f>
        <v>0</v>
      </c>
      <c r="K126" s="448">
        <f>(K177*ProjectedP205!K15)*2</f>
        <v>0.14187807366201877</v>
      </c>
      <c r="L126" s="448">
        <f>(L177*ProjectedP205!L15)*2</f>
        <v>0.23379115486563726</v>
      </c>
      <c r="M126" s="448">
        <f>(M177*ProjectedP205!M15)*2</f>
        <v>0.34244304239624851</v>
      </c>
      <c r="O126" s="31"/>
      <c r="P126" s="164"/>
      <c r="Q126" s="7"/>
      <c r="R126" s="7"/>
    </row>
    <row r="127" spans="2:18" ht="13.5" customHeight="1" outlineLevel="1" x14ac:dyDescent="0.2">
      <c r="D127" s="2" t="str">
        <f>ProjectedP205!D73</f>
        <v>Maize (corn)</v>
      </c>
      <c r="E127" s="174">
        <f>(E178*ProjectedP205!E16)*2</f>
        <v>0</v>
      </c>
      <c r="F127" s="174">
        <f>(F178*ProjectedP205!F16)*2</f>
        <v>0</v>
      </c>
      <c r="G127" s="174">
        <f>(G178*ProjectedP205!G16)*2</f>
        <v>0</v>
      </c>
      <c r="H127" s="174">
        <f>(H178*ProjectedP205!H16)*2</f>
        <v>0</v>
      </c>
      <c r="I127" s="174">
        <f>(I178*ProjectedP205!I16)*2</f>
        <v>0</v>
      </c>
      <c r="J127" s="174">
        <f>(J178*ProjectedP205!J16)*2</f>
        <v>0</v>
      </c>
      <c r="K127" s="448">
        <f>(K178*ProjectedP205!K16)*2</f>
        <v>5.8551735197990311</v>
      </c>
      <c r="L127" s="448">
        <f>(L178*ProjectedP205!L16)*2</f>
        <v>11.025660059332434</v>
      </c>
      <c r="M127" s="448">
        <f>(M178*ProjectedP205!M16)*2</f>
        <v>16.472339674212986</v>
      </c>
      <c r="O127" s="31"/>
      <c r="P127" s="164"/>
      <c r="Q127" s="7"/>
      <c r="R127" s="7"/>
    </row>
    <row r="128" spans="2:18" ht="13.5" customHeight="1" outlineLevel="1" x14ac:dyDescent="0.2">
      <c r="D128" s="2" t="str">
        <f>ProjectedP205!D74</f>
        <v>Rice</v>
      </c>
      <c r="E128" s="174">
        <f>(E179*ProjectedP205!E17)*2</f>
        <v>0</v>
      </c>
      <c r="F128" s="174">
        <f>(F179*ProjectedP205!F17)*2</f>
        <v>0</v>
      </c>
      <c r="G128" s="174">
        <f>(G179*ProjectedP205!G17)*2</f>
        <v>0</v>
      </c>
      <c r="H128" s="174">
        <f>(H179*ProjectedP205!H17)*2</f>
        <v>0</v>
      </c>
      <c r="I128" s="174">
        <f>(I179*ProjectedP205!I17)*2</f>
        <v>0</v>
      </c>
      <c r="J128" s="174">
        <f>(J179*ProjectedP205!J17)*2</f>
        <v>0</v>
      </c>
      <c r="K128" s="448">
        <f>(K179*ProjectedP205!K17)*2</f>
        <v>3.8255923616240251E-2</v>
      </c>
      <c r="L128" s="448">
        <f>(L179*ProjectedP205!L17)*2</f>
        <v>6.452655696447783E-2</v>
      </c>
      <c r="M128" s="448">
        <f>(M179*ProjectedP205!M17)*2</f>
        <v>9.6744385591858245E-2</v>
      </c>
      <c r="O128" s="31"/>
      <c r="P128" s="164"/>
      <c r="Q128" s="7"/>
      <c r="R128" s="7"/>
    </row>
    <row r="129" spans="4:18" ht="13.5" customHeight="1" outlineLevel="1" x14ac:dyDescent="0.2">
      <c r="D129" s="2" t="str">
        <f>ProjectedP205!D75</f>
        <v>Plantains and cooking bananas</v>
      </c>
      <c r="E129" s="174">
        <f>(E180*ProjectedP205!E18)*2</f>
        <v>0</v>
      </c>
      <c r="F129" s="174">
        <f>(F180*ProjectedP205!F18)*2</f>
        <v>0</v>
      </c>
      <c r="G129" s="174">
        <f>(G180*ProjectedP205!G18)*2</f>
        <v>0</v>
      </c>
      <c r="H129" s="174">
        <f>(H180*ProjectedP205!H18)*2</f>
        <v>0</v>
      </c>
      <c r="I129" s="174">
        <f>(I180*ProjectedP205!I18)*2</f>
        <v>0</v>
      </c>
      <c r="J129" s="174">
        <f>(J180*ProjectedP205!J18)*2</f>
        <v>0</v>
      </c>
      <c r="K129" s="448">
        <f>(K180*ProjectedP205!K18)*2</f>
        <v>0.54749759558463729</v>
      </c>
      <c r="L129" s="448">
        <f>(L180*ProjectedP205!L18)*2</f>
        <v>0.82369659076989721</v>
      </c>
      <c r="M129" s="448">
        <f>(M180*ProjectedP205!M18)*2</f>
        <v>1.1015387978039342</v>
      </c>
      <c r="O129" s="31"/>
      <c r="P129" s="164"/>
      <c r="Q129" s="7"/>
      <c r="R129" s="7"/>
    </row>
    <row r="130" spans="4:18" ht="13.5" customHeight="1" outlineLevel="1" x14ac:dyDescent="0.2">
      <c r="D130" s="2" t="str">
        <f>ProjectedP205!D76</f>
        <v>Groundnuts, excluding shelled</v>
      </c>
      <c r="E130" s="174">
        <f>(E181*ProjectedP205!E19)*2</f>
        <v>0</v>
      </c>
      <c r="F130" s="174">
        <f>(F181*ProjectedP205!F19)*2</f>
        <v>0</v>
      </c>
      <c r="G130" s="174">
        <f>(G181*ProjectedP205!G19)*2</f>
        <v>0</v>
      </c>
      <c r="H130" s="174">
        <f>(H181*ProjectedP205!H19)*2</f>
        <v>0</v>
      </c>
      <c r="I130" s="174">
        <f>(I181*ProjectedP205!I19)*2</f>
        <v>0</v>
      </c>
      <c r="J130" s="174">
        <f>(J181*ProjectedP205!J19)*2</f>
        <v>0</v>
      </c>
      <c r="K130" s="448">
        <f>(K181*ProjectedP205!K19)*2</f>
        <v>1.1669101077150822E-2</v>
      </c>
      <c r="L130" s="448">
        <f>(L181*ProjectedP205!L19)*2</f>
        <v>1.8191946735273239E-2</v>
      </c>
      <c r="M130" s="448">
        <f>(M181*ProjectedP205!M19)*2</f>
        <v>2.5209743527396522E-2</v>
      </c>
      <c r="O130" s="31"/>
      <c r="P130" s="164"/>
      <c r="Q130" s="7"/>
      <c r="R130" s="7"/>
    </row>
    <row r="131" spans="4:18" ht="13.5" customHeight="1" outlineLevel="1" x14ac:dyDescent="0.2">
      <c r="D131" s="2" t="str">
        <f>ProjectedP205!D77</f>
        <v>Beans, dry</v>
      </c>
      <c r="E131" s="174">
        <f>(E182*ProjectedP205!E20)*2</f>
        <v>0</v>
      </c>
      <c r="F131" s="174">
        <f>(F182*ProjectedP205!F20)*2</f>
        <v>0</v>
      </c>
      <c r="G131" s="174">
        <f>(G182*ProjectedP205!G20)*2</f>
        <v>0</v>
      </c>
      <c r="H131" s="174">
        <f>(H182*ProjectedP205!H20)*2</f>
        <v>0</v>
      </c>
      <c r="I131" s="174">
        <f>(I182*ProjectedP205!I20)*2</f>
        <v>0</v>
      </c>
      <c r="J131" s="174">
        <f>(J182*ProjectedP205!J20)*2</f>
        <v>0</v>
      </c>
      <c r="K131" s="448">
        <f>(K182*ProjectedP205!K20)*2</f>
        <v>1.0970979609356413E-2</v>
      </c>
      <c r="L131" s="448">
        <f>(L182*ProjectedP205!L20)*2</f>
        <v>1.7107214359396498E-2</v>
      </c>
      <c r="M131" s="448">
        <f>(M182*ProjectedP205!M20)*2</f>
        <v>2.3711589306736256E-2</v>
      </c>
      <c r="O131" s="31"/>
      <c r="P131" s="164"/>
      <c r="Q131" s="45"/>
      <c r="R131" s="7"/>
    </row>
    <row r="132" spans="4:18" ht="13.5" customHeight="1" outlineLevel="1" x14ac:dyDescent="0.2">
      <c r="D132" s="2" t="str">
        <f>ProjectedP205!D78</f>
        <v>Oil palm fruit</v>
      </c>
      <c r="E132" s="174">
        <f>(E183*ProjectedP205!E21)*2</f>
        <v>0</v>
      </c>
      <c r="F132" s="174">
        <f>(F183*ProjectedP205!F21)*2</f>
        <v>0</v>
      </c>
      <c r="G132" s="174">
        <f>(G183*ProjectedP205!G21)*2</f>
        <v>0</v>
      </c>
      <c r="H132" s="174">
        <f>(H183*ProjectedP205!H21)*2</f>
        <v>0</v>
      </c>
      <c r="I132" s="174">
        <f>(I183*ProjectedP205!I21)*2</f>
        <v>0</v>
      </c>
      <c r="J132" s="174">
        <f>(J183*ProjectedP205!J21)*2</f>
        <v>0</v>
      </c>
      <c r="K132" s="448">
        <f>(K183*ProjectedP205!K21)*2</f>
        <v>1.8257462768244521</v>
      </c>
      <c r="L132" s="448">
        <f>(L183*ProjectedP205!L21)*2</f>
        <v>3.4503249454466691</v>
      </c>
      <c r="M132" s="448">
        <f>(M183*ProjectedP205!M21)*2</f>
        <v>5.1732734519023706</v>
      </c>
      <c r="O132" s="31"/>
      <c r="P132" s="164"/>
      <c r="Q132" s="7"/>
      <c r="R132" s="7"/>
    </row>
    <row r="133" spans="4:18" ht="13.5" customHeight="1" outlineLevel="1" x14ac:dyDescent="0.2">
      <c r="D133" s="2" t="str">
        <f>ProjectedP205!D79</f>
        <v>Bananas</v>
      </c>
      <c r="E133" s="174">
        <f>(E184*ProjectedP205!E22)*2</f>
        <v>0</v>
      </c>
      <c r="F133" s="174">
        <f>(F184*ProjectedP205!F22)*2</f>
        <v>0</v>
      </c>
      <c r="G133" s="174">
        <f>(G184*ProjectedP205!G22)*2</f>
        <v>0</v>
      </c>
      <c r="H133" s="174">
        <f>(H184*ProjectedP205!H22)*2</f>
        <v>0</v>
      </c>
      <c r="I133" s="174">
        <f>(I184*ProjectedP205!I22)*2</f>
        <v>0</v>
      </c>
      <c r="J133" s="174">
        <f>(J184*ProjectedP205!J22)*2</f>
        <v>0</v>
      </c>
      <c r="K133" s="448">
        <f>(K184*ProjectedP205!K22)*2</f>
        <v>0.11289654322390459</v>
      </c>
      <c r="L133" s="448">
        <f>(L184*ProjectedP205!L22)*2</f>
        <v>0.16965344933267501</v>
      </c>
      <c r="M133" s="448">
        <f>(M184*ProjectedP205!M22)*2</f>
        <v>0.22661686176316428</v>
      </c>
      <c r="O133" s="31"/>
      <c r="P133" s="164"/>
      <c r="Q133" s="7"/>
      <c r="R133" s="7"/>
    </row>
    <row r="134" spans="4:18" ht="13.5" customHeight="1" outlineLevel="1" x14ac:dyDescent="0.2">
      <c r="D134" s="2" t="str">
        <f>ProjectedP205!D80</f>
        <v>Cow peas, dry</v>
      </c>
      <c r="E134" s="174">
        <f>(E185*ProjectedP205!E23)*2</f>
        <v>0</v>
      </c>
      <c r="F134" s="174">
        <f>(F185*ProjectedP205!F23)*2</f>
        <v>0</v>
      </c>
      <c r="G134" s="174">
        <f>(G185*ProjectedP205!G23)*2</f>
        <v>0</v>
      </c>
      <c r="H134" s="174">
        <f>(H185*ProjectedP205!H23)*2</f>
        <v>0</v>
      </c>
      <c r="I134" s="174">
        <f>(I185*ProjectedP205!I23)*2</f>
        <v>0</v>
      </c>
      <c r="J134" s="174">
        <f>(J185*ProjectedP205!J23)*2</f>
        <v>0</v>
      </c>
      <c r="K134" s="448">
        <f>(K185*ProjectedP205!K23)*2</f>
        <v>4.3302216088782174E-3</v>
      </c>
      <c r="L134" s="448">
        <f>(L185*ProjectedP205!L23)*2</f>
        <v>6.8805489576213106E-3</v>
      </c>
      <c r="M134" s="448">
        <f>(M185*ProjectedP205!M23)*2</f>
        <v>9.7181485505209615E-3</v>
      </c>
      <c r="O134" s="31"/>
      <c r="P134" s="164"/>
      <c r="Q134" s="7"/>
      <c r="R134" s="7"/>
    </row>
    <row r="135" spans="4:18" ht="13.5" customHeight="1" outlineLevel="1" x14ac:dyDescent="0.2">
      <c r="D135" s="2" t="str">
        <f>ProjectedP205!D81</f>
        <v>Coffee, green</v>
      </c>
      <c r="E135" s="174">
        <f>(E186*ProjectedP205!E24)*2</f>
        <v>0</v>
      </c>
      <c r="F135" s="174">
        <f>(F186*ProjectedP205!F24)*2</f>
        <v>0</v>
      </c>
      <c r="G135" s="174">
        <f>(G186*ProjectedP205!G24)*2</f>
        <v>0</v>
      </c>
      <c r="H135" s="174">
        <f>(H186*ProjectedP205!H24)*2</f>
        <v>0</v>
      </c>
      <c r="I135" s="174">
        <f>(I186*ProjectedP205!I24)*2</f>
        <v>0</v>
      </c>
      <c r="J135" s="174">
        <f>(J186*ProjectedP205!J24)*2</f>
        <v>0</v>
      </c>
      <c r="K135" s="448">
        <f>(K186*ProjectedP205!K24)*2</f>
        <v>0.24548641417487507</v>
      </c>
      <c r="L135" s="448">
        <f>(L186*ProjectedP205!L24)*2</f>
        <v>0.369025000633734</v>
      </c>
      <c r="M135" s="448">
        <f>(M186*ProjectedP205!M24)*2</f>
        <v>0.49309613070922514</v>
      </c>
      <c r="O135" s="31"/>
      <c r="P135" s="164"/>
      <c r="Q135" s="7"/>
      <c r="R135" s="7"/>
    </row>
    <row r="136" spans="4:18" ht="13.5" customHeight="1" outlineLevel="1" x14ac:dyDescent="0.2">
      <c r="D136" s="2" t="str">
        <f>ProjectedP205!D82</f>
        <v>Edible roots and tubers with high starch or inulin content, n.e.c., fresh</v>
      </c>
      <c r="E136" s="174">
        <f>(E187*ProjectedP205!E25)*2</f>
        <v>0</v>
      </c>
      <c r="F136" s="174">
        <f>(F187*ProjectedP205!F25)*2</f>
        <v>0</v>
      </c>
      <c r="G136" s="174">
        <f>(G187*ProjectedP205!G25)*2</f>
        <v>0</v>
      </c>
      <c r="H136" s="174">
        <f>(H187*ProjectedP205!H25)*2</f>
        <v>0</v>
      </c>
      <c r="I136" s="174">
        <f>(I187*ProjectedP205!I25)*2</f>
        <v>0</v>
      </c>
      <c r="J136" s="174">
        <f>(J187*ProjectedP205!J25)*2</f>
        <v>0</v>
      </c>
      <c r="K136" s="448">
        <f>(K187*ProjectedP205!K25)*2</f>
        <v>2.7882607795511744E-3</v>
      </c>
      <c r="L136" s="448">
        <f>(L187*ProjectedP205!L25)*2</f>
        <v>4.313320453879479E-3</v>
      </c>
      <c r="M136" s="448">
        <f>(M187*ProjectedP205!M25)*2</f>
        <v>5.9311312865872271E-3</v>
      </c>
      <c r="O136" s="31"/>
      <c r="P136" s="164"/>
      <c r="Q136" s="7"/>
      <c r="R136" s="7"/>
    </row>
    <row r="137" spans="4:18" ht="13.5" customHeight="1" outlineLevel="1" x14ac:dyDescent="0.2">
      <c r="D137" s="2" t="str">
        <f>ProjectedP205!D83</f>
        <v>Sweet potatoes</v>
      </c>
      <c r="E137" s="174">
        <f>(E188*ProjectedP205!E26)*2</f>
        <v>0</v>
      </c>
      <c r="F137" s="174">
        <f>(F188*ProjectedP205!F26)*2</f>
        <v>0</v>
      </c>
      <c r="G137" s="174">
        <f>(G188*ProjectedP205!G26)*2</f>
        <v>0</v>
      </c>
      <c r="H137" s="174">
        <f>(H188*ProjectedP205!H26)*2</f>
        <v>0</v>
      </c>
      <c r="I137" s="174">
        <f>(I188*ProjectedP205!I26)*2</f>
        <v>0</v>
      </c>
      <c r="J137" s="174">
        <f>(J188*ProjectedP205!J26)*2</f>
        <v>0</v>
      </c>
      <c r="K137" s="448">
        <f>(K188*ProjectedP205!K26)*2</f>
        <v>2.7005469837612407E-3</v>
      </c>
      <c r="L137" s="448">
        <f>(L188*ProjectedP205!L26)*2</f>
        <v>4.2911467608363583E-3</v>
      </c>
      <c r="M137" s="448">
        <f>(M188*ProjectedP205!M26)*2</f>
        <v>6.0609747691895734E-3</v>
      </c>
      <c r="O137" s="31"/>
      <c r="P137" s="164"/>
      <c r="Q137" s="7"/>
      <c r="R137" s="7"/>
    </row>
    <row r="138" spans="4:18" ht="13.5" customHeight="1" outlineLevel="1" x14ac:dyDescent="0.2">
      <c r="D138" s="2" t="str">
        <f>ProjectedP205!D84</f>
        <v>Other pulses n.e.c.</v>
      </c>
      <c r="E138" s="174">
        <f>(E189*ProjectedP205!E27)*2</f>
        <v>0</v>
      </c>
      <c r="F138" s="174">
        <f>(F189*ProjectedP205!F27)*2</f>
        <v>0</v>
      </c>
      <c r="G138" s="174">
        <f>(G189*ProjectedP205!G27)*2</f>
        <v>0</v>
      </c>
      <c r="H138" s="174">
        <f>(H189*ProjectedP205!H27)*2</f>
        <v>0</v>
      </c>
      <c r="I138" s="174">
        <f>(I189*ProjectedP205!I27)*2</f>
        <v>0</v>
      </c>
      <c r="J138" s="174">
        <f>(J189*ProjectedP205!J27)*2</f>
        <v>0</v>
      </c>
      <c r="K138" s="448">
        <f>(K189*ProjectedP205!K27)*2</f>
        <v>2.5334245934186522E-3</v>
      </c>
      <c r="L138" s="448">
        <f>(L189*ProjectedP205!L27)*2</f>
        <v>3.9456942716798605E-3</v>
      </c>
      <c r="M138" s="448">
        <f>(M189*ProjectedP205!M27)*2</f>
        <v>5.462435954526175E-3</v>
      </c>
      <c r="O138" s="31"/>
      <c r="P138" s="164"/>
      <c r="Q138" s="7"/>
      <c r="R138" s="7"/>
    </row>
    <row r="139" spans="4:18" ht="13.5" customHeight="1" outlineLevel="1" x14ac:dyDescent="0.2">
      <c r="D139" s="2" t="str">
        <f>ProjectedP205!D85</f>
        <v>Melonseed</v>
      </c>
      <c r="E139" s="174">
        <f>(E190*ProjectedP205!E28)*2</f>
        <v>0</v>
      </c>
      <c r="F139" s="174">
        <f>(F190*ProjectedP205!F28)*2</f>
        <v>0</v>
      </c>
      <c r="G139" s="174">
        <f>(G190*ProjectedP205!G28)*2</f>
        <v>0</v>
      </c>
      <c r="H139" s="174">
        <f>(H190*ProjectedP205!H28)*2</f>
        <v>0</v>
      </c>
      <c r="I139" s="174">
        <f>(I190*ProjectedP205!I28)*2</f>
        <v>0</v>
      </c>
      <c r="J139" s="174">
        <f>(J190*ProjectedP205!J28)*2</f>
        <v>0</v>
      </c>
      <c r="K139" s="448">
        <f>(K190*ProjectedP205!K28)*2</f>
        <v>5.0609336370409853E-2</v>
      </c>
      <c r="L139" s="448">
        <f>(L190*ProjectedP205!L28)*2</f>
        <v>7.6163094340595233E-2</v>
      </c>
      <c r="M139" s="448">
        <f>(M190*ProjectedP205!M28)*2</f>
        <v>0.10188400192193291</v>
      </c>
      <c r="O139" s="31"/>
      <c r="P139" s="164"/>
      <c r="Q139" s="7"/>
      <c r="R139" s="7"/>
    </row>
    <row r="140" spans="4:18" ht="13.5" customHeight="1" outlineLevel="1" x14ac:dyDescent="0.2">
      <c r="D140" s="2" t="str">
        <f>ProjectedP205!D86</f>
        <v>Seed cotton, unginned</v>
      </c>
      <c r="E140" s="174">
        <f>(E191*ProjectedP205!E29)*2</f>
        <v>0</v>
      </c>
      <c r="F140" s="174">
        <f>(F191*ProjectedP205!F29)*2</f>
        <v>0</v>
      </c>
      <c r="G140" s="174">
        <f>(G191*ProjectedP205!G29)*2</f>
        <v>0</v>
      </c>
      <c r="H140" s="174">
        <f>(H191*ProjectedP205!H29)*2</f>
        <v>0</v>
      </c>
      <c r="I140" s="174">
        <f>(I191*ProjectedP205!I29)*2</f>
        <v>0</v>
      </c>
      <c r="J140" s="174">
        <f>(J191*ProjectedP205!J29)*2</f>
        <v>0</v>
      </c>
      <c r="K140" s="448">
        <f>(K191*ProjectedP205!K29)*2</f>
        <v>4.706688223697659E-3</v>
      </c>
      <c r="L140" s="448">
        <f>(L191*ProjectedP205!L29)*2</f>
        <v>8.8763612312354832E-3</v>
      </c>
      <c r="M140" s="448">
        <f>(M191*ProjectedP205!M29)*2</f>
        <v>1.3281293294148944E-2</v>
      </c>
      <c r="O140" s="31"/>
      <c r="P140" s="164"/>
      <c r="Q140" s="7"/>
      <c r="R140" s="7"/>
    </row>
    <row r="141" spans="4:18" ht="13.5" customHeight="1" outlineLevel="1" x14ac:dyDescent="0.2">
      <c r="D141" s="2" t="str">
        <f>ProjectedP205!D87</f>
        <v>Other vegetables, fresh n.e.c.</v>
      </c>
      <c r="E141" s="174">
        <f>(E192*ProjectedP205!E30)*2</f>
        <v>0</v>
      </c>
      <c r="F141" s="174">
        <f>(F192*ProjectedP205!F30)*2</f>
        <v>0</v>
      </c>
      <c r="G141" s="174">
        <f>(G192*ProjectedP205!G30)*2</f>
        <v>0</v>
      </c>
      <c r="H141" s="174">
        <f>(H192*ProjectedP205!H30)*2</f>
        <v>0</v>
      </c>
      <c r="I141" s="174">
        <f>(I192*ProjectedP205!I30)*2</f>
        <v>0</v>
      </c>
      <c r="J141" s="174">
        <f>(J192*ProjectedP205!J30)*2</f>
        <v>0</v>
      </c>
      <c r="K141" s="448">
        <f>(K192*ProjectedP205!K30)*2</f>
        <v>0.10303028037152227</v>
      </c>
      <c r="L141" s="448">
        <f>(L192*ProjectedP205!L30)*2</f>
        <v>0.19272517740373019</v>
      </c>
      <c r="M141" s="448">
        <f>(M192*ProjectedP205!M30)*2</f>
        <v>0.28602097930716713</v>
      </c>
      <c r="O141" s="31"/>
      <c r="P141" s="164"/>
      <c r="Q141" s="7"/>
      <c r="R141" s="7"/>
    </row>
    <row r="142" spans="4:18" ht="13.5" customHeight="1" outlineLevel="1" x14ac:dyDescent="0.2">
      <c r="D142" s="2" t="str">
        <f>ProjectedP205!D88</f>
        <v>Cocoa beans</v>
      </c>
      <c r="E142" s="174">
        <f>(E193*ProjectedP205!E31)*2</f>
        <v>0</v>
      </c>
      <c r="F142" s="174">
        <f>(F193*ProjectedP205!F31)*2</f>
        <v>0</v>
      </c>
      <c r="G142" s="174">
        <f>(G193*ProjectedP205!G31)*2</f>
        <v>0</v>
      </c>
      <c r="H142" s="174">
        <f>(H193*ProjectedP205!H31)*2</f>
        <v>0</v>
      </c>
      <c r="I142" s="174">
        <f>(I193*ProjectedP205!I31)*2</f>
        <v>0</v>
      </c>
      <c r="J142" s="174">
        <f>(J193*ProjectedP205!J31)*2</f>
        <v>0</v>
      </c>
      <c r="K142" s="448">
        <f>(K193*ProjectedP205!K31)*2</f>
        <v>0.50667252813301389</v>
      </c>
      <c r="L142" s="448">
        <f>(L193*ProjectedP205!L31)*2</f>
        <v>1.1625589252263733</v>
      </c>
      <c r="M142" s="448">
        <f>(M193*ProjectedP205!M31)*2</f>
        <v>2.1163546886564784</v>
      </c>
      <c r="O142" s="31"/>
      <c r="P142" s="164"/>
      <c r="Q142" s="7"/>
      <c r="R142" s="7"/>
    </row>
    <row r="143" spans="4:18" ht="13.5" customHeight="1" outlineLevel="1" x14ac:dyDescent="0.2">
      <c r="D143" s="2" t="str">
        <f>ProjectedP205!D89</f>
        <v>Millet</v>
      </c>
      <c r="E143" s="174">
        <f>(E194*ProjectedP205!E32)*2</f>
        <v>0</v>
      </c>
      <c r="F143" s="174">
        <f>(F194*ProjectedP205!F32)*2</f>
        <v>0</v>
      </c>
      <c r="G143" s="174">
        <f>(G194*ProjectedP205!G32)*2</f>
        <v>0</v>
      </c>
      <c r="H143" s="174">
        <f>(H194*ProjectedP205!H32)*2</f>
        <v>0</v>
      </c>
      <c r="I143" s="174">
        <f>(I194*ProjectedP205!I32)*2</f>
        <v>0</v>
      </c>
      <c r="J143" s="174">
        <f>(J194*ProjectedP205!J32)*2</f>
        <v>0</v>
      </c>
      <c r="K143" s="448">
        <f>(K194*ProjectedP205!K32)*2</f>
        <v>1.2537192348419217E-3</v>
      </c>
      <c r="L143" s="448">
        <f>(L194*ProjectedP205!L32)*2</f>
        <v>1.893795622408939E-3</v>
      </c>
      <c r="M143" s="448">
        <f>(M194*ProjectedP205!M32)*2</f>
        <v>2.5428070406015011E-3</v>
      </c>
      <c r="O143" s="31"/>
      <c r="P143" s="164"/>
      <c r="Q143" s="7"/>
      <c r="R143" s="7"/>
    </row>
    <row r="144" spans="4:18" ht="13.5" customHeight="1" outlineLevel="1" x14ac:dyDescent="0.2">
      <c r="D144" s="2" t="str">
        <f>ProjectedP205!D90</f>
        <v>Natural rubber in primary forms</v>
      </c>
      <c r="E144" s="174">
        <f>(E195*ProjectedP205!E33)*2</f>
        <v>0</v>
      </c>
      <c r="F144" s="174">
        <f>(F195*ProjectedP205!F33)*2</f>
        <v>0</v>
      </c>
      <c r="G144" s="174">
        <f>(G195*ProjectedP205!G33)*2</f>
        <v>0</v>
      </c>
      <c r="H144" s="174">
        <f>(H195*ProjectedP205!H33)*2</f>
        <v>0</v>
      </c>
      <c r="I144" s="174">
        <f>(I195*ProjectedP205!I33)*2</f>
        <v>0</v>
      </c>
      <c r="J144" s="174">
        <f>(J195*ProjectedP205!J33)*2</f>
        <v>0</v>
      </c>
      <c r="K144" s="448">
        <f>(K195*ProjectedP205!K33)*2</f>
        <v>3.6848062957621254E-3</v>
      </c>
      <c r="L144" s="448">
        <f>(L195*ProjectedP205!L33)*2</f>
        <v>6.8934222297639151E-3</v>
      </c>
      <c r="M144" s="448">
        <f>(M195*ProjectedP205!M33)*2</f>
        <v>1.0231538922851151E-2</v>
      </c>
      <c r="O144" s="31"/>
      <c r="P144" s="164"/>
      <c r="Q144" s="7"/>
      <c r="R144" s="7"/>
    </row>
    <row r="145" spans="4:18" ht="13.5" customHeight="1" outlineLevel="1" x14ac:dyDescent="0.2">
      <c r="D145" s="2" t="str">
        <f>ProjectedP205!D91</f>
        <v>Soya beans</v>
      </c>
      <c r="E145" s="174">
        <f>(E196*ProjectedP205!E34)*2</f>
        <v>0</v>
      </c>
      <c r="F145" s="174">
        <f>(F196*ProjectedP205!F34)*2</f>
        <v>0</v>
      </c>
      <c r="G145" s="174">
        <f>(G196*ProjectedP205!G34)*2</f>
        <v>0</v>
      </c>
      <c r="H145" s="174">
        <f>(H196*ProjectedP205!H34)*2</f>
        <v>0</v>
      </c>
      <c r="I145" s="174">
        <f>(I196*ProjectedP205!I34)*2</f>
        <v>0</v>
      </c>
      <c r="J145" s="174">
        <f>(J196*ProjectedP205!J34)*2</f>
        <v>0</v>
      </c>
      <c r="K145" s="448">
        <f>(K196*ProjectedP205!K34)*2</f>
        <v>3.7481799618361523E-3</v>
      </c>
      <c r="L145" s="448">
        <f>(L196*ProjectedP205!L34)*2</f>
        <v>7.3543656068806714E-3</v>
      </c>
      <c r="M145" s="448">
        <f>(M196*ProjectedP205!M34)*2</f>
        <v>1.1448691697635188E-2</v>
      </c>
      <c r="O145" s="31"/>
      <c r="P145" s="164"/>
      <c r="Q145" s="7"/>
      <c r="R145" s="7"/>
    </row>
    <row r="146" spans="4:18" ht="13.5" customHeight="1" outlineLevel="1" thickBot="1" x14ac:dyDescent="0.25">
      <c r="D146" s="98" t="s">
        <v>141</v>
      </c>
      <c r="E146" s="132">
        <f>SUM(E126:E145)</f>
        <v>0</v>
      </c>
      <c r="F146" s="132">
        <f t="shared" ref="F146:M146" si="17">SUM(F126:F145)</f>
        <v>0</v>
      </c>
      <c r="G146" s="132">
        <f t="shared" si="17"/>
        <v>0</v>
      </c>
      <c r="H146" s="132">
        <f t="shared" si="17"/>
        <v>0</v>
      </c>
      <c r="I146" s="132">
        <f t="shared" si="17"/>
        <v>0</v>
      </c>
      <c r="J146" s="132">
        <f t="shared" si="17"/>
        <v>0</v>
      </c>
      <c r="K146" s="129">
        <f t="shared" si="17"/>
        <v>9.4756324201283597</v>
      </c>
      <c r="L146" s="129">
        <f t="shared" si="17"/>
        <v>17.647872770545195</v>
      </c>
      <c r="M146" s="129">
        <f t="shared" si="17"/>
        <v>26.523910368615564</v>
      </c>
      <c r="O146" s="31"/>
      <c r="P146" s="164"/>
      <c r="Q146" s="7"/>
      <c r="R146" s="7"/>
    </row>
    <row r="147" spans="4:18" ht="13.5" customHeight="1" outlineLevel="1" thickTop="1" thickBot="1" x14ac:dyDescent="0.25">
      <c r="D147" s="94" t="s">
        <v>168</v>
      </c>
      <c r="E147" s="133">
        <f>E146/46%</f>
        <v>0</v>
      </c>
      <c r="F147" s="133">
        <f t="shared" ref="F147:M147" si="18">F146/46%</f>
        <v>0</v>
      </c>
      <c r="G147" s="133">
        <f t="shared" si="18"/>
        <v>0</v>
      </c>
      <c r="H147" s="133">
        <f t="shared" si="18"/>
        <v>0</v>
      </c>
      <c r="I147" s="133">
        <f t="shared" si="18"/>
        <v>0</v>
      </c>
      <c r="J147" s="132">
        <f t="shared" si="18"/>
        <v>0</v>
      </c>
      <c r="K147" s="129">
        <f t="shared" si="18"/>
        <v>20.59920091332252</v>
      </c>
      <c r="L147" s="129">
        <f t="shared" si="18"/>
        <v>38.364940805533031</v>
      </c>
      <c r="M147" s="129">
        <f t="shared" si="18"/>
        <v>57.660674714381656</v>
      </c>
      <c r="O147" s="31"/>
      <c r="P147" s="164"/>
      <c r="Q147" s="7"/>
      <c r="R147" s="7"/>
    </row>
    <row r="148" spans="4:18" ht="13.5" customHeight="1" outlineLevel="1" thickTop="1" x14ac:dyDescent="0.2">
      <c r="O148" s="31"/>
      <c r="P148" s="164"/>
      <c r="Q148" s="7"/>
      <c r="R148" s="7"/>
    </row>
    <row r="149" spans="4:18" ht="13.5" customHeight="1" outlineLevel="1" x14ac:dyDescent="0.2">
      <c r="D149" s="30" t="s">
        <v>106</v>
      </c>
      <c r="E149" s="34">
        <v>2017</v>
      </c>
      <c r="F149" s="34">
        <v>2018</v>
      </c>
      <c r="G149" s="34">
        <v>2019</v>
      </c>
      <c r="H149" s="34">
        <v>2020</v>
      </c>
      <c r="I149" s="34">
        <v>2021</v>
      </c>
      <c r="J149" s="34">
        <v>2022</v>
      </c>
      <c r="K149" s="34">
        <v>2023</v>
      </c>
      <c r="L149" s="34">
        <v>2024</v>
      </c>
      <c r="M149" s="34">
        <v>2025</v>
      </c>
      <c r="O149" s="31"/>
      <c r="P149" s="164"/>
      <c r="Q149" s="7"/>
      <c r="R149" s="7"/>
    </row>
    <row r="150" spans="4:18" ht="13.5" customHeight="1" outlineLevel="1" x14ac:dyDescent="0.2">
      <c r="D150" s="2" t="str">
        <f>ProjectedP205!D72</f>
        <v>Cassava, fresh</v>
      </c>
      <c r="E150" s="174">
        <f>(ProjectedP205!E42*E177)*2</f>
        <v>0</v>
      </c>
      <c r="F150" s="37">
        <f>(ProjectedP205!F42*F177)*2</f>
        <v>0</v>
      </c>
      <c r="G150" s="37">
        <f>(ProjectedP205!G42*G177)*2</f>
        <v>0</v>
      </c>
      <c r="H150" s="37">
        <f>(ProjectedP205!H42*H177)*2</f>
        <v>0</v>
      </c>
      <c r="I150" s="37">
        <f>(ProjectedP205!I42*I177)*2</f>
        <v>0</v>
      </c>
      <c r="J150" s="49">
        <f>(ProjectedP205!J42*J177)*2</f>
        <v>0</v>
      </c>
      <c r="K150" s="448">
        <f>(ProjectedP205!K42*K177)*2</f>
        <v>0.14187807366201877</v>
      </c>
      <c r="L150" s="448">
        <f>(ProjectedP205!L42*L177)*2</f>
        <v>0.56964019235596997</v>
      </c>
      <c r="M150" s="448">
        <f>(ProjectedP205!M42*M177)*2</f>
        <v>1.2982278334040296</v>
      </c>
      <c r="O150" s="31"/>
      <c r="P150" s="164"/>
      <c r="Q150" s="7"/>
      <c r="R150" s="7"/>
    </row>
    <row r="151" spans="4:18" ht="13.5" customHeight="1" outlineLevel="1" x14ac:dyDescent="0.2">
      <c r="D151" s="2" t="str">
        <f>ProjectedP205!D73</f>
        <v>Maize (corn)</v>
      </c>
      <c r="E151" s="37">
        <f>(ProjectedP205!E43*E178)*2</f>
        <v>0</v>
      </c>
      <c r="F151" s="37">
        <f>(ProjectedP205!F43*F178)*2</f>
        <v>0</v>
      </c>
      <c r="G151" s="37">
        <f>(ProjectedP205!G43*G178)*2</f>
        <v>0</v>
      </c>
      <c r="H151" s="37">
        <f>(ProjectedP205!H43*H178)*2</f>
        <v>0</v>
      </c>
      <c r="I151" s="37">
        <f>(ProjectedP205!I43*I178)*2</f>
        <v>0</v>
      </c>
      <c r="J151" s="49">
        <f>(ProjectedP205!J43*J178)*2</f>
        <v>0</v>
      </c>
      <c r="K151" s="448">
        <f>(ProjectedP205!K43*K178)*2</f>
        <v>5.8551735197990311</v>
      </c>
      <c r="L151" s="448">
        <f>(ProjectedP205!L43*L178)*2</f>
        <v>12.417390712083959</v>
      </c>
      <c r="M151" s="448">
        <f>(ProjectedP205!M43*M178)*2</f>
        <v>19.244667731220684</v>
      </c>
      <c r="O151" s="31"/>
      <c r="P151" s="164"/>
      <c r="Q151" s="7"/>
      <c r="R151" s="7"/>
    </row>
    <row r="152" spans="4:18" ht="13.5" customHeight="1" outlineLevel="1" x14ac:dyDescent="0.2">
      <c r="D152" s="2" t="str">
        <f>ProjectedP205!D74</f>
        <v>Rice</v>
      </c>
      <c r="E152" s="37">
        <f>(ProjectedP205!E44*E179)*2</f>
        <v>0</v>
      </c>
      <c r="F152" s="37">
        <f>(ProjectedP205!F44*F179)*2</f>
        <v>0</v>
      </c>
      <c r="G152" s="37">
        <f>(ProjectedP205!G44*G179)*2</f>
        <v>0</v>
      </c>
      <c r="H152" s="37">
        <f>(ProjectedP205!H44*H179)*2</f>
        <v>0</v>
      </c>
      <c r="I152" s="37">
        <f>(ProjectedP205!I44*I179)*2</f>
        <v>0</v>
      </c>
      <c r="J152" s="49">
        <f>(ProjectedP205!J44*J179)*2</f>
        <v>0</v>
      </c>
      <c r="K152" s="448">
        <f>(ProjectedP205!K44*K179)*2</f>
        <v>3.8255923616240251E-2</v>
      </c>
      <c r="L152" s="448">
        <f>(ProjectedP205!L44*L179)*2</f>
        <v>0.29446374600623915</v>
      </c>
      <c r="M152" s="448">
        <f>(ProjectedP205!M44*M179)*2</f>
        <v>0.76666971620327029</v>
      </c>
      <c r="O152" s="31"/>
      <c r="P152" s="164"/>
      <c r="Q152" s="7"/>
      <c r="R152" s="7"/>
    </row>
    <row r="153" spans="4:18" ht="13.5" customHeight="1" outlineLevel="1" x14ac:dyDescent="0.2">
      <c r="D153" s="2" t="str">
        <f>ProjectedP205!D75</f>
        <v>Plantains and cooking bananas</v>
      </c>
      <c r="E153" s="37">
        <f>(ProjectedP205!E45*E180)*2</f>
        <v>0</v>
      </c>
      <c r="F153" s="37">
        <f>(ProjectedP205!F45*F180)*2</f>
        <v>0</v>
      </c>
      <c r="G153" s="37">
        <f>(ProjectedP205!G45*G180)*2</f>
        <v>0</v>
      </c>
      <c r="H153" s="37">
        <f>(ProjectedP205!H45*H180)*2</f>
        <v>0</v>
      </c>
      <c r="I153" s="37">
        <f>(ProjectedP205!I45*I180)*2</f>
        <v>0</v>
      </c>
      <c r="J153" s="49">
        <f>(ProjectedP205!J45*J180)*2</f>
        <v>0</v>
      </c>
      <c r="K153" s="448">
        <f>(ProjectedP205!K45*K180)*2</f>
        <v>0.54749759558463729</v>
      </c>
      <c r="L153" s="448">
        <f>(ProjectedP205!L45*L180)*2</f>
        <v>0.82369659076989721</v>
      </c>
      <c r="M153" s="448">
        <f>(ProjectedP205!M45*M180)*2</f>
        <v>1.1015387978039342</v>
      </c>
      <c r="O153" s="31"/>
      <c r="P153" s="164"/>
      <c r="Q153" s="7"/>
      <c r="R153" s="7"/>
    </row>
    <row r="154" spans="4:18" ht="13.5" customHeight="1" outlineLevel="1" x14ac:dyDescent="0.2">
      <c r="D154" s="2" t="str">
        <f>ProjectedP205!D76</f>
        <v>Groundnuts, excluding shelled</v>
      </c>
      <c r="E154" s="37">
        <f>(ProjectedP205!E46*E181)*2</f>
        <v>0</v>
      </c>
      <c r="F154" s="37">
        <f>(ProjectedP205!F46*F181)*2</f>
        <v>0</v>
      </c>
      <c r="G154" s="37">
        <f>(ProjectedP205!G46*G181)*2</f>
        <v>0</v>
      </c>
      <c r="H154" s="37">
        <f>(ProjectedP205!H46*H181)*2</f>
        <v>0</v>
      </c>
      <c r="I154" s="37">
        <f>(ProjectedP205!I46*I181)*2</f>
        <v>0</v>
      </c>
      <c r="J154" s="49">
        <f>(ProjectedP205!J46*J181)*2</f>
        <v>0</v>
      </c>
      <c r="K154" s="448">
        <f>(ProjectedP205!K46*K181)*2</f>
        <v>1.1669101077150822E-2</v>
      </c>
      <c r="L154" s="448">
        <f>(ProjectedP205!L46*L181)*2</f>
        <v>0.11212013973329135</v>
      </c>
      <c r="M154" s="448">
        <f>(ProjectedP205!M46*M181)*2</f>
        <v>0.27815738872737494</v>
      </c>
      <c r="O154" s="31"/>
      <c r="P154" s="164"/>
      <c r="Q154" s="7"/>
      <c r="R154" s="7"/>
    </row>
    <row r="155" spans="4:18" ht="13.5" customHeight="1" outlineLevel="1" x14ac:dyDescent="0.2">
      <c r="D155" s="2" t="str">
        <f>ProjectedP205!D77</f>
        <v>Beans, dry</v>
      </c>
      <c r="E155" s="37">
        <f>(ProjectedP205!E47*E182)*2</f>
        <v>0</v>
      </c>
      <c r="F155" s="37">
        <f>(ProjectedP205!F47*F182)*2</f>
        <v>0</v>
      </c>
      <c r="G155" s="37">
        <f>(ProjectedP205!G47*G182)*2</f>
        <v>0</v>
      </c>
      <c r="H155" s="37">
        <f>(ProjectedP205!H47*H182)*2</f>
        <v>0</v>
      </c>
      <c r="I155" s="37">
        <f>(ProjectedP205!I47*I182)*2</f>
        <v>0</v>
      </c>
      <c r="J155" s="49">
        <f>(ProjectedP205!J47*J182)*2</f>
        <v>0</v>
      </c>
      <c r="K155" s="448">
        <f>(ProjectedP205!K47*K182)*2</f>
        <v>1.0970979609356413E-2</v>
      </c>
      <c r="L155" s="448">
        <f>(ProjectedP205!L47*L182)*2</f>
        <v>3.7356905236497172E-2</v>
      </c>
      <c r="M155" s="448">
        <f>(ProjectedP205!M47*M182)*2</f>
        <v>7.8240768012805717E-2</v>
      </c>
      <c r="O155" s="31"/>
      <c r="P155" s="164"/>
      <c r="Q155" s="7"/>
      <c r="R155" s="7"/>
    </row>
    <row r="156" spans="4:18" ht="13.5" customHeight="1" outlineLevel="1" x14ac:dyDescent="0.2">
      <c r="D156" s="2" t="str">
        <f>ProjectedP205!D78</f>
        <v>Oil palm fruit</v>
      </c>
      <c r="E156" s="37">
        <f>(ProjectedP205!E48*E183)*2</f>
        <v>0</v>
      </c>
      <c r="F156" s="37">
        <f>(ProjectedP205!F48*F183)*2</f>
        <v>0</v>
      </c>
      <c r="G156" s="37">
        <f>(ProjectedP205!G48*G183)*2</f>
        <v>0</v>
      </c>
      <c r="H156" s="37">
        <f>(ProjectedP205!H48*H183)*2</f>
        <v>0</v>
      </c>
      <c r="I156" s="37">
        <f>(ProjectedP205!I48*I183)*2</f>
        <v>0</v>
      </c>
      <c r="J156" s="49">
        <f>(ProjectedP205!J48*J183)*2</f>
        <v>0</v>
      </c>
      <c r="K156" s="448">
        <f>(ProjectedP205!K48*K183)*2</f>
        <v>1.8257462768244521</v>
      </c>
      <c r="L156" s="448">
        <f>(ProjectedP205!L48*L183)*2</f>
        <v>3.6755628387159498</v>
      </c>
      <c r="M156" s="448">
        <f>(ProjectedP205!M48*M183)*2</f>
        <v>5.6235565342345062</v>
      </c>
      <c r="O156" s="31"/>
      <c r="P156" s="164"/>
      <c r="Q156" s="7"/>
      <c r="R156" s="7"/>
    </row>
    <row r="157" spans="4:18" ht="13.5" customHeight="1" outlineLevel="1" x14ac:dyDescent="0.2">
      <c r="D157" s="2" t="str">
        <f>ProjectedP205!D79</f>
        <v>Bananas</v>
      </c>
      <c r="E157" s="37">
        <f>(ProjectedP205!E49*E184)*2</f>
        <v>0</v>
      </c>
      <c r="F157" s="37">
        <f>(ProjectedP205!F49*F184)*2</f>
        <v>0</v>
      </c>
      <c r="G157" s="37">
        <f>(ProjectedP205!G49*G184)*2</f>
        <v>0</v>
      </c>
      <c r="H157" s="37">
        <f>(ProjectedP205!H49*H184)*2</f>
        <v>0</v>
      </c>
      <c r="I157" s="37">
        <f>(ProjectedP205!I49*I184)*2</f>
        <v>0</v>
      </c>
      <c r="J157" s="49">
        <f>(ProjectedP205!J49*J184)*2</f>
        <v>0</v>
      </c>
      <c r="K157" s="448">
        <f>(ProjectedP205!K49*K184)*2</f>
        <v>0.11289654322390459</v>
      </c>
      <c r="L157" s="448">
        <f>(ProjectedP205!L49*L184)*2</f>
        <v>0.16965344933267501</v>
      </c>
      <c r="M157" s="448">
        <f>(ProjectedP205!M49*M184)*2</f>
        <v>0.22661686176316428</v>
      </c>
      <c r="O157" s="31"/>
      <c r="P157" s="164"/>
      <c r="Q157" s="7"/>
      <c r="R157" s="7"/>
    </row>
    <row r="158" spans="4:18" ht="13.5" customHeight="1" outlineLevel="1" x14ac:dyDescent="0.2">
      <c r="D158" s="2" t="str">
        <f>ProjectedP205!D80</f>
        <v>Cow peas, dry</v>
      </c>
      <c r="E158" s="37">
        <f>(ProjectedP205!E50*E185)*2</f>
        <v>0</v>
      </c>
      <c r="F158" s="37">
        <f>(ProjectedP205!F50*F185)*2</f>
        <v>0</v>
      </c>
      <c r="G158" s="37">
        <f>(ProjectedP205!G50*G185)*2</f>
        <v>0</v>
      </c>
      <c r="H158" s="37">
        <f>(ProjectedP205!H50*H185)*2</f>
        <v>0</v>
      </c>
      <c r="I158" s="37">
        <f>(ProjectedP205!I50*I185)*2</f>
        <v>0</v>
      </c>
      <c r="J158" s="49">
        <f>(ProjectedP205!J50*J185)*2</f>
        <v>0</v>
      </c>
      <c r="K158" s="448">
        <f>(ProjectedP205!K50*K185)*2</f>
        <v>4.3302216088782174E-3</v>
      </c>
      <c r="L158" s="448">
        <f>(ProjectedP205!L50*L185)*2</f>
        <v>5.0070873029019539E-2</v>
      </c>
      <c r="M158" s="448">
        <f>(ProjectedP205!M50*M185)*2</f>
        <v>0.12826730362427194</v>
      </c>
      <c r="O158" s="31"/>
      <c r="P158" s="164"/>
      <c r="Q158" s="7"/>
      <c r="R158" s="7"/>
    </row>
    <row r="159" spans="4:18" ht="13.5" customHeight="1" outlineLevel="1" x14ac:dyDescent="0.2">
      <c r="D159" s="2" t="str">
        <f>ProjectedP205!D81</f>
        <v>Coffee, green</v>
      </c>
      <c r="E159" s="37">
        <f>(ProjectedP205!E51*E186)*2</f>
        <v>0</v>
      </c>
      <c r="F159" s="37">
        <f>(ProjectedP205!F51*F186)*2</f>
        <v>0</v>
      </c>
      <c r="G159" s="37">
        <f>(ProjectedP205!G51*G186)*2</f>
        <v>0</v>
      </c>
      <c r="H159" s="37">
        <f>(ProjectedP205!H51*H186)*2</f>
        <v>0</v>
      </c>
      <c r="I159" s="37">
        <f>(ProjectedP205!I51*I186)*2</f>
        <v>0</v>
      </c>
      <c r="J159" s="49">
        <f>(ProjectedP205!J51*J186)*2</f>
        <v>0</v>
      </c>
      <c r="K159" s="448">
        <f>(ProjectedP205!K51*K186)*2</f>
        <v>0.24548641417487507</v>
      </c>
      <c r="L159" s="448">
        <f>(ProjectedP205!L51*L186)*2</f>
        <v>0.369025000633734</v>
      </c>
      <c r="M159" s="448">
        <f>(ProjectedP205!M51*M186)*2</f>
        <v>0.49309613070922514</v>
      </c>
      <c r="O159" s="31"/>
      <c r="P159" s="164"/>
      <c r="Q159" s="7"/>
      <c r="R159" s="7"/>
    </row>
    <row r="160" spans="4:18" ht="13.5" customHeight="1" outlineLevel="1" x14ac:dyDescent="0.2">
      <c r="D160" s="2" t="str">
        <f>ProjectedP205!D82</f>
        <v>Edible roots and tubers with high starch or inulin content, n.e.c., fresh</v>
      </c>
      <c r="E160" s="37">
        <f>(ProjectedP205!E52*E187)*2</f>
        <v>0</v>
      </c>
      <c r="F160" s="37">
        <f>(ProjectedP205!F52*F187)*2</f>
        <v>0</v>
      </c>
      <c r="G160" s="37">
        <f>(ProjectedP205!G52*G187)*2</f>
        <v>0</v>
      </c>
      <c r="H160" s="37">
        <f>(ProjectedP205!H52*H187)*2</f>
        <v>0</v>
      </c>
      <c r="I160" s="37">
        <f>(ProjectedP205!I52*I187)*2</f>
        <v>0</v>
      </c>
      <c r="J160" s="49">
        <f>(ProjectedP205!J52*J187)*2</f>
        <v>0</v>
      </c>
      <c r="K160" s="448">
        <f>(ProjectedP205!K52*K187)*2</f>
        <v>2.7882607795511744E-3</v>
      </c>
      <c r="L160" s="448">
        <f>(ProjectedP205!L52*L187)*2</f>
        <v>2.1531526138475091E-2</v>
      </c>
      <c r="M160" s="448">
        <f>(ProjectedP205!M52*M187)*2</f>
        <v>5.1940786902068804E-2</v>
      </c>
      <c r="O160" s="31"/>
      <c r="P160" s="164"/>
      <c r="Q160" s="7"/>
      <c r="R160" s="7"/>
    </row>
    <row r="161" spans="4:22" ht="13.5" customHeight="1" outlineLevel="1" x14ac:dyDescent="0.2">
      <c r="D161" s="2" t="str">
        <f>ProjectedP205!D83</f>
        <v>Sweet potatoes</v>
      </c>
      <c r="E161" s="37">
        <f>(ProjectedP205!E53*E188)*2</f>
        <v>0</v>
      </c>
      <c r="F161" s="37">
        <f>(ProjectedP205!F53*F188)*2</f>
        <v>0</v>
      </c>
      <c r="G161" s="37">
        <f>(ProjectedP205!G53*G188)*2</f>
        <v>0</v>
      </c>
      <c r="H161" s="37">
        <f>(ProjectedP205!H53*H188)*2</f>
        <v>0</v>
      </c>
      <c r="I161" s="37">
        <f>(ProjectedP205!I53*I188)*2</f>
        <v>0</v>
      </c>
      <c r="J161" s="49">
        <f>(ProjectedP205!J53*J188)*2</f>
        <v>0</v>
      </c>
      <c r="K161" s="448">
        <f>(ProjectedP205!K53*K188)*2</f>
        <v>2.7005469837612407E-3</v>
      </c>
      <c r="L161" s="448">
        <f>(ProjectedP205!L53*L188)*2</f>
        <v>3.5711951765297373E-2</v>
      </c>
      <c r="M161" s="448">
        <f>(ProjectedP205!M53*M188)*2</f>
        <v>9.2307584027210926E-2</v>
      </c>
      <c r="O161" s="31"/>
      <c r="P161" s="164"/>
      <c r="Q161" s="7"/>
      <c r="R161" s="7"/>
    </row>
    <row r="162" spans="4:22" ht="13.5" customHeight="1" outlineLevel="1" x14ac:dyDescent="0.2">
      <c r="D162" s="2" t="str">
        <f>ProjectedP205!D84</f>
        <v>Other pulses n.e.c.</v>
      </c>
      <c r="E162" s="37">
        <f>(ProjectedP205!E54*E189)*2</f>
        <v>0</v>
      </c>
      <c r="F162" s="37">
        <f>(ProjectedP205!F54*F189)*2</f>
        <v>0</v>
      </c>
      <c r="G162" s="37">
        <f>(ProjectedP205!G54*G189)*2</f>
        <v>0</v>
      </c>
      <c r="H162" s="37">
        <f>(ProjectedP205!H54*H189)*2</f>
        <v>0</v>
      </c>
      <c r="I162" s="37">
        <f>(ProjectedP205!I54*I189)*2</f>
        <v>0</v>
      </c>
      <c r="J162" s="49">
        <f>(ProjectedP205!J54*J189)*2</f>
        <v>0</v>
      </c>
      <c r="K162" s="448">
        <f>(ProjectedP205!K54*K189)*2</f>
        <v>2.5334245934186522E-3</v>
      </c>
      <c r="L162" s="448">
        <f>(ProjectedP205!L54*L189)*2</f>
        <v>8.6161851896344732E-3</v>
      </c>
      <c r="M162" s="448">
        <f>(ProjectedP205!M54*M189)*2</f>
        <v>1.8024316243596333E-2</v>
      </c>
      <c r="O162" s="31"/>
      <c r="P162" s="164"/>
      <c r="Q162" s="7"/>
      <c r="R162" s="7"/>
    </row>
    <row r="163" spans="4:22" ht="13.5" customHeight="1" outlineLevel="1" x14ac:dyDescent="0.2">
      <c r="D163" s="2" t="str">
        <f>ProjectedP205!D85</f>
        <v>Melonseed</v>
      </c>
      <c r="E163" s="37">
        <f>(ProjectedP205!E55*E190)*2</f>
        <v>0</v>
      </c>
      <c r="F163" s="37">
        <f>(ProjectedP205!F55*F190)*2</f>
        <v>0</v>
      </c>
      <c r="G163" s="37">
        <f>(ProjectedP205!G55*G190)*2</f>
        <v>0</v>
      </c>
      <c r="H163" s="37">
        <f>(ProjectedP205!H55*H190)*2</f>
        <v>0</v>
      </c>
      <c r="I163" s="37">
        <f>(ProjectedP205!I55*I190)*2</f>
        <v>0</v>
      </c>
      <c r="J163" s="49">
        <f>(ProjectedP205!J55*J190)*2</f>
        <v>0</v>
      </c>
      <c r="K163" s="448">
        <f>(ProjectedP205!K55*K190)*2</f>
        <v>5.0609336370409853E-2</v>
      </c>
      <c r="L163" s="448">
        <f>(ProjectedP205!L55*L190)*2</f>
        <v>7.6163094340595233E-2</v>
      </c>
      <c r="M163" s="448">
        <f>(ProjectedP205!M55*M190)*2</f>
        <v>0.10188400192193291</v>
      </c>
      <c r="O163" s="31"/>
      <c r="P163" s="164"/>
      <c r="Q163" s="7"/>
      <c r="R163" s="7"/>
    </row>
    <row r="164" spans="4:22" ht="13.5" customHeight="1" outlineLevel="1" x14ac:dyDescent="0.2">
      <c r="D164" s="2" t="str">
        <f>ProjectedP205!D86</f>
        <v>Seed cotton, unginned</v>
      </c>
      <c r="E164" s="37">
        <f>(ProjectedP205!E56*E191)*2</f>
        <v>0</v>
      </c>
      <c r="F164" s="37">
        <f>(ProjectedP205!F56*F191)*2</f>
        <v>0</v>
      </c>
      <c r="G164" s="37">
        <f>(ProjectedP205!G56*G191)*2</f>
        <v>0</v>
      </c>
      <c r="H164" s="37">
        <f>(ProjectedP205!H56*H191)*2</f>
        <v>0</v>
      </c>
      <c r="I164" s="37">
        <f>(ProjectedP205!I56*I191)*2</f>
        <v>0</v>
      </c>
      <c r="J164" s="49">
        <f>(ProjectedP205!J56*J191)*2</f>
        <v>0</v>
      </c>
      <c r="K164" s="448">
        <f>(ProjectedP205!K56*K191)*2</f>
        <v>4.706688223697659E-3</v>
      </c>
      <c r="L164" s="448">
        <f>(ProjectedP205!L56*L191)*2</f>
        <v>0.28436509054342574</v>
      </c>
      <c r="M164" s="448">
        <f>(ProjectedP205!M56*M191)*2</f>
        <v>0.81437528279398053</v>
      </c>
      <c r="O164" s="31"/>
      <c r="P164" s="31"/>
    </row>
    <row r="165" spans="4:22" ht="13.5" customHeight="1" outlineLevel="1" x14ac:dyDescent="0.2">
      <c r="D165" s="2" t="str">
        <f>ProjectedP205!D87</f>
        <v>Other vegetables, fresh n.e.c.</v>
      </c>
      <c r="E165" s="37">
        <f>(ProjectedP205!E57*E192)*2</f>
        <v>0</v>
      </c>
      <c r="F165" s="37">
        <f>(ProjectedP205!F57*F192)*2</f>
        <v>0</v>
      </c>
      <c r="G165" s="37">
        <f>(ProjectedP205!G57*G192)*2</f>
        <v>0</v>
      </c>
      <c r="H165" s="37">
        <f>(ProjectedP205!H57*H192)*2</f>
        <v>0</v>
      </c>
      <c r="I165" s="37">
        <f>(ProjectedP205!I57*I192)*2</f>
        <v>0</v>
      </c>
      <c r="J165" s="49">
        <f>(ProjectedP205!J57*J192)*2</f>
        <v>0</v>
      </c>
      <c r="K165" s="448">
        <f>(ProjectedP205!K57*K192)*2</f>
        <v>0.10303028037152227</v>
      </c>
      <c r="L165" s="448">
        <f>(ProjectedP205!L57*L192)*2</f>
        <v>0.23376945595894444</v>
      </c>
      <c r="M165" s="448">
        <f>(ProjectedP205!M57*M192)*2</f>
        <v>0.40417629014028295</v>
      </c>
      <c r="O165" s="31"/>
      <c r="P165" s="31"/>
    </row>
    <row r="166" spans="4:22" ht="13.5" customHeight="1" outlineLevel="1" x14ac:dyDescent="0.2">
      <c r="D166" s="2" t="str">
        <f>ProjectedP205!D88</f>
        <v>Cocoa beans</v>
      </c>
      <c r="E166" s="37">
        <f>(ProjectedP205!E58*E193)*2</f>
        <v>0</v>
      </c>
      <c r="F166" s="37">
        <f>(ProjectedP205!F58*F193)*2</f>
        <v>0</v>
      </c>
      <c r="G166" s="37">
        <f>(ProjectedP205!G58*G193)*2</f>
        <v>0</v>
      </c>
      <c r="H166" s="37">
        <f>(ProjectedP205!H58*H193)*2</f>
        <v>0</v>
      </c>
      <c r="I166" s="37">
        <f>(ProjectedP205!I58*I193)*2</f>
        <v>0</v>
      </c>
      <c r="J166" s="49">
        <f>(ProjectedP205!J58*J193)*2</f>
        <v>0</v>
      </c>
      <c r="K166" s="448">
        <f>(ProjectedP205!K58*K193)*2</f>
        <v>0.50667252813301389</v>
      </c>
      <c r="L166" s="448">
        <f>(ProjectedP205!L58*L193)*2</f>
        <v>1.6261713153872572</v>
      </c>
      <c r="M166" s="448">
        <f>(ProjectedP205!M58*M193)*2</f>
        <v>3.7549086538920147</v>
      </c>
      <c r="O166" s="31"/>
      <c r="P166" s="31"/>
    </row>
    <row r="167" spans="4:22" ht="13.5" customHeight="1" outlineLevel="1" x14ac:dyDescent="0.2">
      <c r="D167" s="2" t="str">
        <f>ProjectedP205!D89</f>
        <v>Millet</v>
      </c>
      <c r="E167" s="37">
        <f>(ProjectedP205!E59*E194)*2</f>
        <v>0</v>
      </c>
      <c r="F167" s="37">
        <f>(ProjectedP205!F59*F194)*2</f>
        <v>0</v>
      </c>
      <c r="G167" s="37">
        <f>(ProjectedP205!G59*G194)*2</f>
        <v>0</v>
      </c>
      <c r="H167" s="37">
        <f>(ProjectedP205!H59*H194)*2</f>
        <v>0</v>
      </c>
      <c r="I167" s="37">
        <f>(ProjectedP205!I59*I194)*2</f>
        <v>0</v>
      </c>
      <c r="J167" s="49">
        <f>(ProjectedP205!J59*J194)*2</f>
        <v>0</v>
      </c>
      <c r="K167" s="448">
        <f>(ProjectedP205!K59*K194)*2</f>
        <v>1.2537192348419217E-3</v>
      </c>
      <c r="L167" s="448">
        <f>(ProjectedP205!L59*L194)*2</f>
        <v>3.0688693321465339E-3</v>
      </c>
      <c r="M167" s="448">
        <f>(ProjectedP205!M59*M194)*2</f>
        <v>5.6071521702102016E-3</v>
      </c>
      <c r="O167" s="31"/>
      <c r="P167" s="31"/>
    </row>
    <row r="168" spans="4:22" ht="13.5" customHeight="1" outlineLevel="1" x14ac:dyDescent="0.2">
      <c r="D168" s="2" t="str">
        <f>ProjectedP205!D90</f>
        <v>Natural rubber in primary forms</v>
      </c>
      <c r="E168" s="37">
        <f>(ProjectedP205!E60*E195)*2</f>
        <v>0</v>
      </c>
      <c r="F168" s="37">
        <f>(ProjectedP205!F60*F195)*2</f>
        <v>0</v>
      </c>
      <c r="G168" s="37">
        <f>(ProjectedP205!G60*G195)*2</f>
        <v>0</v>
      </c>
      <c r="H168" s="37">
        <f>(ProjectedP205!H60*H195)*2</f>
        <v>0</v>
      </c>
      <c r="I168" s="37">
        <f>(ProjectedP205!I60*I195)*2</f>
        <v>0</v>
      </c>
      <c r="J168" s="49">
        <f>(ProjectedP205!J60*J195)*2</f>
        <v>0</v>
      </c>
      <c r="K168" s="448">
        <f>(ProjectedP205!K60*K195)*2</f>
        <v>3.6848062957621254E-3</v>
      </c>
      <c r="L168" s="448">
        <f>(ProjectedP205!L60*L195)*2</f>
        <v>0.12620773244462483</v>
      </c>
      <c r="M168" s="448">
        <f>(ProjectedP205!M60*M195)*2</f>
        <v>0.23948567245710195</v>
      </c>
      <c r="O168" s="31"/>
      <c r="P168" s="31"/>
    </row>
    <row r="169" spans="4:22" ht="13.5" customHeight="1" outlineLevel="1" x14ac:dyDescent="0.2">
      <c r="D169" s="2" t="str">
        <f>ProjectedP205!D91</f>
        <v>Soya beans</v>
      </c>
      <c r="E169" s="37">
        <f>(ProjectedP205!E61*E196)*2</f>
        <v>0</v>
      </c>
      <c r="F169" s="37">
        <f>(ProjectedP205!F61*F196)*2</f>
        <v>0</v>
      </c>
      <c r="G169" s="37">
        <f>(ProjectedP205!G61*G196)*2</f>
        <v>0</v>
      </c>
      <c r="H169" s="37">
        <f>(ProjectedP205!H61*H196)*2</f>
        <v>0</v>
      </c>
      <c r="I169" s="37">
        <f>(ProjectedP205!I61*I196)*2</f>
        <v>0</v>
      </c>
      <c r="J169" s="49">
        <f>(ProjectedP205!J61*J196)*2</f>
        <v>0</v>
      </c>
      <c r="K169" s="448">
        <f>(ProjectedP205!K61*K196)*2</f>
        <v>3.7481799618361523E-3</v>
      </c>
      <c r="L169" s="448">
        <f>(ProjectedP205!L61*L196)*2</f>
        <v>8.151660950642059E-2</v>
      </c>
      <c r="M169" s="448">
        <f>(ProjectedP205!M61*M196)*2</f>
        <v>0.16081294766596491</v>
      </c>
      <c r="O169" s="31"/>
      <c r="P169" s="31"/>
    </row>
    <row r="170" spans="4:22" ht="13.5" customHeight="1" outlineLevel="1" thickBot="1" x14ac:dyDescent="0.25">
      <c r="D170" s="98" t="s">
        <v>141</v>
      </c>
      <c r="E170" s="132">
        <f>SUM(E150:E169)</f>
        <v>0</v>
      </c>
      <c r="F170" s="132">
        <f t="shared" ref="F170:M170" si="19">SUM(F150:F169)</f>
        <v>0</v>
      </c>
      <c r="G170" s="132">
        <f t="shared" si="19"/>
        <v>0</v>
      </c>
      <c r="H170" s="132">
        <f t="shared" si="19"/>
        <v>0</v>
      </c>
      <c r="I170" s="132">
        <f t="shared" si="19"/>
        <v>0</v>
      </c>
      <c r="J170" s="132">
        <f t="shared" si="19"/>
        <v>0</v>
      </c>
      <c r="K170" s="129">
        <f t="shared" si="19"/>
        <v>9.4756324201283597</v>
      </c>
      <c r="L170" s="129">
        <f t="shared" si="19"/>
        <v>21.016102278504047</v>
      </c>
      <c r="M170" s="129">
        <f t="shared" si="19"/>
        <v>34.882561753917635</v>
      </c>
      <c r="O170" s="31"/>
      <c r="P170" s="31"/>
    </row>
    <row r="171" spans="4:22" ht="13.5" customHeight="1" outlineLevel="1" thickTop="1" thickBot="1" x14ac:dyDescent="0.25">
      <c r="D171" s="94" t="s">
        <v>168</v>
      </c>
      <c r="E171" s="133">
        <f>E170/46%</f>
        <v>0</v>
      </c>
      <c r="F171" s="133">
        <f t="shared" ref="F171:M171" si="20">F170/46%</f>
        <v>0</v>
      </c>
      <c r="G171" s="133">
        <f t="shared" si="20"/>
        <v>0</v>
      </c>
      <c r="H171" s="133">
        <f t="shared" si="20"/>
        <v>0</v>
      </c>
      <c r="I171" s="133">
        <f t="shared" si="20"/>
        <v>0</v>
      </c>
      <c r="J171" s="132">
        <f t="shared" si="20"/>
        <v>0</v>
      </c>
      <c r="K171" s="129">
        <f t="shared" si="20"/>
        <v>20.59920091332252</v>
      </c>
      <c r="L171" s="129">
        <f t="shared" si="20"/>
        <v>45.68717886631314</v>
      </c>
      <c r="M171" s="129">
        <f t="shared" si="20"/>
        <v>75.831655986777463</v>
      </c>
      <c r="O171" s="31"/>
      <c r="P171" s="31"/>
    </row>
    <row r="172" spans="4:22" ht="13.5" customHeight="1" outlineLevel="1" thickTop="1" x14ac:dyDescent="0.2">
      <c r="O172" s="31"/>
      <c r="P172" s="31"/>
    </row>
    <row r="173" spans="4:22" ht="13.5" customHeight="1" outlineLevel="1" x14ac:dyDescent="0.2">
      <c r="D173" s="32" t="s">
        <v>169</v>
      </c>
      <c r="O173" s="31"/>
      <c r="P173" s="31"/>
    </row>
    <row r="174" spans="4:22" ht="13.5" customHeight="1" outlineLevel="1" x14ac:dyDescent="0.2">
      <c r="D174" s="33" t="s">
        <v>145</v>
      </c>
      <c r="O174" s="39" t="s">
        <v>170</v>
      </c>
    </row>
    <row r="175" spans="4:22" ht="13.5" customHeight="1" outlineLevel="1" x14ac:dyDescent="0.2"/>
    <row r="176" spans="4:22" ht="13.5" customHeight="1" outlineLevel="1" x14ac:dyDescent="0.2">
      <c r="D176" s="30" t="s">
        <v>146</v>
      </c>
      <c r="E176" s="34">
        <v>2017</v>
      </c>
      <c r="F176" s="34">
        <v>2018</v>
      </c>
      <c r="G176" s="34">
        <v>2019</v>
      </c>
      <c r="H176" s="34">
        <v>2020</v>
      </c>
      <c r="I176" s="34">
        <v>2021</v>
      </c>
      <c r="J176" s="34">
        <v>2022</v>
      </c>
      <c r="K176" s="34">
        <v>2023</v>
      </c>
      <c r="L176" s="34">
        <v>2024</v>
      </c>
      <c r="M176" s="34">
        <v>2025</v>
      </c>
      <c r="O176" s="39" t="s">
        <v>171</v>
      </c>
      <c r="P176" s="39" t="s">
        <v>172</v>
      </c>
      <c r="Q176" s="39" t="s">
        <v>173</v>
      </c>
      <c r="R176" s="39" t="s">
        <v>178</v>
      </c>
      <c r="S176" s="45"/>
      <c r="T176" s="45"/>
      <c r="U176" s="45"/>
      <c r="V176" s="45"/>
    </row>
    <row r="177" spans="4:22" ht="13.5" customHeight="1" outlineLevel="1" x14ac:dyDescent="0.2">
      <c r="D177" s="2" t="str">
        <f>ProjectedP205!D72</f>
        <v>Cassava, fresh</v>
      </c>
      <c r="E177" s="37">
        <v>0</v>
      </c>
      <c r="F177" s="37">
        <v>0</v>
      </c>
      <c r="G177" s="37">
        <v>0</v>
      </c>
      <c r="H177" s="37">
        <v>0</v>
      </c>
      <c r="I177" s="37">
        <v>0</v>
      </c>
      <c r="J177" s="37">
        <v>0</v>
      </c>
      <c r="K177" s="142">
        <f>O177*R177</f>
        <v>2.5000000000000001E-2</v>
      </c>
      <c r="L177" s="142">
        <f>(K177+M177)/2</f>
        <v>3.7500000000000006E-2</v>
      </c>
      <c r="M177" s="142">
        <f>R177*P177</f>
        <v>0.05</v>
      </c>
      <c r="O177" s="136">
        <v>0.1</v>
      </c>
      <c r="P177" s="136">
        <v>0.2</v>
      </c>
      <c r="Q177" s="1" t="s">
        <v>175</v>
      </c>
      <c r="R177" s="173">
        <v>0.25</v>
      </c>
      <c r="S177" s="209"/>
      <c r="T177" s="209"/>
      <c r="U177" s="7"/>
      <c r="V177" s="7"/>
    </row>
    <row r="178" spans="4:22" ht="13.5" customHeight="1" outlineLevel="1" x14ac:dyDescent="0.2">
      <c r="D178" s="2" t="str">
        <f>ProjectedP205!D73</f>
        <v>Maize (corn)</v>
      </c>
      <c r="E178" s="37">
        <v>0</v>
      </c>
      <c r="F178" s="37">
        <v>0</v>
      </c>
      <c r="G178" s="37">
        <v>0</v>
      </c>
      <c r="H178" s="37">
        <v>0</v>
      </c>
      <c r="I178" s="37">
        <v>0</v>
      </c>
      <c r="J178" s="37">
        <v>0</v>
      </c>
      <c r="K178" s="142">
        <f t="shared" ref="K178:K196" si="21">O178*R178</f>
        <v>7.4999999999999997E-2</v>
      </c>
      <c r="L178" s="142">
        <f t="shared" ref="L178:L196" si="22">(K178+M178)/2</f>
        <v>0.13750000000000001</v>
      </c>
      <c r="M178" s="142">
        <f t="shared" ref="M178:M196" si="23">R178*P178</f>
        <v>0.2</v>
      </c>
      <c r="O178" s="136">
        <v>0.3</v>
      </c>
      <c r="P178" s="136">
        <v>0.8</v>
      </c>
      <c r="Q178" s="2" t="s">
        <v>176</v>
      </c>
      <c r="R178" s="173">
        <v>0.25</v>
      </c>
      <c r="S178" s="209"/>
      <c r="T178" s="209"/>
      <c r="U178" s="7"/>
      <c r="V178" s="7"/>
    </row>
    <row r="179" spans="4:22" ht="13.5" customHeight="1" outlineLevel="1" x14ac:dyDescent="0.2">
      <c r="D179" s="2" t="str">
        <f>ProjectedP205!D74</f>
        <v>Rice</v>
      </c>
      <c r="E179" s="37">
        <v>0</v>
      </c>
      <c r="F179" s="37">
        <v>0</v>
      </c>
      <c r="G179" s="37">
        <v>0</v>
      </c>
      <c r="H179" s="37">
        <v>0</v>
      </c>
      <c r="I179" s="37">
        <v>0</v>
      </c>
      <c r="J179" s="37">
        <v>0</v>
      </c>
      <c r="K179" s="142">
        <f t="shared" si="21"/>
        <v>2.5000000000000001E-2</v>
      </c>
      <c r="L179" s="142">
        <f t="shared" si="22"/>
        <v>3.7500000000000006E-2</v>
      </c>
      <c r="M179" s="142">
        <f t="shared" si="23"/>
        <v>0.05</v>
      </c>
      <c r="O179" s="136">
        <v>0.1</v>
      </c>
      <c r="P179" s="136">
        <v>0.2</v>
      </c>
      <c r="Q179" s="1" t="s">
        <v>175</v>
      </c>
      <c r="R179" s="173">
        <v>0.25</v>
      </c>
      <c r="S179" s="209"/>
      <c r="T179" s="209"/>
      <c r="U179" s="7"/>
      <c r="V179" s="7"/>
    </row>
    <row r="180" spans="4:22" ht="13.5" customHeight="1" outlineLevel="1" x14ac:dyDescent="0.2">
      <c r="D180" s="2" t="str">
        <f>ProjectedP205!D75</f>
        <v>Plantains and cooking bananas</v>
      </c>
      <c r="E180" s="37">
        <v>0</v>
      </c>
      <c r="F180" s="37">
        <v>0</v>
      </c>
      <c r="G180" s="37">
        <v>0</v>
      </c>
      <c r="H180" s="37">
        <v>0</v>
      </c>
      <c r="I180" s="37">
        <v>0</v>
      </c>
      <c r="J180" s="37">
        <v>0</v>
      </c>
      <c r="K180" s="142">
        <f t="shared" si="21"/>
        <v>2.5000000000000001E-2</v>
      </c>
      <c r="L180" s="142">
        <f t="shared" si="22"/>
        <v>3.7500000000000006E-2</v>
      </c>
      <c r="M180" s="142">
        <f t="shared" si="23"/>
        <v>0.05</v>
      </c>
      <c r="O180" s="136">
        <v>0.1</v>
      </c>
      <c r="P180" s="136">
        <v>0.2</v>
      </c>
      <c r="Q180" s="1" t="s">
        <v>175</v>
      </c>
      <c r="R180" s="173">
        <v>0.25</v>
      </c>
      <c r="S180" s="209"/>
      <c r="T180" s="209"/>
      <c r="U180" s="7"/>
      <c r="V180" s="7"/>
    </row>
    <row r="181" spans="4:22" ht="13.5" customHeight="1" outlineLevel="1" x14ac:dyDescent="0.2">
      <c r="D181" s="2" t="str">
        <f>ProjectedP205!D76</f>
        <v>Groundnuts, excluding shelled</v>
      </c>
      <c r="E181" s="37">
        <v>0</v>
      </c>
      <c r="F181" s="37">
        <v>0</v>
      </c>
      <c r="G181" s="37">
        <v>0</v>
      </c>
      <c r="H181" s="37">
        <v>0</v>
      </c>
      <c r="I181" s="37">
        <v>0</v>
      </c>
      <c r="J181" s="37">
        <v>0</v>
      </c>
      <c r="K181" s="142">
        <f t="shared" si="21"/>
        <v>2.5000000000000001E-2</v>
      </c>
      <c r="L181" s="142">
        <f t="shared" si="22"/>
        <v>3.7500000000000006E-2</v>
      </c>
      <c r="M181" s="142">
        <f t="shared" si="23"/>
        <v>0.05</v>
      </c>
      <c r="O181" s="136">
        <v>0.1</v>
      </c>
      <c r="P181" s="136">
        <v>0.2</v>
      </c>
      <c r="Q181" s="1" t="s">
        <v>175</v>
      </c>
      <c r="R181" s="173">
        <v>0.25</v>
      </c>
      <c r="S181" s="209"/>
      <c r="T181" s="209"/>
      <c r="U181" s="7"/>
      <c r="V181" s="7"/>
    </row>
    <row r="182" spans="4:22" ht="13.5" customHeight="1" outlineLevel="1" x14ac:dyDescent="0.2">
      <c r="D182" s="2" t="str">
        <f>ProjectedP205!D77</f>
        <v>Beans, dry</v>
      </c>
      <c r="E182" s="37">
        <v>0</v>
      </c>
      <c r="F182" s="37">
        <v>0</v>
      </c>
      <c r="G182" s="37">
        <v>0</v>
      </c>
      <c r="H182" s="37">
        <v>0</v>
      </c>
      <c r="I182" s="37">
        <v>0</v>
      </c>
      <c r="J182" s="37">
        <v>0</v>
      </c>
      <c r="K182" s="142">
        <f t="shared" si="21"/>
        <v>2.5000000000000001E-2</v>
      </c>
      <c r="L182" s="142">
        <f t="shared" si="22"/>
        <v>3.7500000000000006E-2</v>
      </c>
      <c r="M182" s="142">
        <f t="shared" si="23"/>
        <v>0.05</v>
      </c>
      <c r="O182" s="136">
        <v>0.1</v>
      </c>
      <c r="P182" s="136">
        <v>0.2</v>
      </c>
      <c r="Q182" s="1" t="s">
        <v>175</v>
      </c>
      <c r="R182" s="173">
        <v>0.25</v>
      </c>
      <c r="S182" s="209"/>
      <c r="T182" s="209"/>
      <c r="U182" s="7"/>
      <c r="V182" s="7"/>
    </row>
    <row r="183" spans="4:22" ht="13.5" customHeight="1" outlineLevel="1" x14ac:dyDescent="0.2">
      <c r="D183" s="2" t="str">
        <f>ProjectedP205!D78</f>
        <v>Oil palm fruit</v>
      </c>
      <c r="E183" s="37">
        <v>0</v>
      </c>
      <c r="F183" s="37">
        <v>0</v>
      </c>
      <c r="G183" s="37">
        <v>0</v>
      </c>
      <c r="H183" s="37">
        <v>0</v>
      </c>
      <c r="I183" s="37">
        <v>0</v>
      </c>
      <c r="J183" s="37">
        <v>0</v>
      </c>
      <c r="K183" s="142">
        <f t="shared" si="21"/>
        <v>7.4999999999999997E-2</v>
      </c>
      <c r="L183" s="142">
        <f t="shared" si="22"/>
        <v>0.13750000000000001</v>
      </c>
      <c r="M183" s="142">
        <f t="shared" si="23"/>
        <v>0.2</v>
      </c>
      <c r="O183" s="136">
        <v>0.3</v>
      </c>
      <c r="P183" s="136">
        <v>0.8</v>
      </c>
      <c r="Q183" s="1" t="s">
        <v>176</v>
      </c>
      <c r="R183" s="173">
        <v>0.25</v>
      </c>
      <c r="S183" s="209"/>
      <c r="T183" s="209"/>
      <c r="U183" s="7"/>
      <c r="V183" s="7"/>
    </row>
    <row r="184" spans="4:22" ht="13.5" customHeight="1" outlineLevel="1" x14ac:dyDescent="0.2">
      <c r="D184" s="2" t="str">
        <f>ProjectedP205!D79</f>
        <v>Bananas</v>
      </c>
      <c r="E184" s="37">
        <v>0</v>
      </c>
      <c r="F184" s="37">
        <v>0</v>
      </c>
      <c r="G184" s="37">
        <v>0</v>
      </c>
      <c r="H184" s="37">
        <v>0</v>
      </c>
      <c r="I184" s="37">
        <v>0</v>
      </c>
      <c r="J184" s="37">
        <v>0</v>
      </c>
      <c r="K184" s="142">
        <f t="shared" si="21"/>
        <v>2.5000000000000001E-2</v>
      </c>
      <c r="L184" s="142">
        <f t="shared" si="22"/>
        <v>3.7500000000000006E-2</v>
      </c>
      <c r="M184" s="142">
        <f t="shared" si="23"/>
        <v>0.05</v>
      </c>
      <c r="O184" s="136">
        <v>0.1</v>
      </c>
      <c r="P184" s="136">
        <v>0.2</v>
      </c>
      <c r="Q184" s="1" t="s">
        <v>175</v>
      </c>
      <c r="R184" s="173">
        <v>0.25</v>
      </c>
      <c r="S184" s="209"/>
      <c r="T184" s="209"/>
      <c r="U184" s="7"/>
      <c r="V184" s="7"/>
    </row>
    <row r="185" spans="4:22" ht="13.5" customHeight="1" outlineLevel="1" x14ac:dyDescent="0.2">
      <c r="D185" s="2" t="str">
        <f>ProjectedP205!D80</f>
        <v>Cow peas, dry</v>
      </c>
      <c r="E185" s="37">
        <v>0</v>
      </c>
      <c r="F185" s="37">
        <v>0</v>
      </c>
      <c r="G185" s="37">
        <v>0</v>
      </c>
      <c r="H185" s="37">
        <v>0</v>
      </c>
      <c r="I185" s="37">
        <v>0</v>
      </c>
      <c r="J185" s="37">
        <v>0</v>
      </c>
      <c r="K185" s="142">
        <f t="shared" si="21"/>
        <v>2.5000000000000001E-2</v>
      </c>
      <c r="L185" s="142">
        <f t="shared" si="22"/>
        <v>3.7500000000000006E-2</v>
      </c>
      <c r="M185" s="142">
        <f t="shared" si="23"/>
        <v>0.05</v>
      </c>
      <c r="O185" s="136">
        <v>0.1</v>
      </c>
      <c r="P185" s="136">
        <v>0.2</v>
      </c>
      <c r="Q185" s="1" t="s">
        <v>175</v>
      </c>
      <c r="R185" s="173">
        <v>0.25</v>
      </c>
      <c r="S185" s="209"/>
      <c r="T185" s="209"/>
      <c r="U185" s="7"/>
      <c r="V185" s="7"/>
    </row>
    <row r="186" spans="4:22" ht="13.5" customHeight="1" outlineLevel="1" x14ac:dyDescent="0.2">
      <c r="D186" s="2" t="str">
        <f>ProjectedP205!D81</f>
        <v>Coffee, green</v>
      </c>
      <c r="E186" s="37">
        <v>0</v>
      </c>
      <c r="F186" s="37">
        <v>0</v>
      </c>
      <c r="G186" s="37">
        <v>0</v>
      </c>
      <c r="H186" s="37">
        <v>0</v>
      </c>
      <c r="I186" s="37">
        <v>0</v>
      </c>
      <c r="J186" s="37">
        <v>0</v>
      </c>
      <c r="K186" s="142">
        <f t="shared" si="21"/>
        <v>2.5000000000000001E-2</v>
      </c>
      <c r="L186" s="142">
        <f t="shared" si="22"/>
        <v>3.7500000000000006E-2</v>
      </c>
      <c r="M186" s="142">
        <f t="shared" si="23"/>
        <v>0.05</v>
      </c>
      <c r="O186" s="136">
        <v>0.1</v>
      </c>
      <c r="P186" s="136">
        <v>0.2</v>
      </c>
      <c r="Q186" s="1" t="s">
        <v>175</v>
      </c>
      <c r="R186" s="173">
        <v>0.25</v>
      </c>
      <c r="S186" s="209"/>
      <c r="T186" s="209"/>
      <c r="U186" s="7"/>
      <c r="V186" s="7"/>
    </row>
    <row r="187" spans="4:22" ht="13.5" customHeight="1" outlineLevel="1" x14ac:dyDescent="0.2">
      <c r="D187" s="2" t="str">
        <f>ProjectedP205!D82</f>
        <v>Edible roots and tubers with high starch or inulin content, n.e.c., fresh</v>
      </c>
      <c r="E187" s="37">
        <v>0</v>
      </c>
      <c r="F187" s="37">
        <v>0</v>
      </c>
      <c r="G187" s="37">
        <v>0</v>
      </c>
      <c r="H187" s="37">
        <v>0</v>
      </c>
      <c r="I187" s="37">
        <v>0</v>
      </c>
      <c r="J187" s="37">
        <v>0</v>
      </c>
      <c r="K187" s="142">
        <f t="shared" si="21"/>
        <v>2.5000000000000001E-2</v>
      </c>
      <c r="L187" s="142">
        <f t="shared" si="22"/>
        <v>3.7500000000000006E-2</v>
      </c>
      <c r="M187" s="142">
        <f t="shared" si="23"/>
        <v>0.05</v>
      </c>
      <c r="O187" s="136">
        <v>0.1</v>
      </c>
      <c r="P187" s="136">
        <v>0.2</v>
      </c>
      <c r="Q187" s="1" t="s">
        <v>175</v>
      </c>
      <c r="R187" s="173">
        <v>0.25</v>
      </c>
      <c r="S187" s="209"/>
      <c r="T187" s="209"/>
      <c r="U187" s="7"/>
      <c r="V187" s="7"/>
    </row>
    <row r="188" spans="4:22" ht="13.5" customHeight="1" outlineLevel="1" x14ac:dyDescent="0.2">
      <c r="D188" s="2" t="str">
        <f>ProjectedP205!D83</f>
        <v>Sweet potatoes</v>
      </c>
      <c r="E188" s="37">
        <v>0</v>
      </c>
      <c r="F188" s="37">
        <v>0</v>
      </c>
      <c r="G188" s="37">
        <v>0</v>
      </c>
      <c r="H188" s="37">
        <v>0</v>
      </c>
      <c r="I188" s="37">
        <v>0</v>
      </c>
      <c r="J188" s="37">
        <v>0</v>
      </c>
      <c r="K188" s="142">
        <f t="shared" si="21"/>
        <v>2.5000000000000001E-2</v>
      </c>
      <c r="L188" s="142">
        <f t="shared" si="22"/>
        <v>3.7500000000000006E-2</v>
      </c>
      <c r="M188" s="142">
        <f t="shared" si="23"/>
        <v>0.05</v>
      </c>
      <c r="O188" s="136">
        <v>0.1</v>
      </c>
      <c r="P188" s="136">
        <v>0.2</v>
      </c>
      <c r="Q188" s="1" t="s">
        <v>175</v>
      </c>
      <c r="R188" s="173">
        <v>0.25</v>
      </c>
      <c r="S188" s="209"/>
      <c r="T188" s="209"/>
      <c r="U188" s="7"/>
      <c r="V188" s="7"/>
    </row>
    <row r="189" spans="4:22" ht="13.5" customHeight="1" outlineLevel="1" x14ac:dyDescent="0.2">
      <c r="D189" s="2" t="str">
        <f>ProjectedP205!D84</f>
        <v>Other pulses n.e.c.</v>
      </c>
      <c r="E189" s="37">
        <v>0</v>
      </c>
      <c r="F189" s="37">
        <v>0</v>
      </c>
      <c r="G189" s="37">
        <v>0</v>
      </c>
      <c r="H189" s="37">
        <v>0</v>
      </c>
      <c r="I189" s="37">
        <v>0</v>
      </c>
      <c r="J189" s="37">
        <v>0</v>
      </c>
      <c r="K189" s="142">
        <f t="shared" si="21"/>
        <v>2.5000000000000001E-2</v>
      </c>
      <c r="L189" s="142">
        <f t="shared" si="22"/>
        <v>3.7500000000000006E-2</v>
      </c>
      <c r="M189" s="142">
        <f t="shared" si="23"/>
        <v>0.05</v>
      </c>
      <c r="O189" s="136">
        <v>0.1</v>
      </c>
      <c r="P189" s="136">
        <v>0.2</v>
      </c>
      <c r="Q189" s="1" t="s">
        <v>175</v>
      </c>
      <c r="R189" s="173">
        <v>0.25</v>
      </c>
      <c r="S189" s="209"/>
      <c r="T189" s="209"/>
      <c r="U189" s="7"/>
      <c r="V189" s="7"/>
    </row>
    <row r="190" spans="4:22" ht="13.5" customHeight="1" outlineLevel="1" x14ac:dyDescent="0.2">
      <c r="D190" s="2" t="str">
        <f>ProjectedP205!D85</f>
        <v>Melonseed</v>
      </c>
      <c r="E190" s="37">
        <v>0</v>
      </c>
      <c r="F190" s="37">
        <v>0</v>
      </c>
      <c r="G190" s="37">
        <v>0</v>
      </c>
      <c r="H190" s="37">
        <v>0</v>
      </c>
      <c r="I190" s="37">
        <v>0</v>
      </c>
      <c r="J190" s="37">
        <v>0</v>
      </c>
      <c r="K190" s="142">
        <f t="shared" si="21"/>
        <v>2.5000000000000001E-2</v>
      </c>
      <c r="L190" s="142">
        <f t="shared" si="22"/>
        <v>3.7500000000000006E-2</v>
      </c>
      <c r="M190" s="142">
        <f t="shared" si="23"/>
        <v>0.05</v>
      </c>
      <c r="O190" s="136">
        <v>0.1</v>
      </c>
      <c r="P190" s="136">
        <v>0.2</v>
      </c>
      <c r="Q190" s="1" t="s">
        <v>175</v>
      </c>
      <c r="R190" s="173">
        <v>0.25</v>
      </c>
      <c r="S190" s="209"/>
      <c r="T190" s="209"/>
      <c r="U190" s="7"/>
      <c r="V190" s="7"/>
    </row>
    <row r="191" spans="4:22" ht="13.5" customHeight="1" outlineLevel="1" x14ac:dyDescent="0.2">
      <c r="D191" s="2" t="str">
        <f>ProjectedP205!D86</f>
        <v>Seed cotton, unginned</v>
      </c>
      <c r="E191" s="37">
        <v>0</v>
      </c>
      <c r="F191" s="37">
        <v>0</v>
      </c>
      <c r="G191" s="37">
        <v>0</v>
      </c>
      <c r="H191" s="37">
        <v>0</v>
      </c>
      <c r="I191" s="37">
        <v>0</v>
      </c>
      <c r="J191" s="37">
        <v>0</v>
      </c>
      <c r="K191" s="142">
        <f t="shared" si="21"/>
        <v>7.4999999999999997E-2</v>
      </c>
      <c r="L191" s="142">
        <f t="shared" si="22"/>
        <v>0.13750000000000001</v>
      </c>
      <c r="M191" s="142">
        <f t="shared" si="23"/>
        <v>0.2</v>
      </c>
      <c r="O191" s="136">
        <v>0.3</v>
      </c>
      <c r="P191" s="136">
        <v>0.8</v>
      </c>
      <c r="Q191" s="2" t="s">
        <v>176</v>
      </c>
      <c r="R191" s="173">
        <v>0.25</v>
      </c>
      <c r="S191" s="209"/>
      <c r="T191" s="209"/>
      <c r="U191" s="7"/>
      <c r="V191" s="7"/>
    </row>
    <row r="192" spans="4:22" ht="13.5" customHeight="1" outlineLevel="1" x14ac:dyDescent="0.2">
      <c r="D192" s="2" t="str">
        <f>ProjectedP205!D87</f>
        <v>Other vegetables, fresh n.e.c.</v>
      </c>
      <c r="E192" s="37">
        <v>0</v>
      </c>
      <c r="F192" s="37">
        <v>0</v>
      </c>
      <c r="G192" s="37">
        <v>0</v>
      </c>
      <c r="H192" s="37">
        <v>0</v>
      </c>
      <c r="I192" s="37">
        <v>0</v>
      </c>
      <c r="J192" s="37">
        <v>0</v>
      </c>
      <c r="K192" s="142">
        <f t="shared" si="21"/>
        <v>7.4999999999999997E-2</v>
      </c>
      <c r="L192" s="142">
        <f t="shared" si="22"/>
        <v>0.13750000000000001</v>
      </c>
      <c r="M192" s="142">
        <f t="shared" si="23"/>
        <v>0.2</v>
      </c>
      <c r="O192" s="136">
        <v>0.3</v>
      </c>
      <c r="P192" s="136">
        <v>0.8</v>
      </c>
      <c r="Q192" s="2" t="s">
        <v>176</v>
      </c>
      <c r="R192" s="173">
        <v>0.25</v>
      </c>
      <c r="S192" s="209"/>
      <c r="T192" s="209"/>
      <c r="U192" s="7"/>
      <c r="V192" s="7"/>
    </row>
    <row r="193" spans="2:22" ht="13.5" customHeight="1" outlineLevel="1" x14ac:dyDescent="0.2">
      <c r="D193" s="2" t="str">
        <f>ProjectedP205!D88</f>
        <v>Cocoa beans</v>
      </c>
      <c r="E193" s="37">
        <v>0</v>
      </c>
      <c r="F193" s="37">
        <v>0</v>
      </c>
      <c r="G193" s="37">
        <v>0</v>
      </c>
      <c r="H193" s="37">
        <v>0</v>
      </c>
      <c r="I193" s="37">
        <v>0</v>
      </c>
      <c r="J193" s="37">
        <v>0</v>
      </c>
      <c r="K193" s="142">
        <f t="shared" si="21"/>
        <v>7.4999999999999997E-2</v>
      </c>
      <c r="L193" s="142">
        <f t="shared" si="22"/>
        <v>0.13750000000000001</v>
      </c>
      <c r="M193" s="142">
        <f t="shared" si="23"/>
        <v>0.2</v>
      </c>
      <c r="O193" s="136">
        <v>0.3</v>
      </c>
      <c r="P193" s="136">
        <v>0.8</v>
      </c>
      <c r="Q193" s="2" t="s">
        <v>176</v>
      </c>
      <c r="R193" s="173">
        <v>0.25</v>
      </c>
      <c r="S193" s="209"/>
      <c r="T193" s="209"/>
      <c r="U193" s="7"/>
      <c r="V193" s="7"/>
    </row>
    <row r="194" spans="2:22" ht="13.5" customHeight="1" outlineLevel="1" x14ac:dyDescent="0.2">
      <c r="D194" s="2" t="str">
        <f>ProjectedP205!D89</f>
        <v>Millet</v>
      </c>
      <c r="E194" s="37">
        <v>0</v>
      </c>
      <c r="F194" s="37">
        <v>0</v>
      </c>
      <c r="G194" s="37">
        <v>0</v>
      </c>
      <c r="H194" s="37">
        <v>0</v>
      </c>
      <c r="I194" s="37">
        <v>0</v>
      </c>
      <c r="J194" s="37">
        <v>0</v>
      </c>
      <c r="K194" s="142">
        <f t="shared" si="21"/>
        <v>2.5000000000000001E-2</v>
      </c>
      <c r="L194" s="142">
        <f t="shared" si="22"/>
        <v>3.7500000000000006E-2</v>
      </c>
      <c r="M194" s="142">
        <f t="shared" si="23"/>
        <v>0.05</v>
      </c>
      <c r="O194" s="136">
        <v>0.1</v>
      </c>
      <c r="P194" s="136">
        <v>0.2</v>
      </c>
      <c r="Q194" s="1" t="s">
        <v>175</v>
      </c>
      <c r="R194" s="173">
        <v>0.25</v>
      </c>
      <c r="S194" s="209"/>
      <c r="T194" s="209"/>
      <c r="U194" s="7"/>
      <c r="V194" s="7"/>
    </row>
    <row r="195" spans="2:22" ht="13.5" customHeight="1" outlineLevel="1" x14ac:dyDescent="0.2">
      <c r="D195" s="2" t="str">
        <f>ProjectedP205!D90</f>
        <v>Natural rubber in primary forms</v>
      </c>
      <c r="E195" s="37">
        <v>0</v>
      </c>
      <c r="F195" s="37">
        <v>0</v>
      </c>
      <c r="G195" s="37">
        <v>0</v>
      </c>
      <c r="H195" s="37">
        <v>0</v>
      </c>
      <c r="I195" s="37">
        <v>0</v>
      </c>
      <c r="J195" s="37">
        <v>0</v>
      </c>
      <c r="K195" s="142">
        <f t="shared" si="21"/>
        <v>7.4999999999999997E-2</v>
      </c>
      <c r="L195" s="142">
        <f t="shared" si="22"/>
        <v>0.13750000000000001</v>
      </c>
      <c r="M195" s="142">
        <f t="shared" si="23"/>
        <v>0.2</v>
      </c>
      <c r="O195" s="136">
        <v>0.3</v>
      </c>
      <c r="P195" s="136">
        <v>0.8</v>
      </c>
      <c r="Q195" s="1" t="s">
        <v>176</v>
      </c>
      <c r="R195" s="173">
        <v>0.25</v>
      </c>
      <c r="S195" s="209"/>
      <c r="T195" s="209"/>
      <c r="U195" s="7"/>
      <c r="V195" s="7"/>
    </row>
    <row r="196" spans="2:22" ht="13.5" customHeight="1" outlineLevel="1" x14ac:dyDescent="0.2">
      <c r="D196" s="2" t="str">
        <f>ProjectedP205!D91</f>
        <v>Soya beans</v>
      </c>
      <c r="E196" s="37">
        <v>0</v>
      </c>
      <c r="F196" s="37">
        <v>0</v>
      </c>
      <c r="G196" s="37">
        <v>0</v>
      </c>
      <c r="H196" s="37">
        <v>0</v>
      </c>
      <c r="I196" s="37">
        <v>0</v>
      </c>
      <c r="J196" s="37">
        <v>0</v>
      </c>
      <c r="K196" s="142">
        <f t="shared" si="21"/>
        <v>7.4999999999999997E-2</v>
      </c>
      <c r="L196" s="142">
        <f t="shared" si="22"/>
        <v>0.13750000000000001</v>
      </c>
      <c r="M196" s="142">
        <f t="shared" si="23"/>
        <v>0.2</v>
      </c>
      <c r="O196" s="136">
        <v>0.3</v>
      </c>
      <c r="P196" s="136">
        <v>0.8</v>
      </c>
      <c r="Q196" s="2" t="s">
        <v>176</v>
      </c>
      <c r="R196" s="173">
        <v>0.25</v>
      </c>
      <c r="S196" s="209"/>
      <c r="T196" s="209"/>
      <c r="U196" s="7"/>
      <c r="V196" s="7"/>
    </row>
    <row r="197" spans="2:22" ht="13.5" customHeight="1" x14ac:dyDescent="0.2">
      <c r="E197" s="37"/>
      <c r="F197" s="49"/>
      <c r="G197" s="49"/>
      <c r="H197" s="49"/>
      <c r="I197" s="49"/>
      <c r="J197" s="49"/>
      <c r="K197" s="221"/>
      <c r="L197" s="221"/>
      <c r="M197" s="221"/>
      <c r="N197" s="7"/>
      <c r="O197" s="274"/>
      <c r="P197" s="274"/>
      <c r="Q197" s="370"/>
      <c r="R197" s="7"/>
    </row>
    <row r="198" spans="2:22" ht="13.5" customHeight="1" x14ac:dyDescent="0.2">
      <c r="F198" s="7"/>
      <c r="G198" s="7"/>
      <c r="H198" s="7"/>
      <c r="I198" s="7"/>
      <c r="J198" s="7"/>
      <c r="K198" s="7"/>
      <c r="L198" s="7"/>
      <c r="M198" s="7"/>
      <c r="N198" s="7"/>
      <c r="O198" s="31"/>
      <c r="P198" s="31"/>
    </row>
    <row r="199" spans="2:22" ht="13.5" hidden="1" customHeight="1" outlineLevel="1" x14ac:dyDescent="0.25">
      <c r="B199" s="29">
        <v>4</v>
      </c>
      <c r="D199" s="28" t="s">
        <v>179</v>
      </c>
      <c r="O199" s="31"/>
      <c r="P199" s="31"/>
    </row>
    <row r="200" spans="2:22" ht="13.5" hidden="1" customHeight="1" outlineLevel="1" x14ac:dyDescent="0.2"/>
    <row r="201" spans="2:22" ht="13.5" hidden="1" customHeight="1" outlineLevel="1" x14ac:dyDescent="0.2">
      <c r="D201" s="32" t="s">
        <v>136</v>
      </c>
      <c r="E201" s="1"/>
    </row>
    <row r="202" spans="2:22" ht="13.5" hidden="1" customHeight="1" outlineLevel="1" x14ac:dyDescent="0.2">
      <c r="D202" s="33" t="s">
        <v>139</v>
      </c>
    </row>
    <row r="203" spans="2:22" ht="13.5" hidden="1" customHeight="1" outlineLevel="1" x14ac:dyDescent="0.2"/>
    <row r="204" spans="2:22" ht="13.5" hidden="1" customHeight="1" outlineLevel="1" x14ac:dyDescent="0.2">
      <c r="D204" s="30" t="s">
        <v>91</v>
      </c>
      <c r="E204" s="120">
        <v>2017</v>
      </c>
      <c r="F204" s="120">
        <v>2018</v>
      </c>
      <c r="G204" s="120">
        <v>2019</v>
      </c>
      <c r="H204" s="120">
        <v>2020</v>
      </c>
      <c r="I204" s="120">
        <v>2021</v>
      </c>
      <c r="J204" s="120">
        <v>2022</v>
      </c>
      <c r="K204" s="120">
        <v>2023</v>
      </c>
      <c r="L204" s="120">
        <v>2024</v>
      </c>
      <c r="M204" s="120">
        <v>2025</v>
      </c>
    </row>
    <row r="205" spans="2:22" ht="13.5" hidden="1" customHeight="1" outlineLevel="1" x14ac:dyDescent="0.2">
      <c r="D205" s="143" t="str">
        <f>ProjectedP205!D72</f>
        <v>Cassava, fresh</v>
      </c>
      <c r="E205" s="110" t="str">
        <f>IFERROR(E257*ProjectedP205!E15,"-")</f>
        <v>-</v>
      </c>
      <c r="F205" s="110" t="str">
        <f>IFERROR(F257*ProjectedP205!F15,"-")</f>
        <v>-</v>
      </c>
      <c r="G205" s="110" t="str">
        <f>IFERROR(G257*ProjectedP205!G15,"-")</f>
        <v>-</v>
      </c>
      <c r="H205" s="110" t="str">
        <f>IFERROR(H257*ProjectedP205!H15,"-")</f>
        <v>-</v>
      </c>
      <c r="I205" s="110" t="str">
        <f>IFERROR(I257*ProjectedP205!I15,"-")</f>
        <v>-</v>
      </c>
      <c r="J205" s="110" t="str">
        <f>IFERROR(J257*ProjectedP205!J15,"-")</f>
        <v>-</v>
      </c>
      <c r="K205" s="111">
        <f>IFERROR(K257*ProjectedP205!K15,"-")</f>
        <v>0</v>
      </c>
      <c r="L205" s="111">
        <f>IFERROR(L257*ProjectedP205!L15,"-")</f>
        <v>0</v>
      </c>
      <c r="M205" s="111">
        <f>IFERROR(M257*ProjectedP205!M15,"-")</f>
        <v>0</v>
      </c>
      <c r="O205" s="31"/>
      <c r="P205" s="31"/>
      <c r="T205" s="7"/>
    </row>
    <row r="206" spans="2:22" ht="13.5" hidden="1" customHeight="1" outlineLevel="1" x14ac:dyDescent="0.2">
      <c r="D206" s="143" t="str">
        <f>ProjectedP205!D73</f>
        <v>Maize (corn)</v>
      </c>
      <c r="E206" s="110" t="str">
        <f>IFERROR(E258*ProjectedP205!E16,"-")</f>
        <v>-</v>
      </c>
      <c r="F206" s="110" t="str">
        <f>IFERROR(F258*ProjectedP205!F16,"-")</f>
        <v>-</v>
      </c>
      <c r="G206" s="110" t="str">
        <f>IFERROR(G258*ProjectedP205!G16,"-")</f>
        <v>-</v>
      </c>
      <c r="H206" s="110" t="str">
        <f>IFERROR(H258*ProjectedP205!H16,"-")</f>
        <v>-</v>
      </c>
      <c r="I206" s="110" t="str">
        <f>IFERROR(I258*ProjectedP205!I16,"-")</f>
        <v>-</v>
      </c>
      <c r="J206" s="110" t="str">
        <f>IFERROR(J258*ProjectedP205!J16,"-")</f>
        <v>-</v>
      </c>
      <c r="K206" s="111">
        <f>IFERROR(K258*ProjectedP205!K16,"-")</f>
        <v>0</v>
      </c>
      <c r="L206" s="111">
        <f>IFERROR(L258*ProjectedP205!L16,"-")</f>
        <v>0</v>
      </c>
      <c r="M206" s="111">
        <f>IFERROR(M258*ProjectedP205!M16,"-")</f>
        <v>0</v>
      </c>
      <c r="O206" s="31"/>
      <c r="P206" s="31"/>
      <c r="T206" s="7"/>
    </row>
    <row r="207" spans="2:22" ht="13.5" hidden="1" customHeight="1" outlineLevel="1" x14ac:dyDescent="0.2">
      <c r="D207" s="143" t="str">
        <f>ProjectedP205!D74</f>
        <v>Rice</v>
      </c>
      <c r="E207" s="110" t="str">
        <f>IFERROR(E259*ProjectedP205!E17,"-")</f>
        <v>-</v>
      </c>
      <c r="F207" s="110" t="str">
        <f>IFERROR(F259*ProjectedP205!F17,"-")</f>
        <v>-</v>
      </c>
      <c r="G207" s="110" t="str">
        <f>IFERROR(G259*ProjectedP205!G17,"-")</f>
        <v>-</v>
      </c>
      <c r="H207" s="110" t="str">
        <f>IFERROR(H259*ProjectedP205!H17,"-")</f>
        <v>-</v>
      </c>
      <c r="I207" s="110" t="str">
        <f>IFERROR(I259*ProjectedP205!I17,"-")</f>
        <v>-</v>
      </c>
      <c r="J207" s="110" t="str">
        <f>IFERROR(J259*ProjectedP205!J17,"-")</f>
        <v>-</v>
      </c>
      <c r="K207" s="111">
        <f>IFERROR(K259*ProjectedP205!K17,"-")</f>
        <v>0</v>
      </c>
      <c r="L207" s="111">
        <f>IFERROR(L259*ProjectedP205!L17,"-")</f>
        <v>0</v>
      </c>
      <c r="M207" s="111">
        <f>IFERROR(M259*ProjectedP205!M17,"-")</f>
        <v>0</v>
      </c>
      <c r="O207" s="31"/>
      <c r="P207" s="31"/>
      <c r="T207" s="7"/>
    </row>
    <row r="208" spans="2:22" ht="13.5" hidden="1" customHeight="1" outlineLevel="1" x14ac:dyDescent="0.2">
      <c r="D208" s="143" t="str">
        <f>ProjectedP205!D75</f>
        <v>Plantains and cooking bananas</v>
      </c>
      <c r="E208" s="110" t="str">
        <f>IFERROR(E260*ProjectedP205!E18,"-")</f>
        <v>-</v>
      </c>
      <c r="F208" s="110" t="str">
        <f>IFERROR(F260*ProjectedP205!F18,"-")</f>
        <v>-</v>
      </c>
      <c r="G208" s="110" t="str">
        <f>IFERROR(G260*ProjectedP205!G18,"-")</f>
        <v>-</v>
      </c>
      <c r="H208" s="110" t="str">
        <f>IFERROR(H260*ProjectedP205!H18,"-")</f>
        <v>-</v>
      </c>
      <c r="I208" s="110" t="str">
        <f>IFERROR(I260*ProjectedP205!I18,"-")</f>
        <v>-</v>
      </c>
      <c r="J208" s="110" t="str">
        <f>IFERROR(J260*ProjectedP205!J18,"-")</f>
        <v>-</v>
      </c>
      <c r="K208" s="111">
        <f>IFERROR(K260*ProjectedP205!K18,"-")</f>
        <v>0</v>
      </c>
      <c r="L208" s="111">
        <f>IFERROR(L260*ProjectedP205!L18,"-")</f>
        <v>0</v>
      </c>
      <c r="M208" s="111">
        <f>IFERROR(M260*ProjectedP205!M18,"-")</f>
        <v>0</v>
      </c>
      <c r="O208" s="31"/>
      <c r="P208" s="31"/>
      <c r="T208" s="7"/>
    </row>
    <row r="209" spans="4:20" ht="13.5" hidden="1" customHeight="1" outlineLevel="1" x14ac:dyDescent="0.2">
      <c r="D209" s="143" t="str">
        <f>ProjectedP205!D76</f>
        <v>Groundnuts, excluding shelled</v>
      </c>
      <c r="E209" s="110" t="str">
        <f>IFERROR(E261*ProjectedP205!E19,"-")</f>
        <v>-</v>
      </c>
      <c r="F209" s="110" t="str">
        <f>IFERROR(F261*ProjectedP205!F19,"-")</f>
        <v>-</v>
      </c>
      <c r="G209" s="110" t="str">
        <f>IFERROR(G261*ProjectedP205!G19,"-")</f>
        <v>-</v>
      </c>
      <c r="H209" s="110" t="str">
        <f>IFERROR(H261*ProjectedP205!H19,"-")</f>
        <v>-</v>
      </c>
      <c r="I209" s="110" t="str">
        <f>IFERROR(I261*ProjectedP205!I19,"-")</f>
        <v>-</v>
      </c>
      <c r="J209" s="110" t="str">
        <f>IFERROR(J261*ProjectedP205!J19,"-")</f>
        <v>-</v>
      </c>
      <c r="K209" s="111">
        <f>IFERROR(K261*ProjectedP205!K19,"-")</f>
        <v>0</v>
      </c>
      <c r="L209" s="111">
        <f>IFERROR(L261*ProjectedP205!L19,"-")</f>
        <v>0</v>
      </c>
      <c r="M209" s="111">
        <f>IFERROR(M261*ProjectedP205!M19,"-")</f>
        <v>0</v>
      </c>
      <c r="O209" s="31"/>
      <c r="P209" s="31"/>
      <c r="T209" s="7"/>
    </row>
    <row r="210" spans="4:20" ht="13.5" hidden="1" customHeight="1" outlineLevel="1" x14ac:dyDescent="0.2">
      <c r="D210" s="143" t="str">
        <f>ProjectedP205!D77</f>
        <v>Beans, dry</v>
      </c>
      <c r="E210" s="110" t="str">
        <f>IFERROR(E262*ProjectedP205!E20,"-")</f>
        <v>-</v>
      </c>
      <c r="F210" s="110" t="str">
        <f>IFERROR(F262*ProjectedP205!F20,"-")</f>
        <v>-</v>
      </c>
      <c r="G210" s="110" t="str">
        <f>IFERROR(G262*ProjectedP205!G20,"-")</f>
        <v>-</v>
      </c>
      <c r="H210" s="110" t="str">
        <f>IFERROR(H262*ProjectedP205!H20,"-")</f>
        <v>-</v>
      </c>
      <c r="I210" s="110" t="str">
        <f>IFERROR(I262*ProjectedP205!I20,"-")</f>
        <v>-</v>
      </c>
      <c r="J210" s="110" t="str">
        <f>IFERROR(J262*ProjectedP205!J20,"-")</f>
        <v>-</v>
      </c>
      <c r="K210" s="111">
        <f>IFERROR(K262*ProjectedP205!K20,"-")</f>
        <v>0</v>
      </c>
      <c r="L210" s="111">
        <f>IFERROR(L262*ProjectedP205!L20,"-")</f>
        <v>0</v>
      </c>
      <c r="M210" s="111">
        <f>IFERROR(M262*ProjectedP205!M20,"-")</f>
        <v>0</v>
      </c>
      <c r="O210" s="31"/>
      <c r="P210" s="31"/>
      <c r="T210" s="7"/>
    </row>
    <row r="211" spans="4:20" ht="13.5" hidden="1" customHeight="1" outlineLevel="1" x14ac:dyDescent="0.2">
      <c r="D211" s="143" t="str">
        <f>ProjectedP205!D78</f>
        <v>Oil palm fruit</v>
      </c>
      <c r="E211" s="110" t="str">
        <f>IFERROR(E263*ProjectedP205!E21,"-")</f>
        <v>-</v>
      </c>
      <c r="F211" s="110" t="str">
        <f>IFERROR(F263*ProjectedP205!F21,"-")</f>
        <v>-</v>
      </c>
      <c r="G211" s="110" t="str">
        <f>IFERROR(G263*ProjectedP205!G21,"-")</f>
        <v>-</v>
      </c>
      <c r="H211" s="110" t="str">
        <f>IFERROR(H263*ProjectedP205!H21,"-")</f>
        <v>-</v>
      </c>
      <c r="I211" s="110" t="str">
        <f>IFERROR(I263*ProjectedP205!I21,"-")</f>
        <v>-</v>
      </c>
      <c r="J211" s="110" t="str">
        <f>IFERROR(J263*ProjectedP205!J21,"-")</f>
        <v>-</v>
      </c>
      <c r="K211" s="111">
        <f>IFERROR(K263*ProjectedP205!K21,"-")</f>
        <v>0</v>
      </c>
      <c r="L211" s="111">
        <f>IFERROR(L263*ProjectedP205!L21,"-")</f>
        <v>0</v>
      </c>
      <c r="M211" s="111">
        <f>IFERROR(M263*ProjectedP205!M21,"-")</f>
        <v>0</v>
      </c>
      <c r="O211" s="31"/>
      <c r="P211" s="31"/>
      <c r="T211" s="7"/>
    </row>
    <row r="212" spans="4:20" ht="13.5" hidden="1" customHeight="1" outlineLevel="1" x14ac:dyDescent="0.2">
      <c r="D212" s="143" t="str">
        <f>ProjectedP205!D79</f>
        <v>Bananas</v>
      </c>
      <c r="E212" s="110" t="str">
        <f>IFERROR(E264*ProjectedP205!E22,"-")</f>
        <v>-</v>
      </c>
      <c r="F212" s="110" t="str">
        <f>IFERROR(F264*ProjectedP205!F22,"-")</f>
        <v>-</v>
      </c>
      <c r="G212" s="110" t="str">
        <f>IFERROR(G264*ProjectedP205!G22,"-")</f>
        <v>-</v>
      </c>
      <c r="H212" s="110" t="str">
        <f>IFERROR(H264*ProjectedP205!H22,"-")</f>
        <v>-</v>
      </c>
      <c r="I212" s="110" t="str">
        <f>IFERROR(I264*ProjectedP205!I22,"-")</f>
        <v>-</v>
      </c>
      <c r="J212" s="110" t="str">
        <f>IFERROR(J264*ProjectedP205!J22,"-")</f>
        <v>-</v>
      </c>
      <c r="K212" s="111">
        <f>IFERROR(K264*ProjectedP205!K22,"-")</f>
        <v>0</v>
      </c>
      <c r="L212" s="111">
        <f>IFERROR(L264*ProjectedP205!L22,"-")</f>
        <v>0</v>
      </c>
      <c r="M212" s="111">
        <f>IFERROR(M264*ProjectedP205!M22,"-")</f>
        <v>0</v>
      </c>
      <c r="O212" s="31"/>
      <c r="P212" s="31"/>
      <c r="T212" s="7"/>
    </row>
    <row r="213" spans="4:20" ht="13.5" hidden="1" customHeight="1" outlineLevel="1" x14ac:dyDescent="0.2">
      <c r="D213" s="143" t="str">
        <f>ProjectedP205!D80</f>
        <v>Cow peas, dry</v>
      </c>
      <c r="E213" s="110" t="str">
        <f>IFERROR(E265*ProjectedP205!E23,"-")</f>
        <v>-</v>
      </c>
      <c r="F213" s="110" t="str">
        <f>IFERROR(F265*ProjectedP205!F23,"-")</f>
        <v>-</v>
      </c>
      <c r="G213" s="110" t="str">
        <f>IFERROR(G265*ProjectedP205!G23,"-")</f>
        <v>-</v>
      </c>
      <c r="H213" s="110" t="str">
        <f>IFERROR(H265*ProjectedP205!H23,"-")</f>
        <v>-</v>
      </c>
      <c r="I213" s="110" t="str">
        <f>IFERROR(I265*ProjectedP205!I23,"-")</f>
        <v>-</v>
      </c>
      <c r="J213" s="110" t="str">
        <f>IFERROR(J265*ProjectedP205!J23,"-")</f>
        <v>-</v>
      </c>
      <c r="K213" s="111">
        <f>IFERROR(K265*ProjectedP205!K23,"-")</f>
        <v>0</v>
      </c>
      <c r="L213" s="111">
        <f>IFERROR(L265*ProjectedP205!L23,"-")</f>
        <v>0</v>
      </c>
      <c r="M213" s="111">
        <f>IFERROR(M265*ProjectedP205!M23,"-")</f>
        <v>0</v>
      </c>
      <c r="O213" s="31"/>
      <c r="P213" s="31"/>
      <c r="T213" s="7"/>
    </row>
    <row r="214" spans="4:20" ht="13.5" hidden="1" customHeight="1" outlineLevel="1" x14ac:dyDescent="0.2">
      <c r="D214" s="143" t="str">
        <f>ProjectedP205!D81</f>
        <v>Coffee, green</v>
      </c>
      <c r="E214" s="110" t="str">
        <f>IFERROR(E266*ProjectedP205!E24,"-")</f>
        <v>-</v>
      </c>
      <c r="F214" s="110" t="str">
        <f>IFERROR(F266*ProjectedP205!F24,"-")</f>
        <v>-</v>
      </c>
      <c r="G214" s="110" t="str">
        <f>IFERROR(G266*ProjectedP205!G24,"-")</f>
        <v>-</v>
      </c>
      <c r="H214" s="110" t="str">
        <f>IFERROR(H266*ProjectedP205!H24,"-")</f>
        <v>-</v>
      </c>
      <c r="I214" s="110" t="str">
        <f>IFERROR(I266*ProjectedP205!I24,"-")</f>
        <v>-</v>
      </c>
      <c r="J214" s="110" t="str">
        <f>IFERROR(J266*ProjectedP205!J24,"-")</f>
        <v>-</v>
      </c>
      <c r="K214" s="111">
        <f>IFERROR(K266*ProjectedP205!K24,"-")</f>
        <v>0</v>
      </c>
      <c r="L214" s="111">
        <f>IFERROR(L266*ProjectedP205!L24,"-")</f>
        <v>0</v>
      </c>
      <c r="M214" s="111">
        <f>IFERROR(M266*ProjectedP205!M24,"-")</f>
        <v>0</v>
      </c>
      <c r="O214" s="31"/>
      <c r="P214" s="31"/>
      <c r="T214" s="7"/>
    </row>
    <row r="215" spans="4:20" ht="13.5" hidden="1" customHeight="1" outlineLevel="1" x14ac:dyDescent="0.2">
      <c r="D215" s="143" t="str">
        <f>ProjectedP205!D82</f>
        <v>Edible roots and tubers with high starch or inulin content, n.e.c., fresh</v>
      </c>
      <c r="E215" s="110" t="str">
        <f>IFERROR(E267*ProjectedP205!E25,"-")</f>
        <v>-</v>
      </c>
      <c r="F215" s="110" t="str">
        <f>IFERROR(F267*ProjectedP205!F25,"-")</f>
        <v>-</v>
      </c>
      <c r="G215" s="110" t="str">
        <f>IFERROR(G267*ProjectedP205!G25,"-")</f>
        <v>-</v>
      </c>
      <c r="H215" s="110" t="str">
        <f>IFERROR(H267*ProjectedP205!H25,"-")</f>
        <v>-</v>
      </c>
      <c r="I215" s="110" t="str">
        <f>IFERROR(I267*ProjectedP205!I25,"-")</f>
        <v>-</v>
      </c>
      <c r="J215" s="110" t="str">
        <f>IFERROR(J267*ProjectedP205!J25,"-")</f>
        <v>-</v>
      </c>
      <c r="K215" s="111">
        <f>IFERROR(K267*ProjectedP205!K25,"-")</f>
        <v>0</v>
      </c>
      <c r="L215" s="111">
        <f>IFERROR(L267*ProjectedP205!L25,"-")</f>
        <v>0</v>
      </c>
      <c r="M215" s="111">
        <f>IFERROR(M267*ProjectedP205!M25,"-")</f>
        <v>0</v>
      </c>
      <c r="O215" s="31"/>
      <c r="P215" s="31"/>
      <c r="T215" s="7"/>
    </row>
    <row r="216" spans="4:20" ht="13.5" hidden="1" customHeight="1" outlineLevel="1" x14ac:dyDescent="0.2">
      <c r="D216" s="143" t="str">
        <f>ProjectedP205!D83</f>
        <v>Sweet potatoes</v>
      </c>
      <c r="E216" s="110" t="str">
        <f>IFERROR(E268*ProjectedP205!E26,"-")</f>
        <v>-</v>
      </c>
      <c r="F216" s="110" t="str">
        <f>IFERROR(F268*ProjectedP205!F26,"-")</f>
        <v>-</v>
      </c>
      <c r="G216" s="110" t="str">
        <f>IFERROR(G268*ProjectedP205!G26,"-")</f>
        <v>-</v>
      </c>
      <c r="H216" s="110" t="str">
        <f>IFERROR(H268*ProjectedP205!H26,"-")</f>
        <v>-</v>
      </c>
      <c r="I216" s="110" t="str">
        <f>IFERROR(I268*ProjectedP205!I26,"-")</f>
        <v>-</v>
      </c>
      <c r="J216" s="110" t="str">
        <f>IFERROR(J268*ProjectedP205!J26,"-")</f>
        <v>-</v>
      </c>
      <c r="K216" s="111">
        <f>IFERROR(K268*ProjectedP205!K26,"-")</f>
        <v>0</v>
      </c>
      <c r="L216" s="111">
        <f>IFERROR(L268*ProjectedP205!L26,"-")</f>
        <v>0</v>
      </c>
      <c r="M216" s="111">
        <f>IFERROR(M268*ProjectedP205!M26,"-")</f>
        <v>0</v>
      </c>
      <c r="O216" s="31"/>
      <c r="P216" s="31"/>
      <c r="T216" s="7"/>
    </row>
    <row r="217" spans="4:20" ht="13.5" hidden="1" customHeight="1" outlineLevel="1" x14ac:dyDescent="0.2">
      <c r="D217" s="143" t="str">
        <f>ProjectedP205!D84</f>
        <v>Other pulses n.e.c.</v>
      </c>
      <c r="E217" s="110" t="str">
        <f>IFERROR(E269*ProjectedP205!E27,"-")</f>
        <v>-</v>
      </c>
      <c r="F217" s="110" t="str">
        <f>IFERROR(F269*ProjectedP205!F27,"-")</f>
        <v>-</v>
      </c>
      <c r="G217" s="110" t="str">
        <f>IFERROR(G269*ProjectedP205!G27,"-")</f>
        <v>-</v>
      </c>
      <c r="H217" s="110" t="str">
        <f>IFERROR(H269*ProjectedP205!H27,"-")</f>
        <v>-</v>
      </c>
      <c r="I217" s="110" t="str">
        <f>IFERROR(I269*ProjectedP205!I27,"-")</f>
        <v>-</v>
      </c>
      <c r="J217" s="110" t="str">
        <f>IFERROR(J269*ProjectedP205!J27,"-")</f>
        <v>-</v>
      </c>
      <c r="K217" s="111">
        <f>IFERROR(K269*ProjectedP205!K27,"-")</f>
        <v>0</v>
      </c>
      <c r="L217" s="111">
        <f>IFERROR(L269*ProjectedP205!L27,"-")</f>
        <v>0</v>
      </c>
      <c r="M217" s="111">
        <f>IFERROR(M269*ProjectedP205!M27,"-")</f>
        <v>0</v>
      </c>
      <c r="O217" s="31"/>
      <c r="P217" s="31"/>
      <c r="T217" s="7"/>
    </row>
    <row r="218" spans="4:20" ht="13.5" hidden="1" customHeight="1" outlineLevel="1" x14ac:dyDescent="0.2">
      <c r="D218" s="143" t="str">
        <f>ProjectedP205!D85</f>
        <v>Melonseed</v>
      </c>
      <c r="E218" s="110" t="str">
        <f>IFERROR(E270*ProjectedP205!E28,"-")</f>
        <v>-</v>
      </c>
      <c r="F218" s="110" t="str">
        <f>IFERROR(F270*ProjectedP205!F28,"-")</f>
        <v>-</v>
      </c>
      <c r="G218" s="110" t="str">
        <f>IFERROR(G270*ProjectedP205!G28,"-")</f>
        <v>-</v>
      </c>
      <c r="H218" s="110" t="str">
        <f>IFERROR(H270*ProjectedP205!H28,"-")</f>
        <v>-</v>
      </c>
      <c r="I218" s="110" t="str">
        <f>IFERROR(I270*ProjectedP205!I28,"-")</f>
        <v>-</v>
      </c>
      <c r="J218" s="110" t="str">
        <f>IFERROR(J270*ProjectedP205!J28,"-")</f>
        <v>-</v>
      </c>
      <c r="K218" s="111">
        <f>IFERROR(K270*ProjectedP205!K28,"-")</f>
        <v>0</v>
      </c>
      <c r="L218" s="111">
        <f>IFERROR(L270*ProjectedP205!L28,"-")</f>
        <v>0</v>
      </c>
      <c r="M218" s="111">
        <f>IFERROR(M270*ProjectedP205!M28,"-")</f>
        <v>0</v>
      </c>
      <c r="O218" s="31"/>
      <c r="P218" s="31"/>
      <c r="Q218" s="35"/>
      <c r="T218" s="7"/>
    </row>
    <row r="219" spans="4:20" ht="13.5" hidden="1" customHeight="1" outlineLevel="1" x14ac:dyDescent="0.2">
      <c r="D219" s="143" t="str">
        <f>ProjectedP205!D86</f>
        <v>Seed cotton, unginned</v>
      </c>
      <c r="E219" s="110" t="str">
        <f>IFERROR(E271*ProjectedP205!E29,"-")</f>
        <v>-</v>
      </c>
      <c r="F219" s="110" t="str">
        <f>IFERROR(F271*ProjectedP205!F29,"-")</f>
        <v>-</v>
      </c>
      <c r="G219" s="110" t="str">
        <f>IFERROR(G271*ProjectedP205!G29,"-")</f>
        <v>-</v>
      </c>
      <c r="H219" s="110" t="str">
        <f>IFERROR(H271*ProjectedP205!H29,"-")</f>
        <v>-</v>
      </c>
      <c r="I219" s="110" t="str">
        <f>IFERROR(I271*ProjectedP205!I29,"-")</f>
        <v>-</v>
      </c>
      <c r="J219" s="110" t="str">
        <f>IFERROR(J271*ProjectedP205!J29,"-")</f>
        <v>-</v>
      </c>
      <c r="K219" s="111">
        <f>IFERROR(K271*ProjectedP205!K29,"-")</f>
        <v>0</v>
      </c>
      <c r="L219" s="111">
        <f>IFERROR(L271*ProjectedP205!L29,"-")</f>
        <v>0</v>
      </c>
      <c r="M219" s="111">
        <f>IFERROR(M271*ProjectedP205!M29,"-")</f>
        <v>0</v>
      </c>
      <c r="O219" s="31"/>
      <c r="P219" s="31"/>
      <c r="Q219" s="153"/>
      <c r="T219" s="7"/>
    </row>
    <row r="220" spans="4:20" ht="13.5" hidden="1" customHeight="1" outlineLevel="1" x14ac:dyDescent="0.2">
      <c r="D220" s="143" t="str">
        <f>ProjectedP205!D87</f>
        <v>Other vegetables, fresh n.e.c.</v>
      </c>
      <c r="E220" s="110" t="str">
        <f>IFERROR(E272*ProjectedP205!E30,"-")</f>
        <v>-</v>
      </c>
      <c r="F220" s="110" t="str">
        <f>IFERROR(F272*ProjectedP205!F30,"-")</f>
        <v>-</v>
      </c>
      <c r="G220" s="110" t="str">
        <f>IFERROR(G272*ProjectedP205!G30,"-")</f>
        <v>-</v>
      </c>
      <c r="H220" s="110" t="str">
        <f>IFERROR(H272*ProjectedP205!H30,"-")</f>
        <v>-</v>
      </c>
      <c r="I220" s="110" t="str">
        <f>IFERROR(I272*ProjectedP205!I30,"-")</f>
        <v>-</v>
      </c>
      <c r="J220" s="110" t="str">
        <f>IFERROR(J272*ProjectedP205!J30,"-")</f>
        <v>-</v>
      </c>
      <c r="K220" s="111">
        <f>IFERROR(K272*ProjectedP205!K30,"-")</f>
        <v>0</v>
      </c>
      <c r="L220" s="111">
        <f>IFERROR(L272*ProjectedP205!L30,"-")</f>
        <v>0</v>
      </c>
      <c r="M220" s="111">
        <f>IFERROR(M272*ProjectedP205!M30,"-")</f>
        <v>0</v>
      </c>
      <c r="O220" s="31"/>
      <c r="P220" s="31"/>
      <c r="Q220" s="153"/>
      <c r="T220" s="7"/>
    </row>
    <row r="221" spans="4:20" ht="13.5" hidden="1" customHeight="1" outlineLevel="1" x14ac:dyDescent="0.2">
      <c r="D221" s="143" t="str">
        <f>ProjectedP205!D88</f>
        <v>Cocoa beans</v>
      </c>
      <c r="E221" s="110" t="str">
        <f>IFERROR(E273*ProjectedP205!E31,"-")</f>
        <v>-</v>
      </c>
      <c r="F221" s="110" t="str">
        <f>IFERROR(F273*ProjectedP205!F31,"-")</f>
        <v>-</v>
      </c>
      <c r="G221" s="110" t="str">
        <f>IFERROR(G273*ProjectedP205!G31,"-")</f>
        <v>-</v>
      </c>
      <c r="H221" s="110" t="str">
        <f>IFERROR(H273*ProjectedP205!H31,"-")</f>
        <v>-</v>
      </c>
      <c r="I221" s="110" t="str">
        <f>IFERROR(I273*ProjectedP205!I31,"-")</f>
        <v>-</v>
      </c>
      <c r="J221" s="110" t="str">
        <f>IFERROR(J273*ProjectedP205!J31,"-")</f>
        <v>-</v>
      </c>
      <c r="K221" s="111">
        <f>IFERROR(K273*ProjectedP205!K31,"-")</f>
        <v>0</v>
      </c>
      <c r="L221" s="111">
        <f>IFERROR(L273*ProjectedP205!L31,"-")</f>
        <v>0</v>
      </c>
      <c r="M221" s="111">
        <f>IFERROR(M273*ProjectedP205!M31,"-")</f>
        <v>0</v>
      </c>
      <c r="O221" s="31"/>
      <c r="P221" s="31"/>
      <c r="Q221" s="153"/>
      <c r="T221" s="7"/>
    </row>
    <row r="222" spans="4:20" ht="13.5" hidden="1" customHeight="1" outlineLevel="1" x14ac:dyDescent="0.2">
      <c r="D222" s="143" t="str">
        <f>ProjectedP205!D89</f>
        <v>Millet</v>
      </c>
      <c r="E222" s="110" t="str">
        <f>IFERROR(E274*ProjectedP205!E32,"-")</f>
        <v>-</v>
      </c>
      <c r="F222" s="110" t="str">
        <f>IFERROR(F274*ProjectedP205!F32,"-")</f>
        <v>-</v>
      </c>
      <c r="G222" s="110" t="str">
        <f>IFERROR(G274*ProjectedP205!G32,"-")</f>
        <v>-</v>
      </c>
      <c r="H222" s="110" t="str">
        <f>IFERROR(H274*ProjectedP205!H32,"-")</f>
        <v>-</v>
      </c>
      <c r="I222" s="110" t="str">
        <f>IFERROR(I274*ProjectedP205!I32,"-")</f>
        <v>-</v>
      </c>
      <c r="J222" s="110" t="str">
        <f>IFERROR(J274*ProjectedP205!J32,"-")</f>
        <v>-</v>
      </c>
      <c r="K222" s="111">
        <f>IFERROR(K274*ProjectedP205!K32,"-")</f>
        <v>0</v>
      </c>
      <c r="L222" s="111">
        <f>IFERROR(L274*ProjectedP205!L32,"-")</f>
        <v>0</v>
      </c>
      <c r="M222" s="111">
        <f>IFERROR(M274*ProjectedP205!M32,"-")</f>
        <v>0</v>
      </c>
      <c r="O222" s="31"/>
      <c r="P222" s="31"/>
      <c r="Q222" s="153"/>
      <c r="T222" s="7"/>
    </row>
    <row r="223" spans="4:20" ht="13.5" hidden="1" customHeight="1" outlineLevel="1" x14ac:dyDescent="0.2">
      <c r="D223" s="143" t="str">
        <f>ProjectedP205!D90</f>
        <v>Natural rubber in primary forms</v>
      </c>
      <c r="E223" s="110" t="str">
        <f>IFERROR(E275*ProjectedP205!E33,"-")</f>
        <v>-</v>
      </c>
      <c r="F223" s="110" t="str">
        <f>IFERROR(F275*ProjectedP205!F33,"-")</f>
        <v>-</v>
      </c>
      <c r="G223" s="110" t="str">
        <f>IFERROR(G275*ProjectedP205!G33,"-")</f>
        <v>-</v>
      </c>
      <c r="H223" s="110" t="str">
        <f>IFERROR(H275*ProjectedP205!H33,"-")</f>
        <v>-</v>
      </c>
      <c r="I223" s="110" t="str">
        <f>IFERROR(I275*ProjectedP205!I33,"-")</f>
        <v>-</v>
      </c>
      <c r="J223" s="110" t="str">
        <f>IFERROR(J275*ProjectedP205!J33,"-")</f>
        <v>-</v>
      </c>
      <c r="K223" s="111">
        <f>IFERROR(K275*ProjectedP205!K33,"-")</f>
        <v>0</v>
      </c>
      <c r="L223" s="111">
        <f>IFERROR(L275*ProjectedP205!L33,"-")</f>
        <v>0</v>
      </c>
      <c r="M223" s="111">
        <f>IFERROR(M275*ProjectedP205!M33,"-")</f>
        <v>0</v>
      </c>
      <c r="O223" s="31"/>
      <c r="P223" s="31"/>
      <c r="Q223" s="153"/>
      <c r="T223" s="7"/>
    </row>
    <row r="224" spans="4:20" ht="13.5" hidden="1" customHeight="1" outlineLevel="1" thickBot="1" x14ac:dyDescent="0.25">
      <c r="D224" s="144" t="str">
        <f>ProjectedP205!D91</f>
        <v>Soya beans</v>
      </c>
      <c r="E224" s="137" t="str">
        <f>IFERROR(E276*ProjectedP205!E34,"-")</f>
        <v>-</v>
      </c>
      <c r="F224" s="137" t="str">
        <f>IFERROR(F276*ProjectedP205!F34,"-")</f>
        <v>-</v>
      </c>
      <c r="G224" s="137" t="str">
        <f>IFERROR(G276*ProjectedP205!G34,"-")</f>
        <v>-</v>
      </c>
      <c r="H224" s="137" t="str">
        <f>IFERROR(H276*ProjectedP205!H34,"-")</f>
        <v>-</v>
      </c>
      <c r="I224" s="137" t="str">
        <f>IFERROR(I276*ProjectedP205!I34,"-")</f>
        <v>-</v>
      </c>
      <c r="J224" s="137" t="str">
        <f>IFERROR(J276*ProjectedP205!J34,"-")</f>
        <v>-</v>
      </c>
      <c r="K224" s="140">
        <f>IFERROR(K276*ProjectedP205!K34,"-")</f>
        <v>0</v>
      </c>
      <c r="L224" s="140">
        <f>IFERROR(L276*ProjectedP205!L34,"-")</f>
        <v>0</v>
      </c>
      <c r="M224" s="140">
        <f>IFERROR(M276*ProjectedP205!M34,"-")</f>
        <v>0</v>
      </c>
      <c r="O224" s="31"/>
      <c r="P224" s="31"/>
      <c r="Q224" s="153"/>
      <c r="T224" s="7"/>
    </row>
    <row r="225" spans="4:20" ht="13.5" hidden="1" customHeight="1" outlineLevel="1" thickTop="1" thickBot="1" x14ac:dyDescent="0.25">
      <c r="D225" s="145" t="s">
        <v>141</v>
      </c>
      <c r="E225" s="138">
        <f>SUM(E205:E224)</f>
        <v>0</v>
      </c>
      <c r="F225" s="138">
        <f t="shared" ref="F225:I225" si="24">SUM(F205:F224)</f>
        <v>0</v>
      </c>
      <c r="G225" s="138">
        <f t="shared" si="24"/>
        <v>0</v>
      </c>
      <c r="H225" s="138">
        <f t="shared" si="24"/>
        <v>0</v>
      </c>
      <c r="I225" s="138">
        <f t="shared" si="24"/>
        <v>0</v>
      </c>
      <c r="J225" s="138">
        <f>SUM(J205:J224)</f>
        <v>0</v>
      </c>
      <c r="K225" s="141">
        <f>SUM(K205:K224)</f>
        <v>0</v>
      </c>
      <c r="L225" s="141">
        <f t="shared" ref="L225:M225" si="25">SUM(L205:L224)</f>
        <v>0</v>
      </c>
      <c r="M225" s="141">
        <f t="shared" si="25"/>
        <v>0</v>
      </c>
      <c r="O225" s="31"/>
      <c r="P225" s="31"/>
      <c r="Q225" s="153"/>
      <c r="T225" s="7"/>
    </row>
    <row r="226" spans="4:20" ht="13.5" hidden="1" customHeight="1" outlineLevel="1" thickTop="1" thickBot="1" x14ac:dyDescent="0.25">
      <c r="D226" s="139" t="s">
        <v>168</v>
      </c>
      <c r="E226" s="138">
        <f>E225/46%</f>
        <v>0</v>
      </c>
      <c r="F226" s="138">
        <f t="shared" ref="F226:M226" si="26">F225/46%</f>
        <v>0</v>
      </c>
      <c r="G226" s="138">
        <f t="shared" si="26"/>
        <v>0</v>
      </c>
      <c r="H226" s="138">
        <f t="shared" si="26"/>
        <v>0</v>
      </c>
      <c r="I226" s="138">
        <f t="shared" si="26"/>
        <v>0</v>
      </c>
      <c r="J226" s="138">
        <f>J225/46%</f>
        <v>0</v>
      </c>
      <c r="K226" s="141">
        <f t="shared" si="26"/>
        <v>0</v>
      </c>
      <c r="L226" s="141">
        <f t="shared" si="26"/>
        <v>0</v>
      </c>
      <c r="M226" s="141">
        <f t="shared" si="26"/>
        <v>0</v>
      </c>
      <c r="O226" s="31"/>
      <c r="P226" s="31"/>
      <c r="Q226" s="153"/>
      <c r="T226" s="7"/>
    </row>
    <row r="227" spans="4:20" ht="13.5" hidden="1" customHeight="1" outlineLevel="1" thickTop="1" x14ac:dyDescent="0.2">
      <c r="O227" s="31"/>
      <c r="P227" s="31"/>
      <c r="Q227" s="153"/>
      <c r="T227" s="7"/>
    </row>
    <row r="228" spans="4:20" ht="13.5" hidden="1" customHeight="1" outlineLevel="1" x14ac:dyDescent="0.2">
      <c r="O228" s="31"/>
      <c r="P228" s="31"/>
      <c r="Q228" s="153"/>
      <c r="T228" s="7"/>
    </row>
    <row r="229" spans="4:20" ht="13.5" hidden="1" customHeight="1" outlineLevel="1" x14ac:dyDescent="0.2">
      <c r="D229" s="30" t="s">
        <v>106</v>
      </c>
      <c r="E229" s="34">
        <v>2017</v>
      </c>
      <c r="F229" s="34">
        <v>2018</v>
      </c>
      <c r="G229" s="34">
        <v>2019</v>
      </c>
      <c r="H229" s="34">
        <v>2020</v>
      </c>
      <c r="I229" s="34">
        <v>2021</v>
      </c>
      <c r="J229" s="34">
        <v>2022</v>
      </c>
      <c r="K229" s="34">
        <v>2023</v>
      </c>
      <c r="L229" s="34">
        <v>2024</v>
      </c>
      <c r="M229" s="34">
        <v>2025</v>
      </c>
      <c r="O229" s="31"/>
      <c r="P229" s="31"/>
      <c r="Q229" s="153"/>
      <c r="T229" s="7"/>
    </row>
    <row r="230" spans="4:20" ht="13.5" hidden="1" customHeight="1" outlineLevel="1" x14ac:dyDescent="0.2">
      <c r="D230" s="95" t="str">
        <f>ProjectedP205!D72</f>
        <v>Cassava, fresh</v>
      </c>
      <c r="E230" s="99" t="str">
        <f>IFERROR(E257*ProjectedP205!E42,"-")</f>
        <v>-</v>
      </c>
      <c r="F230" s="99" t="str">
        <f>IFERROR(F257*ProjectedP205!F42,"-")</f>
        <v>-</v>
      </c>
      <c r="G230" s="99" t="str">
        <f>IFERROR(G257*ProjectedP205!G42,"-")</f>
        <v>-</v>
      </c>
      <c r="H230" s="99" t="str">
        <f>IFERROR(H257*ProjectedP205!H42,"-")</f>
        <v>-</v>
      </c>
      <c r="I230" s="99" t="str">
        <f>IFERROR(I257*ProjectedP205!I42,"-")</f>
        <v>-</v>
      </c>
      <c r="J230" s="99" t="str">
        <f>IFERROR(J257*ProjectedP205!J42,"-")</f>
        <v>-</v>
      </c>
      <c r="K230" s="102">
        <f>IFERROR(K257*ProjectedP205!K42,"-")</f>
        <v>0</v>
      </c>
      <c r="L230" s="102">
        <f>IFERROR(L257*ProjectedP205!L42,"-")</f>
        <v>0</v>
      </c>
      <c r="M230" s="102">
        <f>IFERROR(M257*ProjectedP205!M42,"-")</f>
        <v>0</v>
      </c>
      <c r="O230" s="31"/>
      <c r="P230" s="31"/>
      <c r="Q230" s="153"/>
      <c r="T230" s="7"/>
    </row>
    <row r="231" spans="4:20" ht="13.5" hidden="1" customHeight="1" outlineLevel="1" x14ac:dyDescent="0.2">
      <c r="D231" s="95" t="str">
        <f>ProjectedP205!D73</f>
        <v>Maize (corn)</v>
      </c>
      <c r="E231" s="99" t="str">
        <f>IFERROR(E258*ProjectedP205!E43,"-")</f>
        <v>-</v>
      </c>
      <c r="F231" s="99" t="str">
        <f>IFERROR(F258*ProjectedP205!F43,"-")</f>
        <v>-</v>
      </c>
      <c r="G231" s="99" t="str">
        <f>IFERROR(G258*ProjectedP205!G43,"-")</f>
        <v>-</v>
      </c>
      <c r="H231" s="99" t="str">
        <f>IFERROR(H258*ProjectedP205!H43,"-")</f>
        <v>-</v>
      </c>
      <c r="I231" s="99" t="str">
        <f>IFERROR(I258*ProjectedP205!I43,"-")</f>
        <v>-</v>
      </c>
      <c r="J231" s="99" t="str">
        <f>IFERROR(J258*ProjectedP205!J43,"-")</f>
        <v>-</v>
      </c>
      <c r="K231" s="102">
        <f>IFERROR(K258*ProjectedP205!K43,"-")</f>
        <v>0</v>
      </c>
      <c r="L231" s="102">
        <f>IFERROR(L258*ProjectedP205!L43,"-")</f>
        <v>0</v>
      </c>
      <c r="M231" s="102">
        <f>IFERROR(M258*ProjectedP205!M43,"-")</f>
        <v>0</v>
      </c>
      <c r="O231" s="31"/>
      <c r="P231" s="31"/>
      <c r="Q231" s="153"/>
      <c r="T231" s="7"/>
    </row>
    <row r="232" spans="4:20" ht="13.5" hidden="1" customHeight="1" outlineLevel="1" x14ac:dyDescent="0.2">
      <c r="D232" s="95" t="str">
        <f>ProjectedP205!D74</f>
        <v>Rice</v>
      </c>
      <c r="E232" s="99" t="str">
        <f>IFERROR(E259*ProjectedP205!E44,"-")</f>
        <v>-</v>
      </c>
      <c r="F232" s="99" t="str">
        <f>IFERROR(F259*ProjectedP205!F44,"-")</f>
        <v>-</v>
      </c>
      <c r="G232" s="99" t="str">
        <f>IFERROR(G259*ProjectedP205!G44,"-")</f>
        <v>-</v>
      </c>
      <c r="H232" s="99" t="str">
        <f>IFERROR(H259*ProjectedP205!H44,"-")</f>
        <v>-</v>
      </c>
      <c r="I232" s="99" t="str">
        <f>IFERROR(I259*ProjectedP205!I44,"-")</f>
        <v>-</v>
      </c>
      <c r="J232" s="99" t="str">
        <f>IFERROR(J259*ProjectedP205!J44,"-")</f>
        <v>-</v>
      </c>
      <c r="K232" s="102">
        <f>IFERROR(K259*ProjectedP205!K44,"-")</f>
        <v>0</v>
      </c>
      <c r="L232" s="102">
        <f>IFERROR(L259*ProjectedP205!L44,"-")</f>
        <v>0</v>
      </c>
      <c r="M232" s="102">
        <f>IFERROR(M259*ProjectedP205!M44,"-")</f>
        <v>0</v>
      </c>
      <c r="O232" s="31"/>
      <c r="P232" s="31"/>
      <c r="Q232" s="153"/>
      <c r="T232" s="7"/>
    </row>
    <row r="233" spans="4:20" ht="13.5" hidden="1" customHeight="1" outlineLevel="1" x14ac:dyDescent="0.2">
      <c r="D233" s="95" t="str">
        <f>ProjectedP205!D75</f>
        <v>Plantains and cooking bananas</v>
      </c>
      <c r="E233" s="99" t="str">
        <f>IFERROR(E260*ProjectedP205!E45,"-")</f>
        <v>-</v>
      </c>
      <c r="F233" s="99" t="str">
        <f>IFERROR(F260*ProjectedP205!F45,"-")</f>
        <v>-</v>
      </c>
      <c r="G233" s="99" t="str">
        <f>IFERROR(G260*ProjectedP205!G45,"-")</f>
        <v>-</v>
      </c>
      <c r="H233" s="99" t="str">
        <f>IFERROR(H260*ProjectedP205!H45,"-")</f>
        <v>-</v>
      </c>
      <c r="I233" s="99" t="str">
        <f>IFERROR(I260*ProjectedP205!I45,"-")</f>
        <v>-</v>
      </c>
      <c r="J233" s="99" t="str">
        <f>IFERROR(J260*ProjectedP205!J45,"-")</f>
        <v>-</v>
      </c>
      <c r="K233" s="102">
        <f>IFERROR(K260*ProjectedP205!K45,"-")</f>
        <v>0</v>
      </c>
      <c r="L233" s="102">
        <f>IFERROR(L260*ProjectedP205!L45,"-")</f>
        <v>0</v>
      </c>
      <c r="M233" s="102">
        <f>IFERROR(M260*ProjectedP205!M45,"-")</f>
        <v>0</v>
      </c>
      <c r="O233" s="31"/>
      <c r="P233" s="31"/>
      <c r="Q233" s="153"/>
      <c r="T233" s="7"/>
    </row>
    <row r="234" spans="4:20" ht="13.5" hidden="1" customHeight="1" outlineLevel="1" x14ac:dyDescent="0.2">
      <c r="D234" s="95" t="str">
        <f>ProjectedP205!D76</f>
        <v>Groundnuts, excluding shelled</v>
      </c>
      <c r="E234" s="99" t="str">
        <f>IFERROR(E261*ProjectedP205!E46,"-")</f>
        <v>-</v>
      </c>
      <c r="F234" s="99" t="str">
        <f>IFERROR(F261*ProjectedP205!F46,"-")</f>
        <v>-</v>
      </c>
      <c r="G234" s="99" t="str">
        <f>IFERROR(G261*ProjectedP205!G46,"-")</f>
        <v>-</v>
      </c>
      <c r="H234" s="99" t="str">
        <f>IFERROR(H261*ProjectedP205!H46,"-")</f>
        <v>-</v>
      </c>
      <c r="I234" s="99" t="str">
        <f>IFERROR(I261*ProjectedP205!I46,"-")</f>
        <v>-</v>
      </c>
      <c r="J234" s="99" t="str">
        <f>IFERROR(J261*ProjectedP205!J46,"-")</f>
        <v>-</v>
      </c>
      <c r="K234" s="102">
        <f>IFERROR(K261*ProjectedP205!K46,"-")</f>
        <v>0</v>
      </c>
      <c r="L234" s="102">
        <f>IFERROR(L261*ProjectedP205!L46,"-")</f>
        <v>0</v>
      </c>
      <c r="M234" s="102">
        <f>IFERROR(M261*ProjectedP205!M46,"-")</f>
        <v>0</v>
      </c>
      <c r="O234" s="31"/>
      <c r="P234" s="31"/>
      <c r="Q234" s="153"/>
      <c r="T234" s="7"/>
    </row>
    <row r="235" spans="4:20" ht="13.5" hidden="1" customHeight="1" outlineLevel="1" x14ac:dyDescent="0.2">
      <c r="D235" s="95" t="str">
        <f>ProjectedP205!D77</f>
        <v>Beans, dry</v>
      </c>
      <c r="E235" s="99" t="str">
        <f>IFERROR(E262*ProjectedP205!E47,"-")</f>
        <v>-</v>
      </c>
      <c r="F235" s="99" t="str">
        <f>IFERROR(F262*ProjectedP205!F47,"-")</f>
        <v>-</v>
      </c>
      <c r="G235" s="99" t="str">
        <f>IFERROR(G262*ProjectedP205!G47,"-")</f>
        <v>-</v>
      </c>
      <c r="H235" s="99" t="str">
        <f>IFERROR(H262*ProjectedP205!H47,"-")</f>
        <v>-</v>
      </c>
      <c r="I235" s="99" t="str">
        <f>IFERROR(I262*ProjectedP205!I47,"-")</f>
        <v>-</v>
      </c>
      <c r="J235" s="99" t="str">
        <f>IFERROR(J262*ProjectedP205!J47,"-")</f>
        <v>-</v>
      </c>
      <c r="K235" s="102">
        <f>IFERROR(K262*ProjectedP205!K47,"-")</f>
        <v>0</v>
      </c>
      <c r="L235" s="102">
        <f>IFERROR(L262*ProjectedP205!L47,"-")</f>
        <v>0</v>
      </c>
      <c r="M235" s="102">
        <f>IFERROR(M262*ProjectedP205!M47,"-")</f>
        <v>0</v>
      </c>
      <c r="O235" s="31"/>
      <c r="P235" s="31"/>
      <c r="Q235" s="153"/>
      <c r="T235" s="7"/>
    </row>
    <row r="236" spans="4:20" ht="13.5" hidden="1" customHeight="1" outlineLevel="1" x14ac:dyDescent="0.2">
      <c r="D236" s="95" t="str">
        <f>ProjectedP205!D78</f>
        <v>Oil palm fruit</v>
      </c>
      <c r="E236" s="99" t="str">
        <f>IFERROR(E263*ProjectedP205!E48,"-")</f>
        <v>-</v>
      </c>
      <c r="F236" s="99" t="str">
        <f>IFERROR(F263*ProjectedP205!F48,"-")</f>
        <v>-</v>
      </c>
      <c r="G236" s="99" t="str">
        <f>IFERROR(G263*ProjectedP205!G48,"-")</f>
        <v>-</v>
      </c>
      <c r="H236" s="99" t="str">
        <f>IFERROR(H263*ProjectedP205!H48,"-")</f>
        <v>-</v>
      </c>
      <c r="I236" s="99" t="str">
        <f>IFERROR(I263*ProjectedP205!I48,"-")</f>
        <v>-</v>
      </c>
      <c r="J236" s="99" t="str">
        <f>IFERROR(J263*ProjectedP205!J48,"-")</f>
        <v>-</v>
      </c>
      <c r="K236" s="102">
        <f>IFERROR(K263*ProjectedP205!K48,"-")</f>
        <v>0</v>
      </c>
      <c r="L236" s="102">
        <f>IFERROR(L263*ProjectedP205!L48,"-")</f>
        <v>0</v>
      </c>
      <c r="M236" s="102">
        <f>IFERROR(M263*ProjectedP205!M48,"-")</f>
        <v>0</v>
      </c>
      <c r="O236" s="31"/>
      <c r="P236" s="31"/>
      <c r="Q236" s="153"/>
      <c r="T236" s="7"/>
    </row>
    <row r="237" spans="4:20" ht="13.5" hidden="1" customHeight="1" outlineLevel="1" x14ac:dyDescent="0.2">
      <c r="D237" s="95" t="str">
        <f>ProjectedP205!D79</f>
        <v>Bananas</v>
      </c>
      <c r="E237" s="99" t="str">
        <f>IFERROR(E264*ProjectedP205!E49,"-")</f>
        <v>-</v>
      </c>
      <c r="F237" s="99" t="str">
        <f>IFERROR(F264*ProjectedP205!F49,"-")</f>
        <v>-</v>
      </c>
      <c r="G237" s="99" t="str">
        <f>IFERROR(G264*ProjectedP205!G49,"-")</f>
        <v>-</v>
      </c>
      <c r="H237" s="99" t="str">
        <f>IFERROR(H264*ProjectedP205!H49,"-")</f>
        <v>-</v>
      </c>
      <c r="I237" s="99" t="str">
        <f>IFERROR(I264*ProjectedP205!I49,"-")</f>
        <v>-</v>
      </c>
      <c r="J237" s="99" t="str">
        <f>IFERROR(J264*ProjectedP205!J49,"-")</f>
        <v>-</v>
      </c>
      <c r="K237" s="102">
        <f>IFERROR(K264*ProjectedP205!K49,"-")</f>
        <v>0</v>
      </c>
      <c r="L237" s="102">
        <f>IFERROR(L264*ProjectedP205!L49,"-")</f>
        <v>0</v>
      </c>
      <c r="M237" s="102">
        <f>IFERROR(M264*ProjectedP205!M49,"-")</f>
        <v>0</v>
      </c>
      <c r="O237" s="31"/>
      <c r="P237" s="31"/>
      <c r="Q237" s="153"/>
      <c r="T237" s="7"/>
    </row>
    <row r="238" spans="4:20" ht="13.5" hidden="1" customHeight="1" outlineLevel="1" x14ac:dyDescent="0.2">
      <c r="D238" s="95" t="str">
        <f>ProjectedP205!D80</f>
        <v>Cow peas, dry</v>
      </c>
      <c r="E238" s="99" t="str">
        <f>IFERROR(E265*ProjectedP205!E50,"-")</f>
        <v>-</v>
      </c>
      <c r="F238" s="99" t="str">
        <f>IFERROR(F265*ProjectedP205!F50,"-")</f>
        <v>-</v>
      </c>
      <c r="G238" s="99" t="str">
        <f>IFERROR(G265*ProjectedP205!G50,"-")</f>
        <v>-</v>
      </c>
      <c r="H238" s="99" t="str">
        <f>IFERROR(H265*ProjectedP205!H50,"-")</f>
        <v>-</v>
      </c>
      <c r="I238" s="99" t="str">
        <f>IFERROR(I265*ProjectedP205!I50,"-")</f>
        <v>-</v>
      </c>
      <c r="J238" s="99" t="str">
        <f>IFERROR(J265*ProjectedP205!J50,"-")</f>
        <v>-</v>
      </c>
      <c r="K238" s="102">
        <f>IFERROR(K265*ProjectedP205!K50,"-")</f>
        <v>0</v>
      </c>
      <c r="L238" s="102">
        <f>IFERROR(L265*ProjectedP205!L50,"-")</f>
        <v>0</v>
      </c>
      <c r="M238" s="102">
        <f>IFERROR(M265*ProjectedP205!M50,"-")</f>
        <v>0</v>
      </c>
      <c r="O238" s="31"/>
      <c r="P238" s="31"/>
      <c r="Q238" s="153"/>
      <c r="T238" s="7"/>
    </row>
    <row r="239" spans="4:20" ht="13.5" hidden="1" customHeight="1" outlineLevel="1" x14ac:dyDescent="0.2">
      <c r="D239" s="95" t="str">
        <f>ProjectedP205!D81</f>
        <v>Coffee, green</v>
      </c>
      <c r="E239" s="99" t="str">
        <f>IFERROR(E266*ProjectedP205!E51,"-")</f>
        <v>-</v>
      </c>
      <c r="F239" s="99" t="str">
        <f>IFERROR(F266*ProjectedP205!F51,"-")</f>
        <v>-</v>
      </c>
      <c r="G239" s="99" t="str">
        <f>IFERROR(G266*ProjectedP205!G51,"-")</f>
        <v>-</v>
      </c>
      <c r="H239" s="99" t="str">
        <f>IFERROR(H266*ProjectedP205!H51,"-")</f>
        <v>-</v>
      </c>
      <c r="I239" s="99" t="str">
        <f>IFERROR(I266*ProjectedP205!I51,"-")</f>
        <v>-</v>
      </c>
      <c r="J239" s="99" t="str">
        <f>IFERROR(J266*ProjectedP205!J51,"-")</f>
        <v>-</v>
      </c>
      <c r="K239" s="102">
        <f>IFERROR(K266*ProjectedP205!K51,"-")</f>
        <v>0</v>
      </c>
      <c r="L239" s="102">
        <f>IFERROR(L266*ProjectedP205!L51,"-")</f>
        <v>0</v>
      </c>
      <c r="M239" s="102">
        <f>IFERROR(M266*ProjectedP205!M51,"-")</f>
        <v>0</v>
      </c>
      <c r="O239" s="31"/>
      <c r="P239" s="31"/>
      <c r="Q239" s="153"/>
      <c r="T239" s="7"/>
    </row>
    <row r="240" spans="4:20" ht="13.5" hidden="1" customHeight="1" outlineLevel="1" x14ac:dyDescent="0.2">
      <c r="D240" s="95" t="str">
        <f>ProjectedP205!D82</f>
        <v>Edible roots and tubers with high starch or inulin content, n.e.c., fresh</v>
      </c>
      <c r="E240" s="99" t="str">
        <f>IFERROR(E267*ProjectedP205!E52,"-")</f>
        <v>-</v>
      </c>
      <c r="F240" s="99" t="str">
        <f>IFERROR(F267*ProjectedP205!F52,"-")</f>
        <v>-</v>
      </c>
      <c r="G240" s="99" t="str">
        <f>IFERROR(G267*ProjectedP205!G52,"-")</f>
        <v>-</v>
      </c>
      <c r="H240" s="99" t="str">
        <f>IFERROR(H267*ProjectedP205!H52,"-")</f>
        <v>-</v>
      </c>
      <c r="I240" s="99" t="str">
        <f>IFERROR(I267*ProjectedP205!I52,"-")</f>
        <v>-</v>
      </c>
      <c r="J240" s="99" t="str">
        <f>IFERROR(J267*ProjectedP205!J52,"-")</f>
        <v>-</v>
      </c>
      <c r="K240" s="102">
        <f>IFERROR(K267*ProjectedP205!K52,"-")</f>
        <v>0</v>
      </c>
      <c r="L240" s="102">
        <f>IFERROR(L267*ProjectedP205!L52,"-")</f>
        <v>0</v>
      </c>
      <c r="M240" s="102">
        <f>IFERROR(M267*ProjectedP205!M52,"-")</f>
        <v>0</v>
      </c>
      <c r="O240" s="31"/>
      <c r="P240" s="31"/>
      <c r="Q240" s="153"/>
      <c r="T240" s="7"/>
    </row>
    <row r="241" spans="4:20" ht="13.5" hidden="1" customHeight="1" outlineLevel="1" x14ac:dyDescent="0.2">
      <c r="D241" s="95" t="str">
        <f>ProjectedP205!D83</f>
        <v>Sweet potatoes</v>
      </c>
      <c r="E241" s="99" t="str">
        <f>IFERROR(E268*ProjectedP205!E53,"-")</f>
        <v>-</v>
      </c>
      <c r="F241" s="99" t="str">
        <f>IFERROR(F268*ProjectedP205!F53,"-")</f>
        <v>-</v>
      </c>
      <c r="G241" s="99" t="str">
        <f>IFERROR(G268*ProjectedP205!G53,"-")</f>
        <v>-</v>
      </c>
      <c r="H241" s="99" t="str">
        <f>IFERROR(H268*ProjectedP205!H53,"-")</f>
        <v>-</v>
      </c>
      <c r="I241" s="99" t="str">
        <f>IFERROR(I268*ProjectedP205!I53,"-")</f>
        <v>-</v>
      </c>
      <c r="J241" s="99" t="str">
        <f>IFERROR(J268*ProjectedP205!J53,"-")</f>
        <v>-</v>
      </c>
      <c r="K241" s="102">
        <f>IFERROR(K268*ProjectedP205!K53,"-")</f>
        <v>0</v>
      </c>
      <c r="L241" s="102">
        <f>IFERROR(L268*ProjectedP205!L53,"-")</f>
        <v>0</v>
      </c>
      <c r="M241" s="102">
        <f>IFERROR(M268*ProjectedP205!M53,"-")</f>
        <v>0</v>
      </c>
      <c r="O241" s="31"/>
      <c r="P241" s="31"/>
      <c r="T241" s="7"/>
    </row>
    <row r="242" spans="4:20" ht="13.5" hidden="1" customHeight="1" outlineLevel="1" x14ac:dyDescent="0.2">
      <c r="D242" s="95" t="str">
        <f>ProjectedP205!D84</f>
        <v>Other pulses n.e.c.</v>
      </c>
      <c r="E242" s="99" t="str">
        <f>IFERROR(E269*ProjectedP205!E54,"-")</f>
        <v>-</v>
      </c>
      <c r="F242" s="99" t="str">
        <f>IFERROR(F269*ProjectedP205!F54,"-")</f>
        <v>-</v>
      </c>
      <c r="G242" s="99" t="str">
        <f>IFERROR(G269*ProjectedP205!G54,"-")</f>
        <v>-</v>
      </c>
      <c r="H242" s="99" t="str">
        <f>IFERROR(H269*ProjectedP205!H54,"-")</f>
        <v>-</v>
      </c>
      <c r="I242" s="99" t="str">
        <f>IFERROR(I269*ProjectedP205!I54,"-")</f>
        <v>-</v>
      </c>
      <c r="J242" s="99" t="str">
        <f>IFERROR(J269*ProjectedP205!J54,"-")</f>
        <v>-</v>
      </c>
      <c r="K242" s="102">
        <f>IFERROR(K269*ProjectedP205!K54,"-")</f>
        <v>0</v>
      </c>
      <c r="L242" s="102">
        <f>IFERROR(L269*ProjectedP205!L54,"-")</f>
        <v>0</v>
      </c>
      <c r="M242" s="102">
        <f>IFERROR(M269*ProjectedP205!M54,"-")</f>
        <v>0</v>
      </c>
      <c r="O242" s="31"/>
      <c r="P242" s="31"/>
      <c r="T242" s="7"/>
    </row>
    <row r="243" spans="4:20" ht="13.5" hidden="1" customHeight="1" outlineLevel="1" x14ac:dyDescent="0.2">
      <c r="D243" s="95" t="str">
        <f>ProjectedP205!D85</f>
        <v>Melonseed</v>
      </c>
      <c r="E243" s="99" t="str">
        <f>IFERROR(E270*ProjectedP205!E55,"-")</f>
        <v>-</v>
      </c>
      <c r="F243" s="99" t="str">
        <f>IFERROR(F270*ProjectedP205!F55,"-")</f>
        <v>-</v>
      </c>
      <c r="G243" s="99" t="str">
        <f>IFERROR(G270*ProjectedP205!G55,"-")</f>
        <v>-</v>
      </c>
      <c r="H243" s="99" t="str">
        <f>IFERROR(H270*ProjectedP205!H55,"-")</f>
        <v>-</v>
      </c>
      <c r="I243" s="99" t="str">
        <f>IFERROR(I270*ProjectedP205!I55,"-")</f>
        <v>-</v>
      </c>
      <c r="J243" s="99" t="str">
        <f>IFERROR(J270*ProjectedP205!J55,"-")</f>
        <v>-</v>
      </c>
      <c r="K243" s="102">
        <f>IFERROR(K270*ProjectedP205!K55,"-")</f>
        <v>0</v>
      </c>
      <c r="L243" s="102">
        <f>IFERROR(L270*ProjectedP205!L55,"-")</f>
        <v>0</v>
      </c>
      <c r="M243" s="102">
        <f>IFERROR(M270*ProjectedP205!M55,"-")</f>
        <v>0</v>
      </c>
      <c r="O243" s="31"/>
      <c r="P243" s="31"/>
      <c r="T243" s="7"/>
    </row>
    <row r="244" spans="4:20" ht="13.5" hidden="1" customHeight="1" outlineLevel="1" x14ac:dyDescent="0.2">
      <c r="D244" s="95" t="str">
        <f>ProjectedP205!D86</f>
        <v>Seed cotton, unginned</v>
      </c>
      <c r="E244" s="99" t="str">
        <f>IFERROR(E271*ProjectedP205!E56,"-")</f>
        <v>-</v>
      </c>
      <c r="F244" s="99" t="str">
        <f>IFERROR(F271*ProjectedP205!F56,"-")</f>
        <v>-</v>
      </c>
      <c r="G244" s="99" t="str">
        <f>IFERROR(G271*ProjectedP205!G56,"-")</f>
        <v>-</v>
      </c>
      <c r="H244" s="99" t="str">
        <f>IFERROR(H271*ProjectedP205!H56,"-")</f>
        <v>-</v>
      </c>
      <c r="I244" s="99" t="str">
        <f>IFERROR(I271*ProjectedP205!I56,"-")</f>
        <v>-</v>
      </c>
      <c r="J244" s="99" t="str">
        <f>IFERROR(J271*ProjectedP205!J56,"-")</f>
        <v>-</v>
      </c>
      <c r="K244" s="102">
        <f>IFERROR(K271*ProjectedP205!K56,"-")</f>
        <v>0</v>
      </c>
      <c r="L244" s="102">
        <f>IFERROR(L271*ProjectedP205!L56,"-")</f>
        <v>0</v>
      </c>
      <c r="M244" s="102">
        <f>IFERROR(M271*ProjectedP205!M56,"-")</f>
        <v>0</v>
      </c>
      <c r="O244" s="31"/>
      <c r="P244" s="31"/>
      <c r="T244" s="7"/>
    </row>
    <row r="245" spans="4:20" ht="13.5" hidden="1" customHeight="1" outlineLevel="1" x14ac:dyDescent="0.2">
      <c r="D245" s="95" t="str">
        <f>ProjectedP205!D87</f>
        <v>Other vegetables, fresh n.e.c.</v>
      </c>
      <c r="E245" s="99" t="str">
        <f>IFERROR(E272*ProjectedP205!E57,"-")</f>
        <v>-</v>
      </c>
      <c r="F245" s="99" t="str">
        <f>IFERROR(F272*ProjectedP205!F57,"-")</f>
        <v>-</v>
      </c>
      <c r="G245" s="99" t="str">
        <f>IFERROR(G272*ProjectedP205!G57,"-")</f>
        <v>-</v>
      </c>
      <c r="H245" s="99" t="str">
        <f>IFERROR(H272*ProjectedP205!H57,"-")</f>
        <v>-</v>
      </c>
      <c r="I245" s="99" t="str">
        <f>IFERROR(I272*ProjectedP205!I57,"-")</f>
        <v>-</v>
      </c>
      <c r="J245" s="99" t="str">
        <f>IFERROR(J272*ProjectedP205!J57,"-")</f>
        <v>-</v>
      </c>
      <c r="K245" s="102">
        <f>IFERROR(K272*ProjectedP205!K57,"-")</f>
        <v>0</v>
      </c>
      <c r="L245" s="102">
        <f>IFERROR(L272*ProjectedP205!L57,"-")</f>
        <v>0</v>
      </c>
      <c r="M245" s="102">
        <f>IFERROR(M272*ProjectedP205!M57,"-")</f>
        <v>0</v>
      </c>
      <c r="O245" s="31"/>
      <c r="P245" s="31"/>
      <c r="T245" s="7"/>
    </row>
    <row r="246" spans="4:20" ht="13.5" hidden="1" customHeight="1" outlineLevel="1" x14ac:dyDescent="0.2">
      <c r="D246" s="95" t="str">
        <f>ProjectedP205!D88</f>
        <v>Cocoa beans</v>
      </c>
      <c r="E246" s="99" t="str">
        <f>IFERROR(E273*ProjectedP205!E58,"-")</f>
        <v>-</v>
      </c>
      <c r="F246" s="99" t="str">
        <f>IFERROR(F273*ProjectedP205!F58,"-")</f>
        <v>-</v>
      </c>
      <c r="G246" s="99" t="str">
        <f>IFERROR(G273*ProjectedP205!G58,"-")</f>
        <v>-</v>
      </c>
      <c r="H246" s="99" t="str">
        <f>IFERROR(H273*ProjectedP205!H58,"-")</f>
        <v>-</v>
      </c>
      <c r="I246" s="99" t="str">
        <f>IFERROR(I273*ProjectedP205!I58,"-")</f>
        <v>-</v>
      </c>
      <c r="J246" s="99" t="str">
        <f>IFERROR(J273*ProjectedP205!J58,"-")</f>
        <v>-</v>
      </c>
      <c r="K246" s="102">
        <f>IFERROR(K273*ProjectedP205!K58,"-")</f>
        <v>0</v>
      </c>
      <c r="L246" s="102">
        <f>IFERROR(L273*ProjectedP205!L58,"-")</f>
        <v>0</v>
      </c>
      <c r="M246" s="102">
        <f>IFERROR(M273*ProjectedP205!M58,"-")</f>
        <v>0</v>
      </c>
      <c r="O246" s="31"/>
      <c r="P246" s="31"/>
      <c r="T246" s="7"/>
    </row>
    <row r="247" spans="4:20" ht="13.5" hidden="1" customHeight="1" outlineLevel="1" x14ac:dyDescent="0.2">
      <c r="D247" s="95" t="str">
        <f>ProjectedP205!D89</f>
        <v>Millet</v>
      </c>
      <c r="E247" s="99" t="str">
        <f>IFERROR(E274*ProjectedP205!E59,"-")</f>
        <v>-</v>
      </c>
      <c r="F247" s="99" t="str">
        <f>IFERROR(F274*ProjectedP205!F59,"-")</f>
        <v>-</v>
      </c>
      <c r="G247" s="99" t="str">
        <f>IFERROR(G274*ProjectedP205!G59,"-")</f>
        <v>-</v>
      </c>
      <c r="H247" s="99" t="str">
        <f>IFERROR(H274*ProjectedP205!H59,"-")</f>
        <v>-</v>
      </c>
      <c r="I247" s="99" t="str">
        <f>IFERROR(I274*ProjectedP205!I59,"-")</f>
        <v>-</v>
      </c>
      <c r="J247" s="99" t="str">
        <f>IFERROR(J274*ProjectedP205!J59,"-")</f>
        <v>-</v>
      </c>
      <c r="K247" s="102">
        <f>IFERROR(K274*ProjectedP205!K59,"-")</f>
        <v>0</v>
      </c>
      <c r="L247" s="102">
        <f>IFERROR(L274*ProjectedP205!L59,"-")</f>
        <v>0</v>
      </c>
      <c r="M247" s="102">
        <f>IFERROR(M274*ProjectedP205!M59,"-")</f>
        <v>0</v>
      </c>
      <c r="O247" s="31"/>
      <c r="P247" s="31"/>
      <c r="T247" s="7"/>
    </row>
    <row r="248" spans="4:20" ht="13.5" hidden="1" customHeight="1" outlineLevel="1" x14ac:dyDescent="0.2">
      <c r="D248" s="95" t="str">
        <f>ProjectedP205!D90</f>
        <v>Natural rubber in primary forms</v>
      </c>
      <c r="E248" s="99" t="str">
        <f>IFERROR(E275*ProjectedP205!E60,"-")</f>
        <v>-</v>
      </c>
      <c r="F248" s="99" t="str">
        <f>IFERROR(F275*ProjectedP205!F60,"-")</f>
        <v>-</v>
      </c>
      <c r="G248" s="99" t="str">
        <f>IFERROR(G275*ProjectedP205!G60,"-")</f>
        <v>-</v>
      </c>
      <c r="H248" s="99" t="str">
        <f>IFERROR(H275*ProjectedP205!H60,"-")</f>
        <v>-</v>
      </c>
      <c r="I248" s="99" t="str">
        <f>IFERROR(I275*ProjectedP205!I60,"-")</f>
        <v>-</v>
      </c>
      <c r="J248" s="99" t="str">
        <f>IFERROR(J275*ProjectedP205!J60,"-")</f>
        <v>-</v>
      </c>
      <c r="K248" s="102">
        <f>IFERROR(K275*ProjectedP205!K60,"-")</f>
        <v>0</v>
      </c>
      <c r="L248" s="102">
        <f>IFERROR(L275*ProjectedP205!L60,"-")</f>
        <v>0</v>
      </c>
      <c r="M248" s="102">
        <f>IFERROR(M275*ProjectedP205!M60,"-")</f>
        <v>0</v>
      </c>
      <c r="O248" s="31"/>
      <c r="P248" s="31"/>
      <c r="T248" s="7"/>
    </row>
    <row r="249" spans="4:20" ht="13.5" hidden="1" customHeight="1" outlineLevel="1" thickBot="1" x14ac:dyDescent="0.25">
      <c r="D249" s="96" t="str">
        <f>ProjectedP205!D91</f>
        <v>Soya beans</v>
      </c>
      <c r="E249" s="100" t="str">
        <f>IFERROR(E276*ProjectedP205!E61,"-")</f>
        <v>-</v>
      </c>
      <c r="F249" s="100" t="str">
        <f>IFERROR(F276*ProjectedP205!F61,"-")</f>
        <v>-</v>
      </c>
      <c r="G249" s="100" t="str">
        <f>IFERROR(G276*ProjectedP205!G61,"-")</f>
        <v>-</v>
      </c>
      <c r="H249" s="100" t="str">
        <f>IFERROR(H276*ProjectedP205!H61,"-")</f>
        <v>-</v>
      </c>
      <c r="I249" s="100" t="str">
        <f>IFERROR(I276*ProjectedP205!I61,"-")</f>
        <v>-</v>
      </c>
      <c r="J249" s="100" t="str">
        <f>IFERROR(J276*ProjectedP205!J61,"-")</f>
        <v>-</v>
      </c>
      <c r="K249" s="103">
        <f>IFERROR(K276*ProjectedP205!K61,"-")</f>
        <v>0</v>
      </c>
      <c r="L249" s="103">
        <f>IFERROR(L276*ProjectedP205!L61,"-")</f>
        <v>0</v>
      </c>
      <c r="M249" s="103">
        <f>IFERROR(M276*ProjectedP205!M61,"-")</f>
        <v>0</v>
      </c>
      <c r="O249" s="31"/>
      <c r="P249" s="31"/>
      <c r="T249" s="7"/>
    </row>
    <row r="250" spans="4:20" ht="13.5" hidden="1" customHeight="1" outlineLevel="1" thickTop="1" thickBot="1" x14ac:dyDescent="0.25">
      <c r="D250" s="96" t="s">
        <v>141</v>
      </c>
      <c r="E250" s="100">
        <f>SUM(E230:E249)</f>
        <v>0</v>
      </c>
      <c r="F250" s="100">
        <f t="shared" ref="F250:I250" si="27">SUM(F230:F249)</f>
        <v>0</v>
      </c>
      <c r="G250" s="100">
        <f t="shared" si="27"/>
        <v>0</v>
      </c>
      <c r="H250" s="100">
        <f t="shared" si="27"/>
        <v>0</v>
      </c>
      <c r="I250" s="100">
        <f t="shared" si="27"/>
        <v>0</v>
      </c>
      <c r="J250" s="100">
        <f>SUM(J230:J249)</f>
        <v>0</v>
      </c>
      <c r="K250" s="103">
        <f>SUM(K230:K249)</f>
        <v>0</v>
      </c>
      <c r="L250" s="103">
        <f t="shared" ref="L250:M250" si="28">SUM(L230:L249)</f>
        <v>0</v>
      </c>
      <c r="M250" s="103">
        <f t="shared" si="28"/>
        <v>0</v>
      </c>
      <c r="O250" s="31"/>
      <c r="P250" s="31"/>
      <c r="T250" s="7"/>
    </row>
    <row r="251" spans="4:20" ht="13.5" hidden="1" customHeight="1" outlineLevel="1" thickTop="1" thickBot="1" x14ac:dyDescent="0.25">
      <c r="D251" s="94" t="s">
        <v>168</v>
      </c>
      <c r="E251" s="101">
        <f>E250/46%</f>
        <v>0</v>
      </c>
      <c r="F251" s="101">
        <f t="shared" ref="F251:M251" si="29">F250/46%</f>
        <v>0</v>
      </c>
      <c r="G251" s="101">
        <f t="shared" si="29"/>
        <v>0</v>
      </c>
      <c r="H251" s="101">
        <f t="shared" si="29"/>
        <v>0</v>
      </c>
      <c r="I251" s="101">
        <f t="shared" si="29"/>
        <v>0</v>
      </c>
      <c r="J251" s="101">
        <f>J250/46%</f>
        <v>0</v>
      </c>
      <c r="K251" s="103">
        <f>K250/46%</f>
        <v>0</v>
      </c>
      <c r="L251" s="103">
        <f t="shared" si="29"/>
        <v>0</v>
      </c>
      <c r="M251" s="103">
        <f t="shared" si="29"/>
        <v>0</v>
      </c>
      <c r="O251" s="31"/>
      <c r="P251" s="31"/>
      <c r="T251" s="7"/>
    </row>
    <row r="252" spans="4:20" ht="13.5" hidden="1" customHeight="1" outlineLevel="1" thickTop="1" x14ac:dyDescent="0.2">
      <c r="O252" s="31"/>
      <c r="P252" s="31"/>
    </row>
    <row r="253" spans="4:20" ht="13.5" hidden="1" customHeight="1" outlineLevel="1" x14ac:dyDescent="0.2">
      <c r="D253" s="32" t="s">
        <v>144</v>
      </c>
      <c r="O253" s="31"/>
      <c r="P253" s="31"/>
    </row>
    <row r="254" spans="4:20" ht="13.5" hidden="1" customHeight="1" outlineLevel="1" x14ac:dyDescent="0.2">
      <c r="D254" s="33" t="s">
        <v>145</v>
      </c>
      <c r="O254" s="39" t="s">
        <v>170</v>
      </c>
    </row>
    <row r="255" spans="4:20" ht="13.5" hidden="1" customHeight="1" outlineLevel="1" x14ac:dyDescent="0.2"/>
    <row r="256" spans="4:20" ht="13.5" hidden="1" customHeight="1" outlineLevel="1" x14ac:dyDescent="0.2">
      <c r="D256" s="30" t="s">
        <v>146</v>
      </c>
      <c r="E256" s="120">
        <v>2017</v>
      </c>
      <c r="F256" s="120">
        <v>2018</v>
      </c>
      <c r="G256" s="120">
        <v>2019</v>
      </c>
      <c r="H256" s="120">
        <v>2020</v>
      </c>
      <c r="I256" s="120">
        <v>2021</v>
      </c>
      <c r="J256" s="120">
        <v>2022</v>
      </c>
      <c r="K256" s="120">
        <v>2023</v>
      </c>
      <c r="L256" s="120">
        <v>2024</v>
      </c>
      <c r="M256" s="120">
        <v>2025</v>
      </c>
      <c r="O256" s="39" t="s">
        <v>180</v>
      </c>
      <c r="P256" s="39" t="s">
        <v>181</v>
      </c>
      <c r="Q256" s="39" t="s">
        <v>173</v>
      </c>
      <c r="R256" s="39" t="s">
        <v>182</v>
      </c>
    </row>
    <row r="257" spans="4:18" ht="13.5" hidden="1" customHeight="1" outlineLevel="1" x14ac:dyDescent="0.2">
      <c r="D257" s="95" t="str">
        <f>ProjectedP205!D72</f>
        <v>Cassava, fresh</v>
      </c>
      <c r="E257" s="134" t="s">
        <v>157</v>
      </c>
      <c r="F257" s="134" t="s">
        <v>157</v>
      </c>
      <c r="G257" s="134" t="s">
        <v>157</v>
      </c>
      <c r="H257" s="134" t="s">
        <v>157</v>
      </c>
      <c r="I257" s="134" t="s">
        <v>157</v>
      </c>
      <c r="J257" s="134" t="s">
        <v>157</v>
      </c>
      <c r="K257" s="142">
        <f>O257</f>
        <v>0</v>
      </c>
      <c r="L257" s="142">
        <f>K257+(($P257-$O257)/($M$256-$K$256))</f>
        <v>0</v>
      </c>
      <c r="M257" s="142">
        <f>P257</f>
        <v>0</v>
      </c>
      <c r="O257" s="136"/>
      <c r="P257" s="136"/>
      <c r="R257" s="4"/>
    </row>
    <row r="258" spans="4:18" ht="13.5" hidden="1" customHeight="1" outlineLevel="1" x14ac:dyDescent="0.2">
      <c r="D258" s="95" t="str">
        <f>ProjectedP205!D73</f>
        <v>Maize (corn)</v>
      </c>
      <c r="E258" s="134" t="s">
        <v>157</v>
      </c>
      <c r="F258" s="134" t="s">
        <v>157</v>
      </c>
      <c r="G258" s="134" t="s">
        <v>157</v>
      </c>
      <c r="H258" s="134" t="s">
        <v>157</v>
      </c>
      <c r="I258" s="134" t="s">
        <v>157</v>
      </c>
      <c r="J258" s="134" t="s">
        <v>157</v>
      </c>
      <c r="K258" s="142">
        <f t="shared" ref="K258:K276" si="30">O258</f>
        <v>0</v>
      </c>
      <c r="L258" s="142">
        <f t="shared" ref="L258:L276" si="31">K258+(($P258-$O258)/($M$256-$K$256))</f>
        <v>0</v>
      </c>
      <c r="M258" s="142">
        <f t="shared" ref="M258:M276" si="32">P258</f>
        <v>0</v>
      </c>
      <c r="O258" s="136"/>
      <c r="P258" s="136"/>
      <c r="R258" s="4"/>
    </row>
    <row r="259" spans="4:18" ht="13.5" hidden="1" customHeight="1" outlineLevel="1" x14ac:dyDescent="0.2">
      <c r="D259" s="95" t="str">
        <f>ProjectedP205!D74</f>
        <v>Rice</v>
      </c>
      <c r="E259" s="134" t="s">
        <v>157</v>
      </c>
      <c r="F259" s="134" t="s">
        <v>157</v>
      </c>
      <c r="G259" s="134" t="s">
        <v>157</v>
      </c>
      <c r="H259" s="134" t="s">
        <v>157</v>
      </c>
      <c r="I259" s="134" t="s">
        <v>157</v>
      </c>
      <c r="J259" s="134" t="s">
        <v>157</v>
      </c>
      <c r="K259" s="142">
        <f t="shared" si="30"/>
        <v>0</v>
      </c>
      <c r="L259" s="142">
        <f t="shared" si="31"/>
        <v>0</v>
      </c>
      <c r="M259" s="142">
        <f t="shared" si="32"/>
        <v>0</v>
      </c>
      <c r="O259" s="136"/>
      <c r="P259" s="136"/>
      <c r="R259" s="4"/>
    </row>
    <row r="260" spans="4:18" ht="13.5" hidden="1" customHeight="1" outlineLevel="1" x14ac:dyDescent="0.2">
      <c r="D260" s="95" t="str">
        <f>ProjectedP205!D75</f>
        <v>Plantains and cooking bananas</v>
      </c>
      <c r="E260" s="134" t="s">
        <v>157</v>
      </c>
      <c r="F260" s="134" t="s">
        <v>157</v>
      </c>
      <c r="G260" s="134" t="s">
        <v>157</v>
      </c>
      <c r="H260" s="134" t="s">
        <v>157</v>
      </c>
      <c r="I260" s="134" t="s">
        <v>157</v>
      </c>
      <c r="J260" s="134" t="s">
        <v>157</v>
      </c>
      <c r="K260" s="142">
        <f t="shared" si="30"/>
        <v>0</v>
      </c>
      <c r="L260" s="142">
        <f t="shared" si="31"/>
        <v>0</v>
      </c>
      <c r="M260" s="142">
        <f t="shared" si="32"/>
        <v>0</v>
      </c>
      <c r="O260" s="136"/>
      <c r="P260" s="136"/>
      <c r="R260" s="4"/>
    </row>
    <row r="261" spans="4:18" ht="13.5" hidden="1" customHeight="1" outlineLevel="1" x14ac:dyDescent="0.2">
      <c r="D261" s="95" t="str">
        <f>ProjectedP205!D76</f>
        <v>Groundnuts, excluding shelled</v>
      </c>
      <c r="E261" s="134" t="s">
        <v>157</v>
      </c>
      <c r="F261" s="134" t="s">
        <v>157</v>
      </c>
      <c r="G261" s="134" t="s">
        <v>157</v>
      </c>
      <c r="H261" s="134" t="s">
        <v>157</v>
      </c>
      <c r="I261" s="134" t="s">
        <v>157</v>
      </c>
      <c r="J261" s="134" t="s">
        <v>157</v>
      </c>
      <c r="K261" s="142">
        <f t="shared" si="30"/>
        <v>0</v>
      </c>
      <c r="L261" s="142">
        <f t="shared" si="31"/>
        <v>0</v>
      </c>
      <c r="M261" s="142">
        <f t="shared" si="32"/>
        <v>0</v>
      </c>
      <c r="O261" s="136"/>
      <c r="P261" s="136"/>
      <c r="R261" s="4"/>
    </row>
    <row r="262" spans="4:18" ht="13.5" hidden="1" customHeight="1" outlineLevel="1" x14ac:dyDescent="0.2">
      <c r="D262" s="95" t="str">
        <f>ProjectedP205!D77</f>
        <v>Beans, dry</v>
      </c>
      <c r="E262" s="134" t="s">
        <v>157</v>
      </c>
      <c r="F262" s="134" t="s">
        <v>157</v>
      </c>
      <c r="G262" s="134" t="s">
        <v>157</v>
      </c>
      <c r="H262" s="134" t="s">
        <v>157</v>
      </c>
      <c r="I262" s="134" t="s">
        <v>157</v>
      </c>
      <c r="J262" s="134" t="s">
        <v>157</v>
      </c>
      <c r="K262" s="142">
        <f t="shared" si="30"/>
        <v>0</v>
      </c>
      <c r="L262" s="142">
        <f t="shared" si="31"/>
        <v>0</v>
      </c>
      <c r="M262" s="142">
        <f t="shared" si="32"/>
        <v>0</v>
      </c>
      <c r="O262" s="136"/>
      <c r="P262" s="136"/>
      <c r="R262" s="4"/>
    </row>
    <row r="263" spans="4:18" ht="13.5" hidden="1" customHeight="1" outlineLevel="1" x14ac:dyDescent="0.2">
      <c r="D263" s="95" t="str">
        <f>ProjectedP205!D78</f>
        <v>Oil palm fruit</v>
      </c>
      <c r="E263" s="124" t="s">
        <v>157</v>
      </c>
      <c r="F263" s="124" t="s">
        <v>157</v>
      </c>
      <c r="G263" s="124" t="s">
        <v>157</v>
      </c>
      <c r="H263" s="124" t="s">
        <v>157</v>
      </c>
      <c r="I263" s="124" t="s">
        <v>157</v>
      </c>
      <c r="J263" s="134" t="s">
        <v>157</v>
      </c>
      <c r="K263" s="142">
        <f t="shared" si="30"/>
        <v>0</v>
      </c>
      <c r="L263" s="142">
        <f t="shared" si="31"/>
        <v>0</v>
      </c>
      <c r="M263" s="142">
        <f t="shared" si="32"/>
        <v>0</v>
      </c>
      <c r="O263" s="136"/>
      <c r="P263" s="136"/>
      <c r="R263" s="4"/>
    </row>
    <row r="264" spans="4:18" ht="13.5" hidden="1" customHeight="1" outlineLevel="1" x14ac:dyDescent="0.2">
      <c r="D264" s="95" t="str">
        <f>ProjectedP205!D79</f>
        <v>Bananas</v>
      </c>
      <c r="E264" s="124" t="s">
        <v>157</v>
      </c>
      <c r="F264" s="124" t="s">
        <v>157</v>
      </c>
      <c r="G264" s="124" t="s">
        <v>157</v>
      </c>
      <c r="H264" s="124" t="s">
        <v>157</v>
      </c>
      <c r="I264" s="124" t="s">
        <v>157</v>
      </c>
      <c r="J264" s="134" t="s">
        <v>157</v>
      </c>
      <c r="K264" s="142">
        <f t="shared" si="30"/>
        <v>0</v>
      </c>
      <c r="L264" s="142">
        <f t="shared" si="31"/>
        <v>0</v>
      </c>
      <c r="M264" s="142">
        <f t="shared" si="32"/>
        <v>0</v>
      </c>
      <c r="O264" s="136"/>
      <c r="P264" s="136"/>
      <c r="R264" s="4"/>
    </row>
    <row r="265" spans="4:18" ht="13.5" hidden="1" customHeight="1" outlineLevel="1" x14ac:dyDescent="0.2">
      <c r="D265" s="95" t="str">
        <f>ProjectedP205!D80</f>
        <v>Cow peas, dry</v>
      </c>
      <c r="E265" s="124" t="s">
        <v>157</v>
      </c>
      <c r="F265" s="124" t="s">
        <v>157</v>
      </c>
      <c r="G265" s="124" t="s">
        <v>157</v>
      </c>
      <c r="H265" s="124" t="s">
        <v>157</v>
      </c>
      <c r="I265" s="124" t="s">
        <v>157</v>
      </c>
      <c r="J265" s="134" t="s">
        <v>157</v>
      </c>
      <c r="K265" s="142">
        <f t="shared" si="30"/>
        <v>0</v>
      </c>
      <c r="L265" s="142">
        <f t="shared" si="31"/>
        <v>0</v>
      </c>
      <c r="M265" s="142">
        <f t="shared" si="32"/>
        <v>0</v>
      </c>
      <c r="O265" s="136"/>
      <c r="P265" s="136"/>
      <c r="R265" s="4"/>
    </row>
    <row r="266" spans="4:18" ht="13.5" hidden="1" customHeight="1" outlineLevel="1" x14ac:dyDescent="0.2">
      <c r="D266" s="95" t="str">
        <f>ProjectedP205!D81</f>
        <v>Coffee, green</v>
      </c>
      <c r="E266" s="124" t="s">
        <v>157</v>
      </c>
      <c r="F266" s="124" t="s">
        <v>157</v>
      </c>
      <c r="G266" s="124" t="s">
        <v>157</v>
      </c>
      <c r="H266" s="124" t="s">
        <v>157</v>
      </c>
      <c r="I266" s="124" t="s">
        <v>157</v>
      </c>
      <c r="J266" s="134" t="s">
        <v>157</v>
      </c>
      <c r="K266" s="142">
        <f t="shared" si="30"/>
        <v>0</v>
      </c>
      <c r="L266" s="142">
        <f t="shared" si="31"/>
        <v>0</v>
      </c>
      <c r="M266" s="142">
        <f t="shared" si="32"/>
        <v>0</v>
      </c>
      <c r="O266" s="136"/>
      <c r="P266" s="136"/>
      <c r="R266" s="4"/>
    </row>
    <row r="267" spans="4:18" ht="13.5" hidden="1" customHeight="1" outlineLevel="1" x14ac:dyDescent="0.2">
      <c r="D267" s="95" t="str">
        <f>ProjectedP205!D82</f>
        <v>Edible roots and tubers with high starch or inulin content, n.e.c., fresh</v>
      </c>
      <c r="E267" s="124" t="s">
        <v>157</v>
      </c>
      <c r="F267" s="124" t="s">
        <v>157</v>
      </c>
      <c r="G267" s="124" t="s">
        <v>157</v>
      </c>
      <c r="H267" s="124" t="s">
        <v>157</v>
      </c>
      <c r="I267" s="124" t="s">
        <v>157</v>
      </c>
      <c r="J267" s="134" t="s">
        <v>157</v>
      </c>
      <c r="K267" s="142">
        <f t="shared" si="30"/>
        <v>0</v>
      </c>
      <c r="L267" s="142">
        <f t="shared" si="31"/>
        <v>0</v>
      </c>
      <c r="M267" s="142">
        <f t="shared" si="32"/>
        <v>0</v>
      </c>
      <c r="O267" s="136"/>
      <c r="P267" s="136"/>
      <c r="R267" s="4"/>
    </row>
    <row r="268" spans="4:18" ht="13.5" hidden="1" customHeight="1" outlineLevel="1" x14ac:dyDescent="0.2">
      <c r="D268" s="95" t="str">
        <f>ProjectedP205!D83</f>
        <v>Sweet potatoes</v>
      </c>
      <c r="E268" s="124" t="s">
        <v>157</v>
      </c>
      <c r="F268" s="124" t="s">
        <v>157</v>
      </c>
      <c r="G268" s="124" t="s">
        <v>157</v>
      </c>
      <c r="H268" s="124" t="s">
        <v>157</v>
      </c>
      <c r="I268" s="124" t="s">
        <v>157</v>
      </c>
      <c r="J268" s="134" t="s">
        <v>157</v>
      </c>
      <c r="K268" s="142">
        <f t="shared" si="30"/>
        <v>0</v>
      </c>
      <c r="L268" s="142">
        <f t="shared" si="31"/>
        <v>0</v>
      </c>
      <c r="M268" s="142">
        <f t="shared" si="32"/>
        <v>0</v>
      </c>
      <c r="O268" s="136"/>
      <c r="P268" s="136"/>
      <c r="R268" s="4"/>
    </row>
    <row r="269" spans="4:18" ht="13.5" hidden="1" customHeight="1" outlineLevel="1" x14ac:dyDescent="0.2">
      <c r="D269" s="95" t="str">
        <f>ProjectedP205!D84</f>
        <v>Other pulses n.e.c.</v>
      </c>
      <c r="E269" s="124" t="s">
        <v>157</v>
      </c>
      <c r="F269" s="124" t="s">
        <v>157</v>
      </c>
      <c r="G269" s="124" t="s">
        <v>157</v>
      </c>
      <c r="H269" s="124" t="s">
        <v>157</v>
      </c>
      <c r="I269" s="124" t="s">
        <v>157</v>
      </c>
      <c r="J269" s="134" t="s">
        <v>157</v>
      </c>
      <c r="K269" s="142">
        <f t="shared" si="30"/>
        <v>0</v>
      </c>
      <c r="L269" s="142">
        <f t="shared" si="31"/>
        <v>0</v>
      </c>
      <c r="M269" s="142">
        <f t="shared" si="32"/>
        <v>0</v>
      </c>
      <c r="O269" s="136"/>
      <c r="P269" s="136"/>
      <c r="R269" s="4"/>
    </row>
    <row r="270" spans="4:18" ht="13.5" hidden="1" customHeight="1" outlineLevel="1" x14ac:dyDescent="0.2">
      <c r="D270" s="95" t="str">
        <f>ProjectedP205!D85</f>
        <v>Melonseed</v>
      </c>
      <c r="E270" s="124" t="s">
        <v>157</v>
      </c>
      <c r="F270" s="124" t="s">
        <v>157</v>
      </c>
      <c r="G270" s="124" t="s">
        <v>157</v>
      </c>
      <c r="H270" s="124" t="s">
        <v>157</v>
      </c>
      <c r="I270" s="124" t="s">
        <v>157</v>
      </c>
      <c r="J270" s="134" t="s">
        <v>157</v>
      </c>
      <c r="K270" s="142">
        <f t="shared" si="30"/>
        <v>0</v>
      </c>
      <c r="L270" s="142">
        <f t="shared" si="31"/>
        <v>0</v>
      </c>
      <c r="M270" s="142">
        <f t="shared" si="32"/>
        <v>0</v>
      </c>
      <c r="O270" s="136"/>
      <c r="P270" s="136"/>
      <c r="R270" s="4"/>
    </row>
    <row r="271" spans="4:18" ht="13.5" hidden="1" customHeight="1" outlineLevel="1" x14ac:dyDescent="0.2">
      <c r="D271" s="95" t="str">
        <f>ProjectedP205!D86</f>
        <v>Seed cotton, unginned</v>
      </c>
      <c r="E271" s="124" t="s">
        <v>157</v>
      </c>
      <c r="F271" s="124" t="s">
        <v>157</v>
      </c>
      <c r="G271" s="124" t="s">
        <v>157</v>
      </c>
      <c r="H271" s="124" t="s">
        <v>157</v>
      </c>
      <c r="I271" s="124" t="s">
        <v>157</v>
      </c>
      <c r="J271" s="134" t="s">
        <v>157</v>
      </c>
      <c r="K271" s="142">
        <f t="shared" si="30"/>
        <v>0</v>
      </c>
      <c r="L271" s="142">
        <f t="shared" si="31"/>
        <v>0</v>
      </c>
      <c r="M271" s="142">
        <f t="shared" si="32"/>
        <v>0</v>
      </c>
      <c r="O271" s="136"/>
      <c r="P271" s="136"/>
      <c r="R271" s="4"/>
    </row>
    <row r="272" spans="4:18" ht="13.5" hidden="1" customHeight="1" outlineLevel="1" x14ac:dyDescent="0.2">
      <c r="D272" s="95" t="str">
        <f>ProjectedP205!D87</f>
        <v>Other vegetables, fresh n.e.c.</v>
      </c>
      <c r="E272" s="124" t="s">
        <v>157</v>
      </c>
      <c r="F272" s="124" t="s">
        <v>157</v>
      </c>
      <c r="G272" s="124" t="s">
        <v>157</v>
      </c>
      <c r="H272" s="124" t="s">
        <v>157</v>
      </c>
      <c r="I272" s="124" t="s">
        <v>157</v>
      </c>
      <c r="J272" s="134" t="s">
        <v>157</v>
      </c>
      <c r="K272" s="142">
        <f t="shared" si="30"/>
        <v>0</v>
      </c>
      <c r="L272" s="142">
        <f t="shared" si="31"/>
        <v>0</v>
      </c>
      <c r="M272" s="142">
        <f t="shared" si="32"/>
        <v>0</v>
      </c>
      <c r="O272" s="136"/>
      <c r="P272" s="136"/>
      <c r="R272" s="4"/>
    </row>
    <row r="273" spans="2:19" ht="13.5" hidden="1" customHeight="1" outlineLevel="1" x14ac:dyDescent="0.2">
      <c r="D273" s="95" t="str">
        <f>ProjectedP205!D88</f>
        <v>Cocoa beans</v>
      </c>
      <c r="E273" s="124" t="s">
        <v>157</v>
      </c>
      <c r="F273" s="124" t="s">
        <v>157</v>
      </c>
      <c r="G273" s="124" t="s">
        <v>157</v>
      </c>
      <c r="H273" s="124" t="s">
        <v>157</v>
      </c>
      <c r="I273" s="124" t="s">
        <v>157</v>
      </c>
      <c r="J273" s="134" t="s">
        <v>157</v>
      </c>
      <c r="K273" s="142">
        <f t="shared" si="30"/>
        <v>0</v>
      </c>
      <c r="L273" s="142">
        <f t="shared" si="31"/>
        <v>0</v>
      </c>
      <c r="M273" s="142">
        <f t="shared" si="32"/>
        <v>0</v>
      </c>
      <c r="O273" s="136"/>
      <c r="P273" s="136"/>
      <c r="R273" s="4"/>
    </row>
    <row r="274" spans="2:19" ht="13.5" hidden="1" customHeight="1" outlineLevel="1" x14ac:dyDescent="0.2">
      <c r="D274" s="95" t="str">
        <f>ProjectedP205!D89</f>
        <v>Millet</v>
      </c>
      <c r="E274" s="124" t="s">
        <v>157</v>
      </c>
      <c r="F274" s="124" t="s">
        <v>157</v>
      </c>
      <c r="G274" s="124" t="s">
        <v>157</v>
      </c>
      <c r="H274" s="124" t="s">
        <v>157</v>
      </c>
      <c r="I274" s="124" t="s">
        <v>157</v>
      </c>
      <c r="J274" s="134" t="s">
        <v>157</v>
      </c>
      <c r="K274" s="142">
        <f t="shared" si="30"/>
        <v>0</v>
      </c>
      <c r="L274" s="142">
        <f t="shared" si="31"/>
        <v>0</v>
      </c>
      <c r="M274" s="142">
        <f t="shared" si="32"/>
        <v>0</v>
      </c>
      <c r="O274" s="136"/>
      <c r="P274" s="136"/>
      <c r="R274" s="4"/>
    </row>
    <row r="275" spans="2:19" ht="13.5" hidden="1" customHeight="1" outlineLevel="1" x14ac:dyDescent="0.2">
      <c r="D275" s="95" t="str">
        <f>ProjectedP205!D90</f>
        <v>Natural rubber in primary forms</v>
      </c>
      <c r="E275" s="124" t="s">
        <v>157</v>
      </c>
      <c r="F275" s="124" t="s">
        <v>157</v>
      </c>
      <c r="G275" s="124" t="s">
        <v>157</v>
      </c>
      <c r="H275" s="124" t="s">
        <v>157</v>
      </c>
      <c r="I275" s="124" t="s">
        <v>157</v>
      </c>
      <c r="J275" s="134" t="s">
        <v>157</v>
      </c>
      <c r="K275" s="142">
        <f t="shared" si="30"/>
        <v>0</v>
      </c>
      <c r="L275" s="142">
        <f t="shared" si="31"/>
        <v>0</v>
      </c>
      <c r="M275" s="142">
        <f t="shared" si="32"/>
        <v>0</v>
      </c>
      <c r="O275" s="136"/>
      <c r="P275" s="136"/>
      <c r="R275" s="4"/>
    </row>
    <row r="276" spans="2:19" ht="13.5" hidden="1" customHeight="1" outlineLevel="1" x14ac:dyDescent="0.2">
      <c r="D276" s="95" t="str">
        <f>ProjectedP205!D91</f>
        <v>Soya beans</v>
      </c>
      <c r="E276" s="124" t="s">
        <v>157</v>
      </c>
      <c r="F276" s="124" t="s">
        <v>157</v>
      </c>
      <c r="G276" s="124" t="s">
        <v>157</v>
      </c>
      <c r="H276" s="124" t="s">
        <v>157</v>
      </c>
      <c r="I276" s="124" t="s">
        <v>157</v>
      </c>
      <c r="J276" s="134" t="s">
        <v>157</v>
      </c>
      <c r="K276" s="142">
        <f t="shared" si="30"/>
        <v>0</v>
      </c>
      <c r="L276" s="142">
        <f t="shared" si="31"/>
        <v>0</v>
      </c>
      <c r="M276" s="142">
        <f t="shared" si="32"/>
        <v>0</v>
      </c>
      <c r="O276" s="136"/>
      <c r="P276" s="136"/>
      <c r="R276" s="4"/>
    </row>
    <row r="277" spans="2:19" ht="13.5" hidden="1" customHeight="1" outlineLevel="1" x14ac:dyDescent="0.2">
      <c r="O277" s="77"/>
      <c r="P277" s="77"/>
    </row>
    <row r="278" spans="2:19" ht="13.5" hidden="1" customHeight="1" outlineLevel="1" x14ac:dyDescent="0.2">
      <c r="L278" s="7"/>
      <c r="M278" s="7"/>
      <c r="N278" s="7"/>
      <c r="O278" s="7"/>
      <c r="P278" s="7"/>
      <c r="Q278" s="7"/>
      <c r="R278" s="7"/>
      <c r="S278" s="7"/>
    </row>
    <row r="279" spans="2:19" ht="13.5" hidden="1" customHeight="1" outlineLevel="1" x14ac:dyDescent="0.25">
      <c r="B279" s="47"/>
      <c r="C279" s="7"/>
      <c r="D279" s="53"/>
      <c r="L279" s="7"/>
      <c r="M279" s="7"/>
      <c r="N279" s="7"/>
      <c r="O279" s="7"/>
      <c r="P279" s="7"/>
      <c r="Q279" s="7"/>
      <c r="R279" s="7"/>
      <c r="S279" s="7"/>
    </row>
    <row r="280" spans="2:19" ht="13.5" hidden="1" customHeight="1" outlineLevel="1" x14ac:dyDescent="0.2">
      <c r="B280" s="7"/>
      <c r="C280" s="7"/>
      <c r="D280" s="53"/>
      <c r="E280" s="474"/>
      <c r="F280" s="93"/>
      <c r="L280" s="7"/>
      <c r="M280" s="7"/>
      <c r="N280" s="7"/>
      <c r="O280" s="454"/>
      <c r="P280" s="454"/>
      <c r="Q280" s="454"/>
      <c r="R280" s="454"/>
      <c r="S280" s="7"/>
    </row>
    <row r="281" spans="2:19" ht="13.5" hidden="1" customHeight="1" outlineLevel="1" x14ac:dyDescent="0.2">
      <c r="B281" s="7"/>
      <c r="C281" s="7"/>
      <c r="D281" s="53"/>
      <c r="E281" s="429"/>
      <c r="L281" s="7"/>
      <c r="M281" s="7"/>
      <c r="N281" s="7"/>
      <c r="O281" s="7"/>
      <c r="P281" s="454"/>
      <c r="Q281" s="454"/>
      <c r="R281" s="454"/>
      <c r="S281" s="7"/>
    </row>
    <row r="282" spans="2:19" ht="13.5" customHeight="1" collapsed="1" x14ac:dyDescent="0.2">
      <c r="B282" s="7"/>
      <c r="C282" s="7"/>
      <c r="D282" s="36"/>
      <c r="L282" s="7"/>
      <c r="M282" s="7"/>
      <c r="N282" s="7"/>
      <c r="O282" s="7"/>
      <c r="P282" s="454"/>
      <c r="Q282" s="454"/>
      <c r="R282" s="454"/>
      <c r="S282" s="7"/>
    </row>
    <row r="283" spans="2:19" ht="13.5" customHeight="1" x14ac:dyDescent="0.2">
      <c r="B283" s="7"/>
      <c r="C283" s="7"/>
      <c r="D283" s="7"/>
      <c r="L283" s="7"/>
      <c r="M283" s="7"/>
      <c r="N283" s="7"/>
      <c r="O283" s="7"/>
      <c r="P283" s="454"/>
      <c r="Q283" s="454"/>
      <c r="R283" s="454"/>
      <c r="S283" s="7"/>
    </row>
    <row r="284" spans="2:19" ht="13.5" customHeight="1" x14ac:dyDescent="0.2">
      <c r="L284" s="7"/>
      <c r="M284" s="7"/>
      <c r="N284" s="7"/>
      <c r="O284" s="7"/>
      <c r="P284" s="454"/>
      <c r="Q284" s="455"/>
      <c r="R284" s="454"/>
      <c r="S284" s="7"/>
    </row>
    <row r="285" spans="2:19" ht="13.5" customHeight="1" x14ac:dyDescent="0.2">
      <c r="L285" s="7"/>
      <c r="M285" s="7"/>
      <c r="N285" s="7"/>
      <c r="O285" s="7"/>
      <c r="P285" s="7"/>
      <c r="Q285" s="7"/>
      <c r="R285" s="7"/>
      <c r="S285" s="7"/>
    </row>
    <row r="286" spans="2:19" ht="13.5" customHeight="1" x14ac:dyDescent="0.2">
      <c r="L286" s="7"/>
      <c r="M286" s="7"/>
      <c r="N286" s="7"/>
      <c r="O286" s="7"/>
      <c r="P286" s="7"/>
      <c r="Q286" s="7"/>
      <c r="R286" s="7"/>
      <c r="S286" s="7"/>
    </row>
    <row r="287" spans="2:19" ht="13.5" customHeight="1" x14ac:dyDescent="0.2">
      <c r="L287" s="7"/>
      <c r="M287" s="7"/>
      <c r="N287" s="7"/>
      <c r="O287" s="7"/>
      <c r="P287" s="7"/>
      <c r="Q287" s="7"/>
      <c r="R287" s="7"/>
      <c r="S287" s="7"/>
    </row>
    <row r="288" spans="2:19" ht="13.5" customHeight="1" x14ac:dyDescent="0.2">
      <c r="L288" s="7"/>
      <c r="M288" s="7"/>
      <c r="N288" s="7"/>
      <c r="O288" s="7"/>
      <c r="P288" s="7"/>
      <c r="Q288" s="7"/>
      <c r="R288" s="7"/>
      <c r="S288" s="7"/>
    </row>
    <row r="289" spans="12:19" ht="13.5" customHeight="1" x14ac:dyDescent="0.2">
      <c r="L289" s="7"/>
      <c r="M289" s="7"/>
      <c r="N289" s="7"/>
      <c r="O289" s="7"/>
      <c r="P289" s="7"/>
      <c r="Q289" s="7"/>
      <c r="R289" s="7"/>
      <c r="S289" s="7"/>
    </row>
    <row r="290" spans="12:19" ht="13.5" customHeight="1" x14ac:dyDescent="0.2">
      <c r="L290" s="7"/>
      <c r="M290" s="7"/>
      <c r="N290" s="7"/>
      <c r="O290" s="7"/>
      <c r="P290" s="7"/>
      <c r="Q290" s="7"/>
      <c r="R290" s="7"/>
      <c r="S290" s="7"/>
    </row>
    <row r="291" spans="12:19" ht="13.5" customHeight="1" x14ac:dyDescent="0.2">
      <c r="L291" s="7"/>
      <c r="M291" s="7"/>
      <c r="N291" s="7"/>
      <c r="O291" s="7"/>
      <c r="P291" s="7"/>
      <c r="Q291" s="7"/>
      <c r="R291" s="7"/>
      <c r="S291" s="7"/>
    </row>
    <row r="292" spans="12:19" ht="13.5" customHeight="1" x14ac:dyDescent="0.2">
      <c r="L292" s="7"/>
      <c r="M292" s="7"/>
      <c r="N292" s="7"/>
      <c r="O292" s="7"/>
      <c r="P292" s="7"/>
      <c r="Q292" s="7"/>
      <c r="R292" s="7"/>
      <c r="S292" s="7"/>
    </row>
    <row r="293" spans="12:19" ht="13.5" customHeight="1" x14ac:dyDescent="0.2">
      <c r="L293" s="7"/>
      <c r="M293" s="7"/>
      <c r="N293" s="7"/>
      <c r="O293" s="7"/>
      <c r="P293" s="7"/>
      <c r="Q293" s="7"/>
      <c r="R293" s="7"/>
      <c r="S293" s="7"/>
    </row>
    <row r="294" spans="12:19" ht="13.5" customHeight="1" x14ac:dyDescent="0.2">
      <c r="L294" s="7"/>
      <c r="M294" s="7"/>
      <c r="N294" s="7"/>
      <c r="O294" s="7"/>
      <c r="P294" s="7"/>
      <c r="Q294" s="7"/>
      <c r="R294" s="7"/>
      <c r="S294" s="7"/>
    </row>
  </sheetData>
  <pageMargins left="0.75" right="0.75" top="1" bottom="1" header="0.5" footer="0.5"/>
  <pageSetup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0A8EF-9386-4DE3-9654-92BCD7AAD4FB}">
  <sheetPr>
    <tabColor theme="3" tint="0.79998168889431442"/>
  </sheetPr>
  <dimension ref="A1:AB186"/>
  <sheetViews>
    <sheetView showGridLines="0" zoomScale="70" zoomScaleNormal="70" workbookViewId="0">
      <pane xSplit="4" ySplit="9" topLeftCell="E10" activePane="bottomRight" state="frozen"/>
      <selection activeCell="G37" sqref="G37"/>
      <selection pane="topRight" activeCell="G37" sqref="G37"/>
      <selection pane="bottomLeft" activeCell="G37" sqref="G37"/>
      <selection pane="bottomRight" activeCell="G37" sqref="G37"/>
    </sheetView>
  </sheetViews>
  <sheetFormatPr defaultColWidth="9.28515625" defaultRowHeight="13.5" customHeight="1" outlineLevelRow="1" x14ac:dyDescent="0.2"/>
  <cols>
    <col min="1" max="1" width="1.7109375" style="2" customWidth="1"/>
    <col min="2" max="2" width="2.7109375" style="2" customWidth="1"/>
    <col min="3" max="3" width="2" style="2" customWidth="1"/>
    <col min="4" max="4" width="61.140625" style="2" bestFit="1" customWidth="1"/>
    <col min="5" max="5" width="23" style="2" bestFit="1" customWidth="1"/>
    <col min="6" max="6" width="50.7109375" style="2" bestFit="1" customWidth="1"/>
    <col min="7" max="7" width="20.28515625" style="2" customWidth="1"/>
    <col min="8" max="8" width="13.85546875" style="2" customWidth="1"/>
    <col min="9" max="10" width="20.28515625" style="2" customWidth="1"/>
    <col min="11" max="11" width="26" style="2" customWidth="1"/>
    <col min="12" max="12" width="31.5703125" style="2" bestFit="1" customWidth="1"/>
    <col min="13" max="13" width="20.28515625" style="2" customWidth="1"/>
    <col min="14" max="14" width="47.7109375" style="2" customWidth="1"/>
    <col min="15" max="15" width="50.42578125" style="2" customWidth="1"/>
    <col min="16" max="16" width="48.5703125" style="2" bestFit="1" customWidth="1"/>
    <col min="17" max="17" width="50" style="2" bestFit="1" customWidth="1"/>
    <col min="18" max="18" width="86.28515625" style="2" customWidth="1"/>
    <col min="19" max="19" width="35.85546875" style="2" customWidth="1"/>
    <col min="20" max="20" width="64.42578125" style="2" customWidth="1"/>
    <col min="21" max="21" width="43.140625" style="2" customWidth="1"/>
    <col min="22" max="22" width="62.7109375" style="2" customWidth="1"/>
    <col min="23" max="23" width="46.140625" style="2" customWidth="1"/>
    <col min="24" max="24" width="49.140625" style="2" customWidth="1"/>
    <col min="25" max="25" width="14.5703125" style="2" bestFit="1" customWidth="1"/>
    <col min="26" max="26" width="33.7109375" style="2" customWidth="1"/>
    <col min="27" max="27" width="23.5703125" style="2" customWidth="1"/>
    <col min="28" max="28" width="33.140625" style="2" customWidth="1"/>
    <col min="29" max="29" width="24.85546875" style="2" customWidth="1"/>
    <col min="30" max="30" width="30.140625" style="2" customWidth="1"/>
    <col min="31" max="16384" width="9.28515625" style="2"/>
  </cols>
  <sheetData>
    <row r="1" spans="1:19" s="7" customFormat="1" ht="13.5" customHeight="1" x14ac:dyDescent="0.2">
      <c r="A1" s="5"/>
      <c r="B1" s="5"/>
      <c r="C1" s="5"/>
      <c r="D1" s="6"/>
      <c r="E1" s="25"/>
    </row>
    <row r="2" spans="1:19" s="7" customFormat="1" ht="13.5" customHeight="1" x14ac:dyDescent="0.2">
      <c r="A2" s="5"/>
      <c r="B2" s="5"/>
      <c r="C2" s="5"/>
      <c r="D2" s="6"/>
      <c r="E2" s="26" t="str">
        <f>Title</f>
        <v>OCP Africa - DRC P205 market projections</v>
      </c>
    </row>
    <row r="3" spans="1:19" s="7" customFormat="1" ht="13.5" customHeight="1" x14ac:dyDescent="0.2">
      <c r="A3" s="5"/>
      <c r="B3" s="5"/>
      <c r="C3" s="5"/>
      <c r="D3" s="6"/>
      <c r="E3" s="27" t="str">
        <f ca="1">MID(CELL("filename",E3),FIND("]",CELL("filename",E3))+1,256)</f>
        <v>ProjectedP205</v>
      </c>
    </row>
    <row r="4" spans="1:19" s="7" customFormat="1" ht="13.5" customHeight="1" x14ac:dyDescent="0.2">
      <c r="A4" s="5"/>
      <c r="B4" s="5"/>
      <c r="C4" s="5"/>
      <c r="D4" s="6"/>
      <c r="E4" s="25"/>
    </row>
    <row r="5" spans="1:19" s="11" customFormat="1" ht="13.5" customHeight="1" thickBot="1" x14ac:dyDescent="0.25">
      <c r="A5" s="8"/>
      <c r="B5" s="8"/>
      <c r="C5" s="8"/>
      <c r="D5" s="9"/>
      <c r="E5" s="10"/>
    </row>
    <row r="6" spans="1:19" ht="13.5" customHeight="1" thickBot="1" x14ac:dyDescent="0.25">
      <c r="F6" s="7"/>
      <c r="G6" s="7"/>
      <c r="H6" s="581" t="s">
        <v>183</v>
      </c>
      <c r="I6" s="582"/>
      <c r="N6" s="4"/>
      <c r="O6" s="4"/>
      <c r="P6" s="190" t="s">
        <v>184</v>
      </c>
    </row>
    <row r="7" spans="1:19" ht="13.5" customHeight="1" x14ac:dyDescent="0.25">
      <c r="B7" s="29">
        <v>1</v>
      </c>
      <c r="D7" s="28" t="s">
        <v>185</v>
      </c>
      <c r="E7" s="160"/>
      <c r="F7" s="161"/>
      <c r="G7" s="557">
        <v>2022</v>
      </c>
      <c r="H7" s="560" t="s">
        <v>91</v>
      </c>
      <c r="I7" s="561" t="s">
        <v>186</v>
      </c>
      <c r="L7" s="167" t="s">
        <v>187</v>
      </c>
      <c r="N7" s="567" t="s">
        <v>188</v>
      </c>
      <c r="O7" s="570">
        <v>70</v>
      </c>
      <c r="P7" s="566"/>
    </row>
    <row r="8" spans="1:19" ht="13.5" customHeight="1" x14ac:dyDescent="0.2">
      <c r="E8" s="162" t="s">
        <v>141</v>
      </c>
      <c r="F8" s="163" t="s">
        <v>189</v>
      </c>
      <c r="G8" s="558">
        <f>J35</f>
        <v>76.300313139184695</v>
      </c>
      <c r="H8" s="562">
        <f>M35</f>
        <v>84.616976301203294</v>
      </c>
      <c r="I8" s="563">
        <f>M62</f>
        <v>122.01074419614227</v>
      </c>
      <c r="K8" s="170" t="s">
        <v>91</v>
      </c>
      <c r="L8" s="168">
        <f>P35</f>
        <v>3.4085493214668805E-2</v>
      </c>
      <c r="N8" s="568" t="s">
        <v>190</v>
      </c>
      <c r="O8" s="31">
        <f>H9</f>
        <v>183.94994848087671</v>
      </c>
      <c r="P8" s="330">
        <f>O8/$O$7</f>
        <v>2.6278564068696673</v>
      </c>
    </row>
    <row r="9" spans="1:19" ht="13.5" customHeight="1" thickBot="1" x14ac:dyDescent="0.25">
      <c r="E9" s="165" t="s">
        <v>168</v>
      </c>
      <c r="F9" s="166" t="s">
        <v>189</v>
      </c>
      <c r="G9" s="559">
        <f>J36</f>
        <v>165.87024595474932</v>
      </c>
      <c r="H9" s="564">
        <f>M36</f>
        <v>183.94994848087671</v>
      </c>
      <c r="I9" s="565">
        <f>M63</f>
        <v>265.24074825248317</v>
      </c>
      <c r="K9" s="369" t="s">
        <v>191</v>
      </c>
      <c r="L9" s="169">
        <f>P62</f>
        <v>0.13316092197037976</v>
      </c>
      <c r="N9" s="569" t="s">
        <v>192</v>
      </c>
      <c r="O9" s="571">
        <f>I9</f>
        <v>265.24074825248317</v>
      </c>
      <c r="P9" s="330">
        <f>O9/$O$7</f>
        <v>3.7891535464640453</v>
      </c>
    </row>
    <row r="10" spans="1:19" ht="13.5" customHeight="1" x14ac:dyDescent="0.2">
      <c r="E10" s="7"/>
      <c r="F10" s="7"/>
      <c r="G10" s="7"/>
      <c r="H10" s="7"/>
      <c r="I10" s="7"/>
    </row>
    <row r="11" spans="1:19" ht="13.5" customHeight="1" x14ac:dyDescent="0.2">
      <c r="D11" s="32" t="s">
        <v>193</v>
      </c>
      <c r="E11" s="7"/>
      <c r="F11" s="7"/>
      <c r="G11" s="7"/>
      <c r="H11" s="7"/>
      <c r="I11" s="7"/>
    </row>
    <row r="12" spans="1:19" ht="13.5" customHeight="1" x14ac:dyDescent="0.2">
      <c r="D12" s="33" t="s">
        <v>194</v>
      </c>
      <c r="E12" s="7"/>
      <c r="F12" s="7"/>
      <c r="G12" s="7"/>
      <c r="H12" s="7"/>
      <c r="I12" s="7"/>
    </row>
    <row r="13" spans="1:19" ht="13.5" customHeight="1" outlineLevel="1" thickBot="1" x14ac:dyDescent="0.25">
      <c r="E13" s="7"/>
      <c r="F13" s="7"/>
      <c r="G13" s="7"/>
      <c r="H13" s="7"/>
      <c r="I13" s="7"/>
    </row>
    <row r="14" spans="1:19" ht="13.5" customHeight="1" outlineLevel="1" x14ac:dyDescent="0.2">
      <c r="D14" s="30"/>
      <c r="E14" s="34">
        <v>2017</v>
      </c>
      <c r="F14" s="34">
        <v>2018</v>
      </c>
      <c r="G14" s="34">
        <v>2019</v>
      </c>
      <c r="H14" s="34">
        <v>2020</v>
      </c>
      <c r="I14" s="34">
        <v>2021</v>
      </c>
      <c r="J14" s="34">
        <v>2022</v>
      </c>
      <c r="K14" s="34">
        <v>2023</v>
      </c>
      <c r="L14" s="34">
        <v>2024</v>
      </c>
      <c r="M14" s="34">
        <v>2025</v>
      </c>
      <c r="O14" s="30" t="s">
        <v>195</v>
      </c>
      <c r="P14" s="30" t="s">
        <v>187</v>
      </c>
      <c r="R14" s="340" t="s">
        <v>196</v>
      </c>
      <c r="S14" s="342" t="s">
        <v>197</v>
      </c>
    </row>
    <row r="15" spans="1:19" ht="13.5" customHeight="1" outlineLevel="1" x14ac:dyDescent="0.2">
      <c r="D15" s="81" t="str">
        <f t="shared" ref="D15:D34" si="0">D72</f>
        <v>Cassava, fresh</v>
      </c>
      <c r="E15" s="147">
        <f>(E72*E100)/1000000</f>
        <v>0.12513411766728347</v>
      </c>
      <c r="F15" s="147">
        <f t="shared" ref="F15:M15" si="1">(F72*F100)/1000000</f>
        <v>9.9422914730713366E-2</v>
      </c>
      <c r="G15" s="147">
        <f t="shared" si="1"/>
        <v>8.9329869337574905E-2</v>
      </c>
      <c r="H15" s="147">
        <f t="shared" si="1"/>
        <v>0.11586405574423053</v>
      </c>
      <c r="I15" s="147">
        <f>(I72*I100)/1000000</f>
        <v>2.3512684206038639</v>
      </c>
      <c r="J15" s="105">
        <f>(J72*J100)/1000000</f>
        <v>2.5829960672738688</v>
      </c>
      <c r="K15" s="105">
        <f t="shared" si="1"/>
        <v>2.8375614732403753</v>
      </c>
      <c r="L15" s="105">
        <f t="shared" si="1"/>
        <v>3.1172153982084962</v>
      </c>
      <c r="M15" s="105">
        <f t="shared" si="1"/>
        <v>3.4244304239624848</v>
      </c>
      <c r="O15" s="157">
        <f>IFERROR(_xlfn.RRI($H$14-$E$14,E15,H15),0)</f>
        <v>-2.5329854576895072E-2</v>
      </c>
      <c r="P15" s="157">
        <f>IFERROR(_xlfn.RRI($M$14-$I$14,I15,M15),0)</f>
        <v>9.8554314190334447E-2</v>
      </c>
      <c r="R15" s="328">
        <f>+M15-J15</f>
        <v>0.84143435668861599</v>
      </c>
      <c r="S15" s="329">
        <f>R15/$R$35</f>
        <v>0.10117451438112413</v>
      </c>
    </row>
    <row r="16" spans="1:19" ht="13.5" customHeight="1" outlineLevel="1" x14ac:dyDescent="0.2">
      <c r="D16" s="81" t="str">
        <f t="shared" si="0"/>
        <v>Maize (corn)</v>
      </c>
      <c r="E16" s="147">
        <f t="shared" ref="E16:M16" si="2">(E73*E101)/1000000</f>
        <v>2.3250079793292353</v>
      </c>
      <c r="F16" s="147">
        <f t="shared" si="2"/>
        <v>1.7893746222912768</v>
      </c>
      <c r="G16" s="147">
        <f t="shared" si="2"/>
        <v>1.5245390268768104</v>
      </c>
      <c r="H16" s="147">
        <f t="shared" si="2"/>
        <v>1.894943967913453</v>
      </c>
      <c r="I16" s="147">
        <f t="shared" ref="I16:I34" si="3">(I73*I101)/1000000</f>
        <v>37</v>
      </c>
      <c r="J16" s="105">
        <f t="shared" si="2"/>
        <v>38.003633180049526</v>
      </c>
      <c r="K16" s="105">
        <f t="shared" si="2"/>
        <v>39.034490131993543</v>
      </c>
      <c r="L16" s="105">
        <f>(L73*L101)/1000000</f>
        <v>40.093309306663393</v>
      </c>
      <c r="M16" s="105">
        <f t="shared" si="2"/>
        <v>41.180849185532466</v>
      </c>
      <c r="O16" s="157">
        <f t="shared" ref="O16:O34" si="4">IFERROR(_xlfn.RRI($I$71-$E$71,E16,I16),0)</f>
        <v>0.9973046775249268</v>
      </c>
      <c r="P16" s="157">
        <f t="shared" ref="P16:P36" si="5">IFERROR(_xlfn.RRI($M$14-$I$14,I16,M16),0)</f>
        <v>2.7125221082419548E-2</v>
      </c>
      <c r="Q16" s="172"/>
      <c r="R16" s="328">
        <f>+M16-J16</f>
        <v>3.1772160054829399</v>
      </c>
      <c r="S16" s="329">
        <f t="shared" ref="S16:S34" si="6">R16/$R$35</f>
        <v>0.38203014160691029</v>
      </c>
    </row>
    <row r="17" spans="4:19" ht="13.5" customHeight="1" outlineLevel="1" x14ac:dyDescent="0.2">
      <c r="D17" s="81" t="str">
        <f t="shared" si="0"/>
        <v>Rice</v>
      </c>
      <c r="E17" s="147">
        <f t="shared" ref="E17:M17" si="7">(E74*E102)/1000000</f>
        <v>3.8949205217792167E-2</v>
      </c>
      <c r="F17" s="147">
        <f t="shared" si="7"/>
        <v>2.9546470899166729E-2</v>
      </c>
      <c r="G17" s="147">
        <f t="shared" si="7"/>
        <v>2.5854374168771784E-2</v>
      </c>
      <c r="H17" s="147">
        <f t="shared" si="7"/>
        <v>2.9130712807026449E-2</v>
      </c>
      <c r="I17" s="147">
        <f t="shared" si="3"/>
        <v>0.60510620136897075</v>
      </c>
      <c r="J17" s="105">
        <f t="shared" si="7"/>
        <v>0.68042481758508244</v>
      </c>
      <c r="K17" s="105">
        <f t="shared" si="7"/>
        <v>0.76511847232480501</v>
      </c>
      <c r="L17" s="105">
        <f t="shared" si="7"/>
        <v>0.86035409285970421</v>
      </c>
      <c r="M17" s="105">
        <f t="shared" si="7"/>
        <v>0.9674438559185824</v>
      </c>
      <c r="O17" s="157">
        <f t="shared" si="4"/>
        <v>0.98533249480153762</v>
      </c>
      <c r="P17" s="157">
        <f t="shared" si="5"/>
        <v>0.12447173082297547</v>
      </c>
      <c r="R17" s="328">
        <f t="shared" ref="R17:R34" si="8">+M17-J17</f>
        <v>0.28701903833349995</v>
      </c>
      <c r="S17" s="329">
        <f t="shared" si="6"/>
        <v>3.4511321757539522E-2</v>
      </c>
    </row>
    <row r="18" spans="4:19" ht="13.5" customHeight="1" outlineLevel="1" x14ac:dyDescent="0.2">
      <c r="D18" s="81" t="str">
        <f t="shared" si="0"/>
        <v>Plantains and cooking bananas</v>
      </c>
      <c r="E18" s="147">
        <f t="shared" ref="E18:M18" si="9">(E75*E103)/1000000</f>
        <v>0.69287808680805385</v>
      </c>
      <c r="F18" s="147">
        <f t="shared" si="9"/>
        <v>0.53477458322170657</v>
      </c>
      <c r="G18" s="147">
        <f t="shared" si="9"/>
        <v>0.46799407984739921</v>
      </c>
      <c r="H18" s="147">
        <f t="shared" si="9"/>
        <v>0.57018851353205002</v>
      </c>
      <c r="I18" s="147">
        <f t="shared" si="3"/>
        <v>10.884904563273057</v>
      </c>
      <c r="J18" s="105">
        <f t="shared" si="9"/>
        <v>10.917379792386306</v>
      </c>
      <c r="K18" s="105">
        <f t="shared" si="9"/>
        <v>10.949951911692745</v>
      </c>
      <c r="L18" s="105">
        <f t="shared" si="9"/>
        <v>10.982621210265295</v>
      </c>
      <c r="M18" s="105">
        <f t="shared" si="9"/>
        <v>11.015387978039341</v>
      </c>
      <c r="O18" s="157">
        <f t="shared" si="4"/>
        <v>0.99086563332355526</v>
      </c>
      <c r="P18" s="157">
        <f t="shared" si="5"/>
        <v>2.9835106889981589E-3</v>
      </c>
      <c r="R18" s="328">
        <f t="shared" si="8"/>
        <v>9.8008185653034374E-2</v>
      </c>
      <c r="S18" s="329">
        <f t="shared" si="6"/>
        <v>1.178455634714513E-2</v>
      </c>
    </row>
    <row r="19" spans="4:19" ht="13.5" customHeight="1" outlineLevel="1" x14ac:dyDescent="0.2">
      <c r="D19" s="81" t="str">
        <f t="shared" si="0"/>
        <v>Groundnuts, excluding shelled</v>
      </c>
      <c r="E19" s="147">
        <f t="shared" ref="E19:L19" si="10">(E76*E104)/1000000</f>
        <v>1.3377399923958576E-2</v>
      </c>
      <c r="F19" s="147">
        <f t="shared" si="10"/>
        <v>1.0315311906731298E-2</v>
      </c>
      <c r="G19" s="147">
        <f t="shared" si="10"/>
        <v>9.2633243452619595E-3</v>
      </c>
      <c r="H19" s="147">
        <f t="shared" si="10"/>
        <v>1.1321254295458006E-2</v>
      </c>
      <c r="I19" s="147">
        <f t="shared" si="3"/>
        <v>0.21605601786592213</v>
      </c>
      <c r="J19" s="105">
        <f t="shared" si="10"/>
        <v>0.22455197664701815</v>
      </c>
      <c r="K19" s="105">
        <f t="shared" si="10"/>
        <v>0.23338202154301643</v>
      </c>
      <c r="L19" s="105">
        <f t="shared" si="10"/>
        <v>0.24255928980364314</v>
      </c>
      <c r="M19" s="105">
        <f>(M76*M104)/1000000</f>
        <v>0.25209743527396522</v>
      </c>
      <c r="O19" s="157">
        <f t="shared" si="4"/>
        <v>1.0046966477769148</v>
      </c>
      <c r="P19" s="157">
        <f t="shared" si="5"/>
        <v>3.9322944415129957E-2</v>
      </c>
      <c r="R19" s="328">
        <f t="shared" si="8"/>
        <v>2.7545458626947072E-2</v>
      </c>
      <c r="S19" s="329">
        <f t="shared" si="6"/>
        <v>3.3120805893335362E-3</v>
      </c>
    </row>
    <row r="20" spans="4:19" ht="13.5" customHeight="1" outlineLevel="1" x14ac:dyDescent="0.2">
      <c r="D20" s="81" t="str">
        <f t="shared" si="0"/>
        <v>Beans, dry</v>
      </c>
      <c r="E20" s="147">
        <f t="shared" ref="E20:M20" si="11">(E77*E105)/1000000</f>
        <v>1.2561081253043236E-2</v>
      </c>
      <c r="F20" s="147">
        <f t="shared" si="11"/>
        <v>9.8171552781850108E-3</v>
      </c>
      <c r="G20" s="147">
        <f t="shared" si="11"/>
        <v>8.6683101448179652E-3</v>
      </c>
      <c r="H20" s="147">
        <f t="shared" si="11"/>
        <v>1.0527199615526476E-2</v>
      </c>
      <c r="I20" s="147">
        <f t="shared" si="3"/>
        <v>0.20304399174916593</v>
      </c>
      <c r="J20" s="105">
        <f t="shared" si="11"/>
        <v>0.21107304391051127</v>
      </c>
      <c r="K20" s="105">
        <f t="shared" si="11"/>
        <v>0.21941959218712825</v>
      </c>
      <c r="L20" s="105">
        <f t="shared" si="11"/>
        <v>0.22809619145861992</v>
      </c>
      <c r="M20" s="105">
        <f t="shared" si="11"/>
        <v>0.23711589306736255</v>
      </c>
      <c r="O20" s="157">
        <f t="shared" si="4"/>
        <v>1.0051218958222514</v>
      </c>
      <c r="P20" s="157">
        <f t="shared" si="5"/>
        <v>3.9543411711803644E-2</v>
      </c>
      <c r="R20" s="328">
        <f t="shared" si="8"/>
        <v>2.6042849156851289E-2</v>
      </c>
      <c r="S20" s="330">
        <f t="shared" si="6"/>
        <v>3.1314060278149142E-3</v>
      </c>
    </row>
    <row r="21" spans="4:19" ht="13.5" customHeight="1" outlineLevel="1" x14ac:dyDescent="0.2">
      <c r="D21" s="81" t="str">
        <f t="shared" si="0"/>
        <v>Oil palm fruit</v>
      </c>
      <c r="E21" s="147">
        <f t="shared" ref="E21:M21" si="12">(E78*E106)/1000000</f>
        <v>0.65356336524390657</v>
      </c>
      <c r="F21" s="147">
        <f t="shared" si="12"/>
        <v>0.50530444752708026</v>
      </c>
      <c r="G21" s="147">
        <f t="shared" si="12"/>
        <v>0.47209938948567448</v>
      </c>
      <c r="H21" s="147">
        <f t="shared" si="12"/>
        <v>0.60173635474657172</v>
      </c>
      <c r="I21" s="147">
        <f t="shared" si="3"/>
        <v>11.454941757278181</v>
      </c>
      <c r="J21" s="105">
        <f t="shared" si="12"/>
        <v>11.80785536965162</v>
      </c>
      <c r="K21" s="105">
        <f t="shared" si="12"/>
        <v>12.171641845496348</v>
      </c>
      <c r="L21" s="105">
        <f t="shared" si="12"/>
        <v>12.546636165260614</v>
      </c>
      <c r="M21" s="105">
        <f t="shared" si="12"/>
        <v>12.933183629755925</v>
      </c>
      <c r="O21" s="157">
        <f t="shared" si="4"/>
        <v>1.0460973658455939</v>
      </c>
      <c r="P21" s="157">
        <f t="shared" si="5"/>
        <v>3.0808852620241911E-2</v>
      </c>
      <c r="R21" s="328">
        <f t="shared" si="8"/>
        <v>1.1253282601043058</v>
      </c>
      <c r="S21" s="330">
        <f t="shared" si="6"/>
        <v>0.13531006825472644</v>
      </c>
    </row>
    <row r="22" spans="4:19" ht="13.5" customHeight="1" outlineLevel="1" x14ac:dyDescent="0.2">
      <c r="D22" s="81" t="str">
        <f t="shared" si="0"/>
        <v>Bananas</v>
      </c>
      <c r="E22" s="147">
        <f t="shared" ref="E22:M22" si="13">(E79*E107)/1000000</f>
        <v>0.14387100286092688</v>
      </c>
      <c r="F22" s="147">
        <f t="shared" si="13"/>
        <v>0.10994474942131738</v>
      </c>
      <c r="G22" s="147">
        <f t="shared" si="13"/>
        <v>9.6505389335178438E-2</v>
      </c>
      <c r="H22" s="147">
        <f t="shared" si="13"/>
        <v>0.1177978980746834</v>
      </c>
      <c r="I22" s="147">
        <f t="shared" si="3"/>
        <v>2.2497230563941573</v>
      </c>
      <c r="J22" s="105">
        <f t="shared" si="13"/>
        <v>2.2538232241150489</v>
      </c>
      <c r="K22" s="105">
        <f t="shared" si="13"/>
        <v>2.2579308644780918</v>
      </c>
      <c r="L22" s="105">
        <f t="shared" si="13"/>
        <v>2.2620459911023332</v>
      </c>
      <c r="M22" s="105">
        <f t="shared" si="13"/>
        <v>2.2661686176316427</v>
      </c>
      <c r="O22" s="157">
        <f t="shared" si="4"/>
        <v>0.98856113453054428</v>
      </c>
      <c r="P22" s="157">
        <f t="shared" si="5"/>
        <v>1.8225210917575119E-3</v>
      </c>
      <c r="R22" s="328">
        <f t="shared" si="8"/>
        <v>1.2345393516593806E-2</v>
      </c>
      <c r="S22" s="330">
        <f t="shared" si="6"/>
        <v>1.4844166796334894E-3</v>
      </c>
    </row>
    <row r="23" spans="4:19" ht="13.5" customHeight="1" outlineLevel="1" x14ac:dyDescent="0.2">
      <c r="D23" s="81" t="str">
        <f t="shared" si="0"/>
        <v>Cow peas, dry</v>
      </c>
      <c r="E23" s="147">
        <f t="shared" ref="E23:M23" si="14">(E80*E108)/1000000</f>
        <v>4.4993736079594737E-3</v>
      </c>
      <c r="F23" s="147">
        <f t="shared" si="14"/>
        <v>3.5996687531980693E-3</v>
      </c>
      <c r="G23" s="147">
        <f t="shared" si="14"/>
        <v>3.1533809141757237E-3</v>
      </c>
      <c r="H23" s="147">
        <f t="shared" si="14"/>
        <v>3.9440557581313226E-3</v>
      </c>
      <c r="I23" s="147">
        <f t="shared" si="3"/>
        <v>7.7178565791693646E-2</v>
      </c>
      <c r="J23" s="105">
        <f t="shared" si="14"/>
        <v>8.1755769623118466E-2</v>
      </c>
      <c r="K23" s="105">
        <f t="shared" si="14"/>
        <v>8.6604432177564347E-2</v>
      </c>
      <c r="L23" s="105">
        <f t="shared" si="14"/>
        <v>9.1740652768284123E-2</v>
      </c>
      <c r="M23" s="105">
        <f t="shared" si="14"/>
        <v>9.7181485505209608E-2</v>
      </c>
      <c r="O23" s="157">
        <f t="shared" si="4"/>
        <v>1.0351019096844594</v>
      </c>
      <c r="P23" s="157">
        <f t="shared" si="5"/>
        <v>5.9306671282008283E-2</v>
      </c>
      <c r="R23" s="328">
        <f t="shared" si="8"/>
        <v>1.5425715882091143E-2</v>
      </c>
      <c r="S23" s="330">
        <f t="shared" si="6"/>
        <v>1.8547962784568339E-3</v>
      </c>
    </row>
    <row r="24" spans="4:19" ht="13.5" customHeight="1" outlineLevel="1" x14ac:dyDescent="0.2">
      <c r="D24" s="81" t="str">
        <f>D81</f>
        <v>Coffee, green</v>
      </c>
      <c r="E24" s="147">
        <f>(E81*E109)/1000000</f>
        <v>0.23466250217146947</v>
      </c>
      <c r="F24" s="147">
        <f t="shared" ref="F24:M24" si="15">(F81*F109)/1000000</f>
        <v>0.23054347914575948</v>
      </c>
      <c r="G24" s="147">
        <f t="shared" si="15"/>
        <v>0.20750495083407952</v>
      </c>
      <c r="H24" s="147">
        <f t="shared" si="15"/>
        <v>0.25365209858479842</v>
      </c>
      <c r="I24" s="147">
        <f t="shared" si="3"/>
        <v>4.888586690612283</v>
      </c>
      <c r="J24" s="105">
        <f t="shared" si="15"/>
        <v>4.8991460828626634</v>
      </c>
      <c r="K24" s="105">
        <f t="shared" si="15"/>
        <v>4.9097282834975013</v>
      </c>
      <c r="L24" s="105">
        <f t="shared" si="15"/>
        <v>4.9203333417831194</v>
      </c>
      <c r="M24" s="105">
        <f t="shared" si="15"/>
        <v>4.9309613070922511</v>
      </c>
      <c r="O24" s="157">
        <f t="shared" si="4"/>
        <v>1.1364114946810728</v>
      </c>
      <c r="P24" s="157">
        <f t="shared" si="5"/>
        <v>2.1600092048399411E-3</v>
      </c>
      <c r="R24" s="328">
        <f t="shared" si="8"/>
        <v>3.1815224229587713E-2</v>
      </c>
      <c r="S24" s="372">
        <f t="shared" si="6"/>
        <v>3.8254794753363082E-3</v>
      </c>
    </row>
    <row r="25" spans="4:19" ht="13.5" customHeight="1" outlineLevel="1" x14ac:dyDescent="0.2">
      <c r="D25" s="81" t="str">
        <f t="shared" si="0"/>
        <v>Edible roots and tubers with high starch or inulin content, n.e.c., fresh</v>
      </c>
      <c r="E25" s="147">
        <f>(E82*E110)/1000000</f>
        <v>3.3484848136934131E-3</v>
      </c>
      <c r="F25" s="147">
        <f t="shared" ref="F25:M25" si="16">(F82*F110)/1000000</f>
        <v>2.6274870742630618E-3</v>
      </c>
      <c r="G25" s="147">
        <f t="shared" si="16"/>
        <v>2.254765799161037E-3</v>
      </c>
      <c r="H25" s="147">
        <f t="shared" si="16"/>
        <v>2.7521682298874708E-3</v>
      </c>
      <c r="I25" s="147">
        <f t="shared" si="3"/>
        <v>5.2431131931707474E-2</v>
      </c>
      <c r="J25" s="105">
        <f t="shared" si="16"/>
        <v>5.4072482612259096E-2</v>
      </c>
      <c r="K25" s="105">
        <f t="shared" si="16"/>
        <v>5.576521559102348E-2</v>
      </c>
      <c r="L25" s="105">
        <f t="shared" si="16"/>
        <v>5.751093938505971E-2</v>
      </c>
      <c r="M25" s="105">
        <f t="shared" si="16"/>
        <v>5.9311312865872268E-2</v>
      </c>
      <c r="O25" s="157">
        <f t="shared" si="4"/>
        <v>0.98923102937809704</v>
      </c>
      <c r="P25" s="157">
        <f t="shared" si="5"/>
        <v>3.1304887384264735E-2</v>
      </c>
      <c r="R25" s="328">
        <f t="shared" si="8"/>
        <v>5.238830253613172E-3</v>
      </c>
      <c r="S25" s="330">
        <f t="shared" si="6"/>
        <v>6.2991973482086014E-4</v>
      </c>
    </row>
    <row r="26" spans="4:19" ht="13.5" customHeight="1" outlineLevel="1" x14ac:dyDescent="0.2">
      <c r="D26" s="81" t="str">
        <f t="shared" si="0"/>
        <v>Sweet potatoes</v>
      </c>
      <c r="E26" s="147">
        <f t="shared" ref="E26:M26" si="17">(E83*E111)/1000000</f>
        <v>2.7612574946071586E-3</v>
      </c>
      <c r="F26" s="147">
        <f t="shared" si="17"/>
        <v>2.1332898583678443E-3</v>
      </c>
      <c r="G26" s="147">
        <f t="shared" si="17"/>
        <v>1.9700184741401126E-3</v>
      </c>
      <c r="H26" s="147">
        <f t="shared" si="17"/>
        <v>2.46176591941197E-3</v>
      </c>
      <c r="I26" s="147">
        <f t="shared" si="3"/>
        <v>4.8130568360554918E-2</v>
      </c>
      <c r="J26" s="105">
        <f t="shared" si="17"/>
        <v>5.0986049310141841E-2</v>
      </c>
      <c r="K26" s="105">
        <f t="shared" si="17"/>
        <v>5.4010939675224807E-2</v>
      </c>
      <c r="L26" s="105">
        <f t="shared" si="17"/>
        <v>5.7215290144484773E-2</v>
      </c>
      <c r="M26" s="105">
        <f t="shared" si="17"/>
        <v>6.0609747691895727E-2</v>
      </c>
      <c r="O26" s="157">
        <f t="shared" si="4"/>
        <v>1.0432829949201636</v>
      </c>
      <c r="P26" s="157">
        <f t="shared" si="5"/>
        <v>5.9327804487908642E-2</v>
      </c>
      <c r="R26" s="328">
        <f t="shared" si="8"/>
        <v>9.6236983817538854E-3</v>
      </c>
      <c r="S26" s="330">
        <f t="shared" si="6"/>
        <v>1.1571586096818722E-3</v>
      </c>
    </row>
    <row r="27" spans="4:19" ht="13.5" customHeight="1" outlineLevel="1" x14ac:dyDescent="0.2">
      <c r="D27" s="81" t="str">
        <f t="shared" si="0"/>
        <v>Other pulses n.e.c.</v>
      </c>
      <c r="E27" s="147">
        <f t="shared" ref="E27:M27" si="18">(E84*E112)/1000000</f>
        <v>2.9214619930904443E-3</v>
      </c>
      <c r="F27" s="147">
        <f t="shared" si="18"/>
        <v>2.4161169557378589E-3</v>
      </c>
      <c r="G27" s="147">
        <f t="shared" si="18"/>
        <v>1.9815885478811552E-3</v>
      </c>
      <c r="H27" s="147">
        <f t="shared" si="18"/>
        <v>2.4506874210565707E-3</v>
      </c>
      <c r="I27" s="147">
        <f t="shared" si="3"/>
        <v>4.6999106068934739E-2</v>
      </c>
      <c r="J27" s="105">
        <f t="shared" si="18"/>
        <v>4.8799321959168876E-2</v>
      </c>
      <c r="K27" s="105">
        <f t="shared" si="18"/>
        <v>5.0668491868373043E-2</v>
      </c>
      <c r="L27" s="105">
        <f t="shared" si="18"/>
        <v>5.2609256955731466E-2</v>
      </c>
      <c r="M27" s="105">
        <f t="shared" si="18"/>
        <v>5.4624359545261743E-2</v>
      </c>
      <c r="O27" s="157">
        <f t="shared" si="4"/>
        <v>1.0027297040947518</v>
      </c>
      <c r="P27" s="157">
        <f t="shared" si="5"/>
        <v>3.8303194269136087E-2</v>
      </c>
      <c r="R27" s="328">
        <f t="shared" si="8"/>
        <v>5.8250375860928669E-3</v>
      </c>
      <c r="S27" s="330">
        <f t="shared" si="6"/>
        <v>7.0040561612441546E-4</v>
      </c>
    </row>
    <row r="28" spans="4:19" ht="13.5" customHeight="1" outlineLevel="1" x14ac:dyDescent="0.2">
      <c r="D28" s="81" t="str">
        <f t="shared" si="0"/>
        <v>Melonseed</v>
      </c>
      <c r="E28" s="147">
        <f t="shared" ref="E28:M28" si="19">(E85*E113)/1000000</f>
        <v>6.3934009343218245E-2</v>
      </c>
      <c r="F28" s="147">
        <f t="shared" si="19"/>
        <v>5.0231633327035209E-2</v>
      </c>
      <c r="G28" s="147">
        <f t="shared" si="19"/>
        <v>4.366332347867926E-2</v>
      </c>
      <c r="H28" s="147">
        <f t="shared" si="19"/>
        <v>5.2952635682188949E-2</v>
      </c>
      <c r="I28" s="147">
        <f t="shared" si="3"/>
        <v>1.0055768833328127</v>
      </c>
      <c r="J28" s="105">
        <f>(J85*J113)/1000000</f>
        <v>1.0088763921799211</v>
      </c>
      <c r="K28" s="105">
        <f t="shared" si="19"/>
        <v>1.012186727408197</v>
      </c>
      <c r="L28" s="105">
        <f t="shared" si="19"/>
        <v>1.0155079245412697</v>
      </c>
      <c r="M28" s="105">
        <f t="shared" si="19"/>
        <v>1.018840019219329</v>
      </c>
      <c r="O28" s="157">
        <f t="shared" si="4"/>
        <v>0.99145654949126483</v>
      </c>
      <c r="P28" s="157">
        <f t="shared" si="5"/>
        <v>3.2812099221819491E-3</v>
      </c>
      <c r="R28" s="328">
        <f t="shared" si="8"/>
        <v>9.9636270394078963E-3</v>
      </c>
      <c r="S28" s="330">
        <f t="shared" si="6"/>
        <v>1.1980318121949224E-3</v>
      </c>
    </row>
    <row r="29" spans="4:19" ht="13.5" customHeight="1" outlineLevel="1" x14ac:dyDescent="0.2">
      <c r="D29" s="81" t="str">
        <f t="shared" si="0"/>
        <v>Seed cotton, unginned</v>
      </c>
      <c r="E29" s="147">
        <f t="shared" ref="E29:M29" si="20">(E86*E114)/1000000</f>
        <v>1.9132114145792392E-3</v>
      </c>
      <c r="F29" s="147">
        <f t="shared" si="20"/>
        <v>1.463232203723323E-3</v>
      </c>
      <c r="G29" s="147">
        <f t="shared" si="20"/>
        <v>1.2841510415882754E-3</v>
      </c>
      <c r="H29" s="147">
        <f t="shared" si="20"/>
        <v>1.5597510523198549E-3</v>
      </c>
      <c r="I29" s="147">
        <f t="shared" si="3"/>
        <v>2.9652954281163317E-2</v>
      </c>
      <c r="J29" s="105">
        <f t="shared" si="20"/>
        <v>3.0503246899633102E-2</v>
      </c>
      <c r="K29" s="105">
        <f t="shared" si="20"/>
        <v>3.1377921491317726E-2</v>
      </c>
      <c r="L29" s="105">
        <f t="shared" si="20"/>
        <v>3.2277677204492664E-2</v>
      </c>
      <c r="M29" s="105">
        <f t="shared" si="20"/>
        <v>3.3203233235372359E-2</v>
      </c>
      <c r="O29" s="157">
        <f t="shared" si="4"/>
        <v>0.98415799443624996</v>
      </c>
      <c r="P29" s="157">
        <f t="shared" si="5"/>
        <v>2.8674802868121851E-2</v>
      </c>
      <c r="R29" s="328">
        <f t="shared" si="8"/>
        <v>2.6999863357392573E-3</v>
      </c>
      <c r="S29" s="330">
        <f t="shared" si="6"/>
        <v>3.2464779240667523E-4</v>
      </c>
    </row>
    <row r="30" spans="4:19" ht="13.5" customHeight="1" outlineLevel="1" x14ac:dyDescent="0.2">
      <c r="D30" s="81" t="str">
        <f t="shared" si="0"/>
        <v>Other vegetables, fresh n.e.c.</v>
      </c>
      <c r="E30" s="147">
        <f t="shared" ref="E30:M30" si="21">(E87*E115)/1000000</f>
        <v>4.3983339417460979E-2</v>
      </c>
      <c r="F30" s="147">
        <f t="shared" si="21"/>
        <v>3.3390374287705839E-2</v>
      </c>
      <c r="G30" s="147">
        <f t="shared" si="21"/>
        <v>2.8835796707458013E-2</v>
      </c>
      <c r="H30" s="147">
        <f t="shared" si="21"/>
        <v>3.4875967249680402E-2</v>
      </c>
      <c r="I30" s="147">
        <f t="shared" si="3"/>
        <v>0.65979549699997142</v>
      </c>
      <c r="J30" s="105">
        <f t="shared" si="21"/>
        <v>0.67319593504305975</v>
      </c>
      <c r="K30" s="105">
        <f t="shared" si="21"/>
        <v>0.68686853581014851</v>
      </c>
      <c r="L30" s="105">
        <f t="shared" si="21"/>
        <v>0.70081882692265518</v>
      </c>
      <c r="M30" s="105">
        <f t="shared" si="21"/>
        <v>0.71505244826791781</v>
      </c>
      <c r="O30" s="157">
        <f t="shared" si="4"/>
        <v>0.96802353094904103</v>
      </c>
      <c r="P30" s="157">
        <f t="shared" si="5"/>
        <v>2.0309987115733508E-2</v>
      </c>
      <c r="R30" s="328">
        <f t="shared" si="8"/>
        <v>4.1856513224858061E-2</v>
      </c>
      <c r="S30" s="330">
        <f t="shared" si="6"/>
        <v>5.0328494023916624E-3</v>
      </c>
    </row>
    <row r="31" spans="4:19" ht="13.5" customHeight="1" outlineLevel="1" x14ac:dyDescent="0.2">
      <c r="D31" s="81" t="str">
        <f t="shared" si="0"/>
        <v>Cocoa beans</v>
      </c>
      <c r="E31" s="147">
        <f t="shared" ref="E31:M31" si="22">(E88*E116)/1000000</f>
        <v>6.3498929942038554E-2</v>
      </c>
      <c r="F31" s="147">
        <f t="shared" si="22"/>
        <v>7.1018104770314255E-2</v>
      </c>
      <c r="G31" s="147">
        <f t="shared" si="22"/>
        <v>7.015853606776179E-2</v>
      </c>
      <c r="H31" s="147">
        <f t="shared" si="22"/>
        <v>9.8799642530854381E-2</v>
      </c>
      <c r="I31" s="147">
        <f t="shared" si="3"/>
        <v>2.1564715521095357</v>
      </c>
      <c r="J31" s="105">
        <f t="shared" si="22"/>
        <v>2.6989194049400127</v>
      </c>
      <c r="K31" s="105">
        <f t="shared" si="22"/>
        <v>3.3778168542200926</v>
      </c>
      <c r="L31" s="105">
        <f t="shared" si="22"/>
        <v>4.2274870008231753</v>
      </c>
      <c r="M31" s="105">
        <f t="shared" si="22"/>
        <v>5.2908867216411961</v>
      </c>
      <c r="O31" s="157">
        <f t="shared" si="4"/>
        <v>1.4140392755890945</v>
      </c>
      <c r="P31" s="157">
        <f t="shared" si="5"/>
        <v>0.25154417284097064</v>
      </c>
      <c r="R31" s="328">
        <f t="shared" si="8"/>
        <v>2.5919673167011834</v>
      </c>
      <c r="S31" s="330">
        <f t="shared" si="6"/>
        <v>0.31165952813124004</v>
      </c>
    </row>
    <row r="32" spans="4:19" ht="13.5" customHeight="1" outlineLevel="1" x14ac:dyDescent="0.2">
      <c r="D32" s="81" t="str">
        <f t="shared" si="0"/>
        <v>Millet</v>
      </c>
      <c r="E32" s="147">
        <f t="shared" ref="E32:M32" si="23">(E89*E117)/1000000</f>
        <v>1.7369540361872032E-3</v>
      </c>
      <c r="F32" s="147">
        <f t="shared" si="23"/>
        <v>1.2883095206019037E-3</v>
      </c>
      <c r="G32" s="147">
        <f t="shared" si="23"/>
        <v>1.0745819508125255E-3</v>
      </c>
      <c r="H32" s="147">
        <f t="shared" si="23"/>
        <v>1.3175026928632417E-3</v>
      </c>
      <c r="I32" s="147">
        <f t="shared" si="3"/>
        <v>2.4725618495075444E-2</v>
      </c>
      <c r="J32" s="105">
        <f t="shared" si="23"/>
        <v>2.4899390956663679E-2</v>
      </c>
      <c r="K32" s="105">
        <f t="shared" si="23"/>
        <v>2.5074384696838432E-2</v>
      </c>
      <c r="L32" s="105">
        <f t="shared" si="23"/>
        <v>2.5250608298785851E-2</v>
      </c>
      <c r="M32" s="105">
        <f t="shared" si="23"/>
        <v>2.542807040601501E-2</v>
      </c>
      <c r="O32" s="157">
        <f t="shared" si="4"/>
        <v>0.94240465172840016</v>
      </c>
      <c r="P32" s="157">
        <f t="shared" si="5"/>
        <v>7.0280329538709996E-3</v>
      </c>
      <c r="R32" s="328">
        <f t="shared" si="8"/>
        <v>5.286794493513311E-4</v>
      </c>
      <c r="S32" s="330">
        <f t="shared" si="6"/>
        <v>6.3568698052574659E-5</v>
      </c>
    </row>
    <row r="33" spans="4:20" ht="13.5" customHeight="1" outlineLevel="1" x14ac:dyDescent="0.2">
      <c r="D33" s="81" t="str">
        <f t="shared" si="0"/>
        <v>Natural rubber in primary forms</v>
      </c>
      <c r="E33" s="147">
        <f t="shared" ref="E33:M33" si="24">(E90*E118)/1000000</f>
        <v>1.5720201538924167E-3</v>
      </c>
      <c r="F33" s="147">
        <f t="shared" si="24"/>
        <v>1.2421719437099782E-3</v>
      </c>
      <c r="G33" s="147">
        <f t="shared" si="24"/>
        <v>1.1917539220895547E-3</v>
      </c>
      <c r="H33" s="147">
        <f t="shared" si="24"/>
        <v>1.4626045388527861E-3</v>
      </c>
      <c r="I33" s="147">
        <f t="shared" si="3"/>
        <v>2.3592058572213845E-2</v>
      </c>
      <c r="J33" s="105">
        <f t="shared" si="24"/>
        <v>2.4073798475643237E-2</v>
      </c>
      <c r="K33" s="105">
        <f t="shared" si="24"/>
        <v>2.4565375305080836E-2</v>
      </c>
      <c r="L33" s="105">
        <f t="shared" si="24"/>
        <v>2.5066989926414235E-2</v>
      </c>
      <c r="M33" s="105">
        <f t="shared" si="24"/>
        <v>2.5578847307127877E-2</v>
      </c>
      <c r="O33" s="157">
        <f t="shared" si="4"/>
        <v>0.96823491707664022</v>
      </c>
      <c r="P33" s="157">
        <f t="shared" si="5"/>
        <v>2.0419578984801845E-2</v>
      </c>
      <c r="R33" s="328">
        <f t="shared" si="8"/>
        <v>1.50504883148464E-3</v>
      </c>
      <c r="S33" s="330">
        <f t="shared" si="6"/>
        <v>1.8096787162885869E-4</v>
      </c>
    </row>
    <row r="34" spans="4:20" ht="13.5" customHeight="1" outlineLevel="1" thickBot="1" x14ac:dyDescent="0.25">
      <c r="D34" s="82" t="str">
        <f t="shared" si="0"/>
        <v>Soya beans</v>
      </c>
      <c r="E34" s="148">
        <f t="shared" ref="E34:M34" si="25">(E91*E119)/1000000</f>
        <v>1.2161272658144161E-3</v>
      </c>
      <c r="F34" s="148">
        <f t="shared" si="25"/>
        <v>9.377556278846635E-4</v>
      </c>
      <c r="G34" s="148">
        <f t="shared" si="25"/>
        <v>8.7184229131877255E-4</v>
      </c>
      <c r="H34" s="148">
        <f t="shared" si="25"/>
        <v>1.1034360911752442E-3</v>
      </c>
      <c r="I34" s="147">
        <f t="shared" si="3"/>
        <v>2.1815364910733884E-2</v>
      </c>
      <c r="J34" s="106">
        <f t="shared" si="25"/>
        <v>2.3347792703459325E-2</v>
      </c>
      <c r="K34" s="106">
        <f t="shared" si="25"/>
        <v>2.4987866412241017E-2</v>
      </c>
      <c r="L34" s="106">
        <f t="shared" si="25"/>
        <v>2.6743147661384258E-2</v>
      </c>
      <c r="M34" s="105">
        <f t="shared" si="25"/>
        <v>2.8621729244087967E-2</v>
      </c>
      <c r="O34" s="178">
        <f t="shared" si="4"/>
        <v>1.0580023393549092</v>
      </c>
      <c r="P34" s="157">
        <f t="shared" si="5"/>
        <v>7.024534308712993E-2</v>
      </c>
      <c r="R34" s="331">
        <f t="shared" si="8"/>
        <v>5.2739365406286424E-3</v>
      </c>
      <c r="S34" s="332">
        <f t="shared" si="6"/>
        <v>6.341409334352031E-4</v>
      </c>
    </row>
    <row r="35" spans="4:20" ht="13.5" customHeight="1" outlineLevel="1" thickBot="1" x14ac:dyDescent="0.25">
      <c r="D35" s="83" t="s">
        <v>141</v>
      </c>
      <c r="E35" s="107">
        <f t="shared" ref="E35:M35" si="26">SUM(E15:E34)</f>
        <v>4.4313899099582121</v>
      </c>
      <c r="F35" s="107">
        <f t="shared" si="26"/>
        <v>3.4893918787444789</v>
      </c>
      <c r="G35" s="107">
        <f>SUM(G15:G34)</f>
        <v>3.0581984535706357</v>
      </c>
      <c r="H35" s="107">
        <f t="shared" si="26"/>
        <v>3.8088422724802204</v>
      </c>
      <c r="I35" s="107">
        <f t="shared" si="26"/>
        <v>74.000000000000014</v>
      </c>
      <c r="J35" s="438">
        <f t="shared" si="26"/>
        <v>76.300313139184695</v>
      </c>
      <c r="K35" s="438">
        <f t="shared" si="26"/>
        <v>78.809151341109668</v>
      </c>
      <c r="L35" s="438">
        <f t="shared" si="26"/>
        <v>81.565399302036923</v>
      </c>
      <c r="M35" s="438">
        <f t="shared" si="26"/>
        <v>84.616976301203294</v>
      </c>
      <c r="O35" s="179">
        <f t="shared" ref="O35" si="27">IFERROR(_xlfn.RRI($I$71-$E$71,E35,I35),0)</f>
        <v>1.021496244326964</v>
      </c>
      <c r="P35" s="179">
        <f t="shared" si="5"/>
        <v>3.4085493214668805E-2</v>
      </c>
      <c r="R35" s="333">
        <f t="shared" ref="R35" si="28">+M35-J35</f>
        <v>8.3166631620185996</v>
      </c>
      <c r="S35" s="95"/>
    </row>
    <row r="36" spans="4:20" ht="13.5" customHeight="1" outlineLevel="1" thickTop="1" thickBot="1" x14ac:dyDescent="0.25">
      <c r="D36" s="149" t="s">
        <v>168</v>
      </c>
      <c r="E36" s="108">
        <f>E35/46%</f>
        <v>9.6334563259961126</v>
      </c>
      <c r="F36" s="108">
        <f t="shared" ref="F36:M36" si="29">F35/46%</f>
        <v>7.5856345190097363</v>
      </c>
      <c r="G36" s="108">
        <f t="shared" si="29"/>
        <v>6.648257507762251</v>
      </c>
      <c r="H36" s="108">
        <f t="shared" si="29"/>
        <v>8.2800918966961312</v>
      </c>
      <c r="I36" s="108">
        <f>I35/46%</f>
        <v>160.86956521739134</v>
      </c>
      <c r="J36" s="109">
        <f t="shared" si="29"/>
        <v>165.87024595474932</v>
      </c>
      <c r="K36" s="109">
        <f t="shared" si="29"/>
        <v>171.32424204589057</v>
      </c>
      <c r="L36" s="109">
        <f t="shared" si="29"/>
        <v>177.3160854392107</v>
      </c>
      <c r="M36" s="109">
        <f t="shared" si="29"/>
        <v>183.94994848087671</v>
      </c>
      <c r="O36" s="159">
        <f t="shared" ref="O36" si="30">IFERROR(_xlfn.RRI($I$71-$E$71,E36,I36),0)</f>
        <v>1.021496244326964</v>
      </c>
      <c r="P36" s="159">
        <f t="shared" si="5"/>
        <v>3.4085493214668805E-2</v>
      </c>
      <c r="Q36" s="1"/>
    </row>
    <row r="37" spans="4:20" ht="13.5" customHeight="1" thickTop="1" x14ac:dyDescent="0.2">
      <c r="E37" s="37"/>
      <c r="F37" s="37"/>
      <c r="G37" s="37"/>
      <c r="H37" s="37"/>
      <c r="I37" s="37"/>
      <c r="J37" s="37"/>
      <c r="K37" s="37"/>
      <c r="L37" s="37"/>
      <c r="M37" s="37"/>
    </row>
    <row r="38" spans="4:20" ht="13.5" customHeight="1" x14ac:dyDescent="0.2">
      <c r="D38" s="32" t="s">
        <v>198</v>
      </c>
      <c r="F38" s="35"/>
      <c r="G38" s="7"/>
      <c r="H38" s="7"/>
      <c r="I38" s="7"/>
    </row>
    <row r="39" spans="4:20" ht="13.5" customHeight="1" x14ac:dyDescent="0.2">
      <c r="D39" s="33" t="s">
        <v>194</v>
      </c>
      <c r="F39" s="58"/>
      <c r="G39" s="7"/>
      <c r="H39" s="7"/>
      <c r="I39" s="7"/>
    </row>
    <row r="40" spans="4:20" ht="13.5" customHeight="1" outlineLevel="1" thickBot="1" x14ac:dyDescent="0.25">
      <c r="E40" s="1"/>
      <c r="F40" s="222"/>
      <c r="G40" s="7"/>
      <c r="H40" s="7"/>
      <c r="I40" s="7"/>
    </row>
    <row r="41" spans="4:20" ht="13.5" customHeight="1" outlineLevel="1" x14ac:dyDescent="0.2">
      <c r="D41" s="30"/>
      <c r="E41" s="34">
        <v>2017</v>
      </c>
      <c r="F41" s="34">
        <v>2018</v>
      </c>
      <c r="G41" s="34">
        <v>2019</v>
      </c>
      <c r="H41" s="34">
        <v>2020</v>
      </c>
      <c r="I41" s="34">
        <v>2021</v>
      </c>
      <c r="J41" s="34">
        <v>2022</v>
      </c>
      <c r="K41" s="34">
        <v>2023</v>
      </c>
      <c r="L41" s="34">
        <v>2024</v>
      </c>
      <c r="M41" s="34">
        <v>2025</v>
      </c>
      <c r="O41" s="30" t="s">
        <v>195</v>
      </c>
      <c r="P41" s="30" t="s">
        <v>187</v>
      </c>
      <c r="R41" s="340" t="s">
        <v>199</v>
      </c>
      <c r="S41" s="341" t="s">
        <v>200</v>
      </c>
      <c r="T41" s="321" t="s">
        <v>201</v>
      </c>
    </row>
    <row r="42" spans="4:20" ht="13.5" customHeight="1" outlineLevel="1" x14ac:dyDescent="0.2">
      <c r="D42" s="81" t="str">
        <f t="shared" ref="D42:D61" si="31">D72</f>
        <v>Cassava, fresh</v>
      </c>
      <c r="E42" s="147">
        <f>(E137*E72)/1000000</f>
        <v>0.12513411766728347</v>
      </c>
      <c r="F42" s="147">
        <f t="shared" ref="F42:M42" si="32">(F137*F72)/1000000</f>
        <v>9.9422914730713366E-2</v>
      </c>
      <c r="G42" s="147">
        <f t="shared" si="32"/>
        <v>8.9329869337574905E-2</v>
      </c>
      <c r="H42" s="147">
        <f t="shared" si="32"/>
        <v>0.11586405574423053</v>
      </c>
      <c r="I42" s="147">
        <f>(I137*I72)/1000000</f>
        <v>2.3512684206038639</v>
      </c>
      <c r="J42" s="105">
        <f t="shared" si="32"/>
        <v>2.5829960672738688</v>
      </c>
      <c r="K42" s="105">
        <f t="shared" si="32"/>
        <v>2.8375614732403753</v>
      </c>
      <c r="L42" s="105">
        <f t="shared" si="32"/>
        <v>7.5952025647462653</v>
      </c>
      <c r="M42" s="105">
        <f t="shared" si="32"/>
        <v>12.982278334040295</v>
      </c>
      <c r="N42" s="172"/>
      <c r="O42" s="157">
        <f>IFERROR(_xlfn.RRI($H$14-$E$14,E42,H42),0)</f>
        <v>-2.5329854576895072E-2</v>
      </c>
      <c r="P42" s="157">
        <f>IFERROR(_xlfn.RRI($M$14-$I$14,I42,M42),0)</f>
        <v>0.53289418327968074</v>
      </c>
      <c r="R42" s="328">
        <f>+M42-J42</f>
        <v>10.399282266766427</v>
      </c>
      <c r="S42" s="335">
        <f>R42/$R$62</f>
        <v>0.22750348282229893</v>
      </c>
      <c r="T42" s="336">
        <f>R42-R15</f>
        <v>9.5578479100778111</v>
      </c>
    </row>
    <row r="43" spans="4:20" ht="13.5" customHeight="1" outlineLevel="1" x14ac:dyDescent="0.2">
      <c r="D43" s="81" t="str">
        <f t="shared" si="31"/>
        <v>Maize (corn)</v>
      </c>
      <c r="E43" s="147">
        <f t="shared" ref="E43:M43" si="33">(E138*E73)/1000000</f>
        <v>2.3250079793292353</v>
      </c>
      <c r="F43" s="147">
        <f t="shared" si="33"/>
        <v>1.7893746222912768</v>
      </c>
      <c r="G43" s="147">
        <f t="shared" si="33"/>
        <v>1.5245390268768104</v>
      </c>
      <c r="H43" s="147">
        <f t="shared" si="33"/>
        <v>1.894943967913453</v>
      </c>
      <c r="I43" s="147">
        <f t="shared" si="33"/>
        <v>37</v>
      </c>
      <c r="J43" s="105">
        <f t="shared" si="33"/>
        <v>38.003633180049526</v>
      </c>
      <c r="K43" s="105">
        <f t="shared" si="33"/>
        <v>39.034490131993543</v>
      </c>
      <c r="L43" s="105">
        <f t="shared" si="33"/>
        <v>45.154148043941667</v>
      </c>
      <c r="M43" s="105">
        <f t="shared" si="33"/>
        <v>48.111669328051704</v>
      </c>
      <c r="N43" s="172"/>
      <c r="O43" s="157">
        <f t="shared" ref="O43:O63" si="34">IFERROR(_xlfn.RRI($I$71-$E$71,E43,I43),0)</f>
        <v>0.9973046775249268</v>
      </c>
      <c r="P43" s="157">
        <f t="shared" ref="P43:P63" si="35">IFERROR(_xlfn.RRI($M$14-$I$14,I43,M43),0)</f>
        <v>6.7854729430799399E-2</v>
      </c>
      <c r="R43" s="328">
        <f>+M43-J43</f>
        <v>10.108036148002178</v>
      </c>
      <c r="S43" s="335">
        <f t="shared" ref="S43:S61" si="36">R43/$R$62</f>
        <v>0.22113193672155573</v>
      </c>
      <c r="T43" s="336">
        <f t="shared" ref="T43:T61" si="37">R43-R16</f>
        <v>6.9308201425192379</v>
      </c>
    </row>
    <row r="44" spans="4:20" ht="13.5" customHeight="1" outlineLevel="1" x14ac:dyDescent="0.2">
      <c r="D44" s="81" t="str">
        <f t="shared" si="31"/>
        <v>Rice</v>
      </c>
      <c r="E44" s="147">
        <f t="shared" ref="E44:M44" si="38">(E139*E74)/1000000</f>
        <v>3.8949205217792167E-2</v>
      </c>
      <c r="F44" s="147">
        <f t="shared" si="38"/>
        <v>2.9546470899166729E-2</v>
      </c>
      <c r="G44" s="147">
        <f t="shared" si="38"/>
        <v>2.5854374168771784E-2</v>
      </c>
      <c r="H44" s="147">
        <f t="shared" si="38"/>
        <v>2.9130712807026449E-2</v>
      </c>
      <c r="I44" s="147">
        <f t="shared" si="38"/>
        <v>0.60510620136897075</v>
      </c>
      <c r="J44" s="105">
        <f t="shared" si="38"/>
        <v>0.68042481758508244</v>
      </c>
      <c r="K44" s="105">
        <f t="shared" si="38"/>
        <v>0.76511847232480501</v>
      </c>
      <c r="L44" s="105">
        <f t="shared" si="38"/>
        <v>3.9261832800831882</v>
      </c>
      <c r="M44" s="105">
        <f t="shared" si="38"/>
        <v>7.6666971620327029</v>
      </c>
      <c r="N44" s="172"/>
      <c r="O44" s="157">
        <f t="shared" si="34"/>
        <v>0.98533249480153762</v>
      </c>
      <c r="P44" s="157">
        <f t="shared" si="35"/>
        <v>0.88666232150162205</v>
      </c>
      <c r="R44" s="328">
        <f>+M44-J44</f>
        <v>6.9862723444476202</v>
      </c>
      <c r="S44" s="335">
        <f t="shared" si="36"/>
        <v>0.15283759489693635</v>
      </c>
      <c r="T44" s="336">
        <f>R44-R17</f>
        <v>6.6992533061141204</v>
      </c>
    </row>
    <row r="45" spans="4:20" ht="13.5" customHeight="1" outlineLevel="1" x14ac:dyDescent="0.2">
      <c r="D45" s="81" t="str">
        <f t="shared" si="31"/>
        <v>Plantains and cooking bananas</v>
      </c>
      <c r="E45" s="147">
        <f t="shared" ref="E45:M45" si="39">(E140*E75)/1000000</f>
        <v>0.69287808680805385</v>
      </c>
      <c r="F45" s="147">
        <f t="shared" si="39"/>
        <v>0.53477458322170657</v>
      </c>
      <c r="G45" s="147">
        <f t="shared" si="39"/>
        <v>0.46799407984739921</v>
      </c>
      <c r="H45" s="147">
        <f t="shared" si="39"/>
        <v>0.57018851353205002</v>
      </c>
      <c r="I45" s="147">
        <f t="shared" si="39"/>
        <v>10.884904563273057</v>
      </c>
      <c r="J45" s="105">
        <f t="shared" si="39"/>
        <v>10.917379792386306</v>
      </c>
      <c r="K45" s="105">
        <f t="shared" si="39"/>
        <v>10.949951911692745</v>
      </c>
      <c r="L45" s="105">
        <f t="shared" si="39"/>
        <v>10.982621210265295</v>
      </c>
      <c r="M45" s="105">
        <f t="shared" si="39"/>
        <v>11.015387978039341</v>
      </c>
      <c r="N45" s="172"/>
      <c r="O45" s="157">
        <f t="shared" si="34"/>
        <v>0.99086563332355526</v>
      </c>
      <c r="P45" s="157">
        <f t="shared" si="35"/>
        <v>2.9835106889981589E-3</v>
      </c>
      <c r="R45" s="328">
        <f t="shared" ref="R45:R62" si="40">+M45-J45</f>
        <v>9.8008185653034374E-2</v>
      </c>
      <c r="S45" s="335">
        <f t="shared" si="36"/>
        <v>2.1441098538517627E-3</v>
      </c>
      <c r="T45" s="336">
        <f t="shared" si="37"/>
        <v>0</v>
      </c>
    </row>
    <row r="46" spans="4:20" ht="13.5" customHeight="1" outlineLevel="1" x14ac:dyDescent="0.2">
      <c r="D46" s="81" t="str">
        <f t="shared" si="31"/>
        <v>Groundnuts, excluding shelled</v>
      </c>
      <c r="E46" s="147">
        <f t="shared" ref="E46:M46" si="41">(E141*E76)/1000000</f>
        <v>1.3377399923958576E-2</v>
      </c>
      <c r="F46" s="147">
        <f t="shared" si="41"/>
        <v>1.0315311906731298E-2</v>
      </c>
      <c r="G46" s="147">
        <f t="shared" si="41"/>
        <v>9.2633243452619595E-3</v>
      </c>
      <c r="H46" s="147">
        <f t="shared" si="41"/>
        <v>1.1321254295458006E-2</v>
      </c>
      <c r="I46" s="147">
        <f t="shared" si="41"/>
        <v>0.21605601786592213</v>
      </c>
      <c r="J46" s="105">
        <f t="shared" si="41"/>
        <v>0.22455197664701815</v>
      </c>
      <c r="K46" s="105">
        <f t="shared" si="41"/>
        <v>0.23338202154301643</v>
      </c>
      <c r="L46" s="105">
        <f t="shared" si="41"/>
        <v>1.4949351964438844</v>
      </c>
      <c r="M46" s="105">
        <f t="shared" si="41"/>
        <v>2.7815738872737494</v>
      </c>
      <c r="N46" s="172"/>
      <c r="O46" s="157">
        <f t="shared" si="34"/>
        <v>1.0046966477769148</v>
      </c>
      <c r="P46" s="157">
        <f t="shared" si="35"/>
        <v>0.89422279385712256</v>
      </c>
      <c r="R46" s="328">
        <f t="shared" si="40"/>
        <v>2.5570219106267311</v>
      </c>
      <c r="S46" s="335">
        <f t="shared" si="36"/>
        <v>5.5939571154788474E-2</v>
      </c>
      <c r="T46" s="336">
        <f t="shared" si="37"/>
        <v>2.5294764519997841</v>
      </c>
    </row>
    <row r="47" spans="4:20" ht="13.5" customHeight="1" outlineLevel="1" x14ac:dyDescent="0.2">
      <c r="D47" s="81" t="str">
        <f t="shared" si="31"/>
        <v>Beans, dry</v>
      </c>
      <c r="E47" s="147">
        <f t="shared" ref="E47:M47" si="42">(E142*E77)/1000000</f>
        <v>1.2561081253043236E-2</v>
      </c>
      <c r="F47" s="147">
        <f t="shared" si="42"/>
        <v>9.8171552781850108E-3</v>
      </c>
      <c r="G47" s="147">
        <f t="shared" si="42"/>
        <v>8.6683101448179652E-3</v>
      </c>
      <c r="H47" s="147">
        <f t="shared" si="42"/>
        <v>1.0527199615526476E-2</v>
      </c>
      <c r="I47" s="147">
        <f t="shared" si="42"/>
        <v>0.20304399174916593</v>
      </c>
      <c r="J47" s="105">
        <f>(J142*J77)/1000000</f>
        <v>0.21107304391051127</v>
      </c>
      <c r="K47" s="105">
        <f t="shared" si="42"/>
        <v>0.21941959218712825</v>
      </c>
      <c r="L47" s="105">
        <f t="shared" si="42"/>
        <v>0.49809206981996224</v>
      </c>
      <c r="M47" s="105">
        <f t="shared" si="42"/>
        <v>0.78240768012805717</v>
      </c>
      <c r="N47" s="172"/>
      <c r="O47" s="157">
        <f t="shared" si="34"/>
        <v>1.0051218958222514</v>
      </c>
      <c r="P47" s="157">
        <f t="shared" si="35"/>
        <v>0.4010729245361393</v>
      </c>
      <c r="R47" s="328">
        <f t="shared" si="40"/>
        <v>0.57133463621754588</v>
      </c>
      <c r="S47" s="335">
        <f t="shared" si="36"/>
        <v>1.249899909072468E-2</v>
      </c>
      <c r="T47" s="336">
        <f t="shared" si="37"/>
        <v>0.54529178706069459</v>
      </c>
    </row>
    <row r="48" spans="4:20" ht="13.5" customHeight="1" outlineLevel="1" x14ac:dyDescent="0.2">
      <c r="D48" s="81" t="str">
        <f t="shared" si="31"/>
        <v>Oil palm fruit</v>
      </c>
      <c r="E48" s="147">
        <f t="shared" ref="E48:M48" si="43">(E143*E78)/1000000</f>
        <v>0.65356336524390657</v>
      </c>
      <c r="F48" s="147">
        <f t="shared" si="43"/>
        <v>0.50530444752708026</v>
      </c>
      <c r="G48" s="147">
        <f t="shared" si="43"/>
        <v>0.47209938948567448</v>
      </c>
      <c r="H48" s="147">
        <f t="shared" si="43"/>
        <v>0.60173635474657172</v>
      </c>
      <c r="I48" s="147">
        <f t="shared" si="43"/>
        <v>11.454941757278181</v>
      </c>
      <c r="J48" s="105">
        <f t="shared" si="43"/>
        <v>11.80785536965162</v>
      </c>
      <c r="K48" s="105">
        <f t="shared" si="43"/>
        <v>12.171641845496348</v>
      </c>
      <c r="L48" s="105">
        <f t="shared" si="43"/>
        <v>13.36568304987618</v>
      </c>
      <c r="M48" s="105">
        <f t="shared" si="43"/>
        <v>14.058891335586264</v>
      </c>
      <c r="N48" s="172"/>
      <c r="O48" s="157">
        <f t="shared" si="34"/>
        <v>1.0460973658455939</v>
      </c>
      <c r="P48" s="157">
        <f t="shared" si="35"/>
        <v>5.2542272718772765E-2</v>
      </c>
      <c r="R48" s="328">
        <f t="shared" si="40"/>
        <v>2.2510359659346442</v>
      </c>
      <c r="S48" s="217">
        <f t="shared" si="36"/>
        <v>4.9245564171769375E-2</v>
      </c>
      <c r="T48" s="336">
        <f t="shared" si="37"/>
        <v>1.1257077058303384</v>
      </c>
    </row>
    <row r="49" spans="4:20" ht="13.5" customHeight="1" outlineLevel="1" x14ac:dyDescent="0.2">
      <c r="D49" s="81" t="str">
        <f t="shared" si="31"/>
        <v>Bananas</v>
      </c>
      <c r="E49" s="147">
        <f t="shared" ref="E49:M49" si="44">(E144*E79)/1000000</f>
        <v>0.14387100286092688</v>
      </c>
      <c r="F49" s="147">
        <f t="shared" si="44"/>
        <v>0.10994474942131738</v>
      </c>
      <c r="G49" s="147">
        <f t="shared" si="44"/>
        <v>9.6505389335178438E-2</v>
      </c>
      <c r="H49" s="147">
        <f t="shared" si="44"/>
        <v>0.1177978980746834</v>
      </c>
      <c r="I49" s="147">
        <f t="shared" si="44"/>
        <v>2.2497230563941573</v>
      </c>
      <c r="J49" s="105">
        <f t="shared" si="44"/>
        <v>2.2538232241150489</v>
      </c>
      <c r="K49" s="105">
        <f t="shared" si="44"/>
        <v>2.2579308644780918</v>
      </c>
      <c r="L49" s="105">
        <f t="shared" si="44"/>
        <v>2.2620459911023332</v>
      </c>
      <c r="M49" s="105">
        <f t="shared" si="44"/>
        <v>2.2661686176316427</v>
      </c>
      <c r="N49" s="172"/>
      <c r="O49" s="157">
        <f t="shared" si="34"/>
        <v>0.98856113453054428</v>
      </c>
      <c r="P49" s="157">
        <f t="shared" si="35"/>
        <v>1.8225210917575119E-3</v>
      </c>
      <c r="R49" s="328">
        <f t="shared" si="40"/>
        <v>1.2345393516593806E-2</v>
      </c>
      <c r="S49" s="217">
        <f t="shared" si="36"/>
        <v>2.7007825634395798E-4</v>
      </c>
      <c r="T49" s="336">
        <f t="shared" si="37"/>
        <v>0</v>
      </c>
    </row>
    <row r="50" spans="4:20" ht="13.5" customHeight="1" outlineLevel="1" x14ac:dyDescent="0.2">
      <c r="D50" s="81" t="str">
        <f t="shared" si="31"/>
        <v>Cow peas, dry</v>
      </c>
      <c r="E50" s="147">
        <f t="shared" ref="E50:M50" si="45">(E145*E80)/1000000</f>
        <v>4.4993736079594737E-3</v>
      </c>
      <c r="F50" s="147">
        <f t="shared" si="45"/>
        <v>3.5996687531980693E-3</v>
      </c>
      <c r="G50" s="147">
        <f t="shared" si="45"/>
        <v>3.1533809141757237E-3</v>
      </c>
      <c r="H50" s="147">
        <f t="shared" si="45"/>
        <v>3.9440557581313226E-3</v>
      </c>
      <c r="I50" s="147">
        <f t="shared" si="45"/>
        <v>7.7178565791693646E-2</v>
      </c>
      <c r="J50" s="105">
        <f t="shared" si="45"/>
        <v>8.1755769623118466E-2</v>
      </c>
      <c r="K50" s="105">
        <f t="shared" si="45"/>
        <v>8.6604432177564347E-2</v>
      </c>
      <c r="L50" s="105">
        <f t="shared" si="45"/>
        <v>0.66761164038692711</v>
      </c>
      <c r="M50" s="105">
        <f t="shared" si="45"/>
        <v>1.2826730362427194</v>
      </c>
      <c r="N50" s="172"/>
      <c r="O50" s="157">
        <f t="shared" si="34"/>
        <v>1.0351019096844594</v>
      </c>
      <c r="P50" s="157">
        <f t="shared" si="35"/>
        <v>1.0190859902200025</v>
      </c>
      <c r="R50" s="328">
        <f t="shared" si="40"/>
        <v>1.2009172666196011</v>
      </c>
      <c r="S50" s="217">
        <f t="shared" si="36"/>
        <v>2.6272280502522404E-2</v>
      </c>
      <c r="T50" s="336">
        <f t="shared" si="37"/>
        <v>1.1854915507375099</v>
      </c>
    </row>
    <row r="51" spans="4:20" ht="13.5" customHeight="1" outlineLevel="1" x14ac:dyDescent="0.2">
      <c r="D51" s="81" t="str">
        <f t="shared" si="31"/>
        <v>Coffee, green</v>
      </c>
      <c r="E51" s="368">
        <f>(E146*E81)/1000000</f>
        <v>0.23466250217146947</v>
      </c>
      <c r="F51" s="368">
        <f t="shared" ref="F51:M51" si="46">(F146*F81)/1000000</f>
        <v>0.23054347914575948</v>
      </c>
      <c r="G51" s="368">
        <f t="shared" si="46"/>
        <v>0.20750495083407952</v>
      </c>
      <c r="H51" s="368">
        <f t="shared" si="46"/>
        <v>0.25365209858479842</v>
      </c>
      <c r="I51" s="368">
        <f t="shared" si="46"/>
        <v>4.888586690612283</v>
      </c>
      <c r="J51" s="105">
        <f t="shared" si="46"/>
        <v>4.8991460828626634</v>
      </c>
      <c r="K51" s="105">
        <f t="shared" si="46"/>
        <v>4.9097282834975013</v>
      </c>
      <c r="L51" s="105">
        <f t="shared" si="46"/>
        <v>4.9203333417831194</v>
      </c>
      <c r="M51" s="105">
        <f t="shared" si="46"/>
        <v>4.9309613070922511</v>
      </c>
      <c r="N51" s="172"/>
      <c r="O51" s="157">
        <f t="shared" si="34"/>
        <v>1.1364114946810728</v>
      </c>
      <c r="P51" s="157">
        <f t="shared" si="35"/>
        <v>2.1600092048399411E-3</v>
      </c>
      <c r="R51" s="328">
        <f t="shared" si="40"/>
        <v>3.1815224229587713E-2</v>
      </c>
      <c r="S51" s="217">
        <f t="shared" si="36"/>
        <v>6.960167185897742E-4</v>
      </c>
      <c r="T51" s="336">
        <f t="shared" si="37"/>
        <v>0</v>
      </c>
    </row>
    <row r="52" spans="4:20" ht="13.5" customHeight="1" outlineLevel="1" x14ac:dyDescent="0.2">
      <c r="D52" s="81" t="str">
        <f t="shared" si="31"/>
        <v>Edible roots and tubers with high starch or inulin content, n.e.c., fresh</v>
      </c>
      <c r="E52" s="368">
        <f>(E147*E82)/1000000</f>
        <v>3.3484848136934131E-3</v>
      </c>
      <c r="F52" s="368">
        <f t="shared" ref="F52:M52" si="47">(F147*F82)/1000000</f>
        <v>2.6274870742630618E-3</v>
      </c>
      <c r="G52" s="368">
        <f t="shared" si="47"/>
        <v>2.254765799161037E-3</v>
      </c>
      <c r="H52" s="368">
        <f t="shared" si="47"/>
        <v>2.7521682298874708E-3</v>
      </c>
      <c r="I52" s="368">
        <f t="shared" si="47"/>
        <v>5.2431131931707474E-2</v>
      </c>
      <c r="J52" s="105">
        <f t="shared" si="47"/>
        <v>5.4072482612259096E-2</v>
      </c>
      <c r="K52" s="105">
        <f t="shared" si="47"/>
        <v>5.576521559102348E-2</v>
      </c>
      <c r="L52" s="105">
        <f t="shared" si="47"/>
        <v>0.28708701517966784</v>
      </c>
      <c r="M52" s="105">
        <f t="shared" si="47"/>
        <v>0.51940786902068803</v>
      </c>
      <c r="N52" s="172"/>
      <c r="O52" s="157">
        <f t="shared" si="34"/>
        <v>0.98923102937809704</v>
      </c>
      <c r="P52" s="157">
        <f t="shared" si="35"/>
        <v>0.77410705438911331</v>
      </c>
      <c r="R52" s="328">
        <f t="shared" si="40"/>
        <v>0.46533538640842892</v>
      </c>
      <c r="S52" s="335">
        <f t="shared" si="36"/>
        <v>1.0180069967587854E-2</v>
      </c>
      <c r="T52" s="336">
        <f t="shared" si="37"/>
        <v>0.46009655615481576</v>
      </c>
    </row>
    <row r="53" spans="4:20" ht="13.5" customHeight="1" outlineLevel="1" x14ac:dyDescent="0.2">
      <c r="D53" s="81" t="str">
        <f t="shared" si="31"/>
        <v>Sweet potatoes</v>
      </c>
      <c r="E53" s="147">
        <f t="shared" ref="E53:M53" si="48">(E148*E83)/1000000</f>
        <v>2.7612574946071586E-3</v>
      </c>
      <c r="F53" s="147">
        <f t="shared" si="48"/>
        <v>2.1332898583678443E-3</v>
      </c>
      <c r="G53" s="147">
        <f t="shared" si="48"/>
        <v>1.9700184741401126E-3</v>
      </c>
      <c r="H53" s="147">
        <f t="shared" si="48"/>
        <v>2.46176591941197E-3</v>
      </c>
      <c r="I53" s="147">
        <f t="shared" si="48"/>
        <v>4.8130568360554918E-2</v>
      </c>
      <c r="J53" s="105">
        <f t="shared" si="48"/>
        <v>5.0986049310141841E-2</v>
      </c>
      <c r="K53" s="105">
        <f t="shared" si="48"/>
        <v>5.4010939675224807E-2</v>
      </c>
      <c r="L53" s="105">
        <f t="shared" si="48"/>
        <v>0.47615935687063154</v>
      </c>
      <c r="M53" s="105">
        <f t="shared" si="48"/>
        <v>0.9230758402721092</v>
      </c>
      <c r="N53" s="172"/>
      <c r="O53" s="157">
        <f t="shared" si="34"/>
        <v>1.0432829949201636</v>
      </c>
      <c r="P53" s="157">
        <f t="shared" si="35"/>
        <v>1.0926861427638368</v>
      </c>
      <c r="R53" s="328">
        <f t="shared" si="40"/>
        <v>0.87208979096196737</v>
      </c>
      <c r="S53" s="217">
        <f t="shared" si="36"/>
        <v>1.9078572894560941E-2</v>
      </c>
      <c r="T53" s="336">
        <f t="shared" si="37"/>
        <v>0.86246609258021345</v>
      </c>
    </row>
    <row r="54" spans="4:20" ht="13.5" customHeight="1" outlineLevel="1" x14ac:dyDescent="0.2">
      <c r="D54" s="81" t="str">
        <f t="shared" si="31"/>
        <v>Other pulses n.e.c.</v>
      </c>
      <c r="E54" s="147">
        <f t="shared" ref="E54:M54" si="49">(E149*E84)/1000000</f>
        <v>2.9214619930904443E-3</v>
      </c>
      <c r="F54" s="147">
        <f t="shared" si="49"/>
        <v>2.4161169557378589E-3</v>
      </c>
      <c r="G54" s="147">
        <f t="shared" si="49"/>
        <v>1.9815885478811552E-3</v>
      </c>
      <c r="H54" s="147">
        <f t="shared" si="49"/>
        <v>2.4506874210565707E-3</v>
      </c>
      <c r="I54" s="147">
        <f t="shared" si="49"/>
        <v>4.6999106068934739E-2</v>
      </c>
      <c r="J54" s="105">
        <f t="shared" si="49"/>
        <v>4.8799321959168876E-2</v>
      </c>
      <c r="K54" s="105">
        <f t="shared" si="49"/>
        <v>5.0668491868373043E-2</v>
      </c>
      <c r="L54" s="105">
        <f t="shared" si="49"/>
        <v>0.11488246919512629</v>
      </c>
      <c r="M54" s="105">
        <f t="shared" si="49"/>
        <v>0.18024316243596331</v>
      </c>
      <c r="N54" s="172"/>
      <c r="O54" s="157">
        <f t="shared" si="34"/>
        <v>1.0027297040947518</v>
      </c>
      <c r="P54" s="157">
        <f t="shared" si="35"/>
        <v>0.39940138772499467</v>
      </c>
      <c r="R54" s="328">
        <f t="shared" si="40"/>
        <v>0.13144384047679442</v>
      </c>
      <c r="S54" s="217">
        <f t="shared" si="36"/>
        <v>2.8755764808476329E-3</v>
      </c>
      <c r="T54" s="336">
        <f t="shared" si="37"/>
        <v>0.12561880289070154</v>
      </c>
    </row>
    <row r="55" spans="4:20" ht="13.5" customHeight="1" outlineLevel="1" x14ac:dyDescent="0.2">
      <c r="D55" s="81" t="str">
        <f t="shared" si="31"/>
        <v>Melonseed</v>
      </c>
      <c r="E55" s="147">
        <f t="shared" ref="E55:M55" si="50">(E150*E85)/1000000</f>
        <v>6.3934009343218245E-2</v>
      </c>
      <c r="F55" s="147">
        <f t="shared" si="50"/>
        <v>5.0231633327035209E-2</v>
      </c>
      <c r="G55" s="147">
        <f t="shared" si="50"/>
        <v>4.366332347867926E-2</v>
      </c>
      <c r="H55" s="147">
        <f t="shared" si="50"/>
        <v>5.2952635682188949E-2</v>
      </c>
      <c r="I55" s="147">
        <f t="shared" si="50"/>
        <v>1.0055768833328127</v>
      </c>
      <c r="J55" s="105">
        <f t="shared" si="50"/>
        <v>1.0088763921799211</v>
      </c>
      <c r="K55" s="105">
        <f t="shared" si="50"/>
        <v>1.012186727408197</v>
      </c>
      <c r="L55" s="105">
        <f t="shared" si="50"/>
        <v>1.0155079245412697</v>
      </c>
      <c r="M55" s="105">
        <f t="shared" si="50"/>
        <v>1.018840019219329</v>
      </c>
      <c r="N55" s="172"/>
      <c r="O55" s="157">
        <f t="shared" si="34"/>
        <v>0.99145654949126483</v>
      </c>
      <c r="P55" s="157">
        <f t="shared" si="35"/>
        <v>3.2812099221819491E-3</v>
      </c>
      <c r="R55" s="328">
        <f t="shared" si="40"/>
        <v>9.9636270394078963E-3</v>
      </c>
      <c r="S55" s="217">
        <f t="shared" si="36"/>
        <v>2.1797272108400593E-4</v>
      </c>
      <c r="T55" s="336">
        <f t="shared" si="37"/>
        <v>0</v>
      </c>
    </row>
    <row r="56" spans="4:20" ht="13.5" customHeight="1" outlineLevel="1" x14ac:dyDescent="0.2">
      <c r="D56" s="81" t="str">
        <f t="shared" si="31"/>
        <v>Seed cotton, unginned</v>
      </c>
      <c r="E56" s="147">
        <f t="shared" ref="E56:M56" si="51">(E151*E86)/1000000</f>
        <v>1.9132114145792392E-3</v>
      </c>
      <c r="F56" s="147">
        <f t="shared" si="51"/>
        <v>1.463232203723323E-3</v>
      </c>
      <c r="G56" s="147">
        <f t="shared" si="51"/>
        <v>1.2841510415882754E-3</v>
      </c>
      <c r="H56" s="147">
        <f t="shared" si="51"/>
        <v>1.5597510523198549E-3</v>
      </c>
      <c r="I56" s="147">
        <f t="shared" si="51"/>
        <v>2.9652954281163317E-2</v>
      </c>
      <c r="J56" s="105">
        <f>(J151*J86)/1000000</f>
        <v>3.0503246899633102E-2</v>
      </c>
      <c r="K56" s="105">
        <f t="shared" si="51"/>
        <v>3.1377921491317726E-2</v>
      </c>
      <c r="L56" s="105">
        <f t="shared" si="51"/>
        <v>1.0340548747033662</v>
      </c>
      <c r="M56" s="105">
        <f t="shared" si="51"/>
        <v>2.0359382069849512</v>
      </c>
      <c r="N56" s="172"/>
      <c r="O56" s="157">
        <f t="shared" si="34"/>
        <v>0.98415799443624996</v>
      </c>
      <c r="P56" s="157">
        <f t="shared" si="35"/>
        <v>1.8785525097183697</v>
      </c>
      <c r="R56" s="328">
        <f t="shared" si="40"/>
        <v>2.0054349600853181</v>
      </c>
      <c r="S56" s="217">
        <f t="shared" si="36"/>
        <v>4.3872589116178792E-2</v>
      </c>
      <c r="T56" s="336">
        <f t="shared" si="37"/>
        <v>2.002734973749579</v>
      </c>
    </row>
    <row r="57" spans="4:20" ht="13.5" customHeight="1" outlineLevel="1" x14ac:dyDescent="0.2">
      <c r="D57" s="81" t="str">
        <f t="shared" si="31"/>
        <v>Other vegetables, fresh n.e.c.</v>
      </c>
      <c r="E57" s="147">
        <f t="shared" ref="E57:M57" si="52">(E152*E87)/1000000</f>
        <v>4.3983339417460979E-2</v>
      </c>
      <c r="F57" s="147">
        <f t="shared" si="52"/>
        <v>3.3390374287705839E-2</v>
      </c>
      <c r="G57" s="147">
        <f t="shared" si="52"/>
        <v>2.8835796707458013E-2</v>
      </c>
      <c r="H57" s="147">
        <f t="shared" si="52"/>
        <v>3.4875967249680402E-2</v>
      </c>
      <c r="I57" s="147">
        <f t="shared" si="52"/>
        <v>0.65979549699997142</v>
      </c>
      <c r="J57" s="105">
        <f t="shared" si="52"/>
        <v>0.67319593504305975</v>
      </c>
      <c r="K57" s="105">
        <f t="shared" si="52"/>
        <v>0.68686853581014851</v>
      </c>
      <c r="L57" s="105">
        <f t="shared" si="52"/>
        <v>0.85007074894161605</v>
      </c>
      <c r="M57" s="105">
        <f t="shared" si="52"/>
        <v>1.0104407253507073</v>
      </c>
      <c r="N57" s="172"/>
      <c r="O57" s="157">
        <f t="shared" si="34"/>
        <v>0.96802353094904103</v>
      </c>
      <c r="P57" s="157">
        <f t="shared" si="35"/>
        <v>0.11243686802318154</v>
      </c>
      <c r="R57" s="328">
        <f t="shared" si="40"/>
        <v>0.33724479030764754</v>
      </c>
      <c r="S57" s="217">
        <f t="shared" si="36"/>
        <v>7.3778518930924753E-3</v>
      </c>
      <c r="T57" s="336">
        <f t="shared" si="37"/>
        <v>0.29538827708278947</v>
      </c>
    </row>
    <row r="58" spans="4:20" ht="13.5" customHeight="1" outlineLevel="1" x14ac:dyDescent="0.2">
      <c r="D58" s="81" t="str">
        <f t="shared" si="31"/>
        <v>Cocoa beans</v>
      </c>
      <c r="E58" s="147">
        <f t="shared" ref="E58:M58" si="53">(E153*E88)/1000000</f>
        <v>6.3498929942038554E-2</v>
      </c>
      <c r="F58" s="147">
        <f t="shared" si="53"/>
        <v>7.1018104770314255E-2</v>
      </c>
      <c r="G58" s="147">
        <f t="shared" si="53"/>
        <v>7.015853606776179E-2</v>
      </c>
      <c r="H58" s="147">
        <f t="shared" si="53"/>
        <v>9.8799642530854381E-2</v>
      </c>
      <c r="I58" s="147">
        <f t="shared" si="53"/>
        <v>2.1564715521095357</v>
      </c>
      <c r="J58" s="105">
        <f t="shared" si="53"/>
        <v>2.6989194049400127</v>
      </c>
      <c r="K58" s="105">
        <f t="shared" si="53"/>
        <v>3.3778168542200926</v>
      </c>
      <c r="L58" s="105">
        <f t="shared" si="53"/>
        <v>5.9133502377718443</v>
      </c>
      <c r="M58" s="105">
        <f t="shared" si="53"/>
        <v>9.3872716347300358</v>
      </c>
      <c r="N58" s="172"/>
      <c r="O58" s="157">
        <f t="shared" si="34"/>
        <v>1.4140392755890945</v>
      </c>
      <c r="P58" s="157">
        <f t="shared" si="35"/>
        <v>0.44443802550744893</v>
      </c>
      <c r="R58" s="328">
        <f t="shared" si="40"/>
        <v>6.6883522297900235</v>
      </c>
      <c r="S58" s="217">
        <f t="shared" si="36"/>
        <v>0.14632004282471081</v>
      </c>
      <c r="T58" s="336">
        <f t="shared" si="37"/>
        <v>4.0963849130888406</v>
      </c>
    </row>
    <row r="59" spans="4:20" ht="13.5" customHeight="1" outlineLevel="1" x14ac:dyDescent="0.2">
      <c r="D59" s="81" t="str">
        <f t="shared" si="31"/>
        <v>Millet</v>
      </c>
      <c r="E59" s="147">
        <f t="shared" ref="E59:M59" si="54">(E154*E89)/1000000</f>
        <v>1.7369540361872032E-3</v>
      </c>
      <c r="F59" s="147">
        <f t="shared" si="54"/>
        <v>1.2883095206019037E-3</v>
      </c>
      <c r="G59" s="147">
        <f t="shared" si="54"/>
        <v>1.0745819508125255E-3</v>
      </c>
      <c r="H59" s="147">
        <f t="shared" si="54"/>
        <v>1.3175026928632417E-3</v>
      </c>
      <c r="I59" s="147">
        <f t="shared" si="54"/>
        <v>2.4725618495075444E-2</v>
      </c>
      <c r="J59" s="105">
        <f t="shared" si="54"/>
        <v>2.4899390956663679E-2</v>
      </c>
      <c r="K59" s="105">
        <f t="shared" si="54"/>
        <v>2.5074384696838432E-2</v>
      </c>
      <c r="L59" s="105">
        <f t="shared" si="54"/>
        <v>4.0918257761953777E-2</v>
      </c>
      <c r="M59" s="105">
        <f t="shared" si="54"/>
        <v>5.6071521702102015E-2</v>
      </c>
      <c r="N59" s="172"/>
      <c r="O59" s="157">
        <f t="shared" si="34"/>
        <v>0.94240465172840016</v>
      </c>
      <c r="P59" s="157">
        <f t="shared" si="35"/>
        <v>0.22715322935644799</v>
      </c>
      <c r="R59" s="328">
        <f t="shared" si="40"/>
        <v>3.1172130745438335E-2</v>
      </c>
      <c r="S59" s="217">
        <f t="shared" si="36"/>
        <v>6.8194786232919657E-4</v>
      </c>
      <c r="T59" s="336">
        <f t="shared" si="37"/>
        <v>3.0643451296087004E-2</v>
      </c>
    </row>
    <row r="60" spans="4:20" ht="13.5" customHeight="1" outlineLevel="1" x14ac:dyDescent="0.2">
      <c r="D60" s="81" t="str">
        <f t="shared" si="31"/>
        <v>Natural rubber in primary forms</v>
      </c>
      <c r="E60" s="147">
        <f t="shared" ref="E60:M60" si="55">(E155*E90)/1000000</f>
        <v>1.5720201538924167E-3</v>
      </c>
      <c r="F60" s="147">
        <f t="shared" si="55"/>
        <v>1.2421719437099782E-3</v>
      </c>
      <c r="G60" s="147">
        <f t="shared" si="55"/>
        <v>1.1917539220895547E-3</v>
      </c>
      <c r="H60" s="147">
        <f t="shared" si="55"/>
        <v>1.4626045388527861E-3</v>
      </c>
      <c r="I60" s="147">
        <f t="shared" si="55"/>
        <v>2.3592058572213845E-2</v>
      </c>
      <c r="J60" s="105">
        <f t="shared" si="55"/>
        <v>2.4073798475643237E-2</v>
      </c>
      <c r="K60" s="105">
        <f t="shared" si="55"/>
        <v>2.4565375305080836E-2</v>
      </c>
      <c r="L60" s="105">
        <f t="shared" si="55"/>
        <v>0.45893720888954481</v>
      </c>
      <c r="M60" s="105">
        <f t="shared" si="55"/>
        <v>0.59871418114275488</v>
      </c>
      <c r="N60" s="172"/>
      <c r="O60" s="157">
        <f t="shared" si="34"/>
        <v>0.96823491707664022</v>
      </c>
      <c r="P60" s="157">
        <f t="shared" si="35"/>
        <v>1.2444680458562432</v>
      </c>
      <c r="R60" s="328">
        <f t="shared" si="40"/>
        <v>0.57464038266711159</v>
      </c>
      <c r="S60" s="217">
        <f t="shared" si="36"/>
        <v>1.2571318392317933E-2</v>
      </c>
      <c r="T60" s="336">
        <f t="shared" si="37"/>
        <v>0.57313533383562698</v>
      </c>
    </row>
    <row r="61" spans="4:20" ht="13.5" customHeight="1" outlineLevel="1" thickBot="1" x14ac:dyDescent="0.25">
      <c r="D61" s="82" t="str">
        <f t="shared" si="31"/>
        <v>Soya beans</v>
      </c>
      <c r="E61" s="147">
        <f t="shared" ref="E61:M61" si="56">(E156*E91)/1000000</f>
        <v>1.2161272658144161E-3</v>
      </c>
      <c r="F61" s="147">
        <f t="shared" si="56"/>
        <v>9.377556278846635E-4</v>
      </c>
      <c r="G61" s="147">
        <f t="shared" si="56"/>
        <v>8.7184229131877255E-4</v>
      </c>
      <c r="H61" s="147">
        <f t="shared" si="56"/>
        <v>1.1034360911752442E-3</v>
      </c>
      <c r="I61" s="147">
        <f t="shared" si="56"/>
        <v>2.1815364910733884E-2</v>
      </c>
      <c r="J61" s="105">
        <f t="shared" si="56"/>
        <v>2.3347792703459325E-2</v>
      </c>
      <c r="K61" s="105">
        <f t="shared" si="56"/>
        <v>2.4987866412241017E-2</v>
      </c>
      <c r="L61" s="105">
        <f t="shared" si="56"/>
        <v>0.29642403456880212</v>
      </c>
      <c r="M61" s="105">
        <f t="shared" si="56"/>
        <v>0.40203236916491225</v>
      </c>
      <c r="N61" s="172"/>
      <c r="O61" s="158">
        <f t="shared" si="34"/>
        <v>1.0580023393549092</v>
      </c>
      <c r="P61" s="158">
        <f t="shared" si="35"/>
        <v>1.0719278822641742</v>
      </c>
      <c r="R61" s="331">
        <f t="shared" si="40"/>
        <v>0.37868457646145293</v>
      </c>
      <c r="S61" s="338">
        <f t="shared" si="36"/>
        <v>8.2844236579084594E-3</v>
      </c>
      <c r="T61" s="308">
        <f t="shared" si="37"/>
        <v>0.37341063992082429</v>
      </c>
    </row>
    <row r="62" spans="4:20" ht="13.5" customHeight="1" outlineLevel="1" thickBot="1" x14ac:dyDescent="0.25">
      <c r="D62" s="83" t="s">
        <v>141</v>
      </c>
      <c r="E62" s="150">
        <f t="shared" ref="E62:M62" si="57">SUM(E42:E61)</f>
        <v>4.4313899099582121</v>
      </c>
      <c r="F62" s="150">
        <f t="shared" si="57"/>
        <v>3.4893918787444789</v>
      </c>
      <c r="G62" s="150">
        <f t="shared" si="57"/>
        <v>3.0581984535706357</v>
      </c>
      <c r="H62" s="150">
        <f t="shared" si="57"/>
        <v>3.8088422724802204</v>
      </c>
      <c r="I62" s="150">
        <f t="shared" si="57"/>
        <v>74.000000000000014</v>
      </c>
      <c r="J62" s="438">
        <f t="shared" si="57"/>
        <v>76.300313139184695</v>
      </c>
      <c r="K62" s="438">
        <f t="shared" si="57"/>
        <v>78.809151341109668</v>
      </c>
      <c r="L62" s="438">
        <f t="shared" si="57"/>
        <v>101.35424851687264</v>
      </c>
      <c r="M62" s="438">
        <f t="shared" si="57"/>
        <v>122.01074419614227</v>
      </c>
      <c r="O62" s="159">
        <f t="shared" si="34"/>
        <v>1.021496244326964</v>
      </c>
      <c r="P62" s="159">
        <f t="shared" si="35"/>
        <v>0.13316092197037976</v>
      </c>
      <c r="R62" s="339">
        <f t="shared" si="40"/>
        <v>45.710431056957574</v>
      </c>
      <c r="S62" s="95"/>
      <c r="T62" s="95">
        <f>SUM(T42:T61)</f>
        <v>37.393767894938975</v>
      </c>
    </row>
    <row r="63" spans="4:20" ht="13.5" customHeight="1" outlineLevel="1" thickTop="1" thickBot="1" x14ac:dyDescent="0.25">
      <c r="D63" s="149" t="s">
        <v>168</v>
      </c>
      <c r="E63" s="151">
        <f>E62/46%</f>
        <v>9.6334563259961126</v>
      </c>
      <c r="F63" s="151">
        <f t="shared" ref="F63:M63" si="58">F62/46%</f>
        <v>7.5856345190097363</v>
      </c>
      <c r="G63" s="151">
        <f t="shared" si="58"/>
        <v>6.648257507762251</v>
      </c>
      <c r="H63" s="151">
        <f t="shared" si="58"/>
        <v>8.2800918966961312</v>
      </c>
      <c r="I63" s="151">
        <f t="shared" si="58"/>
        <v>160.86956521739134</v>
      </c>
      <c r="J63" s="112">
        <f t="shared" si="58"/>
        <v>165.87024595474932</v>
      </c>
      <c r="K63" s="112">
        <f t="shared" si="58"/>
        <v>171.32424204589057</v>
      </c>
      <c r="L63" s="112">
        <f t="shared" si="58"/>
        <v>220.33532286276662</v>
      </c>
      <c r="M63" s="112">
        <f t="shared" si="58"/>
        <v>265.24074825248317</v>
      </c>
      <c r="O63" s="159">
        <f t="shared" si="34"/>
        <v>1.021496244326964</v>
      </c>
      <c r="P63" s="159">
        <f t="shared" si="35"/>
        <v>0.13316092197037976</v>
      </c>
    </row>
    <row r="64" spans="4:20" ht="13.5" customHeight="1" thickTop="1" x14ac:dyDescent="0.2">
      <c r="E64" s="75"/>
      <c r="F64" s="75"/>
      <c r="G64" s="75"/>
      <c r="H64" s="75"/>
      <c r="I64" s="75"/>
      <c r="J64" s="75"/>
      <c r="K64" s="75"/>
      <c r="L64" s="75"/>
      <c r="M64" s="75"/>
    </row>
    <row r="66" spans="2:19" ht="13.5" customHeight="1" x14ac:dyDescent="0.25">
      <c r="B66" s="29">
        <v>2</v>
      </c>
      <c r="D66" s="28" t="s">
        <v>202</v>
      </c>
    </row>
    <row r="68" spans="2:19" ht="13.5" customHeight="1" x14ac:dyDescent="0.2">
      <c r="D68" s="32" t="s">
        <v>203</v>
      </c>
    </row>
    <row r="69" spans="2:19" ht="13.5" customHeight="1" x14ac:dyDescent="0.2">
      <c r="D69" s="33" t="s">
        <v>204</v>
      </c>
      <c r="O69" s="30" t="s">
        <v>170</v>
      </c>
    </row>
    <row r="70" spans="2:19" ht="13.5" customHeight="1" outlineLevel="1" x14ac:dyDescent="0.2">
      <c r="E70" s="580"/>
      <c r="F70" s="580"/>
      <c r="G70" s="580"/>
      <c r="H70" s="580"/>
      <c r="I70" s="580"/>
      <c r="J70" s="188"/>
      <c r="K70" s="189"/>
      <c r="L70" s="189"/>
      <c r="M70" s="189"/>
      <c r="Q70" s="7"/>
      <c r="R70" s="1"/>
    </row>
    <row r="71" spans="2:19" ht="13.5" customHeight="1" outlineLevel="1" x14ac:dyDescent="0.2">
      <c r="D71" s="42"/>
      <c r="E71" s="34">
        <v>2017</v>
      </c>
      <c r="F71" s="34">
        <v>2018</v>
      </c>
      <c r="G71" s="34">
        <v>2019</v>
      </c>
      <c r="H71" s="34">
        <v>2020</v>
      </c>
      <c r="I71" s="34">
        <v>2021</v>
      </c>
      <c r="J71" s="34">
        <v>2022</v>
      </c>
      <c r="K71" s="34">
        <v>2023</v>
      </c>
      <c r="L71" s="34">
        <v>2024</v>
      </c>
      <c r="M71" s="34">
        <v>2025</v>
      </c>
      <c r="O71" s="30" t="s">
        <v>205</v>
      </c>
      <c r="P71" s="30" t="s">
        <v>206</v>
      </c>
      <c r="Q71" s="30" t="s">
        <v>207</v>
      </c>
      <c r="R71" s="30" t="s">
        <v>208</v>
      </c>
      <c r="S71" s="30" t="s">
        <v>182</v>
      </c>
    </row>
    <row r="72" spans="2:19" ht="13.5" customHeight="1" outlineLevel="1" x14ac:dyDescent="0.2">
      <c r="D72" s="467" t="str">
        <f>HarvestedAreas_TCD!E11</f>
        <v>Cassava, fresh</v>
      </c>
      <c r="E72" s="176">
        <f>HarvestedAreas_TCD!F11</f>
        <v>4630301</v>
      </c>
      <c r="F72" s="176">
        <f>HarvestedAreas_TCD!G11</f>
        <v>4770999</v>
      </c>
      <c r="G72" s="176">
        <f>HarvestedAreas_TCD!H11</f>
        <v>4918130</v>
      </c>
      <c r="H72" s="176">
        <f>HarvestedAreas_TCD!I11</f>
        <v>5250148</v>
      </c>
      <c r="I72" s="176">
        <f>HarvestedAreas_TCD!J11</f>
        <v>5604580</v>
      </c>
      <c r="J72" s="113">
        <f>I72*(1+$Q72)</f>
        <v>5982939.3335959287</v>
      </c>
      <c r="K72" s="113">
        <f t="shared" ref="K72:M72" si="59">J72*(1+$Q72)</f>
        <v>6386841.3100516535</v>
      </c>
      <c r="L72" s="113">
        <f t="shared" si="59"/>
        <v>6818010.2864698851</v>
      </c>
      <c r="M72" s="113">
        <f t="shared" si="59"/>
        <v>7278287.0294977184</v>
      </c>
      <c r="O72" s="115">
        <f>IFERROR(_xlfn.RRI($I$71-$E$71,E72,I72),0)</f>
        <v>4.8898494802097403E-2</v>
      </c>
      <c r="P72" s="115">
        <f>IFERROR(_xlfn.RRI($I$71-$H$71,H72,I72),0)</f>
        <v>6.750895403329582E-2</v>
      </c>
      <c r="Q72" s="115">
        <f>P72</f>
        <v>6.750895403329582E-2</v>
      </c>
      <c r="R72" s="2" t="s">
        <v>209</v>
      </c>
      <c r="S72" s="152" t="s">
        <v>210</v>
      </c>
    </row>
    <row r="73" spans="2:19" ht="13.5" customHeight="1" outlineLevel="1" x14ac:dyDescent="0.2">
      <c r="D73" s="467" t="str">
        <f>HarvestedAreas_TCD!E12</f>
        <v>Maize (corn)</v>
      </c>
      <c r="E73" s="176">
        <f>HarvestedAreas_TCD!F12</f>
        <v>2832465</v>
      </c>
      <c r="F73" s="176">
        <f>HarvestedAreas_TCD!G12</f>
        <v>2827032</v>
      </c>
      <c r="G73" s="176">
        <f>HarvestedAreas_TCD!H12</f>
        <v>2763430</v>
      </c>
      <c r="H73" s="176">
        <f>HarvestedAreas_TCD!I12</f>
        <v>2827000</v>
      </c>
      <c r="I73" s="176">
        <f>HarvestedAreas_TCD!J12</f>
        <v>2903683</v>
      </c>
      <c r="J73" s="113">
        <f t="shared" ref="J73:M73" si="60">I73*(1+$Q73)</f>
        <v>2982446.0433282633</v>
      </c>
      <c r="K73" s="113">
        <f t="shared" si="60"/>
        <v>3063345.5516199297</v>
      </c>
      <c r="L73" s="113">
        <f t="shared" si="60"/>
        <v>3146439.4769594669</v>
      </c>
      <c r="M73" s="113">
        <f t="shared" si="60"/>
        <v>3231787.3433944448</v>
      </c>
      <c r="O73" s="115">
        <f t="shared" ref="O73:O92" si="61">IFERROR(_xlfn.RRI($I$71-$E$71,E73,I73),0)</f>
        <v>6.2274539519053818E-3</v>
      </c>
      <c r="P73" s="115">
        <f t="shared" ref="P73:P92" si="62">IFERROR(_xlfn.RRI($I$71-$H$71,H73,I73),0)</f>
        <v>2.7125221082419548E-2</v>
      </c>
      <c r="Q73" s="115">
        <f>P73</f>
        <v>2.7125221082419548E-2</v>
      </c>
      <c r="R73" s="2" t="s">
        <v>211</v>
      </c>
      <c r="S73" s="152" t="s">
        <v>210</v>
      </c>
    </row>
    <row r="74" spans="2:19" ht="13.5" customHeight="1" outlineLevel="1" x14ac:dyDescent="0.2">
      <c r="D74" s="467" t="str">
        <f>HarvestedAreas_TCD!E13</f>
        <v>Rice</v>
      </c>
      <c r="E74" s="176">
        <f>HarvestedAreas_TCD!F13</f>
        <v>1441226</v>
      </c>
      <c r="F74" s="176">
        <f>HarvestedAreas_TCD!G13</f>
        <v>1417844</v>
      </c>
      <c r="G74" s="176">
        <f>HarvestedAreas_TCD!H13</f>
        <v>1423434</v>
      </c>
      <c r="H74" s="176">
        <f>HarvestedAreas_TCD!I13</f>
        <v>1320000</v>
      </c>
      <c r="I74" s="176">
        <f>HarvestedAreas_TCD!J13</f>
        <v>1442356</v>
      </c>
      <c r="J74" s="113">
        <f t="shared" ref="J74:M74" si="63">I74*(1+$Q74)</f>
        <v>1576053.659648485</v>
      </c>
      <c r="K74" s="113">
        <f t="shared" si="63"/>
        <v>1722144.2820575382</v>
      </c>
      <c r="L74" s="113">
        <f t="shared" si="63"/>
        <v>1881776.619766199</v>
      </c>
      <c r="M74" s="113">
        <f t="shared" si="63"/>
        <v>2056205.9077117394</v>
      </c>
      <c r="O74" s="115">
        <f t="shared" si="61"/>
        <v>1.9595606599898119E-4</v>
      </c>
      <c r="P74" s="115">
        <f t="shared" si="62"/>
        <v>9.269393939393944E-2</v>
      </c>
      <c r="Q74" s="115">
        <f>+P74</f>
        <v>9.269393939393944E-2</v>
      </c>
      <c r="R74" s="2" t="s">
        <v>212</v>
      </c>
      <c r="S74" s="152" t="s">
        <v>210</v>
      </c>
    </row>
    <row r="75" spans="2:19" ht="13.5" customHeight="1" outlineLevel="1" x14ac:dyDescent="0.2">
      <c r="D75" s="467" t="str">
        <f>HarvestedAreas_TCD!E14</f>
        <v>Plantains and cooking bananas</v>
      </c>
      <c r="E75" s="176">
        <f>HarvestedAreas_TCD!F14</f>
        <v>1093634</v>
      </c>
      <c r="F75" s="176">
        <f>HarvestedAreas_TCD!G14</f>
        <v>1094650</v>
      </c>
      <c r="G75" s="176">
        <f>HarvestedAreas_TCD!H14</f>
        <v>1099070</v>
      </c>
      <c r="H75" s="176">
        <f>HarvestedAreas_TCD!I14</f>
        <v>1102105</v>
      </c>
      <c r="I75" s="176">
        <f>HarvestedAreas_TCD!J14</f>
        <v>1106744</v>
      </c>
      <c r="J75" s="113">
        <f t="shared" ref="J75:M75" si="64">I75*(1+$Q75)</f>
        <v>1110045.9825539845</v>
      </c>
      <c r="K75" s="113">
        <f t="shared" si="64"/>
        <v>1113357.8166082138</v>
      </c>
      <c r="L75" s="113">
        <f t="shared" si="64"/>
        <v>1116679.5315547441</v>
      </c>
      <c r="M75" s="113">
        <f t="shared" si="64"/>
        <v>1120011.1568733233</v>
      </c>
      <c r="O75" s="115">
        <f t="shared" si="61"/>
        <v>2.9835106889981589E-3</v>
      </c>
      <c r="P75" s="115">
        <f t="shared" si="62"/>
        <v>4.2092178149994997E-3</v>
      </c>
      <c r="Q75" s="115">
        <f t="shared" ref="Q75:Q90" si="65">O75</f>
        <v>2.9835106889981589E-3</v>
      </c>
      <c r="R75" s="245" t="s">
        <v>213</v>
      </c>
      <c r="S75" s="152" t="s">
        <v>210</v>
      </c>
    </row>
    <row r="76" spans="2:19" ht="13.5" customHeight="1" outlineLevel="1" x14ac:dyDescent="0.2">
      <c r="D76" s="467" t="str">
        <f>HarvestedAreas_TCD!E15</f>
        <v>Groundnuts, excluding shelled</v>
      </c>
      <c r="E76" s="176">
        <f>HarvestedAreas_TCD!F15</f>
        <v>495000</v>
      </c>
      <c r="F76" s="176">
        <f>HarvestedAreas_TCD!G15</f>
        <v>495000</v>
      </c>
      <c r="G76" s="176">
        <f>HarvestedAreas_TCD!H15</f>
        <v>510000</v>
      </c>
      <c r="H76" s="176">
        <f>HarvestedAreas_TCD!I15</f>
        <v>513000</v>
      </c>
      <c r="I76" s="176">
        <f>HarvestedAreas_TCD!J15</f>
        <v>515000</v>
      </c>
      <c r="J76" s="113">
        <f t="shared" ref="J76:M76" si="66">I76*(1+$Q76)</f>
        <v>520125.00930211961</v>
      </c>
      <c r="K76" s="113">
        <f t="shared" si="66"/>
        <v>525301.02000297094</v>
      </c>
      <c r="L76" s="113">
        <f t="shared" si="66"/>
        <v>530528.53964166634</v>
      </c>
      <c r="M76" s="113">
        <f t="shared" si="66"/>
        <v>535808.08080808085</v>
      </c>
      <c r="O76" s="115">
        <f t="shared" si="61"/>
        <v>9.951474373047775E-3</v>
      </c>
      <c r="P76" s="115">
        <f t="shared" si="62"/>
        <v>3.8986354775829568E-3</v>
      </c>
      <c r="Q76" s="115">
        <f t="shared" si="65"/>
        <v>9.951474373047775E-3</v>
      </c>
      <c r="R76" s="245" t="s">
        <v>213</v>
      </c>
      <c r="S76" s="152"/>
    </row>
    <row r="77" spans="2:19" ht="13.5" customHeight="1" outlineLevel="1" x14ac:dyDescent="0.2">
      <c r="D77" s="467" t="str">
        <f>HarvestedAreas_TCD!E16</f>
        <v>Beans, dry</v>
      </c>
      <c r="E77" s="176">
        <f>HarvestedAreas_TCD!F16</f>
        <v>464794</v>
      </c>
      <c r="F77" s="176">
        <f>HarvestedAreas_TCD!G16</f>
        <v>471095</v>
      </c>
      <c r="G77" s="176">
        <f>HarvestedAreas_TCD!H16</f>
        <v>477241</v>
      </c>
      <c r="H77" s="176">
        <f>HarvestedAreas_TCD!I16</f>
        <v>477019</v>
      </c>
      <c r="I77" s="176">
        <f>HarvestedAreas_TCD!J16</f>
        <v>483984</v>
      </c>
      <c r="J77" s="113">
        <f t="shared" ref="J77:M77" si="67">I77*(1+$Q77)</f>
        <v>488904.04157944972</v>
      </c>
      <c r="K77" s="113">
        <f t="shared" si="67"/>
        <v>493874.09888079012</v>
      </c>
      <c r="L77" s="113">
        <f t="shared" si="67"/>
        <v>498894.68034940632</v>
      </c>
      <c r="M77" s="113">
        <f t="shared" si="67"/>
        <v>503966.29959939263</v>
      </c>
      <c r="O77" s="115">
        <f t="shared" si="61"/>
        <v>1.0165711220721629E-2</v>
      </c>
      <c r="P77" s="115">
        <f t="shared" si="62"/>
        <v>1.4601095553845811E-2</v>
      </c>
      <c r="Q77" s="115">
        <f t="shared" si="65"/>
        <v>1.0165711220721629E-2</v>
      </c>
      <c r="R77" s="1" t="s">
        <v>214</v>
      </c>
      <c r="S77" s="152" t="s">
        <v>210</v>
      </c>
    </row>
    <row r="78" spans="2:19" ht="13.5" customHeight="1" outlineLevel="1" x14ac:dyDescent="0.2">
      <c r="D78" s="467" t="str">
        <f>HarvestedAreas_TCD!E17</f>
        <v>Oil palm fruit</v>
      </c>
      <c r="E78" s="176">
        <f>HarvestedAreas_TCD!F17</f>
        <v>285823</v>
      </c>
      <c r="F78" s="176">
        <f>HarvestedAreas_TCD!G17</f>
        <v>286584</v>
      </c>
      <c r="G78" s="176">
        <f>HarvestedAreas_TCD!H17</f>
        <v>307194</v>
      </c>
      <c r="H78" s="176">
        <f>HarvestedAreas_TCD!I17</f>
        <v>322259</v>
      </c>
      <c r="I78" s="176">
        <f>HarvestedAreas_TCD!J17</f>
        <v>322708</v>
      </c>
      <c r="J78" s="113">
        <f t="shared" ref="J78:M78" si="68">I78*(1+$Q78)</f>
        <v>332650.26321137301</v>
      </c>
      <c r="K78" s="113">
        <f t="shared" si="68"/>
        <v>342898.83614473685</v>
      </c>
      <c r="L78" s="113">
        <f t="shared" si="68"/>
        <v>353463.15585117252</v>
      </c>
      <c r="M78" s="113">
        <f t="shared" si="68"/>
        <v>364352.95012647688</v>
      </c>
      <c r="O78" s="115">
        <f t="shared" si="61"/>
        <v>3.0808852620241911E-2</v>
      </c>
      <c r="P78" s="115">
        <f t="shared" si="62"/>
        <v>1.3932892487098503E-3</v>
      </c>
      <c r="Q78" s="115">
        <f t="shared" si="65"/>
        <v>3.0808852620241911E-2</v>
      </c>
      <c r="R78" s="2" t="s">
        <v>215</v>
      </c>
      <c r="S78" s="152" t="s">
        <v>210</v>
      </c>
    </row>
    <row r="79" spans="2:19" ht="13.5" customHeight="1" outlineLevel="1" x14ac:dyDescent="0.2">
      <c r="D79" s="467" t="str">
        <f>HarvestedAreas_TCD!E18</f>
        <v>Bananas</v>
      </c>
      <c r="E79" s="176">
        <f>HarvestedAreas_TCD!F18</f>
        <v>227085</v>
      </c>
      <c r="F79" s="176">
        <f>HarvestedAreas_TCD!G18</f>
        <v>225050</v>
      </c>
      <c r="G79" s="176">
        <f>HarvestedAreas_TCD!H18</f>
        <v>226640</v>
      </c>
      <c r="H79" s="176">
        <f>HarvestedAreas_TCD!I18</f>
        <v>227689</v>
      </c>
      <c r="I79" s="176">
        <f>HarvestedAreas_TCD!J18</f>
        <v>228745</v>
      </c>
      <c r="J79" s="113">
        <f t="shared" ref="J79:M79" si="69">I79*(1+$Q79)</f>
        <v>229161.89258713406</v>
      </c>
      <c r="K79" s="113">
        <f t="shared" si="69"/>
        <v>229579.54496980118</v>
      </c>
      <c r="L79" s="113">
        <f t="shared" si="69"/>
        <v>229997.95853274473</v>
      </c>
      <c r="M79" s="113">
        <f t="shared" si="69"/>
        <v>230417.13466323182</v>
      </c>
      <c r="O79" s="115">
        <f t="shared" si="61"/>
        <v>1.8225210917575119E-3</v>
      </c>
      <c r="P79" s="115">
        <f t="shared" si="62"/>
        <v>4.6379052128122655E-3</v>
      </c>
      <c r="Q79" s="115">
        <f t="shared" si="65"/>
        <v>1.8225210917575119E-3</v>
      </c>
      <c r="R79" s="245" t="s">
        <v>213</v>
      </c>
      <c r="S79" s="152"/>
    </row>
    <row r="80" spans="2:19" ht="13.5" customHeight="1" outlineLevel="1" x14ac:dyDescent="0.2">
      <c r="D80" s="467" t="str">
        <f>HarvestedAreas_TCD!E19</f>
        <v>Cow peas, dry</v>
      </c>
      <c r="E80" s="176">
        <f>HarvestedAreas_TCD!F19</f>
        <v>166489</v>
      </c>
      <c r="F80" s="176">
        <f>HarvestedAreas_TCD!G19</f>
        <v>172737</v>
      </c>
      <c r="G80" s="176">
        <f>HarvestedAreas_TCD!H19</f>
        <v>173612</v>
      </c>
      <c r="H80" s="176">
        <f>HarvestedAreas_TCD!I19</f>
        <v>178717</v>
      </c>
      <c r="I80" s="176">
        <f>HarvestedAreas_TCD!J19</f>
        <v>183966</v>
      </c>
      <c r="J80" s="113">
        <f t="shared" ref="J80:M80" si="70">I80*(1+$Q80)</f>
        <v>189369.16552986004</v>
      </c>
      <c r="K80" s="113">
        <f t="shared" si="70"/>
        <v>194931.02450167711</v>
      </c>
      <c r="L80" s="113">
        <f t="shared" si="70"/>
        <v>200656.23781439665</v>
      </c>
      <c r="M80" s="113">
        <f t="shared" si="70"/>
        <v>206549.60325969712</v>
      </c>
      <c r="O80" s="115">
        <f t="shared" si="61"/>
        <v>2.5269422415848286E-2</v>
      </c>
      <c r="P80" s="115">
        <f t="shared" si="62"/>
        <v>2.9370457203287792E-2</v>
      </c>
      <c r="Q80" s="115">
        <f>P80</f>
        <v>2.9370457203287792E-2</v>
      </c>
      <c r="R80" s="1" t="s">
        <v>216</v>
      </c>
      <c r="S80" s="152"/>
    </row>
    <row r="81" spans="2:20" ht="13.5" customHeight="1" outlineLevel="1" x14ac:dyDescent="0.2">
      <c r="D81" s="467" t="str">
        <f>HarvestedAreas_TCD!E20</f>
        <v>Coffee, green</v>
      </c>
      <c r="E81" s="176">
        <f>HarvestedAreas_TCD!F20</f>
        <v>102625</v>
      </c>
      <c r="F81" s="176">
        <f>HarvestedAreas_TCD!G20</f>
        <v>130753</v>
      </c>
      <c r="G81" s="176">
        <f>HarvestedAreas_TCD!H20</f>
        <v>135023</v>
      </c>
      <c r="H81" s="176">
        <f>HarvestedAreas_TCD!I20</f>
        <v>135843</v>
      </c>
      <c r="I81" s="176">
        <f>HarvestedAreas_TCD!J20</f>
        <v>137721</v>
      </c>
      <c r="J81" s="113">
        <f>I81*(1+$Q82)</f>
        <v>138018.47862769975</v>
      </c>
      <c r="K81" s="113">
        <f>J81*(1+$Q82)</f>
        <v>138316.59981197357</v>
      </c>
      <c r="L81" s="113">
        <f>K81*(1+$Q82)</f>
        <v>138615.3649407496</v>
      </c>
      <c r="M81" s="113">
        <f>L81*(1+$Q82)</f>
        <v>138914.77540495386</v>
      </c>
      <c r="O81" s="115">
        <f t="shared" si="61"/>
        <v>7.6308448619097247E-2</v>
      </c>
      <c r="P81" s="115">
        <f t="shared" si="62"/>
        <v>1.3824783021576303E-2</v>
      </c>
      <c r="Q81" s="115">
        <f t="shared" si="65"/>
        <v>7.6308448619097247E-2</v>
      </c>
      <c r="R81" s="1" t="s">
        <v>217</v>
      </c>
      <c r="S81" s="152"/>
    </row>
    <row r="82" spans="2:20" ht="13.5" customHeight="1" outlineLevel="1" x14ac:dyDescent="0.2">
      <c r="D82" s="467" t="str">
        <f>HarvestedAreas_TCD!E21</f>
        <v>Edible roots and tubers with high starch or inulin content, n.e.c., fresh</v>
      </c>
      <c r="E82" s="176">
        <f>HarvestedAreas_TCD!F21</f>
        <v>123903</v>
      </c>
      <c r="F82" s="176">
        <f>HarvestedAreas_TCD!G21</f>
        <v>126085</v>
      </c>
      <c r="G82" s="176">
        <f>HarvestedAreas_TCD!H21</f>
        <v>124138</v>
      </c>
      <c r="H82" s="176">
        <f>HarvestedAreas_TCD!I21</f>
        <v>124709</v>
      </c>
      <c r="I82" s="176">
        <f>HarvestedAreas_TCD!J21</f>
        <v>124977</v>
      </c>
      <c r="J82" s="113">
        <f>I82*(1+$Q$82)</f>
        <v>125246.95147039328</v>
      </c>
      <c r="K82" s="113">
        <f t="shared" ref="K82:M82" si="71">J82*(1+$Q$82)</f>
        <v>125517.48603844747</v>
      </c>
      <c r="L82" s="113">
        <f t="shared" si="71"/>
        <v>125788.60496365889</v>
      </c>
      <c r="M82" s="113">
        <f t="shared" si="71"/>
        <v>126060.30950824436</v>
      </c>
      <c r="O82" s="115">
        <f t="shared" si="61"/>
        <v>2.1600092048399411E-3</v>
      </c>
      <c r="P82" s="115">
        <f t="shared" si="62"/>
        <v>2.1490028787016779E-3</v>
      </c>
      <c r="Q82" s="115">
        <f t="shared" si="65"/>
        <v>2.1600092048399411E-3</v>
      </c>
      <c r="R82" s="2" t="s">
        <v>218</v>
      </c>
      <c r="S82" s="152"/>
    </row>
    <row r="83" spans="2:20" ht="13.5" customHeight="1" outlineLevel="1" x14ac:dyDescent="0.2">
      <c r="D83" s="467" t="str">
        <f>HarvestedAreas_TCD!E22</f>
        <v>Sweet potatoes</v>
      </c>
      <c r="E83" s="176">
        <f>HarvestedAreas_TCD!F22</f>
        <v>102174</v>
      </c>
      <c r="F83" s="176">
        <f>HarvestedAreas_TCD!G22</f>
        <v>102370</v>
      </c>
      <c r="G83" s="176">
        <f>HarvestedAreas_TCD!H22</f>
        <v>108461</v>
      </c>
      <c r="H83" s="176">
        <f>HarvestedAreas_TCD!I22</f>
        <v>111550</v>
      </c>
      <c r="I83" s="176">
        <f>HarvestedAreas_TCD!J22</f>
        <v>114726</v>
      </c>
      <c r="J83" s="113">
        <f t="shared" ref="J83:M83" si="72">I83*(1+$Q83)</f>
        <v>118097.91108364312</v>
      </c>
      <c r="K83" s="113">
        <f t="shared" si="72"/>
        <v>121568.92598295135</v>
      </c>
      <c r="L83" s="113">
        <f t="shared" si="72"/>
        <v>125141.95745749508</v>
      </c>
      <c r="M83" s="113">
        <f t="shared" si="72"/>
        <v>128820.00387574137</v>
      </c>
      <c r="O83" s="115">
        <f t="shared" si="61"/>
        <v>2.9390993180648861E-2</v>
      </c>
      <c r="P83" s="115">
        <f t="shared" si="62"/>
        <v>2.8471537427162685E-2</v>
      </c>
      <c r="Q83" s="115">
        <f t="shared" si="65"/>
        <v>2.9390993180648861E-2</v>
      </c>
      <c r="R83" s="2" t="s">
        <v>218</v>
      </c>
      <c r="S83" s="152"/>
    </row>
    <row r="84" spans="2:20" ht="13.5" customHeight="1" outlineLevel="1" x14ac:dyDescent="0.2">
      <c r="D84" s="467" t="str">
        <f>HarvestedAreas_TCD!E23</f>
        <v>Other pulses n.e.c.</v>
      </c>
      <c r="E84" s="176">
        <f>HarvestedAreas_TCD!F23</f>
        <v>108102</v>
      </c>
      <c r="F84" s="176">
        <f>HarvestedAreas_TCD!G23</f>
        <v>115942</v>
      </c>
      <c r="G84" s="176">
        <f>HarvestedAreas_TCD!H23</f>
        <v>109098</v>
      </c>
      <c r="H84" s="176">
        <f>HarvestedAreas_TCD!I23</f>
        <v>111048</v>
      </c>
      <c r="I84" s="176">
        <f>HarvestedAreas_TCD!J23</f>
        <v>112029</v>
      </c>
      <c r="J84" s="113">
        <f t="shared" ref="J84:M84" si="73">I84*(1+$Q84)</f>
        <v>113032.84062312391</v>
      </c>
      <c r="K84" s="113">
        <f t="shared" si="73"/>
        <v>114045.67620288077</v>
      </c>
      <c r="L84" s="113">
        <f t="shared" si="73"/>
        <v>115067.58733896237</v>
      </c>
      <c r="M84" s="113">
        <f t="shared" si="73"/>
        <v>116098.65535327749</v>
      </c>
      <c r="O84" s="115">
        <f t="shared" si="61"/>
        <v>8.9605425659775584E-3</v>
      </c>
      <c r="P84" s="115">
        <f t="shared" si="62"/>
        <v>8.8340177220660454E-3</v>
      </c>
      <c r="Q84" s="115">
        <f t="shared" si="65"/>
        <v>8.9605425659775584E-3</v>
      </c>
      <c r="R84" s="245" t="s">
        <v>213</v>
      </c>
      <c r="S84" s="152"/>
    </row>
    <row r="85" spans="2:20" ht="13.5" customHeight="1" outlineLevel="1" x14ac:dyDescent="0.2">
      <c r="D85" s="467" t="str">
        <f>HarvestedAreas_TCD!E24</f>
        <v>Melonseed</v>
      </c>
      <c r="E85" s="176">
        <f>HarvestedAreas_TCD!F24</f>
        <v>100913</v>
      </c>
      <c r="F85" s="176">
        <f>HarvestedAreas_TCD!G24</f>
        <v>102821</v>
      </c>
      <c r="G85" s="176">
        <f>HarvestedAreas_TCD!H24</f>
        <v>102542</v>
      </c>
      <c r="H85" s="176">
        <f>HarvestedAreas_TCD!I24</f>
        <v>102351</v>
      </c>
      <c r="I85" s="176">
        <f>HarvestedAreas_TCD!J24</f>
        <v>102244</v>
      </c>
      <c r="J85" s="113">
        <f t="shared" ref="J85:M85" si="74">I85*(1+$Q85)</f>
        <v>102579.48402728357</v>
      </c>
      <c r="K85" s="113">
        <f t="shared" si="74"/>
        <v>102916.0688480862</v>
      </c>
      <c r="L85" s="113">
        <f t="shared" si="74"/>
        <v>103253.75807434251</v>
      </c>
      <c r="M85" s="113">
        <f t="shared" si="74"/>
        <v>103592.55532983861</v>
      </c>
      <c r="O85" s="115">
        <f t="shared" si="61"/>
        <v>3.2812099221819491E-3</v>
      </c>
      <c r="P85" s="115">
        <f t="shared" si="62"/>
        <v>-1.0454221258219265E-3</v>
      </c>
      <c r="Q85" s="115">
        <f t="shared" si="65"/>
        <v>3.2812099221819491E-3</v>
      </c>
      <c r="R85" s="245" t="s">
        <v>213</v>
      </c>
      <c r="S85" s="152"/>
    </row>
    <row r="86" spans="2:20" ht="13.5" customHeight="1" outlineLevel="1" x14ac:dyDescent="0.2">
      <c r="D86" s="467" t="str">
        <f>HarvestedAreas_TCD!E25</f>
        <v>Seed cotton, unginned</v>
      </c>
      <c r="E86" s="176">
        <f>HarvestedAreas_TCD!F25</f>
        <v>70794</v>
      </c>
      <c r="F86" s="176">
        <f>HarvestedAreas_TCD!G25</f>
        <v>70216</v>
      </c>
      <c r="G86" s="176">
        <f>HarvestedAreas_TCD!H25</f>
        <v>70700</v>
      </c>
      <c r="H86" s="176">
        <f>HarvestedAreas_TCD!I25</f>
        <v>70677</v>
      </c>
      <c r="I86" s="176">
        <f>HarvestedAreas_TCD!J25</f>
        <v>70682</v>
      </c>
      <c r="J86" s="113">
        <f t="shared" ref="J86:M86" si="75">I86*(1+$Q86)</f>
        <v>70654.027696919846</v>
      </c>
      <c r="K86" s="113">
        <f t="shared" si="75"/>
        <v>70626.066463839685</v>
      </c>
      <c r="L86" s="113">
        <f t="shared" si="75"/>
        <v>70598.11629637859</v>
      </c>
      <c r="M86" s="113">
        <f t="shared" si="75"/>
        <v>70570.177190157352</v>
      </c>
      <c r="O86" s="115">
        <f t="shared" si="61"/>
        <v>-3.9574860756841357E-4</v>
      </c>
      <c r="P86" s="115">
        <f t="shared" si="62"/>
        <v>7.0744372285158619E-5</v>
      </c>
      <c r="Q86" s="115">
        <f t="shared" si="65"/>
        <v>-3.9574860756841357E-4</v>
      </c>
      <c r="R86" s="245" t="s">
        <v>213</v>
      </c>
      <c r="S86" s="152"/>
    </row>
    <row r="87" spans="2:20" ht="13.5" customHeight="1" outlineLevel="1" x14ac:dyDescent="0.2">
      <c r="D87" s="467" t="str">
        <f>HarvestedAreas_TCD!E26</f>
        <v>Other vegetables, fresh n.e.c.</v>
      </c>
      <c r="E87" s="176">
        <f>HarvestedAreas_TCD!F26</f>
        <v>69423</v>
      </c>
      <c r="F87" s="176">
        <f>HarvestedAreas_TCD!G26</f>
        <v>68348</v>
      </c>
      <c r="G87" s="176">
        <f>HarvestedAreas_TCD!H26</f>
        <v>67720</v>
      </c>
      <c r="H87" s="176">
        <f>HarvestedAreas_TCD!I26</f>
        <v>67411</v>
      </c>
      <c r="I87" s="176">
        <f>HarvestedAreas_TCD!J26</f>
        <v>67086</v>
      </c>
      <c r="J87" s="113">
        <f t="shared" ref="J87:M87" si="76">I87*(1+$Q87)</f>
        <v>66514.147328251041</v>
      </c>
      <c r="K87" s="113">
        <f t="shared" si="76"/>
        <v>65947.169227622522</v>
      </c>
      <c r="L87" s="113">
        <f t="shared" si="76"/>
        <v>65385.024146426789</v>
      </c>
      <c r="M87" s="113">
        <f t="shared" si="76"/>
        <v>64827.670887169945</v>
      </c>
      <c r="O87" s="115">
        <f t="shared" si="61"/>
        <v>-8.5241730278889927E-3</v>
      </c>
      <c r="P87" s="115">
        <f t="shared" si="62"/>
        <v>-4.8211716188752973E-3</v>
      </c>
      <c r="Q87" s="115">
        <f t="shared" si="65"/>
        <v>-8.5241730278889927E-3</v>
      </c>
      <c r="R87" s="245" t="s">
        <v>213</v>
      </c>
      <c r="S87" s="152"/>
    </row>
    <row r="88" spans="2:20" ht="13.5" customHeight="1" outlineLevel="1" x14ac:dyDescent="0.2">
      <c r="D88" s="467" t="str">
        <f>HarvestedAreas_TCD!E27</f>
        <v>Cocoa beans</v>
      </c>
      <c r="E88" s="176">
        <f>HarvestedAreas_TCD!F27</f>
        <v>27770</v>
      </c>
      <c r="F88" s="176">
        <f>HarvestedAreas_TCD!G27</f>
        <v>40278</v>
      </c>
      <c r="G88" s="176">
        <f>HarvestedAreas_TCD!H27</f>
        <v>45652</v>
      </c>
      <c r="H88" s="176">
        <f>HarvestedAreas_TCD!I27</f>
        <v>52912</v>
      </c>
      <c r="I88" s="176">
        <f>HarvestedAreas_TCD!J27</f>
        <v>60752</v>
      </c>
      <c r="J88" s="113">
        <f t="shared" ref="J88:M88" si="77">I88*(1+$Q88)</f>
        <v>73885.081175760293</v>
      </c>
      <c r="K88" s="113">
        <f t="shared" si="77"/>
        <v>89857.209974135636</v>
      </c>
      <c r="L88" s="113">
        <f t="shared" si="77"/>
        <v>109282.11833629098</v>
      </c>
      <c r="M88" s="113">
        <f t="shared" si="77"/>
        <v>132906.21188332734</v>
      </c>
      <c r="O88" s="115">
        <f t="shared" si="61"/>
        <v>0.21617528930340235</v>
      </c>
      <c r="P88" s="115">
        <f t="shared" si="62"/>
        <v>0.14817054732385859</v>
      </c>
      <c r="Q88" s="115">
        <f t="shared" si="65"/>
        <v>0.21617528930340235</v>
      </c>
      <c r="R88" s="2" t="s">
        <v>219</v>
      </c>
      <c r="S88" s="152"/>
    </row>
    <row r="89" spans="2:20" ht="13.5" customHeight="1" outlineLevel="1" x14ac:dyDescent="0.2">
      <c r="D89" s="467" t="str">
        <f>HarvestedAreas_TCD!E28</f>
        <v>Millet</v>
      </c>
      <c r="E89" s="176">
        <f>HarvestedAreas_TCD!F28</f>
        <v>64272</v>
      </c>
      <c r="F89" s="176">
        <f>HarvestedAreas_TCD!G28</f>
        <v>61822</v>
      </c>
      <c r="G89" s="176">
        <f>HarvestedAreas_TCD!H28</f>
        <v>59162</v>
      </c>
      <c r="H89" s="176">
        <f>HarvestedAreas_TCD!I28</f>
        <v>59700</v>
      </c>
      <c r="I89" s="176">
        <f>HarvestedAreas_TCD!J28</f>
        <v>58937</v>
      </c>
      <c r="J89" s="113">
        <f t="shared" ref="J89:M89" si="78">I89*(1+$Q89)</f>
        <v>57673.934321716799</v>
      </c>
      <c r="K89" s="113">
        <f t="shared" si="78"/>
        <v>56437.937121769057</v>
      </c>
      <c r="L89" s="113">
        <f t="shared" si="78"/>
        <v>55228.428301645668</v>
      </c>
      <c r="M89" s="113">
        <f t="shared" si="78"/>
        <v>54044.840194797114</v>
      </c>
      <c r="O89" s="115">
        <f t="shared" si="61"/>
        <v>-2.1430776562824772E-2</v>
      </c>
      <c r="P89" s="115">
        <f t="shared" si="62"/>
        <v>-1.2780569514237894E-2</v>
      </c>
      <c r="Q89" s="115">
        <f t="shared" si="65"/>
        <v>-2.1430776562824772E-2</v>
      </c>
      <c r="R89" s="245" t="s">
        <v>213</v>
      </c>
      <c r="S89" s="152"/>
    </row>
    <row r="90" spans="2:20" ht="13.5" customHeight="1" outlineLevel="1" x14ac:dyDescent="0.2">
      <c r="D90" s="467" t="str">
        <f>HarvestedAreas_TCD!E29</f>
        <v>Natural rubber in primary forms</v>
      </c>
      <c r="E90" s="176">
        <f>HarvestedAreas_TCD!F29</f>
        <v>58169</v>
      </c>
      <c r="F90" s="176">
        <f>HarvestedAreas_TCD!G29</f>
        <v>59608</v>
      </c>
      <c r="G90" s="176">
        <f>HarvestedAreas_TCD!H29</f>
        <v>65613</v>
      </c>
      <c r="H90" s="176">
        <f>HarvestedAreas_TCD!I29</f>
        <v>66275</v>
      </c>
      <c r="I90" s="176">
        <f>HarvestedAreas_TCD!J29</f>
        <v>56235</v>
      </c>
      <c r="J90" s="113">
        <f t="shared" ref="J90:M90" si="79">I90*(1+$Q90)</f>
        <v>55761.631863807357</v>
      </c>
      <c r="K90" s="113">
        <f t="shared" si="79"/>
        <v>55292.248388277338</v>
      </c>
      <c r="L90" s="113">
        <f t="shared" si="79"/>
        <v>54826.816031818555</v>
      </c>
      <c r="M90" s="113">
        <f t="shared" si="79"/>
        <v>54365.301535181963</v>
      </c>
      <c r="O90" s="115">
        <f t="shared" si="61"/>
        <v>-8.4176782465127387E-3</v>
      </c>
      <c r="P90" s="115">
        <f t="shared" si="62"/>
        <v>-0.15149000377216149</v>
      </c>
      <c r="Q90" s="115">
        <f t="shared" si="65"/>
        <v>-8.4176782465127387E-3</v>
      </c>
      <c r="R90" s="245" t="s">
        <v>213</v>
      </c>
      <c r="S90" s="152"/>
    </row>
    <row r="91" spans="2:20" ht="13.5" customHeight="1" outlineLevel="1" x14ac:dyDescent="0.2">
      <c r="D91" s="467" t="str">
        <f>HarvestedAreas_TCD!E30</f>
        <v>Soya beans</v>
      </c>
      <c r="E91" s="176">
        <f>HarvestedAreas_TCD!F30</f>
        <v>45000</v>
      </c>
      <c r="F91" s="176">
        <f>HarvestedAreas_TCD!G30</f>
        <v>45000</v>
      </c>
      <c r="G91" s="176">
        <f>HarvestedAreas_TCD!H30</f>
        <v>48000</v>
      </c>
      <c r="H91" s="176">
        <f>HarvestedAreas_TCD!I30</f>
        <v>50000</v>
      </c>
      <c r="I91" s="176">
        <f>HarvestedAreas_TCD!J30</f>
        <v>52000</v>
      </c>
      <c r="J91" s="113">
        <f t="shared" ref="J91:M91" si="80">I91*(1+$Q91)</f>
        <v>54080</v>
      </c>
      <c r="K91" s="113">
        <f t="shared" si="80"/>
        <v>56243.200000000004</v>
      </c>
      <c r="L91" s="113">
        <f t="shared" si="80"/>
        <v>58492.928000000007</v>
      </c>
      <c r="M91" s="113">
        <f t="shared" si="80"/>
        <v>60832.645120000008</v>
      </c>
      <c r="O91" s="116">
        <f t="shared" si="61"/>
        <v>3.6806490996820429E-2</v>
      </c>
      <c r="P91" s="116">
        <f t="shared" si="62"/>
        <v>4.0000000000000036E-2</v>
      </c>
      <c r="Q91" s="115">
        <f>P91</f>
        <v>4.0000000000000036E-2</v>
      </c>
      <c r="R91" s="2" t="s">
        <v>220</v>
      </c>
      <c r="S91" s="152" t="s">
        <v>210</v>
      </c>
      <c r="T91" s="153"/>
    </row>
    <row r="92" spans="2:20" ht="13.5" customHeight="1" outlineLevel="1" thickBot="1" x14ac:dyDescent="0.25">
      <c r="D92" s="83" t="s">
        <v>67</v>
      </c>
      <c r="E92" s="177">
        <f t="shared" ref="E92:M92" si="81">SUM(E72:E91)</f>
        <v>12509962</v>
      </c>
      <c r="F92" s="177">
        <f t="shared" si="81"/>
        <v>12684234</v>
      </c>
      <c r="G92" s="177">
        <f t="shared" si="81"/>
        <v>12834860</v>
      </c>
      <c r="H92" s="177">
        <f t="shared" si="81"/>
        <v>13170413</v>
      </c>
      <c r="I92" s="177">
        <f>SUM(I72:I91)</f>
        <v>13749155</v>
      </c>
      <c r="J92" s="114">
        <f t="shared" si="81"/>
        <v>14387239.879555197</v>
      </c>
      <c r="K92" s="114">
        <f t="shared" si="81"/>
        <v>15069042.072897296</v>
      </c>
      <c r="L92" s="114">
        <f t="shared" si="81"/>
        <v>15798127.190827448</v>
      </c>
      <c r="M92" s="114">
        <f t="shared" si="81"/>
        <v>16578418.652216794</v>
      </c>
      <c r="O92" s="117">
        <f t="shared" si="61"/>
        <v>2.3894014907292593E-2</v>
      </c>
      <c r="P92" s="117">
        <f t="shared" si="62"/>
        <v>4.3942585551417501E-2</v>
      </c>
      <c r="Q92" s="117">
        <f>IFERROR(_xlfn.RRI($M$71-$I$71,I92,M92),0)</f>
        <v>4.7892600452719591E-2</v>
      </c>
      <c r="R92" s="1"/>
      <c r="S92" s="154"/>
      <c r="T92" s="153"/>
    </row>
    <row r="93" spans="2:20" ht="13.5" customHeight="1" thickTop="1" x14ac:dyDescent="0.2">
      <c r="Q93" s="7"/>
    </row>
    <row r="94" spans="2:20" ht="13.5" customHeight="1" x14ac:dyDescent="0.25">
      <c r="B94" s="29">
        <v>3</v>
      </c>
      <c r="C94" s="29" t="s">
        <v>221</v>
      </c>
      <c r="D94" s="28" t="s">
        <v>222</v>
      </c>
    </row>
    <row r="95" spans="2:20" ht="13.5" customHeight="1" x14ac:dyDescent="0.2">
      <c r="Q95" s="84"/>
      <c r="S95" s="7"/>
    </row>
    <row r="96" spans="2:20" ht="13.5" customHeight="1" x14ac:dyDescent="0.2">
      <c r="D96" s="32" t="s">
        <v>203</v>
      </c>
      <c r="R96" s="84"/>
      <c r="S96" s="7"/>
    </row>
    <row r="97" spans="4:28" ht="13.5" customHeight="1" thickBot="1" x14ac:dyDescent="0.25">
      <c r="D97" s="33" t="s">
        <v>223</v>
      </c>
      <c r="O97" s="30" t="s">
        <v>170</v>
      </c>
      <c r="P97" s="439" t="s">
        <v>224</v>
      </c>
      <c r="Q97" s="440">
        <f>SUMPRODUCT(I100:I119,I72:I91)-(I127*I92)</f>
        <v>0</v>
      </c>
      <c r="S97" s="7"/>
    </row>
    <row r="98" spans="4:28" ht="13.5" customHeight="1" outlineLevel="1" x14ac:dyDescent="0.2">
      <c r="E98" s="188"/>
      <c r="F98" s="189"/>
      <c r="G98" s="189"/>
      <c r="H98" s="189"/>
      <c r="I98" s="190"/>
      <c r="J98" s="188"/>
      <c r="K98" s="189"/>
      <c r="L98" s="189"/>
      <c r="M98" s="189"/>
      <c r="N98" s="524" t="s">
        <v>225</v>
      </c>
      <c r="Q98" s="7"/>
      <c r="S98" s="7"/>
    </row>
    <row r="99" spans="4:28" ht="13.5" customHeight="1" outlineLevel="1" thickBot="1" x14ac:dyDescent="0.25">
      <c r="D99" s="42"/>
      <c r="E99" s="34">
        <v>2017</v>
      </c>
      <c r="F99" s="34">
        <v>2018</v>
      </c>
      <c r="G99" s="34">
        <v>2019</v>
      </c>
      <c r="H99" s="34">
        <v>2020</v>
      </c>
      <c r="I99" s="34">
        <v>2021</v>
      </c>
      <c r="J99" s="34">
        <v>2022</v>
      </c>
      <c r="K99" s="34">
        <v>2023</v>
      </c>
      <c r="L99" s="34">
        <v>2024</v>
      </c>
      <c r="M99" s="34">
        <v>2025</v>
      </c>
      <c r="N99" s="522" t="s">
        <v>226</v>
      </c>
      <c r="O99" s="30" t="s">
        <v>227</v>
      </c>
      <c r="P99" s="30" t="s">
        <v>207</v>
      </c>
      <c r="Q99" s="30" t="s">
        <v>228</v>
      </c>
      <c r="R99" s="30" t="s">
        <v>229</v>
      </c>
      <c r="S99" s="30" t="s">
        <v>230</v>
      </c>
      <c r="V99" s="81" t="s">
        <v>231</v>
      </c>
      <c r="W99" s="81"/>
      <c r="X99" s="245" t="s">
        <v>232</v>
      </c>
    </row>
    <row r="100" spans="4:28" ht="13.5" customHeight="1" outlineLevel="1" x14ac:dyDescent="0.2">
      <c r="D100" s="86" t="str">
        <f t="shared" ref="D100:D119" si="82">D72</f>
        <v>Cassava, fresh</v>
      </c>
      <c r="E100" s="156">
        <f t="shared" ref="E100:H119" si="83">$Q100*E$127</f>
        <v>2.7025050351431466E-2</v>
      </c>
      <c r="F100" s="156">
        <f t="shared" si="83"/>
        <v>2.0839013952992522E-2</v>
      </c>
      <c r="G100" s="156">
        <f t="shared" si="83"/>
        <v>1.8163381069141095E-2</v>
      </c>
      <c r="H100" s="156">
        <f t="shared" si="83"/>
        <v>2.2068721823504885E-2</v>
      </c>
      <c r="I100" s="465">
        <f>$O$128</f>
        <v>0.41952624828334395</v>
      </c>
      <c r="J100" s="118">
        <f>I100*(1+$P100)</f>
        <v>0.43172693608467683</v>
      </c>
      <c r="K100" s="118">
        <f t="shared" ref="J100:M119" si="84">J100*(1+$P100)</f>
        <v>0.44428244502875036</v>
      </c>
      <c r="L100" s="118">
        <f t="shared" si="84"/>
        <v>0.45720309404556142</v>
      </c>
      <c r="M100" s="118">
        <f t="shared" si="84"/>
        <v>0.47049950216085501</v>
      </c>
      <c r="N100" s="523">
        <f>Y137*$F$178</f>
        <v>9.3149999999999995</v>
      </c>
      <c r="O100" s="119">
        <f>IFERROR(_xlfn.RRI($H$99-$F$99,F100,H100),0)</f>
        <v>2.9082060660701847E-2</v>
      </c>
      <c r="P100" s="452">
        <f>O100</f>
        <v>2.9082060660701847E-2</v>
      </c>
      <c r="Q100" s="428">
        <f>I100/$I$127</f>
        <v>7.7947721813732163E-2</v>
      </c>
      <c r="R100" s="77">
        <v>0</v>
      </c>
      <c r="S100" s="1"/>
      <c r="V100" s="318" t="s">
        <v>233</v>
      </c>
      <c r="W100" s="473">
        <v>5000000</v>
      </c>
      <c r="X100" s="327" t="s">
        <v>234</v>
      </c>
    </row>
    <row r="101" spans="4:28" ht="13.5" customHeight="1" outlineLevel="1" x14ac:dyDescent="0.2">
      <c r="D101" s="86" t="str">
        <f t="shared" si="82"/>
        <v>Maize (corn)</v>
      </c>
      <c r="E101" s="156">
        <f>$Q101*E$127</f>
        <v>0.82084261564723138</v>
      </c>
      <c r="F101" s="156">
        <f>$Q101*F$127</f>
        <v>0.63295166884961918</v>
      </c>
      <c r="G101" s="156">
        <f t="shared" si="83"/>
        <v>0.55168360583651854</v>
      </c>
      <c r="H101" s="156">
        <f t="shared" si="83"/>
        <v>0.67030207566800604</v>
      </c>
      <c r="I101" s="465">
        <f>L128</f>
        <v>12.742437793657228</v>
      </c>
      <c r="J101" s="118">
        <f t="shared" si="84"/>
        <v>12.742437793657228</v>
      </c>
      <c r="K101" s="118">
        <f t="shared" si="84"/>
        <v>12.742437793657228</v>
      </c>
      <c r="L101" s="118">
        <f t="shared" si="84"/>
        <v>12.742437793657228</v>
      </c>
      <c r="M101" s="118">
        <f t="shared" si="84"/>
        <v>12.742437793657228</v>
      </c>
      <c r="N101" s="523">
        <f t="shared" ref="N101:N119" si="85">Y138*$F$178</f>
        <v>13.46875</v>
      </c>
      <c r="O101" s="119">
        <f t="shared" ref="O101:O119" si="86">IFERROR(_xlfn.RRI($H$99-$F$99,F101,H101),0)</f>
        <v>2.9082060660701847E-2</v>
      </c>
      <c r="P101" s="195">
        <v>0</v>
      </c>
      <c r="Q101" s="428">
        <f t="shared" ref="Q101:Q119" si="87">I101/$I$127</f>
        <v>2.3675371932817737</v>
      </c>
      <c r="R101" s="77">
        <f>P163</f>
        <v>7.834571580508945E-2</v>
      </c>
      <c r="S101" s="1" t="s">
        <v>235</v>
      </c>
      <c r="V101" s="449" t="s">
        <v>236</v>
      </c>
      <c r="W101" s="474">
        <v>1.5</v>
      </c>
      <c r="X101" s="336" t="s">
        <v>237</v>
      </c>
      <c r="AB101" s="77"/>
    </row>
    <row r="102" spans="4:28" ht="13.5" customHeight="1" outlineLevel="1" x14ac:dyDescent="0.2">
      <c r="D102" s="86" t="str">
        <f t="shared" si="82"/>
        <v>Rice</v>
      </c>
      <c r="E102" s="156">
        <f t="shared" si="83"/>
        <v>2.7025050351431466E-2</v>
      </c>
      <c r="F102" s="156">
        <f t="shared" si="83"/>
        <v>2.0839013952992522E-2</v>
      </c>
      <c r="G102" s="156">
        <f t="shared" si="83"/>
        <v>1.8163381069141095E-2</v>
      </c>
      <c r="H102" s="156">
        <f t="shared" si="83"/>
        <v>2.2068721823504885E-2</v>
      </c>
      <c r="I102" s="465">
        <f>$O$128</f>
        <v>0.41952624828334395</v>
      </c>
      <c r="J102" s="118">
        <f t="shared" si="84"/>
        <v>0.43172693608467683</v>
      </c>
      <c r="K102" s="118">
        <f t="shared" si="84"/>
        <v>0.44428244502875036</v>
      </c>
      <c r="L102" s="118">
        <f t="shared" si="84"/>
        <v>0.45720309404556142</v>
      </c>
      <c r="M102" s="118">
        <f t="shared" si="84"/>
        <v>0.47049950216085501</v>
      </c>
      <c r="N102" s="523">
        <f t="shared" si="85"/>
        <v>15.557142857142855</v>
      </c>
      <c r="O102" s="119">
        <f t="shared" si="86"/>
        <v>2.9082060660701847E-2</v>
      </c>
      <c r="P102" s="452">
        <f t="shared" ref="P102:P119" si="88">O102</f>
        <v>2.9082060660701847E-2</v>
      </c>
      <c r="Q102" s="428">
        <f t="shared" si="87"/>
        <v>7.7947721813732163E-2</v>
      </c>
      <c r="R102" s="77">
        <f>S163</f>
        <v>4.6453715193026518E-2</v>
      </c>
      <c r="S102" s="1"/>
      <c r="V102" s="449" t="s">
        <v>238</v>
      </c>
      <c r="W102" s="474">
        <f>W100*W101</f>
        <v>7500000</v>
      </c>
      <c r="X102" s="336" t="s">
        <v>234</v>
      </c>
      <c r="AB102" s="456"/>
    </row>
    <row r="103" spans="4:28" ht="13.5" customHeight="1" outlineLevel="1" thickBot="1" x14ac:dyDescent="0.25">
      <c r="D103" s="86" t="str">
        <f t="shared" si="82"/>
        <v>Plantains and cooking bananas</v>
      </c>
      <c r="E103" s="156">
        <f t="shared" si="83"/>
        <v>0.63355572962074502</v>
      </c>
      <c r="F103" s="156">
        <f t="shared" si="83"/>
        <v>0.48853476747974839</v>
      </c>
      <c r="G103" s="156">
        <f>$Q103*G$127</f>
        <v>0.42580916579235101</v>
      </c>
      <c r="H103" s="156">
        <f t="shared" si="83"/>
        <v>0.5173631491845605</v>
      </c>
      <c r="I103" s="465">
        <f>$N$128</f>
        <v>9.8350698655452913</v>
      </c>
      <c r="J103" s="118">
        <f t="shared" si="84"/>
        <v>9.8350698655452913</v>
      </c>
      <c r="K103" s="118">
        <f t="shared" si="84"/>
        <v>9.8350698655452913</v>
      </c>
      <c r="L103" s="118">
        <f t="shared" si="84"/>
        <v>9.8350698655452913</v>
      </c>
      <c r="M103" s="118">
        <f t="shared" si="84"/>
        <v>9.8350698655452913</v>
      </c>
      <c r="N103" s="523">
        <f t="shared" si="85"/>
        <v>42.993749999999999</v>
      </c>
      <c r="O103" s="119">
        <f t="shared" si="86"/>
        <v>2.9082060660701847E-2</v>
      </c>
      <c r="P103" s="195">
        <v>0</v>
      </c>
      <c r="Q103" s="428">
        <f t="shared" si="87"/>
        <v>1.8273500002325862</v>
      </c>
      <c r="R103" s="77">
        <v>0</v>
      </c>
      <c r="S103" s="1" t="s">
        <v>239</v>
      </c>
      <c r="V103" s="450" t="s">
        <v>240</v>
      </c>
      <c r="W103" s="475" t="s">
        <v>241</v>
      </c>
      <c r="X103" s="308" t="s">
        <v>234</v>
      </c>
    </row>
    <row r="104" spans="4:28" ht="13.5" customHeight="1" outlineLevel="1" x14ac:dyDescent="0.2">
      <c r="D104" s="86" t="str">
        <f t="shared" si="82"/>
        <v>Groundnuts, excluding shelled</v>
      </c>
      <c r="E104" s="156">
        <f t="shared" si="83"/>
        <v>2.7025050351431466E-2</v>
      </c>
      <c r="F104" s="156">
        <f t="shared" si="83"/>
        <v>2.0839013952992522E-2</v>
      </c>
      <c r="G104" s="156">
        <f t="shared" si="83"/>
        <v>1.8163381069141095E-2</v>
      </c>
      <c r="H104" s="156">
        <f t="shared" si="83"/>
        <v>2.2068721823504885E-2</v>
      </c>
      <c r="I104" s="465">
        <f>$O$128</f>
        <v>0.41952624828334395</v>
      </c>
      <c r="J104" s="118">
        <f t="shared" si="84"/>
        <v>0.43172693608467683</v>
      </c>
      <c r="K104" s="118">
        <f t="shared" si="84"/>
        <v>0.44428244502875036</v>
      </c>
      <c r="L104" s="118">
        <f t="shared" si="84"/>
        <v>0.45720309404556142</v>
      </c>
      <c r="M104" s="118">
        <f t="shared" si="84"/>
        <v>0.47049950216085501</v>
      </c>
      <c r="N104" s="523">
        <f t="shared" si="85"/>
        <v>9.3149999999999995</v>
      </c>
      <c r="O104" s="119">
        <f t="shared" si="86"/>
        <v>2.9082060660701847E-2</v>
      </c>
      <c r="P104" s="452">
        <f t="shared" si="88"/>
        <v>2.9082060660701847E-2</v>
      </c>
      <c r="Q104" s="428">
        <f t="shared" si="87"/>
        <v>7.7947721813732163E-2</v>
      </c>
      <c r="R104" s="77">
        <v>0</v>
      </c>
      <c r="S104" s="1"/>
    </row>
    <row r="105" spans="4:28" ht="13.5" customHeight="1" outlineLevel="1" thickBot="1" x14ac:dyDescent="0.25">
      <c r="D105" s="86" t="str">
        <f t="shared" si="82"/>
        <v>Beans, dry</v>
      </c>
      <c r="E105" s="156">
        <f t="shared" si="83"/>
        <v>2.7025050351431466E-2</v>
      </c>
      <c r="F105" s="156">
        <f t="shared" si="83"/>
        <v>2.0839013952992522E-2</v>
      </c>
      <c r="G105" s="156">
        <f t="shared" si="83"/>
        <v>1.8163381069141095E-2</v>
      </c>
      <c r="H105" s="156">
        <f t="shared" si="83"/>
        <v>2.2068721823504885E-2</v>
      </c>
      <c r="I105" s="465">
        <f>$O$128</f>
        <v>0.41952624828334395</v>
      </c>
      <c r="J105" s="118">
        <f t="shared" si="84"/>
        <v>0.43172693608467683</v>
      </c>
      <c r="K105" s="118">
        <f t="shared" si="84"/>
        <v>0.44428244502875036</v>
      </c>
      <c r="L105" s="118">
        <f t="shared" si="84"/>
        <v>0.45720309404556142</v>
      </c>
      <c r="M105" s="118">
        <f t="shared" si="84"/>
        <v>0.47049950216085501</v>
      </c>
      <c r="N105" s="523">
        <f t="shared" si="85"/>
        <v>9.3149999999999995</v>
      </c>
      <c r="O105" s="119">
        <f t="shared" si="86"/>
        <v>2.9082060660701847E-2</v>
      </c>
      <c r="P105" s="452">
        <f t="shared" si="88"/>
        <v>2.9082060660701847E-2</v>
      </c>
      <c r="Q105" s="428">
        <f t="shared" si="87"/>
        <v>7.7947721813732163E-2</v>
      </c>
      <c r="R105" s="77">
        <v>0</v>
      </c>
      <c r="S105" s="1"/>
      <c r="V105" s="81" t="s">
        <v>242</v>
      </c>
      <c r="W105" s="81"/>
      <c r="X105" s="7"/>
      <c r="AB105" s="77"/>
    </row>
    <row r="106" spans="4:28" ht="13.5" customHeight="1" outlineLevel="1" x14ac:dyDescent="0.2">
      <c r="D106" s="86" t="str">
        <f t="shared" si="82"/>
        <v>Oil palm fruit</v>
      </c>
      <c r="E106" s="156">
        <f t="shared" si="83"/>
        <v>2.2866017263967793</v>
      </c>
      <c r="F106" s="156">
        <f t="shared" si="83"/>
        <v>1.7631983904442687</v>
      </c>
      <c r="G106" s="156">
        <f t="shared" si="83"/>
        <v>1.5368118826724302</v>
      </c>
      <c r="H106" s="156">
        <f t="shared" si="83"/>
        <v>1.8672445292344722</v>
      </c>
      <c r="I106" s="465">
        <f>$M$128</f>
        <v>35.496305506148538</v>
      </c>
      <c r="J106" s="118">
        <f t="shared" si="84"/>
        <v>35.496305506148538</v>
      </c>
      <c r="K106" s="118">
        <f t="shared" si="84"/>
        <v>35.496305506148538</v>
      </c>
      <c r="L106" s="118">
        <f t="shared" si="84"/>
        <v>35.496305506148538</v>
      </c>
      <c r="M106" s="118">
        <f t="shared" si="84"/>
        <v>35.496305506148538</v>
      </c>
      <c r="N106" s="523">
        <f t="shared" si="85"/>
        <v>18.229687500000001</v>
      </c>
      <c r="O106" s="119">
        <f t="shared" si="86"/>
        <v>2.9082060660701847E-2</v>
      </c>
      <c r="P106" s="195">
        <v>0</v>
      </c>
      <c r="Q106" s="428">
        <f t="shared" si="87"/>
        <v>6.5951919774512122</v>
      </c>
      <c r="R106" s="77">
        <f>R163</f>
        <v>0.174978721638688</v>
      </c>
      <c r="S106" s="1" t="s">
        <v>243</v>
      </c>
      <c r="V106" s="318" t="s">
        <v>244</v>
      </c>
      <c r="W106" s="473">
        <v>13</v>
      </c>
      <c r="X106" s="453" t="s">
        <v>245</v>
      </c>
      <c r="AB106" s="456"/>
    </row>
    <row r="107" spans="4:28" ht="13.5" customHeight="1" outlineLevel="1" thickBot="1" x14ac:dyDescent="0.25">
      <c r="D107" s="86" t="str">
        <f t="shared" si="82"/>
        <v>Bananas</v>
      </c>
      <c r="E107" s="156">
        <f t="shared" si="83"/>
        <v>0.63355572962074502</v>
      </c>
      <c r="F107" s="156">
        <f t="shared" si="83"/>
        <v>0.48853476747974839</v>
      </c>
      <c r="G107" s="156">
        <f t="shared" si="83"/>
        <v>0.42580916579235101</v>
      </c>
      <c r="H107" s="156">
        <f t="shared" si="83"/>
        <v>0.5173631491845605</v>
      </c>
      <c r="I107" s="465">
        <f>$N$128</f>
        <v>9.8350698655452913</v>
      </c>
      <c r="J107" s="118">
        <f t="shared" si="84"/>
        <v>9.8350698655452913</v>
      </c>
      <c r="K107" s="118">
        <f t="shared" si="84"/>
        <v>9.8350698655452913</v>
      </c>
      <c r="L107" s="118">
        <f t="shared" si="84"/>
        <v>9.8350698655452913</v>
      </c>
      <c r="M107" s="118">
        <f t="shared" si="84"/>
        <v>9.8350698655452913</v>
      </c>
      <c r="N107" s="523">
        <f t="shared" si="85"/>
        <v>42.993749999999999</v>
      </c>
      <c r="O107" s="119">
        <f t="shared" si="86"/>
        <v>2.9082060660701847E-2</v>
      </c>
      <c r="P107" s="195">
        <v>0</v>
      </c>
      <c r="Q107" s="428">
        <f t="shared" si="87"/>
        <v>1.8273500002325862</v>
      </c>
      <c r="R107" s="77">
        <v>0</v>
      </c>
      <c r="S107" s="1" t="s">
        <v>239</v>
      </c>
      <c r="V107" s="450" t="s">
        <v>240</v>
      </c>
      <c r="W107" s="475" t="s">
        <v>246</v>
      </c>
      <c r="X107" s="308"/>
    </row>
    <row r="108" spans="4:28" ht="13.5" customHeight="1" outlineLevel="1" x14ac:dyDescent="0.2">
      <c r="D108" s="86" t="str">
        <f t="shared" si="82"/>
        <v>Cow peas, dry</v>
      </c>
      <c r="E108" s="156">
        <f t="shared" si="83"/>
        <v>2.7025050351431466E-2</v>
      </c>
      <c r="F108" s="156">
        <f t="shared" si="83"/>
        <v>2.0839013952992522E-2</v>
      </c>
      <c r="G108" s="156">
        <f t="shared" si="83"/>
        <v>1.8163381069141095E-2</v>
      </c>
      <c r="H108" s="156">
        <f t="shared" si="83"/>
        <v>2.2068721823504885E-2</v>
      </c>
      <c r="I108" s="465">
        <f>$O$128</f>
        <v>0.41952624828334395</v>
      </c>
      <c r="J108" s="118">
        <f t="shared" si="84"/>
        <v>0.43172693608467683</v>
      </c>
      <c r="K108" s="118">
        <f t="shared" si="84"/>
        <v>0.44428244502875036</v>
      </c>
      <c r="L108" s="118">
        <f t="shared" si="84"/>
        <v>0.45720309404556142</v>
      </c>
      <c r="M108" s="118">
        <f t="shared" si="84"/>
        <v>0.47049950216085501</v>
      </c>
      <c r="N108" s="523">
        <f t="shared" si="85"/>
        <v>9.3149999999999995</v>
      </c>
      <c r="O108" s="119">
        <f t="shared" si="86"/>
        <v>2.9082060660701847E-2</v>
      </c>
      <c r="P108" s="452">
        <f t="shared" si="88"/>
        <v>2.9082060660701847E-2</v>
      </c>
      <c r="Q108" s="428">
        <f t="shared" si="87"/>
        <v>7.7947721813732163E-2</v>
      </c>
      <c r="R108" s="77">
        <v>0</v>
      </c>
      <c r="S108" s="1"/>
    </row>
    <row r="109" spans="4:28" ht="13.5" customHeight="1" outlineLevel="1" thickBot="1" x14ac:dyDescent="0.25">
      <c r="D109" s="86" t="str">
        <f t="shared" si="82"/>
        <v>Coffee, green</v>
      </c>
      <c r="E109" s="156">
        <f t="shared" si="83"/>
        <v>2.2866017263967793</v>
      </c>
      <c r="F109" s="156">
        <f t="shared" si="83"/>
        <v>1.7631983904442687</v>
      </c>
      <c r="G109" s="156">
        <f t="shared" si="83"/>
        <v>1.5368118826724302</v>
      </c>
      <c r="H109" s="156">
        <f t="shared" si="83"/>
        <v>1.8672445292344722</v>
      </c>
      <c r="I109" s="465">
        <f>$M$128</f>
        <v>35.496305506148538</v>
      </c>
      <c r="J109" s="118">
        <f t="shared" si="84"/>
        <v>35.496305506148538</v>
      </c>
      <c r="K109" s="118">
        <f t="shared" si="84"/>
        <v>35.496305506148538</v>
      </c>
      <c r="L109" s="118">
        <f t="shared" si="84"/>
        <v>35.496305506148538</v>
      </c>
      <c r="M109" s="118">
        <f t="shared" si="84"/>
        <v>35.496305506148538</v>
      </c>
      <c r="N109" s="523">
        <f t="shared" si="85"/>
        <v>55.199999999999996</v>
      </c>
      <c r="O109" s="119">
        <f t="shared" si="86"/>
        <v>2.9082060660701847E-2</v>
      </c>
      <c r="P109" s="195">
        <v>0</v>
      </c>
      <c r="Q109" s="428">
        <f t="shared" si="87"/>
        <v>6.5951919774512122</v>
      </c>
      <c r="R109" s="77">
        <v>0</v>
      </c>
      <c r="S109" s="1" t="s">
        <v>247</v>
      </c>
      <c r="V109" s="81" t="s">
        <v>248</v>
      </c>
      <c r="W109" s="2" t="s">
        <v>45</v>
      </c>
      <c r="AB109" s="172"/>
    </row>
    <row r="110" spans="4:28" ht="13.5" customHeight="1" outlineLevel="1" x14ac:dyDescent="0.2">
      <c r="D110" s="86" t="str">
        <f t="shared" si="82"/>
        <v>Edible roots and tubers with high starch or inulin content, n.e.c., fresh</v>
      </c>
      <c r="E110" s="156">
        <f t="shared" si="83"/>
        <v>2.7025050351431466E-2</v>
      </c>
      <c r="F110" s="156">
        <f t="shared" si="83"/>
        <v>2.0839013952992522E-2</v>
      </c>
      <c r="G110" s="156">
        <f t="shared" si="83"/>
        <v>1.8163381069141095E-2</v>
      </c>
      <c r="H110" s="156">
        <f t="shared" si="83"/>
        <v>2.2068721823504885E-2</v>
      </c>
      <c r="I110" s="465">
        <f>$O$128</f>
        <v>0.41952624828334395</v>
      </c>
      <c r="J110" s="118">
        <f t="shared" si="84"/>
        <v>0.43172693608467683</v>
      </c>
      <c r="K110" s="118">
        <f t="shared" si="84"/>
        <v>0.44428244502875036</v>
      </c>
      <c r="L110" s="118">
        <f t="shared" si="84"/>
        <v>0.45720309404556142</v>
      </c>
      <c r="M110" s="118">
        <f t="shared" si="84"/>
        <v>0.47049950216085501</v>
      </c>
      <c r="N110" s="523">
        <f t="shared" si="85"/>
        <v>24.721875000000001</v>
      </c>
      <c r="O110" s="119">
        <f t="shared" si="86"/>
        <v>2.9082060660701847E-2</v>
      </c>
      <c r="P110" s="452">
        <f t="shared" si="88"/>
        <v>2.9082060660701847E-2</v>
      </c>
      <c r="Q110" s="428">
        <f t="shared" si="87"/>
        <v>7.7947721813732163E-2</v>
      </c>
      <c r="R110" s="77">
        <v>0</v>
      </c>
      <c r="S110" s="1"/>
      <c r="V110" s="318" t="s">
        <v>249</v>
      </c>
      <c r="W110" s="334">
        <f>W102</f>
        <v>7500000</v>
      </c>
      <c r="X110" s="327"/>
      <c r="AB110" s="456"/>
    </row>
    <row r="111" spans="4:28" ht="13.5" customHeight="1" outlineLevel="1" x14ac:dyDescent="0.2">
      <c r="D111" s="86" t="str">
        <f t="shared" si="82"/>
        <v>Sweet potatoes</v>
      </c>
      <c r="E111" s="156">
        <f t="shared" si="83"/>
        <v>2.7025050351431466E-2</v>
      </c>
      <c r="F111" s="156">
        <f t="shared" si="83"/>
        <v>2.0839013952992522E-2</v>
      </c>
      <c r="G111" s="156">
        <f t="shared" si="83"/>
        <v>1.8163381069141095E-2</v>
      </c>
      <c r="H111" s="156">
        <f t="shared" si="83"/>
        <v>2.2068721823504885E-2</v>
      </c>
      <c r="I111" s="465">
        <f>$O$128</f>
        <v>0.41952624828334395</v>
      </c>
      <c r="J111" s="118">
        <f t="shared" si="84"/>
        <v>0.43172693608467683</v>
      </c>
      <c r="K111" s="118">
        <f t="shared" si="84"/>
        <v>0.44428244502875036</v>
      </c>
      <c r="L111" s="118">
        <f t="shared" si="84"/>
        <v>0.45720309404556142</v>
      </c>
      <c r="M111" s="118">
        <f t="shared" si="84"/>
        <v>0.47049950216085501</v>
      </c>
      <c r="N111" s="523">
        <f t="shared" si="85"/>
        <v>42.993749999999999</v>
      </c>
      <c r="O111" s="119">
        <f t="shared" si="86"/>
        <v>2.9082060660701847E-2</v>
      </c>
      <c r="P111" s="452">
        <f t="shared" si="88"/>
        <v>2.9082060660701847E-2</v>
      </c>
      <c r="Q111" s="428">
        <f t="shared" si="87"/>
        <v>7.7947721813732163E-2</v>
      </c>
      <c r="R111" s="77">
        <v>0</v>
      </c>
      <c r="S111" s="1"/>
      <c r="V111" s="449" t="s">
        <v>250</v>
      </c>
      <c r="W111" s="31">
        <f>K92</f>
        <v>15069042.072897296</v>
      </c>
      <c r="X111" s="336"/>
    </row>
    <row r="112" spans="4:28" ht="13.5" customHeight="1" outlineLevel="1" x14ac:dyDescent="0.2">
      <c r="D112" s="86" t="str">
        <f t="shared" si="82"/>
        <v>Other pulses n.e.c.</v>
      </c>
      <c r="E112" s="156">
        <f t="shared" si="83"/>
        <v>2.7025050351431466E-2</v>
      </c>
      <c r="F112" s="156">
        <f t="shared" si="83"/>
        <v>2.0839013952992522E-2</v>
      </c>
      <c r="G112" s="156">
        <f t="shared" si="83"/>
        <v>1.8163381069141095E-2</v>
      </c>
      <c r="H112" s="156">
        <f t="shared" si="83"/>
        <v>2.2068721823504885E-2</v>
      </c>
      <c r="I112" s="465">
        <f>$O$128</f>
        <v>0.41952624828334395</v>
      </c>
      <c r="J112" s="118">
        <f t="shared" si="84"/>
        <v>0.43172693608467683</v>
      </c>
      <c r="K112" s="118">
        <f t="shared" si="84"/>
        <v>0.44428244502875036</v>
      </c>
      <c r="L112" s="118">
        <f t="shared" si="84"/>
        <v>0.45720309404556142</v>
      </c>
      <c r="M112" s="118">
        <f t="shared" si="84"/>
        <v>0.47049950216085501</v>
      </c>
      <c r="N112" s="523">
        <f t="shared" si="85"/>
        <v>9.3149999999999995</v>
      </c>
      <c r="O112" s="119">
        <f t="shared" si="86"/>
        <v>2.9082060660701847E-2</v>
      </c>
      <c r="P112" s="452">
        <f t="shared" si="88"/>
        <v>2.9082060660701847E-2</v>
      </c>
      <c r="Q112" s="428">
        <f t="shared" si="87"/>
        <v>7.7947721813732163E-2</v>
      </c>
      <c r="R112" s="77">
        <v>0</v>
      </c>
      <c r="S112" s="1"/>
      <c r="V112" s="449" t="s">
        <v>251</v>
      </c>
      <c r="W112" s="429">
        <f>W110/W111</f>
        <v>0.49770914194268945</v>
      </c>
      <c r="X112" s="336"/>
    </row>
    <row r="113" spans="4:28" ht="13.5" customHeight="1" outlineLevel="1" x14ac:dyDescent="0.2">
      <c r="D113" s="86" t="str">
        <f t="shared" si="82"/>
        <v>Melonseed</v>
      </c>
      <c r="E113" s="156">
        <f t="shared" si="83"/>
        <v>0.63355572962074502</v>
      </c>
      <c r="F113" s="156">
        <f t="shared" si="83"/>
        <v>0.48853476747974839</v>
      </c>
      <c r="G113" s="156">
        <f t="shared" si="83"/>
        <v>0.42580916579235101</v>
      </c>
      <c r="H113" s="156">
        <f t="shared" si="83"/>
        <v>0.5173631491845605</v>
      </c>
      <c r="I113" s="465">
        <f>N128</f>
        <v>9.8350698655452913</v>
      </c>
      <c r="J113" s="118">
        <f t="shared" si="84"/>
        <v>9.8350698655452913</v>
      </c>
      <c r="K113" s="118">
        <f t="shared" si="84"/>
        <v>9.8350698655452913</v>
      </c>
      <c r="L113" s="118">
        <f t="shared" si="84"/>
        <v>9.8350698655452913</v>
      </c>
      <c r="M113" s="118">
        <f t="shared" si="84"/>
        <v>9.8350698655452913</v>
      </c>
      <c r="N113" s="523">
        <f t="shared" si="85"/>
        <v>42.993749999999999</v>
      </c>
      <c r="O113" s="119">
        <f t="shared" si="86"/>
        <v>2.9082060660701847E-2</v>
      </c>
      <c r="P113" s="195">
        <v>0</v>
      </c>
      <c r="Q113" s="428">
        <f t="shared" si="87"/>
        <v>1.8273500002325862</v>
      </c>
      <c r="R113" s="77">
        <v>0</v>
      </c>
      <c r="S113" s="1" t="s">
        <v>239</v>
      </c>
      <c r="V113" s="449" t="s">
        <v>252</v>
      </c>
      <c r="W113" s="2">
        <f>W106</f>
        <v>13</v>
      </c>
      <c r="X113" s="336"/>
      <c r="AB113" s="172"/>
    </row>
    <row r="114" spans="4:28" ht="13.5" customHeight="1" outlineLevel="1" x14ac:dyDescent="0.2">
      <c r="D114" s="86" t="str">
        <f t="shared" si="82"/>
        <v>Seed cotton, unginned</v>
      </c>
      <c r="E114" s="156">
        <f t="shared" si="83"/>
        <v>2.7025050351431466E-2</v>
      </c>
      <c r="F114" s="156">
        <f t="shared" si="83"/>
        <v>2.0839013952992522E-2</v>
      </c>
      <c r="G114" s="156">
        <f t="shared" si="83"/>
        <v>1.8163381069141095E-2</v>
      </c>
      <c r="H114" s="156">
        <f t="shared" si="83"/>
        <v>2.2068721823504885E-2</v>
      </c>
      <c r="I114" s="465">
        <f>$O$128</f>
        <v>0.41952624828334395</v>
      </c>
      <c r="J114" s="118">
        <f t="shared" si="84"/>
        <v>0.43172693608467683</v>
      </c>
      <c r="K114" s="118">
        <f t="shared" si="84"/>
        <v>0.44428244502875036</v>
      </c>
      <c r="L114" s="118">
        <f t="shared" si="84"/>
        <v>0.45720309404556142</v>
      </c>
      <c r="M114" s="118">
        <f t="shared" si="84"/>
        <v>0.47049950216085501</v>
      </c>
      <c r="N114" s="523">
        <f t="shared" si="85"/>
        <v>18.229687500000001</v>
      </c>
      <c r="O114" s="119">
        <f t="shared" si="86"/>
        <v>2.9082060660701847E-2</v>
      </c>
      <c r="P114" s="452">
        <f t="shared" si="88"/>
        <v>2.9082060660701847E-2</v>
      </c>
      <c r="Q114" s="428">
        <f t="shared" si="87"/>
        <v>7.7947721813732163E-2</v>
      </c>
      <c r="R114" s="77">
        <f>U163</f>
        <v>0.56636312912145359</v>
      </c>
      <c r="S114" s="1"/>
      <c r="V114" s="449" t="s">
        <v>253</v>
      </c>
      <c r="W114" s="2">
        <f>I127</f>
        <v>5.382148939334817</v>
      </c>
      <c r="X114" s="336"/>
      <c r="AB114" s="456"/>
    </row>
    <row r="115" spans="4:28" ht="13.5" customHeight="1" outlineLevel="1" x14ac:dyDescent="0.2">
      <c r="D115" s="86" t="str">
        <f t="shared" si="82"/>
        <v>Other vegetables, fresh n.e.c.</v>
      </c>
      <c r="E115" s="156">
        <f t="shared" si="83"/>
        <v>0.63355572962074502</v>
      </c>
      <c r="F115" s="156">
        <f t="shared" si="83"/>
        <v>0.48853476747974839</v>
      </c>
      <c r="G115" s="156">
        <f t="shared" si="83"/>
        <v>0.42580916579235101</v>
      </c>
      <c r="H115" s="156">
        <f t="shared" si="83"/>
        <v>0.5173631491845605</v>
      </c>
      <c r="I115" s="465">
        <f>$N$128</f>
        <v>9.8350698655452913</v>
      </c>
      <c r="J115" s="118">
        <f t="shared" si="84"/>
        <v>10.121093963977319</v>
      </c>
      <c r="K115" s="118">
        <f t="shared" si="84"/>
        <v>10.415436232590372</v>
      </c>
      <c r="L115" s="118">
        <f t="shared" si="84"/>
        <v>10.718338580914237</v>
      </c>
      <c r="M115" s="118">
        <f t="shared" si="84"/>
        <v>11.030049953706326</v>
      </c>
      <c r="N115" s="523">
        <f t="shared" si="85"/>
        <v>42.993749999999999</v>
      </c>
      <c r="O115" s="119">
        <f t="shared" si="86"/>
        <v>2.9082060660701847E-2</v>
      </c>
      <c r="P115" s="452">
        <f t="shared" si="88"/>
        <v>2.9082060660701847E-2</v>
      </c>
      <c r="Q115" s="428">
        <f t="shared" si="87"/>
        <v>1.8273500002325862</v>
      </c>
      <c r="R115" s="77">
        <v>0</v>
      </c>
      <c r="S115" s="1"/>
      <c r="V115" s="449" t="s">
        <v>254</v>
      </c>
      <c r="W115" s="2">
        <f>(W112*W113)+((1-W112)*W114)</f>
        <v>9.1736230541856916</v>
      </c>
      <c r="X115" s="336"/>
    </row>
    <row r="116" spans="4:28" ht="13.5" customHeight="1" outlineLevel="1" thickBot="1" x14ac:dyDescent="0.25">
      <c r="D116" s="86" t="str">
        <f t="shared" si="82"/>
        <v>Cocoa beans</v>
      </c>
      <c r="E116" s="156">
        <f t="shared" si="83"/>
        <v>2.2866017263967793</v>
      </c>
      <c r="F116" s="156">
        <f t="shared" si="83"/>
        <v>1.7631983904442687</v>
      </c>
      <c r="G116" s="156">
        <f t="shared" si="83"/>
        <v>1.5368118826724302</v>
      </c>
      <c r="H116" s="156">
        <f t="shared" si="83"/>
        <v>1.8672445292344722</v>
      </c>
      <c r="I116" s="465">
        <f>$M$128</f>
        <v>35.496305506148538</v>
      </c>
      <c r="J116" s="118">
        <f t="shared" si="84"/>
        <v>36.528611216109155</v>
      </c>
      <c r="K116" s="118">
        <f t="shared" si="84"/>
        <v>37.590938503347239</v>
      </c>
      <c r="L116" s="118">
        <f t="shared" si="84"/>
        <v>38.684160457194295</v>
      </c>
      <c r="M116" s="118">
        <f t="shared" si="84"/>
        <v>39.80917555821874</v>
      </c>
      <c r="N116" s="523">
        <f t="shared" si="85"/>
        <v>55.199999999999996</v>
      </c>
      <c r="O116" s="119">
        <f t="shared" si="86"/>
        <v>2.9082060660701847E-2</v>
      </c>
      <c r="P116" s="452">
        <f t="shared" si="88"/>
        <v>2.9082060660701847E-2</v>
      </c>
      <c r="Q116" s="428">
        <f t="shared" si="87"/>
        <v>6.5951919774512122</v>
      </c>
      <c r="R116" s="77">
        <f>T163</f>
        <v>0.44515070088992903</v>
      </c>
      <c r="S116" s="1"/>
      <c r="V116" s="450" t="s">
        <v>255</v>
      </c>
      <c r="W116" s="451">
        <f>_xlfn.RRI(4,I127,W115)</f>
        <v>0.14260545937918145</v>
      </c>
      <c r="X116" s="308"/>
    </row>
    <row r="117" spans="4:28" ht="13.5" customHeight="1" outlineLevel="1" x14ac:dyDescent="0.2">
      <c r="D117" s="86" t="str">
        <f t="shared" si="82"/>
        <v>Millet</v>
      </c>
      <c r="E117" s="156">
        <f t="shared" si="83"/>
        <v>2.7025050351431466E-2</v>
      </c>
      <c r="F117" s="156">
        <f t="shared" si="83"/>
        <v>2.0839013952992522E-2</v>
      </c>
      <c r="G117" s="156">
        <f t="shared" si="83"/>
        <v>1.8163381069141095E-2</v>
      </c>
      <c r="H117" s="156">
        <f t="shared" si="83"/>
        <v>2.2068721823504885E-2</v>
      </c>
      <c r="I117" s="465">
        <f>$O$128</f>
        <v>0.41952624828334395</v>
      </c>
      <c r="J117" s="118">
        <f t="shared" si="84"/>
        <v>0.43172693608467683</v>
      </c>
      <c r="K117" s="118">
        <f t="shared" si="84"/>
        <v>0.44428244502875036</v>
      </c>
      <c r="L117" s="118">
        <f t="shared" si="84"/>
        <v>0.45720309404556142</v>
      </c>
      <c r="M117" s="118">
        <f t="shared" si="84"/>
        <v>0.47049950216085501</v>
      </c>
      <c r="N117" s="523">
        <f t="shared" si="85"/>
        <v>6.2249999999999996</v>
      </c>
      <c r="O117" s="119">
        <f t="shared" si="86"/>
        <v>2.9082060660701847E-2</v>
      </c>
      <c r="P117" s="452">
        <f t="shared" si="88"/>
        <v>2.9082060660701847E-2</v>
      </c>
      <c r="Q117" s="428">
        <f t="shared" si="87"/>
        <v>7.7947721813732163E-2</v>
      </c>
      <c r="R117" s="77">
        <v>0</v>
      </c>
      <c r="S117" s="1"/>
      <c r="V117" s="53"/>
      <c r="W117" s="2">
        <v>0.5</v>
      </c>
    </row>
    <row r="118" spans="4:28" ht="13.5" customHeight="1" outlineLevel="1" thickBot="1" x14ac:dyDescent="0.25">
      <c r="D118" s="86" t="str">
        <f t="shared" si="82"/>
        <v>Natural rubber in primary forms</v>
      </c>
      <c r="E118" s="156">
        <f t="shared" si="83"/>
        <v>2.7025050351431466E-2</v>
      </c>
      <c r="F118" s="156">
        <f t="shared" si="83"/>
        <v>2.0839013952992522E-2</v>
      </c>
      <c r="G118" s="156">
        <f t="shared" si="83"/>
        <v>1.8163381069141095E-2</v>
      </c>
      <c r="H118" s="156">
        <f t="shared" si="83"/>
        <v>2.2068721823504885E-2</v>
      </c>
      <c r="I118" s="465">
        <f>$O$128</f>
        <v>0.41952624828334395</v>
      </c>
      <c r="J118" s="118">
        <f t="shared" si="84"/>
        <v>0.43172693608467683</v>
      </c>
      <c r="K118" s="118">
        <f t="shared" si="84"/>
        <v>0.44428244502875036</v>
      </c>
      <c r="L118" s="118">
        <f t="shared" si="84"/>
        <v>0.45720309404556142</v>
      </c>
      <c r="M118" s="118">
        <f t="shared" si="84"/>
        <v>0.47049950216085501</v>
      </c>
      <c r="N118" s="523">
        <f t="shared" si="85"/>
        <v>18.229687500000001</v>
      </c>
      <c r="O118" s="119">
        <f t="shared" si="86"/>
        <v>2.9082060660701847E-2</v>
      </c>
      <c r="P118" s="452">
        <f t="shared" si="88"/>
        <v>2.9082060660701847E-2</v>
      </c>
      <c r="Q118" s="428">
        <f t="shared" si="87"/>
        <v>7.7947721813732163E-2</v>
      </c>
      <c r="R118" s="77">
        <v>0</v>
      </c>
      <c r="S118" s="1"/>
      <c r="V118" s="81" t="s">
        <v>256</v>
      </c>
    </row>
    <row r="119" spans="4:28" ht="13.5" customHeight="1" outlineLevel="1" x14ac:dyDescent="0.2">
      <c r="D119" s="86" t="str">
        <f t="shared" si="82"/>
        <v>Soya beans</v>
      </c>
      <c r="E119" s="156">
        <f t="shared" si="83"/>
        <v>2.7025050351431466E-2</v>
      </c>
      <c r="F119" s="156">
        <f t="shared" si="83"/>
        <v>2.0839013952992522E-2</v>
      </c>
      <c r="G119" s="156">
        <f t="shared" si="83"/>
        <v>1.8163381069141095E-2</v>
      </c>
      <c r="H119" s="156">
        <f t="shared" si="83"/>
        <v>2.2068721823504885E-2</v>
      </c>
      <c r="I119" s="465">
        <f>$O$128</f>
        <v>0.41952624828334395</v>
      </c>
      <c r="J119" s="118">
        <f t="shared" si="84"/>
        <v>0.43172693608467683</v>
      </c>
      <c r="K119" s="118">
        <f t="shared" si="84"/>
        <v>0.44428244502875036</v>
      </c>
      <c r="L119" s="118">
        <f t="shared" si="84"/>
        <v>0.45720309404556142</v>
      </c>
      <c r="M119" s="118">
        <f t="shared" si="84"/>
        <v>0.47049950216085501</v>
      </c>
      <c r="N119" s="523">
        <f t="shared" si="85"/>
        <v>18.229687500000001</v>
      </c>
      <c r="O119" s="119">
        <f t="shared" si="86"/>
        <v>2.9082060660701847E-2</v>
      </c>
      <c r="P119" s="452">
        <f t="shared" si="88"/>
        <v>2.9082060660701847E-2</v>
      </c>
      <c r="Q119" s="428">
        <f t="shared" si="87"/>
        <v>7.7947721813732163E-2</v>
      </c>
      <c r="R119" s="77">
        <f>Q163</f>
        <v>0.71119708693673189</v>
      </c>
      <c r="S119" s="1"/>
      <c r="V119" s="318" t="s">
        <v>257</v>
      </c>
      <c r="W119" s="553">
        <v>0.6</v>
      </c>
      <c r="X119" s="327"/>
    </row>
    <row r="120" spans="4:28" ht="13.5" customHeight="1" thickBot="1" x14ac:dyDescent="0.25">
      <c r="D120" s="1"/>
      <c r="E120" s="76"/>
      <c r="F120" s="76"/>
      <c r="G120" s="76"/>
      <c r="H120" s="76"/>
      <c r="I120" s="76"/>
      <c r="J120" s="54"/>
      <c r="K120" s="54"/>
      <c r="L120" s="54"/>
      <c r="M120" s="54"/>
      <c r="O120" s="62"/>
      <c r="P120" s="64"/>
      <c r="Q120" s="78"/>
      <c r="S120" s="472"/>
      <c r="V120" s="450" t="s">
        <v>258</v>
      </c>
      <c r="W120" s="526">
        <v>0.4</v>
      </c>
      <c r="X120" s="308"/>
    </row>
    <row r="121" spans="4:28" ht="13.5" customHeight="1" x14ac:dyDescent="0.2">
      <c r="D121" s="1"/>
      <c r="E121" s="76"/>
      <c r="F121" s="76"/>
      <c r="G121" s="76"/>
      <c r="H121" s="76"/>
      <c r="I121" s="76"/>
      <c r="J121" s="54"/>
      <c r="K121" s="54"/>
      <c r="L121" s="54"/>
      <c r="M121" s="62"/>
      <c r="O121" s="62"/>
      <c r="P121" s="64"/>
      <c r="Q121" s="78"/>
      <c r="S121" s="472"/>
    </row>
    <row r="122" spans="4:28" ht="13.5" customHeight="1" x14ac:dyDescent="0.2">
      <c r="J122" s="41"/>
      <c r="K122" s="41"/>
      <c r="L122" s="41"/>
      <c r="M122" s="41"/>
      <c r="O122" s="50"/>
      <c r="P122" s="50"/>
      <c r="Q122" s="45"/>
      <c r="R122" s="85"/>
      <c r="S122" s="153"/>
    </row>
    <row r="123" spans="4:28" ht="13.5" customHeight="1" thickBot="1" x14ac:dyDescent="0.25">
      <c r="D123" s="32" t="s">
        <v>259</v>
      </c>
      <c r="J123" s="41"/>
      <c r="K123" s="41"/>
      <c r="L123" s="41"/>
      <c r="M123" s="41"/>
      <c r="O123" s="50"/>
      <c r="P123" s="50"/>
      <c r="Q123" s="45"/>
      <c r="R123" s="41"/>
      <c r="S123" s="153"/>
    </row>
    <row r="124" spans="4:28" ht="13.5" customHeight="1" x14ac:dyDescent="0.2">
      <c r="D124" s="33" t="s">
        <v>223</v>
      </c>
      <c r="E124" s="457"/>
      <c r="F124" s="457"/>
      <c r="G124" s="457"/>
      <c r="H124" s="457"/>
      <c r="I124" s="457"/>
      <c r="J124" s="41"/>
      <c r="K124" s="466"/>
      <c r="L124" s="463" t="s">
        <v>260</v>
      </c>
      <c r="M124" s="463" t="s">
        <v>261</v>
      </c>
      <c r="N124" s="463" t="s">
        <v>262</v>
      </c>
      <c r="O124" s="464" t="s">
        <v>66</v>
      </c>
      <c r="Q124" s="576" t="s">
        <v>263</v>
      </c>
      <c r="R124" s="41"/>
      <c r="S124" s="153"/>
    </row>
    <row r="125" spans="4:28" ht="13.5" customHeight="1" thickBot="1" x14ac:dyDescent="0.25">
      <c r="G125" s="4"/>
      <c r="K125" s="477" t="s">
        <v>264</v>
      </c>
      <c r="L125" s="461">
        <v>0.5</v>
      </c>
      <c r="M125" s="461">
        <v>0.25</v>
      </c>
      <c r="N125" s="461">
        <v>0.2</v>
      </c>
      <c r="O125" s="462">
        <v>0.05</v>
      </c>
      <c r="Q125" s="476">
        <v>200000000</v>
      </c>
      <c r="S125" s="7"/>
    </row>
    <row r="126" spans="4:28" ht="13.5" customHeight="1" outlineLevel="1" thickBot="1" x14ac:dyDescent="0.25">
      <c r="D126" s="42"/>
      <c r="E126" s="120">
        <v>2017</v>
      </c>
      <c r="F126" s="120">
        <v>2018</v>
      </c>
      <c r="G126" s="120">
        <v>2019</v>
      </c>
      <c r="H126" s="120">
        <v>2020</v>
      </c>
      <c r="I126" s="120">
        <v>2021</v>
      </c>
      <c r="K126" s="449" t="s">
        <v>265</v>
      </c>
      <c r="L126" s="2">
        <f>$Q$128*L125</f>
        <v>37000000</v>
      </c>
      <c r="M126" s="2">
        <f>$Q$128*M125</f>
        <v>18500000</v>
      </c>
      <c r="N126" s="2">
        <f>$Q$128*N125</f>
        <v>14800000</v>
      </c>
      <c r="O126" s="336">
        <f>$Q$128*O125</f>
        <v>3700000</v>
      </c>
      <c r="R126" s="314"/>
      <c r="S126" s="428"/>
      <c r="T126" s="7"/>
    </row>
    <row r="127" spans="4:28" ht="13.5" customHeight="1" outlineLevel="1" x14ac:dyDescent="0.2">
      <c r="D127" s="44" t="s">
        <v>266</v>
      </c>
      <c r="E127" s="180">
        <f>TCD_UNComtradeData_Imports!H24/E92</f>
        <v>0.3467073792870034</v>
      </c>
      <c r="F127" s="180">
        <f>TCD_UNComtradeData_Imports!I24/F92</f>
        <v>0.26734602972477489</v>
      </c>
      <c r="G127" s="180">
        <f>TCD_UNComtradeData_Imports!J24/G92</f>
        <v>0.23302003761630435</v>
      </c>
      <c r="H127" s="180">
        <f>TCD_UNComtradeData_Imports!K24/H92</f>
        <v>0.28312208888210261</v>
      </c>
      <c r="I127" s="468">
        <f>(Q125/I92)*37%</f>
        <v>5.382148939334817</v>
      </c>
      <c r="J127" s="471"/>
      <c r="K127" s="449" t="s">
        <v>267</v>
      </c>
      <c r="L127" s="2">
        <f>I73</f>
        <v>2903683</v>
      </c>
      <c r="M127" s="2">
        <f>SUM(I81,I78,I88)</f>
        <v>521181</v>
      </c>
      <c r="N127" s="2">
        <f>SUM(I75,I79,I85,I87)</f>
        <v>1504819</v>
      </c>
      <c r="O127" s="336">
        <f>SUM(I74,I72,I76,I77,I80,I82,I84,I86,I89,I90,I91,I83)</f>
        <v>8819472</v>
      </c>
      <c r="Q127" s="575" t="s">
        <v>268</v>
      </c>
      <c r="R127" s="458"/>
      <c r="S127" s="458"/>
      <c r="T127" s="7"/>
    </row>
    <row r="128" spans="4:28" ht="13.5" customHeight="1" outlineLevel="1" thickBot="1" x14ac:dyDescent="0.25">
      <c r="D128" s="87" t="s">
        <v>269</v>
      </c>
      <c r="E128" s="121">
        <f>E127/46%</f>
        <v>0.75371169410218131</v>
      </c>
      <c r="F128" s="121">
        <f>F127/46%</f>
        <v>0.581187021140815</v>
      </c>
      <c r="G128" s="121">
        <f>G127/46%</f>
        <v>0.506565299165879</v>
      </c>
      <c r="H128" s="121">
        <f t="shared" ref="H128" si="89">H127/46%</f>
        <v>0.61548280191761429</v>
      </c>
      <c r="I128" s="121">
        <f>I127/46%</f>
        <v>11.700323781162645</v>
      </c>
      <c r="J128" s="471"/>
      <c r="K128" s="450" t="s">
        <v>270</v>
      </c>
      <c r="L128" s="469">
        <f>L126/L127</f>
        <v>12.742437793657228</v>
      </c>
      <c r="M128" s="469">
        <f>M126/M127</f>
        <v>35.496305506148538</v>
      </c>
      <c r="N128" s="469">
        <f>N126/N127</f>
        <v>9.8350698655452913</v>
      </c>
      <c r="O128" s="470">
        <f>O126/O127</f>
        <v>0.41952624828334395</v>
      </c>
      <c r="Q128" s="476">
        <f>I92*I127</f>
        <v>74000000</v>
      </c>
      <c r="R128" s="459"/>
      <c r="S128" s="459"/>
      <c r="T128" s="7"/>
    </row>
    <row r="129" spans="2:26" ht="13.5" customHeight="1" outlineLevel="1" x14ac:dyDescent="0.2">
      <c r="D129" s="91" t="s">
        <v>232</v>
      </c>
      <c r="E129" s="187" t="s">
        <v>271</v>
      </c>
      <c r="F129" s="187"/>
      <c r="G129" s="187"/>
      <c r="H129" s="187"/>
      <c r="I129" s="187"/>
      <c r="J129" s="45"/>
      <c r="K129" s="191"/>
      <c r="L129" s="7"/>
      <c r="S129" s="7"/>
      <c r="T129" s="7"/>
    </row>
    <row r="130" spans="2:26" ht="13.5" customHeight="1" x14ac:dyDescent="0.2">
      <c r="R130" s="45"/>
      <c r="S130" s="45"/>
      <c r="T130" s="7"/>
    </row>
    <row r="131" spans="2:26" ht="13.5" customHeight="1" x14ac:dyDescent="0.25">
      <c r="B131" s="29">
        <v>3</v>
      </c>
      <c r="C131" s="29" t="s">
        <v>103</v>
      </c>
      <c r="D131" s="28" t="s">
        <v>272</v>
      </c>
      <c r="O131" s="7"/>
      <c r="P131" s="7"/>
      <c r="Q131" s="7"/>
      <c r="R131" s="7"/>
      <c r="S131" s="7"/>
      <c r="T131" s="7"/>
    </row>
    <row r="132" spans="2:26" ht="13.5" customHeight="1" x14ac:dyDescent="0.25">
      <c r="B132" s="28"/>
      <c r="C132" s="28"/>
      <c r="D132" s="28"/>
      <c r="J132" s="583" t="s">
        <v>273</v>
      </c>
      <c r="K132" s="583"/>
      <c r="L132" s="583"/>
      <c r="M132" s="583"/>
      <c r="O132" s="7"/>
      <c r="P132" s="7"/>
      <c r="Q132" s="7"/>
      <c r="R132" s="7"/>
      <c r="S132" s="7"/>
      <c r="T132" s="7"/>
    </row>
    <row r="133" spans="2:26" ht="13.5" customHeight="1" x14ac:dyDescent="0.25">
      <c r="B133" s="28"/>
      <c r="C133" s="28"/>
      <c r="D133" s="32" t="s">
        <v>203</v>
      </c>
      <c r="I133" s="1" t="s">
        <v>274</v>
      </c>
      <c r="J133" s="171">
        <v>0</v>
      </c>
      <c r="K133" s="171">
        <v>0</v>
      </c>
      <c r="L133" s="171">
        <v>0.75</v>
      </c>
      <c r="M133" s="171">
        <v>1</v>
      </c>
      <c r="T133" s="7"/>
    </row>
    <row r="134" spans="2:26" ht="13.5" customHeight="1" x14ac:dyDescent="0.25">
      <c r="B134" s="28"/>
      <c r="C134" s="28"/>
      <c r="D134" s="33" t="s">
        <v>275</v>
      </c>
      <c r="I134" s="1" t="s">
        <v>276</v>
      </c>
      <c r="J134" s="171">
        <v>0</v>
      </c>
      <c r="K134" s="171">
        <v>0</v>
      </c>
      <c r="L134" s="171">
        <v>0.5</v>
      </c>
      <c r="M134" s="171">
        <v>1</v>
      </c>
      <c r="O134" s="39" t="s">
        <v>170</v>
      </c>
      <c r="T134" s="7"/>
    </row>
    <row r="135" spans="2:26" ht="13.5" customHeight="1" outlineLevel="1" thickBot="1" x14ac:dyDescent="0.3">
      <c r="B135" s="28"/>
      <c r="C135" s="28"/>
      <c r="E135" s="188"/>
      <c r="F135" s="189"/>
      <c r="G135" s="189"/>
      <c r="H135" s="189"/>
      <c r="I135" s="190"/>
      <c r="J135" s="188"/>
      <c r="K135" s="189"/>
      <c r="L135" s="189"/>
      <c r="M135" s="189"/>
      <c r="Q135" s="7"/>
      <c r="R135" s="554" t="s">
        <v>277</v>
      </c>
      <c r="S135" s="554"/>
      <c r="T135" s="554" t="s">
        <v>278</v>
      </c>
      <c r="U135" s="554"/>
      <c r="V135" s="554" t="s">
        <v>279</v>
      </c>
      <c r="W135" s="554"/>
      <c r="X135" s="7"/>
    </row>
    <row r="136" spans="2:26" ht="13.5" customHeight="1" outlineLevel="1" thickBot="1" x14ac:dyDescent="0.3">
      <c r="B136" s="28"/>
      <c r="C136" s="28"/>
      <c r="D136" s="42" t="s">
        <v>280</v>
      </c>
      <c r="E136" s="43">
        <v>2017</v>
      </c>
      <c r="F136" s="43">
        <v>2018</v>
      </c>
      <c r="G136" s="43">
        <v>2019</v>
      </c>
      <c r="H136" s="43">
        <v>2020</v>
      </c>
      <c r="I136" s="43">
        <v>2021</v>
      </c>
      <c r="J136" s="43">
        <v>2022</v>
      </c>
      <c r="K136" s="43">
        <v>2023</v>
      </c>
      <c r="L136" s="43">
        <v>2024</v>
      </c>
      <c r="M136" s="43">
        <v>2025</v>
      </c>
      <c r="O136" s="30" t="s">
        <v>281</v>
      </c>
      <c r="P136" s="540" t="s">
        <v>282</v>
      </c>
      <c r="Q136" s="540" t="s">
        <v>283</v>
      </c>
      <c r="R136" s="547" t="s">
        <v>284</v>
      </c>
      <c r="S136" s="548" t="s">
        <v>285</v>
      </c>
      <c r="T136" s="547" t="s">
        <v>284</v>
      </c>
      <c r="U136" s="548" t="s">
        <v>285</v>
      </c>
      <c r="V136" s="547" t="s">
        <v>284</v>
      </c>
      <c r="W136" s="548" t="s">
        <v>285</v>
      </c>
      <c r="X136" s="38" t="s">
        <v>286</v>
      </c>
      <c r="Y136" s="30" t="s">
        <v>287</v>
      </c>
      <c r="Z136" s="38" t="s">
        <v>288</v>
      </c>
    </row>
    <row r="137" spans="2:26" ht="13.5" customHeight="1" outlineLevel="1" x14ac:dyDescent="0.25">
      <c r="B137" s="28"/>
      <c r="C137" s="28"/>
      <c r="D137" s="2" t="str">
        <f t="shared" ref="D137:D156" si="90">D72</f>
        <v>Cassava, fresh</v>
      </c>
      <c r="E137" s="122">
        <f>E100</f>
        <v>2.7025050351431466E-2</v>
      </c>
      <c r="F137" s="104">
        <f t="shared" ref="F137:I137" si="91">F100</f>
        <v>2.0839013952992522E-2</v>
      </c>
      <c r="G137" s="104">
        <f t="shared" si="91"/>
        <v>1.8163381069141095E-2</v>
      </c>
      <c r="H137" s="123">
        <f t="shared" si="91"/>
        <v>2.2068721823504885E-2</v>
      </c>
      <c r="I137" s="123">
        <f t="shared" si="91"/>
        <v>0.41952624828334395</v>
      </c>
      <c r="J137" s="105">
        <f>J100</f>
        <v>0.43172693608467683</v>
      </c>
      <c r="K137" s="105">
        <f>K100</f>
        <v>0.44428244502875036</v>
      </c>
      <c r="L137" s="105">
        <f t="shared" ref="L137:M156" si="92">IF($X137="Linear",IF($P137&lt;K137,K137,K137+($P137-K137)*L$134),IF($P137&lt;K137,K137,K137+($P137-K137)*L$133))</f>
        <v>1.1139910685993966</v>
      </c>
      <c r="M137" s="105">
        <f t="shared" si="92"/>
        <v>1.7836996921700428</v>
      </c>
      <c r="O137" s="1" t="str">
        <f>D163</f>
        <v>Leguminous</v>
      </c>
      <c r="P137" s="40">
        <f t="shared" ref="P137:P156" si="93">Y137*Q137</f>
        <v>1.7836996921700428</v>
      </c>
      <c r="Q137" s="552">
        <f>IFERROR(SUM(R137*S137,T137*U137,V137*W137),"-")</f>
        <v>5.7446044836394289E-2</v>
      </c>
      <c r="R137" s="542">
        <v>0</v>
      </c>
      <c r="S137" s="555">
        <f>$P$165</f>
        <v>0.8</v>
      </c>
      <c r="T137" s="549">
        <f>R172</f>
        <v>1.3538263338898706E-2</v>
      </c>
      <c r="U137" s="525">
        <f>$P$173</f>
        <v>0.6</v>
      </c>
      <c r="V137" s="543">
        <f>100%-R137-T137</f>
        <v>0.98646173666110126</v>
      </c>
      <c r="W137" s="555">
        <f>$P$177</f>
        <v>0.05</v>
      </c>
      <c r="X137" s="90" t="s">
        <v>276</v>
      </c>
      <c r="Y137" s="2">
        <f t="shared" ref="Y137:Y156" si="94">_xlfn.XLOOKUP(O137,$D$163:$D$174,$G$163:$G$174)</f>
        <v>31.05</v>
      </c>
      <c r="Z137" s="371" t="s">
        <v>289</v>
      </c>
    </row>
    <row r="138" spans="2:26" ht="13.5" customHeight="1" outlineLevel="1" x14ac:dyDescent="0.25">
      <c r="B138" s="28"/>
      <c r="C138" s="28"/>
      <c r="D138" s="2" t="str">
        <f t="shared" si="90"/>
        <v>Maize (corn)</v>
      </c>
      <c r="E138" s="122">
        <f t="shared" ref="E138:K138" si="95">E101</f>
        <v>0.82084261564723138</v>
      </c>
      <c r="F138" s="104">
        <f t="shared" si="95"/>
        <v>0.63295166884961918</v>
      </c>
      <c r="G138" s="104">
        <f t="shared" si="95"/>
        <v>0.55168360583651854</v>
      </c>
      <c r="H138" s="123">
        <f t="shared" si="95"/>
        <v>0.67030207566800604</v>
      </c>
      <c r="I138" s="123">
        <f t="shared" si="95"/>
        <v>12.742437793657228</v>
      </c>
      <c r="J138" s="105">
        <f t="shared" si="95"/>
        <v>12.742437793657228</v>
      </c>
      <c r="K138" s="105">
        <f t="shared" si="95"/>
        <v>12.742437793657228</v>
      </c>
      <c r="L138" s="105">
        <f t="shared" si="92"/>
        <v>14.350871318070281</v>
      </c>
      <c r="M138" s="105">
        <f t="shared" si="92"/>
        <v>14.887015826207966</v>
      </c>
      <c r="O138" s="1" t="s">
        <v>260</v>
      </c>
      <c r="P138" s="40">
        <f t="shared" si="93"/>
        <v>14.887015826207966</v>
      </c>
      <c r="Q138" s="552">
        <f t="shared" ref="Q138:Q156" si="96">IFERROR(SUM(R138*S138,T138*U138,V138*W138),"-")</f>
        <v>0.33159014369279921</v>
      </c>
      <c r="R138" s="543">
        <f>P163</f>
        <v>7.834571580508945E-2</v>
      </c>
      <c r="S138" s="555">
        <f t="shared" ref="S138:S156" si="97">$P$165</f>
        <v>0.8</v>
      </c>
      <c r="T138" s="549">
        <v>0.11</v>
      </c>
      <c r="U138" s="525">
        <f t="shared" ref="U138:U156" si="98">$P$173</f>
        <v>0.6</v>
      </c>
      <c r="V138" s="543">
        <f t="shared" ref="V138:V156" si="99">100%-R138-T138</f>
        <v>0.81165428419491059</v>
      </c>
      <c r="W138" s="555">
        <v>0.25</v>
      </c>
      <c r="X138" s="90" t="s">
        <v>274</v>
      </c>
      <c r="Y138" s="2">
        <f t="shared" si="94"/>
        <v>44.895833333333336</v>
      </c>
      <c r="Z138" s="371" t="s">
        <v>290</v>
      </c>
    </row>
    <row r="139" spans="2:26" ht="13.5" customHeight="1" outlineLevel="1" x14ac:dyDescent="0.25">
      <c r="B139" s="28"/>
      <c r="C139" s="28"/>
      <c r="D139" s="2" t="str">
        <f t="shared" si="90"/>
        <v>Rice</v>
      </c>
      <c r="E139" s="122">
        <f t="shared" ref="E139:K139" si="100">E102</f>
        <v>2.7025050351431466E-2</v>
      </c>
      <c r="F139" s="104">
        <f t="shared" si="100"/>
        <v>2.0839013952992522E-2</v>
      </c>
      <c r="G139" s="104">
        <f t="shared" si="100"/>
        <v>1.8163381069141095E-2</v>
      </c>
      <c r="H139" s="123">
        <f t="shared" si="100"/>
        <v>2.2068721823504885E-2</v>
      </c>
      <c r="I139" s="123">
        <f t="shared" si="100"/>
        <v>0.41952624828334395</v>
      </c>
      <c r="J139" s="105">
        <f t="shared" si="100"/>
        <v>0.43172693608467683</v>
      </c>
      <c r="K139" s="105">
        <f t="shared" si="100"/>
        <v>0.44428244502875036</v>
      </c>
      <c r="L139" s="105">
        <f t="shared" si="92"/>
        <v>2.0864236694422296</v>
      </c>
      <c r="M139" s="105">
        <f t="shared" si="92"/>
        <v>3.7285648938557086</v>
      </c>
      <c r="O139" s="1" t="s">
        <v>291</v>
      </c>
      <c r="P139" s="40">
        <f t="shared" si="93"/>
        <v>3.7285648938557086</v>
      </c>
      <c r="Q139" s="552">
        <f t="shared" si="96"/>
        <v>7.1900700432479231E-2</v>
      </c>
      <c r="R139" s="544">
        <v>0</v>
      </c>
      <c r="S139" s="555">
        <f t="shared" si="97"/>
        <v>0.8</v>
      </c>
      <c r="T139" s="549">
        <f>Q172</f>
        <v>3.9819455331780419E-2</v>
      </c>
      <c r="U139" s="525">
        <f t="shared" si="98"/>
        <v>0.6</v>
      </c>
      <c r="V139" s="543">
        <f t="shared" si="99"/>
        <v>0.96018054466821956</v>
      </c>
      <c r="W139" s="555">
        <v>0.05</v>
      </c>
      <c r="X139" s="90" t="s">
        <v>276</v>
      </c>
      <c r="Y139" s="2">
        <f t="shared" si="94"/>
        <v>51.857142857142854</v>
      </c>
      <c r="Z139" s="371" t="str">
        <f t="shared" ref="Z139:Z156" si="101">R74</f>
        <v>Rice National Program (PNR)</v>
      </c>
    </row>
    <row r="140" spans="2:26" ht="13.5" customHeight="1" outlineLevel="1" x14ac:dyDescent="0.25">
      <c r="B140" s="28"/>
      <c r="C140" s="28"/>
      <c r="D140" s="2" t="str">
        <f t="shared" si="90"/>
        <v>Plantains and cooking bananas</v>
      </c>
      <c r="E140" s="122">
        <f t="shared" ref="E140:K140" si="102">E103</f>
        <v>0.63355572962074502</v>
      </c>
      <c r="F140" s="104">
        <f t="shared" si="102"/>
        <v>0.48853476747974839</v>
      </c>
      <c r="G140" s="104">
        <f t="shared" si="102"/>
        <v>0.42580916579235101</v>
      </c>
      <c r="H140" s="123">
        <f t="shared" si="102"/>
        <v>0.5173631491845605</v>
      </c>
      <c r="I140" s="123">
        <f t="shared" si="102"/>
        <v>9.8350698655452913</v>
      </c>
      <c r="J140" s="105">
        <f t="shared" si="102"/>
        <v>9.8350698655452913</v>
      </c>
      <c r="K140" s="105">
        <f t="shared" si="102"/>
        <v>9.8350698655452913</v>
      </c>
      <c r="L140" s="105">
        <f t="shared" si="92"/>
        <v>9.8350698655452913</v>
      </c>
      <c r="M140" s="105">
        <f t="shared" si="92"/>
        <v>9.8350698655452913</v>
      </c>
      <c r="O140" s="1" t="s">
        <v>292</v>
      </c>
      <c r="P140" s="40">
        <f t="shared" si="93"/>
        <v>7.1656250000000004</v>
      </c>
      <c r="Q140" s="552">
        <f t="shared" si="96"/>
        <v>0.05</v>
      </c>
      <c r="R140" s="544">
        <v>0</v>
      </c>
      <c r="S140" s="555">
        <f t="shared" si="97"/>
        <v>0.8</v>
      </c>
      <c r="T140" s="550">
        <v>0</v>
      </c>
      <c r="U140" s="525">
        <f t="shared" si="98"/>
        <v>0.6</v>
      </c>
      <c r="V140" s="543">
        <f t="shared" si="99"/>
        <v>1</v>
      </c>
      <c r="W140" s="555">
        <f t="shared" ref="W140:W156" si="103">$P$177</f>
        <v>0.05</v>
      </c>
      <c r="X140" s="90" t="s">
        <v>276</v>
      </c>
      <c r="Y140" s="2">
        <f t="shared" si="94"/>
        <v>143.3125</v>
      </c>
      <c r="Z140" s="371" t="str">
        <f t="shared" si="101"/>
        <v>Conservative - no ongoing plans</v>
      </c>
    </row>
    <row r="141" spans="2:26" ht="13.5" customHeight="1" outlineLevel="1" x14ac:dyDescent="0.25">
      <c r="B141" s="28"/>
      <c r="C141" s="28"/>
      <c r="D141" s="2" t="str">
        <f t="shared" si="90"/>
        <v>Groundnuts, excluding shelled</v>
      </c>
      <c r="E141" s="122">
        <f t="shared" ref="E141:K141" si="104">E104</f>
        <v>2.7025050351431466E-2</v>
      </c>
      <c r="F141" s="104">
        <f t="shared" si="104"/>
        <v>2.0839013952992522E-2</v>
      </c>
      <c r="G141" s="104">
        <f t="shared" si="104"/>
        <v>1.8163381069141095E-2</v>
      </c>
      <c r="H141" s="123">
        <f t="shared" si="104"/>
        <v>2.2068721823504885E-2</v>
      </c>
      <c r="I141" s="123">
        <f t="shared" si="104"/>
        <v>0.41952624828334395</v>
      </c>
      <c r="J141" s="105">
        <f t="shared" si="104"/>
        <v>0.43172693608467683</v>
      </c>
      <c r="K141" s="105">
        <f t="shared" si="104"/>
        <v>0.44428244502875036</v>
      </c>
      <c r="L141" s="105">
        <f t="shared" si="92"/>
        <v>2.817822387940911</v>
      </c>
      <c r="M141" s="105">
        <f t="shared" si="92"/>
        <v>5.191362330853071</v>
      </c>
      <c r="O141" s="1" t="s">
        <v>293</v>
      </c>
      <c r="P141" s="40">
        <f t="shared" si="93"/>
        <v>5.191362330853071</v>
      </c>
      <c r="Q141" s="552">
        <f t="shared" si="96"/>
        <v>0.16719363384389921</v>
      </c>
      <c r="R141" s="544">
        <v>0</v>
      </c>
      <c r="S141" s="555">
        <f t="shared" si="97"/>
        <v>0.8</v>
      </c>
      <c r="T141" s="549">
        <f>S172</f>
        <v>0.21307933426163489</v>
      </c>
      <c r="U141" s="525">
        <f t="shared" si="98"/>
        <v>0.6</v>
      </c>
      <c r="V141" s="543">
        <f t="shared" si="99"/>
        <v>0.78692066573836517</v>
      </c>
      <c r="W141" s="555">
        <f t="shared" si="103"/>
        <v>0.05</v>
      </c>
      <c r="X141" s="90" t="s">
        <v>276</v>
      </c>
      <c r="Y141" s="2">
        <f t="shared" si="94"/>
        <v>31.05</v>
      </c>
      <c r="Z141" s="371" t="str">
        <f t="shared" si="101"/>
        <v>Conservative - no ongoing plans</v>
      </c>
    </row>
    <row r="142" spans="2:26" ht="13.5" customHeight="1" outlineLevel="1" x14ac:dyDescent="0.25">
      <c r="B142" s="28"/>
      <c r="C142" s="28"/>
      <c r="D142" s="2" t="str">
        <f t="shared" si="90"/>
        <v>Beans, dry</v>
      </c>
      <c r="E142" s="122">
        <f t="shared" ref="E142:K142" si="105">E105</f>
        <v>2.7025050351431466E-2</v>
      </c>
      <c r="F142" s="104">
        <f t="shared" si="105"/>
        <v>2.0839013952992522E-2</v>
      </c>
      <c r="G142" s="104">
        <f t="shared" si="105"/>
        <v>1.8163381069141095E-2</v>
      </c>
      <c r="H142" s="123">
        <f t="shared" si="105"/>
        <v>2.2068721823504885E-2</v>
      </c>
      <c r="I142" s="123">
        <f t="shared" si="105"/>
        <v>0.41952624828334395</v>
      </c>
      <c r="J142" s="105">
        <f t="shared" si="105"/>
        <v>0.43172693608467683</v>
      </c>
      <c r="K142" s="105">
        <f t="shared" si="105"/>
        <v>0.44428244502875036</v>
      </c>
      <c r="L142" s="105">
        <f t="shared" si="92"/>
        <v>0.99839122251437529</v>
      </c>
      <c r="M142" s="105">
        <f t="shared" si="92"/>
        <v>1.5525000000000002</v>
      </c>
      <c r="O142" s="1" t="s">
        <v>293</v>
      </c>
      <c r="P142" s="40">
        <f t="shared" si="93"/>
        <v>1.5525000000000002</v>
      </c>
      <c r="Q142" s="552">
        <f t="shared" si="96"/>
        <v>0.05</v>
      </c>
      <c r="R142" s="544">
        <v>0</v>
      </c>
      <c r="S142" s="555">
        <f t="shared" si="97"/>
        <v>0.8</v>
      </c>
      <c r="T142" s="550">
        <v>0</v>
      </c>
      <c r="U142" s="525">
        <f t="shared" si="98"/>
        <v>0.6</v>
      </c>
      <c r="V142" s="543">
        <f t="shared" si="99"/>
        <v>1</v>
      </c>
      <c r="W142" s="555">
        <f t="shared" si="103"/>
        <v>0.05</v>
      </c>
      <c r="X142" s="90" t="s">
        <v>276</v>
      </c>
      <c r="Y142" s="2">
        <f t="shared" si="94"/>
        <v>31.05</v>
      </c>
      <c r="Z142" s="371" t="str">
        <f t="shared" si="101"/>
        <v>Large-scale bilateral programs (Agriculture Transformation Program - ADB)</v>
      </c>
    </row>
    <row r="143" spans="2:26" ht="13.5" customHeight="1" outlineLevel="1" x14ac:dyDescent="0.25">
      <c r="B143" s="28"/>
      <c r="C143" s="28"/>
      <c r="D143" s="2" t="str">
        <f t="shared" si="90"/>
        <v>Oil palm fruit</v>
      </c>
      <c r="E143" s="122">
        <f t="shared" ref="E143:K143" si="106">E106</f>
        <v>2.2866017263967793</v>
      </c>
      <c r="F143" s="104">
        <f t="shared" si="106"/>
        <v>1.7631983904442687</v>
      </c>
      <c r="G143" s="104">
        <f t="shared" si="106"/>
        <v>1.5368118826724302</v>
      </c>
      <c r="H143" s="123">
        <f t="shared" si="106"/>
        <v>1.8672445292344722</v>
      </c>
      <c r="I143" s="123">
        <f t="shared" si="106"/>
        <v>35.496305506148538</v>
      </c>
      <c r="J143" s="105">
        <f t="shared" si="106"/>
        <v>35.496305506148538</v>
      </c>
      <c r="K143" s="105">
        <f t="shared" si="106"/>
        <v>35.496305506148538</v>
      </c>
      <c r="L143" s="105">
        <f t="shared" si="92"/>
        <v>37.813511333848524</v>
      </c>
      <c r="M143" s="105">
        <f t="shared" si="92"/>
        <v>38.585913276415184</v>
      </c>
      <c r="O143" s="1" t="s">
        <v>66</v>
      </c>
      <c r="P143" s="40">
        <f t="shared" si="93"/>
        <v>38.585913276415184</v>
      </c>
      <c r="Q143" s="552">
        <f t="shared" si="96"/>
        <v>0.63499574432773764</v>
      </c>
      <c r="R143" s="543">
        <f>R163</f>
        <v>0.174978721638688</v>
      </c>
      <c r="S143" s="555">
        <f t="shared" si="97"/>
        <v>0.8</v>
      </c>
      <c r="T143" s="550">
        <f>1-R143</f>
        <v>0.825021278361312</v>
      </c>
      <c r="U143" s="525">
        <f t="shared" si="98"/>
        <v>0.6</v>
      </c>
      <c r="V143" s="543">
        <f t="shared" si="99"/>
        <v>0</v>
      </c>
      <c r="W143" s="555">
        <f t="shared" si="103"/>
        <v>0.05</v>
      </c>
      <c r="X143" s="90" t="s">
        <v>274</v>
      </c>
      <c r="Y143" s="2">
        <f t="shared" si="94"/>
        <v>60.765625</v>
      </c>
      <c r="Z143" s="371" t="str">
        <f t="shared" si="101"/>
        <v>National Oil palm Program + Agriculture Transformation Program (ADB)</v>
      </c>
    </row>
    <row r="144" spans="2:26" ht="13.5" customHeight="1" outlineLevel="1" x14ac:dyDescent="0.25">
      <c r="B144" s="28"/>
      <c r="C144" s="28"/>
      <c r="D144" s="2" t="str">
        <f t="shared" si="90"/>
        <v>Bananas</v>
      </c>
      <c r="E144" s="122">
        <f t="shared" ref="E144:K144" si="107">E107</f>
        <v>0.63355572962074502</v>
      </c>
      <c r="F144" s="104">
        <f t="shared" si="107"/>
        <v>0.48853476747974839</v>
      </c>
      <c r="G144" s="104">
        <f t="shared" si="107"/>
        <v>0.42580916579235101</v>
      </c>
      <c r="H144" s="123">
        <f t="shared" si="107"/>
        <v>0.5173631491845605</v>
      </c>
      <c r="I144" s="123">
        <f t="shared" si="107"/>
        <v>9.8350698655452913</v>
      </c>
      <c r="J144" s="105">
        <f t="shared" si="107"/>
        <v>9.8350698655452913</v>
      </c>
      <c r="K144" s="105">
        <f t="shared" si="107"/>
        <v>9.8350698655452913</v>
      </c>
      <c r="L144" s="105">
        <f t="shared" si="92"/>
        <v>9.8350698655452913</v>
      </c>
      <c r="M144" s="105">
        <f t="shared" si="92"/>
        <v>9.8350698655452913</v>
      </c>
      <c r="O144" s="2" t="s">
        <v>292</v>
      </c>
      <c r="P144" s="40">
        <f t="shared" si="93"/>
        <v>7.1656250000000004</v>
      </c>
      <c r="Q144" s="552">
        <f t="shared" si="96"/>
        <v>0.05</v>
      </c>
      <c r="R144" s="544">
        <v>0</v>
      </c>
      <c r="S144" s="555">
        <f t="shared" si="97"/>
        <v>0.8</v>
      </c>
      <c r="T144" s="550">
        <v>0</v>
      </c>
      <c r="U144" s="525">
        <f t="shared" si="98"/>
        <v>0.6</v>
      </c>
      <c r="V144" s="543">
        <f t="shared" si="99"/>
        <v>1</v>
      </c>
      <c r="W144" s="555">
        <f t="shared" si="103"/>
        <v>0.05</v>
      </c>
      <c r="X144" s="90" t="s">
        <v>276</v>
      </c>
      <c r="Y144" s="2">
        <f t="shared" si="94"/>
        <v>143.3125</v>
      </c>
      <c r="Z144" s="371" t="str">
        <f t="shared" si="101"/>
        <v>Conservative - no ongoing plans</v>
      </c>
    </row>
    <row r="145" spans="2:26" ht="13.5" customHeight="1" outlineLevel="1" x14ac:dyDescent="0.25">
      <c r="B145" s="28"/>
      <c r="C145" s="28"/>
      <c r="D145" s="2" t="str">
        <f t="shared" si="90"/>
        <v>Cow peas, dry</v>
      </c>
      <c r="E145" s="122">
        <f t="shared" ref="E145:K145" si="108">E108</f>
        <v>2.7025050351431466E-2</v>
      </c>
      <c r="F145" s="104">
        <f t="shared" si="108"/>
        <v>2.0839013952992522E-2</v>
      </c>
      <c r="G145" s="104">
        <f t="shared" si="108"/>
        <v>1.8163381069141095E-2</v>
      </c>
      <c r="H145" s="123">
        <f t="shared" si="108"/>
        <v>2.2068721823504885E-2</v>
      </c>
      <c r="I145" s="123">
        <f t="shared" si="108"/>
        <v>0.41952624828334395</v>
      </c>
      <c r="J145" s="105">
        <f t="shared" si="108"/>
        <v>0.43172693608467683</v>
      </c>
      <c r="K145" s="105">
        <f t="shared" si="108"/>
        <v>0.44428244502875036</v>
      </c>
      <c r="L145" s="105">
        <f t="shared" si="92"/>
        <v>3.3271412225143759</v>
      </c>
      <c r="M145" s="105">
        <f t="shared" si="92"/>
        <v>6.2100000000000017</v>
      </c>
      <c r="O145" s="1" t="s">
        <v>293</v>
      </c>
      <c r="P145" s="40">
        <f t="shared" si="93"/>
        <v>6.2100000000000017</v>
      </c>
      <c r="Q145" s="552">
        <f t="shared" si="96"/>
        <v>0.20000000000000004</v>
      </c>
      <c r="R145" s="544">
        <v>0.2</v>
      </c>
      <c r="S145" s="555">
        <f t="shared" si="97"/>
        <v>0.8</v>
      </c>
      <c r="T145" s="550">
        <v>0</v>
      </c>
      <c r="U145" s="525">
        <f t="shared" si="98"/>
        <v>0.6</v>
      </c>
      <c r="V145" s="543">
        <f t="shared" si="99"/>
        <v>0.8</v>
      </c>
      <c r="W145" s="555">
        <f t="shared" si="103"/>
        <v>0.05</v>
      </c>
      <c r="X145" s="90" t="s">
        <v>276</v>
      </c>
      <c r="Y145" s="2">
        <f t="shared" si="94"/>
        <v>31.05</v>
      </c>
      <c r="Z145" s="371" t="str">
        <f t="shared" si="101"/>
        <v>National leguminous Program + PADCA - low concrete applications</v>
      </c>
    </row>
    <row r="146" spans="2:26" ht="13.5" customHeight="1" outlineLevel="1" x14ac:dyDescent="0.25">
      <c r="B146" s="28"/>
      <c r="C146" s="28"/>
      <c r="D146" s="2" t="str">
        <f t="shared" si="90"/>
        <v>Coffee, green</v>
      </c>
      <c r="E146" s="122">
        <f t="shared" ref="E146:K146" si="109">E109</f>
        <v>2.2866017263967793</v>
      </c>
      <c r="F146" s="104">
        <f t="shared" si="109"/>
        <v>1.7631983904442687</v>
      </c>
      <c r="G146" s="104">
        <f t="shared" si="109"/>
        <v>1.5368118826724302</v>
      </c>
      <c r="H146" s="123">
        <f t="shared" si="109"/>
        <v>1.8672445292344722</v>
      </c>
      <c r="I146" s="123">
        <f t="shared" si="109"/>
        <v>35.496305506148538</v>
      </c>
      <c r="J146" s="105">
        <f t="shared" si="109"/>
        <v>35.496305506148538</v>
      </c>
      <c r="K146" s="105">
        <f t="shared" si="109"/>
        <v>35.496305506148538</v>
      </c>
      <c r="L146" s="105">
        <f t="shared" si="92"/>
        <v>35.496305506148538</v>
      </c>
      <c r="M146" s="105">
        <f t="shared" si="92"/>
        <v>35.496305506148538</v>
      </c>
      <c r="O146" s="1" t="s">
        <v>294</v>
      </c>
      <c r="P146" s="40">
        <f t="shared" si="93"/>
        <v>29.44</v>
      </c>
      <c r="Q146" s="552">
        <f t="shared" si="96"/>
        <v>0.16</v>
      </c>
      <c r="R146" s="544">
        <v>0</v>
      </c>
      <c r="S146" s="555">
        <f t="shared" si="97"/>
        <v>0.8</v>
      </c>
      <c r="T146" s="550">
        <v>0.2</v>
      </c>
      <c r="U146" s="525">
        <f t="shared" si="98"/>
        <v>0.6</v>
      </c>
      <c r="V146" s="543">
        <f t="shared" si="99"/>
        <v>0.8</v>
      </c>
      <c r="W146" s="555">
        <f t="shared" si="103"/>
        <v>0.05</v>
      </c>
      <c r="X146" s="90" t="s">
        <v>276</v>
      </c>
      <c r="Y146" s="2">
        <f t="shared" si="94"/>
        <v>184</v>
      </c>
      <c r="Z146" s="371" t="str">
        <f t="shared" si="101"/>
        <v>National Coffee Program led by Mofa - not using inorganic fertilizer</v>
      </c>
    </row>
    <row r="147" spans="2:26" ht="13.5" customHeight="1" outlineLevel="1" x14ac:dyDescent="0.25">
      <c r="B147" s="28"/>
      <c r="C147" s="28"/>
      <c r="D147" s="2" t="str">
        <f t="shared" si="90"/>
        <v>Edible roots and tubers with high starch or inulin content, n.e.c., fresh</v>
      </c>
      <c r="E147" s="122">
        <f t="shared" ref="E147:K147" si="110">E110</f>
        <v>2.7025050351431466E-2</v>
      </c>
      <c r="F147" s="104">
        <f t="shared" si="110"/>
        <v>2.0839013952992522E-2</v>
      </c>
      <c r="G147" s="104">
        <f t="shared" si="110"/>
        <v>1.8163381069141095E-2</v>
      </c>
      <c r="H147" s="123">
        <f t="shared" si="110"/>
        <v>2.2068721823504885E-2</v>
      </c>
      <c r="I147" s="123">
        <f t="shared" si="110"/>
        <v>0.41952624828334395</v>
      </c>
      <c r="J147" s="105">
        <f t="shared" si="110"/>
        <v>0.43172693608467683</v>
      </c>
      <c r="K147" s="105">
        <f t="shared" si="110"/>
        <v>0.44428244502875036</v>
      </c>
      <c r="L147" s="105">
        <f t="shared" si="92"/>
        <v>2.282297472514375</v>
      </c>
      <c r="M147" s="105">
        <f t="shared" si="92"/>
        <v>4.1203124999999998</v>
      </c>
      <c r="O147" s="1" t="s">
        <v>295</v>
      </c>
      <c r="P147" s="40">
        <f t="shared" si="93"/>
        <v>4.1203124999999998</v>
      </c>
      <c r="Q147" s="552">
        <f t="shared" si="96"/>
        <v>0.05</v>
      </c>
      <c r="R147" s="544">
        <v>0</v>
      </c>
      <c r="S147" s="555">
        <f t="shared" si="97"/>
        <v>0.8</v>
      </c>
      <c r="T147" s="550">
        <v>0</v>
      </c>
      <c r="U147" s="525">
        <f t="shared" si="98"/>
        <v>0.6</v>
      </c>
      <c r="V147" s="543">
        <f t="shared" si="99"/>
        <v>1</v>
      </c>
      <c r="W147" s="555">
        <f t="shared" si="103"/>
        <v>0.05</v>
      </c>
      <c r="X147" s="90" t="s">
        <v>276</v>
      </c>
      <c r="Y147" s="2">
        <f t="shared" si="94"/>
        <v>82.40625</v>
      </c>
      <c r="Z147" s="371" t="str">
        <f t="shared" si="101"/>
        <v>Edible roots &amp; tubercules National Program led by Mofa - low concrete applications</v>
      </c>
    </row>
    <row r="148" spans="2:26" ht="13.5" customHeight="1" outlineLevel="1" x14ac:dyDescent="0.25">
      <c r="B148" s="28"/>
      <c r="C148" s="28"/>
      <c r="D148" s="2" t="str">
        <f t="shared" si="90"/>
        <v>Sweet potatoes</v>
      </c>
      <c r="E148" s="122">
        <f t="shared" ref="E148:K148" si="111">E111</f>
        <v>2.7025050351431466E-2</v>
      </c>
      <c r="F148" s="104">
        <f t="shared" si="111"/>
        <v>2.0839013952992522E-2</v>
      </c>
      <c r="G148" s="104">
        <f t="shared" si="111"/>
        <v>1.8163381069141095E-2</v>
      </c>
      <c r="H148" s="123">
        <f t="shared" si="111"/>
        <v>2.2068721823504885E-2</v>
      </c>
      <c r="I148" s="123">
        <f t="shared" si="111"/>
        <v>0.41952624828334395</v>
      </c>
      <c r="J148" s="105">
        <f t="shared" si="111"/>
        <v>0.43172693608467683</v>
      </c>
      <c r="K148" s="105">
        <f t="shared" si="111"/>
        <v>0.44428244502875036</v>
      </c>
      <c r="L148" s="105">
        <f t="shared" si="92"/>
        <v>3.8049537225143757</v>
      </c>
      <c r="M148" s="105">
        <f t="shared" si="92"/>
        <v>7.1656250000000004</v>
      </c>
      <c r="O148" s="2" t="s">
        <v>292</v>
      </c>
      <c r="P148" s="40">
        <f t="shared" si="93"/>
        <v>7.1656250000000004</v>
      </c>
      <c r="Q148" s="552">
        <f t="shared" si="96"/>
        <v>0.05</v>
      </c>
      <c r="R148" s="544">
        <v>0</v>
      </c>
      <c r="S148" s="555">
        <f t="shared" si="97"/>
        <v>0.8</v>
      </c>
      <c r="T148" s="550">
        <v>0</v>
      </c>
      <c r="U148" s="525">
        <f t="shared" si="98"/>
        <v>0.6</v>
      </c>
      <c r="V148" s="543">
        <f t="shared" si="99"/>
        <v>1</v>
      </c>
      <c r="W148" s="555">
        <f t="shared" si="103"/>
        <v>0.05</v>
      </c>
      <c r="X148" s="90" t="s">
        <v>276</v>
      </c>
      <c r="Y148" s="2">
        <f t="shared" si="94"/>
        <v>143.3125</v>
      </c>
      <c r="Z148" s="371" t="str">
        <f t="shared" si="101"/>
        <v>Edible roots &amp; tubercules National Program led by Mofa - low concrete applications</v>
      </c>
    </row>
    <row r="149" spans="2:26" ht="13.5" customHeight="1" outlineLevel="1" x14ac:dyDescent="0.25">
      <c r="B149" s="28"/>
      <c r="C149" s="28"/>
      <c r="D149" s="2" t="str">
        <f t="shared" si="90"/>
        <v>Other pulses n.e.c.</v>
      </c>
      <c r="E149" s="122">
        <f t="shared" ref="E149:K149" si="112">E112</f>
        <v>2.7025050351431466E-2</v>
      </c>
      <c r="F149" s="104">
        <f t="shared" si="112"/>
        <v>2.0839013952992522E-2</v>
      </c>
      <c r="G149" s="104">
        <f t="shared" si="112"/>
        <v>1.8163381069141095E-2</v>
      </c>
      <c r="H149" s="123">
        <f t="shared" si="112"/>
        <v>2.2068721823504885E-2</v>
      </c>
      <c r="I149" s="123">
        <f t="shared" si="112"/>
        <v>0.41952624828334395</v>
      </c>
      <c r="J149" s="105">
        <f t="shared" si="112"/>
        <v>0.43172693608467683</v>
      </c>
      <c r="K149" s="105">
        <f t="shared" si="112"/>
        <v>0.44428244502875036</v>
      </c>
      <c r="L149" s="105">
        <f t="shared" si="92"/>
        <v>0.99839122251437529</v>
      </c>
      <c r="M149" s="105">
        <f t="shared" si="92"/>
        <v>1.5525000000000002</v>
      </c>
      <c r="O149" s="1" t="s">
        <v>293</v>
      </c>
      <c r="P149" s="40">
        <f t="shared" si="93"/>
        <v>1.5525000000000002</v>
      </c>
      <c r="Q149" s="552">
        <f t="shared" si="96"/>
        <v>0.05</v>
      </c>
      <c r="R149" s="544">
        <v>0</v>
      </c>
      <c r="S149" s="555">
        <f t="shared" si="97"/>
        <v>0.8</v>
      </c>
      <c r="T149" s="550">
        <v>0</v>
      </c>
      <c r="U149" s="525">
        <f t="shared" si="98"/>
        <v>0.6</v>
      </c>
      <c r="V149" s="543">
        <f t="shared" si="99"/>
        <v>1</v>
      </c>
      <c r="W149" s="555">
        <f t="shared" si="103"/>
        <v>0.05</v>
      </c>
      <c r="X149" s="90" t="s">
        <v>276</v>
      </c>
      <c r="Y149" s="2">
        <f t="shared" si="94"/>
        <v>31.05</v>
      </c>
      <c r="Z149" s="371" t="str">
        <f t="shared" si="101"/>
        <v>Conservative - no ongoing plans</v>
      </c>
    </row>
    <row r="150" spans="2:26" ht="13.5" customHeight="1" outlineLevel="1" x14ac:dyDescent="0.25">
      <c r="B150" s="28"/>
      <c r="C150" s="28"/>
      <c r="D150" s="2" t="str">
        <f t="shared" si="90"/>
        <v>Melonseed</v>
      </c>
      <c r="E150" s="122">
        <f t="shared" ref="E150:K150" si="113">E113</f>
        <v>0.63355572962074502</v>
      </c>
      <c r="F150" s="104">
        <f t="shared" si="113"/>
        <v>0.48853476747974839</v>
      </c>
      <c r="G150" s="104">
        <f t="shared" si="113"/>
        <v>0.42580916579235101</v>
      </c>
      <c r="H150" s="123">
        <f t="shared" si="113"/>
        <v>0.5173631491845605</v>
      </c>
      <c r="I150" s="123">
        <f t="shared" si="113"/>
        <v>9.8350698655452913</v>
      </c>
      <c r="J150" s="105">
        <f t="shared" si="113"/>
        <v>9.8350698655452913</v>
      </c>
      <c r="K150" s="105">
        <f t="shared" si="113"/>
        <v>9.8350698655452913</v>
      </c>
      <c r="L150" s="105">
        <f t="shared" si="92"/>
        <v>9.8350698655452913</v>
      </c>
      <c r="M150" s="105">
        <f t="shared" si="92"/>
        <v>9.8350698655452913</v>
      </c>
      <c r="O150" s="1" t="s">
        <v>292</v>
      </c>
      <c r="P150" s="40">
        <f t="shared" si="93"/>
        <v>7.1656250000000004</v>
      </c>
      <c r="Q150" s="552">
        <f t="shared" si="96"/>
        <v>0.05</v>
      </c>
      <c r="R150" s="544">
        <v>0</v>
      </c>
      <c r="S150" s="555">
        <f t="shared" si="97"/>
        <v>0.8</v>
      </c>
      <c r="T150" s="550">
        <v>0</v>
      </c>
      <c r="U150" s="525">
        <f t="shared" si="98"/>
        <v>0.6</v>
      </c>
      <c r="V150" s="543">
        <f t="shared" si="99"/>
        <v>1</v>
      </c>
      <c r="W150" s="555">
        <f t="shared" si="103"/>
        <v>0.05</v>
      </c>
      <c r="X150" s="90" t="s">
        <v>276</v>
      </c>
      <c r="Y150" s="2">
        <f t="shared" si="94"/>
        <v>143.3125</v>
      </c>
      <c r="Z150" s="371" t="str">
        <f t="shared" si="101"/>
        <v>Conservative - no ongoing plans</v>
      </c>
    </row>
    <row r="151" spans="2:26" ht="13.5" customHeight="1" outlineLevel="1" x14ac:dyDescent="0.25">
      <c r="B151" s="28"/>
      <c r="C151" s="28"/>
      <c r="D151" s="2" t="str">
        <f t="shared" si="90"/>
        <v>Seed cotton, unginned</v>
      </c>
      <c r="E151" s="122">
        <f t="shared" ref="E151:K151" si="114">E114</f>
        <v>2.7025050351431466E-2</v>
      </c>
      <c r="F151" s="104">
        <f t="shared" si="114"/>
        <v>2.0839013952992522E-2</v>
      </c>
      <c r="G151" s="104">
        <f t="shared" si="114"/>
        <v>1.8163381069141095E-2</v>
      </c>
      <c r="H151" s="123">
        <f t="shared" si="114"/>
        <v>2.2068721823504885E-2</v>
      </c>
      <c r="I151" s="123">
        <f t="shared" si="114"/>
        <v>0.41952624828334395</v>
      </c>
      <c r="J151" s="105">
        <f t="shared" si="114"/>
        <v>0.43172693608467683</v>
      </c>
      <c r="K151" s="105">
        <f t="shared" si="114"/>
        <v>0.44428244502875036</v>
      </c>
      <c r="L151" s="105">
        <f t="shared" si="92"/>
        <v>14.647060416772186</v>
      </c>
      <c r="M151" s="105">
        <f t="shared" si="92"/>
        <v>28.849838388515622</v>
      </c>
      <c r="O151" s="1" t="s">
        <v>66</v>
      </c>
      <c r="P151" s="40">
        <f t="shared" si="93"/>
        <v>28.849838388515622</v>
      </c>
      <c r="Q151" s="552">
        <f t="shared" si="96"/>
        <v>0.47477234684109021</v>
      </c>
      <c r="R151" s="545">
        <f>U163</f>
        <v>0.56636312912145359</v>
      </c>
      <c r="S151" s="555">
        <f t="shared" si="97"/>
        <v>0.8</v>
      </c>
      <c r="T151" s="550">
        <v>0</v>
      </c>
      <c r="U151" s="525">
        <f t="shared" si="98"/>
        <v>0.6</v>
      </c>
      <c r="V151" s="543">
        <f t="shared" si="99"/>
        <v>0.43363687087854641</v>
      </c>
      <c r="W151" s="555">
        <f t="shared" si="103"/>
        <v>0.05</v>
      </c>
      <c r="X151" s="90" t="s">
        <v>276</v>
      </c>
      <c r="Y151" s="2">
        <f t="shared" si="94"/>
        <v>60.765625</v>
      </c>
      <c r="Z151" s="371" t="str">
        <f t="shared" si="101"/>
        <v>Conservative - no ongoing plans</v>
      </c>
    </row>
    <row r="152" spans="2:26" ht="13.5" customHeight="1" outlineLevel="1" x14ac:dyDescent="0.25">
      <c r="B152" s="28"/>
      <c r="C152" s="28"/>
      <c r="D152" s="2" t="str">
        <f t="shared" si="90"/>
        <v>Other vegetables, fresh n.e.c.</v>
      </c>
      <c r="E152" s="122">
        <f t="shared" ref="E152:K152" si="115">E115</f>
        <v>0.63355572962074502</v>
      </c>
      <c r="F152" s="104">
        <f t="shared" si="115"/>
        <v>0.48853476747974839</v>
      </c>
      <c r="G152" s="104">
        <f t="shared" si="115"/>
        <v>0.42580916579235101</v>
      </c>
      <c r="H152" s="123">
        <f t="shared" si="115"/>
        <v>0.5173631491845605</v>
      </c>
      <c r="I152" s="123">
        <f t="shared" si="115"/>
        <v>9.8350698655452913</v>
      </c>
      <c r="J152" s="105">
        <f t="shared" si="115"/>
        <v>10.121093963977319</v>
      </c>
      <c r="K152" s="105">
        <f t="shared" si="115"/>
        <v>10.415436232590372</v>
      </c>
      <c r="L152" s="105">
        <f t="shared" si="92"/>
        <v>13.001000764914016</v>
      </c>
      <c r="M152" s="105">
        <f t="shared" si="92"/>
        <v>15.58656529723766</v>
      </c>
      <c r="O152" s="2" t="s">
        <v>292</v>
      </c>
      <c r="P152" s="40">
        <f t="shared" si="93"/>
        <v>15.58656529723766</v>
      </c>
      <c r="Q152" s="552">
        <f t="shared" si="96"/>
        <v>0.10875928685381708</v>
      </c>
      <c r="R152" s="543">
        <f>R138</f>
        <v>7.834571580508945E-2</v>
      </c>
      <c r="S152" s="555">
        <f t="shared" si="97"/>
        <v>0.8</v>
      </c>
      <c r="T152" s="550">
        <v>0</v>
      </c>
      <c r="U152" s="525">
        <f t="shared" si="98"/>
        <v>0.6</v>
      </c>
      <c r="V152" s="543">
        <f t="shared" si="99"/>
        <v>0.92165428419491058</v>
      </c>
      <c r="W152" s="555">
        <f t="shared" si="103"/>
        <v>0.05</v>
      </c>
      <c r="X152" s="90" t="s">
        <v>276</v>
      </c>
      <c r="Y152" s="2">
        <f t="shared" si="94"/>
        <v>143.3125</v>
      </c>
      <c r="Z152" s="371" t="str">
        <f t="shared" si="101"/>
        <v>Conservative - no ongoing plans</v>
      </c>
    </row>
    <row r="153" spans="2:26" ht="13.5" customHeight="1" outlineLevel="1" x14ac:dyDescent="0.25">
      <c r="B153" s="28"/>
      <c r="C153" s="28"/>
      <c r="D153" s="2" t="str">
        <f t="shared" si="90"/>
        <v>Cocoa beans</v>
      </c>
      <c r="E153" s="122">
        <f t="shared" ref="E153:K153" si="116">E116</f>
        <v>2.2866017263967793</v>
      </c>
      <c r="F153" s="104">
        <f t="shared" si="116"/>
        <v>1.7631983904442687</v>
      </c>
      <c r="G153" s="104">
        <f t="shared" si="116"/>
        <v>1.5368118826724302</v>
      </c>
      <c r="H153" s="123">
        <f t="shared" si="116"/>
        <v>1.8672445292344722</v>
      </c>
      <c r="I153" s="123">
        <f t="shared" si="116"/>
        <v>35.496305506148538</v>
      </c>
      <c r="J153" s="105">
        <f t="shared" si="116"/>
        <v>36.528611216109155</v>
      </c>
      <c r="K153" s="105">
        <f t="shared" si="116"/>
        <v>37.590938503347239</v>
      </c>
      <c r="L153" s="105">
        <f t="shared" si="92"/>
        <v>54.110867613078725</v>
      </c>
      <c r="M153" s="105">
        <f t="shared" si="92"/>
        <v>70.630796722810203</v>
      </c>
      <c r="O153" s="2" t="s">
        <v>294</v>
      </c>
      <c r="P153" s="40">
        <f t="shared" si="93"/>
        <v>70.630796722810203</v>
      </c>
      <c r="Q153" s="552">
        <f t="shared" si="96"/>
        <v>0.38386302566744679</v>
      </c>
      <c r="R153" s="545">
        <f>T163</f>
        <v>0.44515070088992903</v>
      </c>
      <c r="S153" s="555">
        <f t="shared" si="97"/>
        <v>0.8</v>
      </c>
      <c r="T153" s="550">
        <v>0</v>
      </c>
      <c r="U153" s="525">
        <f t="shared" si="98"/>
        <v>0.6</v>
      </c>
      <c r="V153" s="543">
        <f t="shared" si="99"/>
        <v>0.55484929911007097</v>
      </c>
      <c r="W153" s="555">
        <f t="shared" si="103"/>
        <v>0.05</v>
      </c>
      <c r="X153" s="90" t="s">
        <v>276</v>
      </c>
      <c r="Y153" s="2">
        <f t="shared" si="94"/>
        <v>184</v>
      </c>
      <c r="Z153" s="371" t="str">
        <f t="shared" si="101"/>
        <v>Coca National Program led by MoFA (PNCAC) + priority cash crop</v>
      </c>
    </row>
    <row r="154" spans="2:26" ht="13.5" customHeight="1" outlineLevel="1" x14ac:dyDescent="0.25">
      <c r="B154" s="28"/>
      <c r="C154" s="28"/>
      <c r="D154" s="2" t="str">
        <f t="shared" si="90"/>
        <v>Millet</v>
      </c>
      <c r="E154" s="122">
        <f t="shared" ref="E154:K154" si="117">E117</f>
        <v>2.7025050351431466E-2</v>
      </c>
      <c r="F154" s="104">
        <f t="shared" si="117"/>
        <v>2.0839013952992522E-2</v>
      </c>
      <c r="G154" s="104">
        <f t="shared" si="117"/>
        <v>1.8163381069141095E-2</v>
      </c>
      <c r="H154" s="123">
        <f t="shared" si="117"/>
        <v>2.2068721823504885E-2</v>
      </c>
      <c r="I154" s="123">
        <f t="shared" si="117"/>
        <v>0.41952624828334395</v>
      </c>
      <c r="J154" s="105">
        <f t="shared" si="117"/>
        <v>0.43172693608467683</v>
      </c>
      <c r="K154" s="105">
        <f t="shared" si="117"/>
        <v>0.44428244502875036</v>
      </c>
      <c r="L154" s="105">
        <f t="shared" si="92"/>
        <v>0.74089122251437523</v>
      </c>
      <c r="M154" s="105">
        <f t="shared" si="92"/>
        <v>1.0375000000000001</v>
      </c>
      <c r="O154" s="2" t="s">
        <v>77</v>
      </c>
      <c r="P154" s="40">
        <f t="shared" si="93"/>
        <v>1.0375000000000001</v>
      </c>
      <c r="Q154" s="552">
        <f t="shared" si="96"/>
        <v>0.05</v>
      </c>
      <c r="R154" s="544">
        <v>0</v>
      </c>
      <c r="S154" s="555">
        <f t="shared" si="97"/>
        <v>0.8</v>
      </c>
      <c r="T154" s="550">
        <v>0</v>
      </c>
      <c r="U154" s="525">
        <f t="shared" si="98"/>
        <v>0.6</v>
      </c>
      <c r="V154" s="543">
        <f t="shared" si="99"/>
        <v>1</v>
      </c>
      <c r="W154" s="555">
        <f t="shared" si="103"/>
        <v>0.05</v>
      </c>
      <c r="X154" s="90" t="s">
        <v>276</v>
      </c>
      <c r="Y154" s="2">
        <f t="shared" si="94"/>
        <v>20.75</v>
      </c>
      <c r="Z154" s="371" t="str">
        <f t="shared" si="101"/>
        <v>Conservative - no ongoing plans</v>
      </c>
    </row>
    <row r="155" spans="2:26" ht="13.5" customHeight="1" outlineLevel="1" x14ac:dyDescent="0.25">
      <c r="B155" s="28"/>
      <c r="C155" s="28"/>
      <c r="D155" s="2" t="str">
        <f t="shared" si="90"/>
        <v>Natural rubber in primary forms</v>
      </c>
      <c r="E155" s="122">
        <f t="shared" ref="E155:K155" si="118">E118</f>
        <v>2.7025050351431466E-2</v>
      </c>
      <c r="F155" s="104">
        <f t="shared" si="118"/>
        <v>2.0839013952992522E-2</v>
      </c>
      <c r="G155" s="104">
        <f t="shared" si="118"/>
        <v>1.8163381069141095E-2</v>
      </c>
      <c r="H155" s="123">
        <f t="shared" si="118"/>
        <v>2.2068721823504885E-2</v>
      </c>
      <c r="I155" s="123">
        <f t="shared" si="118"/>
        <v>0.41952624828334395</v>
      </c>
      <c r="J155" s="105">
        <f t="shared" si="118"/>
        <v>0.43172693608467683</v>
      </c>
      <c r="K155" s="105">
        <f t="shared" si="118"/>
        <v>0.44428244502875036</v>
      </c>
      <c r="L155" s="105">
        <f t="shared" si="92"/>
        <v>8.3706704511748811</v>
      </c>
      <c r="M155" s="105">
        <f t="shared" si="92"/>
        <v>11.012799786556926</v>
      </c>
      <c r="O155" s="2" t="s">
        <v>66</v>
      </c>
      <c r="P155" s="40">
        <f t="shared" si="93"/>
        <v>11.012799786556926</v>
      </c>
      <c r="Q155" s="552">
        <f t="shared" si="96"/>
        <v>0.18123404122901601</v>
      </c>
      <c r="R155" s="544">
        <f>R143</f>
        <v>0.174978721638688</v>
      </c>
      <c r="S155" s="555">
        <f t="shared" si="97"/>
        <v>0.8</v>
      </c>
      <c r="T155" s="550">
        <v>0</v>
      </c>
      <c r="U155" s="525">
        <f t="shared" si="98"/>
        <v>0.6</v>
      </c>
      <c r="V155" s="543">
        <f t="shared" si="99"/>
        <v>0.825021278361312</v>
      </c>
      <c r="W155" s="555">
        <f t="shared" si="103"/>
        <v>0.05</v>
      </c>
      <c r="X155" s="90" t="s">
        <v>274</v>
      </c>
      <c r="Y155" s="2">
        <f t="shared" si="94"/>
        <v>60.765625</v>
      </c>
      <c r="Z155" s="371" t="str">
        <f t="shared" si="101"/>
        <v>Conservative - no ongoing plans</v>
      </c>
    </row>
    <row r="156" spans="2:26" ht="13.5" customHeight="1" outlineLevel="1" thickBot="1" x14ac:dyDescent="0.3">
      <c r="B156" s="28"/>
      <c r="C156" s="28"/>
      <c r="D156" s="2" t="str">
        <f t="shared" si="90"/>
        <v>Soya beans</v>
      </c>
      <c r="E156" s="122">
        <f t="shared" ref="E156:K156" si="119">E119</f>
        <v>2.7025050351431466E-2</v>
      </c>
      <c r="F156" s="104">
        <f t="shared" si="119"/>
        <v>2.0839013952992522E-2</v>
      </c>
      <c r="G156" s="104">
        <f t="shared" si="119"/>
        <v>1.8163381069141095E-2</v>
      </c>
      <c r="H156" s="123">
        <f t="shared" si="119"/>
        <v>2.2068721823504885E-2</v>
      </c>
      <c r="I156" s="123">
        <f t="shared" si="119"/>
        <v>0.41952624828334395</v>
      </c>
      <c r="J156" s="105">
        <f t="shared" si="119"/>
        <v>0.43172693608467683</v>
      </c>
      <c r="K156" s="105">
        <f t="shared" si="119"/>
        <v>0.44428244502875036</v>
      </c>
      <c r="L156" s="105">
        <f t="shared" si="92"/>
        <v>5.0676901414270468</v>
      </c>
      <c r="M156" s="105">
        <f t="shared" si="92"/>
        <v>6.6088260402264787</v>
      </c>
      <c r="O156" s="2" t="s">
        <v>66</v>
      </c>
      <c r="P156" s="40">
        <f t="shared" si="93"/>
        <v>6.6088260402264787</v>
      </c>
      <c r="Q156" s="552">
        <f t="shared" si="96"/>
        <v>0.10875928685381708</v>
      </c>
      <c r="R156" s="546">
        <f>R152</f>
        <v>7.834571580508945E-2</v>
      </c>
      <c r="S156" s="556">
        <f t="shared" si="97"/>
        <v>0.8</v>
      </c>
      <c r="T156" s="551">
        <v>0</v>
      </c>
      <c r="U156" s="527">
        <f t="shared" si="98"/>
        <v>0.6</v>
      </c>
      <c r="V156" s="546">
        <f t="shared" si="99"/>
        <v>0.92165428419491058</v>
      </c>
      <c r="W156" s="556">
        <f t="shared" si="103"/>
        <v>0.05</v>
      </c>
      <c r="X156" s="90" t="s">
        <v>274</v>
      </c>
      <c r="Y156" s="2">
        <f t="shared" si="94"/>
        <v>60.765625</v>
      </c>
      <c r="Z156" s="371" t="str">
        <f t="shared" si="101"/>
        <v>Agriculture Transformation Program (AdB) + commercial farms</v>
      </c>
    </row>
    <row r="157" spans="2:26" ht="13.5" customHeight="1" x14ac:dyDescent="0.25">
      <c r="B157" s="28"/>
      <c r="C157" s="28"/>
      <c r="E157" s="74"/>
      <c r="F157" s="75"/>
      <c r="G157" s="75"/>
      <c r="H157" s="61"/>
      <c r="I157" s="61"/>
      <c r="J157" s="374"/>
      <c r="K157" s="374"/>
      <c r="L157" s="374"/>
      <c r="M157" s="374"/>
      <c r="N157" s="45"/>
      <c r="P157" s="88"/>
      <c r="Q157" s="35"/>
      <c r="R157" s="1"/>
      <c r="S157" s="1"/>
      <c r="T157" s="371"/>
      <c r="V157" s="1"/>
      <c r="W157" s="1"/>
      <c r="X157" s="7"/>
      <c r="Y157" s="7"/>
    </row>
    <row r="158" spans="2:26" ht="13.5" customHeight="1" x14ac:dyDescent="0.25">
      <c r="B158" s="28"/>
      <c r="C158" s="28"/>
      <c r="E158" s="74"/>
      <c r="F158" s="75"/>
      <c r="G158" s="75"/>
      <c r="H158" s="61"/>
      <c r="I158" s="61"/>
      <c r="J158" s="89"/>
      <c r="K158" s="89"/>
      <c r="L158" s="89"/>
      <c r="M158" s="375"/>
      <c r="N158" s="45"/>
      <c r="O158" s="534"/>
      <c r="P158" s="88"/>
      <c r="Q158" s="35"/>
      <c r="R158" s="1"/>
      <c r="T158" s="7"/>
      <c r="W158" s="7"/>
      <c r="X158" s="7"/>
    </row>
    <row r="159" spans="2:26" ht="13.5" customHeight="1" thickBot="1" x14ac:dyDescent="0.25">
      <c r="D159" s="32" t="s">
        <v>106</v>
      </c>
      <c r="J159" s="31"/>
      <c r="K159" s="31"/>
      <c r="L159" s="31"/>
      <c r="M159" s="31"/>
      <c r="O159" s="535" t="s">
        <v>296</v>
      </c>
      <c r="R159" s="541" t="s">
        <v>297</v>
      </c>
      <c r="W159" s="7"/>
      <c r="X159" s="7"/>
    </row>
    <row r="160" spans="2:26" ht="13.5" customHeight="1" x14ac:dyDescent="0.2">
      <c r="D160" s="33" t="s">
        <v>275</v>
      </c>
      <c r="J160" s="31"/>
      <c r="K160" s="31"/>
      <c r="L160" s="31"/>
      <c r="M160" s="31"/>
      <c r="O160" s="572"/>
      <c r="P160" s="433" t="s">
        <v>260</v>
      </c>
      <c r="Q160" s="433" t="s">
        <v>298</v>
      </c>
      <c r="R160" s="433" t="s">
        <v>299</v>
      </c>
      <c r="S160" s="433" t="s">
        <v>291</v>
      </c>
      <c r="T160" s="433" t="s">
        <v>300</v>
      </c>
      <c r="U160" s="434" t="s">
        <v>301</v>
      </c>
      <c r="V160" s="1" t="s">
        <v>232</v>
      </c>
      <c r="X160" s="7"/>
    </row>
    <row r="161" spans="4:24" ht="13.5" customHeight="1" x14ac:dyDescent="0.2">
      <c r="F161" s="191"/>
      <c r="J161" s="31"/>
      <c r="K161" s="31"/>
      <c r="L161" s="31"/>
      <c r="M161" s="31"/>
      <c r="O161" s="430" t="s">
        <v>302</v>
      </c>
      <c r="P161" s="431">
        <f>K73</f>
        <v>3063345.5516199297</v>
      </c>
      <c r="Q161" s="431">
        <f>K91</f>
        <v>56243.200000000004</v>
      </c>
      <c r="R161" s="431">
        <f>K78</f>
        <v>342898.83614473685</v>
      </c>
      <c r="S161" s="441">
        <f>K74</f>
        <v>1722144.2820575382</v>
      </c>
      <c r="T161" s="442">
        <f>K88</f>
        <v>89857.209974135636</v>
      </c>
      <c r="U161" s="443">
        <f>K86</f>
        <v>70626.066463839685</v>
      </c>
      <c r="V161" s="1" t="s">
        <v>303</v>
      </c>
      <c r="X161" s="7"/>
    </row>
    <row r="162" spans="4:24" ht="13.5" customHeight="1" outlineLevel="1" x14ac:dyDescent="0.2">
      <c r="D162" s="42"/>
      <c r="E162" s="43" t="s">
        <v>304</v>
      </c>
      <c r="F162" s="192" t="s">
        <v>305</v>
      </c>
      <c r="G162" s="43" t="s">
        <v>287</v>
      </c>
      <c r="H162" s="46"/>
      <c r="J162" s="31"/>
      <c r="K162" s="31"/>
      <c r="L162" s="31"/>
      <c r="M162" s="31"/>
      <c r="O162" s="432" t="s">
        <v>306</v>
      </c>
      <c r="P162" s="431">
        <f>120000*$P$164</f>
        <v>240000</v>
      </c>
      <c r="Q162" s="431">
        <f>40000</f>
        <v>40000</v>
      </c>
      <c r="R162" s="431">
        <f>60000</f>
        <v>60000</v>
      </c>
      <c r="S162" s="441">
        <f>40000*P164</f>
        <v>80000</v>
      </c>
      <c r="T162" s="441">
        <f>40000</f>
        <v>40000</v>
      </c>
      <c r="U162" s="444">
        <f>40000</f>
        <v>40000</v>
      </c>
      <c r="V162" s="1"/>
    </row>
    <row r="163" spans="4:24" ht="13.5" customHeight="1" outlineLevel="1" thickBot="1" x14ac:dyDescent="0.25">
      <c r="D163" s="1" t="s">
        <v>293</v>
      </c>
      <c r="E163" s="124">
        <f>ApplicationRates_OCP!G8</f>
        <v>31.05</v>
      </c>
      <c r="F163" s="125">
        <v>1</v>
      </c>
      <c r="G163" s="194">
        <f t="shared" ref="G163:G174" si="120">F163*E163</f>
        <v>31.05</v>
      </c>
      <c r="O163" s="445" t="s">
        <v>284</v>
      </c>
      <c r="P163" s="446">
        <f>P162/P161</f>
        <v>7.834571580508945E-2</v>
      </c>
      <c r="Q163" s="446">
        <f>Q162/Q161</f>
        <v>0.71119708693673189</v>
      </c>
      <c r="R163" s="446">
        <f>R162/R161</f>
        <v>0.174978721638688</v>
      </c>
      <c r="S163" s="446">
        <f t="shared" ref="S163:U163" si="121">S162/S161</f>
        <v>4.6453715193026518E-2</v>
      </c>
      <c r="T163" s="446">
        <f t="shared" si="121"/>
        <v>0.44515070088992903</v>
      </c>
      <c r="U163" s="447">
        <f t="shared" si="121"/>
        <v>0.56636312912145359</v>
      </c>
    </row>
    <row r="164" spans="4:24" ht="13.5" customHeight="1" outlineLevel="1" x14ac:dyDescent="0.2">
      <c r="D164" s="1" t="str">
        <f>ApplicationRates_OCP!E9</f>
        <v>Cacao, Coffee</v>
      </c>
      <c r="E164" s="124">
        <f>ApplicationRates_OCP!G9</f>
        <v>184</v>
      </c>
      <c r="F164" s="125">
        <v>1</v>
      </c>
      <c r="G164" s="194">
        <f t="shared" si="120"/>
        <v>184</v>
      </c>
      <c r="O164" s="439" t="s">
        <v>307</v>
      </c>
      <c r="P164" s="574">
        <v>2</v>
      </c>
      <c r="Q164" s="1" t="s">
        <v>308</v>
      </c>
    </row>
    <row r="165" spans="4:24" ht="13.5" customHeight="1" outlineLevel="1" x14ac:dyDescent="0.2">
      <c r="D165" s="1" t="str">
        <f>ApplicationRates_OCP!E10</f>
        <v>Maize</v>
      </c>
      <c r="E165" s="124">
        <f>ApplicationRates_OCP!G10</f>
        <v>44.895833333333336</v>
      </c>
      <c r="F165" s="125">
        <v>1</v>
      </c>
      <c r="G165" s="194">
        <f t="shared" si="120"/>
        <v>44.895833333333336</v>
      </c>
      <c r="O165" s="439" t="s">
        <v>309</v>
      </c>
      <c r="P165" s="233">
        <v>0.8</v>
      </c>
      <c r="Q165" s="1" t="s">
        <v>310</v>
      </c>
    </row>
    <row r="166" spans="4:24" ht="13.5" customHeight="1" outlineLevel="1" x14ac:dyDescent="0.2">
      <c r="D166" s="1" t="str">
        <f>ApplicationRates_OCP!E11</f>
        <v>Rice</v>
      </c>
      <c r="E166" s="124">
        <f>ApplicationRates_OCP!G11</f>
        <v>51.857142857142854</v>
      </c>
      <c r="F166" s="125">
        <v>1</v>
      </c>
      <c r="G166" s="194">
        <f t="shared" si="120"/>
        <v>51.857142857142854</v>
      </c>
    </row>
    <row r="167" spans="4:24" ht="13.5" customHeight="1" outlineLevel="1" thickBot="1" x14ac:dyDescent="0.25">
      <c r="D167" s="1" t="str">
        <f>ApplicationRates_OCP!E12</f>
        <v>Wheat</v>
      </c>
      <c r="E167" s="124">
        <f>ApplicationRates_OCP!G12</f>
        <v>53.5</v>
      </c>
      <c r="F167" s="125">
        <v>1</v>
      </c>
      <c r="G167" s="194">
        <f t="shared" si="120"/>
        <v>53.5</v>
      </c>
      <c r="O167" s="536" t="s">
        <v>311</v>
      </c>
    </row>
    <row r="168" spans="4:24" ht="13.5" customHeight="1" outlineLevel="1" x14ac:dyDescent="0.2">
      <c r="D168" s="1" t="str">
        <f>ApplicationRates_OCP!E13</f>
        <v>Sorghum</v>
      </c>
      <c r="E168" s="124">
        <f>ApplicationRates_OCP!G13</f>
        <v>22.75</v>
      </c>
      <c r="F168" s="125">
        <v>1</v>
      </c>
      <c r="G168" s="194">
        <f t="shared" si="120"/>
        <v>22.75</v>
      </c>
      <c r="O168" s="573"/>
      <c r="P168" s="537" t="s">
        <v>260</v>
      </c>
      <c r="Q168" s="537" t="s">
        <v>291</v>
      </c>
      <c r="R168" s="537" t="s">
        <v>312</v>
      </c>
      <c r="S168" s="538" t="s">
        <v>78</v>
      </c>
    </row>
    <row r="169" spans="4:24" ht="13.5" customHeight="1" outlineLevel="1" x14ac:dyDescent="0.2">
      <c r="D169" s="1" t="str">
        <f>ApplicationRates_OCP!E14</f>
        <v xml:space="preserve">Fonio </v>
      </c>
      <c r="E169" s="124">
        <f>ApplicationRates_OCP!G14</f>
        <v>22.5</v>
      </c>
      <c r="F169" s="125">
        <v>1</v>
      </c>
      <c r="G169" s="194">
        <f t="shared" si="120"/>
        <v>22.5</v>
      </c>
      <c r="O169" s="477" t="s">
        <v>302</v>
      </c>
      <c r="P169" s="442">
        <f>P161</f>
        <v>3063345.5516199297</v>
      </c>
      <c r="Q169" s="442">
        <f>S161</f>
        <v>1722144.2820575382</v>
      </c>
      <c r="R169" s="442">
        <f>I72</f>
        <v>5604580</v>
      </c>
      <c r="S169" s="443">
        <f>I76</f>
        <v>515000</v>
      </c>
    </row>
    <row r="170" spans="4:24" ht="13.5" customHeight="1" outlineLevel="1" x14ac:dyDescent="0.2">
      <c r="D170" s="1" t="s">
        <v>77</v>
      </c>
      <c r="E170" s="124">
        <f>ApplicationRates_OCP!G15</f>
        <v>20.75</v>
      </c>
      <c r="F170" s="125">
        <v>1</v>
      </c>
      <c r="G170" s="194">
        <f t="shared" si="120"/>
        <v>20.75</v>
      </c>
      <c r="O170" s="477" t="s">
        <v>313</v>
      </c>
      <c r="P170" s="190" t="s">
        <v>314</v>
      </c>
      <c r="Q170" s="190" t="s">
        <v>315</v>
      </c>
      <c r="R170" s="190" t="s">
        <v>316</v>
      </c>
      <c r="S170" s="528" t="s">
        <v>317</v>
      </c>
    </row>
    <row r="171" spans="4:24" ht="13.5" customHeight="1" outlineLevel="1" x14ac:dyDescent="0.2">
      <c r="D171" s="1" t="s">
        <v>318</v>
      </c>
      <c r="E171" s="124">
        <f>ApplicationRates_OCP!G16</f>
        <v>39.125</v>
      </c>
      <c r="F171" s="125">
        <v>1</v>
      </c>
      <c r="G171" s="194">
        <f t="shared" si="120"/>
        <v>39.125</v>
      </c>
      <c r="O171" s="477" t="s">
        <v>319</v>
      </c>
      <c r="P171" s="529">
        <f>HarvestedAreap.Province!J13+HarvestedAreap.Province!J28+HarvestedAreap.Province!J32+HarvestedAreap.Province!J24+HarvestedAreap.Province!J19</f>
        <v>0.211221943612798</v>
      </c>
      <c r="Q171" s="529">
        <f>HarvestedAreap.Province!J59+HarvestedAreap.Province!J55+HarvestedAreap.Province!J63+HarvestedAreap.Province!J44</f>
        <v>7.9638910663560838E-2</v>
      </c>
      <c r="R171" s="529">
        <f>HarvestedAreap.Province!J93+HarvestedAreap.Province!J85</f>
        <v>2.7076526677797412E-2</v>
      </c>
      <c r="S171" s="530">
        <f>HarvestedAreap.Province!H152+HarvestedAreap.Province!H148+HarvestedAreap.Province!H156+HarvestedAreap.Province!H143</f>
        <v>0.42615866852326978</v>
      </c>
    </row>
    <row r="172" spans="4:24" ht="13.5" customHeight="1" outlineLevel="1" thickBot="1" x14ac:dyDescent="0.25">
      <c r="D172" s="1" t="str">
        <f>ApplicationRates_OCP!E17</f>
        <v>Tubercules</v>
      </c>
      <c r="E172" s="124">
        <f>ApplicationRates_OCP!G17</f>
        <v>82.40625</v>
      </c>
      <c r="F172" s="125">
        <v>1</v>
      </c>
      <c r="G172" s="194">
        <f t="shared" si="120"/>
        <v>82.40625</v>
      </c>
      <c r="O172" s="450" t="s">
        <v>320</v>
      </c>
      <c r="P172" s="531">
        <f>P171*50%</f>
        <v>0.105610971806399</v>
      </c>
      <c r="Q172" s="531">
        <f>Q171*50%</f>
        <v>3.9819455331780419E-2</v>
      </c>
      <c r="R172" s="531">
        <f>R171*50%</f>
        <v>1.3538263338898706E-2</v>
      </c>
      <c r="S172" s="532">
        <f>S171*50%</f>
        <v>0.21307933426163489</v>
      </c>
    </row>
    <row r="173" spans="4:24" ht="13.5" customHeight="1" outlineLevel="1" x14ac:dyDescent="0.2">
      <c r="D173" s="1" t="s">
        <v>292</v>
      </c>
      <c r="E173" s="124">
        <f>ApplicationRates_OCP!G18</f>
        <v>143.3125</v>
      </c>
      <c r="F173" s="125">
        <v>1</v>
      </c>
      <c r="G173" s="194">
        <f t="shared" si="120"/>
        <v>143.3125</v>
      </c>
      <c r="O173" s="439" t="s">
        <v>309</v>
      </c>
      <c r="P173" s="233">
        <v>0.6</v>
      </c>
      <c r="Q173" s="539" t="s">
        <v>321</v>
      </c>
      <c r="R173" s="533"/>
      <c r="S173" s="533"/>
    </row>
    <row r="174" spans="4:24" ht="13.5" customHeight="1" outlineLevel="1" x14ac:dyDescent="0.2">
      <c r="D174" s="1" t="str">
        <f>ApplicationRates_OCP!E19</f>
        <v>Others</v>
      </c>
      <c r="E174" s="124">
        <f>ApplicationRates_OCP!G19</f>
        <v>60.765625</v>
      </c>
      <c r="F174" s="125">
        <v>1</v>
      </c>
      <c r="G174" s="194">
        <f t="shared" si="120"/>
        <v>60.765625</v>
      </c>
    </row>
    <row r="175" spans="4:24" ht="13.5" customHeight="1" outlineLevel="1" x14ac:dyDescent="0.2">
      <c r="D175" s="92" t="s">
        <v>232</v>
      </c>
      <c r="E175" s="92" t="s">
        <v>322</v>
      </c>
      <c r="F175" s="193" t="s">
        <v>323</v>
      </c>
      <c r="G175" s="92"/>
      <c r="O175" s="536" t="s">
        <v>324</v>
      </c>
    </row>
    <row r="176" spans="4:24" ht="13.5" customHeight="1" x14ac:dyDescent="0.2">
      <c r="D176" s="1"/>
      <c r="O176" s="439" t="s">
        <v>325</v>
      </c>
      <c r="P176" s="233">
        <v>0.25</v>
      </c>
      <c r="Q176" s="1" t="s">
        <v>326</v>
      </c>
    </row>
    <row r="177" spans="4:16" ht="13.5" customHeight="1" x14ac:dyDescent="0.2">
      <c r="D177" s="35"/>
      <c r="F177" s="2" t="s">
        <v>2294</v>
      </c>
      <c r="O177" s="439" t="s">
        <v>327</v>
      </c>
      <c r="P177" s="233">
        <v>0.05</v>
      </c>
    </row>
    <row r="178" spans="4:16" ht="13.5" customHeight="1" x14ac:dyDescent="0.2">
      <c r="F178" s="2">
        <v>0.3</v>
      </c>
    </row>
    <row r="182" spans="4:16" ht="13.5" customHeight="1" x14ac:dyDescent="0.2">
      <c r="D182" s="1"/>
      <c r="E182" s="1"/>
      <c r="F182" s="1"/>
      <c r="G182" s="1"/>
      <c r="H182" s="1"/>
    </row>
    <row r="183" spans="4:16" ht="13.5" customHeight="1" x14ac:dyDescent="0.2">
      <c r="D183" s="1"/>
      <c r="E183" s="1"/>
      <c r="F183" s="1"/>
      <c r="G183" s="1"/>
      <c r="H183" s="1"/>
    </row>
    <row r="184" spans="4:16" ht="13.5" customHeight="1" x14ac:dyDescent="0.2">
      <c r="D184" s="1"/>
      <c r="E184" s="1"/>
      <c r="F184" s="1"/>
      <c r="G184" s="1"/>
      <c r="H184" s="1"/>
    </row>
    <row r="185" spans="4:16" ht="13.5" customHeight="1" x14ac:dyDescent="0.2">
      <c r="D185" s="1"/>
      <c r="E185" s="1"/>
      <c r="F185" s="1"/>
      <c r="G185" s="1"/>
      <c r="H185" s="1"/>
    </row>
    <row r="186" spans="4:16" ht="13.5" customHeight="1" x14ac:dyDescent="0.2">
      <c r="D186" s="1"/>
      <c r="E186" s="1"/>
      <c r="F186" s="1"/>
      <c r="G186" s="1"/>
      <c r="H186" s="1"/>
    </row>
  </sheetData>
  <dataConsolidate/>
  <mergeCells count="3">
    <mergeCell ref="E70:I70"/>
    <mergeCell ref="H6:I6"/>
    <mergeCell ref="J132:M132"/>
  </mergeCells>
  <phoneticPr fontId="45" type="noConversion"/>
  <conditionalFormatting sqref="P15:P34">
    <cfRule type="colorScale" priority="12">
      <colorScale>
        <cfvo type="min"/>
        <cfvo type="max"/>
        <color rgb="FFFCFCFF"/>
        <color rgb="FF63BE7B"/>
      </colorScale>
    </cfRule>
  </conditionalFormatting>
  <conditionalFormatting sqref="P42:P61">
    <cfRule type="colorScale" priority="11">
      <colorScale>
        <cfvo type="min"/>
        <cfvo type="max"/>
        <color rgb="FFFCFCFF"/>
        <color rgb="FF63BE7B"/>
      </colorScale>
    </cfRule>
  </conditionalFormatting>
  <conditionalFormatting sqref="N100:N119">
    <cfRule type="expression" dxfId="74" priority="10">
      <formula>M100&lt;N100</formula>
    </cfRule>
  </conditionalFormatting>
  <conditionalFormatting sqref="N101:N119">
    <cfRule type="expression" dxfId="73" priority="9">
      <formula>M101&lt;N101</formula>
    </cfRule>
  </conditionalFormatting>
  <conditionalFormatting sqref="N100:N119">
    <cfRule type="expression" dxfId="72" priority="8">
      <formula>M100&gt;=N100</formula>
    </cfRule>
  </conditionalFormatting>
  <conditionalFormatting sqref="M15">
    <cfRule type="expression" dxfId="71" priority="7">
      <formula>M15&gt;M42</formula>
    </cfRule>
  </conditionalFormatting>
  <conditionalFormatting sqref="M16:M34">
    <cfRule type="expression" dxfId="70" priority="5">
      <formula>M16&gt;M43</formula>
    </cfRule>
  </conditionalFormatting>
  <conditionalFormatting sqref="P8">
    <cfRule type="expression" dxfId="69" priority="3">
      <formula>P8&gt;=100%</formula>
    </cfRule>
    <cfRule type="expression" dxfId="68" priority="4">
      <formula>P8&lt;100%</formula>
    </cfRule>
  </conditionalFormatting>
  <conditionalFormatting sqref="P9">
    <cfRule type="expression" dxfId="67" priority="1">
      <formula>P9&gt;=100%</formula>
    </cfRule>
    <cfRule type="expression" dxfId="66" priority="2">
      <formula>P9&lt;100%</formula>
    </cfRule>
  </conditionalFormatting>
  <dataValidations disablePrompts="1" count="1">
    <dataValidation type="list" allowBlank="1" showInputMessage="1" showErrorMessage="1" sqref="F39" xr:uid="{E4FC6BAF-3C57-4A68-A176-11D423EA78C7}">
      <formula1>$E$14:$M$14</formula1>
    </dataValidation>
  </dataValidations>
  <hyperlinks>
    <hyperlink ref="X106" r:id="rId1" xr:uid="{C542A5AC-0CD0-4A7E-B1A0-DD0E4A94A7C3}"/>
  </hyperlinks>
  <pageMargins left="0.75" right="0.75" top="1" bottom="1" header="0.5" footer="0.5"/>
  <pageSetup orientation="portrait" r:id="rId2"/>
  <headerFooter alignWithMargins="0"/>
  <drawing r:id="rId3"/>
  <legacy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FEB72-550F-4FF4-A4CD-B867AE1AAF7B}">
  <dimension ref="C4:F26"/>
  <sheetViews>
    <sheetView workbookViewId="0">
      <selection activeCell="D5" sqref="D5"/>
    </sheetView>
  </sheetViews>
  <sheetFormatPr defaultRowHeight="12.75" x14ac:dyDescent="0.2"/>
  <cols>
    <col min="3" max="3" width="60.7109375" bestFit="1" customWidth="1"/>
    <col min="4" max="4" width="18" customWidth="1"/>
    <col min="5" max="5" width="15.28515625" bestFit="1" customWidth="1"/>
    <col min="6" max="6" width="6.5703125" bestFit="1" customWidth="1"/>
  </cols>
  <sheetData>
    <row r="4" spans="3:6" x14ac:dyDescent="0.2">
      <c r="C4" s="30"/>
      <c r="D4" s="34" t="s">
        <v>91</v>
      </c>
      <c r="E4" s="34" t="s">
        <v>2295</v>
      </c>
      <c r="F4" s="34" t="s">
        <v>2296</v>
      </c>
    </row>
    <row r="5" spans="3:6" x14ac:dyDescent="0.2">
      <c r="C5" s="81" t="str">
        <f>'OCP_CropsMix '!D11</f>
        <v>Cassava, fresh</v>
      </c>
      <c r="D5" s="2">
        <f>'OCP_CropsMix '!E11+'OCP_CropsMix '!F11+'OCP_CropsMix '!G11</f>
        <v>2.1820028668730216</v>
      </c>
      <c r="E5" s="2">
        <f>'OCP_CropsMix '!E39+'OCP_CropsMix '!F39+'OCP_CropsMix '!G39</f>
        <v>8.2721401916062902</v>
      </c>
      <c r="F5" s="105">
        <f>E5-D5</f>
        <v>6.0901373247332682</v>
      </c>
    </row>
    <row r="6" spans="3:6" x14ac:dyDescent="0.2">
      <c r="C6" s="81" t="str">
        <f>'OCP_CropsMix '!D12</f>
        <v>Maize (corn)</v>
      </c>
      <c r="D6" s="2">
        <f>'OCP_CropsMix '!E12+'OCP_CropsMix '!F12+'OCP_CropsMix '!G12</f>
        <v>107.07020788238441</v>
      </c>
      <c r="E6" s="2">
        <f>'OCP_CropsMix '!E40+'OCP_CropsMix '!F40+'OCP_CropsMix '!G40</f>
        <v>125.09034025293444</v>
      </c>
      <c r="F6" s="105">
        <f t="shared" ref="F6:F24" si="0">E6-D6</f>
        <v>18.02013237055003</v>
      </c>
    </row>
    <row r="7" spans="3:6" x14ac:dyDescent="0.2">
      <c r="C7" s="81" t="str">
        <f>'OCP_CropsMix '!D13</f>
        <v>Rice</v>
      </c>
      <c r="D7" s="2">
        <f>'OCP_CropsMix '!E13+'OCP_CropsMix '!F13+'OCP_CropsMix '!G13</f>
        <v>0.34449413825970399</v>
      </c>
      <c r="E7" s="2">
        <f>'OCP_CropsMix '!E41+'OCP_CropsMix '!F41+'OCP_CropsMix '!G41</f>
        <v>2.7300108590020802</v>
      </c>
      <c r="F7" s="105">
        <f t="shared" si="0"/>
        <v>2.385516720742376</v>
      </c>
    </row>
    <row r="8" spans="3:6" x14ac:dyDescent="0.2">
      <c r="C8" s="81" t="str">
        <f>'OCP_CropsMix '!D14</f>
        <v>Plantains and cooking bananas</v>
      </c>
      <c r="D8" s="2">
        <f>'OCP_CropsMix '!E14+'OCP_CropsMix '!F14+'OCP_CropsMix '!G14</f>
        <v>7.0188630435038366</v>
      </c>
      <c r="E8" s="2">
        <f>'OCP_CropsMix '!E42+'OCP_CropsMix '!F42+'OCP_CropsMix '!G42</f>
        <v>7.0188630435038366</v>
      </c>
      <c r="F8" s="105">
        <f t="shared" si="0"/>
        <v>0</v>
      </c>
    </row>
    <row r="9" spans="3:6" x14ac:dyDescent="0.2">
      <c r="C9" s="81" t="str">
        <f>'OCP_CropsMix '!D15</f>
        <v>Groundnuts, excluding shelled</v>
      </c>
      <c r="D9" s="2">
        <f>'OCP_CropsMix '!E15+'OCP_CropsMix '!F15+'OCP_CropsMix '!G15</f>
        <v>8.9768608473642403E-2</v>
      </c>
      <c r="E9" s="2">
        <f>'OCP_CropsMix '!E43+'OCP_CropsMix '!F43+'OCP_CropsMix '!G43</f>
        <v>0.99048217985965259</v>
      </c>
      <c r="F9" s="105">
        <f t="shared" si="0"/>
        <v>0.90071357138601016</v>
      </c>
    </row>
    <row r="10" spans="3:6" x14ac:dyDescent="0.2">
      <c r="C10" s="81" t="str">
        <f>'OCP_CropsMix '!D16</f>
        <v>Beans, dry</v>
      </c>
      <c r="D10" s="2">
        <f>'OCP_CropsMix '!E16+'OCP_CropsMix '!F16+'OCP_CropsMix '!G16</f>
        <v>8.4433876705291289E-2</v>
      </c>
      <c r="E10" s="2">
        <f>'OCP_CropsMix '!E44+'OCP_CropsMix '!F44+'OCP_CropsMix '!G44</f>
        <v>0.27860516957603432</v>
      </c>
      <c r="F10" s="105">
        <f t="shared" si="0"/>
        <v>0.19417129287074303</v>
      </c>
    </row>
    <row r="11" spans="3:6" x14ac:dyDescent="0.2">
      <c r="C11" s="81" t="str">
        <f>'OCP_CropsMix '!D17</f>
        <v>Oil palm fruit</v>
      </c>
      <c r="D11" s="2">
        <f>'OCP_CropsMix '!E17+'OCP_CropsMix '!F17+'OCP_CropsMix '!G17</f>
        <v>12.989414862928779</v>
      </c>
      <c r="E11" s="2">
        <f>'OCP_CropsMix '!E45+'OCP_CropsMix '!F45+'OCP_CropsMix '!G45</f>
        <v>14.120016950088814</v>
      </c>
      <c r="F11" s="105">
        <f t="shared" si="0"/>
        <v>1.1306020871600353</v>
      </c>
    </row>
    <row r="12" spans="3:6" x14ac:dyDescent="0.2">
      <c r="C12" s="81" t="str">
        <f>'OCP_CropsMix '!D18</f>
        <v>Bananas</v>
      </c>
      <c r="D12" s="2">
        <f>'OCP_CropsMix '!E18+'OCP_CropsMix '!F18+'OCP_CropsMix '!G18</f>
        <v>1.4439733936156873</v>
      </c>
      <c r="E12" s="2">
        <f>'OCP_CropsMix '!E46+'OCP_CropsMix '!F46+'OCP_CropsMix '!G46</f>
        <v>1.4439733936156873</v>
      </c>
      <c r="F12" s="105">
        <f t="shared" si="0"/>
        <v>0</v>
      </c>
    </row>
    <row r="13" spans="3:6" x14ac:dyDescent="0.2">
      <c r="C13" s="81" t="str">
        <f>'OCP_CropsMix '!D19</f>
        <v>Cow peas, dry</v>
      </c>
      <c r="D13" s="2">
        <f>'OCP_CropsMix '!E19+'OCP_CropsMix '!F19+'OCP_CropsMix '!G19</f>
        <v>3.4605059403811603E-2</v>
      </c>
      <c r="E13" s="2">
        <f>'OCP_CropsMix '!E47+'OCP_CropsMix '!F47+'OCP_CropsMix '!G47</f>
        <v>0.45674313768816838</v>
      </c>
      <c r="F13" s="105">
        <f t="shared" si="0"/>
        <v>0.42213807828435679</v>
      </c>
    </row>
    <row r="14" spans="3:6" x14ac:dyDescent="0.2">
      <c r="C14" s="81" t="str">
        <f>'OCP_CropsMix '!D20</f>
        <v>Coffee, green</v>
      </c>
      <c r="D14" s="2">
        <f>'OCP_CropsMix '!E20+'OCP_CropsMix '!F20+'OCP_CropsMix '!G20</f>
        <v>3.1419449007421578</v>
      </c>
      <c r="E14" s="2">
        <f>'OCP_CropsMix '!E48+'OCP_CropsMix '!F48+'OCP_CropsMix '!G48</f>
        <v>3.1419449007421578</v>
      </c>
      <c r="F14" s="105">
        <f t="shared" si="0"/>
        <v>0</v>
      </c>
    </row>
    <row r="15" spans="3:6" x14ac:dyDescent="0.2">
      <c r="C15" s="81" t="str">
        <f>'OCP_CropsMix '!D21</f>
        <v>Edible roots and tubers with high starch or inulin content, n.e.c., fresh</v>
      </c>
      <c r="D15" s="2">
        <f>'OCP_CropsMix '!E21+'OCP_CropsMix '!F21+'OCP_CropsMix '!G21</f>
        <v>3.7792403024379223E-2</v>
      </c>
      <c r="E15" s="2">
        <f>'OCP_CropsMix '!E49+'OCP_CropsMix '!F49+'OCP_CropsMix '!G49</f>
        <v>0.33095999011950261</v>
      </c>
      <c r="F15" s="105">
        <f t="shared" si="0"/>
        <v>0.29316758709512336</v>
      </c>
    </row>
    <row r="16" spans="3:6" x14ac:dyDescent="0.2">
      <c r="C16" s="81" t="str">
        <f>'OCP_CropsMix '!D22</f>
        <v>Sweet potatoes</v>
      </c>
      <c r="D16" s="2">
        <f>'OCP_CropsMix '!E22+'OCP_CropsMix '!F22+'OCP_CropsMix '!G22</f>
        <v>3.8619748936565286E-2</v>
      </c>
      <c r="E16" s="2">
        <f>'OCP_CropsMix '!E50+'OCP_CropsMix '!F50+'OCP_CropsMix '!G50</f>
        <v>0.58817201124043961</v>
      </c>
      <c r="F16" s="105">
        <f t="shared" si="0"/>
        <v>0.54955226230387433</v>
      </c>
    </row>
    <row r="17" spans="3:6" x14ac:dyDescent="0.2">
      <c r="C17" s="81" t="str">
        <f>'OCP_CropsMix '!D23</f>
        <v>Other pulses n.e.c.</v>
      </c>
      <c r="D17" s="2">
        <f>'OCP_CropsMix '!E23+'OCP_CropsMix '!F23+'OCP_CropsMix '!G23</f>
        <v>3.4805936863201277E-2</v>
      </c>
      <c r="E17" s="2">
        <f>'OCP_CropsMix '!E51+'OCP_CropsMix '!F51+'OCP_CropsMix '!G51</f>
        <v>0.11484861669767719</v>
      </c>
      <c r="F17" s="105">
        <f t="shared" si="0"/>
        <v>8.0042679834475911E-2</v>
      </c>
    </row>
    <row r="18" spans="3:6" x14ac:dyDescent="0.2">
      <c r="C18" s="81" t="str">
        <f>'OCP_CropsMix '!D24</f>
        <v>Melonseed</v>
      </c>
      <c r="D18" s="2">
        <f>'OCP_CropsMix '!E24+'OCP_CropsMix '!F24+'OCP_CropsMix '!G24</f>
        <v>0.64919171003308862</v>
      </c>
      <c r="E18" s="2">
        <f>'OCP_CropsMix '!E52+'OCP_CropsMix '!F52+'OCP_CropsMix '!G52</f>
        <v>0.64919171003308862</v>
      </c>
      <c r="F18" s="105">
        <f t="shared" si="0"/>
        <v>0</v>
      </c>
    </row>
    <row r="19" spans="3:6" x14ac:dyDescent="0.2">
      <c r="C19" s="81" t="str">
        <f>'OCP_CropsMix '!D25</f>
        <v>Seed cotton, unginned</v>
      </c>
      <c r="D19" s="2">
        <f>'OCP_CropsMix '!E25+'OCP_CropsMix '!F25+'OCP_CropsMix '!G25</f>
        <v>4.5568215887320671E-2</v>
      </c>
      <c r="E19" s="2">
        <f>'OCP_CropsMix '!E53+'OCP_CropsMix '!F53+'OCP_CropsMix '!G53</f>
        <v>2.7941276408678153</v>
      </c>
      <c r="F19" s="105">
        <f t="shared" si="0"/>
        <v>2.7485594249804945</v>
      </c>
    </row>
    <row r="20" spans="3:6" x14ac:dyDescent="0.2">
      <c r="C20" s="81" t="str">
        <f>'OCP_CropsMix '!D26</f>
        <v>Other vegetables, fresh n.e.c.</v>
      </c>
      <c r="D20" s="2">
        <f>'OCP_CropsMix '!E26+'OCP_CropsMix '!F26+'OCP_CropsMix '!G26</f>
        <v>1.8224887632901867</v>
      </c>
      <c r="E20" s="2">
        <f>'OCP_CropsMix '!E54+'OCP_CropsMix '!F54+'OCP_CropsMix '!G54</f>
        <v>2.5753591535602505</v>
      </c>
      <c r="F20" s="105">
        <f t="shared" si="0"/>
        <v>0.75287039027006375</v>
      </c>
    </row>
    <row r="21" spans="3:6" x14ac:dyDescent="0.2">
      <c r="C21" s="81" t="str">
        <f>'OCP_CropsMix '!D27</f>
        <v>Cocoa beans</v>
      </c>
      <c r="D21" s="2">
        <f>'OCP_CropsMix '!E27+'OCP_CropsMix '!F27+'OCP_CropsMix '!G27</f>
        <v>4.0578800769456826</v>
      </c>
      <c r="E21" s="2">
        <f>'OCP_CropsMix '!E55+'OCP_CropsMix '!F55+'OCP_CropsMix '!G55</f>
        <v>7.1996292015929511</v>
      </c>
      <c r="F21" s="105">
        <f t="shared" si="0"/>
        <v>3.1417491246472684</v>
      </c>
    </row>
    <row r="22" spans="3:6" x14ac:dyDescent="0.2">
      <c r="C22" s="81" t="str">
        <f>'OCP_CropsMix '!D28</f>
        <v>Millet</v>
      </c>
      <c r="D22" s="2">
        <f>'OCP_CropsMix '!E28+'OCP_CropsMix '!F28+'OCP_CropsMix '!G28</f>
        <v>1.6202438261476451E-2</v>
      </c>
      <c r="E22" s="2">
        <f>'OCP_CropsMix '!E56+'OCP_CropsMix '!F56+'OCP_CropsMix '!G56</f>
        <v>3.572804991095354E-2</v>
      </c>
      <c r="F22" s="105">
        <f t="shared" si="0"/>
        <v>1.9525611649477088E-2</v>
      </c>
    </row>
    <row r="23" spans="3:6" x14ac:dyDescent="0.2">
      <c r="C23" s="81" t="str">
        <f>'OCP_CropsMix '!D29</f>
        <v>Natural rubber in primary forms</v>
      </c>
      <c r="D23" s="2">
        <f>'OCP_CropsMix '!E29+'OCP_CropsMix '!F29+'OCP_CropsMix '!G29</f>
        <v>3.5104485999221474E-2</v>
      </c>
      <c r="E23" s="2">
        <f>'OCP_CropsMix '!E57+'OCP_CropsMix '!F57+'OCP_CropsMix '!G57</f>
        <v>0.82167712004771887</v>
      </c>
      <c r="F23" s="105">
        <f t="shared" si="0"/>
        <v>0.78657263404849742</v>
      </c>
    </row>
    <row r="24" spans="3:6" x14ac:dyDescent="0.2">
      <c r="C24" s="81" t="str">
        <f>'OCP_CropsMix '!D30</f>
        <v>Soya beans</v>
      </c>
      <c r="D24" s="2">
        <f>'OCP_CropsMix '!E30+'OCP_CropsMix '!F30+'OCP_CropsMix '!G30</f>
        <v>4.0767297827666173E-2</v>
      </c>
      <c r="E24" s="2">
        <f>'OCP_CropsMix '!E58+'OCP_CropsMix '!F58+'OCP_CropsMix '!G58</f>
        <v>0.57263393103663163</v>
      </c>
      <c r="F24" s="105">
        <f t="shared" si="0"/>
        <v>0.53186663320896543</v>
      </c>
    </row>
    <row r="25" spans="3:6" ht="13.5" thickBot="1" x14ac:dyDescent="0.25">
      <c r="C25" s="81" t="s">
        <v>101</v>
      </c>
      <c r="D25" s="579">
        <f>SUM(D5:D24)</f>
        <v>141.17812970995911</v>
      </c>
      <c r="E25" s="579">
        <f>SUM(E5:E24)</f>
        <v>179.22544750372415</v>
      </c>
      <c r="F25" s="579">
        <f>SUM(F5:F24)</f>
        <v>38.047317793765053</v>
      </c>
    </row>
    <row r="26" spans="3:6" ht="13.5" thickTop="1"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3D0180-E413-40E6-A014-DEBCC8247687}">
  <sheetPr>
    <tabColor theme="3"/>
  </sheetPr>
  <dimension ref="A1"/>
  <sheetViews>
    <sheetView showGridLines="0" topLeftCell="A23" workbookViewId="0">
      <selection activeCell="A65" sqref="A65"/>
    </sheetView>
  </sheetViews>
  <sheetFormatPr defaultRowHeight="12.75" x14ac:dyDescent="0.2"/>
  <cols>
    <col min="5" max="5" width="13.7109375" customWidth="1"/>
    <col min="6" max="6" width="24" customWidth="1"/>
  </cols>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582C4-3BCE-42BF-BEC6-DA018FEB1DCB}">
  <dimension ref="B4:AB539"/>
  <sheetViews>
    <sheetView showGridLines="0" zoomScale="85" zoomScaleNormal="85" workbookViewId="0">
      <selection activeCell="M32" sqref="M32"/>
    </sheetView>
  </sheetViews>
  <sheetFormatPr defaultColWidth="9.140625" defaultRowHeight="16.5" x14ac:dyDescent="0.3"/>
  <cols>
    <col min="1" max="1" width="9.140625" style="478"/>
    <col min="2" max="2" width="25.5703125" style="478" customWidth="1"/>
    <col min="3" max="7" width="17.140625" style="479" customWidth="1"/>
    <col min="8" max="8" width="22" style="479" customWidth="1"/>
    <col min="9" max="9" width="17.140625" style="480" customWidth="1"/>
    <col min="10" max="10" width="21.28515625" style="480" customWidth="1"/>
    <col min="11" max="11" width="17.140625" style="479" customWidth="1"/>
    <col min="12" max="12" width="22" style="479" customWidth="1"/>
    <col min="13" max="13" width="15" style="478" bestFit="1" customWidth="1"/>
    <col min="14" max="14" width="15.5703125" style="478" bestFit="1" customWidth="1"/>
    <col min="15" max="15" width="11.140625" style="478" customWidth="1"/>
    <col min="16" max="16384" width="9.140625" style="478"/>
  </cols>
  <sheetData>
    <row r="4" spans="2:13" ht="23.25" x14ac:dyDescent="0.35">
      <c r="B4" s="519" t="s">
        <v>328</v>
      </c>
      <c r="C4" s="520"/>
      <c r="D4" s="520"/>
    </row>
    <row r="6" spans="2:13" ht="21" x14ac:dyDescent="0.35">
      <c r="B6" s="585" t="s">
        <v>329</v>
      </c>
      <c r="C6" s="585"/>
      <c r="D6" s="585"/>
      <c r="E6" s="585"/>
      <c r="F6" s="585"/>
      <c r="G6" s="585"/>
      <c r="H6" s="585"/>
      <c r="I6" s="585"/>
      <c r="J6" s="585"/>
      <c r="K6" s="585"/>
      <c r="L6" s="585"/>
    </row>
    <row r="8" spans="2:13" ht="74.25" customHeight="1" x14ac:dyDescent="0.3">
      <c r="B8" s="481" t="s">
        <v>330</v>
      </c>
      <c r="C8" s="482" t="s">
        <v>331</v>
      </c>
      <c r="D8" s="482" t="s">
        <v>332</v>
      </c>
      <c r="E8" s="482" t="s">
        <v>333</v>
      </c>
      <c r="F8" s="482" t="s">
        <v>334</v>
      </c>
      <c r="G8" s="482" t="s">
        <v>335</v>
      </c>
      <c r="H8" s="482" t="s">
        <v>336</v>
      </c>
      <c r="I8" s="483" t="s">
        <v>337</v>
      </c>
      <c r="J8" s="484" t="s">
        <v>338</v>
      </c>
      <c r="K8" s="485" t="s">
        <v>339</v>
      </c>
      <c r="L8" s="485" t="s">
        <v>340</v>
      </c>
      <c r="M8" s="486" t="s">
        <v>341</v>
      </c>
    </row>
    <row r="9" spans="2:13" ht="18" x14ac:dyDescent="0.35">
      <c r="B9" s="487" t="s">
        <v>342</v>
      </c>
      <c r="C9" s="488">
        <v>168948.2</v>
      </c>
      <c r="D9" s="488">
        <v>168890.4</v>
      </c>
      <c r="E9" s="488">
        <v>175141.4</v>
      </c>
      <c r="F9" s="488">
        <v>199008</v>
      </c>
      <c r="G9" s="488">
        <v>61901.3</v>
      </c>
      <c r="H9" s="488">
        <v>154777.85999999999</v>
      </c>
      <c r="I9" s="489">
        <v>60965.163999999997</v>
      </c>
      <c r="J9" s="490">
        <f>IFERROR(I9/$I$34,"-")</f>
        <v>1.5967288479110501E-2</v>
      </c>
      <c r="K9" s="491">
        <v>-0.61</v>
      </c>
      <c r="L9" s="491">
        <v>-0.02</v>
      </c>
    </row>
    <row r="10" spans="2:13" ht="18" x14ac:dyDescent="0.35">
      <c r="B10" s="487" t="s">
        <v>343</v>
      </c>
      <c r="C10" s="488">
        <v>104862.3</v>
      </c>
      <c r="D10" s="488">
        <v>191243</v>
      </c>
      <c r="E10" s="488">
        <v>261984.7</v>
      </c>
      <c r="F10" s="488">
        <v>260327.8</v>
      </c>
      <c r="G10" s="488">
        <v>115221.6</v>
      </c>
      <c r="H10" s="488">
        <v>186727.88</v>
      </c>
      <c r="I10" s="489">
        <v>174645</v>
      </c>
      <c r="J10" s="490">
        <f t="shared" ref="J10:J33" si="0">IFERROR(I10/$I$34,"-")</f>
        <v>4.5740992289207215E-2</v>
      </c>
      <c r="K10" s="491">
        <v>-0.06</v>
      </c>
      <c r="L10" s="491">
        <v>0.52</v>
      </c>
    </row>
    <row r="11" spans="2:13" ht="18" x14ac:dyDescent="0.35">
      <c r="B11" s="487" t="s">
        <v>344</v>
      </c>
      <c r="C11" s="488">
        <v>107456.1</v>
      </c>
      <c r="D11" s="488">
        <v>102631.6</v>
      </c>
      <c r="E11" s="488">
        <v>174207.6</v>
      </c>
      <c r="F11" s="488">
        <v>151691.20000000001</v>
      </c>
      <c r="G11" s="488">
        <v>65688</v>
      </c>
      <c r="H11" s="488">
        <v>120334.9</v>
      </c>
      <c r="I11" s="489">
        <v>139785.66800000001</v>
      </c>
      <c r="J11" s="490">
        <f t="shared" si="0"/>
        <v>3.661104046568571E-2</v>
      </c>
      <c r="K11" s="491">
        <v>0.16</v>
      </c>
      <c r="L11" s="491">
        <v>1.1299999999999999</v>
      </c>
    </row>
    <row r="12" spans="2:13" ht="18" x14ac:dyDescent="0.35">
      <c r="B12" s="487" t="s">
        <v>345</v>
      </c>
      <c r="C12" s="488">
        <v>106559.6</v>
      </c>
      <c r="D12" s="488">
        <v>18489.5</v>
      </c>
      <c r="E12" s="488">
        <v>348883.3</v>
      </c>
      <c r="F12" s="488">
        <v>251636.8</v>
      </c>
      <c r="G12" s="488">
        <v>216355.6</v>
      </c>
      <c r="H12" s="488">
        <v>188384.96</v>
      </c>
      <c r="I12" s="489">
        <v>66570</v>
      </c>
      <c r="J12" s="490">
        <f t="shared" si="0"/>
        <v>1.7435242100790314E-2</v>
      </c>
      <c r="K12" s="491">
        <v>-0.65</v>
      </c>
      <c r="L12" s="491">
        <v>-0.69</v>
      </c>
    </row>
    <row r="13" spans="2:13" ht="18" x14ac:dyDescent="0.35">
      <c r="B13" s="487" t="s">
        <v>346</v>
      </c>
      <c r="C13" s="488">
        <v>121908.8</v>
      </c>
      <c r="D13" s="488">
        <v>112866.7</v>
      </c>
      <c r="E13" s="488">
        <v>256966.7</v>
      </c>
      <c r="F13" s="488">
        <v>290422.09999999998</v>
      </c>
      <c r="G13" s="488">
        <v>168427.3</v>
      </c>
      <c r="H13" s="488">
        <v>190118.32</v>
      </c>
      <c r="I13" s="489">
        <v>270690.36</v>
      </c>
      <c r="J13" s="490">
        <f t="shared" si="0"/>
        <v>7.0896078728407488E-2</v>
      </c>
      <c r="K13" s="491">
        <v>0.42</v>
      </c>
      <c r="L13" s="491">
        <v>0.61</v>
      </c>
      <c r="M13" s="478" t="s">
        <v>210</v>
      </c>
    </row>
    <row r="14" spans="2:13" ht="18" x14ac:dyDescent="0.35">
      <c r="B14" s="487" t="s">
        <v>347</v>
      </c>
      <c r="C14" s="488" t="s">
        <v>157</v>
      </c>
      <c r="D14" s="488" t="s">
        <v>157</v>
      </c>
      <c r="E14" s="488" t="s">
        <v>157</v>
      </c>
      <c r="F14" s="488" t="s">
        <v>157</v>
      </c>
      <c r="G14" s="488">
        <v>127720.5</v>
      </c>
      <c r="H14" s="488" t="s">
        <v>157</v>
      </c>
      <c r="I14" s="489">
        <v>89487.338000000003</v>
      </c>
      <c r="J14" s="490">
        <f t="shared" si="0"/>
        <v>2.3437485398606774E-2</v>
      </c>
      <c r="K14" s="491">
        <v>-0.3</v>
      </c>
      <c r="L14" s="488"/>
      <c r="M14" s="478" t="s">
        <v>210</v>
      </c>
    </row>
    <row r="15" spans="2:13" ht="18" x14ac:dyDescent="0.35">
      <c r="B15" s="487" t="s">
        <v>348</v>
      </c>
      <c r="C15" s="488">
        <v>107436.8</v>
      </c>
      <c r="D15" s="488">
        <v>173166.7</v>
      </c>
      <c r="E15" s="488">
        <v>72647.399999999994</v>
      </c>
      <c r="F15" s="488">
        <v>142357.1</v>
      </c>
      <c r="G15" s="488">
        <v>105080.3</v>
      </c>
      <c r="H15" s="488">
        <v>120137.66</v>
      </c>
      <c r="I15" s="489">
        <v>225430.39999999999</v>
      </c>
      <c r="J15" s="490">
        <f t="shared" si="0"/>
        <v>5.9042115080036067E-2</v>
      </c>
      <c r="K15" s="491">
        <v>0.88</v>
      </c>
      <c r="L15" s="491">
        <v>1.1499999999999999</v>
      </c>
    </row>
    <row r="16" spans="2:13" ht="18" x14ac:dyDescent="0.35">
      <c r="B16" s="487" t="s">
        <v>349</v>
      </c>
      <c r="C16" s="488">
        <v>128968.4</v>
      </c>
      <c r="D16" s="488">
        <v>120525.4</v>
      </c>
      <c r="E16" s="488">
        <v>86045.6</v>
      </c>
      <c r="F16" s="488">
        <v>74472.800000000003</v>
      </c>
      <c r="G16" s="488" t="s">
        <v>157</v>
      </c>
      <c r="H16" s="488" t="s">
        <v>157</v>
      </c>
      <c r="I16" s="489">
        <v>179004.7</v>
      </c>
      <c r="J16" s="490">
        <f t="shared" si="0"/>
        <v>4.6882834334975816E-2</v>
      </c>
      <c r="K16" s="488" t="s">
        <v>157</v>
      </c>
      <c r="L16" s="488" t="s">
        <v>157</v>
      </c>
    </row>
    <row r="17" spans="2:13" ht="18" x14ac:dyDescent="0.35">
      <c r="B17" s="487" t="s">
        <v>350</v>
      </c>
      <c r="C17" s="488" t="s">
        <v>157</v>
      </c>
      <c r="D17" s="488" t="s">
        <v>157</v>
      </c>
      <c r="E17" s="488" t="s">
        <v>157</v>
      </c>
      <c r="F17" s="488" t="s">
        <v>157</v>
      </c>
      <c r="G17" s="488" t="s">
        <v>157</v>
      </c>
      <c r="H17" s="488" t="s">
        <v>157</v>
      </c>
      <c r="I17" s="489">
        <v>43122.35</v>
      </c>
      <c r="J17" s="490">
        <f t="shared" si="0"/>
        <v>1.1294105636247788E-2</v>
      </c>
      <c r="K17" s="488" t="s">
        <v>157</v>
      </c>
      <c r="L17" s="488" t="s">
        <v>157</v>
      </c>
    </row>
    <row r="18" spans="2:13" ht="18" x14ac:dyDescent="0.35">
      <c r="B18" s="487" t="s">
        <v>351</v>
      </c>
      <c r="C18" s="488">
        <v>49793</v>
      </c>
      <c r="D18" s="488">
        <v>127321.1</v>
      </c>
      <c r="E18" s="488">
        <v>185794.8</v>
      </c>
      <c r="F18" s="488">
        <v>171876.1</v>
      </c>
      <c r="G18" s="488">
        <v>213039.5</v>
      </c>
      <c r="H18" s="488">
        <v>149564.9</v>
      </c>
      <c r="I18" s="489">
        <v>119799.1162</v>
      </c>
      <c r="J18" s="490">
        <f t="shared" si="0"/>
        <v>3.1376394688413869E-2</v>
      </c>
      <c r="K18" s="491">
        <v>-0.2</v>
      </c>
      <c r="L18" s="491">
        <v>-0.44</v>
      </c>
      <c r="M18" s="478" t="s">
        <v>210</v>
      </c>
    </row>
    <row r="19" spans="2:13" ht="18" x14ac:dyDescent="0.35">
      <c r="B19" s="487" t="s">
        <v>352</v>
      </c>
      <c r="C19" s="488">
        <v>170672.8</v>
      </c>
      <c r="D19" s="488">
        <v>174602.6</v>
      </c>
      <c r="E19" s="488">
        <v>214550.6</v>
      </c>
      <c r="F19" s="488">
        <v>281110</v>
      </c>
      <c r="G19" s="488">
        <v>170911.1</v>
      </c>
      <c r="H19" s="488">
        <v>202369.42</v>
      </c>
      <c r="I19" s="489">
        <v>336052.64199999999</v>
      </c>
      <c r="J19" s="490">
        <f t="shared" si="0"/>
        <v>8.8015009341748773E-2</v>
      </c>
      <c r="K19" s="491">
        <v>0.66</v>
      </c>
      <c r="L19" s="491">
        <v>0.97</v>
      </c>
      <c r="M19" s="478" t="s">
        <v>210</v>
      </c>
    </row>
    <row r="20" spans="2:13" ht="18" x14ac:dyDescent="0.35">
      <c r="B20" s="487" t="s">
        <v>353</v>
      </c>
      <c r="C20" s="488">
        <v>39473.699999999997</v>
      </c>
      <c r="D20" s="488">
        <v>43023.7</v>
      </c>
      <c r="E20" s="488">
        <v>200998.6</v>
      </c>
      <c r="F20" s="488">
        <v>267509.59999999998</v>
      </c>
      <c r="G20" s="488">
        <v>210624.7</v>
      </c>
      <c r="H20" s="488">
        <v>152326.06</v>
      </c>
      <c r="I20" s="489">
        <v>253130.16800000001</v>
      </c>
      <c r="J20" s="490">
        <f t="shared" si="0"/>
        <v>6.6296916960999333E-2</v>
      </c>
      <c r="K20" s="491">
        <v>0.66</v>
      </c>
      <c r="L20" s="491">
        <v>0.2</v>
      </c>
      <c r="M20" s="478" t="s">
        <v>210</v>
      </c>
    </row>
    <row r="21" spans="2:13" ht="18" x14ac:dyDescent="0.35">
      <c r="B21" s="487" t="s">
        <v>354</v>
      </c>
      <c r="C21" s="488">
        <v>20575.400000000001</v>
      </c>
      <c r="D21" s="488">
        <v>198351.8</v>
      </c>
      <c r="E21" s="488">
        <v>175015.8</v>
      </c>
      <c r="F21" s="488">
        <v>234992.1</v>
      </c>
      <c r="G21" s="488">
        <v>134315.5</v>
      </c>
      <c r="H21" s="488">
        <v>152650.12</v>
      </c>
      <c r="I21" s="489">
        <v>131527.084</v>
      </c>
      <c r="J21" s="490">
        <f t="shared" si="0"/>
        <v>3.4448047954799221E-2</v>
      </c>
      <c r="K21" s="491">
        <v>-0.14000000000000001</v>
      </c>
      <c r="L21" s="491">
        <v>-0.02</v>
      </c>
    </row>
    <row r="22" spans="2:13" ht="18" x14ac:dyDescent="0.35">
      <c r="B22" s="487" t="s">
        <v>355</v>
      </c>
      <c r="C22" s="488">
        <v>110761</v>
      </c>
      <c r="D22" s="488">
        <v>96889.5</v>
      </c>
      <c r="E22" s="488">
        <v>173705.3</v>
      </c>
      <c r="F22" s="488">
        <v>122125.4</v>
      </c>
      <c r="G22" s="488">
        <v>170075.2</v>
      </c>
      <c r="H22" s="488">
        <v>134711.28</v>
      </c>
      <c r="I22" s="489">
        <v>59201</v>
      </c>
      <c r="J22" s="490">
        <f t="shared" si="0"/>
        <v>1.5505239110844036E-2</v>
      </c>
      <c r="K22" s="491">
        <v>-0.56000000000000005</v>
      </c>
      <c r="L22" s="491">
        <v>-0.65</v>
      </c>
    </row>
    <row r="23" spans="2:13" ht="18" x14ac:dyDescent="0.35">
      <c r="B23" s="487" t="s">
        <v>356</v>
      </c>
      <c r="C23" s="488">
        <v>15922.2</v>
      </c>
      <c r="D23" s="488">
        <v>9707.9</v>
      </c>
      <c r="E23" s="488">
        <v>21293.9</v>
      </c>
      <c r="F23" s="488">
        <v>18859.400000000001</v>
      </c>
      <c r="G23" s="488" t="s">
        <v>157</v>
      </c>
      <c r="H23" s="488" t="s">
        <v>157</v>
      </c>
      <c r="I23" s="489">
        <v>247839.02</v>
      </c>
      <c r="J23" s="490">
        <f t="shared" si="0"/>
        <v>6.4911120861087773E-2</v>
      </c>
      <c r="K23" s="488" t="s">
        <v>157</v>
      </c>
      <c r="L23" s="488" t="s">
        <v>357</v>
      </c>
    </row>
    <row r="24" spans="2:13" ht="18" x14ac:dyDescent="0.35">
      <c r="B24" s="487" t="s">
        <v>358</v>
      </c>
      <c r="C24" s="488">
        <v>124708.8</v>
      </c>
      <c r="D24" s="488">
        <v>99184.2</v>
      </c>
      <c r="E24" s="488">
        <v>250787.7</v>
      </c>
      <c r="F24" s="488">
        <v>257786.4</v>
      </c>
      <c r="G24" s="488">
        <v>94204.2</v>
      </c>
      <c r="H24" s="488">
        <v>165334.26</v>
      </c>
      <c r="I24" s="489">
        <v>31437.8</v>
      </c>
      <c r="J24" s="490">
        <f t="shared" si="0"/>
        <v>8.2338238563350718E-3</v>
      </c>
      <c r="K24" s="491">
        <v>-0.81</v>
      </c>
      <c r="L24" s="491">
        <v>-0.67</v>
      </c>
      <c r="M24" s="478" t="s">
        <v>210</v>
      </c>
    </row>
    <row r="25" spans="2:13" ht="18" x14ac:dyDescent="0.35">
      <c r="B25" s="487" t="s">
        <v>359</v>
      </c>
      <c r="C25" s="488">
        <v>0</v>
      </c>
      <c r="D25" s="488">
        <v>297444.62</v>
      </c>
      <c r="E25" s="488" t="s">
        <v>157</v>
      </c>
      <c r="F25" s="488"/>
      <c r="G25" s="488"/>
      <c r="H25" s="488"/>
      <c r="I25" s="489"/>
      <c r="J25" s="490">
        <f t="shared" si="0"/>
        <v>0</v>
      </c>
      <c r="K25" s="488"/>
      <c r="L25" s="488"/>
    </row>
    <row r="26" spans="2:13" ht="18" x14ac:dyDescent="0.35">
      <c r="B26" s="487" t="s">
        <v>360</v>
      </c>
      <c r="C26" s="488">
        <v>34533.300000000003</v>
      </c>
      <c r="D26" s="488">
        <v>25977.200000000001</v>
      </c>
      <c r="E26" s="488">
        <v>230912.9</v>
      </c>
      <c r="F26" s="488">
        <v>198905.3</v>
      </c>
      <c r="G26" s="488">
        <v>199649.5</v>
      </c>
      <c r="H26" s="488">
        <v>137995.64000000001</v>
      </c>
      <c r="I26" s="489">
        <v>348474.17</v>
      </c>
      <c r="J26" s="490">
        <f t="shared" si="0"/>
        <v>9.1268311849511202E-2</v>
      </c>
      <c r="K26" s="491">
        <v>1.53</v>
      </c>
      <c r="L26" s="491">
        <v>0.75</v>
      </c>
      <c r="M26" s="478" t="s">
        <v>210</v>
      </c>
    </row>
    <row r="27" spans="2:13" ht="18" x14ac:dyDescent="0.35">
      <c r="B27" s="487" t="s">
        <v>361</v>
      </c>
      <c r="C27" s="488">
        <v>23487.7</v>
      </c>
      <c r="D27" s="488">
        <v>15804.4</v>
      </c>
      <c r="E27" s="488">
        <v>235222.8</v>
      </c>
      <c r="F27" s="488">
        <v>272836.09999999998</v>
      </c>
      <c r="G27" s="488">
        <v>105264.4</v>
      </c>
      <c r="H27" s="488">
        <v>130523.08</v>
      </c>
      <c r="I27" s="489">
        <v>45083.7</v>
      </c>
      <c r="J27" s="490">
        <f t="shared" si="0"/>
        <v>1.180779967401833E-2</v>
      </c>
      <c r="K27" s="491">
        <v>-0.65</v>
      </c>
      <c r="L27" s="491">
        <v>-0.56999999999999995</v>
      </c>
    </row>
    <row r="28" spans="2:13" ht="18" x14ac:dyDescent="0.35">
      <c r="B28" s="487" t="s">
        <v>362</v>
      </c>
      <c r="C28" s="488">
        <v>12691</v>
      </c>
      <c r="D28" s="488">
        <v>11764</v>
      </c>
      <c r="E28" s="488">
        <v>233334.2</v>
      </c>
      <c r="F28" s="488">
        <v>289373.8</v>
      </c>
      <c r="G28" s="488">
        <v>253811.9</v>
      </c>
      <c r="H28" s="488">
        <v>160194.98000000001</v>
      </c>
      <c r="I28" s="489">
        <v>148912.00409999999</v>
      </c>
      <c r="J28" s="490">
        <f t="shared" si="0"/>
        <v>3.9001304539543036E-2</v>
      </c>
      <c r="K28" s="491">
        <v>-7.0000000000000007E-2</v>
      </c>
      <c r="L28" s="491">
        <v>-0.41</v>
      </c>
      <c r="M28" s="478" t="s">
        <v>210</v>
      </c>
    </row>
    <row r="29" spans="2:13" ht="18" x14ac:dyDescent="0.35">
      <c r="B29" s="487" t="s">
        <v>363</v>
      </c>
      <c r="C29" s="488" t="s">
        <v>157</v>
      </c>
      <c r="D29" s="488" t="s">
        <v>157</v>
      </c>
      <c r="E29" s="488" t="s">
        <v>157</v>
      </c>
      <c r="F29" s="488" t="s">
        <v>157</v>
      </c>
      <c r="G29" s="488" t="s">
        <v>157</v>
      </c>
      <c r="H29" s="488" t="s">
        <v>157</v>
      </c>
      <c r="I29" s="489">
        <v>151627.26999999999</v>
      </c>
      <c r="J29" s="490">
        <f t="shared" si="0"/>
        <v>3.9712455483429471E-2</v>
      </c>
      <c r="K29" s="488" t="s">
        <v>157</v>
      </c>
      <c r="L29" s="488" t="s">
        <v>157</v>
      </c>
    </row>
    <row r="30" spans="2:13" ht="18" x14ac:dyDescent="0.35">
      <c r="B30" s="487" t="s">
        <v>364</v>
      </c>
      <c r="C30" s="488">
        <v>161243</v>
      </c>
      <c r="D30" s="488">
        <v>56872.800000000003</v>
      </c>
      <c r="E30" s="488">
        <v>171561.60000000001</v>
      </c>
      <c r="F30" s="488">
        <v>254488.1</v>
      </c>
      <c r="G30" s="488">
        <v>81471.7</v>
      </c>
      <c r="H30" s="488">
        <v>145127.44</v>
      </c>
      <c r="I30" s="489">
        <v>39011.25</v>
      </c>
      <c r="J30" s="490">
        <f t="shared" si="0"/>
        <v>1.0217374018393514E-2</v>
      </c>
      <c r="K30" s="491">
        <v>-0.73</v>
      </c>
      <c r="L30" s="491">
        <v>-0.52</v>
      </c>
    </row>
    <row r="31" spans="2:13" s="492" customFormat="1" ht="18" x14ac:dyDescent="0.35">
      <c r="B31" s="487" t="s">
        <v>365</v>
      </c>
      <c r="C31" s="488">
        <v>101638.6</v>
      </c>
      <c r="D31" s="488">
        <v>98877.2</v>
      </c>
      <c r="E31" s="488">
        <v>171648.2</v>
      </c>
      <c r="F31" s="488">
        <v>76424.399999999994</v>
      </c>
      <c r="G31" s="488">
        <v>101709.3</v>
      </c>
      <c r="H31" s="488">
        <v>110059.54</v>
      </c>
      <c r="I31" s="489">
        <v>280458.63</v>
      </c>
      <c r="J31" s="490">
        <f t="shared" si="0"/>
        <v>7.3454470682078624E-2</v>
      </c>
      <c r="K31" s="491">
        <v>1.55</v>
      </c>
      <c r="L31" s="491">
        <v>1.76</v>
      </c>
    </row>
    <row r="32" spans="2:13" ht="18" x14ac:dyDescent="0.35">
      <c r="B32" s="487" t="s">
        <v>366</v>
      </c>
      <c r="C32" s="488">
        <v>10677.6</v>
      </c>
      <c r="D32" s="488">
        <v>14864</v>
      </c>
      <c r="E32" s="488">
        <v>210541.4</v>
      </c>
      <c r="F32" s="488">
        <v>242619.7</v>
      </c>
      <c r="G32" s="488">
        <v>162352.6</v>
      </c>
      <c r="H32" s="488">
        <v>128211.06</v>
      </c>
      <c r="I32" s="489">
        <v>19379.78</v>
      </c>
      <c r="J32" s="490">
        <f t="shared" si="0"/>
        <v>5.075727146763619E-3</v>
      </c>
      <c r="K32" s="491">
        <v>-0.85</v>
      </c>
      <c r="L32" s="491">
        <v>-0.88</v>
      </c>
      <c r="M32" s="478" t="s">
        <v>210</v>
      </c>
    </row>
    <row r="33" spans="2:23" ht="18" x14ac:dyDescent="0.35">
      <c r="B33" s="487" t="s">
        <v>367</v>
      </c>
      <c r="C33" s="488" t="s">
        <v>157</v>
      </c>
      <c r="D33" s="488" t="s">
        <v>157</v>
      </c>
      <c r="E33" s="488" t="s">
        <v>157</v>
      </c>
      <c r="F33" s="488" t="s">
        <v>157</v>
      </c>
      <c r="G33" s="488">
        <v>34565.699999999997</v>
      </c>
      <c r="H33" s="488">
        <v>59049.618199999997</v>
      </c>
      <c r="I33" s="489" t="s">
        <v>157</v>
      </c>
      <c r="J33" s="490" t="str">
        <f t="shared" si="0"/>
        <v>-</v>
      </c>
      <c r="K33" s="488" t="s">
        <v>157</v>
      </c>
      <c r="L33" s="488"/>
    </row>
    <row r="34" spans="2:23" ht="18" x14ac:dyDescent="0.35">
      <c r="B34" s="493" t="s">
        <v>368</v>
      </c>
      <c r="C34" s="494">
        <v>1722318.3</v>
      </c>
      <c r="D34" s="495">
        <v>1861053.7</v>
      </c>
      <c r="E34" s="495">
        <v>3851244.5</v>
      </c>
      <c r="F34" s="494">
        <v>4058822.2</v>
      </c>
      <c r="G34" s="495">
        <v>2792389.9</v>
      </c>
      <c r="H34" s="494">
        <v>2729549.3</v>
      </c>
      <c r="I34" s="496">
        <v>3818128.8</v>
      </c>
      <c r="J34" s="496"/>
      <c r="K34" s="497">
        <v>0.4</v>
      </c>
      <c r="L34" s="497">
        <v>0.37</v>
      </c>
      <c r="M34" s="498">
        <f>J13+J14+J18+J19+J20+J24+J26+J28+J32</f>
        <v>0.42360105251032915</v>
      </c>
    </row>
    <row r="37" spans="2:23" ht="21" x14ac:dyDescent="0.35">
      <c r="B37" s="585" t="s">
        <v>369</v>
      </c>
      <c r="C37" s="585"/>
      <c r="D37" s="585"/>
      <c r="E37" s="585"/>
      <c r="F37" s="585"/>
      <c r="G37" s="585"/>
      <c r="H37" s="585"/>
      <c r="I37" s="585"/>
      <c r="J37" s="585"/>
      <c r="K37" s="585"/>
      <c r="L37" s="585"/>
    </row>
    <row r="39" spans="2:23" ht="56.25" x14ac:dyDescent="0.3">
      <c r="B39" s="481" t="s">
        <v>370</v>
      </c>
      <c r="C39" s="482" t="s">
        <v>331</v>
      </c>
      <c r="D39" s="482" t="s">
        <v>332</v>
      </c>
      <c r="E39" s="482" t="s">
        <v>333</v>
      </c>
      <c r="F39" s="482" t="s">
        <v>334</v>
      </c>
      <c r="G39" s="482" t="s">
        <v>335</v>
      </c>
      <c r="H39" s="482" t="s">
        <v>336</v>
      </c>
      <c r="I39" s="483" t="s">
        <v>337</v>
      </c>
      <c r="J39" s="484" t="s">
        <v>284</v>
      </c>
      <c r="K39" s="485" t="s">
        <v>339</v>
      </c>
      <c r="L39" s="485" t="s">
        <v>340</v>
      </c>
      <c r="V39" s="499"/>
      <c r="W39" s="499"/>
    </row>
    <row r="40" spans="2:23" ht="18" x14ac:dyDescent="0.35">
      <c r="B40" s="487" t="s">
        <v>342</v>
      </c>
      <c r="C40" s="500">
        <v>30173.5</v>
      </c>
      <c r="D40" s="500">
        <v>35156.300000000003</v>
      </c>
      <c r="E40" s="500">
        <v>55310.7</v>
      </c>
      <c r="F40" s="500">
        <v>49331.3</v>
      </c>
      <c r="G40" s="500">
        <v>49642.2</v>
      </c>
      <c r="H40" s="500">
        <v>43922.8</v>
      </c>
      <c r="I40" s="501">
        <v>101508.5</v>
      </c>
      <c r="J40" s="490">
        <f>IFERROR(I40/$I$65,"-")</f>
        <v>8.2607126265893976E-2</v>
      </c>
      <c r="K40" s="502">
        <v>1.31</v>
      </c>
      <c r="L40" s="502">
        <v>1.04</v>
      </c>
      <c r="V40" s="499"/>
      <c r="W40" s="499"/>
    </row>
    <row r="41" spans="2:23" ht="18" x14ac:dyDescent="0.35">
      <c r="B41" s="487" t="s">
        <v>343</v>
      </c>
      <c r="C41" s="500">
        <v>42227.3</v>
      </c>
      <c r="D41" s="500">
        <v>53100</v>
      </c>
      <c r="E41" s="500">
        <v>54337.1</v>
      </c>
      <c r="F41" s="500">
        <v>47802.3</v>
      </c>
      <c r="G41" s="500">
        <v>33091</v>
      </c>
      <c r="H41" s="500">
        <v>46111.54</v>
      </c>
      <c r="I41" s="501">
        <v>71865</v>
      </c>
      <c r="J41" s="490">
        <f t="shared" ref="J41:J64" si="1">IFERROR(I41/$I$65,"-")</f>
        <v>5.8483389362452121E-2</v>
      </c>
      <c r="K41" s="502">
        <v>0.56000000000000005</v>
      </c>
      <c r="L41" s="502">
        <v>1.17</v>
      </c>
      <c r="V41" s="499"/>
      <c r="W41" s="499"/>
    </row>
    <row r="42" spans="2:23" ht="18" x14ac:dyDescent="0.35">
      <c r="B42" s="487" t="s">
        <v>344</v>
      </c>
      <c r="C42" s="500">
        <v>23218.799999999999</v>
      </c>
      <c r="D42" s="500">
        <v>29193.8</v>
      </c>
      <c r="E42" s="500">
        <v>17396.900000000001</v>
      </c>
      <c r="F42" s="500">
        <v>8792.2000000000007</v>
      </c>
      <c r="G42" s="500">
        <v>2812.1</v>
      </c>
      <c r="H42" s="500">
        <v>16282.76</v>
      </c>
      <c r="I42" s="501">
        <v>9224.2800000000007</v>
      </c>
      <c r="J42" s="490">
        <f t="shared" si="1"/>
        <v>7.5066744427507116E-3</v>
      </c>
      <c r="K42" s="502">
        <v>-0.43</v>
      </c>
      <c r="L42" s="502">
        <v>2.2799999999999998</v>
      </c>
      <c r="V42" s="499"/>
    </row>
    <row r="43" spans="2:23" ht="18" x14ac:dyDescent="0.35">
      <c r="B43" s="487" t="s">
        <v>345</v>
      </c>
      <c r="C43" s="500">
        <v>1740</v>
      </c>
      <c r="D43" s="500">
        <v>22656.6</v>
      </c>
      <c r="E43" s="500">
        <v>30460.9</v>
      </c>
      <c r="F43" s="500">
        <v>40569.5</v>
      </c>
      <c r="G43" s="500" t="s">
        <v>157</v>
      </c>
      <c r="H43" s="500">
        <v>23856.75</v>
      </c>
      <c r="I43" s="501">
        <v>17467</v>
      </c>
      <c r="J43" s="490">
        <f t="shared" si="1"/>
        <v>1.4214560105669675E-2</v>
      </c>
      <c r="K43" s="502">
        <v>-0.27</v>
      </c>
      <c r="L43" s="500" t="s">
        <v>157</v>
      </c>
      <c r="V43" s="499"/>
    </row>
    <row r="44" spans="2:23" ht="18" x14ac:dyDescent="0.35">
      <c r="B44" s="487" t="s">
        <v>346</v>
      </c>
      <c r="C44" s="500">
        <v>1048.4000000000001</v>
      </c>
      <c r="D44" s="500">
        <v>7222.3</v>
      </c>
      <c r="E44" s="500">
        <v>16681.3</v>
      </c>
      <c r="F44" s="500">
        <v>16050</v>
      </c>
      <c r="G44" s="500" t="s">
        <v>157</v>
      </c>
      <c r="H44" s="500">
        <v>10250.5</v>
      </c>
      <c r="I44" s="501">
        <v>38349.729099999997</v>
      </c>
      <c r="J44" s="490">
        <f t="shared" si="1"/>
        <v>3.1208824029776112E-2</v>
      </c>
      <c r="K44" s="502">
        <v>2.74</v>
      </c>
      <c r="L44" s="500" t="s">
        <v>157</v>
      </c>
      <c r="M44" s="478" t="s">
        <v>210</v>
      </c>
      <c r="V44" s="499"/>
      <c r="W44" s="499"/>
    </row>
    <row r="45" spans="2:23" ht="18" x14ac:dyDescent="0.35">
      <c r="B45" s="487" t="s">
        <v>347</v>
      </c>
      <c r="C45" s="500" t="s">
        <v>157</v>
      </c>
      <c r="D45" s="500" t="s">
        <v>157</v>
      </c>
      <c r="E45" s="500" t="s">
        <v>157</v>
      </c>
      <c r="F45" s="500" t="s">
        <v>157</v>
      </c>
      <c r="G45" s="500">
        <v>96619</v>
      </c>
      <c r="H45" s="500">
        <v>96619</v>
      </c>
      <c r="I45" s="501">
        <v>109943.14200000001</v>
      </c>
      <c r="J45" s="490">
        <f t="shared" si="1"/>
        <v>8.9471197124015356E-2</v>
      </c>
      <c r="K45" s="502">
        <v>0.14000000000000001</v>
      </c>
      <c r="L45" s="502">
        <v>0.14000000000000001</v>
      </c>
      <c r="V45" s="499"/>
      <c r="W45" s="499"/>
    </row>
    <row r="46" spans="2:23" ht="18" x14ac:dyDescent="0.35">
      <c r="B46" s="487" t="s">
        <v>348</v>
      </c>
      <c r="C46" s="500">
        <v>76101.600000000006</v>
      </c>
      <c r="D46" s="500">
        <v>80060.899999999994</v>
      </c>
      <c r="E46" s="500">
        <v>86833</v>
      </c>
      <c r="F46" s="500">
        <v>87046.5</v>
      </c>
      <c r="G46" s="500">
        <v>50937.1</v>
      </c>
      <c r="H46" s="500">
        <v>76195.820000000007</v>
      </c>
      <c r="I46" s="501">
        <v>78411</v>
      </c>
      <c r="J46" s="490">
        <f t="shared" si="1"/>
        <v>6.3810492497032398E-2</v>
      </c>
      <c r="K46" s="502">
        <v>0.03</v>
      </c>
      <c r="L46" s="502">
        <v>0.54</v>
      </c>
      <c r="V46" s="499"/>
    </row>
    <row r="47" spans="2:23" ht="18" x14ac:dyDescent="0.35">
      <c r="B47" s="487" t="s">
        <v>349</v>
      </c>
      <c r="C47" s="500">
        <v>29218</v>
      </c>
      <c r="D47" s="500">
        <v>36737.5</v>
      </c>
      <c r="E47" s="500">
        <v>40498.9</v>
      </c>
      <c r="F47" s="500">
        <v>43054.3</v>
      </c>
      <c r="G47" s="500" t="s">
        <v>157</v>
      </c>
      <c r="H47" s="500">
        <v>37377.175000000003</v>
      </c>
      <c r="I47" s="501">
        <v>77236.37</v>
      </c>
      <c r="J47" s="490">
        <f t="shared" si="1"/>
        <v>6.2854584285151546E-2</v>
      </c>
      <c r="K47" s="502">
        <v>1.07</v>
      </c>
      <c r="L47" s="500" t="s">
        <v>157</v>
      </c>
      <c r="V47" s="499"/>
      <c r="W47" s="499"/>
    </row>
    <row r="48" spans="2:23" ht="18" x14ac:dyDescent="0.35">
      <c r="B48" s="487" t="s">
        <v>350</v>
      </c>
      <c r="C48" s="500" t="s">
        <v>157</v>
      </c>
      <c r="D48" s="500" t="s">
        <v>157</v>
      </c>
      <c r="E48" s="500" t="s">
        <v>157</v>
      </c>
      <c r="F48" s="500" t="s">
        <v>157</v>
      </c>
      <c r="G48" s="500">
        <v>19521.400000000001</v>
      </c>
      <c r="H48" s="500">
        <v>19521.400000000001</v>
      </c>
      <c r="I48" s="501">
        <v>2998.5</v>
      </c>
      <c r="J48" s="490">
        <f t="shared" si="1"/>
        <v>2.4401647951480233E-3</v>
      </c>
      <c r="K48" s="502">
        <v>-0.85</v>
      </c>
      <c r="L48" s="502">
        <v>-0.85</v>
      </c>
      <c r="V48" s="499"/>
      <c r="W48" s="499"/>
    </row>
    <row r="49" spans="2:23" ht="18" x14ac:dyDescent="0.35">
      <c r="B49" s="487" t="s">
        <v>351</v>
      </c>
      <c r="C49" s="500">
        <v>35270.300000000003</v>
      </c>
      <c r="D49" s="500">
        <v>44346.9</v>
      </c>
      <c r="E49" s="500">
        <v>52869.9</v>
      </c>
      <c r="F49" s="500">
        <v>43115</v>
      </c>
      <c r="G49" s="500">
        <v>85855.6</v>
      </c>
      <c r="H49" s="500">
        <v>52291.54</v>
      </c>
      <c r="I49" s="501">
        <v>34064.758999999998</v>
      </c>
      <c r="J49" s="490">
        <f t="shared" si="1"/>
        <v>2.7721736090379114E-2</v>
      </c>
      <c r="K49" s="502">
        <v>-0.35</v>
      </c>
      <c r="L49" s="502">
        <v>-0.6</v>
      </c>
      <c r="V49" s="499"/>
      <c r="W49" s="499"/>
    </row>
    <row r="50" spans="2:23" ht="18" x14ac:dyDescent="0.35">
      <c r="B50" s="487" t="s">
        <v>352</v>
      </c>
      <c r="C50" s="500">
        <v>40621.1</v>
      </c>
      <c r="D50" s="500">
        <v>57064.800000000003</v>
      </c>
      <c r="E50" s="500">
        <v>57284.5</v>
      </c>
      <c r="F50" s="500">
        <v>62499.4</v>
      </c>
      <c r="G50" s="500">
        <v>13279.1</v>
      </c>
      <c r="H50" s="500">
        <v>46149.78</v>
      </c>
      <c r="I50" s="501">
        <v>12388.45</v>
      </c>
      <c r="J50" s="490">
        <f t="shared" si="1"/>
        <v>1.0081660682491755E-2</v>
      </c>
      <c r="K50" s="502">
        <v>-0.73</v>
      </c>
      <c r="L50" s="502">
        <v>-7.0000000000000007E-2</v>
      </c>
      <c r="V50" s="499"/>
      <c r="W50" s="499"/>
    </row>
    <row r="51" spans="2:23" ht="18" x14ac:dyDescent="0.35">
      <c r="B51" s="487" t="s">
        <v>353</v>
      </c>
      <c r="C51" s="500">
        <v>1953.1</v>
      </c>
      <c r="D51" s="500">
        <v>31614.2</v>
      </c>
      <c r="E51" s="500">
        <v>32031.3</v>
      </c>
      <c r="F51" s="500">
        <v>45207</v>
      </c>
      <c r="G51" s="500">
        <v>14350.9</v>
      </c>
      <c r="H51" s="500">
        <v>25031.3</v>
      </c>
      <c r="I51" s="501">
        <v>20542.244999999999</v>
      </c>
      <c r="J51" s="490">
        <f t="shared" si="1"/>
        <v>1.6717179610573788E-2</v>
      </c>
      <c r="K51" s="502">
        <v>-0.18</v>
      </c>
      <c r="L51" s="502">
        <v>0.43</v>
      </c>
      <c r="V51" s="499"/>
    </row>
    <row r="52" spans="2:23" ht="18" x14ac:dyDescent="0.35">
      <c r="B52" s="487" t="s">
        <v>354</v>
      </c>
      <c r="C52" s="500">
        <v>1920.5</v>
      </c>
      <c r="D52" s="500">
        <v>15664.8</v>
      </c>
      <c r="E52" s="500">
        <v>57485.9</v>
      </c>
      <c r="F52" s="500">
        <v>62314.8</v>
      </c>
      <c r="G52" s="500" t="s">
        <v>157</v>
      </c>
      <c r="H52" s="500">
        <v>34346.5</v>
      </c>
      <c r="I52" s="501">
        <v>67349.429999999993</v>
      </c>
      <c r="J52" s="490">
        <f t="shared" si="1"/>
        <v>5.4808640339931998E-2</v>
      </c>
      <c r="K52" s="502">
        <v>0.96</v>
      </c>
      <c r="L52" s="500" t="s">
        <v>157</v>
      </c>
      <c r="V52" s="499"/>
    </row>
    <row r="53" spans="2:23" ht="18" x14ac:dyDescent="0.35">
      <c r="B53" s="487" t="s">
        <v>355</v>
      </c>
      <c r="C53" s="500">
        <v>872.1</v>
      </c>
      <c r="D53" s="500">
        <v>32734.400000000001</v>
      </c>
      <c r="E53" s="500">
        <v>31760.9</v>
      </c>
      <c r="F53" s="500">
        <v>32031.3</v>
      </c>
      <c r="G53" s="500" t="s">
        <v>157</v>
      </c>
      <c r="H53" s="500">
        <v>24349.674999999999</v>
      </c>
      <c r="I53" s="501">
        <v>147.9</v>
      </c>
      <c r="J53" s="490">
        <f t="shared" si="1"/>
        <v>1.2036030455307408E-4</v>
      </c>
      <c r="K53" s="502">
        <v>-0.99</v>
      </c>
      <c r="L53" s="500" t="s">
        <v>157</v>
      </c>
      <c r="V53" s="499"/>
    </row>
    <row r="54" spans="2:23" ht="18" x14ac:dyDescent="0.35">
      <c r="B54" s="487" t="s">
        <v>356</v>
      </c>
      <c r="C54" s="500">
        <v>18229.7</v>
      </c>
      <c r="D54" s="500">
        <v>14921.9</v>
      </c>
      <c r="E54" s="500">
        <v>15711.7</v>
      </c>
      <c r="F54" s="500">
        <v>22674</v>
      </c>
      <c r="G54" s="500" t="s">
        <v>157</v>
      </c>
      <c r="H54" s="500">
        <v>17884.325000000001</v>
      </c>
      <c r="I54" s="501">
        <v>32003.52</v>
      </c>
      <c r="J54" s="490">
        <f t="shared" si="1"/>
        <v>2.6044309763153466E-2</v>
      </c>
      <c r="K54" s="502">
        <v>0.79</v>
      </c>
      <c r="L54" s="500" t="s">
        <v>157</v>
      </c>
      <c r="V54" s="499"/>
      <c r="W54" s="499"/>
    </row>
    <row r="55" spans="2:23" ht="18" x14ac:dyDescent="0.35">
      <c r="B55" s="487" t="s">
        <v>358</v>
      </c>
      <c r="C55" s="500">
        <v>88335.9</v>
      </c>
      <c r="D55" s="500">
        <v>87631.3</v>
      </c>
      <c r="E55" s="500">
        <v>88281.3</v>
      </c>
      <c r="F55" s="500">
        <v>89453.1</v>
      </c>
      <c r="G55" s="500">
        <v>130767.2</v>
      </c>
      <c r="H55" s="500">
        <v>96893.759999999995</v>
      </c>
      <c r="I55" s="501">
        <v>37760.85</v>
      </c>
      <c r="J55" s="490">
        <f t="shared" si="1"/>
        <v>3.072959706682182E-2</v>
      </c>
      <c r="K55" s="502">
        <v>-0.61</v>
      </c>
      <c r="L55" s="502">
        <v>-0.71</v>
      </c>
      <c r="M55" s="478" t="s">
        <v>210</v>
      </c>
    </row>
    <row r="56" spans="2:23" ht="18" x14ac:dyDescent="0.35">
      <c r="B56" s="487" t="s">
        <v>359</v>
      </c>
      <c r="C56" s="500">
        <v>301694.98</v>
      </c>
      <c r="D56" s="500" t="s">
        <v>157</v>
      </c>
      <c r="E56" s="500"/>
      <c r="F56" s="500"/>
      <c r="G56" s="500"/>
      <c r="H56" s="500"/>
      <c r="I56" s="501"/>
      <c r="J56" s="490">
        <f t="shared" si="1"/>
        <v>0</v>
      </c>
      <c r="K56" s="500"/>
      <c r="L56" s="500"/>
      <c r="V56" s="499"/>
      <c r="W56" s="499"/>
    </row>
    <row r="57" spans="2:23" ht="18" x14ac:dyDescent="0.35">
      <c r="B57" s="487" t="s">
        <v>360</v>
      </c>
      <c r="C57" s="500">
        <v>23135.9</v>
      </c>
      <c r="D57" s="500">
        <v>29193.8</v>
      </c>
      <c r="E57" s="500">
        <v>24603.599999999999</v>
      </c>
      <c r="F57" s="500">
        <v>38620.300000000003</v>
      </c>
      <c r="G57" s="500">
        <v>39538.400000000001</v>
      </c>
      <c r="H57" s="500">
        <v>31018.400000000001</v>
      </c>
      <c r="I57" s="501">
        <v>68122.600000000006</v>
      </c>
      <c r="J57" s="490">
        <f t="shared" si="1"/>
        <v>5.5437842345823156E-2</v>
      </c>
      <c r="K57" s="502">
        <v>1.2</v>
      </c>
      <c r="L57" s="502">
        <v>0.72</v>
      </c>
      <c r="V57" s="499"/>
      <c r="W57" s="499"/>
    </row>
    <row r="58" spans="2:23" ht="18" x14ac:dyDescent="0.35">
      <c r="B58" s="487" t="s">
        <v>361</v>
      </c>
      <c r="C58" s="500" t="s">
        <v>157</v>
      </c>
      <c r="D58" s="500" t="s">
        <v>157</v>
      </c>
      <c r="E58" s="500" t="s">
        <v>157</v>
      </c>
      <c r="F58" s="500" t="s">
        <v>157</v>
      </c>
      <c r="G58" s="500">
        <v>61226.3</v>
      </c>
      <c r="H58" s="500">
        <v>61226.3</v>
      </c>
      <c r="I58" s="501">
        <v>45902.8</v>
      </c>
      <c r="J58" s="490">
        <f t="shared" si="1"/>
        <v>3.7355476591202495E-2</v>
      </c>
      <c r="K58" s="502">
        <v>-0.25</v>
      </c>
      <c r="L58" s="502">
        <v>-0.25</v>
      </c>
      <c r="V58" s="499"/>
    </row>
    <row r="59" spans="2:23" ht="18" x14ac:dyDescent="0.35">
      <c r="B59" s="487" t="s">
        <v>362</v>
      </c>
      <c r="C59" s="500">
        <v>1224.2</v>
      </c>
      <c r="D59" s="500">
        <v>14657</v>
      </c>
      <c r="E59" s="500">
        <v>9085.2999999999993</v>
      </c>
      <c r="F59" s="500">
        <v>11652.2</v>
      </c>
      <c r="G59" s="500" t="s">
        <v>157</v>
      </c>
      <c r="H59" s="500">
        <v>9154.6749999999993</v>
      </c>
      <c r="I59" s="501">
        <v>16907.976549999999</v>
      </c>
      <c r="J59" s="490">
        <f t="shared" si="1"/>
        <v>1.3759629526262574E-2</v>
      </c>
      <c r="K59" s="502">
        <v>0.85</v>
      </c>
      <c r="L59" s="500" t="s">
        <v>157</v>
      </c>
      <c r="M59" s="478" t="s">
        <v>210</v>
      </c>
      <c r="V59" s="499"/>
    </row>
    <row r="60" spans="2:23" ht="18" x14ac:dyDescent="0.35">
      <c r="B60" s="487" t="s">
        <v>363</v>
      </c>
      <c r="C60" s="500">
        <v>52079.7</v>
      </c>
      <c r="D60" s="500">
        <v>42139.8</v>
      </c>
      <c r="E60" s="500">
        <v>35167.9</v>
      </c>
      <c r="F60" s="500">
        <v>45788.2</v>
      </c>
      <c r="G60" s="500" t="s">
        <v>157</v>
      </c>
      <c r="H60" s="500">
        <v>43793.9</v>
      </c>
      <c r="I60" s="501">
        <v>18887.8</v>
      </c>
      <c r="J60" s="490">
        <f t="shared" si="1"/>
        <v>1.537080027273531E-2</v>
      </c>
      <c r="K60" s="502">
        <v>-0.56999999999999995</v>
      </c>
      <c r="L60" s="500" t="s">
        <v>157</v>
      </c>
      <c r="V60" s="499"/>
    </row>
    <row r="61" spans="2:23" ht="18" x14ac:dyDescent="0.35">
      <c r="B61" s="487" t="s">
        <v>364</v>
      </c>
      <c r="C61" s="500">
        <v>27005.5</v>
      </c>
      <c r="D61" s="500">
        <v>27028.6</v>
      </c>
      <c r="E61" s="500">
        <v>28559</v>
      </c>
      <c r="F61" s="500">
        <v>51264.4</v>
      </c>
      <c r="G61" s="500">
        <v>20934.599999999999</v>
      </c>
      <c r="H61" s="500">
        <v>30958.42</v>
      </c>
      <c r="I61" s="501">
        <v>39551.85</v>
      </c>
      <c r="J61" s="490">
        <f t="shared" si="1"/>
        <v>3.2187104203093328E-2</v>
      </c>
      <c r="K61" s="502">
        <v>0.28000000000000003</v>
      </c>
      <c r="L61" s="500" t="s">
        <v>157</v>
      </c>
    </row>
    <row r="62" spans="2:23" ht="18" x14ac:dyDescent="0.35">
      <c r="B62" s="487" t="s">
        <v>365</v>
      </c>
      <c r="C62" s="500">
        <v>3229.7</v>
      </c>
      <c r="D62" s="500">
        <v>63.8</v>
      </c>
      <c r="E62" s="500">
        <v>826.7</v>
      </c>
      <c r="F62" s="500">
        <v>913.2</v>
      </c>
      <c r="G62" s="500" t="s">
        <v>157</v>
      </c>
      <c r="H62" s="500" t="s">
        <v>157</v>
      </c>
      <c r="I62" s="501">
        <v>5913.3485000000001</v>
      </c>
      <c r="J62" s="490">
        <f t="shared" si="1"/>
        <v>4.812254404249248E-3</v>
      </c>
      <c r="K62" s="500" t="s">
        <v>157</v>
      </c>
      <c r="L62" s="500" t="s">
        <v>157</v>
      </c>
      <c r="V62" s="499"/>
    </row>
    <row r="63" spans="2:23" ht="18" x14ac:dyDescent="0.35">
      <c r="B63" s="487" t="s">
        <v>366</v>
      </c>
      <c r="C63" s="500">
        <v>1818.1</v>
      </c>
      <c r="D63" s="500">
        <v>1674.2</v>
      </c>
      <c r="E63" s="500">
        <v>1781</v>
      </c>
      <c r="F63" s="500">
        <v>1919.5</v>
      </c>
      <c r="G63" s="500" t="s">
        <v>157</v>
      </c>
      <c r="H63" s="500">
        <v>1798.2</v>
      </c>
      <c r="I63" s="501">
        <v>4842.57</v>
      </c>
      <c r="J63" s="490">
        <f t="shared" si="1"/>
        <v>3.9408600407003372E-3</v>
      </c>
      <c r="K63" s="502">
        <v>1.69</v>
      </c>
      <c r="L63" s="500" t="s">
        <v>157</v>
      </c>
      <c r="M63" s="478" t="s">
        <v>210</v>
      </c>
      <c r="V63" s="499"/>
      <c r="W63" s="499"/>
    </row>
    <row r="64" spans="2:23" ht="18" x14ac:dyDescent="0.35">
      <c r="B64" s="487" t="s">
        <v>367</v>
      </c>
      <c r="C64" s="500" t="s">
        <v>157</v>
      </c>
      <c r="D64" s="500" t="s">
        <v>157</v>
      </c>
      <c r="E64" s="500" t="s">
        <v>157</v>
      </c>
      <c r="F64" s="500" t="s">
        <v>157</v>
      </c>
      <c r="G64" s="500">
        <v>11379.5</v>
      </c>
      <c r="H64" s="500">
        <v>11379.5</v>
      </c>
      <c r="I64" s="501">
        <v>15725.85</v>
      </c>
      <c r="J64" s="490">
        <f t="shared" si="1"/>
        <v>1.2797620658255307E-2</v>
      </c>
      <c r="K64" s="502">
        <v>0.38</v>
      </c>
      <c r="L64" s="502">
        <v>0.38</v>
      </c>
    </row>
    <row r="65" spans="2:22" ht="18" x14ac:dyDescent="0.35">
      <c r="B65" s="493" t="s">
        <v>368</v>
      </c>
      <c r="C65" s="494">
        <v>499423.4</v>
      </c>
      <c r="D65" s="494">
        <v>662862.9</v>
      </c>
      <c r="E65" s="494">
        <v>736967.8</v>
      </c>
      <c r="F65" s="494">
        <v>800098.5</v>
      </c>
      <c r="G65" s="494">
        <v>629954.4</v>
      </c>
      <c r="H65" s="494">
        <v>856414.02</v>
      </c>
      <c r="I65" s="496">
        <v>1228810.45</v>
      </c>
      <c r="J65" s="496"/>
      <c r="K65" s="497">
        <v>0.43</v>
      </c>
      <c r="L65" s="497"/>
      <c r="M65" s="498">
        <f>SUM(J63,J59,J55,J44)</f>
        <v>7.9638910663560838E-2</v>
      </c>
    </row>
    <row r="67" spans="2:22" ht="21" x14ac:dyDescent="0.35">
      <c r="B67" s="585" t="s">
        <v>371</v>
      </c>
      <c r="C67" s="585"/>
      <c r="D67" s="585"/>
      <c r="E67" s="585"/>
      <c r="F67" s="585"/>
      <c r="G67" s="585"/>
      <c r="H67" s="585"/>
      <c r="I67" s="585"/>
      <c r="J67" s="585"/>
      <c r="K67" s="585"/>
      <c r="L67" s="585"/>
    </row>
    <row r="69" spans="2:22" ht="56.25" x14ac:dyDescent="0.3">
      <c r="B69" s="503" t="s">
        <v>372</v>
      </c>
      <c r="C69" s="482" t="s">
        <v>331</v>
      </c>
      <c r="D69" s="482" t="s">
        <v>332</v>
      </c>
      <c r="E69" s="482" t="s">
        <v>333</v>
      </c>
      <c r="F69" s="482" t="s">
        <v>334</v>
      </c>
      <c r="G69" s="482" t="s">
        <v>335</v>
      </c>
      <c r="H69" s="482" t="s">
        <v>336</v>
      </c>
      <c r="I69" s="483" t="s">
        <v>337</v>
      </c>
      <c r="J69" s="484" t="s">
        <v>284</v>
      </c>
      <c r="K69" s="485" t="s">
        <v>339</v>
      </c>
      <c r="L69" s="485" t="s">
        <v>340</v>
      </c>
      <c r="M69" s="478" t="s">
        <v>373</v>
      </c>
    </row>
    <row r="70" spans="2:22" ht="18" x14ac:dyDescent="0.35">
      <c r="B70" s="487" t="s">
        <v>342</v>
      </c>
      <c r="C70" s="488">
        <v>420706.3</v>
      </c>
      <c r="D70" s="488">
        <v>433013.8</v>
      </c>
      <c r="E70" s="488">
        <v>548354.19999999995</v>
      </c>
      <c r="F70" s="488">
        <v>645398.5</v>
      </c>
      <c r="G70" s="488">
        <v>97367.4</v>
      </c>
      <c r="H70" s="488">
        <v>428968.04</v>
      </c>
      <c r="I70" s="489">
        <v>51039.87</v>
      </c>
      <c r="J70" s="490">
        <f>IFERROR(I70/$I$95,"-")</f>
        <v>8.528848157515834E-3</v>
      </c>
      <c r="K70" s="491">
        <v>-0.88</v>
      </c>
      <c r="L70" s="491">
        <v>-0.48</v>
      </c>
    </row>
    <row r="71" spans="2:22" ht="18" x14ac:dyDescent="0.35">
      <c r="B71" s="487" t="s">
        <v>343</v>
      </c>
      <c r="C71" s="488">
        <v>372360.3</v>
      </c>
      <c r="D71" s="488">
        <v>292277.40000000002</v>
      </c>
      <c r="E71" s="488">
        <v>512193.4</v>
      </c>
      <c r="F71" s="488">
        <v>392277</v>
      </c>
      <c r="G71" s="488">
        <v>122888.7</v>
      </c>
      <c r="H71" s="488">
        <v>338399.36</v>
      </c>
      <c r="I71" s="489">
        <v>229659</v>
      </c>
      <c r="J71" s="490">
        <f t="shared" ref="J71:J94" si="2">IFERROR(I71/$I$95,"-")</f>
        <v>3.8376405327970639E-2</v>
      </c>
      <c r="K71" s="491">
        <v>-0.32</v>
      </c>
      <c r="L71" s="491">
        <v>0.87</v>
      </c>
    </row>
    <row r="72" spans="2:22" ht="18" x14ac:dyDescent="0.35">
      <c r="B72" s="487" t="s">
        <v>344</v>
      </c>
      <c r="C72" s="488">
        <v>314742.7</v>
      </c>
      <c r="D72" s="488">
        <v>331117.3</v>
      </c>
      <c r="E72" s="488">
        <v>341722.2</v>
      </c>
      <c r="F72" s="488">
        <v>399865.5</v>
      </c>
      <c r="G72" s="488">
        <v>95392.1</v>
      </c>
      <c r="H72" s="488">
        <v>296567.96000000002</v>
      </c>
      <c r="I72" s="489">
        <v>148173.20000000001</v>
      </c>
      <c r="J72" s="490">
        <f t="shared" si="2"/>
        <v>2.4759991038637547E-2</v>
      </c>
      <c r="K72" s="491">
        <v>-0.5</v>
      </c>
      <c r="L72" s="491">
        <v>0.55000000000000004</v>
      </c>
    </row>
    <row r="73" spans="2:22" ht="18" x14ac:dyDescent="0.35">
      <c r="B73" s="487" t="s">
        <v>345</v>
      </c>
      <c r="C73" s="488">
        <v>15443</v>
      </c>
      <c r="D73" s="488">
        <v>67880.399999999994</v>
      </c>
      <c r="E73" s="488">
        <v>81195.8</v>
      </c>
      <c r="F73" s="488">
        <v>90706.7</v>
      </c>
      <c r="G73" s="488">
        <v>106002.8</v>
      </c>
      <c r="H73" s="488">
        <v>72245.740000000005</v>
      </c>
      <c r="I73" s="489">
        <v>49537.1</v>
      </c>
      <c r="J73" s="490">
        <f t="shared" si="2"/>
        <v>8.2777327619305771E-3</v>
      </c>
      <c r="K73" s="491">
        <v>-0.31</v>
      </c>
      <c r="L73" s="491">
        <v>-0.53</v>
      </c>
      <c r="U73" s="499"/>
      <c r="V73" s="499"/>
    </row>
    <row r="74" spans="2:22" ht="18" x14ac:dyDescent="0.35">
      <c r="B74" s="487" t="s">
        <v>346</v>
      </c>
      <c r="C74" s="488">
        <v>35619.300000000003</v>
      </c>
      <c r="D74" s="488">
        <v>51360.9</v>
      </c>
      <c r="E74" s="488">
        <v>84255.1</v>
      </c>
      <c r="F74" s="488">
        <v>112558.5</v>
      </c>
      <c r="G74" s="488" t="s">
        <v>157</v>
      </c>
      <c r="H74" s="488"/>
      <c r="I74" s="489">
        <v>290317.02899999998</v>
      </c>
      <c r="J74" s="490">
        <f t="shared" si="2"/>
        <v>4.8512464038057319E-2</v>
      </c>
      <c r="K74" s="491"/>
      <c r="L74" s="491"/>
      <c r="M74" s="478" t="s">
        <v>210</v>
      </c>
      <c r="U74" s="499"/>
      <c r="V74" s="499"/>
    </row>
    <row r="75" spans="2:22" ht="18" x14ac:dyDescent="0.35">
      <c r="B75" s="487" t="s">
        <v>347</v>
      </c>
      <c r="C75" s="488"/>
      <c r="D75" s="488"/>
      <c r="E75" s="488"/>
      <c r="F75" s="488"/>
      <c r="G75" s="488">
        <v>183663.2</v>
      </c>
      <c r="H75" s="488">
        <v>36732.639999999999</v>
      </c>
      <c r="I75" s="489">
        <v>347567.99430000002</v>
      </c>
      <c r="J75" s="490">
        <f t="shared" si="2"/>
        <v>5.8079196671093188E-2</v>
      </c>
      <c r="K75" s="491">
        <v>8.4600000000000009</v>
      </c>
      <c r="L75" s="491">
        <v>0.89</v>
      </c>
      <c r="U75" s="499"/>
      <c r="V75" s="499"/>
    </row>
    <row r="76" spans="2:22" ht="18" x14ac:dyDescent="0.35">
      <c r="B76" s="487" t="s">
        <v>348</v>
      </c>
      <c r="C76" s="488">
        <v>251655.3</v>
      </c>
      <c r="D76" s="488">
        <v>258548.9</v>
      </c>
      <c r="E76" s="488">
        <v>80559.399999999994</v>
      </c>
      <c r="F76" s="488">
        <v>90093.1</v>
      </c>
      <c r="G76" s="488">
        <v>123287.7</v>
      </c>
      <c r="H76" s="488">
        <v>160828.88</v>
      </c>
      <c r="I76" s="489">
        <v>89677.5</v>
      </c>
      <c r="J76" s="490">
        <f t="shared" si="2"/>
        <v>1.4985261142820823E-2</v>
      </c>
      <c r="K76" s="491">
        <v>-0.44</v>
      </c>
      <c r="L76" s="491">
        <v>-0.27</v>
      </c>
    </row>
    <row r="77" spans="2:22" ht="18" x14ac:dyDescent="0.35">
      <c r="B77" s="487" t="s">
        <v>349</v>
      </c>
      <c r="C77" s="488">
        <v>210673.3</v>
      </c>
      <c r="D77" s="488">
        <v>216444.2</v>
      </c>
      <c r="E77" s="488">
        <v>215631.2</v>
      </c>
      <c r="F77" s="488">
        <v>310387</v>
      </c>
      <c r="G77" s="488">
        <v>287754.8</v>
      </c>
      <c r="H77" s="488">
        <v>248178.1</v>
      </c>
      <c r="I77" s="489">
        <v>264418.09000000003</v>
      </c>
      <c r="J77" s="490">
        <f t="shared" si="2"/>
        <v>4.4184707753181118E-2</v>
      </c>
      <c r="K77" s="491">
        <v>7.0000000000000007E-2</v>
      </c>
      <c r="L77" s="491">
        <v>-0.08</v>
      </c>
      <c r="U77" s="499"/>
      <c r="V77" s="499"/>
    </row>
    <row r="78" spans="2:22" ht="18" x14ac:dyDescent="0.35">
      <c r="B78" s="487" t="s">
        <v>350</v>
      </c>
      <c r="C78" s="488" t="s">
        <v>157</v>
      </c>
      <c r="D78" s="488" t="s">
        <v>157</v>
      </c>
      <c r="E78" s="488" t="s">
        <v>157</v>
      </c>
      <c r="F78" s="488" t="s">
        <v>157</v>
      </c>
      <c r="G78" s="488">
        <v>36287.800000000003</v>
      </c>
      <c r="H78" s="488" t="s">
        <v>157</v>
      </c>
      <c r="I78" s="489">
        <v>26311.599999999999</v>
      </c>
      <c r="J78" s="490">
        <f t="shared" si="2"/>
        <v>4.3967126323263281E-3</v>
      </c>
      <c r="K78" s="488" t="s">
        <v>157</v>
      </c>
      <c r="L78" s="491">
        <v>-0.27</v>
      </c>
    </row>
    <row r="79" spans="2:22" ht="18" x14ac:dyDescent="0.35">
      <c r="B79" s="487" t="s">
        <v>351</v>
      </c>
      <c r="C79" s="488">
        <v>291356.7</v>
      </c>
      <c r="D79" s="488">
        <v>299337.8</v>
      </c>
      <c r="E79" s="488">
        <v>302514.2</v>
      </c>
      <c r="F79" s="488">
        <v>396331.5</v>
      </c>
      <c r="G79" s="488">
        <v>210302.1</v>
      </c>
      <c r="H79" s="488">
        <v>299968.46000000002</v>
      </c>
      <c r="I79" s="489">
        <v>149832.30900000001</v>
      </c>
      <c r="J79" s="490">
        <f t="shared" si="2"/>
        <v>2.5037230944181348E-2</v>
      </c>
      <c r="K79" s="491">
        <v>-0.5</v>
      </c>
      <c r="L79" s="491">
        <v>-0.28999999999999998</v>
      </c>
      <c r="M79" s="478" t="s">
        <v>210</v>
      </c>
    </row>
    <row r="80" spans="2:22" ht="18" x14ac:dyDescent="0.35">
      <c r="B80" s="487" t="s">
        <v>352</v>
      </c>
      <c r="C80" s="488">
        <v>708220.9</v>
      </c>
      <c r="D80" s="488">
        <v>727621.2</v>
      </c>
      <c r="E80" s="488">
        <v>831307.3</v>
      </c>
      <c r="F80" s="488">
        <v>839541</v>
      </c>
      <c r="G80" s="488">
        <v>306854.8</v>
      </c>
      <c r="H80" s="488">
        <v>682709.04</v>
      </c>
      <c r="I80" s="489">
        <v>352747.04</v>
      </c>
      <c r="J80" s="490">
        <f t="shared" si="2"/>
        <v>5.8944623921909751E-2</v>
      </c>
      <c r="K80" s="491">
        <v>-0.48</v>
      </c>
      <c r="L80" s="491">
        <v>0.15</v>
      </c>
      <c r="M80" s="478" t="s">
        <v>210</v>
      </c>
      <c r="Q80" s="499"/>
      <c r="R80" s="499"/>
    </row>
    <row r="81" spans="2:22" ht="18" x14ac:dyDescent="0.35">
      <c r="B81" s="487" t="s">
        <v>353</v>
      </c>
      <c r="C81" s="488">
        <v>12176.4</v>
      </c>
      <c r="D81" s="488">
        <v>14058.5</v>
      </c>
      <c r="E81" s="488">
        <v>61702.6</v>
      </c>
      <c r="F81" s="488">
        <v>80660.5</v>
      </c>
      <c r="G81" s="488" t="s">
        <v>157</v>
      </c>
      <c r="H81" s="488" t="s">
        <v>157</v>
      </c>
      <c r="I81" s="489">
        <v>330729.77</v>
      </c>
      <c r="J81" s="490">
        <f t="shared" si="2"/>
        <v>5.5265501058292969E-2</v>
      </c>
      <c r="K81" s="488" t="s">
        <v>157</v>
      </c>
      <c r="L81" s="488" t="s">
        <v>157</v>
      </c>
      <c r="M81" s="504" t="s">
        <v>210</v>
      </c>
      <c r="U81" s="499"/>
      <c r="V81" s="499"/>
    </row>
    <row r="82" spans="2:22" ht="18" x14ac:dyDescent="0.35">
      <c r="B82" s="487" t="s">
        <v>354</v>
      </c>
      <c r="C82" s="488">
        <v>17245.2</v>
      </c>
      <c r="D82" s="488">
        <v>33867.699999999997</v>
      </c>
      <c r="E82" s="488">
        <v>28860.7</v>
      </c>
      <c r="F82" s="488">
        <v>62982.8</v>
      </c>
      <c r="G82" s="488" t="s">
        <v>157</v>
      </c>
      <c r="H82" s="488" t="s">
        <v>157</v>
      </c>
      <c r="I82" s="489">
        <v>134986.42389999999</v>
      </c>
      <c r="J82" s="490">
        <f t="shared" si="2"/>
        <v>2.2556458564043487E-2</v>
      </c>
      <c r="K82" s="488" t="s">
        <v>157</v>
      </c>
      <c r="L82" s="488" t="s">
        <v>157</v>
      </c>
      <c r="U82" s="499"/>
      <c r="V82" s="499"/>
    </row>
    <row r="83" spans="2:22" ht="18" x14ac:dyDescent="0.35">
      <c r="B83" s="487" t="s">
        <v>355</v>
      </c>
      <c r="C83" s="488">
        <v>17080.8</v>
      </c>
      <c r="D83" s="488">
        <v>9822.7000000000007</v>
      </c>
      <c r="E83" s="488">
        <v>17602.2</v>
      </c>
      <c r="F83" s="488">
        <v>74264.3</v>
      </c>
      <c r="G83" s="488" t="s">
        <v>157</v>
      </c>
      <c r="H83" s="488" t="s">
        <v>157</v>
      </c>
      <c r="I83" s="489">
        <v>82115.7</v>
      </c>
      <c r="J83" s="490">
        <f t="shared" si="2"/>
        <v>1.3721671639213088E-2</v>
      </c>
      <c r="K83" s="488" t="s">
        <v>157</v>
      </c>
      <c r="L83" s="488" t="s">
        <v>157</v>
      </c>
      <c r="V83" s="499"/>
    </row>
    <row r="84" spans="2:22" ht="18" x14ac:dyDescent="0.35">
      <c r="B84" s="487" t="s">
        <v>356</v>
      </c>
      <c r="C84" s="488">
        <v>23289.7</v>
      </c>
      <c r="D84" s="488">
        <v>28169.1</v>
      </c>
      <c r="E84" s="488">
        <v>42746.5</v>
      </c>
      <c r="F84" s="488">
        <v>52273.9</v>
      </c>
      <c r="G84" s="488" t="s">
        <v>157</v>
      </c>
      <c r="H84" s="488" t="s">
        <v>157</v>
      </c>
      <c r="I84" s="489">
        <v>376428.55920000002</v>
      </c>
      <c r="J84" s="490">
        <f t="shared" si="2"/>
        <v>6.2901845627139338E-2</v>
      </c>
      <c r="K84" s="488" t="s">
        <v>157</v>
      </c>
      <c r="L84" s="488" t="s">
        <v>157</v>
      </c>
      <c r="U84" s="499"/>
      <c r="V84" s="499"/>
    </row>
    <row r="85" spans="2:22" ht="18" x14ac:dyDescent="0.35">
      <c r="B85" s="487" t="s">
        <v>358</v>
      </c>
      <c r="C85" s="488">
        <v>151677.4</v>
      </c>
      <c r="D85" s="488">
        <v>155827.4</v>
      </c>
      <c r="E85" s="488">
        <v>165398.1</v>
      </c>
      <c r="F85" s="488">
        <v>165500.79999999999</v>
      </c>
      <c r="G85" s="488">
        <v>204900.9</v>
      </c>
      <c r="H85" s="488">
        <v>168660.92</v>
      </c>
      <c r="I85" s="489">
        <v>71298.679999999993</v>
      </c>
      <c r="J85" s="490">
        <f t="shared" si="2"/>
        <v>1.1914129396319211E-2</v>
      </c>
      <c r="K85" s="491">
        <v>-0.57999999999999996</v>
      </c>
      <c r="L85" s="491">
        <v>-0.65</v>
      </c>
      <c r="U85" s="499"/>
      <c r="V85" s="499"/>
    </row>
    <row r="86" spans="2:22" ht="18" x14ac:dyDescent="0.35">
      <c r="B86" s="487" t="s">
        <v>359</v>
      </c>
      <c r="C86" s="488" t="s">
        <v>157</v>
      </c>
      <c r="D86" s="488" t="s">
        <v>157</v>
      </c>
      <c r="E86" s="488" t="s">
        <v>157</v>
      </c>
      <c r="F86" s="488" t="s">
        <v>157</v>
      </c>
      <c r="G86" s="488" t="s">
        <v>157</v>
      </c>
      <c r="H86" s="488">
        <v>0</v>
      </c>
      <c r="I86" s="489">
        <v>743028.02</v>
      </c>
      <c r="J86" s="490">
        <f t="shared" si="2"/>
        <v>0.12416123237303775</v>
      </c>
      <c r="K86" s="488" t="s">
        <v>157</v>
      </c>
      <c r="L86" s="488" t="s">
        <v>157</v>
      </c>
    </row>
    <row r="87" spans="2:22" ht="18" x14ac:dyDescent="0.35">
      <c r="B87" s="487" t="s">
        <v>360</v>
      </c>
      <c r="C87" s="488">
        <v>67236.100000000006</v>
      </c>
      <c r="D87" s="488">
        <v>69077.899999999994</v>
      </c>
      <c r="E87" s="488">
        <v>40859.300000000003</v>
      </c>
      <c r="F87" s="488">
        <v>91796.4</v>
      </c>
      <c r="G87" s="488">
        <v>64605</v>
      </c>
      <c r="H87" s="488">
        <v>66714.94</v>
      </c>
      <c r="I87" s="489">
        <v>108743</v>
      </c>
      <c r="J87" s="490">
        <f t="shared" si="2"/>
        <v>1.8171138272741374E-2</v>
      </c>
      <c r="K87" s="491">
        <v>0.63</v>
      </c>
      <c r="L87" s="491">
        <v>0.68</v>
      </c>
      <c r="M87" s="478" t="s">
        <v>210</v>
      </c>
    </row>
    <row r="88" spans="2:22" ht="18" x14ac:dyDescent="0.35">
      <c r="B88" s="487" t="s">
        <v>361</v>
      </c>
      <c r="C88" s="488">
        <v>13096.5</v>
      </c>
      <c r="D88" s="488">
        <v>18456.8</v>
      </c>
      <c r="E88" s="488">
        <v>16134.8</v>
      </c>
      <c r="F88" s="488">
        <v>35062.199999999997</v>
      </c>
      <c r="G88" s="488" t="s">
        <v>157</v>
      </c>
      <c r="H88" s="488" t="s">
        <v>157</v>
      </c>
      <c r="I88" s="489">
        <v>159207.62</v>
      </c>
      <c r="J88" s="490">
        <f t="shared" si="2"/>
        <v>2.6603861187332198E-2</v>
      </c>
      <c r="K88" s="488" t="s">
        <v>157</v>
      </c>
      <c r="L88" s="488" t="s">
        <v>157</v>
      </c>
    </row>
    <row r="89" spans="2:22" ht="18" x14ac:dyDescent="0.35">
      <c r="B89" s="487" t="s">
        <v>362</v>
      </c>
      <c r="C89" s="488">
        <v>7160.7</v>
      </c>
      <c r="D89" s="488">
        <v>9430.2000000000007</v>
      </c>
      <c r="E89" s="488">
        <v>88532.5</v>
      </c>
      <c r="F89" s="488">
        <v>113206.39999999999</v>
      </c>
      <c r="G89" s="488" t="s">
        <v>157</v>
      </c>
      <c r="H89" s="488">
        <v>776112.55</v>
      </c>
      <c r="I89" s="489" t="s">
        <v>157</v>
      </c>
      <c r="J89" s="490" t="str">
        <f t="shared" si="2"/>
        <v>-</v>
      </c>
      <c r="K89" s="488"/>
      <c r="L89" s="488"/>
    </row>
    <row r="90" spans="2:22" ht="18" x14ac:dyDescent="0.35">
      <c r="B90" s="487" t="s">
        <v>363</v>
      </c>
      <c r="C90" s="488">
        <v>123906.6</v>
      </c>
      <c r="D90" s="488">
        <v>127300.8</v>
      </c>
      <c r="E90" s="488">
        <v>133371.79999999999</v>
      </c>
      <c r="F90" s="488">
        <v>159859.70000000001</v>
      </c>
      <c r="G90" s="488">
        <v>0</v>
      </c>
      <c r="H90" s="488">
        <v>108887.78</v>
      </c>
      <c r="I90" s="489">
        <v>727794.59</v>
      </c>
      <c r="J90" s="490">
        <f t="shared" si="2"/>
        <v>0.12161570058802053</v>
      </c>
      <c r="K90" s="491">
        <v>5.68</v>
      </c>
      <c r="L90" s="488"/>
      <c r="U90" s="499"/>
      <c r="V90" s="499"/>
    </row>
    <row r="91" spans="2:22" ht="18" x14ac:dyDescent="0.35">
      <c r="B91" s="487" t="s">
        <v>364</v>
      </c>
      <c r="C91" s="488">
        <v>72465.600000000006</v>
      </c>
      <c r="D91" s="488">
        <v>73462.600000000006</v>
      </c>
      <c r="E91" s="488">
        <v>82382.7</v>
      </c>
      <c r="F91" s="488">
        <v>140859.6</v>
      </c>
      <c r="G91" s="488">
        <v>109917</v>
      </c>
      <c r="H91" s="488">
        <v>95817.5</v>
      </c>
      <c r="I91" s="489">
        <v>112564</v>
      </c>
      <c r="J91" s="490">
        <f t="shared" si="2"/>
        <v>1.8809633802018156E-2</v>
      </c>
      <c r="K91" s="491">
        <v>0.17</v>
      </c>
      <c r="L91" s="491">
        <v>0.02</v>
      </c>
    </row>
    <row r="92" spans="2:22" ht="18" x14ac:dyDescent="0.35">
      <c r="B92" s="487" t="s">
        <v>365</v>
      </c>
      <c r="C92" s="488">
        <v>55948.2</v>
      </c>
      <c r="D92" s="488">
        <v>55589.8</v>
      </c>
      <c r="E92" s="488">
        <v>3988.4</v>
      </c>
      <c r="F92" s="488">
        <v>50115.8</v>
      </c>
      <c r="G92" s="488" t="s">
        <v>157</v>
      </c>
      <c r="H92" s="488" t="s">
        <v>157</v>
      </c>
      <c r="I92" s="489">
        <v>271353</v>
      </c>
      <c r="J92" s="490">
        <f t="shared" si="2"/>
        <v>4.5343542882973528E-2</v>
      </c>
      <c r="K92" s="488" t="s">
        <v>157</v>
      </c>
      <c r="L92" s="488" t="s">
        <v>157</v>
      </c>
      <c r="U92" s="499"/>
      <c r="V92" s="499"/>
    </row>
    <row r="93" spans="2:22" ht="18" x14ac:dyDescent="0.35">
      <c r="B93" s="487" t="s">
        <v>366</v>
      </c>
      <c r="C93" s="488">
        <v>17774.099999999999</v>
      </c>
      <c r="D93" s="488">
        <v>16761.599999999999</v>
      </c>
      <c r="E93" s="488">
        <v>276799.3</v>
      </c>
      <c r="F93" s="488">
        <v>235283.20000000001</v>
      </c>
      <c r="G93" s="488">
        <v>0</v>
      </c>
      <c r="H93" s="488">
        <v>109323.64</v>
      </c>
      <c r="I93" s="489">
        <v>90737.55</v>
      </c>
      <c r="J93" s="490">
        <f t="shared" si="2"/>
        <v>1.5162397281478203E-2</v>
      </c>
      <c r="K93" s="491">
        <v>-0.17</v>
      </c>
      <c r="L93" s="488" t="s">
        <v>157</v>
      </c>
      <c r="M93" s="478" t="s">
        <v>210</v>
      </c>
    </row>
    <row r="94" spans="2:22" ht="18" x14ac:dyDescent="0.35">
      <c r="B94" s="487" t="s">
        <v>367</v>
      </c>
      <c r="C94" s="488" t="s">
        <v>157</v>
      </c>
      <c r="D94" s="488" t="s">
        <v>157</v>
      </c>
      <c r="E94" s="488" t="s">
        <v>157</v>
      </c>
      <c r="F94" s="488" t="s">
        <v>157</v>
      </c>
      <c r="G94" s="488">
        <v>35398</v>
      </c>
      <c r="H94" s="488" t="s">
        <v>157</v>
      </c>
      <c r="I94" s="489" t="s">
        <v>157</v>
      </c>
      <c r="J94" s="490" t="str">
        <f t="shared" si="2"/>
        <v>-</v>
      </c>
      <c r="K94" s="488" t="s">
        <v>157</v>
      </c>
      <c r="L94" s="488" t="s">
        <v>157</v>
      </c>
    </row>
    <row r="95" spans="2:22" ht="18" x14ac:dyDescent="0.35">
      <c r="B95" s="493" t="s">
        <v>368</v>
      </c>
      <c r="C95" s="505">
        <v>3199835.1</v>
      </c>
      <c r="D95" s="505">
        <v>3289427</v>
      </c>
      <c r="E95" s="505">
        <v>3956111.7</v>
      </c>
      <c r="F95" s="505">
        <v>4539024.4000000004</v>
      </c>
      <c r="G95" s="505">
        <v>1984622.3</v>
      </c>
      <c r="H95" s="505">
        <v>3114003</v>
      </c>
      <c r="I95" s="496">
        <v>5984380.1950000003</v>
      </c>
      <c r="J95" s="496"/>
      <c r="K95" s="497" t="s">
        <v>157</v>
      </c>
      <c r="L95" s="497"/>
      <c r="M95" s="498">
        <f>J93+J87+J81+J80+J79+J74</f>
        <v>0.22109335551666096</v>
      </c>
      <c r="U95" s="499"/>
    </row>
    <row r="96" spans="2:22" x14ac:dyDescent="0.3">
      <c r="U96" s="499"/>
      <c r="V96" s="499"/>
    </row>
    <row r="98" spans="2:12" ht="21" x14ac:dyDescent="0.35">
      <c r="B98" s="585" t="s">
        <v>374</v>
      </c>
      <c r="C98" s="585"/>
      <c r="D98" s="585"/>
      <c r="E98" s="585"/>
      <c r="F98" s="585"/>
      <c r="G98" s="585"/>
      <c r="H98" s="585"/>
      <c r="I98" s="585"/>
      <c r="J98" s="585"/>
      <c r="K98" s="585"/>
      <c r="L98" s="585"/>
    </row>
    <row r="100" spans="2:12" ht="56.25" x14ac:dyDescent="0.3">
      <c r="B100" s="503" t="s">
        <v>375</v>
      </c>
      <c r="C100" s="485" t="s">
        <v>376</v>
      </c>
      <c r="D100" s="485" t="s">
        <v>377</v>
      </c>
      <c r="E100" s="485" t="s">
        <v>378</v>
      </c>
      <c r="F100" s="485" t="s">
        <v>379</v>
      </c>
      <c r="G100" s="485" t="s">
        <v>380</v>
      </c>
      <c r="H100" s="485" t="s">
        <v>340</v>
      </c>
      <c r="I100" s="484" t="s">
        <v>381</v>
      </c>
      <c r="J100" s="484"/>
      <c r="K100" s="485" t="s">
        <v>382</v>
      </c>
      <c r="L100" s="485" t="s">
        <v>340</v>
      </c>
    </row>
    <row r="101" spans="2:12" ht="18" x14ac:dyDescent="0.35">
      <c r="B101" s="487" t="s">
        <v>343</v>
      </c>
      <c r="C101" s="488">
        <v>3824.7</v>
      </c>
      <c r="D101" s="488">
        <v>0</v>
      </c>
      <c r="E101" s="488" t="s">
        <v>157</v>
      </c>
      <c r="F101" s="488">
        <v>31</v>
      </c>
      <c r="G101" s="488">
        <v>0</v>
      </c>
      <c r="H101" s="488" t="s">
        <v>157</v>
      </c>
      <c r="I101" s="489">
        <v>36.6</v>
      </c>
      <c r="J101" s="489"/>
      <c r="K101" s="488">
        <v>415.3</v>
      </c>
      <c r="L101" s="491">
        <v>10.35</v>
      </c>
    </row>
    <row r="102" spans="2:12" ht="18" x14ac:dyDescent="0.35">
      <c r="B102" s="487" t="s">
        <v>344</v>
      </c>
      <c r="C102" s="488">
        <v>4205.7</v>
      </c>
      <c r="D102" s="488">
        <v>1536</v>
      </c>
      <c r="E102" s="491">
        <v>-0.63</v>
      </c>
      <c r="F102" s="488">
        <v>266</v>
      </c>
      <c r="G102" s="488">
        <v>0</v>
      </c>
      <c r="H102" s="488" t="s">
        <v>157</v>
      </c>
      <c r="I102" s="489">
        <v>0</v>
      </c>
      <c r="J102" s="489"/>
      <c r="K102" s="488">
        <v>0</v>
      </c>
      <c r="L102" s="488" t="s">
        <v>357</v>
      </c>
    </row>
    <row r="103" spans="2:12" ht="18" x14ac:dyDescent="0.35">
      <c r="B103" s="487" t="s">
        <v>345</v>
      </c>
      <c r="C103" s="488">
        <v>22</v>
      </c>
      <c r="D103" s="488">
        <v>218</v>
      </c>
      <c r="E103" s="491">
        <v>8.91</v>
      </c>
      <c r="F103" s="488">
        <v>942.1</v>
      </c>
      <c r="G103" s="488">
        <v>144</v>
      </c>
      <c r="H103" s="491">
        <v>-0.85</v>
      </c>
      <c r="I103" s="489">
        <v>0</v>
      </c>
      <c r="J103" s="489"/>
      <c r="K103" s="488">
        <v>0</v>
      </c>
      <c r="L103" s="488" t="s">
        <v>157</v>
      </c>
    </row>
    <row r="104" spans="2:12" ht="18" x14ac:dyDescent="0.35">
      <c r="B104" s="487" t="s">
        <v>346</v>
      </c>
      <c r="C104" s="488">
        <v>3800</v>
      </c>
      <c r="D104" s="488">
        <v>0</v>
      </c>
      <c r="E104" s="488" t="s">
        <v>157</v>
      </c>
      <c r="F104" s="488">
        <v>0</v>
      </c>
      <c r="G104" s="488">
        <v>0</v>
      </c>
      <c r="H104" s="488" t="s">
        <v>157</v>
      </c>
      <c r="I104" s="489">
        <v>0</v>
      </c>
      <c r="J104" s="489"/>
      <c r="K104" s="488">
        <v>0</v>
      </c>
      <c r="L104" s="488" t="s">
        <v>157</v>
      </c>
    </row>
    <row r="105" spans="2:12" ht="18" x14ac:dyDescent="0.35">
      <c r="B105" s="487" t="s">
        <v>347</v>
      </c>
      <c r="C105" s="488">
        <v>123.7</v>
      </c>
      <c r="D105" s="488">
        <v>426.08960000000002</v>
      </c>
      <c r="E105" s="491">
        <v>2.44</v>
      </c>
      <c r="F105" s="488">
        <v>19353.5</v>
      </c>
      <c r="G105" s="488">
        <v>34458.410000000003</v>
      </c>
      <c r="H105" s="491">
        <v>0.78</v>
      </c>
      <c r="I105" s="489">
        <v>50984.800000000003</v>
      </c>
      <c r="J105" s="489"/>
      <c r="K105" s="488">
        <v>0</v>
      </c>
      <c r="L105" s="488" t="s">
        <v>157</v>
      </c>
    </row>
    <row r="106" spans="2:12" ht="18" x14ac:dyDescent="0.35">
      <c r="B106" s="487" t="s">
        <v>348</v>
      </c>
      <c r="C106" s="488">
        <v>0</v>
      </c>
      <c r="D106" s="488">
        <v>0</v>
      </c>
      <c r="E106" s="488">
        <v>8340</v>
      </c>
      <c r="F106" s="488">
        <v>0</v>
      </c>
      <c r="G106" s="488" t="s">
        <v>157</v>
      </c>
      <c r="H106" s="488">
        <v>0</v>
      </c>
      <c r="I106" s="489">
        <v>0</v>
      </c>
      <c r="J106" s="489"/>
      <c r="K106" s="488" t="s">
        <v>157</v>
      </c>
      <c r="L106" s="488"/>
    </row>
    <row r="107" spans="2:12" ht="18" x14ac:dyDescent="0.35">
      <c r="B107" s="487" t="s">
        <v>349</v>
      </c>
      <c r="C107" s="488">
        <v>2267.6999999999998</v>
      </c>
      <c r="D107" s="488">
        <v>2373.279</v>
      </c>
      <c r="E107" s="491">
        <v>0.05</v>
      </c>
      <c r="F107" s="488">
        <v>2873.8</v>
      </c>
      <c r="G107" s="488">
        <v>4717.5</v>
      </c>
      <c r="H107" s="491">
        <v>0.64</v>
      </c>
      <c r="I107" s="489">
        <v>63</v>
      </c>
      <c r="J107" s="489"/>
      <c r="K107" s="488">
        <v>66.75</v>
      </c>
      <c r="L107" s="491">
        <v>0.06</v>
      </c>
    </row>
    <row r="108" spans="2:12" ht="18" x14ac:dyDescent="0.35">
      <c r="B108" s="487" t="s">
        <v>350</v>
      </c>
      <c r="C108" s="488">
        <v>0</v>
      </c>
      <c r="D108" s="488">
        <v>300</v>
      </c>
      <c r="E108" s="488" t="s">
        <v>157</v>
      </c>
      <c r="F108" s="488">
        <v>5127.6000000000004</v>
      </c>
      <c r="G108" s="488">
        <v>0</v>
      </c>
      <c r="H108" s="488" t="s">
        <v>157</v>
      </c>
      <c r="I108" s="489">
        <v>17260.5</v>
      </c>
      <c r="J108" s="489"/>
      <c r="K108" s="488">
        <v>1000</v>
      </c>
      <c r="L108" s="491">
        <v>-0.94</v>
      </c>
    </row>
    <row r="109" spans="2:12" ht="18" x14ac:dyDescent="0.35">
      <c r="B109" s="487" t="s">
        <v>383</v>
      </c>
      <c r="C109" s="488">
        <v>0</v>
      </c>
      <c r="D109" s="488">
        <v>0</v>
      </c>
      <c r="E109" s="488" t="s">
        <v>157</v>
      </c>
      <c r="F109" s="488">
        <v>0</v>
      </c>
      <c r="G109" s="488">
        <v>43541.2</v>
      </c>
      <c r="H109" s="488" t="s">
        <v>157</v>
      </c>
      <c r="I109" s="489">
        <v>0</v>
      </c>
      <c r="J109" s="489"/>
      <c r="K109" s="488">
        <v>37832.079400000002</v>
      </c>
      <c r="L109" s="488" t="s">
        <v>157</v>
      </c>
    </row>
    <row r="110" spans="2:12" ht="18" x14ac:dyDescent="0.35">
      <c r="B110" s="487" t="s">
        <v>352</v>
      </c>
      <c r="C110" s="488">
        <v>1531.2</v>
      </c>
      <c r="D110" s="488">
        <v>808.37</v>
      </c>
      <c r="E110" s="491">
        <v>-0.47</v>
      </c>
      <c r="F110" s="488">
        <v>2044.4</v>
      </c>
      <c r="G110" s="488">
        <v>2232.5</v>
      </c>
      <c r="H110" s="491">
        <v>0.09</v>
      </c>
      <c r="I110" s="489">
        <v>31919.3</v>
      </c>
      <c r="J110" s="489"/>
      <c r="K110" s="488">
        <v>111580.89</v>
      </c>
      <c r="L110" s="491">
        <v>2.5</v>
      </c>
    </row>
    <row r="111" spans="2:12" ht="18" x14ac:dyDescent="0.35">
      <c r="B111" s="487" t="s">
        <v>353</v>
      </c>
      <c r="C111" s="488">
        <v>202</v>
      </c>
      <c r="D111" s="488">
        <v>111</v>
      </c>
      <c r="E111" s="491">
        <v>-0.45</v>
      </c>
      <c r="F111" s="488">
        <v>18844.400000000001</v>
      </c>
      <c r="G111" s="488">
        <v>0</v>
      </c>
      <c r="H111" s="488">
        <v>67.5</v>
      </c>
      <c r="I111" s="489">
        <v>163.59299999999999</v>
      </c>
      <c r="J111" s="489"/>
      <c r="K111" s="491">
        <v>1.42</v>
      </c>
      <c r="L111" s="488"/>
    </row>
    <row r="112" spans="2:12" ht="18" x14ac:dyDescent="0.35">
      <c r="B112" s="487" t="s">
        <v>354</v>
      </c>
      <c r="C112" s="488">
        <v>74.5</v>
      </c>
      <c r="D112" s="488">
        <v>26.64</v>
      </c>
      <c r="E112" s="491">
        <v>-0.64</v>
      </c>
      <c r="F112" s="488">
        <v>110723.5</v>
      </c>
      <c r="G112" s="488">
        <v>27</v>
      </c>
      <c r="H112" s="491">
        <v>-1</v>
      </c>
      <c r="I112" s="489">
        <v>0</v>
      </c>
      <c r="J112" s="489"/>
      <c r="K112" s="488">
        <v>56</v>
      </c>
      <c r="L112" s="488" t="s">
        <v>157</v>
      </c>
    </row>
    <row r="113" spans="2:12" ht="18" x14ac:dyDescent="0.35">
      <c r="B113" s="487" t="s">
        <v>355</v>
      </c>
      <c r="C113" s="488">
        <v>0</v>
      </c>
      <c r="D113" s="488">
        <v>0.4</v>
      </c>
      <c r="E113" s="488" t="s">
        <v>157</v>
      </c>
      <c r="F113" s="488">
        <v>188444.3</v>
      </c>
      <c r="G113" s="488">
        <v>0</v>
      </c>
      <c r="H113" s="488" t="s">
        <v>157</v>
      </c>
      <c r="I113" s="489">
        <v>1.5</v>
      </c>
      <c r="J113" s="489"/>
      <c r="K113" s="488">
        <v>0.3</v>
      </c>
      <c r="L113" s="491">
        <v>-0.8</v>
      </c>
    </row>
    <row r="114" spans="2:12" ht="18" x14ac:dyDescent="0.35">
      <c r="B114" s="487" t="s">
        <v>356</v>
      </c>
      <c r="C114" s="488">
        <v>0</v>
      </c>
      <c r="D114" s="488">
        <v>0</v>
      </c>
      <c r="E114" s="488" t="s">
        <v>157</v>
      </c>
      <c r="F114" s="488">
        <v>94373.8</v>
      </c>
      <c r="G114" s="488">
        <v>2395.6</v>
      </c>
      <c r="H114" s="491">
        <v>-0.97</v>
      </c>
      <c r="I114" s="489">
        <v>97213.8</v>
      </c>
      <c r="J114" s="489"/>
      <c r="K114" s="488">
        <v>9017.7240000000002</v>
      </c>
      <c r="L114" s="491">
        <v>-0.91</v>
      </c>
    </row>
    <row r="115" spans="2:12" ht="18" x14ac:dyDescent="0.35">
      <c r="B115" s="487" t="s">
        <v>358</v>
      </c>
      <c r="C115" s="488">
        <v>0</v>
      </c>
      <c r="D115" s="488">
        <v>0</v>
      </c>
      <c r="E115" s="488" t="s">
        <v>157</v>
      </c>
      <c r="F115" s="488">
        <v>0</v>
      </c>
      <c r="G115" s="488">
        <v>0</v>
      </c>
      <c r="H115" s="488" t="s">
        <v>157</v>
      </c>
      <c r="I115" s="489">
        <v>0</v>
      </c>
      <c r="J115" s="489"/>
      <c r="K115" s="488">
        <v>0</v>
      </c>
      <c r="L115" s="488" t="s">
        <v>157</v>
      </c>
    </row>
    <row r="116" spans="2:12" ht="18" x14ac:dyDescent="0.35">
      <c r="B116" s="487" t="s">
        <v>359</v>
      </c>
      <c r="C116" s="488" t="s">
        <v>157</v>
      </c>
      <c r="D116" s="488">
        <v>0</v>
      </c>
      <c r="E116" s="488" t="s">
        <v>157</v>
      </c>
      <c r="F116" s="488" t="s">
        <v>157</v>
      </c>
      <c r="G116" s="488">
        <v>0</v>
      </c>
      <c r="H116" s="488" t="s">
        <v>157</v>
      </c>
      <c r="I116" s="489" t="s">
        <v>157</v>
      </c>
      <c r="J116" s="489"/>
      <c r="K116" s="488">
        <v>21862</v>
      </c>
      <c r="L116" s="488" t="s">
        <v>157</v>
      </c>
    </row>
    <row r="117" spans="2:12" ht="18" x14ac:dyDescent="0.35">
      <c r="B117" s="487" t="s">
        <v>360</v>
      </c>
      <c r="C117" s="488">
        <v>14653.4</v>
      </c>
      <c r="D117" s="488">
        <v>64361.8</v>
      </c>
      <c r="E117" s="491">
        <v>3.39</v>
      </c>
      <c r="F117" s="488">
        <v>31899.1</v>
      </c>
      <c r="G117" s="488">
        <v>33400.699999999997</v>
      </c>
      <c r="H117" s="491">
        <v>0.05</v>
      </c>
      <c r="I117" s="489">
        <v>1385.5</v>
      </c>
      <c r="J117" s="489"/>
      <c r="K117" s="488">
        <v>2770.59</v>
      </c>
      <c r="L117" s="491">
        <v>1</v>
      </c>
    </row>
    <row r="118" spans="2:12" ht="18" x14ac:dyDescent="0.35">
      <c r="B118" s="487" t="s">
        <v>361</v>
      </c>
      <c r="C118" s="488">
        <v>0</v>
      </c>
      <c r="D118" s="488">
        <v>0</v>
      </c>
      <c r="E118" s="488" t="s">
        <v>157</v>
      </c>
      <c r="F118" s="488">
        <v>40117.699999999997</v>
      </c>
      <c r="G118" s="488">
        <v>0</v>
      </c>
      <c r="H118" s="488" t="s">
        <v>157</v>
      </c>
      <c r="I118" s="489">
        <v>0</v>
      </c>
      <c r="J118" s="489"/>
      <c r="K118" s="488">
        <v>0</v>
      </c>
      <c r="L118" s="488" t="s">
        <v>157</v>
      </c>
    </row>
    <row r="119" spans="2:12" ht="18" x14ac:dyDescent="0.35">
      <c r="B119" s="487" t="s">
        <v>362</v>
      </c>
      <c r="C119" s="488">
        <v>0</v>
      </c>
      <c r="D119" s="488">
        <v>0</v>
      </c>
      <c r="E119" s="488">
        <v>0</v>
      </c>
      <c r="F119" s="488">
        <v>134011.79999999999</v>
      </c>
      <c r="G119" s="488" t="s">
        <v>157</v>
      </c>
      <c r="H119" s="488">
        <v>2801</v>
      </c>
      <c r="I119" s="489">
        <v>0</v>
      </c>
      <c r="J119" s="489"/>
      <c r="K119" s="488" t="s">
        <v>157</v>
      </c>
      <c r="L119" s="488"/>
    </row>
    <row r="120" spans="2:12" ht="18" x14ac:dyDescent="0.35">
      <c r="B120" s="487" t="s">
        <v>363</v>
      </c>
      <c r="C120" s="488">
        <v>47758.9</v>
      </c>
      <c r="D120" s="488">
        <v>45267</v>
      </c>
      <c r="E120" s="491">
        <v>-0.05</v>
      </c>
      <c r="F120" s="488">
        <v>2075.4</v>
      </c>
      <c r="G120" s="488">
        <v>12269.4</v>
      </c>
      <c r="H120" s="491">
        <v>4.91</v>
      </c>
      <c r="I120" s="489">
        <v>7553.9</v>
      </c>
      <c r="J120" s="489"/>
      <c r="K120" s="488">
        <v>32879</v>
      </c>
      <c r="L120" s="491">
        <v>3.35</v>
      </c>
    </row>
    <row r="121" spans="2:12" ht="18" x14ac:dyDescent="0.35">
      <c r="B121" s="487" t="s">
        <v>364</v>
      </c>
      <c r="C121" s="488">
        <v>985</v>
      </c>
      <c r="D121" s="488">
        <v>0</v>
      </c>
      <c r="E121" s="488" t="s">
        <v>357</v>
      </c>
      <c r="F121" s="488">
        <v>13470.3</v>
      </c>
      <c r="G121" s="488">
        <v>7615.61</v>
      </c>
      <c r="H121" s="491">
        <v>-0.43</v>
      </c>
      <c r="I121" s="489">
        <v>1611.6</v>
      </c>
      <c r="J121" s="489"/>
      <c r="K121" s="488">
        <v>2181.0500000000002</v>
      </c>
      <c r="L121" s="491">
        <v>0.35</v>
      </c>
    </row>
    <row r="122" spans="2:12" ht="18" x14ac:dyDescent="0.35">
      <c r="B122" s="487" t="s">
        <v>384</v>
      </c>
      <c r="C122" s="488">
        <v>0</v>
      </c>
      <c r="D122" s="488">
        <v>70184</v>
      </c>
      <c r="E122" s="488" t="s">
        <v>157</v>
      </c>
      <c r="F122" s="488">
        <v>0</v>
      </c>
      <c r="G122" s="488">
        <v>0</v>
      </c>
      <c r="H122" s="488" t="s">
        <v>157</v>
      </c>
      <c r="I122" s="489">
        <v>361.1</v>
      </c>
      <c r="J122" s="489"/>
      <c r="K122" s="488">
        <v>0</v>
      </c>
      <c r="L122" s="488" t="s">
        <v>157</v>
      </c>
    </row>
    <row r="123" spans="2:12" ht="18" x14ac:dyDescent="0.35">
      <c r="B123" s="487" t="s">
        <v>366</v>
      </c>
      <c r="C123" s="488">
        <v>0</v>
      </c>
      <c r="D123" s="488">
        <v>0</v>
      </c>
      <c r="E123" s="488" t="s">
        <v>157</v>
      </c>
      <c r="F123" s="488">
        <v>0</v>
      </c>
      <c r="G123" s="488">
        <v>0</v>
      </c>
      <c r="H123" s="488" t="s">
        <v>157</v>
      </c>
      <c r="I123" s="489">
        <v>0</v>
      </c>
      <c r="J123" s="489"/>
      <c r="K123" s="488">
        <v>48</v>
      </c>
      <c r="L123" s="488" t="s">
        <v>157</v>
      </c>
    </row>
    <row r="124" spans="2:12" ht="18" x14ac:dyDescent="0.35">
      <c r="B124" s="487" t="s">
        <v>367</v>
      </c>
      <c r="C124" s="488">
        <v>0</v>
      </c>
      <c r="D124" s="488">
        <v>0</v>
      </c>
      <c r="E124" s="488" t="s">
        <v>157</v>
      </c>
      <c r="F124" s="488">
        <v>0</v>
      </c>
      <c r="G124" s="488">
        <v>0</v>
      </c>
      <c r="H124" s="488" t="s">
        <v>157</v>
      </c>
      <c r="I124" s="489">
        <v>0</v>
      </c>
      <c r="J124" s="489"/>
      <c r="K124" s="488">
        <v>60.2</v>
      </c>
      <c r="L124" s="488" t="s">
        <v>157</v>
      </c>
    </row>
    <row r="125" spans="2:12" ht="18" x14ac:dyDescent="0.35">
      <c r="B125" s="493" t="s">
        <v>368</v>
      </c>
      <c r="C125" s="494">
        <v>79448.800000000003</v>
      </c>
      <c r="D125" s="494">
        <v>185612.5</v>
      </c>
      <c r="E125" s="497">
        <v>-1.34</v>
      </c>
      <c r="F125" s="494">
        <v>538926.9</v>
      </c>
      <c r="G125" s="494">
        <v>274813.90000000002</v>
      </c>
      <c r="H125" s="497">
        <v>-0.49</v>
      </c>
      <c r="I125" s="496">
        <v>211260.1</v>
      </c>
      <c r="J125" s="496"/>
      <c r="K125" s="494">
        <v>219933.4</v>
      </c>
      <c r="L125" s="497">
        <v>0.04</v>
      </c>
    </row>
    <row r="126" spans="2:12" ht="18" x14ac:dyDescent="0.3">
      <c r="C126" s="506"/>
      <c r="D126" s="506"/>
      <c r="E126" s="506"/>
      <c r="F126" s="506"/>
      <c r="G126" s="506"/>
      <c r="H126" s="506"/>
      <c r="I126" s="507"/>
      <c r="J126" s="507"/>
      <c r="K126" s="508"/>
      <c r="L126" s="508"/>
    </row>
    <row r="129" spans="2:14" ht="21" x14ac:dyDescent="0.35">
      <c r="B129" s="585" t="s">
        <v>385</v>
      </c>
      <c r="C129" s="585"/>
      <c r="D129" s="585"/>
      <c r="E129" s="585"/>
      <c r="F129" s="585"/>
      <c r="G129" s="585"/>
      <c r="H129" s="585"/>
      <c r="I129" s="585"/>
      <c r="J129" s="585"/>
      <c r="K129" s="585"/>
      <c r="L129" s="585"/>
    </row>
    <row r="131" spans="2:14" ht="18.75" x14ac:dyDescent="0.3">
      <c r="B131" s="586" t="s">
        <v>375</v>
      </c>
      <c r="C131" s="587" t="s">
        <v>386</v>
      </c>
      <c r="D131" s="587"/>
      <c r="E131" s="587"/>
      <c r="F131" s="587"/>
      <c r="G131" s="587"/>
      <c r="H131" s="587"/>
      <c r="I131" s="587"/>
      <c r="J131" s="587"/>
      <c r="K131" s="587"/>
      <c r="L131" s="587"/>
      <c r="M131" s="587"/>
    </row>
    <row r="132" spans="2:14" ht="56.25" x14ac:dyDescent="0.3">
      <c r="B132" s="586"/>
      <c r="C132" s="485" t="s">
        <v>387</v>
      </c>
      <c r="D132" s="485" t="s">
        <v>388</v>
      </c>
      <c r="E132" s="485" t="s">
        <v>378</v>
      </c>
      <c r="F132" s="485" t="s">
        <v>389</v>
      </c>
      <c r="G132" s="485" t="s">
        <v>390</v>
      </c>
      <c r="H132" s="485" t="s">
        <v>284</v>
      </c>
      <c r="I132" s="484" t="s">
        <v>391</v>
      </c>
      <c r="J132" s="484"/>
      <c r="K132" s="485" t="s">
        <v>392</v>
      </c>
      <c r="L132" s="485" t="s">
        <v>393</v>
      </c>
      <c r="M132" s="485" t="s">
        <v>394</v>
      </c>
      <c r="N132" s="509"/>
    </row>
    <row r="133" spans="2:14" ht="18" x14ac:dyDescent="0.35">
      <c r="B133" s="487" t="s">
        <v>342</v>
      </c>
      <c r="C133" s="488">
        <v>0</v>
      </c>
      <c r="D133" s="488">
        <v>0</v>
      </c>
      <c r="E133" s="488" t="s">
        <v>157</v>
      </c>
      <c r="F133" s="488">
        <v>11474.8</v>
      </c>
      <c r="G133" s="488">
        <v>45816.3</v>
      </c>
      <c r="H133" s="521">
        <f>IFERROR(G133/$G$158,"-")</f>
        <v>1.6606886230670373E-2</v>
      </c>
      <c r="I133" s="489">
        <v>-0.06</v>
      </c>
      <c r="J133" s="489"/>
      <c r="K133" s="488">
        <v>0</v>
      </c>
      <c r="L133" s="488" t="s">
        <v>157</v>
      </c>
      <c r="M133" s="488" t="s">
        <v>157</v>
      </c>
    </row>
    <row r="134" spans="2:14" ht="18" x14ac:dyDescent="0.35">
      <c r="B134" s="487" t="s">
        <v>343</v>
      </c>
      <c r="C134" s="488">
        <v>10911.6</v>
      </c>
      <c r="D134" s="488">
        <v>0</v>
      </c>
      <c r="E134" s="488" t="s">
        <v>157</v>
      </c>
      <c r="F134" s="488">
        <v>22341.8</v>
      </c>
      <c r="G134" s="488">
        <v>66513.399999999994</v>
      </c>
      <c r="H134" s="521">
        <f t="shared" ref="H134:H157" si="3">IFERROR(G134/$G$158,"-")</f>
        <v>2.4108897196305039E-2</v>
      </c>
      <c r="I134" s="489">
        <v>-0.28000000000000003</v>
      </c>
      <c r="J134" s="489"/>
      <c r="K134" s="488">
        <v>995.3</v>
      </c>
      <c r="L134" s="488">
        <v>205</v>
      </c>
      <c r="M134" s="491">
        <v>-0.79</v>
      </c>
    </row>
    <row r="135" spans="2:14" ht="18" x14ac:dyDescent="0.35">
      <c r="B135" s="487" t="s">
        <v>344</v>
      </c>
      <c r="C135" s="488">
        <v>14719.3</v>
      </c>
      <c r="D135" s="488">
        <v>24482.02</v>
      </c>
      <c r="E135" s="491">
        <v>0.66</v>
      </c>
      <c r="F135" s="488">
        <v>3285.5</v>
      </c>
      <c r="G135" s="488">
        <v>21802.1</v>
      </c>
      <c r="H135" s="521">
        <f t="shared" si="3"/>
        <v>7.9025367454311785E-3</v>
      </c>
      <c r="I135" s="489">
        <v>-0.11</v>
      </c>
      <c r="J135" s="489"/>
      <c r="K135" s="488">
        <v>975.4</v>
      </c>
      <c r="L135" s="488">
        <v>701.2</v>
      </c>
      <c r="M135" s="491">
        <v>-0.28000000000000003</v>
      </c>
    </row>
    <row r="136" spans="2:14" ht="18" x14ac:dyDescent="0.35">
      <c r="B136" s="487" t="s">
        <v>345</v>
      </c>
      <c r="C136" s="488">
        <v>6338.4</v>
      </c>
      <c r="D136" s="488">
        <v>10676</v>
      </c>
      <c r="E136" s="491">
        <v>0.68</v>
      </c>
      <c r="F136" s="488">
        <v>33239.5</v>
      </c>
      <c r="G136" s="488">
        <v>5764.2</v>
      </c>
      <c r="H136" s="521">
        <f t="shared" si="3"/>
        <v>2.0893309501384912E-3</v>
      </c>
      <c r="I136" s="489">
        <v>1.88</v>
      </c>
      <c r="J136" s="489"/>
      <c r="K136" s="488">
        <v>1715.7</v>
      </c>
      <c r="L136" s="488">
        <v>4501</v>
      </c>
      <c r="M136" s="491">
        <v>1.62</v>
      </c>
    </row>
    <row r="137" spans="2:14" ht="18" x14ac:dyDescent="0.35">
      <c r="B137" s="487" t="s">
        <v>346</v>
      </c>
      <c r="C137" s="488">
        <v>36186.5</v>
      </c>
      <c r="D137" s="488">
        <v>25236.863300000001</v>
      </c>
      <c r="E137" s="491">
        <v>-0.3</v>
      </c>
      <c r="F137" s="488">
        <v>0</v>
      </c>
      <c r="G137" s="488">
        <v>134681.9</v>
      </c>
      <c r="H137" s="521">
        <f t="shared" si="3"/>
        <v>4.8817713142059134E-2</v>
      </c>
      <c r="I137" s="489">
        <v>0.17</v>
      </c>
      <c r="J137" s="489"/>
      <c r="K137" s="488">
        <v>675.3</v>
      </c>
      <c r="L137" s="488" t="s">
        <v>157</v>
      </c>
      <c r="M137" s="488" t="s">
        <v>157</v>
      </c>
    </row>
    <row r="138" spans="2:14" ht="18" x14ac:dyDescent="0.35">
      <c r="B138" s="487" t="s">
        <v>347</v>
      </c>
      <c r="C138" s="488">
        <v>55385.599999999999</v>
      </c>
      <c r="D138" s="488">
        <v>113999.01880000001</v>
      </c>
      <c r="E138" s="491">
        <v>1.06</v>
      </c>
      <c r="F138" s="488">
        <v>44304.4</v>
      </c>
      <c r="G138" s="488">
        <v>95294.6</v>
      </c>
      <c r="H138" s="521">
        <f t="shared" si="3"/>
        <v>3.4541125769589447E-2</v>
      </c>
      <c r="I138" s="489">
        <v>0.79</v>
      </c>
      <c r="J138" s="489"/>
      <c r="K138" s="488">
        <v>2194</v>
      </c>
      <c r="L138" s="488">
        <v>12309.005999999999</v>
      </c>
      <c r="M138" s="491">
        <v>4.6100000000000003</v>
      </c>
    </row>
    <row r="139" spans="2:14" ht="18" x14ac:dyDescent="0.35">
      <c r="B139" s="487" t="s">
        <v>348</v>
      </c>
      <c r="C139" s="488">
        <v>2476.6999999999998</v>
      </c>
      <c r="D139" s="488">
        <v>0</v>
      </c>
      <c r="E139" s="488" t="s">
        <v>157</v>
      </c>
      <c r="F139" s="488">
        <v>78382.7</v>
      </c>
      <c r="G139" s="488">
        <v>23018.6</v>
      </c>
      <c r="H139" s="521">
        <f t="shared" si="3"/>
        <v>8.343477569976384E-3</v>
      </c>
      <c r="I139" s="489">
        <v>2.2000000000000002</v>
      </c>
      <c r="J139" s="489"/>
      <c r="K139" s="488">
        <v>65.599999999999994</v>
      </c>
      <c r="L139" s="488">
        <v>1117</v>
      </c>
      <c r="M139" s="491">
        <v>16.03</v>
      </c>
    </row>
    <row r="140" spans="2:14" ht="18" x14ac:dyDescent="0.35">
      <c r="B140" s="487" t="s">
        <v>349</v>
      </c>
      <c r="C140" s="488">
        <v>17869.7</v>
      </c>
      <c r="D140" s="488">
        <v>0</v>
      </c>
      <c r="E140" s="488"/>
      <c r="F140" s="488">
        <v>73065.399999999994</v>
      </c>
      <c r="G140" s="488">
        <v>73086</v>
      </c>
      <c r="H140" s="521">
        <f t="shared" si="3"/>
        <v>2.6491246282540817E-2</v>
      </c>
      <c r="I140" s="489">
        <v>-0.04</v>
      </c>
      <c r="J140" s="489"/>
      <c r="K140" s="488">
        <v>7510.9</v>
      </c>
      <c r="L140" s="488">
        <v>1451.75</v>
      </c>
      <c r="M140" s="491">
        <v>-0.81</v>
      </c>
    </row>
    <row r="141" spans="2:14" ht="18" x14ac:dyDescent="0.35">
      <c r="B141" s="487" t="s">
        <v>350</v>
      </c>
      <c r="C141" s="488">
        <v>17634.2</v>
      </c>
      <c r="D141" s="488">
        <v>0</v>
      </c>
      <c r="E141" s="488" t="s">
        <v>157</v>
      </c>
      <c r="F141" s="488">
        <v>119717.1</v>
      </c>
      <c r="G141" s="488">
        <v>77274.399999999994</v>
      </c>
      <c r="H141" s="521">
        <f t="shared" si="3"/>
        <v>2.800940209801565E-2</v>
      </c>
      <c r="I141" s="489">
        <v>0.25</v>
      </c>
      <c r="J141" s="489"/>
      <c r="K141" s="488">
        <v>0</v>
      </c>
      <c r="L141" s="488">
        <v>600</v>
      </c>
      <c r="M141" s="488" t="s">
        <v>157</v>
      </c>
    </row>
    <row r="142" spans="2:14" ht="18" x14ac:dyDescent="0.35">
      <c r="B142" s="487" t="s">
        <v>351</v>
      </c>
      <c r="C142" s="488">
        <v>76974.5</v>
      </c>
      <c r="D142" s="488">
        <v>0</v>
      </c>
      <c r="E142" s="488" t="s">
        <v>157</v>
      </c>
      <c r="F142" s="488">
        <v>26891.9</v>
      </c>
      <c r="G142" s="488">
        <v>314617.59999999998</v>
      </c>
      <c r="H142" s="521">
        <f t="shared" si="3"/>
        <v>0.11403842495719992</v>
      </c>
      <c r="I142" s="489">
        <v>-0.5</v>
      </c>
      <c r="J142" s="489"/>
      <c r="K142" s="488">
        <v>2305</v>
      </c>
      <c r="L142" s="488">
        <v>59154.5</v>
      </c>
      <c r="M142" s="491">
        <v>24.66</v>
      </c>
    </row>
    <row r="143" spans="2:14" ht="18" x14ac:dyDescent="0.35">
      <c r="B143" s="487" t="s">
        <v>352</v>
      </c>
      <c r="C143" s="488">
        <v>42751.6</v>
      </c>
      <c r="D143" s="488">
        <v>37499.254000000001</v>
      </c>
      <c r="E143" s="491">
        <v>-0.12</v>
      </c>
      <c r="F143" s="488">
        <v>73727.600000000006</v>
      </c>
      <c r="G143" s="488">
        <v>915932.5</v>
      </c>
      <c r="H143" s="521">
        <f t="shared" si="3"/>
        <v>0.3319950939397876</v>
      </c>
      <c r="I143" s="489">
        <v>-0.32</v>
      </c>
      <c r="J143" s="489"/>
      <c r="K143" s="488">
        <v>3162.8</v>
      </c>
      <c r="L143" s="488">
        <v>1046.3399999999999</v>
      </c>
      <c r="M143" s="491">
        <v>-0.67</v>
      </c>
    </row>
    <row r="144" spans="2:14" ht="18" x14ac:dyDescent="0.35">
      <c r="B144" s="487" t="s">
        <v>353</v>
      </c>
      <c r="C144" s="488">
        <v>86375.7</v>
      </c>
      <c r="D144" s="488">
        <v>2947.4</v>
      </c>
      <c r="E144" s="491">
        <v>-0.97</v>
      </c>
      <c r="F144" s="488">
        <v>32308.799999999999</v>
      </c>
      <c r="G144" s="488">
        <v>180931.8</v>
      </c>
      <c r="H144" s="521">
        <f t="shared" si="3"/>
        <v>6.5581764963788119E-2</v>
      </c>
      <c r="I144" s="489">
        <v>0.39</v>
      </c>
      <c r="J144" s="489"/>
      <c r="K144" s="488">
        <v>1561.1</v>
      </c>
      <c r="L144" s="488">
        <v>573.66999999999996</v>
      </c>
      <c r="M144" s="491">
        <v>-0.63</v>
      </c>
    </row>
    <row r="145" spans="2:13" ht="18" x14ac:dyDescent="0.35">
      <c r="B145" s="487" t="s">
        <v>354</v>
      </c>
      <c r="C145" s="488">
        <v>5910.8</v>
      </c>
      <c r="D145" s="488">
        <v>8350.1717000000008</v>
      </c>
      <c r="E145" s="491">
        <v>0.41</v>
      </c>
      <c r="F145" s="488">
        <v>43904.3</v>
      </c>
      <c r="G145" s="488">
        <v>116483.7</v>
      </c>
      <c r="H145" s="521">
        <f t="shared" si="3"/>
        <v>4.2221470385595046E-2</v>
      </c>
      <c r="I145" s="489">
        <v>0.69</v>
      </c>
      <c r="J145" s="489"/>
      <c r="K145" s="488">
        <v>27335.599999999999</v>
      </c>
      <c r="L145" s="488">
        <v>26412.67</v>
      </c>
      <c r="M145" s="491">
        <v>-0.03</v>
      </c>
    </row>
    <row r="146" spans="2:13" ht="18" x14ac:dyDescent="0.35">
      <c r="B146" s="487" t="s">
        <v>355</v>
      </c>
      <c r="C146" s="488">
        <v>147815.5</v>
      </c>
      <c r="D146" s="488">
        <v>14656</v>
      </c>
      <c r="E146" s="491">
        <v>-0.9</v>
      </c>
      <c r="F146" s="488">
        <v>0</v>
      </c>
      <c r="G146" s="488">
        <v>34231.599999999999</v>
      </c>
      <c r="H146" s="521">
        <f t="shared" si="3"/>
        <v>1.2407817451296065E-2</v>
      </c>
      <c r="I146" s="489">
        <v>-0.21</v>
      </c>
      <c r="J146" s="489"/>
      <c r="K146" s="488">
        <v>30150</v>
      </c>
      <c r="L146" s="488">
        <v>1300</v>
      </c>
      <c r="M146" s="491">
        <v>-0.96</v>
      </c>
    </row>
    <row r="147" spans="2:13" ht="18" x14ac:dyDescent="0.35">
      <c r="B147" s="487" t="s">
        <v>356</v>
      </c>
      <c r="C147" s="488">
        <v>34011.699999999997</v>
      </c>
      <c r="D147" s="488">
        <v>0</v>
      </c>
      <c r="E147" s="488"/>
      <c r="F147" s="488">
        <v>28427.4</v>
      </c>
      <c r="G147" s="488">
        <v>138914.6</v>
      </c>
      <c r="H147" s="521">
        <f t="shared" si="3"/>
        <v>5.0351926235402737E-2</v>
      </c>
      <c r="I147" s="489">
        <v>-0.06</v>
      </c>
      <c r="J147" s="489"/>
      <c r="K147" s="488">
        <v>8890.9</v>
      </c>
      <c r="L147" s="488">
        <v>15647.01</v>
      </c>
      <c r="M147" s="491">
        <v>0.76</v>
      </c>
    </row>
    <row r="148" spans="2:13" ht="18" x14ac:dyDescent="0.35">
      <c r="B148" s="487" t="s">
        <v>358</v>
      </c>
      <c r="C148" s="488">
        <v>439</v>
      </c>
      <c r="D148" s="488">
        <v>112.15</v>
      </c>
      <c r="E148" s="491">
        <v>-0.74</v>
      </c>
      <c r="F148" s="488">
        <v>173.7</v>
      </c>
      <c r="G148" s="488">
        <v>33000.199999999997</v>
      </c>
      <c r="H148" s="521">
        <f t="shared" si="3"/>
        <v>1.1961475871892063E-2</v>
      </c>
      <c r="I148" s="489">
        <v>-0.15</v>
      </c>
      <c r="J148" s="489"/>
      <c r="K148" s="488">
        <v>64.2</v>
      </c>
      <c r="L148" s="488">
        <v>21</v>
      </c>
      <c r="M148" s="491">
        <v>-0.67</v>
      </c>
    </row>
    <row r="149" spans="2:13" ht="18" x14ac:dyDescent="0.35">
      <c r="B149" s="487" t="s">
        <v>359</v>
      </c>
      <c r="C149" s="488"/>
      <c r="D149" s="488">
        <v>18981</v>
      </c>
      <c r="E149" s="488" t="s">
        <v>157</v>
      </c>
      <c r="F149" s="488" t="s">
        <v>157</v>
      </c>
      <c r="G149" s="488" t="s">
        <v>157</v>
      </c>
      <c r="H149" s="521" t="str">
        <f t="shared" si="3"/>
        <v>-</v>
      </c>
      <c r="I149" s="489" t="s">
        <v>157</v>
      </c>
      <c r="J149" s="489"/>
      <c r="K149" s="488" t="s">
        <v>157</v>
      </c>
      <c r="L149" s="488">
        <v>166740.75</v>
      </c>
      <c r="M149" s="488" t="s">
        <v>157</v>
      </c>
    </row>
    <row r="150" spans="2:13" ht="18" x14ac:dyDescent="0.35">
      <c r="B150" s="487" t="s">
        <v>360</v>
      </c>
      <c r="C150" s="488">
        <v>105558.8</v>
      </c>
      <c r="D150" s="488">
        <v>328177.06</v>
      </c>
      <c r="E150" s="491">
        <v>2.11</v>
      </c>
      <c r="F150" s="488">
        <v>0</v>
      </c>
      <c r="G150" s="488">
        <v>8557.9</v>
      </c>
      <c r="H150" s="521">
        <f t="shared" si="3"/>
        <v>3.1019543628240161E-3</v>
      </c>
      <c r="I150" s="489">
        <v>0.34</v>
      </c>
      <c r="J150" s="489"/>
      <c r="K150" s="488">
        <v>8378.2000000000007</v>
      </c>
      <c r="L150" s="488">
        <v>18891.759999999998</v>
      </c>
      <c r="M150" s="488">
        <v>1.25</v>
      </c>
    </row>
    <row r="151" spans="2:13" ht="18" x14ac:dyDescent="0.35">
      <c r="B151" s="487" t="s">
        <v>361</v>
      </c>
      <c r="C151" s="488">
        <v>204911.3</v>
      </c>
      <c r="D151" s="488">
        <v>0</v>
      </c>
      <c r="E151" s="491" t="s">
        <v>157</v>
      </c>
      <c r="F151" s="488">
        <v>0</v>
      </c>
      <c r="G151" s="488">
        <v>68110.100000000006</v>
      </c>
      <c r="H151" s="521">
        <f t="shared" si="3"/>
        <v>2.4687647886441771E-2</v>
      </c>
      <c r="I151" s="489">
        <v>0.25</v>
      </c>
      <c r="J151" s="489"/>
      <c r="K151" s="488">
        <v>18844.400000000001</v>
      </c>
      <c r="L151" s="488">
        <v>180806</v>
      </c>
      <c r="M151" s="488">
        <v>8.59</v>
      </c>
    </row>
    <row r="152" spans="2:13" ht="18" x14ac:dyDescent="0.35">
      <c r="B152" s="487" t="s">
        <v>362</v>
      </c>
      <c r="C152" s="488">
        <v>99079.8</v>
      </c>
      <c r="D152" s="488">
        <v>37096.870999999999</v>
      </c>
      <c r="E152" s="491">
        <v>-0.63</v>
      </c>
      <c r="F152" s="488">
        <v>203785.7</v>
      </c>
      <c r="G152" s="488">
        <v>221707.8</v>
      </c>
      <c r="H152" s="521">
        <f t="shared" si="3"/>
        <v>8.0361709938432835E-2</v>
      </c>
      <c r="I152" s="489">
        <v>-0.37</v>
      </c>
      <c r="J152" s="489"/>
      <c r="K152" s="488">
        <v>1799</v>
      </c>
      <c r="L152" s="488">
        <v>4560.6854999999996</v>
      </c>
      <c r="M152" s="488">
        <v>1.54</v>
      </c>
    </row>
    <row r="153" spans="2:13" ht="18" x14ac:dyDescent="0.35">
      <c r="B153" s="487" t="s">
        <v>363</v>
      </c>
      <c r="C153" s="488">
        <v>118374.6</v>
      </c>
      <c r="D153" s="488">
        <v>152670.79999999999</v>
      </c>
      <c r="E153" s="491">
        <v>0.28999999999999998</v>
      </c>
      <c r="F153" s="488">
        <v>11.6</v>
      </c>
      <c r="G153" s="488">
        <v>71099.5</v>
      </c>
      <c r="H153" s="521">
        <f t="shared" si="3"/>
        <v>2.5771206045829716E-2</v>
      </c>
      <c r="I153" s="489">
        <v>0.64</v>
      </c>
      <c r="J153" s="489"/>
      <c r="K153" s="488">
        <v>14406</v>
      </c>
      <c r="L153" s="488">
        <v>52484.95</v>
      </c>
      <c r="M153" s="488">
        <v>2.64</v>
      </c>
    </row>
    <row r="154" spans="2:13" ht="18" x14ac:dyDescent="0.35">
      <c r="B154" s="487" t="s">
        <v>364</v>
      </c>
      <c r="C154" s="488">
        <v>1634.3</v>
      </c>
      <c r="D154" s="488">
        <v>1424.825</v>
      </c>
      <c r="E154" s="491">
        <v>-0.13</v>
      </c>
      <c r="F154" s="488">
        <v>15302.3</v>
      </c>
      <c r="G154" s="488">
        <v>104407</v>
      </c>
      <c r="H154" s="521">
        <f t="shared" si="3"/>
        <v>3.7844067955849804E-2</v>
      </c>
      <c r="I154" s="489">
        <v>-0.34</v>
      </c>
      <c r="J154" s="489"/>
      <c r="K154" s="488">
        <v>2787.9</v>
      </c>
      <c r="L154" s="488">
        <v>5005.5</v>
      </c>
      <c r="M154" s="488">
        <v>0.8</v>
      </c>
    </row>
    <row r="155" spans="2:13" ht="18" x14ac:dyDescent="0.35">
      <c r="B155" s="487" t="s">
        <v>365</v>
      </c>
      <c r="C155" s="488">
        <v>131500.5</v>
      </c>
      <c r="D155" s="488">
        <v>0</v>
      </c>
      <c r="E155" s="491" t="s">
        <v>157</v>
      </c>
      <c r="F155" s="488">
        <v>5.6</v>
      </c>
      <c r="G155" s="488">
        <v>2454.1999999999998</v>
      </c>
      <c r="H155" s="521">
        <f t="shared" si="3"/>
        <v>8.8956594459419956E-4</v>
      </c>
      <c r="I155" s="489">
        <v>5.26</v>
      </c>
      <c r="J155" s="489"/>
      <c r="K155" s="488">
        <v>0</v>
      </c>
      <c r="L155" s="488">
        <v>4</v>
      </c>
      <c r="M155" s="488" t="s">
        <v>157</v>
      </c>
    </row>
    <row r="156" spans="2:13" ht="18" x14ac:dyDescent="0.35">
      <c r="B156" s="487" t="s">
        <v>366</v>
      </c>
      <c r="C156" s="488">
        <v>206.3</v>
      </c>
      <c r="D156" s="488">
        <v>0</v>
      </c>
      <c r="E156" s="491" t="s">
        <v>157</v>
      </c>
      <c r="F156" s="488">
        <v>684</v>
      </c>
      <c r="G156" s="488">
        <v>5077.3999999999996</v>
      </c>
      <c r="H156" s="521">
        <f t="shared" si="3"/>
        <v>1.8403887731572768E-3</v>
      </c>
      <c r="I156" s="489">
        <v>-0.54</v>
      </c>
      <c r="J156" s="489"/>
      <c r="K156" s="488">
        <v>1.5</v>
      </c>
      <c r="L156" s="488" t="s">
        <v>157</v>
      </c>
      <c r="M156" s="488" t="s">
        <v>157</v>
      </c>
    </row>
    <row r="157" spans="2:13" ht="18" x14ac:dyDescent="0.35">
      <c r="B157" s="487" t="s">
        <v>367</v>
      </c>
      <c r="C157" s="488">
        <v>0</v>
      </c>
      <c r="D157" s="488">
        <v>42.5</v>
      </c>
      <c r="E157" s="491" t="s">
        <v>157</v>
      </c>
      <c r="F157" s="488">
        <v>35.1</v>
      </c>
      <c r="G157" s="488">
        <v>95.9</v>
      </c>
      <c r="H157" s="521">
        <f t="shared" si="3"/>
        <v>3.4760563151570264E-5</v>
      </c>
      <c r="I157" s="489">
        <v>1.05</v>
      </c>
      <c r="J157" s="489"/>
      <c r="K157" s="488">
        <v>10.9</v>
      </c>
      <c r="L157" s="488">
        <v>187.2</v>
      </c>
      <c r="M157" s="488">
        <v>16.170000000000002</v>
      </c>
    </row>
    <row r="158" spans="2:13" ht="18" x14ac:dyDescent="0.35">
      <c r="B158" s="493" t="s">
        <v>368</v>
      </c>
      <c r="C158" s="494">
        <v>1217066.1000000001</v>
      </c>
      <c r="D158" s="494">
        <v>776351.9</v>
      </c>
      <c r="E158" s="497">
        <v>-0.36</v>
      </c>
      <c r="F158" s="494">
        <v>811069.2</v>
      </c>
      <c r="G158" s="494">
        <v>2758873.6</v>
      </c>
      <c r="H158" s="494">
        <v>2720584.04</v>
      </c>
      <c r="I158" s="496">
        <v>-0.01</v>
      </c>
      <c r="J158" s="496"/>
      <c r="K158" s="505">
        <v>133829.70000000001</v>
      </c>
      <c r="L158" s="494">
        <v>553720.9</v>
      </c>
      <c r="M158" s="494">
        <v>3.14</v>
      </c>
    </row>
    <row r="162" spans="2:12" ht="21" x14ac:dyDescent="0.35">
      <c r="B162" s="585"/>
      <c r="C162" s="585"/>
      <c r="D162" s="585"/>
      <c r="E162" s="585"/>
      <c r="F162" s="585"/>
      <c r="G162" s="585"/>
      <c r="H162" s="585"/>
      <c r="I162" s="585"/>
      <c r="J162" s="585"/>
      <c r="K162" s="585"/>
      <c r="L162" s="585"/>
    </row>
    <row r="165" spans="2:12" ht="18.75" x14ac:dyDescent="0.3">
      <c r="B165" s="510"/>
      <c r="C165" s="511"/>
      <c r="D165" s="511"/>
      <c r="E165" s="511"/>
      <c r="F165" s="511"/>
      <c r="G165" s="511"/>
      <c r="H165" s="511"/>
      <c r="I165" s="512"/>
      <c r="J165" s="512"/>
      <c r="K165" s="511"/>
      <c r="L165" s="511"/>
    </row>
    <row r="166" spans="2:12" ht="18" x14ac:dyDescent="0.35">
      <c r="B166" s="513"/>
      <c r="C166" s="514"/>
      <c r="D166" s="514"/>
      <c r="E166" s="515"/>
      <c r="F166" s="514"/>
      <c r="G166" s="514"/>
      <c r="H166" s="515"/>
      <c r="I166" s="516"/>
      <c r="J166" s="516"/>
      <c r="K166" s="514"/>
      <c r="L166" s="514"/>
    </row>
    <row r="167" spans="2:12" ht="18" x14ac:dyDescent="0.35">
      <c r="B167" s="513"/>
      <c r="C167" s="514"/>
      <c r="D167" s="514"/>
      <c r="E167" s="515"/>
      <c r="F167" s="514"/>
      <c r="G167" s="514"/>
      <c r="H167" s="515"/>
      <c r="I167" s="516"/>
      <c r="J167" s="516"/>
      <c r="K167" s="514"/>
      <c r="L167" s="514"/>
    </row>
    <row r="168" spans="2:12" ht="18" x14ac:dyDescent="0.35">
      <c r="B168" s="513"/>
      <c r="C168" s="514"/>
      <c r="D168" s="514"/>
      <c r="E168" s="515"/>
      <c r="F168" s="514"/>
      <c r="G168" s="514"/>
      <c r="H168" s="515"/>
      <c r="I168" s="516"/>
      <c r="J168" s="516"/>
      <c r="K168" s="514"/>
      <c r="L168" s="514"/>
    </row>
    <row r="169" spans="2:12" ht="18" x14ac:dyDescent="0.35">
      <c r="B169" s="513"/>
      <c r="C169" s="514"/>
      <c r="D169" s="514"/>
      <c r="E169" s="515"/>
      <c r="F169" s="514"/>
      <c r="G169" s="514"/>
      <c r="H169" s="515"/>
      <c r="I169" s="516"/>
      <c r="J169" s="516"/>
      <c r="K169" s="514"/>
      <c r="L169" s="514"/>
    </row>
    <row r="170" spans="2:12" ht="18" x14ac:dyDescent="0.35">
      <c r="B170" s="513"/>
      <c r="C170" s="514"/>
      <c r="D170" s="514"/>
      <c r="E170" s="515"/>
      <c r="F170" s="514"/>
      <c r="G170" s="514"/>
      <c r="H170" s="515"/>
      <c r="I170" s="516"/>
      <c r="J170" s="516"/>
      <c r="K170" s="514"/>
      <c r="L170" s="514"/>
    </row>
    <row r="171" spans="2:12" ht="18" x14ac:dyDescent="0.35">
      <c r="B171" s="513"/>
      <c r="C171" s="514"/>
      <c r="D171" s="514"/>
      <c r="E171" s="515"/>
      <c r="F171" s="514"/>
      <c r="G171" s="514"/>
      <c r="H171" s="515"/>
      <c r="I171" s="516"/>
      <c r="J171" s="516"/>
      <c r="K171" s="514"/>
      <c r="L171" s="514"/>
    </row>
    <row r="172" spans="2:12" ht="18" x14ac:dyDescent="0.35">
      <c r="B172" s="513"/>
      <c r="C172" s="514"/>
      <c r="D172" s="514"/>
      <c r="E172" s="515"/>
      <c r="F172" s="514"/>
      <c r="G172" s="514"/>
      <c r="H172" s="515"/>
      <c r="I172" s="516"/>
      <c r="J172" s="516"/>
      <c r="K172" s="514"/>
      <c r="L172" s="515"/>
    </row>
    <row r="173" spans="2:12" ht="18" x14ac:dyDescent="0.35">
      <c r="B173" s="513"/>
      <c r="C173" s="514"/>
      <c r="D173" s="514"/>
      <c r="E173" s="515"/>
      <c r="F173" s="514"/>
      <c r="G173" s="514"/>
      <c r="H173" s="515"/>
      <c r="I173" s="516"/>
      <c r="J173" s="516"/>
      <c r="K173" s="514"/>
      <c r="L173" s="514"/>
    </row>
    <row r="174" spans="2:12" ht="18" x14ac:dyDescent="0.35">
      <c r="B174" s="513"/>
      <c r="C174" s="514"/>
      <c r="D174" s="514"/>
      <c r="E174" s="515"/>
      <c r="F174" s="514"/>
      <c r="G174" s="514"/>
      <c r="H174" s="515"/>
      <c r="I174" s="516"/>
      <c r="J174" s="516"/>
      <c r="K174" s="514"/>
      <c r="L174" s="514"/>
    </row>
    <row r="175" spans="2:12" ht="18" x14ac:dyDescent="0.35">
      <c r="B175" s="513"/>
      <c r="C175" s="514"/>
      <c r="D175" s="514"/>
      <c r="E175" s="515"/>
      <c r="F175" s="514"/>
      <c r="G175" s="514"/>
      <c r="H175" s="515"/>
      <c r="I175" s="516"/>
      <c r="J175" s="516"/>
      <c r="K175" s="514"/>
      <c r="L175" s="514"/>
    </row>
    <row r="176" spans="2:12" ht="18" x14ac:dyDescent="0.35">
      <c r="B176" s="513"/>
      <c r="C176" s="514"/>
      <c r="D176" s="514"/>
      <c r="E176" s="515"/>
      <c r="F176" s="514"/>
      <c r="G176" s="514"/>
      <c r="H176" s="515"/>
      <c r="I176" s="516"/>
      <c r="J176" s="516"/>
      <c r="K176" s="514"/>
      <c r="L176" s="515"/>
    </row>
    <row r="177" spans="2:12" ht="18" x14ac:dyDescent="0.35">
      <c r="B177" s="513"/>
      <c r="C177" s="514"/>
      <c r="D177" s="514"/>
      <c r="E177" s="515"/>
      <c r="F177" s="514"/>
      <c r="G177" s="514"/>
      <c r="H177" s="515"/>
      <c r="I177" s="516"/>
      <c r="J177" s="516"/>
      <c r="K177" s="514"/>
      <c r="L177" s="515"/>
    </row>
    <row r="178" spans="2:12" ht="18" x14ac:dyDescent="0.35">
      <c r="B178" s="513"/>
      <c r="C178" s="514"/>
      <c r="D178" s="514"/>
      <c r="E178" s="515"/>
      <c r="F178" s="514"/>
      <c r="G178" s="514"/>
      <c r="H178" s="515"/>
      <c r="I178" s="516"/>
      <c r="J178" s="516"/>
      <c r="K178" s="514"/>
      <c r="L178" s="514"/>
    </row>
    <row r="179" spans="2:12" ht="18" x14ac:dyDescent="0.35">
      <c r="B179" s="513"/>
      <c r="C179" s="514"/>
      <c r="D179" s="514"/>
      <c r="E179" s="515"/>
      <c r="F179" s="514"/>
      <c r="G179" s="514"/>
      <c r="H179" s="515"/>
      <c r="I179" s="516"/>
      <c r="J179" s="516"/>
      <c r="K179" s="514"/>
      <c r="L179" s="514"/>
    </row>
    <row r="180" spans="2:12" ht="18" x14ac:dyDescent="0.35">
      <c r="B180" s="513"/>
      <c r="C180" s="514"/>
      <c r="D180" s="514"/>
      <c r="E180" s="515"/>
      <c r="F180" s="514"/>
      <c r="G180" s="514"/>
      <c r="H180" s="515"/>
      <c r="I180" s="516"/>
      <c r="J180" s="516"/>
      <c r="K180" s="514"/>
      <c r="L180" s="514"/>
    </row>
    <row r="181" spans="2:12" ht="18" x14ac:dyDescent="0.35">
      <c r="B181" s="513"/>
      <c r="C181" s="514"/>
      <c r="D181" s="514"/>
      <c r="E181" s="515"/>
      <c r="F181" s="514"/>
      <c r="G181" s="514"/>
      <c r="H181" s="515"/>
      <c r="I181" s="516"/>
      <c r="J181" s="516"/>
      <c r="K181" s="514"/>
      <c r="L181" s="514"/>
    </row>
    <row r="182" spans="2:12" ht="18" x14ac:dyDescent="0.35">
      <c r="B182" s="513"/>
      <c r="C182" s="514"/>
      <c r="D182" s="514"/>
      <c r="E182" s="514"/>
      <c r="F182" s="514"/>
      <c r="G182" s="514"/>
      <c r="H182" s="514"/>
      <c r="I182" s="516"/>
      <c r="J182" s="516"/>
      <c r="K182" s="514"/>
      <c r="L182" s="514"/>
    </row>
    <row r="183" spans="2:12" ht="18" x14ac:dyDescent="0.35">
      <c r="B183" s="513"/>
      <c r="C183" s="514"/>
      <c r="D183" s="514"/>
      <c r="E183" s="515"/>
      <c r="F183" s="514"/>
      <c r="G183" s="514"/>
      <c r="H183" s="515"/>
      <c r="I183" s="516"/>
      <c r="J183" s="516"/>
      <c r="K183" s="514"/>
      <c r="L183" s="514"/>
    </row>
    <row r="184" spans="2:12" ht="18" x14ac:dyDescent="0.35">
      <c r="B184" s="513"/>
      <c r="C184" s="514"/>
      <c r="D184" s="514"/>
      <c r="E184" s="515"/>
      <c r="F184" s="514"/>
      <c r="G184" s="514"/>
      <c r="H184" s="515"/>
      <c r="I184" s="516"/>
      <c r="J184" s="516"/>
      <c r="K184" s="514"/>
      <c r="L184" s="514"/>
    </row>
    <row r="185" spans="2:12" ht="18" x14ac:dyDescent="0.35">
      <c r="B185" s="513"/>
      <c r="C185" s="514"/>
      <c r="D185" s="514"/>
      <c r="E185" s="515"/>
      <c r="F185" s="514"/>
      <c r="G185" s="514"/>
      <c r="H185" s="515"/>
      <c r="I185" s="516"/>
      <c r="J185" s="516"/>
      <c r="K185" s="514"/>
      <c r="L185" s="514"/>
    </row>
    <row r="186" spans="2:12" ht="18" x14ac:dyDescent="0.35">
      <c r="B186" s="513"/>
      <c r="C186" s="514"/>
      <c r="D186" s="514"/>
      <c r="E186" s="515"/>
      <c r="F186" s="514"/>
      <c r="G186" s="514"/>
      <c r="H186" s="515"/>
      <c r="I186" s="516"/>
      <c r="J186" s="516"/>
      <c r="K186" s="514"/>
      <c r="L186" s="515"/>
    </row>
    <row r="187" spans="2:12" ht="18" x14ac:dyDescent="0.35">
      <c r="B187" s="513"/>
      <c r="C187" s="514"/>
      <c r="D187" s="514"/>
      <c r="E187" s="515"/>
      <c r="F187" s="514"/>
      <c r="G187" s="514"/>
      <c r="H187" s="515"/>
      <c r="I187" s="516"/>
      <c r="J187" s="516"/>
      <c r="K187" s="514"/>
      <c r="L187" s="514"/>
    </row>
    <row r="188" spans="2:12" ht="18" x14ac:dyDescent="0.35">
      <c r="B188" s="513"/>
      <c r="C188" s="514"/>
      <c r="D188" s="514"/>
      <c r="E188" s="515"/>
      <c r="F188" s="514"/>
      <c r="G188" s="514"/>
      <c r="H188" s="515"/>
      <c r="I188" s="516"/>
      <c r="J188" s="516"/>
      <c r="K188" s="514"/>
      <c r="L188" s="514"/>
    </row>
    <row r="189" spans="2:12" ht="18" x14ac:dyDescent="0.35">
      <c r="B189" s="513"/>
      <c r="C189" s="514"/>
      <c r="D189" s="514"/>
      <c r="E189" s="515"/>
      <c r="F189" s="514"/>
      <c r="G189" s="514"/>
      <c r="H189" s="515"/>
      <c r="I189" s="516"/>
      <c r="J189" s="516"/>
      <c r="K189" s="514"/>
      <c r="L189" s="514"/>
    </row>
    <row r="190" spans="2:12" ht="18" x14ac:dyDescent="0.35">
      <c r="B190" s="513"/>
      <c r="C190" s="514"/>
      <c r="D190" s="514"/>
      <c r="E190" s="515"/>
      <c r="F190" s="514"/>
      <c r="G190" s="514"/>
      <c r="H190" s="515"/>
      <c r="I190" s="516"/>
      <c r="J190" s="516"/>
      <c r="K190" s="514"/>
      <c r="L190" s="514"/>
    </row>
    <row r="191" spans="2:12" ht="18" x14ac:dyDescent="0.35">
      <c r="B191" s="517"/>
      <c r="C191" s="506"/>
      <c r="D191" s="506"/>
      <c r="E191" s="508"/>
      <c r="F191" s="506"/>
      <c r="G191" s="506"/>
      <c r="H191" s="508"/>
      <c r="I191" s="507"/>
      <c r="J191" s="507"/>
      <c r="K191" s="506"/>
      <c r="L191" s="508"/>
    </row>
    <row r="195" spans="2:19" ht="21" x14ac:dyDescent="0.35">
      <c r="B195" s="585"/>
      <c r="C195" s="585"/>
      <c r="D195" s="585"/>
      <c r="E195" s="585"/>
      <c r="F195" s="585"/>
      <c r="G195" s="585"/>
      <c r="H195" s="585"/>
      <c r="I195" s="585"/>
      <c r="J195" s="585"/>
      <c r="K195" s="585"/>
      <c r="L195" s="585"/>
    </row>
    <row r="197" spans="2:19" ht="18.75" x14ac:dyDescent="0.3">
      <c r="B197" s="588"/>
      <c r="C197" s="589"/>
      <c r="D197" s="589"/>
      <c r="E197" s="589"/>
      <c r="F197" s="589"/>
      <c r="G197" s="589"/>
      <c r="H197" s="589"/>
      <c r="I197" s="589"/>
      <c r="J197" s="589"/>
      <c r="K197" s="589"/>
      <c r="L197" s="589"/>
      <c r="M197" s="589"/>
    </row>
    <row r="198" spans="2:19" ht="18.75" x14ac:dyDescent="0.3">
      <c r="B198" s="588"/>
      <c r="C198" s="511"/>
      <c r="D198" s="511"/>
      <c r="E198" s="511"/>
      <c r="F198" s="511"/>
      <c r="G198" s="511"/>
      <c r="H198" s="511"/>
      <c r="I198" s="512"/>
      <c r="J198" s="512"/>
      <c r="K198" s="511"/>
      <c r="L198" s="511"/>
      <c r="M198" s="511"/>
      <c r="N198" s="511"/>
      <c r="O198" s="511"/>
    </row>
    <row r="199" spans="2:19" ht="18" x14ac:dyDescent="0.35">
      <c r="B199" s="513"/>
      <c r="C199" s="514"/>
      <c r="D199" s="514"/>
      <c r="E199" s="515"/>
      <c r="F199" s="514"/>
      <c r="G199" s="514"/>
      <c r="H199" s="514"/>
      <c r="I199" s="516"/>
      <c r="J199" s="516"/>
      <c r="K199" s="514"/>
      <c r="L199" s="514"/>
      <c r="M199" s="514"/>
      <c r="N199" s="515"/>
      <c r="O199" s="514"/>
    </row>
    <row r="200" spans="2:19" ht="18" x14ac:dyDescent="0.35">
      <c r="B200" s="513"/>
      <c r="C200" s="514"/>
      <c r="D200" s="514"/>
      <c r="E200" s="514"/>
      <c r="F200" s="514"/>
      <c r="G200" s="514"/>
      <c r="H200" s="514"/>
      <c r="I200" s="516"/>
      <c r="J200" s="516"/>
      <c r="K200" s="514"/>
      <c r="L200" s="514"/>
      <c r="M200" s="514"/>
      <c r="N200" s="514"/>
      <c r="O200" s="514"/>
    </row>
    <row r="201" spans="2:19" ht="18" x14ac:dyDescent="0.35">
      <c r="B201" s="513"/>
      <c r="C201" s="514"/>
      <c r="D201" s="514"/>
      <c r="E201" s="515"/>
      <c r="F201" s="514"/>
      <c r="G201" s="514"/>
      <c r="H201" s="514"/>
      <c r="I201" s="516"/>
      <c r="J201" s="516"/>
      <c r="K201" s="514"/>
      <c r="L201" s="514"/>
      <c r="M201" s="514"/>
      <c r="N201" s="515"/>
      <c r="O201" s="514"/>
    </row>
    <row r="202" spans="2:19" ht="18" x14ac:dyDescent="0.35">
      <c r="B202" s="513"/>
      <c r="C202" s="514"/>
      <c r="D202" s="514"/>
      <c r="E202" s="515"/>
      <c r="F202" s="514"/>
      <c r="G202" s="514"/>
      <c r="H202" s="514"/>
      <c r="I202" s="516"/>
      <c r="J202" s="516"/>
      <c r="K202" s="514"/>
      <c r="L202" s="514"/>
      <c r="M202" s="514"/>
      <c r="N202" s="515"/>
      <c r="O202" s="514"/>
    </row>
    <row r="203" spans="2:19" ht="18" x14ac:dyDescent="0.35">
      <c r="B203" s="513"/>
      <c r="C203" s="514"/>
      <c r="D203" s="514"/>
      <c r="E203" s="515"/>
      <c r="F203" s="514"/>
      <c r="G203" s="514"/>
      <c r="H203" s="514"/>
      <c r="I203" s="516"/>
      <c r="J203" s="516"/>
      <c r="K203" s="514"/>
      <c r="L203" s="514"/>
      <c r="M203" s="514"/>
      <c r="N203" s="515"/>
      <c r="O203" s="514"/>
    </row>
    <row r="204" spans="2:19" ht="18" x14ac:dyDescent="0.35">
      <c r="B204" s="513"/>
      <c r="C204" s="514"/>
      <c r="D204" s="514"/>
      <c r="E204" s="515"/>
      <c r="F204" s="514"/>
      <c r="G204" s="514"/>
      <c r="H204" s="514"/>
      <c r="I204" s="516"/>
      <c r="J204" s="516"/>
      <c r="K204" s="514"/>
      <c r="L204" s="514"/>
      <c r="M204" s="514"/>
      <c r="N204" s="515"/>
      <c r="O204" s="514"/>
      <c r="P204" s="499"/>
    </row>
    <row r="205" spans="2:19" ht="18" x14ac:dyDescent="0.35">
      <c r="B205" s="513"/>
      <c r="C205" s="514"/>
      <c r="D205" s="514"/>
      <c r="E205" s="515"/>
      <c r="F205" s="514"/>
      <c r="G205" s="514"/>
      <c r="H205" s="514"/>
      <c r="I205" s="516"/>
      <c r="J205" s="516"/>
      <c r="K205" s="514"/>
      <c r="L205" s="514"/>
      <c r="M205" s="514"/>
      <c r="N205" s="515"/>
      <c r="O205" s="514"/>
      <c r="S205" s="499"/>
    </row>
    <row r="206" spans="2:19" ht="18" x14ac:dyDescent="0.35">
      <c r="B206" s="513"/>
      <c r="C206" s="514"/>
      <c r="D206" s="514"/>
      <c r="E206" s="515"/>
      <c r="F206" s="514"/>
      <c r="G206" s="514"/>
      <c r="H206" s="514"/>
      <c r="I206" s="516"/>
      <c r="J206" s="516"/>
      <c r="K206" s="514"/>
      <c r="L206" s="514"/>
      <c r="M206" s="514"/>
      <c r="N206" s="515"/>
      <c r="O206" s="514"/>
      <c r="P206" s="499"/>
    </row>
    <row r="207" spans="2:19" ht="18" x14ac:dyDescent="0.35">
      <c r="B207" s="513"/>
      <c r="C207" s="514"/>
      <c r="D207" s="514"/>
      <c r="E207" s="514"/>
      <c r="F207" s="514"/>
      <c r="G207" s="514"/>
      <c r="H207" s="514"/>
      <c r="I207" s="516"/>
      <c r="J207" s="516"/>
      <c r="K207" s="514"/>
      <c r="L207" s="514"/>
      <c r="M207" s="514"/>
      <c r="N207" s="514"/>
      <c r="O207" s="514"/>
      <c r="S207" s="499"/>
    </row>
    <row r="208" spans="2:19" ht="18" x14ac:dyDescent="0.35">
      <c r="B208" s="513"/>
      <c r="C208" s="514"/>
      <c r="D208" s="514"/>
      <c r="E208" s="515"/>
      <c r="F208" s="514"/>
      <c r="G208" s="514"/>
      <c r="H208" s="514"/>
      <c r="I208" s="516"/>
      <c r="J208" s="516"/>
      <c r="K208" s="514"/>
      <c r="L208" s="514"/>
      <c r="M208" s="514"/>
      <c r="N208" s="515"/>
      <c r="O208" s="514"/>
    </row>
    <row r="209" spans="2:21" ht="18" x14ac:dyDescent="0.35">
      <c r="B209" s="513"/>
      <c r="C209" s="514"/>
      <c r="D209" s="514"/>
      <c r="E209" s="515"/>
      <c r="F209" s="514"/>
      <c r="G209" s="514"/>
      <c r="H209" s="514"/>
      <c r="I209" s="516"/>
      <c r="J209" s="516"/>
      <c r="K209" s="514"/>
      <c r="L209" s="514"/>
      <c r="M209" s="514"/>
      <c r="N209" s="515"/>
      <c r="O209" s="514"/>
      <c r="S209" s="499"/>
    </row>
    <row r="210" spans="2:21" ht="18" x14ac:dyDescent="0.35">
      <c r="B210" s="513"/>
      <c r="C210" s="514"/>
      <c r="D210" s="514"/>
      <c r="E210" s="515"/>
      <c r="F210" s="514"/>
      <c r="G210" s="514"/>
      <c r="H210" s="514"/>
      <c r="I210" s="516"/>
      <c r="J210" s="516"/>
      <c r="K210" s="514"/>
      <c r="L210" s="514"/>
      <c r="M210" s="514"/>
      <c r="N210" s="515"/>
      <c r="O210" s="514"/>
      <c r="P210" s="499"/>
    </row>
    <row r="211" spans="2:21" ht="18" x14ac:dyDescent="0.35">
      <c r="B211" s="513"/>
      <c r="C211" s="514"/>
      <c r="D211" s="514"/>
      <c r="E211" s="515"/>
      <c r="F211" s="514"/>
      <c r="G211" s="514"/>
      <c r="H211" s="514"/>
      <c r="I211" s="516"/>
      <c r="J211" s="516"/>
      <c r="K211" s="514"/>
      <c r="L211" s="514"/>
      <c r="M211" s="514"/>
      <c r="N211" s="515"/>
      <c r="O211" s="514"/>
      <c r="S211" s="499"/>
    </row>
    <row r="212" spans="2:21" ht="18" x14ac:dyDescent="0.35">
      <c r="B212" s="513"/>
      <c r="C212" s="514"/>
      <c r="D212" s="514"/>
      <c r="E212" s="515"/>
      <c r="F212" s="514"/>
      <c r="G212" s="514"/>
      <c r="H212" s="514"/>
      <c r="I212" s="516"/>
      <c r="J212" s="516"/>
      <c r="K212" s="514"/>
      <c r="L212" s="514"/>
      <c r="M212" s="514"/>
      <c r="N212" s="515"/>
      <c r="O212" s="514"/>
      <c r="P212" s="499"/>
      <c r="S212" s="499"/>
    </row>
    <row r="213" spans="2:21" ht="18" x14ac:dyDescent="0.35">
      <c r="B213" s="513"/>
      <c r="C213" s="514"/>
      <c r="D213" s="514"/>
      <c r="E213" s="515"/>
      <c r="F213" s="514"/>
      <c r="G213" s="514"/>
      <c r="H213" s="514"/>
      <c r="I213" s="516"/>
      <c r="J213" s="516"/>
      <c r="K213" s="514"/>
      <c r="L213" s="514"/>
      <c r="M213" s="514"/>
      <c r="N213" s="515"/>
      <c r="O213" s="514"/>
    </row>
    <row r="214" spans="2:21" ht="18" x14ac:dyDescent="0.35">
      <c r="B214" s="513"/>
      <c r="C214" s="514"/>
      <c r="D214" s="514"/>
      <c r="E214" s="514"/>
      <c r="F214" s="514"/>
      <c r="G214" s="514"/>
      <c r="H214" s="514"/>
      <c r="I214" s="516"/>
      <c r="J214" s="516"/>
      <c r="K214" s="514"/>
      <c r="L214" s="514"/>
      <c r="M214" s="514"/>
      <c r="N214" s="514"/>
      <c r="O214" s="514"/>
    </row>
    <row r="215" spans="2:21" ht="18" x14ac:dyDescent="0.35">
      <c r="B215" s="513"/>
      <c r="C215" s="514"/>
      <c r="D215" s="514"/>
      <c r="E215" s="515"/>
      <c r="F215" s="514"/>
      <c r="G215" s="514"/>
      <c r="H215" s="514"/>
      <c r="I215" s="516"/>
      <c r="J215" s="516"/>
      <c r="K215" s="514"/>
      <c r="L215" s="514"/>
      <c r="M215" s="514"/>
      <c r="N215" s="515"/>
      <c r="O215" s="514"/>
      <c r="S215" s="499"/>
    </row>
    <row r="216" spans="2:21" ht="18" x14ac:dyDescent="0.35">
      <c r="B216" s="513"/>
      <c r="C216" s="514"/>
      <c r="D216" s="514"/>
      <c r="E216" s="515"/>
      <c r="F216" s="514"/>
      <c r="G216" s="514"/>
      <c r="H216" s="514"/>
      <c r="I216" s="516"/>
      <c r="J216" s="516"/>
      <c r="K216" s="514"/>
      <c r="L216" s="514"/>
      <c r="M216" s="514"/>
      <c r="N216" s="515"/>
      <c r="O216" s="514"/>
      <c r="P216" s="499"/>
    </row>
    <row r="217" spans="2:21" ht="18" x14ac:dyDescent="0.35">
      <c r="B217" s="513"/>
      <c r="C217" s="514"/>
      <c r="D217" s="514"/>
      <c r="E217" s="515"/>
      <c r="F217" s="514"/>
      <c r="G217" s="514"/>
      <c r="H217" s="514"/>
      <c r="I217" s="516"/>
      <c r="J217" s="516"/>
      <c r="K217" s="514"/>
      <c r="L217" s="514"/>
      <c r="M217" s="514"/>
      <c r="N217" s="515"/>
      <c r="O217" s="514"/>
      <c r="S217" s="499"/>
    </row>
    <row r="218" spans="2:21" ht="18" x14ac:dyDescent="0.35">
      <c r="B218" s="513"/>
      <c r="C218" s="514"/>
      <c r="D218" s="514"/>
      <c r="E218" s="515"/>
      <c r="F218" s="514"/>
      <c r="G218" s="514"/>
      <c r="H218" s="514"/>
      <c r="I218" s="516"/>
      <c r="J218" s="516"/>
      <c r="K218" s="514"/>
      <c r="L218" s="514"/>
      <c r="M218" s="514"/>
      <c r="N218" s="515"/>
      <c r="O218" s="514"/>
      <c r="P218" s="499"/>
      <c r="S218" s="499"/>
    </row>
    <row r="219" spans="2:21" ht="18" x14ac:dyDescent="0.35">
      <c r="B219" s="513"/>
      <c r="C219" s="514"/>
      <c r="D219" s="514"/>
      <c r="E219" s="515"/>
      <c r="F219" s="514"/>
      <c r="G219" s="514"/>
      <c r="H219" s="514"/>
      <c r="I219" s="516"/>
      <c r="J219" s="516"/>
      <c r="K219" s="514"/>
      <c r="L219" s="514"/>
      <c r="M219" s="514"/>
      <c r="N219" s="515"/>
      <c r="O219" s="514"/>
      <c r="S219" s="499"/>
    </row>
    <row r="220" spans="2:21" ht="18" x14ac:dyDescent="0.35">
      <c r="B220" s="513"/>
      <c r="C220" s="514"/>
      <c r="D220" s="514"/>
      <c r="E220" s="515"/>
      <c r="F220" s="514"/>
      <c r="G220" s="514"/>
      <c r="H220" s="514"/>
      <c r="I220" s="516"/>
      <c r="J220" s="516"/>
      <c r="K220" s="514"/>
      <c r="L220" s="514"/>
      <c r="M220" s="514"/>
      <c r="N220" s="515"/>
      <c r="O220" s="514"/>
    </row>
    <row r="221" spans="2:21" ht="18" x14ac:dyDescent="0.35">
      <c r="B221" s="513"/>
      <c r="C221" s="514"/>
      <c r="D221" s="514"/>
      <c r="E221" s="514"/>
      <c r="F221" s="514"/>
      <c r="G221" s="514"/>
      <c r="H221" s="514"/>
      <c r="I221" s="516"/>
      <c r="J221" s="516"/>
      <c r="K221" s="514"/>
      <c r="L221" s="514"/>
      <c r="M221" s="514"/>
      <c r="N221" s="514"/>
      <c r="O221" s="514"/>
      <c r="U221" s="499"/>
    </row>
    <row r="222" spans="2:21" ht="18" x14ac:dyDescent="0.35">
      <c r="B222" s="513"/>
      <c r="C222" s="514"/>
      <c r="D222" s="514"/>
      <c r="E222" s="515"/>
      <c r="F222" s="514"/>
      <c r="G222" s="514"/>
      <c r="H222" s="514"/>
      <c r="I222" s="516"/>
      <c r="J222" s="516"/>
      <c r="K222" s="514"/>
      <c r="L222" s="514"/>
      <c r="M222" s="514"/>
      <c r="N222" s="515"/>
      <c r="O222" s="514"/>
      <c r="P222" s="499"/>
    </row>
    <row r="223" spans="2:21" ht="18" x14ac:dyDescent="0.35">
      <c r="B223" s="513"/>
      <c r="C223" s="514"/>
      <c r="D223" s="514"/>
      <c r="E223" s="515"/>
      <c r="F223" s="514"/>
      <c r="G223" s="514"/>
      <c r="H223" s="514"/>
      <c r="I223" s="516"/>
      <c r="J223" s="516"/>
      <c r="K223" s="514"/>
      <c r="L223" s="514"/>
      <c r="M223" s="514"/>
      <c r="N223" s="515"/>
      <c r="O223" s="514"/>
      <c r="S223" s="499"/>
    </row>
    <row r="224" spans="2:21" ht="18" x14ac:dyDescent="0.35">
      <c r="B224" s="517"/>
      <c r="C224" s="506"/>
      <c r="D224" s="506"/>
      <c r="E224" s="508"/>
      <c r="F224" s="506"/>
      <c r="G224" s="506"/>
      <c r="H224" s="506"/>
      <c r="I224" s="507"/>
      <c r="J224" s="507"/>
      <c r="K224" s="506"/>
      <c r="L224" s="506"/>
      <c r="M224" s="506"/>
      <c r="N224" s="508"/>
      <c r="O224" s="506"/>
      <c r="P224" s="499"/>
    </row>
    <row r="225" spans="2:22" x14ac:dyDescent="0.3">
      <c r="S225" s="499"/>
    </row>
    <row r="226" spans="2:22" x14ac:dyDescent="0.3">
      <c r="P226" s="499"/>
    </row>
    <row r="227" spans="2:22" x14ac:dyDescent="0.3">
      <c r="S227" s="499"/>
    </row>
    <row r="230" spans="2:22" x14ac:dyDescent="0.3">
      <c r="P230" s="499"/>
    </row>
    <row r="231" spans="2:22" ht="21" x14ac:dyDescent="0.35">
      <c r="B231" s="584"/>
      <c r="C231" s="585"/>
      <c r="D231" s="585"/>
      <c r="E231" s="585"/>
      <c r="F231" s="585"/>
      <c r="G231" s="585"/>
      <c r="H231" s="585"/>
      <c r="I231" s="585"/>
      <c r="J231" s="585"/>
      <c r="K231" s="585"/>
      <c r="L231" s="585"/>
      <c r="S231" s="499"/>
    </row>
    <row r="232" spans="2:22" x14ac:dyDescent="0.3">
      <c r="P232" s="499"/>
      <c r="R232" s="499"/>
    </row>
    <row r="233" spans="2:22" x14ac:dyDescent="0.3">
      <c r="S233" s="499"/>
      <c r="V233" s="499"/>
    </row>
    <row r="234" spans="2:22" ht="18.75" x14ac:dyDescent="0.3">
      <c r="B234" s="510"/>
      <c r="C234" s="511"/>
      <c r="D234" s="511"/>
      <c r="E234" s="511"/>
      <c r="F234" s="511"/>
      <c r="G234" s="511"/>
      <c r="H234" s="511"/>
      <c r="I234" s="512"/>
      <c r="J234" s="512"/>
      <c r="K234" s="511"/>
      <c r="L234" s="511"/>
      <c r="M234" s="511"/>
      <c r="N234" s="511"/>
      <c r="O234" s="511"/>
    </row>
    <row r="235" spans="2:22" ht="18" x14ac:dyDescent="0.35">
      <c r="B235" s="513"/>
      <c r="C235" s="514"/>
      <c r="D235" s="514"/>
      <c r="E235" s="515"/>
      <c r="F235" s="514"/>
      <c r="G235" s="514"/>
      <c r="H235" s="514"/>
      <c r="I235" s="516"/>
      <c r="J235" s="516"/>
      <c r="K235" s="514"/>
      <c r="L235" s="514"/>
      <c r="M235" s="514"/>
      <c r="N235" s="514"/>
      <c r="O235" s="515"/>
      <c r="S235" s="499"/>
    </row>
    <row r="236" spans="2:22" ht="18" x14ac:dyDescent="0.35">
      <c r="B236" s="513"/>
      <c r="C236" s="514"/>
      <c r="D236" s="514"/>
      <c r="E236" s="515"/>
      <c r="F236" s="514"/>
      <c r="G236" s="514"/>
      <c r="H236" s="514"/>
      <c r="I236" s="516"/>
      <c r="J236" s="516"/>
      <c r="K236" s="514"/>
      <c r="L236" s="514"/>
      <c r="M236" s="514"/>
      <c r="N236" s="515"/>
      <c r="O236" s="515"/>
      <c r="P236" s="499"/>
    </row>
    <row r="237" spans="2:22" ht="18" x14ac:dyDescent="0.35">
      <c r="B237" s="513"/>
      <c r="C237" s="514"/>
      <c r="D237" s="514"/>
      <c r="E237" s="515"/>
      <c r="F237" s="514"/>
      <c r="G237" s="514"/>
      <c r="H237" s="515"/>
      <c r="I237" s="516"/>
      <c r="J237" s="516"/>
      <c r="K237" s="514"/>
      <c r="L237" s="514"/>
      <c r="M237" s="514"/>
      <c r="N237" s="514"/>
      <c r="O237" s="515"/>
    </row>
    <row r="238" spans="2:22" ht="18" x14ac:dyDescent="0.35">
      <c r="B238" s="513"/>
      <c r="C238" s="514"/>
      <c r="D238" s="514"/>
      <c r="E238" s="515"/>
      <c r="F238" s="514"/>
      <c r="G238" s="514"/>
      <c r="H238" s="515"/>
      <c r="I238" s="516"/>
      <c r="J238" s="516"/>
      <c r="K238" s="514"/>
      <c r="L238" s="515"/>
      <c r="M238" s="514"/>
      <c r="N238" s="514"/>
      <c r="O238" s="515"/>
      <c r="P238" s="499"/>
    </row>
    <row r="239" spans="2:22" ht="18" x14ac:dyDescent="0.35">
      <c r="B239" s="513"/>
      <c r="C239" s="514"/>
      <c r="D239" s="514"/>
      <c r="E239" s="515"/>
      <c r="F239" s="514"/>
      <c r="G239" s="514"/>
      <c r="H239" s="514"/>
      <c r="I239" s="516"/>
      <c r="J239" s="516"/>
      <c r="K239" s="514"/>
      <c r="L239" s="514"/>
      <c r="M239" s="514"/>
      <c r="N239" s="515"/>
      <c r="O239" s="515"/>
      <c r="S239" s="499"/>
      <c r="V239" s="499"/>
    </row>
    <row r="240" spans="2:22" ht="18" x14ac:dyDescent="0.35">
      <c r="B240" s="513"/>
      <c r="C240" s="514"/>
      <c r="D240" s="514"/>
      <c r="E240" s="515"/>
      <c r="F240" s="514"/>
      <c r="G240" s="514"/>
      <c r="H240" s="515"/>
      <c r="I240" s="516"/>
      <c r="J240" s="516"/>
      <c r="K240" s="514"/>
      <c r="L240" s="515"/>
      <c r="M240" s="514"/>
      <c r="N240" s="515"/>
      <c r="O240" s="515"/>
      <c r="P240" s="499"/>
    </row>
    <row r="241" spans="2:19" ht="18" x14ac:dyDescent="0.35">
      <c r="B241" s="513"/>
      <c r="C241" s="514"/>
      <c r="D241" s="514"/>
      <c r="E241" s="515"/>
      <c r="F241" s="514"/>
      <c r="G241" s="514"/>
      <c r="H241" s="514"/>
      <c r="I241" s="516"/>
      <c r="J241" s="516"/>
      <c r="K241" s="514"/>
      <c r="L241" s="514"/>
      <c r="M241" s="514"/>
      <c r="N241" s="515"/>
      <c r="O241" s="515"/>
      <c r="S241" s="499"/>
    </row>
    <row r="242" spans="2:19" ht="18" x14ac:dyDescent="0.35">
      <c r="B242" s="513"/>
      <c r="C242" s="514"/>
      <c r="D242" s="514"/>
      <c r="E242" s="515"/>
      <c r="F242" s="514"/>
      <c r="G242" s="514"/>
      <c r="H242" s="515"/>
      <c r="I242" s="516"/>
      <c r="J242" s="516"/>
      <c r="K242" s="514"/>
      <c r="L242" s="515"/>
      <c r="M242" s="514"/>
      <c r="N242" s="515"/>
      <c r="O242" s="515"/>
    </row>
    <row r="243" spans="2:19" ht="18" x14ac:dyDescent="0.35">
      <c r="B243" s="513"/>
      <c r="C243" s="514"/>
      <c r="D243" s="514"/>
      <c r="E243" s="515"/>
      <c r="F243" s="514"/>
      <c r="G243" s="514"/>
      <c r="H243" s="514"/>
      <c r="I243" s="516"/>
      <c r="J243" s="516"/>
      <c r="K243" s="514"/>
      <c r="L243" s="514"/>
      <c r="M243" s="514"/>
      <c r="N243" s="514"/>
      <c r="O243" s="515"/>
      <c r="S243" s="499"/>
    </row>
    <row r="244" spans="2:19" ht="18" x14ac:dyDescent="0.35">
      <c r="B244" s="513"/>
      <c r="C244" s="514"/>
      <c r="D244" s="514"/>
      <c r="E244" s="515"/>
      <c r="F244" s="514"/>
      <c r="G244" s="514"/>
      <c r="H244" s="514"/>
      <c r="I244" s="516"/>
      <c r="J244" s="516"/>
      <c r="K244" s="514"/>
      <c r="L244" s="514"/>
      <c r="M244" s="514"/>
      <c r="N244" s="515"/>
      <c r="O244" s="515"/>
      <c r="P244" s="499"/>
    </row>
    <row r="245" spans="2:19" ht="18" x14ac:dyDescent="0.35">
      <c r="B245" s="513"/>
      <c r="C245" s="514"/>
      <c r="D245" s="514"/>
      <c r="E245" s="515"/>
      <c r="F245" s="514"/>
      <c r="G245" s="514"/>
      <c r="H245" s="515"/>
      <c r="I245" s="516"/>
      <c r="J245" s="516"/>
      <c r="K245" s="514"/>
      <c r="L245" s="515"/>
      <c r="M245" s="514"/>
      <c r="N245" s="515"/>
      <c r="O245" s="515"/>
    </row>
    <row r="246" spans="2:19" ht="18" x14ac:dyDescent="0.35">
      <c r="B246" s="513"/>
      <c r="C246" s="514"/>
      <c r="D246" s="514"/>
      <c r="E246" s="515"/>
      <c r="F246" s="514"/>
      <c r="G246" s="514"/>
      <c r="H246" s="515"/>
      <c r="I246" s="516"/>
      <c r="J246" s="516"/>
      <c r="K246" s="514"/>
      <c r="L246" s="514"/>
      <c r="M246" s="514"/>
      <c r="N246" s="514"/>
      <c r="O246" s="515"/>
      <c r="P246" s="499"/>
    </row>
    <row r="247" spans="2:19" ht="18" x14ac:dyDescent="0.35">
      <c r="B247" s="513"/>
      <c r="C247" s="514"/>
      <c r="D247" s="514"/>
      <c r="E247" s="515"/>
      <c r="F247" s="514"/>
      <c r="G247" s="514"/>
      <c r="H247" s="515"/>
      <c r="I247" s="516"/>
      <c r="J247" s="516"/>
      <c r="K247" s="514"/>
      <c r="L247" s="515"/>
      <c r="M247" s="514"/>
      <c r="N247" s="515"/>
      <c r="O247" s="515"/>
    </row>
    <row r="248" spans="2:19" ht="18" x14ac:dyDescent="0.35">
      <c r="B248" s="513"/>
      <c r="C248" s="514"/>
      <c r="D248" s="514"/>
      <c r="E248" s="515"/>
      <c r="F248" s="514"/>
      <c r="G248" s="514"/>
      <c r="H248" s="514"/>
      <c r="I248" s="516"/>
      <c r="J248" s="516"/>
      <c r="K248" s="514"/>
      <c r="L248" s="514"/>
      <c r="M248" s="514"/>
      <c r="N248" s="515"/>
      <c r="O248" s="515"/>
      <c r="P248" s="499"/>
    </row>
    <row r="249" spans="2:19" ht="18" x14ac:dyDescent="0.35">
      <c r="B249" s="513"/>
      <c r="C249" s="514"/>
      <c r="D249" s="514"/>
      <c r="E249" s="515"/>
      <c r="F249" s="514"/>
      <c r="G249" s="514"/>
      <c r="H249" s="514"/>
      <c r="I249" s="516"/>
      <c r="J249" s="516"/>
      <c r="K249" s="514"/>
      <c r="L249" s="515"/>
      <c r="M249" s="514"/>
      <c r="N249" s="514"/>
      <c r="O249" s="515"/>
    </row>
    <row r="250" spans="2:19" ht="18" x14ac:dyDescent="0.35">
      <c r="B250" s="513"/>
      <c r="C250" s="514"/>
      <c r="D250" s="514"/>
      <c r="E250" s="515"/>
      <c r="F250" s="514"/>
      <c r="G250" s="514"/>
      <c r="H250" s="514"/>
      <c r="I250" s="516"/>
      <c r="J250" s="516"/>
      <c r="K250" s="514"/>
      <c r="L250" s="514"/>
      <c r="M250" s="514"/>
      <c r="N250" s="514"/>
      <c r="O250" s="514"/>
    </row>
    <row r="251" spans="2:19" ht="18" x14ac:dyDescent="0.35">
      <c r="B251" s="513"/>
      <c r="C251" s="514"/>
      <c r="D251" s="514"/>
      <c r="E251" s="514"/>
      <c r="F251" s="514"/>
      <c r="G251" s="514"/>
      <c r="H251" s="514"/>
      <c r="I251" s="516"/>
      <c r="J251" s="516"/>
      <c r="K251" s="514"/>
      <c r="L251" s="514"/>
      <c r="M251" s="514"/>
      <c r="N251" s="514"/>
      <c r="O251" s="514"/>
    </row>
    <row r="252" spans="2:19" ht="18" x14ac:dyDescent="0.35">
      <c r="B252" s="513"/>
      <c r="C252" s="514"/>
      <c r="D252" s="514"/>
      <c r="E252" s="515"/>
      <c r="F252" s="514"/>
      <c r="G252" s="514"/>
      <c r="H252" s="515"/>
      <c r="I252" s="516"/>
      <c r="J252" s="516"/>
      <c r="K252" s="514"/>
      <c r="L252" s="515"/>
      <c r="M252" s="514"/>
      <c r="N252" s="514"/>
      <c r="O252" s="515"/>
      <c r="P252" s="499"/>
    </row>
    <row r="253" spans="2:19" ht="18" x14ac:dyDescent="0.35">
      <c r="B253" s="513"/>
      <c r="C253" s="514"/>
      <c r="D253" s="514"/>
      <c r="E253" s="515"/>
      <c r="F253" s="514"/>
      <c r="G253" s="514"/>
      <c r="H253" s="514"/>
      <c r="I253" s="516"/>
      <c r="J253" s="516"/>
      <c r="K253" s="514"/>
      <c r="L253" s="514"/>
      <c r="M253" s="514"/>
      <c r="N253" s="514"/>
      <c r="O253" s="514"/>
    </row>
    <row r="254" spans="2:19" ht="18" x14ac:dyDescent="0.35">
      <c r="B254" s="513"/>
      <c r="C254" s="514"/>
      <c r="D254" s="514"/>
      <c r="E254" s="515"/>
      <c r="F254" s="514"/>
      <c r="G254" s="514"/>
      <c r="H254" s="514"/>
      <c r="I254" s="516"/>
      <c r="J254" s="516"/>
      <c r="K254" s="514"/>
      <c r="L254" s="514"/>
      <c r="M254" s="514"/>
      <c r="N254" s="514"/>
      <c r="O254" s="514"/>
      <c r="P254" s="499"/>
    </row>
    <row r="255" spans="2:19" ht="18" x14ac:dyDescent="0.35">
      <c r="B255" s="513"/>
      <c r="C255" s="514"/>
      <c r="D255" s="514"/>
      <c r="E255" s="515"/>
      <c r="F255" s="514"/>
      <c r="G255" s="514"/>
      <c r="H255" s="515"/>
      <c r="I255" s="516"/>
      <c r="J255" s="516"/>
      <c r="K255" s="514"/>
      <c r="L255" s="515"/>
      <c r="M255" s="514"/>
      <c r="N255" s="514"/>
      <c r="O255" s="515"/>
    </row>
    <row r="256" spans="2:19" ht="18" x14ac:dyDescent="0.35">
      <c r="B256" s="513"/>
      <c r="C256" s="514"/>
      <c r="D256" s="514"/>
      <c r="E256" s="515"/>
      <c r="F256" s="514"/>
      <c r="G256" s="514"/>
      <c r="H256" s="514"/>
      <c r="I256" s="516"/>
      <c r="J256" s="516"/>
      <c r="K256" s="514"/>
      <c r="L256" s="515"/>
      <c r="M256" s="514"/>
      <c r="N256" s="514"/>
      <c r="O256" s="514"/>
      <c r="P256" s="499"/>
    </row>
    <row r="257" spans="2:16" ht="18" x14ac:dyDescent="0.35">
      <c r="B257" s="513"/>
      <c r="C257" s="514"/>
      <c r="D257" s="514"/>
      <c r="E257" s="515"/>
      <c r="F257" s="514"/>
      <c r="G257" s="514"/>
      <c r="H257" s="514"/>
      <c r="I257" s="516"/>
      <c r="J257" s="516"/>
      <c r="K257" s="514"/>
      <c r="L257" s="514"/>
      <c r="M257" s="514"/>
      <c r="N257" s="514"/>
      <c r="O257" s="514"/>
    </row>
    <row r="258" spans="2:16" ht="18" x14ac:dyDescent="0.35">
      <c r="B258" s="513"/>
      <c r="C258" s="514"/>
      <c r="D258" s="514"/>
      <c r="E258" s="515"/>
      <c r="F258" s="514"/>
      <c r="G258" s="514"/>
      <c r="H258" s="514"/>
      <c r="I258" s="516"/>
      <c r="J258" s="516"/>
      <c r="K258" s="514"/>
      <c r="L258" s="514"/>
      <c r="M258" s="514"/>
      <c r="N258" s="514"/>
      <c r="O258" s="514"/>
    </row>
    <row r="259" spans="2:16" ht="18" x14ac:dyDescent="0.35">
      <c r="B259" s="513"/>
      <c r="C259" s="514"/>
      <c r="D259" s="514"/>
      <c r="E259" s="515"/>
      <c r="F259" s="514"/>
      <c r="G259" s="514"/>
      <c r="H259" s="514"/>
      <c r="I259" s="516"/>
      <c r="J259" s="516"/>
      <c r="K259" s="514"/>
      <c r="L259" s="514"/>
      <c r="M259" s="514"/>
      <c r="N259" s="514"/>
      <c r="O259" s="514"/>
    </row>
    <row r="260" spans="2:16" ht="18" x14ac:dyDescent="0.35">
      <c r="B260" s="517"/>
      <c r="C260" s="506"/>
      <c r="D260" s="506"/>
      <c r="E260" s="508"/>
      <c r="F260" s="506"/>
      <c r="G260" s="506"/>
      <c r="H260" s="508"/>
      <c r="I260" s="507"/>
      <c r="J260" s="507"/>
      <c r="K260" s="506"/>
      <c r="L260" s="508"/>
      <c r="M260" s="506"/>
      <c r="N260" s="506"/>
      <c r="O260" s="508"/>
      <c r="P260" s="499"/>
    </row>
    <row r="262" spans="2:16" x14ac:dyDescent="0.3">
      <c r="P262" s="499"/>
    </row>
    <row r="264" spans="2:16" x14ac:dyDescent="0.3">
      <c r="P264" s="499"/>
    </row>
    <row r="268" spans="2:16" x14ac:dyDescent="0.3">
      <c r="P268" s="499"/>
    </row>
    <row r="269" spans="2:16" ht="21" x14ac:dyDescent="0.35">
      <c r="B269" s="584"/>
      <c r="C269" s="585"/>
      <c r="D269" s="585"/>
      <c r="E269" s="585"/>
      <c r="F269" s="585"/>
      <c r="G269" s="585"/>
      <c r="H269" s="585"/>
      <c r="I269" s="585"/>
      <c r="J269" s="585"/>
      <c r="K269" s="585"/>
      <c r="L269" s="585"/>
    </row>
    <row r="270" spans="2:16" x14ac:dyDescent="0.3">
      <c r="P270" s="499"/>
    </row>
    <row r="272" spans="2:16" ht="18.75" x14ac:dyDescent="0.3">
      <c r="B272" s="510"/>
      <c r="C272" s="511"/>
      <c r="D272" s="511"/>
      <c r="E272" s="511"/>
      <c r="F272" s="511"/>
      <c r="G272" s="511"/>
      <c r="H272" s="511"/>
      <c r="I272" s="512"/>
      <c r="J272" s="512"/>
      <c r="K272" s="511"/>
      <c r="L272" s="511"/>
      <c r="P272" s="499"/>
    </row>
    <row r="273" spans="2:25" ht="18" x14ac:dyDescent="0.35">
      <c r="B273" s="517"/>
      <c r="C273" s="506"/>
      <c r="D273" s="506"/>
      <c r="E273" s="506"/>
      <c r="F273" s="506"/>
      <c r="G273" s="506"/>
      <c r="H273" s="506"/>
      <c r="I273" s="507"/>
      <c r="J273" s="507"/>
      <c r="K273" s="508"/>
      <c r="L273" s="508"/>
    </row>
    <row r="274" spans="2:25" ht="18" x14ac:dyDescent="0.35">
      <c r="B274" s="513"/>
      <c r="C274" s="514"/>
      <c r="D274" s="514"/>
      <c r="E274" s="514"/>
      <c r="F274" s="514"/>
      <c r="G274" s="514"/>
      <c r="H274" s="514"/>
      <c r="I274" s="518"/>
      <c r="J274" s="518"/>
      <c r="K274" s="514"/>
      <c r="L274" s="514"/>
    </row>
    <row r="275" spans="2:25" ht="18" x14ac:dyDescent="0.35">
      <c r="B275" s="513"/>
      <c r="C275" s="514"/>
      <c r="D275" s="514"/>
      <c r="E275" s="514"/>
      <c r="F275" s="514"/>
      <c r="G275" s="514"/>
      <c r="H275" s="514"/>
      <c r="I275" s="518"/>
      <c r="J275" s="518"/>
      <c r="K275" s="515"/>
      <c r="L275" s="515"/>
    </row>
    <row r="276" spans="2:25" ht="18" x14ac:dyDescent="0.35">
      <c r="B276" s="513"/>
      <c r="C276" s="514"/>
      <c r="D276" s="514"/>
      <c r="E276" s="514"/>
      <c r="F276" s="514"/>
      <c r="G276" s="514"/>
      <c r="H276" s="514"/>
      <c r="I276" s="518"/>
      <c r="J276" s="518"/>
      <c r="K276" s="515"/>
      <c r="L276" s="515"/>
      <c r="P276" s="499"/>
    </row>
    <row r="277" spans="2:25" ht="18" x14ac:dyDescent="0.35">
      <c r="B277" s="513"/>
      <c r="C277" s="514"/>
      <c r="D277" s="514"/>
      <c r="E277" s="514"/>
      <c r="F277" s="514"/>
      <c r="G277" s="514"/>
      <c r="H277" s="514"/>
      <c r="I277" s="518"/>
      <c r="J277" s="518"/>
      <c r="K277" s="515"/>
      <c r="L277" s="515"/>
    </row>
    <row r="278" spans="2:25" ht="18" x14ac:dyDescent="0.35">
      <c r="B278" s="513"/>
      <c r="C278" s="514"/>
      <c r="D278" s="514"/>
      <c r="E278" s="514"/>
      <c r="F278" s="514"/>
      <c r="G278" s="514"/>
      <c r="H278" s="514"/>
      <c r="I278" s="518"/>
      <c r="J278" s="518"/>
      <c r="K278" s="515"/>
      <c r="L278" s="514"/>
      <c r="P278" s="499"/>
    </row>
    <row r="279" spans="2:25" ht="18" x14ac:dyDescent="0.35">
      <c r="B279" s="513"/>
      <c r="C279" s="514"/>
      <c r="D279" s="514"/>
      <c r="E279" s="514"/>
      <c r="F279" s="514"/>
      <c r="G279" s="514"/>
      <c r="H279" s="514"/>
      <c r="I279" s="518"/>
      <c r="J279" s="518"/>
      <c r="K279" s="515"/>
      <c r="L279" s="515"/>
    </row>
    <row r="280" spans="2:25" ht="18" x14ac:dyDescent="0.35">
      <c r="B280" s="513"/>
      <c r="C280" s="514"/>
      <c r="D280" s="514"/>
      <c r="E280" s="514"/>
      <c r="F280" s="514"/>
      <c r="G280" s="514"/>
      <c r="H280" s="514"/>
      <c r="I280" s="518"/>
      <c r="J280" s="518"/>
      <c r="K280" s="515"/>
      <c r="L280" s="515"/>
      <c r="P280" s="499"/>
    </row>
    <row r="281" spans="2:25" ht="18" x14ac:dyDescent="0.35">
      <c r="B281" s="513"/>
      <c r="C281" s="514"/>
      <c r="D281" s="514"/>
      <c r="E281" s="514"/>
      <c r="F281" s="514"/>
      <c r="G281" s="514"/>
      <c r="H281" s="514"/>
      <c r="I281" s="518"/>
      <c r="J281" s="518"/>
      <c r="K281" s="515"/>
      <c r="L281" s="515"/>
      <c r="S281" s="499"/>
      <c r="V281" s="499"/>
      <c r="Y281" s="499"/>
    </row>
    <row r="282" spans="2:25" ht="18" x14ac:dyDescent="0.35">
      <c r="B282" s="513"/>
      <c r="C282" s="514"/>
      <c r="D282" s="514"/>
      <c r="E282" s="514"/>
      <c r="F282" s="514"/>
      <c r="G282" s="514"/>
      <c r="H282" s="514"/>
      <c r="I282" s="518"/>
      <c r="J282" s="518"/>
      <c r="K282" s="515"/>
      <c r="L282" s="515"/>
    </row>
    <row r="283" spans="2:25" ht="18" x14ac:dyDescent="0.35">
      <c r="B283" s="513"/>
      <c r="C283" s="514"/>
      <c r="D283" s="514"/>
      <c r="E283" s="514"/>
      <c r="F283" s="514"/>
      <c r="G283" s="514"/>
      <c r="H283" s="514"/>
      <c r="I283" s="518"/>
      <c r="J283" s="518"/>
      <c r="K283" s="515"/>
      <c r="L283" s="514"/>
    </row>
    <row r="284" spans="2:25" ht="18" x14ac:dyDescent="0.35">
      <c r="B284" s="513"/>
      <c r="C284" s="514"/>
      <c r="D284" s="514"/>
      <c r="E284" s="514"/>
      <c r="F284" s="514"/>
      <c r="G284" s="514"/>
      <c r="H284" s="514"/>
      <c r="I284" s="518"/>
      <c r="J284" s="518"/>
      <c r="K284" s="515"/>
      <c r="L284" s="515"/>
      <c r="P284" s="499"/>
    </row>
    <row r="285" spans="2:25" ht="18" x14ac:dyDescent="0.35">
      <c r="B285" s="513"/>
      <c r="C285" s="514"/>
      <c r="D285" s="514"/>
      <c r="E285" s="514"/>
      <c r="F285" s="514"/>
      <c r="G285" s="514"/>
      <c r="H285" s="514"/>
      <c r="I285" s="518"/>
      <c r="J285" s="518"/>
      <c r="K285" s="515"/>
      <c r="L285" s="515"/>
      <c r="S285" s="499"/>
      <c r="W285" s="499"/>
    </row>
    <row r="286" spans="2:25" ht="18" x14ac:dyDescent="0.35">
      <c r="B286" s="513"/>
      <c r="C286" s="514"/>
      <c r="D286" s="514"/>
      <c r="E286" s="514"/>
      <c r="F286" s="514"/>
      <c r="G286" s="514"/>
      <c r="H286" s="514"/>
      <c r="I286" s="518"/>
      <c r="J286" s="518"/>
      <c r="K286" s="515"/>
      <c r="L286" s="515"/>
      <c r="P286" s="499"/>
    </row>
    <row r="287" spans="2:25" ht="18" x14ac:dyDescent="0.35">
      <c r="B287" s="513"/>
      <c r="C287" s="514"/>
      <c r="D287" s="514"/>
      <c r="E287" s="514"/>
      <c r="F287" s="514"/>
      <c r="G287" s="514"/>
      <c r="H287" s="514"/>
      <c r="I287" s="518"/>
      <c r="J287" s="518"/>
      <c r="K287" s="515"/>
      <c r="L287" s="515"/>
    </row>
    <row r="288" spans="2:25" ht="18" x14ac:dyDescent="0.35">
      <c r="B288" s="513"/>
      <c r="C288" s="514"/>
      <c r="D288" s="514"/>
      <c r="E288" s="514"/>
      <c r="F288" s="514"/>
      <c r="G288" s="514"/>
      <c r="H288" s="514"/>
      <c r="I288" s="518"/>
      <c r="J288" s="518"/>
      <c r="K288" s="515"/>
      <c r="L288" s="515"/>
      <c r="P288" s="499"/>
    </row>
    <row r="289" spans="2:19" ht="18" x14ac:dyDescent="0.35">
      <c r="B289" s="513"/>
      <c r="C289" s="514"/>
      <c r="D289" s="514"/>
      <c r="E289" s="514"/>
      <c r="F289" s="514"/>
      <c r="G289" s="514"/>
      <c r="H289" s="514"/>
      <c r="I289" s="518"/>
      <c r="J289" s="518"/>
      <c r="K289" s="515"/>
      <c r="L289" s="515"/>
      <c r="S289" s="499"/>
    </row>
    <row r="290" spans="2:19" ht="18" x14ac:dyDescent="0.35">
      <c r="B290" s="513"/>
      <c r="C290" s="514"/>
      <c r="D290" s="514"/>
      <c r="E290" s="514"/>
      <c r="F290" s="514"/>
      <c r="G290" s="514"/>
      <c r="H290" s="514"/>
      <c r="I290" s="518"/>
      <c r="J290" s="518"/>
      <c r="K290" s="515"/>
      <c r="L290" s="515"/>
      <c r="P290" s="499"/>
    </row>
    <row r="291" spans="2:19" ht="18" x14ac:dyDescent="0.35">
      <c r="B291" s="513"/>
      <c r="C291" s="514"/>
      <c r="D291" s="514"/>
      <c r="E291" s="514"/>
      <c r="F291" s="514"/>
      <c r="G291" s="514"/>
      <c r="H291" s="514"/>
      <c r="I291" s="518"/>
      <c r="J291" s="518"/>
      <c r="K291" s="515"/>
      <c r="L291" s="515"/>
    </row>
    <row r="292" spans="2:19" ht="18" x14ac:dyDescent="0.35">
      <c r="B292" s="513"/>
      <c r="C292" s="514"/>
      <c r="D292" s="514"/>
      <c r="E292" s="514"/>
      <c r="F292" s="514"/>
      <c r="G292" s="514"/>
      <c r="H292" s="514"/>
      <c r="I292" s="518"/>
      <c r="J292" s="518"/>
      <c r="K292" s="515"/>
      <c r="L292" s="515"/>
    </row>
    <row r="293" spans="2:19" ht="18" x14ac:dyDescent="0.35">
      <c r="B293" s="513"/>
      <c r="C293" s="514"/>
      <c r="D293" s="514"/>
      <c r="E293" s="514"/>
      <c r="F293" s="514"/>
      <c r="G293" s="514"/>
      <c r="H293" s="514"/>
      <c r="I293" s="518"/>
      <c r="J293" s="518"/>
      <c r="K293" s="515"/>
      <c r="L293" s="515"/>
    </row>
    <row r="294" spans="2:19" ht="18" x14ac:dyDescent="0.35">
      <c r="B294" s="513"/>
      <c r="C294" s="514"/>
      <c r="D294" s="514"/>
      <c r="E294" s="514"/>
      <c r="F294" s="514"/>
      <c r="G294" s="514"/>
      <c r="H294" s="514"/>
      <c r="I294" s="518"/>
      <c r="J294" s="518"/>
      <c r="K294" s="515"/>
      <c r="L294" s="515"/>
      <c r="P294" s="499"/>
    </row>
    <row r="295" spans="2:19" ht="18" x14ac:dyDescent="0.35">
      <c r="B295" s="513"/>
      <c r="C295" s="514"/>
      <c r="D295" s="514"/>
      <c r="E295" s="514"/>
      <c r="F295" s="514"/>
      <c r="G295" s="514"/>
      <c r="H295" s="514"/>
      <c r="I295" s="518"/>
      <c r="J295" s="518"/>
      <c r="K295" s="515"/>
      <c r="L295" s="515"/>
    </row>
    <row r="296" spans="2:19" ht="18" x14ac:dyDescent="0.35">
      <c r="B296" s="513"/>
      <c r="C296" s="514"/>
      <c r="D296" s="514"/>
      <c r="E296" s="514"/>
      <c r="F296" s="514"/>
      <c r="G296" s="514"/>
      <c r="H296" s="514"/>
      <c r="I296" s="518"/>
      <c r="J296" s="518"/>
      <c r="K296" s="515"/>
      <c r="L296" s="515"/>
      <c r="P296" s="499"/>
      <c r="S296" s="499"/>
    </row>
    <row r="297" spans="2:19" ht="18" x14ac:dyDescent="0.35">
      <c r="B297" s="513"/>
      <c r="C297" s="514"/>
      <c r="D297" s="514"/>
      <c r="E297" s="514"/>
      <c r="F297" s="514"/>
      <c r="G297" s="514"/>
      <c r="H297" s="514"/>
      <c r="I297" s="518"/>
      <c r="J297" s="518"/>
      <c r="K297" s="515"/>
      <c r="L297" s="515"/>
      <c r="S297" s="499"/>
    </row>
    <row r="298" spans="2:19" ht="18" x14ac:dyDescent="0.35">
      <c r="B298" s="513"/>
      <c r="C298" s="514"/>
      <c r="D298" s="514"/>
      <c r="E298" s="514"/>
      <c r="F298" s="514"/>
      <c r="G298" s="514"/>
      <c r="H298" s="514"/>
      <c r="I298" s="518"/>
      <c r="J298" s="518"/>
      <c r="K298" s="515"/>
      <c r="L298" s="515"/>
      <c r="P298" s="499"/>
    </row>
    <row r="299" spans="2:19" x14ac:dyDescent="0.3">
      <c r="S299" s="499"/>
    </row>
    <row r="301" spans="2:19" ht="21" x14ac:dyDescent="0.35">
      <c r="B301" s="584"/>
      <c r="C301" s="585"/>
      <c r="D301" s="585"/>
      <c r="E301" s="585"/>
      <c r="F301" s="585"/>
      <c r="G301" s="585"/>
      <c r="H301" s="585"/>
      <c r="I301" s="585"/>
      <c r="J301" s="585"/>
      <c r="K301" s="585"/>
      <c r="L301" s="585"/>
      <c r="S301" s="499"/>
    </row>
    <row r="302" spans="2:19" x14ac:dyDescent="0.3">
      <c r="P302" s="499"/>
    </row>
    <row r="304" spans="2:19" ht="18.75" x14ac:dyDescent="0.3">
      <c r="B304" s="510"/>
      <c r="C304" s="511"/>
      <c r="D304" s="511"/>
      <c r="E304" s="511"/>
      <c r="F304" s="511"/>
      <c r="G304" s="511"/>
      <c r="H304" s="511"/>
      <c r="I304" s="512"/>
      <c r="J304" s="512"/>
      <c r="K304" s="511"/>
      <c r="L304" s="511"/>
      <c r="P304" s="499"/>
      <c r="S304" s="499"/>
    </row>
    <row r="305" spans="2:22" ht="18" x14ac:dyDescent="0.35">
      <c r="B305" s="513"/>
      <c r="C305" s="514"/>
      <c r="D305" s="514"/>
      <c r="E305" s="514"/>
      <c r="F305" s="514"/>
      <c r="G305" s="514"/>
      <c r="H305" s="514"/>
      <c r="I305" s="516"/>
      <c r="J305" s="516"/>
      <c r="K305" s="515"/>
      <c r="L305" s="515"/>
      <c r="S305" s="499"/>
    </row>
    <row r="306" spans="2:22" ht="18" x14ac:dyDescent="0.35">
      <c r="B306" s="513"/>
      <c r="C306" s="514"/>
      <c r="D306" s="514"/>
      <c r="E306" s="514"/>
      <c r="F306" s="514"/>
      <c r="G306" s="514"/>
      <c r="H306" s="514"/>
      <c r="I306" s="516"/>
      <c r="J306" s="516"/>
      <c r="K306" s="515"/>
      <c r="L306" s="515"/>
    </row>
    <row r="307" spans="2:22" ht="18" x14ac:dyDescent="0.35">
      <c r="B307" s="513"/>
      <c r="C307" s="514"/>
      <c r="D307" s="514"/>
      <c r="E307" s="514"/>
      <c r="F307" s="514"/>
      <c r="G307" s="514"/>
      <c r="H307" s="514"/>
      <c r="I307" s="516"/>
      <c r="J307" s="516"/>
      <c r="K307" s="515"/>
      <c r="L307" s="515"/>
      <c r="S307" s="499"/>
    </row>
    <row r="308" spans="2:22" ht="18" x14ac:dyDescent="0.35">
      <c r="B308" s="513"/>
      <c r="C308" s="514"/>
      <c r="D308" s="514"/>
      <c r="E308" s="514"/>
      <c r="F308" s="514"/>
      <c r="G308" s="514"/>
      <c r="H308" s="514"/>
      <c r="I308" s="516"/>
      <c r="J308" s="516"/>
      <c r="K308" s="515"/>
      <c r="L308" s="515"/>
      <c r="P308" s="499"/>
    </row>
    <row r="309" spans="2:22" ht="18" x14ac:dyDescent="0.35">
      <c r="B309" s="513"/>
      <c r="C309" s="514"/>
      <c r="D309" s="514"/>
      <c r="E309" s="514"/>
      <c r="F309" s="514"/>
      <c r="G309" s="514"/>
      <c r="H309" s="514"/>
      <c r="I309" s="516"/>
      <c r="J309" s="516"/>
      <c r="K309" s="515"/>
      <c r="L309" s="515"/>
      <c r="S309" s="499"/>
    </row>
    <row r="310" spans="2:22" ht="18" x14ac:dyDescent="0.35">
      <c r="B310" s="513"/>
      <c r="C310" s="514"/>
      <c r="D310" s="514"/>
      <c r="E310" s="514"/>
      <c r="F310" s="514"/>
      <c r="G310" s="514"/>
      <c r="H310" s="514"/>
      <c r="I310" s="516"/>
      <c r="J310" s="516"/>
      <c r="K310" s="515"/>
      <c r="L310" s="515"/>
      <c r="P310" s="499"/>
      <c r="S310" s="499"/>
      <c r="V310" s="499"/>
    </row>
    <row r="311" spans="2:22" ht="18" x14ac:dyDescent="0.35">
      <c r="B311" s="513"/>
      <c r="C311" s="514"/>
      <c r="D311" s="514"/>
      <c r="E311" s="514"/>
      <c r="F311" s="514"/>
      <c r="G311" s="514"/>
      <c r="H311" s="514"/>
      <c r="I311" s="516"/>
      <c r="J311" s="516"/>
      <c r="K311" s="515"/>
      <c r="L311" s="515"/>
      <c r="S311" s="499"/>
    </row>
    <row r="312" spans="2:22" ht="18" x14ac:dyDescent="0.35">
      <c r="B312" s="513"/>
      <c r="C312" s="514"/>
      <c r="D312" s="514"/>
      <c r="E312" s="514"/>
      <c r="F312" s="514"/>
      <c r="G312" s="514"/>
      <c r="H312" s="514"/>
      <c r="I312" s="516"/>
      <c r="J312" s="516"/>
      <c r="K312" s="515"/>
      <c r="L312" s="515"/>
    </row>
    <row r="313" spans="2:22" ht="18" x14ac:dyDescent="0.35">
      <c r="B313" s="513"/>
      <c r="C313" s="514"/>
      <c r="D313" s="514"/>
      <c r="E313" s="514"/>
      <c r="F313" s="514"/>
      <c r="G313" s="514"/>
      <c r="H313" s="515"/>
      <c r="I313" s="516"/>
      <c r="J313" s="516"/>
      <c r="K313" s="515"/>
      <c r="L313" s="515"/>
    </row>
    <row r="314" spans="2:22" ht="18" x14ac:dyDescent="0.35">
      <c r="B314" s="513"/>
      <c r="C314" s="514"/>
      <c r="D314" s="514"/>
      <c r="E314" s="514"/>
      <c r="F314" s="514"/>
      <c r="G314" s="514"/>
      <c r="H314" s="514"/>
      <c r="I314" s="516"/>
      <c r="J314" s="516"/>
      <c r="K314" s="515"/>
      <c r="L314" s="515"/>
      <c r="P314" s="499"/>
      <c r="T314" s="499"/>
    </row>
    <row r="315" spans="2:22" ht="18" x14ac:dyDescent="0.35">
      <c r="B315" s="513"/>
      <c r="C315" s="514"/>
      <c r="D315" s="514"/>
      <c r="E315" s="514"/>
      <c r="F315" s="514"/>
      <c r="G315" s="514"/>
      <c r="H315" s="514"/>
      <c r="I315" s="516"/>
      <c r="J315" s="516"/>
      <c r="K315" s="514"/>
      <c r="L315" s="515"/>
      <c r="S315" s="499"/>
    </row>
    <row r="316" spans="2:22" ht="18" x14ac:dyDescent="0.35">
      <c r="B316" s="513"/>
      <c r="C316" s="514"/>
      <c r="D316" s="514"/>
      <c r="E316" s="514"/>
      <c r="F316" s="514"/>
      <c r="G316" s="514"/>
      <c r="H316" s="514"/>
      <c r="I316" s="516"/>
      <c r="J316" s="516"/>
      <c r="K316" s="515"/>
      <c r="L316" s="514"/>
    </row>
    <row r="317" spans="2:22" ht="18" x14ac:dyDescent="0.35">
      <c r="B317" s="513"/>
      <c r="C317" s="514"/>
      <c r="D317" s="514"/>
      <c r="E317" s="514"/>
      <c r="F317" s="514"/>
      <c r="G317" s="514"/>
      <c r="H317" s="514"/>
      <c r="I317" s="516"/>
      <c r="J317" s="516"/>
      <c r="K317" s="515"/>
      <c r="L317" s="515"/>
      <c r="S317" s="499"/>
    </row>
    <row r="318" spans="2:22" ht="18" x14ac:dyDescent="0.35">
      <c r="B318" s="513"/>
      <c r="C318" s="514"/>
      <c r="D318" s="514"/>
      <c r="E318" s="514"/>
      <c r="F318" s="514"/>
      <c r="G318" s="514"/>
      <c r="H318" s="514"/>
      <c r="I318" s="516"/>
      <c r="J318" s="516"/>
      <c r="K318" s="515"/>
      <c r="L318" s="515"/>
      <c r="P318" s="499"/>
    </row>
    <row r="319" spans="2:22" ht="18" x14ac:dyDescent="0.35">
      <c r="B319" s="513"/>
      <c r="C319" s="514"/>
      <c r="D319" s="514"/>
      <c r="E319" s="514"/>
      <c r="F319" s="514"/>
      <c r="G319" s="514"/>
      <c r="H319" s="514"/>
      <c r="I319" s="516"/>
      <c r="J319" s="516"/>
      <c r="K319" s="515"/>
      <c r="L319" s="515"/>
      <c r="S319" s="499"/>
    </row>
    <row r="320" spans="2:22" ht="18" x14ac:dyDescent="0.35">
      <c r="B320" s="513"/>
      <c r="C320" s="514"/>
      <c r="D320" s="514"/>
      <c r="E320" s="514"/>
      <c r="F320" s="514"/>
      <c r="G320" s="515"/>
      <c r="H320" s="515"/>
      <c r="I320" s="516"/>
      <c r="J320" s="516"/>
      <c r="K320" s="515"/>
      <c r="L320" s="515"/>
    </row>
    <row r="321" spans="2:20" ht="18" x14ac:dyDescent="0.35">
      <c r="B321" s="513"/>
      <c r="C321" s="514"/>
      <c r="D321" s="514"/>
      <c r="E321" s="514"/>
      <c r="F321" s="514"/>
      <c r="G321" s="515"/>
      <c r="H321" s="515"/>
      <c r="I321" s="516"/>
      <c r="J321" s="516"/>
      <c r="K321" s="515"/>
      <c r="L321" s="515"/>
      <c r="S321" s="499"/>
    </row>
    <row r="322" spans="2:20" ht="18" x14ac:dyDescent="0.35">
      <c r="B322" s="513"/>
      <c r="C322" s="514"/>
      <c r="D322" s="514"/>
      <c r="E322" s="514"/>
      <c r="F322" s="514"/>
      <c r="G322" s="515"/>
      <c r="H322" s="515"/>
      <c r="I322" s="516"/>
      <c r="J322" s="516"/>
      <c r="K322" s="515"/>
      <c r="L322" s="515"/>
    </row>
    <row r="323" spans="2:20" ht="18" x14ac:dyDescent="0.35">
      <c r="B323" s="513"/>
      <c r="C323" s="514"/>
      <c r="D323" s="514"/>
      <c r="E323" s="514"/>
      <c r="F323" s="514"/>
      <c r="G323" s="515"/>
      <c r="H323" s="515"/>
      <c r="I323" s="516"/>
      <c r="J323" s="516"/>
      <c r="K323" s="515"/>
      <c r="L323" s="514"/>
    </row>
    <row r="324" spans="2:20" ht="18" x14ac:dyDescent="0.35">
      <c r="B324" s="513"/>
      <c r="C324" s="514"/>
      <c r="D324" s="514"/>
      <c r="E324" s="514"/>
      <c r="F324" s="514"/>
      <c r="G324" s="514"/>
      <c r="H324" s="515"/>
      <c r="I324" s="516"/>
      <c r="J324" s="516"/>
      <c r="K324" s="515"/>
      <c r="L324" s="514"/>
    </row>
    <row r="325" spans="2:20" ht="18" x14ac:dyDescent="0.35">
      <c r="B325" s="513"/>
      <c r="C325" s="514"/>
      <c r="D325" s="514"/>
      <c r="E325" s="514"/>
      <c r="F325" s="514"/>
      <c r="G325" s="514"/>
      <c r="H325" s="515"/>
      <c r="I325" s="516"/>
      <c r="J325" s="516"/>
      <c r="K325" s="515"/>
      <c r="L325" s="515"/>
    </row>
    <row r="326" spans="2:20" ht="18" x14ac:dyDescent="0.35">
      <c r="B326" s="513"/>
      <c r="C326" s="514"/>
      <c r="D326" s="514"/>
      <c r="E326" s="514"/>
      <c r="F326" s="514"/>
      <c r="G326" s="514"/>
      <c r="H326" s="515"/>
      <c r="I326" s="516"/>
      <c r="J326" s="516"/>
      <c r="K326" s="515"/>
      <c r="L326" s="515"/>
      <c r="P326" s="499"/>
    </row>
    <row r="327" spans="2:20" ht="18" x14ac:dyDescent="0.35">
      <c r="B327" s="513"/>
      <c r="C327" s="514"/>
      <c r="D327" s="514"/>
      <c r="E327" s="514"/>
      <c r="F327" s="514"/>
      <c r="G327" s="515"/>
      <c r="H327" s="515"/>
      <c r="I327" s="516"/>
      <c r="J327" s="516"/>
      <c r="K327" s="515"/>
      <c r="L327" s="515"/>
      <c r="S327" s="499"/>
    </row>
    <row r="328" spans="2:20" ht="18" x14ac:dyDescent="0.35">
      <c r="B328" s="513"/>
      <c r="C328" s="514"/>
      <c r="D328" s="514"/>
      <c r="E328" s="514"/>
      <c r="F328" s="514"/>
      <c r="G328" s="515"/>
      <c r="H328" s="515"/>
      <c r="I328" s="516"/>
      <c r="J328" s="516"/>
      <c r="K328" s="514"/>
      <c r="L328" s="514"/>
      <c r="P328" s="499"/>
    </row>
    <row r="329" spans="2:20" ht="18" x14ac:dyDescent="0.35">
      <c r="B329" s="513"/>
      <c r="C329" s="514"/>
      <c r="D329" s="514"/>
      <c r="E329" s="514"/>
      <c r="F329" s="515"/>
      <c r="G329" s="514"/>
      <c r="H329" s="514"/>
      <c r="I329" s="516"/>
      <c r="J329" s="516"/>
      <c r="K329" s="515"/>
      <c r="L329" s="515"/>
      <c r="S329" s="499"/>
    </row>
    <row r="330" spans="2:20" ht="18" x14ac:dyDescent="0.35">
      <c r="B330" s="517"/>
      <c r="C330" s="506"/>
      <c r="D330" s="506"/>
      <c r="E330" s="506"/>
      <c r="F330" s="508"/>
      <c r="G330" s="506"/>
      <c r="H330" s="506"/>
      <c r="I330" s="507"/>
      <c r="J330" s="507"/>
      <c r="K330" s="508"/>
      <c r="L330" s="508"/>
      <c r="P330" s="499"/>
    </row>
    <row r="331" spans="2:20" x14ac:dyDescent="0.3">
      <c r="T331" s="499"/>
    </row>
    <row r="333" spans="2:20" x14ac:dyDescent="0.3">
      <c r="S333" s="499"/>
    </row>
    <row r="334" spans="2:20" x14ac:dyDescent="0.3">
      <c r="P334" s="499"/>
    </row>
    <row r="335" spans="2:20" x14ac:dyDescent="0.3">
      <c r="S335" s="499"/>
    </row>
    <row r="336" spans="2:20" ht="21" x14ac:dyDescent="0.35">
      <c r="B336" s="584"/>
      <c r="C336" s="585"/>
      <c r="D336" s="585"/>
      <c r="E336" s="585"/>
      <c r="F336" s="585"/>
      <c r="G336" s="585"/>
      <c r="H336" s="585"/>
      <c r="I336" s="585"/>
      <c r="J336" s="585"/>
      <c r="K336" s="585"/>
      <c r="L336" s="585"/>
      <c r="P336" s="499"/>
    </row>
    <row r="337" spans="2:28" x14ac:dyDescent="0.3">
      <c r="S337" s="499"/>
    </row>
    <row r="338" spans="2:28" x14ac:dyDescent="0.3">
      <c r="P338" s="499"/>
    </row>
    <row r="339" spans="2:28" ht="18.75" x14ac:dyDescent="0.3">
      <c r="B339" s="510"/>
      <c r="C339" s="511"/>
      <c r="D339" s="511"/>
      <c r="E339" s="511"/>
      <c r="F339" s="511"/>
      <c r="G339" s="511"/>
      <c r="H339" s="511"/>
      <c r="I339" s="512"/>
      <c r="J339" s="512"/>
      <c r="K339" s="511"/>
      <c r="L339" s="511"/>
    </row>
    <row r="340" spans="2:28" ht="18" x14ac:dyDescent="0.35">
      <c r="B340" s="513"/>
      <c r="C340" s="514"/>
      <c r="D340" s="514"/>
      <c r="E340" s="514"/>
      <c r="F340" s="514"/>
      <c r="G340" s="514"/>
      <c r="H340" s="514"/>
      <c r="I340" s="516"/>
      <c r="J340" s="516"/>
      <c r="K340" s="515"/>
      <c r="L340" s="515"/>
      <c r="P340" s="499"/>
    </row>
    <row r="341" spans="2:28" ht="18" x14ac:dyDescent="0.35">
      <c r="B341" s="513"/>
      <c r="C341" s="514"/>
      <c r="D341" s="514"/>
      <c r="E341" s="514"/>
      <c r="F341" s="514"/>
      <c r="G341" s="514"/>
      <c r="H341" s="514"/>
      <c r="I341" s="516"/>
      <c r="J341" s="516"/>
      <c r="K341" s="515"/>
      <c r="L341" s="515"/>
      <c r="S341" s="499"/>
      <c r="V341" s="499"/>
      <c r="Y341" s="499"/>
      <c r="AB341" s="499"/>
    </row>
    <row r="342" spans="2:28" ht="18" x14ac:dyDescent="0.35">
      <c r="B342" s="513"/>
      <c r="C342" s="514"/>
      <c r="D342" s="514"/>
      <c r="E342" s="514"/>
      <c r="F342" s="514"/>
      <c r="G342" s="514"/>
      <c r="H342" s="514"/>
      <c r="I342" s="516"/>
      <c r="J342" s="516"/>
      <c r="K342" s="515"/>
      <c r="L342" s="515"/>
    </row>
    <row r="343" spans="2:28" ht="18" x14ac:dyDescent="0.35">
      <c r="B343" s="513"/>
      <c r="C343" s="514"/>
      <c r="D343" s="514"/>
      <c r="E343" s="514"/>
      <c r="F343" s="514"/>
      <c r="G343" s="514"/>
      <c r="H343" s="514"/>
      <c r="I343" s="516"/>
      <c r="J343" s="516"/>
      <c r="K343" s="515"/>
      <c r="L343" s="515"/>
    </row>
    <row r="344" spans="2:28" ht="18" x14ac:dyDescent="0.35">
      <c r="B344" s="513"/>
      <c r="C344" s="514"/>
      <c r="D344" s="514"/>
      <c r="E344" s="514"/>
      <c r="F344" s="514"/>
      <c r="G344" s="514"/>
      <c r="H344" s="514"/>
      <c r="I344" s="516"/>
      <c r="J344" s="516"/>
      <c r="K344" s="515"/>
      <c r="L344" s="515"/>
      <c r="P344" s="499"/>
    </row>
    <row r="345" spans="2:28" ht="18" x14ac:dyDescent="0.35">
      <c r="B345" s="513"/>
      <c r="C345" s="514"/>
      <c r="D345" s="514"/>
      <c r="E345" s="514"/>
      <c r="F345" s="514"/>
      <c r="G345" s="514"/>
      <c r="H345" s="514"/>
      <c r="I345" s="516"/>
      <c r="J345" s="516"/>
      <c r="K345" s="515"/>
      <c r="L345" s="515"/>
      <c r="S345" s="499"/>
    </row>
    <row r="346" spans="2:28" ht="18" x14ac:dyDescent="0.35">
      <c r="B346" s="513"/>
      <c r="C346" s="514"/>
      <c r="D346" s="514"/>
      <c r="E346" s="515"/>
      <c r="F346" s="514"/>
      <c r="G346" s="514"/>
      <c r="H346" s="514"/>
      <c r="I346" s="516"/>
      <c r="J346" s="516"/>
      <c r="K346" s="515"/>
      <c r="L346" s="515"/>
      <c r="P346" s="499"/>
    </row>
    <row r="347" spans="2:28" ht="18" x14ac:dyDescent="0.35">
      <c r="B347" s="513"/>
      <c r="C347" s="514"/>
      <c r="D347" s="514"/>
      <c r="E347" s="514"/>
      <c r="F347" s="514"/>
      <c r="G347" s="514"/>
      <c r="H347" s="514"/>
      <c r="I347" s="516"/>
      <c r="J347" s="516"/>
      <c r="K347" s="515"/>
      <c r="L347" s="515"/>
      <c r="S347" s="499"/>
      <c r="U347" s="499"/>
    </row>
    <row r="348" spans="2:28" ht="18" x14ac:dyDescent="0.35">
      <c r="B348" s="513"/>
      <c r="C348" s="514"/>
      <c r="D348" s="514"/>
      <c r="E348" s="514"/>
      <c r="F348" s="514"/>
      <c r="G348" s="514"/>
      <c r="H348" s="514"/>
      <c r="I348" s="516"/>
      <c r="J348" s="516"/>
      <c r="K348" s="515"/>
      <c r="L348" s="515"/>
      <c r="P348" s="499"/>
    </row>
    <row r="349" spans="2:28" ht="18" x14ac:dyDescent="0.35">
      <c r="B349" s="513"/>
      <c r="C349" s="514"/>
      <c r="D349" s="514"/>
      <c r="E349" s="514"/>
      <c r="F349" s="514"/>
      <c r="G349" s="514"/>
      <c r="H349" s="514"/>
      <c r="I349" s="516"/>
      <c r="J349" s="516"/>
      <c r="K349" s="515"/>
      <c r="L349" s="515"/>
    </row>
    <row r="350" spans="2:28" ht="18" x14ac:dyDescent="0.35">
      <c r="B350" s="513"/>
      <c r="C350" s="514"/>
      <c r="D350" s="514"/>
      <c r="E350" s="515"/>
      <c r="F350" s="514"/>
      <c r="G350" s="514"/>
      <c r="H350" s="514"/>
      <c r="I350" s="516"/>
      <c r="J350" s="516"/>
      <c r="K350" s="515"/>
      <c r="L350" s="515"/>
      <c r="P350" s="499"/>
    </row>
    <row r="351" spans="2:28" ht="18" x14ac:dyDescent="0.35">
      <c r="B351" s="513"/>
      <c r="C351" s="514"/>
      <c r="D351" s="514"/>
      <c r="E351" s="515"/>
      <c r="F351" s="514"/>
      <c r="G351" s="514"/>
      <c r="H351" s="514"/>
      <c r="I351" s="516"/>
      <c r="J351" s="516"/>
      <c r="K351" s="515"/>
      <c r="L351" s="514"/>
      <c r="S351" s="499"/>
    </row>
    <row r="352" spans="2:28" ht="18" x14ac:dyDescent="0.35">
      <c r="B352" s="513"/>
      <c r="C352" s="514"/>
      <c r="D352" s="514"/>
      <c r="E352" s="514"/>
      <c r="F352" s="514"/>
      <c r="G352" s="514"/>
      <c r="H352" s="515"/>
      <c r="I352" s="516"/>
      <c r="J352" s="516"/>
      <c r="K352" s="515"/>
      <c r="L352" s="514"/>
    </row>
    <row r="353" spans="2:22" ht="18" x14ac:dyDescent="0.35">
      <c r="B353" s="513"/>
      <c r="C353" s="514"/>
      <c r="D353" s="514"/>
      <c r="E353" s="514"/>
      <c r="F353" s="514"/>
      <c r="G353" s="514"/>
      <c r="H353" s="514"/>
      <c r="I353" s="516"/>
      <c r="J353" s="516"/>
      <c r="K353" s="515"/>
      <c r="L353" s="514"/>
      <c r="S353" s="499"/>
    </row>
    <row r="354" spans="2:22" ht="18" x14ac:dyDescent="0.35">
      <c r="B354" s="513"/>
      <c r="C354" s="514"/>
      <c r="D354" s="514"/>
      <c r="E354" s="514"/>
      <c r="F354" s="514"/>
      <c r="G354" s="514"/>
      <c r="H354" s="514"/>
      <c r="I354" s="516"/>
      <c r="J354" s="516"/>
      <c r="K354" s="515"/>
      <c r="L354" s="515"/>
      <c r="P354" s="499"/>
    </row>
    <row r="355" spans="2:22" ht="18" x14ac:dyDescent="0.35">
      <c r="B355" s="513"/>
      <c r="C355" s="514"/>
      <c r="D355" s="514"/>
      <c r="E355" s="514"/>
      <c r="F355" s="514"/>
      <c r="G355" s="514"/>
      <c r="H355" s="514"/>
      <c r="I355" s="516"/>
      <c r="J355" s="516"/>
      <c r="K355" s="514"/>
      <c r="L355" s="514"/>
      <c r="S355" s="499"/>
      <c r="V355" s="499"/>
    </row>
    <row r="356" spans="2:22" ht="18" x14ac:dyDescent="0.35">
      <c r="B356" s="513"/>
      <c r="C356" s="514"/>
      <c r="D356" s="514"/>
      <c r="E356" s="514"/>
      <c r="F356" s="514"/>
      <c r="G356" s="514"/>
      <c r="H356" s="514"/>
      <c r="I356" s="516"/>
      <c r="J356" s="516"/>
      <c r="K356" s="515"/>
      <c r="L356" s="515"/>
      <c r="P356" s="499"/>
    </row>
    <row r="357" spans="2:22" ht="18" x14ac:dyDescent="0.35">
      <c r="B357" s="513"/>
      <c r="C357" s="514"/>
      <c r="D357" s="514"/>
      <c r="E357" s="514"/>
      <c r="F357" s="514"/>
      <c r="G357" s="514"/>
      <c r="H357" s="515"/>
      <c r="I357" s="516"/>
      <c r="J357" s="516"/>
      <c r="K357" s="515"/>
      <c r="L357" s="515"/>
    </row>
    <row r="358" spans="2:22" ht="18" x14ac:dyDescent="0.35">
      <c r="B358" s="513"/>
      <c r="C358" s="514"/>
      <c r="D358" s="514"/>
      <c r="E358" s="514"/>
      <c r="F358" s="514"/>
      <c r="G358" s="514"/>
      <c r="H358" s="514"/>
      <c r="I358" s="516"/>
      <c r="J358" s="516"/>
      <c r="K358" s="515"/>
      <c r="L358" s="514"/>
      <c r="P358" s="499"/>
    </row>
    <row r="359" spans="2:22" ht="18" x14ac:dyDescent="0.35">
      <c r="B359" s="513"/>
      <c r="C359" s="514"/>
      <c r="D359" s="514"/>
      <c r="E359" s="514"/>
      <c r="F359" s="514"/>
      <c r="G359" s="514"/>
      <c r="H359" s="514"/>
      <c r="I359" s="516"/>
      <c r="J359" s="516"/>
      <c r="K359" s="515"/>
      <c r="L359" s="514"/>
    </row>
    <row r="360" spans="2:22" ht="18" x14ac:dyDescent="0.35">
      <c r="B360" s="513"/>
      <c r="C360" s="514"/>
      <c r="D360" s="514"/>
      <c r="E360" s="515"/>
      <c r="F360" s="514"/>
      <c r="G360" s="514"/>
      <c r="H360" s="515"/>
      <c r="I360" s="516"/>
      <c r="J360" s="516"/>
      <c r="K360" s="515"/>
      <c r="L360" s="515"/>
      <c r="Q360" s="499"/>
      <c r="S360" s="499"/>
    </row>
    <row r="361" spans="2:22" ht="18" x14ac:dyDescent="0.35">
      <c r="B361" s="513"/>
      <c r="C361" s="514"/>
      <c r="D361" s="514"/>
      <c r="E361" s="514"/>
      <c r="F361" s="514"/>
      <c r="G361" s="514"/>
      <c r="H361" s="514"/>
      <c r="I361" s="516"/>
      <c r="J361" s="516"/>
      <c r="K361" s="515"/>
      <c r="L361" s="515"/>
    </row>
    <row r="362" spans="2:22" ht="18" x14ac:dyDescent="0.35">
      <c r="B362" s="513"/>
      <c r="C362" s="514"/>
      <c r="D362" s="514"/>
      <c r="E362" s="514"/>
      <c r="F362" s="515"/>
      <c r="G362" s="514"/>
      <c r="H362" s="515"/>
      <c r="I362" s="516"/>
      <c r="J362" s="516"/>
      <c r="K362" s="515"/>
      <c r="L362" s="514"/>
      <c r="P362" s="499"/>
    </row>
    <row r="363" spans="2:22" ht="18" x14ac:dyDescent="0.35">
      <c r="B363" s="513"/>
      <c r="C363" s="514"/>
      <c r="D363" s="514"/>
      <c r="E363" s="514"/>
      <c r="F363" s="514"/>
      <c r="G363" s="514"/>
      <c r="H363" s="514"/>
      <c r="I363" s="516"/>
      <c r="J363" s="516"/>
      <c r="K363" s="515"/>
      <c r="L363" s="514"/>
    </row>
    <row r="364" spans="2:22" ht="18" x14ac:dyDescent="0.35">
      <c r="B364" s="513"/>
      <c r="C364" s="514"/>
      <c r="D364" s="514"/>
      <c r="E364" s="514"/>
      <c r="F364" s="514"/>
      <c r="G364" s="514"/>
      <c r="H364" s="514"/>
      <c r="I364" s="516"/>
      <c r="J364" s="516"/>
      <c r="K364" s="515"/>
      <c r="L364" s="515"/>
      <c r="P364" s="499"/>
      <c r="S364" s="499"/>
    </row>
    <row r="365" spans="2:22" ht="18" x14ac:dyDescent="0.35">
      <c r="B365" s="517"/>
      <c r="C365" s="506"/>
      <c r="D365" s="506"/>
      <c r="E365" s="508"/>
      <c r="F365" s="506"/>
      <c r="G365" s="506"/>
      <c r="H365" s="508"/>
      <c r="I365" s="507"/>
      <c r="J365" s="507"/>
      <c r="K365" s="508"/>
      <c r="L365" s="508"/>
    </row>
    <row r="366" spans="2:22" x14ac:dyDescent="0.3">
      <c r="P366" s="499"/>
    </row>
    <row r="368" spans="2:22" x14ac:dyDescent="0.3">
      <c r="S368" s="499"/>
    </row>
    <row r="369" spans="2:25" ht="21" x14ac:dyDescent="0.35">
      <c r="B369" s="584"/>
      <c r="C369" s="585"/>
      <c r="D369" s="585"/>
      <c r="E369" s="585"/>
      <c r="F369" s="585"/>
      <c r="G369" s="585"/>
      <c r="H369" s="585"/>
      <c r="I369" s="585"/>
      <c r="J369" s="585"/>
      <c r="K369" s="585"/>
      <c r="L369" s="585"/>
    </row>
    <row r="370" spans="2:25" x14ac:dyDescent="0.3">
      <c r="P370" s="499"/>
      <c r="S370" s="499"/>
      <c r="V370" s="499"/>
      <c r="Y370" s="499"/>
    </row>
    <row r="372" spans="2:25" ht="18.75" x14ac:dyDescent="0.3">
      <c r="B372" s="510"/>
      <c r="C372" s="511"/>
      <c r="D372" s="511"/>
      <c r="E372" s="511"/>
      <c r="F372" s="511"/>
      <c r="G372" s="511"/>
      <c r="H372" s="511"/>
      <c r="I372" s="512"/>
      <c r="J372" s="512"/>
      <c r="K372" s="511"/>
      <c r="L372" s="511"/>
      <c r="S372" s="499"/>
    </row>
    <row r="373" spans="2:25" ht="18" x14ac:dyDescent="0.35">
      <c r="B373" s="513"/>
      <c r="C373" s="514"/>
      <c r="D373" s="514"/>
      <c r="E373" s="514"/>
      <c r="F373" s="514"/>
      <c r="G373" s="514"/>
      <c r="H373" s="514"/>
      <c r="I373" s="516"/>
      <c r="J373" s="516"/>
      <c r="K373" s="515"/>
      <c r="L373" s="515"/>
    </row>
    <row r="374" spans="2:25" ht="18" x14ac:dyDescent="0.35">
      <c r="B374" s="513"/>
      <c r="C374" s="514"/>
      <c r="D374" s="514"/>
      <c r="E374" s="514"/>
      <c r="F374" s="514"/>
      <c r="G374" s="514"/>
      <c r="H374" s="514"/>
      <c r="I374" s="516"/>
      <c r="J374" s="516"/>
      <c r="K374" s="515"/>
      <c r="L374" s="514"/>
      <c r="P374" s="499"/>
    </row>
    <row r="375" spans="2:25" ht="18" x14ac:dyDescent="0.35">
      <c r="B375" s="513"/>
      <c r="C375" s="514"/>
      <c r="D375" s="514"/>
      <c r="E375" s="514"/>
      <c r="F375" s="514"/>
      <c r="G375" s="514"/>
      <c r="H375" s="514"/>
      <c r="I375" s="516"/>
      <c r="J375" s="516"/>
      <c r="K375" s="515"/>
      <c r="L375" s="515"/>
    </row>
    <row r="376" spans="2:25" ht="18" x14ac:dyDescent="0.35">
      <c r="B376" s="513"/>
      <c r="C376" s="514"/>
      <c r="D376" s="514"/>
      <c r="E376" s="514"/>
      <c r="F376" s="514"/>
      <c r="G376" s="514"/>
      <c r="H376" s="514"/>
      <c r="I376" s="516"/>
      <c r="J376" s="516"/>
      <c r="K376" s="515"/>
      <c r="L376" s="515"/>
      <c r="P376" s="499"/>
      <c r="R376" s="499"/>
    </row>
    <row r="377" spans="2:25" ht="18" x14ac:dyDescent="0.35">
      <c r="B377" s="513"/>
      <c r="C377" s="514"/>
      <c r="D377" s="514"/>
      <c r="E377" s="514"/>
      <c r="F377" s="514"/>
      <c r="G377" s="514"/>
      <c r="H377" s="514"/>
      <c r="I377" s="516"/>
      <c r="J377" s="516"/>
      <c r="K377" s="515"/>
      <c r="L377" s="514"/>
    </row>
    <row r="378" spans="2:25" ht="18" x14ac:dyDescent="0.35">
      <c r="B378" s="513"/>
      <c r="C378" s="514"/>
      <c r="D378" s="514"/>
      <c r="E378" s="514"/>
      <c r="F378" s="514"/>
      <c r="G378" s="514"/>
      <c r="H378" s="514"/>
      <c r="I378" s="516"/>
      <c r="J378" s="516"/>
      <c r="K378" s="514"/>
      <c r="L378" s="514"/>
    </row>
    <row r="379" spans="2:25" ht="18" x14ac:dyDescent="0.35">
      <c r="B379" s="513"/>
      <c r="C379" s="514"/>
      <c r="D379" s="514"/>
      <c r="E379" s="514"/>
      <c r="F379" s="514"/>
      <c r="G379" s="514"/>
      <c r="H379" s="514"/>
      <c r="I379" s="516"/>
      <c r="J379" s="516"/>
      <c r="K379" s="515"/>
      <c r="L379" s="515"/>
    </row>
    <row r="380" spans="2:25" ht="18" x14ac:dyDescent="0.35">
      <c r="B380" s="513"/>
      <c r="C380" s="514"/>
      <c r="D380" s="514"/>
      <c r="E380" s="514"/>
      <c r="F380" s="514"/>
      <c r="G380" s="514"/>
      <c r="H380" s="514"/>
      <c r="I380" s="516"/>
      <c r="J380" s="516"/>
      <c r="K380" s="515"/>
      <c r="L380" s="515"/>
      <c r="P380" s="499"/>
    </row>
    <row r="381" spans="2:25" ht="18" x14ac:dyDescent="0.35">
      <c r="B381" s="513"/>
      <c r="C381" s="514"/>
      <c r="D381" s="514"/>
      <c r="E381" s="514"/>
      <c r="F381" s="514"/>
      <c r="G381" s="514"/>
      <c r="H381" s="514"/>
      <c r="I381" s="516"/>
      <c r="J381" s="516"/>
      <c r="K381" s="514"/>
      <c r="L381" s="514"/>
    </row>
    <row r="382" spans="2:25" ht="18" x14ac:dyDescent="0.35">
      <c r="B382" s="513"/>
      <c r="C382" s="514"/>
      <c r="D382" s="514"/>
      <c r="E382" s="514"/>
      <c r="F382" s="514"/>
      <c r="G382" s="514"/>
      <c r="H382" s="514"/>
      <c r="I382" s="516"/>
      <c r="J382" s="516"/>
      <c r="K382" s="515"/>
      <c r="L382" s="515"/>
      <c r="P382" s="499"/>
    </row>
    <row r="383" spans="2:25" ht="18" x14ac:dyDescent="0.35">
      <c r="B383" s="513"/>
      <c r="C383" s="514"/>
      <c r="D383" s="514"/>
      <c r="E383" s="514"/>
      <c r="F383" s="514"/>
      <c r="G383" s="514"/>
      <c r="H383" s="514"/>
      <c r="I383" s="516"/>
      <c r="J383" s="516"/>
      <c r="K383" s="515"/>
      <c r="L383" s="515"/>
    </row>
    <row r="384" spans="2:25" ht="18" x14ac:dyDescent="0.35">
      <c r="B384" s="513"/>
      <c r="C384" s="514"/>
      <c r="D384" s="514"/>
      <c r="E384" s="514"/>
      <c r="F384" s="514"/>
      <c r="G384" s="514"/>
      <c r="H384" s="514"/>
      <c r="I384" s="516"/>
      <c r="J384" s="516"/>
      <c r="K384" s="515"/>
      <c r="L384" s="514"/>
      <c r="P384" s="499"/>
      <c r="S384" s="499"/>
    </row>
    <row r="385" spans="2:16" ht="18" x14ac:dyDescent="0.35">
      <c r="B385" s="513"/>
      <c r="C385" s="514"/>
      <c r="D385" s="514"/>
      <c r="E385" s="514"/>
      <c r="F385" s="514"/>
      <c r="G385" s="514"/>
      <c r="H385" s="514"/>
      <c r="I385" s="516"/>
      <c r="J385" s="516"/>
      <c r="K385" s="515"/>
      <c r="L385" s="514"/>
    </row>
    <row r="386" spans="2:16" ht="18" x14ac:dyDescent="0.35">
      <c r="B386" s="513"/>
      <c r="C386" s="514"/>
      <c r="D386" s="514"/>
      <c r="E386" s="514"/>
      <c r="F386" s="514"/>
      <c r="G386" s="514"/>
      <c r="H386" s="514"/>
      <c r="I386" s="516"/>
      <c r="J386" s="516"/>
      <c r="K386" s="515"/>
      <c r="L386" s="514"/>
    </row>
    <row r="387" spans="2:16" ht="18" x14ac:dyDescent="0.35">
      <c r="B387" s="513"/>
      <c r="C387" s="514"/>
      <c r="D387" s="514"/>
      <c r="E387" s="514"/>
      <c r="F387" s="514"/>
      <c r="G387" s="514"/>
      <c r="H387" s="514"/>
      <c r="I387" s="516"/>
      <c r="J387" s="516"/>
      <c r="K387" s="515"/>
      <c r="L387" s="514"/>
    </row>
    <row r="388" spans="2:16" ht="18" x14ac:dyDescent="0.35">
      <c r="B388" s="513"/>
      <c r="C388" s="514"/>
      <c r="D388" s="514"/>
      <c r="E388" s="514"/>
      <c r="F388" s="514"/>
      <c r="G388" s="514"/>
      <c r="H388" s="514"/>
      <c r="I388" s="516"/>
      <c r="J388" s="516"/>
      <c r="K388" s="515"/>
      <c r="L388" s="515"/>
    </row>
    <row r="389" spans="2:16" ht="18" x14ac:dyDescent="0.35">
      <c r="B389" s="513"/>
      <c r="C389" s="514"/>
      <c r="D389" s="514"/>
      <c r="E389" s="514"/>
      <c r="F389" s="514"/>
      <c r="G389" s="514"/>
      <c r="H389" s="514"/>
      <c r="I389" s="516"/>
      <c r="J389" s="516"/>
      <c r="K389" s="514"/>
      <c r="L389" s="514"/>
      <c r="P389" s="499"/>
    </row>
    <row r="390" spans="2:16" ht="18" x14ac:dyDescent="0.35">
      <c r="B390" s="513"/>
      <c r="C390" s="514"/>
      <c r="D390" s="514"/>
      <c r="E390" s="514"/>
      <c r="F390" s="514"/>
      <c r="G390" s="514"/>
      <c r="H390" s="514"/>
      <c r="I390" s="516"/>
      <c r="J390" s="516"/>
      <c r="K390" s="515"/>
      <c r="L390" s="515"/>
    </row>
    <row r="391" spans="2:16" ht="18" x14ac:dyDescent="0.35">
      <c r="B391" s="513"/>
      <c r="C391" s="514"/>
      <c r="D391" s="514"/>
      <c r="E391" s="514"/>
      <c r="F391" s="514"/>
      <c r="G391" s="514"/>
      <c r="H391" s="514"/>
      <c r="I391" s="516"/>
      <c r="J391" s="516"/>
      <c r="K391" s="515"/>
      <c r="L391" s="514"/>
    </row>
    <row r="392" spans="2:16" ht="18" x14ac:dyDescent="0.35">
      <c r="B392" s="513"/>
      <c r="C392" s="514"/>
      <c r="D392" s="514"/>
      <c r="E392" s="514"/>
      <c r="F392" s="514"/>
      <c r="G392" s="514"/>
      <c r="H392" s="514"/>
      <c r="I392" s="516"/>
      <c r="J392" s="516"/>
      <c r="K392" s="515"/>
      <c r="L392" s="514"/>
    </row>
    <row r="393" spans="2:16" ht="18" x14ac:dyDescent="0.35">
      <c r="B393" s="513"/>
      <c r="C393" s="514"/>
      <c r="D393" s="514"/>
      <c r="E393" s="514"/>
      <c r="F393" s="514"/>
      <c r="G393" s="514"/>
      <c r="H393" s="514"/>
      <c r="I393" s="516"/>
      <c r="J393" s="516"/>
      <c r="K393" s="515"/>
      <c r="L393" s="514"/>
      <c r="P393" s="499"/>
    </row>
    <row r="394" spans="2:16" ht="18" x14ac:dyDescent="0.35">
      <c r="B394" s="513"/>
      <c r="C394" s="514"/>
      <c r="D394" s="514"/>
      <c r="E394" s="514"/>
      <c r="F394" s="514"/>
      <c r="G394" s="514"/>
      <c r="H394" s="514"/>
      <c r="I394" s="516"/>
      <c r="J394" s="516"/>
      <c r="K394" s="515"/>
      <c r="L394" s="515"/>
    </row>
    <row r="395" spans="2:16" ht="18" x14ac:dyDescent="0.35">
      <c r="B395" s="513"/>
      <c r="C395" s="514"/>
      <c r="D395" s="514"/>
      <c r="E395" s="514"/>
      <c r="F395" s="514"/>
      <c r="G395" s="514"/>
      <c r="H395" s="514"/>
      <c r="I395" s="516"/>
      <c r="J395" s="516"/>
      <c r="K395" s="515"/>
      <c r="L395" s="514"/>
    </row>
    <row r="396" spans="2:16" ht="18" x14ac:dyDescent="0.35">
      <c r="B396" s="513"/>
      <c r="C396" s="514"/>
      <c r="D396" s="514"/>
      <c r="E396" s="514"/>
      <c r="F396" s="514"/>
      <c r="G396" s="514"/>
      <c r="H396" s="514"/>
      <c r="I396" s="516"/>
      <c r="J396" s="516"/>
      <c r="K396" s="515"/>
      <c r="L396" s="515"/>
    </row>
    <row r="397" spans="2:16" ht="18" x14ac:dyDescent="0.35">
      <c r="B397" s="513"/>
      <c r="C397" s="514"/>
      <c r="D397" s="514"/>
      <c r="E397" s="514"/>
      <c r="F397" s="514"/>
      <c r="G397" s="514"/>
      <c r="H397" s="514"/>
      <c r="I397" s="516"/>
      <c r="J397" s="516"/>
      <c r="K397" s="514"/>
      <c r="L397" s="514"/>
      <c r="P397" s="499"/>
    </row>
    <row r="398" spans="2:16" ht="18" x14ac:dyDescent="0.35">
      <c r="B398" s="517"/>
      <c r="C398" s="506"/>
      <c r="D398" s="506"/>
      <c r="E398" s="506"/>
      <c r="F398" s="506"/>
      <c r="G398" s="506"/>
      <c r="H398" s="506"/>
      <c r="I398" s="507"/>
      <c r="J398" s="507"/>
      <c r="K398" s="514"/>
      <c r="L398" s="514"/>
    </row>
    <row r="401" spans="2:16" x14ac:dyDescent="0.3">
      <c r="P401" s="499"/>
    </row>
    <row r="405" spans="2:16" ht="21" x14ac:dyDescent="0.35">
      <c r="B405" s="584"/>
      <c r="C405" s="585"/>
      <c r="D405" s="585"/>
      <c r="E405" s="585"/>
      <c r="F405" s="585"/>
      <c r="G405" s="585"/>
      <c r="H405" s="585"/>
      <c r="I405" s="585"/>
      <c r="J405" s="585"/>
      <c r="K405" s="585"/>
      <c r="L405" s="585"/>
    </row>
    <row r="408" spans="2:16" ht="18.75" x14ac:dyDescent="0.3">
      <c r="B408" s="510"/>
      <c r="C408" s="511"/>
      <c r="D408" s="511"/>
      <c r="E408" s="511"/>
      <c r="F408" s="511"/>
      <c r="G408" s="511"/>
      <c r="H408" s="511"/>
      <c r="I408" s="512"/>
      <c r="J408" s="512"/>
      <c r="K408" s="511"/>
      <c r="L408" s="511"/>
    </row>
    <row r="409" spans="2:16" ht="18" x14ac:dyDescent="0.35">
      <c r="B409" s="513"/>
      <c r="C409" s="514"/>
      <c r="D409" s="514"/>
      <c r="E409" s="514"/>
      <c r="F409" s="514"/>
      <c r="G409" s="514"/>
      <c r="H409" s="514"/>
      <c r="I409" s="516"/>
      <c r="J409" s="516"/>
      <c r="K409" s="514"/>
      <c r="L409" s="514"/>
    </row>
    <row r="410" spans="2:16" ht="18" x14ac:dyDescent="0.35">
      <c r="B410" s="513"/>
      <c r="C410" s="514"/>
      <c r="D410" s="514"/>
      <c r="E410" s="514"/>
      <c r="F410" s="514"/>
      <c r="G410" s="514"/>
      <c r="H410" s="514"/>
      <c r="I410" s="516"/>
      <c r="J410" s="516"/>
      <c r="K410" s="514"/>
      <c r="L410" s="515"/>
    </row>
    <row r="411" spans="2:16" ht="18" x14ac:dyDescent="0.35">
      <c r="B411" s="513"/>
      <c r="C411" s="514"/>
      <c r="D411" s="514"/>
      <c r="E411" s="515"/>
      <c r="F411" s="514"/>
      <c r="G411" s="514"/>
      <c r="H411" s="514"/>
      <c r="I411" s="516"/>
      <c r="J411" s="516"/>
      <c r="K411" s="514"/>
      <c r="L411" s="514"/>
    </row>
    <row r="412" spans="2:16" ht="18" x14ac:dyDescent="0.35">
      <c r="B412" s="513"/>
      <c r="C412" s="514"/>
      <c r="D412" s="514"/>
      <c r="E412" s="515"/>
      <c r="F412" s="514"/>
      <c r="G412" s="514"/>
      <c r="H412" s="515"/>
      <c r="I412" s="516"/>
      <c r="J412" s="516"/>
      <c r="K412" s="514"/>
      <c r="L412" s="514"/>
    </row>
    <row r="413" spans="2:16" ht="18" x14ac:dyDescent="0.35">
      <c r="B413" s="513"/>
      <c r="C413" s="514"/>
      <c r="D413" s="514"/>
      <c r="E413" s="514"/>
      <c r="F413" s="514"/>
      <c r="G413" s="514"/>
      <c r="H413" s="514"/>
      <c r="I413" s="516"/>
      <c r="J413" s="516"/>
      <c r="K413" s="514"/>
      <c r="L413" s="514"/>
    </row>
    <row r="414" spans="2:16" ht="18" x14ac:dyDescent="0.35">
      <c r="B414" s="513"/>
      <c r="C414" s="514"/>
      <c r="D414" s="514"/>
      <c r="E414" s="515"/>
      <c r="F414" s="514"/>
      <c r="G414" s="514"/>
      <c r="H414" s="515"/>
      <c r="I414" s="516"/>
      <c r="J414" s="516"/>
      <c r="K414" s="514"/>
      <c r="L414" s="514"/>
    </row>
    <row r="415" spans="2:16" ht="18" x14ac:dyDescent="0.35">
      <c r="B415" s="513"/>
      <c r="C415" s="514"/>
      <c r="D415" s="514"/>
      <c r="E415" s="514"/>
      <c r="F415" s="514"/>
      <c r="G415" s="514"/>
      <c r="H415" s="514"/>
      <c r="I415" s="516"/>
      <c r="J415" s="516"/>
      <c r="K415" s="514"/>
      <c r="L415" s="514"/>
    </row>
    <row r="416" spans="2:16" ht="18" x14ac:dyDescent="0.35">
      <c r="B416" s="513"/>
      <c r="C416" s="514"/>
      <c r="D416" s="514"/>
      <c r="E416" s="515"/>
      <c r="F416" s="514"/>
      <c r="G416" s="514"/>
      <c r="H416" s="515"/>
      <c r="I416" s="516"/>
      <c r="J416" s="516"/>
      <c r="K416" s="514"/>
      <c r="L416" s="515"/>
    </row>
    <row r="417" spans="2:12" ht="18" x14ac:dyDescent="0.35">
      <c r="B417" s="513"/>
      <c r="C417" s="514"/>
      <c r="D417" s="514"/>
      <c r="E417" s="514"/>
      <c r="F417" s="514"/>
      <c r="G417" s="514"/>
      <c r="H417" s="514"/>
      <c r="I417" s="516"/>
      <c r="J417" s="516"/>
      <c r="K417" s="514"/>
      <c r="L417" s="515"/>
    </row>
    <row r="418" spans="2:12" ht="18" x14ac:dyDescent="0.35">
      <c r="B418" s="513"/>
      <c r="C418" s="514"/>
      <c r="D418" s="514"/>
      <c r="E418" s="514"/>
      <c r="F418" s="514"/>
      <c r="G418" s="514"/>
      <c r="H418" s="514"/>
      <c r="I418" s="516"/>
      <c r="J418" s="516"/>
      <c r="K418" s="514"/>
      <c r="L418" s="514"/>
    </row>
    <row r="419" spans="2:12" ht="18" x14ac:dyDescent="0.35">
      <c r="B419" s="513"/>
      <c r="C419" s="514"/>
      <c r="D419" s="514"/>
      <c r="E419" s="515"/>
      <c r="F419" s="514"/>
      <c r="G419" s="514"/>
      <c r="H419" s="515"/>
      <c r="I419" s="516"/>
      <c r="J419" s="516"/>
      <c r="K419" s="514"/>
      <c r="L419" s="515"/>
    </row>
    <row r="420" spans="2:12" ht="18" x14ac:dyDescent="0.35">
      <c r="B420" s="513"/>
      <c r="C420" s="514"/>
      <c r="D420" s="514"/>
      <c r="E420" s="515"/>
      <c r="F420" s="514"/>
      <c r="G420" s="514"/>
      <c r="H420" s="514"/>
      <c r="I420" s="516"/>
      <c r="J420" s="516"/>
      <c r="K420" s="515"/>
      <c r="L420" s="514"/>
    </row>
    <row r="421" spans="2:12" ht="18" x14ac:dyDescent="0.35">
      <c r="B421" s="513"/>
      <c r="C421" s="514"/>
      <c r="D421" s="514"/>
      <c r="E421" s="515"/>
      <c r="F421" s="514"/>
      <c r="G421" s="514"/>
      <c r="H421" s="515"/>
      <c r="I421" s="516"/>
      <c r="J421" s="516"/>
      <c r="K421" s="514"/>
      <c r="L421" s="514"/>
    </row>
    <row r="422" spans="2:12" ht="18" x14ac:dyDescent="0.35">
      <c r="B422" s="513"/>
      <c r="C422" s="514"/>
      <c r="D422" s="514"/>
      <c r="E422" s="514"/>
      <c r="F422" s="514"/>
      <c r="G422" s="514"/>
      <c r="H422" s="514"/>
      <c r="I422" s="516"/>
      <c r="J422" s="516"/>
      <c r="K422" s="514"/>
      <c r="L422" s="514"/>
    </row>
    <row r="423" spans="2:12" ht="18" x14ac:dyDescent="0.35">
      <c r="B423" s="513"/>
      <c r="C423" s="514"/>
      <c r="D423" s="514"/>
      <c r="E423" s="514"/>
      <c r="F423" s="514"/>
      <c r="G423" s="514"/>
      <c r="H423" s="515"/>
      <c r="I423" s="516"/>
      <c r="J423" s="516"/>
      <c r="K423" s="514"/>
      <c r="L423" s="515"/>
    </row>
    <row r="424" spans="2:12" ht="18" x14ac:dyDescent="0.35">
      <c r="B424" s="513"/>
      <c r="C424" s="514"/>
      <c r="D424" s="514"/>
      <c r="E424" s="514"/>
      <c r="F424" s="514"/>
      <c r="G424" s="514"/>
      <c r="H424" s="514"/>
      <c r="I424" s="516"/>
      <c r="J424" s="516"/>
      <c r="K424" s="514"/>
      <c r="L424" s="514"/>
    </row>
    <row r="425" spans="2:12" ht="18" x14ac:dyDescent="0.35">
      <c r="B425" s="513"/>
      <c r="C425" s="514"/>
      <c r="D425" s="514"/>
      <c r="E425" s="514"/>
      <c r="F425" s="514"/>
      <c r="G425" s="514"/>
      <c r="H425" s="514"/>
      <c r="I425" s="516"/>
      <c r="J425" s="516"/>
      <c r="K425" s="514"/>
      <c r="L425" s="514"/>
    </row>
    <row r="426" spans="2:12" ht="18" x14ac:dyDescent="0.35">
      <c r="B426" s="513"/>
      <c r="C426" s="514"/>
      <c r="D426" s="514"/>
      <c r="E426" s="515"/>
      <c r="F426" s="515"/>
      <c r="G426" s="514"/>
      <c r="H426" s="515"/>
      <c r="I426" s="516"/>
      <c r="J426" s="516"/>
      <c r="K426" s="514"/>
      <c r="L426" s="515"/>
    </row>
    <row r="427" spans="2:12" ht="18" x14ac:dyDescent="0.35">
      <c r="B427" s="513"/>
      <c r="C427" s="514"/>
      <c r="D427" s="514"/>
      <c r="E427" s="514"/>
      <c r="F427" s="514"/>
      <c r="G427" s="514"/>
      <c r="H427" s="514"/>
      <c r="I427" s="516"/>
      <c r="J427" s="516"/>
      <c r="K427" s="514"/>
      <c r="L427" s="514"/>
    </row>
    <row r="428" spans="2:12" ht="18" x14ac:dyDescent="0.35">
      <c r="B428" s="513"/>
      <c r="C428" s="514"/>
      <c r="D428" s="514"/>
      <c r="E428" s="514"/>
      <c r="F428" s="514"/>
      <c r="G428" s="514"/>
      <c r="H428" s="514"/>
      <c r="I428" s="516"/>
      <c r="J428" s="516"/>
      <c r="K428" s="514"/>
      <c r="L428" s="514"/>
    </row>
    <row r="429" spans="2:12" ht="18" x14ac:dyDescent="0.35">
      <c r="B429" s="513"/>
      <c r="C429" s="514"/>
      <c r="D429" s="514"/>
      <c r="E429" s="515"/>
      <c r="F429" s="514"/>
      <c r="G429" s="514"/>
      <c r="H429" s="515"/>
      <c r="I429" s="516"/>
      <c r="J429" s="516"/>
      <c r="K429" s="514"/>
      <c r="L429" s="515"/>
    </row>
    <row r="430" spans="2:12" ht="18" x14ac:dyDescent="0.35">
      <c r="B430" s="513"/>
      <c r="C430" s="514"/>
      <c r="D430" s="514"/>
      <c r="E430" s="514"/>
      <c r="F430" s="514"/>
      <c r="G430" s="514"/>
      <c r="H430" s="515"/>
      <c r="I430" s="516"/>
      <c r="J430" s="516"/>
      <c r="K430" s="514"/>
      <c r="L430" s="515"/>
    </row>
    <row r="431" spans="2:12" ht="18" x14ac:dyDescent="0.35">
      <c r="B431" s="513"/>
      <c r="C431" s="514"/>
      <c r="D431" s="514"/>
      <c r="E431" s="514"/>
      <c r="F431" s="514"/>
      <c r="G431" s="514"/>
      <c r="H431" s="514"/>
      <c r="I431" s="516"/>
      <c r="J431" s="516"/>
      <c r="K431" s="514"/>
      <c r="L431" s="514"/>
    </row>
    <row r="432" spans="2:12" ht="18" x14ac:dyDescent="0.35">
      <c r="B432" s="513"/>
      <c r="C432" s="514"/>
      <c r="D432" s="514"/>
      <c r="E432" s="514"/>
      <c r="F432" s="514"/>
      <c r="G432" s="514"/>
      <c r="H432" s="514"/>
      <c r="I432" s="516"/>
      <c r="J432" s="516"/>
      <c r="K432" s="514"/>
      <c r="L432" s="514"/>
    </row>
    <row r="433" spans="2:12" ht="18" x14ac:dyDescent="0.35">
      <c r="B433" s="513"/>
      <c r="C433" s="514"/>
      <c r="D433" s="514"/>
      <c r="E433" s="514"/>
      <c r="F433" s="514"/>
      <c r="G433" s="514"/>
      <c r="H433" s="514"/>
      <c r="I433" s="516"/>
      <c r="J433" s="516"/>
      <c r="K433" s="514"/>
      <c r="L433" s="514"/>
    </row>
    <row r="434" spans="2:12" ht="18" x14ac:dyDescent="0.35">
      <c r="B434" s="517"/>
      <c r="C434" s="506"/>
      <c r="D434" s="506"/>
      <c r="E434" s="508"/>
      <c r="F434" s="506"/>
      <c r="G434" s="506"/>
      <c r="H434" s="508"/>
      <c r="I434" s="507"/>
      <c r="J434" s="507"/>
      <c r="K434" s="506"/>
      <c r="L434" s="508"/>
    </row>
    <row r="439" spans="2:12" ht="21" x14ac:dyDescent="0.35">
      <c r="B439" s="584"/>
      <c r="C439" s="585"/>
      <c r="D439" s="585"/>
      <c r="E439" s="585"/>
      <c r="F439" s="585"/>
      <c r="G439" s="585"/>
      <c r="H439" s="585"/>
      <c r="I439" s="585"/>
      <c r="J439" s="585"/>
      <c r="K439" s="585"/>
      <c r="L439" s="585"/>
    </row>
    <row r="442" spans="2:12" ht="18.75" x14ac:dyDescent="0.3">
      <c r="B442" s="510"/>
      <c r="C442" s="511"/>
      <c r="D442" s="511"/>
      <c r="E442" s="511"/>
      <c r="F442" s="511"/>
      <c r="G442" s="511"/>
      <c r="H442" s="511"/>
      <c r="I442" s="512"/>
      <c r="J442" s="512"/>
      <c r="K442" s="511"/>
      <c r="L442" s="511"/>
    </row>
    <row r="443" spans="2:12" ht="18" x14ac:dyDescent="0.35">
      <c r="B443" s="513"/>
      <c r="C443" s="514"/>
      <c r="D443" s="514"/>
      <c r="E443" s="514"/>
      <c r="F443" s="514"/>
      <c r="G443" s="514"/>
      <c r="H443" s="514"/>
      <c r="I443" s="516"/>
      <c r="J443" s="516"/>
      <c r="K443" s="514"/>
      <c r="L443" s="514"/>
    </row>
    <row r="444" spans="2:12" ht="18" x14ac:dyDescent="0.35">
      <c r="B444" s="513"/>
      <c r="C444" s="514"/>
      <c r="D444" s="514"/>
      <c r="E444" s="514"/>
      <c r="F444" s="514"/>
      <c r="G444" s="514"/>
      <c r="H444" s="514"/>
      <c r="I444" s="516"/>
      <c r="J444" s="516"/>
      <c r="K444" s="514"/>
      <c r="L444" s="514"/>
    </row>
    <row r="445" spans="2:12" ht="18" x14ac:dyDescent="0.35">
      <c r="B445" s="513"/>
      <c r="C445" s="514"/>
      <c r="D445" s="514"/>
      <c r="E445" s="514"/>
      <c r="F445" s="514"/>
      <c r="G445" s="514"/>
      <c r="H445" s="514"/>
      <c r="I445" s="516"/>
      <c r="J445" s="516"/>
      <c r="K445" s="515"/>
      <c r="L445" s="515"/>
    </row>
    <row r="446" spans="2:12" ht="18" x14ac:dyDescent="0.35">
      <c r="B446" s="513"/>
      <c r="C446" s="514"/>
      <c r="D446" s="514"/>
      <c r="E446" s="514"/>
      <c r="F446" s="514"/>
      <c r="G446" s="514"/>
      <c r="H446" s="514"/>
      <c r="I446" s="516"/>
      <c r="J446" s="516"/>
      <c r="K446" s="515"/>
      <c r="L446" s="515"/>
    </row>
    <row r="447" spans="2:12" ht="18" x14ac:dyDescent="0.35">
      <c r="B447" s="513"/>
      <c r="C447" s="514"/>
      <c r="D447" s="514"/>
      <c r="E447" s="514"/>
      <c r="F447" s="514"/>
      <c r="G447" s="514"/>
      <c r="H447" s="514"/>
      <c r="I447" s="516"/>
      <c r="J447" s="516"/>
      <c r="K447" s="515"/>
      <c r="L447" s="515"/>
    </row>
    <row r="448" spans="2:12" ht="18" x14ac:dyDescent="0.35">
      <c r="B448" s="513"/>
      <c r="C448" s="514"/>
      <c r="D448" s="514"/>
      <c r="E448" s="514"/>
      <c r="F448" s="514"/>
      <c r="G448" s="514"/>
      <c r="H448" s="514"/>
      <c r="I448" s="516"/>
      <c r="J448" s="516"/>
      <c r="K448" s="514"/>
      <c r="L448" s="514"/>
    </row>
    <row r="449" spans="2:12" ht="18" x14ac:dyDescent="0.35">
      <c r="B449" s="513"/>
      <c r="C449" s="514"/>
      <c r="D449" s="514"/>
      <c r="E449" s="514"/>
      <c r="F449" s="514"/>
      <c r="G449" s="514"/>
      <c r="H449" s="514"/>
      <c r="I449" s="516"/>
      <c r="J449" s="516"/>
      <c r="K449" s="514"/>
      <c r="L449" s="514"/>
    </row>
    <row r="450" spans="2:12" ht="18" x14ac:dyDescent="0.35">
      <c r="B450" s="513"/>
      <c r="C450" s="514"/>
      <c r="D450" s="514"/>
      <c r="E450" s="514"/>
      <c r="F450" s="514"/>
      <c r="G450" s="514"/>
      <c r="H450" s="514"/>
      <c r="I450" s="516"/>
      <c r="J450" s="516"/>
      <c r="K450" s="515"/>
      <c r="L450" s="515"/>
    </row>
    <row r="451" spans="2:12" ht="18" x14ac:dyDescent="0.35">
      <c r="B451" s="513"/>
      <c r="C451" s="514"/>
      <c r="D451" s="514"/>
      <c r="E451" s="514"/>
      <c r="F451" s="514"/>
      <c r="G451" s="514"/>
      <c r="H451" s="514"/>
      <c r="I451" s="516"/>
      <c r="J451" s="516"/>
      <c r="K451" s="514"/>
      <c r="L451" s="514"/>
    </row>
    <row r="452" spans="2:12" ht="18" x14ac:dyDescent="0.35">
      <c r="B452" s="513"/>
      <c r="C452" s="514"/>
      <c r="D452" s="514"/>
      <c r="E452" s="514"/>
      <c r="F452" s="514"/>
      <c r="G452" s="514"/>
      <c r="H452" s="514"/>
      <c r="I452" s="516"/>
      <c r="J452" s="516"/>
      <c r="K452" s="515"/>
      <c r="L452" s="515"/>
    </row>
    <row r="453" spans="2:12" ht="18" x14ac:dyDescent="0.35">
      <c r="B453" s="513"/>
      <c r="C453" s="514"/>
      <c r="D453" s="514"/>
      <c r="E453" s="514"/>
      <c r="F453" s="514"/>
      <c r="G453" s="514"/>
      <c r="H453" s="514"/>
      <c r="I453" s="516"/>
      <c r="J453" s="516"/>
      <c r="K453" s="515"/>
      <c r="L453" s="515"/>
    </row>
    <row r="454" spans="2:12" ht="18" x14ac:dyDescent="0.35">
      <c r="B454" s="513"/>
      <c r="C454" s="514"/>
      <c r="D454" s="514"/>
      <c r="E454" s="514"/>
      <c r="F454" s="514"/>
      <c r="G454" s="514"/>
      <c r="H454" s="514"/>
      <c r="I454" s="516"/>
      <c r="J454" s="516"/>
      <c r="K454" s="515"/>
      <c r="L454" s="515"/>
    </row>
    <row r="455" spans="2:12" ht="18" x14ac:dyDescent="0.35">
      <c r="B455" s="513"/>
      <c r="C455" s="514"/>
      <c r="D455" s="514"/>
      <c r="E455" s="514"/>
      <c r="F455" s="514"/>
      <c r="G455" s="514"/>
      <c r="H455" s="514"/>
      <c r="I455" s="516"/>
      <c r="J455" s="516"/>
      <c r="K455" s="514"/>
      <c r="L455" s="514"/>
    </row>
    <row r="456" spans="2:12" ht="18" x14ac:dyDescent="0.35">
      <c r="B456" s="513"/>
      <c r="C456" s="514"/>
      <c r="D456" s="514"/>
      <c r="E456" s="514"/>
      <c r="F456" s="514"/>
      <c r="G456" s="514"/>
      <c r="H456" s="514"/>
      <c r="I456" s="516"/>
      <c r="J456" s="516"/>
      <c r="K456" s="515"/>
      <c r="L456" s="515"/>
    </row>
    <row r="457" spans="2:12" ht="18" x14ac:dyDescent="0.35">
      <c r="B457" s="513"/>
      <c r="C457" s="514"/>
      <c r="D457" s="514"/>
      <c r="E457" s="514"/>
      <c r="F457" s="514"/>
      <c r="G457" s="514"/>
      <c r="H457" s="514"/>
      <c r="I457" s="516"/>
      <c r="J457" s="516"/>
      <c r="K457" s="515"/>
      <c r="L457" s="515"/>
    </row>
    <row r="458" spans="2:12" ht="18" x14ac:dyDescent="0.35">
      <c r="B458" s="513"/>
      <c r="C458" s="514"/>
      <c r="D458" s="514"/>
      <c r="E458" s="514"/>
      <c r="F458" s="514"/>
      <c r="G458" s="514"/>
      <c r="H458" s="514"/>
      <c r="I458" s="516"/>
      <c r="J458" s="516"/>
      <c r="K458" s="515"/>
      <c r="L458" s="515"/>
    </row>
    <row r="459" spans="2:12" ht="18" x14ac:dyDescent="0.35">
      <c r="B459" s="513"/>
      <c r="C459" s="514"/>
      <c r="D459" s="514"/>
      <c r="E459" s="514"/>
      <c r="F459" s="514"/>
      <c r="G459" s="514"/>
      <c r="H459" s="514"/>
      <c r="I459" s="516"/>
      <c r="J459" s="516"/>
      <c r="K459" s="514"/>
      <c r="L459" s="514"/>
    </row>
    <row r="460" spans="2:12" ht="18" x14ac:dyDescent="0.35">
      <c r="B460" s="513"/>
      <c r="C460" s="514"/>
      <c r="D460" s="514"/>
      <c r="E460" s="514"/>
      <c r="F460" s="514"/>
      <c r="G460" s="514"/>
      <c r="H460" s="514"/>
      <c r="I460" s="516"/>
      <c r="J460" s="516"/>
      <c r="K460" s="515"/>
      <c r="L460" s="515"/>
    </row>
    <row r="461" spans="2:12" ht="18" x14ac:dyDescent="0.35">
      <c r="B461" s="513"/>
      <c r="C461" s="514"/>
      <c r="D461" s="514"/>
      <c r="E461" s="514"/>
      <c r="F461" s="514"/>
      <c r="G461" s="514"/>
      <c r="H461" s="514"/>
      <c r="I461" s="516"/>
      <c r="J461" s="516"/>
      <c r="K461" s="515"/>
      <c r="L461" s="515"/>
    </row>
    <row r="462" spans="2:12" ht="18" x14ac:dyDescent="0.35">
      <c r="B462" s="513"/>
      <c r="C462" s="514"/>
      <c r="D462" s="514"/>
      <c r="E462" s="514"/>
      <c r="F462" s="514"/>
      <c r="G462" s="514"/>
      <c r="H462" s="514"/>
      <c r="I462" s="516"/>
      <c r="J462" s="516"/>
      <c r="K462" s="515"/>
      <c r="L462" s="515"/>
    </row>
    <row r="463" spans="2:12" ht="18" x14ac:dyDescent="0.35">
      <c r="B463" s="513"/>
      <c r="C463" s="514"/>
      <c r="D463" s="514"/>
      <c r="E463" s="514"/>
      <c r="F463" s="514"/>
      <c r="G463" s="514"/>
      <c r="H463" s="514"/>
      <c r="I463" s="516"/>
      <c r="J463" s="516"/>
      <c r="K463" s="515"/>
      <c r="L463" s="515"/>
    </row>
    <row r="464" spans="2:12" ht="18" x14ac:dyDescent="0.35">
      <c r="B464" s="513"/>
      <c r="C464" s="514"/>
      <c r="D464" s="514"/>
      <c r="E464" s="514"/>
      <c r="F464" s="514"/>
      <c r="G464" s="514"/>
      <c r="H464" s="514"/>
      <c r="I464" s="516"/>
      <c r="J464" s="516"/>
      <c r="K464" s="515"/>
      <c r="L464" s="515"/>
    </row>
    <row r="465" spans="2:12" ht="18" x14ac:dyDescent="0.35">
      <c r="B465" s="513"/>
      <c r="C465" s="514"/>
      <c r="D465" s="514"/>
      <c r="E465" s="514"/>
      <c r="F465" s="514"/>
      <c r="G465" s="514"/>
      <c r="H465" s="514"/>
      <c r="I465" s="516"/>
      <c r="J465" s="516"/>
      <c r="K465" s="514"/>
      <c r="L465" s="514"/>
    </row>
    <row r="466" spans="2:12" ht="18" x14ac:dyDescent="0.35">
      <c r="B466" s="513"/>
      <c r="C466" s="514"/>
      <c r="D466" s="514"/>
      <c r="E466" s="514"/>
      <c r="F466" s="514"/>
      <c r="G466" s="514"/>
      <c r="H466" s="514"/>
      <c r="I466" s="516"/>
      <c r="J466" s="516"/>
      <c r="K466" s="514"/>
      <c r="L466" s="514"/>
    </row>
    <row r="467" spans="2:12" ht="18" x14ac:dyDescent="0.35">
      <c r="B467" s="513"/>
      <c r="C467" s="514"/>
      <c r="D467" s="514"/>
      <c r="E467" s="514"/>
      <c r="F467" s="514"/>
      <c r="G467" s="514"/>
      <c r="H467" s="514"/>
      <c r="I467" s="516"/>
      <c r="J467" s="516"/>
      <c r="K467" s="514"/>
      <c r="L467" s="514"/>
    </row>
    <row r="468" spans="2:12" ht="18" x14ac:dyDescent="0.35">
      <c r="B468" s="517"/>
      <c r="C468" s="506"/>
      <c r="D468" s="506"/>
      <c r="E468" s="506"/>
      <c r="F468" s="506"/>
      <c r="G468" s="506"/>
      <c r="H468" s="506"/>
      <c r="I468" s="507"/>
      <c r="J468" s="507"/>
      <c r="K468" s="508"/>
      <c r="L468" s="508"/>
    </row>
    <row r="475" spans="2:12" ht="21" x14ac:dyDescent="0.35">
      <c r="B475" s="584"/>
      <c r="C475" s="585"/>
      <c r="D475" s="585"/>
      <c r="E475" s="585"/>
      <c r="F475" s="585"/>
      <c r="G475" s="585"/>
      <c r="H475" s="585"/>
      <c r="I475" s="585"/>
      <c r="J475" s="585"/>
      <c r="K475" s="585"/>
      <c r="L475" s="585"/>
    </row>
    <row r="478" spans="2:12" ht="18.75" x14ac:dyDescent="0.3">
      <c r="B478" s="510"/>
      <c r="C478" s="511"/>
      <c r="D478" s="511"/>
      <c r="E478" s="511"/>
      <c r="F478" s="511"/>
      <c r="G478" s="511"/>
      <c r="H478" s="511"/>
      <c r="I478" s="512"/>
      <c r="J478" s="512"/>
      <c r="K478" s="511"/>
      <c r="L478" s="511"/>
    </row>
    <row r="479" spans="2:12" ht="18" x14ac:dyDescent="0.35">
      <c r="B479" s="513"/>
      <c r="C479" s="514"/>
      <c r="D479" s="514"/>
      <c r="E479" s="514"/>
      <c r="F479" s="514"/>
      <c r="G479" s="514"/>
      <c r="H479" s="514"/>
      <c r="I479" s="516"/>
      <c r="J479" s="516"/>
      <c r="K479" s="515"/>
      <c r="L479" s="515"/>
    </row>
    <row r="480" spans="2:12" ht="18" x14ac:dyDescent="0.35">
      <c r="B480" s="513"/>
      <c r="C480" s="514"/>
      <c r="D480" s="514"/>
      <c r="E480" s="514"/>
      <c r="F480" s="514"/>
      <c r="G480" s="514"/>
      <c r="H480" s="514"/>
      <c r="I480" s="516"/>
      <c r="J480" s="516"/>
      <c r="K480" s="515"/>
      <c r="L480" s="514"/>
    </row>
    <row r="481" spans="2:12" ht="18" x14ac:dyDescent="0.35">
      <c r="B481" s="513"/>
      <c r="C481" s="514"/>
      <c r="D481" s="514"/>
      <c r="E481" s="514"/>
      <c r="F481" s="514"/>
      <c r="G481" s="514"/>
      <c r="H481" s="514"/>
      <c r="I481" s="516"/>
      <c r="J481" s="516"/>
      <c r="K481" s="514"/>
      <c r="L481" s="514"/>
    </row>
    <row r="482" spans="2:12" ht="18" x14ac:dyDescent="0.35">
      <c r="B482" s="513"/>
      <c r="C482" s="514"/>
      <c r="D482" s="514"/>
      <c r="E482" s="514"/>
      <c r="F482" s="514"/>
      <c r="G482" s="514"/>
      <c r="H482" s="514"/>
      <c r="I482" s="516"/>
      <c r="J482" s="516"/>
      <c r="K482" s="515"/>
      <c r="L482" s="515"/>
    </row>
    <row r="483" spans="2:12" ht="18" x14ac:dyDescent="0.35">
      <c r="B483" s="513"/>
      <c r="C483" s="514"/>
      <c r="D483" s="514"/>
      <c r="E483" s="514"/>
      <c r="F483" s="514"/>
      <c r="G483" s="514"/>
      <c r="H483" s="514"/>
      <c r="I483" s="516"/>
      <c r="J483" s="516"/>
      <c r="K483" s="515"/>
      <c r="L483" s="515"/>
    </row>
    <row r="484" spans="2:12" ht="18" x14ac:dyDescent="0.35">
      <c r="B484" s="513"/>
      <c r="C484" s="514"/>
      <c r="D484" s="514"/>
      <c r="E484" s="514"/>
      <c r="F484" s="514"/>
      <c r="G484" s="514"/>
      <c r="H484" s="514"/>
      <c r="I484" s="516"/>
      <c r="J484" s="516"/>
      <c r="K484" s="514"/>
      <c r="L484" s="514"/>
    </row>
    <row r="485" spans="2:12" ht="18" x14ac:dyDescent="0.35">
      <c r="B485" s="513"/>
      <c r="C485" s="514"/>
      <c r="D485" s="514"/>
      <c r="E485" s="514"/>
      <c r="F485" s="514"/>
      <c r="G485" s="514"/>
      <c r="H485" s="514"/>
      <c r="I485" s="516"/>
      <c r="J485" s="516"/>
      <c r="K485" s="515"/>
      <c r="L485" s="515"/>
    </row>
    <row r="486" spans="2:12" ht="18" x14ac:dyDescent="0.35">
      <c r="B486" s="513"/>
      <c r="C486" s="514"/>
      <c r="D486" s="514"/>
      <c r="E486" s="514"/>
      <c r="F486" s="514"/>
      <c r="G486" s="514"/>
      <c r="H486" s="514"/>
      <c r="I486" s="516"/>
      <c r="J486" s="516"/>
      <c r="K486" s="515"/>
      <c r="L486" s="515"/>
    </row>
    <row r="487" spans="2:12" ht="18" x14ac:dyDescent="0.35">
      <c r="B487" s="513"/>
      <c r="C487" s="514"/>
      <c r="D487" s="514"/>
      <c r="E487" s="514"/>
      <c r="F487" s="514"/>
      <c r="G487" s="514"/>
      <c r="H487" s="514"/>
      <c r="I487" s="516"/>
      <c r="J487" s="516"/>
      <c r="K487" s="514"/>
      <c r="L487" s="515"/>
    </row>
    <row r="488" spans="2:12" ht="18" x14ac:dyDescent="0.35">
      <c r="B488" s="513"/>
      <c r="C488" s="514"/>
      <c r="D488" s="514"/>
      <c r="E488" s="514"/>
      <c r="F488" s="514"/>
      <c r="G488" s="514"/>
      <c r="H488" s="514"/>
      <c r="I488" s="516"/>
      <c r="J488" s="516"/>
      <c r="K488" s="515"/>
      <c r="L488" s="515"/>
    </row>
    <row r="489" spans="2:12" ht="18" x14ac:dyDescent="0.35">
      <c r="B489" s="513"/>
      <c r="C489" s="514"/>
      <c r="D489" s="514"/>
      <c r="E489" s="514"/>
      <c r="F489" s="514"/>
      <c r="G489" s="514"/>
      <c r="H489" s="514"/>
      <c r="I489" s="516"/>
      <c r="J489" s="516"/>
      <c r="K489" s="515"/>
      <c r="L489" s="515"/>
    </row>
    <row r="490" spans="2:12" ht="18" x14ac:dyDescent="0.35">
      <c r="B490" s="513"/>
      <c r="C490" s="514"/>
      <c r="D490" s="514"/>
      <c r="E490" s="514"/>
      <c r="F490" s="514"/>
      <c r="G490" s="514"/>
      <c r="H490" s="514"/>
      <c r="I490" s="516"/>
      <c r="J490" s="516"/>
      <c r="K490" s="515"/>
      <c r="L490" s="515"/>
    </row>
    <row r="491" spans="2:12" ht="18" x14ac:dyDescent="0.35">
      <c r="B491" s="513"/>
      <c r="C491" s="514"/>
      <c r="D491" s="514"/>
      <c r="E491" s="514"/>
      <c r="F491" s="514"/>
      <c r="G491" s="514"/>
      <c r="H491" s="514"/>
      <c r="I491" s="516"/>
      <c r="J491" s="516"/>
      <c r="K491" s="515"/>
      <c r="L491" s="514"/>
    </row>
    <row r="492" spans="2:12" ht="18" x14ac:dyDescent="0.35">
      <c r="B492" s="513"/>
      <c r="C492" s="514"/>
      <c r="D492" s="514"/>
      <c r="E492" s="514"/>
      <c r="F492" s="514"/>
      <c r="G492" s="514"/>
      <c r="H492" s="514"/>
      <c r="I492" s="516"/>
      <c r="J492" s="516"/>
      <c r="K492" s="515"/>
      <c r="L492" s="514"/>
    </row>
    <row r="493" spans="2:12" ht="18" x14ac:dyDescent="0.35">
      <c r="B493" s="513"/>
      <c r="C493" s="514"/>
      <c r="D493" s="514"/>
      <c r="E493" s="514"/>
      <c r="F493" s="514"/>
      <c r="G493" s="514"/>
      <c r="H493" s="514"/>
      <c r="I493" s="516"/>
      <c r="J493" s="516"/>
      <c r="K493" s="515"/>
      <c r="L493" s="514"/>
    </row>
    <row r="494" spans="2:12" ht="18" x14ac:dyDescent="0.35">
      <c r="B494" s="513"/>
      <c r="C494" s="514"/>
      <c r="D494" s="514"/>
      <c r="E494" s="514"/>
      <c r="F494" s="514"/>
      <c r="G494" s="514"/>
      <c r="H494" s="514"/>
      <c r="I494" s="516"/>
      <c r="J494" s="516"/>
      <c r="K494" s="514"/>
      <c r="L494" s="514"/>
    </row>
    <row r="495" spans="2:12" ht="18" x14ac:dyDescent="0.35">
      <c r="B495" s="513"/>
      <c r="C495" s="514"/>
      <c r="D495" s="514"/>
      <c r="E495" s="514"/>
      <c r="F495" s="514"/>
      <c r="G495" s="514"/>
      <c r="H495" s="514"/>
      <c r="I495" s="516"/>
      <c r="J495" s="516"/>
      <c r="K495" s="514"/>
      <c r="L495" s="514"/>
    </row>
    <row r="496" spans="2:12" ht="18" x14ac:dyDescent="0.35">
      <c r="B496" s="513"/>
      <c r="C496" s="514"/>
      <c r="D496" s="514"/>
      <c r="E496" s="514"/>
      <c r="F496" s="514"/>
      <c r="G496" s="514"/>
      <c r="H496" s="514"/>
      <c r="I496" s="516"/>
      <c r="J496" s="516"/>
      <c r="K496" s="515"/>
      <c r="L496" s="515"/>
    </row>
    <row r="497" spans="2:12" ht="18" x14ac:dyDescent="0.35">
      <c r="B497" s="513"/>
      <c r="C497" s="514"/>
      <c r="D497" s="514"/>
      <c r="E497" s="514"/>
      <c r="F497" s="514"/>
      <c r="G497" s="514"/>
      <c r="H497" s="514"/>
      <c r="I497" s="516"/>
      <c r="J497" s="516"/>
      <c r="K497" s="515"/>
      <c r="L497" s="515"/>
    </row>
    <row r="498" spans="2:12" ht="18" x14ac:dyDescent="0.35">
      <c r="B498" s="513"/>
      <c r="C498" s="514"/>
      <c r="D498" s="514"/>
      <c r="E498" s="514"/>
      <c r="F498" s="514"/>
      <c r="G498" s="514"/>
      <c r="H498" s="514"/>
      <c r="I498" s="516"/>
      <c r="J498" s="516"/>
      <c r="K498" s="514"/>
      <c r="L498" s="514"/>
    </row>
    <row r="499" spans="2:12" ht="18" x14ac:dyDescent="0.35">
      <c r="B499" s="513"/>
      <c r="C499" s="514"/>
      <c r="D499" s="514"/>
      <c r="E499" s="514"/>
      <c r="F499" s="514"/>
      <c r="G499" s="514"/>
      <c r="H499" s="514"/>
      <c r="I499" s="516"/>
      <c r="J499" s="516"/>
      <c r="K499" s="515"/>
      <c r="L499" s="514"/>
    </row>
    <row r="500" spans="2:12" ht="18" x14ac:dyDescent="0.35">
      <c r="B500" s="513"/>
      <c r="C500" s="514"/>
      <c r="D500" s="514"/>
      <c r="E500" s="514"/>
      <c r="F500" s="514"/>
      <c r="G500" s="514"/>
      <c r="H500" s="514"/>
      <c r="I500" s="516"/>
      <c r="J500" s="516"/>
      <c r="K500" s="515"/>
      <c r="L500" s="515"/>
    </row>
    <row r="501" spans="2:12" ht="18" x14ac:dyDescent="0.35">
      <c r="B501" s="513"/>
      <c r="C501" s="514"/>
      <c r="D501" s="514"/>
      <c r="E501" s="514"/>
      <c r="F501" s="514"/>
      <c r="G501" s="514"/>
      <c r="H501" s="515"/>
      <c r="I501" s="516"/>
      <c r="J501" s="516"/>
      <c r="K501" s="514"/>
      <c r="L501" s="514"/>
    </row>
    <row r="502" spans="2:12" ht="18" x14ac:dyDescent="0.35">
      <c r="B502" s="513"/>
      <c r="C502" s="514"/>
      <c r="D502" s="514"/>
      <c r="E502" s="514"/>
      <c r="F502" s="514"/>
      <c r="G502" s="514"/>
      <c r="H502" s="514"/>
      <c r="I502" s="516"/>
      <c r="J502" s="516"/>
      <c r="K502" s="515"/>
      <c r="L502" s="514"/>
    </row>
    <row r="503" spans="2:12" ht="18" x14ac:dyDescent="0.35">
      <c r="B503" s="513"/>
      <c r="C503" s="514"/>
      <c r="D503" s="514"/>
      <c r="E503" s="514"/>
      <c r="F503" s="514"/>
      <c r="G503" s="514"/>
      <c r="H503" s="514"/>
      <c r="I503" s="516"/>
      <c r="J503" s="516"/>
      <c r="K503" s="514"/>
      <c r="L503" s="514"/>
    </row>
    <row r="504" spans="2:12" ht="18" x14ac:dyDescent="0.35">
      <c r="B504" s="517"/>
      <c r="C504" s="506"/>
      <c r="D504" s="506"/>
      <c r="E504" s="506"/>
      <c r="F504" s="506"/>
      <c r="G504" s="506"/>
      <c r="H504" s="506"/>
      <c r="I504" s="507"/>
      <c r="J504" s="507"/>
      <c r="K504" s="508"/>
      <c r="L504" s="508"/>
    </row>
    <row r="510" spans="2:12" ht="21" x14ac:dyDescent="0.35">
      <c r="B510" s="584"/>
      <c r="C510" s="585"/>
      <c r="D510" s="585"/>
      <c r="E510" s="585"/>
      <c r="F510" s="585"/>
      <c r="G510" s="585"/>
      <c r="H510" s="585"/>
      <c r="I510" s="585"/>
      <c r="J510" s="585"/>
      <c r="K510" s="585"/>
      <c r="L510" s="585"/>
    </row>
    <row r="513" spans="2:12" ht="18.75" x14ac:dyDescent="0.3">
      <c r="B513" s="510"/>
      <c r="C513" s="511"/>
      <c r="D513" s="511"/>
      <c r="E513" s="511"/>
      <c r="F513" s="511"/>
      <c r="G513" s="511"/>
      <c r="H513" s="511"/>
      <c r="I513" s="512"/>
      <c r="J513" s="512"/>
      <c r="K513" s="511"/>
      <c r="L513" s="511"/>
    </row>
    <row r="514" spans="2:12" ht="18" x14ac:dyDescent="0.35">
      <c r="B514" s="513"/>
      <c r="C514" s="514"/>
      <c r="D514" s="514"/>
      <c r="E514" s="515"/>
      <c r="F514" s="514"/>
      <c r="G514" s="514"/>
      <c r="H514" s="514"/>
      <c r="I514" s="516"/>
      <c r="J514" s="516"/>
      <c r="K514" s="515"/>
      <c r="L514" s="515"/>
    </row>
    <row r="515" spans="2:12" ht="18" x14ac:dyDescent="0.35">
      <c r="B515" s="513"/>
      <c r="C515" s="514"/>
      <c r="D515" s="514"/>
      <c r="E515" s="515"/>
      <c r="F515" s="514"/>
      <c r="G515" s="514"/>
      <c r="H515" s="515"/>
      <c r="I515" s="516"/>
      <c r="J515" s="516"/>
      <c r="K515" s="515"/>
      <c r="L515" s="514"/>
    </row>
    <row r="516" spans="2:12" ht="18" x14ac:dyDescent="0.35">
      <c r="B516" s="513"/>
      <c r="C516" s="514"/>
      <c r="D516" s="514"/>
      <c r="E516" s="514"/>
      <c r="F516" s="514"/>
      <c r="G516" s="514"/>
      <c r="H516" s="515"/>
      <c r="I516" s="516"/>
      <c r="J516" s="516"/>
      <c r="K516" s="514"/>
      <c r="L516" s="514"/>
    </row>
    <row r="517" spans="2:12" ht="18" x14ac:dyDescent="0.35">
      <c r="B517" s="513"/>
      <c r="C517" s="514"/>
      <c r="D517" s="514"/>
      <c r="E517" s="514"/>
      <c r="F517" s="514"/>
      <c r="G517" s="514"/>
      <c r="H517" s="515"/>
      <c r="I517" s="516"/>
      <c r="J517" s="516"/>
      <c r="K517" s="515"/>
      <c r="L517" s="515"/>
    </row>
    <row r="518" spans="2:12" ht="18" x14ac:dyDescent="0.35">
      <c r="B518" s="513"/>
      <c r="C518" s="514"/>
      <c r="D518" s="514"/>
      <c r="E518" s="514"/>
      <c r="F518" s="514"/>
      <c r="G518" s="514"/>
      <c r="H518" s="514"/>
      <c r="I518" s="516"/>
      <c r="J518" s="516"/>
      <c r="K518" s="515"/>
      <c r="L518" s="515"/>
    </row>
    <row r="519" spans="2:12" ht="18" x14ac:dyDescent="0.35">
      <c r="B519" s="513"/>
      <c r="C519" s="514"/>
      <c r="D519" s="514"/>
      <c r="E519" s="514"/>
      <c r="F519" s="514"/>
      <c r="G519" s="514"/>
      <c r="H519" s="515"/>
      <c r="I519" s="516"/>
      <c r="J519" s="516"/>
      <c r="K519" s="514"/>
      <c r="L519" s="514"/>
    </row>
    <row r="520" spans="2:12" ht="18" x14ac:dyDescent="0.35">
      <c r="B520" s="513"/>
      <c r="C520" s="514"/>
      <c r="D520" s="514"/>
      <c r="E520" s="515"/>
      <c r="F520" s="514"/>
      <c r="G520" s="514"/>
      <c r="H520" s="515"/>
      <c r="I520" s="516"/>
      <c r="J520" s="516"/>
      <c r="K520" s="515"/>
      <c r="L520" s="515"/>
    </row>
    <row r="521" spans="2:12" ht="18" x14ac:dyDescent="0.35">
      <c r="B521" s="513"/>
      <c r="C521" s="514"/>
      <c r="D521" s="514"/>
      <c r="E521" s="515"/>
      <c r="F521" s="514"/>
      <c r="G521" s="514"/>
      <c r="H521" s="515"/>
      <c r="I521" s="516"/>
      <c r="J521" s="516"/>
      <c r="K521" s="515"/>
      <c r="L521" s="515"/>
    </row>
    <row r="522" spans="2:12" ht="18" x14ac:dyDescent="0.35">
      <c r="B522" s="513"/>
      <c r="C522" s="514"/>
      <c r="D522" s="514"/>
      <c r="E522" s="515"/>
      <c r="F522" s="514"/>
      <c r="G522" s="514"/>
      <c r="H522" s="514"/>
      <c r="I522" s="516"/>
      <c r="J522" s="516"/>
      <c r="K522" s="514"/>
      <c r="L522" s="515"/>
    </row>
    <row r="523" spans="2:12" ht="18" x14ac:dyDescent="0.35">
      <c r="B523" s="513"/>
      <c r="C523" s="514"/>
      <c r="D523" s="514"/>
      <c r="E523" s="515"/>
      <c r="F523" s="514"/>
      <c r="G523" s="514"/>
      <c r="H523" s="515"/>
      <c r="I523" s="516"/>
      <c r="J523" s="516"/>
      <c r="K523" s="515"/>
      <c r="L523" s="515"/>
    </row>
    <row r="524" spans="2:12" ht="18" x14ac:dyDescent="0.35">
      <c r="B524" s="513"/>
      <c r="C524" s="514"/>
      <c r="D524" s="514"/>
      <c r="E524" s="515"/>
      <c r="F524" s="514"/>
      <c r="G524" s="514"/>
      <c r="H524" s="515"/>
      <c r="I524" s="516"/>
      <c r="J524" s="516"/>
      <c r="K524" s="515"/>
      <c r="L524" s="515"/>
    </row>
    <row r="525" spans="2:12" ht="18" x14ac:dyDescent="0.35">
      <c r="B525" s="513"/>
      <c r="C525" s="514"/>
      <c r="D525" s="514"/>
      <c r="E525" s="515"/>
      <c r="F525" s="514"/>
      <c r="G525" s="514"/>
      <c r="H525" s="515"/>
      <c r="I525" s="516"/>
      <c r="J525" s="516"/>
      <c r="K525" s="515"/>
      <c r="L525" s="515"/>
    </row>
    <row r="526" spans="2:12" ht="18" x14ac:dyDescent="0.35">
      <c r="B526" s="513"/>
      <c r="C526" s="514"/>
      <c r="D526" s="514"/>
      <c r="E526" s="515"/>
      <c r="F526" s="514"/>
      <c r="G526" s="514"/>
      <c r="H526" s="515"/>
      <c r="I526" s="516"/>
      <c r="J526" s="516"/>
      <c r="K526" s="515"/>
      <c r="L526" s="514"/>
    </row>
    <row r="527" spans="2:12" ht="18" x14ac:dyDescent="0.35">
      <c r="B527" s="513"/>
      <c r="C527" s="514"/>
      <c r="D527" s="514"/>
      <c r="E527" s="514"/>
      <c r="F527" s="514"/>
      <c r="G527" s="514"/>
      <c r="H527" s="515"/>
      <c r="I527" s="516"/>
      <c r="J527" s="516"/>
      <c r="K527" s="515"/>
      <c r="L527" s="514"/>
    </row>
    <row r="528" spans="2:12" ht="18" x14ac:dyDescent="0.35">
      <c r="B528" s="513"/>
      <c r="C528" s="514"/>
      <c r="D528" s="514"/>
      <c r="E528" s="515"/>
      <c r="F528" s="514"/>
      <c r="G528" s="514"/>
      <c r="H528" s="515"/>
      <c r="I528" s="516"/>
      <c r="J528" s="516"/>
      <c r="K528" s="515"/>
      <c r="L528" s="514"/>
    </row>
    <row r="529" spans="2:12" ht="18" x14ac:dyDescent="0.35">
      <c r="B529" s="513"/>
      <c r="C529" s="514"/>
      <c r="D529" s="514"/>
      <c r="E529" s="515"/>
      <c r="F529" s="514"/>
      <c r="G529" s="514"/>
      <c r="H529" s="515"/>
      <c r="I529" s="516"/>
      <c r="J529" s="516"/>
      <c r="K529" s="514"/>
      <c r="L529" s="514"/>
    </row>
    <row r="530" spans="2:12" ht="18" x14ac:dyDescent="0.35">
      <c r="B530" s="513"/>
      <c r="C530" s="514"/>
      <c r="D530" s="514"/>
      <c r="E530" s="514"/>
      <c r="F530" s="514"/>
      <c r="G530" s="514"/>
      <c r="H530" s="514"/>
      <c r="I530" s="516"/>
      <c r="J530" s="516"/>
      <c r="K530" s="514"/>
      <c r="L530" s="514"/>
    </row>
    <row r="531" spans="2:12" ht="18" x14ac:dyDescent="0.35">
      <c r="B531" s="513"/>
      <c r="C531" s="514"/>
      <c r="D531" s="514"/>
      <c r="E531" s="514"/>
      <c r="F531" s="514"/>
      <c r="G531" s="514"/>
      <c r="H531" s="515"/>
      <c r="I531" s="516"/>
      <c r="J531" s="516"/>
      <c r="K531" s="515"/>
      <c r="L531" s="515"/>
    </row>
    <row r="532" spans="2:12" ht="18" x14ac:dyDescent="0.35">
      <c r="B532" s="513"/>
      <c r="C532" s="514"/>
      <c r="D532" s="514"/>
      <c r="E532" s="514"/>
      <c r="F532" s="514"/>
      <c r="G532" s="514"/>
      <c r="H532" s="515"/>
      <c r="I532" s="516"/>
      <c r="J532" s="516"/>
      <c r="K532" s="515"/>
      <c r="L532" s="515"/>
    </row>
    <row r="533" spans="2:12" ht="18" x14ac:dyDescent="0.35">
      <c r="B533" s="513"/>
      <c r="C533" s="514"/>
      <c r="D533" s="514"/>
      <c r="E533" s="515"/>
      <c r="F533" s="514"/>
      <c r="G533" s="514"/>
      <c r="H533" s="515"/>
      <c r="I533" s="516"/>
      <c r="J533" s="516"/>
      <c r="K533" s="514"/>
      <c r="L533" s="514"/>
    </row>
    <row r="534" spans="2:12" ht="18" x14ac:dyDescent="0.35">
      <c r="B534" s="513"/>
      <c r="C534" s="514"/>
      <c r="D534" s="514"/>
      <c r="E534" s="515"/>
      <c r="F534" s="514"/>
      <c r="G534" s="514"/>
      <c r="H534" s="515"/>
      <c r="I534" s="516"/>
      <c r="J534" s="516"/>
      <c r="K534" s="515"/>
      <c r="L534" s="514"/>
    </row>
    <row r="535" spans="2:12" ht="18" x14ac:dyDescent="0.35">
      <c r="B535" s="513"/>
      <c r="C535" s="514"/>
      <c r="D535" s="514"/>
      <c r="E535" s="515"/>
      <c r="F535" s="514"/>
      <c r="G535" s="514"/>
      <c r="H535" s="515"/>
      <c r="I535" s="516"/>
      <c r="J535" s="516"/>
      <c r="K535" s="515"/>
      <c r="L535" s="515"/>
    </row>
    <row r="536" spans="2:12" ht="18" x14ac:dyDescent="0.35">
      <c r="B536" s="513"/>
      <c r="C536" s="514"/>
      <c r="D536" s="514"/>
      <c r="E536" s="514"/>
      <c r="F536" s="514"/>
      <c r="G536" s="514"/>
      <c r="H536" s="514"/>
      <c r="I536" s="516"/>
      <c r="J536" s="516"/>
      <c r="K536" s="514"/>
      <c r="L536" s="514"/>
    </row>
    <row r="537" spans="2:12" ht="18" x14ac:dyDescent="0.35">
      <c r="B537" s="513"/>
      <c r="C537" s="514"/>
      <c r="D537" s="514"/>
      <c r="E537" s="515"/>
      <c r="F537" s="514"/>
      <c r="G537" s="514"/>
      <c r="H537" s="514"/>
      <c r="I537" s="516"/>
      <c r="J537" s="516"/>
      <c r="K537" s="515"/>
      <c r="L537" s="514"/>
    </row>
    <row r="538" spans="2:12" ht="18" x14ac:dyDescent="0.35">
      <c r="B538" s="513"/>
      <c r="C538" s="514"/>
      <c r="D538" s="514"/>
      <c r="E538" s="515"/>
      <c r="F538" s="514"/>
      <c r="G538" s="514"/>
      <c r="H538" s="514"/>
      <c r="I538" s="516"/>
      <c r="J538" s="516"/>
      <c r="K538" s="514"/>
      <c r="L538" s="514"/>
    </row>
    <row r="539" spans="2:12" ht="18" x14ac:dyDescent="0.35">
      <c r="B539" s="517"/>
      <c r="C539" s="506"/>
      <c r="D539" s="506"/>
      <c r="E539" s="508"/>
      <c r="F539" s="506"/>
      <c r="G539" s="506"/>
      <c r="H539" s="508"/>
      <c r="I539" s="507"/>
      <c r="J539" s="507"/>
      <c r="K539" s="508"/>
      <c r="L539" s="506"/>
    </row>
  </sheetData>
  <mergeCells count="20">
    <mergeCell ref="B510:L510"/>
    <mergeCell ref="B301:L301"/>
    <mergeCell ref="B336:L336"/>
    <mergeCell ref="B369:L369"/>
    <mergeCell ref="B405:L405"/>
    <mergeCell ref="B439:L439"/>
    <mergeCell ref="B475:L475"/>
    <mergeCell ref="B269:L269"/>
    <mergeCell ref="B6:L6"/>
    <mergeCell ref="B37:L37"/>
    <mergeCell ref="B67:L67"/>
    <mergeCell ref="B98:L98"/>
    <mergeCell ref="B129:L129"/>
    <mergeCell ref="B131:B132"/>
    <mergeCell ref="C131:M131"/>
    <mergeCell ref="B162:L162"/>
    <mergeCell ref="B195:L195"/>
    <mergeCell ref="B197:B198"/>
    <mergeCell ref="C197:M197"/>
    <mergeCell ref="B231:L23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9A4AB-87E9-4ABA-B11B-91D36CED7916}">
  <dimension ref="A1:T77"/>
  <sheetViews>
    <sheetView showGridLines="0" zoomScale="115" zoomScaleNormal="115" workbookViewId="0">
      <selection activeCell="G9" sqref="G9"/>
    </sheetView>
  </sheetViews>
  <sheetFormatPr defaultColWidth="9.28515625" defaultRowHeight="13.5" customHeight="1" outlineLevelRow="1" x14ac:dyDescent="0.2"/>
  <cols>
    <col min="1" max="1" width="1.7109375" style="2" customWidth="1"/>
    <col min="2" max="2" width="2.7109375" style="2" customWidth="1"/>
    <col min="3" max="3" width="2" style="2" customWidth="1"/>
    <col min="4" max="4" width="37.28515625" style="2" bestFit="1" customWidth="1"/>
    <col min="5" max="5" width="29.85546875" style="2" bestFit="1" customWidth="1"/>
    <col min="6" max="6" width="18.140625" style="2" customWidth="1"/>
    <col min="7" max="10" width="14.140625" style="2" customWidth="1"/>
    <col min="11" max="11" width="16.28515625" style="2" bestFit="1" customWidth="1"/>
    <col min="12" max="13" width="14.140625" style="2" customWidth="1"/>
    <col min="14" max="14" width="9.28515625" style="2"/>
    <col min="15" max="15" width="14.28515625" style="2" customWidth="1"/>
    <col min="16" max="16" width="11.28515625" style="2" customWidth="1"/>
    <col min="17" max="17" width="26.7109375" style="2" customWidth="1"/>
    <col min="18" max="18" width="29.42578125" style="2" bestFit="1" customWidth="1"/>
    <col min="19" max="19" width="11.7109375" style="2" customWidth="1"/>
    <col min="20" max="16384" width="9.28515625" style="2"/>
  </cols>
  <sheetData>
    <row r="1" spans="1:18" s="7" customFormat="1" ht="13.5" customHeight="1" x14ac:dyDescent="0.2">
      <c r="A1" s="5"/>
      <c r="B1" s="5"/>
      <c r="C1" s="5"/>
      <c r="D1" s="6"/>
      <c r="E1" s="25"/>
    </row>
    <row r="2" spans="1:18" s="7" customFormat="1" ht="13.5" customHeight="1" x14ac:dyDescent="0.2">
      <c r="A2" s="5"/>
      <c r="B2" s="5"/>
      <c r="C2" s="5"/>
      <c r="D2" s="6"/>
      <c r="E2" s="26" t="str">
        <f>Title</f>
        <v>OCP Africa - DRC P205 market projections</v>
      </c>
    </row>
    <row r="3" spans="1:18" s="7" customFormat="1" ht="13.5" customHeight="1" x14ac:dyDescent="0.2">
      <c r="A3" s="5"/>
      <c r="B3" s="5"/>
      <c r="C3" s="5"/>
      <c r="D3" s="6"/>
      <c r="E3" s="27" t="str">
        <f ca="1">MID(CELL("filename",E3),FIND("]",CELL("filename",E3))+1,256)</f>
        <v>ApplicationRates_OCP</v>
      </c>
    </row>
    <row r="4" spans="1:18" s="7" customFormat="1" ht="13.5" customHeight="1" x14ac:dyDescent="0.2">
      <c r="A4" s="5"/>
      <c r="B4" s="5"/>
      <c r="C4" s="5"/>
      <c r="D4" s="6"/>
      <c r="E4" s="27" t="s">
        <v>395</v>
      </c>
    </row>
    <row r="5" spans="1:18" s="11" customFormat="1" ht="13.5" customHeight="1" x14ac:dyDescent="0.2">
      <c r="A5" s="8"/>
      <c r="B5" s="8"/>
      <c r="C5" s="8"/>
      <c r="D5" s="9"/>
      <c r="E5" s="10"/>
    </row>
    <row r="6" spans="1:18" ht="13.5" customHeight="1" x14ac:dyDescent="0.2">
      <c r="B6" s="7"/>
      <c r="C6" s="7"/>
      <c r="D6" s="7"/>
      <c r="E6" s="53" t="s">
        <v>396</v>
      </c>
      <c r="F6" s="7"/>
      <c r="G6" s="7"/>
      <c r="H6" s="7"/>
      <c r="I6" s="7"/>
      <c r="J6" s="7"/>
      <c r="K6" s="7"/>
      <c r="L6" s="7"/>
      <c r="M6" s="7"/>
      <c r="N6" s="7"/>
    </row>
    <row r="7" spans="1:18" ht="13.5" customHeight="1" x14ac:dyDescent="0.25">
      <c r="B7" s="47"/>
      <c r="C7" s="7"/>
      <c r="D7" s="48"/>
      <c r="E7" s="7"/>
      <c r="F7" s="7"/>
      <c r="G7" s="7" t="s">
        <v>397</v>
      </c>
      <c r="H7" s="7"/>
      <c r="I7" s="7" t="s">
        <v>398</v>
      </c>
      <c r="J7" s="7"/>
      <c r="K7" s="7"/>
      <c r="L7" s="7"/>
      <c r="M7" s="7"/>
      <c r="N7" s="7"/>
    </row>
    <row r="8" spans="1:18" ht="13.5" customHeight="1" x14ac:dyDescent="0.3">
      <c r="B8" s="7"/>
      <c r="C8" s="7"/>
      <c r="D8" s="7"/>
      <c r="E8" s="65" t="s">
        <v>399</v>
      </c>
      <c r="F8" s="65"/>
      <c r="G8" s="71">
        <v>31.05</v>
      </c>
      <c r="H8" s="71"/>
      <c r="I8" s="71">
        <v>31.05</v>
      </c>
      <c r="J8" s="65"/>
      <c r="K8" s="65"/>
      <c r="L8" s="65"/>
      <c r="M8" s="7"/>
      <c r="N8" s="7"/>
    </row>
    <row r="9" spans="1:18" ht="13.5" customHeight="1" x14ac:dyDescent="0.3">
      <c r="B9" s="7"/>
      <c r="C9" s="7"/>
      <c r="D9" s="35"/>
      <c r="E9" s="65" t="s">
        <v>294</v>
      </c>
      <c r="F9" s="66"/>
      <c r="G9" s="71">
        <v>184</v>
      </c>
      <c r="H9" s="71"/>
      <c r="I9" s="71">
        <v>184</v>
      </c>
      <c r="J9" s="66"/>
      <c r="K9" s="66"/>
      <c r="L9" s="67"/>
      <c r="M9" s="51"/>
      <c r="N9" s="51"/>
      <c r="O9" s="51"/>
      <c r="P9" s="52"/>
      <c r="Q9" s="51"/>
      <c r="R9" s="51"/>
    </row>
    <row r="10" spans="1:18" ht="13.5" customHeight="1" x14ac:dyDescent="0.3">
      <c r="B10" s="7"/>
      <c r="C10" s="7"/>
      <c r="D10" s="36"/>
      <c r="E10" s="66" t="s">
        <v>260</v>
      </c>
      <c r="G10" s="71">
        <v>44.895833333333336</v>
      </c>
      <c r="H10" s="71"/>
      <c r="I10" s="71">
        <v>36.042162698412703</v>
      </c>
      <c r="J10" s="66"/>
      <c r="K10" s="66"/>
      <c r="L10" s="67"/>
      <c r="M10" s="51"/>
      <c r="N10" s="51"/>
      <c r="O10" s="51"/>
      <c r="P10" s="52"/>
      <c r="Q10" s="51"/>
      <c r="R10" s="51"/>
    </row>
    <row r="11" spans="1:18" ht="13.5" customHeight="1" x14ac:dyDescent="0.3">
      <c r="B11" s="7"/>
      <c r="C11" s="7"/>
      <c r="D11" s="7"/>
      <c r="E11" s="577" t="s">
        <v>291</v>
      </c>
      <c r="G11" s="71">
        <v>51.857142857142854</v>
      </c>
      <c r="H11" s="71"/>
      <c r="I11" s="71"/>
      <c r="J11" s="66"/>
      <c r="K11" s="66"/>
      <c r="L11" s="67"/>
      <c r="M11" s="51"/>
      <c r="N11" s="51"/>
      <c r="O11" s="51"/>
      <c r="P11" s="52"/>
      <c r="Q11" s="51"/>
      <c r="R11" s="51"/>
    </row>
    <row r="12" spans="1:18" ht="13.5" customHeight="1" x14ac:dyDescent="0.3">
      <c r="B12" s="7"/>
      <c r="C12" s="7"/>
      <c r="D12" s="35"/>
      <c r="E12" s="66" t="s">
        <v>400</v>
      </c>
      <c r="G12" s="71">
        <v>53.5</v>
      </c>
      <c r="H12" s="71"/>
      <c r="I12" s="71"/>
      <c r="J12" s="66"/>
      <c r="K12" s="66"/>
      <c r="L12" s="67"/>
      <c r="M12" s="51"/>
      <c r="N12" s="51"/>
      <c r="O12" s="51"/>
      <c r="P12" s="52"/>
      <c r="Q12" s="51"/>
      <c r="R12" s="51"/>
    </row>
    <row r="13" spans="1:18" ht="13.5" customHeight="1" outlineLevel="1" x14ac:dyDescent="0.3">
      <c r="B13" s="7"/>
      <c r="C13" s="7"/>
      <c r="D13" s="7"/>
      <c r="E13" s="577" t="s">
        <v>76</v>
      </c>
      <c r="G13" s="71">
        <v>22.75</v>
      </c>
      <c r="H13" s="71"/>
      <c r="I13" s="71"/>
      <c r="J13" s="66"/>
      <c r="K13" s="66"/>
      <c r="L13" s="67"/>
      <c r="M13" s="51"/>
      <c r="N13" s="51"/>
      <c r="O13" s="51"/>
      <c r="P13" s="52"/>
      <c r="Q13" s="51"/>
      <c r="R13" s="51"/>
    </row>
    <row r="14" spans="1:18" ht="13.5" customHeight="1" outlineLevel="1" x14ac:dyDescent="0.2">
      <c r="B14" s="7"/>
      <c r="C14" s="7"/>
      <c r="D14" s="7"/>
      <c r="E14" t="s">
        <v>401</v>
      </c>
      <c r="G14" s="72">
        <v>22.5</v>
      </c>
      <c r="H14" s="72"/>
      <c r="I14" s="72"/>
      <c r="J14"/>
      <c r="K14"/>
      <c r="L14" s="49"/>
      <c r="M14" s="49"/>
      <c r="N14" s="7"/>
    </row>
    <row r="15" spans="1:18" ht="13.5" customHeight="1" outlineLevel="1" x14ac:dyDescent="0.2">
      <c r="B15" s="7"/>
      <c r="C15" s="7"/>
      <c r="D15" s="7"/>
      <c r="E15" s="93" t="s">
        <v>77</v>
      </c>
      <c r="G15" s="72">
        <v>20.75</v>
      </c>
      <c r="H15" s="72"/>
      <c r="I15" s="72"/>
      <c r="J15"/>
      <c r="K15"/>
      <c r="L15" s="49"/>
      <c r="M15" s="49"/>
      <c r="N15" s="7"/>
    </row>
    <row r="16" spans="1:18" ht="13.5" customHeight="1" outlineLevel="1" x14ac:dyDescent="0.2">
      <c r="B16" s="7"/>
      <c r="C16" s="7"/>
      <c r="D16" s="7"/>
      <c r="E16" t="s">
        <v>402</v>
      </c>
      <c r="F16" t="s">
        <v>403</v>
      </c>
      <c r="G16" s="72">
        <v>39.125</v>
      </c>
      <c r="H16" s="72"/>
      <c r="I16" s="72">
        <v>39.125</v>
      </c>
      <c r="J16"/>
      <c r="K16"/>
      <c r="L16" s="49"/>
      <c r="M16" s="49"/>
      <c r="N16" s="7"/>
    </row>
    <row r="17" spans="2:14" ht="13.5" customHeight="1" outlineLevel="1" x14ac:dyDescent="0.2">
      <c r="B17" s="7"/>
      <c r="C17" s="7"/>
      <c r="D17" s="7"/>
      <c r="E17" s="49" t="s">
        <v>295</v>
      </c>
      <c r="F17" s="69" t="s">
        <v>295</v>
      </c>
      <c r="G17" s="73">
        <v>82.40625</v>
      </c>
      <c r="H17" s="73"/>
      <c r="I17" s="73">
        <v>82.40625</v>
      </c>
      <c r="J17" s="49"/>
      <c r="K17" s="49"/>
      <c r="L17" s="49"/>
      <c r="M17" s="49"/>
      <c r="N17" s="7"/>
    </row>
    <row r="18" spans="2:14" ht="13.5" customHeight="1" outlineLevel="1" x14ac:dyDescent="0.2">
      <c r="B18" s="7"/>
      <c r="C18" s="7"/>
      <c r="D18" s="7"/>
      <c r="E18" s="49" t="s">
        <v>404</v>
      </c>
      <c r="F18" s="49" t="s">
        <v>404</v>
      </c>
      <c r="G18" s="73">
        <v>143.3125</v>
      </c>
      <c r="H18" s="73"/>
      <c r="I18" s="73">
        <v>143.3125</v>
      </c>
      <c r="J18" s="49"/>
      <c r="K18" s="49"/>
      <c r="L18" s="49"/>
      <c r="M18" s="49"/>
      <c r="N18" s="7"/>
    </row>
    <row r="19" spans="2:14" ht="13.5" customHeight="1" outlineLevel="1" x14ac:dyDescent="0.2">
      <c r="B19" s="7"/>
      <c r="C19" s="7"/>
      <c r="D19" s="7"/>
      <c r="E19" s="49" t="s">
        <v>66</v>
      </c>
      <c r="F19" s="49"/>
      <c r="G19" s="73">
        <v>60.765625</v>
      </c>
      <c r="H19" s="73"/>
      <c r="J19" s="49"/>
      <c r="K19" s="49"/>
      <c r="L19" s="49"/>
      <c r="M19" s="49"/>
      <c r="N19" s="7"/>
    </row>
    <row r="20" spans="2:14" ht="13.5" customHeight="1" outlineLevel="1" x14ac:dyDescent="0.2">
      <c r="B20" s="7"/>
      <c r="C20" s="7"/>
      <c r="D20" s="7"/>
      <c r="E20" s="49"/>
      <c r="F20" s="49"/>
      <c r="G20" s="70"/>
      <c r="H20" s="68"/>
      <c r="I20" s="68"/>
      <c r="J20" s="49"/>
      <c r="K20" s="49"/>
      <c r="L20" s="49"/>
      <c r="M20" s="49"/>
      <c r="N20" s="7"/>
    </row>
    <row r="21" spans="2:14" ht="13.5" customHeight="1" outlineLevel="1" x14ac:dyDescent="0.2">
      <c r="B21" s="7"/>
      <c r="C21" s="7"/>
      <c r="D21" s="7"/>
      <c r="E21" s="7"/>
      <c r="F21" s="7"/>
      <c r="G21" s="7"/>
      <c r="H21" s="7"/>
      <c r="I21" s="7"/>
      <c r="J21" s="7"/>
      <c r="K21" s="7"/>
      <c r="L21" s="7"/>
      <c r="M21" s="7"/>
      <c r="N21" s="7"/>
    </row>
    <row r="22" spans="2:14" ht="13.5" customHeight="1" outlineLevel="1" x14ac:dyDescent="0.2">
      <c r="B22" s="7"/>
      <c r="C22" s="7"/>
      <c r="D22" s="7"/>
      <c r="E22" s="7"/>
      <c r="F22" s="53"/>
      <c r="G22" s="7"/>
      <c r="H22" s="7"/>
      <c r="I22" s="7"/>
      <c r="J22" s="7"/>
      <c r="K22" s="7"/>
      <c r="L22" s="7"/>
      <c r="M22" s="7"/>
      <c r="N22" s="7"/>
    </row>
    <row r="23" spans="2:14" ht="13.5" customHeight="1" outlineLevel="1" x14ac:dyDescent="0.2">
      <c r="B23" s="7"/>
      <c r="C23" s="7"/>
      <c r="D23" s="7"/>
      <c r="E23" s="7"/>
      <c r="F23" s="7"/>
      <c r="G23" s="7"/>
      <c r="H23" s="7"/>
      <c r="I23" s="7"/>
      <c r="J23" s="7"/>
      <c r="K23" s="7"/>
      <c r="L23" s="7"/>
      <c r="M23" s="7"/>
      <c r="N23" s="7"/>
    </row>
    <row r="24" spans="2:14" ht="13.5" customHeight="1" outlineLevel="1" x14ac:dyDescent="0.25">
      <c r="B24" s="47"/>
      <c r="C24" s="7"/>
      <c r="D24" s="48"/>
      <c r="E24" s="7"/>
      <c r="F24" s="7"/>
      <c r="G24" s="7"/>
      <c r="H24" s="7"/>
      <c r="I24" s="7"/>
      <c r="J24" s="7"/>
      <c r="K24" s="7"/>
      <c r="L24" s="7"/>
      <c r="M24" s="7"/>
      <c r="N24" s="7"/>
    </row>
    <row r="25" spans="2:14" ht="13.5" customHeight="1" outlineLevel="1" x14ac:dyDescent="0.2">
      <c r="B25" s="7"/>
      <c r="C25" s="7"/>
      <c r="D25" s="7" t="s">
        <v>260</v>
      </c>
      <c r="E25" s="7">
        <f>G10*10000</f>
        <v>448958.33333333337</v>
      </c>
      <c r="F25" s="7"/>
      <c r="G25" s="7"/>
      <c r="H25" s="7"/>
      <c r="I25" s="7"/>
      <c r="J25" s="7"/>
      <c r="K25" s="7"/>
      <c r="L25" s="7"/>
      <c r="M25" s="7"/>
      <c r="N25" s="7"/>
    </row>
    <row r="26" spans="2:14" ht="13.5" customHeight="1" outlineLevel="1" x14ac:dyDescent="0.2">
      <c r="B26" s="7"/>
      <c r="C26" s="7"/>
      <c r="D26" s="7" t="s">
        <v>405</v>
      </c>
      <c r="E26" s="7"/>
      <c r="F26" s="7"/>
      <c r="G26" s="7"/>
      <c r="H26" s="7"/>
      <c r="I26" s="7"/>
      <c r="J26" s="7"/>
      <c r="K26" s="7"/>
      <c r="L26" s="7"/>
      <c r="M26" s="7"/>
      <c r="N26" s="7"/>
    </row>
    <row r="27" spans="2:14" ht="13.5" customHeight="1" outlineLevel="1" x14ac:dyDescent="0.2">
      <c r="B27" s="7"/>
      <c r="C27" s="7"/>
      <c r="D27" s="7" t="s">
        <v>312</v>
      </c>
      <c r="E27" s="7">
        <f>G17*300</f>
        <v>24721.875</v>
      </c>
      <c r="F27" s="7"/>
      <c r="G27" s="7"/>
      <c r="H27" s="7"/>
      <c r="I27" s="7"/>
      <c r="J27" s="7"/>
      <c r="K27" s="7"/>
      <c r="L27" s="7"/>
      <c r="M27" s="7"/>
      <c r="N27" s="7"/>
    </row>
    <row r="28" spans="2:14" ht="13.5" customHeight="1" outlineLevel="1" x14ac:dyDescent="0.2">
      <c r="B28" s="7"/>
      <c r="C28" s="7"/>
      <c r="D28" s="7" t="s">
        <v>406</v>
      </c>
      <c r="E28" s="7">
        <f>G9*2000</f>
        <v>368000</v>
      </c>
      <c r="F28" s="7"/>
      <c r="G28" s="7"/>
      <c r="H28" s="7"/>
      <c r="I28" s="7"/>
      <c r="J28" s="7"/>
      <c r="K28" s="7"/>
      <c r="L28" s="7"/>
      <c r="M28" s="7"/>
      <c r="N28" s="7"/>
    </row>
    <row r="29" spans="2:14" ht="13.5" customHeight="1" outlineLevel="1" x14ac:dyDescent="0.2">
      <c r="B29" s="7"/>
      <c r="C29" s="7"/>
      <c r="D29" s="7" t="s">
        <v>407</v>
      </c>
      <c r="E29" s="7">
        <f>G19*12000</f>
        <v>729187.5</v>
      </c>
      <c r="F29" s="7"/>
      <c r="G29" s="7"/>
      <c r="H29" s="7"/>
      <c r="I29" s="7"/>
      <c r="J29" s="7"/>
      <c r="K29" s="7"/>
      <c r="L29" s="7"/>
      <c r="M29" s="7"/>
      <c r="N29" s="7"/>
    </row>
    <row r="30" spans="2:14" ht="13.5" customHeight="1" outlineLevel="1" x14ac:dyDescent="0.2">
      <c r="B30" s="7"/>
      <c r="C30" s="7"/>
      <c r="D30" s="7"/>
      <c r="E30" s="7"/>
      <c r="F30" s="7"/>
      <c r="G30" s="7"/>
      <c r="H30" s="7"/>
      <c r="I30" s="7"/>
      <c r="J30" s="7"/>
      <c r="K30" s="7"/>
      <c r="L30" s="7"/>
      <c r="M30" s="7"/>
      <c r="N30" s="7"/>
    </row>
    <row r="31" spans="2:14" ht="13.5" customHeight="1" outlineLevel="1" x14ac:dyDescent="0.2">
      <c r="B31" s="7"/>
      <c r="C31" s="7"/>
      <c r="D31" s="7"/>
      <c r="E31" s="7"/>
      <c r="F31" s="7"/>
      <c r="G31" s="7"/>
      <c r="H31" s="7"/>
      <c r="I31" s="7"/>
      <c r="J31" s="7"/>
      <c r="K31" s="7"/>
      <c r="L31" s="7"/>
      <c r="M31" s="7"/>
      <c r="N31" s="7"/>
    </row>
    <row r="32" spans="2:14" ht="13.5" customHeight="1" x14ac:dyDescent="0.2">
      <c r="B32" s="7"/>
      <c r="C32" s="7"/>
      <c r="D32" s="7"/>
      <c r="E32" s="7"/>
      <c r="F32" s="7"/>
      <c r="G32" s="7"/>
      <c r="H32" s="7"/>
      <c r="I32" s="7"/>
      <c r="J32" s="7"/>
      <c r="K32" s="7"/>
      <c r="L32" s="7"/>
      <c r="M32" s="7"/>
      <c r="N32" s="7"/>
    </row>
    <row r="33" spans="2:14" ht="13.5" customHeight="1" x14ac:dyDescent="0.2">
      <c r="B33" s="7"/>
      <c r="C33" s="7"/>
      <c r="D33" s="7"/>
      <c r="E33" s="7"/>
      <c r="F33" s="7"/>
      <c r="G33" s="7"/>
      <c r="H33" s="7"/>
      <c r="I33" s="7"/>
      <c r="J33" s="7"/>
      <c r="K33" s="7"/>
      <c r="L33" s="7"/>
      <c r="M33" s="7"/>
      <c r="N33" s="7"/>
    </row>
    <row r="63" spans="20:20" ht="13.5" customHeight="1" x14ac:dyDescent="0.2">
      <c r="T63" s="7"/>
    </row>
    <row r="64" spans="20:20" ht="13.5" customHeight="1" x14ac:dyDescent="0.2">
      <c r="T64" s="7"/>
    </row>
    <row r="65" spans="20:20" ht="13.5" customHeight="1" x14ac:dyDescent="0.2">
      <c r="T65" s="7"/>
    </row>
    <row r="66" spans="20:20" ht="13.5" customHeight="1" x14ac:dyDescent="0.2">
      <c r="T66" s="7"/>
    </row>
    <row r="67" spans="20:20" ht="13.5" customHeight="1" x14ac:dyDescent="0.2">
      <c r="T67" s="7"/>
    </row>
    <row r="68" spans="20:20" ht="13.5" customHeight="1" x14ac:dyDescent="0.2">
      <c r="T68" s="7"/>
    </row>
    <row r="69" spans="20:20" ht="13.5" customHeight="1" x14ac:dyDescent="0.2">
      <c r="T69" s="7"/>
    </row>
    <row r="70" spans="20:20" ht="13.5" customHeight="1" x14ac:dyDescent="0.2">
      <c r="T70" s="7"/>
    </row>
    <row r="71" spans="20:20" ht="13.5" customHeight="1" x14ac:dyDescent="0.2">
      <c r="T71" s="7"/>
    </row>
    <row r="72" spans="20:20" ht="13.5" customHeight="1" x14ac:dyDescent="0.2">
      <c r="T72" s="7"/>
    </row>
    <row r="73" spans="20:20" ht="13.5" customHeight="1" x14ac:dyDescent="0.2">
      <c r="T73" s="7"/>
    </row>
    <row r="74" spans="20:20" ht="13.5" customHeight="1" x14ac:dyDescent="0.2">
      <c r="T74" s="7"/>
    </row>
    <row r="75" spans="20:20" ht="13.5" customHeight="1" x14ac:dyDescent="0.2">
      <c r="T75" s="7"/>
    </row>
    <row r="76" spans="20:20" ht="13.5" customHeight="1" x14ac:dyDescent="0.2">
      <c r="T76" s="7"/>
    </row>
    <row r="77" spans="20:20" ht="13.5" customHeight="1" x14ac:dyDescent="0.2">
      <c r="T77" s="7"/>
    </row>
  </sheetData>
  <pageMargins left="0.75" right="0.75" top="1" bottom="1" header="0.5" footer="0.5"/>
  <pageSetup orientation="portrait"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F039F-0008-4CB8-A82A-8B0BB1920517}">
  <dimension ref="A1:BC1284"/>
  <sheetViews>
    <sheetView showGridLines="0" zoomScale="70" zoomScaleNormal="70" workbookViewId="0">
      <selection activeCell="F201" sqref="F201"/>
    </sheetView>
  </sheetViews>
  <sheetFormatPr defaultColWidth="9.28515625" defaultRowHeight="12.75" x14ac:dyDescent="0.2"/>
  <cols>
    <col min="1" max="1" width="1.7109375" style="389" customWidth="1"/>
    <col min="2" max="2" width="2.7109375" style="389" customWidth="1"/>
    <col min="3" max="3" width="6.42578125" style="389" customWidth="1"/>
    <col min="4" max="4" width="30.7109375" style="389" customWidth="1"/>
    <col min="5" max="5" width="29.140625" style="389" bestFit="1" customWidth="1"/>
    <col min="6" max="6" width="18" style="389" bestFit="1" customWidth="1"/>
    <col min="7" max="7" width="32.7109375" style="389" bestFit="1" customWidth="1"/>
    <col min="8" max="8" width="20.5703125" style="389" bestFit="1" customWidth="1"/>
    <col min="9" max="10" width="10.85546875" style="389" bestFit="1" customWidth="1"/>
    <col min="11" max="11" width="12.42578125" style="389" bestFit="1" customWidth="1"/>
    <col min="12" max="12" width="29.140625" style="389" bestFit="1" customWidth="1"/>
    <col min="13" max="13" width="20.5703125" style="389" bestFit="1" customWidth="1"/>
    <col min="14" max="14" width="10.7109375" style="389" bestFit="1" customWidth="1"/>
    <col min="15" max="17" width="6.7109375" style="389" bestFit="1" customWidth="1"/>
    <col min="18" max="18" width="12.28515625" style="389" bestFit="1" customWidth="1"/>
    <col min="19" max="19" width="17.7109375" style="389" customWidth="1"/>
    <col min="20" max="20" width="18.5703125" style="389" bestFit="1" customWidth="1"/>
    <col min="21" max="21" width="20.5703125" style="389" bestFit="1" customWidth="1"/>
    <col min="22" max="24" width="8.5703125" style="389" bestFit="1" customWidth="1"/>
    <col min="25" max="25" width="8.140625" style="389" bestFit="1" customWidth="1"/>
    <col min="26" max="26" width="30.7109375" style="389" bestFit="1" customWidth="1"/>
    <col min="27" max="27" width="14.28515625" style="389" bestFit="1" customWidth="1"/>
    <col min="28" max="29" width="17" style="389" customWidth="1"/>
    <col min="30" max="30" width="21.140625" style="389" bestFit="1" customWidth="1"/>
    <col min="31" max="31" width="23.42578125" style="389" bestFit="1" customWidth="1"/>
    <col min="32" max="37" width="8.140625" style="389" bestFit="1" customWidth="1"/>
    <col min="38" max="38" width="10.28515625" style="389" bestFit="1" customWidth="1"/>
    <col min="39" max="39" width="15.7109375" style="389" bestFit="1" customWidth="1"/>
    <col min="40" max="40" width="23.42578125" style="389" bestFit="1" customWidth="1"/>
    <col min="41" max="46" width="11.5703125" style="389" bestFit="1" customWidth="1"/>
    <col min="47" max="47" width="6.7109375" style="389" bestFit="1" customWidth="1"/>
    <col min="48" max="48" width="15.5703125" style="389" bestFit="1" customWidth="1"/>
    <col min="49" max="49" width="23.42578125" style="389" bestFit="1" customWidth="1"/>
    <col min="50" max="51" width="11.5703125" style="389" bestFit="1" customWidth="1"/>
    <col min="52" max="53" width="10.5703125" style="389" bestFit="1" customWidth="1"/>
    <col min="54" max="55" width="11.5703125" style="389" bestFit="1" customWidth="1"/>
    <col min="56" max="56" width="14.28515625" style="389" bestFit="1" customWidth="1"/>
    <col min="57" max="16384" width="9.28515625" style="389"/>
  </cols>
  <sheetData>
    <row r="1" spans="1:23" s="380" customFormat="1" ht="11.25" customHeight="1" x14ac:dyDescent="0.2">
      <c r="A1" s="377"/>
      <c r="B1" s="377"/>
      <c r="C1" s="377"/>
      <c r="D1" s="378"/>
      <c r="E1" s="379"/>
    </row>
    <row r="2" spans="1:23" s="380" customFormat="1" ht="15.75" customHeight="1" x14ac:dyDescent="0.2">
      <c r="A2" s="377"/>
      <c r="B2" s="377"/>
      <c r="C2" s="377"/>
      <c r="D2" s="378"/>
      <c r="E2" s="381" t="s">
        <v>408</v>
      </c>
    </row>
    <row r="3" spans="1:23" s="380" customFormat="1" ht="12.75" customHeight="1" x14ac:dyDescent="0.2">
      <c r="A3" s="377"/>
      <c r="B3" s="377"/>
      <c r="C3" s="377"/>
      <c r="D3" s="378"/>
      <c r="E3" s="183" t="str">
        <f ca="1">MID(CELL("filename",E3),FIND("]",CELL("filename",E3))+1,256)</f>
        <v>TCD_FertilizerConsumption</v>
      </c>
      <c r="G3" s="382"/>
    </row>
    <row r="4" spans="1:23" s="380" customFormat="1" ht="15.75" customHeight="1" x14ac:dyDescent="0.2">
      <c r="A4" s="377"/>
      <c r="B4" s="377"/>
      <c r="C4" s="377"/>
      <c r="D4" s="378"/>
      <c r="E4" s="383" t="s">
        <v>409</v>
      </c>
    </row>
    <row r="5" spans="1:23" s="380" customFormat="1" ht="15.75" customHeight="1" x14ac:dyDescent="0.2">
      <c r="A5" s="377"/>
      <c r="B5" s="377"/>
      <c r="C5" s="377"/>
      <c r="D5" s="378"/>
      <c r="E5" s="384" t="s">
        <v>410</v>
      </c>
    </row>
    <row r="6" spans="1:23" s="388" customFormat="1" ht="9" customHeight="1" x14ac:dyDescent="0.2">
      <c r="A6" s="385"/>
      <c r="B6" s="385"/>
      <c r="C6" s="385"/>
      <c r="D6" s="386"/>
      <c r="E6" s="387"/>
    </row>
    <row r="7" spans="1:23" x14ac:dyDescent="0.2">
      <c r="B7" s="380"/>
      <c r="C7" s="380"/>
      <c r="D7" s="380"/>
      <c r="E7" s="380"/>
      <c r="F7" s="380"/>
      <c r="G7" s="380"/>
      <c r="H7" s="380"/>
      <c r="I7" s="380"/>
      <c r="J7" s="380"/>
      <c r="K7" s="380"/>
    </row>
    <row r="8" spans="1:23" ht="15.75" x14ac:dyDescent="0.25">
      <c r="B8" s="380"/>
      <c r="C8" s="390">
        <v>1</v>
      </c>
      <c r="E8" s="391" t="s">
        <v>411</v>
      </c>
      <c r="F8" s="380"/>
      <c r="G8" s="380"/>
      <c r="H8" s="380"/>
      <c r="I8" s="380"/>
      <c r="J8" s="380"/>
      <c r="K8" s="380"/>
    </row>
    <row r="9" spans="1:23" x14ac:dyDescent="0.2">
      <c r="B9" s="380"/>
      <c r="C9" s="380"/>
      <c r="D9" s="380"/>
      <c r="F9" s="380"/>
      <c r="G9" s="380"/>
      <c r="H9" s="380"/>
      <c r="I9" s="380"/>
      <c r="J9" s="380"/>
      <c r="K9" s="380"/>
    </row>
    <row r="10" spans="1:23" x14ac:dyDescent="0.2">
      <c r="B10" s="380"/>
      <c r="C10" s="380"/>
      <c r="D10" s="380"/>
      <c r="E10" s="380"/>
      <c r="F10" s="380"/>
      <c r="G10" s="380"/>
      <c r="H10" s="380"/>
      <c r="I10" s="380"/>
      <c r="J10" s="380"/>
      <c r="K10" s="380"/>
    </row>
    <row r="11" spans="1:23" x14ac:dyDescent="0.2">
      <c r="B11" s="380"/>
      <c r="C11" s="380"/>
      <c r="D11" s="380"/>
      <c r="E11" s="392" t="s">
        <v>412</v>
      </c>
      <c r="F11" s="380"/>
      <c r="G11" s="380"/>
      <c r="H11" s="380"/>
      <c r="I11" s="380"/>
      <c r="J11" s="380"/>
      <c r="K11" s="380"/>
      <c r="L11" s="392" t="s">
        <v>413</v>
      </c>
      <c r="V11" s="380"/>
      <c r="W11" s="380"/>
    </row>
    <row r="12" spans="1:23" x14ac:dyDescent="0.2">
      <c r="B12" s="380"/>
      <c r="C12" s="380"/>
      <c r="D12" s="380"/>
      <c r="E12" s="380"/>
      <c r="F12" s="380"/>
      <c r="G12" s="380"/>
      <c r="H12" s="380"/>
      <c r="I12" s="380"/>
      <c r="J12" s="380"/>
      <c r="K12" s="380"/>
      <c r="V12" s="380"/>
      <c r="W12" s="380"/>
    </row>
    <row r="13" spans="1:23" x14ac:dyDescent="0.2">
      <c r="B13" s="380"/>
      <c r="C13" s="380"/>
      <c r="D13" s="380"/>
      <c r="E13" s="380"/>
      <c r="F13" s="393">
        <v>2016</v>
      </c>
      <c r="G13" s="393">
        <v>2017</v>
      </c>
      <c r="H13" s="393">
        <v>2018</v>
      </c>
      <c r="I13" s="393">
        <v>2019</v>
      </c>
      <c r="J13" s="393">
        <v>2020</v>
      </c>
      <c r="K13" s="380"/>
      <c r="N13" s="394" t="s">
        <v>414</v>
      </c>
      <c r="O13" s="394" t="s">
        <v>415</v>
      </c>
      <c r="P13" s="394" t="s">
        <v>416</v>
      </c>
      <c r="V13" s="380"/>
      <c r="W13" s="380"/>
    </row>
    <row r="14" spans="1:23" x14ac:dyDescent="0.2">
      <c r="B14" s="380"/>
      <c r="C14" s="380"/>
      <c r="D14" s="380"/>
      <c r="E14" s="380"/>
      <c r="F14" s="395"/>
      <c r="G14" s="395"/>
      <c r="H14" s="395"/>
      <c r="I14" s="395"/>
      <c r="J14" s="395"/>
      <c r="K14" s="380"/>
      <c r="L14" s="389" t="s">
        <v>417</v>
      </c>
      <c r="N14" s="394"/>
      <c r="O14" s="394"/>
      <c r="P14" s="394"/>
      <c r="V14" s="380"/>
      <c r="W14" s="380"/>
    </row>
    <row r="15" spans="1:23" x14ac:dyDescent="0.2">
      <c r="B15" s="380"/>
      <c r="C15" s="380"/>
      <c r="D15" s="380"/>
      <c r="E15" s="380" t="str">
        <f t="shared" ref="E15:J20" si="0">T169</f>
        <v>Other N-fertilizer</v>
      </c>
      <c r="F15" s="395">
        <f t="shared" si="0"/>
        <v>24060.33</v>
      </c>
      <c r="G15" s="395">
        <f t="shared" si="0"/>
        <v>36683.4</v>
      </c>
      <c r="H15" s="395">
        <f t="shared" si="0"/>
        <v>47746.01</v>
      </c>
      <c r="I15" s="395">
        <f t="shared" si="0"/>
        <v>76191.209999999992</v>
      </c>
      <c r="J15" s="395">
        <f t="shared" si="0"/>
        <v>60363.130000000005</v>
      </c>
      <c r="K15" s="380"/>
      <c r="L15" s="389" t="str">
        <f t="shared" ref="L15:L23" si="1">W220</f>
        <v>Egypt</v>
      </c>
      <c r="N15" s="396">
        <f t="shared" ref="N15:P33" si="2">X220</f>
        <v>1245.3</v>
      </c>
      <c r="O15" s="396">
        <f t="shared" si="2"/>
        <v>222.8</v>
      </c>
      <c r="P15" s="396">
        <f t="shared" si="2"/>
        <v>125</v>
      </c>
      <c r="V15" s="397"/>
      <c r="W15" s="380"/>
    </row>
    <row r="16" spans="1:23" x14ac:dyDescent="0.2">
      <c r="B16" s="380"/>
      <c r="C16" s="380"/>
      <c r="D16" s="380"/>
      <c r="E16" s="380" t="str">
        <f t="shared" si="0"/>
        <v>Urea</v>
      </c>
      <c r="F16" s="395">
        <f t="shared" si="0"/>
        <v>9063.7999999999993</v>
      </c>
      <c r="G16" s="395">
        <f t="shared" si="0"/>
        <v>8818.8700000000008</v>
      </c>
      <c r="H16" s="395">
        <f t="shared" si="0"/>
        <v>6944.98</v>
      </c>
      <c r="I16" s="395">
        <f t="shared" si="0"/>
        <v>7683.06</v>
      </c>
      <c r="J16" s="395">
        <f t="shared" si="0"/>
        <v>8150.15</v>
      </c>
      <c r="K16" s="380"/>
      <c r="L16" s="389" t="str">
        <f t="shared" si="1"/>
        <v>South Africa</v>
      </c>
      <c r="N16" s="396">
        <f t="shared" si="2"/>
        <v>381</v>
      </c>
      <c r="O16" s="396">
        <f t="shared" si="2"/>
        <v>248.9</v>
      </c>
      <c r="P16" s="396">
        <f t="shared" si="2"/>
        <v>132</v>
      </c>
      <c r="V16" s="397"/>
      <c r="W16" s="380"/>
    </row>
    <row r="17" spans="2:23" x14ac:dyDescent="0.2">
      <c r="B17" s="380"/>
      <c r="C17" s="380"/>
      <c r="D17" s="380"/>
      <c r="E17" s="380" t="str">
        <f t="shared" si="0"/>
        <v>NPKs fertilizers</v>
      </c>
      <c r="F17" s="395">
        <f t="shared" si="0"/>
        <v>12561.78</v>
      </c>
      <c r="G17" s="395">
        <f t="shared" si="0"/>
        <v>10199.540000000001</v>
      </c>
      <c r="H17" s="395">
        <f t="shared" si="0"/>
        <v>6931.01</v>
      </c>
      <c r="I17" s="395">
        <f t="shared" si="0"/>
        <v>6268.95</v>
      </c>
      <c r="J17" s="395">
        <f t="shared" si="0"/>
        <v>8921.0400000000009</v>
      </c>
      <c r="K17" s="380"/>
      <c r="L17" s="389" t="str">
        <f t="shared" si="1"/>
        <v>Nigeria</v>
      </c>
      <c r="N17" s="396">
        <f t="shared" si="2"/>
        <v>436.4</v>
      </c>
      <c r="O17" s="396">
        <f t="shared" si="2"/>
        <v>136.1</v>
      </c>
      <c r="P17" s="396">
        <f t="shared" si="2"/>
        <v>113.7</v>
      </c>
      <c r="V17" s="397"/>
      <c r="W17" s="380"/>
    </row>
    <row r="18" spans="2:23" x14ac:dyDescent="0.2">
      <c r="B18" s="380"/>
      <c r="C18" s="380"/>
      <c r="D18" s="380"/>
      <c r="E18" s="380" t="str">
        <f t="shared" si="0"/>
        <v>K-fertilizers</v>
      </c>
      <c r="F18" s="395">
        <f t="shared" si="0"/>
        <v>4171.9699999999993</v>
      </c>
      <c r="G18" s="395">
        <f t="shared" si="0"/>
        <v>2237.0500000000006</v>
      </c>
      <c r="H18" s="395">
        <f t="shared" si="0"/>
        <v>6074.15</v>
      </c>
      <c r="I18" s="395">
        <f t="shared" si="0"/>
        <v>5156.13</v>
      </c>
      <c r="J18" s="395">
        <f t="shared" si="0"/>
        <v>3126.1099999999997</v>
      </c>
      <c r="K18" s="380"/>
      <c r="L18" s="389" t="str">
        <f t="shared" si="1"/>
        <v>Ethiopia</v>
      </c>
      <c r="N18" s="396">
        <f t="shared" si="2"/>
        <v>420.13761999999997</v>
      </c>
      <c r="O18" s="396">
        <f t="shared" si="2"/>
        <v>164.36520000000002</v>
      </c>
      <c r="P18" s="396">
        <f t="shared" si="2"/>
        <v>1.72814</v>
      </c>
      <c r="V18" s="397"/>
      <c r="W18" s="380"/>
    </row>
    <row r="19" spans="2:23" x14ac:dyDescent="0.2">
      <c r="B19" s="380"/>
      <c r="C19" s="380"/>
      <c r="D19" s="380"/>
      <c r="E19" s="380" t="str">
        <f t="shared" si="0"/>
        <v>P-fertilizer</v>
      </c>
      <c r="F19" s="395">
        <f t="shared" si="0"/>
        <v>3380.33</v>
      </c>
      <c r="G19" s="395">
        <f t="shared" si="0"/>
        <v>1397.6</v>
      </c>
      <c r="H19" s="395">
        <f t="shared" si="0"/>
        <v>1939.2399999999998</v>
      </c>
      <c r="I19" s="395">
        <f t="shared" si="0"/>
        <v>1416.17</v>
      </c>
      <c r="J19" s="395">
        <f t="shared" si="0"/>
        <v>967.32</v>
      </c>
      <c r="K19" s="380"/>
      <c r="L19" s="389" t="str">
        <f t="shared" si="1"/>
        <v>Morocco</v>
      </c>
      <c r="N19" s="396">
        <f t="shared" si="2"/>
        <v>211</v>
      </c>
      <c r="O19" s="396">
        <f t="shared" si="2"/>
        <v>132.1</v>
      </c>
      <c r="P19" s="396">
        <f t="shared" si="2"/>
        <v>102.02141999999999</v>
      </c>
      <c r="V19" s="397"/>
      <c r="W19" s="380"/>
    </row>
    <row r="20" spans="2:23" x14ac:dyDescent="0.2">
      <c r="B20" s="380"/>
      <c r="C20" s="380"/>
      <c r="D20" s="380"/>
      <c r="E20" s="380" t="str">
        <f t="shared" si="0"/>
        <v>NP/PK compounds</v>
      </c>
      <c r="F20" s="395">
        <f t="shared" si="0"/>
        <v>2.0499999999999998</v>
      </c>
      <c r="G20" s="395">
        <f t="shared" si="0"/>
        <v>33.119999999999997</v>
      </c>
      <c r="H20" s="395">
        <f t="shared" si="0"/>
        <v>32.94</v>
      </c>
      <c r="I20" s="395">
        <f t="shared" si="0"/>
        <v>7.32</v>
      </c>
      <c r="J20" s="395">
        <f t="shared" si="0"/>
        <v>24.21</v>
      </c>
      <c r="K20" s="380"/>
      <c r="L20" s="389" t="str">
        <f t="shared" si="1"/>
        <v>Kenya</v>
      </c>
      <c r="N20" s="396">
        <f t="shared" si="2"/>
        <v>183.93068</v>
      </c>
      <c r="O20" s="396">
        <f t="shared" si="2"/>
        <v>163.86348000000001</v>
      </c>
      <c r="P20" s="396">
        <f t="shared" si="2"/>
        <v>30.483349999999998</v>
      </c>
      <c r="Q20" s="398"/>
      <c r="V20" s="397"/>
      <c r="W20" s="380"/>
    </row>
    <row r="21" spans="2:23" x14ac:dyDescent="0.2">
      <c r="B21" s="380"/>
      <c r="C21" s="380"/>
      <c r="D21" s="380"/>
      <c r="E21" s="380"/>
      <c r="F21" s="380"/>
      <c r="G21" s="380"/>
      <c r="H21" s="380"/>
      <c r="I21" s="380"/>
      <c r="J21" s="380"/>
      <c r="K21" s="380"/>
      <c r="L21" s="389" t="str">
        <f t="shared" si="1"/>
        <v>Zambia</v>
      </c>
      <c r="N21" s="396">
        <f t="shared" si="2"/>
        <v>191.73401999999999</v>
      </c>
      <c r="O21" s="396">
        <f t="shared" si="2"/>
        <v>57.817720000000001</v>
      </c>
      <c r="P21" s="396">
        <f t="shared" si="2"/>
        <v>53.551610000000004</v>
      </c>
      <c r="V21" s="397"/>
      <c r="W21" s="380"/>
    </row>
    <row r="22" spans="2:23" x14ac:dyDescent="0.2">
      <c r="B22" s="380"/>
      <c r="C22" s="380"/>
      <c r="D22" s="380"/>
      <c r="E22" s="380"/>
      <c r="F22" s="380"/>
      <c r="G22" s="380"/>
      <c r="H22" s="380"/>
      <c r="I22" s="380"/>
      <c r="J22" s="380"/>
      <c r="K22" s="380"/>
      <c r="L22" s="389" t="str">
        <f t="shared" si="1"/>
        <v>Ghana</v>
      </c>
      <c r="N22" s="396">
        <f t="shared" si="2"/>
        <v>114.8</v>
      </c>
      <c r="O22" s="396">
        <f t="shared" si="2"/>
        <v>84.4</v>
      </c>
      <c r="P22" s="396">
        <f t="shared" si="2"/>
        <v>70.8</v>
      </c>
      <c r="V22" s="397"/>
      <c r="W22" s="380"/>
    </row>
    <row r="23" spans="2:23" x14ac:dyDescent="0.2">
      <c r="B23" s="380"/>
      <c r="C23" s="380"/>
      <c r="D23" s="380"/>
      <c r="E23" s="392" t="s">
        <v>418</v>
      </c>
      <c r="F23" s="380"/>
      <c r="G23" s="380"/>
      <c r="H23" s="380"/>
      <c r="I23" s="380"/>
      <c r="J23" s="380"/>
      <c r="K23" s="380"/>
      <c r="L23" s="389" t="str">
        <f t="shared" si="1"/>
        <v>Mali</v>
      </c>
      <c r="N23" s="396">
        <f t="shared" si="2"/>
        <v>157.22716</v>
      </c>
      <c r="O23" s="396">
        <f t="shared" si="2"/>
        <v>47.265989999999995</v>
      </c>
      <c r="P23" s="396">
        <f t="shared" si="2"/>
        <v>34.231989999999996</v>
      </c>
      <c r="V23" s="397"/>
      <c r="W23" s="380"/>
    </row>
    <row r="24" spans="2:23" x14ac:dyDescent="0.2">
      <c r="B24" s="380"/>
      <c r="C24" s="380"/>
      <c r="D24" s="380"/>
      <c r="E24" s="380"/>
      <c r="F24" s="380"/>
      <c r="G24" s="380"/>
      <c r="H24" s="380"/>
      <c r="I24" s="380"/>
      <c r="J24" s="380"/>
      <c r="K24" s="380"/>
      <c r="L24" s="389" t="s">
        <v>419</v>
      </c>
      <c r="N24" s="396">
        <f t="shared" si="2"/>
        <v>171.35477</v>
      </c>
      <c r="O24" s="396">
        <f t="shared" si="2"/>
        <v>32.934129999999996</v>
      </c>
      <c r="P24" s="396">
        <f t="shared" si="2"/>
        <v>17.737400000000001</v>
      </c>
      <c r="V24" s="397"/>
      <c r="W24" s="380"/>
    </row>
    <row r="25" spans="2:23" x14ac:dyDescent="0.2">
      <c r="B25" s="380"/>
      <c r="C25" s="380"/>
      <c r="D25" s="380"/>
      <c r="E25" s="380"/>
      <c r="F25" s="393">
        <v>2016</v>
      </c>
      <c r="G25" s="393">
        <v>2017</v>
      </c>
      <c r="H25" s="393">
        <v>2018</v>
      </c>
      <c r="I25" s="393">
        <v>2019</v>
      </c>
      <c r="J25" s="393">
        <v>2020</v>
      </c>
      <c r="K25" s="380"/>
      <c r="L25" s="389" t="str">
        <f t="shared" ref="L25:L33" si="3">W230</f>
        <v>Côte d'Ivoire</v>
      </c>
      <c r="N25" s="396">
        <f t="shared" si="2"/>
        <v>65.558109999999999</v>
      </c>
      <c r="O25" s="396">
        <f t="shared" si="2"/>
        <v>57.932010000000005</v>
      </c>
      <c r="P25" s="396">
        <f t="shared" si="2"/>
        <v>58.074129999999997</v>
      </c>
      <c r="V25" s="397"/>
      <c r="W25" s="380"/>
    </row>
    <row r="26" spans="2:23" x14ac:dyDescent="0.2">
      <c r="B26" s="380"/>
      <c r="C26" s="380"/>
      <c r="D26" s="380"/>
      <c r="E26" s="380"/>
      <c r="F26" s="380"/>
      <c r="G26" s="380"/>
      <c r="H26" s="380"/>
      <c r="I26" s="380"/>
      <c r="J26" s="380"/>
      <c r="K26" s="380"/>
      <c r="L26" s="389" t="str">
        <f t="shared" si="3"/>
        <v>Algeria</v>
      </c>
      <c r="N26" s="396">
        <f t="shared" si="2"/>
        <v>70.2</v>
      </c>
      <c r="O26" s="396">
        <f t="shared" si="2"/>
        <v>58.8</v>
      </c>
      <c r="P26" s="396">
        <f t="shared" si="2"/>
        <v>26.7</v>
      </c>
      <c r="V26" s="397"/>
      <c r="W26" s="380"/>
    </row>
    <row r="27" spans="2:23" x14ac:dyDescent="0.2">
      <c r="B27" s="380"/>
      <c r="C27" s="380"/>
      <c r="D27" s="380"/>
      <c r="E27" s="397" t="str">
        <f t="shared" ref="E27:J27" si="4">T171</f>
        <v>NPKs fertilizers</v>
      </c>
      <c r="F27" s="397">
        <f t="shared" si="4"/>
        <v>12561.78</v>
      </c>
      <c r="G27" s="397">
        <f t="shared" si="4"/>
        <v>10199.540000000001</v>
      </c>
      <c r="H27" s="397">
        <f t="shared" si="4"/>
        <v>6931.01</v>
      </c>
      <c r="I27" s="397">
        <f t="shared" si="4"/>
        <v>6268.95</v>
      </c>
      <c r="J27" s="397">
        <f t="shared" si="4"/>
        <v>8921.0400000000009</v>
      </c>
      <c r="K27" s="380"/>
      <c r="L27" s="389" t="str">
        <f t="shared" si="3"/>
        <v>Sudan</v>
      </c>
      <c r="N27" s="396">
        <f t="shared" si="2"/>
        <v>120.477</v>
      </c>
      <c r="O27" s="396">
        <f t="shared" si="2"/>
        <v>26.957999999999998</v>
      </c>
      <c r="P27" s="396">
        <f t="shared" si="2"/>
        <v>1.6932</v>
      </c>
      <c r="V27" s="397"/>
      <c r="W27" s="380"/>
    </row>
    <row r="28" spans="2:23" x14ac:dyDescent="0.2">
      <c r="B28" s="380"/>
      <c r="C28" s="380"/>
      <c r="D28" s="380"/>
      <c r="E28" s="389" t="str">
        <f t="shared" ref="E28:J28" si="5">E179</f>
        <v>Other phosphatic fertilizers, n.e.c.</v>
      </c>
      <c r="F28" s="399">
        <f t="shared" si="5"/>
        <v>1771</v>
      </c>
      <c r="G28" s="399">
        <f t="shared" si="5"/>
        <v>593.52</v>
      </c>
      <c r="H28" s="399">
        <f t="shared" si="5"/>
        <v>750</v>
      </c>
      <c r="I28" s="399">
        <f t="shared" si="5"/>
        <v>130.25</v>
      </c>
      <c r="J28" s="399">
        <f t="shared" si="5"/>
        <v>59.48</v>
      </c>
      <c r="K28" s="380"/>
      <c r="L28" s="389" t="str">
        <f t="shared" si="3"/>
        <v>Tunisia</v>
      </c>
      <c r="N28" s="396">
        <f t="shared" si="2"/>
        <v>85.9</v>
      </c>
      <c r="O28" s="396">
        <f t="shared" si="2"/>
        <v>55.1</v>
      </c>
      <c r="P28" s="396">
        <f t="shared" si="2"/>
        <v>5.7</v>
      </c>
      <c r="V28" s="397"/>
      <c r="W28" s="380"/>
    </row>
    <row r="29" spans="2:23" x14ac:dyDescent="0.2">
      <c r="B29" s="380"/>
      <c r="C29" s="380"/>
      <c r="D29" s="380"/>
      <c r="E29" s="397" t="str">
        <f t="shared" ref="E29:J29" si="6">E173</f>
        <v>Diammonium phosphate (DAP)</v>
      </c>
      <c r="F29" s="397">
        <f t="shared" si="6"/>
        <v>552.87</v>
      </c>
      <c r="G29" s="397">
        <f t="shared" si="6"/>
        <v>107.32</v>
      </c>
      <c r="H29" s="397">
        <f t="shared" si="6"/>
        <v>323.07</v>
      </c>
      <c r="I29" s="397">
        <f t="shared" si="6"/>
        <v>1012.4</v>
      </c>
      <c r="J29" s="397">
        <f t="shared" si="6"/>
        <v>400.8</v>
      </c>
      <c r="K29" s="380"/>
      <c r="L29" s="389" t="str">
        <f t="shared" si="3"/>
        <v>Zimbabwe</v>
      </c>
      <c r="N29" s="396">
        <f t="shared" si="2"/>
        <v>50.1</v>
      </c>
      <c r="O29" s="396">
        <f t="shared" si="2"/>
        <v>45.8</v>
      </c>
      <c r="P29" s="396">
        <f t="shared" si="2"/>
        <v>36.9</v>
      </c>
      <c r="V29" s="397"/>
      <c r="W29" s="380"/>
    </row>
    <row r="30" spans="2:23" x14ac:dyDescent="0.2">
      <c r="B30" s="380"/>
      <c r="C30" s="380"/>
      <c r="D30" s="380"/>
      <c r="E30" s="389" t="str">
        <f t="shared" ref="E30:J30" si="7">E187</f>
        <v>Superphosphates above 35%</v>
      </c>
      <c r="F30" s="399">
        <f t="shared" si="7"/>
        <v>503.14</v>
      </c>
      <c r="G30" s="399">
        <f t="shared" si="7"/>
        <v>569.29999999999995</v>
      </c>
      <c r="H30" s="399">
        <f t="shared" si="7"/>
        <v>763.18</v>
      </c>
      <c r="I30" s="399">
        <f t="shared" si="7"/>
        <v>228.2</v>
      </c>
      <c r="J30" s="399">
        <f t="shared" si="7"/>
        <v>504.7</v>
      </c>
      <c r="K30" s="380"/>
      <c r="L30" s="389" t="str">
        <f t="shared" si="3"/>
        <v>Malawi</v>
      </c>
      <c r="N30" s="396">
        <f t="shared" si="2"/>
        <v>77.290000000000006</v>
      </c>
      <c r="O30" s="396">
        <f t="shared" si="2"/>
        <v>21.388000000000002</v>
      </c>
      <c r="P30" s="396">
        <f t="shared" si="2"/>
        <v>18.623000000000001</v>
      </c>
      <c r="V30" s="397"/>
      <c r="W30" s="380"/>
    </row>
    <row r="31" spans="2:23" x14ac:dyDescent="0.2">
      <c r="B31" s="380"/>
      <c r="C31" s="380"/>
      <c r="D31" s="380"/>
      <c r="E31" s="389" t="str">
        <f t="shared" ref="E31:J31" si="8">E175</f>
        <v>Monoammonium phosphate (MAP)</v>
      </c>
      <c r="F31" s="399">
        <f t="shared" si="8"/>
        <v>497.18</v>
      </c>
      <c r="G31" s="399">
        <f t="shared" si="8"/>
        <v>125.68</v>
      </c>
      <c r="H31" s="399">
        <f t="shared" si="8"/>
        <v>102.94</v>
      </c>
      <c r="I31" s="399">
        <f t="shared" si="8"/>
        <v>0</v>
      </c>
      <c r="J31" s="399">
        <f t="shared" si="8"/>
        <v>0.04</v>
      </c>
      <c r="K31" s="380"/>
      <c r="L31" s="389" t="str">
        <f t="shared" si="3"/>
        <v>Benin</v>
      </c>
      <c r="N31" s="396">
        <f t="shared" si="2"/>
        <v>56.30744</v>
      </c>
      <c r="O31" s="396">
        <f t="shared" si="2"/>
        <v>28.140499999999999</v>
      </c>
      <c r="P31" s="396">
        <f t="shared" si="2"/>
        <v>28.140499999999999</v>
      </c>
      <c r="V31" s="397"/>
      <c r="W31" s="380"/>
    </row>
    <row r="32" spans="2:23" x14ac:dyDescent="0.2">
      <c r="B32" s="380"/>
      <c r="C32" s="380"/>
      <c r="D32" s="380"/>
      <c r="E32" s="389" t="str">
        <f t="shared" ref="E32:J32" si="9">E181</f>
        <v>Phosphate rock</v>
      </c>
      <c r="F32" s="399">
        <f t="shared" si="9"/>
        <v>56.14</v>
      </c>
      <c r="G32" s="399">
        <f t="shared" si="9"/>
        <v>1.78</v>
      </c>
      <c r="H32" s="399">
        <f t="shared" si="9"/>
        <v>0.05</v>
      </c>
      <c r="I32" s="399">
        <f t="shared" si="9"/>
        <v>45.32</v>
      </c>
      <c r="J32" s="399">
        <f t="shared" si="9"/>
        <v>2.2999999999999998</v>
      </c>
      <c r="K32" s="380"/>
      <c r="L32" s="389" t="str">
        <f t="shared" si="3"/>
        <v>Burkina Faso</v>
      </c>
      <c r="N32" s="396">
        <f t="shared" si="2"/>
        <v>50.46613</v>
      </c>
      <c r="O32" s="396">
        <f t="shared" si="2"/>
        <v>27.74568</v>
      </c>
      <c r="P32" s="396">
        <f t="shared" si="2"/>
        <v>24.875049999999998</v>
      </c>
      <c r="V32" s="397"/>
      <c r="W32" s="380"/>
    </row>
    <row r="33" spans="2:38" x14ac:dyDescent="0.2">
      <c r="B33" s="380"/>
      <c r="C33" s="380"/>
      <c r="D33" s="380"/>
      <c r="E33" s="397" t="str">
        <f t="shared" ref="E33:J33" si="10">T174</f>
        <v>NP/PK compounds</v>
      </c>
      <c r="F33" s="397">
        <f t="shared" si="10"/>
        <v>2.0499999999999998</v>
      </c>
      <c r="G33" s="397">
        <f t="shared" si="10"/>
        <v>33.119999999999997</v>
      </c>
      <c r="H33" s="397">
        <f t="shared" si="10"/>
        <v>32.94</v>
      </c>
      <c r="I33" s="397">
        <f t="shared" si="10"/>
        <v>7.32</v>
      </c>
      <c r="J33" s="397">
        <f t="shared" si="10"/>
        <v>24.21</v>
      </c>
      <c r="K33" s="380"/>
      <c r="L33" s="389" t="str">
        <f t="shared" si="3"/>
        <v>Cameroon</v>
      </c>
      <c r="N33" s="389">
        <f t="shared" si="2"/>
        <v>42.024560000000001</v>
      </c>
      <c r="O33" s="389">
        <f t="shared" si="2"/>
        <v>17.304880000000001</v>
      </c>
      <c r="P33" s="389">
        <f t="shared" si="2"/>
        <v>23.659599999999998</v>
      </c>
      <c r="V33" s="397"/>
      <c r="W33" s="380"/>
    </row>
    <row r="34" spans="2:38" x14ac:dyDescent="0.2">
      <c r="B34" s="380"/>
      <c r="C34" s="380"/>
      <c r="D34" s="380"/>
      <c r="K34" s="380"/>
      <c r="L34" s="389" t="s">
        <v>420</v>
      </c>
      <c r="N34" s="389">
        <f>X244</f>
        <v>23.688830000000003</v>
      </c>
      <c r="O34" s="389">
        <f>Y244</f>
        <v>1.7714400000000001</v>
      </c>
      <c r="P34" s="389">
        <f>Z244</f>
        <v>3.1353599999999999</v>
      </c>
      <c r="V34" s="397"/>
      <c r="W34" s="380"/>
    </row>
    <row r="35" spans="2:38" x14ac:dyDescent="0.2">
      <c r="B35" s="380"/>
      <c r="C35" s="380"/>
      <c r="D35" s="380"/>
      <c r="E35" s="380"/>
      <c r="F35" s="380"/>
      <c r="G35" s="380"/>
      <c r="H35" s="380"/>
      <c r="I35" s="380"/>
      <c r="J35" s="380"/>
      <c r="K35" s="380"/>
      <c r="V35" s="397"/>
      <c r="W35" s="380"/>
    </row>
    <row r="36" spans="2:38" x14ac:dyDescent="0.2">
      <c r="B36" s="380"/>
      <c r="C36" s="380"/>
      <c r="D36" s="380"/>
      <c r="E36" s="380"/>
      <c r="F36" s="380"/>
      <c r="G36" s="380"/>
      <c r="H36" s="380"/>
      <c r="I36" s="380"/>
      <c r="J36" s="380"/>
      <c r="K36" s="380"/>
    </row>
    <row r="37" spans="2:38" x14ac:dyDescent="0.2">
      <c r="B37" s="380"/>
      <c r="C37" s="380"/>
      <c r="D37" s="380"/>
      <c r="E37" s="380"/>
      <c r="F37" s="380"/>
      <c r="G37" s="380"/>
      <c r="H37" s="380"/>
      <c r="I37" s="380"/>
      <c r="J37" s="380"/>
      <c r="K37" s="380"/>
      <c r="N37" s="396"/>
      <c r="O37" s="396"/>
      <c r="P37" s="396"/>
    </row>
    <row r="38" spans="2:38" x14ac:dyDescent="0.2">
      <c r="B38" s="380"/>
      <c r="C38" s="380"/>
      <c r="D38" s="380"/>
      <c r="N38" s="396"/>
      <c r="O38" s="396"/>
      <c r="P38" s="396"/>
      <c r="V38" s="399"/>
    </row>
    <row r="39" spans="2:38" x14ac:dyDescent="0.2">
      <c r="B39" s="380"/>
      <c r="C39" s="380"/>
      <c r="D39" s="380"/>
      <c r="AL39" s="399"/>
    </row>
    <row r="40" spans="2:38" x14ac:dyDescent="0.2">
      <c r="B40" s="380"/>
      <c r="C40" s="380"/>
      <c r="D40" s="380"/>
      <c r="AL40" s="399"/>
    </row>
    <row r="41" spans="2:38" ht="15.75" x14ac:dyDescent="0.25">
      <c r="B41" s="400"/>
      <c r="C41" s="380"/>
      <c r="D41" s="401"/>
      <c r="E41" s="392" t="s">
        <v>421</v>
      </c>
      <c r="AL41" s="399"/>
    </row>
    <row r="42" spans="2:38" ht="15.75" x14ac:dyDescent="0.25">
      <c r="B42" s="400"/>
      <c r="C42" s="380"/>
      <c r="D42" s="401"/>
      <c r="E42" s="402" t="s">
        <v>422</v>
      </c>
      <c r="AL42" s="399"/>
    </row>
    <row r="43" spans="2:38" ht="15.75" x14ac:dyDescent="0.25">
      <c r="B43" s="400"/>
      <c r="C43" s="380"/>
      <c r="D43" s="401"/>
      <c r="E43" s="403" t="s">
        <v>417</v>
      </c>
      <c r="F43" s="404"/>
      <c r="G43" s="405" t="s">
        <v>423</v>
      </c>
      <c r="H43" s="405" t="s">
        <v>122</v>
      </c>
      <c r="AL43" s="399"/>
    </row>
    <row r="44" spans="2:38" ht="15.75" x14ac:dyDescent="0.25">
      <c r="B44" s="400"/>
      <c r="C44" s="380"/>
      <c r="D44" s="401"/>
      <c r="E44" s="406"/>
      <c r="F44" s="399"/>
      <c r="G44" s="407"/>
      <c r="H44" s="407"/>
      <c r="AL44" s="399"/>
    </row>
    <row r="45" spans="2:38" x14ac:dyDescent="0.2">
      <c r="B45" s="380"/>
      <c r="C45" s="380"/>
      <c r="D45" s="380"/>
      <c r="E45" s="406" t="s">
        <v>424</v>
      </c>
      <c r="F45" s="399"/>
      <c r="G45" s="408">
        <v>1074.38834</v>
      </c>
      <c r="H45" s="407"/>
      <c r="AL45" s="399"/>
    </row>
    <row r="46" spans="2:38" hidden="1" x14ac:dyDescent="0.2">
      <c r="B46" s="380"/>
      <c r="C46" s="380"/>
      <c r="D46" s="409"/>
      <c r="E46" s="406" t="s">
        <v>425</v>
      </c>
      <c r="F46" s="399"/>
      <c r="G46" s="408">
        <v>864.92911184256548</v>
      </c>
      <c r="H46" s="407"/>
      <c r="AL46" s="399"/>
    </row>
    <row r="47" spans="2:38" hidden="1" x14ac:dyDescent="0.2">
      <c r="B47" s="380"/>
      <c r="C47" s="380"/>
      <c r="D47" s="380"/>
      <c r="E47" s="406" t="s">
        <v>426</v>
      </c>
      <c r="F47" s="399"/>
      <c r="G47" s="408">
        <v>659.12761406792515</v>
      </c>
      <c r="H47" s="407"/>
      <c r="K47" s="380"/>
      <c r="AL47" s="399"/>
    </row>
    <row r="48" spans="2:38" hidden="1" x14ac:dyDescent="0.2">
      <c r="B48" s="380"/>
      <c r="C48" s="380"/>
      <c r="D48" s="409"/>
      <c r="E48" s="406" t="s">
        <v>427</v>
      </c>
      <c r="F48" s="399"/>
      <c r="G48" s="408">
        <v>339.19847213518875</v>
      </c>
      <c r="H48" s="407"/>
      <c r="K48" s="380"/>
      <c r="AL48" s="399"/>
    </row>
    <row r="49" spans="2:38" x14ac:dyDescent="0.2">
      <c r="B49" s="380"/>
      <c r="C49" s="380"/>
      <c r="D49" s="380"/>
      <c r="E49" s="406" t="s">
        <v>428</v>
      </c>
      <c r="F49" s="399"/>
      <c r="G49" s="408">
        <v>300</v>
      </c>
      <c r="H49" s="407" t="s">
        <v>429</v>
      </c>
      <c r="K49" s="380"/>
      <c r="AL49" s="399"/>
    </row>
    <row r="50" spans="2:38" x14ac:dyDescent="0.2">
      <c r="B50" s="380"/>
      <c r="C50" s="380"/>
      <c r="D50" s="380"/>
      <c r="E50" s="406" t="s">
        <v>430</v>
      </c>
      <c r="F50" s="399"/>
      <c r="G50" s="408">
        <v>272</v>
      </c>
      <c r="H50" s="407" t="s">
        <v>429</v>
      </c>
      <c r="K50" s="380"/>
    </row>
    <row r="51" spans="2:38" x14ac:dyDescent="0.2">
      <c r="B51" s="380"/>
      <c r="C51" s="380"/>
      <c r="D51" s="380"/>
      <c r="E51" s="406" t="s">
        <v>419</v>
      </c>
      <c r="F51" s="399"/>
      <c r="G51" s="408">
        <v>243</v>
      </c>
      <c r="H51" s="407"/>
      <c r="K51" s="380"/>
    </row>
    <row r="52" spans="2:38" x14ac:dyDescent="0.2">
      <c r="B52" s="380"/>
      <c r="C52" s="380"/>
      <c r="D52" s="380"/>
      <c r="E52" s="406" t="s">
        <v>431</v>
      </c>
      <c r="F52" s="399"/>
      <c r="G52" s="408">
        <v>213</v>
      </c>
      <c r="H52" s="407" t="s">
        <v>429</v>
      </c>
      <c r="K52" s="380"/>
    </row>
    <row r="53" spans="2:38" hidden="1" x14ac:dyDescent="0.2">
      <c r="B53" s="380"/>
      <c r="C53" s="380"/>
      <c r="D53" s="380"/>
      <c r="E53" s="406" t="s">
        <v>432</v>
      </c>
      <c r="F53" s="399"/>
      <c r="G53" s="408">
        <v>211.93799999999999</v>
      </c>
      <c r="H53" s="407"/>
      <c r="K53" s="380"/>
    </row>
    <row r="54" spans="2:38" x14ac:dyDescent="0.2">
      <c r="B54" s="380"/>
      <c r="C54" s="380"/>
      <c r="D54" s="409"/>
      <c r="E54" s="406" t="s">
        <v>433</v>
      </c>
      <c r="F54" s="399"/>
      <c r="G54" s="408">
        <v>210.71504813145094</v>
      </c>
      <c r="H54" s="407" t="s">
        <v>429</v>
      </c>
      <c r="K54" s="380"/>
    </row>
    <row r="55" spans="2:38" x14ac:dyDescent="0.2">
      <c r="B55" s="380"/>
      <c r="C55" s="380"/>
      <c r="D55" s="380"/>
      <c r="E55" s="406" t="s">
        <v>434</v>
      </c>
      <c r="F55" s="399"/>
      <c r="G55" s="408">
        <v>200.74598923819599</v>
      </c>
      <c r="H55" s="407"/>
      <c r="AD55" s="410"/>
      <c r="AE55" s="410"/>
      <c r="AF55" s="410"/>
      <c r="AG55" s="410"/>
    </row>
    <row r="56" spans="2:38" hidden="1" x14ac:dyDescent="0.2">
      <c r="B56" s="380"/>
      <c r="C56" s="380"/>
      <c r="D56" s="380"/>
      <c r="E56" s="406" t="s">
        <v>435</v>
      </c>
      <c r="F56" s="399"/>
      <c r="G56" s="408">
        <v>199.21100000000001</v>
      </c>
      <c r="H56" s="407"/>
      <c r="AD56" s="410"/>
      <c r="AE56" s="410"/>
      <c r="AF56" s="410"/>
      <c r="AG56" s="410"/>
    </row>
    <row r="57" spans="2:38" x14ac:dyDescent="0.2">
      <c r="B57" s="380"/>
      <c r="C57" s="380"/>
      <c r="D57" s="380"/>
      <c r="E57" s="406" t="s">
        <v>436</v>
      </c>
      <c r="F57" s="399"/>
      <c r="G57" s="408">
        <v>190</v>
      </c>
      <c r="H57" s="407"/>
      <c r="AD57" s="410"/>
      <c r="AE57" s="410"/>
      <c r="AF57" s="410"/>
      <c r="AG57" s="410"/>
    </row>
    <row r="58" spans="2:38" hidden="1" x14ac:dyDescent="0.2">
      <c r="B58" s="380"/>
      <c r="C58" s="380"/>
      <c r="D58" s="380"/>
      <c r="E58" s="406" t="s">
        <v>437</v>
      </c>
      <c r="F58" s="399"/>
      <c r="G58" s="408">
        <v>166</v>
      </c>
      <c r="H58" s="407"/>
      <c r="U58" s="389">
        <f>U260</f>
        <v>0</v>
      </c>
      <c r="AD58" s="410"/>
      <c r="AE58" s="410"/>
      <c r="AF58" s="410"/>
      <c r="AG58" s="410"/>
    </row>
    <row r="59" spans="2:38" x14ac:dyDescent="0.2">
      <c r="B59" s="380"/>
      <c r="C59" s="380"/>
      <c r="D59" s="380"/>
      <c r="E59" s="406" t="s">
        <v>438</v>
      </c>
      <c r="F59" s="399"/>
      <c r="G59" s="408">
        <v>161.87075945502312</v>
      </c>
      <c r="H59" s="407"/>
      <c r="AD59" s="410"/>
      <c r="AE59" s="410"/>
      <c r="AF59" s="410"/>
      <c r="AG59" s="410"/>
    </row>
    <row r="60" spans="2:38" hidden="1" x14ac:dyDescent="0.2">
      <c r="B60" s="380"/>
      <c r="C60" s="380"/>
      <c r="D60" s="380"/>
      <c r="E60" s="406" t="s">
        <v>439</v>
      </c>
      <c r="F60" s="399"/>
      <c r="G60" s="408">
        <v>118.55803507950992</v>
      </c>
      <c r="H60" s="407"/>
      <c r="AD60" s="410"/>
      <c r="AE60" s="410"/>
      <c r="AF60" s="410"/>
      <c r="AG60" s="410"/>
    </row>
    <row r="61" spans="2:38" x14ac:dyDescent="0.2">
      <c r="B61" s="380"/>
      <c r="C61" s="380"/>
      <c r="D61" s="380"/>
      <c r="E61" s="406" t="s">
        <v>440</v>
      </c>
      <c r="F61" s="399"/>
      <c r="G61" s="408">
        <v>85</v>
      </c>
      <c r="H61" s="407"/>
      <c r="AD61" s="410"/>
      <c r="AE61" s="410"/>
      <c r="AF61" s="410"/>
      <c r="AG61" s="410"/>
    </row>
    <row r="62" spans="2:38" x14ac:dyDescent="0.2">
      <c r="B62" s="380"/>
      <c r="C62" s="380"/>
      <c r="D62" s="380"/>
      <c r="E62" s="406" t="s">
        <v>441</v>
      </c>
      <c r="F62" s="399"/>
      <c r="G62" s="408">
        <v>82</v>
      </c>
      <c r="H62" s="407" t="s">
        <v>429</v>
      </c>
      <c r="AD62" s="410"/>
      <c r="AE62" s="410"/>
      <c r="AF62" s="410"/>
      <c r="AG62" s="410"/>
    </row>
    <row r="63" spans="2:38" hidden="1" x14ac:dyDescent="0.2">
      <c r="B63" s="380"/>
      <c r="C63" s="380"/>
      <c r="D63" s="380"/>
      <c r="E63" s="406" t="s">
        <v>442</v>
      </c>
      <c r="F63" s="399"/>
      <c r="G63" s="408">
        <v>65</v>
      </c>
      <c r="H63" s="407"/>
      <c r="AD63" s="410"/>
      <c r="AE63" s="410"/>
      <c r="AF63" s="410"/>
      <c r="AG63" s="410"/>
    </row>
    <row r="64" spans="2:38" hidden="1" x14ac:dyDescent="0.2">
      <c r="B64" s="380"/>
      <c r="C64" s="380"/>
      <c r="D64" s="380"/>
      <c r="E64" s="406" t="s">
        <v>443</v>
      </c>
      <c r="F64" s="399"/>
      <c r="G64" s="408">
        <v>50</v>
      </c>
      <c r="H64" s="407"/>
      <c r="AD64" s="410"/>
      <c r="AE64" s="410"/>
      <c r="AF64" s="410"/>
      <c r="AG64" s="410"/>
    </row>
    <row r="65" spans="2:33" hidden="1" x14ac:dyDescent="0.2">
      <c r="B65" s="380"/>
      <c r="C65" s="380"/>
      <c r="D65" s="380"/>
      <c r="E65" s="406" t="s">
        <v>444</v>
      </c>
      <c r="F65" s="399"/>
      <c r="G65" s="408">
        <v>42.067755891329959</v>
      </c>
      <c r="H65" s="407"/>
      <c r="AD65" s="410"/>
      <c r="AE65" s="410"/>
      <c r="AF65" s="410"/>
      <c r="AG65" s="410"/>
    </row>
    <row r="66" spans="2:33" x14ac:dyDescent="0.2">
      <c r="B66" s="380"/>
      <c r="C66" s="380"/>
      <c r="D66" s="380"/>
      <c r="E66" s="406" t="s">
        <v>445</v>
      </c>
      <c r="F66" s="399"/>
      <c r="G66" s="408">
        <v>41</v>
      </c>
      <c r="H66" s="407" t="s">
        <v>429</v>
      </c>
      <c r="AD66" s="410"/>
      <c r="AE66" s="410"/>
      <c r="AF66" s="410"/>
      <c r="AG66" s="410"/>
    </row>
    <row r="67" spans="2:33" x14ac:dyDescent="0.2">
      <c r="B67" s="380"/>
      <c r="C67" s="380"/>
      <c r="D67" s="380"/>
      <c r="E67" s="406" t="s">
        <v>446</v>
      </c>
      <c r="F67" s="399"/>
      <c r="G67" s="408">
        <v>37</v>
      </c>
      <c r="H67" s="407"/>
      <c r="AD67" s="410"/>
      <c r="AE67" s="410"/>
      <c r="AF67" s="410"/>
      <c r="AG67" s="410"/>
    </row>
    <row r="68" spans="2:33" hidden="1" x14ac:dyDescent="0.2">
      <c r="B68" s="380"/>
      <c r="C68" s="380"/>
      <c r="D68" s="380"/>
      <c r="E68" s="406" t="s">
        <v>447</v>
      </c>
      <c r="F68" s="399"/>
      <c r="G68" s="408">
        <v>37</v>
      </c>
      <c r="H68" s="407"/>
      <c r="AD68" s="410"/>
      <c r="AE68" s="410"/>
      <c r="AF68" s="410"/>
      <c r="AG68" s="410"/>
    </row>
    <row r="69" spans="2:33" x14ac:dyDescent="0.2">
      <c r="B69" s="380"/>
      <c r="C69" s="380"/>
      <c r="D69" s="380"/>
      <c r="E69" s="406" t="s">
        <v>448</v>
      </c>
      <c r="F69" s="399"/>
      <c r="G69" s="408">
        <v>28</v>
      </c>
      <c r="H69" s="407"/>
      <c r="AD69" s="410"/>
      <c r="AE69" s="410"/>
      <c r="AF69" s="410"/>
      <c r="AG69" s="410"/>
    </row>
    <row r="70" spans="2:33" hidden="1" x14ac:dyDescent="0.2">
      <c r="B70" s="380"/>
      <c r="C70" s="380"/>
      <c r="D70" s="380"/>
      <c r="E70" s="406" t="s">
        <v>449</v>
      </c>
      <c r="F70" s="399"/>
      <c r="G70" s="408">
        <v>27.067370014301485</v>
      </c>
      <c r="H70" s="407"/>
      <c r="AD70" s="410"/>
      <c r="AE70" s="410"/>
      <c r="AF70" s="410"/>
      <c r="AG70" s="410"/>
    </row>
    <row r="71" spans="2:33" hidden="1" x14ac:dyDescent="0.2">
      <c r="B71" s="380"/>
      <c r="C71" s="380"/>
      <c r="D71" s="380"/>
      <c r="E71" s="406" t="s">
        <v>450</v>
      </c>
      <c r="F71" s="399"/>
      <c r="G71" s="408">
        <v>25</v>
      </c>
      <c r="H71" s="407"/>
      <c r="AD71" s="410"/>
      <c r="AE71" s="410"/>
      <c r="AF71" s="410"/>
      <c r="AG71" s="410"/>
    </row>
    <row r="72" spans="2:33" x14ac:dyDescent="0.2">
      <c r="B72" s="380"/>
      <c r="C72" s="380"/>
      <c r="D72" s="380"/>
      <c r="E72" s="406" t="s">
        <v>451</v>
      </c>
      <c r="F72" s="399"/>
      <c r="G72" s="408">
        <v>24.429518000000002</v>
      </c>
      <c r="H72" s="407"/>
      <c r="AD72" s="410"/>
      <c r="AE72" s="410"/>
      <c r="AF72" s="410"/>
      <c r="AG72" s="410"/>
    </row>
    <row r="73" spans="2:33" x14ac:dyDescent="0.2">
      <c r="B73" s="380"/>
      <c r="C73" s="380"/>
      <c r="D73" s="380"/>
      <c r="E73" s="406" t="s">
        <v>452</v>
      </c>
      <c r="F73" s="399"/>
      <c r="G73" s="408">
        <v>18.52</v>
      </c>
      <c r="H73" s="407"/>
      <c r="AD73" s="410"/>
      <c r="AE73" s="410"/>
      <c r="AF73" s="410"/>
      <c r="AG73" s="410"/>
    </row>
    <row r="74" spans="2:33" hidden="1" x14ac:dyDescent="0.2">
      <c r="B74" s="380"/>
      <c r="C74" s="380"/>
      <c r="D74" s="380"/>
      <c r="E74" s="406" t="s">
        <v>453</v>
      </c>
      <c r="F74" s="399"/>
      <c r="G74" s="408">
        <v>16.549215151403672</v>
      </c>
      <c r="H74" s="407"/>
      <c r="AD74" s="410"/>
      <c r="AE74" s="410"/>
      <c r="AF74" s="410"/>
      <c r="AG74" s="410"/>
    </row>
    <row r="75" spans="2:33" x14ac:dyDescent="0.2">
      <c r="B75" s="380"/>
      <c r="C75" s="380"/>
      <c r="D75" s="380"/>
      <c r="E75" s="406" t="s">
        <v>420</v>
      </c>
      <c r="F75" s="399"/>
      <c r="G75" s="408">
        <v>14</v>
      </c>
      <c r="H75" s="407" t="s">
        <v>454</v>
      </c>
      <c r="AD75" s="410"/>
      <c r="AE75" s="410"/>
      <c r="AF75" s="410"/>
      <c r="AG75" s="410"/>
    </row>
    <row r="76" spans="2:33" x14ac:dyDescent="0.2">
      <c r="B76" s="380"/>
      <c r="C76" s="380"/>
      <c r="D76" s="380"/>
      <c r="E76" s="406" t="s">
        <v>455</v>
      </c>
      <c r="F76" s="399"/>
      <c r="G76" s="408">
        <v>10</v>
      </c>
      <c r="H76" s="407"/>
      <c r="AD76" s="410"/>
      <c r="AE76" s="410"/>
      <c r="AF76" s="410"/>
      <c r="AG76" s="410"/>
    </row>
    <row r="77" spans="2:33" x14ac:dyDescent="0.2">
      <c r="B77" s="380"/>
      <c r="C77" s="380"/>
      <c r="D77" s="380"/>
      <c r="E77" s="406" t="s">
        <v>456</v>
      </c>
      <c r="F77" s="399"/>
      <c r="G77" s="408">
        <v>8.8277395970630526</v>
      </c>
      <c r="H77" s="407"/>
      <c r="AD77" s="410"/>
      <c r="AE77" s="410"/>
      <c r="AF77" s="410"/>
      <c r="AG77" s="410"/>
    </row>
    <row r="78" spans="2:33" hidden="1" x14ac:dyDescent="0.2">
      <c r="B78" s="380"/>
      <c r="C78" s="380"/>
      <c r="D78" s="380"/>
      <c r="E78" s="406" t="s">
        <v>457</v>
      </c>
      <c r="F78" s="399"/>
      <c r="G78" s="408">
        <v>6.6512147302267044</v>
      </c>
      <c r="H78" s="407"/>
      <c r="AD78" s="410"/>
      <c r="AE78" s="410"/>
      <c r="AF78" s="410"/>
      <c r="AG78" s="410"/>
    </row>
    <row r="79" spans="2:33" x14ac:dyDescent="0.2">
      <c r="B79" s="380"/>
      <c r="C79" s="380"/>
      <c r="D79" s="380"/>
      <c r="E79" s="406" t="s">
        <v>458</v>
      </c>
      <c r="F79" s="399"/>
      <c r="G79" s="408">
        <v>5</v>
      </c>
      <c r="H79" s="407"/>
      <c r="AD79" s="410"/>
      <c r="AE79" s="410"/>
      <c r="AF79" s="410"/>
      <c r="AG79" s="410"/>
    </row>
    <row r="80" spans="2:33" hidden="1" x14ac:dyDescent="0.2">
      <c r="B80" s="380"/>
      <c r="C80" s="380"/>
      <c r="D80" s="380"/>
      <c r="E80" s="406" t="s">
        <v>459</v>
      </c>
      <c r="F80" s="399"/>
      <c r="G80" s="408">
        <v>5</v>
      </c>
      <c r="H80" s="407"/>
      <c r="AD80" s="410"/>
      <c r="AE80" s="410"/>
      <c r="AF80" s="410"/>
      <c r="AG80" s="410"/>
    </row>
    <row r="81" spans="2:33" hidden="1" x14ac:dyDescent="0.2">
      <c r="B81" s="380"/>
      <c r="C81" s="380"/>
      <c r="D81" s="380"/>
      <c r="E81" s="406" t="s">
        <v>460</v>
      </c>
      <c r="F81" s="399"/>
      <c r="G81" s="408">
        <v>5</v>
      </c>
      <c r="H81" s="407"/>
      <c r="AD81" s="410"/>
      <c r="AE81" s="410"/>
      <c r="AF81" s="410"/>
      <c r="AG81" s="410"/>
    </row>
    <row r="82" spans="2:33" hidden="1" x14ac:dyDescent="0.2">
      <c r="B82" s="380"/>
      <c r="C82" s="380"/>
      <c r="D82" s="380"/>
      <c r="E82" s="406" t="s">
        <v>461</v>
      </c>
      <c r="F82" s="399"/>
      <c r="G82" s="408">
        <v>4.2328862780789933</v>
      </c>
      <c r="H82" s="407"/>
      <c r="AD82" s="410"/>
      <c r="AE82" s="410"/>
      <c r="AF82" s="410"/>
      <c r="AG82" s="410"/>
    </row>
    <row r="83" spans="2:33" hidden="1" x14ac:dyDescent="0.2">
      <c r="B83" s="380"/>
      <c r="C83" s="380"/>
      <c r="D83" s="380"/>
      <c r="E83" s="406" t="s">
        <v>462</v>
      </c>
      <c r="F83" s="399"/>
      <c r="G83" s="408">
        <v>3.3625487544015806</v>
      </c>
      <c r="H83" s="407"/>
      <c r="AD83" s="410"/>
      <c r="AE83" s="410"/>
      <c r="AF83" s="410"/>
      <c r="AG83" s="410"/>
    </row>
    <row r="84" spans="2:33" hidden="1" x14ac:dyDescent="0.2">
      <c r="B84" s="380"/>
      <c r="C84" s="380"/>
      <c r="D84" s="380"/>
      <c r="E84" s="406" t="s">
        <v>463</v>
      </c>
      <c r="F84" s="399"/>
      <c r="G84" s="408">
        <v>0.75551925490453309</v>
      </c>
      <c r="H84" s="407"/>
      <c r="AD84" s="410"/>
      <c r="AE84" s="410"/>
      <c r="AF84" s="410"/>
      <c r="AG84" s="410"/>
    </row>
    <row r="85" spans="2:33" hidden="1" x14ac:dyDescent="0.2">
      <c r="B85" s="380"/>
      <c r="C85" s="380"/>
      <c r="D85" s="380"/>
      <c r="E85" s="406" t="s">
        <v>464</v>
      </c>
      <c r="F85" s="399"/>
      <c r="G85" s="408">
        <v>1.3587700834431678E-2</v>
      </c>
      <c r="H85" s="407"/>
      <c r="AD85" s="410"/>
      <c r="AE85" s="410"/>
      <c r="AF85" s="410"/>
      <c r="AG85" s="410"/>
    </row>
    <row r="86" spans="2:33" hidden="1" x14ac:dyDescent="0.2">
      <c r="B86" s="380"/>
      <c r="C86" s="380"/>
      <c r="D86" s="380"/>
      <c r="E86" s="406" t="s">
        <v>465</v>
      </c>
      <c r="F86" s="399"/>
      <c r="G86" s="408">
        <v>0</v>
      </c>
      <c r="H86" s="407"/>
      <c r="AD86" s="410"/>
      <c r="AE86" s="410"/>
      <c r="AF86" s="410"/>
      <c r="AG86" s="410"/>
    </row>
    <row r="87" spans="2:33" hidden="1" x14ac:dyDescent="0.2">
      <c r="B87" s="380"/>
      <c r="C87" s="380"/>
      <c r="D87" s="380"/>
      <c r="E87" s="406" t="s">
        <v>466</v>
      </c>
      <c r="F87" s="399"/>
      <c r="G87" s="408">
        <v>0</v>
      </c>
      <c r="H87" s="407"/>
      <c r="AD87" s="410"/>
      <c r="AE87" s="410"/>
      <c r="AF87" s="410"/>
      <c r="AG87" s="410"/>
    </row>
    <row r="88" spans="2:33" hidden="1" x14ac:dyDescent="0.2">
      <c r="B88" s="380"/>
      <c r="C88" s="380"/>
      <c r="D88" s="380"/>
      <c r="E88" s="406" t="s">
        <v>467</v>
      </c>
      <c r="F88" s="399"/>
      <c r="G88" s="408">
        <v>0</v>
      </c>
      <c r="H88" s="407"/>
      <c r="AD88" s="410"/>
      <c r="AE88" s="410"/>
      <c r="AF88" s="410"/>
      <c r="AG88" s="410"/>
    </row>
    <row r="89" spans="2:33" hidden="1" x14ac:dyDescent="0.2">
      <c r="B89" s="380"/>
      <c r="C89" s="380"/>
      <c r="D89" s="380"/>
      <c r="E89" s="406" t="s">
        <v>468</v>
      </c>
      <c r="F89" s="399"/>
      <c r="G89" s="408">
        <v>0</v>
      </c>
      <c r="H89" s="407"/>
      <c r="AD89" s="410"/>
      <c r="AE89" s="410"/>
      <c r="AF89" s="410"/>
      <c r="AG89" s="410"/>
    </row>
    <row r="90" spans="2:33" hidden="1" x14ac:dyDescent="0.2">
      <c r="B90" s="380"/>
      <c r="C90" s="380"/>
      <c r="D90" s="380"/>
      <c r="E90" s="411" t="s">
        <v>469</v>
      </c>
      <c r="F90" s="412"/>
      <c r="G90" s="413">
        <v>0</v>
      </c>
      <c r="H90" s="414"/>
      <c r="AD90" s="410"/>
      <c r="AE90" s="410"/>
      <c r="AF90" s="410"/>
      <c r="AG90" s="410"/>
    </row>
    <row r="91" spans="2:33" x14ac:dyDescent="0.2">
      <c r="B91" s="380"/>
      <c r="C91" s="380"/>
      <c r="D91" s="380"/>
      <c r="AD91" s="410"/>
      <c r="AE91" s="410"/>
      <c r="AF91" s="410"/>
      <c r="AG91" s="410"/>
    </row>
    <row r="92" spans="2:33" x14ac:dyDescent="0.2">
      <c r="B92" s="380"/>
      <c r="C92" s="380"/>
      <c r="D92" s="380"/>
      <c r="AD92" s="410"/>
      <c r="AE92" s="410"/>
      <c r="AF92" s="410"/>
      <c r="AG92" s="410"/>
    </row>
    <row r="93" spans="2:33" x14ac:dyDescent="0.2">
      <c r="B93" s="380"/>
      <c r="C93" s="380"/>
      <c r="D93" s="380"/>
      <c r="AD93" s="410"/>
      <c r="AE93" s="410"/>
      <c r="AF93" s="410"/>
      <c r="AG93" s="410"/>
    </row>
    <row r="94" spans="2:33" x14ac:dyDescent="0.2">
      <c r="B94" s="380"/>
      <c r="C94" s="380"/>
      <c r="D94" s="380"/>
      <c r="AD94" s="410"/>
      <c r="AE94" s="410"/>
      <c r="AF94" s="410"/>
      <c r="AG94" s="410"/>
    </row>
    <row r="95" spans="2:33" x14ac:dyDescent="0.2">
      <c r="B95" s="380"/>
      <c r="C95" s="380"/>
      <c r="D95" s="380"/>
      <c r="E95" s="392" t="s">
        <v>470</v>
      </c>
      <c r="AD95" s="410"/>
      <c r="AE95" s="410"/>
      <c r="AF95" s="410"/>
      <c r="AG95" s="410"/>
    </row>
    <row r="96" spans="2:33" x14ac:dyDescent="0.2">
      <c r="B96" s="380"/>
      <c r="C96" s="380"/>
      <c r="D96" s="380"/>
      <c r="AD96" s="410"/>
      <c r="AE96" s="410"/>
      <c r="AF96" s="410"/>
      <c r="AG96" s="410"/>
    </row>
    <row r="97" spans="2:33" x14ac:dyDescent="0.2">
      <c r="B97" s="380"/>
      <c r="C97" s="380"/>
      <c r="D97" s="380"/>
      <c r="E97" s="389" t="s">
        <v>417</v>
      </c>
      <c r="G97" s="389" t="s">
        <v>471</v>
      </c>
      <c r="AD97" s="410"/>
      <c r="AE97" s="410"/>
      <c r="AF97" s="410"/>
      <c r="AG97" s="410"/>
    </row>
    <row r="98" spans="2:33" x14ac:dyDescent="0.2">
      <c r="B98" s="380"/>
      <c r="C98" s="380"/>
      <c r="D98" s="380"/>
      <c r="AD98" s="410"/>
      <c r="AE98" s="410"/>
      <c r="AF98" s="410"/>
      <c r="AG98" s="410"/>
    </row>
    <row r="99" spans="2:33" x14ac:dyDescent="0.2">
      <c r="B99" s="380"/>
      <c r="C99" s="380"/>
      <c r="D99" s="380"/>
      <c r="E99" s="389" t="str">
        <f t="shared" ref="E99:E123" si="11">T217</f>
        <v>Egypt</v>
      </c>
      <c r="G99" s="389">
        <f t="shared" ref="G99:G138" si="12">U217</f>
        <v>56.11</v>
      </c>
      <c r="AD99" s="410"/>
      <c r="AE99" s="410"/>
      <c r="AF99" s="410"/>
      <c r="AG99" s="410"/>
    </row>
    <row r="100" spans="2:33" hidden="1" x14ac:dyDescent="0.2">
      <c r="B100" s="380"/>
      <c r="C100" s="380"/>
      <c r="D100" s="380"/>
      <c r="E100" s="389" t="str">
        <f t="shared" si="11"/>
        <v>Mauritius</v>
      </c>
      <c r="G100" s="389">
        <f t="shared" si="12"/>
        <v>28.1</v>
      </c>
      <c r="AD100" s="410"/>
      <c r="AE100" s="410"/>
      <c r="AF100" s="410"/>
      <c r="AG100" s="410"/>
    </row>
    <row r="101" spans="2:33" x14ac:dyDescent="0.2">
      <c r="B101" s="380"/>
      <c r="C101" s="380"/>
      <c r="D101" s="380"/>
      <c r="E101" s="389" t="str">
        <f t="shared" si="11"/>
        <v>Kenya</v>
      </c>
      <c r="G101" s="389">
        <f t="shared" si="12"/>
        <v>25.89</v>
      </c>
      <c r="AD101" s="410"/>
      <c r="AE101" s="410"/>
      <c r="AF101" s="410"/>
      <c r="AG101" s="410"/>
    </row>
    <row r="102" spans="2:33" x14ac:dyDescent="0.2">
      <c r="B102" s="380"/>
      <c r="C102" s="380"/>
      <c r="D102" s="380"/>
      <c r="E102" s="389" t="str">
        <f t="shared" si="11"/>
        <v>South Africa</v>
      </c>
      <c r="G102" s="389">
        <f t="shared" si="12"/>
        <v>20.05</v>
      </c>
      <c r="AD102" s="410"/>
      <c r="AE102" s="410"/>
      <c r="AF102" s="410"/>
      <c r="AG102" s="410"/>
    </row>
    <row r="103" spans="2:33" x14ac:dyDescent="0.2">
      <c r="B103" s="380"/>
      <c r="C103" s="380"/>
      <c r="D103" s="380"/>
      <c r="E103" s="389" t="str">
        <f t="shared" si="11"/>
        <v>Ghana</v>
      </c>
      <c r="G103" s="389">
        <f t="shared" si="12"/>
        <v>16.170000000000002</v>
      </c>
      <c r="AD103" s="410"/>
      <c r="AE103" s="410"/>
      <c r="AF103" s="410"/>
      <c r="AG103" s="410"/>
    </row>
    <row r="104" spans="2:33" x14ac:dyDescent="0.2">
      <c r="B104" s="380"/>
      <c r="C104" s="380"/>
      <c r="D104" s="380"/>
      <c r="E104" s="389" t="str">
        <f t="shared" si="11"/>
        <v>Zambia</v>
      </c>
      <c r="G104" s="389">
        <f t="shared" si="12"/>
        <v>15.07</v>
      </c>
      <c r="AD104" s="410"/>
      <c r="AE104" s="410"/>
      <c r="AF104" s="410"/>
      <c r="AG104" s="410"/>
    </row>
    <row r="105" spans="2:33" hidden="1" x14ac:dyDescent="0.2">
      <c r="B105" s="380"/>
      <c r="C105" s="380"/>
      <c r="D105" s="380"/>
      <c r="E105" s="389" t="str">
        <f t="shared" si="11"/>
        <v>Morocco</v>
      </c>
      <c r="G105" s="389">
        <f t="shared" si="12"/>
        <v>14.08</v>
      </c>
      <c r="AD105" s="410"/>
      <c r="AE105" s="410"/>
      <c r="AF105" s="410"/>
      <c r="AG105" s="410"/>
    </row>
    <row r="106" spans="2:33" x14ac:dyDescent="0.2">
      <c r="B106" s="380"/>
      <c r="C106" s="380"/>
      <c r="D106" s="380"/>
      <c r="E106" s="389" t="str">
        <f t="shared" si="11"/>
        <v>Zimbabwe</v>
      </c>
      <c r="G106" s="389">
        <f t="shared" si="12"/>
        <v>11.17</v>
      </c>
      <c r="AD106" s="410"/>
      <c r="AE106" s="410"/>
      <c r="AF106" s="410"/>
      <c r="AG106" s="410"/>
    </row>
    <row r="107" spans="2:33" hidden="1" x14ac:dyDescent="0.2">
      <c r="B107" s="380"/>
      <c r="C107" s="380"/>
      <c r="D107" s="380"/>
      <c r="E107" s="389" t="str">
        <f t="shared" si="11"/>
        <v>Tunisia</v>
      </c>
      <c r="G107" s="389">
        <f t="shared" si="12"/>
        <v>11.06</v>
      </c>
      <c r="AD107" s="410"/>
      <c r="AE107" s="410"/>
      <c r="AF107" s="410"/>
      <c r="AG107" s="410"/>
    </row>
    <row r="108" spans="2:33" hidden="1" x14ac:dyDescent="0.2">
      <c r="B108" s="380"/>
      <c r="C108" s="380"/>
      <c r="D108" s="380"/>
      <c r="E108" s="389" t="str">
        <f t="shared" si="11"/>
        <v>Rwanda</v>
      </c>
      <c r="G108" s="389">
        <f t="shared" si="12"/>
        <v>10.82</v>
      </c>
      <c r="AD108" s="410"/>
      <c r="AE108" s="410"/>
      <c r="AF108" s="410"/>
      <c r="AG108" s="410"/>
    </row>
    <row r="109" spans="2:33" hidden="1" x14ac:dyDescent="0.2">
      <c r="B109" s="380"/>
      <c r="C109" s="380"/>
      <c r="D109" s="380"/>
      <c r="E109" s="389" t="str">
        <f t="shared" si="11"/>
        <v>Seychelles</v>
      </c>
      <c r="G109" s="389">
        <f t="shared" si="12"/>
        <v>10.19</v>
      </c>
      <c r="AD109" s="410"/>
      <c r="AE109" s="410"/>
      <c r="AF109" s="410"/>
      <c r="AG109" s="410"/>
    </row>
    <row r="110" spans="2:33" x14ac:dyDescent="0.2">
      <c r="B110" s="380"/>
      <c r="C110" s="380"/>
      <c r="D110" s="380"/>
      <c r="E110" s="389" t="str">
        <f t="shared" si="11"/>
        <v>Ethiopia</v>
      </c>
      <c r="G110" s="389">
        <f t="shared" si="12"/>
        <v>8.9</v>
      </c>
      <c r="AD110" s="410"/>
      <c r="AE110" s="410"/>
      <c r="AF110" s="410"/>
      <c r="AG110" s="410"/>
    </row>
    <row r="111" spans="2:33" hidden="1" x14ac:dyDescent="0.2">
      <c r="B111" s="380"/>
      <c r="C111" s="380"/>
      <c r="D111" s="380"/>
      <c r="E111" s="389" t="str">
        <f t="shared" si="11"/>
        <v>Burundi</v>
      </c>
      <c r="G111" s="389">
        <f t="shared" si="12"/>
        <v>8.81</v>
      </c>
      <c r="AD111" s="410"/>
      <c r="AE111" s="410"/>
      <c r="AF111" s="410"/>
      <c r="AG111" s="410"/>
    </row>
    <row r="112" spans="2:33" hidden="1" x14ac:dyDescent="0.2">
      <c r="B112" s="380"/>
      <c r="C112" s="380"/>
      <c r="D112" s="380"/>
      <c r="E112" s="389" t="str">
        <f t="shared" si="11"/>
        <v>Benin</v>
      </c>
      <c r="G112" s="389">
        <f t="shared" si="12"/>
        <v>8.2799999999999994</v>
      </c>
      <c r="AD112" s="410"/>
      <c r="AE112" s="410"/>
      <c r="AF112" s="410"/>
      <c r="AG112" s="410"/>
    </row>
    <row r="113" spans="2:33" x14ac:dyDescent="0.2">
      <c r="B113" s="380"/>
      <c r="C113" s="380"/>
      <c r="D113" s="380"/>
      <c r="E113" s="389" t="str">
        <f t="shared" si="11"/>
        <v>Côte d'Ivoire</v>
      </c>
      <c r="G113" s="389">
        <f t="shared" si="12"/>
        <v>7.24</v>
      </c>
      <c r="AD113" s="410"/>
      <c r="AE113" s="410"/>
      <c r="AF113" s="410"/>
      <c r="AG113" s="410"/>
    </row>
    <row r="114" spans="2:33" hidden="1" x14ac:dyDescent="0.2">
      <c r="B114" s="380"/>
      <c r="C114" s="380"/>
      <c r="D114" s="380"/>
      <c r="E114" s="389" t="str">
        <f t="shared" si="11"/>
        <v>Mali</v>
      </c>
      <c r="G114" s="389">
        <f t="shared" si="12"/>
        <v>7.2</v>
      </c>
      <c r="AD114" s="410"/>
      <c r="AE114" s="410"/>
      <c r="AF114" s="410"/>
      <c r="AG114" s="410"/>
    </row>
    <row r="115" spans="2:33" hidden="1" x14ac:dyDescent="0.2">
      <c r="B115" s="380"/>
      <c r="C115" s="380"/>
      <c r="D115" s="380"/>
      <c r="E115" s="389" t="str">
        <f t="shared" si="11"/>
        <v>Algeria</v>
      </c>
      <c r="G115" s="389">
        <f t="shared" si="12"/>
        <v>6.9</v>
      </c>
      <c r="AD115" s="410"/>
      <c r="AE115" s="410"/>
      <c r="AF115" s="410"/>
      <c r="AG115" s="410"/>
    </row>
    <row r="116" spans="2:33" hidden="1" x14ac:dyDescent="0.2">
      <c r="B116" s="380"/>
      <c r="C116" s="380"/>
      <c r="D116" s="380"/>
      <c r="E116" s="389" t="str">
        <f t="shared" si="11"/>
        <v>Botswana</v>
      </c>
      <c r="G116" s="389">
        <f t="shared" si="12"/>
        <v>6.38</v>
      </c>
      <c r="AD116" s="410"/>
      <c r="AE116" s="410"/>
      <c r="AF116" s="410"/>
      <c r="AG116" s="410"/>
    </row>
    <row r="117" spans="2:33" x14ac:dyDescent="0.2">
      <c r="B117" s="380"/>
      <c r="C117" s="380"/>
      <c r="D117" s="380"/>
      <c r="E117" s="389" t="str">
        <f t="shared" si="11"/>
        <v>Malawi</v>
      </c>
      <c r="G117" s="389">
        <f t="shared" si="12"/>
        <v>5.63</v>
      </c>
      <c r="AD117" s="410"/>
      <c r="AE117" s="410"/>
      <c r="AF117" s="410"/>
      <c r="AG117" s="410"/>
    </row>
    <row r="118" spans="2:33" hidden="1" x14ac:dyDescent="0.2">
      <c r="B118" s="380"/>
      <c r="C118" s="380"/>
      <c r="D118" s="380"/>
      <c r="E118" s="389" t="str">
        <f t="shared" si="11"/>
        <v>Senegal</v>
      </c>
      <c r="G118" s="389">
        <f t="shared" si="12"/>
        <v>5.13</v>
      </c>
      <c r="AD118" s="410"/>
      <c r="AE118" s="410"/>
      <c r="AF118" s="410"/>
      <c r="AG118" s="410"/>
    </row>
    <row r="119" spans="2:33" hidden="1" x14ac:dyDescent="0.2">
      <c r="B119" s="380"/>
      <c r="C119" s="380"/>
      <c r="D119" s="380"/>
      <c r="E119" s="389" t="str">
        <f t="shared" si="11"/>
        <v>Burkina Faso</v>
      </c>
      <c r="F119" s="380"/>
      <c r="G119" s="389">
        <f t="shared" si="12"/>
        <v>4.5199999999999996</v>
      </c>
      <c r="AD119" s="410"/>
      <c r="AE119" s="410"/>
      <c r="AF119" s="410"/>
      <c r="AG119" s="410"/>
    </row>
    <row r="120" spans="2:33" hidden="1" x14ac:dyDescent="0.2">
      <c r="B120" s="380"/>
      <c r="C120" s="380"/>
      <c r="D120" s="380"/>
      <c r="E120" s="389" t="str">
        <f t="shared" si="11"/>
        <v>Libya</v>
      </c>
      <c r="G120" s="389">
        <f t="shared" si="12"/>
        <v>4.5</v>
      </c>
      <c r="AD120" s="410"/>
      <c r="AE120" s="410"/>
      <c r="AF120" s="410"/>
      <c r="AG120" s="410"/>
    </row>
    <row r="121" spans="2:33" hidden="1" x14ac:dyDescent="0.2">
      <c r="B121" s="380"/>
      <c r="C121" s="380"/>
      <c r="D121" s="380"/>
      <c r="E121" s="389" t="str">
        <f t="shared" si="11"/>
        <v>Gabon</v>
      </c>
      <c r="G121" s="389">
        <f t="shared" si="12"/>
        <v>3.95</v>
      </c>
      <c r="AD121" s="410"/>
      <c r="AE121" s="410"/>
      <c r="AF121" s="410"/>
      <c r="AG121" s="410"/>
    </row>
    <row r="122" spans="2:33" x14ac:dyDescent="0.2">
      <c r="B122" s="380"/>
      <c r="C122" s="380"/>
      <c r="D122" s="380"/>
      <c r="E122" s="389" t="str">
        <f t="shared" si="11"/>
        <v>Nigeria</v>
      </c>
      <c r="G122" s="389">
        <f t="shared" si="12"/>
        <v>3.28</v>
      </c>
      <c r="AD122" s="410"/>
      <c r="AE122" s="410"/>
      <c r="AF122" s="410"/>
      <c r="AG122" s="410"/>
    </row>
    <row r="123" spans="2:33" x14ac:dyDescent="0.2">
      <c r="B123" s="380"/>
      <c r="C123" s="380"/>
      <c r="D123" s="380"/>
      <c r="E123" s="389" t="str">
        <f t="shared" si="11"/>
        <v>Cameroon</v>
      </c>
      <c r="G123" s="389">
        <f t="shared" si="12"/>
        <v>2.23</v>
      </c>
      <c r="AD123" s="410"/>
      <c r="AE123" s="410"/>
      <c r="AF123" s="410"/>
      <c r="AG123" s="410"/>
    </row>
    <row r="124" spans="2:33" x14ac:dyDescent="0.2">
      <c r="B124" s="380"/>
      <c r="C124" s="380"/>
      <c r="D124" s="380"/>
      <c r="E124" s="389" t="s">
        <v>419</v>
      </c>
      <c r="G124" s="389">
        <f t="shared" si="12"/>
        <v>2.12</v>
      </c>
      <c r="AD124" s="410"/>
      <c r="AE124" s="410"/>
      <c r="AF124" s="410"/>
      <c r="AG124" s="410"/>
    </row>
    <row r="125" spans="2:33" hidden="1" x14ac:dyDescent="0.2">
      <c r="B125" s="380"/>
      <c r="C125" s="380"/>
      <c r="D125" s="380"/>
      <c r="E125" s="389" t="str">
        <f t="shared" ref="E125:E133" si="13">T243</f>
        <v>Guinea</v>
      </c>
      <c r="G125" s="389">
        <f t="shared" si="12"/>
        <v>2.09</v>
      </c>
      <c r="AD125" s="410"/>
      <c r="AE125" s="410"/>
      <c r="AF125" s="410"/>
      <c r="AG125" s="410"/>
    </row>
    <row r="126" spans="2:33" hidden="1" x14ac:dyDescent="0.2">
      <c r="B126" s="380"/>
      <c r="C126" s="380"/>
      <c r="D126" s="380"/>
      <c r="E126" s="389" t="str">
        <f t="shared" si="13"/>
        <v>Madagascar</v>
      </c>
      <c r="G126" s="389">
        <f t="shared" si="12"/>
        <v>1.9</v>
      </c>
      <c r="AD126" s="410"/>
      <c r="AE126" s="410"/>
      <c r="AF126" s="410"/>
      <c r="AG126" s="410"/>
    </row>
    <row r="127" spans="2:33" x14ac:dyDescent="0.2">
      <c r="B127" s="380"/>
      <c r="C127" s="380"/>
      <c r="D127" s="380"/>
      <c r="E127" s="389" t="str">
        <f t="shared" si="13"/>
        <v>Angola</v>
      </c>
      <c r="G127" s="389">
        <f t="shared" si="12"/>
        <v>1.57</v>
      </c>
      <c r="AD127" s="410"/>
      <c r="AE127" s="410"/>
      <c r="AF127" s="410"/>
      <c r="AG127" s="410"/>
    </row>
    <row r="128" spans="2:33" hidden="1" x14ac:dyDescent="0.2">
      <c r="B128" s="380"/>
      <c r="C128" s="380"/>
      <c r="D128" s="380"/>
      <c r="E128" s="389" t="str">
        <f t="shared" si="13"/>
        <v>Congo</v>
      </c>
      <c r="G128" s="389">
        <f t="shared" si="12"/>
        <v>1.44</v>
      </c>
      <c r="AD128" s="410"/>
      <c r="AE128" s="410"/>
      <c r="AF128" s="410"/>
      <c r="AG128" s="410"/>
    </row>
    <row r="129" spans="2:33" hidden="1" x14ac:dyDescent="0.2">
      <c r="B129" s="380"/>
      <c r="C129" s="380"/>
      <c r="D129" s="380"/>
      <c r="E129" s="389" t="str">
        <f t="shared" si="13"/>
        <v>Mozambique</v>
      </c>
      <c r="G129" s="389">
        <f t="shared" si="12"/>
        <v>1.36</v>
      </c>
      <c r="AD129" s="410"/>
      <c r="AE129" s="410"/>
      <c r="AF129" s="410"/>
      <c r="AG129" s="410"/>
    </row>
    <row r="130" spans="2:33" x14ac:dyDescent="0.2">
      <c r="B130" s="380"/>
      <c r="C130" s="380"/>
      <c r="D130" s="380"/>
      <c r="E130" s="389" t="str">
        <f t="shared" si="13"/>
        <v>Sudan</v>
      </c>
      <c r="G130" s="389">
        <f t="shared" si="12"/>
        <v>1.27</v>
      </c>
      <c r="AD130" s="410"/>
      <c r="AE130" s="410"/>
      <c r="AF130" s="410"/>
      <c r="AG130" s="410"/>
    </row>
    <row r="131" spans="2:33" hidden="1" x14ac:dyDescent="0.2">
      <c r="B131" s="380"/>
      <c r="C131" s="380"/>
      <c r="D131" s="380"/>
      <c r="E131" s="389" t="str">
        <f t="shared" si="13"/>
        <v>Togo</v>
      </c>
      <c r="G131" s="389">
        <f t="shared" si="12"/>
        <v>0.64</v>
      </c>
      <c r="AD131" s="410"/>
      <c r="AE131" s="410"/>
      <c r="AF131" s="410"/>
      <c r="AG131" s="410"/>
    </row>
    <row r="132" spans="2:33" x14ac:dyDescent="0.2">
      <c r="B132" s="380"/>
      <c r="C132" s="380"/>
      <c r="D132" s="380"/>
      <c r="E132" s="389" t="str">
        <f t="shared" si="13"/>
        <v>Uganda</v>
      </c>
      <c r="G132" s="389">
        <f t="shared" si="12"/>
        <v>0.44</v>
      </c>
      <c r="AD132" s="410"/>
      <c r="AE132" s="410"/>
      <c r="AF132" s="410"/>
      <c r="AG132" s="410"/>
    </row>
    <row r="133" spans="2:33" x14ac:dyDescent="0.2">
      <c r="B133" s="380"/>
      <c r="C133" s="380"/>
      <c r="D133" s="380"/>
      <c r="E133" s="389" t="str">
        <f t="shared" si="13"/>
        <v>Gambia</v>
      </c>
      <c r="G133" s="389">
        <f t="shared" si="12"/>
        <v>0.22</v>
      </c>
      <c r="AD133" s="410"/>
      <c r="AE133" s="410"/>
      <c r="AF133" s="410"/>
      <c r="AG133" s="410"/>
    </row>
    <row r="134" spans="2:33" x14ac:dyDescent="0.2">
      <c r="B134" s="380"/>
      <c r="C134" s="380"/>
      <c r="D134" s="380"/>
      <c r="E134" s="389" t="s">
        <v>420</v>
      </c>
      <c r="G134" s="389">
        <f t="shared" si="12"/>
        <v>0.12</v>
      </c>
      <c r="AD134" s="410"/>
      <c r="AE134" s="410"/>
      <c r="AF134" s="410"/>
      <c r="AG134" s="410"/>
    </row>
    <row r="135" spans="2:33" x14ac:dyDescent="0.2">
      <c r="B135" s="380"/>
      <c r="C135" s="380"/>
      <c r="D135" s="380"/>
      <c r="E135" s="389" t="str">
        <f>T253</f>
        <v>Namibia</v>
      </c>
      <c r="G135" s="389">
        <f t="shared" si="12"/>
        <v>0.08</v>
      </c>
      <c r="AD135" s="410"/>
      <c r="AE135" s="410"/>
      <c r="AF135" s="410"/>
      <c r="AG135" s="410"/>
    </row>
    <row r="136" spans="2:33" x14ac:dyDescent="0.2">
      <c r="B136" s="380"/>
      <c r="C136" s="380"/>
      <c r="D136" s="380"/>
      <c r="E136" s="389" t="str">
        <f>T254</f>
        <v>Niger</v>
      </c>
      <c r="G136" s="389">
        <f t="shared" si="12"/>
        <v>0.03</v>
      </c>
      <c r="AD136" s="410"/>
      <c r="AE136" s="410"/>
      <c r="AF136" s="410"/>
      <c r="AG136" s="410"/>
    </row>
    <row r="137" spans="2:33" hidden="1" x14ac:dyDescent="0.2">
      <c r="B137" s="380"/>
      <c r="C137" s="380"/>
      <c r="D137" s="380"/>
      <c r="E137" s="389" t="str">
        <f>T255</f>
        <v>Central African Republic</v>
      </c>
      <c r="G137" s="389">
        <f t="shared" si="12"/>
        <v>0.01</v>
      </c>
      <c r="AD137" s="410"/>
      <c r="AE137" s="410"/>
      <c r="AF137" s="410"/>
      <c r="AG137" s="410"/>
    </row>
    <row r="138" spans="2:33" hidden="1" x14ac:dyDescent="0.2">
      <c r="B138" s="380"/>
      <c r="C138" s="380"/>
      <c r="D138" s="380"/>
      <c r="E138" s="389" t="str">
        <f>T256</f>
        <v>Eritrea</v>
      </c>
      <c r="G138" s="389">
        <f t="shared" si="12"/>
        <v>0</v>
      </c>
      <c r="AD138" s="410"/>
      <c r="AE138" s="410"/>
      <c r="AF138" s="410"/>
      <c r="AG138" s="410"/>
    </row>
    <row r="139" spans="2:33" x14ac:dyDescent="0.2">
      <c r="B139" s="380"/>
      <c r="C139" s="380"/>
      <c r="D139" s="380"/>
      <c r="AD139" s="410"/>
      <c r="AE139" s="410"/>
      <c r="AF139" s="410"/>
      <c r="AG139" s="410"/>
    </row>
    <row r="140" spans="2:33" x14ac:dyDescent="0.2">
      <c r="B140" s="380"/>
      <c r="C140" s="380"/>
      <c r="D140" s="380"/>
      <c r="AD140" s="410"/>
      <c r="AE140" s="410"/>
      <c r="AF140" s="410"/>
      <c r="AG140" s="410"/>
    </row>
    <row r="141" spans="2:33" x14ac:dyDescent="0.2">
      <c r="B141" s="380"/>
      <c r="C141" s="380"/>
      <c r="D141" s="380"/>
      <c r="AD141" s="410"/>
      <c r="AE141" s="410"/>
      <c r="AF141" s="410"/>
      <c r="AG141" s="410"/>
    </row>
    <row r="142" spans="2:33" x14ac:dyDescent="0.2">
      <c r="B142" s="380"/>
      <c r="C142" s="380"/>
      <c r="D142" s="380"/>
      <c r="AD142" s="410"/>
      <c r="AE142" s="410"/>
      <c r="AF142" s="410"/>
      <c r="AG142" s="410"/>
    </row>
    <row r="143" spans="2:33" x14ac:dyDescent="0.2">
      <c r="B143" s="380"/>
      <c r="C143" s="380"/>
      <c r="D143" s="380"/>
      <c r="E143" s="392" t="s">
        <v>472</v>
      </c>
      <c r="F143" s="380"/>
      <c r="G143" s="380"/>
      <c r="H143" s="380"/>
      <c r="I143" s="380"/>
      <c r="J143" s="380"/>
      <c r="M143" s="392" t="s">
        <v>473</v>
      </c>
      <c r="AD143" s="410"/>
      <c r="AE143" s="410"/>
      <c r="AF143" s="410"/>
      <c r="AG143" s="410"/>
    </row>
    <row r="144" spans="2:33" x14ac:dyDescent="0.2">
      <c r="B144" s="380"/>
      <c r="C144" s="380"/>
      <c r="D144" s="380"/>
      <c r="E144" s="380"/>
      <c r="F144" s="380"/>
      <c r="G144" s="380"/>
      <c r="H144" s="380"/>
      <c r="I144" s="380"/>
      <c r="J144" s="380"/>
      <c r="AD144" s="410"/>
      <c r="AE144" s="410"/>
      <c r="AF144" s="410"/>
      <c r="AG144" s="410"/>
    </row>
    <row r="145" spans="2:33" x14ac:dyDescent="0.2">
      <c r="B145" s="380"/>
      <c r="C145" s="380"/>
      <c r="D145" s="380"/>
      <c r="E145" s="380"/>
      <c r="F145" s="393"/>
      <c r="G145" s="393"/>
      <c r="H145" s="393"/>
      <c r="I145" s="393"/>
      <c r="J145" s="393"/>
      <c r="K145" s="389" t="s">
        <v>474</v>
      </c>
      <c r="S145" s="389" t="s">
        <v>474</v>
      </c>
      <c r="AD145" s="410"/>
      <c r="AE145" s="410"/>
      <c r="AF145" s="410"/>
      <c r="AG145" s="410"/>
    </row>
    <row r="146" spans="2:33" x14ac:dyDescent="0.2">
      <c r="B146" s="380"/>
      <c r="C146" s="380"/>
      <c r="D146" s="380"/>
      <c r="E146" s="380"/>
      <c r="F146" s="393">
        <v>2017</v>
      </c>
      <c r="G146" s="393">
        <v>2018</v>
      </c>
      <c r="H146" s="393">
        <v>2019</v>
      </c>
      <c r="I146" s="393">
        <v>2020</v>
      </c>
      <c r="J146" s="393">
        <v>2021</v>
      </c>
      <c r="K146" s="410">
        <v>2022</v>
      </c>
      <c r="N146" s="410">
        <v>2017</v>
      </c>
      <c r="O146" s="410">
        <v>2018</v>
      </c>
      <c r="P146" s="410">
        <v>2019</v>
      </c>
      <c r="Q146" s="410">
        <v>2020</v>
      </c>
      <c r="R146" s="410">
        <v>2021</v>
      </c>
      <c r="S146" s="410">
        <v>2022</v>
      </c>
      <c r="AD146" s="410"/>
      <c r="AE146" s="410"/>
      <c r="AF146" s="410"/>
      <c r="AG146" s="410"/>
    </row>
    <row r="147" spans="2:33" x14ac:dyDescent="0.2">
      <c r="B147" s="380"/>
      <c r="C147" s="380"/>
      <c r="D147" s="380"/>
      <c r="E147" s="380"/>
      <c r="F147" s="397"/>
      <c r="G147" s="397"/>
      <c r="H147" s="380"/>
      <c r="S147" s="399"/>
      <c r="AD147" s="410"/>
      <c r="AE147" s="410"/>
      <c r="AF147" s="410"/>
      <c r="AG147" s="410"/>
    </row>
    <row r="148" spans="2:33" x14ac:dyDescent="0.2">
      <c r="B148" s="380"/>
      <c r="C148" s="380"/>
      <c r="D148" s="380"/>
      <c r="E148" s="380" t="str">
        <f>AM171</f>
        <v>Other N-fertilizers</v>
      </c>
      <c r="F148" s="397">
        <f t="shared" ref="F148:J153" si="14">AP171</f>
        <v>36501057</v>
      </c>
      <c r="G148" s="397">
        <f t="shared" si="14"/>
        <v>47343818</v>
      </c>
      <c r="H148" s="397">
        <f t="shared" si="14"/>
        <v>75560043</v>
      </c>
      <c r="I148" s="397">
        <f t="shared" si="14"/>
        <v>59965434</v>
      </c>
      <c r="J148" s="397">
        <f t="shared" si="14"/>
        <v>34770653</v>
      </c>
      <c r="K148" s="389">
        <v>54057570</v>
      </c>
      <c r="M148" s="389" t="str">
        <f>AV171</f>
        <v>NPKs</v>
      </c>
      <c r="N148" s="399">
        <f t="shared" ref="N148:R152" si="15">AY171</f>
        <v>10326603</v>
      </c>
      <c r="O148" s="399">
        <f t="shared" si="15"/>
        <v>7225896</v>
      </c>
      <c r="P148" s="399">
        <f t="shared" si="15"/>
        <v>6719158</v>
      </c>
      <c r="Q148" s="399">
        <f t="shared" si="15"/>
        <v>9113167</v>
      </c>
      <c r="R148" s="399">
        <f t="shared" si="15"/>
        <v>12664073</v>
      </c>
      <c r="S148" s="399">
        <v>20099840</v>
      </c>
      <c r="AD148" s="410"/>
      <c r="AE148" s="410"/>
      <c r="AF148" s="410"/>
      <c r="AG148" s="410"/>
    </row>
    <row r="149" spans="2:33" x14ac:dyDescent="0.2">
      <c r="B149" s="380"/>
      <c r="C149" s="380"/>
      <c r="D149" s="380"/>
      <c r="E149" s="380" t="str">
        <f t="shared" ref="E149:E153" si="16">AM172</f>
        <v>NPKs</v>
      </c>
      <c r="F149" s="397">
        <f t="shared" si="14"/>
        <v>10326603</v>
      </c>
      <c r="G149" s="397">
        <f t="shared" si="14"/>
        <v>7225896</v>
      </c>
      <c r="H149" s="397">
        <f t="shared" si="14"/>
        <v>6719158</v>
      </c>
      <c r="I149" s="397">
        <f t="shared" si="14"/>
        <v>9113167</v>
      </c>
      <c r="J149" s="397">
        <f t="shared" si="14"/>
        <v>12664073</v>
      </c>
      <c r="K149" s="389">
        <v>20099840</v>
      </c>
      <c r="M149" s="389" t="str">
        <f t="shared" ref="M149:M152" si="17">AV172</f>
        <v>MAP</v>
      </c>
      <c r="N149" s="399">
        <f t="shared" si="15"/>
        <v>125684</v>
      </c>
      <c r="O149" s="399">
        <f t="shared" si="15"/>
        <v>102939</v>
      </c>
      <c r="P149" s="399">
        <f t="shared" si="15"/>
        <v>0</v>
      </c>
      <c r="Q149" s="399">
        <f t="shared" si="15"/>
        <v>35</v>
      </c>
      <c r="R149" s="399">
        <f t="shared" si="15"/>
        <v>922547</v>
      </c>
      <c r="S149" s="399"/>
      <c r="AD149" s="410"/>
      <c r="AE149" s="410"/>
      <c r="AF149" s="410"/>
      <c r="AG149" s="410"/>
    </row>
    <row r="150" spans="2:33" x14ac:dyDescent="0.2">
      <c r="B150" s="380"/>
      <c r="C150" s="380"/>
      <c r="D150" s="380"/>
      <c r="E150" s="380" t="str">
        <f t="shared" si="16"/>
        <v>Urea</v>
      </c>
      <c r="F150" s="397">
        <f t="shared" si="14"/>
        <v>8818874</v>
      </c>
      <c r="G150" s="397">
        <f t="shared" si="14"/>
        <v>7911336</v>
      </c>
      <c r="H150" s="397">
        <f t="shared" si="14"/>
        <v>7683060</v>
      </c>
      <c r="I150" s="397">
        <f t="shared" si="14"/>
        <v>11020829</v>
      </c>
      <c r="J150" s="397">
        <f t="shared" si="14"/>
        <v>3932212</v>
      </c>
      <c r="K150" s="389">
        <v>9670930</v>
      </c>
      <c r="M150" s="389" t="str">
        <f t="shared" si="17"/>
        <v>Other P-fertilizers</v>
      </c>
      <c r="N150" s="399">
        <f t="shared" si="15"/>
        <v>593515</v>
      </c>
      <c r="O150" s="399">
        <f t="shared" si="15"/>
        <v>750000</v>
      </c>
      <c r="P150" s="399">
        <f t="shared" si="15"/>
        <v>130250</v>
      </c>
      <c r="Q150" s="399">
        <f t="shared" si="15"/>
        <v>59480</v>
      </c>
      <c r="R150" s="399">
        <f t="shared" si="15"/>
        <v>68451</v>
      </c>
      <c r="S150" s="399"/>
      <c r="AD150" s="410"/>
      <c r="AE150" s="410"/>
      <c r="AF150" s="410"/>
      <c r="AG150" s="410"/>
    </row>
    <row r="151" spans="2:33" x14ac:dyDescent="0.2">
      <c r="B151" s="380"/>
      <c r="C151" s="380"/>
      <c r="D151" s="380"/>
      <c r="E151" s="380" t="str">
        <f t="shared" si="16"/>
        <v>Other P-fertilizers</v>
      </c>
      <c r="F151" s="397">
        <f t="shared" si="14"/>
        <v>1395819</v>
      </c>
      <c r="G151" s="397">
        <f t="shared" si="14"/>
        <v>1939184</v>
      </c>
      <c r="H151" s="397">
        <f t="shared" si="14"/>
        <v>1370850</v>
      </c>
      <c r="I151" s="397">
        <f t="shared" si="14"/>
        <v>965015</v>
      </c>
      <c r="J151" s="397">
        <f t="shared" si="14"/>
        <v>990998</v>
      </c>
      <c r="K151" s="389">
        <v>726320</v>
      </c>
      <c r="M151" s="389" t="str">
        <f t="shared" si="17"/>
        <v>TSP</v>
      </c>
      <c r="N151" s="399">
        <f t="shared" si="15"/>
        <v>569300</v>
      </c>
      <c r="O151" s="399">
        <f t="shared" si="15"/>
        <v>763180</v>
      </c>
      <c r="P151" s="399">
        <f t="shared" si="15"/>
        <v>228200</v>
      </c>
      <c r="Q151" s="399">
        <f t="shared" si="15"/>
        <v>504700</v>
      </c>
      <c r="R151" s="399">
        <f t="shared" si="15"/>
        <v>0</v>
      </c>
      <c r="S151" s="399"/>
      <c r="AD151" s="410"/>
      <c r="AE151" s="410"/>
      <c r="AF151" s="410"/>
      <c r="AG151" s="410"/>
    </row>
    <row r="152" spans="2:33" x14ac:dyDescent="0.2">
      <c r="B152" s="380"/>
      <c r="C152" s="380"/>
      <c r="D152" s="380"/>
      <c r="E152" s="380" t="str">
        <f t="shared" si="16"/>
        <v>K-fertilizers</v>
      </c>
      <c r="F152" s="397">
        <f t="shared" si="14"/>
        <v>2236794</v>
      </c>
      <c r="G152" s="397">
        <f t="shared" si="14"/>
        <v>6074137</v>
      </c>
      <c r="H152" s="397">
        <f t="shared" si="14"/>
        <v>5154913</v>
      </c>
      <c r="I152" s="397">
        <f t="shared" si="14"/>
        <v>3881030</v>
      </c>
      <c r="J152" s="397">
        <f t="shared" si="14"/>
        <v>798795</v>
      </c>
      <c r="K152" s="389">
        <v>4358110</v>
      </c>
      <c r="M152" s="389" t="str">
        <f t="shared" si="17"/>
        <v>DAP</v>
      </c>
      <c r="N152" s="399">
        <f t="shared" si="15"/>
        <v>107320</v>
      </c>
      <c r="O152" s="399">
        <f t="shared" si="15"/>
        <v>323065</v>
      </c>
      <c r="P152" s="399">
        <f t="shared" si="15"/>
        <v>1012400</v>
      </c>
      <c r="Q152" s="399">
        <f t="shared" si="15"/>
        <v>400800</v>
      </c>
      <c r="R152" s="399">
        <f t="shared" si="15"/>
        <v>0</v>
      </c>
      <c r="S152" s="399">
        <v>726320</v>
      </c>
      <c r="AD152" s="410"/>
      <c r="AE152" s="410"/>
      <c r="AF152" s="410"/>
      <c r="AG152" s="410"/>
    </row>
    <row r="153" spans="2:33" x14ac:dyDescent="0.2">
      <c r="B153" s="380"/>
      <c r="C153" s="380"/>
      <c r="D153" s="380"/>
      <c r="E153" s="380" t="str">
        <f t="shared" si="16"/>
        <v>Others</v>
      </c>
      <c r="F153" s="397">
        <f t="shared" si="14"/>
        <v>8357</v>
      </c>
      <c r="G153" s="397">
        <f t="shared" si="14"/>
        <v>33270</v>
      </c>
      <c r="H153" s="397">
        <f t="shared" si="14"/>
        <v>13957</v>
      </c>
      <c r="I153" s="397">
        <f t="shared" si="14"/>
        <v>116530</v>
      </c>
      <c r="J153" s="397">
        <f t="shared" si="14"/>
        <v>52748</v>
      </c>
      <c r="K153" s="389">
        <v>15100</v>
      </c>
      <c r="AD153" s="410"/>
      <c r="AE153" s="410"/>
      <c r="AF153" s="410"/>
      <c r="AG153" s="410"/>
    </row>
    <row r="154" spans="2:33" x14ac:dyDescent="0.2">
      <c r="B154" s="380"/>
      <c r="C154" s="380"/>
      <c r="D154" s="380"/>
      <c r="E154" s="380"/>
      <c r="M154" s="389" t="s">
        <v>475</v>
      </c>
      <c r="N154" s="415" t="e">
        <v>#REF!</v>
      </c>
      <c r="AD154" s="410"/>
      <c r="AE154" s="410"/>
      <c r="AF154" s="410"/>
      <c r="AG154" s="410"/>
    </row>
    <row r="155" spans="2:33" x14ac:dyDescent="0.2">
      <c r="B155" s="380"/>
      <c r="C155" s="380"/>
      <c r="D155" s="380"/>
      <c r="F155" s="393"/>
      <c r="G155" s="393"/>
      <c r="H155" s="393"/>
      <c r="I155" s="393"/>
      <c r="AD155" s="410"/>
      <c r="AE155" s="410"/>
      <c r="AF155" s="410"/>
      <c r="AG155" s="410"/>
    </row>
    <row r="156" spans="2:33" x14ac:dyDescent="0.2">
      <c r="B156" s="380"/>
      <c r="C156" s="380"/>
      <c r="D156" s="380"/>
      <c r="AD156" s="410"/>
      <c r="AE156" s="410"/>
      <c r="AF156" s="410"/>
      <c r="AG156" s="410"/>
    </row>
    <row r="157" spans="2:33" x14ac:dyDescent="0.2">
      <c r="B157" s="380"/>
      <c r="C157" s="380"/>
      <c r="D157" s="380"/>
      <c r="AD157" s="410"/>
      <c r="AE157" s="410"/>
      <c r="AF157" s="410"/>
      <c r="AG157" s="410"/>
    </row>
    <row r="158" spans="2:33" ht="15.75" x14ac:dyDescent="0.25">
      <c r="C158" s="390">
        <v>2</v>
      </c>
      <c r="E158" s="391" t="s">
        <v>476</v>
      </c>
    </row>
    <row r="163" spans="5:55" ht="15" x14ac:dyDescent="0.2">
      <c r="E163" s="392" t="s">
        <v>477</v>
      </c>
      <c r="F163" s="416"/>
      <c r="G163" s="416"/>
      <c r="H163" s="416"/>
      <c r="I163" s="416"/>
      <c r="J163" s="416"/>
      <c r="K163" s="416"/>
      <c r="L163" s="392" t="s">
        <v>478</v>
      </c>
      <c r="M163" s="416"/>
      <c r="N163" s="416"/>
      <c r="O163" s="416"/>
      <c r="P163" s="417"/>
      <c r="Q163" s="416"/>
      <c r="R163" s="416"/>
      <c r="T163" s="392" t="s">
        <v>479</v>
      </c>
      <c r="AD163" s="392" t="s">
        <v>480</v>
      </c>
      <c r="AM163" s="392" t="s">
        <v>481</v>
      </c>
      <c r="AV163" s="392" t="s">
        <v>482</v>
      </c>
    </row>
    <row r="164" spans="5:55" ht="15" x14ac:dyDescent="0.2">
      <c r="E164" s="409"/>
      <c r="F164" s="416"/>
      <c r="G164" s="416"/>
      <c r="H164" s="416"/>
      <c r="I164" s="416"/>
      <c r="J164" s="416"/>
      <c r="K164" s="416"/>
      <c r="L164" s="409"/>
      <c r="M164" s="416"/>
      <c r="N164" s="416"/>
      <c r="O164" s="416"/>
      <c r="P164" s="417"/>
      <c r="Q164" s="416"/>
      <c r="R164" s="416"/>
      <c r="T164" s="409"/>
      <c r="AD164" s="410"/>
      <c r="AE164" s="418"/>
    </row>
    <row r="165" spans="5:55" ht="15" x14ac:dyDescent="0.2">
      <c r="E165" s="410" t="s">
        <v>483</v>
      </c>
      <c r="F165" s="410" t="s">
        <v>484</v>
      </c>
      <c r="G165" s="416"/>
      <c r="H165" s="416"/>
      <c r="I165" s="416"/>
      <c r="J165" s="416"/>
      <c r="K165" s="416"/>
      <c r="L165" s="410" t="s">
        <v>483</v>
      </c>
      <c r="M165" s="410" t="s">
        <v>484</v>
      </c>
      <c r="N165" s="416"/>
      <c r="O165" s="416"/>
      <c r="P165" s="416"/>
      <c r="Q165" s="416"/>
      <c r="R165" s="416"/>
      <c r="T165" s="410" t="s">
        <v>483</v>
      </c>
      <c r="U165" s="410" t="s">
        <v>484</v>
      </c>
      <c r="V165" s="416"/>
      <c r="W165" s="416"/>
      <c r="X165" s="416"/>
      <c r="Y165" s="416"/>
      <c r="AD165" s="410" t="s">
        <v>485</v>
      </c>
      <c r="AE165" s="410" t="s">
        <v>486</v>
      </c>
      <c r="AJ165" s="410"/>
      <c r="AK165" s="410"/>
      <c r="AM165" s="410" t="s">
        <v>485</v>
      </c>
      <c r="AN165" s="410" t="s">
        <v>486</v>
      </c>
      <c r="AS165" s="410"/>
      <c r="AT165" s="410"/>
      <c r="AV165" s="410" t="s">
        <v>485</v>
      </c>
      <c r="AW165" s="410" t="s">
        <v>486</v>
      </c>
      <c r="BB165" s="410"/>
      <c r="BC165" s="410"/>
    </row>
    <row r="166" spans="5:55" ht="15" x14ac:dyDescent="0.2">
      <c r="E166" s="409"/>
      <c r="F166" s="419"/>
      <c r="G166" s="419"/>
      <c r="H166" s="419"/>
      <c r="I166" s="419"/>
      <c r="J166" s="419"/>
      <c r="K166" s="419"/>
      <c r="L166" s="409"/>
      <c r="M166" s="419"/>
      <c r="N166" s="419"/>
      <c r="O166" s="419"/>
      <c r="P166" s="419"/>
      <c r="Q166" s="419"/>
      <c r="R166" s="416"/>
      <c r="T166" s="409"/>
      <c r="U166" s="419"/>
      <c r="V166" s="419"/>
      <c r="W166" s="419"/>
      <c r="X166" s="419"/>
      <c r="Y166" s="419"/>
      <c r="AD166" s="410" t="s">
        <v>487</v>
      </c>
      <c r="AE166" s="418">
        <v>6</v>
      </c>
      <c r="AM166" s="410" t="s">
        <v>487</v>
      </c>
      <c r="AN166" s="418">
        <v>6</v>
      </c>
      <c r="AV166" s="410" t="s">
        <v>487</v>
      </c>
      <c r="AW166" s="418">
        <v>6</v>
      </c>
    </row>
    <row r="167" spans="5:55" ht="15" x14ac:dyDescent="0.2">
      <c r="E167" s="410" t="s">
        <v>488</v>
      </c>
      <c r="F167" s="410" t="s">
        <v>489</v>
      </c>
      <c r="G167" s="410"/>
      <c r="H167" s="410"/>
      <c r="I167" s="410"/>
      <c r="J167" s="410"/>
      <c r="K167" s="410"/>
      <c r="L167" s="410" t="s">
        <v>488</v>
      </c>
      <c r="M167" s="410" t="s">
        <v>489</v>
      </c>
      <c r="N167" s="410"/>
      <c r="O167" s="410"/>
      <c r="P167" s="410"/>
      <c r="Q167" s="410"/>
      <c r="R167" s="416"/>
      <c r="T167" s="410" t="s">
        <v>488</v>
      </c>
      <c r="U167" s="410" t="s">
        <v>489</v>
      </c>
      <c r="V167" s="410"/>
      <c r="W167" s="410"/>
      <c r="X167" s="410"/>
      <c r="Y167" s="410"/>
      <c r="AD167" s="410" t="s">
        <v>490</v>
      </c>
      <c r="AE167" s="410" t="s">
        <v>491</v>
      </c>
      <c r="AM167" s="410" t="s">
        <v>490</v>
      </c>
      <c r="AN167" s="410" t="s">
        <v>491</v>
      </c>
      <c r="AV167" s="410" t="s">
        <v>490</v>
      </c>
      <c r="AW167" s="410" t="s">
        <v>491</v>
      </c>
    </row>
    <row r="168" spans="5:55" ht="15" x14ac:dyDescent="0.2">
      <c r="E168" s="410" t="s">
        <v>492</v>
      </c>
      <c r="F168" s="410" t="s">
        <v>493</v>
      </c>
      <c r="G168" s="410" t="s">
        <v>494</v>
      </c>
      <c r="H168" s="410" t="s">
        <v>495</v>
      </c>
      <c r="I168" s="410" t="s">
        <v>496</v>
      </c>
      <c r="J168" s="410" t="s">
        <v>497</v>
      </c>
      <c r="K168" s="410"/>
      <c r="L168" s="410" t="s">
        <v>492</v>
      </c>
      <c r="M168" s="410" t="s">
        <v>493</v>
      </c>
      <c r="N168" s="410" t="s">
        <v>494</v>
      </c>
      <c r="O168" s="410" t="s">
        <v>495</v>
      </c>
      <c r="P168" s="410" t="s">
        <v>496</v>
      </c>
      <c r="Q168" s="410" t="s">
        <v>497</v>
      </c>
      <c r="R168" s="416"/>
      <c r="T168" s="410" t="s">
        <v>492</v>
      </c>
      <c r="U168" s="410" t="s">
        <v>493</v>
      </c>
      <c r="V168" s="410" t="s">
        <v>494</v>
      </c>
      <c r="W168" s="410" t="s">
        <v>495</v>
      </c>
      <c r="X168" s="410" t="s">
        <v>496</v>
      </c>
      <c r="Y168" s="410" t="s">
        <v>497</v>
      </c>
    </row>
    <row r="169" spans="5:55" ht="15" x14ac:dyDescent="0.2">
      <c r="E169" s="418" t="s">
        <v>498</v>
      </c>
      <c r="F169" s="420">
        <v>49.88</v>
      </c>
      <c r="G169" s="420">
        <v>0.63</v>
      </c>
      <c r="H169" s="420">
        <v>5.19</v>
      </c>
      <c r="I169" s="420">
        <v>18.39</v>
      </c>
      <c r="J169" s="420">
        <v>61.26</v>
      </c>
      <c r="K169" s="410"/>
      <c r="L169" s="421" t="s">
        <v>499</v>
      </c>
      <c r="M169" s="422">
        <v>0.4406447301346762</v>
      </c>
      <c r="N169" s="422">
        <v>0.57925253976868285</v>
      </c>
      <c r="O169" s="422">
        <v>0.62703871328622329</v>
      </c>
      <c r="P169" s="422">
        <v>0.58124130763736892</v>
      </c>
      <c r="Q169" s="422">
        <v>0.58403010792137922</v>
      </c>
      <c r="R169" s="416"/>
      <c r="T169" s="418" t="s">
        <v>500</v>
      </c>
      <c r="U169" s="420">
        <v>24060.33</v>
      </c>
      <c r="V169" s="420">
        <v>36683.4</v>
      </c>
      <c r="W169" s="420">
        <v>47746.01</v>
      </c>
      <c r="X169" s="420">
        <v>76191.209999999992</v>
      </c>
      <c r="Y169" s="420">
        <v>60363.130000000005</v>
      </c>
      <c r="AD169" s="410" t="s">
        <v>501</v>
      </c>
      <c r="AE169" s="410" t="s">
        <v>489</v>
      </c>
      <c r="AF169" s="410"/>
      <c r="AG169" s="410"/>
      <c r="AH169" s="410"/>
      <c r="AI169" s="410"/>
      <c r="AJ169" s="410"/>
      <c r="AK169" s="410"/>
      <c r="AL169" s="410"/>
      <c r="AM169" s="410" t="s">
        <v>501</v>
      </c>
      <c r="AN169" s="410" t="s">
        <v>489</v>
      </c>
      <c r="AO169" s="410"/>
      <c r="AP169" s="410"/>
      <c r="AQ169" s="410"/>
      <c r="AR169" s="410"/>
      <c r="AS169" s="410"/>
      <c r="AT169" s="410"/>
      <c r="AV169" s="410" t="s">
        <v>501</v>
      </c>
      <c r="AW169" s="410" t="s">
        <v>489</v>
      </c>
      <c r="AX169" s="410"/>
      <c r="AY169" s="410"/>
      <c r="AZ169" s="410"/>
      <c r="BA169" s="410"/>
      <c r="BB169" s="410"/>
      <c r="BC169" s="410"/>
    </row>
    <row r="170" spans="5:55" ht="15" x14ac:dyDescent="0.2">
      <c r="E170" s="418" t="s">
        <v>499</v>
      </c>
      <c r="F170" s="420">
        <v>23460.04</v>
      </c>
      <c r="G170" s="420">
        <v>34389.980000000003</v>
      </c>
      <c r="H170" s="420">
        <v>43684.74</v>
      </c>
      <c r="I170" s="420">
        <v>56219.31</v>
      </c>
      <c r="J170" s="420">
        <v>47628.800000000003</v>
      </c>
      <c r="K170" s="410"/>
      <c r="L170" s="421" t="s">
        <v>502</v>
      </c>
      <c r="M170" s="422">
        <v>3.3855957878492697E-3</v>
      </c>
      <c r="N170" s="422">
        <v>3.2131775228997746E-2</v>
      </c>
      <c r="O170" s="422">
        <v>5.2454824164724474E-2</v>
      </c>
      <c r="P170" s="422">
        <v>0.1972896991031281</v>
      </c>
      <c r="Q170" s="422">
        <v>0.14027142940525278</v>
      </c>
      <c r="R170" s="416"/>
      <c r="T170" s="418" t="s">
        <v>503</v>
      </c>
      <c r="U170" s="420">
        <v>9063.7999999999993</v>
      </c>
      <c r="V170" s="420">
        <v>8818.8700000000008</v>
      </c>
      <c r="W170" s="420">
        <v>6944.98</v>
      </c>
      <c r="X170" s="420">
        <v>7683.06</v>
      </c>
      <c r="Y170" s="420">
        <v>8150.15</v>
      </c>
      <c r="AD170" s="410" t="s">
        <v>492</v>
      </c>
      <c r="AE170" s="410">
        <v>2015</v>
      </c>
      <c r="AF170" s="410">
        <v>2016</v>
      </c>
      <c r="AG170" s="410">
        <v>2017</v>
      </c>
      <c r="AH170" s="410">
        <v>2018</v>
      </c>
      <c r="AI170" s="410">
        <v>2019</v>
      </c>
      <c r="AJ170" s="410">
        <v>2020</v>
      </c>
      <c r="AK170" s="410">
        <v>2021</v>
      </c>
      <c r="AL170" s="410"/>
      <c r="AM170" s="410" t="s">
        <v>492</v>
      </c>
      <c r="AN170" s="410">
        <v>2015</v>
      </c>
      <c r="AO170" s="410">
        <v>2016</v>
      </c>
      <c r="AP170" s="410">
        <v>2017</v>
      </c>
      <c r="AQ170" s="410">
        <v>2018</v>
      </c>
      <c r="AR170" s="410">
        <v>2019</v>
      </c>
      <c r="AS170" s="410">
        <v>2020</v>
      </c>
      <c r="AT170" s="410">
        <v>2021</v>
      </c>
      <c r="AV170" s="410" t="s">
        <v>492</v>
      </c>
      <c r="AW170" s="410">
        <v>2015</v>
      </c>
      <c r="AX170" s="410">
        <v>2016</v>
      </c>
      <c r="AY170" s="410">
        <v>2017</v>
      </c>
      <c r="AZ170" s="410">
        <v>2018</v>
      </c>
      <c r="BA170" s="410">
        <v>2019</v>
      </c>
      <c r="BB170" s="410">
        <v>2020</v>
      </c>
      <c r="BC170" s="410">
        <v>2021</v>
      </c>
    </row>
    <row r="171" spans="5:55" ht="15" x14ac:dyDescent="0.2">
      <c r="E171" s="418" t="s">
        <v>504</v>
      </c>
      <c r="F171" s="420">
        <v>190.32</v>
      </c>
      <c r="G171" s="420">
        <v>265.7</v>
      </c>
      <c r="H171" s="420">
        <v>49.66</v>
      </c>
      <c r="I171" s="420">
        <v>269.54000000000002</v>
      </c>
      <c r="J171" s="420">
        <v>29.94</v>
      </c>
      <c r="K171" s="410"/>
      <c r="L171" s="421" t="s">
        <v>505</v>
      </c>
      <c r="M171" s="422">
        <v>0.23594512874279724</v>
      </c>
      <c r="N171" s="422">
        <v>0.17179740870661372</v>
      </c>
      <c r="O171" s="422">
        <v>9.9485806535049695E-2</v>
      </c>
      <c r="P171" s="422">
        <v>6.4813543522915587E-2</v>
      </c>
      <c r="Q171" s="422">
        <v>0.10939087178284863</v>
      </c>
      <c r="R171" s="416"/>
      <c r="T171" s="418" t="s">
        <v>506</v>
      </c>
      <c r="U171" s="420">
        <v>12561.78</v>
      </c>
      <c r="V171" s="420">
        <v>10199.540000000001</v>
      </c>
      <c r="W171" s="420">
        <v>6931.01</v>
      </c>
      <c r="X171" s="420">
        <v>6268.95</v>
      </c>
      <c r="Y171" s="420">
        <v>8921.0400000000009</v>
      </c>
      <c r="AD171" s="418" t="s">
        <v>507</v>
      </c>
      <c r="AE171" s="423">
        <v>0.47335191141103711</v>
      </c>
      <c r="AF171" s="423">
        <v>0.44280049863097315</v>
      </c>
      <c r="AG171" s="423">
        <v>0.5800544411517139</v>
      </c>
      <c r="AH171" s="423">
        <v>0.61939888220563055</v>
      </c>
      <c r="AI171" s="423">
        <v>0.58257158472218307</v>
      </c>
      <c r="AJ171" s="423">
        <v>0.55993031201180832</v>
      </c>
      <c r="AK171" s="423">
        <v>0.55867241248500099</v>
      </c>
      <c r="AL171" s="410"/>
      <c r="AM171" s="418" t="s">
        <v>508</v>
      </c>
      <c r="AN171" s="424">
        <v>29769289</v>
      </c>
      <c r="AO171" s="424">
        <v>23692834</v>
      </c>
      <c r="AP171" s="424">
        <v>36501057</v>
      </c>
      <c r="AQ171" s="424">
        <v>47343818</v>
      </c>
      <c r="AR171" s="424">
        <v>75560043</v>
      </c>
      <c r="AS171" s="424">
        <v>59965434</v>
      </c>
      <c r="AT171" s="424">
        <v>34770653</v>
      </c>
      <c r="AV171" s="418" t="s">
        <v>84</v>
      </c>
      <c r="AW171" s="424">
        <v>13988272</v>
      </c>
      <c r="AX171" s="424">
        <v>12724611</v>
      </c>
      <c r="AY171" s="424">
        <v>10326603</v>
      </c>
      <c r="AZ171" s="424">
        <v>7225896</v>
      </c>
      <c r="BA171" s="424">
        <v>6719158</v>
      </c>
      <c r="BB171" s="424">
        <v>9113167</v>
      </c>
      <c r="BC171" s="424">
        <v>12664073</v>
      </c>
    </row>
    <row r="172" spans="5:55" ht="15" x14ac:dyDescent="0.2">
      <c r="E172" s="418" t="s">
        <v>509</v>
      </c>
      <c r="F172" s="420">
        <v>10.06</v>
      </c>
      <c r="G172" s="420"/>
      <c r="H172" s="420">
        <v>15</v>
      </c>
      <c r="I172" s="420">
        <v>0.12</v>
      </c>
      <c r="J172" s="420">
        <v>602.16</v>
      </c>
      <c r="K172" s="410"/>
      <c r="L172" s="421" t="s">
        <v>503</v>
      </c>
      <c r="M172" s="422">
        <v>0.17024334591904694</v>
      </c>
      <c r="N172" s="422">
        <v>0.14854189637184564</v>
      </c>
      <c r="O172" s="422">
        <v>9.9686328063267743E-2</v>
      </c>
      <c r="P172" s="422">
        <v>7.943377179578269E-2</v>
      </c>
      <c r="Q172" s="422">
        <v>9.9938125337514866E-2</v>
      </c>
      <c r="R172" s="416"/>
      <c r="T172" s="418" t="s">
        <v>510</v>
      </c>
      <c r="U172" s="420">
        <v>4171.9699999999993</v>
      </c>
      <c r="V172" s="420">
        <v>2237.0500000000006</v>
      </c>
      <c r="W172" s="420">
        <v>6074.15</v>
      </c>
      <c r="X172" s="420">
        <v>5156.13</v>
      </c>
      <c r="Y172" s="420">
        <v>3126.1099999999997</v>
      </c>
      <c r="AD172" s="418" t="s">
        <v>511</v>
      </c>
      <c r="AE172" s="423">
        <v>1.0226647611384133E-2</v>
      </c>
      <c r="AF172" s="423">
        <v>3.5923022687445036E-3</v>
      </c>
      <c r="AG172" s="423">
        <v>4.4814671233250093E-3</v>
      </c>
      <c r="AH172" s="423">
        <v>6.39664099923603E-4</v>
      </c>
      <c r="AI172" s="423">
        <v>2.7931136460297122E-3</v>
      </c>
      <c r="AJ172" s="423">
        <v>3.5197853612785166E-4</v>
      </c>
      <c r="AK172" s="423">
        <v>0</v>
      </c>
      <c r="AL172" s="410"/>
      <c r="AM172" s="418" t="s">
        <v>84</v>
      </c>
      <c r="AN172" s="424">
        <v>13988272</v>
      </c>
      <c r="AO172" s="424">
        <v>12724611</v>
      </c>
      <c r="AP172" s="424">
        <v>10326603</v>
      </c>
      <c r="AQ172" s="424">
        <v>7225896</v>
      </c>
      <c r="AR172" s="424">
        <v>6719158</v>
      </c>
      <c r="AS172" s="424">
        <v>9113167</v>
      </c>
      <c r="AT172" s="424">
        <v>12664073</v>
      </c>
      <c r="AV172" s="418" t="s">
        <v>512</v>
      </c>
      <c r="AW172" s="424">
        <v>10216</v>
      </c>
      <c r="AX172" s="424">
        <v>497180</v>
      </c>
      <c r="AY172" s="424">
        <v>125684</v>
      </c>
      <c r="AZ172" s="424">
        <v>102939</v>
      </c>
      <c r="BA172" s="424"/>
      <c r="BB172" s="424">
        <v>35</v>
      </c>
      <c r="BC172" s="424">
        <v>922547</v>
      </c>
    </row>
    <row r="173" spans="5:55" ht="15" x14ac:dyDescent="0.2">
      <c r="E173" s="418" t="s">
        <v>513</v>
      </c>
      <c r="F173" s="420">
        <v>552.87</v>
      </c>
      <c r="G173" s="420">
        <v>107.32</v>
      </c>
      <c r="H173" s="420">
        <v>323.07</v>
      </c>
      <c r="I173" s="420">
        <v>1012.4</v>
      </c>
      <c r="J173" s="420">
        <v>400.8</v>
      </c>
      <c r="K173" s="410"/>
      <c r="L173" s="418" t="s">
        <v>514</v>
      </c>
      <c r="M173" s="423">
        <v>7.7991166835022968E-2</v>
      </c>
      <c r="N173" s="423">
        <v>3.7502876052011816E-2</v>
      </c>
      <c r="O173" s="423">
        <v>4.0190715063788657E-2</v>
      </c>
      <c r="P173" s="423">
        <v>5.3295581477963226E-2</v>
      </c>
      <c r="Q173" s="423">
        <v>2.870550260226731E-2</v>
      </c>
      <c r="R173" s="416"/>
      <c r="T173" s="418" t="s">
        <v>515</v>
      </c>
      <c r="U173" s="420">
        <v>3380.33</v>
      </c>
      <c r="V173" s="420">
        <v>1397.6</v>
      </c>
      <c r="W173" s="420">
        <v>1939.2399999999998</v>
      </c>
      <c r="X173" s="420">
        <v>1416.17</v>
      </c>
      <c r="Y173" s="420">
        <v>967.32</v>
      </c>
      <c r="Z173" s="389" t="s">
        <v>516</v>
      </c>
      <c r="AD173" s="418" t="s">
        <v>60</v>
      </c>
      <c r="AE173" s="423">
        <v>7.5694559288997707E-5</v>
      </c>
      <c r="AF173" s="423">
        <v>1.0435218695584923E-2</v>
      </c>
      <c r="AG173" s="423">
        <v>1.8101622223799471E-3</v>
      </c>
      <c r="AH173" s="423">
        <v>4.5806863155964626E-3</v>
      </c>
      <c r="AI173" s="423">
        <v>1.0490976345863823E-2</v>
      </c>
      <c r="AJ173" s="423">
        <v>4.7118569565812608E-3</v>
      </c>
      <c r="AK173" s="423">
        <v>0</v>
      </c>
      <c r="AL173" s="410"/>
      <c r="AM173" s="418" t="s">
        <v>503</v>
      </c>
      <c r="AN173" s="424">
        <v>13951874</v>
      </c>
      <c r="AO173" s="424">
        <v>9063802</v>
      </c>
      <c r="AP173" s="424">
        <v>8818874</v>
      </c>
      <c r="AQ173" s="424">
        <v>7911336</v>
      </c>
      <c r="AR173" s="424">
        <v>7683060</v>
      </c>
      <c r="AS173" s="424">
        <v>11020829</v>
      </c>
      <c r="AT173" s="424">
        <v>3932212</v>
      </c>
      <c r="AV173" s="418" t="s">
        <v>517</v>
      </c>
      <c r="AW173" s="424">
        <v>2000</v>
      </c>
      <c r="AX173" s="424">
        <v>1771000</v>
      </c>
      <c r="AY173" s="424">
        <v>593515</v>
      </c>
      <c r="AZ173" s="424">
        <v>750000</v>
      </c>
      <c r="BA173" s="424">
        <v>130250</v>
      </c>
      <c r="BB173" s="424">
        <v>59480</v>
      </c>
      <c r="BC173" s="424">
        <v>68451</v>
      </c>
    </row>
    <row r="174" spans="5:55" ht="15" x14ac:dyDescent="0.2">
      <c r="E174" s="418" t="s">
        <v>518</v>
      </c>
      <c r="F174" s="420">
        <v>160.78</v>
      </c>
      <c r="G174" s="420">
        <v>93.94</v>
      </c>
      <c r="H174" s="420">
        <v>261.95</v>
      </c>
      <c r="I174" s="420">
        <v>442.89</v>
      </c>
      <c r="J174" s="420">
        <v>167.93</v>
      </c>
      <c r="K174" s="410"/>
      <c r="L174" s="418" t="s">
        <v>519</v>
      </c>
      <c r="M174" s="423">
        <v>2.0661056125571135E-6</v>
      </c>
      <c r="N174" s="423">
        <v>1.7281577535161943E-4</v>
      </c>
      <c r="O174" s="423">
        <v>4.694586478533358E-2</v>
      </c>
      <c r="P174" s="423">
        <v>1.0338819662449947E-7</v>
      </c>
      <c r="Q174" s="423">
        <v>9.6272364269356613E-3</v>
      </c>
      <c r="R174" s="416"/>
      <c r="T174" s="418" t="s">
        <v>520</v>
      </c>
      <c r="U174" s="420">
        <v>2.0499999999999998</v>
      </c>
      <c r="V174" s="420">
        <v>33.119999999999997</v>
      </c>
      <c r="W174" s="420">
        <v>32.94</v>
      </c>
      <c r="X174" s="420">
        <v>7.32</v>
      </c>
      <c r="Y174" s="420">
        <v>24.21</v>
      </c>
      <c r="AD174" s="418" t="s">
        <v>512</v>
      </c>
      <c r="AE174" s="423">
        <v>1.6810774297747839E-4</v>
      </c>
      <c r="AF174" s="423">
        <v>9.3841073221159303E-3</v>
      </c>
      <c r="AG174" s="423">
        <v>2.1199070886843206E-3</v>
      </c>
      <c r="AH174" s="423">
        <v>1.459555410339047E-3</v>
      </c>
      <c r="AI174" s="423">
        <v>0</v>
      </c>
      <c r="AJ174" s="423">
        <v>4.1146455459167698E-7</v>
      </c>
      <c r="AK174" s="423">
        <v>1.7338019791548795E-2</v>
      </c>
      <c r="AL174" s="410"/>
      <c r="AM174" s="418" t="s">
        <v>517</v>
      </c>
      <c r="AN174" s="424">
        <v>16816</v>
      </c>
      <c r="AO174" s="424">
        <v>3324193</v>
      </c>
      <c r="AP174" s="424">
        <v>1395819</v>
      </c>
      <c r="AQ174" s="424">
        <v>1939184</v>
      </c>
      <c r="AR174" s="424">
        <v>1370850</v>
      </c>
      <c r="AS174" s="424">
        <v>965015</v>
      </c>
      <c r="AT174" s="424">
        <v>990998</v>
      </c>
      <c r="AV174" s="418" t="s">
        <v>521</v>
      </c>
      <c r="AW174" s="424"/>
      <c r="AX174" s="424">
        <v>503144</v>
      </c>
      <c r="AY174" s="424">
        <v>569300</v>
      </c>
      <c r="AZ174" s="424">
        <v>763180</v>
      </c>
      <c r="BA174" s="424">
        <v>228200</v>
      </c>
      <c r="BB174" s="424">
        <v>504700</v>
      </c>
      <c r="BC174" s="424"/>
    </row>
    <row r="175" spans="5:55" ht="15" x14ac:dyDescent="0.2">
      <c r="E175" s="418" t="s">
        <v>522</v>
      </c>
      <c r="F175" s="420">
        <v>497.18</v>
      </c>
      <c r="G175" s="420">
        <v>125.68</v>
      </c>
      <c r="H175" s="420">
        <v>102.94</v>
      </c>
      <c r="I175" s="420"/>
      <c r="J175" s="420">
        <v>0.04</v>
      </c>
      <c r="K175" s="410"/>
      <c r="L175" s="418" t="s">
        <v>509</v>
      </c>
      <c r="M175" s="423">
        <v>1.8895474965749601E-4</v>
      </c>
      <c r="N175" s="423">
        <v>0</v>
      </c>
      <c r="O175" s="423">
        <v>2.1530586422840905E-4</v>
      </c>
      <c r="P175" s="423">
        <v>1.2406583594939935E-6</v>
      </c>
      <c r="Q175" s="423">
        <v>7.3837587717082449E-3</v>
      </c>
      <c r="R175" s="416"/>
      <c r="T175" s="418" t="s">
        <v>523</v>
      </c>
      <c r="U175" s="420">
        <v>53240.260000000009</v>
      </c>
      <c r="V175" s="420">
        <v>59369.58</v>
      </c>
      <c r="W175" s="420">
        <v>69668.33</v>
      </c>
      <c r="X175" s="420">
        <v>96722.839999999982</v>
      </c>
      <c r="Y175" s="420">
        <v>81551.960000000006</v>
      </c>
      <c r="AD175" s="418" t="s">
        <v>61</v>
      </c>
      <c r="AE175" s="423">
        <v>0.21342477565202223</v>
      </c>
      <c r="AF175" s="423">
        <v>0.23709946185490988</v>
      </c>
      <c r="AG175" s="423">
        <v>0.17203529094427722</v>
      </c>
      <c r="AH175" s="423">
        <v>9.8273682512647773E-2</v>
      </c>
      <c r="AI175" s="423">
        <v>6.4961909952915883E-2</v>
      </c>
      <c r="AJ175" s="423">
        <v>0.10487686012103759</v>
      </c>
      <c r="AK175" s="423">
        <v>0.23655452442975433</v>
      </c>
      <c r="AL175" s="410"/>
      <c r="AM175" s="418" t="s">
        <v>510</v>
      </c>
      <c r="AN175" s="424">
        <v>2439736</v>
      </c>
      <c r="AO175" s="424">
        <v>4161016</v>
      </c>
      <c r="AP175" s="424">
        <v>2236794</v>
      </c>
      <c r="AQ175" s="424">
        <v>6074137</v>
      </c>
      <c r="AR175" s="424">
        <v>5154913</v>
      </c>
      <c r="AS175" s="424">
        <v>3881030</v>
      </c>
      <c r="AT175" s="424">
        <v>798795</v>
      </c>
      <c r="AV175" s="418" t="s">
        <v>60</v>
      </c>
      <c r="AW175" s="424">
        <v>4600</v>
      </c>
      <c r="AX175" s="424">
        <v>552869</v>
      </c>
      <c r="AY175" s="424">
        <v>107320</v>
      </c>
      <c r="AZ175" s="424">
        <v>323065</v>
      </c>
      <c r="BA175" s="424">
        <v>1012400</v>
      </c>
      <c r="BB175" s="424">
        <v>400800</v>
      </c>
      <c r="BC175" s="424"/>
    </row>
    <row r="176" spans="5:55" ht="15" x14ac:dyDescent="0.2">
      <c r="E176" s="418" t="s">
        <v>505</v>
      </c>
      <c r="F176" s="420">
        <v>12561.78</v>
      </c>
      <c r="G176" s="420">
        <v>10199.540000000001</v>
      </c>
      <c r="H176" s="420">
        <v>6931.01</v>
      </c>
      <c r="I176" s="420">
        <v>6268.95</v>
      </c>
      <c r="J176" s="420">
        <v>8921.0400000000009</v>
      </c>
      <c r="K176" s="410"/>
      <c r="L176" s="418" t="s">
        <v>524</v>
      </c>
      <c r="M176" s="423">
        <v>9.4503670718362361E-3</v>
      </c>
      <c r="N176" s="423">
        <v>9.5890858584480442E-3</v>
      </c>
      <c r="O176" s="423">
        <v>1.0954475297455813E-2</v>
      </c>
      <c r="P176" s="423">
        <v>2.3593186469710778E-3</v>
      </c>
      <c r="Q176" s="423">
        <v>6.1886924606103884E-3</v>
      </c>
      <c r="R176" s="416"/>
      <c r="T176" s="410"/>
      <c r="U176" s="410"/>
      <c r="V176" s="410"/>
      <c r="W176" s="410"/>
      <c r="X176" s="410"/>
      <c r="Y176" s="410"/>
      <c r="AD176" s="418" t="s">
        <v>525</v>
      </c>
      <c r="AE176" s="423">
        <v>9.9482890972683313E-3</v>
      </c>
      <c r="AF176" s="423">
        <v>2.757400214586098E-4</v>
      </c>
      <c r="AG176" s="423">
        <v>1.4095719057425658E-4</v>
      </c>
      <c r="AH176" s="423">
        <v>4.7172994202372373E-4</v>
      </c>
      <c r="AI176" s="423">
        <v>1.4462915533309105E-4</v>
      </c>
      <c r="AJ176" s="423">
        <v>1.3699418441876605E-3</v>
      </c>
      <c r="AK176" s="423">
        <v>9.9132712801040584E-4</v>
      </c>
      <c r="AL176" s="410"/>
      <c r="AM176" s="418" t="s">
        <v>66</v>
      </c>
      <c r="AN176" s="424">
        <v>604563</v>
      </c>
      <c r="AO176" s="424">
        <v>14609</v>
      </c>
      <c r="AP176" s="424">
        <v>8357</v>
      </c>
      <c r="AQ176" s="424">
        <v>33270</v>
      </c>
      <c r="AR176" s="424">
        <v>13957</v>
      </c>
      <c r="AS176" s="424">
        <v>116530</v>
      </c>
      <c r="AT176" s="424">
        <v>52748</v>
      </c>
      <c r="AV176" s="418" t="s">
        <v>523</v>
      </c>
      <c r="AW176" s="424">
        <v>14005088</v>
      </c>
      <c r="AX176" s="424">
        <v>16048804</v>
      </c>
      <c r="AY176" s="424">
        <v>11722422</v>
      </c>
      <c r="AZ176" s="424">
        <v>9165080</v>
      </c>
      <c r="BA176" s="424">
        <v>8090008</v>
      </c>
      <c r="BB176" s="424">
        <v>10078182</v>
      </c>
      <c r="BC176" s="424">
        <v>13655071</v>
      </c>
    </row>
    <row r="177" spans="5:55" ht="15" x14ac:dyDescent="0.2">
      <c r="E177" s="418" t="s">
        <v>502</v>
      </c>
      <c r="F177" s="420">
        <v>180.25</v>
      </c>
      <c r="G177" s="420">
        <v>1907.65</v>
      </c>
      <c r="H177" s="420">
        <v>3654.44</v>
      </c>
      <c r="I177" s="420">
        <v>19082.419999999998</v>
      </c>
      <c r="J177" s="420">
        <v>11439.41</v>
      </c>
      <c r="K177" s="410"/>
      <c r="L177" s="418" t="s">
        <v>513</v>
      </c>
      <c r="M177" s="423">
        <v>1.0384434636495011E-2</v>
      </c>
      <c r="N177" s="423">
        <v>1.8076597476350679E-3</v>
      </c>
      <c r="O177" s="423">
        <v>4.6372577037514734E-3</v>
      </c>
      <c r="P177" s="423">
        <v>1.0467021026264326E-2</v>
      </c>
      <c r="Q177" s="423">
        <v>4.9146580903757552E-3</v>
      </c>
      <c r="R177" s="416"/>
      <c r="T177" s="410"/>
      <c r="U177" s="410"/>
      <c r="V177" s="410"/>
      <c r="W177" s="410"/>
      <c r="X177" s="410"/>
      <c r="Y177" s="410"/>
      <c r="Z177" s="410"/>
      <c r="AA177" s="410"/>
      <c r="AB177" s="410"/>
      <c r="AC177" s="410"/>
      <c r="AD177" s="418" t="s">
        <v>526</v>
      </c>
      <c r="AE177" s="423">
        <v>3.9997992448644943E-4</v>
      </c>
      <c r="AF177" s="423">
        <v>3.661685547468704E-4</v>
      </c>
      <c r="AG177" s="423">
        <v>0</v>
      </c>
      <c r="AH177" s="423">
        <v>4.9328177586430261E-5</v>
      </c>
      <c r="AI177" s="423">
        <v>0</v>
      </c>
      <c r="AJ177" s="423">
        <v>2.3512260262381541E-8</v>
      </c>
      <c r="AK177" s="423">
        <v>7.4704734470337517E-5</v>
      </c>
      <c r="AL177" s="410"/>
      <c r="AM177" s="418" t="s">
        <v>523</v>
      </c>
      <c r="AN177" s="424">
        <v>60770550</v>
      </c>
      <c r="AO177" s="424">
        <v>52981065</v>
      </c>
      <c r="AP177" s="424">
        <v>59287504</v>
      </c>
      <c r="AQ177" s="424">
        <v>70527641</v>
      </c>
      <c r="AR177" s="424">
        <v>96501981</v>
      </c>
      <c r="AS177" s="424">
        <v>85062005</v>
      </c>
      <c r="AT177" s="424">
        <v>53209479</v>
      </c>
      <c r="AV177" s="410"/>
      <c r="AW177" s="410"/>
      <c r="AX177" s="410"/>
      <c r="AY177" s="410"/>
      <c r="AZ177" s="410"/>
      <c r="BA177" s="410"/>
      <c r="BB177" s="410"/>
      <c r="BC177" s="410"/>
    </row>
    <row r="178" spans="5:55" ht="15" x14ac:dyDescent="0.2">
      <c r="E178" s="418" t="s">
        <v>527</v>
      </c>
      <c r="F178" s="420">
        <v>0.8</v>
      </c>
      <c r="G178" s="420">
        <v>33.119999999999997</v>
      </c>
      <c r="H178" s="420">
        <v>32.94</v>
      </c>
      <c r="I178" s="420">
        <v>0.5</v>
      </c>
      <c r="J178" s="420">
        <v>23.96</v>
      </c>
      <c r="K178" s="410"/>
      <c r="L178" s="418" t="s">
        <v>528</v>
      </c>
      <c r="M178" s="423">
        <v>0</v>
      </c>
      <c r="N178" s="423">
        <v>0</v>
      </c>
      <c r="O178" s="423">
        <v>0</v>
      </c>
      <c r="P178" s="423">
        <v>3.7426527178068811E-4</v>
      </c>
      <c r="Q178" s="423">
        <v>4.0303139250117345E-3</v>
      </c>
      <c r="R178" s="416"/>
      <c r="T178" s="410"/>
      <c r="U178" s="410"/>
      <c r="V178" s="410"/>
      <c r="W178" s="410"/>
      <c r="X178" s="410"/>
      <c r="Y178" s="410"/>
      <c r="Z178" s="410"/>
      <c r="AA178" s="410"/>
      <c r="AB178" s="410"/>
      <c r="AC178" s="410"/>
      <c r="AD178" s="418" t="s">
        <v>529</v>
      </c>
      <c r="AE178" s="423">
        <v>5.2937977359099105E-3</v>
      </c>
      <c r="AF178" s="423">
        <v>6.558569556878481E-4</v>
      </c>
      <c r="AG178" s="423">
        <v>3.1055144436507226E-2</v>
      </c>
      <c r="AH178" s="423">
        <v>3.7756388307387173E-2</v>
      </c>
      <c r="AI178" s="423">
        <v>0.16872783160793353</v>
      </c>
      <c r="AJ178" s="423">
        <v>0.12156507479455722</v>
      </c>
      <c r="AK178" s="423">
        <v>8.4641798503608728E-2</v>
      </c>
      <c r="AL178" s="410"/>
      <c r="AM178" s="410"/>
      <c r="AN178" s="410"/>
      <c r="AO178" s="410"/>
      <c r="AP178" s="410"/>
      <c r="AQ178" s="410"/>
      <c r="AR178" s="410"/>
      <c r="AS178" s="410"/>
      <c r="AT178" s="410"/>
      <c r="AV178" s="410"/>
      <c r="AW178" s="410"/>
      <c r="AX178" s="410"/>
      <c r="AY178" s="410"/>
      <c r="AZ178" s="410"/>
      <c r="BA178" s="410"/>
      <c r="BB178" s="410"/>
      <c r="BC178" s="410"/>
    </row>
    <row r="179" spans="5:55" ht="15" x14ac:dyDescent="0.2">
      <c r="E179" s="418" t="s">
        <v>530</v>
      </c>
      <c r="F179" s="420">
        <v>1771</v>
      </c>
      <c r="G179" s="420">
        <v>593.52</v>
      </c>
      <c r="H179" s="420">
        <v>750</v>
      </c>
      <c r="I179" s="420">
        <v>130.25</v>
      </c>
      <c r="J179" s="420">
        <v>59.48</v>
      </c>
      <c r="K179" s="410"/>
      <c r="L179" s="418" t="s">
        <v>518</v>
      </c>
      <c r="M179" s="423">
        <v>3.0198950944266608E-3</v>
      </c>
      <c r="N179" s="423">
        <v>1.5822918066794474E-3</v>
      </c>
      <c r="O179" s="423">
        <v>3.7599580756421166E-3</v>
      </c>
      <c r="P179" s="423">
        <v>4.5789598403024566E-3</v>
      </c>
      <c r="Q179" s="423">
        <v>2.0591779768383248E-3</v>
      </c>
      <c r="R179" s="416"/>
      <c r="T179" s="410"/>
      <c r="U179" s="410"/>
      <c r="V179" s="410"/>
      <c r="W179" s="410"/>
      <c r="X179" s="410"/>
      <c r="Y179" s="410"/>
      <c r="Z179" s="410"/>
      <c r="AA179" s="410"/>
      <c r="AB179" s="410"/>
      <c r="AC179" s="410"/>
      <c r="AD179" s="418" t="s">
        <v>531</v>
      </c>
      <c r="AE179" s="423">
        <v>3.2910677951738139E-5</v>
      </c>
      <c r="AF179" s="423">
        <v>3.3427036621479771E-2</v>
      </c>
      <c r="AG179" s="423">
        <v>1.0010794180169905E-2</v>
      </c>
      <c r="AH179" s="423">
        <v>1.0634128539759327E-2</v>
      </c>
      <c r="AI179" s="423">
        <v>1.3497132250580432E-3</v>
      </c>
      <c r="AJ179" s="423">
        <v>6.9925462020322706E-4</v>
      </c>
      <c r="AK179" s="423">
        <v>1.2864437180450498E-3</v>
      </c>
      <c r="AL179" s="410"/>
      <c r="AM179" s="410"/>
      <c r="AN179" s="410"/>
      <c r="AO179" s="410"/>
      <c r="AP179" s="410"/>
      <c r="AQ179" s="410"/>
      <c r="AR179" s="410"/>
      <c r="AS179" s="410"/>
      <c r="AT179" s="410"/>
      <c r="AV179" s="410"/>
      <c r="AW179" s="410"/>
      <c r="AX179" s="410"/>
      <c r="AY179" s="410"/>
      <c r="AZ179" s="410"/>
      <c r="BA179" s="410"/>
      <c r="BB179" s="410"/>
      <c r="BC179" s="410"/>
    </row>
    <row r="180" spans="5:55" ht="15" x14ac:dyDescent="0.2">
      <c r="E180" s="418" t="s">
        <v>532</v>
      </c>
      <c r="F180" s="420">
        <v>19.399999999999999</v>
      </c>
      <c r="G180" s="420"/>
      <c r="H180" s="420">
        <v>3.48</v>
      </c>
      <c r="I180" s="420"/>
      <c r="J180" s="420">
        <v>0</v>
      </c>
      <c r="K180" s="410"/>
      <c r="L180" s="418" t="s">
        <v>533</v>
      </c>
      <c r="M180" s="423">
        <v>1.6904500466376383E-4</v>
      </c>
      <c r="N180" s="423">
        <v>4.2951289195577931E-4</v>
      </c>
      <c r="O180" s="423">
        <v>1.0769599328705021E-3</v>
      </c>
      <c r="P180" s="423">
        <v>1.2648511975041265E-3</v>
      </c>
      <c r="Q180" s="423">
        <v>1.2869095972678033E-3</v>
      </c>
      <c r="R180" s="416"/>
      <c r="T180" s="410"/>
      <c r="U180" s="410"/>
      <c r="V180" s="410"/>
      <c r="W180" s="410"/>
      <c r="X180" s="410"/>
      <c r="Y180" s="410"/>
      <c r="Z180" s="410"/>
      <c r="AA180" s="410"/>
      <c r="AB180" s="410"/>
      <c r="AC180" s="410"/>
      <c r="AD180" s="418" t="s">
        <v>521</v>
      </c>
      <c r="AE180" s="423">
        <v>0</v>
      </c>
      <c r="AF180" s="423">
        <v>9.4966758406989371E-3</v>
      </c>
      <c r="AG180" s="423">
        <v>9.6023607268067822E-3</v>
      </c>
      <c r="AH180" s="423">
        <v>1.082100562529803E-2</v>
      </c>
      <c r="AI180" s="423">
        <v>2.3647182952648404E-3</v>
      </c>
      <c r="AJ180" s="423">
        <v>5.9333188772119818E-3</v>
      </c>
      <c r="AK180" s="423">
        <v>0</v>
      </c>
      <c r="AL180" s="410"/>
      <c r="AM180" s="410"/>
      <c r="AN180" s="410"/>
      <c r="AO180" s="410"/>
      <c r="AP180" s="410"/>
      <c r="AQ180" s="410"/>
      <c r="AR180" s="410"/>
      <c r="AS180" s="410"/>
      <c r="AT180" s="410"/>
      <c r="AV180" s="410"/>
      <c r="AW180" s="410"/>
      <c r="AX180" s="410"/>
      <c r="AY180" s="410"/>
      <c r="AZ180" s="410"/>
      <c r="BA180" s="410"/>
      <c r="BB180" s="410"/>
      <c r="BC180" s="410"/>
    </row>
    <row r="181" spans="5:55" ht="15" x14ac:dyDescent="0.2">
      <c r="E181" s="418" t="s">
        <v>534</v>
      </c>
      <c r="F181" s="420">
        <v>56.14</v>
      </c>
      <c r="G181" s="420">
        <v>1.78</v>
      </c>
      <c r="H181" s="420">
        <v>0.05</v>
      </c>
      <c r="I181" s="420">
        <v>45.32</v>
      </c>
      <c r="J181" s="420">
        <v>2.2999999999999998</v>
      </c>
      <c r="K181" s="410"/>
      <c r="L181" s="418" t="s">
        <v>498</v>
      </c>
      <c r="M181" s="423">
        <v>9.368849814031711E-4</v>
      </c>
      <c r="N181" s="423">
        <v>1.0611494977731019E-5</v>
      </c>
      <c r="O181" s="423">
        <v>7.449582902302953E-5</v>
      </c>
      <c r="P181" s="423">
        <v>1.9013089359245453E-4</v>
      </c>
      <c r="Q181" s="423">
        <v>7.5117753147809071E-4</v>
      </c>
      <c r="R181" s="416"/>
      <c r="T181" s="410"/>
      <c r="U181" s="410"/>
      <c r="V181" s="410"/>
      <c r="W181" s="410"/>
      <c r="X181" s="410"/>
      <c r="Y181" s="410"/>
      <c r="Z181" s="410"/>
      <c r="AA181" s="410"/>
      <c r="AB181" s="410"/>
      <c r="AC181" s="410"/>
      <c r="AD181" s="418" t="s">
        <v>503</v>
      </c>
      <c r="AE181" s="423">
        <v>0.22958281601861427</v>
      </c>
      <c r="AF181" s="423">
        <v>0.17107625148720584</v>
      </c>
      <c r="AG181" s="423">
        <v>0.14874760118084918</v>
      </c>
      <c r="AH181" s="423">
        <v>0.11217355192696719</v>
      </c>
      <c r="AI181" s="423">
        <v>7.9615567684563904E-2</v>
      </c>
      <c r="AJ181" s="423">
        <v>0.12956229987760104</v>
      </c>
      <c r="AK181" s="423">
        <v>7.3900592035490514E-2</v>
      </c>
      <c r="AL181" s="410"/>
      <c r="AM181" s="410"/>
      <c r="AN181" s="410"/>
      <c r="AO181" s="410"/>
      <c r="AP181" s="410"/>
      <c r="AQ181" s="410"/>
      <c r="AR181" s="410"/>
      <c r="AS181" s="410"/>
      <c r="AT181" s="410"/>
      <c r="AV181" s="410"/>
      <c r="AW181" s="410"/>
      <c r="AX181" s="410"/>
      <c r="AY181" s="410"/>
      <c r="AZ181" s="410"/>
      <c r="BA181" s="410"/>
      <c r="BB181" s="410"/>
      <c r="BC181" s="410"/>
    </row>
    <row r="182" spans="5:55" ht="15" x14ac:dyDescent="0.2">
      <c r="E182" s="418" t="s">
        <v>535</v>
      </c>
      <c r="F182" s="420">
        <v>1.25</v>
      </c>
      <c r="G182" s="420"/>
      <c r="H182" s="420"/>
      <c r="I182" s="420">
        <v>6.82</v>
      </c>
      <c r="J182" s="420">
        <v>0.25</v>
      </c>
      <c r="K182" s="410"/>
      <c r="L182" s="418" t="s">
        <v>530</v>
      </c>
      <c r="M182" s="423">
        <v>3.3264300362169527E-2</v>
      </c>
      <c r="N182" s="423">
        <v>9.9970388875919268E-3</v>
      </c>
      <c r="O182" s="423">
        <v>1.0765293211420453E-2</v>
      </c>
      <c r="P182" s="423">
        <v>1.3466312610341056E-3</v>
      </c>
      <c r="Q182" s="423">
        <v>7.2935095612662148E-4</v>
      </c>
      <c r="R182" s="416"/>
      <c r="T182" s="410"/>
      <c r="U182" s="410"/>
      <c r="V182" s="410"/>
      <c r="W182" s="410"/>
      <c r="X182" s="410"/>
      <c r="Y182" s="410"/>
      <c r="Z182" s="410"/>
      <c r="AA182" s="410"/>
      <c r="AB182" s="410"/>
      <c r="AC182" s="410"/>
      <c r="AD182" s="418" t="s">
        <v>536</v>
      </c>
      <c r="AE182" s="423">
        <v>5.5948152517954831E-4</v>
      </c>
      <c r="AF182" s="423">
        <v>0</v>
      </c>
      <c r="AG182" s="423">
        <v>0</v>
      </c>
      <c r="AH182" s="423">
        <v>5.246170079614601E-7</v>
      </c>
      <c r="AI182" s="423">
        <v>3.7512183299117974E-4</v>
      </c>
      <c r="AJ182" s="423">
        <v>3.8640048515197825E-3</v>
      </c>
      <c r="AK182" s="423">
        <v>7.1340672213685832E-3</v>
      </c>
      <c r="AL182" s="410"/>
      <c r="AM182" s="410"/>
      <c r="AN182" s="410"/>
      <c r="AO182" s="410"/>
      <c r="AP182" s="410"/>
      <c r="AQ182" s="410"/>
      <c r="AR182" s="410"/>
      <c r="AS182" s="410"/>
      <c r="AT182" s="410"/>
      <c r="AV182" s="410"/>
      <c r="AW182" s="410"/>
      <c r="AX182" s="410"/>
      <c r="AY182" s="410"/>
      <c r="AZ182" s="410"/>
      <c r="BA182" s="410"/>
      <c r="BB182" s="410"/>
      <c r="BC182" s="410"/>
    </row>
    <row r="183" spans="5:55" ht="15" x14ac:dyDescent="0.2">
      <c r="E183" s="418" t="s">
        <v>514</v>
      </c>
      <c r="F183" s="420">
        <v>4152.2700000000004</v>
      </c>
      <c r="G183" s="420">
        <v>2226.5300000000002</v>
      </c>
      <c r="H183" s="420">
        <v>2800.02</v>
      </c>
      <c r="I183" s="420">
        <v>5154.8999999999996</v>
      </c>
      <c r="J183" s="420">
        <v>2340.9899999999998</v>
      </c>
      <c r="K183" s="410"/>
      <c r="L183" s="418" t="s">
        <v>504</v>
      </c>
      <c r="M183" s="423">
        <v>3.5747383652897256E-3</v>
      </c>
      <c r="N183" s="423">
        <v>4.4753558977510023E-3</v>
      </c>
      <c r="O183" s="423">
        <v>7.1280594783885282E-4</v>
      </c>
      <c r="P183" s="423">
        <v>2.7867254518167588E-3</v>
      </c>
      <c r="Q183" s="423">
        <v>3.6712790226010509E-4</v>
      </c>
      <c r="R183" s="416"/>
      <c r="T183" s="410"/>
      <c r="U183" s="410"/>
      <c r="V183" s="410"/>
      <c r="W183" s="410"/>
      <c r="X183" s="410"/>
      <c r="Y183" s="410"/>
      <c r="Z183" s="410"/>
      <c r="AA183" s="410"/>
      <c r="AB183" s="410"/>
      <c r="AC183" s="410"/>
      <c r="AD183" s="418" t="s">
        <v>537</v>
      </c>
      <c r="AE183" s="423">
        <v>4.3190328209963546E-4</v>
      </c>
      <c r="AF183" s="423">
        <v>1.4571243518792987E-4</v>
      </c>
      <c r="AG183" s="423">
        <v>7.0841234942189504E-5</v>
      </c>
      <c r="AH183" s="423">
        <v>1.3484869003345794E-2</v>
      </c>
      <c r="AI183" s="423">
        <v>2.8521901534850357E-2</v>
      </c>
      <c r="AJ183" s="423">
        <v>1.9250075283318329E-2</v>
      </c>
      <c r="AK183" s="423">
        <v>3.0189921611523392E-3</v>
      </c>
      <c r="AL183" s="410"/>
      <c r="AM183" s="410"/>
      <c r="AN183" s="410"/>
      <c r="AO183" s="410"/>
      <c r="AP183" s="410"/>
      <c r="AQ183" s="410"/>
      <c r="AR183" s="410"/>
      <c r="AS183" s="410"/>
      <c r="AT183" s="410"/>
      <c r="AV183" s="410"/>
      <c r="AW183" s="410"/>
      <c r="AX183" s="410"/>
      <c r="AY183" s="410"/>
      <c r="AZ183" s="410"/>
      <c r="BA183" s="410"/>
      <c r="BB183" s="410"/>
      <c r="BC183" s="410"/>
    </row>
    <row r="184" spans="5:55" ht="15" x14ac:dyDescent="0.2">
      <c r="E184" s="418" t="s">
        <v>538</v>
      </c>
      <c r="F184" s="420">
        <v>0.19</v>
      </c>
      <c r="G184" s="420">
        <v>0.26</v>
      </c>
      <c r="H184" s="420">
        <v>0.01</v>
      </c>
      <c r="I184" s="420">
        <v>1.22</v>
      </c>
      <c r="J184" s="420">
        <v>0</v>
      </c>
      <c r="K184" s="410"/>
      <c r="L184" s="418" t="s">
        <v>527</v>
      </c>
      <c r="M184" s="423">
        <v>1.5026222636779007E-5</v>
      </c>
      <c r="N184" s="423">
        <v>5.578614502578592E-4</v>
      </c>
      <c r="O184" s="423">
        <v>4.728116778455862E-4</v>
      </c>
      <c r="P184" s="423">
        <v>5.1694098312249734E-6</v>
      </c>
      <c r="Q184" s="423">
        <v>2.9380041877595585E-4</v>
      </c>
      <c r="R184" s="416"/>
      <c r="T184" s="410"/>
      <c r="U184" s="410"/>
      <c r="V184" s="410"/>
      <c r="W184" s="410"/>
      <c r="X184" s="410"/>
      <c r="Y184" s="410"/>
      <c r="Z184" s="410"/>
      <c r="AA184" s="410"/>
      <c r="AB184" s="410"/>
      <c r="AC184" s="410"/>
      <c r="AD184" s="418" t="s">
        <v>539</v>
      </c>
      <c r="AE184" s="423">
        <v>3.9380472942897503E-2</v>
      </c>
      <c r="AF184" s="423">
        <v>7.816953094468751E-2</v>
      </c>
      <c r="AG184" s="423">
        <v>3.7554810875492416E-2</v>
      </c>
      <c r="AH184" s="423">
        <v>3.970100176751977E-2</v>
      </c>
      <c r="AI184" s="423">
        <v>5.3417576992538629E-2</v>
      </c>
      <c r="AJ184" s="423">
        <v>3.6395873809934295E-2</v>
      </c>
      <c r="AK184" s="423">
        <v>1.493756403816696E-2</v>
      </c>
      <c r="AL184" s="410"/>
      <c r="AM184" s="410"/>
      <c r="AN184" s="410"/>
      <c r="AO184" s="410"/>
      <c r="AP184" s="410"/>
      <c r="AQ184" s="410"/>
      <c r="AR184" s="410"/>
      <c r="AS184" s="410"/>
      <c r="AT184" s="410"/>
      <c r="AV184" s="410"/>
      <c r="AW184" s="410"/>
      <c r="AX184" s="410"/>
      <c r="AY184" s="410"/>
      <c r="AZ184" s="410"/>
      <c r="BA184" s="410"/>
      <c r="BB184" s="410"/>
      <c r="BC184" s="410"/>
    </row>
    <row r="185" spans="5:55" ht="15" x14ac:dyDescent="0.2">
      <c r="E185" s="418" t="s">
        <v>519</v>
      </c>
      <c r="F185" s="420">
        <v>0.11</v>
      </c>
      <c r="G185" s="420">
        <v>10.26</v>
      </c>
      <c r="H185" s="420">
        <v>3270.64</v>
      </c>
      <c r="I185" s="420">
        <v>0.01</v>
      </c>
      <c r="J185" s="420">
        <v>785.12</v>
      </c>
      <c r="K185" s="410"/>
      <c r="L185" s="418" t="s">
        <v>534</v>
      </c>
      <c r="M185" s="423">
        <v>1.0544651735359667E-3</v>
      </c>
      <c r="N185" s="423">
        <v>2.9981684222795575E-5</v>
      </c>
      <c r="O185" s="423">
        <v>7.176862140946968E-7</v>
      </c>
      <c r="P185" s="423">
        <v>4.6855530710223156E-4</v>
      </c>
      <c r="Q185" s="423">
        <v>2.8202878263134323E-5</v>
      </c>
      <c r="R185" s="416"/>
      <c r="T185" s="410"/>
      <c r="U185" s="410"/>
      <c r="V185" s="410"/>
      <c r="W185" s="410"/>
      <c r="X185" s="410"/>
      <c r="Y185" s="410"/>
      <c r="Z185" s="410"/>
      <c r="AA185" s="410"/>
      <c r="AB185" s="410"/>
      <c r="AC185" s="410"/>
      <c r="AD185" s="418" t="s">
        <v>540</v>
      </c>
      <c r="AE185" s="423">
        <v>1.6678703747127516E-2</v>
      </c>
      <c r="AF185" s="423">
        <v>3.0346502094663443E-3</v>
      </c>
      <c r="AG185" s="423">
        <v>1.5844822882069719E-3</v>
      </c>
      <c r="AH185" s="423">
        <v>3.7140899126343954E-3</v>
      </c>
      <c r="AI185" s="423">
        <v>4.5893876520524488E-3</v>
      </c>
      <c r="AJ185" s="423">
        <v>1.9741599084103414E-3</v>
      </c>
      <c r="AK185" s="423">
        <v>1.4472045478964377E-3</v>
      </c>
      <c r="AL185" s="410"/>
      <c r="AM185" s="410"/>
      <c r="AN185" s="410"/>
      <c r="AO185" s="410"/>
      <c r="AP185" s="410"/>
      <c r="AQ185" s="410"/>
      <c r="AR185" s="410"/>
      <c r="AS185" s="410"/>
      <c r="AT185" s="410"/>
      <c r="AV185" s="410"/>
      <c r="AW185" s="410"/>
      <c r="AX185" s="410"/>
      <c r="AY185" s="410"/>
      <c r="AZ185" s="410"/>
      <c r="BA185" s="410"/>
      <c r="BB185" s="410"/>
      <c r="BC185" s="410"/>
    </row>
    <row r="186" spans="5:55" ht="15" x14ac:dyDescent="0.2">
      <c r="E186" s="418" t="s">
        <v>533</v>
      </c>
      <c r="F186" s="420">
        <v>9</v>
      </c>
      <c r="G186" s="420">
        <v>25.5</v>
      </c>
      <c r="H186" s="420">
        <v>75.03</v>
      </c>
      <c r="I186" s="420">
        <v>122.34</v>
      </c>
      <c r="J186" s="420">
        <v>104.95</v>
      </c>
      <c r="K186" s="410"/>
      <c r="L186" s="418" t="s">
        <v>535</v>
      </c>
      <c r="M186" s="423">
        <v>2.3478472869967197E-5</v>
      </c>
      <c r="N186" s="423">
        <v>0</v>
      </c>
      <c r="O186" s="423">
        <v>0</v>
      </c>
      <c r="P186" s="423">
        <v>7.0510750097908632E-5</v>
      </c>
      <c r="Q186" s="423">
        <v>3.0655302459928611E-6</v>
      </c>
      <c r="R186" s="416"/>
      <c r="T186" s="410"/>
      <c r="U186" s="410"/>
      <c r="V186" s="410"/>
      <c r="W186" s="410"/>
      <c r="X186" s="410"/>
      <c r="Y186" s="410"/>
      <c r="Z186" s="410"/>
      <c r="AA186" s="410"/>
      <c r="AB186" s="410"/>
      <c r="AC186" s="410"/>
      <c r="AD186" s="418" t="s">
        <v>541</v>
      </c>
      <c r="AE186" s="423">
        <v>7.8278047508209157E-5</v>
      </c>
      <c r="AF186" s="423">
        <v>1.509973421636579E-5</v>
      </c>
      <c r="AG186" s="423">
        <v>5.5863373840126581E-4</v>
      </c>
      <c r="AH186" s="423">
        <v>4.6703674662817659E-4</v>
      </c>
      <c r="AI186" s="423">
        <v>5.1812407871709908E-6</v>
      </c>
      <c r="AJ186" s="423">
        <v>2.8161809729267492E-4</v>
      </c>
      <c r="AK186" s="423">
        <v>0</v>
      </c>
      <c r="AL186" s="410"/>
      <c r="AM186" s="410"/>
      <c r="AN186" s="410"/>
      <c r="AO186" s="410"/>
      <c r="AP186" s="410"/>
      <c r="AQ186" s="410"/>
      <c r="AR186" s="410"/>
      <c r="AS186" s="410"/>
      <c r="AT186" s="410"/>
      <c r="AV186" s="410"/>
      <c r="AW186" s="410"/>
      <c r="AX186" s="410"/>
      <c r="AY186" s="410"/>
      <c r="AZ186" s="410"/>
      <c r="BA186" s="410"/>
      <c r="BB186" s="410"/>
      <c r="BC186" s="410"/>
    </row>
    <row r="187" spans="5:55" ht="15" x14ac:dyDescent="0.2">
      <c r="E187" s="418" t="s">
        <v>524</v>
      </c>
      <c r="F187" s="420">
        <v>503.14</v>
      </c>
      <c r="G187" s="420">
        <v>569.29999999999995</v>
      </c>
      <c r="H187" s="420">
        <v>763.18</v>
      </c>
      <c r="I187" s="420">
        <v>228.2</v>
      </c>
      <c r="J187" s="420">
        <v>504.7</v>
      </c>
      <c r="K187" s="410"/>
      <c r="L187" s="418" t="s">
        <v>522</v>
      </c>
      <c r="M187" s="423">
        <v>9.3384217131922322E-3</v>
      </c>
      <c r="N187" s="423">
        <v>2.1169090298432292E-3</v>
      </c>
      <c r="O187" s="423">
        <v>1.4775723775781618E-3</v>
      </c>
      <c r="P187" s="423">
        <v>0</v>
      </c>
      <c r="Q187" s="423">
        <v>4.9048483935885786E-7</v>
      </c>
      <c r="R187" s="416"/>
      <c r="T187" s="410"/>
      <c r="U187" s="410"/>
      <c r="V187" s="410"/>
      <c r="W187" s="410"/>
      <c r="X187" s="410"/>
      <c r="Y187" s="410"/>
      <c r="Z187" s="410"/>
      <c r="AA187" s="410"/>
      <c r="AB187" s="410"/>
      <c r="AC187" s="410"/>
      <c r="AD187" s="418" t="s">
        <v>542</v>
      </c>
      <c r="AE187" s="423">
        <v>0</v>
      </c>
      <c r="AF187" s="423">
        <v>2.3593334713071549E-5</v>
      </c>
      <c r="AG187" s="423">
        <v>0</v>
      </c>
      <c r="AH187" s="423">
        <v>0</v>
      </c>
      <c r="AI187" s="423">
        <v>7.0672124337012315E-5</v>
      </c>
      <c r="AJ187" s="423">
        <v>2.9390325327976929E-6</v>
      </c>
      <c r="AK187" s="423">
        <v>2.3492054864886009E-6</v>
      </c>
      <c r="AL187" s="410"/>
      <c r="AM187" s="410"/>
      <c r="AN187" s="410"/>
      <c r="AO187" s="410"/>
      <c r="AP187" s="410"/>
      <c r="AQ187" s="410"/>
      <c r="AR187" s="410"/>
      <c r="AS187" s="410"/>
      <c r="AT187" s="410"/>
      <c r="AV187" s="410"/>
      <c r="AW187" s="410"/>
      <c r="AX187" s="410"/>
      <c r="AY187" s="410"/>
      <c r="AZ187" s="410"/>
      <c r="BA187" s="410"/>
      <c r="BB187" s="410"/>
      <c r="BC187" s="410"/>
    </row>
    <row r="188" spans="5:55" ht="15" x14ac:dyDescent="0.2">
      <c r="E188" s="418" t="s">
        <v>503</v>
      </c>
      <c r="F188" s="420">
        <v>9063.7999999999993</v>
      </c>
      <c r="G188" s="420">
        <v>8818.8700000000008</v>
      </c>
      <c r="H188" s="420">
        <v>6944.98</v>
      </c>
      <c r="I188" s="420">
        <v>7683.06</v>
      </c>
      <c r="J188" s="420">
        <v>8150.15</v>
      </c>
      <c r="K188" s="410"/>
      <c r="L188" s="418" t="s">
        <v>532</v>
      </c>
      <c r="M188" s="423">
        <v>3.6438589894189087E-4</v>
      </c>
      <c r="N188" s="423">
        <v>0</v>
      </c>
      <c r="O188" s="423">
        <v>4.9950960500990898E-5</v>
      </c>
      <c r="P188" s="423">
        <v>0</v>
      </c>
      <c r="Q188" s="423">
        <v>0</v>
      </c>
      <c r="R188" s="416"/>
      <c r="T188" s="410"/>
      <c r="U188" s="410"/>
      <c r="V188" s="410"/>
      <c r="W188" s="410"/>
      <c r="X188" s="410"/>
      <c r="Y188" s="410"/>
      <c r="Z188" s="410"/>
      <c r="AA188" s="410"/>
      <c r="AB188" s="410"/>
      <c r="AC188" s="410"/>
      <c r="AD188" s="418" t="s">
        <v>543</v>
      </c>
      <c r="AE188" s="423">
        <v>3.6623002424694196E-4</v>
      </c>
      <c r="AF188" s="423">
        <v>2.0950881225207533E-6</v>
      </c>
      <c r="AG188" s="423">
        <v>1.731056176694502E-4</v>
      </c>
      <c r="AH188" s="423">
        <v>4.637387488970459E-2</v>
      </c>
      <c r="AI188" s="423">
        <v>1.139872973177618E-7</v>
      </c>
      <c r="AJ188" s="423">
        <v>9.2299964008607602E-3</v>
      </c>
      <c r="AK188" s="423">
        <v>0</v>
      </c>
      <c r="AL188" s="410"/>
      <c r="AM188" s="410"/>
      <c r="AN188" s="410"/>
      <c r="AO188" s="410"/>
      <c r="AP188" s="410"/>
      <c r="AQ188" s="410"/>
      <c r="AR188" s="410"/>
      <c r="AS188" s="410"/>
      <c r="AT188" s="410"/>
      <c r="AV188" s="410"/>
      <c r="AW188" s="410"/>
      <c r="AX188" s="410"/>
      <c r="AY188" s="410"/>
      <c r="AZ188" s="410"/>
      <c r="BA188" s="410"/>
      <c r="BB188" s="410"/>
      <c r="BC188" s="410"/>
    </row>
    <row r="189" spans="5:55" ht="15" x14ac:dyDescent="0.2">
      <c r="E189" s="418" t="s">
        <v>528</v>
      </c>
      <c r="F189" s="420"/>
      <c r="G189" s="420"/>
      <c r="H189" s="420"/>
      <c r="I189" s="420">
        <v>36.200000000000003</v>
      </c>
      <c r="J189" s="420">
        <v>328.68</v>
      </c>
      <c r="K189" s="410"/>
      <c r="L189" s="418" t="s">
        <v>538</v>
      </c>
      <c r="M189" s="423">
        <v>3.5687278762350141E-6</v>
      </c>
      <c r="N189" s="423">
        <v>4.3793471336667694E-6</v>
      </c>
      <c r="O189" s="423">
        <v>1.4353724281893935E-7</v>
      </c>
      <c r="P189" s="423">
        <v>1.2613359988188934E-5</v>
      </c>
      <c r="Q189" s="423">
        <v>0</v>
      </c>
      <c r="R189" s="416"/>
      <c r="T189" s="410"/>
      <c r="U189" s="410"/>
      <c r="V189" s="410"/>
      <c r="W189" s="410"/>
      <c r="X189" s="410"/>
      <c r="Y189" s="410"/>
      <c r="Z189" s="410"/>
      <c r="AA189" s="410"/>
      <c r="AB189" s="410"/>
      <c r="AC189" s="410"/>
      <c r="AD189" s="418" t="s">
        <v>523</v>
      </c>
      <c r="AE189" s="423">
        <v>1</v>
      </c>
      <c r="AF189" s="423">
        <v>1</v>
      </c>
      <c r="AG189" s="423">
        <v>1</v>
      </c>
      <c r="AH189" s="423">
        <v>1</v>
      </c>
      <c r="AI189" s="423">
        <v>1</v>
      </c>
      <c r="AJ189" s="423">
        <v>1</v>
      </c>
      <c r="AK189" s="423">
        <v>1</v>
      </c>
      <c r="AL189" s="410"/>
      <c r="AM189" s="410"/>
      <c r="AN189" s="410"/>
      <c r="AO189" s="410"/>
      <c r="AP189" s="410"/>
      <c r="AQ189" s="410"/>
      <c r="AR189" s="410"/>
      <c r="AS189" s="410"/>
      <c r="AT189" s="410"/>
      <c r="AV189" s="410"/>
      <c r="AW189" s="410"/>
      <c r="AX189" s="410"/>
      <c r="AY189" s="410"/>
      <c r="AZ189" s="410"/>
      <c r="BA189" s="410"/>
      <c r="BB189" s="410"/>
      <c r="BC189" s="410"/>
    </row>
    <row r="190" spans="5:55" ht="15" x14ac:dyDescent="0.2">
      <c r="E190" s="418" t="s">
        <v>523</v>
      </c>
      <c r="F190" s="420">
        <v>53240.260000000009</v>
      </c>
      <c r="G190" s="420">
        <v>59369.580000000009</v>
      </c>
      <c r="H190" s="420">
        <v>69668.330000000016</v>
      </c>
      <c r="I190" s="420">
        <v>96722.839999999982</v>
      </c>
      <c r="J190" s="420">
        <v>81551.960000000006</v>
      </c>
      <c r="K190" s="410"/>
      <c r="L190" s="410"/>
      <c r="M190" s="410"/>
      <c r="N190" s="410"/>
      <c r="O190" s="410"/>
      <c r="P190" s="410"/>
      <c r="Q190" s="410"/>
      <c r="R190" s="416"/>
      <c r="Z190" s="410"/>
      <c r="AA190" s="410"/>
      <c r="AB190" s="410"/>
      <c r="AC190" s="410"/>
      <c r="AD190" s="410"/>
      <c r="AE190" s="410"/>
      <c r="AF190" s="410"/>
      <c r="AG190" s="410"/>
      <c r="AH190" s="410"/>
      <c r="AI190" s="410"/>
      <c r="AJ190" s="410"/>
      <c r="AK190" s="410"/>
      <c r="AL190" s="410"/>
      <c r="AM190" s="410"/>
      <c r="AN190" s="410"/>
      <c r="AO190" s="410"/>
      <c r="AP190" s="410"/>
      <c r="AQ190" s="410"/>
      <c r="AR190" s="410"/>
      <c r="AS190" s="410"/>
      <c r="AT190" s="410"/>
    </row>
    <row r="191" spans="5:55" ht="15" x14ac:dyDescent="0.2">
      <c r="E191" s="410"/>
      <c r="F191" s="410"/>
      <c r="G191" s="410"/>
      <c r="H191" s="410"/>
      <c r="I191" s="410"/>
      <c r="J191" s="410"/>
      <c r="K191" s="410"/>
      <c r="L191" s="410"/>
      <c r="M191" s="410"/>
      <c r="N191" s="410"/>
      <c r="O191" s="410"/>
      <c r="P191" s="410"/>
      <c r="Q191" s="410"/>
      <c r="R191" s="416"/>
      <c r="AD191" s="410"/>
      <c r="AE191" s="410"/>
      <c r="AF191" s="410"/>
      <c r="AG191" s="410"/>
      <c r="AH191" s="410"/>
      <c r="AI191" s="410"/>
      <c r="AJ191" s="410"/>
      <c r="AK191" s="410"/>
      <c r="AL191" s="410"/>
      <c r="AM191" s="410"/>
      <c r="AN191" s="410"/>
      <c r="AO191" s="410"/>
      <c r="AP191" s="410"/>
      <c r="AQ191" s="410"/>
      <c r="AR191" s="410"/>
      <c r="AS191" s="410"/>
      <c r="AT191" s="410"/>
    </row>
    <row r="192" spans="5:55" ht="15" x14ac:dyDescent="0.2">
      <c r="E192" s="410"/>
      <c r="F192" s="410"/>
      <c r="G192" s="410"/>
      <c r="H192" s="410"/>
      <c r="I192" s="410"/>
      <c r="J192" s="410"/>
      <c r="K192" s="410"/>
      <c r="L192" s="410"/>
      <c r="M192" s="410"/>
      <c r="N192" s="410"/>
      <c r="O192" s="410"/>
      <c r="P192" s="410"/>
      <c r="Q192" s="410"/>
      <c r="R192" s="416"/>
      <c r="AD192" s="410"/>
      <c r="AE192" s="410"/>
      <c r="AF192" s="410"/>
      <c r="AG192" s="410"/>
      <c r="AH192" s="410"/>
      <c r="AI192" s="410"/>
      <c r="AJ192" s="410"/>
      <c r="AK192" s="410"/>
      <c r="AL192" s="410"/>
      <c r="AM192" s="410"/>
      <c r="AN192" s="410"/>
      <c r="AO192" s="410"/>
      <c r="AP192" s="410"/>
      <c r="AQ192" s="410"/>
      <c r="AR192" s="410"/>
      <c r="AS192" s="410"/>
      <c r="AT192" s="410"/>
    </row>
    <row r="193" spans="5:46" ht="15" x14ac:dyDescent="0.2">
      <c r="E193" s="392" t="s">
        <v>544</v>
      </c>
      <c r="G193" s="410"/>
      <c r="H193" s="410"/>
      <c r="I193" s="410"/>
      <c r="J193" s="410"/>
      <c r="L193" s="392" t="s">
        <v>545</v>
      </c>
      <c r="M193" s="410"/>
      <c r="N193" s="410"/>
      <c r="O193" s="410"/>
      <c r="P193" s="410"/>
      <c r="Q193" s="410"/>
      <c r="R193" s="416"/>
      <c r="AD193" s="410"/>
      <c r="AE193" s="410"/>
      <c r="AF193" s="410"/>
      <c r="AG193" s="410"/>
      <c r="AH193" s="410"/>
      <c r="AI193" s="410"/>
      <c r="AJ193" s="410"/>
      <c r="AK193" s="410"/>
      <c r="AL193" s="410"/>
      <c r="AM193" s="410"/>
      <c r="AN193" s="410"/>
      <c r="AO193" s="410"/>
      <c r="AP193" s="410"/>
      <c r="AQ193" s="410"/>
      <c r="AR193" s="410"/>
      <c r="AS193" s="410"/>
      <c r="AT193" s="410"/>
    </row>
    <row r="194" spans="5:46" ht="15" x14ac:dyDescent="0.2">
      <c r="G194" s="410"/>
      <c r="H194" s="410"/>
      <c r="I194" s="410"/>
      <c r="J194" s="410"/>
      <c r="L194" s="410"/>
      <c r="M194" s="410"/>
      <c r="N194" s="410"/>
      <c r="O194" s="410"/>
      <c r="P194" s="410"/>
      <c r="Q194" s="410"/>
      <c r="R194" s="416"/>
      <c r="AD194" s="410"/>
      <c r="AE194" s="410"/>
      <c r="AF194" s="410"/>
      <c r="AG194" s="410"/>
      <c r="AH194" s="410"/>
      <c r="AI194" s="410"/>
      <c r="AJ194" s="410"/>
      <c r="AK194" s="410"/>
      <c r="AL194" s="410"/>
      <c r="AM194" s="410"/>
      <c r="AN194" s="410"/>
      <c r="AO194" s="410"/>
      <c r="AP194" s="410"/>
      <c r="AQ194" s="410"/>
      <c r="AR194" s="410"/>
      <c r="AS194" s="410"/>
      <c r="AT194" s="410"/>
    </row>
    <row r="195" spans="5:46" ht="15" x14ac:dyDescent="0.2">
      <c r="G195" s="410"/>
      <c r="H195" s="410"/>
      <c r="I195" s="410"/>
      <c r="J195" s="410"/>
      <c r="L195" s="410"/>
      <c r="M195" s="410"/>
      <c r="N195" s="410"/>
      <c r="O195" s="410"/>
      <c r="P195" s="410"/>
      <c r="Q195" s="410"/>
      <c r="R195" s="416"/>
      <c r="V195" s="410"/>
      <c r="AD195" s="410"/>
      <c r="AE195" s="410"/>
      <c r="AF195" s="410"/>
      <c r="AG195" s="410"/>
      <c r="AH195" s="410"/>
      <c r="AI195" s="410"/>
      <c r="AJ195" s="410"/>
      <c r="AK195" s="410"/>
      <c r="AL195" s="410"/>
      <c r="AM195" s="410"/>
      <c r="AN195" s="410"/>
      <c r="AO195" s="410"/>
      <c r="AP195" s="410"/>
      <c r="AQ195" s="410"/>
      <c r="AR195" s="410"/>
      <c r="AS195" s="410"/>
      <c r="AT195" s="410"/>
    </row>
    <row r="196" spans="5:46" ht="15" x14ac:dyDescent="0.2">
      <c r="E196" s="410" t="s">
        <v>483</v>
      </c>
      <c r="F196" s="410" t="s">
        <v>484</v>
      </c>
      <c r="G196" s="410"/>
      <c r="H196" s="410"/>
      <c r="I196" s="410"/>
      <c r="J196" s="410"/>
      <c r="L196" s="410" t="s">
        <v>483</v>
      </c>
      <c r="M196" s="410" t="s">
        <v>484</v>
      </c>
      <c r="N196" s="410"/>
      <c r="O196" s="410"/>
      <c r="P196" s="410"/>
      <c r="Q196" s="410"/>
      <c r="R196" s="416"/>
      <c r="V196" s="410"/>
      <c r="AD196" s="410"/>
      <c r="AE196" s="410"/>
      <c r="AF196" s="410"/>
      <c r="AG196" s="410"/>
      <c r="AH196" s="410"/>
      <c r="AI196" s="410"/>
      <c r="AJ196" s="410"/>
      <c r="AK196" s="410"/>
      <c r="AL196" s="410"/>
      <c r="AM196" s="410"/>
      <c r="AN196" s="410"/>
      <c r="AO196" s="410"/>
      <c r="AP196" s="410"/>
      <c r="AQ196" s="410"/>
      <c r="AR196" s="410"/>
      <c r="AS196" s="410"/>
      <c r="AT196" s="410"/>
    </row>
    <row r="197" spans="5:46" ht="15" x14ac:dyDescent="0.2">
      <c r="E197" s="410"/>
      <c r="F197" s="410"/>
      <c r="G197" s="410"/>
      <c r="H197" s="410"/>
      <c r="I197" s="410"/>
      <c r="J197" s="410"/>
      <c r="L197" s="410"/>
      <c r="M197" s="410"/>
      <c r="N197" s="410"/>
      <c r="O197" s="410"/>
      <c r="P197" s="410"/>
      <c r="Q197" s="410"/>
      <c r="R197" s="416"/>
      <c r="V197" s="410"/>
      <c r="AD197" s="410"/>
      <c r="AE197" s="410"/>
      <c r="AF197" s="410"/>
      <c r="AG197" s="410"/>
      <c r="AH197" s="410"/>
      <c r="AI197" s="410"/>
      <c r="AJ197" s="410"/>
      <c r="AK197" s="410"/>
      <c r="AL197" s="410"/>
      <c r="AM197" s="410"/>
      <c r="AN197" s="410"/>
      <c r="AO197" s="410"/>
      <c r="AP197" s="410"/>
      <c r="AQ197" s="410"/>
      <c r="AR197" s="410"/>
      <c r="AS197" s="410"/>
      <c r="AT197" s="410"/>
    </row>
    <row r="198" spans="5:46" ht="15" x14ac:dyDescent="0.2">
      <c r="E198" s="410" t="s">
        <v>488</v>
      </c>
      <c r="F198" s="410" t="s">
        <v>489</v>
      </c>
      <c r="G198" s="410"/>
      <c r="H198" s="410"/>
      <c r="I198" s="410"/>
      <c r="J198" s="410"/>
      <c r="K198" s="410"/>
      <c r="L198" s="410" t="s">
        <v>488</v>
      </c>
      <c r="M198" s="410" t="s">
        <v>489</v>
      </c>
      <c r="N198" s="410"/>
      <c r="O198" s="410"/>
      <c r="P198" s="410"/>
      <c r="Q198" s="410"/>
      <c r="R198" s="416"/>
      <c r="V198" s="410"/>
      <c r="AD198" s="410"/>
      <c r="AE198" s="410"/>
      <c r="AF198" s="410"/>
      <c r="AG198" s="410"/>
      <c r="AH198" s="410"/>
      <c r="AI198" s="410"/>
      <c r="AJ198" s="410"/>
      <c r="AK198" s="410"/>
      <c r="AL198" s="410"/>
      <c r="AM198" s="410"/>
      <c r="AN198" s="410"/>
      <c r="AO198" s="410"/>
      <c r="AP198" s="410"/>
      <c r="AQ198" s="410"/>
      <c r="AR198" s="410"/>
      <c r="AS198" s="410"/>
      <c r="AT198" s="410"/>
    </row>
    <row r="199" spans="5:46" ht="15" x14ac:dyDescent="0.2">
      <c r="E199" s="410" t="s">
        <v>492</v>
      </c>
      <c r="F199" s="410" t="s">
        <v>493</v>
      </c>
      <c r="G199" s="410" t="s">
        <v>494</v>
      </c>
      <c r="H199" s="410" t="s">
        <v>495</v>
      </c>
      <c r="I199" s="410" t="s">
        <v>496</v>
      </c>
      <c r="J199" s="410" t="s">
        <v>497</v>
      </c>
      <c r="K199" s="410"/>
      <c r="L199" s="410" t="s">
        <v>492</v>
      </c>
      <c r="M199" s="410" t="s">
        <v>493</v>
      </c>
      <c r="N199" s="410" t="s">
        <v>494</v>
      </c>
      <c r="O199" s="410" t="s">
        <v>495</v>
      </c>
      <c r="P199" s="410" t="s">
        <v>496</v>
      </c>
      <c r="Q199" s="410" t="s">
        <v>497</v>
      </c>
      <c r="R199" s="416"/>
      <c r="V199" s="410"/>
      <c r="AD199" s="410"/>
      <c r="AE199" s="410"/>
      <c r="AF199" s="410"/>
      <c r="AG199" s="410"/>
      <c r="AH199" s="410"/>
      <c r="AI199" s="410"/>
      <c r="AJ199" s="410"/>
      <c r="AK199" s="410"/>
      <c r="AL199" s="410"/>
      <c r="AM199" s="410"/>
      <c r="AN199" s="410"/>
      <c r="AO199" s="410"/>
      <c r="AP199" s="410"/>
      <c r="AQ199" s="410"/>
      <c r="AR199" s="410"/>
      <c r="AS199" s="410"/>
      <c r="AT199" s="410"/>
    </row>
    <row r="200" spans="5:46" ht="15" x14ac:dyDescent="0.2">
      <c r="E200" s="418" t="s">
        <v>546</v>
      </c>
      <c r="F200" s="420">
        <v>14147.19</v>
      </c>
      <c r="G200" s="420">
        <v>17588.46</v>
      </c>
      <c r="H200" s="420">
        <v>19702.02</v>
      </c>
      <c r="I200" s="420">
        <v>27394.79</v>
      </c>
      <c r="J200" s="420">
        <v>23692.51</v>
      </c>
      <c r="K200" s="410"/>
      <c r="L200" s="418" t="s">
        <v>546</v>
      </c>
      <c r="M200" s="423">
        <v>0.65769467328861997</v>
      </c>
      <c r="N200" s="423">
        <v>0.78200753887482433</v>
      </c>
      <c r="O200" s="423">
        <v>0.76343291042711436</v>
      </c>
      <c r="P200" s="423">
        <v>0.83093756379189498</v>
      </c>
      <c r="Q200" s="423">
        <v>0.82842942714352197</v>
      </c>
      <c r="R200" s="416"/>
      <c r="V200" s="410"/>
      <c r="AD200" s="410"/>
      <c r="AE200" s="410"/>
      <c r="AF200" s="410"/>
      <c r="AG200" s="410"/>
      <c r="AH200" s="410"/>
      <c r="AI200" s="410"/>
      <c r="AJ200" s="410"/>
      <c r="AK200" s="410"/>
      <c r="AL200" s="410"/>
      <c r="AM200" s="410"/>
      <c r="AN200" s="410"/>
      <c r="AO200" s="410"/>
      <c r="AP200" s="410"/>
      <c r="AQ200" s="410"/>
      <c r="AR200" s="410"/>
      <c r="AS200" s="410"/>
      <c r="AT200" s="410"/>
    </row>
    <row r="201" spans="5:46" ht="15" x14ac:dyDescent="0.2">
      <c r="E201" s="418" t="s">
        <v>547</v>
      </c>
      <c r="F201" s="420">
        <v>2983.18</v>
      </c>
      <c r="G201" s="420">
        <v>2031.86</v>
      </c>
      <c r="H201" s="420">
        <v>1749.44</v>
      </c>
      <c r="I201" s="420">
        <v>1538.53</v>
      </c>
      <c r="J201" s="420">
        <v>1771.44</v>
      </c>
      <c r="K201" s="410"/>
      <c r="L201" s="418" t="s">
        <v>547</v>
      </c>
      <c r="M201" s="423">
        <v>0.13868631123644659</v>
      </c>
      <c r="N201" s="423">
        <v>9.0339338289890103E-2</v>
      </c>
      <c r="O201" s="423">
        <v>6.7788991728645637E-2</v>
      </c>
      <c r="P201" s="423">
        <v>4.6666624201928325E-2</v>
      </c>
      <c r="Q201" s="423">
        <v>6.1939955894040805E-2</v>
      </c>
      <c r="R201" s="416"/>
      <c r="V201" s="410"/>
      <c r="AD201" s="410"/>
      <c r="AE201" s="410"/>
      <c r="AF201" s="410"/>
      <c r="AG201" s="410"/>
      <c r="AH201" s="410"/>
      <c r="AI201" s="410"/>
      <c r="AJ201" s="410"/>
      <c r="AK201" s="410"/>
      <c r="AL201" s="410"/>
      <c r="AM201" s="410"/>
      <c r="AN201" s="410"/>
      <c r="AO201" s="410"/>
      <c r="AP201" s="410"/>
      <c r="AQ201" s="410"/>
      <c r="AR201" s="410"/>
      <c r="AS201" s="410"/>
      <c r="AT201" s="410"/>
    </row>
    <row r="202" spans="5:46" ht="15" x14ac:dyDescent="0.2">
      <c r="E202" s="418" t="s">
        <v>548</v>
      </c>
      <c r="F202" s="420">
        <v>4379.8999999999996</v>
      </c>
      <c r="G202" s="420">
        <v>2871.1</v>
      </c>
      <c r="H202" s="420">
        <v>4355.68</v>
      </c>
      <c r="I202" s="420">
        <v>4035.21</v>
      </c>
      <c r="J202" s="420">
        <v>3135.36</v>
      </c>
      <c r="K202" s="410"/>
      <c r="L202" s="418" t="s">
        <v>548</v>
      </c>
      <c r="M202" s="423">
        <v>0.20361901547493361</v>
      </c>
      <c r="N202" s="423">
        <v>0.12765312283528563</v>
      </c>
      <c r="O202" s="423">
        <v>0.16877809784424003</v>
      </c>
      <c r="P202" s="423">
        <v>0.1223958120061768</v>
      </c>
      <c r="Q202" s="423">
        <v>0.10963061696243721</v>
      </c>
      <c r="R202" s="416"/>
      <c r="V202" s="410"/>
      <c r="AD202" s="410"/>
      <c r="AE202" s="410"/>
      <c r="AF202" s="410"/>
      <c r="AG202" s="410"/>
      <c r="AH202" s="410"/>
      <c r="AI202" s="410"/>
      <c r="AJ202" s="410"/>
      <c r="AK202" s="410"/>
      <c r="AL202" s="410"/>
      <c r="AM202" s="410"/>
      <c r="AN202" s="410"/>
      <c r="AO202" s="410"/>
      <c r="AP202" s="410"/>
      <c r="AQ202" s="410"/>
      <c r="AR202" s="410"/>
      <c r="AS202" s="410"/>
      <c r="AT202" s="410"/>
    </row>
    <row r="203" spans="5:46" ht="15" x14ac:dyDescent="0.2">
      <c r="E203" s="418" t="s">
        <v>523</v>
      </c>
      <c r="F203" s="420">
        <v>21510.269999999997</v>
      </c>
      <c r="G203" s="420">
        <v>22491.42</v>
      </c>
      <c r="H203" s="420">
        <v>25807.14</v>
      </c>
      <c r="I203" s="420">
        <v>32968.53</v>
      </c>
      <c r="J203" s="420">
        <v>28599.309999999998</v>
      </c>
      <c r="K203" s="410"/>
      <c r="L203" s="410"/>
      <c r="M203" s="410"/>
      <c r="N203" s="410"/>
      <c r="O203" s="410"/>
      <c r="P203" s="410"/>
      <c r="Q203" s="410"/>
      <c r="R203" s="416"/>
      <c r="V203" s="410"/>
      <c r="AD203" s="410"/>
      <c r="AE203" s="410"/>
      <c r="AF203" s="410"/>
      <c r="AG203" s="410"/>
      <c r="AH203" s="410"/>
      <c r="AI203" s="410"/>
      <c r="AJ203" s="410"/>
      <c r="AK203" s="410"/>
      <c r="AL203" s="410"/>
      <c r="AM203" s="410"/>
      <c r="AN203" s="410"/>
      <c r="AO203" s="410"/>
      <c r="AP203" s="410"/>
      <c r="AQ203" s="410"/>
      <c r="AR203" s="410"/>
      <c r="AS203" s="410"/>
      <c r="AT203" s="410"/>
    </row>
    <row r="204" spans="5:46" ht="15" x14ac:dyDescent="0.2">
      <c r="E204" s="410"/>
      <c r="F204" s="410"/>
      <c r="G204" s="410"/>
      <c r="H204" s="410"/>
      <c r="I204" s="410"/>
      <c r="J204" s="410"/>
      <c r="K204" s="410"/>
      <c r="L204" s="410"/>
      <c r="M204" s="410"/>
      <c r="N204" s="410"/>
      <c r="O204" s="410"/>
      <c r="P204" s="410"/>
      <c r="Q204" s="410"/>
      <c r="R204" s="416"/>
      <c r="V204" s="410"/>
      <c r="AD204" s="410"/>
      <c r="AE204" s="410"/>
      <c r="AF204" s="410"/>
      <c r="AG204" s="410"/>
      <c r="AH204" s="410"/>
      <c r="AI204" s="410"/>
      <c r="AJ204" s="410"/>
      <c r="AK204" s="410"/>
      <c r="AL204" s="410"/>
      <c r="AM204" s="410"/>
      <c r="AN204" s="410"/>
      <c r="AO204" s="410"/>
      <c r="AP204" s="410"/>
      <c r="AQ204" s="410"/>
      <c r="AR204" s="410"/>
      <c r="AS204" s="410"/>
      <c r="AT204" s="410"/>
    </row>
    <row r="205" spans="5:46" ht="15" x14ac:dyDescent="0.2">
      <c r="E205" s="410"/>
      <c r="F205" s="410"/>
      <c r="G205" s="410"/>
      <c r="H205" s="410"/>
      <c r="I205" s="410"/>
      <c r="J205" s="410"/>
      <c r="K205" s="410"/>
      <c r="L205" s="410"/>
      <c r="M205" s="410"/>
      <c r="N205" s="410"/>
      <c r="O205" s="410"/>
      <c r="P205" s="410"/>
      <c r="Q205" s="410"/>
      <c r="R205" s="416"/>
      <c r="V205" s="410"/>
      <c r="AD205" s="410"/>
      <c r="AE205" s="410"/>
      <c r="AF205" s="410"/>
      <c r="AG205" s="410"/>
      <c r="AH205" s="410"/>
      <c r="AI205" s="410"/>
      <c r="AJ205" s="410"/>
      <c r="AK205" s="410"/>
      <c r="AL205" s="410"/>
      <c r="AM205" s="410"/>
      <c r="AN205" s="410"/>
      <c r="AO205" s="410"/>
      <c r="AP205" s="410"/>
      <c r="AQ205" s="410"/>
      <c r="AR205" s="410"/>
      <c r="AS205" s="410"/>
      <c r="AT205" s="410"/>
    </row>
    <row r="206" spans="5:46" ht="15" x14ac:dyDescent="0.2">
      <c r="E206" s="410"/>
      <c r="F206" s="410"/>
      <c r="G206" s="410"/>
      <c r="H206" s="410"/>
      <c r="I206" s="410"/>
      <c r="J206" s="410"/>
      <c r="K206" s="410"/>
      <c r="L206" s="410"/>
      <c r="M206" s="410"/>
      <c r="N206" s="410"/>
      <c r="O206" s="410"/>
      <c r="P206" s="410"/>
      <c r="Q206" s="410"/>
      <c r="R206" s="416"/>
      <c r="V206" s="410"/>
      <c r="AD206" s="410"/>
      <c r="AE206" s="410"/>
      <c r="AF206" s="410"/>
      <c r="AG206" s="410"/>
      <c r="AH206" s="410"/>
      <c r="AI206" s="410"/>
      <c r="AJ206" s="410"/>
      <c r="AK206" s="410"/>
      <c r="AL206" s="410"/>
      <c r="AM206" s="410"/>
      <c r="AN206" s="410"/>
      <c r="AO206" s="410"/>
      <c r="AP206" s="410"/>
      <c r="AQ206" s="410"/>
      <c r="AR206" s="410"/>
      <c r="AS206" s="410"/>
      <c r="AT206" s="410"/>
    </row>
    <row r="207" spans="5:46" ht="15" x14ac:dyDescent="0.2">
      <c r="E207" s="410"/>
      <c r="F207" s="410"/>
      <c r="G207" s="410"/>
      <c r="H207" s="410"/>
      <c r="I207" s="410"/>
      <c r="J207" s="410"/>
      <c r="K207" s="410"/>
      <c r="L207" s="410"/>
      <c r="M207" s="410"/>
      <c r="N207" s="410"/>
      <c r="O207" s="410"/>
      <c r="P207" s="410"/>
      <c r="Q207" s="410"/>
      <c r="R207" s="416"/>
      <c r="V207" s="410"/>
      <c r="AD207" s="410"/>
      <c r="AE207" s="410"/>
      <c r="AF207" s="410"/>
      <c r="AG207" s="410"/>
      <c r="AH207" s="410"/>
      <c r="AI207" s="410"/>
      <c r="AJ207" s="410"/>
      <c r="AK207" s="410"/>
      <c r="AL207" s="410"/>
      <c r="AM207" s="410"/>
      <c r="AN207" s="410"/>
      <c r="AO207" s="410"/>
      <c r="AP207" s="410"/>
      <c r="AQ207" s="410"/>
      <c r="AR207" s="410"/>
      <c r="AS207" s="410"/>
      <c r="AT207" s="410"/>
    </row>
    <row r="208" spans="5:46" s="380" customFormat="1" ht="15" x14ac:dyDescent="0.2">
      <c r="E208" s="393"/>
      <c r="F208" s="393"/>
      <c r="G208" s="393"/>
      <c r="H208" s="393"/>
      <c r="I208" s="393"/>
      <c r="J208" s="393"/>
      <c r="K208" s="393"/>
      <c r="L208" s="393"/>
      <c r="M208" s="393"/>
      <c r="N208" s="393"/>
      <c r="O208" s="393"/>
      <c r="P208" s="393"/>
      <c r="Q208" s="393"/>
      <c r="R208" s="419"/>
      <c r="V208" s="393"/>
      <c r="AD208" s="410"/>
      <c r="AE208" s="410"/>
      <c r="AF208" s="410"/>
      <c r="AG208" s="410"/>
      <c r="AH208" s="410"/>
      <c r="AI208" s="410"/>
      <c r="AJ208" s="410"/>
      <c r="AK208" s="410"/>
      <c r="AL208" s="410"/>
      <c r="AM208" s="410"/>
      <c r="AN208" s="410"/>
      <c r="AO208" s="410"/>
      <c r="AP208" s="410"/>
      <c r="AQ208" s="410"/>
    </row>
    <row r="209" spans="3:43" ht="15.75" x14ac:dyDescent="0.25">
      <c r="C209" s="390">
        <v>3</v>
      </c>
      <c r="E209" s="391" t="s">
        <v>549</v>
      </c>
      <c r="F209" s="410"/>
      <c r="G209" s="410"/>
      <c r="H209" s="410"/>
      <c r="I209" s="410"/>
      <c r="J209" s="410"/>
      <c r="K209" s="410"/>
      <c r="L209" s="410"/>
      <c r="M209" s="410"/>
      <c r="N209" s="410"/>
      <c r="O209" s="410"/>
      <c r="P209" s="410"/>
      <c r="Q209" s="410"/>
      <c r="R209" s="416"/>
      <c r="V209" s="410"/>
      <c r="AD209" s="410"/>
      <c r="AE209" s="410"/>
      <c r="AF209" s="410"/>
      <c r="AG209" s="410"/>
      <c r="AH209" s="410"/>
      <c r="AI209" s="410"/>
      <c r="AJ209" s="410"/>
      <c r="AK209" s="410"/>
      <c r="AL209" s="410"/>
      <c r="AM209" s="410"/>
      <c r="AN209" s="410"/>
      <c r="AO209" s="410"/>
      <c r="AP209" s="410"/>
      <c r="AQ209" s="410"/>
    </row>
    <row r="210" spans="3:43" ht="15" x14ac:dyDescent="0.2">
      <c r="E210" s="410"/>
      <c r="F210" s="410"/>
      <c r="G210" s="410"/>
      <c r="H210" s="410"/>
      <c r="I210" s="410"/>
      <c r="J210" s="410"/>
      <c r="K210" s="410"/>
      <c r="L210" s="410"/>
      <c r="M210" s="410"/>
      <c r="N210" s="410"/>
      <c r="O210" s="410"/>
      <c r="P210" s="410"/>
      <c r="Q210" s="410"/>
      <c r="R210" s="416"/>
      <c r="V210" s="410"/>
      <c r="AD210" s="410"/>
      <c r="AE210" s="410"/>
      <c r="AF210" s="410"/>
      <c r="AG210" s="410"/>
      <c r="AH210" s="410"/>
      <c r="AI210" s="410"/>
      <c r="AJ210" s="410"/>
      <c r="AK210" s="410"/>
      <c r="AL210" s="410"/>
      <c r="AM210" s="410"/>
      <c r="AN210" s="410"/>
      <c r="AO210" s="410"/>
      <c r="AP210" s="410"/>
      <c r="AQ210" s="410"/>
    </row>
    <row r="211" spans="3:43" ht="15" x14ac:dyDescent="0.2">
      <c r="E211" s="410"/>
      <c r="F211" s="410"/>
      <c r="G211" s="410"/>
      <c r="H211" s="410"/>
      <c r="I211" s="410"/>
      <c r="J211" s="410"/>
      <c r="K211" s="410"/>
      <c r="L211" s="410"/>
      <c r="M211" s="410"/>
      <c r="N211" s="410"/>
      <c r="O211" s="410"/>
      <c r="P211" s="410"/>
      <c r="Q211" s="410"/>
      <c r="R211" s="416"/>
      <c r="V211" s="410"/>
      <c r="AD211" s="410"/>
      <c r="AE211" s="410"/>
      <c r="AF211" s="410"/>
      <c r="AG211" s="410"/>
      <c r="AH211" s="410"/>
      <c r="AI211" s="410"/>
      <c r="AJ211" s="410"/>
      <c r="AK211" s="410"/>
      <c r="AL211" s="410"/>
      <c r="AM211" s="410"/>
      <c r="AN211" s="410"/>
      <c r="AO211" s="410"/>
      <c r="AP211" s="410"/>
      <c r="AQ211" s="410"/>
    </row>
    <row r="212" spans="3:43" ht="15" x14ac:dyDescent="0.2">
      <c r="E212" s="410"/>
      <c r="F212" s="410"/>
      <c r="G212" s="410"/>
      <c r="H212" s="410"/>
      <c r="I212" s="410"/>
      <c r="J212" s="410"/>
      <c r="K212" s="410"/>
      <c r="L212" s="410"/>
      <c r="M212" s="410"/>
      <c r="N212" s="410"/>
      <c r="O212" s="410"/>
      <c r="P212" s="410"/>
      <c r="Q212" s="410"/>
      <c r="R212" s="416"/>
      <c r="V212" s="410"/>
      <c r="AD212" s="410"/>
      <c r="AE212" s="410"/>
      <c r="AF212" s="410"/>
      <c r="AG212" s="410"/>
      <c r="AH212" s="410"/>
      <c r="AI212" s="410"/>
      <c r="AJ212" s="410"/>
      <c r="AK212" s="410"/>
      <c r="AL212" s="410"/>
      <c r="AM212" s="410"/>
      <c r="AN212" s="410"/>
      <c r="AO212" s="410"/>
      <c r="AP212" s="410"/>
      <c r="AQ212" s="410"/>
    </row>
    <row r="213" spans="3:43" ht="15" x14ac:dyDescent="0.2">
      <c r="E213" s="410"/>
      <c r="F213" s="410"/>
      <c r="G213" s="410"/>
      <c r="K213" s="410"/>
      <c r="L213" s="409"/>
      <c r="M213" s="410"/>
      <c r="N213" s="410"/>
      <c r="O213" s="410"/>
      <c r="P213" s="410"/>
      <c r="Q213" s="410"/>
      <c r="R213" s="416"/>
      <c r="V213" s="410"/>
      <c r="AD213" s="410"/>
      <c r="AE213" s="410"/>
      <c r="AF213" s="410"/>
      <c r="AG213" s="410"/>
      <c r="AH213" s="410"/>
      <c r="AI213" s="410"/>
      <c r="AJ213" s="410"/>
      <c r="AK213" s="410"/>
      <c r="AL213" s="410"/>
      <c r="AM213" s="410"/>
      <c r="AN213" s="410"/>
      <c r="AO213" s="410"/>
      <c r="AP213" s="410"/>
      <c r="AQ213" s="410"/>
    </row>
    <row r="214" spans="3:43" ht="15" x14ac:dyDescent="0.2">
      <c r="E214" s="392" t="s">
        <v>550</v>
      </c>
      <c r="K214" s="410"/>
      <c r="L214" s="392" t="s">
        <v>551</v>
      </c>
      <c r="M214" s="410"/>
      <c r="N214" s="410"/>
      <c r="O214" s="410"/>
      <c r="P214" s="410"/>
      <c r="Q214" s="410"/>
      <c r="R214" s="416"/>
      <c r="T214" s="392" t="s">
        <v>552</v>
      </c>
      <c r="V214" s="410"/>
      <c r="W214" s="392" t="s">
        <v>553</v>
      </c>
      <c r="X214" s="410"/>
      <c r="Y214" s="410"/>
      <c r="Z214" s="410"/>
      <c r="AA214" s="410"/>
      <c r="AD214" s="410"/>
      <c r="AE214" s="410"/>
      <c r="AF214" s="410"/>
      <c r="AG214" s="410"/>
      <c r="AH214" s="410"/>
      <c r="AI214" s="410"/>
      <c r="AJ214" s="410"/>
      <c r="AK214" s="410"/>
      <c r="AL214" s="410"/>
      <c r="AM214" s="410"/>
      <c r="AN214" s="410"/>
      <c r="AO214" s="410"/>
      <c r="AP214" s="410"/>
      <c r="AQ214" s="410"/>
    </row>
    <row r="215" spans="3:43" ht="15" x14ac:dyDescent="0.2">
      <c r="K215" s="410"/>
      <c r="L215" s="410"/>
      <c r="M215" s="410"/>
      <c r="N215" s="410"/>
      <c r="O215" s="410"/>
      <c r="P215" s="410"/>
      <c r="Q215" s="410"/>
      <c r="R215" s="416"/>
      <c r="V215" s="410"/>
      <c r="X215" s="399"/>
      <c r="Y215" s="399"/>
      <c r="Z215" s="399"/>
      <c r="AA215" s="399"/>
      <c r="AD215" s="410"/>
      <c r="AE215" s="410"/>
      <c r="AF215" s="410"/>
      <c r="AG215" s="410"/>
      <c r="AH215" s="410"/>
      <c r="AI215" s="410"/>
      <c r="AJ215" s="410"/>
      <c r="AK215" s="410"/>
      <c r="AL215" s="410"/>
      <c r="AM215" s="410"/>
      <c r="AN215" s="410"/>
      <c r="AO215" s="410"/>
      <c r="AP215" s="410"/>
      <c r="AQ215" s="410"/>
    </row>
    <row r="216" spans="3:43" ht="15" x14ac:dyDescent="0.2">
      <c r="E216" s="410" t="s">
        <v>554</v>
      </c>
      <c r="F216" s="410"/>
      <c r="G216" s="410"/>
      <c r="K216" s="410"/>
      <c r="L216" s="410" t="s">
        <v>488</v>
      </c>
      <c r="M216" s="410" t="s">
        <v>489</v>
      </c>
      <c r="N216" s="410"/>
      <c r="O216" s="410"/>
      <c r="P216" s="410"/>
      <c r="Q216" s="410"/>
      <c r="R216" s="416"/>
      <c r="T216" s="410" t="s">
        <v>492</v>
      </c>
      <c r="U216" s="410" t="s">
        <v>488</v>
      </c>
      <c r="V216" s="410"/>
      <c r="W216" s="410" t="s">
        <v>483</v>
      </c>
      <c r="X216" s="410" t="s">
        <v>555</v>
      </c>
      <c r="AD216" s="410"/>
      <c r="AE216" s="410"/>
      <c r="AF216" s="410"/>
      <c r="AG216" s="410"/>
      <c r="AH216" s="410"/>
      <c r="AI216" s="410"/>
      <c r="AJ216" s="410"/>
      <c r="AK216" s="410"/>
      <c r="AL216" s="410"/>
      <c r="AM216" s="410"/>
      <c r="AN216" s="410"/>
      <c r="AO216" s="410"/>
      <c r="AP216" s="410"/>
      <c r="AQ216" s="410"/>
    </row>
    <row r="217" spans="3:43" ht="15" x14ac:dyDescent="0.2">
      <c r="E217" s="410"/>
      <c r="F217" s="410"/>
      <c r="G217" s="410"/>
      <c r="K217" s="410"/>
      <c r="L217" s="410" t="s">
        <v>492</v>
      </c>
      <c r="M217" s="410" t="s">
        <v>493</v>
      </c>
      <c r="N217" s="410" t="s">
        <v>494</v>
      </c>
      <c r="O217" s="410" t="s">
        <v>495</v>
      </c>
      <c r="P217" s="410" t="s">
        <v>496</v>
      </c>
      <c r="Q217" s="410" t="s">
        <v>497</v>
      </c>
      <c r="R217" s="416"/>
      <c r="T217" s="418" t="s">
        <v>427</v>
      </c>
      <c r="U217" s="425">
        <v>56.11</v>
      </c>
      <c r="V217" s="410"/>
      <c r="AD217" s="410"/>
      <c r="AE217" s="410"/>
      <c r="AF217" s="410"/>
      <c r="AG217" s="410"/>
      <c r="AH217" s="410"/>
      <c r="AI217" s="410"/>
      <c r="AJ217" s="410"/>
      <c r="AK217" s="410"/>
      <c r="AL217" s="410"/>
      <c r="AM217" s="410"/>
      <c r="AN217" s="410"/>
      <c r="AO217" s="410"/>
      <c r="AP217" s="410"/>
      <c r="AQ217" s="410"/>
    </row>
    <row r="218" spans="3:43" ht="15" x14ac:dyDescent="0.2">
      <c r="E218" s="410"/>
      <c r="F218" s="410"/>
      <c r="G218" s="410"/>
      <c r="K218" s="410"/>
      <c r="L218" s="418" t="s">
        <v>546</v>
      </c>
      <c r="M218" s="410">
        <v>0.78</v>
      </c>
      <c r="N218" s="410">
        <v>1.06</v>
      </c>
      <c r="O218" s="410">
        <v>0.63</v>
      </c>
      <c r="P218" s="410">
        <v>1</v>
      </c>
      <c r="Q218" s="410">
        <v>1.54</v>
      </c>
      <c r="R218" s="416"/>
      <c r="T218" s="418" t="s">
        <v>449</v>
      </c>
      <c r="U218" s="425">
        <v>28.1</v>
      </c>
      <c r="V218" s="410"/>
      <c r="W218" s="410" t="s">
        <v>488</v>
      </c>
      <c r="X218" s="410" t="s">
        <v>489</v>
      </c>
      <c r="Y218" s="410"/>
      <c r="Z218" s="410"/>
      <c r="AA218" s="410"/>
      <c r="AD218" s="410"/>
      <c r="AE218" s="410"/>
      <c r="AF218" s="410"/>
      <c r="AG218" s="410"/>
      <c r="AH218" s="410"/>
      <c r="AI218" s="410"/>
      <c r="AJ218" s="410"/>
      <c r="AK218" s="410"/>
      <c r="AL218" s="410"/>
      <c r="AM218" s="410"/>
      <c r="AN218" s="410"/>
      <c r="AO218" s="410"/>
      <c r="AP218" s="410"/>
      <c r="AQ218" s="410"/>
    </row>
    <row r="219" spans="3:43" ht="15" x14ac:dyDescent="0.2">
      <c r="E219" s="410"/>
      <c r="F219" s="410"/>
      <c r="G219" s="410"/>
      <c r="K219" s="410"/>
      <c r="L219" s="421" t="s">
        <v>547</v>
      </c>
      <c r="M219" s="426">
        <v>0.1</v>
      </c>
      <c r="N219" s="426">
        <v>0.1</v>
      </c>
      <c r="O219" s="426">
        <v>0.06</v>
      </c>
      <c r="P219" s="426">
        <v>0.05</v>
      </c>
      <c r="Q219" s="426">
        <v>0.12</v>
      </c>
      <c r="R219" s="416" t="s">
        <v>556</v>
      </c>
      <c r="T219" s="418" t="s">
        <v>430</v>
      </c>
      <c r="U219" s="425">
        <v>25.89</v>
      </c>
      <c r="V219" s="410"/>
      <c r="W219" s="410" t="s">
        <v>492</v>
      </c>
      <c r="X219" s="410" t="s">
        <v>546</v>
      </c>
      <c r="Y219" s="410" t="s">
        <v>547</v>
      </c>
      <c r="Z219" s="410" t="s">
        <v>548</v>
      </c>
      <c r="AA219" s="410" t="s">
        <v>523</v>
      </c>
      <c r="AD219" s="410"/>
      <c r="AE219" s="410"/>
      <c r="AF219" s="410"/>
      <c r="AG219" s="410"/>
      <c r="AH219" s="410"/>
      <c r="AI219" s="410"/>
      <c r="AJ219" s="410"/>
      <c r="AK219" s="410"/>
      <c r="AL219" s="410"/>
      <c r="AM219" s="410"/>
      <c r="AN219" s="410"/>
      <c r="AO219" s="410"/>
      <c r="AP219" s="410"/>
      <c r="AQ219" s="410"/>
    </row>
    <row r="220" spans="3:43" ht="15" x14ac:dyDescent="0.2">
      <c r="E220" s="410"/>
      <c r="F220" s="410"/>
      <c r="G220" s="410"/>
      <c r="K220" s="410"/>
      <c r="L220" s="418" t="s">
        <v>548</v>
      </c>
      <c r="M220" s="410">
        <v>0.33</v>
      </c>
      <c r="N220" s="410">
        <v>0.24</v>
      </c>
      <c r="O220" s="410">
        <v>0.28000000000000003</v>
      </c>
      <c r="P220" s="410">
        <v>0.17</v>
      </c>
      <c r="Q220" s="410">
        <v>0.2</v>
      </c>
      <c r="R220" s="416"/>
      <c r="T220" s="418" t="s">
        <v>425</v>
      </c>
      <c r="U220" s="425">
        <v>20.05</v>
      </c>
      <c r="V220" s="410"/>
      <c r="W220" s="418" t="s">
        <v>427</v>
      </c>
      <c r="X220" s="420">
        <v>1245.3</v>
      </c>
      <c r="Y220" s="420">
        <v>222.8</v>
      </c>
      <c r="Z220" s="420">
        <v>125</v>
      </c>
      <c r="AA220" s="420">
        <v>1593.1</v>
      </c>
      <c r="AD220" s="410"/>
      <c r="AE220" s="410"/>
      <c r="AF220" s="410"/>
      <c r="AG220" s="410"/>
      <c r="AH220" s="410"/>
      <c r="AI220" s="410"/>
      <c r="AJ220" s="410"/>
      <c r="AK220" s="410"/>
      <c r="AL220" s="410"/>
      <c r="AM220" s="410"/>
      <c r="AN220" s="410"/>
      <c r="AO220" s="410"/>
      <c r="AP220" s="410"/>
      <c r="AQ220" s="410"/>
    </row>
    <row r="221" spans="3:43" ht="15" x14ac:dyDescent="0.2">
      <c r="E221" s="410"/>
      <c r="F221" s="410"/>
      <c r="G221" s="410"/>
      <c r="K221" s="410"/>
      <c r="L221" s="418" t="s">
        <v>523</v>
      </c>
      <c r="M221" s="410">
        <v>1.21</v>
      </c>
      <c r="N221" s="410">
        <v>1.4000000000000001</v>
      </c>
      <c r="O221" s="410">
        <v>0.97</v>
      </c>
      <c r="P221" s="410">
        <v>1.22</v>
      </c>
      <c r="Q221" s="410">
        <v>1.86</v>
      </c>
      <c r="R221" s="416"/>
      <c r="T221" s="418" t="s">
        <v>428</v>
      </c>
      <c r="U221" s="425">
        <v>16.170000000000002</v>
      </c>
      <c r="V221" s="410"/>
      <c r="W221" s="418" t="s">
        <v>425</v>
      </c>
      <c r="X221" s="420">
        <v>381</v>
      </c>
      <c r="Y221" s="420">
        <v>248.9</v>
      </c>
      <c r="Z221" s="420">
        <v>132</v>
      </c>
      <c r="AA221" s="420">
        <v>761.9</v>
      </c>
      <c r="AD221" s="410"/>
      <c r="AE221" s="410"/>
      <c r="AF221" s="410"/>
      <c r="AG221" s="410"/>
      <c r="AH221" s="410"/>
      <c r="AI221" s="410"/>
      <c r="AJ221" s="410"/>
      <c r="AK221" s="410"/>
      <c r="AL221" s="410"/>
      <c r="AM221" s="410"/>
      <c r="AN221" s="410"/>
      <c r="AO221" s="410"/>
      <c r="AP221" s="410"/>
      <c r="AQ221" s="410"/>
    </row>
    <row r="222" spans="3:43" ht="15" x14ac:dyDescent="0.2">
      <c r="E222" s="410"/>
      <c r="F222" s="410"/>
      <c r="G222" s="410"/>
      <c r="H222" s="410"/>
      <c r="I222" s="410"/>
      <c r="J222" s="410"/>
      <c r="K222" s="410"/>
      <c r="L222" s="410"/>
      <c r="M222" s="410"/>
      <c r="N222" s="410"/>
      <c r="O222" s="410"/>
      <c r="P222" s="410"/>
      <c r="Q222" s="410"/>
      <c r="R222" s="416"/>
      <c r="T222" s="418" t="s">
        <v>431</v>
      </c>
      <c r="U222" s="425">
        <v>15.07</v>
      </c>
      <c r="V222" s="410"/>
      <c r="W222" s="418" t="s">
        <v>434</v>
      </c>
      <c r="X222" s="420">
        <v>436.4</v>
      </c>
      <c r="Y222" s="420">
        <v>136.1</v>
      </c>
      <c r="Z222" s="420">
        <v>113.7</v>
      </c>
      <c r="AA222" s="420">
        <v>686.2</v>
      </c>
      <c r="AD222" s="410"/>
      <c r="AE222" s="410"/>
      <c r="AF222" s="410"/>
      <c r="AG222" s="410"/>
      <c r="AH222" s="410"/>
      <c r="AI222" s="410"/>
      <c r="AJ222" s="410"/>
      <c r="AK222" s="410"/>
      <c r="AL222" s="410"/>
      <c r="AM222" s="410"/>
      <c r="AN222" s="410"/>
      <c r="AO222" s="410"/>
      <c r="AP222" s="410"/>
      <c r="AQ222" s="410"/>
    </row>
    <row r="223" spans="3:43" ht="15" x14ac:dyDescent="0.2">
      <c r="E223" s="409"/>
      <c r="F223" s="410"/>
      <c r="G223" s="410"/>
      <c r="H223" s="410"/>
      <c r="I223" s="410"/>
      <c r="J223" s="410"/>
      <c r="K223" s="410"/>
      <c r="L223" s="410"/>
      <c r="M223" s="410"/>
      <c r="N223" s="410"/>
      <c r="O223" s="410"/>
      <c r="P223" s="410"/>
      <c r="Q223" s="410"/>
      <c r="R223" s="416"/>
      <c r="T223" s="418" t="s">
        <v>426</v>
      </c>
      <c r="U223" s="425">
        <v>14.08</v>
      </c>
      <c r="V223" s="410"/>
      <c r="W223" s="418" t="s">
        <v>424</v>
      </c>
      <c r="X223" s="420">
        <v>420.13761999999997</v>
      </c>
      <c r="Y223" s="420">
        <v>164.36520000000002</v>
      </c>
      <c r="Z223" s="420">
        <v>1.72814</v>
      </c>
      <c r="AA223" s="420">
        <v>586.23095999999998</v>
      </c>
      <c r="AD223" s="410"/>
      <c r="AE223" s="410"/>
      <c r="AF223" s="410"/>
      <c r="AG223" s="410"/>
      <c r="AH223" s="410"/>
      <c r="AI223" s="410"/>
      <c r="AJ223" s="410"/>
      <c r="AK223" s="410"/>
      <c r="AL223" s="410"/>
      <c r="AM223" s="410"/>
      <c r="AN223" s="410"/>
      <c r="AO223" s="410"/>
      <c r="AP223" s="410"/>
      <c r="AQ223" s="410"/>
    </row>
    <row r="224" spans="3:43" ht="15" x14ac:dyDescent="0.2">
      <c r="E224" s="410"/>
      <c r="F224" s="410"/>
      <c r="G224" s="410"/>
      <c r="H224" s="410"/>
      <c r="I224" s="410"/>
      <c r="J224" s="410"/>
      <c r="K224" s="410"/>
      <c r="L224" s="410"/>
      <c r="M224" s="410"/>
      <c r="N224" s="410"/>
      <c r="O224" s="410"/>
      <c r="P224" s="410"/>
      <c r="Q224" s="410"/>
      <c r="R224" s="416"/>
      <c r="T224" s="418" t="s">
        <v>444</v>
      </c>
      <c r="U224" s="425">
        <v>11.17</v>
      </c>
      <c r="W224" s="418" t="s">
        <v>426</v>
      </c>
      <c r="X224" s="420">
        <v>211</v>
      </c>
      <c r="Y224" s="420">
        <v>132.1</v>
      </c>
      <c r="Z224" s="420">
        <v>102.02141999999999</v>
      </c>
      <c r="AA224" s="420">
        <v>445.12142</v>
      </c>
      <c r="AD224" s="410"/>
      <c r="AE224" s="410"/>
      <c r="AF224" s="410"/>
      <c r="AG224" s="410"/>
      <c r="AH224" s="410"/>
      <c r="AI224" s="410"/>
      <c r="AJ224" s="410"/>
      <c r="AK224" s="410"/>
      <c r="AL224" s="410"/>
      <c r="AM224" s="410"/>
      <c r="AN224" s="410"/>
      <c r="AO224" s="410"/>
      <c r="AP224" s="410"/>
      <c r="AQ224" s="410"/>
    </row>
    <row r="225" spans="6:43" ht="15" x14ac:dyDescent="0.2">
      <c r="F225" s="410"/>
      <c r="G225" s="410"/>
      <c r="H225" s="410"/>
      <c r="I225" s="410"/>
      <c r="J225" s="410"/>
      <c r="K225" s="416"/>
      <c r="L225" s="410"/>
      <c r="M225" s="410"/>
      <c r="N225" s="410"/>
      <c r="O225" s="410"/>
      <c r="P225" s="410"/>
      <c r="Q225" s="410"/>
      <c r="R225" s="416"/>
      <c r="T225" s="418" t="s">
        <v>439</v>
      </c>
      <c r="U225" s="425">
        <v>11.06</v>
      </c>
      <c r="W225" s="418" t="s">
        <v>430</v>
      </c>
      <c r="X225" s="420">
        <v>183.93068</v>
      </c>
      <c r="Y225" s="420">
        <v>163.86348000000001</v>
      </c>
      <c r="Z225" s="420">
        <v>30.483349999999998</v>
      </c>
      <c r="AA225" s="420">
        <v>378.27751000000001</v>
      </c>
      <c r="AD225" s="410"/>
      <c r="AE225" s="410"/>
      <c r="AF225" s="410"/>
      <c r="AG225" s="410"/>
      <c r="AH225" s="410"/>
      <c r="AI225" s="410"/>
      <c r="AJ225" s="410"/>
      <c r="AK225" s="410"/>
      <c r="AL225" s="410"/>
      <c r="AM225" s="410"/>
      <c r="AN225" s="410"/>
      <c r="AO225" s="410"/>
      <c r="AP225" s="410"/>
      <c r="AQ225" s="410"/>
    </row>
    <row r="226" spans="6:43" ht="15" x14ac:dyDescent="0.2">
      <c r="J226" s="410"/>
      <c r="K226" s="416"/>
      <c r="L226" s="410"/>
      <c r="M226" s="410"/>
      <c r="N226" s="410"/>
      <c r="O226" s="410"/>
      <c r="P226" s="410"/>
      <c r="Q226" s="410"/>
      <c r="R226" s="416"/>
      <c r="T226" s="418" t="s">
        <v>441</v>
      </c>
      <c r="U226" s="425">
        <v>10.82</v>
      </c>
      <c r="W226" s="418" t="s">
        <v>431</v>
      </c>
      <c r="X226" s="420">
        <v>191.73401999999999</v>
      </c>
      <c r="Y226" s="420">
        <v>57.817720000000001</v>
      </c>
      <c r="Z226" s="420">
        <v>53.551610000000004</v>
      </c>
      <c r="AA226" s="420">
        <v>303.10334999999998</v>
      </c>
      <c r="AD226" s="410"/>
      <c r="AE226" s="410"/>
      <c r="AF226" s="410"/>
      <c r="AG226" s="410"/>
      <c r="AH226" s="410"/>
      <c r="AI226" s="410"/>
      <c r="AJ226" s="410"/>
      <c r="AK226" s="410"/>
      <c r="AL226" s="410"/>
      <c r="AM226" s="410"/>
      <c r="AN226" s="410"/>
      <c r="AO226" s="410"/>
      <c r="AP226" s="410"/>
      <c r="AQ226" s="410"/>
    </row>
    <row r="227" spans="6:43" ht="15" x14ac:dyDescent="0.2">
      <c r="J227" s="399"/>
      <c r="K227" s="416"/>
      <c r="L227" s="410"/>
      <c r="M227" s="410"/>
      <c r="N227" s="410"/>
      <c r="O227" s="410"/>
      <c r="P227" s="410"/>
      <c r="Q227" s="410"/>
      <c r="R227" s="416"/>
      <c r="T227" s="418" t="s">
        <v>557</v>
      </c>
      <c r="U227" s="425">
        <v>10.19</v>
      </c>
      <c r="W227" s="418" t="s">
        <v>428</v>
      </c>
      <c r="X227" s="420">
        <v>114.8</v>
      </c>
      <c r="Y227" s="420">
        <v>84.4</v>
      </c>
      <c r="Z227" s="420">
        <v>70.8</v>
      </c>
      <c r="AA227" s="420">
        <v>270</v>
      </c>
      <c r="AD227" s="410"/>
      <c r="AE227" s="410"/>
      <c r="AF227" s="410"/>
      <c r="AG227" s="410"/>
      <c r="AH227" s="410"/>
      <c r="AI227" s="410"/>
      <c r="AJ227" s="410"/>
      <c r="AK227" s="410"/>
      <c r="AL227" s="410"/>
      <c r="AM227" s="410"/>
      <c r="AN227" s="410"/>
      <c r="AO227" s="410"/>
      <c r="AP227" s="410"/>
      <c r="AQ227" s="410"/>
    </row>
    <row r="228" spans="6:43" x14ac:dyDescent="0.2">
      <c r="J228" s="399"/>
      <c r="K228" s="410"/>
      <c r="L228" s="410"/>
      <c r="M228" s="410"/>
      <c r="N228" s="410"/>
      <c r="O228" s="410"/>
      <c r="P228" s="410"/>
      <c r="Q228" s="410"/>
      <c r="R228" s="410"/>
      <c r="S228" s="410"/>
      <c r="T228" s="418" t="s">
        <v>424</v>
      </c>
      <c r="U228" s="425">
        <v>8.9</v>
      </c>
      <c r="W228" s="418" t="s">
        <v>436</v>
      </c>
      <c r="X228" s="420">
        <v>157.22716</v>
      </c>
      <c r="Y228" s="420">
        <v>47.265989999999995</v>
      </c>
      <c r="Z228" s="420">
        <v>34.231989999999996</v>
      </c>
      <c r="AA228" s="420">
        <v>238.72513999999998</v>
      </c>
      <c r="AD228" s="410"/>
      <c r="AE228" s="410"/>
      <c r="AF228" s="410"/>
      <c r="AG228" s="410"/>
      <c r="AH228" s="410"/>
      <c r="AI228" s="410"/>
      <c r="AJ228" s="410"/>
      <c r="AK228" s="410"/>
      <c r="AL228" s="410"/>
      <c r="AM228" s="410"/>
      <c r="AN228" s="410"/>
      <c r="AO228" s="410"/>
      <c r="AP228" s="410"/>
      <c r="AQ228" s="410"/>
    </row>
    <row r="229" spans="6:43" ht="15" x14ac:dyDescent="0.2">
      <c r="J229" s="399"/>
      <c r="K229" s="416"/>
      <c r="L229" s="410"/>
      <c r="M229" s="410"/>
      <c r="N229" s="410"/>
      <c r="O229" s="410"/>
      <c r="P229" s="410"/>
      <c r="Q229" s="410"/>
      <c r="R229" s="416"/>
      <c r="T229" s="418" t="s">
        <v>465</v>
      </c>
      <c r="U229" s="425">
        <v>8.81</v>
      </c>
      <c r="W229" s="418" t="s">
        <v>558</v>
      </c>
      <c r="X229" s="420">
        <v>171.35477</v>
      </c>
      <c r="Y229" s="420">
        <v>32.934129999999996</v>
      </c>
      <c r="Z229" s="420">
        <v>17.737400000000001</v>
      </c>
      <c r="AA229" s="420">
        <v>222.02630000000002</v>
      </c>
      <c r="AD229" s="410"/>
      <c r="AE229" s="410"/>
      <c r="AF229" s="410"/>
      <c r="AG229" s="410"/>
      <c r="AH229" s="410"/>
      <c r="AI229" s="410"/>
      <c r="AJ229" s="410"/>
      <c r="AK229" s="410"/>
      <c r="AL229" s="410"/>
      <c r="AM229" s="410"/>
      <c r="AN229" s="410"/>
      <c r="AO229" s="410"/>
      <c r="AP229" s="410"/>
      <c r="AQ229" s="410"/>
    </row>
    <row r="230" spans="6:43" ht="15" x14ac:dyDescent="0.2">
      <c r="J230" s="399"/>
      <c r="K230" s="416"/>
      <c r="L230" s="416"/>
      <c r="M230" s="416"/>
      <c r="N230" s="416"/>
      <c r="O230" s="416"/>
      <c r="P230" s="417"/>
      <c r="Q230" s="416"/>
      <c r="R230" s="416"/>
      <c r="T230" s="418" t="s">
        <v>432</v>
      </c>
      <c r="U230" s="425">
        <v>8.2799999999999994</v>
      </c>
      <c r="W230" s="418" t="s">
        <v>559</v>
      </c>
      <c r="X230" s="420">
        <v>65.558109999999999</v>
      </c>
      <c r="Y230" s="420">
        <v>57.932010000000005</v>
      </c>
      <c r="Z230" s="420">
        <v>58.074129999999997</v>
      </c>
      <c r="AA230" s="420">
        <v>181.56425000000002</v>
      </c>
      <c r="AD230" s="410"/>
      <c r="AE230" s="410"/>
      <c r="AF230" s="410"/>
      <c r="AG230" s="410"/>
      <c r="AH230" s="410"/>
      <c r="AI230" s="410"/>
      <c r="AJ230" s="410"/>
      <c r="AK230" s="410"/>
      <c r="AL230" s="410"/>
      <c r="AM230" s="410"/>
      <c r="AN230" s="410"/>
      <c r="AO230" s="410"/>
      <c r="AP230" s="410"/>
      <c r="AQ230" s="410"/>
    </row>
    <row r="231" spans="6:43" ht="15" x14ac:dyDescent="0.2">
      <c r="J231" s="399"/>
      <c r="K231" s="416"/>
      <c r="L231" s="416"/>
      <c r="M231" s="416"/>
      <c r="N231" s="416"/>
      <c r="O231" s="416"/>
      <c r="P231" s="417"/>
      <c r="Q231" s="416"/>
      <c r="R231" s="416"/>
      <c r="T231" s="418" t="s">
        <v>559</v>
      </c>
      <c r="U231" s="425">
        <v>7.24</v>
      </c>
      <c r="W231" s="418" t="s">
        <v>560</v>
      </c>
      <c r="X231" s="420">
        <v>70.2</v>
      </c>
      <c r="Y231" s="420">
        <v>58.8</v>
      </c>
      <c r="Z231" s="420">
        <v>26.7</v>
      </c>
      <c r="AA231" s="420">
        <v>155.69999999999999</v>
      </c>
      <c r="AD231" s="410"/>
      <c r="AE231" s="410"/>
      <c r="AF231" s="410"/>
      <c r="AG231" s="410"/>
      <c r="AH231" s="410"/>
      <c r="AI231" s="410"/>
      <c r="AJ231" s="410"/>
      <c r="AK231" s="410"/>
      <c r="AL231" s="410"/>
      <c r="AM231" s="410"/>
      <c r="AN231" s="410"/>
      <c r="AO231" s="410"/>
      <c r="AP231" s="410"/>
      <c r="AQ231" s="410"/>
    </row>
    <row r="232" spans="6:43" ht="15" x14ac:dyDescent="0.2">
      <c r="J232" s="410"/>
      <c r="K232" s="416"/>
      <c r="L232" s="416"/>
      <c r="M232" s="416"/>
      <c r="N232" s="416"/>
      <c r="O232" s="416"/>
      <c r="P232" s="417"/>
      <c r="Q232" s="416"/>
      <c r="R232" s="416"/>
      <c r="T232" s="418" t="s">
        <v>436</v>
      </c>
      <c r="U232" s="425">
        <v>7.2</v>
      </c>
      <c r="W232" s="418" t="s">
        <v>446</v>
      </c>
      <c r="X232" s="420">
        <v>120.477</v>
      </c>
      <c r="Y232" s="420">
        <v>26.957999999999998</v>
      </c>
      <c r="Z232" s="420">
        <v>1.6932</v>
      </c>
      <c r="AA232" s="420">
        <v>149.12819999999999</v>
      </c>
      <c r="AD232" s="410"/>
      <c r="AE232" s="410"/>
      <c r="AF232" s="410"/>
      <c r="AG232" s="410"/>
      <c r="AH232" s="410"/>
      <c r="AI232" s="410"/>
      <c r="AJ232" s="410"/>
      <c r="AK232" s="410"/>
      <c r="AL232" s="410"/>
      <c r="AM232" s="410"/>
      <c r="AN232" s="410"/>
      <c r="AO232" s="410"/>
      <c r="AP232" s="410"/>
      <c r="AQ232" s="410"/>
    </row>
    <row r="233" spans="6:43" ht="15" x14ac:dyDescent="0.2">
      <c r="J233" s="410"/>
      <c r="K233" s="416"/>
      <c r="L233" s="416"/>
      <c r="M233" s="416"/>
      <c r="N233" s="416"/>
      <c r="O233" s="416"/>
      <c r="P233" s="417"/>
      <c r="Q233" s="416"/>
      <c r="R233" s="416"/>
      <c r="T233" s="418" t="s">
        <v>560</v>
      </c>
      <c r="U233" s="425">
        <v>6.9</v>
      </c>
      <c r="W233" s="418" t="s">
        <v>439</v>
      </c>
      <c r="X233" s="420">
        <v>85.9</v>
      </c>
      <c r="Y233" s="420">
        <v>55.1</v>
      </c>
      <c r="Z233" s="420">
        <v>5.7</v>
      </c>
      <c r="AA233" s="420">
        <v>146.69999999999999</v>
      </c>
      <c r="AD233" s="410"/>
      <c r="AE233" s="410"/>
      <c r="AF233" s="410"/>
      <c r="AG233" s="410"/>
      <c r="AH233" s="410"/>
      <c r="AI233" s="410"/>
      <c r="AJ233" s="410"/>
      <c r="AK233" s="410"/>
      <c r="AL233" s="410"/>
      <c r="AM233" s="410"/>
      <c r="AN233" s="410"/>
      <c r="AO233" s="410"/>
      <c r="AP233" s="410"/>
      <c r="AQ233" s="410"/>
    </row>
    <row r="234" spans="6:43" ht="15" x14ac:dyDescent="0.2">
      <c r="J234" s="410"/>
      <c r="K234" s="416"/>
      <c r="L234" s="416"/>
      <c r="M234" s="416"/>
      <c r="N234" s="416"/>
      <c r="O234" s="416"/>
      <c r="P234" s="417"/>
      <c r="Q234" s="416"/>
      <c r="R234" s="416"/>
      <c r="T234" s="418" t="s">
        <v>461</v>
      </c>
      <c r="U234" s="425">
        <v>6.38</v>
      </c>
      <c r="W234" s="418" t="s">
        <v>444</v>
      </c>
      <c r="X234" s="420">
        <v>50.1</v>
      </c>
      <c r="Y234" s="420">
        <v>45.8</v>
      </c>
      <c r="Z234" s="420">
        <v>36.9</v>
      </c>
      <c r="AA234" s="420">
        <v>132.80000000000001</v>
      </c>
      <c r="AD234" s="410"/>
      <c r="AE234" s="410"/>
      <c r="AF234" s="410"/>
      <c r="AG234" s="410"/>
      <c r="AH234" s="410"/>
      <c r="AI234" s="410"/>
      <c r="AJ234" s="410"/>
      <c r="AK234" s="410"/>
      <c r="AL234" s="410"/>
      <c r="AM234" s="410"/>
      <c r="AN234" s="410"/>
      <c r="AO234" s="410"/>
      <c r="AP234" s="410"/>
      <c r="AQ234" s="410"/>
    </row>
    <row r="235" spans="6:43" ht="15" x14ac:dyDescent="0.2">
      <c r="J235" s="410"/>
      <c r="K235" s="416"/>
      <c r="L235" s="416"/>
      <c r="M235" s="416"/>
      <c r="N235" s="416"/>
      <c r="O235" s="416"/>
      <c r="P235" s="417"/>
      <c r="Q235" s="416"/>
      <c r="R235" s="416"/>
      <c r="T235" s="418" t="s">
        <v>435</v>
      </c>
      <c r="U235" s="425">
        <v>5.63</v>
      </c>
      <c r="W235" s="418" t="s">
        <v>435</v>
      </c>
      <c r="X235" s="420">
        <v>77.290000000000006</v>
      </c>
      <c r="Y235" s="420">
        <v>21.388000000000002</v>
      </c>
      <c r="Z235" s="420">
        <v>18.623000000000001</v>
      </c>
      <c r="AA235" s="420">
        <v>117.30100000000002</v>
      </c>
      <c r="AD235" s="410"/>
      <c r="AE235" s="410"/>
      <c r="AF235" s="410"/>
      <c r="AG235" s="410"/>
      <c r="AH235" s="410"/>
      <c r="AI235" s="410"/>
      <c r="AJ235" s="410"/>
      <c r="AK235" s="410"/>
      <c r="AL235" s="410"/>
      <c r="AM235" s="410"/>
      <c r="AN235" s="410"/>
      <c r="AO235" s="410"/>
      <c r="AP235" s="410"/>
      <c r="AQ235" s="410"/>
    </row>
    <row r="236" spans="6:43" ht="15" x14ac:dyDescent="0.2">
      <c r="J236" s="410"/>
      <c r="K236" s="416"/>
      <c r="L236" s="416"/>
      <c r="M236" s="416"/>
      <c r="N236" s="416"/>
      <c r="O236" s="416"/>
      <c r="P236" s="417"/>
      <c r="Q236" s="416"/>
      <c r="R236" s="416"/>
      <c r="T236" s="418" t="s">
        <v>438</v>
      </c>
      <c r="U236" s="425">
        <v>5.13</v>
      </c>
      <c r="W236" s="418" t="s">
        <v>432</v>
      </c>
      <c r="X236" s="420">
        <v>56.30744</v>
      </c>
      <c r="Y236" s="420">
        <v>28.140499999999999</v>
      </c>
      <c r="Z236" s="420">
        <v>28.140499999999999</v>
      </c>
      <c r="AA236" s="420">
        <v>112.58844000000001</v>
      </c>
      <c r="AD236" s="410"/>
      <c r="AE236" s="410"/>
      <c r="AF236" s="410"/>
      <c r="AG236" s="410"/>
      <c r="AH236" s="410"/>
      <c r="AI236" s="410"/>
      <c r="AJ236" s="410"/>
      <c r="AK236" s="410"/>
      <c r="AL236" s="410"/>
      <c r="AM236" s="410"/>
      <c r="AN236" s="410"/>
      <c r="AO236" s="410"/>
      <c r="AP236" s="410"/>
      <c r="AQ236" s="410"/>
    </row>
    <row r="237" spans="6:43" ht="15" x14ac:dyDescent="0.2">
      <c r="J237" s="410"/>
      <c r="K237" s="416"/>
      <c r="L237" s="416"/>
      <c r="M237" s="416"/>
      <c r="N237" s="416"/>
      <c r="O237" s="416"/>
      <c r="P237" s="417"/>
      <c r="Q237" s="416"/>
      <c r="R237" s="416"/>
      <c r="T237" s="418" t="s">
        <v>437</v>
      </c>
      <c r="U237" s="425">
        <v>4.5199999999999996</v>
      </c>
      <c r="W237" s="418" t="s">
        <v>437</v>
      </c>
      <c r="X237" s="420">
        <v>50.46613</v>
      </c>
      <c r="Y237" s="420">
        <v>27.74568</v>
      </c>
      <c r="Z237" s="420">
        <v>24.875049999999998</v>
      </c>
      <c r="AA237" s="420">
        <v>103.08686</v>
      </c>
      <c r="AD237" s="410"/>
      <c r="AE237" s="410"/>
      <c r="AF237" s="410"/>
      <c r="AG237" s="410"/>
      <c r="AH237" s="410"/>
      <c r="AI237" s="410"/>
      <c r="AJ237" s="410"/>
      <c r="AK237" s="410"/>
      <c r="AL237" s="410"/>
      <c r="AM237" s="410"/>
      <c r="AN237" s="410"/>
      <c r="AO237" s="410"/>
      <c r="AP237" s="410"/>
      <c r="AQ237" s="410"/>
    </row>
    <row r="238" spans="6:43" ht="15" x14ac:dyDescent="0.2">
      <c r="J238" s="410"/>
      <c r="K238" s="416"/>
      <c r="L238" s="416"/>
      <c r="M238" s="416"/>
      <c r="N238" s="416"/>
      <c r="O238" s="416"/>
      <c r="P238" s="417"/>
      <c r="Q238" s="416"/>
      <c r="R238" s="416"/>
      <c r="T238" s="418" t="s">
        <v>457</v>
      </c>
      <c r="U238" s="425">
        <v>4.5</v>
      </c>
      <c r="W238" s="418" t="s">
        <v>440</v>
      </c>
      <c r="X238" s="420">
        <v>42.024560000000001</v>
      </c>
      <c r="Y238" s="420">
        <v>17.304880000000001</v>
      </c>
      <c r="Z238" s="420">
        <v>23.659599999999998</v>
      </c>
      <c r="AA238" s="420">
        <v>82.989040000000003</v>
      </c>
      <c r="AD238" s="410"/>
      <c r="AE238" s="410"/>
      <c r="AF238" s="410"/>
      <c r="AG238" s="410"/>
      <c r="AH238" s="410"/>
      <c r="AI238" s="410"/>
      <c r="AJ238" s="410"/>
      <c r="AK238" s="410"/>
      <c r="AL238" s="410"/>
      <c r="AM238" s="410"/>
      <c r="AN238" s="410"/>
      <c r="AO238" s="410"/>
      <c r="AP238" s="410"/>
      <c r="AQ238" s="410"/>
    </row>
    <row r="239" spans="6:43" ht="15" x14ac:dyDescent="0.2">
      <c r="J239" s="410"/>
      <c r="K239" s="416"/>
      <c r="L239" s="416"/>
      <c r="M239" s="416"/>
      <c r="N239" s="416"/>
      <c r="O239" s="416"/>
      <c r="P239" s="417"/>
      <c r="Q239" s="416"/>
      <c r="R239" s="416"/>
      <c r="T239" s="418" t="s">
        <v>453</v>
      </c>
      <c r="U239" s="425">
        <v>3.95</v>
      </c>
      <c r="W239" s="418" t="s">
        <v>438</v>
      </c>
      <c r="X239" s="420">
        <v>46.765980000000006</v>
      </c>
      <c r="Y239" s="420">
        <v>16.802610000000001</v>
      </c>
      <c r="Z239" s="420">
        <v>17.301089999999999</v>
      </c>
      <c r="AA239" s="420">
        <v>80.869680000000002</v>
      </c>
      <c r="AD239" s="410"/>
      <c r="AE239" s="410"/>
      <c r="AF239" s="410"/>
      <c r="AG239" s="410"/>
      <c r="AH239" s="410"/>
      <c r="AI239" s="410"/>
      <c r="AJ239" s="410"/>
      <c r="AK239" s="410"/>
      <c r="AL239" s="410"/>
      <c r="AM239" s="410"/>
      <c r="AN239" s="410"/>
      <c r="AO239" s="410"/>
      <c r="AP239" s="410"/>
      <c r="AQ239" s="410"/>
    </row>
    <row r="240" spans="6:43" ht="15" x14ac:dyDescent="0.2">
      <c r="J240" s="410"/>
      <c r="K240" s="416"/>
      <c r="L240" s="416"/>
      <c r="M240" s="416"/>
      <c r="N240" s="416"/>
      <c r="O240" s="416"/>
      <c r="P240" s="417"/>
      <c r="Q240" s="416"/>
      <c r="R240" s="416"/>
      <c r="T240" s="418" t="s">
        <v>434</v>
      </c>
      <c r="U240" s="425">
        <v>3.28</v>
      </c>
      <c r="W240" s="418" t="s">
        <v>443</v>
      </c>
      <c r="X240" s="420">
        <v>47.90052</v>
      </c>
      <c r="Y240" s="420">
        <v>8.1069999999999993</v>
      </c>
      <c r="Z240" s="420">
        <v>7.3497899999999996</v>
      </c>
      <c r="AA240" s="420">
        <v>63.357309999999998</v>
      </c>
      <c r="AD240" s="410"/>
      <c r="AE240" s="410"/>
      <c r="AF240" s="410"/>
      <c r="AG240" s="410"/>
      <c r="AH240" s="410"/>
      <c r="AI240" s="410"/>
      <c r="AJ240" s="410"/>
      <c r="AK240" s="410"/>
      <c r="AL240" s="410"/>
      <c r="AM240" s="410"/>
      <c r="AN240" s="410"/>
      <c r="AO240" s="410"/>
      <c r="AP240" s="410"/>
      <c r="AQ240" s="410"/>
    </row>
    <row r="241" spans="10:43" ht="15" x14ac:dyDescent="0.2">
      <c r="J241" s="410"/>
      <c r="K241" s="416"/>
      <c r="L241" s="416"/>
      <c r="M241" s="416"/>
      <c r="N241" s="416"/>
      <c r="O241" s="416"/>
      <c r="P241" s="417"/>
      <c r="Q241" s="416"/>
      <c r="R241" s="416"/>
      <c r="T241" s="418" t="s">
        <v>440</v>
      </c>
      <c r="U241" s="425">
        <v>2.23</v>
      </c>
      <c r="W241" s="418" t="s">
        <v>445</v>
      </c>
      <c r="X241" s="420">
        <v>23.881070000000001</v>
      </c>
      <c r="Y241" s="420">
        <v>8.179590000000001</v>
      </c>
      <c r="Z241" s="420">
        <v>10.07386</v>
      </c>
      <c r="AA241" s="420">
        <v>42.134519999999995</v>
      </c>
      <c r="AD241" s="410"/>
      <c r="AE241" s="410"/>
      <c r="AF241" s="410"/>
      <c r="AG241" s="410"/>
      <c r="AH241" s="410"/>
      <c r="AI241" s="410"/>
      <c r="AJ241" s="410"/>
      <c r="AK241" s="410"/>
      <c r="AL241" s="410"/>
      <c r="AM241" s="410"/>
      <c r="AN241" s="410"/>
      <c r="AO241" s="410"/>
      <c r="AP241" s="410"/>
      <c r="AQ241" s="410"/>
    </row>
    <row r="242" spans="10:43" ht="15" x14ac:dyDescent="0.2">
      <c r="J242" s="410"/>
      <c r="K242" s="416"/>
      <c r="L242" s="416"/>
      <c r="M242" s="416"/>
      <c r="N242" s="416"/>
      <c r="O242" s="416"/>
      <c r="P242" s="417"/>
      <c r="Q242" s="416"/>
      <c r="R242" s="416"/>
      <c r="T242" s="418" t="s">
        <v>558</v>
      </c>
      <c r="U242" s="425">
        <v>2.12</v>
      </c>
      <c r="W242" s="418" t="s">
        <v>450</v>
      </c>
      <c r="X242" s="420">
        <v>19.108349999999998</v>
      </c>
      <c r="Y242" s="420">
        <v>6.8416499999999996</v>
      </c>
      <c r="Z242" s="420">
        <v>5.79108</v>
      </c>
      <c r="AA242" s="420">
        <v>31.741079999999997</v>
      </c>
      <c r="AD242" s="410"/>
      <c r="AE242" s="410"/>
      <c r="AF242" s="410"/>
      <c r="AG242" s="410"/>
      <c r="AH242" s="410"/>
      <c r="AI242" s="410"/>
      <c r="AJ242" s="410"/>
      <c r="AK242" s="410"/>
      <c r="AL242" s="410"/>
      <c r="AM242" s="410"/>
      <c r="AN242" s="410"/>
      <c r="AO242" s="410"/>
      <c r="AP242" s="410"/>
      <c r="AQ242" s="410"/>
    </row>
    <row r="243" spans="10:43" ht="15" x14ac:dyDescent="0.2">
      <c r="J243" s="410"/>
      <c r="K243" s="416"/>
      <c r="L243" s="416"/>
      <c r="M243" s="416"/>
      <c r="N243" s="416"/>
      <c r="O243" s="416"/>
      <c r="P243" s="417"/>
      <c r="Q243" s="416"/>
      <c r="R243" s="416"/>
      <c r="T243" s="418" t="s">
        <v>561</v>
      </c>
      <c r="U243" s="425">
        <v>2.09</v>
      </c>
      <c r="W243" s="418" t="s">
        <v>441</v>
      </c>
      <c r="X243" s="420">
        <v>10.62885</v>
      </c>
      <c r="Y243" s="420">
        <v>15.164729999999999</v>
      </c>
      <c r="Z243" s="420">
        <v>4.0302300000000004</v>
      </c>
      <c r="AA243" s="420">
        <v>29.823809999999998</v>
      </c>
      <c r="AD243" s="410"/>
      <c r="AE243" s="410"/>
      <c r="AF243" s="410"/>
      <c r="AG243" s="410"/>
      <c r="AH243" s="410"/>
      <c r="AI243" s="410"/>
      <c r="AJ243" s="410"/>
      <c r="AK243" s="410"/>
      <c r="AL243" s="410"/>
      <c r="AM243" s="410"/>
      <c r="AN243" s="410"/>
      <c r="AO243" s="410"/>
      <c r="AP243" s="410"/>
      <c r="AQ243" s="410"/>
    </row>
    <row r="244" spans="10:43" ht="15" x14ac:dyDescent="0.2">
      <c r="J244" s="410"/>
      <c r="K244" s="416"/>
      <c r="L244" s="416"/>
      <c r="M244" s="416"/>
      <c r="N244" s="416"/>
      <c r="O244" s="416"/>
      <c r="P244" s="417"/>
      <c r="Q244" s="416"/>
      <c r="R244" s="416"/>
      <c r="T244" s="418" t="s">
        <v>450</v>
      </c>
      <c r="U244" s="425">
        <v>1.9</v>
      </c>
      <c r="W244" s="418" t="s">
        <v>562</v>
      </c>
      <c r="X244" s="420">
        <v>23.688830000000003</v>
      </c>
      <c r="Y244" s="420">
        <v>1.7714400000000001</v>
      </c>
      <c r="Z244" s="420">
        <v>3.1353599999999999</v>
      </c>
      <c r="AA244" s="420">
        <v>28.59563</v>
      </c>
      <c r="AD244" s="410"/>
      <c r="AE244" s="410"/>
      <c r="AF244" s="410"/>
      <c r="AG244" s="410"/>
      <c r="AH244" s="410"/>
      <c r="AI244" s="410"/>
      <c r="AJ244" s="410"/>
      <c r="AK244" s="410"/>
      <c r="AL244" s="410"/>
      <c r="AM244" s="410"/>
      <c r="AN244" s="410"/>
      <c r="AO244" s="410"/>
      <c r="AP244" s="410"/>
      <c r="AQ244" s="410"/>
    </row>
    <row r="245" spans="10:43" ht="15" x14ac:dyDescent="0.2">
      <c r="J245" s="410"/>
      <c r="K245" s="416"/>
      <c r="L245" s="416"/>
      <c r="M245" s="416"/>
      <c r="N245" s="416"/>
      <c r="O245" s="416"/>
      <c r="P245" s="417"/>
      <c r="Q245" s="416"/>
      <c r="R245" s="416"/>
      <c r="T245" s="418" t="s">
        <v>445</v>
      </c>
      <c r="U245" s="425">
        <v>1.57</v>
      </c>
      <c r="W245" s="418" t="s">
        <v>457</v>
      </c>
      <c r="X245" s="420">
        <v>15.1</v>
      </c>
      <c r="Y245" s="420">
        <v>9.2311399999999999</v>
      </c>
      <c r="Z245" s="420">
        <v>1.21329</v>
      </c>
      <c r="AA245" s="420">
        <v>25.544429999999998</v>
      </c>
      <c r="AD245" s="410"/>
      <c r="AE245" s="410"/>
      <c r="AF245" s="410"/>
      <c r="AG245" s="410"/>
      <c r="AH245" s="410"/>
      <c r="AI245" s="410"/>
      <c r="AJ245" s="410"/>
      <c r="AK245" s="410"/>
      <c r="AL245" s="410"/>
      <c r="AM245" s="410"/>
      <c r="AN245" s="410"/>
      <c r="AO245" s="410"/>
      <c r="AP245" s="410"/>
      <c r="AQ245" s="410"/>
    </row>
    <row r="246" spans="10:43" ht="15" x14ac:dyDescent="0.2">
      <c r="J246" s="410"/>
      <c r="K246" s="416"/>
      <c r="L246" s="416"/>
      <c r="M246" s="416"/>
      <c r="N246" s="416"/>
      <c r="O246" s="416"/>
      <c r="P246" s="417"/>
      <c r="Q246" s="416"/>
      <c r="R246" s="416"/>
      <c r="T246" s="418" t="s">
        <v>456</v>
      </c>
      <c r="U246" s="425">
        <v>1.44</v>
      </c>
      <c r="W246" s="418" t="s">
        <v>465</v>
      </c>
      <c r="X246" s="420">
        <v>6.8884999999999996</v>
      </c>
      <c r="Y246" s="420">
        <v>13.648999999999999</v>
      </c>
      <c r="Z246" s="420">
        <v>3.6869399999999999</v>
      </c>
      <c r="AA246" s="420">
        <v>24.224439999999998</v>
      </c>
      <c r="AD246" s="410"/>
      <c r="AE246" s="410"/>
      <c r="AF246" s="410"/>
      <c r="AG246" s="410"/>
      <c r="AH246" s="410"/>
      <c r="AI246" s="410"/>
      <c r="AJ246" s="410"/>
      <c r="AK246" s="410"/>
      <c r="AL246" s="410"/>
      <c r="AM246" s="410"/>
      <c r="AN246" s="410"/>
      <c r="AO246" s="410"/>
      <c r="AP246" s="410"/>
      <c r="AQ246" s="410"/>
    </row>
    <row r="247" spans="10:43" ht="15" x14ac:dyDescent="0.2">
      <c r="J247" s="410"/>
      <c r="K247" s="416"/>
      <c r="L247" s="416"/>
      <c r="M247" s="416"/>
      <c r="N247" s="416"/>
      <c r="O247" s="416"/>
      <c r="P247" s="417"/>
      <c r="Q247" s="416"/>
      <c r="R247" s="416"/>
      <c r="T247" s="418" t="s">
        <v>443</v>
      </c>
      <c r="U247" s="425">
        <v>1.36</v>
      </c>
      <c r="W247" s="418" t="s">
        <v>561</v>
      </c>
      <c r="X247" s="420">
        <v>7.0553100000000004</v>
      </c>
      <c r="Y247" s="420">
        <v>7.9582499999999996</v>
      </c>
      <c r="Z247" s="420">
        <v>6.2442099999999998</v>
      </c>
      <c r="AA247" s="420">
        <v>21.257770000000001</v>
      </c>
      <c r="AD247" s="410"/>
      <c r="AE247" s="410"/>
      <c r="AF247" s="410"/>
      <c r="AG247" s="410"/>
      <c r="AH247" s="410"/>
      <c r="AI247" s="410"/>
      <c r="AJ247" s="410"/>
      <c r="AK247" s="410"/>
      <c r="AL247" s="410"/>
      <c r="AM247" s="410"/>
      <c r="AN247" s="410"/>
      <c r="AO247" s="410"/>
      <c r="AP247" s="410"/>
      <c r="AQ247" s="410"/>
    </row>
    <row r="248" spans="10:43" ht="15" x14ac:dyDescent="0.2">
      <c r="J248" s="410"/>
      <c r="K248" s="416"/>
      <c r="L248" s="416"/>
      <c r="M248" s="416"/>
      <c r="N248" s="416"/>
      <c r="O248" s="416"/>
      <c r="P248" s="417"/>
      <c r="Q248" s="416"/>
      <c r="R248" s="416"/>
      <c r="T248" s="418" t="s">
        <v>446</v>
      </c>
      <c r="U248" s="425">
        <v>1.27</v>
      </c>
      <c r="W248" s="418" t="s">
        <v>452</v>
      </c>
      <c r="X248" s="420">
        <v>7.7248000000000001</v>
      </c>
      <c r="Y248" s="420">
        <v>4.0299199999999997</v>
      </c>
      <c r="Z248" s="420">
        <v>5.0975299999999999</v>
      </c>
      <c r="AA248" s="420">
        <v>16.852249999999998</v>
      </c>
      <c r="AD248" s="410"/>
      <c r="AE248" s="410"/>
      <c r="AF248" s="410"/>
      <c r="AG248" s="410"/>
      <c r="AH248" s="410"/>
      <c r="AI248" s="410"/>
      <c r="AJ248" s="410"/>
      <c r="AK248" s="410"/>
      <c r="AL248" s="410"/>
      <c r="AM248" s="410"/>
      <c r="AN248" s="410"/>
      <c r="AO248" s="410"/>
      <c r="AP248" s="410"/>
      <c r="AQ248" s="410"/>
    </row>
    <row r="249" spans="10:43" ht="15" x14ac:dyDescent="0.2">
      <c r="J249" s="410"/>
      <c r="K249" s="416"/>
      <c r="L249" s="416"/>
      <c r="M249" s="416"/>
      <c r="N249" s="416"/>
      <c r="O249" s="416"/>
      <c r="P249" s="417"/>
      <c r="Q249" s="416"/>
      <c r="R249" s="416"/>
      <c r="T249" s="418" t="s">
        <v>442</v>
      </c>
      <c r="U249" s="425">
        <v>0.64</v>
      </c>
      <c r="W249" s="418" t="s">
        <v>461</v>
      </c>
      <c r="X249" s="420">
        <v>9.9968599999999999</v>
      </c>
      <c r="Y249" s="420">
        <v>1.6724300000000001</v>
      </c>
      <c r="Z249" s="420">
        <v>1.6664000000000001</v>
      </c>
      <c r="AA249" s="420">
        <v>13.33569</v>
      </c>
      <c r="AD249" s="410"/>
      <c r="AE249" s="410"/>
      <c r="AF249" s="410"/>
      <c r="AG249" s="410"/>
      <c r="AH249" s="410"/>
      <c r="AI249" s="410"/>
      <c r="AJ249" s="410"/>
      <c r="AK249" s="410"/>
      <c r="AL249" s="410"/>
      <c r="AM249" s="410"/>
      <c r="AN249" s="410"/>
      <c r="AO249" s="410"/>
      <c r="AP249" s="410"/>
      <c r="AQ249" s="410"/>
    </row>
    <row r="250" spans="10:43" ht="15" x14ac:dyDescent="0.2">
      <c r="J250" s="410"/>
      <c r="K250" s="416"/>
      <c r="L250" s="416"/>
      <c r="M250" s="416"/>
      <c r="N250" s="416"/>
      <c r="O250" s="416"/>
      <c r="P250" s="417"/>
      <c r="Q250" s="416"/>
      <c r="R250" s="416"/>
      <c r="T250" s="418" t="s">
        <v>452</v>
      </c>
      <c r="U250" s="425">
        <v>0.44</v>
      </c>
      <c r="W250" s="418" t="s">
        <v>449</v>
      </c>
      <c r="X250" s="420">
        <v>5.6537700000000006</v>
      </c>
      <c r="Y250" s="420">
        <v>2.2197399999999998</v>
      </c>
      <c r="Z250" s="420">
        <v>3.4115799999999998</v>
      </c>
      <c r="AA250" s="420">
        <v>11.28509</v>
      </c>
      <c r="AD250" s="410"/>
      <c r="AE250" s="410"/>
      <c r="AF250" s="410"/>
      <c r="AG250" s="410"/>
      <c r="AH250" s="410"/>
      <c r="AI250" s="410"/>
      <c r="AJ250" s="410"/>
      <c r="AK250" s="410"/>
      <c r="AL250" s="410"/>
      <c r="AM250" s="410"/>
      <c r="AN250" s="410"/>
      <c r="AO250" s="410"/>
      <c r="AP250" s="410"/>
      <c r="AQ250" s="410"/>
    </row>
    <row r="251" spans="10:43" ht="15" x14ac:dyDescent="0.2">
      <c r="J251" s="410"/>
      <c r="K251" s="416"/>
      <c r="L251" s="416"/>
      <c r="M251" s="416"/>
      <c r="N251" s="416"/>
      <c r="O251" s="416"/>
      <c r="P251" s="417"/>
      <c r="Q251" s="416"/>
      <c r="R251" s="416"/>
      <c r="T251" s="418" t="s">
        <v>464</v>
      </c>
      <c r="U251" s="425">
        <v>0.22</v>
      </c>
      <c r="W251" s="418" t="s">
        <v>451</v>
      </c>
      <c r="X251" s="420">
        <v>6.0995299999999997</v>
      </c>
      <c r="Y251" s="420">
        <v>0.61285000000000001</v>
      </c>
      <c r="Z251" s="420">
        <v>3.66811</v>
      </c>
      <c r="AA251" s="420">
        <v>10.38049</v>
      </c>
      <c r="AD251" s="410"/>
      <c r="AE251" s="410"/>
      <c r="AF251" s="410"/>
      <c r="AG251" s="410"/>
      <c r="AH251" s="410"/>
      <c r="AI251" s="410"/>
      <c r="AJ251" s="410"/>
      <c r="AK251" s="410"/>
      <c r="AL251" s="410"/>
      <c r="AM251" s="410"/>
      <c r="AN251" s="410"/>
      <c r="AO251" s="410"/>
      <c r="AP251" s="410"/>
      <c r="AQ251" s="410"/>
    </row>
    <row r="252" spans="10:43" ht="15" x14ac:dyDescent="0.2">
      <c r="J252" s="410"/>
      <c r="K252" s="416"/>
      <c r="L252" s="427"/>
      <c r="M252" s="427"/>
      <c r="N252" s="416"/>
      <c r="O252" s="416"/>
      <c r="P252" s="417"/>
      <c r="Q252" s="416"/>
      <c r="R252" s="416"/>
      <c r="T252" s="418" t="s">
        <v>562</v>
      </c>
      <c r="U252" s="425">
        <v>0.12</v>
      </c>
      <c r="W252" s="418" t="s">
        <v>442</v>
      </c>
      <c r="X252" s="420">
        <v>3.5019</v>
      </c>
      <c r="Y252" s="420">
        <v>1.7948</v>
      </c>
      <c r="Z252" s="420">
        <v>1.7948</v>
      </c>
      <c r="AA252" s="420">
        <v>7.0914999999999999</v>
      </c>
      <c r="AD252" s="410"/>
      <c r="AE252" s="410"/>
      <c r="AF252" s="410"/>
      <c r="AG252" s="410"/>
      <c r="AH252" s="410"/>
      <c r="AI252" s="410"/>
      <c r="AJ252" s="410"/>
      <c r="AK252" s="410"/>
      <c r="AL252" s="410"/>
      <c r="AM252" s="410"/>
      <c r="AN252" s="410"/>
      <c r="AO252" s="410"/>
      <c r="AP252" s="410"/>
      <c r="AQ252" s="410"/>
    </row>
    <row r="253" spans="10:43" ht="15" x14ac:dyDescent="0.2">
      <c r="J253" s="410"/>
      <c r="K253" s="416"/>
      <c r="L253" s="416"/>
      <c r="M253" s="416"/>
      <c r="N253" s="416"/>
      <c r="O253" s="416"/>
      <c r="P253" s="417"/>
      <c r="Q253" s="416"/>
      <c r="R253" s="416"/>
      <c r="T253" s="418" t="s">
        <v>463</v>
      </c>
      <c r="U253" s="425">
        <v>0.08</v>
      </c>
      <c r="W253" s="418" t="s">
        <v>453</v>
      </c>
      <c r="X253" s="420">
        <v>2.6888899999999998</v>
      </c>
      <c r="Y253" s="420">
        <v>1.9572100000000001</v>
      </c>
      <c r="Z253" s="420">
        <v>2.2675300000000003</v>
      </c>
      <c r="AA253" s="420">
        <v>6.9136299999999995</v>
      </c>
      <c r="AD253" s="410"/>
      <c r="AE253" s="410"/>
      <c r="AF253" s="410"/>
      <c r="AG253" s="410"/>
      <c r="AH253" s="410"/>
      <c r="AI253" s="410"/>
      <c r="AJ253" s="410"/>
      <c r="AK253" s="410"/>
      <c r="AL253" s="410"/>
      <c r="AM253" s="410"/>
      <c r="AN253" s="410"/>
      <c r="AO253" s="410"/>
      <c r="AP253" s="410"/>
      <c r="AQ253" s="410"/>
    </row>
    <row r="254" spans="10:43" ht="15" x14ac:dyDescent="0.2">
      <c r="J254" s="410"/>
      <c r="K254" s="416"/>
      <c r="L254" s="416"/>
      <c r="M254" s="416"/>
      <c r="N254" s="416"/>
      <c r="O254" s="416"/>
      <c r="P254" s="417"/>
      <c r="Q254" s="416"/>
      <c r="R254" s="416"/>
      <c r="T254" s="418" t="s">
        <v>451</v>
      </c>
      <c r="U254" s="425">
        <v>0.03</v>
      </c>
      <c r="W254" s="418" t="s">
        <v>456</v>
      </c>
      <c r="X254" s="420">
        <v>3.0876799999999998</v>
      </c>
      <c r="Y254" s="420">
        <v>0.90560000000000007</v>
      </c>
      <c r="Z254" s="420">
        <v>1.42869</v>
      </c>
      <c r="AA254" s="420">
        <v>5.42197</v>
      </c>
      <c r="AD254" s="410"/>
      <c r="AE254" s="410"/>
      <c r="AF254" s="410"/>
      <c r="AG254" s="410"/>
      <c r="AH254" s="410"/>
      <c r="AI254" s="410"/>
      <c r="AJ254" s="410"/>
      <c r="AK254" s="410"/>
      <c r="AL254" s="410"/>
      <c r="AM254" s="410"/>
      <c r="AN254" s="410"/>
      <c r="AO254" s="410"/>
      <c r="AP254" s="410"/>
      <c r="AQ254" s="410"/>
    </row>
    <row r="255" spans="10:43" ht="15" x14ac:dyDescent="0.2">
      <c r="J255" s="410"/>
      <c r="K255" s="416"/>
      <c r="L255" s="416"/>
      <c r="M255" s="416"/>
      <c r="N255" s="416"/>
      <c r="O255" s="416"/>
      <c r="P255" s="417"/>
      <c r="Q255" s="416"/>
      <c r="R255" s="416"/>
      <c r="T255" s="418" t="s">
        <v>563</v>
      </c>
      <c r="U255" s="425">
        <v>0.01</v>
      </c>
      <c r="W255" s="418" t="s">
        <v>564</v>
      </c>
      <c r="X255" s="420">
        <v>3.4902299999999999</v>
      </c>
      <c r="Y255" s="420">
        <v>0</v>
      </c>
      <c r="Z255" s="420">
        <v>0</v>
      </c>
      <c r="AA255" s="420">
        <v>3.4902299999999999</v>
      </c>
      <c r="AD255" s="410"/>
      <c r="AE255" s="410"/>
      <c r="AF255" s="410"/>
      <c r="AG255" s="410"/>
      <c r="AH255" s="410"/>
      <c r="AI255" s="410"/>
      <c r="AJ255" s="410"/>
      <c r="AK255" s="410"/>
      <c r="AL255" s="410"/>
      <c r="AM255" s="410"/>
      <c r="AN255" s="410"/>
      <c r="AO255" s="410"/>
      <c r="AP255" s="410"/>
      <c r="AQ255" s="410"/>
    </row>
    <row r="256" spans="10:43" ht="15" x14ac:dyDescent="0.2">
      <c r="J256" s="410"/>
      <c r="K256" s="416"/>
      <c r="L256" s="416"/>
      <c r="M256" s="416"/>
      <c r="N256" s="416"/>
      <c r="O256" s="416"/>
      <c r="P256" s="417"/>
      <c r="Q256" s="416"/>
      <c r="R256" s="416"/>
      <c r="T256" s="418" t="s">
        <v>564</v>
      </c>
      <c r="U256" s="425">
        <v>0</v>
      </c>
      <c r="W256" s="418" t="s">
        <v>463</v>
      </c>
      <c r="X256" s="420">
        <v>2.7277499999999999</v>
      </c>
      <c r="Y256" s="420">
        <v>6.7030000000000006E-2</v>
      </c>
      <c r="Z256" s="420">
        <v>0.18614</v>
      </c>
      <c r="AA256" s="420">
        <v>2.9809199999999998</v>
      </c>
      <c r="AD256" s="410"/>
      <c r="AE256" s="410"/>
      <c r="AF256" s="410"/>
      <c r="AG256" s="410"/>
      <c r="AH256" s="410"/>
      <c r="AI256" s="410"/>
      <c r="AJ256" s="410"/>
      <c r="AK256" s="410"/>
      <c r="AL256" s="410"/>
      <c r="AM256" s="410"/>
      <c r="AN256" s="410"/>
      <c r="AO256" s="410"/>
      <c r="AP256" s="410"/>
      <c r="AQ256" s="410"/>
    </row>
    <row r="257" spans="10:43" ht="15" x14ac:dyDescent="0.2">
      <c r="J257" s="410"/>
      <c r="K257" s="416"/>
      <c r="L257" s="416"/>
      <c r="M257" s="416"/>
      <c r="N257" s="416"/>
      <c r="O257" s="416"/>
      <c r="P257" s="417"/>
      <c r="Q257" s="416"/>
      <c r="R257" s="416"/>
      <c r="T257" s="418" t="s">
        <v>523</v>
      </c>
      <c r="U257" s="425">
        <v>314.95</v>
      </c>
      <c r="W257" s="418" t="s">
        <v>464</v>
      </c>
      <c r="X257" s="420">
        <v>2.061E-2</v>
      </c>
      <c r="Y257" s="420">
        <v>9.8659999999999998E-2</v>
      </c>
      <c r="Z257" s="420">
        <v>0.22399000000000002</v>
      </c>
      <c r="AA257" s="420">
        <v>0.34326000000000001</v>
      </c>
      <c r="AD257" s="410"/>
      <c r="AE257" s="410"/>
      <c r="AF257" s="410"/>
      <c r="AG257" s="410"/>
      <c r="AH257" s="410"/>
      <c r="AI257" s="410"/>
      <c r="AJ257" s="410"/>
      <c r="AK257" s="410"/>
      <c r="AL257" s="410"/>
      <c r="AM257" s="410"/>
      <c r="AN257" s="410"/>
      <c r="AO257" s="410"/>
      <c r="AP257" s="410"/>
      <c r="AQ257" s="410"/>
    </row>
    <row r="258" spans="10:43" ht="15" x14ac:dyDescent="0.2">
      <c r="J258" s="410"/>
      <c r="K258" s="416"/>
      <c r="L258" s="416"/>
      <c r="M258" s="416"/>
      <c r="N258" s="416"/>
      <c r="O258" s="416"/>
      <c r="P258" s="417"/>
      <c r="Q258" s="416"/>
      <c r="R258" s="416"/>
      <c r="W258" s="418" t="s">
        <v>563</v>
      </c>
      <c r="X258" s="420">
        <v>0.2135</v>
      </c>
      <c r="Y258" s="420">
        <v>2.7199999999999998E-2</v>
      </c>
      <c r="Z258" s="420">
        <v>9.7200000000000009E-2</v>
      </c>
      <c r="AA258" s="420">
        <v>0.33789999999999998</v>
      </c>
      <c r="AD258" s="410"/>
      <c r="AE258" s="410"/>
      <c r="AF258" s="410"/>
      <c r="AG258" s="410"/>
      <c r="AH258" s="410"/>
      <c r="AI258" s="410"/>
      <c r="AJ258" s="410"/>
      <c r="AK258" s="410"/>
      <c r="AL258" s="410"/>
      <c r="AM258" s="410"/>
      <c r="AN258" s="410"/>
      <c r="AO258" s="410"/>
      <c r="AP258" s="410"/>
      <c r="AQ258" s="410"/>
    </row>
    <row r="259" spans="10:43" ht="15" x14ac:dyDescent="0.2">
      <c r="J259" s="410"/>
      <c r="K259" s="416"/>
      <c r="L259" s="416"/>
      <c r="M259" s="416"/>
      <c r="N259" s="416"/>
      <c r="O259" s="416"/>
      <c r="P259" s="417"/>
      <c r="Q259" s="416"/>
      <c r="R259" s="416"/>
      <c r="W259" s="418" t="s">
        <v>557</v>
      </c>
      <c r="X259" s="420">
        <v>4.5960000000000001E-2</v>
      </c>
      <c r="Y259" s="420">
        <v>1.5800000000000002E-2</v>
      </c>
      <c r="Z259" s="420">
        <v>1.9609999999999999E-2</v>
      </c>
      <c r="AA259" s="420">
        <v>8.1369999999999998E-2</v>
      </c>
      <c r="AD259" s="410"/>
      <c r="AE259" s="410"/>
      <c r="AF259" s="410"/>
      <c r="AG259" s="410"/>
      <c r="AH259" s="410"/>
      <c r="AI259" s="410"/>
      <c r="AJ259" s="410"/>
      <c r="AK259" s="410"/>
      <c r="AL259" s="410"/>
      <c r="AM259" s="410"/>
      <c r="AN259" s="410"/>
      <c r="AO259" s="410"/>
      <c r="AP259" s="410"/>
      <c r="AQ259" s="410"/>
    </row>
    <row r="260" spans="10:43" ht="15" x14ac:dyDescent="0.2">
      <c r="J260" s="410"/>
      <c r="K260" s="416"/>
      <c r="L260" s="416"/>
      <c r="M260" s="416"/>
      <c r="N260" s="416"/>
      <c r="O260" s="416"/>
      <c r="P260" s="417"/>
      <c r="Q260" s="416"/>
      <c r="R260" s="416"/>
      <c r="W260" s="418" t="s">
        <v>523</v>
      </c>
      <c r="X260" s="420">
        <v>4377.476380000001</v>
      </c>
      <c r="Y260" s="420">
        <v>1730.8222399999997</v>
      </c>
      <c r="Z260" s="420">
        <v>984.30682000000002</v>
      </c>
      <c r="AA260" s="420">
        <v>7092.6054399999994</v>
      </c>
      <c r="AD260" s="410"/>
      <c r="AE260" s="410"/>
      <c r="AF260" s="410"/>
      <c r="AG260" s="410"/>
      <c r="AH260" s="410"/>
      <c r="AI260" s="410"/>
      <c r="AJ260" s="410"/>
      <c r="AK260" s="410"/>
      <c r="AL260" s="410"/>
      <c r="AM260" s="410"/>
      <c r="AN260" s="410"/>
      <c r="AO260" s="410"/>
      <c r="AP260" s="410"/>
      <c r="AQ260" s="410"/>
    </row>
    <row r="261" spans="10:43" ht="15" x14ac:dyDescent="0.2">
      <c r="J261" s="410"/>
      <c r="K261" s="416"/>
      <c r="L261" s="416"/>
      <c r="M261" s="416"/>
      <c r="N261" s="416"/>
      <c r="O261" s="416"/>
      <c r="P261" s="417"/>
      <c r="Q261" s="416"/>
      <c r="R261" s="416"/>
      <c r="AD261" s="410"/>
      <c r="AE261" s="410"/>
      <c r="AF261" s="410"/>
      <c r="AG261" s="410"/>
      <c r="AH261" s="410"/>
      <c r="AI261" s="410"/>
      <c r="AJ261" s="410"/>
      <c r="AK261" s="410"/>
      <c r="AL261" s="410"/>
      <c r="AM261" s="410"/>
      <c r="AN261" s="410"/>
      <c r="AO261" s="410"/>
      <c r="AP261" s="410"/>
      <c r="AQ261" s="410"/>
    </row>
    <row r="262" spans="10:43" ht="15" x14ac:dyDescent="0.2">
      <c r="J262" s="410"/>
      <c r="K262" s="416"/>
      <c r="L262" s="416"/>
      <c r="M262" s="416"/>
      <c r="N262" s="416"/>
      <c r="O262" s="416"/>
      <c r="P262" s="417"/>
      <c r="Q262" s="416"/>
      <c r="R262" s="416"/>
      <c r="AD262" s="410"/>
      <c r="AE262" s="410"/>
      <c r="AF262" s="410"/>
      <c r="AG262" s="410"/>
      <c r="AH262" s="410"/>
      <c r="AI262" s="410"/>
      <c r="AJ262" s="410"/>
      <c r="AK262" s="410"/>
      <c r="AL262" s="410"/>
      <c r="AM262" s="410"/>
      <c r="AN262" s="410"/>
      <c r="AO262" s="410"/>
      <c r="AP262" s="410"/>
      <c r="AQ262" s="410"/>
    </row>
    <row r="263" spans="10:43" ht="15" x14ac:dyDescent="0.2">
      <c r="J263" s="410"/>
      <c r="K263" s="416"/>
      <c r="L263" s="416"/>
      <c r="M263" s="416"/>
      <c r="N263" s="416"/>
      <c r="O263" s="416"/>
      <c r="P263" s="417"/>
      <c r="Q263" s="416"/>
      <c r="R263" s="416"/>
      <c r="AD263" s="410"/>
      <c r="AE263" s="410"/>
      <c r="AF263" s="410"/>
      <c r="AG263" s="410"/>
      <c r="AH263" s="410"/>
      <c r="AI263" s="410"/>
      <c r="AJ263" s="410"/>
      <c r="AK263" s="410"/>
      <c r="AL263" s="410"/>
      <c r="AM263" s="410"/>
      <c r="AN263" s="410"/>
      <c r="AO263" s="410"/>
      <c r="AP263" s="410"/>
      <c r="AQ263" s="410"/>
    </row>
    <row r="264" spans="10:43" ht="15" x14ac:dyDescent="0.2">
      <c r="J264" s="410"/>
      <c r="K264" s="416"/>
      <c r="L264" s="416"/>
      <c r="M264" s="416"/>
      <c r="N264" s="416"/>
      <c r="O264" s="416"/>
      <c r="P264" s="417"/>
      <c r="Q264" s="416"/>
      <c r="R264" s="416"/>
      <c r="AD264" s="410"/>
      <c r="AE264" s="410"/>
      <c r="AF264" s="410"/>
      <c r="AG264" s="410"/>
      <c r="AH264" s="410"/>
      <c r="AI264" s="410"/>
      <c r="AJ264" s="410"/>
      <c r="AK264" s="410"/>
      <c r="AL264" s="410"/>
      <c r="AM264" s="410"/>
      <c r="AN264" s="410"/>
      <c r="AO264" s="410"/>
      <c r="AP264" s="410"/>
      <c r="AQ264" s="410"/>
    </row>
    <row r="265" spans="10:43" ht="15" x14ac:dyDescent="0.2">
      <c r="J265" s="410"/>
      <c r="K265" s="416"/>
      <c r="L265" s="416"/>
      <c r="M265" s="416"/>
      <c r="N265" s="416"/>
      <c r="O265" s="416"/>
      <c r="P265" s="417"/>
      <c r="Q265" s="416"/>
      <c r="R265" s="416"/>
      <c r="AD265" s="410"/>
      <c r="AE265" s="410"/>
      <c r="AF265" s="410"/>
      <c r="AG265" s="410"/>
      <c r="AH265" s="410"/>
      <c r="AI265" s="410"/>
      <c r="AJ265" s="410"/>
      <c r="AK265" s="410"/>
      <c r="AL265" s="410"/>
      <c r="AM265" s="410"/>
      <c r="AN265" s="410"/>
      <c r="AO265" s="410"/>
      <c r="AP265" s="410"/>
      <c r="AQ265" s="410"/>
    </row>
    <row r="266" spans="10:43" ht="15" x14ac:dyDescent="0.2">
      <c r="J266" s="410"/>
      <c r="K266" s="416"/>
      <c r="L266" s="416"/>
      <c r="M266" s="416"/>
      <c r="N266" s="416"/>
      <c r="O266" s="416"/>
      <c r="P266" s="417"/>
      <c r="Q266" s="416"/>
      <c r="R266" s="416"/>
      <c r="AD266" s="410"/>
      <c r="AE266" s="410"/>
      <c r="AF266" s="410"/>
      <c r="AG266" s="410"/>
      <c r="AH266" s="410"/>
      <c r="AI266" s="410"/>
      <c r="AJ266" s="410"/>
      <c r="AK266" s="410"/>
      <c r="AL266" s="410"/>
      <c r="AM266" s="410"/>
      <c r="AN266" s="410"/>
      <c r="AO266" s="410"/>
      <c r="AP266" s="410"/>
      <c r="AQ266" s="410"/>
    </row>
    <row r="267" spans="10:43" ht="15" x14ac:dyDescent="0.2">
      <c r="J267" s="410"/>
      <c r="K267" s="416"/>
      <c r="L267" s="416"/>
      <c r="M267" s="416"/>
      <c r="N267" s="416"/>
      <c r="O267" s="416"/>
      <c r="P267" s="417"/>
      <c r="Q267" s="416"/>
      <c r="R267" s="416"/>
      <c r="AD267" s="410"/>
      <c r="AE267" s="410"/>
      <c r="AF267" s="410"/>
      <c r="AG267" s="410"/>
      <c r="AH267" s="410"/>
      <c r="AI267" s="410"/>
      <c r="AJ267" s="410"/>
      <c r="AK267" s="410"/>
      <c r="AL267" s="410"/>
      <c r="AM267" s="410"/>
      <c r="AN267" s="410"/>
      <c r="AO267" s="410"/>
      <c r="AP267" s="410"/>
      <c r="AQ267" s="410"/>
    </row>
    <row r="268" spans="10:43" ht="15" x14ac:dyDescent="0.2">
      <c r="J268" s="410"/>
      <c r="K268" s="416"/>
      <c r="L268" s="416"/>
      <c r="M268" s="416"/>
      <c r="N268" s="416"/>
      <c r="O268" s="416"/>
      <c r="P268" s="417"/>
      <c r="Q268" s="416"/>
      <c r="R268" s="416"/>
      <c r="AD268" s="410"/>
      <c r="AE268" s="410"/>
      <c r="AF268" s="410"/>
      <c r="AG268" s="410"/>
      <c r="AH268" s="410"/>
      <c r="AI268" s="410"/>
      <c r="AJ268" s="410"/>
      <c r="AK268" s="410"/>
      <c r="AL268" s="410"/>
      <c r="AM268" s="410"/>
      <c r="AN268" s="410"/>
      <c r="AO268" s="410"/>
      <c r="AP268" s="410"/>
      <c r="AQ268" s="410"/>
    </row>
    <row r="269" spans="10:43" ht="15" x14ac:dyDescent="0.2">
      <c r="J269" s="410"/>
      <c r="K269" s="416"/>
      <c r="L269" s="416"/>
      <c r="M269" s="416"/>
      <c r="N269" s="416"/>
      <c r="O269" s="416"/>
      <c r="P269" s="417"/>
      <c r="Q269" s="416"/>
      <c r="R269" s="416"/>
      <c r="AD269" s="410"/>
      <c r="AE269" s="410"/>
      <c r="AF269" s="410"/>
      <c r="AG269" s="410"/>
      <c r="AH269" s="410"/>
      <c r="AI269" s="410"/>
      <c r="AJ269" s="410"/>
      <c r="AK269" s="410"/>
      <c r="AL269" s="410"/>
      <c r="AM269" s="410"/>
      <c r="AN269" s="410"/>
      <c r="AO269" s="410"/>
      <c r="AP269" s="410"/>
      <c r="AQ269" s="410"/>
    </row>
    <row r="270" spans="10:43" ht="15" x14ac:dyDescent="0.2">
      <c r="J270" s="410"/>
      <c r="K270" s="416"/>
      <c r="L270" s="416"/>
      <c r="M270" s="416"/>
      <c r="N270" s="416"/>
      <c r="O270" s="416"/>
      <c r="P270" s="417"/>
      <c r="Q270" s="416"/>
      <c r="R270" s="416"/>
      <c r="AD270" s="410"/>
      <c r="AE270" s="410"/>
      <c r="AF270" s="410"/>
      <c r="AG270" s="410"/>
      <c r="AH270" s="410"/>
      <c r="AI270" s="410"/>
      <c r="AJ270" s="410"/>
      <c r="AK270" s="410"/>
      <c r="AL270" s="410"/>
      <c r="AM270" s="410"/>
      <c r="AN270" s="410"/>
      <c r="AO270" s="410"/>
      <c r="AP270" s="410"/>
      <c r="AQ270" s="410"/>
    </row>
    <row r="271" spans="10:43" ht="15" x14ac:dyDescent="0.2">
      <c r="J271" s="410"/>
      <c r="K271" s="416"/>
      <c r="L271" s="416"/>
      <c r="M271" s="416"/>
      <c r="N271" s="416"/>
      <c r="O271" s="416"/>
      <c r="P271" s="417"/>
      <c r="Q271" s="416"/>
      <c r="R271" s="416"/>
      <c r="AD271" s="410"/>
      <c r="AE271" s="410"/>
      <c r="AF271" s="410"/>
      <c r="AG271" s="410"/>
      <c r="AH271" s="410"/>
      <c r="AI271" s="410"/>
      <c r="AJ271" s="410"/>
      <c r="AK271" s="410"/>
      <c r="AL271" s="410"/>
      <c r="AM271" s="410"/>
      <c r="AN271" s="410"/>
      <c r="AO271" s="410"/>
      <c r="AP271" s="410"/>
      <c r="AQ271" s="410"/>
    </row>
    <row r="272" spans="10:43" ht="15" x14ac:dyDescent="0.2">
      <c r="J272" s="410"/>
      <c r="K272" s="416"/>
      <c r="L272" s="416"/>
      <c r="M272" s="416"/>
      <c r="N272" s="416"/>
      <c r="O272" s="416"/>
      <c r="P272" s="417"/>
      <c r="Q272" s="416"/>
      <c r="R272" s="416"/>
      <c r="AD272" s="410"/>
      <c r="AE272" s="410"/>
      <c r="AF272" s="410"/>
      <c r="AG272" s="410"/>
      <c r="AH272" s="410"/>
      <c r="AI272" s="410"/>
      <c r="AJ272" s="410"/>
      <c r="AK272" s="410"/>
      <c r="AL272" s="410"/>
      <c r="AM272" s="410"/>
      <c r="AN272" s="410"/>
      <c r="AO272" s="410"/>
      <c r="AP272" s="410"/>
      <c r="AQ272" s="410"/>
    </row>
    <row r="273" spans="10:43" ht="15" x14ac:dyDescent="0.2">
      <c r="J273" s="410"/>
      <c r="K273" s="416"/>
      <c r="L273" s="416"/>
      <c r="M273" s="416"/>
      <c r="N273" s="416"/>
      <c r="O273" s="416"/>
      <c r="P273" s="417"/>
      <c r="Q273" s="416"/>
      <c r="R273" s="416"/>
      <c r="AD273" s="410"/>
      <c r="AE273" s="410"/>
      <c r="AF273" s="410"/>
      <c r="AG273" s="410"/>
      <c r="AH273" s="410"/>
      <c r="AI273" s="410"/>
      <c r="AJ273" s="410"/>
      <c r="AK273" s="410"/>
      <c r="AL273" s="410"/>
      <c r="AM273" s="410"/>
      <c r="AN273" s="410"/>
      <c r="AO273" s="410"/>
      <c r="AP273" s="410"/>
      <c r="AQ273" s="410"/>
    </row>
    <row r="274" spans="10:43" ht="15" x14ac:dyDescent="0.2">
      <c r="J274" s="410"/>
      <c r="K274" s="416"/>
      <c r="L274" s="416"/>
      <c r="M274" s="416"/>
      <c r="N274" s="416"/>
      <c r="O274" s="416"/>
      <c r="P274" s="417"/>
      <c r="Q274" s="416"/>
      <c r="R274" s="416"/>
      <c r="AD274" s="410"/>
      <c r="AE274" s="410"/>
      <c r="AF274" s="410"/>
      <c r="AG274" s="410"/>
      <c r="AH274" s="410"/>
      <c r="AI274" s="410"/>
      <c r="AJ274" s="410"/>
      <c r="AK274" s="410"/>
      <c r="AL274" s="410"/>
      <c r="AM274" s="410"/>
      <c r="AN274" s="410"/>
      <c r="AO274" s="410"/>
      <c r="AP274" s="410"/>
      <c r="AQ274" s="410"/>
    </row>
    <row r="275" spans="10:43" ht="15" x14ac:dyDescent="0.2">
      <c r="J275" s="410"/>
      <c r="K275" s="416"/>
      <c r="L275" s="416"/>
      <c r="M275" s="416"/>
      <c r="N275" s="416"/>
      <c r="O275" s="416"/>
      <c r="P275" s="417"/>
      <c r="Q275" s="416"/>
      <c r="R275" s="416"/>
      <c r="AD275" s="410"/>
      <c r="AE275" s="410"/>
      <c r="AF275" s="410"/>
      <c r="AG275" s="410"/>
      <c r="AH275" s="410"/>
      <c r="AI275" s="410"/>
      <c r="AJ275" s="410"/>
      <c r="AK275" s="410"/>
      <c r="AL275" s="410"/>
      <c r="AM275" s="410"/>
      <c r="AN275" s="410"/>
      <c r="AO275" s="410"/>
      <c r="AP275" s="410"/>
      <c r="AQ275" s="410"/>
    </row>
    <row r="276" spans="10:43" ht="15" x14ac:dyDescent="0.2">
      <c r="J276" s="410"/>
      <c r="K276" s="416"/>
      <c r="L276" s="416"/>
      <c r="M276" s="416"/>
      <c r="N276" s="416"/>
      <c r="O276" s="416"/>
      <c r="P276" s="417"/>
      <c r="Q276" s="416"/>
      <c r="R276" s="416"/>
      <c r="AD276" s="410"/>
      <c r="AE276" s="410"/>
      <c r="AF276" s="410"/>
      <c r="AG276" s="410"/>
      <c r="AH276" s="410"/>
      <c r="AI276" s="410"/>
      <c r="AJ276" s="410"/>
      <c r="AK276" s="410"/>
      <c r="AL276" s="410"/>
      <c r="AM276" s="410"/>
      <c r="AN276" s="410"/>
      <c r="AO276" s="410"/>
      <c r="AP276" s="410"/>
      <c r="AQ276" s="410"/>
    </row>
    <row r="277" spans="10:43" ht="15" x14ac:dyDescent="0.2">
      <c r="J277" s="410"/>
      <c r="K277" s="416"/>
      <c r="L277" s="416"/>
      <c r="M277" s="416"/>
      <c r="N277" s="416"/>
      <c r="O277" s="416"/>
      <c r="P277" s="417"/>
      <c r="Q277" s="416"/>
      <c r="R277" s="416"/>
      <c r="AD277" s="410"/>
      <c r="AE277" s="410"/>
      <c r="AF277" s="410"/>
      <c r="AG277" s="410"/>
      <c r="AH277" s="410"/>
      <c r="AI277" s="410"/>
      <c r="AJ277" s="410"/>
      <c r="AK277" s="410"/>
      <c r="AL277" s="410"/>
      <c r="AM277" s="410"/>
      <c r="AN277" s="410"/>
      <c r="AO277" s="410"/>
      <c r="AP277" s="410"/>
      <c r="AQ277" s="410"/>
    </row>
    <row r="278" spans="10:43" ht="15" x14ac:dyDescent="0.2">
      <c r="J278" s="410"/>
      <c r="K278" s="416"/>
      <c r="L278" s="416"/>
      <c r="M278" s="416"/>
      <c r="N278" s="416"/>
      <c r="O278" s="416"/>
      <c r="P278" s="417"/>
      <c r="Q278" s="416"/>
      <c r="R278" s="416"/>
      <c r="AD278" s="410"/>
      <c r="AE278" s="410"/>
      <c r="AF278" s="410"/>
      <c r="AG278" s="410"/>
      <c r="AH278" s="410"/>
      <c r="AI278" s="410"/>
      <c r="AJ278" s="410"/>
      <c r="AK278" s="410"/>
      <c r="AL278" s="410"/>
      <c r="AM278" s="410"/>
      <c r="AN278" s="410"/>
      <c r="AO278" s="410"/>
      <c r="AP278" s="410"/>
      <c r="AQ278" s="410"/>
    </row>
    <row r="279" spans="10:43" ht="15" x14ac:dyDescent="0.2">
      <c r="J279" s="410"/>
      <c r="K279" s="416"/>
      <c r="L279" s="416"/>
      <c r="M279" s="416"/>
      <c r="N279" s="416"/>
      <c r="O279" s="416"/>
      <c r="P279" s="417"/>
      <c r="Q279" s="416"/>
      <c r="R279" s="416"/>
      <c r="AD279" s="410"/>
      <c r="AE279" s="410"/>
      <c r="AF279" s="410"/>
      <c r="AG279" s="410"/>
      <c r="AH279" s="410"/>
      <c r="AI279" s="410"/>
      <c r="AJ279" s="410"/>
      <c r="AK279" s="410"/>
      <c r="AL279" s="410"/>
      <c r="AM279" s="410"/>
      <c r="AN279" s="410"/>
      <c r="AO279" s="410"/>
      <c r="AP279" s="410"/>
      <c r="AQ279" s="410"/>
    </row>
    <row r="280" spans="10:43" ht="15" x14ac:dyDescent="0.2">
      <c r="J280" s="410"/>
      <c r="K280" s="416"/>
      <c r="L280" s="416"/>
      <c r="M280" s="416"/>
      <c r="N280" s="416"/>
      <c r="O280" s="416"/>
      <c r="P280" s="417"/>
      <c r="Q280" s="416"/>
      <c r="R280" s="416"/>
      <c r="AD280" s="410"/>
      <c r="AE280" s="410"/>
      <c r="AF280" s="410"/>
      <c r="AG280" s="410"/>
      <c r="AH280" s="410"/>
      <c r="AI280" s="410"/>
      <c r="AJ280" s="410"/>
      <c r="AK280" s="410"/>
      <c r="AL280" s="410"/>
      <c r="AM280" s="410"/>
      <c r="AN280" s="410"/>
      <c r="AO280" s="410"/>
      <c r="AP280" s="410"/>
      <c r="AQ280" s="410"/>
    </row>
    <row r="281" spans="10:43" ht="15" x14ac:dyDescent="0.2">
      <c r="J281" s="410"/>
      <c r="K281" s="416"/>
      <c r="L281" s="416"/>
      <c r="M281" s="416"/>
      <c r="N281" s="416"/>
      <c r="O281" s="416"/>
      <c r="P281" s="417"/>
      <c r="Q281" s="416"/>
      <c r="R281" s="416"/>
      <c r="AD281" s="410"/>
      <c r="AE281" s="410"/>
      <c r="AF281" s="410"/>
      <c r="AG281" s="410"/>
      <c r="AH281" s="410"/>
      <c r="AI281" s="410"/>
      <c r="AJ281" s="410"/>
      <c r="AK281" s="410"/>
      <c r="AL281" s="410"/>
      <c r="AM281" s="410"/>
      <c r="AN281" s="410"/>
      <c r="AO281" s="410"/>
      <c r="AP281" s="410"/>
      <c r="AQ281" s="410"/>
    </row>
    <row r="282" spans="10:43" ht="15" x14ac:dyDescent="0.2">
      <c r="J282" s="410"/>
      <c r="K282" s="416"/>
      <c r="L282" s="416"/>
      <c r="M282" s="416"/>
      <c r="N282" s="416"/>
      <c r="O282" s="416"/>
      <c r="P282" s="417"/>
      <c r="Q282" s="416"/>
      <c r="R282" s="416"/>
      <c r="AD282" s="410"/>
      <c r="AE282" s="410"/>
      <c r="AF282" s="410"/>
      <c r="AG282" s="410"/>
      <c r="AH282" s="410"/>
      <c r="AI282" s="410"/>
      <c r="AJ282" s="410"/>
      <c r="AK282" s="410"/>
      <c r="AL282" s="410"/>
      <c r="AM282" s="410"/>
      <c r="AN282" s="410"/>
      <c r="AO282" s="410"/>
      <c r="AP282" s="410"/>
      <c r="AQ282" s="410"/>
    </row>
    <row r="283" spans="10:43" ht="15" x14ac:dyDescent="0.2">
      <c r="J283" s="410"/>
      <c r="K283" s="416"/>
      <c r="L283" s="416"/>
      <c r="M283" s="416"/>
      <c r="N283" s="416"/>
      <c r="O283" s="416"/>
      <c r="P283" s="417"/>
      <c r="Q283" s="416"/>
      <c r="R283" s="416"/>
      <c r="AD283" s="410"/>
      <c r="AE283" s="410"/>
      <c r="AF283" s="410"/>
      <c r="AG283" s="410"/>
      <c r="AH283" s="410"/>
      <c r="AI283" s="410"/>
      <c r="AJ283" s="410"/>
      <c r="AK283" s="410"/>
      <c r="AL283" s="410"/>
      <c r="AM283" s="410"/>
      <c r="AN283" s="410"/>
      <c r="AO283" s="410"/>
      <c r="AP283" s="410"/>
      <c r="AQ283" s="410"/>
    </row>
    <row r="284" spans="10:43" ht="15" x14ac:dyDescent="0.2">
      <c r="J284" s="410"/>
      <c r="K284" s="416"/>
      <c r="L284" s="416"/>
      <c r="M284" s="416"/>
      <c r="N284" s="416"/>
      <c r="O284" s="416"/>
      <c r="P284" s="417"/>
      <c r="Q284" s="416"/>
      <c r="R284" s="416"/>
      <c r="AD284" s="410"/>
      <c r="AE284" s="410"/>
      <c r="AF284" s="410"/>
      <c r="AG284" s="410"/>
      <c r="AH284" s="410"/>
      <c r="AI284" s="410"/>
      <c r="AJ284" s="410"/>
      <c r="AK284" s="410"/>
      <c r="AL284" s="410"/>
      <c r="AM284" s="410"/>
      <c r="AN284" s="410"/>
      <c r="AO284" s="410"/>
      <c r="AP284" s="410"/>
      <c r="AQ284" s="410"/>
    </row>
    <row r="285" spans="10:43" ht="15" x14ac:dyDescent="0.2">
      <c r="J285" s="410"/>
      <c r="K285" s="416"/>
      <c r="L285" s="416"/>
      <c r="M285" s="416"/>
      <c r="N285" s="416"/>
      <c r="O285" s="416"/>
      <c r="P285" s="417"/>
      <c r="Q285" s="416"/>
      <c r="R285" s="416"/>
      <c r="AD285" s="410"/>
      <c r="AE285" s="410"/>
      <c r="AF285" s="410"/>
      <c r="AG285" s="410"/>
      <c r="AH285" s="410"/>
      <c r="AI285" s="410"/>
      <c r="AJ285" s="410"/>
      <c r="AK285" s="410"/>
      <c r="AL285" s="410"/>
      <c r="AM285" s="410"/>
      <c r="AN285" s="410"/>
      <c r="AO285" s="410"/>
      <c r="AP285" s="410"/>
      <c r="AQ285" s="410"/>
    </row>
    <row r="286" spans="10:43" ht="15" x14ac:dyDescent="0.2">
      <c r="J286" s="410"/>
      <c r="K286" s="416"/>
      <c r="L286" s="416"/>
      <c r="M286" s="416"/>
      <c r="N286" s="416"/>
      <c r="O286" s="416"/>
      <c r="P286" s="417"/>
      <c r="Q286" s="416"/>
      <c r="R286" s="416"/>
      <c r="AD286" s="410"/>
      <c r="AE286" s="410"/>
      <c r="AF286" s="410"/>
      <c r="AG286" s="410"/>
      <c r="AH286" s="410"/>
      <c r="AI286" s="410"/>
      <c r="AJ286" s="410"/>
      <c r="AK286" s="410"/>
      <c r="AL286" s="410"/>
      <c r="AM286" s="410"/>
      <c r="AN286" s="410"/>
      <c r="AO286" s="410"/>
      <c r="AP286" s="410"/>
      <c r="AQ286" s="410"/>
    </row>
    <row r="287" spans="10:43" ht="15" x14ac:dyDescent="0.2">
      <c r="J287" s="416"/>
      <c r="K287" s="416"/>
      <c r="L287" s="416"/>
      <c r="M287" s="416"/>
      <c r="N287" s="416"/>
      <c r="O287" s="416"/>
      <c r="P287" s="417"/>
      <c r="Q287" s="416"/>
      <c r="R287" s="416"/>
      <c r="AD287" s="410"/>
      <c r="AE287" s="410"/>
      <c r="AF287" s="410"/>
      <c r="AG287" s="410"/>
      <c r="AH287" s="410"/>
      <c r="AI287" s="410"/>
      <c r="AJ287" s="410"/>
      <c r="AK287" s="410"/>
      <c r="AL287" s="410"/>
      <c r="AM287" s="410"/>
      <c r="AN287" s="410"/>
      <c r="AO287" s="410"/>
      <c r="AP287" s="410"/>
      <c r="AQ287" s="410"/>
    </row>
    <row r="288" spans="10:43" ht="15" x14ac:dyDescent="0.2">
      <c r="J288" s="416"/>
      <c r="K288" s="416"/>
      <c r="L288" s="416"/>
      <c r="M288" s="416"/>
      <c r="N288" s="416"/>
      <c r="O288" s="416"/>
      <c r="P288" s="417"/>
      <c r="Q288" s="416"/>
      <c r="R288" s="416"/>
      <c r="AD288" s="410"/>
      <c r="AE288" s="410"/>
      <c r="AF288" s="410"/>
      <c r="AG288" s="410"/>
      <c r="AH288" s="410"/>
      <c r="AI288" s="410"/>
      <c r="AJ288" s="410"/>
      <c r="AK288" s="410"/>
      <c r="AL288" s="410"/>
      <c r="AM288" s="410"/>
      <c r="AN288" s="410"/>
      <c r="AO288" s="410"/>
      <c r="AP288" s="410"/>
      <c r="AQ288" s="410"/>
    </row>
    <row r="289" spans="10:43" ht="15" x14ac:dyDescent="0.2">
      <c r="J289" s="416"/>
      <c r="K289" s="416"/>
      <c r="L289" s="416"/>
      <c r="M289" s="416"/>
      <c r="N289" s="416"/>
      <c r="O289" s="416"/>
      <c r="P289" s="417"/>
      <c r="Q289" s="416"/>
      <c r="R289" s="416"/>
      <c r="AD289" s="410"/>
      <c r="AE289" s="410"/>
      <c r="AF289" s="410"/>
      <c r="AG289" s="410"/>
      <c r="AH289" s="410"/>
      <c r="AI289" s="410"/>
      <c r="AJ289" s="410"/>
      <c r="AK289" s="410"/>
      <c r="AL289" s="410"/>
      <c r="AM289" s="410"/>
      <c r="AN289" s="410"/>
      <c r="AO289" s="410"/>
      <c r="AP289" s="410"/>
      <c r="AQ289" s="410"/>
    </row>
    <row r="290" spans="10:43" ht="15" x14ac:dyDescent="0.2">
      <c r="J290" s="416"/>
      <c r="K290" s="416"/>
      <c r="L290" s="416"/>
      <c r="M290" s="416"/>
      <c r="N290" s="416"/>
      <c r="O290" s="416"/>
      <c r="P290" s="417"/>
      <c r="Q290" s="416"/>
      <c r="R290" s="416"/>
      <c r="AD290" s="410"/>
      <c r="AE290" s="410"/>
      <c r="AF290" s="410"/>
      <c r="AG290" s="410"/>
      <c r="AH290" s="410"/>
      <c r="AI290" s="410"/>
      <c r="AJ290" s="410"/>
      <c r="AK290" s="410"/>
      <c r="AL290" s="410"/>
      <c r="AM290" s="410"/>
      <c r="AN290" s="410"/>
      <c r="AO290" s="410"/>
      <c r="AP290" s="410"/>
      <c r="AQ290" s="410"/>
    </row>
    <row r="291" spans="10:43" ht="15" x14ac:dyDescent="0.2">
      <c r="J291" s="416"/>
      <c r="K291" s="416"/>
      <c r="L291" s="416"/>
      <c r="M291" s="416"/>
      <c r="N291" s="416"/>
      <c r="O291" s="416"/>
      <c r="P291" s="417"/>
      <c r="Q291" s="416"/>
      <c r="R291" s="416"/>
      <c r="AD291" s="410"/>
      <c r="AE291" s="410"/>
      <c r="AF291" s="410"/>
      <c r="AG291" s="410"/>
      <c r="AH291" s="410"/>
      <c r="AI291" s="410"/>
      <c r="AJ291" s="410"/>
      <c r="AK291" s="410"/>
      <c r="AL291" s="410"/>
      <c r="AM291" s="410"/>
      <c r="AN291" s="410"/>
      <c r="AO291" s="410"/>
      <c r="AP291" s="410"/>
      <c r="AQ291" s="410"/>
    </row>
    <row r="292" spans="10:43" ht="15" x14ac:dyDescent="0.2">
      <c r="J292" s="416"/>
      <c r="K292" s="416"/>
      <c r="L292" s="416"/>
      <c r="M292" s="416"/>
      <c r="N292" s="416"/>
      <c r="O292" s="416"/>
      <c r="P292" s="417"/>
      <c r="Q292" s="416"/>
      <c r="R292" s="416"/>
      <c r="AD292" s="410"/>
      <c r="AE292" s="410"/>
      <c r="AF292" s="410"/>
      <c r="AG292" s="410"/>
      <c r="AH292" s="410"/>
      <c r="AI292" s="410"/>
      <c r="AJ292" s="410"/>
      <c r="AK292" s="410"/>
      <c r="AL292" s="410"/>
      <c r="AM292" s="410"/>
      <c r="AN292" s="410"/>
      <c r="AO292" s="410"/>
      <c r="AP292" s="410"/>
      <c r="AQ292" s="410"/>
    </row>
    <row r="293" spans="10:43" ht="15" x14ac:dyDescent="0.2">
      <c r="J293" s="416"/>
      <c r="K293" s="416"/>
      <c r="L293" s="416"/>
      <c r="M293" s="416"/>
      <c r="N293" s="416"/>
      <c r="O293" s="416"/>
      <c r="P293" s="417"/>
      <c r="Q293" s="416"/>
      <c r="R293" s="416"/>
      <c r="AD293" s="410"/>
      <c r="AE293" s="410"/>
      <c r="AF293" s="410"/>
      <c r="AG293" s="410"/>
      <c r="AH293" s="410"/>
      <c r="AI293" s="410"/>
      <c r="AJ293" s="410"/>
      <c r="AK293" s="410"/>
      <c r="AL293" s="410"/>
      <c r="AM293" s="410"/>
      <c r="AN293" s="410"/>
      <c r="AO293" s="410"/>
      <c r="AP293" s="410"/>
      <c r="AQ293" s="410"/>
    </row>
    <row r="294" spans="10:43" ht="15" x14ac:dyDescent="0.2">
      <c r="J294" s="416"/>
      <c r="K294" s="416"/>
      <c r="L294" s="416"/>
      <c r="M294" s="416"/>
      <c r="N294" s="416"/>
      <c r="O294" s="416"/>
      <c r="P294" s="417"/>
      <c r="Q294" s="416"/>
      <c r="R294" s="416"/>
      <c r="AD294" s="410"/>
      <c r="AE294" s="410"/>
      <c r="AF294" s="410"/>
      <c r="AG294" s="410"/>
      <c r="AH294" s="410"/>
      <c r="AI294" s="410"/>
      <c r="AJ294" s="410"/>
      <c r="AK294" s="410"/>
      <c r="AL294" s="410"/>
      <c r="AM294" s="410"/>
      <c r="AN294" s="410"/>
      <c r="AO294" s="410"/>
      <c r="AP294" s="410"/>
      <c r="AQ294" s="410"/>
    </row>
    <row r="295" spans="10:43" ht="15" x14ac:dyDescent="0.2">
      <c r="J295" s="416"/>
      <c r="K295" s="416"/>
      <c r="L295" s="416"/>
      <c r="M295" s="416"/>
      <c r="N295" s="416"/>
      <c r="O295" s="416"/>
      <c r="P295" s="417"/>
      <c r="Q295" s="416"/>
      <c r="R295" s="416"/>
      <c r="AD295" s="410"/>
      <c r="AE295" s="410"/>
      <c r="AF295" s="410"/>
      <c r="AG295" s="410"/>
      <c r="AH295" s="410"/>
      <c r="AI295" s="410"/>
      <c r="AJ295" s="410"/>
      <c r="AK295" s="410"/>
      <c r="AL295" s="410"/>
      <c r="AM295" s="410"/>
      <c r="AN295" s="410"/>
      <c r="AO295" s="410"/>
      <c r="AP295" s="410"/>
      <c r="AQ295" s="410"/>
    </row>
    <row r="296" spans="10:43" ht="15" x14ac:dyDescent="0.2">
      <c r="J296" s="416"/>
      <c r="K296" s="416"/>
      <c r="L296" s="416"/>
      <c r="M296" s="416"/>
      <c r="N296" s="416"/>
      <c r="O296" s="416"/>
      <c r="P296" s="417"/>
      <c r="Q296" s="416"/>
      <c r="R296" s="416"/>
      <c r="AD296" s="410"/>
      <c r="AE296" s="410"/>
      <c r="AF296" s="410"/>
      <c r="AG296" s="410"/>
      <c r="AH296" s="410"/>
      <c r="AI296" s="410"/>
      <c r="AJ296" s="410"/>
      <c r="AK296" s="410"/>
      <c r="AL296" s="410"/>
      <c r="AM296" s="410"/>
      <c r="AN296" s="410"/>
      <c r="AO296" s="410"/>
      <c r="AP296" s="410"/>
      <c r="AQ296" s="410"/>
    </row>
    <row r="297" spans="10:43" ht="15" x14ac:dyDescent="0.2">
      <c r="J297" s="416"/>
      <c r="K297" s="416"/>
      <c r="L297" s="416"/>
      <c r="M297" s="416"/>
      <c r="N297" s="416"/>
      <c r="O297" s="416"/>
      <c r="P297" s="417"/>
      <c r="Q297" s="416"/>
      <c r="R297" s="416"/>
      <c r="AD297" s="410"/>
      <c r="AE297" s="410"/>
      <c r="AF297" s="410"/>
      <c r="AG297" s="410"/>
      <c r="AH297" s="410"/>
      <c r="AI297" s="410"/>
      <c r="AJ297" s="410"/>
      <c r="AK297" s="410"/>
      <c r="AL297" s="410"/>
      <c r="AM297" s="410"/>
      <c r="AN297" s="410"/>
      <c r="AO297" s="410"/>
      <c r="AP297" s="410"/>
      <c r="AQ297" s="410"/>
    </row>
    <row r="298" spans="10:43" ht="15" x14ac:dyDescent="0.2">
      <c r="J298" s="416"/>
      <c r="K298" s="416"/>
      <c r="L298" s="416"/>
      <c r="M298" s="416"/>
      <c r="N298" s="416"/>
      <c r="O298" s="416"/>
      <c r="P298" s="417"/>
      <c r="Q298" s="416"/>
      <c r="R298" s="416"/>
      <c r="AD298" s="410"/>
      <c r="AE298" s="410"/>
      <c r="AF298" s="410"/>
      <c r="AG298" s="410"/>
      <c r="AH298" s="410"/>
      <c r="AI298" s="410"/>
      <c r="AJ298" s="410"/>
      <c r="AK298" s="410"/>
      <c r="AL298" s="410"/>
      <c r="AM298" s="410"/>
      <c r="AN298" s="410"/>
      <c r="AO298" s="410"/>
      <c r="AP298" s="410"/>
      <c r="AQ298" s="410"/>
    </row>
    <row r="299" spans="10:43" ht="15" x14ac:dyDescent="0.2">
      <c r="J299" s="416"/>
      <c r="K299" s="416"/>
      <c r="L299" s="416"/>
      <c r="M299" s="416"/>
      <c r="N299" s="416"/>
      <c r="O299" s="416"/>
      <c r="P299" s="417"/>
      <c r="Q299" s="416"/>
      <c r="R299" s="416"/>
      <c r="AD299" s="410"/>
      <c r="AE299" s="410"/>
      <c r="AF299" s="410"/>
      <c r="AG299" s="410"/>
      <c r="AH299" s="410"/>
      <c r="AI299" s="410"/>
      <c r="AJ299" s="410"/>
      <c r="AK299" s="410"/>
      <c r="AL299" s="410"/>
      <c r="AM299" s="410"/>
      <c r="AN299" s="410"/>
      <c r="AO299" s="410"/>
      <c r="AP299" s="410"/>
      <c r="AQ299" s="410"/>
    </row>
    <row r="300" spans="10:43" ht="15" x14ac:dyDescent="0.2">
      <c r="J300" s="416"/>
      <c r="K300" s="416"/>
      <c r="L300" s="416"/>
      <c r="M300" s="416"/>
      <c r="N300" s="416"/>
      <c r="O300" s="416"/>
      <c r="P300" s="417"/>
      <c r="Q300" s="416"/>
      <c r="R300" s="416"/>
      <c r="AD300" s="410"/>
      <c r="AE300" s="410"/>
      <c r="AF300" s="410"/>
      <c r="AG300" s="410"/>
      <c r="AH300" s="410"/>
      <c r="AI300" s="410"/>
      <c r="AJ300" s="410"/>
      <c r="AK300" s="410"/>
      <c r="AL300" s="410"/>
      <c r="AM300" s="410"/>
      <c r="AN300" s="410"/>
      <c r="AO300" s="410"/>
      <c r="AP300" s="410"/>
      <c r="AQ300" s="410"/>
    </row>
    <row r="301" spans="10:43" ht="15" x14ac:dyDescent="0.2">
      <c r="J301" s="416"/>
      <c r="K301" s="416"/>
      <c r="L301" s="416"/>
      <c r="M301" s="416"/>
      <c r="N301" s="416"/>
      <c r="O301" s="416"/>
      <c r="P301" s="417"/>
      <c r="Q301" s="416"/>
      <c r="R301" s="416"/>
      <c r="AD301" s="410"/>
      <c r="AE301" s="410"/>
      <c r="AF301" s="410"/>
      <c r="AG301" s="410"/>
      <c r="AH301" s="410"/>
      <c r="AI301" s="410"/>
      <c r="AJ301" s="410"/>
      <c r="AK301" s="410"/>
      <c r="AL301" s="410"/>
      <c r="AM301" s="410"/>
      <c r="AN301" s="410"/>
      <c r="AO301" s="410"/>
      <c r="AP301" s="410"/>
      <c r="AQ301" s="410"/>
    </row>
    <row r="302" spans="10:43" ht="15" x14ac:dyDescent="0.2">
      <c r="J302" s="416"/>
      <c r="K302" s="416"/>
      <c r="L302" s="416"/>
      <c r="M302" s="416"/>
      <c r="N302" s="416"/>
      <c r="O302" s="416"/>
      <c r="P302" s="417"/>
      <c r="Q302" s="416"/>
      <c r="R302" s="416"/>
      <c r="AD302" s="410"/>
      <c r="AE302" s="410"/>
      <c r="AF302" s="410"/>
      <c r="AG302" s="410"/>
      <c r="AH302" s="410"/>
      <c r="AI302" s="410"/>
      <c r="AJ302" s="410"/>
      <c r="AK302" s="410"/>
      <c r="AL302" s="410"/>
      <c r="AM302" s="410"/>
      <c r="AN302" s="410"/>
      <c r="AO302" s="410"/>
      <c r="AP302" s="410"/>
      <c r="AQ302" s="410"/>
    </row>
    <row r="303" spans="10:43" ht="15" x14ac:dyDescent="0.2">
      <c r="J303" s="416"/>
      <c r="K303" s="416"/>
      <c r="L303" s="416"/>
      <c r="M303" s="416"/>
      <c r="N303" s="416"/>
      <c r="O303" s="416"/>
      <c r="P303" s="417"/>
      <c r="Q303" s="416"/>
      <c r="R303" s="416"/>
      <c r="AD303" s="410"/>
      <c r="AE303" s="410"/>
      <c r="AF303" s="410"/>
      <c r="AG303" s="410"/>
      <c r="AH303" s="410"/>
      <c r="AI303" s="410"/>
      <c r="AJ303" s="410"/>
      <c r="AK303" s="410"/>
      <c r="AL303" s="410"/>
      <c r="AM303" s="410"/>
      <c r="AN303" s="410"/>
      <c r="AO303" s="410"/>
      <c r="AP303" s="410"/>
      <c r="AQ303" s="410"/>
    </row>
    <row r="304" spans="10:43" ht="15" x14ac:dyDescent="0.2">
      <c r="J304" s="416"/>
      <c r="K304" s="416"/>
      <c r="L304" s="416"/>
      <c r="M304" s="416"/>
      <c r="N304" s="416"/>
      <c r="O304" s="416"/>
      <c r="P304" s="417"/>
      <c r="Q304" s="416"/>
      <c r="R304" s="416"/>
      <c r="AD304" s="410"/>
      <c r="AE304" s="410"/>
      <c r="AF304" s="410"/>
      <c r="AG304" s="410"/>
      <c r="AH304" s="410"/>
      <c r="AI304" s="410"/>
      <c r="AJ304" s="410"/>
      <c r="AK304" s="410"/>
      <c r="AL304" s="410"/>
      <c r="AM304" s="410"/>
      <c r="AN304" s="410"/>
      <c r="AO304" s="410"/>
      <c r="AP304" s="410"/>
      <c r="AQ304" s="410"/>
    </row>
    <row r="305" spans="5:43" ht="15" x14ac:dyDescent="0.2">
      <c r="J305" s="416"/>
      <c r="K305" s="416"/>
      <c r="L305" s="416"/>
      <c r="M305" s="416"/>
      <c r="N305" s="416"/>
      <c r="O305" s="416"/>
      <c r="P305" s="417"/>
      <c r="Q305" s="416"/>
      <c r="R305" s="416"/>
      <c r="AD305" s="410"/>
      <c r="AE305" s="410"/>
      <c r="AF305" s="410"/>
      <c r="AG305" s="410"/>
      <c r="AH305" s="410"/>
      <c r="AI305" s="410"/>
      <c r="AJ305" s="410"/>
      <c r="AK305" s="410"/>
      <c r="AL305" s="410"/>
      <c r="AM305" s="410"/>
      <c r="AN305" s="410"/>
      <c r="AO305" s="410"/>
      <c r="AP305" s="410"/>
      <c r="AQ305" s="410"/>
    </row>
    <row r="306" spans="5:43" ht="15" x14ac:dyDescent="0.2">
      <c r="J306" s="416"/>
      <c r="K306" s="416"/>
      <c r="L306" s="416"/>
      <c r="M306" s="416"/>
      <c r="N306" s="416"/>
      <c r="O306" s="416"/>
      <c r="P306" s="417"/>
      <c r="Q306" s="416"/>
      <c r="R306" s="416"/>
      <c r="AD306" s="410"/>
      <c r="AE306" s="410"/>
      <c r="AF306" s="410"/>
      <c r="AG306" s="410"/>
      <c r="AH306" s="410"/>
      <c r="AI306" s="410"/>
      <c r="AJ306" s="410"/>
      <c r="AK306" s="410"/>
      <c r="AL306" s="410"/>
      <c r="AM306" s="410"/>
      <c r="AN306" s="410"/>
      <c r="AO306" s="410"/>
      <c r="AP306" s="410"/>
      <c r="AQ306" s="410"/>
    </row>
    <row r="307" spans="5:43" ht="15" x14ac:dyDescent="0.2">
      <c r="J307" s="416"/>
      <c r="K307" s="416"/>
      <c r="L307" s="416"/>
      <c r="M307" s="416"/>
      <c r="N307" s="416"/>
      <c r="O307" s="416"/>
      <c r="P307" s="417"/>
      <c r="Q307" s="416"/>
      <c r="R307" s="416"/>
      <c r="AD307" s="410"/>
      <c r="AE307" s="410"/>
      <c r="AF307" s="410"/>
      <c r="AG307" s="410"/>
      <c r="AH307" s="410"/>
      <c r="AI307" s="410"/>
      <c r="AJ307" s="410"/>
      <c r="AK307" s="410"/>
      <c r="AL307" s="410"/>
      <c r="AM307" s="410"/>
      <c r="AN307" s="410"/>
      <c r="AO307" s="410"/>
      <c r="AP307" s="410"/>
      <c r="AQ307" s="410"/>
    </row>
    <row r="308" spans="5:43" ht="15" x14ac:dyDescent="0.2">
      <c r="J308" s="416"/>
      <c r="K308" s="416"/>
      <c r="L308" s="416"/>
      <c r="M308" s="416"/>
      <c r="N308" s="416"/>
      <c r="O308" s="416"/>
      <c r="P308" s="417"/>
      <c r="Q308" s="416"/>
      <c r="R308" s="416"/>
      <c r="AD308" s="410"/>
      <c r="AE308" s="410"/>
      <c r="AF308" s="410"/>
      <c r="AG308" s="410"/>
      <c r="AH308" s="410"/>
      <c r="AI308" s="410"/>
      <c r="AJ308" s="410"/>
      <c r="AK308" s="410"/>
      <c r="AL308" s="410"/>
      <c r="AM308" s="410"/>
      <c r="AN308" s="410"/>
      <c r="AO308" s="410"/>
      <c r="AP308" s="410"/>
      <c r="AQ308" s="410"/>
    </row>
    <row r="309" spans="5:43" ht="15" x14ac:dyDescent="0.2">
      <c r="J309" s="416"/>
      <c r="K309" s="416"/>
      <c r="L309" s="416"/>
      <c r="M309" s="416"/>
      <c r="N309" s="416"/>
      <c r="O309" s="416"/>
      <c r="P309" s="417"/>
      <c r="Q309" s="416"/>
      <c r="R309" s="416"/>
      <c r="AD309" s="410"/>
      <c r="AE309" s="410"/>
      <c r="AF309" s="410"/>
      <c r="AG309" s="410"/>
      <c r="AH309" s="410"/>
      <c r="AI309" s="410"/>
      <c r="AJ309" s="410"/>
      <c r="AK309" s="410"/>
      <c r="AL309" s="410"/>
      <c r="AM309" s="410"/>
      <c r="AN309" s="410"/>
      <c r="AO309" s="410"/>
      <c r="AP309" s="410"/>
      <c r="AQ309" s="410"/>
    </row>
    <row r="310" spans="5:43" ht="15" x14ac:dyDescent="0.2">
      <c r="J310" s="416"/>
      <c r="K310" s="416"/>
      <c r="L310" s="416"/>
      <c r="M310" s="416"/>
      <c r="N310" s="416"/>
      <c r="O310" s="416"/>
      <c r="P310" s="417"/>
      <c r="Q310" s="416"/>
      <c r="R310" s="416"/>
      <c r="AD310" s="410"/>
      <c r="AE310" s="410"/>
      <c r="AF310" s="410"/>
      <c r="AG310" s="410"/>
      <c r="AH310" s="410"/>
      <c r="AI310" s="410"/>
      <c r="AJ310" s="410"/>
      <c r="AK310" s="410"/>
      <c r="AL310" s="410"/>
      <c r="AM310" s="410"/>
      <c r="AN310" s="410"/>
      <c r="AO310" s="410"/>
      <c r="AP310" s="410"/>
      <c r="AQ310" s="410"/>
    </row>
    <row r="311" spans="5:43" ht="15" x14ac:dyDescent="0.2">
      <c r="J311" s="416"/>
      <c r="K311" s="416"/>
      <c r="L311" s="416"/>
      <c r="M311" s="416"/>
      <c r="N311" s="416"/>
      <c r="O311" s="416"/>
      <c r="P311" s="417"/>
      <c r="Q311" s="416"/>
      <c r="R311" s="416"/>
      <c r="AD311" s="410"/>
      <c r="AE311" s="410"/>
      <c r="AF311" s="410"/>
      <c r="AG311" s="410"/>
      <c r="AH311" s="410"/>
      <c r="AI311" s="410"/>
      <c r="AJ311" s="410"/>
      <c r="AK311" s="410"/>
      <c r="AL311" s="410"/>
      <c r="AM311" s="410"/>
      <c r="AN311" s="410"/>
      <c r="AO311" s="410"/>
      <c r="AP311" s="410"/>
      <c r="AQ311" s="410"/>
    </row>
    <row r="312" spans="5:43" ht="15" x14ac:dyDescent="0.2">
      <c r="J312" s="416"/>
      <c r="K312" s="416"/>
      <c r="L312" s="416"/>
      <c r="M312" s="416"/>
      <c r="N312" s="416"/>
      <c r="O312" s="416"/>
      <c r="P312" s="417"/>
      <c r="Q312" s="416"/>
      <c r="R312" s="416"/>
      <c r="AD312" s="410"/>
      <c r="AE312" s="410"/>
      <c r="AF312" s="410"/>
      <c r="AG312" s="410"/>
      <c r="AH312" s="410"/>
      <c r="AI312" s="410"/>
      <c r="AJ312" s="410"/>
      <c r="AK312" s="410"/>
      <c r="AL312" s="410"/>
      <c r="AM312" s="410"/>
      <c r="AN312" s="410"/>
      <c r="AO312" s="410"/>
      <c r="AP312" s="410"/>
      <c r="AQ312" s="410"/>
    </row>
    <row r="313" spans="5:43" ht="15" x14ac:dyDescent="0.2">
      <c r="J313" s="416"/>
      <c r="K313" s="416"/>
      <c r="L313" s="416"/>
      <c r="M313" s="416"/>
      <c r="N313" s="416"/>
      <c r="O313" s="416"/>
      <c r="P313" s="417"/>
      <c r="Q313" s="416"/>
      <c r="R313" s="416"/>
      <c r="AD313" s="410"/>
      <c r="AE313" s="410"/>
      <c r="AF313" s="410"/>
      <c r="AG313" s="410"/>
      <c r="AH313" s="410"/>
      <c r="AI313" s="410"/>
      <c r="AJ313" s="410"/>
      <c r="AK313" s="410"/>
      <c r="AL313" s="410"/>
      <c r="AM313" s="410"/>
      <c r="AN313" s="410"/>
      <c r="AO313" s="410"/>
      <c r="AP313" s="410"/>
      <c r="AQ313" s="410"/>
    </row>
    <row r="314" spans="5:43" ht="15" x14ac:dyDescent="0.2">
      <c r="J314" s="416"/>
      <c r="K314" s="416"/>
      <c r="L314" s="416"/>
      <c r="M314" s="416"/>
      <c r="N314" s="416"/>
      <c r="O314" s="416"/>
      <c r="P314" s="417"/>
      <c r="Q314" s="416"/>
      <c r="R314" s="416"/>
      <c r="AD314" s="410"/>
      <c r="AE314" s="410"/>
      <c r="AF314" s="410"/>
      <c r="AG314" s="410"/>
      <c r="AH314" s="410"/>
      <c r="AI314" s="410"/>
      <c r="AJ314" s="410"/>
      <c r="AK314" s="410"/>
      <c r="AL314" s="410"/>
      <c r="AM314" s="410"/>
      <c r="AN314" s="410"/>
      <c r="AO314" s="410"/>
      <c r="AP314" s="410"/>
      <c r="AQ314" s="410"/>
    </row>
    <row r="315" spans="5:43" ht="15" x14ac:dyDescent="0.2">
      <c r="J315" s="416"/>
      <c r="K315" s="416"/>
      <c r="L315" s="416"/>
      <c r="M315" s="416"/>
      <c r="N315" s="416"/>
      <c r="O315" s="416"/>
      <c r="P315" s="417"/>
      <c r="Q315" s="416"/>
      <c r="R315" s="416"/>
      <c r="AD315" s="410"/>
      <c r="AE315" s="410"/>
      <c r="AF315" s="410"/>
      <c r="AG315" s="410"/>
      <c r="AH315" s="410"/>
      <c r="AI315" s="410"/>
      <c r="AJ315" s="410"/>
      <c r="AK315" s="410"/>
      <c r="AL315" s="410"/>
      <c r="AM315" s="410"/>
      <c r="AN315" s="410"/>
      <c r="AO315" s="410"/>
      <c r="AP315" s="410"/>
      <c r="AQ315" s="410"/>
    </row>
    <row r="316" spans="5:43" ht="15" x14ac:dyDescent="0.2">
      <c r="E316" s="410"/>
      <c r="F316" s="416"/>
      <c r="G316" s="416"/>
      <c r="H316" s="416"/>
      <c r="I316" s="416"/>
      <c r="J316" s="416"/>
      <c r="K316" s="416"/>
      <c r="L316" s="416"/>
      <c r="M316" s="416"/>
      <c r="N316" s="416"/>
      <c r="O316" s="416"/>
      <c r="P316" s="417"/>
      <c r="Q316" s="416"/>
      <c r="R316" s="416"/>
      <c r="AD316" s="410"/>
      <c r="AE316" s="410"/>
      <c r="AF316" s="410"/>
      <c r="AG316" s="410"/>
      <c r="AH316" s="410"/>
      <c r="AI316" s="410"/>
      <c r="AJ316" s="410"/>
      <c r="AK316" s="410"/>
      <c r="AL316" s="410"/>
      <c r="AM316" s="410"/>
      <c r="AN316" s="410"/>
      <c r="AO316" s="410"/>
      <c r="AP316" s="410"/>
      <c r="AQ316" s="410"/>
    </row>
    <row r="317" spans="5:43" ht="15" x14ac:dyDescent="0.2">
      <c r="E317" s="410"/>
      <c r="F317" s="416"/>
      <c r="G317" s="416"/>
      <c r="H317" s="416"/>
      <c r="I317" s="416"/>
      <c r="J317" s="416"/>
      <c r="K317" s="416"/>
      <c r="L317" s="416"/>
      <c r="M317" s="416"/>
      <c r="N317" s="416"/>
      <c r="O317" s="416"/>
      <c r="P317" s="417"/>
      <c r="Q317" s="416"/>
      <c r="R317" s="416"/>
      <c r="AD317" s="410"/>
      <c r="AE317" s="410"/>
      <c r="AF317" s="410"/>
      <c r="AG317" s="410"/>
      <c r="AH317" s="410"/>
      <c r="AI317" s="410"/>
      <c r="AJ317" s="410"/>
      <c r="AK317" s="410"/>
      <c r="AL317" s="410"/>
      <c r="AM317" s="410"/>
      <c r="AN317" s="410"/>
      <c r="AO317" s="410"/>
      <c r="AP317" s="410"/>
      <c r="AQ317" s="410"/>
    </row>
    <row r="318" spans="5:43" ht="15" x14ac:dyDescent="0.2">
      <c r="E318" s="410"/>
      <c r="F318" s="416"/>
      <c r="G318" s="416"/>
      <c r="H318" s="416"/>
      <c r="I318" s="416"/>
      <c r="J318" s="416"/>
      <c r="K318" s="416"/>
      <c r="L318" s="416"/>
      <c r="M318" s="416"/>
      <c r="N318" s="416"/>
      <c r="O318" s="416"/>
      <c r="P318" s="417"/>
      <c r="Q318" s="416"/>
      <c r="R318" s="416"/>
      <c r="AD318" s="410"/>
      <c r="AE318" s="410"/>
      <c r="AF318" s="410"/>
      <c r="AG318" s="410"/>
      <c r="AH318" s="410"/>
      <c r="AI318" s="410"/>
      <c r="AJ318" s="410"/>
      <c r="AK318" s="410"/>
      <c r="AL318" s="410"/>
      <c r="AM318" s="410"/>
      <c r="AN318" s="410"/>
      <c r="AO318" s="410"/>
      <c r="AP318" s="410"/>
      <c r="AQ318" s="410"/>
    </row>
    <row r="319" spans="5:43" ht="15" x14ac:dyDescent="0.2">
      <c r="E319" s="410"/>
      <c r="F319" s="416"/>
      <c r="G319" s="416"/>
      <c r="H319" s="416"/>
      <c r="I319" s="416"/>
      <c r="J319" s="416"/>
      <c r="K319" s="416"/>
      <c r="L319" s="416"/>
      <c r="M319" s="416"/>
      <c r="N319" s="416"/>
      <c r="O319" s="416"/>
      <c r="P319" s="417"/>
      <c r="Q319" s="416"/>
      <c r="R319" s="416"/>
      <c r="AD319" s="410"/>
      <c r="AE319" s="410"/>
      <c r="AF319" s="410"/>
      <c r="AG319" s="410"/>
      <c r="AH319" s="410"/>
      <c r="AI319" s="410"/>
      <c r="AJ319" s="410"/>
      <c r="AK319" s="410"/>
      <c r="AL319" s="410"/>
      <c r="AM319" s="410"/>
      <c r="AN319" s="410"/>
      <c r="AO319" s="410"/>
      <c r="AP319" s="410"/>
      <c r="AQ319" s="410"/>
    </row>
    <row r="320" spans="5:43" ht="15" x14ac:dyDescent="0.2">
      <c r="E320" s="410"/>
      <c r="F320" s="416"/>
      <c r="G320" s="416"/>
      <c r="H320" s="416"/>
      <c r="I320" s="416"/>
      <c r="J320" s="416"/>
      <c r="K320" s="416"/>
      <c r="L320" s="416"/>
      <c r="M320" s="416"/>
      <c r="N320" s="416"/>
      <c r="O320" s="416"/>
      <c r="P320" s="417"/>
      <c r="Q320" s="416"/>
      <c r="R320" s="416"/>
      <c r="AD320" s="410"/>
      <c r="AE320" s="410"/>
      <c r="AF320" s="410"/>
      <c r="AG320" s="410"/>
      <c r="AH320" s="410"/>
      <c r="AI320" s="410"/>
      <c r="AJ320" s="410"/>
      <c r="AK320" s="410"/>
      <c r="AL320" s="410"/>
      <c r="AM320" s="410"/>
      <c r="AN320" s="410"/>
      <c r="AO320" s="410"/>
      <c r="AP320" s="410"/>
      <c r="AQ320" s="410"/>
    </row>
    <row r="321" spans="5:43" ht="15" x14ac:dyDescent="0.2">
      <c r="E321" s="410"/>
      <c r="F321" s="416"/>
      <c r="G321" s="416"/>
      <c r="H321" s="416"/>
      <c r="I321" s="416"/>
      <c r="J321" s="416"/>
      <c r="K321" s="416"/>
      <c r="L321" s="416"/>
      <c r="M321" s="416"/>
      <c r="N321" s="416"/>
      <c r="O321" s="416"/>
      <c r="P321" s="417"/>
      <c r="Q321" s="416"/>
      <c r="R321" s="416"/>
      <c r="AD321" s="410"/>
      <c r="AE321" s="410"/>
      <c r="AF321" s="410"/>
      <c r="AG321" s="410"/>
      <c r="AH321" s="410"/>
      <c r="AI321" s="410"/>
      <c r="AJ321" s="410"/>
      <c r="AK321" s="410"/>
      <c r="AL321" s="410"/>
      <c r="AM321" s="410"/>
      <c r="AN321" s="410"/>
      <c r="AO321" s="410"/>
      <c r="AP321" s="410"/>
      <c r="AQ321" s="410"/>
    </row>
    <row r="322" spans="5:43" ht="15" x14ac:dyDescent="0.2">
      <c r="E322" s="410"/>
      <c r="F322" s="416"/>
      <c r="G322" s="416"/>
      <c r="H322" s="416"/>
      <c r="I322" s="416"/>
      <c r="J322" s="416"/>
      <c r="K322" s="416"/>
      <c r="L322" s="416"/>
      <c r="M322" s="416"/>
      <c r="N322" s="416"/>
      <c r="O322" s="416"/>
      <c r="P322" s="417"/>
      <c r="Q322" s="416"/>
      <c r="R322" s="416"/>
      <c r="AD322" s="410"/>
      <c r="AE322" s="410"/>
      <c r="AF322" s="410"/>
      <c r="AG322" s="410"/>
      <c r="AH322" s="410"/>
      <c r="AI322" s="410"/>
      <c r="AJ322" s="410"/>
      <c r="AK322" s="410"/>
      <c r="AL322" s="410"/>
      <c r="AM322" s="410"/>
      <c r="AN322" s="410"/>
      <c r="AO322" s="410"/>
      <c r="AP322" s="410"/>
      <c r="AQ322" s="410"/>
    </row>
    <row r="323" spans="5:43" ht="15" x14ac:dyDescent="0.2">
      <c r="E323" s="410"/>
      <c r="F323" s="416"/>
      <c r="G323" s="416"/>
      <c r="H323" s="416"/>
      <c r="I323" s="416"/>
      <c r="J323" s="416"/>
      <c r="K323" s="416"/>
      <c r="L323" s="416"/>
      <c r="M323" s="416"/>
      <c r="N323" s="416"/>
      <c r="O323" s="416"/>
      <c r="P323" s="417"/>
      <c r="Q323" s="416"/>
      <c r="R323" s="416"/>
      <c r="AD323" s="410"/>
      <c r="AE323" s="410"/>
      <c r="AF323" s="410"/>
      <c r="AG323" s="410"/>
      <c r="AH323" s="410"/>
      <c r="AI323" s="410"/>
      <c r="AJ323" s="410"/>
      <c r="AK323" s="410"/>
      <c r="AL323" s="410"/>
      <c r="AM323" s="410"/>
      <c r="AN323" s="410"/>
      <c r="AO323" s="410"/>
      <c r="AP323" s="410"/>
      <c r="AQ323" s="410"/>
    </row>
    <row r="324" spans="5:43" ht="15" x14ac:dyDescent="0.2">
      <c r="E324" s="410"/>
      <c r="F324" s="416"/>
      <c r="G324" s="416"/>
      <c r="H324" s="416"/>
      <c r="I324" s="416"/>
      <c r="J324" s="416"/>
      <c r="K324" s="416"/>
      <c r="L324" s="416"/>
      <c r="M324" s="416"/>
      <c r="N324" s="416"/>
      <c r="O324" s="416"/>
      <c r="P324" s="417"/>
      <c r="Q324" s="416"/>
      <c r="R324" s="416"/>
      <c r="AD324" s="410"/>
      <c r="AE324" s="410"/>
      <c r="AF324" s="410"/>
      <c r="AG324" s="410"/>
      <c r="AH324" s="410"/>
      <c r="AI324" s="410"/>
      <c r="AJ324" s="410"/>
      <c r="AK324" s="410"/>
      <c r="AL324" s="410"/>
      <c r="AM324" s="410"/>
      <c r="AN324" s="410"/>
      <c r="AO324" s="410"/>
      <c r="AP324" s="410"/>
      <c r="AQ324" s="410"/>
    </row>
    <row r="325" spans="5:43" ht="15" x14ac:dyDescent="0.2">
      <c r="E325" s="410"/>
      <c r="F325" s="416"/>
      <c r="G325" s="416"/>
      <c r="H325" s="416"/>
      <c r="I325" s="416"/>
      <c r="J325" s="416"/>
      <c r="K325" s="416"/>
      <c r="L325" s="416"/>
      <c r="M325" s="416"/>
      <c r="N325" s="416"/>
      <c r="O325" s="416"/>
      <c r="P325" s="417"/>
      <c r="Q325" s="416"/>
      <c r="R325" s="416"/>
      <c r="AD325" s="410"/>
      <c r="AE325" s="410"/>
      <c r="AF325" s="410"/>
      <c r="AG325" s="410"/>
      <c r="AH325" s="410"/>
      <c r="AI325" s="410"/>
      <c r="AJ325" s="410"/>
      <c r="AK325" s="410"/>
      <c r="AL325" s="410"/>
      <c r="AM325" s="410"/>
      <c r="AN325" s="410"/>
      <c r="AO325" s="410"/>
      <c r="AP325" s="410"/>
      <c r="AQ325" s="410"/>
    </row>
    <row r="326" spans="5:43" ht="15" x14ac:dyDescent="0.2">
      <c r="E326" s="410"/>
      <c r="F326" s="416"/>
      <c r="G326" s="416"/>
      <c r="H326" s="416"/>
      <c r="I326" s="416"/>
      <c r="J326" s="416"/>
      <c r="K326" s="416"/>
      <c r="L326" s="416"/>
      <c r="M326" s="416"/>
      <c r="N326" s="416"/>
      <c r="O326" s="416"/>
      <c r="P326" s="417"/>
      <c r="Q326" s="416"/>
      <c r="R326" s="416"/>
      <c r="AD326" s="410"/>
      <c r="AE326" s="410"/>
      <c r="AF326" s="410"/>
      <c r="AG326" s="410"/>
      <c r="AH326" s="410"/>
      <c r="AI326" s="410"/>
      <c r="AJ326" s="410"/>
      <c r="AK326" s="410"/>
      <c r="AL326" s="410"/>
      <c r="AM326" s="410"/>
      <c r="AN326" s="410"/>
      <c r="AO326" s="410"/>
      <c r="AP326" s="410"/>
      <c r="AQ326" s="410"/>
    </row>
    <row r="327" spans="5:43" ht="15" x14ac:dyDescent="0.2">
      <c r="E327" s="410"/>
      <c r="F327" s="416"/>
      <c r="G327" s="416"/>
      <c r="H327" s="416"/>
      <c r="I327" s="416"/>
      <c r="J327" s="416"/>
      <c r="K327" s="416"/>
      <c r="L327" s="416"/>
      <c r="M327" s="416"/>
      <c r="N327" s="416"/>
      <c r="O327" s="416"/>
      <c r="P327" s="417"/>
      <c r="Q327" s="416"/>
      <c r="R327" s="416"/>
      <c r="AD327" s="410"/>
      <c r="AE327" s="410"/>
      <c r="AF327" s="410"/>
      <c r="AG327" s="410"/>
      <c r="AH327" s="410"/>
      <c r="AI327" s="410"/>
      <c r="AJ327" s="410"/>
      <c r="AK327" s="410"/>
      <c r="AL327" s="410"/>
      <c r="AM327" s="410"/>
      <c r="AN327" s="410"/>
      <c r="AO327" s="410"/>
      <c r="AP327" s="410"/>
      <c r="AQ327" s="410"/>
    </row>
    <row r="328" spans="5:43" ht="15" x14ac:dyDescent="0.2">
      <c r="E328" s="410"/>
      <c r="F328" s="416"/>
      <c r="G328" s="416"/>
      <c r="H328" s="416"/>
      <c r="I328" s="416"/>
      <c r="J328" s="416"/>
      <c r="K328" s="416"/>
      <c r="L328" s="416"/>
      <c r="M328" s="416"/>
      <c r="N328" s="416"/>
      <c r="O328" s="416"/>
      <c r="P328" s="417"/>
      <c r="Q328" s="416"/>
      <c r="R328" s="416"/>
      <c r="AD328" s="410"/>
      <c r="AE328" s="410"/>
      <c r="AF328" s="410"/>
      <c r="AG328" s="410"/>
      <c r="AH328" s="410"/>
      <c r="AI328" s="410"/>
      <c r="AJ328" s="410"/>
      <c r="AK328" s="410"/>
      <c r="AL328" s="410"/>
      <c r="AM328" s="410"/>
      <c r="AN328" s="410"/>
      <c r="AO328" s="410"/>
      <c r="AP328" s="410"/>
      <c r="AQ328" s="410"/>
    </row>
    <row r="329" spans="5:43" ht="15" x14ac:dyDescent="0.2">
      <c r="E329" s="410"/>
      <c r="F329" s="416"/>
      <c r="G329" s="416"/>
      <c r="H329" s="416"/>
      <c r="I329" s="416"/>
      <c r="J329" s="416"/>
      <c r="K329" s="416"/>
      <c r="L329" s="416"/>
      <c r="M329" s="416"/>
      <c r="N329" s="416"/>
      <c r="O329" s="416"/>
      <c r="P329" s="417"/>
      <c r="Q329" s="416"/>
      <c r="R329" s="416"/>
      <c r="AD329" s="410"/>
      <c r="AE329" s="410"/>
      <c r="AF329" s="410"/>
      <c r="AG329" s="410"/>
      <c r="AH329" s="410"/>
      <c r="AI329" s="410"/>
      <c r="AJ329" s="410"/>
      <c r="AK329" s="410"/>
      <c r="AL329" s="410"/>
      <c r="AM329" s="410"/>
      <c r="AN329" s="410"/>
      <c r="AO329" s="410"/>
      <c r="AP329" s="410"/>
      <c r="AQ329" s="410"/>
    </row>
    <row r="330" spans="5:43" ht="15" x14ac:dyDescent="0.2">
      <c r="E330" s="410"/>
      <c r="F330" s="416"/>
      <c r="G330" s="416"/>
      <c r="H330" s="416"/>
      <c r="I330" s="416"/>
      <c r="J330" s="416"/>
      <c r="K330" s="416"/>
      <c r="L330" s="416"/>
      <c r="M330" s="416"/>
      <c r="N330" s="416"/>
      <c r="O330" s="416"/>
      <c r="P330" s="417"/>
      <c r="Q330" s="416"/>
      <c r="R330" s="416"/>
      <c r="AD330" s="410"/>
      <c r="AE330" s="410"/>
      <c r="AF330" s="410"/>
      <c r="AG330" s="410"/>
      <c r="AH330" s="410"/>
      <c r="AI330" s="410"/>
      <c r="AJ330" s="410"/>
      <c r="AK330" s="410"/>
      <c r="AL330" s="410"/>
      <c r="AM330" s="410"/>
      <c r="AN330" s="410"/>
      <c r="AO330" s="410"/>
      <c r="AP330" s="410"/>
      <c r="AQ330" s="410"/>
    </row>
    <row r="331" spans="5:43" ht="15" x14ac:dyDescent="0.2">
      <c r="E331" s="410"/>
      <c r="F331" s="416"/>
      <c r="G331" s="416"/>
      <c r="H331" s="416"/>
      <c r="I331" s="416"/>
      <c r="J331" s="416"/>
      <c r="K331" s="416"/>
      <c r="L331" s="416"/>
      <c r="M331" s="416"/>
      <c r="N331" s="416"/>
      <c r="O331" s="416"/>
      <c r="P331" s="417"/>
      <c r="Q331" s="416"/>
      <c r="R331" s="416"/>
      <c r="AD331" s="410"/>
      <c r="AE331" s="410"/>
      <c r="AF331" s="410"/>
      <c r="AG331" s="410"/>
      <c r="AH331" s="410"/>
      <c r="AI331" s="410"/>
      <c r="AJ331" s="410"/>
      <c r="AK331" s="410"/>
      <c r="AL331" s="410"/>
      <c r="AM331" s="410"/>
      <c r="AN331" s="410"/>
      <c r="AO331" s="410"/>
      <c r="AP331" s="410"/>
      <c r="AQ331" s="410"/>
    </row>
    <row r="332" spans="5:43" ht="15" x14ac:dyDescent="0.2">
      <c r="E332" s="410"/>
      <c r="F332" s="416"/>
      <c r="G332" s="416"/>
      <c r="H332" s="416"/>
      <c r="I332" s="416"/>
      <c r="J332" s="416"/>
      <c r="K332" s="416"/>
      <c r="L332" s="416"/>
      <c r="M332" s="416"/>
      <c r="N332" s="416"/>
      <c r="O332" s="416"/>
      <c r="P332" s="417"/>
      <c r="Q332" s="416"/>
      <c r="R332" s="416"/>
      <c r="AD332" s="410"/>
      <c r="AE332" s="410"/>
      <c r="AF332" s="410"/>
      <c r="AG332" s="410"/>
      <c r="AH332" s="410"/>
      <c r="AI332" s="410"/>
      <c r="AJ332" s="410"/>
      <c r="AK332" s="410"/>
      <c r="AL332" s="410"/>
      <c r="AM332" s="410"/>
      <c r="AN332" s="410"/>
      <c r="AO332" s="410"/>
      <c r="AP332" s="410"/>
      <c r="AQ332" s="410"/>
    </row>
    <row r="333" spans="5:43" ht="15" x14ac:dyDescent="0.2">
      <c r="E333" s="410"/>
      <c r="F333" s="416"/>
      <c r="G333" s="416"/>
      <c r="H333" s="416"/>
      <c r="I333" s="416"/>
      <c r="J333" s="416"/>
      <c r="K333" s="416"/>
      <c r="L333" s="416"/>
      <c r="M333" s="416"/>
      <c r="N333" s="416"/>
      <c r="O333" s="416"/>
      <c r="P333" s="417"/>
      <c r="Q333" s="416"/>
      <c r="R333" s="416"/>
      <c r="AD333" s="410"/>
      <c r="AE333" s="410"/>
      <c r="AF333" s="410"/>
      <c r="AG333" s="410"/>
      <c r="AH333" s="410"/>
      <c r="AI333" s="410"/>
      <c r="AJ333" s="410"/>
      <c r="AK333" s="410"/>
      <c r="AL333" s="410"/>
      <c r="AM333" s="410"/>
      <c r="AN333" s="410"/>
      <c r="AO333" s="410"/>
      <c r="AP333" s="410"/>
      <c r="AQ333" s="410"/>
    </row>
    <row r="334" spans="5:43" ht="15" x14ac:dyDescent="0.2">
      <c r="E334" s="410"/>
      <c r="F334" s="416"/>
      <c r="G334" s="416"/>
      <c r="H334" s="416"/>
      <c r="I334" s="416"/>
      <c r="J334" s="416"/>
      <c r="K334" s="416"/>
      <c r="L334" s="416"/>
      <c r="M334" s="416"/>
      <c r="N334" s="416"/>
      <c r="O334" s="416"/>
      <c r="P334" s="417"/>
      <c r="Q334" s="416"/>
      <c r="R334" s="416"/>
      <c r="AD334" s="410"/>
      <c r="AE334" s="410"/>
      <c r="AF334" s="410"/>
      <c r="AG334" s="410"/>
      <c r="AH334" s="410"/>
      <c r="AI334" s="410"/>
      <c r="AJ334" s="410"/>
      <c r="AK334" s="410"/>
      <c r="AL334" s="410"/>
      <c r="AM334" s="410"/>
      <c r="AN334" s="410"/>
      <c r="AO334" s="410"/>
      <c r="AP334" s="410"/>
      <c r="AQ334" s="410"/>
    </row>
    <row r="335" spans="5:43" ht="15" x14ac:dyDescent="0.2">
      <c r="E335" s="410"/>
      <c r="F335" s="416"/>
      <c r="G335" s="416"/>
      <c r="H335" s="416"/>
      <c r="I335" s="416"/>
      <c r="J335" s="416"/>
      <c r="K335" s="416"/>
      <c r="L335" s="416"/>
      <c r="M335" s="416"/>
      <c r="N335" s="416"/>
      <c r="O335" s="416"/>
      <c r="P335" s="417"/>
      <c r="Q335" s="416"/>
      <c r="R335" s="416"/>
      <c r="AD335" s="410"/>
      <c r="AE335" s="410"/>
      <c r="AF335" s="410"/>
      <c r="AG335" s="410"/>
      <c r="AH335" s="410"/>
      <c r="AI335" s="410"/>
      <c r="AJ335" s="410"/>
      <c r="AK335" s="410"/>
      <c r="AL335" s="410"/>
      <c r="AM335" s="410"/>
      <c r="AN335" s="410"/>
      <c r="AO335" s="410"/>
      <c r="AP335" s="410"/>
      <c r="AQ335" s="410"/>
    </row>
    <row r="336" spans="5:43" ht="15" x14ac:dyDescent="0.2">
      <c r="E336" s="410"/>
      <c r="F336" s="416"/>
      <c r="G336" s="416"/>
      <c r="H336" s="416"/>
      <c r="I336" s="416"/>
      <c r="J336" s="416"/>
      <c r="K336" s="416"/>
      <c r="L336" s="416"/>
      <c r="M336" s="416"/>
      <c r="N336" s="416"/>
      <c r="O336" s="416"/>
      <c r="P336" s="417"/>
      <c r="Q336" s="416"/>
      <c r="R336" s="416"/>
      <c r="AD336" s="410"/>
      <c r="AE336" s="410"/>
      <c r="AF336" s="410"/>
      <c r="AG336" s="410"/>
      <c r="AH336" s="410"/>
      <c r="AI336" s="410"/>
      <c r="AJ336" s="410"/>
      <c r="AK336" s="410"/>
      <c r="AL336" s="410"/>
      <c r="AM336" s="410"/>
      <c r="AN336" s="410"/>
      <c r="AO336" s="410"/>
      <c r="AP336" s="410"/>
      <c r="AQ336" s="410"/>
    </row>
    <row r="337" spans="5:43" ht="15" x14ac:dyDescent="0.2">
      <c r="E337" s="410"/>
      <c r="F337" s="416"/>
      <c r="G337" s="416"/>
      <c r="H337" s="416"/>
      <c r="I337" s="416"/>
      <c r="J337" s="416"/>
      <c r="K337" s="416"/>
      <c r="L337" s="416"/>
      <c r="M337" s="416"/>
      <c r="N337" s="416"/>
      <c r="O337" s="416"/>
      <c r="P337" s="417"/>
      <c r="Q337" s="416"/>
      <c r="R337" s="416"/>
      <c r="AD337" s="410"/>
      <c r="AE337" s="410"/>
      <c r="AF337" s="410"/>
      <c r="AG337" s="410"/>
      <c r="AH337" s="410"/>
      <c r="AI337" s="410"/>
      <c r="AJ337" s="410"/>
      <c r="AK337" s="410"/>
      <c r="AL337" s="410"/>
      <c r="AM337" s="410"/>
      <c r="AN337" s="410"/>
      <c r="AO337" s="410"/>
      <c r="AP337" s="410"/>
      <c r="AQ337" s="410"/>
    </row>
    <row r="338" spans="5:43" ht="15" x14ac:dyDescent="0.2">
      <c r="E338" s="410"/>
      <c r="F338" s="416"/>
      <c r="G338" s="416"/>
      <c r="H338" s="416"/>
      <c r="I338" s="416"/>
      <c r="J338" s="416"/>
      <c r="K338" s="416"/>
      <c r="L338" s="416"/>
      <c r="M338" s="416"/>
      <c r="N338" s="416"/>
      <c r="O338" s="416"/>
      <c r="P338" s="417"/>
      <c r="Q338" s="416"/>
      <c r="R338" s="416"/>
      <c r="AD338" s="410"/>
      <c r="AE338" s="410"/>
      <c r="AF338" s="410"/>
      <c r="AG338" s="410"/>
      <c r="AH338" s="410"/>
      <c r="AI338" s="410"/>
      <c r="AJ338" s="410"/>
      <c r="AK338" s="410"/>
      <c r="AL338" s="410"/>
      <c r="AM338" s="410"/>
      <c r="AN338" s="410"/>
      <c r="AO338" s="410"/>
      <c r="AP338" s="410"/>
      <c r="AQ338" s="410"/>
    </row>
    <row r="339" spans="5:43" ht="15" x14ac:dyDescent="0.2">
      <c r="E339" s="410"/>
      <c r="F339" s="416"/>
      <c r="G339" s="416"/>
      <c r="H339" s="416"/>
      <c r="I339" s="416"/>
      <c r="J339" s="416"/>
      <c r="K339" s="416"/>
      <c r="L339" s="416"/>
      <c r="M339" s="416"/>
      <c r="N339" s="416"/>
      <c r="O339" s="416"/>
      <c r="P339" s="417"/>
      <c r="Q339" s="416"/>
      <c r="R339" s="416"/>
      <c r="AD339" s="410"/>
      <c r="AE339" s="410"/>
      <c r="AF339" s="410"/>
      <c r="AG339" s="410"/>
      <c r="AH339" s="410"/>
      <c r="AI339" s="410"/>
      <c r="AJ339" s="410"/>
      <c r="AK339" s="410"/>
      <c r="AL339" s="410"/>
      <c r="AM339" s="410"/>
      <c r="AN339" s="410"/>
      <c r="AO339" s="410"/>
      <c r="AP339" s="410"/>
      <c r="AQ339" s="410"/>
    </row>
    <row r="340" spans="5:43" ht="15" x14ac:dyDescent="0.2">
      <c r="E340" s="410"/>
      <c r="F340" s="416"/>
      <c r="G340" s="416"/>
      <c r="H340" s="416"/>
      <c r="I340" s="416"/>
      <c r="J340" s="416"/>
      <c r="K340" s="416"/>
      <c r="L340" s="416"/>
      <c r="M340" s="416"/>
      <c r="N340" s="416"/>
      <c r="O340" s="416"/>
      <c r="P340" s="417"/>
      <c r="Q340" s="416"/>
      <c r="R340" s="416"/>
      <c r="AD340" s="410"/>
      <c r="AE340" s="410"/>
      <c r="AF340" s="410"/>
      <c r="AG340" s="410"/>
      <c r="AH340" s="410"/>
      <c r="AI340" s="410"/>
      <c r="AJ340" s="410"/>
      <c r="AK340" s="410"/>
      <c r="AL340" s="410"/>
      <c r="AM340" s="410"/>
      <c r="AN340" s="410"/>
      <c r="AO340" s="410"/>
      <c r="AP340" s="410"/>
      <c r="AQ340" s="410"/>
    </row>
    <row r="341" spans="5:43" ht="15" x14ac:dyDescent="0.2">
      <c r="E341" s="410"/>
      <c r="F341" s="416"/>
      <c r="G341" s="416"/>
      <c r="H341" s="416"/>
      <c r="I341" s="416"/>
      <c r="J341" s="416"/>
      <c r="K341" s="416"/>
      <c r="L341" s="416"/>
      <c r="M341" s="416"/>
      <c r="N341" s="416"/>
      <c r="O341" s="416"/>
      <c r="P341" s="417"/>
      <c r="Q341" s="416"/>
      <c r="R341" s="416"/>
      <c r="AD341" s="410"/>
      <c r="AE341" s="410"/>
      <c r="AF341" s="410"/>
      <c r="AG341" s="410"/>
      <c r="AH341" s="410"/>
      <c r="AI341" s="410"/>
      <c r="AJ341" s="410"/>
      <c r="AK341" s="410"/>
      <c r="AL341" s="410"/>
      <c r="AM341" s="410"/>
      <c r="AN341" s="410"/>
      <c r="AO341" s="410"/>
      <c r="AP341" s="410"/>
      <c r="AQ341" s="410"/>
    </row>
    <row r="342" spans="5:43" ht="15" x14ac:dyDescent="0.2">
      <c r="E342" s="410"/>
      <c r="F342" s="416"/>
      <c r="G342" s="416"/>
      <c r="H342" s="416"/>
      <c r="I342" s="416"/>
      <c r="J342" s="416"/>
      <c r="K342" s="416"/>
      <c r="L342" s="416"/>
      <c r="M342" s="416"/>
      <c r="N342" s="416"/>
      <c r="O342" s="416"/>
      <c r="P342" s="417"/>
      <c r="Q342" s="416"/>
      <c r="R342" s="416"/>
      <c r="AD342" s="410"/>
      <c r="AE342" s="410"/>
      <c r="AF342" s="410"/>
      <c r="AG342" s="410"/>
      <c r="AH342" s="410"/>
      <c r="AI342" s="410"/>
      <c r="AJ342" s="410"/>
      <c r="AK342" s="410"/>
      <c r="AL342" s="410"/>
      <c r="AM342" s="410"/>
      <c r="AN342" s="410"/>
      <c r="AO342" s="410"/>
      <c r="AP342" s="410"/>
      <c r="AQ342" s="410"/>
    </row>
    <row r="343" spans="5:43" ht="15" x14ac:dyDescent="0.2">
      <c r="E343" s="410"/>
      <c r="F343" s="416"/>
      <c r="G343" s="416"/>
      <c r="H343" s="416"/>
      <c r="I343" s="416"/>
      <c r="J343" s="416"/>
      <c r="K343" s="416"/>
      <c r="L343" s="416"/>
      <c r="M343" s="416"/>
      <c r="N343" s="416"/>
      <c r="O343" s="416"/>
      <c r="P343" s="417"/>
      <c r="Q343" s="416"/>
      <c r="R343" s="416"/>
      <c r="AD343" s="410"/>
      <c r="AE343" s="410"/>
      <c r="AF343" s="410"/>
      <c r="AG343" s="410"/>
      <c r="AH343" s="410"/>
      <c r="AI343" s="410"/>
      <c r="AJ343" s="410"/>
      <c r="AK343" s="410"/>
      <c r="AL343" s="410"/>
      <c r="AM343" s="410"/>
      <c r="AN343" s="410"/>
      <c r="AO343" s="410"/>
      <c r="AP343" s="410"/>
      <c r="AQ343" s="410"/>
    </row>
    <row r="344" spans="5:43" ht="15" x14ac:dyDescent="0.2">
      <c r="E344" s="410"/>
      <c r="F344" s="416"/>
      <c r="G344" s="416"/>
      <c r="H344" s="416"/>
      <c r="I344" s="416"/>
      <c r="J344" s="416"/>
      <c r="K344" s="416"/>
      <c r="L344" s="416"/>
      <c r="M344" s="416"/>
      <c r="N344" s="416"/>
      <c r="O344" s="416"/>
      <c r="P344" s="417"/>
      <c r="Q344" s="416"/>
      <c r="R344" s="416"/>
      <c r="AD344" s="410"/>
      <c r="AE344" s="410"/>
      <c r="AF344" s="410"/>
      <c r="AG344" s="410"/>
      <c r="AH344" s="410"/>
      <c r="AI344" s="410"/>
      <c r="AJ344" s="410"/>
      <c r="AK344" s="410"/>
      <c r="AL344" s="410"/>
      <c r="AM344" s="410"/>
      <c r="AN344" s="410"/>
      <c r="AO344" s="410"/>
      <c r="AP344" s="410"/>
      <c r="AQ344" s="410"/>
    </row>
    <row r="345" spans="5:43" ht="15" x14ac:dyDescent="0.2">
      <c r="E345" s="410"/>
      <c r="F345" s="416"/>
      <c r="G345" s="416"/>
      <c r="H345" s="416"/>
      <c r="I345" s="416"/>
      <c r="J345" s="416"/>
      <c r="K345" s="416"/>
      <c r="L345" s="416"/>
      <c r="M345" s="416"/>
      <c r="N345" s="416"/>
      <c r="O345" s="416"/>
      <c r="P345" s="417"/>
      <c r="Q345" s="416"/>
      <c r="R345" s="416"/>
      <c r="AD345" s="410"/>
      <c r="AE345" s="410"/>
      <c r="AF345" s="410"/>
      <c r="AG345" s="410"/>
      <c r="AH345" s="410"/>
      <c r="AI345" s="410"/>
      <c r="AJ345" s="410"/>
      <c r="AK345" s="410"/>
      <c r="AL345" s="410"/>
      <c r="AM345" s="410"/>
      <c r="AN345" s="410"/>
      <c r="AO345" s="410"/>
      <c r="AP345" s="410"/>
      <c r="AQ345" s="410"/>
    </row>
    <row r="346" spans="5:43" ht="15" x14ac:dyDescent="0.2">
      <c r="E346" s="410"/>
      <c r="F346" s="416"/>
      <c r="G346" s="416"/>
      <c r="H346" s="416"/>
      <c r="I346" s="416"/>
      <c r="J346" s="416"/>
      <c r="K346" s="416"/>
      <c r="L346" s="416"/>
      <c r="M346" s="416"/>
      <c r="N346" s="416"/>
      <c r="O346" s="416"/>
      <c r="P346" s="417"/>
      <c r="Q346" s="416"/>
      <c r="R346" s="416"/>
      <c r="AD346" s="410"/>
      <c r="AE346" s="410"/>
      <c r="AF346" s="410"/>
      <c r="AG346" s="410"/>
      <c r="AH346" s="410"/>
      <c r="AI346" s="410"/>
      <c r="AJ346" s="410"/>
      <c r="AK346" s="410"/>
      <c r="AL346" s="410"/>
      <c r="AM346" s="410"/>
      <c r="AN346" s="410"/>
      <c r="AO346" s="410"/>
      <c r="AP346" s="410"/>
      <c r="AQ346" s="410"/>
    </row>
    <row r="347" spans="5:43" ht="15" x14ac:dyDescent="0.2">
      <c r="E347" s="410"/>
      <c r="F347" s="416"/>
      <c r="G347" s="416"/>
      <c r="H347" s="416"/>
      <c r="I347" s="416"/>
      <c r="J347" s="416"/>
      <c r="K347" s="416"/>
      <c r="L347" s="416"/>
      <c r="M347" s="416"/>
      <c r="N347" s="416"/>
      <c r="O347" s="416"/>
      <c r="P347" s="417"/>
      <c r="Q347" s="416"/>
      <c r="R347" s="416"/>
      <c r="AD347" s="410"/>
      <c r="AE347" s="410"/>
      <c r="AF347" s="410"/>
      <c r="AG347" s="410"/>
      <c r="AH347" s="410"/>
      <c r="AI347" s="410"/>
      <c r="AJ347" s="410"/>
      <c r="AK347" s="410"/>
      <c r="AL347" s="410"/>
      <c r="AM347" s="410"/>
      <c r="AN347" s="410"/>
      <c r="AO347" s="410"/>
      <c r="AP347" s="410"/>
      <c r="AQ347" s="410"/>
    </row>
    <row r="348" spans="5:43" ht="15" x14ac:dyDescent="0.2">
      <c r="E348" s="410"/>
      <c r="F348" s="416"/>
      <c r="G348" s="416"/>
      <c r="H348" s="416"/>
      <c r="I348" s="416"/>
      <c r="J348" s="416"/>
      <c r="K348" s="416"/>
      <c r="L348" s="416"/>
      <c r="M348" s="416"/>
      <c r="N348" s="416"/>
      <c r="O348" s="416"/>
      <c r="P348" s="417"/>
      <c r="Q348" s="416"/>
      <c r="R348" s="416"/>
      <c r="AD348" s="410"/>
      <c r="AE348" s="410"/>
      <c r="AF348" s="410"/>
      <c r="AG348" s="410"/>
      <c r="AH348" s="410"/>
      <c r="AI348" s="410"/>
      <c r="AJ348" s="410"/>
      <c r="AK348" s="410"/>
      <c r="AL348" s="410"/>
      <c r="AM348" s="410"/>
      <c r="AN348" s="410"/>
      <c r="AO348" s="410"/>
      <c r="AP348" s="410"/>
      <c r="AQ348" s="410"/>
    </row>
    <row r="349" spans="5:43" ht="15" x14ac:dyDescent="0.2">
      <c r="E349" s="410"/>
      <c r="F349" s="416"/>
      <c r="G349" s="416"/>
      <c r="H349" s="416"/>
      <c r="I349" s="416"/>
      <c r="J349" s="416"/>
      <c r="K349" s="416"/>
      <c r="L349" s="416"/>
      <c r="M349" s="416"/>
      <c r="N349" s="416"/>
      <c r="O349" s="416"/>
      <c r="P349" s="417"/>
      <c r="Q349" s="416"/>
      <c r="R349" s="416"/>
      <c r="AD349" s="410"/>
      <c r="AE349" s="410"/>
      <c r="AF349" s="410"/>
      <c r="AG349" s="410"/>
      <c r="AH349" s="410"/>
      <c r="AI349" s="410"/>
      <c r="AJ349" s="410"/>
      <c r="AK349" s="410"/>
      <c r="AL349" s="410"/>
      <c r="AM349" s="410"/>
      <c r="AN349" s="410"/>
      <c r="AO349" s="410"/>
      <c r="AP349" s="410"/>
      <c r="AQ349" s="410"/>
    </row>
    <row r="350" spans="5:43" ht="15" x14ac:dyDescent="0.2">
      <c r="E350" s="410"/>
      <c r="F350" s="416"/>
      <c r="G350" s="416"/>
      <c r="H350" s="416"/>
      <c r="I350" s="416"/>
      <c r="J350" s="416"/>
      <c r="K350" s="416"/>
      <c r="L350" s="416"/>
      <c r="M350" s="416"/>
      <c r="N350" s="416"/>
      <c r="O350" s="416"/>
      <c r="P350" s="417"/>
      <c r="Q350" s="416"/>
      <c r="R350" s="416"/>
      <c r="AD350" s="410"/>
      <c r="AE350" s="410"/>
      <c r="AF350" s="410"/>
      <c r="AG350" s="410"/>
      <c r="AH350" s="410"/>
      <c r="AI350" s="410"/>
      <c r="AJ350" s="410"/>
      <c r="AK350" s="410"/>
      <c r="AL350" s="410"/>
      <c r="AM350" s="410"/>
      <c r="AN350" s="410"/>
      <c r="AO350" s="410"/>
      <c r="AP350" s="410"/>
      <c r="AQ350" s="410"/>
    </row>
    <row r="351" spans="5:43" ht="15" x14ac:dyDescent="0.2">
      <c r="E351" s="410"/>
      <c r="F351" s="416"/>
      <c r="G351" s="416"/>
      <c r="H351" s="416"/>
      <c r="I351" s="416"/>
      <c r="J351" s="416"/>
      <c r="K351" s="416"/>
      <c r="L351" s="416"/>
      <c r="M351" s="416"/>
      <c r="N351" s="416"/>
      <c r="O351" s="416"/>
      <c r="P351" s="417"/>
      <c r="Q351" s="416"/>
      <c r="R351" s="416"/>
      <c r="AD351" s="410"/>
      <c r="AE351" s="410"/>
      <c r="AF351" s="410"/>
      <c r="AG351" s="410"/>
      <c r="AH351" s="410"/>
      <c r="AI351" s="410"/>
      <c r="AJ351" s="410"/>
      <c r="AK351" s="410"/>
      <c r="AL351" s="410"/>
      <c r="AM351" s="410"/>
      <c r="AN351" s="410"/>
      <c r="AO351" s="410"/>
      <c r="AP351" s="410"/>
      <c r="AQ351" s="410"/>
    </row>
    <row r="352" spans="5:43" ht="15" x14ac:dyDescent="0.2">
      <c r="E352" s="410"/>
      <c r="F352" s="416"/>
      <c r="G352" s="416"/>
      <c r="H352" s="416"/>
      <c r="I352" s="416"/>
      <c r="J352" s="416"/>
      <c r="K352" s="416"/>
      <c r="L352" s="416"/>
      <c r="M352" s="416"/>
      <c r="N352" s="416"/>
      <c r="O352" s="416"/>
      <c r="P352" s="417"/>
      <c r="Q352" s="416"/>
      <c r="R352" s="416"/>
      <c r="AD352" s="410"/>
      <c r="AE352" s="410"/>
      <c r="AF352" s="410"/>
      <c r="AG352" s="410"/>
      <c r="AH352" s="410"/>
      <c r="AI352" s="410"/>
      <c r="AJ352" s="410"/>
      <c r="AK352" s="410"/>
      <c r="AL352" s="410"/>
      <c r="AM352" s="410"/>
      <c r="AN352" s="410"/>
      <c r="AO352" s="410"/>
      <c r="AP352" s="410"/>
      <c r="AQ352" s="410"/>
    </row>
    <row r="353" spans="5:43" ht="15" x14ac:dyDescent="0.2">
      <c r="E353" s="410"/>
      <c r="F353" s="416"/>
      <c r="G353" s="416"/>
      <c r="H353" s="416"/>
      <c r="I353" s="416"/>
      <c r="J353" s="416"/>
      <c r="K353" s="416"/>
      <c r="L353" s="416"/>
      <c r="M353" s="416"/>
      <c r="N353" s="416"/>
      <c r="O353" s="416"/>
      <c r="P353" s="417"/>
      <c r="Q353" s="416"/>
      <c r="R353" s="416"/>
      <c r="AD353" s="410"/>
      <c r="AE353" s="410"/>
      <c r="AF353" s="410"/>
      <c r="AG353" s="410"/>
      <c r="AH353" s="410"/>
      <c r="AI353" s="410"/>
      <c r="AJ353" s="410"/>
      <c r="AK353" s="410"/>
      <c r="AL353" s="410"/>
      <c r="AM353" s="410"/>
      <c r="AN353" s="410"/>
      <c r="AO353" s="410"/>
      <c r="AP353" s="410"/>
      <c r="AQ353" s="410"/>
    </row>
    <row r="354" spans="5:43" ht="15" x14ac:dyDescent="0.2">
      <c r="E354" s="410"/>
      <c r="F354" s="416"/>
      <c r="G354" s="416"/>
      <c r="H354" s="416"/>
      <c r="I354" s="416"/>
      <c r="J354" s="416"/>
      <c r="K354" s="416"/>
      <c r="L354" s="416"/>
      <c r="M354" s="416"/>
      <c r="N354" s="416"/>
      <c r="O354" s="416"/>
      <c r="P354" s="417"/>
      <c r="Q354" s="416"/>
      <c r="R354" s="416"/>
      <c r="AD354" s="410"/>
      <c r="AE354" s="410"/>
      <c r="AF354" s="410"/>
      <c r="AG354" s="410"/>
      <c r="AH354" s="410"/>
      <c r="AI354" s="410"/>
      <c r="AJ354" s="410"/>
      <c r="AK354" s="410"/>
      <c r="AL354" s="410"/>
      <c r="AM354" s="410"/>
      <c r="AN354" s="410"/>
      <c r="AO354" s="410"/>
      <c r="AP354" s="410"/>
      <c r="AQ354" s="410"/>
    </row>
    <row r="355" spans="5:43" ht="15" x14ac:dyDescent="0.2">
      <c r="E355" s="410"/>
      <c r="F355" s="416"/>
      <c r="G355" s="416"/>
      <c r="H355" s="416"/>
      <c r="I355" s="416"/>
      <c r="J355" s="416"/>
      <c r="K355" s="416"/>
      <c r="L355" s="416"/>
      <c r="M355" s="416"/>
      <c r="N355" s="416"/>
      <c r="O355" s="416"/>
      <c r="P355" s="417"/>
      <c r="Q355" s="416"/>
      <c r="R355" s="416"/>
      <c r="AD355" s="410"/>
      <c r="AE355" s="410"/>
      <c r="AF355" s="410"/>
      <c r="AG355" s="410"/>
      <c r="AH355" s="410"/>
      <c r="AI355" s="410"/>
      <c r="AJ355" s="410"/>
      <c r="AK355" s="410"/>
      <c r="AL355" s="410"/>
      <c r="AM355" s="410"/>
      <c r="AN355" s="410"/>
      <c r="AO355" s="410"/>
      <c r="AP355" s="410"/>
      <c r="AQ355" s="410"/>
    </row>
    <row r="356" spans="5:43" ht="15" x14ac:dyDescent="0.2">
      <c r="E356" s="410"/>
      <c r="F356" s="416"/>
      <c r="G356" s="416"/>
      <c r="H356" s="416"/>
      <c r="I356" s="416"/>
      <c r="J356" s="416"/>
      <c r="K356" s="416"/>
      <c r="L356" s="416"/>
      <c r="M356" s="416"/>
      <c r="N356" s="416"/>
      <c r="O356" s="416"/>
      <c r="P356" s="417"/>
      <c r="Q356" s="416"/>
      <c r="R356" s="416"/>
      <c r="AD356" s="410"/>
      <c r="AE356" s="410"/>
      <c r="AF356" s="410"/>
      <c r="AG356" s="410"/>
      <c r="AH356" s="410"/>
      <c r="AI356" s="410"/>
      <c r="AJ356" s="410"/>
      <c r="AK356" s="410"/>
      <c r="AL356" s="410"/>
      <c r="AM356" s="410"/>
      <c r="AN356" s="410"/>
      <c r="AO356" s="410"/>
      <c r="AP356" s="410"/>
      <c r="AQ356" s="410"/>
    </row>
    <row r="357" spans="5:43" ht="15" x14ac:dyDescent="0.2">
      <c r="E357" s="410"/>
      <c r="F357" s="416"/>
      <c r="G357" s="416"/>
      <c r="H357" s="416"/>
      <c r="I357" s="416"/>
      <c r="J357" s="416"/>
      <c r="K357" s="416"/>
      <c r="L357" s="416"/>
      <c r="M357" s="416"/>
      <c r="N357" s="416"/>
      <c r="O357" s="416"/>
      <c r="P357" s="417"/>
      <c r="Q357" s="416"/>
      <c r="R357" s="416"/>
      <c r="AD357" s="410"/>
      <c r="AE357" s="410"/>
      <c r="AF357" s="410"/>
      <c r="AG357" s="410"/>
      <c r="AH357" s="410"/>
      <c r="AI357" s="410"/>
      <c r="AJ357" s="410"/>
      <c r="AK357" s="410"/>
      <c r="AL357" s="410"/>
      <c r="AM357" s="410"/>
      <c r="AN357" s="410"/>
      <c r="AO357" s="410"/>
      <c r="AP357" s="410"/>
      <c r="AQ357" s="410"/>
    </row>
    <row r="358" spans="5:43" ht="15" x14ac:dyDescent="0.2">
      <c r="E358" s="410"/>
      <c r="F358" s="416"/>
      <c r="G358" s="416"/>
      <c r="H358" s="416"/>
      <c r="I358" s="416"/>
      <c r="J358" s="416"/>
      <c r="K358" s="416"/>
      <c r="L358" s="416"/>
      <c r="M358" s="416"/>
      <c r="N358" s="416"/>
      <c r="O358" s="416"/>
      <c r="P358" s="417"/>
      <c r="Q358" s="416"/>
      <c r="R358" s="416"/>
      <c r="AD358" s="410"/>
      <c r="AE358" s="410"/>
      <c r="AF358" s="410"/>
      <c r="AG358" s="410"/>
      <c r="AH358" s="410"/>
      <c r="AI358" s="410"/>
      <c r="AJ358" s="410"/>
      <c r="AK358" s="410"/>
      <c r="AL358" s="410"/>
      <c r="AM358" s="410"/>
      <c r="AN358" s="410"/>
      <c r="AO358" s="410"/>
      <c r="AP358" s="410"/>
      <c r="AQ358" s="410"/>
    </row>
    <row r="359" spans="5:43" ht="15" x14ac:dyDescent="0.2">
      <c r="E359" s="410"/>
      <c r="F359" s="416"/>
      <c r="G359" s="416"/>
      <c r="H359" s="416"/>
      <c r="I359" s="416"/>
      <c r="J359" s="416"/>
      <c r="K359" s="416"/>
      <c r="L359" s="416"/>
      <c r="M359" s="416"/>
      <c r="N359" s="416"/>
      <c r="O359" s="416"/>
      <c r="P359" s="417"/>
      <c r="Q359" s="416"/>
      <c r="R359" s="416"/>
      <c r="AD359" s="410"/>
      <c r="AE359" s="410"/>
      <c r="AF359" s="410"/>
      <c r="AG359" s="410"/>
      <c r="AH359" s="410"/>
      <c r="AI359" s="410"/>
      <c r="AJ359" s="410"/>
      <c r="AK359" s="410"/>
      <c r="AL359" s="410"/>
      <c r="AM359" s="410"/>
      <c r="AN359" s="410"/>
      <c r="AO359" s="410"/>
      <c r="AP359" s="410"/>
      <c r="AQ359" s="410"/>
    </row>
    <row r="360" spans="5:43" ht="15" x14ac:dyDescent="0.2">
      <c r="E360" s="410"/>
      <c r="F360" s="416"/>
      <c r="G360" s="416"/>
      <c r="H360" s="416"/>
      <c r="I360" s="416"/>
      <c r="J360" s="416"/>
      <c r="K360" s="416"/>
      <c r="L360" s="416"/>
      <c r="M360" s="416"/>
      <c r="N360" s="416"/>
      <c r="O360" s="416"/>
      <c r="P360" s="417"/>
      <c r="Q360" s="416"/>
      <c r="R360" s="416"/>
      <c r="AD360" s="410"/>
      <c r="AE360" s="410"/>
      <c r="AF360" s="410"/>
      <c r="AG360" s="410"/>
      <c r="AH360" s="410"/>
      <c r="AI360" s="410"/>
      <c r="AJ360" s="410"/>
      <c r="AK360" s="410"/>
      <c r="AL360" s="410"/>
      <c r="AM360" s="410"/>
      <c r="AN360" s="410"/>
      <c r="AO360" s="410"/>
      <c r="AP360" s="410"/>
      <c r="AQ360" s="410"/>
    </row>
    <row r="361" spans="5:43" ht="15" x14ac:dyDescent="0.2">
      <c r="E361" s="410"/>
      <c r="F361" s="416"/>
      <c r="G361" s="416"/>
      <c r="H361" s="416"/>
      <c r="I361" s="416"/>
      <c r="J361" s="416"/>
      <c r="K361" s="416"/>
      <c r="L361" s="416"/>
      <c r="M361" s="416"/>
      <c r="N361" s="416"/>
      <c r="O361" s="416"/>
      <c r="P361" s="417"/>
      <c r="Q361" s="416"/>
      <c r="R361" s="416"/>
      <c r="AD361" s="410"/>
      <c r="AE361" s="410"/>
      <c r="AF361" s="410"/>
      <c r="AG361" s="410"/>
      <c r="AH361" s="410"/>
      <c r="AI361" s="410"/>
      <c r="AJ361" s="410"/>
      <c r="AK361" s="410"/>
      <c r="AL361" s="410"/>
      <c r="AM361" s="410"/>
      <c r="AN361" s="410"/>
      <c r="AO361" s="410"/>
      <c r="AP361" s="410"/>
      <c r="AQ361" s="410"/>
    </row>
    <row r="362" spans="5:43" ht="15" x14ac:dyDescent="0.2">
      <c r="E362" s="410"/>
      <c r="F362" s="416"/>
      <c r="G362" s="416"/>
      <c r="H362" s="416"/>
      <c r="I362" s="416"/>
      <c r="J362" s="416"/>
      <c r="K362" s="416"/>
      <c r="L362" s="416"/>
      <c r="M362" s="416"/>
      <c r="N362" s="416"/>
      <c r="O362" s="416"/>
      <c r="P362" s="417"/>
      <c r="Q362" s="416"/>
      <c r="R362" s="416"/>
      <c r="AD362" s="410"/>
      <c r="AE362" s="410"/>
      <c r="AF362" s="410"/>
      <c r="AG362" s="410"/>
      <c r="AH362" s="410"/>
      <c r="AI362" s="410"/>
      <c r="AJ362" s="410"/>
      <c r="AK362" s="410"/>
      <c r="AL362" s="410"/>
      <c r="AM362" s="410"/>
      <c r="AN362" s="410"/>
      <c r="AO362" s="410"/>
      <c r="AP362" s="410"/>
      <c r="AQ362" s="410"/>
    </row>
    <row r="363" spans="5:43" ht="15" x14ac:dyDescent="0.2">
      <c r="E363" s="410"/>
      <c r="F363" s="416"/>
      <c r="G363" s="416"/>
      <c r="H363" s="416"/>
      <c r="I363" s="416"/>
      <c r="J363" s="416"/>
      <c r="K363" s="416"/>
      <c r="L363" s="416"/>
      <c r="M363" s="416"/>
      <c r="N363" s="416"/>
      <c r="O363" s="416"/>
      <c r="P363" s="417"/>
      <c r="Q363" s="416"/>
      <c r="R363" s="416"/>
      <c r="AD363" s="410"/>
      <c r="AE363" s="410"/>
      <c r="AF363" s="410"/>
      <c r="AG363" s="410"/>
      <c r="AH363" s="410"/>
      <c r="AI363" s="410"/>
      <c r="AJ363" s="410"/>
      <c r="AK363" s="410"/>
      <c r="AL363" s="410"/>
      <c r="AM363" s="410"/>
      <c r="AN363" s="410"/>
      <c r="AO363" s="410"/>
      <c r="AP363" s="410"/>
      <c r="AQ363" s="410"/>
    </row>
    <row r="364" spans="5:43" ht="15" x14ac:dyDescent="0.2">
      <c r="E364" s="410"/>
      <c r="F364" s="416"/>
      <c r="G364" s="416"/>
      <c r="H364" s="416"/>
      <c r="I364" s="416"/>
      <c r="J364" s="416"/>
      <c r="K364" s="416"/>
      <c r="L364" s="416"/>
      <c r="M364" s="416"/>
      <c r="N364" s="416"/>
      <c r="O364" s="416"/>
      <c r="P364" s="417"/>
      <c r="Q364" s="416"/>
      <c r="R364" s="416"/>
      <c r="AD364" s="410"/>
      <c r="AE364" s="410"/>
      <c r="AF364" s="410"/>
      <c r="AG364" s="410"/>
      <c r="AH364" s="410"/>
      <c r="AI364" s="410"/>
      <c r="AJ364" s="410"/>
      <c r="AK364" s="410"/>
      <c r="AL364" s="410"/>
      <c r="AM364" s="410"/>
      <c r="AN364" s="410"/>
      <c r="AO364" s="410"/>
      <c r="AP364" s="410"/>
      <c r="AQ364" s="410"/>
    </row>
    <row r="365" spans="5:43" ht="15" x14ac:dyDescent="0.2">
      <c r="E365" s="410"/>
      <c r="F365" s="416"/>
      <c r="G365" s="416"/>
      <c r="H365" s="416"/>
      <c r="I365" s="416"/>
      <c r="J365" s="416"/>
      <c r="K365" s="416"/>
      <c r="L365" s="416"/>
      <c r="M365" s="416"/>
      <c r="N365" s="416"/>
      <c r="O365" s="416"/>
      <c r="P365" s="417"/>
      <c r="Q365" s="416"/>
      <c r="R365" s="416"/>
      <c r="AD365" s="410"/>
      <c r="AE365" s="410"/>
      <c r="AF365" s="410"/>
      <c r="AG365" s="410"/>
      <c r="AH365" s="410"/>
      <c r="AI365" s="410"/>
      <c r="AJ365" s="410"/>
      <c r="AK365" s="410"/>
      <c r="AL365" s="410"/>
      <c r="AM365" s="410"/>
      <c r="AN365" s="410"/>
      <c r="AO365" s="410"/>
      <c r="AP365" s="410"/>
      <c r="AQ365" s="410"/>
    </row>
    <row r="366" spans="5:43" ht="15" x14ac:dyDescent="0.2">
      <c r="E366" s="410"/>
      <c r="F366" s="416"/>
      <c r="G366" s="416"/>
      <c r="H366" s="416"/>
      <c r="I366" s="416"/>
      <c r="J366" s="416"/>
      <c r="K366" s="416"/>
      <c r="L366" s="416"/>
      <c r="M366" s="416"/>
      <c r="N366" s="416"/>
      <c r="O366" s="416"/>
      <c r="P366" s="417"/>
      <c r="Q366" s="416"/>
      <c r="R366" s="416"/>
      <c r="AD366" s="410"/>
      <c r="AE366" s="410"/>
      <c r="AF366" s="410"/>
      <c r="AG366" s="410"/>
      <c r="AH366" s="410"/>
      <c r="AI366" s="410"/>
      <c r="AJ366" s="410"/>
      <c r="AK366" s="410"/>
      <c r="AL366" s="410"/>
      <c r="AM366" s="410"/>
      <c r="AN366" s="410"/>
      <c r="AO366" s="410"/>
      <c r="AP366" s="410"/>
      <c r="AQ366" s="410"/>
    </row>
    <row r="367" spans="5:43" ht="15" x14ac:dyDescent="0.2">
      <c r="E367" s="410"/>
      <c r="F367" s="416"/>
      <c r="G367" s="416"/>
      <c r="H367" s="416"/>
      <c r="I367" s="416"/>
      <c r="J367" s="416"/>
      <c r="K367" s="416"/>
      <c r="L367" s="416"/>
      <c r="M367" s="416"/>
      <c r="N367" s="416"/>
      <c r="O367" s="416"/>
      <c r="P367" s="417"/>
      <c r="Q367" s="416"/>
      <c r="R367" s="416"/>
      <c r="AD367" s="410"/>
      <c r="AE367" s="410"/>
      <c r="AF367" s="410"/>
      <c r="AG367" s="410"/>
      <c r="AH367" s="410"/>
      <c r="AI367" s="410"/>
      <c r="AJ367" s="410"/>
      <c r="AK367" s="410"/>
      <c r="AL367" s="410"/>
      <c r="AM367" s="410"/>
      <c r="AN367" s="410"/>
      <c r="AO367" s="410"/>
      <c r="AP367" s="410"/>
      <c r="AQ367" s="410"/>
    </row>
    <row r="368" spans="5:43" ht="15" x14ac:dyDescent="0.2">
      <c r="E368" s="410"/>
      <c r="F368" s="416"/>
      <c r="G368" s="416"/>
      <c r="H368" s="416"/>
      <c r="I368" s="416"/>
      <c r="J368" s="416"/>
      <c r="K368" s="416"/>
      <c r="L368" s="416"/>
      <c r="M368" s="416"/>
      <c r="N368" s="416"/>
      <c r="O368" s="416"/>
      <c r="P368" s="417"/>
      <c r="Q368" s="416"/>
      <c r="R368" s="416"/>
      <c r="AD368" s="410"/>
      <c r="AE368" s="410"/>
      <c r="AF368" s="410"/>
      <c r="AG368" s="410"/>
      <c r="AH368" s="410"/>
      <c r="AI368" s="410"/>
      <c r="AJ368" s="410"/>
      <c r="AK368" s="410"/>
      <c r="AL368" s="410"/>
      <c r="AM368" s="410"/>
      <c r="AN368" s="410"/>
      <c r="AO368" s="410"/>
      <c r="AP368" s="410"/>
      <c r="AQ368" s="410"/>
    </row>
    <row r="369" spans="5:43" ht="15" x14ac:dyDescent="0.2">
      <c r="E369" s="410"/>
      <c r="F369" s="416"/>
      <c r="G369" s="416"/>
      <c r="H369" s="416"/>
      <c r="I369" s="416"/>
      <c r="J369" s="416"/>
      <c r="K369" s="416"/>
      <c r="L369" s="416"/>
      <c r="M369" s="416"/>
      <c r="N369" s="416"/>
      <c r="O369" s="416"/>
      <c r="P369" s="417"/>
      <c r="Q369" s="416"/>
      <c r="R369" s="416"/>
      <c r="AD369" s="410"/>
      <c r="AE369" s="410"/>
      <c r="AF369" s="410"/>
      <c r="AG369" s="410"/>
      <c r="AH369" s="410"/>
      <c r="AI369" s="410"/>
      <c r="AJ369" s="410"/>
      <c r="AK369" s="410"/>
      <c r="AL369" s="410"/>
      <c r="AM369" s="410"/>
      <c r="AN369" s="410"/>
      <c r="AO369" s="410"/>
      <c r="AP369" s="410"/>
      <c r="AQ369" s="410"/>
    </row>
    <row r="370" spans="5:43" ht="15" x14ac:dyDescent="0.2">
      <c r="E370" s="410"/>
      <c r="F370" s="416"/>
      <c r="G370" s="416"/>
      <c r="H370" s="416"/>
      <c r="I370" s="416"/>
      <c r="J370" s="416"/>
      <c r="K370" s="416"/>
      <c r="L370" s="416"/>
      <c r="M370" s="416"/>
      <c r="N370" s="416"/>
      <c r="O370" s="416"/>
      <c r="P370" s="417"/>
      <c r="Q370" s="416"/>
      <c r="R370" s="416"/>
      <c r="AD370" s="410"/>
      <c r="AE370" s="410"/>
      <c r="AF370" s="410"/>
      <c r="AG370" s="410"/>
      <c r="AH370" s="410"/>
      <c r="AI370" s="410"/>
      <c r="AJ370" s="410"/>
      <c r="AK370" s="410"/>
      <c r="AL370" s="410"/>
      <c r="AM370" s="410"/>
      <c r="AN370" s="410"/>
      <c r="AO370" s="410"/>
      <c r="AP370" s="410"/>
      <c r="AQ370" s="410"/>
    </row>
    <row r="371" spans="5:43" ht="15" x14ac:dyDescent="0.2">
      <c r="E371" s="410"/>
      <c r="F371" s="416"/>
      <c r="G371" s="416"/>
      <c r="H371" s="416"/>
      <c r="I371" s="416"/>
      <c r="J371" s="416"/>
      <c r="K371" s="416"/>
      <c r="L371" s="416"/>
      <c r="M371" s="416"/>
      <c r="N371" s="416"/>
      <c r="O371" s="416"/>
      <c r="P371" s="417"/>
      <c r="Q371" s="416"/>
      <c r="R371" s="416"/>
      <c r="AD371" s="410"/>
      <c r="AE371" s="410"/>
      <c r="AF371" s="410"/>
      <c r="AG371" s="410"/>
      <c r="AH371" s="410"/>
      <c r="AI371" s="410"/>
      <c r="AJ371" s="410"/>
      <c r="AK371" s="410"/>
      <c r="AL371" s="410"/>
      <c r="AM371" s="410"/>
      <c r="AN371" s="410"/>
      <c r="AO371" s="410"/>
      <c r="AP371" s="410"/>
      <c r="AQ371" s="410"/>
    </row>
    <row r="372" spans="5:43" ht="15" x14ac:dyDescent="0.2">
      <c r="E372" s="410"/>
      <c r="F372" s="416"/>
      <c r="G372" s="416"/>
      <c r="H372" s="416"/>
      <c r="I372" s="416"/>
      <c r="J372" s="416"/>
      <c r="K372" s="416"/>
      <c r="L372" s="416"/>
      <c r="M372" s="416"/>
      <c r="N372" s="416"/>
      <c r="O372" s="416"/>
      <c r="P372" s="417"/>
      <c r="Q372" s="416"/>
      <c r="R372" s="416"/>
      <c r="AD372" s="410"/>
      <c r="AE372" s="410"/>
      <c r="AF372" s="410"/>
      <c r="AG372" s="410"/>
      <c r="AH372" s="410"/>
      <c r="AI372" s="410"/>
      <c r="AJ372" s="410"/>
      <c r="AK372" s="410"/>
      <c r="AL372" s="410"/>
      <c r="AM372" s="410"/>
      <c r="AN372" s="410"/>
      <c r="AO372" s="410"/>
      <c r="AP372" s="410"/>
      <c r="AQ372" s="410"/>
    </row>
    <row r="373" spans="5:43" ht="15" x14ac:dyDescent="0.2">
      <c r="E373" s="410"/>
      <c r="F373" s="416"/>
      <c r="G373" s="416"/>
      <c r="H373" s="416"/>
      <c r="I373" s="416"/>
      <c r="J373" s="416"/>
      <c r="K373" s="416"/>
      <c r="L373" s="416"/>
      <c r="M373" s="416"/>
      <c r="N373" s="416"/>
      <c r="O373" s="416"/>
      <c r="P373" s="417"/>
      <c r="Q373" s="416"/>
      <c r="R373" s="416"/>
      <c r="AD373" s="410"/>
      <c r="AE373" s="410"/>
      <c r="AF373" s="410"/>
      <c r="AG373" s="410"/>
      <c r="AH373" s="410"/>
      <c r="AI373" s="410"/>
      <c r="AJ373" s="410"/>
      <c r="AK373" s="410"/>
      <c r="AL373" s="410"/>
      <c r="AM373" s="410"/>
      <c r="AN373" s="410"/>
      <c r="AO373" s="410"/>
      <c r="AP373" s="410"/>
      <c r="AQ373" s="410"/>
    </row>
    <row r="374" spans="5:43" ht="15" x14ac:dyDescent="0.2">
      <c r="E374" s="410"/>
      <c r="F374" s="416"/>
      <c r="G374" s="416"/>
      <c r="H374" s="416"/>
      <c r="I374" s="416"/>
      <c r="J374" s="416"/>
      <c r="K374" s="416"/>
      <c r="L374" s="416"/>
      <c r="M374" s="416"/>
      <c r="N374" s="416"/>
      <c r="O374" s="416"/>
      <c r="P374" s="417"/>
      <c r="Q374" s="416"/>
      <c r="R374" s="416"/>
      <c r="AD374" s="410"/>
      <c r="AE374" s="410"/>
      <c r="AF374" s="410"/>
      <c r="AG374" s="410"/>
      <c r="AH374" s="410"/>
      <c r="AI374" s="410"/>
      <c r="AJ374" s="410"/>
      <c r="AK374" s="410"/>
      <c r="AL374" s="410"/>
      <c r="AM374" s="410"/>
      <c r="AN374" s="410"/>
      <c r="AO374" s="410"/>
      <c r="AP374" s="410"/>
      <c r="AQ374" s="410"/>
    </row>
    <row r="375" spans="5:43" ht="15" x14ac:dyDescent="0.2">
      <c r="E375" s="410"/>
      <c r="F375" s="416"/>
      <c r="G375" s="416"/>
      <c r="H375" s="416"/>
      <c r="I375" s="416"/>
      <c r="J375" s="416"/>
      <c r="K375" s="416"/>
      <c r="L375" s="416"/>
      <c r="M375" s="416"/>
      <c r="N375" s="416"/>
      <c r="O375" s="416"/>
      <c r="P375" s="417"/>
      <c r="Q375" s="416"/>
      <c r="R375" s="416"/>
      <c r="AD375" s="410"/>
      <c r="AE375" s="410"/>
      <c r="AF375" s="410"/>
      <c r="AG375" s="410"/>
      <c r="AH375" s="410"/>
      <c r="AI375" s="410"/>
      <c r="AJ375" s="410"/>
      <c r="AK375" s="410"/>
      <c r="AL375" s="410"/>
      <c r="AM375" s="410"/>
      <c r="AN375" s="410"/>
      <c r="AO375" s="410"/>
      <c r="AP375" s="410"/>
      <c r="AQ375" s="410"/>
    </row>
    <row r="376" spans="5:43" ht="15" x14ac:dyDescent="0.2">
      <c r="E376" s="410"/>
      <c r="F376" s="416"/>
      <c r="G376" s="416"/>
      <c r="H376" s="416"/>
      <c r="I376" s="416"/>
      <c r="J376" s="416"/>
      <c r="K376" s="416"/>
      <c r="L376" s="416"/>
      <c r="M376" s="416"/>
      <c r="N376" s="416"/>
      <c r="O376" s="416"/>
      <c r="P376" s="417"/>
      <c r="Q376" s="416"/>
      <c r="R376" s="416"/>
      <c r="AD376" s="410"/>
      <c r="AE376" s="410"/>
      <c r="AF376" s="410"/>
      <c r="AG376" s="410"/>
      <c r="AH376" s="410"/>
      <c r="AI376" s="410"/>
      <c r="AJ376" s="410"/>
      <c r="AK376" s="410"/>
      <c r="AL376" s="410"/>
      <c r="AM376" s="410"/>
      <c r="AN376" s="410"/>
      <c r="AO376" s="410"/>
      <c r="AP376" s="410"/>
      <c r="AQ376" s="410"/>
    </row>
    <row r="377" spans="5:43" ht="15" x14ac:dyDescent="0.2">
      <c r="E377" s="410"/>
      <c r="F377" s="416"/>
      <c r="G377" s="416"/>
      <c r="H377" s="416"/>
      <c r="I377" s="416"/>
      <c r="J377" s="416"/>
      <c r="K377" s="416"/>
      <c r="L377" s="416"/>
      <c r="M377" s="416"/>
      <c r="N377" s="416"/>
      <c r="O377" s="416"/>
      <c r="P377" s="417"/>
      <c r="Q377" s="416"/>
      <c r="R377" s="416"/>
      <c r="AD377" s="410"/>
      <c r="AE377" s="410"/>
      <c r="AF377" s="410"/>
      <c r="AG377" s="410"/>
      <c r="AH377" s="410"/>
      <c r="AI377" s="410"/>
      <c r="AJ377" s="410"/>
      <c r="AK377" s="410"/>
      <c r="AL377" s="410"/>
      <c r="AM377" s="410"/>
      <c r="AN377" s="410"/>
      <c r="AO377" s="410"/>
      <c r="AP377" s="410"/>
      <c r="AQ377" s="410"/>
    </row>
    <row r="378" spans="5:43" ht="15" x14ac:dyDescent="0.2">
      <c r="E378" s="410"/>
      <c r="F378" s="416"/>
      <c r="G378" s="416"/>
      <c r="H378" s="416"/>
      <c r="I378" s="416"/>
      <c r="J378" s="416"/>
      <c r="K378" s="416"/>
      <c r="L378" s="416"/>
      <c r="M378" s="416"/>
      <c r="N378" s="416"/>
      <c r="O378" s="416"/>
      <c r="P378" s="417"/>
      <c r="Q378" s="416"/>
      <c r="R378" s="416"/>
      <c r="AD378" s="410"/>
      <c r="AE378" s="410"/>
      <c r="AF378" s="410"/>
      <c r="AG378" s="410"/>
      <c r="AH378" s="410"/>
      <c r="AI378" s="410"/>
      <c r="AJ378" s="410"/>
      <c r="AK378" s="410"/>
      <c r="AL378" s="410"/>
      <c r="AM378" s="410"/>
      <c r="AN378" s="410"/>
      <c r="AO378" s="410"/>
      <c r="AP378" s="410"/>
      <c r="AQ378" s="410"/>
    </row>
    <row r="379" spans="5:43" ht="15" x14ac:dyDescent="0.2">
      <c r="E379" s="410"/>
      <c r="F379" s="416"/>
      <c r="G379" s="416"/>
      <c r="H379" s="416"/>
      <c r="I379" s="416"/>
      <c r="J379" s="416"/>
      <c r="K379" s="416"/>
      <c r="L379" s="416"/>
      <c r="M379" s="416"/>
      <c r="N379" s="416"/>
      <c r="O379" s="416"/>
      <c r="P379" s="417"/>
      <c r="Q379" s="416"/>
      <c r="R379" s="416"/>
      <c r="AD379" s="410"/>
      <c r="AE379" s="410"/>
      <c r="AF379" s="410"/>
      <c r="AG379" s="410"/>
      <c r="AH379" s="410"/>
      <c r="AI379" s="410"/>
      <c r="AJ379" s="410"/>
      <c r="AK379" s="410"/>
      <c r="AL379" s="410"/>
      <c r="AM379" s="410"/>
      <c r="AN379" s="410"/>
      <c r="AO379" s="410"/>
      <c r="AP379" s="410"/>
      <c r="AQ379" s="410"/>
    </row>
    <row r="380" spans="5:43" ht="15" x14ac:dyDescent="0.2">
      <c r="E380" s="410"/>
      <c r="F380" s="416"/>
      <c r="G380" s="416"/>
      <c r="H380" s="416"/>
      <c r="I380" s="416"/>
      <c r="J380" s="416"/>
      <c r="K380" s="416"/>
      <c r="L380" s="416"/>
      <c r="M380" s="416"/>
      <c r="N380" s="416"/>
      <c r="O380" s="416"/>
      <c r="P380" s="417"/>
      <c r="Q380" s="416"/>
      <c r="R380" s="416"/>
      <c r="AD380" s="410"/>
      <c r="AE380" s="410"/>
      <c r="AF380" s="410"/>
      <c r="AG380" s="410"/>
      <c r="AH380" s="410"/>
      <c r="AI380" s="410"/>
      <c r="AJ380" s="410"/>
      <c r="AK380" s="410"/>
      <c r="AL380" s="410"/>
      <c r="AM380" s="410"/>
      <c r="AN380" s="410"/>
      <c r="AO380" s="410"/>
      <c r="AP380" s="410"/>
      <c r="AQ380" s="410"/>
    </row>
    <row r="381" spans="5:43" ht="15" x14ac:dyDescent="0.2">
      <c r="E381" s="410"/>
      <c r="F381" s="416"/>
      <c r="G381" s="416"/>
      <c r="H381" s="416"/>
      <c r="I381" s="416"/>
      <c r="J381" s="416"/>
      <c r="K381" s="416"/>
      <c r="L381" s="416"/>
      <c r="M381" s="416"/>
      <c r="N381" s="416"/>
      <c r="O381" s="416"/>
      <c r="P381" s="417"/>
      <c r="Q381" s="416"/>
      <c r="R381" s="416"/>
      <c r="AD381" s="410"/>
      <c r="AE381" s="410"/>
      <c r="AF381" s="410"/>
      <c r="AG381" s="410"/>
      <c r="AH381" s="410"/>
      <c r="AI381" s="410"/>
      <c r="AJ381" s="410"/>
      <c r="AK381" s="410"/>
      <c r="AL381" s="410"/>
      <c r="AM381" s="410"/>
      <c r="AN381" s="410"/>
      <c r="AO381" s="410"/>
      <c r="AP381" s="410"/>
      <c r="AQ381" s="410"/>
    </row>
    <row r="382" spans="5:43" ht="15" x14ac:dyDescent="0.2">
      <c r="E382" s="410"/>
      <c r="F382" s="416"/>
      <c r="G382" s="416"/>
      <c r="H382" s="416"/>
      <c r="I382" s="416"/>
      <c r="J382" s="416"/>
      <c r="K382" s="416"/>
      <c r="L382" s="416"/>
      <c r="M382" s="416"/>
      <c r="N382" s="416"/>
      <c r="O382" s="416"/>
      <c r="P382" s="417"/>
      <c r="Q382" s="416"/>
      <c r="R382" s="416"/>
      <c r="AD382" s="410"/>
      <c r="AE382" s="410"/>
      <c r="AF382" s="410"/>
      <c r="AG382" s="410"/>
      <c r="AH382" s="410"/>
      <c r="AI382" s="410"/>
      <c r="AJ382" s="410"/>
      <c r="AK382" s="410"/>
      <c r="AL382" s="410"/>
      <c r="AM382" s="410"/>
      <c r="AN382" s="410"/>
      <c r="AO382" s="410"/>
      <c r="AP382" s="410"/>
      <c r="AQ382" s="410"/>
    </row>
    <row r="383" spans="5:43" ht="15" x14ac:dyDescent="0.2">
      <c r="E383" s="410"/>
      <c r="F383" s="416"/>
      <c r="G383" s="416"/>
      <c r="H383" s="416"/>
      <c r="I383" s="416"/>
      <c r="J383" s="416"/>
      <c r="K383" s="416"/>
      <c r="L383" s="416"/>
      <c r="M383" s="416"/>
      <c r="N383" s="416"/>
      <c r="O383" s="416"/>
      <c r="P383" s="417"/>
      <c r="Q383" s="416"/>
      <c r="R383" s="416"/>
      <c r="AD383" s="410"/>
      <c r="AE383" s="410"/>
      <c r="AF383" s="410"/>
      <c r="AG383" s="410"/>
      <c r="AH383" s="410"/>
      <c r="AI383" s="410"/>
      <c r="AJ383" s="410"/>
      <c r="AK383" s="410"/>
      <c r="AL383" s="410"/>
      <c r="AM383" s="410"/>
      <c r="AN383" s="410"/>
      <c r="AO383" s="410"/>
      <c r="AP383" s="410"/>
      <c r="AQ383" s="410"/>
    </row>
    <row r="384" spans="5:43" ht="15" x14ac:dyDescent="0.2">
      <c r="E384" s="410"/>
      <c r="F384" s="416"/>
      <c r="G384" s="416"/>
      <c r="H384" s="416"/>
      <c r="I384" s="416"/>
      <c r="J384" s="416"/>
      <c r="K384" s="416"/>
      <c r="L384" s="416"/>
      <c r="M384" s="416"/>
      <c r="N384" s="416"/>
      <c r="O384" s="416"/>
      <c r="P384" s="417"/>
      <c r="Q384" s="416"/>
      <c r="R384" s="416"/>
      <c r="AD384" s="410"/>
      <c r="AE384" s="410"/>
      <c r="AF384" s="410"/>
      <c r="AG384" s="410"/>
      <c r="AH384" s="410"/>
      <c r="AI384" s="410"/>
      <c r="AJ384" s="410"/>
      <c r="AK384" s="410"/>
      <c r="AL384" s="410"/>
      <c r="AM384" s="410"/>
      <c r="AN384" s="410"/>
      <c r="AO384" s="410"/>
      <c r="AP384" s="410"/>
      <c r="AQ384" s="410"/>
    </row>
    <row r="385" spans="5:43" ht="15" x14ac:dyDescent="0.2">
      <c r="E385" s="410"/>
      <c r="F385" s="416"/>
      <c r="G385" s="416"/>
      <c r="H385" s="416"/>
      <c r="I385" s="416"/>
      <c r="J385" s="416"/>
      <c r="K385" s="416"/>
      <c r="L385" s="416"/>
      <c r="M385" s="416"/>
      <c r="N385" s="416"/>
      <c r="O385" s="416"/>
      <c r="P385" s="417"/>
      <c r="Q385" s="416"/>
      <c r="R385" s="416"/>
      <c r="AD385" s="410"/>
      <c r="AE385" s="410"/>
      <c r="AF385" s="410"/>
      <c r="AG385" s="410"/>
      <c r="AH385" s="410"/>
      <c r="AI385" s="410"/>
      <c r="AJ385" s="410"/>
      <c r="AK385" s="410"/>
      <c r="AL385" s="410"/>
      <c r="AM385" s="410"/>
      <c r="AN385" s="410"/>
      <c r="AO385" s="410"/>
      <c r="AP385" s="410"/>
      <c r="AQ385" s="410"/>
    </row>
    <row r="386" spans="5:43" ht="15" x14ac:dyDescent="0.2">
      <c r="E386" s="410"/>
      <c r="F386" s="416"/>
      <c r="G386" s="416"/>
      <c r="H386" s="416"/>
      <c r="I386" s="416"/>
      <c r="J386" s="416"/>
      <c r="K386" s="416"/>
      <c r="L386" s="416"/>
      <c r="M386" s="416"/>
      <c r="N386" s="416"/>
      <c r="O386" s="416"/>
      <c r="P386" s="417"/>
      <c r="Q386" s="416"/>
      <c r="R386" s="416"/>
      <c r="AD386" s="410"/>
      <c r="AE386" s="410"/>
      <c r="AF386" s="410"/>
      <c r="AG386" s="410"/>
      <c r="AH386" s="410"/>
      <c r="AI386" s="410"/>
      <c r="AJ386" s="410"/>
      <c r="AK386" s="410"/>
      <c r="AL386" s="410"/>
      <c r="AM386" s="410"/>
      <c r="AN386" s="410"/>
      <c r="AO386" s="410"/>
      <c r="AP386" s="410"/>
      <c r="AQ386" s="410"/>
    </row>
    <row r="387" spans="5:43" ht="15" x14ac:dyDescent="0.2">
      <c r="E387" s="410"/>
      <c r="F387" s="416"/>
      <c r="G387" s="416"/>
      <c r="H387" s="416"/>
      <c r="I387" s="416"/>
      <c r="J387" s="416"/>
      <c r="K387" s="416"/>
      <c r="L387" s="416"/>
      <c r="M387" s="416"/>
      <c r="N387" s="416"/>
      <c r="O387" s="416"/>
      <c r="P387" s="417"/>
      <c r="Q387" s="416"/>
      <c r="R387" s="416"/>
      <c r="AD387" s="410"/>
      <c r="AE387" s="410"/>
      <c r="AF387" s="410"/>
      <c r="AG387" s="410"/>
      <c r="AH387" s="410"/>
      <c r="AI387" s="410"/>
      <c r="AJ387" s="410"/>
      <c r="AK387" s="410"/>
      <c r="AL387" s="410"/>
      <c r="AM387" s="410"/>
      <c r="AN387" s="410"/>
      <c r="AO387" s="410"/>
      <c r="AP387" s="410"/>
      <c r="AQ387" s="410"/>
    </row>
    <row r="388" spans="5:43" ht="15" x14ac:dyDescent="0.2">
      <c r="E388" s="410"/>
      <c r="F388" s="416"/>
      <c r="G388" s="416"/>
      <c r="H388" s="416"/>
      <c r="I388" s="416"/>
      <c r="J388" s="416"/>
      <c r="K388" s="416"/>
      <c r="L388" s="416"/>
      <c r="M388" s="416"/>
      <c r="N388" s="416"/>
      <c r="O388" s="416"/>
      <c r="P388" s="417"/>
      <c r="Q388" s="416"/>
      <c r="R388" s="416"/>
      <c r="AD388" s="410"/>
      <c r="AE388" s="410"/>
      <c r="AF388" s="410"/>
      <c r="AG388" s="410"/>
      <c r="AH388" s="410"/>
      <c r="AI388" s="410"/>
      <c r="AJ388" s="410"/>
      <c r="AK388" s="410"/>
      <c r="AL388" s="410"/>
      <c r="AM388" s="410"/>
      <c r="AN388" s="410"/>
      <c r="AO388" s="410"/>
      <c r="AP388" s="410"/>
      <c r="AQ388" s="410"/>
    </row>
    <row r="389" spans="5:43" ht="15" x14ac:dyDescent="0.2">
      <c r="E389" s="410"/>
      <c r="F389" s="416"/>
      <c r="G389" s="416"/>
      <c r="H389" s="416"/>
      <c r="I389" s="416"/>
      <c r="J389" s="416"/>
      <c r="K389" s="416"/>
      <c r="L389" s="416"/>
      <c r="M389" s="416"/>
      <c r="N389" s="416"/>
      <c r="O389" s="416"/>
      <c r="P389" s="417"/>
      <c r="Q389" s="416"/>
      <c r="R389" s="416"/>
      <c r="AD389" s="410"/>
      <c r="AE389" s="410"/>
      <c r="AF389" s="410"/>
      <c r="AG389" s="410"/>
      <c r="AH389" s="410"/>
      <c r="AI389" s="410"/>
      <c r="AJ389" s="410"/>
      <c r="AK389" s="410"/>
      <c r="AL389" s="410"/>
      <c r="AM389" s="410"/>
      <c r="AN389" s="410"/>
      <c r="AO389" s="410"/>
      <c r="AP389" s="410"/>
      <c r="AQ389" s="410"/>
    </row>
    <row r="390" spans="5:43" ht="15" x14ac:dyDescent="0.2">
      <c r="E390" s="410"/>
      <c r="F390" s="416"/>
      <c r="G390" s="416"/>
      <c r="H390" s="416"/>
      <c r="I390" s="416"/>
      <c r="J390" s="416"/>
      <c r="K390" s="416"/>
      <c r="L390" s="416"/>
      <c r="M390" s="416"/>
      <c r="N390" s="416"/>
      <c r="O390" s="416"/>
      <c r="P390" s="417"/>
      <c r="Q390" s="416"/>
      <c r="R390" s="416"/>
      <c r="AD390" s="410"/>
      <c r="AE390" s="410"/>
      <c r="AF390" s="410"/>
      <c r="AG390" s="410"/>
      <c r="AH390" s="410"/>
      <c r="AI390" s="410"/>
      <c r="AJ390" s="410"/>
      <c r="AK390" s="410"/>
      <c r="AL390" s="410"/>
      <c r="AM390" s="410"/>
      <c r="AN390" s="410"/>
      <c r="AO390" s="410"/>
      <c r="AP390" s="410"/>
      <c r="AQ390" s="410"/>
    </row>
    <row r="391" spans="5:43" ht="15" x14ac:dyDescent="0.2">
      <c r="E391" s="410"/>
      <c r="F391" s="416"/>
      <c r="G391" s="416"/>
      <c r="H391" s="416"/>
      <c r="I391" s="416"/>
      <c r="J391" s="416"/>
      <c r="K391" s="416"/>
      <c r="L391" s="416"/>
      <c r="M391" s="416"/>
      <c r="N391" s="416"/>
      <c r="O391" s="416"/>
      <c r="P391" s="417"/>
      <c r="Q391" s="416"/>
      <c r="R391" s="416"/>
      <c r="AD391" s="410"/>
      <c r="AE391" s="410"/>
      <c r="AF391" s="410"/>
      <c r="AG391" s="410"/>
      <c r="AH391" s="410"/>
      <c r="AI391" s="410"/>
      <c r="AJ391" s="410"/>
      <c r="AK391" s="410"/>
      <c r="AL391" s="410"/>
      <c r="AM391" s="410"/>
      <c r="AN391" s="410"/>
      <c r="AO391" s="410"/>
      <c r="AP391" s="410"/>
      <c r="AQ391" s="410"/>
    </row>
    <row r="392" spans="5:43" ht="15" x14ac:dyDescent="0.2">
      <c r="E392" s="410"/>
      <c r="F392" s="416"/>
      <c r="G392" s="416"/>
      <c r="H392" s="416"/>
      <c r="I392" s="416"/>
      <c r="J392" s="416"/>
      <c r="K392" s="416"/>
      <c r="L392" s="416"/>
      <c r="M392" s="416"/>
      <c r="N392" s="416"/>
      <c r="O392" s="416"/>
      <c r="P392" s="417"/>
      <c r="Q392" s="416"/>
      <c r="R392" s="416"/>
      <c r="AD392" s="410"/>
      <c r="AE392" s="410"/>
      <c r="AF392" s="410"/>
      <c r="AG392" s="410"/>
      <c r="AH392" s="410"/>
      <c r="AI392" s="410"/>
      <c r="AJ392" s="410"/>
      <c r="AK392" s="410"/>
      <c r="AL392" s="410"/>
      <c r="AM392" s="410"/>
      <c r="AN392" s="410"/>
      <c r="AO392" s="410"/>
      <c r="AP392" s="410"/>
      <c r="AQ392" s="410"/>
    </row>
    <row r="393" spans="5:43" ht="15" x14ac:dyDescent="0.2">
      <c r="E393" s="410"/>
      <c r="F393" s="416"/>
      <c r="G393" s="416"/>
      <c r="H393" s="416"/>
      <c r="I393" s="416"/>
      <c r="J393" s="416"/>
      <c r="K393" s="416"/>
      <c r="L393" s="416"/>
      <c r="M393" s="416"/>
      <c r="N393" s="416"/>
      <c r="O393" s="416"/>
      <c r="P393" s="417"/>
      <c r="Q393" s="416"/>
      <c r="R393" s="416"/>
      <c r="AD393" s="410"/>
      <c r="AE393" s="410"/>
      <c r="AF393" s="410"/>
      <c r="AG393" s="410"/>
      <c r="AH393" s="410"/>
      <c r="AI393" s="410"/>
      <c r="AJ393" s="410"/>
      <c r="AK393" s="410"/>
      <c r="AL393" s="410"/>
      <c r="AM393" s="410"/>
      <c r="AN393" s="410"/>
      <c r="AO393" s="410"/>
      <c r="AP393" s="410"/>
      <c r="AQ393" s="410"/>
    </row>
    <row r="394" spans="5:43" ht="15" x14ac:dyDescent="0.2">
      <c r="E394" s="410"/>
      <c r="F394" s="416"/>
      <c r="G394" s="416"/>
      <c r="H394" s="416"/>
      <c r="I394" s="416"/>
      <c r="J394" s="416"/>
      <c r="K394" s="416"/>
      <c r="L394" s="416"/>
      <c r="M394" s="416"/>
      <c r="N394" s="416"/>
      <c r="O394" s="416"/>
      <c r="P394" s="417"/>
      <c r="Q394" s="416"/>
      <c r="R394" s="416"/>
      <c r="AD394" s="410"/>
      <c r="AE394" s="410"/>
      <c r="AF394" s="410"/>
      <c r="AG394" s="410"/>
      <c r="AH394" s="410"/>
      <c r="AI394" s="410"/>
      <c r="AJ394" s="410"/>
      <c r="AK394" s="410"/>
      <c r="AL394" s="410"/>
      <c r="AM394" s="410"/>
      <c r="AN394" s="410"/>
      <c r="AO394" s="410"/>
      <c r="AP394" s="410"/>
      <c r="AQ394" s="410"/>
    </row>
    <row r="395" spans="5:43" ht="15" x14ac:dyDescent="0.2">
      <c r="E395" s="410"/>
      <c r="F395" s="416"/>
      <c r="G395" s="416"/>
      <c r="H395" s="416"/>
      <c r="I395" s="416"/>
      <c r="J395" s="416"/>
      <c r="K395" s="416"/>
      <c r="L395" s="416"/>
      <c r="M395" s="416"/>
      <c r="N395" s="416"/>
      <c r="O395" s="416"/>
      <c r="P395" s="417"/>
      <c r="Q395" s="416"/>
      <c r="R395" s="416"/>
      <c r="AD395" s="410"/>
      <c r="AE395" s="410"/>
      <c r="AF395" s="410"/>
      <c r="AG395" s="410"/>
      <c r="AH395" s="410"/>
      <c r="AI395" s="410"/>
      <c r="AJ395" s="410"/>
      <c r="AK395" s="410"/>
      <c r="AL395" s="410"/>
      <c r="AM395" s="410"/>
      <c r="AN395" s="410"/>
      <c r="AO395" s="410"/>
      <c r="AP395" s="410"/>
      <c r="AQ395" s="410"/>
    </row>
    <row r="396" spans="5:43" ht="15" x14ac:dyDescent="0.2">
      <c r="E396" s="410"/>
      <c r="F396" s="416"/>
      <c r="G396" s="416"/>
      <c r="H396" s="416"/>
      <c r="I396" s="416"/>
      <c r="J396" s="416"/>
      <c r="K396" s="416"/>
      <c r="L396" s="416"/>
      <c r="M396" s="416"/>
      <c r="N396" s="416"/>
      <c r="O396" s="416"/>
      <c r="P396" s="417"/>
      <c r="Q396" s="416"/>
      <c r="R396" s="416"/>
      <c r="AD396" s="410"/>
      <c r="AE396" s="410"/>
      <c r="AF396" s="410"/>
      <c r="AG396" s="410"/>
      <c r="AH396" s="410"/>
      <c r="AI396" s="410"/>
      <c r="AJ396" s="410"/>
      <c r="AK396" s="410"/>
      <c r="AL396" s="410"/>
      <c r="AM396" s="410"/>
      <c r="AN396" s="410"/>
      <c r="AO396" s="410"/>
      <c r="AP396" s="410"/>
      <c r="AQ396" s="410"/>
    </row>
    <row r="397" spans="5:43" ht="15" x14ac:dyDescent="0.2">
      <c r="E397" s="410"/>
      <c r="F397" s="416"/>
      <c r="G397" s="416"/>
      <c r="H397" s="416"/>
      <c r="I397" s="416"/>
      <c r="J397" s="416"/>
      <c r="K397" s="416"/>
      <c r="L397" s="416"/>
      <c r="M397" s="416"/>
      <c r="N397" s="416"/>
      <c r="O397" s="416"/>
      <c r="P397" s="417"/>
      <c r="Q397" s="416"/>
      <c r="R397" s="416"/>
      <c r="AD397" s="410"/>
      <c r="AE397" s="410"/>
      <c r="AF397" s="410"/>
      <c r="AG397" s="410"/>
      <c r="AH397" s="410"/>
      <c r="AI397" s="410"/>
      <c r="AJ397" s="410"/>
      <c r="AK397" s="410"/>
      <c r="AL397" s="410"/>
      <c r="AM397" s="410"/>
      <c r="AN397" s="410"/>
      <c r="AO397" s="410"/>
      <c r="AP397" s="410"/>
      <c r="AQ397" s="410"/>
    </row>
    <row r="398" spans="5:43" ht="15" x14ac:dyDescent="0.2">
      <c r="E398" s="410"/>
      <c r="F398" s="416"/>
      <c r="G398" s="416"/>
      <c r="H398" s="416"/>
      <c r="I398" s="416"/>
      <c r="J398" s="416"/>
      <c r="K398" s="416"/>
      <c r="L398" s="416"/>
      <c r="M398" s="416"/>
      <c r="N398" s="416"/>
      <c r="O398" s="416"/>
      <c r="P398" s="417"/>
      <c r="Q398" s="416"/>
      <c r="R398" s="416"/>
      <c r="AD398" s="410"/>
      <c r="AE398" s="410"/>
      <c r="AF398" s="410"/>
      <c r="AG398" s="410"/>
      <c r="AH398" s="410"/>
      <c r="AI398" s="410"/>
      <c r="AJ398" s="410"/>
      <c r="AK398" s="410"/>
      <c r="AL398" s="410"/>
      <c r="AM398" s="410"/>
      <c r="AN398" s="410"/>
      <c r="AO398" s="410"/>
      <c r="AP398" s="410"/>
      <c r="AQ398" s="410"/>
    </row>
    <row r="399" spans="5:43" ht="15" x14ac:dyDescent="0.2">
      <c r="E399" s="410"/>
      <c r="F399" s="416"/>
      <c r="G399" s="416"/>
      <c r="H399" s="416"/>
      <c r="I399" s="416"/>
      <c r="J399" s="416"/>
      <c r="K399" s="416"/>
      <c r="L399" s="416"/>
      <c r="M399" s="416"/>
      <c r="N399" s="416"/>
      <c r="O399" s="416"/>
      <c r="P399" s="417"/>
      <c r="Q399" s="416"/>
      <c r="R399" s="416"/>
      <c r="AD399" s="410"/>
      <c r="AE399" s="410"/>
      <c r="AF399" s="410"/>
      <c r="AG399" s="410"/>
      <c r="AH399" s="410"/>
      <c r="AI399" s="410"/>
      <c r="AJ399" s="410"/>
      <c r="AK399" s="410"/>
      <c r="AL399" s="410"/>
      <c r="AM399" s="410"/>
      <c r="AN399" s="410"/>
      <c r="AO399" s="410"/>
      <c r="AP399" s="410"/>
      <c r="AQ399" s="410"/>
    </row>
    <row r="400" spans="5:43" ht="15" x14ac:dyDescent="0.2">
      <c r="E400" s="410"/>
      <c r="F400" s="416"/>
      <c r="G400" s="416"/>
      <c r="H400" s="416"/>
      <c r="I400" s="416"/>
      <c r="J400" s="416"/>
      <c r="K400" s="416"/>
      <c r="L400" s="416"/>
      <c r="M400" s="416"/>
      <c r="N400" s="416"/>
      <c r="O400" s="416"/>
      <c r="P400" s="417"/>
      <c r="Q400" s="416"/>
      <c r="R400" s="416"/>
      <c r="AD400" s="410"/>
      <c r="AE400" s="410"/>
      <c r="AF400" s="410"/>
      <c r="AG400" s="410"/>
      <c r="AH400" s="410"/>
      <c r="AI400" s="410"/>
      <c r="AJ400" s="410"/>
      <c r="AK400" s="410"/>
      <c r="AL400" s="410"/>
      <c r="AM400" s="410"/>
      <c r="AN400" s="410"/>
      <c r="AO400" s="410"/>
      <c r="AP400" s="410"/>
      <c r="AQ400" s="410"/>
    </row>
    <row r="401" spans="5:43" ht="15" x14ac:dyDescent="0.2">
      <c r="E401" s="410"/>
      <c r="F401" s="416"/>
      <c r="G401" s="416"/>
      <c r="H401" s="416"/>
      <c r="I401" s="416"/>
      <c r="J401" s="416"/>
      <c r="K401" s="416"/>
      <c r="L401" s="416"/>
      <c r="M401" s="416"/>
      <c r="N401" s="416"/>
      <c r="O401" s="416"/>
      <c r="P401" s="417"/>
      <c r="Q401" s="416"/>
      <c r="R401" s="416"/>
      <c r="AD401" s="410"/>
      <c r="AE401" s="410"/>
      <c r="AF401" s="410"/>
      <c r="AG401" s="410"/>
      <c r="AH401" s="410"/>
      <c r="AI401" s="410"/>
      <c r="AJ401" s="410"/>
      <c r="AK401" s="410"/>
      <c r="AL401" s="410"/>
      <c r="AM401" s="410"/>
      <c r="AN401" s="410"/>
      <c r="AO401" s="410"/>
      <c r="AP401" s="410"/>
      <c r="AQ401" s="410"/>
    </row>
    <row r="402" spans="5:43" ht="15" x14ac:dyDescent="0.2">
      <c r="E402" s="410"/>
      <c r="F402" s="416"/>
      <c r="G402" s="416"/>
      <c r="H402" s="416"/>
      <c r="I402" s="416"/>
      <c r="J402" s="416"/>
      <c r="K402" s="416"/>
      <c r="L402" s="416"/>
      <c r="M402" s="416"/>
      <c r="N402" s="416"/>
      <c r="O402" s="416"/>
      <c r="P402" s="417"/>
      <c r="Q402" s="416"/>
      <c r="R402" s="416"/>
      <c r="AD402" s="410"/>
      <c r="AE402" s="410"/>
      <c r="AF402" s="410"/>
      <c r="AG402" s="410"/>
      <c r="AH402" s="410"/>
      <c r="AI402" s="410"/>
      <c r="AJ402" s="410"/>
      <c r="AK402" s="410"/>
      <c r="AL402" s="410"/>
      <c r="AM402" s="410"/>
      <c r="AN402" s="410"/>
      <c r="AO402" s="410"/>
      <c r="AP402" s="410"/>
      <c r="AQ402" s="410"/>
    </row>
    <row r="403" spans="5:43" ht="15" x14ac:dyDescent="0.2">
      <c r="E403" s="410"/>
      <c r="F403" s="416"/>
      <c r="G403" s="416"/>
      <c r="H403" s="416"/>
      <c r="I403" s="416"/>
      <c r="J403" s="416"/>
      <c r="K403" s="416"/>
      <c r="L403" s="416"/>
      <c r="M403" s="416"/>
      <c r="N403" s="416"/>
      <c r="O403" s="416"/>
      <c r="P403" s="417"/>
      <c r="Q403" s="416"/>
      <c r="R403" s="416"/>
      <c r="AD403" s="410"/>
      <c r="AE403" s="410"/>
      <c r="AF403" s="410"/>
      <c r="AG403" s="410"/>
      <c r="AH403" s="410"/>
      <c r="AI403" s="410"/>
      <c r="AJ403" s="410"/>
      <c r="AK403" s="410"/>
      <c r="AL403" s="410"/>
      <c r="AM403" s="410"/>
      <c r="AN403" s="410"/>
      <c r="AO403" s="410"/>
      <c r="AP403" s="410"/>
      <c r="AQ403" s="410"/>
    </row>
    <row r="404" spans="5:43" ht="15" x14ac:dyDescent="0.2">
      <c r="E404" s="410"/>
      <c r="F404" s="416"/>
      <c r="G404" s="416"/>
      <c r="H404" s="416"/>
      <c r="I404" s="416"/>
      <c r="J404" s="416"/>
      <c r="K404" s="416"/>
      <c r="L404" s="416"/>
      <c r="M404" s="416"/>
      <c r="N404" s="416"/>
      <c r="O404" s="416"/>
      <c r="P404" s="417"/>
      <c r="Q404" s="416"/>
      <c r="R404" s="416"/>
      <c r="AD404" s="410"/>
      <c r="AE404" s="410"/>
      <c r="AF404" s="410"/>
      <c r="AG404" s="410"/>
      <c r="AH404" s="410"/>
      <c r="AI404" s="410"/>
      <c r="AJ404" s="410"/>
      <c r="AK404" s="410"/>
      <c r="AL404" s="410"/>
      <c r="AM404" s="410"/>
      <c r="AN404" s="410"/>
      <c r="AO404" s="410"/>
      <c r="AP404" s="410"/>
      <c r="AQ404" s="410"/>
    </row>
    <row r="405" spans="5:43" ht="15" x14ac:dyDescent="0.2">
      <c r="E405" s="410"/>
      <c r="F405" s="416"/>
      <c r="G405" s="416"/>
      <c r="H405" s="416"/>
      <c r="I405" s="416"/>
      <c r="J405" s="416"/>
      <c r="K405" s="416"/>
      <c r="L405" s="416"/>
      <c r="M405" s="416"/>
      <c r="N405" s="416"/>
      <c r="O405" s="416"/>
      <c r="P405" s="417"/>
      <c r="Q405" s="416"/>
      <c r="R405" s="416"/>
      <c r="AD405" s="410"/>
      <c r="AE405" s="410"/>
      <c r="AF405" s="410"/>
      <c r="AG405" s="410"/>
      <c r="AH405" s="410"/>
      <c r="AI405" s="410"/>
      <c r="AJ405" s="410"/>
      <c r="AK405" s="410"/>
      <c r="AL405" s="410"/>
      <c r="AM405" s="410"/>
      <c r="AN405" s="410"/>
      <c r="AO405" s="410"/>
      <c r="AP405" s="410"/>
      <c r="AQ405" s="410"/>
    </row>
    <row r="406" spans="5:43" ht="15" x14ac:dyDescent="0.2">
      <c r="E406" s="410"/>
      <c r="F406" s="416"/>
      <c r="G406" s="416"/>
      <c r="H406" s="416"/>
      <c r="I406" s="416"/>
      <c r="J406" s="416"/>
      <c r="K406" s="416"/>
      <c r="L406" s="416"/>
      <c r="M406" s="416"/>
      <c r="N406" s="416"/>
      <c r="O406" s="416"/>
      <c r="P406" s="417"/>
      <c r="Q406" s="416"/>
      <c r="R406" s="416"/>
      <c r="AD406" s="410"/>
      <c r="AE406" s="410"/>
      <c r="AF406" s="410"/>
      <c r="AG406" s="410"/>
      <c r="AH406" s="410"/>
      <c r="AI406" s="410"/>
      <c r="AJ406" s="410"/>
      <c r="AK406" s="410"/>
      <c r="AL406" s="410"/>
      <c r="AM406" s="410"/>
      <c r="AN406" s="410"/>
      <c r="AO406" s="410"/>
      <c r="AP406" s="410"/>
      <c r="AQ406" s="410"/>
    </row>
    <row r="407" spans="5:43" ht="15" x14ac:dyDescent="0.2">
      <c r="E407" s="410"/>
      <c r="F407" s="416"/>
      <c r="G407" s="416"/>
      <c r="H407" s="416"/>
      <c r="I407" s="416"/>
      <c r="J407" s="416"/>
      <c r="K407" s="416"/>
      <c r="L407" s="416"/>
      <c r="M407" s="416"/>
      <c r="N407" s="416"/>
      <c r="O407" s="416"/>
      <c r="P407" s="417"/>
      <c r="Q407" s="416"/>
      <c r="R407" s="416"/>
      <c r="AD407" s="410"/>
      <c r="AE407" s="410"/>
      <c r="AF407" s="410"/>
      <c r="AG407" s="410"/>
      <c r="AH407" s="410"/>
      <c r="AI407" s="410"/>
      <c r="AJ407" s="410"/>
      <c r="AK407" s="410"/>
      <c r="AL407" s="410"/>
      <c r="AM407" s="410"/>
      <c r="AN407" s="410"/>
      <c r="AO407" s="410"/>
      <c r="AP407" s="410"/>
      <c r="AQ407" s="410"/>
    </row>
    <row r="408" spans="5:43" ht="15" x14ac:dyDescent="0.2">
      <c r="E408" s="410"/>
      <c r="F408" s="416"/>
      <c r="G408" s="416"/>
      <c r="H408" s="416"/>
      <c r="I408" s="416"/>
      <c r="J408" s="416"/>
      <c r="K408" s="416"/>
      <c r="L408" s="416"/>
      <c r="M408" s="416"/>
      <c r="N408" s="416"/>
      <c r="O408" s="416"/>
      <c r="P408" s="417"/>
      <c r="Q408" s="416"/>
      <c r="R408" s="416"/>
      <c r="AD408" s="410"/>
      <c r="AE408" s="410"/>
      <c r="AF408" s="410"/>
      <c r="AG408" s="410"/>
      <c r="AH408" s="410"/>
      <c r="AI408" s="410"/>
      <c r="AJ408" s="410"/>
      <c r="AK408" s="410"/>
      <c r="AL408" s="410"/>
      <c r="AM408" s="410"/>
      <c r="AN408" s="410"/>
      <c r="AO408" s="410"/>
      <c r="AP408" s="410"/>
      <c r="AQ408" s="410"/>
    </row>
    <row r="409" spans="5:43" ht="15" x14ac:dyDescent="0.2">
      <c r="E409" s="410"/>
      <c r="F409" s="416"/>
      <c r="G409" s="416"/>
      <c r="H409" s="416"/>
      <c r="I409" s="416"/>
      <c r="J409" s="416"/>
      <c r="K409" s="416"/>
      <c r="L409" s="416"/>
      <c r="M409" s="416"/>
      <c r="N409" s="416"/>
      <c r="O409" s="416"/>
      <c r="P409" s="417"/>
      <c r="Q409" s="416"/>
      <c r="R409" s="416"/>
      <c r="AD409" s="410"/>
      <c r="AE409" s="410"/>
      <c r="AF409" s="410"/>
      <c r="AG409" s="410"/>
      <c r="AH409" s="410"/>
      <c r="AI409" s="410"/>
      <c r="AJ409" s="410"/>
      <c r="AK409" s="410"/>
      <c r="AL409" s="410"/>
      <c r="AM409" s="410"/>
      <c r="AN409" s="410"/>
      <c r="AO409" s="410"/>
      <c r="AP409" s="410"/>
      <c r="AQ409" s="410"/>
    </row>
    <row r="410" spans="5:43" ht="15" x14ac:dyDescent="0.2">
      <c r="E410" s="410"/>
      <c r="F410" s="416"/>
      <c r="G410" s="416"/>
      <c r="H410" s="416"/>
      <c r="I410" s="416"/>
      <c r="J410" s="416"/>
      <c r="K410" s="416"/>
      <c r="L410" s="416"/>
      <c r="M410" s="416"/>
      <c r="N410" s="416"/>
      <c r="O410" s="416"/>
      <c r="P410" s="417"/>
      <c r="Q410" s="416"/>
      <c r="R410" s="416"/>
      <c r="AD410" s="410"/>
      <c r="AE410" s="410"/>
      <c r="AF410" s="410"/>
      <c r="AG410" s="410"/>
      <c r="AH410" s="410"/>
      <c r="AI410" s="410"/>
      <c r="AJ410" s="410"/>
      <c r="AK410" s="410"/>
      <c r="AL410" s="410"/>
      <c r="AM410" s="410"/>
      <c r="AN410" s="410"/>
      <c r="AO410" s="410"/>
      <c r="AP410" s="410"/>
      <c r="AQ410" s="410"/>
    </row>
    <row r="411" spans="5:43" ht="15" x14ac:dyDescent="0.2">
      <c r="E411" s="410"/>
      <c r="F411" s="416"/>
      <c r="G411" s="416"/>
      <c r="H411" s="416"/>
      <c r="I411" s="416"/>
      <c r="J411" s="416"/>
      <c r="K411" s="416"/>
      <c r="L411" s="416"/>
      <c r="M411" s="416"/>
      <c r="N411" s="416"/>
      <c r="O411" s="416"/>
      <c r="P411" s="417"/>
      <c r="Q411" s="416"/>
      <c r="R411" s="416"/>
      <c r="AD411" s="410"/>
      <c r="AE411" s="410"/>
      <c r="AF411" s="410"/>
      <c r="AG411" s="410"/>
      <c r="AH411" s="410"/>
      <c r="AI411" s="410"/>
      <c r="AJ411" s="410"/>
      <c r="AK411" s="410"/>
      <c r="AL411" s="410"/>
      <c r="AM411" s="410"/>
      <c r="AN411" s="410"/>
      <c r="AO411" s="410"/>
      <c r="AP411" s="410"/>
      <c r="AQ411" s="410"/>
    </row>
    <row r="412" spans="5:43" ht="15" x14ac:dyDescent="0.2">
      <c r="E412" s="410"/>
      <c r="F412" s="416"/>
      <c r="G412" s="416"/>
      <c r="H412" s="416"/>
      <c r="I412" s="416"/>
      <c r="J412" s="416"/>
      <c r="K412" s="416"/>
      <c r="L412" s="416"/>
      <c r="M412" s="416"/>
      <c r="N412" s="416"/>
      <c r="O412" s="416"/>
      <c r="P412" s="417"/>
      <c r="Q412" s="416"/>
      <c r="R412" s="416"/>
      <c r="AD412" s="410"/>
      <c r="AE412" s="410"/>
      <c r="AF412" s="410"/>
      <c r="AG412" s="410"/>
      <c r="AH412" s="410"/>
      <c r="AI412" s="410"/>
      <c r="AJ412" s="410"/>
      <c r="AK412" s="410"/>
      <c r="AL412" s="410"/>
      <c r="AM412" s="410"/>
      <c r="AN412" s="410"/>
      <c r="AO412" s="410"/>
      <c r="AP412" s="410"/>
      <c r="AQ412" s="410"/>
    </row>
    <row r="413" spans="5:43" ht="15" x14ac:dyDescent="0.2">
      <c r="E413" s="410"/>
      <c r="F413" s="416"/>
      <c r="G413" s="416"/>
      <c r="H413" s="416"/>
      <c r="I413" s="416"/>
      <c r="J413" s="416"/>
      <c r="K413" s="416"/>
      <c r="L413" s="416"/>
      <c r="M413" s="416"/>
      <c r="N413" s="416"/>
      <c r="O413" s="416"/>
      <c r="P413" s="417"/>
      <c r="Q413" s="416"/>
      <c r="R413" s="416"/>
      <c r="AD413" s="410"/>
      <c r="AE413" s="410"/>
      <c r="AF413" s="410"/>
      <c r="AG413" s="410"/>
      <c r="AH413" s="410"/>
      <c r="AI413" s="410"/>
      <c r="AJ413" s="410"/>
      <c r="AK413" s="410"/>
      <c r="AL413" s="410"/>
      <c r="AM413" s="410"/>
      <c r="AN413" s="410"/>
      <c r="AO413" s="410"/>
      <c r="AP413" s="410"/>
      <c r="AQ413" s="410"/>
    </row>
    <row r="414" spans="5:43" ht="15" x14ac:dyDescent="0.2">
      <c r="E414" s="410"/>
      <c r="F414" s="416"/>
      <c r="G414" s="416"/>
      <c r="H414" s="416"/>
      <c r="I414" s="416"/>
      <c r="J414" s="416"/>
      <c r="K414" s="416"/>
      <c r="L414" s="416"/>
      <c r="M414" s="416"/>
      <c r="N414" s="416"/>
      <c r="O414" s="416"/>
      <c r="P414" s="417"/>
      <c r="Q414" s="416"/>
      <c r="R414" s="416"/>
      <c r="AD414" s="410"/>
      <c r="AE414" s="410"/>
      <c r="AF414" s="410"/>
      <c r="AG414" s="410"/>
      <c r="AH414" s="410"/>
      <c r="AI414" s="410"/>
      <c r="AJ414" s="410"/>
      <c r="AK414" s="410"/>
      <c r="AL414" s="410"/>
      <c r="AM414" s="410"/>
      <c r="AN414" s="410"/>
      <c r="AO414" s="410"/>
      <c r="AP414" s="410"/>
      <c r="AQ414" s="410"/>
    </row>
    <row r="415" spans="5:43" ht="15" x14ac:dyDescent="0.2">
      <c r="E415" s="410"/>
      <c r="F415" s="416"/>
      <c r="G415" s="416"/>
      <c r="H415" s="416"/>
      <c r="I415" s="416"/>
      <c r="J415" s="416"/>
      <c r="K415" s="416"/>
      <c r="L415" s="416"/>
      <c r="M415" s="416"/>
      <c r="N415" s="416"/>
      <c r="O415" s="416"/>
      <c r="P415" s="417"/>
      <c r="Q415" s="416"/>
      <c r="R415" s="416"/>
      <c r="AD415" s="410"/>
      <c r="AE415" s="410"/>
      <c r="AF415" s="410"/>
      <c r="AG415" s="410"/>
      <c r="AH415" s="410"/>
      <c r="AI415" s="410"/>
      <c r="AJ415" s="410"/>
      <c r="AK415" s="410"/>
      <c r="AL415" s="410"/>
      <c r="AM415" s="410"/>
      <c r="AN415" s="410"/>
      <c r="AO415" s="410"/>
      <c r="AP415" s="410"/>
      <c r="AQ415" s="410"/>
    </row>
    <row r="416" spans="5:43" ht="15" x14ac:dyDescent="0.2">
      <c r="E416" s="410"/>
      <c r="F416" s="416"/>
      <c r="G416" s="416"/>
      <c r="H416" s="416"/>
      <c r="I416" s="416"/>
      <c r="J416" s="416"/>
      <c r="K416" s="416"/>
      <c r="L416" s="416"/>
      <c r="M416" s="416"/>
      <c r="N416" s="416"/>
      <c r="O416" s="416"/>
      <c r="P416" s="417"/>
      <c r="Q416" s="416"/>
      <c r="R416" s="416"/>
      <c r="AD416" s="410"/>
      <c r="AE416" s="410"/>
      <c r="AF416" s="410"/>
      <c r="AG416" s="410"/>
      <c r="AH416" s="410"/>
      <c r="AI416" s="410"/>
      <c r="AJ416" s="410"/>
      <c r="AK416" s="410"/>
      <c r="AL416" s="410"/>
      <c r="AM416" s="410"/>
      <c r="AN416" s="410"/>
      <c r="AO416" s="410"/>
      <c r="AP416" s="410"/>
      <c r="AQ416" s="410"/>
    </row>
    <row r="417" spans="5:43" ht="15" x14ac:dyDescent="0.2">
      <c r="E417" s="410"/>
      <c r="F417" s="416"/>
      <c r="G417" s="416"/>
      <c r="H417" s="416"/>
      <c r="I417" s="416"/>
      <c r="J417" s="416"/>
      <c r="K417" s="416"/>
      <c r="L417" s="416"/>
      <c r="M417" s="416"/>
      <c r="N417" s="416"/>
      <c r="O417" s="416"/>
      <c r="P417" s="417"/>
      <c r="Q417" s="416"/>
      <c r="R417" s="416"/>
      <c r="AD417" s="410"/>
      <c r="AE417" s="410"/>
      <c r="AF417" s="410"/>
      <c r="AG417" s="410"/>
      <c r="AH417" s="410"/>
      <c r="AI417" s="410"/>
      <c r="AJ417" s="410"/>
      <c r="AK417" s="410"/>
      <c r="AL417" s="410"/>
      <c r="AM417" s="410"/>
      <c r="AN417" s="410"/>
      <c r="AO417" s="410"/>
      <c r="AP417" s="410"/>
      <c r="AQ417" s="410"/>
    </row>
    <row r="418" spans="5:43" ht="15" x14ac:dyDescent="0.2">
      <c r="E418" s="410"/>
      <c r="F418" s="416"/>
      <c r="G418" s="416"/>
      <c r="H418" s="416"/>
      <c r="I418" s="416"/>
      <c r="J418" s="416"/>
      <c r="K418" s="416"/>
      <c r="L418" s="416"/>
      <c r="M418" s="416"/>
      <c r="N418" s="416"/>
      <c r="O418" s="416"/>
      <c r="P418" s="417"/>
      <c r="Q418" s="416"/>
      <c r="R418" s="416"/>
      <c r="AD418" s="410"/>
      <c r="AE418" s="410"/>
      <c r="AF418" s="410"/>
      <c r="AG418" s="410"/>
      <c r="AH418" s="410"/>
      <c r="AI418" s="410"/>
      <c r="AJ418" s="410"/>
      <c r="AK418" s="410"/>
      <c r="AL418" s="410"/>
      <c r="AM418" s="410"/>
      <c r="AN418" s="410"/>
      <c r="AO418" s="410"/>
      <c r="AP418" s="410"/>
      <c r="AQ418" s="410"/>
    </row>
    <row r="419" spans="5:43" ht="15" x14ac:dyDescent="0.2">
      <c r="E419" s="410"/>
      <c r="F419" s="416"/>
      <c r="G419" s="416"/>
      <c r="H419" s="416"/>
      <c r="I419" s="416"/>
      <c r="J419" s="416"/>
      <c r="K419" s="416"/>
      <c r="L419" s="416"/>
      <c r="M419" s="416"/>
      <c r="N419" s="416"/>
      <c r="O419" s="416"/>
      <c r="P419" s="417"/>
      <c r="Q419" s="416"/>
      <c r="R419" s="416"/>
      <c r="AD419" s="410"/>
      <c r="AE419" s="410"/>
      <c r="AF419" s="410"/>
      <c r="AG419" s="410"/>
      <c r="AH419" s="410"/>
      <c r="AI419" s="410"/>
      <c r="AJ419" s="410"/>
      <c r="AK419" s="410"/>
      <c r="AL419" s="410"/>
      <c r="AM419" s="410"/>
      <c r="AN419" s="410"/>
      <c r="AO419" s="410"/>
      <c r="AP419" s="410"/>
      <c r="AQ419" s="410"/>
    </row>
    <row r="420" spans="5:43" ht="15" x14ac:dyDescent="0.2">
      <c r="E420" s="410"/>
      <c r="F420" s="416"/>
      <c r="G420" s="416"/>
      <c r="H420" s="416"/>
      <c r="I420" s="416"/>
      <c r="J420" s="416"/>
      <c r="K420" s="416"/>
      <c r="L420" s="416"/>
      <c r="M420" s="416"/>
      <c r="N420" s="416"/>
      <c r="O420" s="416"/>
      <c r="P420" s="417"/>
      <c r="Q420" s="416"/>
      <c r="R420" s="416"/>
      <c r="AD420" s="410"/>
      <c r="AE420" s="410"/>
      <c r="AF420" s="410"/>
      <c r="AG420" s="410"/>
      <c r="AH420" s="410"/>
      <c r="AI420" s="410"/>
      <c r="AJ420" s="410"/>
      <c r="AK420" s="410"/>
      <c r="AL420" s="410"/>
      <c r="AM420" s="410"/>
      <c r="AN420" s="410"/>
      <c r="AO420" s="410"/>
      <c r="AP420" s="410"/>
      <c r="AQ420" s="410"/>
    </row>
    <row r="421" spans="5:43" ht="15" x14ac:dyDescent="0.2">
      <c r="E421" s="410"/>
      <c r="F421" s="416"/>
      <c r="G421" s="416"/>
      <c r="H421" s="416"/>
      <c r="I421" s="416"/>
      <c r="J421" s="416"/>
      <c r="K421" s="416"/>
      <c r="L421" s="416"/>
      <c r="M421" s="416"/>
      <c r="N421" s="416"/>
      <c r="O421" s="416"/>
      <c r="P421" s="417"/>
      <c r="Q421" s="416"/>
      <c r="R421" s="416"/>
      <c r="AD421" s="410"/>
      <c r="AE421" s="410"/>
      <c r="AF421" s="410"/>
      <c r="AG421" s="410"/>
      <c r="AH421" s="410"/>
      <c r="AI421" s="410"/>
      <c r="AJ421" s="410"/>
      <c r="AK421" s="410"/>
      <c r="AL421" s="410"/>
      <c r="AM421" s="410"/>
      <c r="AN421" s="410"/>
      <c r="AO421" s="410"/>
      <c r="AP421" s="410"/>
      <c r="AQ421" s="410"/>
    </row>
    <row r="422" spans="5:43" ht="15" x14ac:dyDescent="0.2">
      <c r="E422" s="410"/>
      <c r="F422" s="416"/>
      <c r="G422" s="416"/>
      <c r="H422" s="416"/>
      <c r="I422" s="416"/>
      <c r="J422" s="416"/>
      <c r="K422" s="416"/>
      <c r="L422" s="416"/>
      <c r="M422" s="416"/>
      <c r="N422" s="416"/>
      <c r="O422" s="416"/>
      <c r="P422" s="417"/>
      <c r="Q422" s="416"/>
      <c r="R422" s="416"/>
      <c r="AD422" s="410"/>
      <c r="AE422" s="410"/>
      <c r="AF422" s="410"/>
      <c r="AG422" s="410"/>
      <c r="AH422" s="410"/>
      <c r="AI422" s="410"/>
      <c r="AJ422" s="410"/>
      <c r="AK422" s="410"/>
      <c r="AL422" s="410"/>
      <c r="AM422" s="410"/>
      <c r="AN422" s="410"/>
      <c r="AO422" s="410"/>
      <c r="AP422" s="410"/>
      <c r="AQ422" s="410"/>
    </row>
    <row r="423" spans="5:43" ht="15" x14ac:dyDescent="0.2">
      <c r="E423" s="410"/>
      <c r="F423" s="416"/>
      <c r="G423" s="416"/>
      <c r="H423" s="416"/>
      <c r="I423" s="416"/>
      <c r="J423" s="416"/>
      <c r="K423" s="416"/>
      <c r="L423" s="416"/>
      <c r="M423" s="416"/>
      <c r="N423" s="416"/>
      <c r="O423" s="416"/>
      <c r="P423" s="417"/>
      <c r="Q423" s="416"/>
      <c r="R423" s="416"/>
      <c r="AD423" s="410"/>
      <c r="AE423" s="410"/>
      <c r="AF423" s="410"/>
      <c r="AG423" s="410"/>
      <c r="AH423" s="410"/>
      <c r="AI423" s="410"/>
      <c r="AJ423" s="410"/>
      <c r="AK423" s="410"/>
      <c r="AL423" s="410"/>
      <c r="AM423" s="410"/>
      <c r="AN423" s="410"/>
      <c r="AO423" s="410"/>
      <c r="AP423" s="410"/>
      <c r="AQ423" s="410"/>
    </row>
    <row r="424" spans="5:43" ht="15" x14ac:dyDescent="0.2">
      <c r="E424" s="410"/>
      <c r="F424" s="416"/>
      <c r="G424" s="416"/>
      <c r="H424" s="416"/>
      <c r="I424" s="416"/>
      <c r="J424" s="416"/>
      <c r="K424" s="416"/>
      <c r="L424" s="416"/>
      <c r="M424" s="416"/>
      <c r="N424" s="416"/>
      <c r="O424" s="416"/>
      <c r="P424" s="417"/>
      <c r="Q424" s="416"/>
      <c r="R424" s="416"/>
      <c r="AD424" s="410"/>
      <c r="AE424" s="410"/>
      <c r="AF424" s="410"/>
      <c r="AG424" s="410"/>
      <c r="AH424" s="410"/>
      <c r="AI424" s="410"/>
      <c r="AJ424" s="410"/>
      <c r="AK424" s="410"/>
      <c r="AL424" s="410"/>
      <c r="AM424" s="410"/>
      <c r="AN424" s="410"/>
      <c r="AO424" s="410"/>
      <c r="AP424" s="410"/>
      <c r="AQ424" s="410"/>
    </row>
    <row r="425" spans="5:43" ht="15" x14ac:dyDescent="0.2">
      <c r="E425" s="410"/>
      <c r="F425" s="416"/>
      <c r="G425" s="416"/>
      <c r="H425" s="416"/>
      <c r="I425" s="416"/>
      <c r="J425" s="416"/>
      <c r="K425" s="416"/>
      <c r="L425" s="416"/>
      <c r="M425" s="416"/>
      <c r="N425" s="416"/>
      <c r="O425" s="416"/>
      <c r="P425" s="417"/>
      <c r="Q425" s="416"/>
      <c r="R425" s="416"/>
      <c r="AD425" s="410"/>
      <c r="AE425" s="410"/>
      <c r="AF425" s="410"/>
      <c r="AG425" s="410"/>
      <c r="AH425" s="410"/>
      <c r="AI425" s="410"/>
      <c r="AJ425" s="410"/>
      <c r="AK425" s="410"/>
      <c r="AL425" s="410"/>
      <c r="AM425" s="410"/>
      <c r="AN425" s="410"/>
      <c r="AO425" s="410"/>
      <c r="AP425" s="410"/>
      <c r="AQ425" s="410"/>
    </row>
    <row r="426" spans="5:43" ht="15" x14ac:dyDescent="0.2">
      <c r="E426" s="410"/>
      <c r="F426" s="416"/>
      <c r="G426" s="416"/>
      <c r="H426" s="416"/>
      <c r="I426" s="416"/>
      <c r="J426" s="416"/>
      <c r="K426" s="416"/>
      <c r="L426" s="416"/>
      <c r="M426" s="416"/>
      <c r="N426" s="416"/>
      <c r="O426" s="416"/>
      <c r="P426" s="417"/>
      <c r="Q426" s="416"/>
      <c r="R426" s="416"/>
      <c r="AD426" s="410"/>
      <c r="AE426" s="410"/>
      <c r="AF426" s="410"/>
      <c r="AG426" s="410"/>
      <c r="AH426" s="410"/>
      <c r="AI426" s="410"/>
      <c r="AJ426" s="410"/>
      <c r="AK426" s="410"/>
      <c r="AL426" s="410"/>
      <c r="AM426" s="410"/>
      <c r="AN426" s="410"/>
      <c r="AO426" s="410"/>
      <c r="AP426" s="410"/>
      <c r="AQ426" s="410"/>
    </row>
    <row r="427" spans="5:43" ht="15" x14ac:dyDescent="0.2">
      <c r="E427" s="410"/>
      <c r="F427" s="416"/>
      <c r="G427" s="416"/>
      <c r="H427" s="416"/>
      <c r="I427" s="416"/>
      <c r="J427" s="416"/>
      <c r="K427" s="416"/>
      <c r="L427" s="416"/>
      <c r="M427" s="416"/>
      <c r="N427" s="416"/>
      <c r="O427" s="416"/>
      <c r="P427" s="417"/>
      <c r="Q427" s="416"/>
      <c r="R427" s="416"/>
      <c r="AD427" s="410"/>
      <c r="AE427" s="410"/>
      <c r="AF427" s="410"/>
      <c r="AG427" s="410"/>
      <c r="AH427" s="410"/>
      <c r="AI427" s="410"/>
      <c r="AJ427" s="410"/>
      <c r="AK427" s="410"/>
      <c r="AL427" s="410"/>
      <c r="AM427" s="410"/>
      <c r="AN427" s="410"/>
      <c r="AO427" s="410"/>
      <c r="AP427" s="410"/>
      <c r="AQ427" s="410"/>
    </row>
    <row r="428" spans="5:43" ht="15" x14ac:dyDescent="0.2">
      <c r="E428" s="410"/>
      <c r="F428" s="416"/>
      <c r="G428" s="416"/>
      <c r="H428" s="416"/>
      <c r="I428" s="416"/>
      <c r="J428" s="416"/>
      <c r="K428" s="416"/>
      <c r="L428" s="416"/>
      <c r="M428" s="416"/>
      <c r="N428" s="416"/>
      <c r="O428" s="416"/>
      <c r="P428" s="417"/>
      <c r="Q428" s="416"/>
      <c r="R428" s="416"/>
      <c r="AD428" s="410"/>
      <c r="AE428" s="410"/>
      <c r="AF428" s="410"/>
      <c r="AG428" s="410"/>
      <c r="AH428" s="410"/>
      <c r="AI428" s="410"/>
      <c r="AJ428" s="410"/>
      <c r="AK428" s="410"/>
      <c r="AL428" s="410"/>
      <c r="AM428" s="410"/>
      <c r="AN428" s="410"/>
      <c r="AO428" s="410"/>
      <c r="AP428" s="410"/>
      <c r="AQ428" s="410"/>
    </row>
    <row r="429" spans="5:43" ht="15" x14ac:dyDescent="0.2">
      <c r="E429" s="410"/>
      <c r="F429" s="416"/>
      <c r="G429" s="416"/>
      <c r="H429" s="416"/>
      <c r="I429" s="416"/>
      <c r="J429" s="416"/>
      <c r="K429" s="416"/>
      <c r="L429" s="416"/>
      <c r="M429" s="416"/>
      <c r="N429" s="416"/>
      <c r="O429" s="416"/>
      <c r="P429" s="417"/>
      <c r="Q429" s="416"/>
      <c r="R429" s="416"/>
      <c r="AD429" s="410"/>
      <c r="AE429" s="410"/>
      <c r="AF429" s="410"/>
      <c r="AG429" s="410"/>
      <c r="AH429" s="410"/>
      <c r="AI429" s="410"/>
      <c r="AJ429" s="410"/>
      <c r="AK429" s="410"/>
      <c r="AL429" s="410"/>
      <c r="AM429" s="410"/>
      <c r="AN429" s="410"/>
      <c r="AO429" s="410"/>
      <c r="AP429" s="410"/>
      <c r="AQ429" s="410"/>
    </row>
    <row r="430" spans="5:43" ht="15" x14ac:dyDescent="0.2">
      <c r="E430" s="410"/>
      <c r="F430" s="416"/>
      <c r="G430" s="416"/>
      <c r="H430" s="416"/>
      <c r="I430" s="416"/>
      <c r="J430" s="416"/>
      <c r="K430" s="416"/>
      <c r="L430" s="416"/>
      <c r="M430" s="416"/>
      <c r="N430" s="416"/>
      <c r="O430" s="416"/>
      <c r="P430" s="417"/>
      <c r="Q430" s="416"/>
      <c r="R430" s="416"/>
      <c r="AD430" s="410"/>
      <c r="AE430" s="410"/>
      <c r="AF430" s="410"/>
      <c r="AG430" s="410"/>
      <c r="AH430" s="410"/>
      <c r="AI430" s="410"/>
      <c r="AJ430" s="410"/>
      <c r="AK430" s="410"/>
      <c r="AL430" s="410"/>
      <c r="AM430" s="410"/>
      <c r="AN430" s="410"/>
      <c r="AO430" s="410"/>
      <c r="AP430" s="410"/>
      <c r="AQ430" s="410"/>
    </row>
    <row r="431" spans="5:43" ht="15" x14ac:dyDescent="0.2">
      <c r="E431" s="410"/>
      <c r="F431" s="416"/>
      <c r="G431" s="416"/>
      <c r="H431" s="416"/>
      <c r="I431" s="416"/>
      <c r="J431" s="416"/>
      <c r="K431" s="416"/>
      <c r="L431" s="416"/>
      <c r="M431" s="416"/>
      <c r="N431" s="416"/>
      <c r="O431" s="416"/>
      <c r="P431" s="417"/>
      <c r="Q431" s="416"/>
      <c r="R431" s="416"/>
      <c r="AD431" s="410"/>
      <c r="AE431" s="410"/>
      <c r="AF431" s="410"/>
      <c r="AG431" s="410"/>
      <c r="AH431" s="410"/>
      <c r="AI431" s="410"/>
      <c r="AJ431" s="410"/>
      <c r="AK431" s="410"/>
      <c r="AL431" s="410"/>
      <c r="AM431" s="410"/>
      <c r="AN431" s="410"/>
      <c r="AO431" s="410"/>
      <c r="AP431" s="410"/>
      <c r="AQ431" s="410"/>
    </row>
    <row r="432" spans="5:43" ht="15" x14ac:dyDescent="0.2">
      <c r="E432" s="410"/>
      <c r="F432" s="416"/>
      <c r="G432" s="416"/>
      <c r="H432" s="416"/>
      <c r="I432" s="416"/>
      <c r="J432" s="416"/>
      <c r="K432" s="416"/>
      <c r="L432" s="416"/>
      <c r="M432" s="416"/>
      <c r="N432" s="416"/>
      <c r="O432" s="416"/>
      <c r="P432" s="417"/>
      <c r="Q432" s="416"/>
      <c r="R432" s="416"/>
      <c r="AD432" s="410"/>
      <c r="AE432" s="410"/>
      <c r="AF432" s="410"/>
      <c r="AG432" s="410"/>
      <c r="AH432" s="410"/>
      <c r="AI432" s="410"/>
      <c r="AJ432" s="410"/>
      <c r="AK432" s="410"/>
      <c r="AL432" s="410"/>
      <c r="AM432" s="410"/>
      <c r="AN432" s="410"/>
      <c r="AO432" s="410"/>
      <c r="AP432" s="410"/>
      <c r="AQ432" s="410"/>
    </row>
    <row r="433" spans="5:43" ht="15" x14ac:dyDescent="0.2">
      <c r="E433" s="410"/>
      <c r="F433" s="416"/>
      <c r="G433" s="416"/>
      <c r="H433" s="416"/>
      <c r="I433" s="416"/>
      <c r="J433" s="416"/>
      <c r="K433" s="416"/>
      <c r="L433" s="416"/>
      <c r="M433" s="416"/>
      <c r="N433" s="416"/>
      <c r="O433" s="416"/>
      <c r="P433" s="417"/>
      <c r="Q433" s="416"/>
      <c r="R433" s="416"/>
      <c r="AD433" s="410"/>
      <c r="AE433" s="410"/>
      <c r="AF433" s="410"/>
      <c r="AG433" s="410"/>
      <c r="AH433" s="410"/>
      <c r="AI433" s="410"/>
      <c r="AJ433" s="410"/>
      <c r="AK433" s="410"/>
      <c r="AL433" s="410"/>
      <c r="AM433" s="410"/>
      <c r="AN433" s="410"/>
      <c r="AO433" s="410"/>
      <c r="AP433" s="410"/>
      <c r="AQ433" s="410"/>
    </row>
    <row r="434" spans="5:43" ht="15" x14ac:dyDescent="0.2">
      <c r="E434" s="410"/>
      <c r="F434" s="416"/>
      <c r="G434" s="416"/>
      <c r="H434" s="416"/>
      <c r="I434" s="416"/>
      <c r="J434" s="416"/>
      <c r="K434" s="416"/>
      <c r="L434" s="416"/>
      <c r="M434" s="416"/>
      <c r="N434" s="416"/>
      <c r="O434" s="416"/>
      <c r="P434" s="417"/>
      <c r="Q434" s="416"/>
      <c r="R434" s="416"/>
      <c r="AD434" s="410"/>
      <c r="AE434" s="410"/>
      <c r="AF434" s="410"/>
      <c r="AG434" s="410"/>
      <c r="AH434" s="410"/>
      <c r="AI434" s="410"/>
      <c r="AJ434" s="410"/>
      <c r="AK434" s="410"/>
      <c r="AL434" s="410"/>
      <c r="AM434" s="410"/>
      <c r="AN434" s="410"/>
      <c r="AO434" s="410"/>
      <c r="AP434" s="410"/>
      <c r="AQ434" s="410"/>
    </row>
    <row r="435" spans="5:43" ht="15" x14ac:dyDescent="0.2">
      <c r="E435" s="410"/>
      <c r="F435" s="416"/>
      <c r="G435" s="416"/>
      <c r="H435" s="416"/>
      <c r="I435" s="416"/>
      <c r="J435" s="416"/>
      <c r="K435" s="416"/>
      <c r="L435" s="416"/>
      <c r="M435" s="416"/>
      <c r="N435" s="416"/>
      <c r="O435" s="416"/>
      <c r="P435" s="417"/>
      <c r="Q435" s="416"/>
      <c r="R435" s="416"/>
      <c r="AD435" s="410"/>
      <c r="AE435" s="410"/>
      <c r="AF435" s="410"/>
      <c r="AG435" s="410"/>
      <c r="AH435" s="410"/>
      <c r="AI435" s="410"/>
      <c r="AJ435" s="410"/>
      <c r="AK435" s="410"/>
      <c r="AL435" s="410"/>
      <c r="AM435" s="410"/>
      <c r="AN435" s="410"/>
      <c r="AO435" s="410"/>
      <c r="AP435" s="410"/>
      <c r="AQ435" s="410"/>
    </row>
    <row r="436" spans="5:43" ht="15" x14ac:dyDescent="0.2">
      <c r="E436" s="410"/>
      <c r="F436" s="416"/>
      <c r="G436" s="416"/>
      <c r="H436" s="416"/>
      <c r="I436" s="416"/>
      <c r="J436" s="416"/>
      <c r="K436" s="416"/>
      <c r="L436" s="416"/>
      <c r="M436" s="416"/>
      <c r="N436" s="416"/>
      <c r="O436" s="416"/>
      <c r="P436" s="417"/>
      <c r="Q436" s="416"/>
      <c r="R436" s="416"/>
      <c r="AD436" s="410"/>
      <c r="AE436" s="410"/>
      <c r="AF436" s="410"/>
      <c r="AG436" s="410"/>
      <c r="AH436" s="410"/>
      <c r="AI436" s="410"/>
      <c r="AJ436" s="410"/>
      <c r="AK436" s="410"/>
      <c r="AL436" s="410"/>
      <c r="AM436" s="410"/>
      <c r="AN436" s="410"/>
      <c r="AO436" s="410"/>
      <c r="AP436" s="410"/>
      <c r="AQ436" s="410"/>
    </row>
    <row r="437" spans="5:43" ht="15" x14ac:dyDescent="0.2">
      <c r="E437" s="410"/>
      <c r="F437" s="416"/>
      <c r="G437" s="416"/>
      <c r="H437" s="416"/>
      <c r="I437" s="416"/>
      <c r="J437" s="416"/>
      <c r="K437" s="416"/>
      <c r="L437" s="416"/>
      <c r="M437" s="416"/>
      <c r="N437" s="416"/>
      <c r="O437" s="416"/>
      <c r="P437" s="417"/>
      <c r="Q437" s="416"/>
      <c r="R437" s="416"/>
      <c r="AD437" s="410"/>
      <c r="AE437" s="410"/>
      <c r="AF437" s="410"/>
      <c r="AG437" s="410"/>
      <c r="AH437" s="410"/>
      <c r="AI437" s="410"/>
      <c r="AJ437" s="410"/>
      <c r="AK437" s="410"/>
      <c r="AL437" s="410"/>
      <c r="AM437" s="410"/>
      <c r="AN437" s="410"/>
      <c r="AO437" s="410"/>
      <c r="AP437" s="410"/>
      <c r="AQ437" s="410"/>
    </row>
    <row r="438" spans="5:43" ht="15" x14ac:dyDescent="0.2">
      <c r="E438" s="410"/>
      <c r="F438" s="416"/>
      <c r="G438" s="416"/>
      <c r="H438" s="416"/>
      <c r="I438" s="416"/>
      <c r="J438" s="416"/>
      <c r="K438" s="416"/>
      <c r="L438" s="416"/>
      <c r="M438" s="416"/>
      <c r="N438" s="416"/>
      <c r="O438" s="416"/>
      <c r="P438" s="417"/>
      <c r="Q438" s="416"/>
      <c r="R438" s="416"/>
      <c r="AD438" s="410"/>
      <c r="AE438" s="410"/>
      <c r="AF438" s="410"/>
      <c r="AG438" s="410"/>
      <c r="AH438" s="410"/>
      <c r="AI438" s="410"/>
      <c r="AJ438" s="410"/>
      <c r="AK438" s="410"/>
      <c r="AL438" s="410"/>
      <c r="AM438" s="410"/>
      <c r="AN438" s="410"/>
      <c r="AO438" s="410"/>
      <c r="AP438" s="410"/>
      <c r="AQ438" s="410"/>
    </row>
    <row r="439" spans="5:43" ht="15" x14ac:dyDescent="0.2">
      <c r="E439" s="410"/>
      <c r="F439" s="416"/>
      <c r="G439" s="416"/>
      <c r="H439" s="416"/>
      <c r="I439" s="416"/>
      <c r="J439" s="416"/>
      <c r="K439" s="416"/>
      <c r="L439" s="416"/>
      <c r="M439" s="416"/>
      <c r="N439" s="416"/>
      <c r="O439" s="416"/>
      <c r="P439" s="417"/>
      <c r="Q439" s="416"/>
      <c r="R439" s="416"/>
      <c r="AD439" s="410"/>
      <c r="AE439" s="410"/>
      <c r="AF439" s="410"/>
      <c r="AG439" s="410"/>
      <c r="AH439" s="410"/>
      <c r="AI439" s="410"/>
      <c r="AJ439" s="410"/>
      <c r="AK439" s="410"/>
      <c r="AL439" s="410"/>
      <c r="AM439" s="410"/>
      <c r="AN439" s="410"/>
      <c r="AO439" s="410"/>
      <c r="AP439" s="410"/>
      <c r="AQ439" s="410"/>
    </row>
    <row r="440" spans="5:43" ht="15" x14ac:dyDescent="0.2">
      <c r="E440" s="410"/>
      <c r="F440" s="416"/>
      <c r="G440" s="416"/>
      <c r="H440" s="416"/>
      <c r="I440" s="416"/>
      <c r="J440" s="416"/>
      <c r="K440" s="416"/>
      <c r="L440" s="416"/>
      <c r="M440" s="416"/>
      <c r="N440" s="416"/>
      <c r="O440" s="416"/>
      <c r="P440" s="417"/>
      <c r="Q440" s="416"/>
      <c r="R440" s="416"/>
      <c r="AD440" s="410"/>
      <c r="AE440" s="410"/>
      <c r="AF440" s="410"/>
      <c r="AG440" s="410"/>
      <c r="AH440" s="410"/>
      <c r="AI440" s="410"/>
      <c r="AJ440" s="410"/>
      <c r="AK440" s="410"/>
      <c r="AL440" s="410"/>
      <c r="AM440" s="410"/>
      <c r="AN440" s="410"/>
      <c r="AO440" s="410"/>
      <c r="AP440" s="410"/>
      <c r="AQ440" s="410"/>
    </row>
    <row r="441" spans="5:43" ht="15" x14ac:dyDescent="0.2">
      <c r="E441" s="410"/>
      <c r="F441" s="416"/>
      <c r="G441" s="416"/>
      <c r="H441" s="416"/>
      <c r="I441" s="416"/>
      <c r="J441" s="416"/>
      <c r="K441" s="416"/>
      <c r="L441" s="416"/>
      <c r="M441" s="416"/>
      <c r="N441" s="416"/>
      <c r="O441" s="416"/>
      <c r="P441" s="417"/>
      <c r="Q441" s="416"/>
      <c r="R441" s="416"/>
      <c r="AD441" s="410"/>
      <c r="AE441" s="410"/>
      <c r="AF441" s="410"/>
      <c r="AG441" s="410"/>
      <c r="AH441" s="410"/>
      <c r="AI441" s="410"/>
      <c r="AJ441" s="410"/>
      <c r="AK441" s="410"/>
      <c r="AL441" s="410"/>
      <c r="AM441" s="410"/>
      <c r="AN441" s="410"/>
      <c r="AO441" s="410"/>
      <c r="AP441" s="410"/>
      <c r="AQ441" s="410"/>
    </row>
    <row r="442" spans="5:43" ht="15" x14ac:dyDescent="0.2">
      <c r="E442" s="410"/>
      <c r="F442" s="416"/>
      <c r="G442" s="416"/>
      <c r="H442" s="416"/>
      <c r="I442" s="416"/>
      <c r="J442" s="416"/>
      <c r="K442" s="416"/>
      <c r="L442" s="416"/>
      <c r="M442" s="416"/>
      <c r="N442" s="416"/>
      <c r="O442" s="416"/>
      <c r="P442" s="417"/>
      <c r="Q442" s="416"/>
      <c r="R442" s="416"/>
      <c r="AD442" s="410"/>
      <c r="AE442" s="410"/>
      <c r="AF442" s="410"/>
      <c r="AG442" s="410"/>
      <c r="AH442" s="410"/>
      <c r="AI442" s="410"/>
      <c r="AJ442" s="410"/>
      <c r="AK442" s="410"/>
      <c r="AL442" s="410"/>
      <c r="AM442" s="410"/>
      <c r="AN442" s="410"/>
      <c r="AO442" s="410"/>
      <c r="AP442" s="410"/>
      <c r="AQ442" s="410"/>
    </row>
    <row r="443" spans="5:43" ht="15" x14ac:dyDescent="0.2">
      <c r="E443" s="410"/>
      <c r="F443" s="416"/>
      <c r="G443" s="416"/>
      <c r="H443" s="416"/>
      <c r="I443" s="416"/>
      <c r="J443" s="416"/>
      <c r="K443" s="416"/>
      <c r="L443" s="416"/>
      <c r="M443" s="416"/>
      <c r="N443" s="416"/>
      <c r="O443" s="416"/>
      <c r="P443" s="417"/>
      <c r="Q443" s="416"/>
      <c r="R443" s="416"/>
      <c r="AD443" s="410"/>
      <c r="AE443" s="410"/>
      <c r="AF443" s="410"/>
      <c r="AG443" s="410"/>
      <c r="AH443" s="410"/>
      <c r="AI443" s="410"/>
      <c r="AJ443" s="410"/>
      <c r="AK443" s="410"/>
      <c r="AL443" s="410"/>
      <c r="AM443" s="410"/>
      <c r="AN443" s="410"/>
      <c r="AO443" s="410"/>
      <c r="AP443" s="410"/>
      <c r="AQ443" s="410"/>
    </row>
    <row r="444" spans="5:43" ht="15" x14ac:dyDescent="0.2">
      <c r="E444" s="410"/>
      <c r="F444" s="416"/>
      <c r="G444" s="416"/>
      <c r="H444" s="416"/>
      <c r="I444" s="416"/>
      <c r="J444" s="416"/>
      <c r="K444" s="416"/>
      <c r="L444" s="416"/>
      <c r="M444" s="416"/>
      <c r="N444" s="416"/>
      <c r="O444" s="416"/>
      <c r="P444" s="417"/>
      <c r="Q444" s="416"/>
      <c r="R444" s="416"/>
      <c r="AD444" s="410"/>
      <c r="AE444" s="410"/>
      <c r="AF444" s="410"/>
      <c r="AG444" s="410"/>
      <c r="AH444" s="410"/>
      <c r="AI444" s="410"/>
      <c r="AJ444" s="410"/>
      <c r="AK444" s="410"/>
      <c r="AL444" s="410"/>
      <c r="AM444" s="410"/>
      <c r="AN444" s="410"/>
      <c r="AO444" s="410"/>
      <c r="AP444" s="410"/>
      <c r="AQ444" s="410"/>
    </row>
    <row r="445" spans="5:43" ht="15" x14ac:dyDescent="0.2">
      <c r="E445" s="410"/>
      <c r="F445" s="416"/>
      <c r="G445" s="416"/>
      <c r="H445" s="416"/>
      <c r="I445" s="416"/>
      <c r="J445" s="416"/>
      <c r="K445" s="416"/>
      <c r="L445" s="416"/>
      <c r="M445" s="416"/>
      <c r="N445" s="416"/>
      <c r="O445" s="416"/>
      <c r="P445" s="417"/>
      <c r="Q445" s="416"/>
      <c r="R445" s="416"/>
      <c r="AD445" s="410"/>
      <c r="AE445" s="410"/>
      <c r="AF445" s="410"/>
      <c r="AG445" s="410"/>
      <c r="AH445" s="410"/>
      <c r="AI445" s="410"/>
      <c r="AJ445" s="410"/>
      <c r="AK445" s="410"/>
      <c r="AL445" s="410"/>
      <c r="AM445" s="410"/>
      <c r="AN445" s="410"/>
      <c r="AO445" s="410"/>
      <c r="AP445" s="410"/>
      <c r="AQ445" s="410"/>
    </row>
    <row r="446" spans="5:43" ht="15" x14ac:dyDescent="0.2">
      <c r="E446" s="410"/>
      <c r="F446" s="416"/>
      <c r="G446" s="416"/>
      <c r="H446" s="416"/>
      <c r="I446" s="416"/>
      <c r="J446" s="416"/>
      <c r="K446" s="416"/>
      <c r="L446" s="416"/>
      <c r="M446" s="416"/>
      <c r="N446" s="416"/>
      <c r="O446" s="416"/>
      <c r="P446" s="417"/>
      <c r="Q446" s="416"/>
      <c r="R446" s="416"/>
      <c r="AD446" s="410"/>
      <c r="AE446" s="410"/>
      <c r="AF446" s="410"/>
      <c r="AG446" s="410"/>
      <c r="AH446" s="410"/>
      <c r="AI446" s="410"/>
      <c r="AJ446" s="410"/>
      <c r="AK446" s="410"/>
      <c r="AL446" s="410"/>
      <c r="AM446" s="410"/>
      <c r="AN446" s="410"/>
      <c r="AO446" s="410"/>
      <c r="AP446" s="410"/>
      <c r="AQ446" s="410"/>
    </row>
    <row r="447" spans="5:43" ht="15" x14ac:dyDescent="0.2">
      <c r="E447" s="410"/>
      <c r="F447" s="416"/>
      <c r="G447" s="416"/>
      <c r="H447" s="416"/>
      <c r="I447" s="416"/>
      <c r="J447" s="416"/>
      <c r="K447" s="416"/>
      <c r="L447" s="416"/>
      <c r="M447" s="416"/>
      <c r="N447" s="416"/>
      <c r="O447" s="416"/>
      <c r="P447" s="417"/>
      <c r="Q447" s="416"/>
      <c r="R447" s="416"/>
      <c r="AD447" s="410"/>
      <c r="AE447" s="410"/>
      <c r="AF447" s="410"/>
      <c r="AG447" s="410"/>
      <c r="AH447" s="410"/>
      <c r="AI447" s="410"/>
      <c r="AJ447" s="410"/>
      <c r="AK447" s="410"/>
      <c r="AL447" s="410"/>
      <c r="AM447" s="410"/>
      <c r="AN447" s="410"/>
      <c r="AO447" s="410"/>
      <c r="AP447" s="410"/>
      <c r="AQ447" s="410"/>
    </row>
    <row r="448" spans="5:43" ht="15" x14ac:dyDescent="0.2">
      <c r="E448" s="410"/>
      <c r="F448" s="416"/>
      <c r="G448" s="416"/>
      <c r="H448" s="416"/>
      <c r="I448" s="416"/>
      <c r="J448" s="416"/>
      <c r="K448" s="416"/>
      <c r="L448" s="416"/>
      <c r="M448" s="416"/>
      <c r="N448" s="416"/>
      <c r="O448" s="416"/>
      <c r="P448" s="417"/>
      <c r="Q448" s="416"/>
      <c r="R448" s="416"/>
      <c r="AD448" s="410"/>
      <c r="AE448" s="410"/>
      <c r="AF448" s="410"/>
      <c r="AG448" s="410"/>
      <c r="AH448" s="410"/>
      <c r="AI448" s="410"/>
      <c r="AJ448" s="410"/>
      <c r="AK448" s="410"/>
      <c r="AL448" s="410"/>
      <c r="AM448" s="410"/>
      <c r="AN448" s="410"/>
      <c r="AO448" s="410"/>
      <c r="AP448" s="410"/>
      <c r="AQ448" s="410"/>
    </row>
    <row r="449" spans="5:43" ht="15" x14ac:dyDescent="0.2">
      <c r="E449" s="410"/>
      <c r="F449" s="416"/>
      <c r="G449" s="416"/>
      <c r="H449" s="416"/>
      <c r="I449" s="416"/>
      <c r="J449" s="416"/>
      <c r="K449" s="416"/>
      <c r="L449" s="416"/>
      <c r="M449" s="416"/>
      <c r="N449" s="416"/>
      <c r="O449" s="416"/>
      <c r="P449" s="417"/>
      <c r="Q449" s="416"/>
      <c r="R449" s="416"/>
      <c r="AD449" s="410"/>
      <c r="AE449" s="410"/>
      <c r="AF449" s="410"/>
      <c r="AG449" s="410"/>
      <c r="AH449" s="410"/>
      <c r="AI449" s="410"/>
      <c r="AJ449" s="410"/>
      <c r="AK449" s="410"/>
      <c r="AL449" s="410"/>
      <c r="AM449" s="410"/>
      <c r="AN449" s="410"/>
      <c r="AO449" s="410"/>
      <c r="AP449" s="410"/>
      <c r="AQ449" s="410"/>
    </row>
    <row r="450" spans="5:43" ht="15" x14ac:dyDescent="0.2">
      <c r="E450" s="410"/>
      <c r="F450" s="416"/>
      <c r="G450" s="416"/>
      <c r="H450" s="416"/>
      <c r="I450" s="416"/>
      <c r="J450" s="416"/>
      <c r="K450" s="416"/>
      <c r="L450" s="416"/>
      <c r="M450" s="416"/>
      <c r="N450" s="416"/>
      <c r="O450" s="416"/>
      <c r="P450" s="417"/>
      <c r="Q450" s="416"/>
      <c r="R450" s="416"/>
      <c r="AD450" s="410"/>
      <c r="AE450" s="410"/>
      <c r="AF450" s="410"/>
      <c r="AG450" s="410"/>
      <c r="AH450" s="410"/>
      <c r="AI450" s="410"/>
      <c r="AJ450" s="410"/>
      <c r="AK450" s="410"/>
      <c r="AL450" s="410"/>
      <c r="AM450" s="410"/>
      <c r="AN450" s="410"/>
      <c r="AO450" s="410"/>
      <c r="AP450" s="410"/>
      <c r="AQ450" s="410"/>
    </row>
    <row r="451" spans="5:43" ht="15" x14ac:dyDescent="0.2">
      <c r="E451" s="410"/>
      <c r="F451" s="416"/>
      <c r="G451" s="416"/>
      <c r="H451" s="416"/>
      <c r="I451" s="416"/>
      <c r="J451" s="416"/>
      <c r="K451" s="416"/>
      <c r="L451" s="416"/>
      <c r="M451" s="416"/>
      <c r="N451" s="416"/>
      <c r="O451" s="416"/>
      <c r="P451" s="417"/>
      <c r="Q451" s="416"/>
      <c r="R451" s="416"/>
      <c r="AD451" s="410"/>
      <c r="AE451" s="410"/>
      <c r="AF451" s="410"/>
      <c r="AG451" s="410"/>
      <c r="AH451" s="410"/>
      <c r="AI451" s="410"/>
      <c r="AJ451" s="410"/>
      <c r="AK451" s="410"/>
      <c r="AL451" s="410"/>
      <c r="AM451" s="410"/>
      <c r="AN451" s="410"/>
      <c r="AO451" s="410"/>
      <c r="AP451" s="410"/>
      <c r="AQ451" s="410"/>
    </row>
    <row r="452" spans="5:43" ht="15" x14ac:dyDescent="0.2">
      <c r="E452" s="410"/>
      <c r="F452" s="416"/>
      <c r="G452" s="416"/>
      <c r="H452" s="416"/>
      <c r="I452" s="416"/>
      <c r="J452" s="416"/>
      <c r="K452" s="416"/>
      <c r="L452" s="416"/>
      <c r="M452" s="416"/>
      <c r="N452" s="416"/>
      <c r="O452" s="416"/>
      <c r="P452" s="417"/>
      <c r="Q452" s="416"/>
      <c r="R452" s="416"/>
      <c r="AD452" s="410"/>
      <c r="AE452" s="410"/>
      <c r="AF452" s="410"/>
      <c r="AG452" s="410"/>
      <c r="AH452" s="410"/>
      <c r="AI452" s="410"/>
      <c r="AJ452" s="410"/>
      <c r="AK452" s="410"/>
      <c r="AL452" s="410"/>
      <c r="AM452" s="410"/>
      <c r="AN452" s="410"/>
      <c r="AO452" s="410"/>
      <c r="AP452" s="410"/>
      <c r="AQ452" s="410"/>
    </row>
    <row r="453" spans="5:43" ht="15" x14ac:dyDescent="0.2">
      <c r="E453" s="410"/>
      <c r="F453" s="416"/>
      <c r="G453" s="416"/>
      <c r="H453" s="416"/>
      <c r="I453" s="416"/>
      <c r="J453" s="416"/>
      <c r="K453" s="416"/>
      <c r="L453" s="416"/>
      <c r="M453" s="416"/>
      <c r="N453" s="416"/>
      <c r="O453" s="416"/>
      <c r="P453" s="417"/>
      <c r="Q453" s="416"/>
      <c r="R453" s="416"/>
      <c r="AD453" s="410"/>
      <c r="AE453" s="410"/>
      <c r="AF453" s="410"/>
      <c r="AG453" s="410"/>
      <c r="AH453" s="410"/>
      <c r="AI453" s="410"/>
      <c r="AJ453" s="410"/>
      <c r="AK453" s="410"/>
      <c r="AL453" s="410"/>
      <c r="AM453" s="410"/>
      <c r="AN453" s="410"/>
      <c r="AO453" s="410"/>
      <c r="AP453" s="410"/>
      <c r="AQ453" s="410"/>
    </row>
    <row r="454" spans="5:43" ht="15" x14ac:dyDescent="0.2">
      <c r="E454" s="410"/>
      <c r="F454" s="416"/>
      <c r="G454" s="416"/>
      <c r="H454" s="416"/>
      <c r="I454" s="416"/>
      <c r="J454" s="416"/>
      <c r="K454" s="416"/>
      <c r="L454" s="416"/>
      <c r="M454" s="416"/>
      <c r="N454" s="416"/>
      <c r="O454" s="416"/>
      <c r="P454" s="417"/>
      <c r="Q454" s="416"/>
      <c r="R454" s="416"/>
      <c r="AD454" s="410"/>
      <c r="AE454" s="410"/>
      <c r="AF454" s="410"/>
      <c r="AG454" s="410"/>
      <c r="AH454" s="410"/>
      <c r="AI454" s="410"/>
      <c r="AJ454" s="410"/>
      <c r="AK454" s="410"/>
      <c r="AL454" s="410"/>
      <c r="AM454" s="410"/>
      <c r="AN454" s="410"/>
      <c r="AO454" s="410"/>
      <c r="AP454" s="410"/>
      <c r="AQ454" s="410"/>
    </row>
    <row r="455" spans="5:43" ht="15" x14ac:dyDescent="0.2">
      <c r="E455" s="410"/>
      <c r="F455" s="416"/>
      <c r="G455" s="416"/>
      <c r="H455" s="416"/>
      <c r="I455" s="416"/>
      <c r="J455" s="416"/>
      <c r="K455" s="416"/>
      <c r="L455" s="416"/>
      <c r="M455" s="416"/>
      <c r="N455" s="416"/>
      <c r="O455" s="416"/>
      <c r="P455" s="417"/>
      <c r="Q455" s="416"/>
      <c r="R455" s="416"/>
      <c r="AD455" s="410"/>
      <c r="AE455" s="410"/>
      <c r="AF455" s="410"/>
      <c r="AG455" s="410"/>
      <c r="AH455" s="410"/>
      <c r="AI455" s="410"/>
      <c r="AJ455" s="410"/>
      <c r="AK455" s="410"/>
      <c r="AL455" s="410"/>
      <c r="AM455" s="410"/>
      <c r="AN455" s="410"/>
      <c r="AO455" s="410"/>
      <c r="AP455" s="410"/>
      <c r="AQ455" s="410"/>
    </row>
    <row r="456" spans="5:43" ht="15" x14ac:dyDescent="0.2">
      <c r="E456" s="410"/>
      <c r="F456" s="416"/>
      <c r="G456" s="416"/>
      <c r="H456" s="416"/>
      <c r="I456" s="416"/>
      <c r="J456" s="416"/>
      <c r="K456" s="416"/>
      <c r="L456" s="416"/>
      <c r="M456" s="416"/>
      <c r="N456" s="416"/>
      <c r="O456" s="416"/>
      <c r="P456" s="417"/>
      <c r="Q456" s="416"/>
      <c r="R456" s="416"/>
      <c r="AD456" s="410"/>
      <c r="AE456" s="410"/>
      <c r="AF456" s="410"/>
      <c r="AG456" s="410"/>
      <c r="AH456" s="410"/>
      <c r="AI456" s="410"/>
      <c r="AJ456" s="410"/>
      <c r="AK456" s="410"/>
      <c r="AL456" s="410"/>
      <c r="AM456" s="410"/>
      <c r="AN456" s="410"/>
      <c r="AO456" s="410"/>
      <c r="AP456" s="410"/>
      <c r="AQ456" s="410"/>
    </row>
    <row r="457" spans="5:43" ht="15" x14ac:dyDescent="0.2">
      <c r="E457" s="410"/>
      <c r="F457" s="416"/>
      <c r="G457" s="416"/>
      <c r="H457" s="416"/>
      <c r="I457" s="416"/>
      <c r="J457" s="416"/>
      <c r="K457" s="416"/>
      <c r="L457" s="416"/>
      <c r="M457" s="416"/>
      <c r="N457" s="416"/>
      <c r="O457" s="416"/>
      <c r="P457" s="417"/>
      <c r="Q457" s="416"/>
      <c r="R457" s="416"/>
      <c r="AD457" s="410"/>
      <c r="AE457" s="410"/>
      <c r="AF457" s="410"/>
      <c r="AG457" s="410"/>
      <c r="AH457" s="410"/>
      <c r="AI457" s="410"/>
      <c r="AJ457" s="410"/>
      <c r="AK457" s="410"/>
      <c r="AL457" s="410"/>
      <c r="AM457" s="410"/>
      <c r="AN457" s="410"/>
      <c r="AO457" s="410"/>
      <c r="AP457" s="410"/>
      <c r="AQ457" s="410"/>
    </row>
    <row r="458" spans="5:43" ht="15" x14ac:dyDescent="0.2">
      <c r="E458" s="410"/>
      <c r="F458" s="416"/>
      <c r="G458" s="416"/>
      <c r="H458" s="416"/>
      <c r="I458" s="416"/>
      <c r="J458" s="416"/>
      <c r="K458" s="416"/>
      <c r="L458" s="416"/>
      <c r="M458" s="416"/>
      <c r="N458" s="416"/>
      <c r="O458" s="416"/>
      <c r="P458" s="417"/>
      <c r="Q458" s="416"/>
      <c r="R458" s="416"/>
      <c r="AD458" s="410"/>
      <c r="AE458" s="410"/>
      <c r="AF458" s="410"/>
      <c r="AG458" s="410"/>
      <c r="AH458" s="410"/>
      <c r="AI458" s="410"/>
      <c r="AJ458" s="410"/>
      <c r="AK458" s="410"/>
      <c r="AL458" s="410"/>
      <c r="AM458" s="410"/>
      <c r="AN458" s="410"/>
      <c r="AO458" s="410"/>
      <c r="AP458" s="410"/>
      <c r="AQ458" s="410"/>
    </row>
    <row r="459" spans="5:43" ht="15" x14ac:dyDescent="0.2">
      <c r="E459" s="410"/>
      <c r="F459" s="416"/>
      <c r="G459" s="416"/>
      <c r="H459" s="416"/>
      <c r="I459" s="416"/>
      <c r="J459" s="416"/>
      <c r="K459" s="416"/>
      <c r="L459" s="416"/>
      <c r="M459" s="416"/>
      <c r="N459" s="416"/>
      <c r="O459" s="416"/>
      <c r="P459" s="417"/>
      <c r="Q459" s="416"/>
      <c r="R459" s="416"/>
      <c r="AD459" s="410"/>
      <c r="AE459" s="410"/>
      <c r="AF459" s="410"/>
      <c r="AG459" s="410"/>
      <c r="AH459" s="410"/>
      <c r="AI459" s="410"/>
      <c r="AJ459" s="410"/>
      <c r="AK459" s="410"/>
      <c r="AL459" s="410"/>
      <c r="AM459" s="410"/>
      <c r="AN459" s="410"/>
      <c r="AO459" s="410"/>
      <c r="AP459" s="410"/>
      <c r="AQ459" s="410"/>
    </row>
    <row r="460" spans="5:43" ht="15" x14ac:dyDescent="0.2">
      <c r="E460" s="410"/>
      <c r="F460" s="416"/>
      <c r="G460" s="416"/>
      <c r="H460" s="416"/>
      <c r="I460" s="416"/>
      <c r="J460" s="416"/>
      <c r="K460" s="416"/>
      <c r="L460" s="416"/>
      <c r="M460" s="416"/>
      <c r="N460" s="416"/>
      <c r="O460" s="416"/>
      <c r="P460" s="417"/>
      <c r="Q460" s="416"/>
      <c r="R460" s="416"/>
      <c r="AD460" s="410"/>
      <c r="AE460" s="410"/>
      <c r="AF460" s="410"/>
      <c r="AG460" s="410"/>
      <c r="AH460" s="410"/>
      <c r="AI460" s="410"/>
      <c r="AJ460" s="410"/>
      <c r="AK460" s="410"/>
      <c r="AL460" s="410"/>
      <c r="AM460" s="410"/>
      <c r="AN460" s="410"/>
      <c r="AO460" s="410"/>
      <c r="AP460" s="410"/>
      <c r="AQ460" s="410"/>
    </row>
    <row r="461" spans="5:43" ht="15" x14ac:dyDescent="0.2">
      <c r="E461" s="410"/>
      <c r="F461" s="416"/>
      <c r="G461" s="416"/>
      <c r="H461" s="416"/>
      <c r="I461" s="416"/>
      <c r="J461" s="416"/>
      <c r="K461" s="416"/>
      <c r="L461" s="416"/>
      <c r="M461" s="416"/>
      <c r="N461" s="416"/>
      <c r="O461" s="416"/>
      <c r="P461" s="417"/>
      <c r="Q461" s="416"/>
      <c r="R461" s="416"/>
      <c r="AD461" s="410"/>
      <c r="AE461" s="410"/>
      <c r="AF461" s="410"/>
      <c r="AG461" s="410"/>
      <c r="AH461" s="410"/>
      <c r="AI461" s="410"/>
      <c r="AJ461" s="410"/>
      <c r="AK461" s="410"/>
      <c r="AL461" s="410"/>
      <c r="AM461" s="410"/>
      <c r="AN461" s="410"/>
      <c r="AO461" s="410"/>
      <c r="AP461" s="410"/>
      <c r="AQ461" s="410"/>
    </row>
    <row r="462" spans="5:43" ht="15" x14ac:dyDescent="0.2">
      <c r="E462" s="410"/>
      <c r="F462" s="416"/>
      <c r="G462" s="416"/>
      <c r="H462" s="416"/>
      <c r="I462" s="416"/>
      <c r="J462" s="416"/>
      <c r="K462" s="416"/>
      <c r="L462" s="416"/>
      <c r="M462" s="416"/>
      <c r="N462" s="416"/>
      <c r="O462" s="416"/>
      <c r="P462" s="417"/>
      <c r="Q462" s="416"/>
      <c r="R462" s="416"/>
      <c r="AD462" s="410"/>
      <c r="AE462" s="410"/>
      <c r="AF462" s="410"/>
      <c r="AG462" s="410"/>
      <c r="AH462" s="410"/>
      <c r="AI462" s="410"/>
      <c r="AJ462" s="410"/>
      <c r="AK462" s="410"/>
      <c r="AL462" s="410"/>
      <c r="AM462" s="410"/>
      <c r="AN462" s="410"/>
      <c r="AO462" s="410"/>
      <c r="AP462" s="410"/>
      <c r="AQ462" s="410"/>
    </row>
    <row r="463" spans="5:43" ht="15" x14ac:dyDescent="0.2">
      <c r="E463" s="410"/>
      <c r="F463" s="416"/>
      <c r="G463" s="416"/>
      <c r="H463" s="416"/>
      <c r="I463" s="416"/>
      <c r="J463" s="416"/>
      <c r="K463" s="416"/>
      <c r="L463" s="416"/>
      <c r="M463" s="416"/>
      <c r="N463" s="416"/>
      <c r="O463" s="416"/>
      <c r="P463" s="417"/>
      <c r="Q463" s="416"/>
      <c r="R463" s="416"/>
      <c r="AD463" s="410"/>
      <c r="AE463" s="410"/>
      <c r="AF463" s="410"/>
      <c r="AG463" s="410"/>
      <c r="AH463" s="410"/>
      <c r="AI463" s="410"/>
      <c r="AJ463" s="410"/>
      <c r="AK463" s="410"/>
      <c r="AL463" s="410"/>
      <c r="AM463" s="410"/>
      <c r="AN463" s="410"/>
      <c r="AO463" s="410"/>
      <c r="AP463" s="410"/>
      <c r="AQ463" s="410"/>
    </row>
    <row r="464" spans="5:43" ht="15" x14ac:dyDescent="0.2">
      <c r="E464" s="410"/>
      <c r="F464" s="416"/>
      <c r="G464" s="416"/>
      <c r="H464" s="416"/>
      <c r="I464" s="416"/>
      <c r="J464" s="416"/>
      <c r="K464" s="416"/>
      <c r="L464" s="416"/>
      <c r="M464" s="416"/>
      <c r="N464" s="416"/>
      <c r="O464" s="416"/>
      <c r="P464" s="417"/>
      <c r="Q464" s="416"/>
      <c r="R464" s="416"/>
      <c r="AD464" s="410"/>
      <c r="AE464" s="410"/>
      <c r="AF464" s="410"/>
      <c r="AG464" s="410"/>
      <c r="AH464" s="410"/>
      <c r="AI464" s="410"/>
      <c r="AJ464" s="410"/>
      <c r="AK464" s="410"/>
      <c r="AL464" s="410"/>
      <c r="AM464" s="410"/>
      <c r="AN464" s="410"/>
      <c r="AO464" s="410"/>
      <c r="AP464" s="410"/>
      <c r="AQ464" s="410"/>
    </row>
    <row r="465" spans="5:43" ht="15" x14ac:dyDescent="0.2">
      <c r="E465" s="410"/>
      <c r="F465" s="416"/>
      <c r="G465" s="416"/>
      <c r="H465" s="416"/>
      <c r="I465" s="416"/>
      <c r="J465" s="416"/>
      <c r="K465" s="416"/>
      <c r="L465" s="416"/>
      <c r="M465" s="416"/>
      <c r="N465" s="416"/>
      <c r="O465" s="416"/>
      <c r="P465" s="417"/>
      <c r="Q465" s="416"/>
      <c r="R465" s="416"/>
      <c r="AD465" s="410"/>
      <c r="AE465" s="410"/>
      <c r="AF465" s="410"/>
      <c r="AG465" s="410"/>
      <c r="AH465" s="410"/>
      <c r="AI465" s="410"/>
      <c r="AJ465" s="410"/>
      <c r="AK465" s="410"/>
      <c r="AL465" s="410"/>
      <c r="AM465" s="410"/>
      <c r="AN465" s="410"/>
      <c r="AO465" s="410"/>
      <c r="AP465" s="410"/>
      <c r="AQ465" s="410"/>
    </row>
    <row r="466" spans="5:43" ht="15" x14ac:dyDescent="0.2">
      <c r="E466" s="410"/>
      <c r="F466" s="416"/>
      <c r="G466" s="416"/>
      <c r="H466" s="416"/>
      <c r="I466" s="416"/>
      <c r="J466" s="416"/>
      <c r="K466" s="416"/>
      <c r="L466" s="416"/>
      <c r="M466" s="416"/>
      <c r="N466" s="416"/>
      <c r="O466" s="416"/>
      <c r="P466" s="417"/>
      <c r="Q466" s="416"/>
      <c r="R466" s="416"/>
      <c r="AD466" s="410"/>
      <c r="AE466" s="410"/>
      <c r="AF466" s="410"/>
      <c r="AG466" s="410"/>
      <c r="AH466" s="410"/>
      <c r="AI466" s="410"/>
      <c r="AJ466" s="410"/>
      <c r="AK466" s="410"/>
      <c r="AL466" s="410"/>
      <c r="AM466" s="410"/>
      <c r="AN466" s="410"/>
      <c r="AO466" s="410"/>
      <c r="AP466" s="410"/>
      <c r="AQ466" s="410"/>
    </row>
    <row r="467" spans="5:43" ht="15" x14ac:dyDescent="0.2">
      <c r="E467" s="410"/>
      <c r="F467" s="416"/>
      <c r="G467" s="416"/>
      <c r="H467" s="416"/>
      <c r="I467" s="416"/>
      <c r="J467" s="416"/>
      <c r="K467" s="416"/>
      <c r="L467" s="416"/>
      <c r="M467" s="416"/>
      <c r="N467" s="416"/>
      <c r="O467" s="416"/>
      <c r="P467" s="417"/>
      <c r="Q467" s="416"/>
      <c r="R467" s="416"/>
      <c r="AD467" s="410"/>
      <c r="AE467" s="410"/>
      <c r="AF467" s="410"/>
      <c r="AG467" s="410"/>
      <c r="AH467" s="410"/>
      <c r="AI467" s="410"/>
      <c r="AJ467" s="410"/>
      <c r="AK467" s="410"/>
      <c r="AL467" s="410"/>
      <c r="AM467" s="410"/>
      <c r="AN467" s="410"/>
      <c r="AO467" s="410"/>
      <c r="AP467" s="410"/>
      <c r="AQ467" s="410"/>
    </row>
    <row r="468" spans="5:43" ht="15" x14ac:dyDescent="0.2">
      <c r="E468" s="410"/>
      <c r="F468" s="416"/>
      <c r="G468" s="416"/>
      <c r="H468" s="416"/>
      <c r="I468" s="416"/>
      <c r="J468" s="416"/>
      <c r="K468" s="416"/>
      <c r="L468" s="416"/>
      <c r="M468" s="416"/>
      <c r="N468" s="416"/>
      <c r="O468" s="416"/>
      <c r="P468" s="417"/>
      <c r="Q468" s="416"/>
      <c r="R468" s="416"/>
      <c r="AD468" s="410"/>
      <c r="AE468" s="410"/>
      <c r="AF468" s="410"/>
      <c r="AG468" s="410"/>
      <c r="AH468" s="410"/>
      <c r="AI468" s="410"/>
      <c r="AJ468" s="410"/>
      <c r="AK468" s="410"/>
      <c r="AL468" s="410"/>
      <c r="AM468" s="410"/>
      <c r="AN468" s="410"/>
      <c r="AO468" s="410"/>
      <c r="AP468" s="410"/>
      <c r="AQ468" s="410"/>
    </row>
    <row r="469" spans="5:43" ht="15" x14ac:dyDescent="0.2">
      <c r="E469" s="410"/>
      <c r="F469" s="416"/>
      <c r="G469" s="416"/>
      <c r="H469" s="416"/>
      <c r="I469" s="416"/>
      <c r="J469" s="416"/>
      <c r="K469" s="416"/>
      <c r="L469" s="416"/>
      <c r="M469" s="416"/>
      <c r="N469" s="416"/>
      <c r="O469" s="416"/>
      <c r="P469" s="417"/>
      <c r="Q469" s="416"/>
      <c r="R469" s="416"/>
      <c r="AD469" s="410"/>
      <c r="AE469" s="410"/>
      <c r="AF469" s="410"/>
      <c r="AG469" s="410"/>
      <c r="AH469" s="410"/>
      <c r="AI469" s="410"/>
      <c r="AJ469" s="410"/>
      <c r="AK469" s="410"/>
      <c r="AL469" s="410"/>
      <c r="AM469" s="410"/>
      <c r="AN469" s="410"/>
      <c r="AO469" s="410"/>
      <c r="AP469" s="410"/>
      <c r="AQ469" s="410"/>
    </row>
    <row r="470" spans="5:43" ht="15" x14ac:dyDescent="0.2">
      <c r="E470" s="410"/>
      <c r="F470" s="416"/>
      <c r="G470" s="416"/>
      <c r="H470" s="416"/>
      <c r="I470" s="416"/>
      <c r="J470" s="416"/>
      <c r="K470" s="416"/>
      <c r="L470" s="416"/>
      <c r="M470" s="416"/>
      <c r="N470" s="416"/>
      <c r="O470" s="416"/>
      <c r="P470" s="417"/>
      <c r="Q470" s="416"/>
      <c r="R470" s="416"/>
      <c r="AD470" s="410"/>
      <c r="AE470" s="410"/>
      <c r="AF470" s="410"/>
      <c r="AG470" s="410"/>
      <c r="AH470" s="410"/>
      <c r="AI470" s="410"/>
      <c r="AJ470" s="410"/>
      <c r="AK470" s="410"/>
      <c r="AL470" s="410"/>
      <c r="AM470" s="410"/>
      <c r="AN470" s="410"/>
      <c r="AO470" s="410"/>
      <c r="AP470" s="410"/>
      <c r="AQ470" s="410"/>
    </row>
    <row r="471" spans="5:43" ht="15" x14ac:dyDescent="0.2">
      <c r="E471" s="410"/>
      <c r="F471" s="416"/>
      <c r="G471" s="416"/>
      <c r="H471" s="416"/>
      <c r="I471" s="416"/>
      <c r="J471" s="416"/>
      <c r="K471" s="416"/>
      <c r="L471" s="416"/>
      <c r="M471" s="416"/>
      <c r="N471" s="416"/>
      <c r="O471" s="416"/>
      <c r="P471" s="417"/>
      <c r="Q471" s="416"/>
      <c r="R471" s="416"/>
      <c r="AD471" s="410"/>
      <c r="AE471" s="410"/>
      <c r="AF471" s="410"/>
      <c r="AG471" s="410"/>
      <c r="AH471" s="410"/>
      <c r="AI471" s="410"/>
      <c r="AJ471" s="410"/>
      <c r="AK471" s="410"/>
      <c r="AL471" s="410"/>
      <c r="AM471" s="410"/>
      <c r="AN471" s="410"/>
      <c r="AO471" s="410"/>
      <c r="AP471" s="410"/>
      <c r="AQ471" s="410"/>
    </row>
    <row r="472" spans="5:43" ht="15" x14ac:dyDescent="0.2">
      <c r="E472" s="410"/>
      <c r="F472" s="416"/>
      <c r="G472" s="416"/>
      <c r="H472" s="416"/>
      <c r="I472" s="416"/>
      <c r="J472" s="416"/>
      <c r="K472" s="416"/>
      <c r="L472" s="416"/>
      <c r="M472" s="416"/>
      <c r="N472" s="416"/>
      <c r="O472" s="416"/>
      <c r="P472" s="417"/>
      <c r="Q472" s="416"/>
      <c r="R472" s="416"/>
      <c r="AD472" s="410"/>
      <c r="AE472" s="410"/>
      <c r="AF472" s="410"/>
      <c r="AG472" s="410"/>
      <c r="AH472" s="410"/>
      <c r="AI472" s="410"/>
      <c r="AJ472" s="410"/>
      <c r="AK472" s="410"/>
      <c r="AL472" s="410"/>
      <c r="AM472" s="410"/>
      <c r="AN472" s="410"/>
      <c r="AO472" s="410"/>
      <c r="AP472" s="410"/>
      <c r="AQ472" s="410"/>
    </row>
    <row r="473" spans="5:43" ht="15" x14ac:dyDescent="0.2">
      <c r="E473" s="410"/>
      <c r="F473" s="416"/>
      <c r="G473" s="416"/>
      <c r="H473" s="416"/>
      <c r="I473" s="416"/>
      <c r="J473" s="416"/>
      <c r="K473" s="416"/>
      <c r="L473" s="416"/>
      <c r="M473" s="416"/>
      <c r="N473" s="416"/>
      <c r="O473" s="416"/>
      <c r="P473" s="417"/>
      <c r="Q473" s="416"/>
      <c r="R473" s="416"/>
      <c r="AD473" s="410"/>
      <c r="AE473" s="410"/>
      <c r="AF473" s="410"/>
      <c r="AG473" s="410"/>
      <c r="AH473" s="410"/>
      <c r="AI473" s="410"/>
      <c r="AJ473" s="410"/>
      <c r="AK473" s="410"/>
      <c r="AL473" s="410"/>
      <c r="AM473" s="410"/>
      <c r="AN473" s="410"/>
      <c r="AO473" s="410"/>
      <c r="AP473" s="410"/>
      <c r="AQ473" s="410"/>
    </row>
    <row r="474" spans="5:43" ht="15" x14ac:dyDescent="0.2">
      <c r="E474" s="410"/>
      <c r="F474" s="416"/>
      <c r="G474" s="416"/>
      <c r="H474" s="416"/>
      <c r="I474" s="416"/>
      <c r="J474" s="416"/>
      <c r="K474" s="416"/>
      <c r="L474" s="416"/>
      <c r="M474" s="416"/>
      <c r="N474" s="416"/>
      <c r="O474" s="416"/>
      <c r="P474" s="417"/>
      <c r="Q474" s="416"/>
      <c r="R474" s="416"/>
      <c r="AD474" s="410"/>
      <c r="AE474" s="410"/>
      <c r="AF474" s="410"/>
      <c r="AG474" s="410"/>
      <c r="AH474" s="410"/>
      <c r="AI474" s="410"/>
      <c r="AJ474" s="410"/>
      <c r="AK474" s="410"/>
      <c r="AL474" s="410"/>
      <c r="AM474" s="410"/>
      <c r="AN474" s="410"/>
      <c r="AO474" s="410"/>
      <c r="AP474" s="410"/>
      <c r="AQ474" s="410"/>
    </row>
    <row r="475" spans="5:43" ht="15" x14ac:dyDescent="0.2">
      <c r="E475" s="410"/>
      <c r="F475" s="416"/>
      <c r="G475" s="416"/>
      <c r="H475" s="416"/>
      <c r="I475" s="416"/>
      <c r="J475" s="416"/>
      <c r="K475" s="416"/>
      <c r="L475" s="416"/>
      <c r="M475" s="416"/>
      <c r="N475" s="416"/>
      <c r="O475" s="416"/>
      <c r="P475" s="417"/>
      <c r="Q475" s="416"/>
      <c r="R475" s="416"/>
      <c r="AD475" s="410"/>
      <c r="AE475" s="410"/>
      <c r="AF475" s="410"/>
      <c r="AG475" s="410"/>
      <c r="AH475" s="410"/>
      <c r="AI475" s="410"/>
      <c r="AJ475" s="410"/>
      <c r="AK475" s="410"/>
      <c r="AL475" s="410"/>
      <c r="AM475" s="410"/>
      <c r="AN475" s="410"/>
      <c r="AO475" s="410"/>
      <c r="AP475" s="410"/>
      <c r="AQ475" s="410"/>
    </row>
    <row r="476" spans="5:43" ht="15" x14ac:dyDescent="0.2">
      <c r="E476" s="410"/>
      <c r="F476" s="416"/>
      <c r="G476" s="416"/>
      <c r="H476" s="416"/>
      <c r="I476" s="416"/>
      <c r="J476" s="416"/>
      <c r="K476" s="416"/>
      <c r="L476" s="416"/>
      <c r="M476" s="416"/>
      <c r="N476" s="416"/>
      <c r="O476" s="416"/>
      <c r="P476" s="417"/>
      <c r="Q476" s="416"/>
      <c r="R476" s="416"/>
      <c r="AD476" s="410"/>
      <c r="AE476" s="410"/>
      <c r="AF476" s="410"/>
      <c r="AG476" s="410"/>
      <c r="AH476" s="410"/>
      <c r="AI476" s="410"/>
      <c r="AJ476" s="410"/>
      <c r="AK476" s="410"/>
      <c r="AL476" s="410"/>
      <c r="AM476" s="410"/>
      <c r="AN476" s="410"/>
      <c r="AO476" s="410"/>
      <c r="AP476" s="410"/>
      <c r="AQ476" s="410"/>
    </row>
    <row r="477" spans="5:43" ht="15" x14ac:dyDescent="0.2">
      <c r="E477" s="410"/>
      <c r="F477" s="416"/>
      <c r="G477" s="416"/>
      <c r="H477" s="416"/>
      <c r="I477" s="416"/>
      <c r="J477" s="416"/>
      <c r="K477" s="416"/>
      <c r="L477" s="416"/>
      <c r="M477" s="416"/>
      <c r="N477" s="416"/>
      <c r="O477" s="416"/>
      <c r="P477" s="417"/>
      <c r="Q477" s="416"/>
      <c r="R477" s="416"/>
      <c r="AD477" s="410"/>
      <c r="AE477" s="410"/>
      <c r="AF477" s="410"/>
      <c r="AG477" s="410"/>
      <c r="AH477" s="410"/>
      <c r="AI477" s="410"/>
      <c r="AJ477" s="410"/>
      <c r="AK477" s="410"/>
      <c r="AL477" s="410"/>
      <c r="AM477" s="410"/>
      <c r="AN477" s="410"/>
      <c r="AO477" s="410"/>
      <c r="AP477" s="410"/>
      <c r="AQ477" s="410"/>
    </row>
    <row r="478" spans="5:43" ht="15" x14ac:dyDescent="0.2">
      <c r="E478" s="410"/>
      <c r="F478" s="416"/>
      <c r="G478" s="416"/>
      <c r="H478" s="416"/>
      <c r="I478" s="416"/>
      <c r="J478" s="416"/>
      <c r="K478" s="416"/>
      <c r="L478" s="416"/>
      <c r="M478" s="416"/>
      <c r="N478" s="416"/>
      <c r="O478" s="416"/>
      <c r="P478" s="417"/>
      <c r="Q478" s="416"/>
      <c r="R478" s="416"/>
      <c r="AD478" s="410"/>
      <c r="AE478" s="410"/>
      <c r="AF478" s="410"/>
      <c r="AG478" s="410"/>
      <c r="AH478" s="410"/>
      <c r="AI478" s="410"/>
      <c r="AJ478" s="410"/>
      <c r="AK478" s="410"/>
      <c r="AL478" s="410"/>
      <c r="AM478" s="410"/>
      <c r="AN478" s="410"/>
      <c r="AO478" s="410"/>
      <c r="AP478" s="410"/>
      <c r="AQ478" s="410"/>
    </row>
    <row r="479" spans="5:43" ht="15" x14ac:dyDescent="0.2">
      <c r="E479" s="410"/>
      <c r="F479" s="416"/>
      <c r="G479" s="416"/>
      <c r="H479" s="416"/>
      <c r="I479" s="416"/>
      <c r="J479" s="416"/>
      <c r="K479" s="416"/>
      <c r="L479" s="416"/>
      <c r="M479" s="416"/>
      <c r="N479" s="416"/>
      <c r="O479" s="416"/>
      <c r="P479" s="417"/>
      <c r="Q479" s="416"/>
      <c r="R479" s="416"/>
      <c r="AD479" s="410"/>
      <c r="AE479" s="410"/>
      <c r="AF479" s="410"/>
      <c r="AG479" s="410"/>
      <c r="AH479" s="410"/>
      <c r="AI479" s="410"/>
      <c r="AJ479" s="410"/>
      <c r="AK479" s="410"/>
      <c r="AL479" s="410"/>
      <c r="AM479" s="410"/>
      <c r="AN479" s="410"/>
      <c r="AO479" s="410"/>
      <c r="AP479" s="410"/>
      <c r="AQ479" s="410"/>
    </row>
    <row r="480" spans="5:43" ht="15" x14ac:dyDescent="0.2">
      <c r="E480" s="410"/>
      <c r="F480" s="416"/>
      <c r="G480" s="416"/>
      <c r="H480" s="416"/>
      <c r="I480" s="416"/>
      <c r="J480" s="416"/>
      <c r="K480" s="416"/>
      <c r="L480" s="416"/>
      <c r="M480" s="416"/>
      <c r="N480" s="416"/>
      <c r="O480" s="416"/>
      <c r="P480" s="417"/>
      <c r="Q480" s="416"/>
      <c r="R480" s="416"/>
      <c r="AD480" s="410"/>
      <c r="AE480" s="410"/>
      <c r="AF480" s="410"/>
      <c r="AG480" s="410"/>
      <c r="AH480" s="410"/>
      <c r="AI480" s="410"/>
      <c r="AJ480" s="410"/>
      <c r="AK480" s="410"/>
      <c r="AL480" s="410"/>
      <c r="AM480" s="410"/>
      <c r="AN480" s="410"/>
      <c r="AO480" s="410"/>
      <c r="AP480" s="410"/>
      <c r="AQ480" s="410"/>
    </row>
    <row r="481" spans="5:43" ht="15" x14ac:dyDescent="0.2">
      <c r="E481" s="410"/>
      <c r="F481" s="416"/>
      <c r="G481" s="416"/>
      <c r="H481" s="416"/>
      <c r="I481" s="416"/>
      <c r="J481" s="416"/>
      <c r="K481" s="416"/>
      <c r="L481" s="416"/>
      <c r="M481" s="416"/>
      <c r="N481" s="416"/>
      <c r="O481" s="416"/>
      <c r="P481" s="417"/>
      <c r="Q481" s="416"/>
      <c r="R481" s="416"/>
      <c r="AD481" s="410"/>
      <c r="AE481" s="410"/>
      <c r="AF481" s="410"/>
      <c r="AG481" s="410"/>
      <c r="AH481" s="410"/>
      <c r="AI481" s="410"/>
      <c r="AJ481" s="410"/>
      <c r="AK481" s="410"/>
      <c r="AL481" s="410"/>
      <c r="AM481" s="410"/>
      <c r="AN481" s="410"/>
      <c r="AO481" s="410"/>
      <c r="AP481" s="410"/>
      <c r="AQ481" s="410"/>
    </row>
    <row r="482" spans="5:43" ht="15" x14ac:dyDescent="0.2">
      <c r="E482" s="410"/>
      <c r="F482" s="416"/>
      <c r="G482" s="416"/>
      <c r="H482" s="416"/>
      <c r="I482" s="416"/>
      <c r="J482" s="416"/>
      <c r="K482" s="416"/>
      <c r="L482" s="416"/>
      <c r="M482" s="416"/>
      <c r="N482" s="416"/>
      <c r="O482" s="416"/>
      <c r="P482" s="417"/>
      <c r="Q482" s="416"/>
      <c r="R482" s="416"/>
      <c r="AD482" s="410"/>
      <c r="AE482" s="410"/>
      <c r="AF482" s="410"/>
      <c r="AG482" s="410"/>
      <c r="AH482" s="410"/>
      <c r="AI482" s="410"/>
      <c r="AJ482" s="410"/>
      <c r="AK482" s="410"/>
      <c r="AL482" s="410"/>
      <c r="AM482" s="410"/>
      <c r="AN482" s="410"/>
      <c r="AO482" s="410"/>
      <c r="AP482" s="410"/>
      <c r="AQ482" s="410"/>
    </row>
    <row r="483" spans="5:43" ht="15" x14ac:dyDescent="0.2">
      <c r="E483" s="410"/>
      <c r="F483" s="416"/>
      <c r="G483" s="416"/>
      <c r="H483" s="416"/>
      <c r="I483" s="416"/>
      <c r="J483" s="416"/>
      <c r="K483" s="416"/>
      <c r="L483" s="416"/>
      <c r="M483" s="416"/>
      <c r="N483" s="416"/>
      <c r="O483" s="416"/>
      <c r="P483" s="417"/>
      <c r="Q483" s="416"/>
      <c r="R483" s="416"/>
      <c r="AD483" s="410"/>
      <c r="AE483" s="410"/>
      <c r="AF483" s="410"/>
      <c r="AG483" s="410"/>
      <c r="AH483" s="410"/>
      <c r="AI483" s="410"/>
      <c r="AJ483" s="410"/>
      <c r="AK483" s="410"/>
      <c r="AL483" s="410"/>
      <c r="AM483" s="410"/>
      <c r="AN483" s="410"/>
      <c r="AO483" s="410"/>
      <c r="AP483" s="410"/>
      <c r="AQ483" s="410"/>
    </row>
    <row r="484" spans="5:43" ht="15" x14ac:dyDescent="0.2">
      <c r="E484" s="410"/>
      <c r="F484" s="416"/>
      <c r="G484" s="416"/>
      <c r="H484" s="416"/>
      <c r="I484" s="416"/>
      <c r="J484" s="416"/>
      <c r="K484" s="416"/>
      <c r="L484" s="416"/>
      <c r="M484" s="416"/>
      <c r="N484" s="416"/>
      <c r="O484" s="416"/>
      <c r="P484" s="417"/>
      <c r="Q484" s="416"/>
      <c r="R484" s="416"/>
      <c r="AD484" s="410"/>
      <c r="AE484" s="410"/>
      <c r="AF484" s="410"/>
      <c r="AG484" s="410"/>
      <c r="AH484" s="410"/>
      <c r="AI484" s="410"/>
      <c r="AJ484" s="410"/>
      <c r="AK484" s="410"/>
      <c r="AL484" s="410"/>
      <c r="AM484" s="410"/>
      <c r="AN484" s="410"/>
      <c r="AO484" s="410"/>
      <c r="AP484" s="410"/>
      <c r="AQ484" s="410"/>
    </row>
    <row r="485" spans="5:43" ht="15" x14ac:dyDescent="0.2">
      <c r="E485" s="410"/>
      <c r="F485" s="416"/>
      <c r="G485" s="416"/>
      <c r="H485" s="416"/>
      <c r="I485" s="416"/>
      <c r="J485" s="416"/>
      <c r="K485" s="416"/>
      <c r="L485" s="416"/>
      <c r="M485" s="416"/>
      <c r="N485" s="416"/>
      <c r="O485" s="416"/>
      <c r="P485" s="417"/>
      <c r="Q485" s="416"/>
      <c r="R485" s="416"/>
      <c r="AD485" s="410"/>
      <c r="AE485" s="410"/>
      <c r="AF485" s="410"/>
      <c r="AG485" s="410"/>
      <c r="AH485" s="410"/>
      <c r="AI485" s="410"/>
      <c r="AJ485" s="410"/>
      <c r="AK485" s="410"/>
      <c r="AL485" s="410"/>
      <c r="AM485" s="410"/>
      <c r="AN485" s="410"/>
      <c r="AO485" s="410"/>
      <c r="AP485" s="410"/>
      <c r="AQ485" s="410"/>
    </row>
    <row r="486" spans="5:43" ht="15" x14ac:dyDescent="0.2">
      <c r="E486" s="410"/>
      <c r="F486" s="416"/>
      <c r="G486" s="416"/>
      <c r="H486" s="416"/>
      <c r="I486" s="416"/>
      <c r="J486" s="416"/>
      <c r="K486" s="416"/>
      <c r="L486" s="416"/>
      <c r="M486" s="416"/>
      <c r="N486" s="416"/>
      <c r="O486" s="416"/>
      <c r="P486" s="417"/>
      <c r="Q486" s="416"/>
      <c r="R486" s="416"/>
      <c r="AD486" s="410"/>
      <c r="AE486" s="410"/>
      <c r="AF486" s="410"/>
      <c r="AG486" s="410"/>
      <c r="AH486" s="410"/>
      <c r="AI486" s="410"/>
      <c r="AJ486" s="410"/>
      <c r="AK486" s="410"/>
      <c r="AL486" s="410"/>
      <c r="AM486" s="410"/>
      <c r="AN486" s="410"/>
      <c r="AO486" s="410"/>
      <c r="AP486" s="410"/>
      <c r="AQ486" s="410"/>
    </row>
    <row r="487" spans="5:43" ht="15" x14ac:dyDescent="0.2">
      <c r="E487" s="410"/>
      <c r="F487" s="416"/>
      <c r="G487" s="416"/>
      <c r="H487" s="416"/>
      <c r="I487" s="416"/>
      <c r="J487" s="416"/>
      <c r="K487" s="416"/>
      <c r="L487" s="416"/>
      <c r="M487" s="416"/>
      <c r="N487" s="416"/>
      <c r="O487" s="416"/>
      <c r="P487" s="417"/>
      <c r="Q487" s="416"/>
      <c r="R487" s="416"/>
      <c r="AD487" s="410"/>
      <c r="AE487" s="410"/>
      <c r="AF487" s="410"/>
      <c r="AG487" s="410"/>
      <c r="AH487" s="410"/>
      <c r="AI487" s="410"/>
      <c r="AJ487" s="410"/>
      <c r="AK487" s="410"/>
      <c r="AL487" s="410"/>
      <c r="AM487" s="410"/>
      <c r="AN487" s="410"/>
      <c r="AO487" s="410"/>
      <c r="AP487" s="410"/>
      <c r="AQ487" s="410"/>
    </row>
    <row r="488" spans="5:43" ht="15" x14ac:dyDescent="0.2">
      <c r="E488" s="410"/>
      <c r="F488" s="416"/>
      <c r="G488" s="416"/>
      <c r="H488" s="416"/>
      <c r="I488" s="416"/>
      <c r="J488" s="416"/>
      <c r="K488" s="416"/>
      <c r="L488" s="416"/>
      <c r="M488" s="416"/>
      <c r="N488" s="416"/>
      <c r="O488" s="416"/>
      <c r="P488" s="417"/>
      <c r="Q488" s="416"/>
      <c r="R488" s="416"/>
      <c r="AD488" s="410"/>
      <c r="AE488" s="410"/>
      <c r="AF488" s="410"/>
      <c r="AG488" s="410"/>
      <c r="AH488" s="410"/>
      <c r="AI488" s="410"/>
      <c r="AJ488" s="410"/>
      <c r="AK488" s="410"/>
      <c r="AL488" s="410"/>
      <c r="AM488" s="410"/>
      <c r="AN488" s="410"/>
      <c r="AO488" s="410"/>
      <c r="AP488" s="410"/>
      <c r="AQ488" s="410"/>
    </row>
    <row r="489" spans="5:43" ht="15" x14ac:dyDescent="0.2">
      <c r="E489" s="410"/>
      <c r="F489" s="416"/>
      <c r="G489" s="416"/>
      <c r="H489" s="416"/>
      <c r="I489" s="416"/>
      <c r="J489" s="416"/>
      <c r="K489" s="416"/>
      <c r="L489" s="416"/>
      <c r="M489" s="416"/>
      <c r="N489" s="416"/>
      <c r="O489" s="416"/>
      <c r="P489" s="417"/>
      <c r="Q489" s="416"/>
      <c r="R489" s="416"/>
      <c r="AD489" s="410"/>
      <c r="AE489" s="410"/>
      <c r="AF489" s="410"/>
      <c r="AG489" s="410"/>
      <c r="AH489" s="410"/>
      <c r="AI489" s="410"/>
      <c r="AJ489" s="410"/>
      <c r="AK489" s="410"/>
      <c r="AL489" s="410"/>
      <c r="AM489" s="410"/>
      <c r="AN489" s="410"/>
      <c r="AO489" s="410"/>
      <c r="AP489" s="410"/>
      <c r="AQ489" s="410"/>
    </row>
    <row r="490" spans="5:43" ht="15" x14ac:dyDescent="0.2">
      <c r="E490" s="410"/>
      <c r="F490" s="416"/>
      <c r="G490" s="416"/>
      <c r="H490" s="416"/>
      <c r="I490" s="416"/>
      <c r="J490" s="416"/>
      <c r="K490" s="416"/>
      <c r="L490" s="416"/>
      <c r="M490" s="416"/>
      <c r="N490" s="416"/>
      <c r="O490" s="416"/>
      <c r="P490" s="417"/>
      <c r="Q490" s="416"/>
      <c r="R490" s="416"/>
      <c r="AD490" s="410"/>
      <c r="AE490" s="410"/>
      <c r="AF490" s="410"/>
      <c r="AG490" s="410"/>
      <c r="AH490" s="410"/>
      <c r="AI490" s="410"/>
      <c r="AJ490" s="410"/>
      <c r="AK490" s="410"/>
      <c r="AL490" s="410"/>
      <c r="AM490" s="410"/>
      <c r="AN490" s="410"/>
      <c r="AO490" s="410"/>
      <c r="AP490" s="410"/>
      <c r="AQ490" s="410"/>
    </row>
    <row r="491" spans="5:43" ht="15" x14ac:dyDescent="0.2">
      <c r="E491" s="410"/>
      <c r="F491" s="416"/>
      <c r="G491" s="416"/>
      <c r="H491" s="416"/>
      <c r="I491" s="416"/>
      <c r="J491" s="416"/>
      <c r="K491" s="416"/>
      <c r="L491" s="416"/>
      <c r="M491" s="416"/>
      <c r="N491" s="416"/>
      <c r="O491" s="416"/>
      <c r="P491" s="417"/>
      <c r="Q491" s="416"/>
      <c r="R491" s="416"/>
      <c r="AD491" s="410"/>
      <c r="AE491" s="410"/>
      <c r="AF491" s="410"/>
      <c r="AG491" s="410"/>
      <c r="AH491" s="410"/>
      <c r="AI491" s="410"/>
      <c r="AJ491" s="410"/>
      <c r="AK491" s="410"/>
      <c r="AL491" s="410"/>
      <c r="AM491" s="410"/>
      <c r="AN491" s="410"/>
      <c r="AO491" s="410"/>
      <c r="AP491" s="410"/>
      <c r="AQ491" s="410"/>
    </row>
    <row r="492" spans="5:43" ht="15" x14ac:dyDescent="0.2">
      <c r="E492" s="410"/>
      <c r="F492" s="416"/>
      <c r="G492" s="416"/>
      <c r="H492" s="416"/>
      <c r="I492" s="416"/>
      <c r="J492" s="416"/>
      <c r="K492" s="416"/>
      <c r="L492" s="416"/>
      <c r="M492" s="416"/>
      <c r="N492" s="416"/>
      <c r="O492" s="416"/>
      <c r="P492" s="417"/>
      <c r="Q492" s="416"/>
      <c r="R492" s="416"/>
      <c r="AD492" s="410"/>
      <c r="AE492" s="410"/>
      <c r="AF492" s="410"/>
      <c r="AG492" s="410"/>
      <c r="AH492" s="410"/>
      <c r="AI492" s="410"/>
      <c r="AJ492" s="410"/>
      <c r="AK492" s="410"/>
      <c r="AL492" s="410"/>
      <c r="AM492" s="410"/>
      <c r="AN492" s="410"/>
      <c r="AO492" s="410"/>
      <c r="AP492" s="410"/>
      <c r="AQ492" s="410"/>
    </row>
    <row r="493" spans="5:43" ht="15" x14ac:dyDescent="0.2">
      <c r="E493" s="410"/>
      <c r="F493" s="416"/>
      <c r="G493" s="416"/>
      <c r="H493" s="416"/>
      <c r="I493" s="416"/>
      <c r="J493" s="416"/>
      <c r="K493" s="416"/>
      <c r="L493" s="416"/>
      <c r="M493" s="416"/>
      <c r="N493" s="416"/>
      <c r="O493" s="416"/>
      <c r="P493" s="417"/>
      <c r="Q493" s="416"/>
      <c r="R493" s="416"/>
      <c r="AD493" s="410"/>
      <c r="AE493" s="410"/>
      <c r="AF493" s="410"/>
      <c r="AG493" s="410"/>
      <c r="AH493" s="410"/>
      <c r="AI493" s="410"/>
      <c r="AJ493" s="410"/>
      <c r="AK493" s="410"/>
      <c r="AL493" s="410"/>
      <c r="AM493" s="410"/>
      <c r="AN493" s="410"/>
      <c r="AO493" s="410"/>
      <c r="AP493" s="410"/>
      <c r="AQ493" s="410"/>
    </row>
    <row r="494" spans="5:43" ht="15" x14ac:dyDescent="0.2">
      <c r="E494" s="410"/>
      <c r="F494" s="416"/>
      <c r="G494" s="416"/>
      <c r="H494" s="416"/>
      <c r="I494" s="416"/>
      <c r="J494" s="416"/>
      <c r="K494" s="416"/>
      <c r="L494" s="416"/>
      <c r="M494" s="416"/>
      <c r="N494" s="416"/>
      <c r="O494" s="416"/>
      <c r="P494" s="417"/>
      <c r="Q494" s="416"/>
      <c r="R494" s="416"/>
      <c r="AD494" s="410"/>
      <c r="AE494" s="410"/>
      <c r="AF494" s="410"/>
      <c r="AG494" s="410"/>
      <c r="AH494" s="410"/>
      <c r="AI494" s="410"/>
      <c r="AJ494" s="410"/>
      <c r="AK494" s="410"/>
      <c r="AL494" s="410"/>
      <c r="AM494" s="410"/>
      <c r="AN494" s="410"/>
      <c r="AO494" s="410"/>
      <c r="AP494" s="410"/>
      <c r="AQ494" s="410"/>
    </row>
    <row r="495" spans="5:43" ht="15" x14ac:dyDescent="0.2">
      <c r="E495" s="410"/>
      <c r="F495" s="416"/>
      <c r="G495" s="416"/>
      <c r="H495" s="416"/>
      <c r="I495" s="416"/>
      <c r="J495" s="416"/>
      <c r="K495" s="416"/>
      <c r="L495" s="416"/>
      <c r="M495" s="416"/>
      <c r="N495" s="416"/>
      <c r="O495" s="416"/>
      <c r="P495" s="417"/>
      <c r="Q495" s="416"/>
      <c r="R495" s="416"/>
      <c r="AD495" s="410"/>
      <c r="AE495" s="410"/>
      <c r="AF495" s="410"/>
      <c r="AG495" s="410"/>
      <c r="AH495" s="410"/>
      <c r="AI495" s="410"/>
      <c r="AJ495" s="410"/>
      <c r="AK495" s="410"/>
      <c r="AL495" s="410"/>
      <c r="AM495" s="410"/>
      <c r="AN495" s="410"/>
      <c r="AO495" s="410"/>
      <c r="AP495" s="410"/>
      <c r="AQ495" s="410"/>
    </row>
    <row r="496" spans="5:43" ht="15" x14ac:dyDescent="0.2">
      <c r="E496" s="410"/>
      <c r="F496" s="416"/>
      <c r="G496" s="416"/>
      <c r="H496" s="416"/>
      <c r="I496" s="416"/>
      <c r="J496" s="416"/>
      <c r="K496" s="416"/>
      <c r="L496" s="416"/>
      <c r="M496" s="416"/>
      <c r="N496" s="416"/>
      <c r="O496" s="416"/>
      <c r="P496" s="417"/>
      <c r="Q496" s="416"/>
      <c r="R496" s="416"/>
      <c r="AD496" s="410"/>
      <c r="AE496" s="410"/>
      <c r="AF496" s="410"/>
      <c r="AG496" s="410"/>
      <c r="AH496" s="410"/>
      <c r="AI496" s="410"/>
      <c r="AJ496" s="410"/>
      <c r="AK496" s="410"/>
      <c r="AL496" s="410"/>
      <c r="AM496" s="410"/>
      <c r="AN496" s="410"/>
      <c r="AO496" s="410"/>
      <c r="AP496" s="410"/>
      <c r="AQ496" s="410"/>
    </row>
    <row r="497" spans="5:43" ht="15" x14ac:dyDescent="0.2">
      <c r="E497" s="410"/>
      <c r="F497" s="416"/>
      <c r="G497" s="416"/>
      <c r="H497" s="416"/>
      <c r="I497" s="416"/>
      <c r="J497" s="416"/>
      <c r="K497" s="416"/>
      <c r="L497" s="416"/>
      <c r="M497" s="416"/>
      <c r="N497" s="416"/>
      <c r="O497" s="416"/>
      <c r="P497" s="417"/>
      <c r="Q497" s="416"/>
      <c r="R497" s="416"/>
      <c r="AD497" s="410"/>
      <c r="AE497" s="410"/>
      <c r="AF497" s="410"/>
      <c r="AG497" s="410"/>
      <c r="AH497" s="410"/>
      <c r="AI497" s="410"/>
      <c r="AJ497" s="410"/>
      <c r="AK497" s="410"/>
      <c r="AL497" s="410"/>
      <c r="AM497" s="410"/>
      <c r="AN497" s="410"/>
      <c r="AO497" s="410"/>
      <c r="AP497" s="410"/>
      <c r="AQ497" s="410"/>
    </row>
    <row r="498" spans="5:43" ht="15" x14ac:dyDescent="0.2">
      <c r="E498" s="410"/>
      <c r="F498" s="416"/>
      <c r="G498" s="416"/>
      <c r="H498" s="416"/>
      <c r="I498" s="416"/>
      <c r="J498" s="416"/>
      <c r="K498" s="416"/>
      <c r="L498" s="416"/>
      <c r="M498" s="416"/>
      <c r="N498" s="416"/>
      <c r="O498" s="416"/>
      <c r="P498" s="417"/>
      <c r="Q498" s="416"/>
      <c r="R498" s="416"/>
      <c r="AD498" s="410"/>
      <c r="AE498" s="410"/>
      <c r="AF498" s="410"/>
      <c r="AG498" s="410"/>
      <c r="AH498" s="410"/>
      <c r="AI498" s="410"/>
      <c r="AJ498" s="410"/>
      <c r="AK498" s="410"/>
      <c r="AL498" s="410"/>
      <c r="AM498" s="410"/>
      <c r="AN498" s="410"/>
      <c r="AO498" s="410"/>
      <c r="AP498" s="410"/>
      <c r="AQ498" s="410"/>
    </row>
    <row r="499" spans="5:43" ht="15" x14ac:dyDescent="0.2">
      <c r="E499" s="410"/>
      <c r="F499" s="416"/>
      <c r="G499" s="416"/>
      <c r="H499" s="416"/>
      <c r="I499" s="416"/>
      <c r="J499" s="416"/>
      <c r="K499" s="416"/>
      <c r="L499" s="416"/>
      <c r="M499" s="416"/>
      <c r="N499" s="416"/>
      <c r="O499" s="416"/>
      <c r="P499" s="417"/>
      <c r="Q499" s="416"/>
      <c r="R499" s="416"/>
      <c r="AD499" s="410"/>
      <c r="AE499" s="410"/>
      <c r="AF499" s="410"/>
      <c r="AG499" s="410"/>
      <c r="AH499" s="410"/>
      <c r="AI499" s="410"/>
      <c r="AJ499" s="410"/>
      <c r="AK499" s="410"/>
      <c r="AL499" s="410"/>
      <c r="AM499" s="410"/>
      <c r="AN499" s="410"/>
      <c r="AO499" s="410"/>
      <c r="AP499" s="410"/>
      <c r="AQ499" s="410"/>
    </row>
    <row r="500" spans="5:43" ht="15" x14ac:dyDescent="0.2">
      <c r="E500" s="410"/>
      <c r="F500" s="416"/>
      <c r="G500" s="416"/>
      <c r="H500" s="416"/>
      <c r="I500" s="416"/>
      <c r="J500" s="416"/>
      <c r="K500" s="416"/>
      <c r="L500" s="416"/>
      <c r="M500" s="416"/>
      <c r="N500" s="416"/>
      <c r="O500" s="416"/>
      <c r="P500" s="417"/>
      <c r="Q500" s="416"/>
      <c r="R500" s="416"/>
      <c r="AD500" s="410"/>
      <c r="AE500" s="410"/>
      <c r="AF500" s="410"/>
      <c r="AG500" s="410"/>
      <c r="AH500" s="410"/>
      <c r="AI500" s="410"/>
      <c r="AJ500" s="410"/>
      <c r="AK500" s="410"/>
      <c r="AL500" s="410"/>
      <c r="AM500" s="410"/>
      <c r="AN500" s="410"/>
      <c r="AO500" s="410"/>
      <c r="AP500" s="410"/>
      <c r="AQ500" s="410"/>
    </row>
    <row r="501" spans="5:43" ht="15" x14ac:dyDescent="0.2">
      <c r="E501" s="410"/>
      <c r="F501" s="416"/>
      <c r="G501" s="416"/>
      <c r="H501" s="416"/>
      <c r="I501" s="416"/>
      <c r="J501" s="416"/>
      <c r="K501" s="416"/>
      <c r="L501" s="416"/>
      <c r="M501" s="416"/>
      <c r="N501" s="416"/>
      <c r="O501" s="416"/>
      <c r="P501" s="417"/>
      <c r="Q501" s="416"/>
      <c r="R501" s="416"/>
      <c r="AD501" s="410"/>
      <c r="AE501" s="410"/>
      <c r="AF501" s="410"/>
      <c r="AG501" s="410"/>
      <c r="AH501" s="410"/>
      <c r="AI501" s="410"/>
      <c r="AJ501" s="410"/>
      <c r="AK501" s="410"/>
      <c r="AL501" s="410"/>
      <c r="AM501" s="410"/>
      <c r="AN501" s="410"/>
      <c r="AO501" s="410"/>
      <c r="AP501" s="410"/>
      <c r="AQ501" s="410"/>
    </row>
    <row r="502" spans="5:43" ht="15" x14ac:dyDescent="0.2">
      <c r="E502" s="410"/>
      <c r="F502" s="416"/>
      <c r="G502" s="416"/>
      <c r="H502" s="416"/>
      <c r="I502" s="416"/>
      <c r="J502" s="416"/>
      <c r="K502" s="416"/>
      <c r="L502" s="416"/>
      <c r="M502" s="416"/>
      <c r="N502" s="416"/>
      <c r="O502" s="416"/>
      <c r="P502" s="417"/>
      <c r="Q502" s="416"/>
      <c r="R502" s="416"/>
      <c r="AD502" s="410"/>
      <c r="AE502" s="410"/>
      <c r="AF502" s="410"/>
      <c r="AG502" s="410"/>
      <c r="AH502" s="410"/>
      <c r="AI502" s="410"/>
      <c r="AJ502" s="410"/>
      <c r="AK502" s="410"/>
      <c r="AL502" s="410"/>
      <c r="AM502" s="410"/>
      <c r="AN502" s="410"/>
      <c r="AO502" s="410"/>
      <c r="AP502" s="410"/>
      <c r="AQ502" s="410"/>
    </row>
    <row r="503" spans="5:43" ht="15" x14ac:dyDescent="0.2">
      <c r="E503" s="410"/>
      <c r="F503" s="416"/>
      <c r="G503" s="416"/>
      <c r="H503" s="416"/>
      <c r="I503" s="416"/>
      <c r="J503" s="416"/>
      <c r="K503" s="416"/>
      <c r="L503" s="416"/>
      <c r="M503" s="416"/>
      <c r="N503" s="416"/>
      <c r="O503" s="416"/>
      <c r="P503" s="417"/>
      <c r="Q503" s="416"/>
      <c r="R503" s="416"/>
      <c r="AD503" s="410"/>
      <c r="AE503" s="410"/>
      <c r="AF503" s="410"/>
      <c r="AG503" s="410"/>
      <c r="AH503" s="410"/>
      <c r="AI503" s="410"/>
      <c r="AJ503" s="410"/>
      <c r="AK503" s="410"/>
      <c r="AL503" s="410"/>
      <c r="AM503" s="410"/>
      <c r="AN503" s="410"/>
      <c r="AO503" s="410"/>
      <c r="AP503" s="410"/>
      <c r="AQ503" s="410"/>
    </row>
    <row r="504" spans="5:43" ht="15" x14ac:dyDescent="0.2">
      <c r="E504" s="410"/>
      <c r="F504" s="416"/>
      <c r="G504" s="416"/>
      <c r="H504" s="416"/>
      <c r="I504" s="416"/>
      <c r="J504" s="416"/>
      <c r="K504" s="416"/>
      <c r="L504" s="416"/>
      <c r="M504" s="416"/>
      <c r="N504" s="416"/>
      <c r="O504" s="416"/>
      <c r="P504" s="417"/>
      <c r="Q504" s="416"/>
      <c r="R504" s="416"/>
      <c r="AD504" s="410"/>
      <c r="AE504" s="410"/>
      <c r="AF504" s="410"/>
      <c r="AG504" s="410"/>
      <c r="AH504" s="410"/>
      <c r="AI504" s="410"/>
      <c r="AJ504" s="410"/>
      <c r="AK504" s="410"/>
      <c r="AL504" s="410"/>
      <c r="AM504" s="410"/>
      <c r="AN504" s="410"/>
      <c r="AO504" s="410"/>
      <c r="AP504" s="410"/>
      <c r="AQ504" s="410"/>
    </row>
    <row r="505" spans="5:43" ht="15" x14ac:dyDescent="0.2">
      <c r="E505" s="410"/>
      <c r="F505" s="416"/>
      <c r="G505" s="416"/>
      <c r="H505" s="416"/>
      <c r="I505" s="416"/>
      <c r="J505" s="416"/>
      <c r="K505" s="416"/>
      <c r="L505" s="416"/>
      <c r="M505" s="416"/>
      <c r="N505" s="416"/>
      <c r="O505" s="416"/>
      <c r="P505" s="417"/>
      <c r="Q505" s="416"/>
      <c r="R505" s="416"/>
      <c r="AD505" s="410"/>
      <c r="AE505" s="410"/>
      <c r="AF505" s="410"/>
      <c r="AG505" s="410"/>
      <c r="AH505" s="410"/>
      <c r="AI505" s="410"/>
      <c r="AJ505" s="410"/>
      <c r="AK505" s="410"/>
      <c r="AL505" s="410"/>
      <c r="AM505" s="410"/>
      <c r="AN505" s="410"/>
      <c r="AO505" s="410"/>
      <c r="AP505" s="410"/>
      <c r="AQ505" s="410"/>
    </row>
    <row r="506" spans="5:43" ht="15" x14ac:dyDescent="0.2">
      <c r="E506" s="410"/>
      <c r="F506" s="416"/>
      <c r="G506" s="416"/>
      <c r="H506" s="416"/>
      <c r="I506" s="416"/>
      <c r="J506" s="416"/>
      <c r="K506" s="416"/>
      <c r="L506" s="416"/>
      <c r="M506" s="416"/>
      <c r="N506" s="416"/>
      <c r="O506" s="416"/>
      <c r="P506" s="417"/>
      <c r="Q506" s="416"/>
      <c r="R506" s="416"/>
      <c r="AD506" s="410"/>
      <c r="AE506" s="410"/>
      <c r="AF506" s="410"/>
      <c r="AG506" s="410"/>
      <c r="AH506" s="410"/>
      <c r="AI506" s="410"/>
      <c r="AJ506" s="410"/>
      <c r="AK506" s="410"/>
      <c r="AL506" s="410"/>
      <c r="AM506" s="410"/>
      <c r="AN506" s="410"/>
      <c r="AO506" s="410"/>
      <c r="AP506" s="410"/>
      <c r="AQ506" s="410"/>
    </row>
    <row r="507" spans="5:43" ht="15" x14ac:dyDescent="0.2">
      <c r="E507" s="410"/>
      <c r="F507" s="416"/>
      <c r="G507" s="416"/>
      <c r="H507" s="416"/>
      <c r="I507" s="416"/>
      <c r="J507" s="416"/>
      <c r="K507" s="416"/>
      <c r="L507" s="416"/>
      <c r="M507" s="416"/>
      <c r="N507" s="416"/>
      <c r="O507" s="416"/>
      <c r="P507" s="417"/>
      <c r="Q507" s="416"/>
      <c r="R507" s="416"/>
      <c r="AD507" s="410"/>
      <c r="AE507" s="410"/>
      <c r="AF507" s="410"/>
      <c r="AG507" s="410"/>
      <c r="AH507" s="410"/>
      <c r="AI507" s="410"/>
      <c r="AJ507" s="410"/>
      <c r="AK507" s="410"/>
      <c r="AL507" s="410"/>
      <c r="AM507" s="410"/>
      <c r="AN507" s="410"/>
      <c r="AO507" s="410"/>
      <c r="AP507" s="410"/>
      <c r="AQ507" s="410"/>
    </row>
    <row r="508" spans="5:43" ht="15" x14ac:dyDescent="0.2">
      <c r="E508" s="410"/>
      <c r="F508" s="416"/>
      <c r="G508" s="416"/>
      <c r="H508" s="416"/>
      <c r="I508" s="416"/>
      <c r="J508" s="416"/>
      <c r="K508" s="416"/>
      <c r="L508" s="416"/>
      <c r="M508" s="416"/>
      <c r="N508" s="416"/>
      <c r="O508" s="416"/>
      <c r="P508" s="417"/>
      <c r="Q508" s="416"/>
      <c r="R508" s="416"/>
      <c r="AD508" s="410"/>
      <c r="AE508" s="410"/>
      <c r="AF508" s="410"/>
      <c r="AG508" s="410"/>
      <c r="AH508" s="410"/>
      <c r="AI508" s="410"/>
      <c r="AJ508" s="410"/>
      <c r="AK508" s="410"/>
      <c r="AL508" s="410"/>
      <c r="AM508" s="410"/>
      <c r="AN508" s="410"/>
      <c r="AO508" s="410"/>
      <c r="AP508" s="410"/>
      <c r="AQ508" s="410"/>
    </row>
    <row r="509" spans="5:43" ht="15" x14ac:dyDescent="0.2">
      <c r="E509" s="410"/>
      <c r="F509" s="416"/>
      <c r="G509" s="416"/>
      <c r="H509" s="416"/>
      <c r="I509" s="416"/>
      <c r="J509" s="416"/>
      <c r="K509" s="416"/>
      <c r="L509" s="416"/>
      <c r="M509" s="416"/>
      <c r="N509" s="416"/>
      <c r="O509" s="416"/>
      <c r="P509" s="417"/>
      <c r="Q509" s="416"/>
      <c r="R509" s="416"/>
      <c r="AD509" s="410"/>
      <c r="AE509" s="410"/>
      <c r="AF509" s="410"/>
      <c r="AG509" s="410"/>
      <c r="AH509" s="410"/>
      <c r="AI509" s="410"/>
      <c r="AJ509" s="410"/>
      <c r="AK509" s="410"/>
      <c r="AL509" s="410"/>
      <c r="AM509" s="410"/>
      <c r="AN509" s="410"/>
      <c r="AO509" s="410"/>
      <c r="AP509" s="410"/>
      <c r="AQ509" s="410"/>
    </row>
    <row r="510" spans="5:43" ht="15" x14ac:dyDescent="0.2">
      <c r="E510" s="410"/>
      <c r="F510" s="416"/>
      <c r="G510" s="416"/>
      <c r="H510" s="416"/>
      <c r="I510" s="416"/>
      <c r="J510" s="416"/>
      <c r="K510" s="416"/>
      <c r="L510" s="416"/>
      <c r="M510" s="416"/>
      <c r="N510" s="416"/>
      <c r="O510" s="416"/>
      <c r="P510" s="417"/>
      <c r="Q510" s="416"/>
      <c r="R510" s="416"/>
      <c r="AD510" s="410"/>
      <c r="AE510" s="410"/>
      <c r="AF510" s="410"/>
      <c r="AG510" s="410"/>
      <c r="AH510" s="410"/>
      <c r="AI510" s="410"/>
      <c r="AJ510" s="410"/>
      <c r="AK510" s="410"/>
      <c r="AL510" s="410"/>
      <c r="AM510" s="410"/>
      <c r="AN510" s="410"/>
      <c r="AO510" s="410"/>
      <c r="AP510" s="410"/>
      <c r="AQ510" s="410"/>
    </row>
    <row r="511" spans="5:43" ht="15" x14ac:dyDescent="0.2">
      <c r="E511" s="410"/>
      <c r="F511" s="416"/>
      <c r="G511" s="416"/>
      <c r="H511" s="416"/>
      <c r="I511" s="416"/>
      <c r="J511" s="416"/>
      <c r="K511" s="416"/>
      <c r="L511" s="416"/>
      <c r="M511" s="416"/>
      <c r="N511" s="416"/>
      <c r="O511" s="416"/>
      <c r="P511" s="417"/>
      <c r="Q511" s="416"/>
      <c r="R511" s="416"/>
      <c r="AD511" s="410"/>
      <c r="AE511" s="410"/>
      <c r="AF511" s="410"/>
      <c r="AG511" s="410"/>
      <c r="AH511" s="410"/>
      <c r="AI511" s="410"/>
      <c r="AJ511" s="410"/>
      <c r="AK511" s="410"/>
      <c r="AL511" s="410"/>
      <c r="AM511" s="410"/>
      <c r="AN511" s="410"/>
      <c r="AO511" s="410"/>
      <c r="AP511" s="410"/>
      <c r="AQ511" s="410"/>
    </row>
    <row r="512" spans="5:43" ht="15" x14ac:dyDescent="0.2">
      <c r="E512" s="410"/>
      <c r="F512" s="416"/>
      <c r="G512" s="416"/>
      <c r="H512" s="416"/>
      <c r="I512" s="416"/>
      <c r="J512" s="416"/>
      <c r="K512" s="416"/>
      <c r="L512" s="416"/>
      <c r="M512" s="416"/>
      <c r="N512" s="416"/>
      <c r="O512" s="416"/>
      <c r="P512" s="417"/>
      <c r="Q512" s="416"/>
      <c r="R512" s="416"/>
      <c r="AD512" s="410"/>
      <c r="AE512" s="410"/>
      <c r="AF512" s="410"/>
      <c r="AG512" s="410"/>
      <c r="AH512" s="410"/>
      <c r="AI512" s="410"/>
      <c r="AJ512" s="410"/>
      <c r="AK512" s="410"/>
      <c r="AL512" s="410"/>
      <c r="AM512" s="410"/>
      <c r="AN512" s="410"/>
      <c r="AO512" s="410"/>
      <c r="AP512" s="410"/>
      <c r="AQ512" s="410"/>
    </row>
    <row r="513" spans="5:43" ht="15" x14ac:dyDescent="0.2">
      <c r="E513" s="410"/>
      <c r="F513" s="416"/>
      <c r="G513" s="416"/>
      <c r="H513" s="416"/>
      <c r="I513" s="416"/>
      <c r="J513" s="416"/>
      <c r="K513" s="416"/>
      <c r="L513" s="416"/>
      <c r="M513" s="416"/>
      <c r="N513" s="416"/>
      <c r="O513" s="416"/>
      <c r="P513" s="417"/>
      <c r="Q513" s="416"/>
      <c r="R513" s="416"/>
      <c r="AD513" s="410"/>
      <c r="AE513" s="410"/>
      <c r="AF513" s="410"/>
      <c r="AG513" s="410"/>
      <c r="AH513" s="410"/>
      <c r="AI513" s="410"/>
      <c r="AJ513" s="410"/>
      <c r="AK513" s="410"/>
      <c r="AL513" s="410"/>
      <c r="AM513" s="410"/>
      <c r="AN513" s="410"/>
      <c r="AO513" s="410"/>
      <c r="AP513" s="410"/>
      <c r="AQ513" s="410"/>
    </row>
    <row r="514" spans="5:43" ht="15" x14ac:dyDescent="0.2">
      <c r="E514" s="410"/>
      <c r="F514" s="416"/>
      <c r="G514" s="416"/>
      <c r="H514" s="416"/>
      <c r="I514" s="416"/>
      <c r="J514" s="416"/>
      <c r="K514" s="416"/>
      <c r="L514" s="416"/>
      <c r="M514" s="416"/>
      <c r="N514" s="416"/>
      <c r="O514" s="416"/>
      <c r="P514" s="417"/>
      <c r="Q514" s="416"/>
      <c r="R514" s="416"/>
      <c r="AD514" s="410"/>
      <c r="AE514" s="410"/>
      <c r="AF514" s="410"/>
      <c r="AG514" s="410"/>
      <c r="AH514" s="410"/>
      <c r="AI514" s="410"/>
      <c r="AJ514" s="410"/>
      <c r="AK514" s="410"/>
      <c r="AL514" s="410"/>
      <c r="AM514" s="410"/>
      <c r="AN514" s="410"/>
      <c r="AO514" s="410"/>
      <c r="AP514" s="410"/>
      <c r="AQ514" s="410"/>
    </row>
    <row r="515" spans="5:43" ht="15" x14ac:dyDescent="0.2">
      <c r="E515" s="410"/>
      <c r="F515" s="416"/>
      <c r="G515" s="416"/>
      <c r="H515" s="416"/>
      <c r="I515" s="416"/>
      <c r="J515" s="416"/>
      <c r="K515" s="416"/>
      <c r="L515" s="416"/>
      <c r="M515" s="416"/>
      <c r="N515" s="416"/>
      <c r="O515" s="416"/>
      <c r="P515" s="417"/>
      <c r="Q515" s="416"/>
      <c r="R515" s="416"/>
      <c r="AD515" s="410"/>
      <c r="AE515" s="410"/>
      <c r="AF515" s="410"/>
      <c r="AG515" s="410"/>
      <c r="AH515" s="410"/>
      <c r="AI515" s="410"/>
      <c r="AJ515" s="410"/>
      <c r="AK515" s="410"/>
      <c r="AL515" s="410"/>
      <c r="AM515" s="410"/>
      <c r="AN515" s="410"/>
      <c r="AO515" s="410"/>
      <c r="AP515" s="410"/>
      <c r="AQ515" s="410"/>
    </row>
    <row r="516" spans="5:43" ht="15" x14ac:dyDescent="0.2">
      <c r="E516" s="410"/>
      <c r="F516" s="416"/>
      <c r="G516" s="416"/>
      <c r="H516" s="416"/>
      <c r="I516" s="416"/>
      <c r="J516" s="416"/>
      <c r="K516" s="416"/>
      <c r="L516" s="416"/>
      <c r="M516" s="416"/>
      <c r="N516" s="416"/>
      <c r="O516" s="416"/>
      <c r="P516" s="417"/>
      <c r="Q516" s="416"/>
      <c r="R516" s="416"/>
      <c r="AD516" s="410"/>
      <c r="AE516" s="410"/>
      <c r="AF516" s="410"/>
      <c r="AG516" s="410"/>
      <c r="AH516" s="410"/>
      <c r="AI516" s="410"/>
      <c r="AJ516" s="410"/>
      <c r="AK516" s="410"/>
      <c r="AL516" s="410"/>
      <c r="AM516" s="410"/>
      <c r="AN516" s="410"/>
      <c r="AO516" s="410"/>
      <c r="AP516" s="410"/>
      <c r="AQ516" s="410"/>
    </row>
    <row r="517" spans="5:43" ht="15" x14ac:dyDescent="0.2">
      <c r="E517" s="410"/>
      <c r="F517" s="416"/>
      <c r="G517" s="416"/>
      <c r="H517" s="416"/>
      <c r="I517" s="416"/>
      <c r="J517" s="416"/>
      <c r="K517" s="416"/>
      <c r="L517" s="416"/>
      <c r="M517" s="416"/>
      <c r="N517" s="416"/>
      <c r="O517" s="416"/>
      <c r="P517" s="417"/>
      <c r="Q517" s="416"/>
      <c r="R517" s="416"/>
      <c r="AD517" s="410"/>
      <c r="AE517" s="410"/>
      <c r="AF517" s="410"/>
      <c r="AG517" s="410"/>
      <c r="AH517" s="410"/>
      <c r="AI517" s="410"/>
      <c r="AJ517" s="410"/>
      <c r="AK517" s="410"/>
      <c r="AL517" s="410"/>
      <c r="AM517" s="410"/>
      <c r="AN517" s="410"/>
      <c r="AO517" s="410"/>
      <c r="AP517" s="410"/>
      <c r="AQ517" s="410"/>
    </row>
    <row r="518" spans="5:43" ht="15" x14ac:dyDescent="0.2">
      <c r="E518" s="410"/>
      <c r="F518" s="416"/>
      <c r="G518" s="416"/>
      <c r="H518" s="416"/>
      <c r="I518" s="416"/>
      <c r="J518" s="416"/>
      <c r="K518" s="416"/>
      <c r="L518" s="416"/>
      <c r="M518" s="416"/>
      <c r="N518" s="416"/>
      <c r="O518" s="416"/>
      <c r="P518" s="417"/>
      <c r="Q518" s="416"/>
      <c r="R518" s="416"/>
      <c r="AD518" s="410"/>
      <c r="AE518" s="410"/>
      <c r="AF518" s="410"/>
      <c r="AG518" s="410"/>
      <c r="AH518" s="410"/>
      <c r="AI518" s="410"/>
      <c r="AJ518" s="410"/>
      <c r="AK518" s="410"/>
      <c r="AL518" s="410"/>
      <c r="AM518" s="410"/>
      <c r="AN518" s="410"/>
      <c r="AO518" s="410"/>
      <c r="AP518" s="410"/>
      <c r="AQ518" s="410"/>
    </row>
    <row r="519" spans="5:43" ht="15" x14ac:dyDescent="0.2">
      <c r="E519" s="410"/>
      <c r="F519" s="416"/>
      <c r="G519" s="416"/>
      <c r="H519" s="416"/>
      <c r="I519" s="416"/>
      <c r="J519" s="416"/>
      <c r="K519" s="416"/>
      <c r="L519" s="416"/>
      <c r="M519" s="416"/>
      <c r="N519" s="416"/>
      <c r="O519" s="416"/>
      <c r="P519" s="417"/>
      <c r="Q519" s="416"/>
      <c r="R519" s="416"/>
      <c r="AD519" s="410"/>
      <c r="AE519" s="410"/>
      <c r="AF519" s="410"/>
      <c r="AG519" s="410"/>
      <c r="AH519" s="410"/>
      <c r="AI519" s="410"/>
      <c r="AJ519" s="410"/>
      <c r="AK519" s="410"/>
      <c r="AL519" s="410"/>
      <c r="AM519" s="410"/>
      <c r="AN519" s="410"/>
      <c r="AO519" s="410"/>
      <c r="AP519" s="410"/>
      <c r="AQ519" s="410"/>
    </row>
    <row r="520" spans="5:43" ht="15" x14ac:dyDescent="0.2">
      <c r="E520" s="410"/>
      <c r="F520" s="416"/>
      <c r="G520" s="416"/>
      <c r="H520" s="416"/>
      <c r="I520" s="416"/>
      <c r="J520" s="416"/>
      <c r="K520" s="416"/>
      <c r="L520" s="416"/>
      <c r="M520" s="416"/>
      <c r="N520" s="416"/>
      <c r="O520" s="416"/>
      <c r="P520" s="417"/>
      <c r="Q520" s="416"/>
      <c r="R520" s="416"/>
      <c r="AD520" s="410"/>
      <c r="AE520" s="410"/>
      <c r="AF520" s="410"/>
      <c r="AG520" s="410"/>
      <c r="AH520" s="410"/>
      <c r="AI520" s="410"/>
      <c r="AJ520" s="410"/>
      <c r="AK520" s="410"/>
      <c r="AL520" s="410"/>
      <c r="AM520" s="410"/>
      <c r="AN520" s="410"/>
      <c r="AO520" s="410"/>
      <c r="AP520" s="410"/>
      <c r="AQ520" s="410"/>
    </row>
    <row r="521" spans="5:43" ht="15" x14ac:dyDescent="0.2">
      <c r="E521" s="410"/>
      <c r="F521" s="416"/>
      <c r="G521" s="416"/>
      <c r="H521" s="416"/>
      <c r="I521" s="416"/>
      <c r="J521" s="416"/>
      <c r="K521" s="416"/>
      <c r="L521" s="416"/>
      <c r="M521" s="416"/>
      <c r="N521" s="416"/>
      <c r="O521" s="416"/>
      <c r="P521" s="417"/>
      <c r="Q521" s="416"/>
      <c r="R521" s="416"/>
      <c r="AD521" s="410"/>
      <c r="AE521" s="410"/>
      <c r="AF521" s="410"/>
      <c r="AG521" s="410"/>
      <c r="AH521" s="410"/>
      <c r="AI521" s="410"/>
      <c r="AJ521" s="410"/>
      <c r="AK521" s="410"/>
      <c r="AL521" s="410"/>
      <c r="AM521" s="410"/>
      <c r="AN521" s="410"/>
      <c r="AO521" s="410"/>
      <c r="AP521" s="410"/>
      <c r="AQ521" s="410"/>
    </row>
    <row r="522" spans="5:43" ht="15" x14ac:dyDescent="0.2">
      <c r="E522" s="410"/>
      <c r="F522" s="416"/>
      <c r="G522" s="416"/>
      <c r="H522" s="416"/>
      <c r="I522" s="416"/>
      <c r="J522" s="416"/>
      <c r="K522" s="416"/>
      <c r="L522" s="416"/>
      <c r="M522" s="416"/>
      <c r="N522" s="416"/>
      <c r="O522" s="416"/>
      <c r="P522" s="417"/>
      <c r="Q522" s="416"/>
      <c r="R522" s="416"/>
      <c r="AD522" s="410"/>
      <c r="AE522" s="410"/>
      <c r="AF522" s="410"/>
      <c r="AG522" s="410"/>
      <c r="AH522" s="410"/>
      <c r="AI522" s="410"/>
      <c r="AJ522" s="410"/>
      <c r="AK522" s="410"/>
      <c r="AL522" s="410"/>
      <c r="AM522" s="410"/>
      <c r="AN522" s="410"/>
      <c r="AO522" s="410"/>
      <c r="AP522" s="410"/>
      <c r="AQ522" s="410"/>
    </row>
    <row r="523" spans="5:43" ht="15" x14ac:dyDescent="0.2">
      <c r="E523" s="410"/>
      <c r="F523" s="416"/>
      <c r="G523" s="416"/>
      <c r="H523" s="416"/>
      <c r="I523" s="416"/>
      <c r="J523" s="416"/>
      <c r="K523" s="416"/>
      <c r="L523" s="416"/>
      <c r="M523" s="416"/>
      <c r="N523" s="416"/>
      <c r="O523" s="416"/>
      <c r="P523" s="417"/>
      <c r="Q523" s="416"/>
      <c r="R523" s="416"/>
      <c r="AD523" s="410"/>
      <c r="AE523" s="410"/>
      <c r="AF523" s="410"/>
      <c r="AG523" s="410"/>
      <c r="AH523" s="410"/>
      <c r="AI523" s="410"/>
      <c r="AJ523" s="410"/>
      <c r="AK523" s="410"/>
      <c r="AL523" s="410"/>
      <c r="AM523" s="410"/>
      <c r="AN523" s="410"/>
      <c r="AO523" s="410"/>
      <c r="AP523" s="410"/>
      <c r="AQ523" s="410"/>
    </row>
    <row r="524" spans="5:43" ht="15" x14ac:dyDescent="0.2">
      <c r="E524" s="410"/>
      <c r="F524" s="416"/>
      <c r="G524" s="416"/>
      <c r="H524" s="416"/>
      <c r="I524" s="416"/>
      <c r="J524" s="416"/>
      <c r="K524" s="416"/>
      <c r="L524" s="416"/>
      <c r="M524" s="416"/>
      <c r="N524" s="416"/>
      <c r="O524" s="416"/>
      <c r="P524" s="417"/>
      <c r="Q524" s="416"/>
      <c r="R524" s="416"/>
      <c r="AD524" s="410"/>
      <c r="AE524" s="410"/>
      <c r="AF524" s="410"/>
      <c r="AG524" s="410"/>
      <c r="AH524" s="410"/>
      <c r="AI524" s="410"/>
      <c r="AJ524" s="410"/>
      <c r="AK524" s="410"/>
      <c r="AL524" s="410"/>
      <c r="AM524" s="410"/>
      <c r="AN524" s="410"/>
      <c r="AO524" s="410"/>
      <c r="AP524" s="410"/>
      <c r="AQ524" s="410"/>
    </row>
    <row r="525" spans="5:43" ht="15" x14ac:dyDescent="0.2">
      <c r="E525" s="410"/>
      <c r="F525" s="416"/>
      <c r="G525" s="416"/>
      <c r="H525" s="416"/>
      <c r="I525" s="416"/>
      <c r="J525" s="416"/>
      <c r="K525" s="416"/>
      <c r="L525" s="416"/>
      <c r="M525" s="416"/>
      <c r="N525" s="416"/>
      <c r="O525" s="416"/>
      <c r="P525" s="417"/>
      <c r="Q525" s="416"/>
      <c r="R525" s="416"/>
      <c r="AD525" s="410"/>
      <c r="AE525" s="410"/>
      <c r="AF525" s="410"/>
      <c r="AG525" s="410"/>
      <c r="AH525" s="410"/>
      <c r="AI525" s="410"/>
      <c r="AJ525" s="410"/>
      <c r="AK525" s="410"/>
      <c r="AL525" s="410"/>
      <c r="AM525" s="410"/>
      <c r="AN525" s="410"/>
      <c r="AO525" s="410"/>
      <c r="AP525" s="410"/>
      <c r="AQ525" s="410"/>
    </row>
    <row r="526" spans="5:43" ht="15" x14ac:dyDescent="0.2">
      <c r="E526" s="410"/>
      <c r="F526" s="416"/>
      <c r="G526" s="416"/>
      <c r="H526" s="416"/>
      <c r="I526" s="416"/>
      <c r="J526" s="416"/>
      <c r="K526" s="416"/>
      <c r="L526" s="416"/>
      <c r="M526" s="416"/>
      <c r="N526" s="416"/>
      <c r="O526" s="416"/>
      <c r="P526" s="417"/>
      <c r="Q526" s="416"/>
      <c r="R526" s="416"/>
      <c r="AD526" s="410"/>
      <c r="AE526" s="410"/>
      <c r="AF526" s="410"/>
      <c r="AG526" s="410"/>
      <c r="AH526" s="410"/>
      <c r="AI526" s="410"/>
      <c r="AJ526" s="410"/>
      <c r="AK526" s="410"/>
      <c r="AL526" s="410"/>
      <c r="AM526" s="410"/>
      <c r="AN526" s="410"/>
      <c r="AO526" s="410"/>
      <c r="AP526" s="410"/>
      <c r="AQ526" s="410"/>
    </row>
    <row r="527" spans="5:43" ht="15" x14ac:dyDescent="0.2">
      <c r="E527" s="410"/>
      <c r="F527" s="416"/>
      <c r="G527" s="416"/>
      <c r="H527" s="416"/>
      <c r="I527" s="416"/>
      <c r="J527" s="416"/>
      <c r="K527" s="416"/>
      <c r="L527" s="416"/>
      <c r="M527" s="416"/>
      <c r="N527" s="416"/>
      <c r="O527" s="416"/>
      <c r="P527" s="417"/>
      <c r="Q527" s="416"/>
      <c r="R527" s="416"/>
      <c r="AD527" s="410"/>
      <c r="AE527" s="410"/>
      <c r="AF527" s="410"/>
      <c r="AG527" s="410"/>
      <c r="AH527" s="410"/>
      <c r="AI527" s="410"/>
      <c r="AJ527" s="410"/>
      <c r="AK527" s="410"/>
      <c r="AL527" s="410"/>
      <c r="AM527" s="410"/>
      <c r="AN527" s="410"/>
      <c r="AO527" s="410"/>
      <c r="AP527" s="410"/>
      <c r="AQ527" s="410"/>
    </row>
    <row r="528" spans="5:43" ht="15" x14ac:dyDescent="0.2">
      <c r="E528" s="410"/>
      <c r="F528" s="416"/>
      <c r="G528" s="416"/>
      <c r="H528" s="416"/>
      <c r="I528" s="416"/>
      <c r="J528" s="416"/>
      <c r="K528" s="416"/>
      <c r="L528" s="416"/>
      <c r="M528" s="416"/>
      <c r="N528" s="416"/>
      <c r="O528" s="416"/>
      <c r="P528" s="417"/>
      <c r="Q528" s="416"/>
      <c r="R528" s="416"/>
      <c r="AD528" s="410"/>
      <c r="AE528" s="410"/>
      <c r="AF528" s="410"/>
      <c r="AG528" s="410"/>
      <c r="AH528" s="410"/>
      <c r="AI528" s="410"/>
      <c r="AJ528" s="410"/>
      <c r="AK528" s="410"/>
      <c r="AL528" s="410"/>
      <c r="AM528" s="410"/>
      <c r="AN528" s="410"/>
      <c r="AO528" s="410"/>
      <c r="AP528" s="410"/>
      <c r="AQ528" s="410"/>
    </row>
    <row r="529" spans="5:43" ht="15" x14ac:dyDescent="0.2">
      <c r="E529" s="410"/>
      <c r="F529" s="416"/>
      <c r="G529" s="416"/>
      <c r="H529" s="416"/>
      <c r="I529" s="416"/>
      <c r="J529" s="416"/>
      <c r="K529" s="416"/>
      <c r="L529" s="416"/>
      <c r="M529" s="416"/>
      <c r="N529" s="416"/>
      <c r="O529" s="416"/>
      <c r="P529" s="417"/>
      <c r="Q529" s="416"/>
      <c r="R529" s="416"/>
      <c r="AD529" s="410"/>
      <c r="AE529" s="410"/>
      <c r="AF529" s="410"/>
      <c r="AG529" s="410"/>
      <c r="AH529" s="410"/>
      <c r="AI529" s="410"/>
      <c r="AJ529" s="410"/>
      <c r="AK529" s="410"/>
      <c r="AL529" s="410"/>
      <c r="AM529" s="410"/>
      <c r="AN529" s="410"/>
      <c r="AO529" s="410"/>
      <c r="AP529" s="410"/>
      <c r="AQ529" s="410"/>
    </row>
    <row r="530" spans="5:43" ht="15" x14ac:dyDescent="0.2">
      <c r="E530" s="410"/>
      <c r="F530" s="416"/>
      <c r="G530" s="416"/>
      <c r="H530" s="416"/>
      <c r="I530" s="416"/>
      <c r="J530" s="416"/>
      <c r="K530" s="416"/>
      <c r="L530" s="416"/>
      <c r="M530" s="416"/>
      <c r="N530" s="416"/>
      <c r="O530" s="416"/>
      <c r="P530" s="417"/>
      <c r="Q530" s="416"/>
      <c r="R530" s="416"/>
      <c r="AD530" s="410"/>
      <c r="AE530" s="410"/>
      <c r="AF530" s="410"/>
      <c r="AG530" s="410"/>
      <c r="AH530" s="410"/>
      <c r="AI530" s="410"/>
      <c r="AJ530" s="410"/>
      <c r="AK530" s="410"/>
      <c r="AL530" s="410"/>
      <c r="AM530" s="410"/>
      <c r="AN530" s="410"/>
      <c r="AO530" s="410"/>
      <c r="AP530" s="410"/>
      <c r="AQ530" s="410"/>
    </row>
    <row r="531" spans="5:43" ht="15" x14ac:dyDescent="0.2">
      <c r="E531" s="410"/>
      <c r="F531" s="416"/>
      <c r="G531" s="416"/>
      <c r="H531" s="416"/>
      <c r="I531" s="416"/>
      <c r="J531" s="416"/>
      <c r="K531" s="416"/>
      <c r="L531" s="416"/>
      <c r="M531" s="416"/>
      <c r="N531" s="416"/>
      <c r="O531" s="416"/>
      <c r="P531" s="417"/>
      <c r="Q531" s="416"/>
      <c r="R531" s="416"/>
      <c r="AD531" s="410"/>
      <c r="AE531" s="410"/>
      <c r="AF531" s="410"/>
      <c r="AG531" s="410"/>
      <c r="AH531" s="410"/>
      <c r="AI531" s="410"/>
      <c r="AJ531" s="410"/>
      <c r="AK531" s="410"/>
      <c r="AL531" s="410"/>
      <c r="AM531" s="410"/>
      <c r="AN531" s="410"/>
      <c r="AO531" s="410"/>
      <c r="AP531" s="410"/>
      <c r="AQ531" s="410"/>
    </row>
    <row r="532" spans="5:43" ht="15" x14ac:dyDescent="0.2">
      <c r="E532" s="410"/>
      <c r="F532" s="416"/>
      <c r="G532" s="416"/>
      <c r="H532" s="416"/>
      <c r="I532" s="416"/>
      <c r="J532" s="416"/>
      <c r="K532" s="416"/>
      <c r="L532" s="416"/>
      <c r="M532" s="416"/>
      <c r="N532" s="416"/>
      <c r="O532" s="416"/>
      <c r="P532" s="417"/>
      <c r="Q532" s="416"/>
      <c r="R532" s="416"/>
      <c r="AD532" s="410"/>
      <c r="AE532" s="410"/>
      <c r="AF532" s="410"/>
      <c r="AG532" s="410"/>
      <c r="AH532" s="410"/>
      <c r="AI532" s="410"/>
      <c r="AJ532" s="410"/>
      <c r="AK532" s="410"/>
      <c r="AL532" s="410"/>
      <c r="AM532" s="410"/>
      <c r="AN532" s="410"/>
      <c r="AO532" s="410"/>
      <c r="AP532" s="410"/>
      <c r="AQ532" s="410"/>
    </row>
    <row r="533" spans="5:43" ht="15" x14ac:dyDescent="0.2">
      <c r="E533" s="410"/>
      <c r="F533" s="416"/>
      <c r="G533" s="416"/>
      <c r="H533" s="416"/>
      <c r="I533" s="416"/>
      <c r="J533" s="416"/>
      <c r="K533" s="416"/>
      <c r="L533" s="416"/>
      <c r="M533" s="416"/>
      <c r="N533" s="416"/>
      <c r="O533" s="416"/>
      <c r="P533" s="417"/>
      <c r="Q533" s="416"/>
      <c r="R533" s="416"/>
      <c r="AD533" s="410"/>
      <c r="AE533" s="410"/>
      <c r="AF533" s="410"/>
      <c r="AG533" s="410"/>
      <c r="AH533" s="410"/>
      <c r="AI533" s="410"/>
      <c r="AJ533" s="410"/>
      <c r="AK533" s="410"/>
      <c r="AL533" s="410"/>
      <c r="AM533" s="410"/>
      <c r="AN533" s="410"/>
      <c r="AO533" s="410"/>
      <c r="AP533" s="410"/>
      <c r="AQ533" s="410"/>
    </row>
    <row r="534" spans="5:43" ht="15" x14ac:dyDescent="0.2">
      <c r="E534" s="410"/>
      <c r="F534" s="416"/>
      <c r="G534" s="416"/>
      <c r="H534" s="416"/>
      <c r="I534" s="416"/>
      <c r="J534" s="416"/>
      <c r="K534" s="416"/>
      <c r="L534" s="416"/>
      <c r="M534" s="416"/>
      <c r="N534" s="416"/>
      <c r="O534" s="416"/>
      <c r="P534" s="417"/>
      <c r="Q534" s="416"/>
      <c r="R534" s="416"/>
      <c r="AD534" s="410"/>
      <c r="AE534" s="410"/>
      <c r="AF534" s="410"/>
      <c r="AG534" s="410"/>
      <c r="AH534" s="410"/>
      <c r="AI534" s="410"/>
      <c r="AJ534" s="410"/>
      <c r="AK534" s="410"/>
      <c r="AL534" s="410"/>
      <c r="AM534" s="410"/>
      <c r="AN534" s="410"/>
      <c r="AO534" s="410"/>
      <c r="AP534" s="410"/>
      <c r="AQ534" s="410"/>
    </row>
    <row r="535" spans="5:43" ht="15" x14ac:dyDescent="0.2">
      <c r="E535" s="410"/>
      <c r="F535" s="416"/>
      <c r="G535" s="416"/>
      <c r="H535" s="416"/>
      <c r="I535" s="416"/>
      <c r="J535" s="416"/>
      <c r="K535" s="416"/>
      <c r="L535" s="416"/>
      <c r="M535" s="416"/>
      <c r="N535" s="416"/>
      <c r="O535" s="416"/>
      <c r="P535" s="417"/>
      <c r="Q535" s="416"/>
      <c r="R535" s="416"/>
      <c r="AD535" s="410"/>
      <c r="AE535" s="410"/>
      <c r="AF535" s="410"/>
      <c r="AG535" s="410"/>
      <c r="AH535" s="410"/>
      <c r="AI535" s="410"/>
      <c r="AJ535" s="410"/>
      <c r="AK535" s="410"/>
      <c r="AL535" s="410"/>
      <c r="AM535" s="410"/>
      <c r="AN535" s="410"/>
      <c r="AO535" s="410"/>
      <c r="AP535" s="410"/>
      <c r="AQ535" s="410"/>
    </row>
    <row r="536" spans="5:43" ht="15" x14ac:dyDescent="0.2">
      <c r="E536" s="410"/>
      <c r="F536" s="416"/>
      <c r="G536" s="416"/>
      <c r="H536" s="416"/>
      <c r="I536" s="416"/>
      <c r="J536" s="416"/>
      <c r="K536" s="416"/>
      <c r="L536" s="416"/>
      <c r="M536" s="416"/>
      <c r="N536" s="416"/>
      <c r="O536" s="416"/>
      <c r="P536" s="417"/>
      <c r="Q536" s="416"/>
      <c r="R536" s="416"/>
      <c r="AD536" s="410"/>
      <c r="AE536" s="410"/>
      <c r="AF536" s="410"/>
      <c r="AG536" s="410"/>
      <c r="AH536" s="410"/>
      <c r="AI536" s="410"/>
      <c r="AJ536" s="410"/>
      <c r="AK536" s="410"/>
      <c r="AL536" s="410"/>
      <c r="AM536" s="410"/>
      <c r="AN536" s="410"/>
      <c r="AO536" s="410"/>
      <c r="AP536" s="410"/>
      <c r="AQ536" s="410"/>
    </row>
    <row r="537" spans="5:43" ht="15" x14ac:dyDescent="0.2">
      <c r="E537" s="410"/>
      <c r="F537" s="416"/>
      <c r="G537" s="416"/>
      <c r="H537" s="416"/>
      <c r="I537" s="416"/>
      <c r="J537" s="416"/>
      <c r="K537" s="416"/>
      <c r="L537" s="416"/>
      <c r="M537" s="416"/>
      <c r="N537" s="416"/>
      <c r="O537" s="416"/>
      <c r="P537" s="417"/>
      <c r="Q537" s="416"/>
      <c r="R537" s="416"/>
      <c r="AD537" s="410"/>
      <c r="AE537" s="410"/>
      <c r="AF537" s="410"/>
      <c r="AG537" s="410"/>
      <c r="AH537" s="410"/>
      <c r="AI537" s="410"/>
      <c r="AJ537" s="410"/>
      <c r="AK537" s="410"/>
      <c r="AL537" s="410"/>
      <c r="AM537" s="410"/>
      <c r="AN537" s="410"/>
      <c r="AO537" s="410"/>
      <c r="AP537" s="410"/>
      <c r="AQ537" s="410"/>
    </row>
    <row r="538" spans="5:43" ht="15" x14ac:dyDescent="0.2">
      <c r="E538" s="410"/>
      <c r="F538" s="416"/>
      <c r="G538" s="416"/>
      <c r="H538" s="416"/>
      <c r="I538" s="416"/>
      <c r="J538" s="416"/>
      <c r="K538" s="416"/>
      <c r="L538" s="416"/>
      <c r="M538" s="416"/>
      <c r="N538" s="416"/>
      <c r="O538" s="416"/>
      <c r="P538" s="417"/>
      <c r="Q538" s="416"/>
      <c r="R538" s="416"/>
      <c r="AD538" s="410"/>
      <c r="AE538" s="410"/>
      <c r="AF538" s="410"/>
      <c r="AG538" s="410"/>
      <c r="AH538" s="410"/>
      <c r="AI538" s="410"/>
      <c r="AJ538" s="410"/>
      <c r="AK538" s="410"/>
      <c r="AL538" s="410"/>
      <c r="AM538" s="410"/>
      <c r="AN538" s="410"/>
      <c r="AO538" s="410"/>
      <c r="AP538" s="410"/>
      <c r="AQ538" s="410"/>
    </row>
    <row r="539" spans="5:43" ht="15" x14ac:dyDescent="0.2">
      <c r="E539" s="410"/>
      <c r="F539" s="416"/>
      <c r="G539" s="416"/>
      <c r="H539" s="416"/>
      <c r="I539" s="416"/>
      <c r="J539" s="416"/>
      <c r="K539" s="416"/>
      <c r="L539" s="416"/>
      <c r="M539" s="416"/>
      <c r="N539" s="416"/>
      <c r="O539" s="416"/>
      <c r="P539" s="417"/>
      <c r="Q539" s="416"/>
      <c r="R539" s="416"/>
      <c r="AD539" s="410"/>
      <c r="AE539" s="410"/>
      <c r="AF539" s="410"/>
      <c r="AG539" s="410"/>
      <c r="AH539" s="410"/>
      <c r="AI539" s="410"/>
      <c r="AJ539" s="410"/>
      <c r="AK539" s="410"/>
      <c r="AL539" s="410"/>
      <c r="AM539" s="410"/>
      <c r="AN539" s="410"/>
      <c r="AO539" s="410"/>
      <c r="AP539" s="410"/>
      <c r="AQ539" s="410"/>
    </row>
    <row r="540" spans="5:43" ht="15" x14ac:dyDescent="0.2">
      <c r="E540" s="410"/>
      <c r="F540" s="416"/>
      <c r="G540" s="416"/>
      <c r="H540" s="416"/>
      <c r="I540" s="416"/>
      <c r="J540" s="416"/>
      <c r="K540" s="416"/>
      <c r="L540" s="416"/>
      <c r="M540" s="416"/>
      <c r="N540" s="416"/>
      <c r="O540" s="416"/>
      <c r="P540" s="417"/>
      <c r="Q540" s="416"/>
      <c r="R540" s="416"/>
      <c r="AD540" s="410"/>
      <c r="AE540" s="410"/>
      <c r="AF540" s="410"/>
      <c r="AG540" s="410"/>
      <c r="AH540" s="410"/>
      <c r="AI540" s="410"/>
      <c r="AJ540" s="410"/>
      <c r="AK540" s="410"/>
      <c r="AL540" s="410"/>
      <c r="AM540" s="410"/>
      <c r="AN540" s="410"/>
      <c r="AO540" s="410"/>
      <c r="AP540" s="410"/>
      <c r="AQ540" s="410"/>
    </row>
    <row r="541" spans="5:43" ht="15" x14ac:dyDescent="0.2">
      <c r="E541" s="410"/>
      <c r="F541" s="416"/>
      <c r="G541" s="416"/>
      <c r="H541" s="416"/>
      <c r="I541" s="416"/>
      <c r="J541" s="416"/>
      <c r="K541" s="416"/>
      <c r="L541" s="416"/>
      <c r="M541" s="416"/>
      <c r="N541" s="416"/>
      <c r="O541" s="416"/>
      <c r="P541" s="417"/>
      <c r="Q541" s="416"/>
      <c r="R541" s="416"/>
      <c r="AD541" s="410"/>
      <c r="AE541" s="410"/>
      <c r="AF541" s="410"/>
      <c r="AG541" s="410"/>
      <c r="AH541" s="410"/>
      <c r="AI541" s="410"/>
      <c r="AJ541" s="410"/>
      <c r="AK541" s="410"/>
      <c r="AL541" s="410"/>
      <c r="AM541" s="410"/>
      <c r="AN541" s="410"/>
      <c r="AO541" s="410"/>
      <c r="AP541" s="410"/>
      <c r="AQ541" s="410"/>
    </row>
    <row r="542" spans="5:43" ht="15" x14ac:dyDescent="0.2">
      <c r="E542" s="410"/>
      <c r="F542" s="416"/>
      <c r="G542" s="416"/>
      <c r="H542" s="416"/>
      <c r="I542" s="416"/>
      <c r="J542" s="416"/>
      <c r="K542" s="416"/>
      <c r="L542" s="416"/>
      <c r="M542" s="416"/>
      <c r="N542" s="416"/>
      <c r="O542" s="416"/>
      <c r="P542" s="417"/>
      <c r="Q542" s="416"/>
      <c r="R542" s="416"/>
      <c r="AD542" s="410"/>
      <c r="AE542" s="410"/>
      <c r="AF542" s="410"/>
      <c r="AG542" s="410"/>
      <c r="AH542" s="410"/>
      <c r="AI542" s="410"/>
      <c r="AJ542" s="410"/>
      <c r="AK542" s="410"/>
      <c r="AL542" s="410"/>
      <c r="AM542" s="410"/>
      <c r="AN542" s="410"/>
      <c r="AO542" s="410"/>
      <c r="AP542" s="410"/>
      <c r="AQ542" s="410"/>
    </row>
    <row r="543" spans="5:43" ht="15" x14ac:dyDescent="0.2">
      <c r="E543" s="410"/>
      <c r="F543" s="416"/>
      <c r="G543" s="416"/>
      <c r="H543" s="416"/>
      <c r="I543" s="416"/>
      <c r="J543" s="416"/>
      <c r="K543" s="416"/>
      <c r="L543" s="416"/>
      <c r="M543" s="416"/>
      <c r="N543" s="416"/>
      <c r="O543" s="416"/>
      <c r="P543" s="417"/>
      <c r="Q543" s="416"/>
      <c r="R543" s="416"/>
      <c r="AD543" s="410"/>
      <c r="AE543" s="410"/>
      <c r="AF543" s="410"/>
      <c r="AG543" s="410"/>
      <c r="AH543" s="410"/>
      <c r="AI543" s="410"/>
      <c r="AJ543" s="410"/>
      <c r="AK543" s="410"/>
      <c r="AL543" s="410"/>
      <c r="AM543" s="410"/>
      <c r="AN543" s="410"/>
      <c r="AO543" s="410"/>
      <c r="AP543" s="410"/>
      <c r="AQ543" s="410"/>
    </row>
    <row r="544" spans="5:43" ht="15" x14ac:dyDescent="0.2">
      <c r="E544" s="410"/>
      <c r="F544" s="416"/>
      <c r="G544" s="416"/>
      <c r="H544" s="416"/>
      <c r="I544" s="416"/>
      <c r="J544" s="416"/>
      <c r="K544" s="416"/>
      <c r="L544" s="416"/>
      <c r="M544" s="416"/>
      <c r="N544" s="416"/>
      <c r="O544" s="416"/>
      <c r="P544" s="417"/>
      <c r="Q544" s="416"/>
      <c r="R544" s="416"/>
      <c r="AD544" s="410"/>
      <c r="AE544" s="410"/>
      <c r="AF544" s="410"/>
      <c r="AG544" s="410"/>
      <c r="AH544" s="410"/>
      <c r="AI544" s="410"/>
      <c r="AJ544" s="410"/>
      <c r="AK544" s="410"/>
      <c r="AL544" s="410"/>
      <c r="AM544" s="410"/>
      <c r="AN544" s="410"/>
      <c r="AO544" s="410"/>
      <c r="AP544" s="410"/>
      <c r="AQ544" s="410"/>
    </row>
    <row r="545" spans="5:43" ht="15" x14ac:dyDescent="0.2">
      <c r="E545" s="410"/>
      <c r="F545" s="416"/>
      <c r="G545" s="416"/>
      <c r="H545" s="416"/>
      <c r="I545" s="416"/>
      <c r="J545" s="416"/>
      <c r="K545" s="416"/>
      <c r="L545" s="416"/>
      <c r="M545" s="416"/>
      <c r="N545" s="416"/>
      <c r="O545" s="416"/>
      <c r="P545" s="417"/>
      <c r="Q545" s="416"/>
      <c r="R545" s="416"/>
      <c r="AD545" s="410"/>
      <c r="AE545" s="410"/>
      <c r="AF545" s="410"/>
      <c r="AG545" s="410"/>
      <c r="AH545" s="410"/>
      <c r="AI545" s="410"/>
      <c r="AJ545" s="410"/>
      <c r="AK545" s="410"/>
      <c r="AL545" s="410"/>
      <c r="AM545" s="410"/>
      <c r="AN545" s="410"/>
      <c r="AO545" s="410"/>
      <c r="AP545" s="410"/>
      <c r="AQ545" s="410"/>
    </row>
    <row r="546" spans="5:43" ht="15" x14ac:dyDescent="0.2">
      <c r="E546" s="410"/>
      <c r="F546" s="416"/>
      <c r="G546" s="416"/>
      <c r="H546" s="416"/>
      <c r="I546" s="416"/>
      <c r="J546" s="416"/>
      <c r="K546" s="416"/>
      <c r="L546" s="416"/>
      <c r="M546" s="416"/>
      <c r="N546" s="416"/>
      <c r="O546" s="416"/>
      <c r="P546" s="417"/>
      <c r="Q546" s="416"/>
      <c r="R546" s="416"/>
      <c r="AD546" s="410"/>
      <c r="AE546" s="410"/>
      <c r="AF546" s="410"/>
      <c r="AG546" s="410"/>
      <c r="AH546" s="410"/>
      <c r="AI546" s="410"/>
      <c r="AJ546" s="410"/>
      <c r="AK546" s="410"/>
      <c r="AL546" s="410"/>
      <c r="AM546" s="410"/>
      <c r="AN546" s="410"/>
      <c r="AO546" s="410"/>
      <c r="AP546" s="410"/>
      <c r="AQ546" s="410"/>
    </row>
    <row r="547" spans="5:43" ht="15" x14ac:dyDescent="0.2">
      <c r="E547" s="410"/>
      <c r="F547" s="416"/>
      <c r="G547" s="416"/>
      <c r="H547" s="416"/>
      <c r="I547" s="416"/>
      <c r="J547" s="416"/>
      <c r="K547" s="416"/>
      <c r="L547" s="416"/>
      <c r="M547" s="416"/>
      <c r="N547" s="416"/>
      <c r="O547" s="416"/>
      <c r="P547" s="417"/>
      <c r="Q547" s="416"/>
      <c r="R547" s="416"/>
      <c r="AD547" s="410"/>
      <c r="AE547" s="410"/>
      <c r="AF547" s="410"/>
      <c r="AG547" s="410"/>
      <c r="AH547" s="410"/>
      <c r="AI547" s="410"/>
      <c r="AJ547" s="410"/>
      <c r="AK547" s="410"/>
      <c r="AL547" s="410"/>
      <c r="AM547" s="410"/>
      <c r="AN547" s="410"/>
      <c r="AO547" s="410"/>
      <c r="AP547" s="410"/>
      <c r="AQ547" s="410"/>
    </row>
    <row r="548" spans="5:43" ht="15" x14ac:dyDescent="0.2">
      <c r="E548" s="410"/>
      <c r="F548" s="416"/>
      <c r="G548" s="416"/>
      <c r="H548" s="416"/>
      <c r="I548" s="416"/>
      <c r="J548" s="416"/>
      <c r="K548" s="416"/>
      <c r="L548" s="416"/>
      <c r="M548" s="416"/>
      <c r="N548" s="416"/>
      <c r="O548" s="416"/>
      <c r="P548" s="417"/>
      <c r="Q548" s="416"/>
      <c r="R548" s="416"/>
      <c r="AD548" s="410"/>
      <c r="AE548" s="410"/>
      <c r="AF548" s="410"/>
      <c r="AG548" s="410"/>
      <c r="AH548" s="410"/>
      <c r="AI548" s="410"/>
      <c r="AJ548" s="410"/>
      <c r="AK548" s="410"/>
      <c r="AL548" s="410"/>
      <c r="AM548" s="410"/>
      <c r="AN548" s="410"/>
      <c r="AO548" s="410"/>
      <c r="AP548" s="410"/>
      <c r="AQ548" s="410"/>
    </row>
    <row r="549" spans="5:43" ht="15" x14ac:dyDescent="0.2">
      <c r="E549" s="410"/>
      <c r="F549" s="416"/>
      <c r="G549" s="416"/>
      <c r="H549" s="416"/>
      <c r="I549" s="416"/>
      <c r="J549" s="416"/>
      <c r="K549" s="416"/>
      <c r="L549" s="416"/>
      <c r="M549" s="416"/>
      <c r="N549" s="416"/>
      <c r="O549" s="416"/>
      <c r="P549" s="417"/>
      <c r="Q549" s="416"/>
      <c r="R549" s="416"/>
      <c r="AD549" s="410"/>
      <c r="AE549" s="410"/>
      <c r="AF549" s="410"/>
      <c r="AG549" s="410"/>
      <c r="AH549" s="410"/>
      <c r="AI549" s="410"/>
      <c r="AJ549" s="410"/>
      <c r="AK549" s="410"/>
      <c r="AL549" s="410"/>
      <c r="AM549" s="410"/>
      <c r="AN549" s="410"/>
      <c r="AO549" s="410"/>
      <c r="AP549" s="410"/>
      <c r="AQ549" s="410"/>
    </row>
    <row r="550" spans="5:43" ht="15" x14ac:dyDescent="0.2">
      <c r="E550" s="410"/>
      <c r="F550" s="416"/>
      <c r="G550" s="416"/>
      <c r="H550" s="416"/>
      <c r="I550" s="416"/>
      <c r="J550" s="416"/>
      <c r="K550" s="416"/>
      <c r="L550" s="416"/>
      <c r="M550" s="416"/>
      <c r="N550" s="416"/>
      <c r="O550" s="416"/>
      <c r="P550" s="417"/>
      <c r="Q550" s="416"/>
      <c r="R550" s="416"/>
      <c r="AD550" s="410"/>
      <c r="AE550" s="410"/>
      <c r="AF550" s="410"/>
      <c r="AG550" s="410"/>
      <c r="AH550" s="410"/>
      <c r="AI550" s="410"/>
      <c r="AJ550" s="410"/>
      <c r="AK550" s="410"/>
      <c r="AL550" s="410"/>
      <c r="AM550" s="410"/>
      <c r="AN550" s="410"/>
      <c r="AO550" s="410"/>
      <c r="AP550" s="410"/>
      <c r="AQ550" s="410"/>
    </row>
    <row r="551" spans="5:43" ht="15" x14ac:dyDescent="0.2">
      <c r="E551" s="410"/>
      <c r="F551" s="416"/>
      <c r="G551" s="416"/>
      <c r="H551" s="416"/>
      <c r="I551" s="416"/>
      <c r="J551" s="416"/>
      <c r="K551" s="416"/>
      <c r="L551" s="416"/>
      <c r="M551" s="416"/>
      <c r="N551" s="416"/>
      <c r="O551" s="416"/>
      <c r="P551" s="417"/>
      <c r="Q551" s="416"/>
      <c r="R551" s="416"/>
      <c r="AD551" s="410"/>
      <c r="AE551" s="410"/>
      <c r="AF551" s="410"/>
      <c r="AG551" s="410"/>
      <c r="AH551" s="410"/>
      <c r="AI551" s="410"/>
      <c r="AJ551" s="410"/>
      <c r="AK551" s="410"/>
      <c r="AL551" s="410"/>
      <c r="AM551" s="410"/>
      <c r="AN551" s="410"/>
      <c r="AO551" s="410"/>
      <c r="AP551" s="410"/>
      <c r="AQ551" s="410"/>
    </row>
    <row r="552" spans="5:43" ht="15" x14ac:dyDescent="0.2">
      <c r="E552" s="410"/>
      <c r="F552" s="416"/>
      <c r="G552" s="416"/>
      <c r="H552" s="416"/>
      <c r="I552" s="416"/>
      <c r="J552" s="416"/>
      <c r="K552" s="416"/>
      <c r="L552" s="416"/>
      <c r="M552" s="416"/>
      <c r="N552" s="416"/>
      <c r="O552" s="416"/>
      <c r="P552" s="417"/>
      <c r="Q552" s="416"/>
      <c r="R552" s="416"/>
      <c r="AD552" s="410"/>
      <c r="AE552" s="410"/>
      <c r="AF552" s="410"/>
      <c r="AG552" s="410"/>
      <c r="AH552" s="410"/>
      <c r="AI552" s="410"/>
      <c r="AJ552" s="410"/>
      <c r="AK552" s="410"/>
      <c r="AL552" s="410"/>
      <c r="AM552" s="410"/>
      <c r="AN552" s="410"/>
      <c r="AO552" s="410"/>
      <c r="AP552" s="410"/>
      <c r="AQ552" s="410"/>
    </row>
    <row r="553" spans="5:43" ht="15" x14ac:dyDescent="0.2">
      <c r="E553" s="410"/>
      <c r="F553" s="416"/>
      <c r="G553" s="416"/>
      <c r="H553" s="416"/>
      <c r="I553" s="416"/>
      <c r="J553" s="416"/>
      <c r="K553" s="416"/>
      <c r="L553" s="416"/>
      <c r="M553" s="416"/>
      <c r="N553" s="416"/>
      <c r="O553" s="416"/>
      <c r="P553" s="417"/>
      <c r="Q553" s="416"/>
      <c r="R553" s="416"/>
      <c r="AD553" s="410"/>
      <c r="AE553" s="410"/>
      <c r="AF553" s="410"/>
      <c r="AG553" s="410"/>
      <c r="AH553" s="410"/>
      <c r="AI553" s="410"/>
      <c r="AJ553" s="410"/>
      <c r="AK553" s="410"/>
      <c r="AL553" s="410"/>
      <c r="AM553" s="410"/>
      <c r="AN553" s="410"/>
      <c r="AO553" s="410"/>
      <c r="AP553" s="410"/>
      <c r="AQ553" s="410"/>
    </row>
    <row r="554" spans="5:43" ht="15" x14ac:dyDescent="0.2">
      <c r="E554" s="410"/>
      <c r="F554" s="416"/>
      <c r="G554" s="416"/>
      <c r="H554" s="416"/>
      <c r="I554" s="416"/>
      <c r="J554" s="416"/>
      <c r="K554" s="416"/>
      <c r="L554" s="416"/>
      <c r="M554" s="416"/>
      <c r="N554" s="416"/>
      <c r="O554" s="416"/>
      <c r="P554" s="417"/>
      <c r="Q554" s="416"/>
      <c r="R554" s="416"/>
      <c r="AD554" s="410"/>
      <c r="AE554" s="410"/>
      <c r="AF554" s="410"/>
      <c r="AG554" s="410"/>
      <c r="AH554" s="410"/>
      <c r="AI554" s="410"/>
      <c r="AJ554" s="410"/>
      <c r="AK554" s="410"/>
      <c r="AL554" s="410"/>
      <c r="AM554" s="410"/>
      <c r="AN554" s="410"/>
      <c r="AO554" s="410"/>
      <c r="AP554" s="410"/>
      <c r="AQ554" s="410"/>
    </row>
    <row r="555" spans="5:43" ht="15" x14ac:dyDescent="0.2">
      <c r="E555" s="410"/>
      <c r="F555" s="416"/>
      <c r="G555" s="416"/>
      <c r="H555" s="416"/>
      <c r="I555" s="416"/>
      <c r="J555" s="416"/>
      <c r="K555" s="416"/>
      <c r="L555" s="416"/>
      <c r="M555" s="416"/>
      <c r="N555" s="416"/>
      <c r="O555" s="416"/>
      <c r="P555" s="417"/>
      <c r="Q555" s="416"/>
      <c r="R555" s="416"/>
      <c r="AD555" s="410"/>
      <c r="AE555" s="410"/>
      <c r="AF555" s="410"/>
      <c r="AG555" s="410"/>
      <c r="AH555" s="410"/>
      <c r="AI555" s="410"/>
      <c r="AJ555" s="410"/>
      <c r="AK555" s="410"/>
      <c r="AL555" s="410"/>
      <c r="AM555" s="410"/>
      <c r="AN555" s="410"/>
      <c r="AO555" s="410"/>
      <c r="AP555" s="410"/>
      <c r="AQ555" s="410"/>
    </row>
    <row r="556" spans="5:43" ht="15" x14ac:dyDescent="0.2">
      <c r="E556" s="410"/>
      <c r="F556" s="416"/>
      <c r="G556" s="416"/>
      <c r="H556" s="416"/>
      <c r="I556" s="416"/>
      <c r="J556" s="416"/>
      <c r="K556" s="416"/>
      <c r="L556" s="416"/>
      <c r="M556" s="416"/>
      <c r="N556" s="416"/>
      <c r="O556" s="416"/>
      <c r="P556" s="417"/>
      <c r="Q556" s="416"/>
      <c r="R556" s="416"/>
      <c r="AD556" s="410"/>
      <c r="AE556" s="410"/>
      <c r="AF556" s="410"/>
      <c r="AG556" s="410"/>
      <c r="AH556" s="410"/>
      <c r="AI556" s="410"/>
      <c r="AJ556" s="410"/>
      <c r="AK556" s="410"/>
      <c r="AL556" s="410"/>
      <c r="AM556" s="410"/>
      <c r="AN556" s="410"/>
      <c r="AO556" s="410"/>
      <c r="AP556" s="410"/>
      <c r="AQ556" s="410"/>
    </row>
    <row r="557" spans="5:43" ht="15" x14ac:dyDescent="0.2">
      <c r="E557" s="410"/>
      <c r="F557" s="416"/>
      <c r="G557" s="416"/>
      <c r="H557" s="416"/>
      <c r="I557" s="416"/>
      <c r="J557" s="416"/>
      <c r="K557" s="416"/>
      <c r="L557" s="416"/>
      <c r="M557" s="416"/>
      <c r="N557" s="416"/>
      <c r="O557" s="416"/>
      <c r="P557" s="417"/>
      <c r="Q557" s="416"/>
      <c r="R557" s="416"/>
      <c r="AD557" s="410"/>
      <c r="AE557" s="410"/>
      <c r="AF557" s="410"/>
      <c r="AG557" s="410"/>
      <c r="AH557" s="410"/>
      <c r="AI557" s="410"/>
      <c r="AJ557" s="410"/>
      <c r="AK557" s="410"/>
      <c r="AL557" s="410"/>
      <c r="AM557" s="410"/>
      <c r="AN557" s="410"/>
      <c r="AO557" s="410"/>
      <c r="AP557" s="410"/>
      <c r="AQ557" s="410"/>
    </row>
    <row r="558" spans="5:43" ht="15" x14ac:dyDescent="0.2">
      <c r="E558" s="410"/>
      <c r="F558" s="416"/>
      <c r="G558" s="416"/>
      <c r="H558" s="416"/>
      <c r="I558" s="416"/>
      <c r="J558" s="416"/>
      <c r="K558" s="416"/>
      <c r="L558" s="416"/>
      <c r="M558" s="416"/>
      <c r="N558" s="416"/>
      <c r="O558" s="416"/>
      <c r="P558" s="417"/>
      <c r="Q558" s="416"/>
      <c r="R558" s="416"/>
      <c r="AD558" s="410"/>
      <c r="AE558" s="410"/>
      <c r="AF558" s="410"/>
      <c r="AG558" s="410"/>
      <c r="AH558" s="410"/>
      <c r="AI558" s="410"/>
      <c r="AJ558" s="410"/>
      <c r="AK558" s="410"/>
      <c r="AL558" s="410"/>
      <c r="AM558" s="410"/>
      <c r="AN558" s="410"/>
      <c r="AO558" s="410"/>
      <c r="AP558" s="410"/>
      <c r="AQ558" s="410"/>
    </row>
    <row r="559" spans="5:43" ht="15" x14ac:dyDescent="0.2">
      <c r="E559" s="410"/>
      <c r="F559" s="416"/>
      <c r="G559" s="416"/>
      <c r="H559" s="416"/>
      <c r="I559" s="416"/>
      <c r="J559" s="416"/>
      <c r="K559" s="416"/>
      <c r="L559" s="416"/>
      <c r="M559" s="416"/>
      <c r="N559" s="416"/>
      <c r="O559" s="416"/>
      <c r="P559" s="417"/>
      <c r="Q559" s="416"/>
      <c r="R559" s="416"/>
      <c r="AD559" s="410"/>
      <c r="AE559" s="410"/>
      <c r="AF559" s="410"/>
      <c r="AG559" s="410"/>
      <c r="AH559" s="410"/>
      <c r="AI559" s="410"/>
      <c r="AJ559" s="410"/>
      <c r="AK559" s="410"/>
      <c r="AL559" s="410"/>
      <c r="AM559" s="410"/>
      <c r="AN559" s="410"/>
      <c r="AO559" s="410"/>
      <c r="AP559" s="410"/>
      <c r="AQ559" s="410"/>
    </row>
    <row r="560" spans="5:43" ht="15" x14ac:dyDescent="0.2">
      <c r="E560" s="410"/>
      <c r="F560" s="416"/>
      <c r="G560" s="416"/>
      <c r="H560" s="416"/>
      <c r="I560" s="416"/>
      <c r="J560" s="416"/>
      <c r="K560" s="416"/>
      <c r="L560" s="416"/>
      <c r="M560" s="416"/>
      <c r="N560" s="416"/>
      <c r="O560" s="416"/>
      <c r="P560" s="417"/>
      <c r="Q560" s="416"/>
      <c r="R560" s="416"/>
      <c r="AD560" s="410"/>
      <c r="AE560" s="410"/>
      <c r="AF560" s="410"/>
      <c r="AG560" s="410"/>
      <c r="AH560" s="410"/>
      <c r="AI560" s="410"/>
      <c r="AJ560" s="410"/>
      <c r="AK560" s="410"/>
      <c r="AL560" s="410"/>
      <c r="AM560" s="410"/>
      <c r="AN560" s="410"/>
      <c r="AO560" s="410"/>
      <c r="AP560" s="410"/>
      <c r="AQ560" s="410"/>
    </row>
    <row r="561" spans="5:43" ht="15" x14ac:dyDescent="0.2">
      <c r="E561" s="410"/>
      <c r="F561" s="416"/>
      <c r="G561" s="416"/>
      <c r="H561" s="416"/>
      <c r="I561" s="416"/>
      <c r="J561" s="416"/>
      <c r="K561" s="416"/>
      <c r="L561" s="416"/>
      <c r="M561" s="416"/>
      <c r="N561" s="416"/>
      <c r="O561" s="416"/>
      <c r="P561" s="417"/>
      <c r="Q561" s="416"/>
      <c r="R561" s="416"/>
      <c r="AD561" s="410"/>
      <c r="AE561" s="410"/>
      <c r="AF561" s="410"/>
      <c r="AG561" s="410"/>
      <c r="AH561" s="410"/>
      <c r="AI561" s="410"/>
      <c r="AJ561" s="410"/>
      <c r="AK561" s="410"/>
      <c r="AL561" s="410"/>
      <c r="AM561" s="410"/>
      <c r="AN561" s="410"/>
      <c r="AO561" s="410"/>
      <c r="AP561" s="410"/>
      <c r="AQ561" s="410"/>
    </row>
    <row r="562" spans="5:43" ht="15" x14ac:dyDescent="0.2">
      <c r="E562" s="410"/>
      <c r="F562" s="416"/>
      <c r="G562" s="416"/>
      <c r="H562" s="416"/>
      <c r="I562" s="416"/>
      <c r="J562" s="416"/>
      <c r="K562" s="416"/>
      <c r="L562" s="416"/>
      <c r="M562" s="416"/>
      <c r="N562" s="416"/>
      <c r="O562" s="416"/>
      <c r="P562" s="417"/>
      <c r="Q562" s="416"/>
      <c r="R562" s="416"/>
      <c r="AD562" s="410"/>
      <c r="AE562" s="410"/>
      <c r="AF562" s="410"/>
      <c r="AG562" s="410"/>
      <c r="AH562" s="410"/>
      <c r="AI562" s="410"/>
      <c r="AJ562" s="410"/>
      <c r="AK562" s="410"/>
      <c r="AL562" s="410"/>
      <c r="AM562" s="410"/>
      <c r="AN562" s="410"/>
      <c r="AO562" s="410"/>
      <c r="AP562" s="410"/>
      <c r="AQ562" s="410"/>
    </row>
    <row r="563" spans="5:43" ht="15" x14ac:dyDescent="0.2">
      <c r="E563" s="410"/>
      <c r="F563" s="416"/>
      <c r="G563" s="416"/>
      <c r="H563" s="416"/>
      <c r="I563" s="416"/>
      <c r="J563" s="416"/>
      <c r="K563" s="416"/>
      <c r="L563" s="416"/>
      <c r="M563" s="416"/>
      <c r="N563" s="416"/>
      <c r="O563" s="416"/>
      <c r="P563" s="417"/>
      <c r="Q563" s="416"/>
      <c r="R563" s="416"/>
      <c r="AD563" s="410"/>
      <c r="AE563" s="410"/>
      <c r="AF563" s="410"/>
      <c r="AG563" s="410"/>
      <c r="AH563" s="410"/>
      <c r="AI563" s="410"/>
      <c r="AJ563" s="410"/>
      <c r="AK563" s="410"/>
      <c r="AL563" s="410"/>
      <c r="AM563" s="410"/>
      <c r="AN563" s="410"/>
      <c r="AO563" s="410"/>
      <c r="AP563" s="410"/>
      <c r="AQ563" s="410"/>
    </row>
    <row r="564" spans="5:43" ht="15" x14ac:dyDescent="0.2">
      <c r="E564" s="410"/>
      <c r="F564" s="416"/>
      <c r="G564" s="416"/>
      <c r="H564" s="416"/>
      <c r="I564" s="416"/>
      <c r="J564" s="416"/>
      <c r="K564" s="416"/>
      <c r="L564" s="416"/>
      <c r="M564" s="416"/>
      <c r="N564" s="416"/>
      <c r="O564" s="416"/>
      <c r="P564" s="417"/>
      <c r="Q564" s="416"/>
      <c r="R564" s="416"/>
      <c r="AD564" s="410"/>
      <c r="AE564" s="410"/>
      <c r="AF564" s="410"/>
      <c r="AG564" s="410"/>
      <c r="AH564" s="410"/>
      <c r="AI564" s="410"/>
      <c r="AJ564" s="410"/>
      <c r="AK564" s="410"/>
      <c r="AL564" s="410"/>
      <c r="AM564" s="410"/>
      <c r="AN564" s="410"/>
      <c r="AO564" s="410"/>
      <c r="AP564" s="410"/>
      <c r="AQ564" s="410"/>
    </row>
    <row r="565" spans="5:43" ht="15" x14ac:dyDescent="0.2">
      <c r="E565" s="410"/>
      <c r="F565" s="416"/>
      <c r="G565" s="416"/>
      <c r="H565" s="416"/>
      <c r="I565" s="416"/>
      <c r="J565" s="416"/>
      <c r="K565" s="416"/>
      <c r="L565" s="416"/>
      <c r="M565" s="416"/>
      <c r="N565" s="416"/>
      <c r="O565" s="416"/>
      <c r="P565" s="417"/>
      <c r="Q565" s="416"/>
      <c r="R565" s="416"/>
      <c r="AD565" s="410"/>
      <c r="AE565" s="410"/>
      <c r="AF565" s="410"/>
      <c r="AG565" s="410"/>
      <c r="AH565" s="410"/>
      <c r="AI565" s="410"/>
      <c r="AJ565" s="410"/>
      <c r="AK565" s="410"/>
      <c r="AL565" s="410"/>
      <c r="AM565" s="410"/>
      <c r="AN565" s="410"/>
      <c r="AO565" s="410"/>
      <c r="AP565" s="410"/>
      <c r="AQ565" s="410"/>
    </row>
    <row r="566" spans="5:43" ht="15" x14ac:dyDescent="0.2">
      <c r="E566" s="410"/>
      <c r="F566" s="416"/>
      <c r="G566" s="416"/>
      <c r="H566" s="416"/>
      <c r="I566" s="416"/>
      <c r="J566" s="416"/>
      <c r="K566" s="416"/>
      <c r="L566" s="416"/>
      <c r="M566" s="416"/>
      <c r="N566" s="416"/>
      <c r="O566" s="416"/>
      <c r="P566" s="417"/>
      <c r="Q566" s="416"/>
      <c r="R566" s="416"/>
      <c r="AD566" s="410"/>
      <c r="AE566" s="410"/>
      <c r="AF566" s="410"/>
      <c r="AG566" s="410"/>
      <c r="AH566" s="410"/>
      <c r="AI566" s="410"/>
      <c r="AJ566" s="410"/>
      <c r="AK566" s="410"/>
      <c r="AL566" s="410"/>
      <c r="AM566" s="410"/>
      <c r="AN566" s="410"/>
      <c r="AO566" s="410"/>
      <c r="AP566" s="410"/>
      <c r="AQ566" s="410"/>
    </row>
    <row r="567" spans="5:43" ht="15" x14ac:dyDescent="0.2">
      <c r="E567" s="410"/>
      <c r="F567" s="416"/>
      <c r="G567" s="416"/>
      <c r="H567" s="416"/>
      <c r="I567" s="416"/>
      <c r="J567" s="416"/>
      <c r="K567" s="416"/>
      <c r="L567" s="416"/>
      <c r="M567" s="416"/>
      <c r="N567" s="416"/>
      <c r="O567" s="416"/>
      <c r="P567" s="417"/>
      <c r="Q567" s="416"/>
      <c r="R567" s="416"/>
      <c r="AD567" s="410"/>
      <c r="AE567" s="410"/>
      <c r="AF567" s="410"/>
      <c r="AG567" s="410"/>
      <c r="AH567" s="410"/>
      <c r="AI567" s="410"/>
      <c r="AJ567" s="410"/>
      <c r="AK567" s="410"/>
      <c r="AL567" s="410"/>
      <c r="AM567" s="410"/>
      <c r="AN567" s="410"/>
      <c r="AO567" s="410"/>
      <c r="AP567" s="410"/>
      <c r="AQ567" s="410"/>
    </row>
    <row r="568" spans="5:43" ht="15" x14ac:dyDescent="0.2">
      <c r="E568" s="410"/>
      <c r="F568" s="416"/>
      <c r="G568" s="416"/>
      <c r="H568" s="416"/>
      <c r="I568" s="416"/>
      <c r="J568" s="416"/>
      <c r="K568" s="416"/>
      <c r="L568" s="416"/>
      <c r="M568" s="416"/>
      <c r="N568" s="416"/>
      <c r="O568" s="416"/>
      <c r="P568" s="417"/>
      <c r="Q568" s="416"/>
      <c r="R568" s="416"/>
      <c r="AD568" s="410"/>
      <c r="AE568" s="410"/>
      <c r="AF568" s="410"/>
      <c r="AG568" s="410"/>
      <c r="AH568" s="410"/>
      <c r="AI568" s="410"/>
      <c r="AJ568" s="410"/>
      <c r="AK568" s="410"/>
      <c r="AL568" s="410"/>
      <c r="AM568" s="410"/>
      <c r="AN568" s="410"/>
      <c r="AO568" s="410"/>
      <c r="AP568" s="410"/>
      <c r="AQ568" s="410"/>
    </row>
    <row r="569" spans="5:43" ht="15" x14ac:dyDescent="0.2">
      <c r="E569" s="410"/>
      <c r="F569" s="416"/>
      <c r="G569" s="416"/>
      <c r="H569" s="416"/>
      <c r="I569" s="416"/>
      <c r="J569" s="416"/>
      <c r="K569" s="416"/>
      <c r="L569" s="416"/>
      <c r="M569" s="416"/>
      <c r="N569" s="416"/>
      <c r="O569" s="416"/>
      <c r="P569" s="417"/>
      <c r="Q569" s="416"/>
      <c r="R569" s="416"/>
      <c r="AD569" s="410"/>
      <c r="AE569" s="410"/>
      <c r="AF569" s="410"/>
      <c r="AG569" s="410"/>
      <c r="AH569" s="410"/>
      <c r="AI569" s="410"/>
      <c r="AJ569" s="410"/>
      <c r="AK569" s="410"/>
      <c r="AL569" s="410"/>
      <c r="AM569" s="410"/>
      <c r="AN569" s="410"/>
      <c r="AO569" s="410"/>
      <c r="AP569" s="410"/>
      <c r="AQ569" s="410"/>
    </row>
    <row r="570" spans="5:43" ht="15" x14ac:dyDescent="0.2">
      <c r="E570" s="410"/>
      <c r="F570" s="416"/>
      <c r="G570" s="416"/>
      <c r="H570" s="416"/>
      <c r="I570" s="416"/>
      <c r="J570" s="416"/>
      <c r="K570" s="416"/>
      <c r="L570" s="416"/>
      <c r="M570" s="416"/>
      <c r="N570" s="416"/>
      <c r="O570" s="416"/>
      <c r="P570" s="417"/>
      <c r="Q570" s="416"/>
      <c r="R570" s="416"/>
      <c r="AD570" s="410"/>
      <c r="AE570" s="410"/>
      <c r="AF570" s="410"/>
      <c r="AG570" s="410"/>
      <c r="AH570" s="410"/>
      <c r="AI570" s="410"/>
      <c r="AJ570" s="410"/>
      <c r="AK570" s="410"/>
      <c r="AL570" s="410"/>
      <c r="AM570" s="410"/>
      <c r="AN570" s="410"/>
      <c r="AO570" s="410"/>
      <c r="AP570" s="410"/>
      <c r="AQ570" s="410"/>
    </row>
    <row r="571" spans="5:43" ht="15" x14ac:dyDescent="0.2">
      <c r="E571" s="410"/>
      <c r="F571" s="416"/>
      <c r="G571" s="416"/>
      <c r="H571" s="416"/>
      <c r="I571" s="416"/>
      <c r="J571" s="416"/>
      <c r="K571" s="416"/>
      <c r="L571" s="416"/>
      <c r="M571" s="416"/>
      <c r="N571" s="416"/>
      <c r="O571" s="416"/>
      <c r="P571" s="417"/>
      <c r="Q571" s="416"/>
      <c r="R571" s="416"/>
      <c r="AD571" s="410"/>
      <c r="AE571" s="410"/>
      <c r="AF571" s="410"/>
      <c r="AG571" s="410"/>
      <c r="AH571" s="410"/>
      <c r="AI571" s="410"/>
      <c r="AJ571" s="410"/>
      <c r="AK571" s="410"/>
      <c r="AL571" s="410"/>
      <c r="AM571" s="410"/>
      <c r="AN571" s="410"/>
      <c r="AO571" s="410"/>
      <c r="AP571" s="410"/>
      <c r="AQ571" s="410"/>
    </row>
    <row r="572" spans="5:43" ht="15" x14ac:dyDescent="0.2">
      <c r="E572" s="410"/>
      <c r="F572" s="416"/>
      <c r="G572" s="416"/>
      <c r="H572" s="416"/>
      <c r="I572" s="416"/>
      <c r="J572" s="416"/>
      <c r="K572" s="416"/>
      <c r="L572" s="416"/>
      <c r="M572" s="416"/>
      <c r="N572" s="416"/>
      <c r="O572" s="416"/>
      <c r="P572" s="417"/>
      <c r="Q572" s="416"/>
      <c r="R572" s="416"/>
      <c r="AD572" s="410"/>
      <c r="AE572" s="410"/>
      <c r="AF572" s="410"/>
      <c r="AG572" s="410"/>
      <c r="AH572" s="410"/>
      <c r="AI572" s="410"/>
      <c r="AJ572" s="410"/>
      <c r="AK572" s="410"/>
      <c r="AL572" s="410"/>
      <c r="AM572" s="410"/>
      <c r="AN572" s="410"/>
      <c r="AO572" s="410"/>
      <c r="AP572" s="410"/>
      <c r="AQ572" s="410"/>
    </row>
    <row r="573" spans="5:43" ht="15" x14ac:dyDescent="0.2">
      <c r="E573" s="410"/>
      <c r="F573" s="416"/>
      <c r="G573" s="416"/>
      <c r="H573" s="416"/>
      <c r="I573" s="416"/>
      <c r="J573" s="416"/>
      <c r="K573" s="416"/>
      <c r="L573" s="416"/>
      <c r="M573" s="416"/>
      <c r="N573" s="416"/>
      <c r="O573" s="416"/>
      <c r="P573" s="417"/>
      <c r="Q573" s="416"/>
      <c r="R573" s="416"/>
      <c r="AD573" s="410"/>
      <c r="AE573" s="410"/>
      <c r="AF573" s="410"/>
      <c r="AG573" s="410"/>
      <c r="AH573" s="410"/>
      <c r="AI573" s="410"/>
      <c r="AJ573" s="410"/>
      <c r="AK573" s="410"/>
      <c r="AL573" s="410"/>
      <c r="AM573" s="410"/>
      <c r="AN573" s="410"/>
      <c r="AO573" s="410"/>
      <c r="AP573" s="410"/>
      <c r="AQ573" s="410"/>
    </row>
    <row r="574" spans="5:43" ht="15" x14ac:dyDescent="0.2">
      <c r="E574" s="410"/>
      <c r="F574" s="416"/>
      <c r="G574" s="416"/>
      <c r="H574" s="416"/>
      <c r="I574" s="416"/>
      <c r="J574" s="416"/>
      <c r="K574" s="416"/>
      <c r="L574" s="416"/>
      <c r="M574" s="416"/>
      <c r="N574" s="416"/>
      <c r="O574" s="416"/>
      <c r="P574" s="417"/>
      <c r="Q574" s="416"/>
      <c r="R574" s="416"/>
      <c r="AD574" s="410"/>
      <c r="AE574" s="410"/>
      <c r="AF574" s="410"/>
      <c r="AG574" s="410"/>
      <c r="AH574" s="410"/>
      <c r="AI574" s="410"/>
      <c r="AJ574" s="410"/>
      <c r="AK574" s="410"/>
      <c r="AL574" s="410"/>
      <c r="AM574" s="410"/>
      <c r="AN574" s="410"/>
      <c r="AO574" s="410"/>
      <c r="AP574" s="410"/>
      <c r="AQ574" s="410"/>
    </row>
    <row r="575" spans="5:43" ht="15" x14ac:dyDescent="0.2">
      <c r="E575" s="410"/>
      <c r="F575" s="416"/>
      <c r="G575" s="416"/>
      <c r="H575" s="416"/>
      <c r="I575" s="416"/>
      <c r="J575" s="416"/>
      <c r="K575" s="416"/>
      <c r="L575" s="416"/>
      <c r="M575" s="416"/>
      <c r="N575" s="416"/>
      <c r="O575" s="416"/>
      <c r="P575" s="417"/>
      <c r="Q575" s="416"/>
      <c r="R575" s="416"/>
      <c r="AD575" s="410"/>
      <c r="AE575" s="410"/>
      <c r="AF575" s="410"/>
      <c r="AG575" s="410"/>
      <c r="AH575" s="410"/>
      <c r="AI575" s="410"/>
      <c r="AJ575" s="410"/>
      <c r="AK575" s="410"/>
      <c r="AL575" s="410"/>
      <c r="AM575" s="410"/>
      <c r="AN575" s="410"/>
      <c r="AO575" s="410"/>
      <c r="AP575" s="410"/>
      <c r="AQ575" s="410"/>
    </row>
    <row r="576" spans="5:43" ht="15" x14ac:dyDescent="0.2">
      <c r="E576" s="410"/>
      <c r="F576" s="416"/>
      <c r="G576" s="416"/>
      <c r="H576" s="416"/>
      <c r="I576" s="416"/>
      <c r="J576" s="416"/>
      <c r="K576" s="416"/>
      <c r="L576" s="416"/>
      <c r="M576" s="416"/>
      <c r="N576" s="416"/>
      <c r="O576" s="416"/>
      <c r="P576" s="417"/>
      <c r="Q576" s="416"/>
      <c r="R576" s="416"/>
      <c r="AD576" s="410"/>
      <c r="AE576" s="410"/>
      <c r="AF576" s="410"/>
      <c r="AG576" s="410"/>
      <c r="AH576" s="410"/>
      <c r="AI576" s="410"/>
      <c r="AJ576" s="410"/>
      <c r="AK576" s="410"/>
      <c r="AL576" s="410"/>
      <c r="AM576" s="410"/>
      <c r="AN576" s="410"/>
      <c r="AO576" s="410"/>
      <c r="AP576" s="410"/>
      <c r="AQ576" s="410"/>
    </row>
    <row r="577" spans="5:43" ht="15" x14ac:dyDescent="0.2">
      <c r="E577" s="410"/>
      <c r="F577" s="416"/>
      <c r="G577" s="416"/>
      <c r="H577" s="416"/>
      <c r="I577" s="416"/>
      <c r="J577" s="416"/>
      <c r="K577" s="416"/>
      <c r="L577" s="416"/>
      <c r="M577" s="416"/>
      <c r="N577" s="416"/>
      <c r="O577" s="416"/>
      <c r="P577" s="417"/>
      <c r="Q577" s="416"/>
      <c r="R577" s="416"/>
      <c r="AD577" s="410"/>
      <c r="AE577" s="410"/>
      <c r="AF577" s="410"/>
      <c r="AG577" s="410"/>
      <c r="AH577" s="410"/>
      <c r="AI577" s="410"/>
      <c r="AJ577" s="410"/>
      <c r="AK577" s="410"/>
      <c r="AL577" s="410"/>
      <c r="AM577" s="410"/>
      <c r="AN577" s="410"/>
      <c r="AO577" s="410"/>
      <c r="AP577" s="410"/>
      <c r="AQ577" s="410"/>
    </row>
    <row r="578" spans="5:43" ht="15" x14ac:dyDescent="0.2">
      <c r="E578" s="410"/>
      <c r="F578" s="416"/>
      <c r="G578" s="416"/>
      <c r="H578" s="416"/>
      <c r="I578" s="416"/>
      <c r="J578" s="416"/>
      <c r="K578" s="416"/>
      <c r="L578" s="416"/>
      <c r="M578" s="416"/>
      <c r="N578" s="416"/>
      <c r="O578" s="416"/>
      <c r="P578" s="417"/>
      <c r="Q578" s="416"/>
      <c r="R578" s="416"/>
      <c r="AD578" s="410"/>
      <c r="AE578" s="410"/>
      <c r="AF578" s="410"/>
      <c r="AG578" s="410"/>
      <c r="AH578" s="410"/>
      <c r="AI578" s="410"/>
      <c r="AJ578" s="410"/>
      <c r="AK578" s="410"/>
      <c r="AL578" s="410"/>
      <c r="AM578" s="410"/>
      <c r="AN578" s="410"/>
      <c r="AO578" s="410"/>
      <c r="AP578" s="410"/>
      <c r="AQ578" s="410"/>
    </row>
    <row r="579" spans="5:43" ht="15" x14ac:dyDescent="0.2">
      <c r="E579" s="410"/>
      <c r="F579" s="416"/>
      <c r="G579" s="416"/>
      <c r="H579" s="416"/>
      <c r="I579" s="416"/>
      <c r="J579" s="416"/>
      <c r="K579" s="416"/>
      <c r="L579" s="416"/>
      <c r="M579" s="416"/>
      <c r="N579" s="416"/>
      <c r="O579" s="416"/>
      <c r="P579" s="417"/>
      <c r="Q579" s="416"/>
      <c r="R579" s="416"/>
      <c r="AD579" s="410"/>
      <c r="AE579" s="410"/>
      <c r="AF579" s="410"/>
      <c r="AG579" s="410"/>
      <c r="AH579" s="410"/>
      <c r="AI579" s="410"/>
      <c r="AJ579" s="410"/>
      <c r="AK579" s="410"/>
      <c r="AL579" s="410"/>
      <c r="AM579" s="410"/>
      <c r="AN579" s="410"/>
      <c r="AO579" s="410"/>
      <c r="AP579" s="410"/>
      <c r="AQ579" s="410"/>
    </row>
    <row r="580" spans="5:43" ht="15" x14ac:dyDescent="0.2">
      <c r="E580" s="410"/>
      <c r="F580" s="416"/>
      <c r="G580" s="416"/>
      <c r="H580" s="416"/>
      <c r="I580" s="416"/>
      <c r="J580" s="416"/>
      <c r="K580" s="416"/>
      <c r="L580" s="416"/>
      <c r="M580" s="416"/>
      <c r="N580" s="416"/>
      <c r="O580" s="416"/>
      <c r="P580" s="417"/>
      <c r="Q580" s="416"/>
      <c r="R580" s="416"/>
      <c r="AD580" s="410"/>
      <c r="AE580" s="410"/>
      <c r="AF580" s="410"/>
      <c r="AG580" s="410"/>
      <c r="AH580" s="410"/>
      <c r="AI580" s="410"/>
      <c r="AJ580" s="410"/>
      <c r="AK580" s="410"/>
      <c r="AL580" s="410"/>
      <c r="AM580" s="410"/>
      <c r="AN580" s="410"/>
      <c r="AO580" s="410"/>
      <c r="AP580" s="410"/>
      <c r="AQ580" s="410"/>
    </row>
    <row r="581" spans="5:43" ht="15" x14ac:dyDescent="0.2">
      <c r="E581" s="410"/>
      <c r="F581" s="416"/>
      <c r="G581" s="416"/>
      <c r="H581" s="416"/>
      <c r="I581" s="416"/>
      <c r="J581" s="416"/>
      <c r="K581" s="416"/>
      <c r="L581" s="416"/>
      <c r="M581" s="416"/>
      <c r="N581" s="416"/>
      <c r="O581" s="416"/>
      <c r="P581" s="417"/>
      <c r="Q581" s="416"/>
      <c r="R581" s="416"/>
      <c r="AD581" s="410"/>
      <c r="AE581" s="410"/>
      <c r="AF581" s="410"/>
      <c r="AG581" s="410"/>
      <c r="AH581" s="410"/>
      <c r="AI581" s="410"/>
      <c r="AJ581" s="410"/>
      <c r="AK581" s="410"/>
      <c r="AL581" s="410"/>
      <c r="AM581" s="410"/>
      <c r="AN581" s="410"/>
      <c r="AO581" s="410"/>
      <c r="AP581" s="410"/>
      <c r="AQ581" s="410"/>
    </row>
    <row r="582" spans="5:43" ht="15" x14ac:dyDescent="0.2">
      <c r="E582" s="410"/>
      <c r="F582" s="416"/>
      <c r="G582" s="416"/>
      <c r="H582" s="416"/>
      <c r="I582" s="416"/>
      <c r="J582" s="416"/>
      <c r="K582" s="416"/>
      <c r="L582" s="416"/>
      <c r="M582" s="416"/>
      <c r="N582" s="416"/>
      <c r="O582" s="416"/>
      <c r="P582" s="417"/>
      <c r="Q582" s="416"/>
      <c r="R582" s="416"/>
      <c r="AD582" s="410"/>
      <c r="AE582" s="410"/>
      <c r="AF582" s="410"/>
      <c r="AG582" s="410"/>
      <c r="AH582" s="410"/>
      <c r="AI582" s="410"/>
      <c r="AJ582" s="410"/>
      <c r="AK582" s="410"/>
      <c r="AL582" s="410"/>
      <c r="AM582" s="410"/>
      <c r="AN582" s="410"/>
      <c r="AO582" s="410"/>
      <c r="AP582" s="410"/>
      <c r="AQ582" s="410"/>
    </row>
    <row r="583" spans="5:43" ht="15" x14ac:dyDescent="0.2">
      <c r="E583" s="410"/>
      <c r="F583" s="416"/>
      <c r="G583" s="416"/>
      <c r="H583" s="416"/>
      <c r="I583" s="416"/>
      <c r="J583" s="416"/>
      <c r="K583" s="416"/>
      <c r="L583" s="416"/>
      <c r="M583" s="416"/>
      <c r="N583" s="416"/>
      <c r="O583" s="416"/>
      <c r="P583" s="417"/>
      <c r="Q583" s="416"/>
      <c r="R583" s="416"/>
      <c r="AD583" s="410"/>
      <c r="AE583" s="410"/>
      <c r="AF583" s="410"/>
      <c r="AG583" s="410"/>
      <c r="AH583" s="410"/>
      <c r="AI583" s="410"/>
      <c r="AJ583" s="410"/>
      <c r="AK583" s="410"/>
      <c r="AL583" s="410"/>
      <c r="AM583" s="410"/>
      <c r="AN583" s="410"/>
      <c r="AO583" s="410"/>
      <c r="AP583" s="410"/>
      <c r="AQ583" s="410"/>
    </row>
    <row r="584" spans="5:43" ht="15" x14ac:dyDescent="0.2">
      <c r="E584" s="410"/>
      <c r="F584" s="416"/>
      <c r="G584" s="416"/>
      <c r="H584" s="416"/>
      <c r="I584" s="416"/>
      <c r="J584" s="416"/>
      <c r="K584" s="416"/>
      <c r="L584" s="416"/>
      <c r="M584" s="416"/>
      <c r="N584" s="416"/>
      <c r="O584" s="416"/>
      <c r="P584" s="417"/>
      <c r="Q584" s="416"/>
      <c r="R584" s="416"/>
      <c r="AD584" s="410"/>
      <c r="AE584" s="410"/>
      <c r="AF584" s="410"/>
      <c r="AG584" s="410"/>
      <c r="AH584" s="410"/>
      <c r="AI584" s="410"/>
      <c r="AJ584" s="410"/>
      <c r="AK584" s="410"/>
      <c r="AL584" s="410"/>
      <c r="AM584" s="410"/>
      <c r="AN584" s="410"/>
      <c r="AO584" s="410"/>
      <c r="AP584" s="410"/>
      <c r="AQ584" s="410"/>
    </row>
    <row r="585" spans="5:43" ht="15" x14ac:dyDescent="0.2">
      <c r="E585" s="410"/>
      <c r="F585" s="416"/>
      <c r="G585" s="416"/>
      <c r="H585" s="416"/>
      <c r="I585" s="416"/>
      <c r="J585" s="416"/>
      <c r="K585" s="416"/>
      <c r="L585" s="416"/>
      <c r="M585" s="416"/>
      <c r="N585" s="416"/>
      <c r="O585" s="416"/>
      <c r="P585" s="417"/>
      <c r="Q585" s="416"/>
      <c r="R585" s="416"/>
      <c r="AD585" s="410"/>
      <c r="AE585" s="410"/>
      <c r="AF585" s="410"/>
      <c r="AG585" s="410"/>
      <c r="AH585" s="410"/>
      <c r="AI585" s="410"/>
      <c r="AJ585" s="410"/>
      <c r="AK585" s="410"/>
      <c r="AL585" s="410"/>
      <c r="AM585" s="410"/>
      <c r="AN585" s="410"/>
      <c r="AO585" s="410"/>
      <c r="AP585" s="410"/>
      <c r="AQ585" s="410"/>
    </row>
    <row r="586" spans="5:43" ht="15" x14ac:dyDescent="0.2">
      <c r="E586" s="410"/>
      <c r="F586" s="416"/>
      <c r="G586" s="416"/>
      <c r="H586" s="416"/>
      <c r="I586" s="416"/>
      <c r="J586" s="416"/>
      <c r="K586" s="416"/>
      <c r="L586" s="416"/>
      <c r="M586" s="416"/>
      <c r="N586" s="416"/>
      <c r="O586" s="416"/>
      <c r="P586" s="417"/>
      <c r="Q586" s="416"/>
      <c r="R586" s="416"/>
      <c r="AD586" s="410"/>
      <c r="AE586" s="410"/>
      <c r="AF586" s="410"/>
      <c r="AG586" s="410"/>
      <c r="AH586" s="410"/>
      <c r="AI586" s="410"/>
      <c r="AJ586" s="410"/>
      <c r="AK586" s="410"/>
      <c r="AL586" s="410"/>
      <c r="AM586" s="410"/>
      <c r="AN586" s="410"/>
      <c r="AO586" s="410"/>
      <c r="AP586" s="410"/>
      <c r="AQ586" s="410"/>
    </row>
    <row r="587" spans="5:43" ht="15" x14ac:dyDescent="0.2">
      <c r="E587" s="410"/>
      <c r="F587" s="416"/>
      <c r="G587" s="416"/>
      <c r="H587" s="416"/>
      <c r="I587" s="416"/>
      <c r="J587" s="416"/>
      <c r="K587" s="416"/>
      <c r="L587" s="416"/>
      <c r="M587" s="416"/>
      <c r="N587" s="416"/>
      <c r="O587" s="416"/>
      <c r="P587" s="417"/>
      <c r="Q587" s="416"/>
      <c r="R587" s="416"/>
      <c r="AD587" s="410"/>
      <c r="AE587" s="410"/>
      <c r="AF587" s="410"/>
      <c r="AG587" s="410"/>
      <c r="AH587" s="410"/>
      <c r="AI587" s="410"/>
      <c r="AJ587" s="410"/>
      <c r="AK587" s="410"/>
      <c r="AL587" s="410"/>
      <c r="AM587" s="410"/>
      <c r="AN587" s="410"/>
      <c r="AO587" s="410"/>
      <c r="AP587" s="410"/>
      <c r="AQ587" s="410"/>
    </row>
    <row r="588" spans="5:43" ht="15" x14ac:dyDescent="0.2">
      <c r="E588" s="410"/>
      <c r="F588" s="416"/>
      <c r="G588" s="416"/>
      <c r="H588" s="416"/>
      <c r="I588" s="416"/>
      <c r="J588" s="416"/>
      <c r="K588" s="416"/>
      <c r="L588" s="416"/>
      <c r="M588" s="416"/>
      <c r="N588" s="416"/>
      <c r="O588" s="416"/>
      <c r="P588" s="417"/>
      <c r="Q588" s="416"/>
      <c r="R588" s="416"/>
      <c r="AD588" s="410"/>
      <c r="AE588" s="410"/>
      <c r="AF588" s="410"/>
      <c r="AG588" s="410"/>
      <c r="AH588" s="410"/>
      <c r="AI588" s="410"/>
      <c r="AJ588" s="410"/>
      <c r="AK588" s="410"/>
      <c r="AL588" s="410"/>
      <c r="AM588" s="410"/>
      <c r="AN588" s="410"/>
      <c r="AO588" s="410"/>
      <c r="AP588" s="410"/>
      <c r="AQ588" s="410"/>
    </row>
    <row r="589" spans="5:43" ht="15" x14ac:dyDescent="0.2">
      <c r="E589" s="410"/>
      <c r="F589" s="416"/>
      <c r="G589" s="416"/>
      <c r="H589" s="416"/>
      <c r="I589" s="416"/>
      <c r="J589" s="416"/>
      <c r="K589" s="416"/>
      <c r="L589" s="416"/>
      <c r="M589" s="416"/>
      <c r="N589" s="416"/>
      <c r="O589" s="416"/>
      <c r="P589" s="417"/>
      <c r="Q589" s="416"/>
      <c r="R589" s="416"/>
      <c r="AD589" s="410"/>
      <c r="AE589" s="410"/>
      <c r="AF589" s="410"/>
      <c r="AG589" s="410"/>
      <c r="AH589" s="410"/>
      <c r="AI589" s="410"/>
      <c r="AJ589" s="410"/>
      <c r="AK589" s="410"/>
      <c r="AL589" s="410"/>
      <c r="AM589" s="410"/>
      <c r="AN589" s="410"/>
      <c r="AO589" s="410"/>
      <c r="AP589" s="410"/>
      <c r="AQ589" s="410"/>
    </row>
    <row r="590" spans="5:43" ht="15" x14ac:dyDescent="0.2">
      <c r="E590" s="410"/>
      <c r="F590" s="416"/>
      <c r="G590" s="416"/>
      <c r="H590" s="416"/>
      <c r="I590" s="416"/>
      <c r="J590" s="416"/>
      <c r="K590" s="416"/>
      <c r="L590" s="416"/>
      <c r="M590" s="416"/>
      <c r="N590" s="416"/>
      <c r="O590" s="416"/>
      <c r="P590" s="417"/>
      <c r="Q590" s="416"/>
      <c r="R590" s="416"/>
      <c r="AD590" s="410"/>
      <c r="AE590" s="410"/>
      <c r="AF590" s="410"/>
      <c r="AG590" s="410"/>
      <c r="AH590" s="410"/>
      <c r="AI590" s="410"/>
      <c r="AJ590" s="410"/>
      <c r="AK590" s="410"/>
      <c r="AL590" s="410"/>
      <c r="AM590" s="410"/>
      <c r="AN590" s="410"/>
      <c r="AO590" s="410"/>
      <c r="AP590" s="410"/>
      <c r="AQ590" s="410"/>
    </row>
    <row r="591" spans="5:43" ht="15" x14ac:dyDescent="0.2">
      <c r="E591" s="410"/>
      <c r="F591" s="416"/>
      <c r="G591" s="416"/>
      <c r="H591" s="416"/>
      <c r="I591" s="416"/>
      <c r="J591" s="416"/>
      <c r="K591" s="416"/>
      <c r="L591" s="416"/>
      <c r="M591" s="416"/>
      <c r="N591" s="416"/>
      <c r="O591" s="416"/>
      <c r="P591" s="417"/>
      <c r="Q591" s="416"/>
      <c r="R591" s="416"/>
      <c r="AD591" s="410"/>
      <c r="AE591" s="410"/>
      <c r="AF591" s="410"/>
      <c r="AG591" s="410"/>
      <c r="AH591" s="410"/>
      <c r="AI591" s="410"/>
      <c r="AJ591" s="410"/>
      <c r="AK591" s="410"/>
      <c r="AL591" s="410"/>
      <c r="AM591" s="410"/>
      <c r="AN591" s="410"/>
      <c r="AO591" s="410"/>
      <c r="AP591" s="410"/>
      <c r="AQ591" s="410"/>
    </row>
    <row r="592" spans="5:43" ht="15" x14ac:dyDescent="0.2">
      <c r="E592" s="410"/>
      <c r="F592" s="416"/>
      <c r="G592" s="416"/>
      <c r="H592" s="416"/>
      <c r="I592" s="416"/>
      <c r="J592" s="416"/>
      <c r="K592" s="416"/>
      <c r="L592" s="416"/>
      <c r="M592" s="416"/>
      <c r="N592" s="416"/>
      <c r="O592" s="416"/>
      <c r="P592" s="417"/>
      <c r="Q592" s="416"/>
      <c r="R592" s="416"/>
      <c r="AD592" s="410"/>
      <c r="AE592" s="410"/>
      <c r="AF592" s="410"/>
      <c r="AG592" s="410"/>
      <c r="AH592" s="410"/>
      <c r="AI592" s="410"/>
      <c r="AJ592" s="410"/>
      <c r="AK592" s="410"/>
      <c r="AL592" s="410"/>
      <c r="AM592" s="410"/>
      <c r="AN592" s="410"/>
      <c r="AO592" s="410"/>
      <c r="AP592" s="410"/>
      <c r="AQ592" s="410"/>
    </row>
    <row r="593" spans="5:43" ht="15" x14ac:dyDescent="0.2">
      <c r="E593" s="410"/>
      <c r="F593" s="416"/>
      <c r="G593" s="416"/>
      <c r="H593" s="416"/>
      <c r="I593" s="416"/>
      <c r="J593" s="416"/>
      <c r="K593" s="416"/>
      <c r="L593" s="416"/>
      <c r="M593" s="416"/>
      <c r="N593" s="416"/>
      <c r="O593" s="416"/>
      <c r="P593" s="417"/>
      <c r="Q593" s="416"/>
      <c r="R593" s="416"/>
      <c r="AD593" s="410"/>
      <c r="AE593" s="410"/>
      <c r="AF593" s="410"/>
      <c r="AG593" s="410"/>
      <c r="AH593" s="410"/>
      <c r="AI593" s="410"/>
      <c r="AJ593" s="410"/>
      <c r="AK593" s="410"/>
      <c r="AL593" s="410"/>
      <c r="AM593" s="410"/>
      <c r="AN593" s="410"/>
      <c r="AO593" s="410"/>
      <c r="AP593" s="410"/>
      <c r="AQ593" s="410"/>
    </row>
    <row r="594" spans="5:43" ht="15" x14ac:dyDescent="0.2">
      <c r="E594" s="410"/>
      <c r="F594" s="416"/>
      <c r="G594" s="416"/>
      <c r="H594" s="416"/>
      <c r="I594" s="416"/>
      <c r="J594" s="416"/>
      <c r="K594" s="416"/>
      <c r="L594" s="416"/>
      <c r="M594" s="416"/>
      <c r="N594" s="416"/>
      <c r="O594" s="416"/>
      <c r="P594" s="417"/>
      <c r="Q594" s="416"/>
      <c r="R594" s="416"/>
      <c r="AD594" s="410"/>
      <c r="AE594" s="410"/>
      <c r="AF594" s="410"/>
      <c r="AG594" s="410"/>
      <c r="AH594" s="410"/>
      <c r="AI594" s="410"/>
      <c r="AJ594" s="410"/>
      <c r="AK594" s="410"/>
      <c r="AL594" s="410"/>
      <c r="AM594" s="410"/>
      <c r="AN594" s="410"/>
      <c r="AO594" s="410"/>
      <c r="AP594" s="410"/>
      <c r="AQ594" s="410"/>
    </row>
    <row r="595" spans="5:43" ht="15" x14ac:dyDescent="0.2">
      <c r="E595" s="410"/>
      <c r="F595" s="416"/>
      <c r="G595" s="416"/>
      <c r="H595" s="416"/>
      <c r="I595" s="416"/>
      <c r="J595" s="416"/>
      <c r="K595" s="416"/>
      <c r="L595" s="416"/>
      <c r="M595" s="416"/>
      <c r="N595" s="416"/>
      <c r="O595" s="416"/>
      <c r="P595" s="417"/>
      <c r="Q595" s="416"/>
      <c r="R595" s="416"/>
      <c r="AD595" s="410"/>
      <c r="AE595" s="410"/>
      <c r="AF595" s="410"/>
      <c r="AG595" s="410"/>
      <c r="AH595" s="410"/>
      <c r="AI595" s="410"/>
      <c r="AJ595" s="410"/>
      <c r="AK595" s="410"/>
      <c r="AL595" s="410"/>
      <c r="AM595" s="410"/>
      <c r="AN595" s="410"/>
      <c r="AO595" s="410"/>
      <c r="AP595" s="410"/>
      <c r="AQ595" s="410"/>
    </row>
    <row r="596" spans="5:43" ht="15" x14ac:dyDescent="0.2">
      <c r="E596" s="410"/>
      <c r="F596" s="416"/>
      <c r="G596" s="416"/>
      <c r="H596" s="416"/>
      <c r="I596" s="416"/>
      <c r="J596" s="416"/>
      <c r="K596" s="416"/>
      <c r="L596" s="416"/>
      <c r="M596" s="416"/>
      <c r="N596" s="416"/>
      <c r="O596" s="416"/>
      <c r="P596" s="417"/>
      <c r="Q596" s="416"/>
      <c r="R596" s="416"/>
      <c r="AD596" s="410"/>
      <c r="AE596" s="410"/>
      <c r="AF596" s="410"/>
      <c r="AG596" s="410"/>
      <c r="AH596" s="410"/>
      <c r="AI596" s="410"/>
      <c r="AJ596" s="410"/>
      <c r="AK596" s="410"/>
      <c r="AL596" s="410"/>
      <c r="AM596" s="410"/>
      <c r="AN596" s="410"/>
      <c r="AO596" s="410"/>
      <c r="AP596" s="410"/>
      <c r="AQ596" s="410"/>
    </row>
    <row r="597" spans="5:43" ht="15" x14ac:dyDescent="0.2">
      <c r="E597" s="410"/>
      <c r="F597" s="416"/>
      <c r="G597" s="416"/>
      <c r="H597" s="416"/>
      <c r="I597" s="416"/>
      <c r="J597" s="416"/>
      <c r="K597" s="416"/>
      <c r="L597" s="416"/>
      <c r="M597" s="416"/>
      <c r="N597" s="416"/>
      <c r="O597" s="416"/>
      <c r="P597" s="417"/>
      <c r="Q597" s="416"/>
      <c r="R597" s="416"/>
      <c r="AD597" s="410"/>
      <c r="AE597" s="410"/>
      <c r="AF597" s="410"/>
      <c r="AG597" s="410"/>
      <c r="AH597" s="410"/>
      <c r="AI597" s="410"/>
      <c r="AJ597" s="410"/>
      <c r="AK597" s="410"/>
      <c r="AL597" s="410"/>
      <c r="AM597" s="410"/>
      <c r="AN597" s="410"/>
      <c r="AO597" s="410"/>
      <c r="AP597" s="410"/>
      <c r="AQ597" s="410"/>
    </row>
    <row r="598" spans="5:43" ht="15" x14ac:dyDescent="0.2">
      <c r="E598" s="410"/>
      <c r="F598" s="416"/>
      <c r="G598" s="416"/>
      <c r="H598" s="416"/>
      <c r="I598" s="416"/>
      <c r="J598" s="416"/>
      <c r="K598" s="416"/>
      <c r="L598" s="416"/>
      <c r="M598" s="416"/>
      <c r="N598" s="416"/>
      <c r="O598" s="416"/>
      <c r="P598" s="417"/>
      <c r="Q598" s="416"/>
      <c r="R598" s="416"/>
      <c r="AD598" s="410"/>
      <c r="AE598" s="410"/>
      <c r="AF598" s="410"/>
      <c r="AG598" s="410"/>
      <c r="AH598" s="410"/>
      <c r="AI598" s="410"/>
      <c r="AJ598" s="410"/>
      <c r="AK598" s="410"/>
      <c r="AL598" s="410"/>
      <c r="AM598" s="410"/>
      <c r="AN598" s="410"/>
      <c r="AO598" s="410"/>
      <c r="AP598" s="410"/>
      <c r="AQ598" s="410"/>
    </row>
    <row r="599" spans="5:43" ht="15" x14ac:dyDescent="0.2">
      <c r="E599" s="410"/>
      <c r="F599" s="416"/>
      <c r="G599" s="416"/>
      <c r="H599" s="416"/>
      <c r="I599" s="416"/>
      <c r="J599" s="416"/>
      <c r="K599" s="416"/>
      <c r="L599" s="416"/>
      <c r="M599" s="416"/>
      <c r="N599" s="416"/>
      <c r="O599" s="416"/>
      <c r="P599" s="417"/>
      <c r="Q599" s="416"/>
      <c r="R599" s="416"/>
      <c r="AD599" s="410"/>
      <c r="AE599" s="410"/>
      <c r="AF599" s="410"/>
      <c r="AG599" s="410"/>
      <c r="AH599" s="410"/>
      <c r="AI599" s="410"/>
      <c r="AJ599" s="410"/>
      <c r="AK599" s="410"/>
      <c r="AL599" s="410"/>
      <c r="AM599" s="410"/>
      <c r="AN599" s="410"/>
      <c r="AO599" s="410"/>
      <c r="AP599" s="410"/>
      <c r="AQ599" s="410"/>
    </row>
    <row r="600" spans="5:43" ht="15" x14ac:dyDescent="0.2">
      <c r="E600" s="410"/>
      <c r="F600" s="416"/>
      <c r="G600" s="416"/>
      <c r="H600" s="416"/>
      <c r="I600" s="416"/>
      <c r="J600" s="416"/>
      <c r="K600" s="416"/>
      <c r="L600" s="416"/>
      <c r="M600" s="416"/>
      <c r="N600" s="416"/>
      <c r="O600" s="416"/>
      <c r="P600" s="417"/>
      <c r="Q600" s="416"/>
      <c r="R600" s="416"/>
      <c r="AD600" s="410"/>
      <c r="AE600" s="410"/>
      <c r="AF600" s="410"/>
      <c r="AG600" s="410"/>
      <c r="AH600" s="410"/>
      <c r="AI600" s="410"/>
      <c r="AJ600" s="410"/>
      <c r="AK600" s="410"/>
      <c r="AL600" s="410"/>
      <c r="AM600" s="410"/>
      <c r="AN600" s="410"/>
      <c r="AO600" s="410"/>
      <c r="AP600" s="410"/>
      <c r="AQ600" s="410"/>
    </row>
    <row r="601" spans="5:43" ht="15" x14ac:dyDescent="0.2">
      <c r="E601" s="410"/>
      <c r="F601" s="416"/>
      <c r="G601" s="416"/>
      <c r="H601" s="416"/>
      <c r="I601" s="416"/>
      <c r="J601" s="416"/>
      <c r="K601" s="416"/>
      <c r="L601" s="416"/>
      <c r="M601" s="416"/>
      <c r="N601" s="416"/>
      <c r="O601" s="416"/>
      <c r="P601" s="417"/>
      <c r="Q601" s="416"/>
      <c r="R601" s="416"/>
      <c r="AD601" s="410"/>
      <c r="AE601" s="410"/>
      <c r="AF601" s="410"/>
      <c r="AG601" s="410"/>
      <c r="AH601" s="410"/>
      <c r="AI601" s="410"/>
      <c r="AJ601" s="410"/>
      <c r="AK601" s="410"/>
      <c r="AL601" s="410"/>
      <c r="AM601" s="410"/>
      <c r="AN601" s="410"/>
      <c r="AO601" s="410"/>
      <c r="AP601" s="410"/>
      <c r="AQ601" s="410"/>
    </row>
    <row r="602" spans="5:43" ht="15" x14ac:dyDescent="0.2">
      <c r="E602" s="410"/>
      <c r="F602" s="416"/>
      <c r="G602" s="416"/>
      <c r="H602" s="416"/>
      <c r="I602" s="416"/>
      <c r="J602" s="416"/>
      <c r="K602" s="416"/>
      <c r="L602" s="416"/>
      <c r="M602" s="416"/>
      <c r="N602" s="416"/>
      <c r="O602" s="416"/>
      <c r="P602" s="417"/>
      <c r="Q602" s="416"/>
      <c r="R602" s="416"/>
      <c r="AD602" s="410"/>
      <c r="AE602" s="410"/>
      <c r="AF602" s="410"/>
      <c r="AG602" s="410"/>
      <c r="AH602" s="410"/>
      <c r="AI602" s="410"/>
      <c r="AJ602" s="410"/>
      <c r="AK602" s="410"/>
      <c r="AL602" s="410"/>
      <c r="AM602" s="410"/>
      <c r="AN602" s="410"/>
      <c r="AO602" s="410"/>
      <c r="AP602" s="410"/>
      <c r="AQ602" s="410"/>
    </row>
    <row r="603" spans="5:43" ht="15" x14ac:dyDescent="0.2">
      <c r="E603" s="410"/>
      <c r="F603" s="416"/>
      <c r="G603" s="416"/>
      <c r="H603" s="416"/>
      <c r="I603" s="416"/>
      <c r="J603" s="416"/>
      <c r="K603" s="416"/>
      <c r="L603" s="416"/>
      <c r="M603" s="416"/>
      <c r="N603" s="416"/>
      <c r="O603" s="416"/>
      <c r="P603" s="417"/>
      <c r="Q603" s="416"/>
      <c r="R603" s="416"/>
      <c r="AD603" s="410"/>
      <c r="AE603" s="410"/>
      <c r="AF603" s="410"/>
      <c r="AG603" s="410"/>
      <c r="AH603" s="410"/>
      <c r="AI603" s="410"/>
      <c r="AJ603" s="410"/>
      <c r="AK603" s="410"/>
      <c r="AL603" s="410"/>
      <c r="AM603" s="410"/>
      <c r="AN603" s="410"/>
      <c r="AO603" s="410"/>
      <c r="AP603" s="410"/>
      <c r="AQ603" s="410"/>
    </row>
    <row r="604" spans="5:43" ht="15" x14ac:dyDescent="0.2">
      <c r="E604" s="410"/>
      <c r="F604" s="416"/>
      <c r="G604" s="416"/>
      <c r="H604" s="416"/>
      <c r="I604" s="416"/>
      <c r="J604" s="416"/>
      <c r="K604" s="416"/>
      <c r="L604" s="416"/>
      <c r="M604" s="416"/>
      <c r="N604" s="416"/>
      <c r="O604" s="416"/>
      <c r="P604" s="417"/>
      <c r="Q604" s="416"/>
      <c r="R604" s="416"/>
      <c r="AD604" s="410"/>
      <c r="AE604" s="410"/>
      <c r="AF604" s="410"/>
      <c r="AG604" s="410"/>
      <c r="AH604" s="410"/>
      <c r="AI604" s="410"/>
      <c r="AJ604" s="410"/>
      <c r="AK604" s="410"/>
      <c r="AL604" s="410"/>
      <c r="AM604" s="410"/>
      <c r="AN604" s="410"/>
      <c r="AO604" s="410"/>
      <c r="AP604" s="410"/>
      <c r="AQ604" s="410"/>
    </row>
    <row r="605" spans="5:43" ht="15" x14ac:dyDescent="0.2">
      <c r="E605" s="410"/>
      <c r="F605" s="416"/>
      <c r="G605" s="416"/>
      <c r="H605" s="416"/>
      <c r="I605" s="416"/>
      <c r="J605" s="416"/>
      <c r="K605" s="416"/>
      <c r="L605" s="416"/>
      <c r="M605" s="416"/>
      <c r="N605" s="416"/>
      <c r="O605" s="416"/>
      <c r="P605" s="417"/>
      <c r="Q605" s="416"/>
      <c r="R605" s="416"/>
      <c r="AD605" s="410"/>
      <c r="AE605" s="410"/>
      <c r="AF605" s="410"/>
      <c r="AG605" s="410"/>
      <c r="AH605" s="410"/>
      <c r="AI605" s="410"/>
      <c r="AJ605" s="410"/>
      <c r="AK605" s="410"/>
      <c r="AL605" s="410"/>
      <c r="AM605" s="410"/>
      <c r="AN605" s="410"/>
      <c r="AO605" s="410"/>
      <c r="AP605" s="410"/>
      <c r="AQ605" s="410"/>
    </row>
    <row r="606" spans="5:43" ht="15" x14ac:dyDescent="0.2">
      <c r="E606" s="410"/>
      <c r="F606" s="416"/>
      <c r="G606" s="416"/>
      <c r="H606" s="416"/>
      <c r="I606" s="416"/>
      <c r="J606" s="416"/>
      <c r="K606" s="416"/>
      <c r="L606" s="416"/>
      <c r="M606" s="416"/>
      <c r="N606" s="416"/>
      <c r="O606" s="416"/>
      <c r="P606" s="417"/>
      <c r="Q606" s="416"/>
      <c r="R606" s="416"/>
      <c r="AD606" s="410"/>
      <c r="AE606" s="410"/>
      <c r="AF606" s="410"/>
      <c r="AG606" s="410"/>
      <c r="AH606" s="410"/>
      <c r="AI606" s="410"/>
      <c r="AJ606" s="410"/>
      <c r="AK606" s="410"/>
      <c r="AL606" s="410"/>
      <c r="AM606" s="410"/>
      <c r="AN606" s="410"/>
      <c r="AO606" s="410"/>
      <c r="AP606" s="410"/>
      <c r="AQ606" s="410"/>
    </row>
    <row r="607" spans="5:43" ht="15" x14ac:dyDescent="0.2">
      <c r="E607" s="410"/>
      <c r="F607" s="416"/>
      <c r="G607" s="416"/>
      <c r="H607" s="416"/>
      <c r="I607" s="416"/>
      <c r="J607" s="416"/>
      <c r="K607" s="416"/>
      <c r="L607" s="416"/>
      <c r="M607" s="416"/>
      <c r="N607" s="416"/>
      <c r="O607" s="416"/>
      <c r="P607" s="417"/>
      <c r="Q607" s="416"/>
      <c r="R607" s="416"/>
      <c r="AD607" s="410"/>
      <c r="AE607" s="410"/>
      <c r="AF607" s="410"/>
      <c r="AG607" s="410"/>
      <c r="AH607" s="410"/>
      <c r="AI607" s="410"/>
      <c r="AJ607" s="410"/>
      <c r="AK607" s="410"/>
      <c r="AL607" s="410"/>
      <c r="AM607" s="410"/>
      <c r="AN607" s="410"/>
      <c r="AO607" s="410"/>
      <c r="AP607" s="410"/>
      <c r="AQ607" s="410"/>
    </row>
    <row r="608" spans="5:43" ht="15" x14ac:dyDescent="0.2">
      <c r="E608" s="410"/>
      <c r="F608" s="416"/>
      <c r="G608" s="416"/>
      <c r="H608" s="416"/>
      <c r="I608" s="416"/>
      <c r="J608" s="416"/>
      <c r="K608" s="416"/>
      <c r="L608" s="416"/>
      <c r="M608" s="416"/>
      <c r="N608" s="416"/>
      <c r="O608" s="416"/>
      <c r="P608" s="417"/>
      <c r="Q608" s="416"/>
      <c r="R608" s="416"/>
      <c r="AD608" s="410"/>
      <c r="AE608" s="410"/>
      <c r="AF608" s="410"/>
      <c r="AG608" s="410"/>
      <c r="AH608" s="410"/>
      <c r="AI608" s="410"/>
      <c r="AJ608" s="410"/>
      <c r="AK608" s="410"/>
      <c r="AL608" s="410"/>
      <c r="AM608" s="410"/>
      <c r="AN608" s="410"/>
      <c r="AO608" s="410"/>
      <c r="AP608" s="410"/>
      <c r="AQ608" s="410"/>
    </row>
    <row r="609" spans="5:43" ht="15" x14ac:dyDescent="0.2">
      <c r="E609" s="410"/>
      <c r="F609" s="416"/>
      <c r="G609" s="416"/>
      <c r="H609" s="416"/>
      <c r="I609" s="416"/>
      <c r="J609" s="416"/>
      <c r="K609" s="416"/>
      <c r="L609" s="416"/>
      <c r="M609" s="416"/>
      <c r="N609" s="416"/>
      <c r="O609" s="416"/>
      <c r="P609" s="417"/>
      <c r="Q609" s="416"/>
      <c r="R609" s="416"/>
      <c r="AD609" s="410"/>
      <c r="AE609" s="410"/>
      <c r="AF609" s="410"/>
      <c r="AG609" s="410"/>
      <c r="AH609" s="410"/>
      <c r="AI609" s="410"/>
      <c r="AJ609" s="410"/>
      <c r="AK609" s="410"/>
      <c r="AL609" s="410"/>
      <c r="AM609" s="410"/>
      <c r="AN609" s="410"/>
      <c r="AO609" s="410"/>
      <c r="AP609" s="410"/>
      <c r="AQ609" s="410"/>
    </row>
    <row r="610" spans="5:43" ht="15" x14ac:dyDescent="0.2">
      <c r="E610" s="410"/>
      <c r="F610" s="416"/>
      <c r="G610" s="416"/>
      <c r="H610" s="416"/>
      <c r="I610" s="416"/>
      <c r="J610" s="416"/>
      <c r="K610" s="416"/>
      <c r="L610" s="416"/>
      <c r="M610" s="416"/>
      <c r="N610" s="416"/>
      <c r="O610" s="416"/>
      <c r="P610" s="417"/>
      <c r="Q610" s="416"/>
      <c r="R610" s="416"/>
      <c r="AD610" s="410"/>
      <c r="AE610" s="410"/>
      <c r="AF610" s="410"/>
      <c r="AG610" s="410"/>
      <c r="AH610" s="410"/>
      <c r="AI610" s="410"/>
      <c r="AJ610" s="410"/>
      <c r="AK610" s="410"/>
      <c r="AL610" s="410"/>
      <c r="AM610" s="410"/>
      <c r="AN610" s="410"/>
      <c r="AO610" s="410"/>
      <c r="AP610" s="410"/>
      <c r="AQ610" s="410"/>
    </row>
    <row r="611" spans="5:43" ht="15" x14ac:dyDescent="0.2">
      <c r="E611" s="410"/>
      <c r="F611" s="416"/>
      <c r="G611" s="416"/>
      <c r="H611" s="416"/>
      <c r="I611" s="416"/>
      <c r="J611" s="416"/>
      <c r="K611" s="416"/>
      <c r="L611" s="416"/>
      <c r="M611" s="416"/>
      <c r="N611" s="416"/>
      <c r="O611" s="416"/>
      <c r="P611" s="417"/>
      <c r="Q611" s="416"/>
      <c r="R611" s="416"/>
      <c r="AD611" s="410"/>
      <c r="AE611" s="410"/>
      <c r="AF611" s="410"/>
      <c r="AG611" s="410"/>
      <c r="AH611" s="410"/>
      <c r="AI611" s="410"/>
      <c r="AJ611" s="410"/>
      <c r="AK611" s="410"/>
      <c r="AL611" s="410"/>
      <c r="AM611" s="410"/>
      <c r="AN611" s="410"/>
      <c r="AO611" s="410"/>
      <c r="AP611" s="410"/>
      <c r="AQ611" s="410"/>
    </row>
    <row r="612" spans="5:43" ht="15" x14ac:dyDescent="0.2">
      <c r="E612" s="410"/>
      <c r="F612" s="416"/>
      <c r="G612" s="416"/>
      <c r="H612" s="416"/>
      <c r="I612" s="416"/>
      <c r="J612" s="416"/>
      <c r="K612" s="416"/>
      <c r="L612" s="416"/>
      <c r="M612" s="416"/>
      <c r="N612" s="416"/>
      <c r="O612" s="416"/>
      <c r="P612" s="417"/>
      <c r="Q612" s="416"/>
      <c r="R612" s="416"/>
      <c r="AD612" s="410"/>
      <c r="AE612" s="410"/>
      <c r="AF612" s="410"/>
      <c r="AG612" s="410"/>
      <c r="AH612" s="410"/>
      <c r="AI612" s="410"/>
      <c r="AJ612" s="410"/>
      <c r="AK612" s="410"/>
      <c r="AL612" s="410"/>
      <c r="AM612" s="410"/>
      <c r="AN612" s="410"/>
      <c r="AO612" s="410"/>
      <c r="AP612" s="410"/>
      <c r="AQ612" s="410"/>
    </row>
    <row r="613" spans="5:43" ht="15" x14ac:dyDescent="0.2">
      <c r="E613" s="410"/>
      <c r="F613" s="416"/>
      <c r="G613" s="416"/>
      <c r="H613" s="416"/>
      <c r="I613" s="416"/>
      <c r="J613" s="416"/>
      <c r="K613" s="416"/>
      <c r="L613" s="416"/>
      <c r="M613" s="416"/>
      <c r="N613" s="416"/>
      <c r="O613" s="416"/>
      <c r="P613" s="417"/>
      <c r="Q613" s="416"/>
      <c r="R613" s="416"/>
      <c r="AD613" s="410"/>
      <c r="AE613" s="410"/>
      <c r="AF613" s="410"/>
      <c r="AG613" s="410"/>
      <c r="AH613" s="410"/>
      <c r="AI613" s="410"/>
      <c r="AJ613" s="410"/>
      <c r="AK613" s="410"/>
      <c r="AL613" s="410"/>
      <c r="AM613" s="410"/>
      <c r="AN613" s="410"/>
      <c r="AO613" s="410"/>
      <c r="AP613" s="410"/>
      <c r="AQ613" s="410"/>
    </row>
    <row r="614" spans="5:43" ht="15" x14ac:dyDescent="0.2">
      <c r="E614" s="410"/>
      <c r="F614" s="416"/>
      <c r="G614" s="416"/>
      <c r="H614" s="416"/>
      <c r="I614" s="416"/>
      <c r="J614" s="416"/>
      <c r="K614" s="416"/>
      <c r="L614" s="416"/>
      <c r="M614" s="416"/>
      <c r="N614" s="416"/>
      <c r="O614" s="416"/>
      <c r="P614" s="417"/>
      <c r="Q614" s="416"/>
      <c r="R614" s="416"/>
      <c r="AD614" s="410"/>
      <c r="AE614" s="410"/>
      <c r="AF614" s="410"/>
      <c r="AG614" s="410"/>
      <c r="AH614" s="410"/>
      <c r="AI614" s="410"/>
      <c r="AJ614" s="410"/>
      <c r="AK614" s="410"/>
      <c r="AL614" s="410"/>
      <c r="AM614" s="410"/>
      <c r="AN614" s="410"/>
      <c r="AO614" s="410"/>
      <c r="AP614" s="410"/>
      <c r="AQ614" s="410"/>
    </row>
    <row r="615" spans="5:43" ht="15" x14ac:dyDescent="0.2">
      <c r="E615" s="410"/>
      <c r="F615" s="416"/>
      <c r="G615" s="416"/>
      <c r="H615" s="416"/>
      <c r="I615" s="416"/>
      <c r="J615" s="416"/>
      <c r="K615" s="416"/>
      <c r="L615" s="416"/>
      <c r="M615" s="416"/>
      <c r="N615" s="416"/>
      <c r="O615" s="416"/>
      <c r="P615" s="417"/>
      <c r="Q615" s="416"/>
      <c r="R615" s="416"/>
      <c r="AD615" s="410"/>
      <c r="AE615" s="410"/>
      <c r="AF615" s="410"/>
      <c r="AG615" s="410"/>
      <c r="AH615" s="410"/>
      <c r="AI615" s="410"/>
      <c r="AJ615" s="410"/>
      <c r="AK615" s="410"/>
      <c r="AL615" s="410"/>
      <c r="AM615" s="410"/>
      <c r="AN615" s="410"/>
      <c r="AO615" s="410"/>
      <c r="AP615" s="410"/>
      <c r="AQ615" s="410"/>
    </row>
    <row r="616" spans="5:43" ht="15" x14ac:dyDescent="0.2">
      <c r="E616" s="410"/>
      <c r="F616" s="416"/>
      <c r="G616" s="416"/>
      <c r="H616" s="416"/>
      <c r="I616" s="416"/>
      <c r="J616" s="416"/>
      <c r="K616" s="416"/>
      <c r="L616" s="416"/>
      <c r="M616" s="416"/>
      <c r="N616" s="416"/>
      <c r="O616" s="416"/>
      <c r="P616" s="417"/>
      <c r="Q616" s="416"/>
      <c r="R616" s="416"/>
      <c r="AD616" s="410"/>
      <c r="AE616" s="410"/>
      <c r="AF616" s="410"/>
      <c r="AG616" s="410"/>
      <c r="AH616" s="410"/>
      <c r="AI616" s="410"/>
      <c r="AJ616" s="410"/>
      <c r="AK616" s="410"/>
      <c r="AL616" s="410"/>
      <c r="AM616" s="410"/>
      <c r="AN616" s="410"/>
      <c r="AO616" s="410"/>
      <c r="AP616" s="410"/>
      <c r="AQ616" s="410"/>
    </row>
    <row r="617" spans="5:43" ht="15" x14ac:dyDescent="0.2">
      <c r="E617" s="410"/>
      <c r="F617" s="416"/>
      <c r="G617" s="416"/>
      <c r="H617" s="416"/>
      <c r="I617" s="416"/>
      <c r="J617" s="416"/>
      <c r="K617" s="416"/>
      <c r="L617" s="416"/>
      <c r="M617" s="416"/>
      <c r="N617" s="416"/>
      <c r="O617" s="416"/>
      <c r="P617" s="417"/>
      <c r="Q617" s="416"/>
      <c r="R617" s="416"/>
      <c r="AD617" s="410"/>
      <c r="AE617" s="410"/>
      <c r="AF617" s="410"/>
      <c r="AG617" s="410"/>
      <c r="AH617" s="410"/>
      <c r="AI617" s="410"/>
      <c r="AJ617" s="410"/>
      <c r="AK617" s="410"/>
      <c r="AL617" s="410"/>
      <c r="AM617" s="410"/>
      <c r="AN617" s="410"/>
      <c r="AO617" s="410"/>
      <c r="AP617" s="410"/>
      <c r="AQ617" s="410"/>
    </row>
    <row r="618" spans="5:43" ht="15" x14ac:dyDescent="0.2">
      <c r="E618" s="410"/>
      <c r="F618" s="416"/>
      <c r="G618" s="416"/>
      <c r="H618" s="416"/>
      <c r="I618" s="416"/>
      <c r="J618" s="416"/>
      <c r="K618" s="416"/>
      <c r="L618" s="416"/>
      <c r="M618" s="416"/>
      <c r="N618" s="416"/>
      <c r="O618" s="416"/>
      <c r="P618" s="417"/>
      <c r="Q618" s="416"/>
      <c r="R618" s="416"/>
      <c r="AD618" s="410"/>
      <c r="AE618" s="410"/>
      <c r="AF618" s="410"/>
      <c r="AG618" s="410"/>
      <c r="AH618" s="410"/>
      <c r="AI618" s="410"/>
      <c r="AJ618" s="410"/>
      <c r="AK618" s="410"/>
      <c r="AL618" s="410"/>
      <c r="AM618" s="410"/>
      <c r="AN618" s="410"/>
      <c r="AO618" s="410"/>
      <c r="AP618" s="410"/>
      <c r="AQ618" s="410"/>
    </row>
    <row r="619" spans="5:43" ht="15" x14ac:dyDescent="0.2">
      <c r="E619" s="410"/>
      <c r="F619" s="416"/>
      <c r="G619" s="416"/>
      <c r="H619" s="416"/>
      <c r="I619" s="416"/>
      <c r="J619" s="416"/>
      <c r="K619" s="416"/>
      <c r="L619" s="416"/>
      <c r="M619" s="416"/>
      <c r="N619" s="416"/>
      <c r="O619" s="416"/>
      <c r="P619" s="417"/>
      <c r="Q619" s="416"/>
      <c r="R619" s="416"/>
      <c r="AD619" s="410"/>
      <c r="AE619" s="410"/>
      <c r="AF619" s="410"/>
      <c r="AG619" s="410"/>
      <c r="AH619" s="410"/>
      <c r="AI619" s="410"/>
      <c r="AJ619" s="410"/>
      <c r="AK619" s="410"/>
      <c r="AL619" s="410"/>
      <c r="AM619" s="410"/>
      <c r="AN619" s="410"/>
      <c r="AO619" s="410"/>
      <c r="AP619" s="410"/>
      <c r="AQ619" s="410"/>
    </row>
    <row r="620" spans="5:43" ht="15" x14ac:dyDescent="0.2">
      <c r="E620" s="410"/>
      <c r="F620" s="416"/>
      <c r="G620" s="416"/>
      <c r="H620" s="416"/>
      <c r="I620" s="416"/>
      <c r="J620" s="416"/>
      <c r="K620" s="416"/>
      <c r="L620" s="416"/>
      <c r="M620" s="416"/>
      <c r="N620" s="416"/>
      <c r="O620" s="416"/>
      <c r="P620" s="417"/>
      <c r="Q620" s="416"/>
      <c r="R620" s="416"/>
      <c r="AD620" s="410"/>
      <c r="AE620" s="410"/>
      <c r="AF620" s="410"/>
      <c r="AG620" s="410"/>
      <c r="AH620" s="410"/>
      <c r="AI620" s="410"/>
      <c r="AJ620" s="410"/>
      <c r="AK620" s="410"/>
      <c r="AL620" s="410"/>
      <c r="AM620" s="410"/>
      <c r="AN620" s="410"/>
      <c r="AO620" s="410"/>
      <c r="AP620" s="410"/>
      <c r="AQ620" s="410"/>
    </row>
    <row r="621" spans="5:43" ht="15" x14ac:dyDescent="0.2">
      <c r="E621" s="410"/>
      <c r="F621" s="416"/>
      <c r="G621" s="416"/>
      <c r="H621" s="416"/>
      <c r="I621" s="416"/>
      <c r="J621" s="416"/>
      <c r="K621" s="416"/>
      <c r="L621" s="416"/>
      <c r="M621" s="416"/>
      <c r="N621" s="416"/>
      <c r="O621" s="416"/>
      <c r="P621" s="417"/>
      <c r="Q621" s="416"/>
      <c r="R621" s="416"/>
      <c r="AD621" s="410"/>
      <c r="AE621" s="410"/>
      <c r="AF621" s="410"/>
      <c r="AG621" s="410"/>
      <c r="AH621" s="410"/>
      <c r="AI621" s="410"/>
      <c r="AJ621" s="410"/>
      <c r="AK621" s="410"/>
      <c r="AL621" s="410"/>
      <c r="AM621" s="410"/>
      <c r="AN621" s="410"/>
      <c r="AO621" s="410"/>
      <c r="AP621" s="410"/>
      <c r="AQ621" s="410"/>
    </row>
    <row r="622" spans="5:43" ht="15" x14ac:dyDescent="0.2">
      <c r="E622" s="410"/>
      <c r="F622" s="416"/>
      <c r="G622" s="416"/>
      <c r="H622" s="416"/>
      <c r="I622" s="416"/>
      <c r="J622" s="416"/>
      <c r="K622" s="416"/>
      <c r="L622" s="416"/>
      <c r="M622" s="416"/>
      <c r="N622" s="416"/>
      <c r="O622" s="416"/>
      <c r="P622" s="417"/>
      <c r="Q622" s="416"/>
      <c r="R622" s="416"/>
      <c r="AD622" s="410"/>
      <c r="AE622" s="410"/>
      <c r="AF622" s="410"/>
      <c r="AG622" s="410"/>
      <c r="AH622" s="410"/>
      <c r="AI622" s="410"/>
      <c r="AJ622" s="410"/>
      <c r="AK622" s="410"/>
      <c r="AL622" s="410"/>
      <c r="AM622" s="410"/>
      <c r="AN622" s="410"/>
      <c r="AO622" s="410"/>
      <c r="AP622" s="410"/>
      <c r="AQ622" s="410"/>
    </row>
    <row r="623" spans="5:43" ht="15" x14ac:dyDescent="0.2">
      <c r="E623" s="410"/>
      <c r="F623" s="416"/>
      <c r="G623" s="416"/>
      <c r="H623" s="416"/>
      <c r="I623" s="416"/>
      <c r="J623" s="416"/>
      <c r="K623" s="416"/>
      <c r="L623" s="416"/>
      <c r="M623" s="416"/>
      <c r="N623" s="416"/>
      <c r="O623" s="416"/>
      <c r="P623" s="417"/>
      <c r="Q623" s="416"/>
      <c r="R623" s="416"/>
      <c r="AD623" s="410"/>
      <c r="AE623" s="410"/>
      <c r="AF623" s="410"/>
      <c r="AG623" s="410"/>
      <c r="AH623" s="410"/>
      <c r="AI623" s="410"/>
      <c r="AJ623" s="410"/>
      <c r="AK623" s="410"/>
      <c r="AL623" s="410"/>
      <c r="AM623" s="410"/>
      <c r="AN623" s="410"/>
      <c r="AO623" s="410"/>
      <c r="AP623" s="410"/>
      <c r="AQ623" s="410"/>
    </row>
    <row r="624" spans="5:43" ht="15" x14ac:dyDescent="0.2">
      <c r="E624" s="410"/>
      <c r="F624" s="416"/>
      <c r="G624" s="416"/>
      <c r="H624" s="416"/>
      <c r="I624" s="416"/>
      <c r="J624" s="416"/>
      <c r="K624" s="416"/>
      <c r="L624" s="416"/>
      <c r="M624" s="416"/>
      <c r="N624" s="416"/>
      <c r="O624" s="416"/>
      <c r="P624" s="417"/>
      <c r="Q624" s="416"/>
      <c r="R624" s="416"/>
      <c r="AD624" s="410"/>
      <c r="AE624" s="410"/>
      <c r="AF624" s="410"/>
      <c r="AG624" s="410"/>
      <c r="AH624" s="410"/>
      <c r="AI624" s="410"/>
      <c r="AJ624" s="410"/>
      <c r="AK624" s="410"/>
      <c r="AL624" s="410"/>
      <c r="AM624" s="410"/>
      <c r="AN624" s="410"/>
      <c r="AO624" s="410"/>
      <c r="AP624" s="410"/>
      <c r="AQ624" s="410"/>
    </row>
    <row r="625" spans="5:43" ht="15" x14ac:dyDescent="0.2">
      <c r="E625" s="410"/>
      <c r="F625" s="416"/>
      <c r="G625" s="416"/>
      <c r="H625" s="416"/>
      <c r="I625" s="416"/>
      <c r="J625" s="416"/>
      <c r="K625" s="416"/>
      <c r="L625" s="416"/>
      <c r="M625" s="416"/>
      <c r="N625" s="416"/>
      <c r="O625" s="416"/>
      <c r="P625" s="417"/>
      <c r="Q625" s="416"/>
      <c r="R625" s="416"/>
      <c r="AD625" s="410"/>
      <c r="AE625" s="410"/>
      <c r="AF625" s="410"/>
      <c r="AG625" s="410"/>
      <c r="AH625" s="410"/>
      <c r="AI625" s="410"/>
      <c r="AJ625" s="410"/>
      <c r="AK625" s="410"/>
      <c r="AL625" s="410"/>
      <c r="AM625" s="410"/>
      <c r="AN625" s="410"/>
      <c r="AO625" s="410"/>
      <c r="AP625" s="410"/>
      <c r="AQ625" s="410"/>
    </row>
    <row r="626" spans="5:43" ht="15" x14ac:dyDescent="0.2">
      <c r="E626" s="410"/>
      <c r="F626" s="416"/>
      <c r="G626" s="416"/>
      <c r="H626" s="416"/>
      <c r="I626" s="416"/>
      <c r="J626" s="416"/>
      <c r="K626" s="416"/>
      <c r="L626" s="416"/>
      <c r="M626" s="416"/>
      <c r="N626" s="416"/>
      <c r="O626" s="416"/>
      <c r="P626" s="417"/>
      <c r="Q626" s="416"/>
      <c r="R626" s="416"/>
      <c r="AD626" s="410"/>
      <c r="AE626" s="410"/>
      <c r="AF626" s="410"/>
      <c r="AG626" s="410"/>
      <c r="AH626" s="410"/>
      <c r="AI626" s="410"/>
      <c r="AJ626" s="410"/>
      <c r="AK626" s="410"/>
      <c r="AL626" s="410"/>
      <c r="AM626" s="410"/>
      <c r="AN626" s="410"/>
      <c r="AO626" s="410"/>
      <c r="AP626" s="410"/>
      <c r="AQ626" s="410"/>
    </row>
    <row r="627" spans="5:43" ht="15" x14ac:dyDescent="0.2">
      <c r="E627" s="410"/>
      <c r="F627" s="416"/>
      <c r="G627" s="416"/>
      <c r="H627" s="416"/>
      <c r="I627" s="416"/>
      <c r="J627" s="416"/>
      <c r="K627" s="416"/>
      <c r="L627" s="416"/>
      <c r="M627" s="416"/>
      <c r="N627" s="416"/>
      <c r="O627" s="416"/>
      <c r="P627" s="417"/>
      <c r="Q627" s="416"/>
      <c r="R627" s="416"/>
      <c r="AD627" s="410"/>
      <c r="AE627" s="410"/>
      <c r="AF627" s="410"/>
      <c r="AG627" s="410"/>
      <c r="AH627" s="410"/>
      <c r="AI627" s="410"/>
      <c r="AJ627" s="410"/>
      <c r="AK627" s="410"/>
      <c r="AL627" s="410"/>
      <c r="AM627" s="410"/>
      <c r="AN627" s="410"/>
      <c r="AO627" s="410"/>
      <c r="AP627" s="410"/>
      <c r="AQ627" s="410"/>
    </row>
    <row r="628" spans="5:43" ht="15" x14ac:dyDescent="0.2">
      <c r="E628" s="410"/>
      <c r="F628" s="416"/>
      <c r="G628" s="416"/>
      <c r="H628" s="416"/>
      <c r="I628" s="416"/>
      <c r="J628" s="416"/>
      <c r="K628" s="416"/>
      <c r="L628" s="416"/>
      <c r="M628" s="416"/>
      <c r="N628" s="416"/>
      <c r="O628" s="416"/>
      <c r="P628" s="417"/>
      <c r="Q628" s="416"/>
      <c r="R628" s="416"/>
      <c r="AD628" s="410"/>
      <c r="AE628" s="410"/>
      <c r="AF628" s="410"/>
      <c r="AG628" s="410"/>
      <c r="AH628" s="410"/>
      <c r="AI628" s="410"/>
      <c r="AJ628" s="410"/>
      <c r="AK628" s="410"/>
      <c r="AL628" s="410"/>
      <c r="AM628" s="410"/>
      <c r="AN628" s="410"/>
      <c r="AO628" s="410"/>
      <c r="AP628" s="410"/>
      <c r="AQ628" s="410"/>
    </row>
    <row r="629" spans="5:43" ht="15" x14ac:dyDescent="0.2">
      <c r="E629" s="410"/>
      <c r="F629" s="416"/>
      <c r="G629" s="416"/>
      <c r="H629" s="416"/>
      <c r="I629" s="416"/>
      <c r="J629" s="416"/>
      <c r="K629" s="416"/>
      <c r="L629" s="416"/>
      <c r="M629" s="416"/>
      <c r="N629" s="416"/>
      <c r="O629" s="416"/>
      <c r="P629" s="417"/>
      <c r="Q629" s="416"/>
      <c r="R629" s="416"/>
      <c r="AD629" s="410"/>
      <c r="AE629" s="410"/>
      <c r="AF629" s="410"/>
      <c r="AG629" s="410"/>
      <c r="AH629" s="410"/>
      <c r="AI629" s="410"/>
      <c r="AJ629" s="410"/>
      <c r="AK629" s="410"/>
      <c r="AL629" s="410"/>
      <c r="AM629" s="410"/>
      <c r="AN629" s="410"/>
      <c r="AO629" s="410"/>
      <c r="AP629" s="410"/>
      <c r="AQ629" s="410"/>
    </row>
    <row r="630" spans="5:43" ht="15" x14ac:dyDescent="0.2">
      <c r="E630" s="410"/>
      <c r="F630" s="416"/>
      <c r="G630" s="416"/>
      <c r="H630" s="416"/>
      <c r="I630" s="416"/>
      <c r="J630" s="416"/>
      <c r="K630" s="416"/>
      <c r="L630" s="416"/>
      <c r="M630" s="416"/>
      <c r="N630" s="416"/>
      <c r="O630" s="416"/>
      <c r="P630" s="417"/>
      <c r="Q630" s="416"/>
      <c r="R630" s="416"/>
      <c r="AD630" s="410"/>
      <c r="AE630" s="410"/>
      <c r="AF630" s="410"/>
      <c r="AG630" s="410"/>
      <c r="AH630" s="410"/>
      <c r="AI630" s="410"/>
      <c r="AJ630" s="410"/>
      <c r="AK630" s="410"/>
      <c r="AL630" s="410"/>
      <c r="AM630" s="410"/>
      <c r="AN630" s="410"/>
      <c r="AO630" s="410"/>
      <c r="AP630" s="410"/>
      <c r="AQ630" s="410"/>
    </row>
    <row r="631" spans="5:43" ht="15" x14ac:dyDescent="0.2">
      <c r="E631" s="410"/>
      <c r="F631" s="416"/>
      <c r="G631" s="416"/>
      <c r="H631" s="416"/>
      <c r="I631" s="416"/>
      <c r="J631" s="416"/>
      <c r="K631" s="416"/>
      <c r="L631" s="416"/>
      <c r="M631" s="416"/>
      <c r="N631" s="416"/>
      <c r="O631" s="416"/>
      <c r="P631" s="417"/>
      <c r="Q631" s="416"/>
      <c r="R631" s="416"/>
      <c r="AD631" s="410"/>
      <c r="AE631" s="410"/>
      <c r="AF631" s="410"/>
      <c r="AG631" s="410"/>
      <c r="AH631" s="410"/>
      <c r="AI631" s="410"/>
      <c r="AJ631" s="410"/>
      <c r="AK631" s="410"/>
      <c r="AL631" s="410"/>
      <c r="AM631" s="410"/>
      <c r="AN631" s="410"/>
      <c r="AO631" s="410"/>
      <c r="AP631" s="410"/>
      <c r="AQ631" s="410"/>
    </row>
    <row r="632" spans="5:43" ht="15" x14ac:dyDescent="0.2">
      <c r="E632" s="410"/>
      <c r="F632" s="416"/>
      <c r="G632" s="416"/>
      <c r="H632" s="416"/>
      <c r="I632" s="416"/>
      <c r="J632" s="416"/>
      <c r="K632" s="416"/>
      <c r="L632" s="416"/>
      <c r="M632" s="416"/>
      <c r="N632" s="416"/>
      <c r="O632" s="416"/>
      <c r="P632" s="417"/>
      <c r="Q632" s="416"/>
      <c r="R632" s="416"/>
      <c r="AD632" s="410"/>
      <c r="AE632" s="410"/>
      <c r="AF632" s="410"/>
      <c r="AG632" s="410"/>
      <c r="AH632" s="410"/>
      <c r="AI632" s="410"/>
      <c r="AJ632" s="410"/>
      <c r="AK632" s="410"/>
      <c r="AL632" s="410"/>
      <c r="AM632" s="410"/>
      <c r="AN632" s="410"/>
      <c r="AO632" s="410"/>
      <c r="AP632" s="410"/>
      <c r="AQ632" s="410"/>
    </row>
    <row r="633" spans="5:43" ht="15" x14ac:dyDescent="0.2">
      <c r="E633" s="410"/>
      <c r="F633" s="416"/>
      <c r="G633" s="416"/>
      <c r="H633" s="416"/>
      <c r="I633" s="416"/>
      <c r="J633" s="416"/>
      <c r="K633" s="416"/>
      <c r="L633" s="416"/>
      <c r="M633" s="416"/>
      <c r="N633" s="416"/>
      <c r="O633" s="416"/>
      <c r="P633" s="417"/>
      <c r="Q633" s="416"/>
      <c r="R633" s="416"/>
      <c r="AD633" s="410"/>
      <c r="AE633" s="410"/>
      <c r="AF633" s="410"/>
      <c r="AG633" s="410"/>
      <c r="AH633" s="410"/>
      <c r="AI633" s="410"/>
      <c r="AJ633" s="410"/>
      <c r="AK633" s="410"/>
      <c r="AL633" s="410"/>
      <c r="AM633" s="410"/>
      <c r="AN633" s="410"/>
      <c r="AO633" s="410"/>
      <c r="AP633" s="410"/>
      <c r="AQ633" s="410"/>
    </row>
    <row r="634" spans="5:43" ht="15" x14ac:dyDescent="0.2">
      <c r="E634" s="410"/>
      <c r="F634" s="416"/>
      <c r="G634" s="416"/>
      <c r="H634" s="416"/>
      <c r="I634" s="416"/>
      <c r="J634" s="416"/>
      <c r="K634" s="416"/>
      <c r="L634" s="416"/>
      <c r="M634" s="416"/>
      <c r="N634" s="416"/>
      <c r="O634" s="416"/>
      <c r="P634" s="417"/>
      <c r="Q634" s="416"/>
      <c r="R634" s="416"/>
      <c r="AD634" s="410"/>
      <c r="AE634" s="410"/>
      <c r="AF634" s="410"/>
      <c r="AG634" s="410"/>
      <c r="AH634" s="410"/>
      <c r="AI634" s="410"/>
      <c r="AJ634" s="410"/>
      <c r="AK634" s="410"/>
      <c r="AL634" s="410"/>
      <c r="AM634" s="410"/>
      <c r="AN634" s="410"/>
      <c r="AO634" s="410"/>
      <c r="AP634" s="410"/>
      <c r="AQ634" s="410"/>
    </row>
    <row r="635" spans="5:43" ht="15" x14ac:dyDescent="0.2">
      <c r="E635" s="410"/>
      <c r="F635" s="416"/>
      <c r="G635" s="416"/>
      <c r="H635" s="416"/>
      <c r="I635" s="416"/>
      <c r="J635" s="416"/>
      <c r="K635" s="416"/>
      <c r="L635" s="416"/>
      <c r="M635" s="416"/>
      <c r="N635" s="416"/>
      <c r="O635" s="416"/>
      <c r="P635" s="417"/>
      <c r="Q635" s="416"/>
      <c r="R635" s="416"/>
      <c r="AD635" s="410"/>
      <c r="AE635" s="410"/>
      <c r="AF635" s="410"/>
      <c r="AG635" s="410"/>
      <c r="AH635" s="410"/>
      <c r="AI635" s="410"/>
      <c r="AJ635" s="410"/>
      <c r="AK635" s="410"/>
      <c r="AL635" s="410"/>
      <c r="AM635" s="410"/>
      <c r="AN635" s="410"/>
      <c r="AO635" s="410"/>
      <c r="AP635" s="410"/>
      <c r="AQ635" s="410"/>
    </row>
    <row r="636" spans="5:43" ht="15" x14ac:dyDescent="0.2">
      <c r="E636" s="410"/>
      <c r="F636" s="416"/>
      <c r="G636" s="416"/>
      <c r="H636" s="416"/>
      <c r="I636" s="416"/>
      <c r="J636" s="416"/>
      <c r="K636" s="416"/>
      <c r="L636" s="416"/>
      <c r="M636" s="416"/>
      <c r="N636" s="416"/>
      <c r="O636" s="416"/>
      <c r="P636" s="417"/>
      <c r="Q636" s="416"/>
      <c r="R636" s="416"/>
      <c r="AD636" s="410"/>
      <c r="AE636" s="410"/>
      <c r="AF636" s="410"/>
      <c r="AG636" s="410"/>
      <c r="AH636" s="410"/>
      <c r="AI636" s="410"/>
      <c r="AJ636" s="410"/>
      <c r="AK636" s="410"/>
      <c r="AL636" s="410"/>
      <c r="AM636" s="410"/>
      <c r="AN636" s="410"/>
      <c r="AO636" s="410"/>
      <c r="AP636" s="410"/>
      <c r="AQ636" s="410"/>
    </row>
    <row r="637" spans="5:43" ht="15" x14ac:dyDescent="0.2">
      <c r="E637" s="410"/>
      <c r="F637" s="416"/>
      <c r="G637" s="416"/>
      <c r="H637" s="416"/>
      <c r="I637" s="416"/>
      <c r="J637" s="416"/>
      <c r="K637" s="416"/>
      <c r="L637" s="416"/>
      <c r="M637" s="416"/>
      <c r="N637" s="416"/>
      <c r="O637" s="416"/>
      <c r="P637" s="417"/>
      <c r="Q637" s="416"/>
      <c r="R637" s="416"/>
      <c r="AD637" s="410"/>
      <c r="AE637" s="410"/>
      <c r="AF637" s="410"/>
      <c r="AG637" s="410"/>
      <c r="AH637" s="410"/>
      <c r="AI637" s="410"/>
      <c r="AJ637" s="410"/>
      <c r="AK637" s="410"/>
      <c r="AL637" s="410"/>
      <c r="AM637" s="410"/>
      <c r="AN637" s="410"/>
      <c r="AO637" s="410"/>
      <c r="AP637" s="410"/>
      <c r="AQ637" s="410"/>
    </row>
    <row r="638" spans="5:43" ht="15" x14ac:dyDescent="0.2">
      <c r="E638" s="410"/>
      <c r="F638" s="416"/>
      <c r="G638" s="416"/>
      <c r="H638" s="416"/>
      <c r="I638" s="416"/>
      <c r="J638" s="416"/>
      <c r="K638" s="416"/>
      <c r="L638" s="416"/>
      <c r="M638" s="416"/>
      <c r="N638" s="416"/>
      <c r="O638" s="416"/>
      <c r="P638" s="417"/>
      <c r="Q638" s="416"/>
      <c r="R638" s="416"/>
      <c r="AD638" s="410"/>
      <c r="AE638" s="410"/>
      <c r="AF638" s="410"/>
      <c r="AG638" s="410"/>
      <c r="AH638" s="410"/>
      <c r="AI638" s="410"/>
      <c r="AJ638" s="410"/>
      <c r="AK638" s="410"/>
      <c r="AL638" s="410"/>
      <c r="AM638" s="410"/>
      <c r="AN638" s="410"/>
      <c r="AO638" s="410"/>
      <c r="AP638" s="410"/>
      <c r="AQ638" s="410"/>
    </row>
    <row r="639" spans="5:43" ht="15" x14ac:dyDescent="0.2">
      <c r="E639" s="410"/>
      <c r="F639" s="416"/>
      <c r="G639" s="416"/>
      <c r="H639" s="416"/>
      <c r="I639" s="416"/>
      <c r="J639" s="416"/>
      <c r="K639" s="416"/>
      <c r="L639" s="416"/>
      <c r="M639" s="416"/>
      <c r="N639" s="416"/>
      <c r="O639" s="416"/>
      <c r="P639" s="417"/>
      <c r="Q639" s="416"/>
      <c r="R639" s="416"/>
      <c r="AD639" s="410"/>
      <c r="AE639" s="410"/>
      <c r="AF639" s="410"/>
      <c r="AG639" s="410"/>
      <c r="AH639" s="410"/>
      <c r="AI639" s="410"/>
      <c r="AJ639" s="410"/>
      <c r="AK639" s="410"/>
      <c r="AL639" s="410"/>
      <c r="AM639" s="410"/>
      <c r="AN639" s="410"/>
      <c r="AO639" s="410"/>
      <c r="AP639" s="410"/>
      <c r="AQ639" s="410"/>
    </row>
    <row r="640" spans="5:43" ht="15" x14ac:dyDescent="0.2">
      <c r="E640" s="410"/>
      <c r="F640" s="416"/>
      <c r="G640" s="416"/>
      <c r="H640" s="416"/>
      <c r="I640" s="416"/>
      <c r="J640" s="416"/>
      <c r="K640" s="416"/>
      <c r="L640" s="416"/>
      <c r="M640" s="416"/>
      <c r="N640" s="416"/>
      <c r="O640" s="416"/>
      <c r="P640" s="417"/>
      <c r="Q640" s="416"/>
      <c r="R640" s="416"/>
      <c r="AD640" s="410"/>
      <c r="AE640" s="410"/>
      <c r="AF640" s="410"/>
      <c r="AG640" s="410"/>
      <c r="AH640" s="410"/>
      <c r="AI640" s="410"/>
      <c r="AJ640" s="410"/>
      <c r="AK640" s="410"/>
      <c r="AL640" s="410"/>
      <c r="AM640" s="410"/>
      <c r="AN640" s="410"/>
      <c r="AO640" s="410"/>
      <c r="AP640" s="410"/>
      <c r="AQ640" s="410"/>
    </row>
    <row r="641" spans="5:43" ht="15" x14ac:dyDescent="0.2">
      <c r="E641" s="410"/>
      <c r="F641" s="416"/>
      <c r="G641" s="416"/>
      <c r="H641" s="416"/>
      <c r="I641" s="416"/>
      <c r="J641" s="416"/>
      <c r="K641" s="416"/>
      <c r="L641" s="416"/>
      <c r="M641" s="416"/>
      <c r="N641" s="416"/>
      <c r="O641" s="416"/>
      <c r="P641" s="417"/>
      <c r="Q641" s="416"/>
      <c r="R641" s="416"/>
      <c r="AD641" s="410"/>
      <c r="AE641" s="410"/>
      <c r="AF641" s="410"/>
      <c r="AG641" s="410"/>
      <c r="AH641" s="410"/>
      <c r="AI641" s="410"/>
      <c r="AJ641" s="410"/>
      <c r="AK641" s="410"/>
      <c r="AL641" s="410"/>
      <c r="AM641" s="410"/>
      <c r="AN641" s="410"/>
      <c r="AO641" s="410"/>
      <c r="AP641" s="410"/>
      <c r="AQ641" s="410"/>
    </row>
    <row r="642" spans="5:43" ht="15" x14ac:dyDescent="0.2">
      <c r="E642" s="410"/>
      <c r="F642" s="416"/>
      <c r="G642" s="416"/>
      <c r="H642" s="416"/>
      <c r="I642" s="416"/>
      <c r="J642" s="416"/>
      <c r="K642" s="416"/>
      <c r="L642" s="416"/>
      <c r="M642" s="416"/>
      <c r="N642" s="416"/>
      <c r="O642" s="416"/>
      <c r="P642" s="417"/>
      <c r="Q642" s="416"/>
      <c r="R642" s="416"/>
      <c r="AD642" s="410"/>
      <c r="AE642" s="410"/>
      <c r="AF642" s="410"/>
      <c r="AG642" s="410"/>
      <c r="AH642" s="410"/>
      <c r="AI642" s="410"/>
      <c r="AJ642" s="410"/>
      <c r="AK642" s="410"/>
      <c r="AL642" s="410"/>
      <c r="AM642" s="410"/>
      <c r="AN642" s="410"/>
      <c r="AO642" s="410"/>
      <c r="AP642" s="410"/>
      <c r="AQ642" s="410"/>
    </row>
    <row r="643" spans="5:43" ht="15" x14ac:dyDescent="0.2">
      <c r="E643" s="410"/>
      <c r="F643" s="416"/>
      <c r="G643" s="416"/>
      <c r="H643" s="416"/>
      <c r="I643" s="416"/>
      <c r="J643" s="416"/>
      <c r="K643" s="416"/>
      <c r="L643" s="416"/>
      <c r="M643" s="416"/>
      <c r="N643" s="416"/>
      <c r="O643" s="416"/>
      <c r="P643" s="417"/>
      <c r="Q643" s="416"/>
      <c r="R643" s="416"/>
      <c r="AD643" s="410"/>
      <c r="AE643" s="410"/>
      <c r="AF643" s="410"/>
      <c r="AG643" s="410"/>
      <c r="AH643" s="410"/>
      <c r="AI643" s="410"/>
      <c r="AJ643" s="410"/>
      <c r="AK643" s="410"/>
      <c r="AL643" s="410"/>
      <c r="AM643" s="410"/>
      <c r="AN643" s="410"/>
      <c r="AO643" s="410"/>
      <c r="AP643" s="410"/>
      <c r="AQ643" s="410"/>
    </row>
    <row r="644" spans="5:43" ht="15" x14ac:dyDescent="0.2">
      <c r="E644" s="410"/>
      <c r="F644" s="416"/>
      <c r="G644" s="416"/>
      <c r="H644" s="416"/>
      <c r="I644" s="416"/>
      <c r="J644" s="416"/>
      <c r="K644" s="416"/>
      <c r="L644" s="416"/>
      <c r="M644" s="416"/>
      <c r="N644" s="416"/>
      <c r="O644" s="416"/>
      <c r="P644" s="417"/>
      <c r="Q644" s="416"/>
      <c r="R644" s="416"/>
      <c r="AD644" s="410"/>
      <c r="AE644" s="410"/>
      <c r="AF644" s="410"/>
      <c r="AG644" s="410"/>
      <c r="AH644" s="410"/>
      <c r="AI644" s="410"/>
      <c r="AJ644" s="410"/>
      <c r="AK644" s="410"/>
      <c r="AL644" s="410"/>
      <c r="AM644" s="410"/>
      <c r="AN644" s="410"/>
      <c r="AO644" s="410"/>
      <c r="AP644" s="410"/>
      <c r="AQ644" s="410"/>
    </row>
    <row r="645" spans="5:43" ht="15" x14ac:dyDescent="0.2">
      <c r="E645" s="410"/>
      <c r="F645" s="416"/>
      <c r="G645" s="416"/>
      <c r="H645" s="416"/>
      <c r="I645" s="416"/>
      <c r="J645" s="416"/>
      <c r="K645" s="416"/>
      <c r="L645" s="416"/>
      <c r="M645" s="416"/>
      <c r="N645" s="416"/>
      <c r="O645" s="416"/>
      <c r="P645" s="417"/>
      <c r="Q645" s="416"/>
      <c r="R645" s="416"/>
      <c r="AD645" s="410"/>
      <c r="AE645" s="410"/>
      <c r="AF645" s="410"/>
      <c r="AG645" s="410"/>
      <c r="AH645" s="410"/>
      <c r="AI645" s="410"/>
      <c r="AJ645" s="410"/>
      <c r="AK645" s="410"/>
      <c r="AL645" s="410"/>
      <c r="AM645" s="410"/>
      <c r="AN645" s="410"/>
      <c r="AO645" s="410"/>
      <c r="AP645" s="410"/>
      <c r="AQ645" s="410"/>
    </row>
    <row r="646" spans="5:43" ht="15" x14ac:dyDescent="0.2">
      <c r="E646" s="410"/>
      <c r="F646" s="416"/>
      <c r="G646" s="416"/>
      <c r="H646" s="416"/>
      <c r="I646" s="416"/>
      <c r="J646" s="416"/>
      <c r="K646" s="416"/>
      <c r="L646" s="416"/>
      <c r="M646" s="416"/>
      <c r="N646" s="416"/>
      <c r="O646" s="416"/>
      <c r="P646" s="417"/>
      <c r="Q646" s="416"/>
      <c r="R646" s="416"/>
      <c r="AD646" s="410"/>
      <c r="AE646" s="410"/>
      <c r="AF646" s="410"/>
      <c r="AG646" s="410"/>
      <c r="AH646" s="410"/>
      <c r="AI646" s="410"/>
      <c r="AJ646" s="410"/>
      <c r="AK646" s="410"/>
      <c r="AL646" s="410"/>
      <c r="AM646" s="410"/>
      <c r="AN646" s="410"/>
      <c r="AO646" s="410"/>
      <c r="AP646" s="410"/>
      <c r="AQ646" s="410"/>
    </row>
    <row r="647" spans="5:43" ht="15" x14ac:dyDescent="0.2">
      <c r="E647" s="410"/>
      <c r="F647" s="416"/>
      <c r="G647" s="416"/>
      <c r="H647" s="416"/>
      <c r="I647" s="416"/>
      <c r="J647" s="416"/>
      <c r="K647" s="416"/>
      <c r="L647" s="416"/>
      <c r="M647" s="416"/>
      <c r="N647" s="416"/>
      <c r="O647" s="416"/>
      <c r="P647" s="417"/>
      <c r="Q647" s="416"/>
      <c r="R647" s="416"/>
      <c r="AD647" s="410"/>
      <c r="AE647" s="410"/>
      <c r="AF647" s="410"/>
      <c r="AG647" s="410"/>
      <c r="AH647" s="410"/>
      <c r="AI647" s="410"/>
      <c r="AJ647" s="410"/>
      <c r="AK647" s="410"/>
      <c r="AL647" s="410"/>
      <c r="AM647" s="410"/>
      <c r="AN647" s="410"/>
      <c r="AO647" s="410"/>
      <c r="AP647" s="410"/>
      <c r="AQ647" s="410"/>
    </row>
    <row r="648" spans="5:43" ht="15" x14ac:dyDescent="0.2">
      <c r="E648" s="410"/>
      <c r="F648" s="416"/>
      <c r="G648" s="416"/>
      <c r="H648" s="416"/>
      <c r="I648" s="416"/>
      <c r="J648" s="416"/>
      <c r="K648" s="416"/>
      <c r="L648" s="416"/>
      <c r="M648" s="416"/>
      <c r="N648" s="416"/>
      <c r="O648" s="416"/>
      <c r="P648" s="417"/>
      <c r="Q648" s="416"/>
      <c r="R648" s="416"/>
      <c r="AD648" s="410"/>
      <c r="AE648" s="410"/>
      <c r="AF648" s="410"/>
      <c r="AG648" s="410"/>
      <c r="AH648" s="410"/>
      <c r="AI648" s="410"/>
      <c r="AJ648" s="410"/>
      <c r="AK648" s="410"/>
      <c r="AL648" s="410"/>
      <c r="AM648" s="410"/>
      <c r="AN648" s="410"/>
      <c r="AO648" s="410"/>
      <c r="AP648" s="410"/>
      <c r="AQ648" s="410"/>
    </row>
    <row r="649" spans="5:43" ht="15" x14ac:dyDescent="0.2">
      <c r="E649" s="410"/>
      <c r="F649" s="416"/>
      <c r="G649" s="416"/>
      <c r="H649" s="416"/>
      <c r="I649" s="416"/>
      <c r="J649" s="416"/>
      <c r="K649" s="416"/>
      <c r="L649" s="416"/>
      <c r="M649" s="416"/>
      <c r="N649" s="416"/>
      <c r="O649" s="416"/>
      <c r="P649" s="417"/>
      <c r="Q649" s="416"/>
      <c r="R649" s="416"/>
      <c r="AD649" s="410"/>
      <c r="AE649" s="410"/>
      <c r="AF649" s="410"/>
      <c r="AG649" s="410"/>
      <c r="AH649" s="410"/>
      <c r="AI649" s="410"/>
      <c r="AJ649" s="410"/>
      <c r="AK649" s="410"/>
      <c r="AL649" s="410"/>
      <c r="AM649" s="410"/>
      <c r="AN649" s="410"/>
      <c r="AO649" s="410"/>
      <c r="AP649" s="410"/>
      <c r="AQ649" s="410"/>
    </row>
    <row r="650" spans="5:43" ht="15" x14ac:dyDescent="0.2">
      <c r="E650" s="410"/>
      <c r="F650" s="416"/>
      <c r="G650" s="416"/>
      <c r="H650" s="416"/>
      <c r="I650" s="416"/>
      <c r="J650" s="416"/>
      <c r="K650" s="416"/>
      <c r="L650" s="416"/>
      <c r="M650" s="416"/>
      <c r="N650" s="416"/>
      <c r="O650" s="416"/>
      <c r="P650" s="417"/>
      <c r="Q650" s="416"/>
      <c r="R650" s="416"/>
      <c r="AD650" s="410"/>
      <c r="AE650" s="410"/>
      <c r="AF650" s="410"/>
      <c r="AG650" s="410"/>
      <c r="AH650" s="410"/>
      <c r="AI650" s="410"/>
      <c r="AJ650" s="410"/>
      <c r="AK650" s="410"/>
      <c r="AL650" s="410"/>
      <c r="AM650" s="410"/>
      <c r="AN650" s="410"/>
      <c r="AO650" s="410"/>
      <c r="AP650" s="410"/>
      <c r="AQ650" s="410"/>
    </row>
    <row r="651" spans="5:43" ht="15" x14ac:dyDescent="0.2">
      <c r="E651" s="410"/>
      <c r="F651" s="416"/>
      <c r="G651" s="416"/>
      <c r="H651" s="416"/>
      <c r="I651" s="416"/>
      <c r="J651" s="416"/>
      <c r="K651" s="416"/>
      <c r="L651" s="416"/>
      <c r="M651" s="416"/>
      <c r="N651" s="416"/>
      <c r="O651" s="416"/>
      <c r="P651" s="417"/>
      <c r="Q651" s="416"/>
      <c r="R651" s="416"/>
      <c r="AD651" s="410"/>
      <c r="AE651" s="410"/>
      <c r="AF651" s="410"/>
      <c r="AG651" s="410"/>
      <c r="AH651" s="410"/>
      <c r="AI651" s="410"/>
      <c r="AJ651" s="410"/>
      <c r="AK651" s="410"/>
      <c r="AL651" s="410"/>
      <c r="AM651" s="410"/>
      <c r="AN651" s="410"/>
      <c r="AO651" s="410"/>
      <c r="AP651" s="410"/>
      <c r="AQ651" s="410"/>
    </row>
    <row r="652" spans="5:43" ht="15" x14ac:dyDescent="0.2">
      <c r="E652" s="410"/>
      <c r="F652" s="416"/>
      <c r="G652" s="416"/>
      <c r="H652" s="416"/>
      <c r="I652" s="416"/>
      <c r="J652" s="416"/>
      <c r="K652" s="416"/>
      <c r="L652" s="416"/>
      <c r="M652" s="416"/>
      <c r="N652" s="416"/>
      <c r="O652" s="416"/>
      <c r="P652" s="417"/>
      <c r="Q652" s="416"/>
      <c r="R652" s="416"/>
      <c r="AD652" s="410"/>
      <c r="AE652" s="410"/>
      <c r="AF652" s="410"/>
      <c r="AG652" s="410"/>
      <c r="AH652" s="410"/>
      <c r="AI652" s="410"/>
      <c r="AJ652" s="410"/>
      <c r="AK652" s="410"/>
      <c r="AL652" s="410"/>
      <c r="AM652" s="410"/>
      <c r="AN652" s="410"/>
      <c r="AO652" s="410"/>
      <c r="AP652" s="410"/>
      <c r="AQ652" s="410"/>
    </row>
    <row r="653" spans="5:43" ht="15" x14ac:dyDescent="0.2">
      <c r="E653" s="410"/>
      <c r="F653" s="416"/>
      <c r="G653" s="416"/>
      <c r="H653" s="416"/>
      <c r="I653" s="416"/>
      <c r="J653" s="416"/>
      <c r="K653" s="416"/>
      <c r="L653" s="416"/>
      <c r="M653" s="416"/>
      <c r="N653" s="416"/>
      <c r="O653" s="416"/>
      <c r="P653" s="417"/>
      <c r="Q653" s="416"/>
      <c r="R653" s="416"/>
      <c r="AD653" s="410"/>
      <c r="AE653" s="410"/>
      <c r="AF653" s="410"/>
      <c r="AG653" s="410"/>
      <c r="AH653" s="410"/>
      <c r="AI653" s="410"/>
      <c r="AJ653" s="410"/>
      <c r="AK653" s="410"/>
      <c r="AL653" s="410"/>
      <c r="AM653" s="410"/>
      <c r="AN653" s="410"/>
      <c r="AO653" s="410"/>
      <c r="AP653" s="410"/>
      <c r="AQ653" s="410"/>
    </row>
    <row r="654" spans="5:43" ht="15" x14ac:dyDescent="0.2">
      <c r="E654" s="410"/>
      <c r="F654" s="416"/>
      <c r="G654" s="416"/>
      <c r="H654" s="416"/>
      <c r="I654" s="416"/>
      <c r="J654" s="416"/>
      <c r="K654" s="416"/>
      <c r="L654" s="416"/>
      <c r="M654" s="416"/>
      <c r="N654" s="416"/>
      <c r="O654" s="416"/>
      <c r="P654" s="417"/>
      <c r="Q654" s="416"/>
      <c r="R654" s="416"/>
      <c r="AD654" s="410"/>
      <c r="AE654" s="410"/>
      <c r="AF654" s="410"/>
      <c r="AG654" s="410"/>
      <c r="AH654" s="410"/>
      <c r="AI654" s="410"/>
      <c r="AJ654" s="410"/>
      <c r="AK654" s="410"/>
      <c r="AL654" s="410"/>
      <c r="AM654" s="410"/>
      <c r="AN654" s="410"/>
      <c r="AO654" s="410"/>
      <c r="AP654" s="410"/>
      <c r="AQ654" s="410"/>
    </row>
    <row r="655" spans="5:43" ht="15" x14ac:dyDescent="0.2">
      <c r="E655" s="410"/>
      <c r="F655" s="416"/>
      <c r="G655" s="416"/>
      <c r="H655" s="416"/>
      <c r="I655" s="416"/>
      <c r="J655" s="416"/>
      <c r="K655" s="416"/>
      <c r="L655" s="416"/>
      <c r="M655" s="416"/>
      <c r="N655" s="416"/>
      <c r="O655" s="416"/>
      <c r="P655" s="417"/>
      <c r="Q655" s="416"/>
      <c r="R655" s="416"/>
      <c r="AD655" s="410"/>
      <c r="AE655" s="410"/>
      <c r="AF655" s="410"/>
      <c r="AG655" s="410"/>
      <c r="AH655" s="410"/>
      <c r="AI655" s="410"/>
      <c r="AJ655" s="410"/>
      <c r="AK655" s="410"/>
      <c r="AL655" s="410"/>
      <c r="AM655" s="410"/>
      <c r="AN655" s="410"/>
      <c r="AO655" s="410"/>
      <c r="AP655" s="410"/>
      <c r="AQ655" s="410"/>
    </row>
    <row r="656" spans="5:43" ht="15" x14ac:dyDescent="0.2">
      <c r="E656" s="410"/>
      <c r="F656" s="416"/>
      <c r="G656" s="416"/>
      <c r="H656" s="416"/>
      <c r="I656" s="416"/>
      <c r="J656" s="416"/>
      <c r="K656" s="416"/>
      <c r="L656" s="416"/>
      <c r="M656" s="416"/>
      <c r="N656" s="416"/>
      <c r="O656" s="416"/>
      <c r="P656" s="417"/>
      <c r="Q656" s="416"/>
      <c r="R656" s="416"/>
      <c r="AD656" s="410"/>
      <c r="AE656" s="410"/>
      <c r="AF656" s="410"/>
      <c r="AG656" s="410"/>
      <c r="AH656" s="410"/>
      <c r="AI656" s="410"/>
      <c r="AJ656" s="410"/>
      <c r="AK656" s="410"/>
      <c r="AL656" s="410"/>
      <c r="AM656" s="410"/>
      <c r="AN656" s="410"/>
      <c r="AO656" s="410"/>
      <c r="AP656" s="410"/>
      <c r="AQ656" s="410"/>
    </row>
    <row r="657" spans="5:43" ht="15" x14ac:dyDescent="0.2">
      <c r="E657" s="410"/>
      <c r="F657" s="416"/>
      <c r="G657" s="416"/>
      <c r="H657" s="416"/>
      <c r="I657" s="416"/>
      <c r="J657" s="416"/>
      <c r="K657" s="416"/>
      <c r="L657" s="416"/>
      <c r="M657" s="416"/>
      <c r="N657" s="416"/>
      <c r="O657" s="416"/>
      <c r="P657" s="417"/>
      <c r="Q657" s="416"/>
      <c r="R657" s="416"/>
      <c r="AD657" s="410"/>
      <c r="AE657" s="410"/>
      <c r="AF657" s="410"/>
      <c r="AG657" s="410"/>
      <c r="AH657" s="410"/>
      <c r="AI657" s="410"/>
      <c r="AJ657" s="410"/>
      <c r="AK657" s="410"/>
      <c r="AL657" s="410"/>
      <c r="AM657" s="410"/>
      <c r="AN657" s="410"/>
      <c r="AO657" s="410"/>
      <c r="AP657" s="410"/>
      <c r="AQ657" s="410"/>
    </row>
    <row r="658" spans="5:43" ht="15" x14ac:dyDescent="0.2">
      <c r="E658" s="410"/>
      <c r="F658" s="416"/>
      <c r="G658" s="416"/>
      <c r="H658" s="416"/>
      <c r="I658" s="416"/>
      <c r="J658" s="416"/>
      <c r="K658" s="416"/>
      <c r="L658" s="416"/>
      <c r="M658" s="416"/>
      <c r="N658" s="416"/>
      <c r="O658" s="416"/>
      <c r="P658" s="417"/>
      <c r="Q658" s="416"/>
      <c r="R658" s="416"/>
      <c r="AD658" s="410"/>
      <c r="AE658" s="410"/>
      <c r="AF658" s="410"/>
      <c r="AG658" s="410"/>
      <c r="AH658" s="410"/>
      <c r="AI658" s="410"/>
      <c r="AJ658" s="410"/>
      <c r="AK658" s="410"/>
      <c r="AL658" s="410"/>
      <c r="AM658" s="410"/>
      <c r="AN658" s="410"/>
      <c r="AO658" s="410"/>
      <c r="AP658" s="410"/>
      <c r="AQ658" s="410"/>
    </row>
    <row r="659" spans="5:43" ht="15" x14ac:dyDescent="0.2">
      <c r="E659" s="410"/>
      <c r="F659" s="416"/>
      <c r="G659" s="416"/>
      <c r="H659" s="416"/>
      <c r="I659" s="416"/>
      <c r="J659" s="416"/>
      <c r="K659" s="416"/>
      <c r="L659" s="416"/>
      <c r="M659" s="416"/>
      <c r="N659" s="416"/>
      <c r="O659" s="416"/>
      <c r="P659" s="417"/>
      <c r="Q659" s="416"/>
      <c r="R659" s="416"/>
      <c r="AD659" s="410"/>
      <c r="AE659" s="410"/>
      <c r="AF659" s="410"/>
      <c r="AG659" s="410"/>
      <c r="AH659" s="410"/>
      <c r="AI659" s="410"/>
      <c r="AJ659" s="410"/>
      <c r="AK659" s="410"/>
      <c r="AL659" s="410"/>
      <c r="AM659" s="410"/>
      <c r="AN659" s="410"/>
      <c r="AO659" s="410"/>
      <c r="AP659" s="410"/>
      <c r="AQ659" s="410"/>
    </row>
    <row r="660" spans="5:43" ht="15" x14ac:dyDescent="0.2">
      <c r="E660" s="410"/>
      <c r="F660" s="416"/>
      <c r="G660" s="416"/>
      <c r="H660" s="416"/>
      <c r="I660" s="416"/>
      <c r="J660" s="416"/>
      <c r="K660" s="416"/>
      <c r="L660" s="416"/>
      <c r="M660" s="416"/>
      <c r="N660" s="416"/>
      <c r="O660" s="416"/>
      <c r="P660" s="417"/>
      <c r="Q660" s="416"/>
      <c r="R660" s="416"/>
      <c r="AD660" s="410"/>
      <c r="AE660" s="410"/>
      <c r="AF660" s="410"/>
      <c r="AG660" s="410"/>
      <c r="AH660" s="410"/>
      <c r="AI660" s="410"/>
      <c r="AJ660" s="410"/>
      <c r="AK660" s="410"/>
      <c r="AL660" s="410"/>
      <c r="AM660" s="410"/>
      <c r="AN660" s="410"/>
      <c r="AO660" s="410"/>
      <c r="AP660" s="410"/>
      <c r="AQ660" s="410"/>
    </row>
    <row r="661" spans="5:43" ht="15" x14ac:dyDescent="0.2">
      <c r="E661" s="410"/>
      <c r="F661" s="416"/>
      <c r="G661" s="416"/>
      <c r="H661" s="416"/>
      <c r="I661" s="416"/>
      <c r="J661" s="416"/>
      <c r="K661" s="416"/>
      <c r="L661" s="416"/>
      <c r="M661" s="416"/>
      <c r="N661" s="416"/>
      <c r="O661" s="416"/>
      <c r="P661" s="417"/>
      <c r="Q661" s="416"/>
      <c r="R661" s="416"/>
      <c r="AD661" s="410"/>
      <c r="AE661" s="410"/>
      <c r="AF661" s="410"/>
      <c r="AG661" s="410"/>
      <c r="AH661" s="410"/>
      <c r="AI661" s="410"/>
      <c r="AJ661" s="410"/>
      <c r="AK661" s="410"/>
      <c r="AL661" s="410"/>
      <c r="AM661" s="410"/>
      <c r="AN661" s="410"/>
      <c r="AO661" s="410"/>
      <c r="AP661" s="410"/>
      <c r="AQ661" s="410"/>
    </row>
    <row r="662" spans="5:43" ht="15" x14ac:dyDescent="0.2">
      <c r="E662" s="410"/>
      <c r="F662" s="416"/>
      <c r="G662" s="416"/>
      <c r="H662" s="416"/>
      <c r="I662" s="416"/>
      <c r="J662" s="416"/>
      <c r="K662" s="416"/>
      <c r="L662" s="416"/>
      <c r="M662" s="416"/>
      <c r="N662" s="416"/>
      <c r="O662" s="416"/>
      <c r="P662" s="417"/>
      <c r="Q662" s="416"/>
      <c r="R662" s="416"/>
      <c r="AD662" s="410"/>
      <c r="AE662" s="410"/>
      <c r="AF662" s="410"/>
      <c r="AG662" s="410"/>
      <c r="AH662" s="410"/>
      <c r="AI662" s="410"/>
      <c r="AJ662" s="410"/>
      <c r="AK662" s="410"/>
      <c r="AL662" s="410"/>
      <c r="AM662" s="410"/>
      <c r="AN662" s="410"/>
      <c r="AO662" s="410"/>
      <c r="AP662" s="410"/>
      <c r="AQ662" s="410"/>
    </row>
    <row r="663" spans="5:43" ht="15" x14ac:dyDescent="0.2">
      <c r="E663" s="410"/>
      <c r="F663" s="416"/>
      <c r="G663" s="416"/>
      <c r="H663" s="416"/>
      <c r="I663" s="416"/>
      <c r="J663" s="416"/>
      <c r="K663" s="416"/>
      <c r="L663" s="416"/>
      <c r="M663" s="416"/>
      <c r="N663" s="416"/>
      <c r="O663" s="416"/>
      <c r="P663" s="417"/>
      <c r="Q663" s="416"/>
      <c r="R663" s="416"/>
      <c r="AD663" s="410"/>
      <c r="AE663" s="410"/>
      <c r="AF663" s="410"/>
      <c r="AG663" s="410"/>
      <c r="AH663" s="410"/>
      <c r="AI663" s="410"/>
      <c r="AJ663" s="410"/>
      <c r="AK663" s="410"/>
      <c r="AL663" s="410"/>
      <c r="AM663" s="410"/>
      <c r="AN663" s="410"/>
      <c r="AO663" s="410"/>
      <c r="AP663" s="410"/>
      <c r="AQ663" s="410"/>
    </row>
    <row r="664" spans="5:43" ht="15" x14ac:dyDescent="0.2">
      <c r="E664" s="410"/>
      <c r="F664" s="416"/>
      <c r="G664" s="416"/>
      <c r="H664" s="416"/>
      <c r="I664" s="416"/>
      <c r="J664" s="416"/>
      <c r="K664" s="416"/>
      <c r="L664" s="416"/>
      <c r="M664" s="416"/>
      <c r="N664" s="416"/>
      <c r="O664" s="416"/>
      <c r="P664" s="417"/>
      <c r="Q664" s="416"/>
      <c r="R664" s="416"/>
      <c r="AD664" s="410"/>
      <c r="AE664" s="410"/>
      <c r="AF664" s="410"/>
      <c r="AG664" s="410"/>
      <c r="AH664" s="410"/>
      <c r="AI664" s="410"/>
      <c r="AJ664" s="410"/>
      <c r="AK664" s="410"/>
      <c r="AL664" s="410"/>
      <c r="AM664" s="410"/>
      <c r="AN664" s="410"/>
      <c r="AO664" s="410"/>
      <c r="AP664" s="410"/>
      <c r="AQ664" s="410"/>
    </row>
    <row r="665" spans="5:43" ht="15" x14ac:dyDescent="0.2">
      <c r="E665" s="410"/>
      <c r="F665" s="416"/>
      <c r="G665" s="416"/>
      <c r="H665" s="416"/>
      <c r="I665" s="416"/>
      <c r="J665" s="416"/>
      <c r="K665" s="416"/>
      <c r="L665" s="416"/>
      <c r="M665" s="416"/>
      <c r="N665" s="416"/>
      <c r="O665" s="416"/>
      <c r="P665" s="417"/>
      <c r="Q665" s="416"/>
      <c r="R665" s="416"/>
      <c r="AD665" s="410"/>
      <c r="AE665" s="410"/>
      <c r="AF665" s="410"/>
      <c r="AG665" s="410"/>
      <c r="AH665" s="410"/>
      <c r="AI665" s="410"/>
      <c r="AJ665" s="410"/>
      <c r="AK665" s="410"/>
      <c r="AL665" s="410"/>
      <c r="AM665" s="410"/>
      <c r="AN665" s="410"/>
      <c r="AO665" s="410"/>
      <c r="AP665" s="410"/>
      <c r="AQ665" s="410"/>
    </row>
    <row r="666" spans="5:43" ht="15" x14ac:dyDescent="0.2">
      <c r="E666" s="410"/>
      <c r="F666" s="416"/>
      <c r="G666" s="416"/>
      <c r="H666" s="416"/>
      <c r="I666" s="416"/>
      <c r="J666" s="416"/>
      <c r="K666" s="416"/>
      <c r="L666" s="416"/>
      <c r="M666" s="416"/>
      <c r="N666" s="416"/>
      <c r="O666" s="416"/>
      <c r="P666" s="417"/>
      <c r="Q666" s="416"/>
      <c r="R666" s="416"/>
      <c r="AD666" s="410"/>
      <c r="AE666" s="410"/>
      <c r="AF666" s="410"/>
      <c r="AG666" s="410"/>
      <c r="AH666" s="410"/>
      <c r="AI666" s="410"/>
      <c r="AJ666" s="410"/>
      <c r="AK666" s="410"/>
      <c r="AL666" s="410"/>
      <c r="AM666" s="410"/>
      <c r="AN666" s="410"/>
      <c r="AO666" s="410"/>
      <c r="AP666" s="410"/>
      <c r="AQ666" s="410"/>
    </row>
    <row r="667" spans="5:43" ht="15" x14ac:dyDescent="0.2">
      <c r="E667" s="410"/>
      <c r="F667" s="416"/>
      <c r="G667" s="416"/>
      <c r="H667" s="416"/>
      <c r="I667" s="416"/>
      <c r="J667" s="416"/>
      <c r="K667" s="416"/>
      <c r="L667" s="416"/>
      <c r="M667" s="416"/>
      <c r="N667" s="416"/>
      <c r="O667" s="416"/>
      <c r="P667" s="417"/>
      <c r="Q667" s="416"/>
      <c r="R667" s="416"/>
      <c r="AD667" s="410"/>
      <c r="AE667" s="410"/>
      <c r="AF667" s="410"/>
      <c r="AG667" s="410"/>
      <c r="AH667" s="410"/>
      <c r="AI667" s="410"/>
      <c r="AJ667" s="410"/>
      <c r="AK667" s="410"/>
      <c r="AL667" s="410"/>
      <c r="AM667" s="410"/>
      <c r="AN667" s="410"/>
      <c r="AO667" s="410"/>
      <c r="AP667" s="410"/>
      <c r="AQ667" s="410"/>
    </row>
    <row r="668" spans="5:43" ht="15" x14ac:dyDescent="0.2">
      <c r="E668" s="410"/>
      <c r="F668" s="416"/>
      <c r="G668" s="416"/>
      <c r="H668" s="416"/>
      <c r="I668" s="416"/>
      <c r="J668" s="416"/>
      <c r="K668" s="416"/>
      <c r="L668" s="416"/>
      <c r="M668" s="416"/>
      <c r="N668" s="416"/>
      <c r="O668" s="416"/>
      <c r="P668" s="417"/>
      <c r="Q668" s="416"/>
      <c r="R668" s="416"/>
      <c r="AD668" s="410"/>
      <c r="AE668" s="410"/>
      <c r="AF668" s="410"/>
      <c r="AG668" s="410"/>
      <c r="AH668" s="410"/>
      <c r="AI668" s="410"/>
      <c r="AJ668" s="410"/>
      <c r="AK668" s="410"/>
      <c r="AL668" s="410"/>
      <c r="AM668" s="410"/>
      <c r="AN668" s="410"/>
      <c r="AO668" s="410"/>
      <c r="AP668" s="410"/>
      <c r="AQ668" s="410"/>
    </row>
    <row r="669" spans="5:43" ht="15" x14ac:dyDescent="0.2">
      <c r="E669" s="410"/>
      <c r="F669" s="416"/>
      <c r="G669" s="416"/>
      <c r="H669" s="416"/>
      <c r="I669" s="416"/>
      <c r="J669" s="416"/>
      <c r="K669" s="416"/>
      <c r="L669" s="416"/>
      <c r="M669" s="416"/>
      <c r="N669" s="416"/>
      <c r="O669" s="416"/>
      <c r="P669" s="417"/>
      <c r="Q669" s="416"/>
      <c r="R669" s="416"/>
      <c r="AD669" s="410"/>
      <c r="AE669" s="410"/>
      <c r="AF669" s="410"/>
      <c r="AG669" s="410"/>
      <c r="AH669" s="410"/>
      <c r="AI669" s="410"/>
      <c r="AJ669" s="410"/>
      <c r="AK669" s="410"/>
      <c r="AL669" s="410"/>
      <c r="AM669" s="410"/>
      <c r="AN669" s="410"/>
      <c r="AO669" s="410"/>
      <c r="AP669" s="410"/>
      <c r="AQ669" s="410"/>
    </row>
    <row r="670" spans="5:43" ht="15" x14ac:dyDescent="0.2">
      <c r="E670" s="410"/>
      <c r="F670" s="416"/>
      <c r="G670" s="416"/>
      <c r="H670" s="416"/>
      <c r="I670" s="416"/>
      <c r="J670" s="416"/>
      <c r="K670" s="416"/>
      <c r="L670" s="416"/>
      <c r="M670" s="416"/>
      <c r="N670" s="416"/>
      <c r="O670" s="416"/>
      <c r="P670" s="417"/>
      <c r="Q670" s="416"/>
      <c r="R670" s="416"/>
      <c r="AD670" s="410"/>
      <c r="AE670" s="410"/>
      <c r="AF670" s="410"/>
      <c r="AG670" s="410"/>
      <c r="AH670" s="410"/>
      <c r="AI670" s="410"/>
      <c r="AJ670" s="410"/>
      <c r="AK670" s="410"/>
      <c r="AL670" s="410"/>
      <c r="AM670" s="410"/>
      <c r="AN670" s="410"/>
      <c r="AO670" s="410"/>
      <c r="AP670" s="410"/>
      <c r="AQ670" s="410"/>
    </row>
    <row r="671" spans="5:43" ht="15" x14ac:dyDescent="0.2">
      <c r="E671" s="410"/>
      <c r="F671" s="416"/>
      <c r="G671" s="416"/>
      <c r="H671" s="416"/>
      <c r="I671" s="416"/>
      <c r="J671" s="416"/>
      <c r="K671" s="416"/>
      <c r="L671" s="416"/>
      <c r="M671" s="416"/>
      <c r="N671" s="416"/>
      <c r="O671" s="416"/>
      <c r="P671" s="417"/>
      <c r="Q671" s="416"/>
      <c r="R671" s="416"/>
      <c r="AD671" s="410"/>
      <c r="AE671" s="410"/>
      <c r="AF671" s="410"/>
      <c r="AG671" s="410"/>
      <c r="AH671" s="410"/>
      <c r="AI671" s="410"/>
      <c r="AJ671" s="410"/>
      <c r="AK671" s="410"/>
      <c r="AL671" s="410"/>
      <c r="AM671" s="410"/>
      <c r="AN671" s="410"/>
      <c r="AO671" s="410"/>
      <c r="AP671" s="410"/>
      <c r="AQ671" s="410"/>
    </row>
    <row r="672" spans="5:43" ht="15" x14ac:dyDescent="0.2">
      <c r="E672" s="410"/>
      <c r="F672" s="416"/>
      <c r="G672" s="416"/>
      <c r="H672" s="416"/>
      <c r="I672" s="416"/>
      <c r="J672" s="416"/>
      <c r="K672" s="416"/>
      <c r="L672" s="416"/>
      <c r="M672" s="416"/>
      <c r="N672" s="416"/>
      <c r="O672" s="416"/>
      <c r="P672" s="417"/>
      <c r="Q672" s="416"/>
      <c r="R672" s="416"/>
      <c r="AD672" s="410"/>
      <c r="AE672" s="410"/>
      <c r="AF672" s="410"/>
      <c r="AG672" s="410"/>
      <c r="AH672" s="410"/>
      <c r="AI672" s="410"/>
      <c r="AJ672" s="410"/>
      <c r="AK672" s="410"/>
      <c r="AL672" s="410"/>
      <c r="AM672" s="410"/>
      <c r="AN672" s="410"/>
      <c r="AO672" s="410"/>
      <c r="AP672" s="410"/>
      <c r="AQ672" s="410"/>
    </row>
    <row r="673" spans="5:43" ht="15" x14ac:dyDescent="0.2">
      <c r="E673" s="410"/>
      <c r="F673" s="416"/>
      <c r="G673" s="416"/>
      <c r="H673" s="416"/>
      <c r="I673" s="416"/>
      <c r="J673" s="416"/>
      <c r="K673" s="416"/>
      <c r="L673" s="416"/>
      <c r="M673" s="416"/>
      <c r="N673" s="416"/>
      <c r="O673" s="416"/>
      <c r="P673" s="417"/>
      <c r="Q673" s="416"/>
      <c r="R673" s="416"/>
      <c r="AD673" s="410"/>
      <c r="AE673" s="410"/>
      <c r="AF673" s="410"/>
      <c r="AG673" s="410"/>
      <c r="AH673" s="410"/>
      <c r="AI673" s="410"/>
      <c r="AJ673" s="410"/>
      <c r="AK673" s="410"/>
      <c r="AL673" s="410"/>
      <c r="AM673" s="410"/>
      <c r="AN673" s="410"/>
      <c r="AO673" s="410"/>
      <c r="AP673" s="410"/>
      <c r="AQ673" s="410"/>
    </row>
    <row r="674" spans="5:43" ht="15" x14ac:dyDescent="0.2">
      <c r="E674" s="410"/>
      <c r="F674" s="416"/>
      <c r="G674" s="416"/>
      <c r="H674" s="416"/>
      <c r="I674" s="416"/>
      <c r="J674" s="416"/>
      <c r="K674" s="416"/>
      <c r="L674" s="416"/>
      <c r="M674" s="416"/>
      <c r="N674" s="416"/>
      <c r="O674" s="416"/>
      <c r="P674" s="417"/>
      <c r="Q674" s="416"/>
      <c r="R674" s="416"/>
      <c r="AD674" s="410"/>
      <c r="AE674" s="410"/>
      <c r="AF674" s="410"/>
      <c r="AG674" s="410"/>
      <c r="AH674" s="410"/>
      <c r="AI674" s="410"/>
      <c r="AJ674" s="410"/>
      <c r="AK674" s="410"/>
      <c r="AL674" s="410"/>
      <c r="AM674" s="410"/>
      <c r="AN674" s="410"/>
      <c r="AO674" s="410"/>
      <c r="AP674" s="410"/>
      <c r="AQ674" s="410"/>
    </row>
    <row r="675" spans="5:43" ht="15" x14ac:dyDescent="0.2">
      <c r="E675" s="410"/>
      <c r="F675" s="416"/>
      <c r="G675" s="416"/>
      <c r="H675" s="416"/>
      <c r="I675" s="416"/>
      <c r="J675" s="416"/>
      <c r="K675" s="416"/>
      <c r="L675" s="416"/>
      <c r="M675" s="416"/>
      <c r="N675" s="416"/>
      <c r="O675" s="416"/>
      <c r="P675" s="417"/>
      <c r="Q675" s="416"/>
      <c r="R675" s="416"/>
      <c r="AD675" s="410"/>
      <c r="AE675" s="410"/>
      <c r="AF675" s="410"/>
      <c r="AG675" s="410"/>
      <c r="AH675" s="410"/>
      <c r="AI675" s="410"/>
      <c r="AJ675" s="410"/>
      <c r="AK675" s="410"/>
      <c r="AL675" s="410"/>
      <c r="AM675" s="410"/>
      <c r="AN675" s="410"/>
      <c r="AO675" s="410"/>
      <c r="AP675" s="410"/>
      <c r="AQ675" s="410"/>
    </row>
    <row r="676" spans="5:43" ht="15" x14ac:dyDescent="0.2">
      <c r="E676" s="410"/>
      <c r="F676" s="416"/>
      <c r="G676" s="416"/>
      <c r="H676" s="416"/>
      <c r="I676" s="416"/>
      <c r="J676" s="416"/>
      <c r="K676" s="416"/>
      <c r="L676" s="416"/>
      <c r="M676" s="416"/>
      <c r="N676" s="416"/>
      <c r="O676" s="416"/>
      <c r="P676" s="417"/>
      <c r="Q676" s="416"/>
      <c r="R676" s="416"/>
      <c r="AD676" s="410"/>
      <c r="AE676" s="410"/>
      <c r="AF676" s="410"/>
      <c r="AG676" s="410"/>
      <c r="AH676" s="410"/>
      <c r="AI676" s="410"/>
      <c r="AJ676" s="410"/>
      <c r="AK676" s="410"/>
      <c r="AL676" s="410"/>
      <c r="AM676" s="410"/>
      <c r="AN676" s="410"/>
      <c r="AO676" s="410"/>
      <c r="AP676" s="410"/>
      <c r="AQ676" s="410"/>
    </row>
    <row r="677" spans="5:43" ht="15" x14ac:dyDescent="0.2">
      <c r="E677" s="410"/>
      <c r="F677" s="416"/>
      <c r="G677" s="416"/>
      <c r="H677" s="416"/>
      <c r="I677" s="416"/>
      <c r="J677" s="416"/>
      <c r="K677" s="416"/>
      <c r="L677" s="416"/>
      <c r="M677" s="416"/>
      <c r="N677" s="416"/>
      <c r="O677" s="416"/>
      <c r="P677" s="417"/>
      <c r="Q677" s="416"/>
      <c r="R677" s="416"/>
      <c r="AD677" s="410"/>
      <c r="AE677" s="410"/>
      <c r="AF677" s="410"/>
      <c r="AG677" s="410"/>
      <c r="AH677" s="410"/>
      <c r="AI677" s="410"/>
      <c r="AJ677" s="410"/>
      <c r="AK677" s="410"/>
      <c r="AL677" s="410"/>
      <c r="AM677" s="410"/>
      <c r="AN677" s="410"/>
      <c r="AO677" s="410"/>
      <c r="AP677" s="410"/>
      <c r="AQ677" s="410"/>
    </row>
    <row r="678" spans="5:43" ht="15" x14ac:dyDescent="0.2">
      <c r="E678" s="410"/>
      <c r="F678" s="416"/>
      <c r="G678" s="416"/>
      <c r="H678" s="416"/>
      <c r="I678" s="416"/>
      <c r="J678" s="416"/>
      <c r="K678" s="416"/>
      <c r="L678" s="416"/>
      <c r="M678" s="416"/>
      <c r="N678" s="416"/>
      <c r="O678" s="416"/>
      <c r="P678" s="417"/>
      <c r="Q678" s="416"/>
      <c r="R678" s="416"/>
      <c r="AD678" s="410"/>
      <c r="AE678" s="410"/>
      <c r="AF678" s="410"/>
      <c r="AG678" s="410"/>
      <c r="AH678" s="410"/>
      <c r="AI678" s="410"/>
      <c r="AJ678" s="410"/>
      <c r="AK678" s="410"/>
      <c r="AL678" s="410"/>
      <c r="AM678" s="410"/>
      <c r="AN678" s="410"/>
      <c r="AO678" s="410"/>
      <c r="AP678" s="410"/>
      <c r="AQ678" s="410"/>
    </row>
    <row r="679" spans="5:43" ht="15" x14ac:dyDescent="0.2">
      <c r="E679" s="410"/>
      <c r="F679" s="416"/>
      <c r="G679" s="416"/>
      <c r="H679" s="416"/>
      <c r="I679" s="416"/>
      <c r="J679" s="416"/>
      <c r="K679" s="416"/>
      <c r="L679" s="416"/>
      <c r="M679" s="416"/>
      <c r="N679" s="416"/>
      <c r="O679" s="416"/>
      <c r="P679" s="417"/>
      <c r="Q679" s="416"/>
      <c r="R679" s="416"/>
      <c r="AD679" s="410"/>
      <c r="AE679" s="410"/>
      <c r="AF679" s="410"/>
      <c r="AG679" s="410"/>
      <c r="AH679" s="410"/>
      <c r="AI679" s="410"/>
      <c r="AJ679" s="410"/>
      <c r="AK679" s="410"/>
      <c r="AL679" s="410"/>
      <c r="AM679" s="410"/>
      <c r="AN679" s="410"/>
      <c r="AO679" s="410"/>
      <c r="AP679" s="410"/>
      <c r="AQ679" s="410"/>
    </row>
    <row r="680" spans="5:43" ht="15" x14ac:dyDescent="0.2">
      <c r="E680" s="410"/>
      <c r="F680" s="416"/>
      <c r="G680" s="416"/>
      <c r="H680" s="416"/>
      <c r="I680" s="416"/>
      <c r="J680" s="416"/>
      <c r="K680" s="416"/>
      <c r="L680" s="416"/>
      <c r="M680" s="416"/>
      <c r="N680" s="416"/>
      <c r="O680" s="416"/>
      <c r="P680" s="417"/>
      <c r="Q680" s="416"/>
      <c r="R680" s="416"/>
      <c r="AD680" s="410"/>
      <c r="AE680" s="410"/>
      <c r="AF680" s="410"/>
      <c r="AG680" s="410"/>
      <c r="AH680" s="410"/>
      <c r="AI680" s="410"/>
      <c r="AJ680" s="410"/>
      <c r="AK680" s="410"/>
      <c r="AL680" s="410"/>
      <c r="AM680" s="410"/>
      <c r="AN680" s="410"/>
      <c r="AO680" s="410"/>
      <c r="AP680" s="410"/>
      <c r="AQ680" s="410"/>
    </row>
    <row r="681" spans="5:43" ht="15" x14ac:dyDescent="0.2">
      <c r="E681" s="410"/>
      <c r="F681" s="416"/>
      <c r="G681" s="416"/>
      <c r="H681" s="416"/>
      <c r="I681" s="416"/>
      <c r="J681" s="416"/>
      <c r="K681" s="416"/>
      <c r="L681" s="416"/>
      <c r="M681" s="416"/>
      <c r="N681" s="416"/>
      <c r="O681" s="416"/>
      <c r="P681" s="417"/>
      <c r="Q681" s="416"/>
      <c r="R681" s="416"/>
      <c r="AD681" s="410"/>
      <c r="AE681" s="410"/>
      <c r="AF681" s="410"/>
      <c r="AG681" s="410"/>
      <c r="AH681" s="410"/>
      <c r="AI681" s="410"/>
      <c r="AJ681" s="410"/>
      <c r="AK681" s="410"/>
      <c r="AL681" s="410"/>
      <c r="AM681" s="410"/>
      <c r="AN681" s="410"/>
      <c r="AO681" s="410"/>
      <c r="AP681" s="410"/>
      <c r="AQ681" s="410"/>
    </row>
    <row r="682" spans="5:43" ht="15" x14ac:dyDescent="0.2">
      <c r="E682" s="410"/>
      <c r="F682" s="416"/>
      <c r="G682" s="416"/>
      <c r="H682" s="416"/>
      <c r="I682" s="416"/>
      <c r="J682" s="416"/>
      <c r="K682" s="416"/>
      <c r="L682" s="416"/>
      <c r="M682" s="416"/>
      <c r="N682" s="416"/>
      <c r="O682" s="416"/>
      <c r="P682" s="417"/>
      <c r="Q682" s="416"/>
      <c r="R682" s="416"/>
      <c r="AD682" s="410"/>
      <c r="AE682" s="410"/>
      <c r="AF682" s="410"/>
      <c r="AG682" s="410"/>
      <c r="AH682" s="410"/>
      <c r="AI682" s="410"/>
      <c r="AJ682" s="410"/>
      <c r="AK682" s="410"/>
      <c r="AL682" s="410"/>
      <c r="AM682" s="410"/>
      <c r="AN682" s="410"/>
      <c r="AO682" s="410"/>
      <c r="AP682" s="410"/>
      <c r="AQ682" s="410"/>
    </row>
    <row r="683" spans="5:43" ht="15" x14ac:dyDescent="0.2">
      <c r="E683" s="410"/>
      <c r="F683" s="416"/>
      <c r="G683" s="416"/>
      <c r="H683" s="416"/>
      <c r="I683" s="416"/>
      <c r="J683" s="416"/>
      <c r="K683" s="416"/>
      <c r="L683" s="416"/>
      <c r="M683" s="416"/>
      <c r="N683" s="416"/>
      <c r="O683" s="416"/>
      <c r="P683" s="417"/>
      <c r="Q683" s="416"/>
      <c r="R683" s="416"/>
      <c r="AD683" s="410"/>
      <c r="AE683" s="410"/>
      <c r="AF683" s="410"/>
      <c r="AG683" s="410"/>
      <c r="AH683" s="410"/>
      <c r="AI683" s="410"/>
      <c r="AJ683" s="410"/>
      <c r="AK683" s="410"/>
      <c r="AL683" s="410"/>
      <c r="AM683" s="410"/>
      <c r="AN683" s="410"/>
      <c r="AO683" s="410"/>
      <c r="AP683" s="410"/>
      <c r="AQ683" s="410"/>
    </row>
    <row r="684" spans="5:43" ht="15" x14ac:dyDescent="0.2">
      <c r="E684" s="410"/>
      <c r="F684" s="416"/>
      <c r="G684" s="416"/>
      <c r="H684" s="416"/>
      <c r="I684" s="416"/>
      <c r="J684" s="416"/>
      <c r="K684" s="416"/>
      <c r="L684" s="416"/>
      <c r="M684" s="416"/>
      <c r="N684" s="416"/>
      <c r="O684" s="416"/>
      <c r="P684" s="417"/>
      <c r="Q684" s="416"/>
      <c r="R684" s="416"/>
      <c r="AD684" s="410"/>
      <c r="AE684" s="410"/>
      <c r="AF684" s="410"/>
      <c r="AG684" s="410"/>
      <c r="AH684" s="410"/>
      <c r="AI684" s="410"/>
      <c r="AJ684" s="410"/>
      <c r="AK684" s="410"/>
      <c r="AL684" s="410"/>
      <c r="AM684" s="410"/>
      <c r="AN684" s="410"/>
      <c r="AO684" s="410"/>
      <c r="AP684" s="410"/>
      <c r="AQ684" s="410"/>
    </row>
    <row r="685" spans="5:43" ht="15" x14ac:dyDescent="0.2">
      <c r="E685" s="410"/>
      <c r="F685" s="416"/>
      <c r="G685" s="416"/>
      <c r="H685" s="416"/>
      <c r="I685" s="416"/>
      <c r="J685" s="416"/>
      <c r="K685" s="416"/>
      <c r="L685" s="416"/>
      <c r="M685" s="416"/>
      <c r="N685" s="416"/>
      <c r="O685" s="416"/>
      <c r="P685" s="417"/>
      <c r="Q685" s="416"/>
      <c r="R685" s="416"/>
      <c r="AD685" s="410"/>
      <c r="AE685" s="410"/>
      <c r="AF685" s="410"/>
      <c r="AG685" s="410"/>
      <c r="AH685" s="410"/>
      <c r="AI685" s="410"/>
      <c r="AJ685" s="410"/>
      <c r="AK685" s="410"/>
      <c r="AL685" s="410"/>
      <c r="AM685" s="410"/>
      <c r="AN685" s="410"/>
      <c r="AO685" s="410"/>
      <c r="AP685" s="410"/>
      <c r="AQ685" s="410"/>
    </row>
    <row r="686" spans="5:43" ht="15" x14ac:dyDescent="0.2">
      <c r="E686" s="410"/>
      <c r="F686" s="416"/>
      <c r="G686" s="416"/>
      <c r="H686" s="416"/>
      <c r="I686" s="416"/>
      <c r="J686" s="416"/>
      <c r="K686" s="416"/>
      <c r="L686" s="416"/>
      <c r="M686" s="416"/>
      <c r="N686" s="416"/>
      <c r="O686" s="416"/>
      <c r="P686" s="417"/>
      <c r="Q686" s="416"/>
      <c r="R686" s="416"/>
      <c r="AD686" s="410"/>
      <c r="AE686" s="410"/>
      <c r="AF686" s="410"/>
      <c r="AG686" s="410"/>
      <c r="AH686" s="410"/>
      <c r="AI686" s="410"/>
      <c r="AJ686" s="410"/>
      <c r="AK686" s="410"/>
      <c r="AL686" s="410"/>
      <c r="AM686" s="410"/>
      <c r="AN686" s="410"/>
      <c r="AO686" s="410"/>
      <c r="AP686" s="410"/>
      <c r="AQ686" s="410"/>
    </row>
    <row r="687" spans="5:43" ht="15" x14ac:dyDescent="0.2">
      <c r="E687" s="410"/>
      <c r="F687" s="416"/>
      <c r="G687" s="416"/>
      <c r="H687" s="416"/>
      <c r="I687" s="416"/>
      <c r="J687" s="416"/>
      <c r="K687" s="416"/>
      <c r="L687" s="416"/>
      <c r="M687" s="416"/>
      <c r="N687" s="416"/>
      <c r="O687" s="416"/>
      <c r="P687" s="417"/>
      <c r="Q687" s="416"/>
      <c r="R687" s="416"/>
      <c r="AD687" s="410"/>
      <c r="AE687" s="410"/>
      <c r="AF687" s="410"/>
      <c r="AG687" s="410"/>
      <c r="AH687" s="410"/>
      <c r="AI687" s="410"/>
      <c r="AJ687" s="410"/>
      <c r="AK687" s="410"/>
      <c r="AL687" s="410"/>
      <c r="AM687" s="410"/>
      <c r="AN687" s="410"/>
      <c r="AO687" s="410"/>
      <c r="AP687" s="410"/>
      <c r="AQ687" s="410"/>
    </row>
    <row r="688" spans="5:43" ht="15" x14ac:dyDescent="0.2">
      <c r="E688" s="410"/>
      <c r="F688" s="416"/>
      <c r="G688" s="416"/>
      <c r="H688" s="416"/>
      <c r="I688" s="416"/>
      <c r="J688" s="416"/>
      <c r="K688" s="416"/>
      <c r="L688" s="416"/>
      <c r="M688" s="416"/>
      <c r="N688" s="416"/>
      <c r="O688" s="416"/>
      <c r="P688" s="417"/>
      <c r="Q688" s="416"/>
      <c r="R688" s="416"/>
      <c r="AD688" s="410"/>
      <c r="AE688" s="410"/>
      <c r="AF688" s="410"/>
      <c r="AG688" s="410"/>
      <c r="AH688" s="410"/>
      <c r="AI688" s="410"/>
      <c r="AJ688" s="410"/>
      <c r="AK688" s="410"/>
      <c r="AL688" s="410"/>
      <c r="AM688" s="410"/>
      <c r="AN688" s="410"/>
      <c r="AO688" s="410"/>
      <c r="AP688" s="410"/>
      <c r="AQ688" s="410"/>
    </row>
    <row r="689" spans="5:43" ht="15" x14ac:dyDescent="0.2">
      <c r="E689" s="410"/>
      <c r="F689" s="416"/>
      <c r="G689" s="416"/>
      <c r="H689" s="416"/>
      <c r="I689" s="416"/>
      <c r="J689" s="416"/>
      <c r="K689" s="416"/>
      <c r="L689" s="416"/>
      <c r="M689" s="416"/>
      <c r="N689" s="416"/>
      <c r="O689" s="416"/>
      <c r="P689" s="417"/>
      <c r="Q689" s="416"/>
      <c r="R689" s="416"/>
      <c r="AD689" s="410"/>
      <c r="AE689" s="410"/>
      <c r="AF689" s="410"/>
      <c r="AG689" s="410"/>
      <c r="AH689" s="410"/>
      <c r="AI689" s="410"/>
      <c r="AJ689" s="410"/>
      <c r="AK689" s="410"/>
      <c r="AL689" s="410"/>
      <c r="AM689" s="410"/>
      <c r="AN689" s="410"/>
      <c r="AO689" s="410"/>
      <c r="AP689" s="410"/>
      <c r="AQ689" s="410"/>
    </row>
    <row r="690" spans="5:43" ht="15" x14ac:dyDescent="0.2">
      <c r="E690" s="410"/>
      <c r="F690" s="416"/>
      <c r="G690" s="416"/>
      <c r="H690" s="416"/>
      <c r="I690" s="416"/>
      <c r="J690" s="416"/>
      <c r="K690" s="416"/>
      <c r="L690" s="416"/>
      <c r="M690" s="416"/>
      <c r="N690" s="416"/>
      <c r="O690" s="416"/>
      <c r="P690" s="417"/>
      <c r="Q690" s="416"/>
      <c r="R690" s="416"/>
      <c r="AD690" s="410"/>
      <c r="AE690" s="410"/>
      <c r="AF690" s="410"/>
      <c r="AG690" s="410"/>
      <c r="AH690" s="410"/>
      <c r="AI690" s="410"/>
      <c r="AJ690" s="410"/>
      <c r="AK690" s="410"/>
      <c r="AL690" s="410"/>
      <c r="AM690" s="410"/>
      <c r="AN690" s="410"/>
      <c r="AO690" s="410"/>
      <c r="AP690" s="410"/>
      <c r="AQ690" s="410"/>
    </row>
    <row r="691" spans="5:43" ht="15" x14ac:dyDescent="0.2">
      <c r="E691" s="410"/>
      <c r="F691" s="416"/>
      <c r="G691" s="416"/>
      <c r="H691" s="416"/>
      <c r="I691" s="416"/>
      <c r="J691" s="416"/>
      <c r="K691" s="416"/>
      <c r="L691" s="416"/>
      <c r="M691" s="416"/>
      <c r="N691" s="416"/>
      <c r="O691" s="416"/>
      <c r="P691" s="417"/>
      <c r="Q691" s="416"/>
      <c r="R691" s="416"/>
      <c r="AD691" s="410"/>
      <c r="AE691" s="410"/>
      <c r="AF691" s="410"/>
      <c r="AG691" s="410"/>
      <c r="AH691" s="410"/>
      <c r="AI691" s="410"/>
      <c r="AJ691" s="410"/>
      <c r="AK691" s="410"/>
      <c r="AL691" s="410"/>
      <c r="AM691" s="410"/>
      <c r="AN691" s="410"/>
      <c r="AO691" s="410"/>
      <c r="AP691" s="410"/>
      <c r="AQ691" s="410"/>
    </row>
    <row r="692" spans="5:43" ht="15" x14ac:dyDescent="0.2">
      <c r="E692" s="410"/>
      <c r="F692" s="416"/>
      <c r="G692" s="416"/>
      <c r="H692" s="416"/>
      <c r="I692" s="416"/>
      <c r="J692" s="416"/>
      <c r="K692" s="416"/>
      <c r="L692" s="416"/>
      <c r="M692" s="416"/>
      <c r="N692" s="416"/>
      <c r="O692" s="416"/>
      <c r="P692" s="417"/>
      <c r="Q692" s="416"/>
      <c r="R692" s="416"/>
      <c r="AD692" s="410"/>
      <c r="AE692" s="410"/>
      <c r="AF692" s="410"/>
      <c r="AG692" s="410"/>
      <c r="AH692" s="410"/>
      <c r="AI692" s="410"/>
      <c r="AJ692" s="410"/>
      <c r="AK692" s="410"/>
      <c r="AL692" s="410"/>
      <c r="AM692" s="410"/>
      <c r="AN692" s="410"/>
      <c r="AO692" s="410"/>
      <c r="AP692" s="410"/>
      <c r="AQ692" s="410"/>
    </row>
    <row r="693" spans="5:43" ht="15" x14ac:dyDescent="0.2">
      <c r="E693" s="410"/>
      <c r="F693" s="416"/>
      <c r="G693" s="416"/>
      <c r="H693" s="416"/>
      <c r="I693" s="416"/>
      <c r="J693" s="416"/>
      <c r="K693" s="416"/>
      <c r="L693" s="416"/>
      <c r="M693" s="416"/>
      <c r="N693" s="416"/>
      <c r="O693" s="416"/>
      <c r="P693" s="417"/>
      <c r="Q693" s="416"/>
      <c r="R693" s="416"/>
      <c r="AD693" s="410"/>
      <c r="AE693" s="410"/>
      <c r="AF693" s="410"/>
      <c r="AG693" s="410"/>
      <c r="AH693" s="410"/>
      <c r="AI693" s="410"/>
      <c r="AJ693" s="410"/>
      <c r="AK693" s="410"/>
      <c r="AL693" s="410"/>
      <c r="AM693" s="410"/>
      <c r="AN693" s="410"/>
      <c r="AO693" s="410"/>
      <c r="AP693" s="410"/>
      <c r="AQ693" s="410"/>
    </row>
    <row r="694" spans="5:43" ht="15" x14ac:dyDescent="0.2">
      <c r="E694" s="410"/>
      <c r="F694" s="416"/>
      <c r="G694" s="416"/>
      <c r="H694" s="416"/>
      <c r="I694" s="416"/>
      <c r="J694" s="416"/>
      <c r="K694" s="416"/>
      <c r="L694" s="416"/>
      <c r="M694" s="416"/>
      <c r="N694" s="416"/>
      <c r="O694" s="416"/>
      <c r="P694" s="417"/>
      <c r="Q694" s="416"/>
      <c r="R694" s="416"/>
      <c r="AD694" s="410"/>
      <c r="AE694" s="410"/>
      <c r="AF694" s="410"/>
      <c r="AG694" s="410"/>
      <c r="AH694" s="410"/>
      <c r="AI694" s="410"/>
      <c r="AJ694" s="410"/>
      <c r="AK694" s="410"/>
      <c r="AL694" s="410"/>
      <c r="AM694" s="410"/>
      <c r="AN694" s="410"/>
      <c r="AO694" s="410"/>
      <c r="AP694" s="410"/>
      <c r="AQ694" s="410"/>
    </row>
    <row r="695" spans="5:43" ht="15" x14ac:dyDescent="0.2">
      <c r="E695" s="410"/>
      <c r="F695" s="416"/>
      <c r="G695" s="416"/>
      <c r="H695" s="416"/>
      <c r="I695" s="416"/>
      <c r="J695" s="416"/>
      <c r="K695" s="416"/>
      <c r="L695" s="416"/>
      <c r="M695" s="416"/>
      <c r="N695" s="416"/>
      <c r="O695" s="416"/>
      <c r="P695" s="417"/>
      <c r="Q695" s="416"/>
      <c r="R695" s="416"/>
      <c r="AD695" s="410"/>
      <c r="AE695" s="410"/>
      <c r="AF695" s="410"/>
      <c r="AG695" s="410"/>
      <c r="AH695" s="410"/>
      <c r="AI695" s="410"/>
      <c r="AJ695" s="410"/>
      <c r="AK695" s="410"/>
      <c r="AL695" s="410"/>
      <c r="AM695" s="410"/>
      <c r="AN695" s="410"/>
      <c r="AO695" s="410"/>
      <c r="AP695" s="410"/>
      <c r="AQ695" s="410"/>
    </row>
    <row r="696" spans="5:43" ht="15" x14ac:dyDescent="0.2">
      <c r="E696" s="410"/>
      <c r="F696" s="416"/>
      <c r="G696" s="416"/>
      <c r="H696" s="416"/>
      <c r="I696" s="416"/>
      <c r="J696" s="416"/>
      <c r="K696" s="416"/>
      <c r="L696" s="416"/>
      <c r="M696" s="416"/>
      <c r="N696" s="416"/>
      <c r="O696" s="416"/>
      <c r="P696" s="417"/>
      <c r="Q696" s="416"/>
      <c r="R696" s="416"/>
      <c r="AD696" s="410"/>
      <c r="AE696" s="410"/>
      <c r="AF696" s="410"/>
      <c r="AG696" s="410"/>
      <c r="AH696" s="410"/>
      <c r="AI696" s="410"/>
      <c r="AJ696" s="410"/>
      <c r="AK696" s="410"/>
      <c r="AL696" s="410"/>
      <c r="AM696" s="410"/>
      <c r="AN696" s="410"/>
      <c r="AO696" s="410"/>
      <c r="AP696" s="410"/>
      <c r="AQ696" s="410"/>
    </row>
    <row r="697" spans="5:43" ht="15" x14ac:dyDescent="0.2">
      <c r="E697" s="410"/>
      <c r="F697" s="416"/>
      <c r="G697" s="416"/>
      <c r="H697" s="416"/>
      <c r="I697" s="416"/>
      <c r="J697" s="416"/>
      <c r="K697" s="416"/>
      <c r="L697" s="416"/>
      <c r="M697" s="416"/>
      <c r="N697" s="416"/>
      <c r="O697" s="416"/>
      <c r="P697" s="417"/>
      <c r="Q697" s="416"/>
      <c r="R697" s="416"/>
      <c r="AD697" s="410"/>
      <c r="AE697" s="410"/>
      <c r="AF697" s="410"/>
      <c r="AG697" s="410"/>
      <c r="AH697" s="410"/>
      <c r="AI697" s="410"/>
      <c r="AJ697" s="410"/>
      <c r="AK697" s="410"/>
      <c r="AL697" s="410"/>
      <c r="AM697" s="410"/>
      <c r="AN697" s="410"/>
      <c r="AO697" s="410"/>
      <c r="AP697" s="410"/>
      <c r="AQ697" s="410"/>
    </row>
    <row r="698" spans="5:43" ht="15" x14ac:dyDescent="0.2">
      <c r="E698" s="410"/>
      <c r="F698" s="416"/>
      <c r="G698" s="416"/>
      <c r="H698" s="416"/>
      <c r="I698" s="416"/>
      <c r="J698" s="416"/>
      <c r="K698" s="416"/>
      <c r="L698" s="416"/>
      <c r="M698" s="416"/>
      <c r="N698" s="416"/>
      <c r="O698" s="416"/>
      <c r="P698" s="417"/>
      <c r="Q698" s="416"/>
      <c r="R698" s="416"/>
      <c r="AD698" s="410"/>
      <c r="AE698" s="410"/>
      <c r="AF698" s="410"/>
      <c r="AG698" s="410"/>
      <c r="AH698" s="410"/>
      <c r="AI698" s="410"/>
      <c r="AJ698" s="410"/>
      <c r="AK698" s="410"/>
      <c r="AL698" s="410"/>
      <c r="AM698" s="410"/>
      <c r="AN698" s="410"/>
      <c r="AO698" s="410"/>
      <c r="AP698" s="410"/>
      <c r="AQ698" s="410"/>
    </row>
    <row r="699" spans="5:43" ht="15" x14ac:dyDescent="0.2">
      <c r="E699" s="410"/>
      <c r="F699" s="416"/>
      <c r="G699" s="416"/>
      <c r="H699" s="416"/>
      <c r="I699" s="416"/>
      <c r="J699" s="416"/>
      <c r="K699" s="416"/>
      <c r="L699" s="416"/>
      <c r="M699" s="416"/>
      <c r="N699" s="416"/>
      <c r="O699" s="416"/>
      <c r="P699" s="417"/>
      <c r="Q699" s="416"/>
      <c r="R699" s="416"/>
      <c r="AD699" s="410"/>
      <c r="AE699" s="410"/>
      <c r="AF699" s="410"/>
      <c r="AG699" s="410"/>
      <c r="AH699" s="410"/>
      <c r="AI699" s="410"/>
      <c r="AJ699" s="410"/>
      <c r="AK699" s="410"/>
      <c r="AL699" s="410"/>
      <c r="AM699" s="410"/>
      <c r="AN699" s="410"/>
      <c r="AO699" s="410"/>
      <c r="AP699" s="410"/>
      <c r="AQ699" s="410"/>
    </row>
    <row r="700" spans="5:43" ht="15" x14ac:dyDescent="0.2">
      <c r="E700" s="410"/>
      <c r="F700" s="416"/>
      <c r="G700" s="416"/>
      <c r="H700" s="416"/>
      <c r="I700" s="416"/>
      <c r="J700" s="416"/>
      <c r="K700" s="416"/>
      <c r="L700" s="416"/>
      <c r="M700" s="416"/>
      <c r="N700" s="416"/>
      <c r="O700" s="416"/>
      <c r="P700" s="417"/>
      <c r="Q700" s="416"/>
      <c r="R700" s="416"/>
      <c r="AD700" s="410"/>
      <c r="AE700" s="410"/>
      <c r="AF700" s="410"/>
      <c r="AG700" s="410"/>
      <c r="AH700" s="410"/>
      <c r="AI700" s="410"/>
      <c r="AJ700" s="410"/>
      <c r="AK700" s="410"/>
      <c r="AL700" s="410"/>
      <c r="AM700" s="410"/>
      <c r="AN700" s="410"/>
      <c r="AO700" s="410"/>
      <c r="AP700" s="410"/>
      <c r="AQ700" s="410"/>
    </row>
    <row r="701" spans="5:43" ht="15" x14ac:dyDescent="0.2">
      <c r="E701" s="410"/>
      <c r="F701" s="416"/>
      <c r="G701" s="416"/>
      <c r="H701" s="416"/>
      <c r="I701" s="416"/>
      <c r="J701" s="416"/>
      <c r="K701" s="416"/>
      <c r="L701" s="416"/>
      <c r="M701" s="416"/>
      <c r="N701" s="416"/>
      <c r="O701" s="416"/>
      <c r="P701" s="417"/>
      <c r="Q701" s="416"/>
      <c r="R701" s="416"/>
      <c r="AD701" s="410"/>
      <c r="AE701" s="410"/>
      <c r="AF701" s="410"/>
      <c r="AG701" s="410"/>
      <c r="AH701" s="410"/>
      <c r="AI701" s="410"/>
      <c r="AJ701" s="410"/>
      <c r="AK701" s="410"/>
      <c r="AL701" s="410"/>
      <c r="AM701" s="410"/>
      <c r="AN701" s="410"/>
      <c r="AO701" s="410"/>
      <c r="AP701" s="410"/>
      <c r="AQ701" s="410"/>
    </row>
    <row r="702" spans="5:43" ht="15" x14ac:dyDescent="0.2">
      <c r="E702" s="410"/>
      <c r="F702" s="416"/>
      <c r="G702" s="416"/>
      <c r="H702" s="416"/>
      <c r="I702" s="416"/>
      <c r="J702" s="416"/>
      <c r="K702" s="416"/>
      <c r="L702" s="416"/>
      <c r="M702" s="416"/>
      <c r="N702" s="416"/>
      <c r="O702" s="416"/>
      <c r="P702" s="417"/>
      <c r="Q702" s="416"/>
      <c r="R702" s="416"/>
      <c r="AD702" s="410"/>
      <c r="AE702" s="410"/>
      <c r="AF702" s="410"/>
      <c r="AG702" s="410"/>
      <c r="AH702" s="410"/>
      <c r="AI702" s="410"/>
      <c r="AJ702" s="410"/>
      <c r="AK702" s="410"/>
      <c r="AL702" s="410"/>
      <c r="AM702" s="410"/>
      <c r="AN702" s="410"/>
      <c r="AO702" s="410"/>
      <c r="AP702" s="410"/>
      <c r="AQ702" s="410"/>
    </row>
    <row r="703" spans="5:43" ht="15" x14ac:dyDescent="0.2">
      <c r="E703" s="410"/>
      <c r="F703" s="416"/>
      <c r="G703" s="416"/>
      <c r="H703" s="416"/>
      <c r="I703" s="416"/>
      <c r="J703" s="416"/>
      <c r="K703" s="416"/>
      <c r="L703" s="416"/>
      <c r="M703" s="416"/>
      <c r="N703" s="416"/>
      <c r="O703" s="416"/>
      <c r="P703" s="417"/>
      <c r="Q703" s="416"/>
      <c r="R703" s="416"/>
      <c r="AD703" s="410"/>
      <c r="AE703" s="410"/>
      <c r="AF703" s="410"/>
      <c r="AG703" s="410"/>
      <c r="AH703" s="410"/>
      <c r="AI703" s="410"/>
      <c r="AJ703" s="410"/>
      <c r="AK703" s="410"/>
      <c r="AL703" s="410"/>
      <c r="AM703" s="410"/>
      <c r="AN703" s="410"/>
      <c r="AO703" s="410"/>
      <c r="AP703" s="410"/>
      <c r="AQ703" s="410"/>
    </row>
    <row r="704" spans="5:43" ht="15" x14ac:dyDescent="0.2">
      <c r="E704" s="410"/>
      <c r="F704" s="416"/>
      <c r="G704" s="416"/>
      <c r="H704" s="416"/>
      <c r="I704" s="416"/>
      <c r="J704" s="416"/>
      <c r="K704" s="416"/>
      <c r="L704" s="416"/>
      <c r="M704" s="416"/>
      <c r="N704" s="416"/>
      <c r="O704" s="416"/>
      <c r="P704" s="417"/>
      <c r="Q704" s="416"/>
      <c r="R704" s="416"/>
      <c r="AD704" s="410"/>
      <c r="AE704" s="410"/>
      <c r="AF704" s="410"/>
      <c r="AG704" s="410"/>
      <c r="AH704" s="410"/>
      <c r="AI704" s="410"/>
      <c r="AJ704" s="410"/>
      <c r="AK704" s="410"/>
      <c r="AL704" s="410"/>
      <c r="AM704" s="410"/>
      <c r="AN704" s="410"/>
      <c r="AO704" s="410"/>
      <c r="AP704" s="410"/>
      <c r="AQ704" s="410"/>
    </row>
    <row r="705" spans="5:43" ht="15" x14ac:dyDescent="0.2">
      <c r="E705" s="410"/>
      <c r="F705" s="416"/>
      <c r="G705" s="416"/>
      <c r="H705" s="416"/>
      <c r="I705" s="416"/>
      <c r="J705" s="416"/>
      <c r="K705" s="416"/>
      <c r="L705" s="416"/>
      <c r="M705" s="416"/>
      <c r="N705" s="416"/>
      <c r="O705" s="416"/>
      <c r="P705" s="417"/>
      <c r="Q705" s="416"/>
      <c r="R705" s="416"/>
      <c r="AD705" s="410"/>
      <c r="AE705" s="410"/>
      <c r="AF705" s="410"/>
      <c r="AG705" s="410"/>
      <c r="AH705" s="410"/>
      <c r="AI705" s="410"/>
      <c r="AJ705" s="410"/>
      <c r="AK705" s="410"/>
      <c r="AL705" s="410"/>
      <c r="AM705" s="410"/>
      <c r="AN705" s="410"/>
      <c r="AO705" s="410"/>
      <c r="AP705" s="410"/>
      <c r="AQ705" s="410"/>
    </row>
    <row r="706" spans="5:43" ht="15" x14ac:dyDescent="0.2">
      <c r="E706" s="410"/>
      <c r="F706" s="416"/>
      <c r="G706" s="416"/>
      <c r="H706" s="416"/>
      <c r="I706" s="416"/>
      <c r="J706" s="416"/>
      <c r="K706" s="416"/>
      <c r="L706" s="416"/>
      <c r="M706" s="416"/>
      <c r="N706" s="416"/>
      <c r="O706" s="416"/>
      <c r="P706" s="417"/>
      <c r="Q706" s="416"/>
      <c r="R706" s="416"/>
      <c r="AD706" s="410"/>
      <c r="AE706" s="410"/>
      <c r="AF706" s="410"/>
      <c r="AG706" s="410"/>
      <c r="AH706" s="410"/>
      <c r="AI706" s="410"/>
      <c r="AJ706" s="410"/>
      <c r="AK706" s="410"/>
      <c r="AL706" s="410"/>
      <c r="AM706" s="410"/>
      <c r="AN706" s="410"/>
      <c r="AO706" s="410"/>
      <c r="AP706" s="410"/>
      <c r="AQ706" s="410"/>
    </row>
    <row r="707" spans="5:43" ht="15" x14ac:dyDescent="0.2">
      <c r="E707" s="410"/>
      <c r="F707" s="416"/>
      <c r="G707" s="416"/>
      <c r="H707" s="416"/>
      <c r="I707" s="416"/>
      <c r="J707" s="416"/>
      <c r="K707" s="416"/>
      <c r="L707" s="416"/>
      <c r="M707" s="416"/>
      <c r="N707" s="416"/>
      <c r="O707" s="416"/>
      <c r="P707" s="417"/>
      <c r="Q707" s="416"/>
      <c r="R707" s="416"/>
      <c r="AD707" s="410"/>
      <c r="AE707" s="410"/>
      <c r="AF707" s="410"/>
      <c r="AG707" s="410"/>
      <c r="AH707" s="410"/>
      <c r="AI707" s="410"/>
      <c r="AJ707" s="410"/>
      <c r="AK707" s="410"/>
      <c r="AL707" s="410"/>
      <c r="AM707" s="410"/>
      <c r="AN707" s="410"/>
      <c r="AO707" s="410"/>
      <c r="AP707" s="410"/>
      <c r="AQ707" s="410"/>
    </row>
    <row r="708" spans="5:43" ht="15" x14ac:dyDescent="0.2">
      <c r="E708" s="410"/>
      <c r="F708" s="416"/>
      <c r="G708" s="416"/>
      <c r="H708" s="416"/>
      <c r="I708" s="416"/>
      <c r="J708" s="416"/>
      <c r="K708" s="416"/>
      <c r="L708" s="416"/>
      <c r="M708" s="416"/>
      <c r="N708" s="416"/>
      <c r="O708" s="416"/>
      <c r="P708" s="417"/>
      <c r="Q708" s="416"/>
      <c r="R708" s="416"/>
      <c r="AD708" s="410"/>
      <c r="AE708" s="410"/>
      <c r="AF708" s="410"/>
      <c r="AG708" s="410"/>
      <c r="AH708" s="410"/>
      <c r="AI708" s="410"/>
      <c r="AJ708" s="410"/>
      <c r="AK708" s="410"/>
      <c r="AL708" s="410"/>
      <c r="AM708" s="410"/>
      <c r="AN708" s="410"/>
      <c r="AO708" s="410"/>
      <c r="AP708" s="410"/>
      <c r="AQ708" s="410"/>
    </row>
    <row r="709" spans="5:43" ht="15" x14ac:dyDescent="0.2">
      <c r="E709" s="410"/>
      <c r="F709" s="416"/>
      <c r="G709" s="416"/>
      <c r="H709" s="416"/>
      <c r="I709" s="416"/>
      <c r="J709" s="416"/>
      <c r="K709" s="416"/>
      <c r="L709" s="416"/>
      <c r="M709" s="416"/>
      <c r="N709" s="416"/>
      <c r="O709" s="416"/>
      <c r="P709" s="417"/>
      <c r="Q709" s="416"/>
      <c r="R709" s="416"/>
      <c r="AD709" s="410"/>
      <c r="AE709" s="410"/>
      <c r="AF709" s="410"/>
      <c r="AG709" s="410"/>
      <c r="AH709" s="410"/>
      <c r="AI709" s="410"/>
      <c r="AJ709" s="410"/>
      <c r="AK709" s="410"/>
      <c r="AL709" s="410"/>
      <c r="AM709" s="410"/>
      <c r="AN709" s="410"/>
      <c r="AO709" s="410"/>
      <c r="AP709" s="410"/>
      <c r="AQ709" s="410"/>
    </row>
    <row r="710" spans="5:43" ht="15" x14ac:dyDescent="0.2">
      <c r="E710" s="410"/>
      <c r="F710" s="416"/>
      <c r="G710" s="416"/>
      <c r="H710" s="416"/>
      <c r="I710" s="416"/>
      <c r="J710" s="416"/>
      <c r="K710" s="416"/>
      <c r="L710" s="416"/>
      <c r="M710" s="416"/>
      <c r="N710" s="416"/>
      <c r="O710" s="416"/>
      <c r="P710" s="417"/>
      <c r="Q710" s="416"/>
      <c r="R710" s="416"/>
      <c r="AD710" s="410"/>
      <c r="AE710" s="410"/>
      <c r="AF710" s="410"/>
      <c r="AG710" s="410"/>
      <c r="AH710" s="410"/>
      <c r="AI710" s="410"/>
      <c r="AJ710" s="410"/>
      <c r="AK710" s="410"/>
      <c r="AL710" s="410"/>
      <c r="AM710" s="410"/>
      <c r="AN710" s="410"/>
      <c r="AO710" s="410"/>
      <c r="AP710" s="410"/>
      <c r="AQ710" s="410"/>
    </row>
    <row r="711" spans="5:43" ht="15" x14ac:dyDescent="0.2">
      <c r="E711" s="410"/>
      <c r="F711" s="416"/>
      <c r="G711" s="416"/>
      <c r="H711" s="416"/>
      <c r="I711" s="416"/>
      <c r="J711" s="416"/>
      <c r="K711" s="416"/>
      <c r="L711" s="416"/>
      <c r="M711" s="416"/>
      <c r="N711" s="416"/>
      <c r="O711" s="416"/>
      <c r="P711" s="417"/>
      <c r="Q711" s="416"/>
      <c r="R711" s="416"/>
      <c r="AD711" s="410"/>
      <c r="AE711" s="410"/>
      <c r="AF711" s="410"/>
      <c r="AG711" s="410"/>
      <c r="AH711" s="410"/>
      <c r="AI711" s="410"/>
      <c r="AJ711" s="410"/>
      <c r="AK711" s="410"/>
      <c r="AL711" s="410"/>
      <c r="AM711" s="410"/>
      <c r="AN711" s="410"/>
      <c r="AO711" s="410"/>
      <c r="AP711" s="410"/>
      <c r="AQ711" s="410"/>
    </row>
    <row r="712" spans="5:43" ht="15" x14ac:dyDescent="0.2">
      <c r="E712" s="410"/>
      <c r="F712" s="416"/>
      <c r="G712" s="416"/>
      <c r="H712" s="416"/>
      <c r="I712" s="416"/>
      <c r="J712" s="416"/>
      <c r="K712" s="416"/>
      <c r="L712" s="416"/>
      <c r="M712" s="416"/>
      <c r="N712" s="416"/>
      <c r="O712" s="416"/>
      <c r="P712" s="417"/>
      <c r="Q712" s="416"/>
      <c r="R712" s="416"/>
      <c r="AD712" s="410"/>
      <c r="AE712" s="410"/>
      <c r="AF712" s="410"/>
      <c r="AG712" s="410"/>
      <c r="AH712" s="410"/>
      <c r="AI712" s="410"/>
      <c r="AJ712" s="410"/>
      <c r="AK712" s="410"/>
      <c r="AL712" s="410"/>
      <c r="AM712" s="410"/>
      <c r="AN712" s="410"/>
      <c r="AO712" s="410"/>
      <c r="AP712" s="410"/>
      <c r="AQ712" s="410"/>
    </row>
    <row r="713" spans="5:43" ht="15" x14ac:dyDescent="0.2">
      <c r="E713" s="410"/>
      <c r="F713" s="416"/>
      <c r="G713" s="416"/>
      <c r="H713" s="416"/>
      <c r="I713" s="416"/>
      <c r="J713" s="416"/>
      <c r="K713" s="416"/>
      <c r="L713" s="416"/>
      <c r="M713" s="416"/>
      <c r="N713" s="416"/>
      <c r="O713" s="416"/>
      <c r="P713" s="417"/>
      <c r="Q713" s="416"/>
      <c r="R713" s="416"/>
      <c r="AD713" s="410"/>
      <c r="AE713" s="410"/>
      <c r="AF713" s="410"/>
      <c r="AG713" s="410"/>
      <c r="AH713" s="410"/>
      <c r="AI713" s="410"/>
      <c r="AJ713" s="410"/>
      <c r="AK713" s="410"/>
      <c r="AL713" s="410"/>
      <c r="AM713" s="410"/>
      <c r="AN713" s="410"/>
      <c r="AO713" s="410"/>
      <c r="AP713" s="410"/>
      <c r="AQ713" s="410"/>
    </row>
    <row r="714" spans="5:43" ht="15" x14ac:dyDescent="0.2">
      <c r="E714" s="410"/>
      <c r="F714" s="416"/>
      <c r="G714" s="416"/>
      <c r="H714" s="416"/>
      <c r="I714" s="416"/>
      <c r="J714" s="416"/>
      <c r="K714" s="416"/>
      <c r="L714" s="416"/>
      <c r="M714" s="416"/>
      <c r="N714" s="416"/>
      <c r="O714" s="416"/>
      <c r="P714" s="417"/>
      <c r="Q714" s="416"/>
      <c r="R714" s="416"/>
      <c r="AD714" s="410"/>
      <c r="AE714" s="410"/>
      <c r="AF714" s="410"/>
      <c r="AG714" s="410"/>
      <c r="AH714" s="410"/>
      <c r="AI714" s="410"/>
      <c r="AJ714" s="410"/>
      <c r="AK714" s="410"/>
      <c r="AL714" s="410"/>
      <c r="AM714" s="410"/>
      <c r="AN714" s="410"/>
      <c r="AO714" s="410"/>
      <c r="AP714" s="410"/>
      <c r="AQ714" s="410"/>
    </row>
    <row r="715" spans="5:43" ht="15" x14ac:dyDescent="0.2">
      <c r="E715" s="410"/>
      <c r="F715" s="416"/>
      <c r="G715" s="416"/>
      <c r="H715" s="416"/>
      <c r="I715" s="416"/>
      <c r="J715" s="416"/>
      <c r="K715" s="416"/>
      <c r="L715" s="416"/>
      <c r="M715" s="416"/>
      <c r="N715" s="416"/>
      <c r="O715" s="416"/>
      <c r="P715" s="417"/>
      <c r="Q715" s="416"/>
      <c r="R715" s="416"/>
      <c r="AD715" s="410"/>
      <c r="AE715" s="410"/>
      <c r="AF715" s="410"/>
      <c r="AG715" s="410"/>
      <c r="AH715" s="410"/>
      <c r="AI715" s="410"/>
      <c r="AJ715" s="410"/>
      <c r="AK715" s="410"/>
      <c r="AL715" s="410"/>
      <c r="AM715" s="410"/>
      <c r="AN715" s="410"/>
      <c r="AO715" s="410"/>
      <c r="AP715" s="410"/>
      <c r="AQ715" s="410"/>
    </row>
    <row r="716" spans="5:43" ht="15" x14ac:dyDescent="0.2">
      <c r="E716" s="410"/>
      <c r="F716" s="416"/>
      <c r="G716" s="416"/>
      <c r="H716" s="416"/>
      <c r="I716" s="416"/>
      <c r="J716" s="416"/>
      <c r="K716" s="416"/>
      <c r="L716" s="416"/>
      <c r="M716" s="416"/>
      <c r="N716" s="416"/>
      <c r="O716" s="416"/>
      <c r="P716" s="417"/>
      <c r="Q716" s="416"/>
      <c r="R716" s="416"/>
      <c r="AD716" s="410"/>
      <c r="AE716" s="410"/>
      <c r="AF716" s="410"/>
      <c r="AG716" s="410"/>
      <c r="AH716" s="410"/>
      <c r="AI716" s="410"/>
      <c r="AJ716" s="410"/>
      <c r="AK716" s="410"/>
      <c r="AL716" s="410"/>
      <c r="AM716" s="410"/>
      <c r="AN716" s="410"/>
      <c r="AO716" s="410"/>
      <c r="AP716" s="410"/>
      <c r="AQ716" s="410"/>
    </row>
    <row r="717" spans="5:43" ht="15" x14ac:dyDescent="0.2">
      <c r="E717" s="410"/>
      <c r="F717" s="416"/>
      <c r="G717" s="416"/>
      <c r="H717" s="416"/>
      <c r="I717" s="416"/>
      <c r="J717" s="416"/>
      <c r="K717" s="416"/>
      <c r="L717" s="416"/>
      <c r="M717" s="416"/>
      <c r="N717" s="416"/>
      <c r="O717" s="416"/>
      <c r="P717" s="417"/>
      <c r="Q717" s="416"/>
      <c r="R717" s="416"/>
      <c r="AD717" s="410"/>
      <c r="AE717" s="410"/>
      <c r="AF717" s="410"/>
      <c r="AG717" s="410"/>
      <c r="AH717" s="410"/>
      <c r="AI717" s="410"/>
      <c r="AJ717" s="410"/>
      <c r="AK717" s="410"/>
      <c r="AL717" s="410"/>
      <c r="AM717" s="410"/>
      <c r="AN717" s="410"/>
      <c r="AO717" s="410"/>
      <c r="AP717" s="410"/>
      <c r="AQ717" s="410"/>
    </row>
    <row r="718" spans="5:43" ht="15" x14ac:dyDescent="0.2">
      <c r="E718" s="410"/>
      <c r="F718" s="416"/>
      <c r="G718" s="416"/>
      <c r="H718" s="416"/>
      <c r="I718" s="416"/>
      <c r="J718" s="416"/>
      <c r="K718" s="416"/>
      <c r="L718" s="416"/>
      <c r="M718" s="416"/>
      <c r="N718" s="416"/>
      <c r="O718" s="416"/>
      <c r="P718" s="417"/>
      <c r="Q718" s="416"/>
      <c r="R718" s="416"/>
      <c r="AD718" s="410"/>
      <c r="AE718" s="410"/>
      <c r="AF718" s="410"/>
      <c r="AG718" s="410"/>
      <c r="AH718" s="410"/>
      <c r="AI718" s="410"/>
      <c r="AJ718" s="410"/>
      <c r="AK718" s="410"/>
      <c r="AL718" s="410"/>
      <c r="AM718" s="410"/>
      <c r="AN718" s="410"/>
      <c r="AO718" s="410"/>
      <c r="AP718" s="410"/>
      <c r="AQ718" s="410"/>
    </row>
    <row r="719" spans="5:43" ht="15" x14ac:dyDescent="0.2">
      <c r="E719" s="410"/>
      <c r="F719" s="416"/>
      <c r="G719" s="416"/>
      <c r="H719" s="416"/>
      <c r="I719" s="416"/>
      <c r="J719" s="416"/>
      <c r="K719" s="416"/>
      <c r="L719" s="416"/>
      <c r="M719" s="416"/>
      <c r="N719" s="416"/>
      <c r="O719" s="416"/>
      <c r="P719" s="417"/>
      <c r="Q719" s="416"/>
      <c r="R719" s="416"/>
      <c r="AD719" s="410"/>
      <c r="AE719" s="410"/>
      <c r="AF719" s="410"/>
      <c r="AG719" s="410"/>
      <c r="AH719" s="410"/>
      <c r="AI719" s="410"/>
      <c r="AJ719" s="410"/>
      <c r="AK719" s="410"/>
      <c r="AL719" s="410"/>
      <c r="AM719" s="410"/>
      <c r="AN719" s="410"/>
      <c r="AO719" s="410"/>
      <c r="AP719" s="410"/>
      <c r="AQ719" s="410"/>
    </row>
    <row r="720" spans="5:43" ht="15" x14ac:dyDescent="0.2">
      <c r="E720" s="410"/>
      <c r="F720" s="416"/>
      <c r="G720" s="416"/>
      <c r="H720" s="416"/>
      <c r="I720" s="416"/>
      <c r="J720" s="416"/>
      <c r="K720" s="416"/>
      <c r="L720" s="416"/>
      <c r="M720" s="416"/>
      <c r="N720" s="416"/>
      <c r="O720" s="416"/>
      <c r="P720" s="417"/>
      <c r="Q720" s="416"/>
      <c r="R720" s="416"/>
      <c r="AD720" s="410"/>
      <c r="AE720" s="410"/>
      <c r="AF720" s="410"/>
      <c r="AG720" s="410"/>
      <c r="AH720" s="410"/>
      <c r="AI720" s="410"/>
      <c r="AJ720" s="410"/>
      <c r="AK720" s="410"/>
      <c r="AL720" s="410"/>
      <c r="AM720" s="410"/>
      <c r="AN720" s="410"/>
      <c r="AO720" s="410"/>
      <c r="AP720" s="410"/>
      <c r="AQ720" s="410"/>
    </row>
    <row r="721" spans="5:43" ht="15" x14ac:dyDescent="0.2">
      <c r="E721" s="410"/>
      <c r="F721" s="416"/>
      <c r="G721" s="416"/>
      <c r="H721" s="416"/>
      <c r="I721" s="416"/>
      <c r="J721" s="416"/>
      <c r="K721" s="416"/>
      <c r="L721" s="416"/>
      <c r="M721" s="416"/>
      <c r="N721" s="416"/>
      <c r="O721" s="416"/>
      <c r="P721" s="417"/>
      <c r="Q721" s="416"/>
      <c r="R721" s="416"/>
      <c r="AD721" s="410"/>
      <c r="AE721" s="410"/>
      <c r="AF721" s="410"/>
      <c r="AG721" s="410"/>
      <c r="AH721" s="410"/>
      <c r="AI721" s="410"/>
      <c r="AJ721" s="410"/>
      <c r="AK721" s="410"/>
      <c r="AL721" s="410"/>
      <c r="AM721" s="410"/>
      <c r="AN721" s="410"/>
      <c r="AO721" s="410"/>
      <c r="AP721" s="410"/>
      <c r="AQ721" s="410"/>
    </row>
    <row r="722" spans="5:43" ht="15" x14ac:dyDescent="0.2">
      <c r="E722" s="410"/>
      <c r="F722" s="416"/>
      <c r="G722" s="416"/>
      <c r="H722" s="416"/>
      <c r="I722" s="416"/>
      <c r="J722" s="416"/>
      <c r="K722" s="416"/>
      <c r="L722" s="416"/>
      <c r="M722" s="416"/>
      <c r="N722" s="416"/>
      <c r="O722" s="416"/>
      <c r="P722" s="417"/>
      <c r="Q722" s="416"/>
      <c r="R722" s="416"/>
      <c r="AD722" s="410"/>
      <c r="AE722" s="410"/>
      <c r="AF722" s="410"/>
      <c r="AG722" s="410"/>
      <c r="AH722" s="410"/>
      <c r="AI722" s="410"/>
      <c r="AJ722" s="410"/>
      <c r="AK722" s="410"/>
      <c r="AL722" s="410"/>
      <c r="AM722" s="410"/>
      <c r="AN722" s="410"/>
      <c r="AO722" s="410"/>
      <c r="AP722" s="410"/>
      <c r="AQ722" s="410"/>
    </row>
    <row r="723" spans="5:43" ht="15" x14ac:dyDescent="0.2">
      <c r="E723" s="410"/>
      <c r="F723" s="416"/>
      <c r="G723" s="416"/>
      <c r="H723" s="416"/>
      <c r="I723" s="416"/>
      <c r="J723" s="416"/>
      <c r="K723" s="416"/>
      <c r="L723" s="416"/>
      <c r="M723" s="416"/>
      <c r="N723" s="416"/>
      <c r="O723" s="416"/>
      <c r="P723" s="417"/>
      <c r="Q723" s="416"/>
      <c r="R723" s="416"/>
      <c r="AD723" s="410"/>
      <c r="AE723" s="410"/>
      <c r="AF723" s="410"/>
      <c r="AG723" s="410"/>
      <c r="AH723" s="410"/>
      <c r="AI723" s="410"/>
      <c r="AJ723" s="410"/>
      <c r="AK723" s="410"/>
      <c r="AL723" s="410"/>
      <c r="AM723" s="410"/>
      <c r="AN723" s="410"/>
      <c r="AO723" s="410"/>
      <c r="AP723" s="410"/>
      <c r="AQ723" s="410"/>
    </row>
    <row r="724" spans="5:43" ht="15" x14ac:dyDescent="0.2">
      <c r="E724" s="410"/>
      <c r="F724" s="416"/>
      <c r="G724" s="416"/>
      <c r="H724" s="416"/>
      <c r="I724" s="416"/>
      <c r="J724" s="416"/>
      <c r="K724" s="416"/>
      <c r="L724" s="416"/>
      <c r="M724" s="416"/>
      <c r="N724" s="416"/>
      <c r="O724" s="416"/>
      <c r="P724" s="417"/>
      <c r="Q724" s="416"/>
      <c r="R724" s="416"/>
      <c r="AD724" s="410"/>
      <c r="AE724" s="410"/>
      <c r="AF724" s="410"/>
      <c r="AG724" s="410"/>
      <c r="AH724" s="410"/>
      <c r="AI724" s="410"/>
      <c r="AJ724" s="410"/>
      <c r="AK724" s="410"/>
      <c r="AL724" s="410"/>
      <c r="AM724" s="410"/>
      <c r="AN724" s="410"/>
      <c r="AO724" s="410"/>
      <c r="AP724" s="410"/>
      <c r="AQ724" s="410"/>
    </row>
    <row r="725" spans="5:43" ht="15" x14ac:dyDescent="0.2">
      <c r="E725" s="410"/>
      <c r="F725" s="416"/>
      <c r="G725" s="416"/>
      <c r="H725" s="416"/>
      <c r="I725" s="416"/>
      <c r="J725" s="416"/>
      <c r="K725" s="416"/>
      <c r="L725" s="416"/>
      <c r="M725" s="416"/>
      <c r="N725" s="416"/>
      <c r="O725" s="416"/>
      <c r="P725" s="417"/>
      <c r="Q725" s="416"/>
      <c r="R725" s="416"/>
      <c r="AD725" s="410"/>
      <c r="AE725" s="410"/>
      <c r="AF725" s="410"/>
      <c r="AG725" s="410"/>
      <c r="AH725" s="410"/>
      <c r="AI725" s="410"/>
      <c r="AJ725" s="410"/>
      <c r="AK725" s="410"/>
      <c r="AL725" s="410"/>
      <c r="AM725" s="410"/>
      <c r="AN725" s="410"/>
      <c r="AO725" s="410"/>
      <c r="AP725" s="410"/>
      <c r="AQ725" s="410"/>
    </row>
    <row r="726" spans="5:43" ht="15" x14ac:dyDescent="0.2">
      <c r="E726" s="410"/>
      <c r="F726" s="416"/>
      <c r="G726" s="416"/>
      <c r="H726" s="416"/>
      <c r="I726" s="416"/>
      <c r="J726" s="416"/>
      <c r="K726" s="416"/>
      <c r="L726" s="416"/>
      <c r="M726" s="416"/>
      <c r="N726" s="416"/>
      <c r="O726" s="416"/>
      <c r="P726" s="417"/>
      <c r="Q726" s="416"/>
      <c r="R726" s="416"/>
      <c r="AD726" s="410"/>
      <c r="AE726" s="410"/>
      <c r="AF726" s="410"/>
      <c r="AG726" s="410"/>
      <c r="AH726" s="410"/>
      <c r="AI726" s="410"/>
      <c r="AJ726" s="410"/>
      <c r="AK726" s="410"/>
      <c r="AL726" s="410"/>
      <c r="AM726" s="410"/>
      <c r="AN726" s="410"/>
      <c r="AO726" s="410"/>
      <c r="AP726" s="410"/>
      <c r="AQ726" s="410"/>
    </row>
    <row r="727" spans="5:43" ht="15" x14ac:dyDescent="0.2">
      <c r="E727" s="410"/>
      <c r="F727" s="416"/>
      <c r="G727" s="416"/>
      <c r="H727" s="416"/>
      <c r="I727" s="416"/>
      <c r="J727" s="416"/>
      <c r="K727" s="416"/>
      <c r="L727" s="416"/>
      <c r="M727" s="416"/>
      <c r="N727" s="416"/>
      <c r="O727" s="416"/>
      <c r="P727" s="417"/>
      <c r="Q727" s="416"/>
      <c r="R727" s="416"/>
      <c r="AD727" s="410"/>
      <c r="AE727" s="410"/>
      <c r="AF727" s="410"/>
      <c r="AG727" s="410"/>
      <c r="AH727" s="410"/>
      <c r="AI727" s="410"/>
      <c r="AJ727" s="410"/>
      <c r="AK727" s="410"/>
      <c r="AL727" s="410"/>
      <c r="AM727" s="410"/>
      <c r="AN727" s="410"/>
      <c r="AO727" s="410"/>
      <c r="AP727" s="410"/>
      <c r="AQ727" s="410"/>
    </row>
    <row r="728" spans="5:43" ht="15" x14ac:dyDescent="0.2">
      <c r="E728" s="410"/>
      <c r="F728" s="416"/>
      <c r="G728" s="416"/>
      <c r="H728" s="416"/>
      <c r="I728" s="416"/>
      <c r="J728" s="416"/>
      <c r="K728" s="416"/>
      <c r="L728" s="416"/>
      <c r="M728" s="416"/>
      <c r="N728" s="416"/>
      <c r="O728" s="416"/>
      <c r="P728" s="417"/>
      <c r="Q728" s="416"/>
      <c r="R728" s="416"/>
      <c r="AD728" s="410"/>
      <c r="AE728" s="410"/>
      <c r="AF728" s="410"/>
      <c r="AG728" s="410"/>
      <c r="AH728" s="410"/>
      <c r="AI728" s="410"/>
      <c r="AJ728" s="410"/>
      <c r="AK728" s="410"/>
      <c r="AL728" s="410"/>
      <c r="AM728" s="410"/>
      <c r="AN728" s="410"/>
      <c r="AO728" s="410"/>
      <c r="AP728" s="410"/>
      <c r="AQ728" s="410"/>
    </row>
    <row r="729" spans="5:43" ht="15" x14ac:dyDescent="0.2">
      <c r="E729" s="410"/>
      <c r="F729" s="416"/>
      <c r="G729" s="416"/>
      <c r="H729" s="416"/>
      <c r="I729" s="416"/>
      <c r="J729" s="416"/>
      <c r="K729" s="416"/>
      <c r="L729" s="416"/>
      <c r="M729" s="416"/>
      <c r="N729" s="416"/>
      <c r="O729" s="416"/>
      <c r="P729" s="417"/>
      <c r="Q729" s="416"/>
      <c r="R729" s="416"/>
      <c r="AD729" s="410"/>
      <c r="AE729" s="410"/>
      <c r="AF729" s="410"/>
      <c r="AG729" s="410"/>
      <c r="AH729" s="410"/>
      <c r="AI729" s="410"/>
      <c r="AJ729" s="410"/>
      <c r="AK729" s="410"/>
      <c r="AL729" s="410"/>
      <c r="AM729" s="410"/>
      <c r="AN729" s="410"/>
      <c r="AO729" s="410"/>
      <c r="AP729" s="410"/>
      <c r="AQ729" s="410"/>
    </row>
    <row r="730" spans="5:43" ht="15" x14ac:dyDescent="0.2">
      <c r="E730" s="410"/>
      <c r="F730" s="416"/>
      <c r="G730" s="416"/>
      <c r="H730" s="416"/>
      <c r="I730" s="416"/>
      <c r="J730" s="416"/>
      <c r="K730" s="416"/>
      <c r="L730" s="416"/>
      <c r="M730" s="416"/>
      <c r="N730" s="416"/>
      <c r="O730" s="416"/>
      <c r="P730" s="417"/>
      <c r="Q730" s="416"/>
      <c r="R730" s="416"/>
      <c r="AD730" s="410"/>
      <c r="AE730" s="410"/>
      <c r="AF730" s="410"/>
      <c r="AG730" s="410"/>
      <c r="AH730" s="410"/>
      <c r="AI730" s="410"/>
      <c r="AJ730" s="410"/>
      <c r="AK730" s="410"/>
      <c r="AL730" s="410"/>
      <c r="AM730" s="410"/>
      <c r="AN730" s="410"/>
      <c r="AO730" s="410"/>
      <c r="AP730" s="410"/>
      <c r="AQ730" s="410"/>
    </row>
    <row r="731" spans="5:43" ht="15" x14ac:dyDescent="0.2">
      <c r="E731" s="410"/>
      <c r="F731" s="416"/>
      <c r="G731" s="416"/>
      <c r="H731" s="416"/>
      <c r="I731" s="416"/>
      <c r="J731" s="416"/>
      <c r="K731" s="416"/>
      <c r="L731" s="416"/>
      <c r="M731" s="416"/>
      <c r="N731" s="416"/>
      <c r="O731" s="416"/>
      <c r="P731" s="417"/>
      <c r="Q731" s="416"/>
      <c r="R731" s="416"/>
      <c r="AD731" s="410"/>
      <c r="AE731" s="410"/>
      <c r="AF731" s="410"/>
      <c r="AG731" s="410"/>
      <c r="AH731" s="410"/>
      <c r="AI731" s="410"/>
      <c r="AJ731" s="410"/>
      <c r="AK731" s="410"/>
      <c r="AL731" s="410"/>
      <c r="AM731" s="410"/>
      <c r="AN731" s="410"/>
      <c r="AO731" s="410"/>
      <c r="AP731" s="410"/>
      <c r="AQ731" s="410"/>
    </row>
    <row r="732" spans="5:43" ht="15" x14ac:dyDescent="0.2">
      <c r="E732" s="410"/>
      <c r="F732" s="416"/>
      <c r="G732" s="416"/>
      <c r="H732" s="416"/>
      <c r="I732" s="416"/>
      <c r="J732" s="416"/>
      <c r="K732" s="416"/>
      <c r="L732" s="416"/>
      <c r="M732" s="416"/>
      <c r="N732" s="416"/>
      <c r="O732" s="416"/>
      <c r="P732" s="417"/>
      <c r="Q732" s="416"/>
      <c r="R732" s="416"/>
      <c r="AD732" s="410"/>
      <c r="AE732" s="410"/>
      <c r="AF732" s="410"/>
      <c r="AG732" s="410"/>
      <c r="AH732" s="410"/>
      <c r="AI732" s="410"/>
      <c r="AJ732" s="410"/>
      <c r="AK732" s="410"/>
      <c r="AL732" s="410"/>
      <c r="AM732" s="410"/>
      <c r="AN732" s="410"/>
      <c r="AO732" s="410"/>
      <c r="AP732" s="410"/>
      <c r="AQ732" s="410"/>
    </row>
    <row r="733" spans="5:43" ht="15" x14ac:dyDescent="0.2">
      <c r="E733" s="410"/>
      <c r="F733" s="416"/>
      <c r="G733" s="416"/>
      <c r="H733" s="416"/>
      <c r="I733" s="416"/>
      <c r="J733" s="416"/>
      <c r="K733" s="416"/>
      <c r="L733" s="416"/>
      <c r="M733" s="416"/>
      <c r="N733" s="416"/>
      <c r="O733" s="416"/>
      <c r="P733" s="417"/>
      <c r="Q733" s="416"/>
      <c r="R733" s="416"/>
      <c r="AD733" s="410"/>
      <c r="AE733" s="410"/>
      <c r="AF733" s="410"/>
      <c r="AG733" s="410"/>
      <c r="AH733" s="410"/>
      <c r="AI733" s="410"/>
      <c r="AJ733" s="410"/>
      <c r="AK733" s="410"/>
      <c r="AL733" s="410"/>
      <c r="AM733" s="410"/>
      <c r="AN733" s="410"/>
      <c r="AO733" s="410"/>
      <c r="AP733" s="410"/>
      <c r="AQ733" s="410"/>
    </row>
    <row r="734" spans="5:43" ht="15" x14ac:dyDescent="0.2">
      <c r="E734" s="410"/>
      <c r="F734" s="416"/>
      <c r="G734" s="416"/>
      <c r="H734" s="416"/>
      <c r="I734" s="416"/>
      <c r="J734" s="416"/>
      <c r="K734" s="416"/>
      <c r="L734" s="416"/>
      <c r="M734" s="416"/>
      <c r="N734" s="416"/>
      <c r="O734" s="416"/>
      <c r="P734" s="417"/>
      <c r="Q734" s="416"/>
      <c r="R734" s="416"/>
      <c r="AD734" s="410"/>
      <c r="AE734" s="410"/>
      <c r="AF734" s="410"/>
      <c r="AG734" s="410"/>
      <c r="AH734" s="410"/>
      <c r="AI734" s="410"/>
      <c r="AJ734" s="410"/>
      <c r="AK734" s="410"/>
      <c r="AL734" s="410"/>
      <c r="AM734" s="410"/>
      <c r="AN734" s="410"/>
      <c r="AO734" s="410"/>
      <c r="AP734" s="410"/>
      <c r="AQ734" s="410"/>
    </row>
    <row r="735" spans="5:43" ht="15" x14ac:dyDescent="0.2">
      <c r="E735" s="410"/>
      <c r="F735" s="416"/>
      <c r="G735" s="416"/>
      <c r="H735" s="416"/>
      <c r="I735" s="416"/>
      <c r="J735" s="416"/>
      <c r="K735" s="416"/>
      <c r="L735" s="416"/>
      <c r="M735" s="416"/>
      <c r="N735" s="416"/>
      <c r="O735" s="416"/>
      <c r="P735" s="417"/>
      <c r="Q735" s="416"/>
      <c r="R735" s="416"/>
      <c r="AD735" s="410"/>
      <c r="AE735" s="410"/>
      <c r="AF735" s="410"/>
      <c r="AG735" s="410"/>
      <c r="AH735" s="410"/>
      <c r="AI735" s="410"/>
      <c r="AJ735" s="410"/>
      <c r="AK735" s="410"/>
      <c r="AL735" s="410"/>
      <c r="AM735" s="410"/>
      <c r="AN735" s="410"/>
      <c r="AO735" s="410"/>
      <c r="AP735" s="410"/>
      <c r="AQ735" s="410"/>
    </row>
    <row r="736" spans="5:43" ht="15" x14ac:dyDescent="0.2">
      <c r="E736" s="410"/>
      <c r="F736" s="416"/>
      <c r="G736" s="416"/>
      <c r="H736" s="416"/>
      <c r="I736" s="416"/>
      <c r="J736" s="416"/>
      <c r="K736" s="416"/>
      <c r="L736" s="416"/>
      <c r="M736" s="416"/>
      <c r="N736" s="416"/>
      <c r="O736" s="416"/>
      <c r="P736" s="417"/>
      <c r="Q736" s="416"/>
      <c r="R736" s="416"/>
      <c r="AD736" s="410"/>
      <c r="AE736" s="410"/>
      <c r="AF736" s="410"/>
      <c r="AG736" s="410"/>
      <c r="AH736" s="410"/>
      <c r="AI736" s="410"/>
      <c r="AJ736" s="410"/>
      <c r="AK736" s="410"/>
      <c r="AL736" s="410"/>
      <c r="AM736" s="410"/>
      <c r="AN736" s="410"/>
      <c r="AO736" s="410"/>
      <c r="AP736" s="410"/>
      <c r="AQ736" s="410"/>
    </row>
    <row r="737" spans="5:43" ht="15" x14ac:dyDescent="0.2">
      <c r="E737" s="410"/>
      <c r="F737" s="416"/>
      <c r="G737" s="416"/>
      <c r="H737" s="416"/>
      <c r="I737" s="416"/>
      <c r="J737" s="416"/>
      <c r="K737" s="416"/>
      <c r="L737" s="416"/>
      <c r="M737" s="416"/>
      <c r="N737" s="416"/>
      <c r="O737" s="416"/>
      <c r="P737" s="417"/>
      <c r="Q737" s="416"/>
      <c r="R737" s="416"/>
      <c r="AD737" s="410"/>
      <c r="AE737" s="410"/>
      <c r="AF737" s="410"/>
      <c r="AG737" s="410"/>
      <c r="AH737" s="410"/>
      <c r="AI737" s="410"/>
      <c r="AJ737" s="410"/>
      <c r="AK737" s="410"/>
      <c r="AL737" s="410"/>
      <c r="AM737" s="410"/>
      <c r="AN737" s="410"/>
      <c r="AO737" s="410"/>
      <c r="AP737" s="410"/>
      <c r="AQ737" s="410"/>
    </row>
    <row r="738" spans="5:43" ht="15" x14ac:dyDescent="0.2">
      <c r="E738" s="410"/>
      <c r="F738" s="416"/>
      <c r="G738" s="416"/>
      <c r="H738" s="416"/>
      <c r="I738" s="416"/>
      <c r="J738" s="416"/>
      <c r="K738" s="416"/>
      <c r="L738" s="416"/>
      <c r="M738" s="416"/>
      <c r="N738" s="416"/>
      <c r="O738" s="416"/>
      <c r="P738" s="417"/>
      <c r="Q738" s="416"/>
      <c r="R738" s="416"/>
      <c r="AD738" s="410"/>
      <c r="AE738" s="410"/>
      <c r="AF738" s="410"/>
      <c r="AG738" s="410"/>
      <c r="AH738" s="410"/>
      <c r="AI738" s="410"/>
      <c r="AJ738" s="410"/>
      <c r="AK738" s="410"/>
      <c r="AL738" s="410"/>
      <c r="AM738" s="410"/>
      <c r="AN738" s="410"/>
      <c r="AO738" s="410"/>
      <c r="AP738" s="410"/>
      <c r="AQ738" s="410"/>
    </row>
    <row r="739" spans="5:43" ht="15" x14ac:dyDescent="0.2">
      <c r="E739" s="410"/>
      <c r="F739" s="416"/>
      <c r="G739" s="416"/>
      <c r="H739" s="416"/>
      <c r="I739" s="416"/>
      <c r="J739" s="416"/>
      <c r="K739" s="416"/>
      <c r="L739" s="416"/>
      <c r="M739" s="416"/>
      <c r="N739" s="416"/>
      <c r="O739" s="416"/>
      <c r="P739" s="417"/>
      <c r="Q739" s="416"/>
      <c r="R739" s="416"/>
      <c r="AD739" s="410"/>
      <c r="AE739" s="410"/>
      <c r="AF739" s="410"/>
      <c r="AG739" s="410"/>
      <c r="AH739" s="410"/>
      <c r="AI739" s="410"/>
      <c r="AJ739" s="410"/>
      <c r="AK739" s="410"/>
      <c r="AL739" s="410"/>
      <c r="AM739" s="410"/>
      <c r="AN739" s="410"/>
      <c r="AO739" s="410"/>
      <c r="AP739" s="410"/>
      <c r="AQ739" s="410"/>
    </row>
    <row r="740" spans="5:43" ht="15" x14ac:dyDescent="0.2">
      <c r="E740" s="410"/>
      <c r="F740" s="416"/>
      <c r="G740" s="416"/>
      <c r="H740" s="416"/>
      <c r="I740" s="416"/>
      <c r="J740" s="416"/>
      <c r="K740" s="416"/>
      <c r="L740" s="416"/>
      <c r="M740" s="416"/>
      <c r="N740" s="416"/>
      <c r="O740" s="416"/>
      <c r="P740" s="417"/>
      <c r="Q740" s="416"/>
      <c r="R740" s="416"/>
      <c r="AD740" s="410"/>
      <c r="AE740" s="410"/>
      <c r="AF740" s="410"/>
      <c r="AG740" s="410"/>
      <c r="AH740" s="410"/>
      <c r="AI740" s="410"/>
      <c r="AJ740" s="410"/>
      <c r="AK740" s="410"/>
      <c r="AL740" s="410"/>
      <c r="AM740" s="410"/>
      <c r="AN740" s="410"/>
      <c r="AO740" s="410"/>
      <c r="AP740" s="410"/>
      <c r="AQ740" s="410"/>
    </row>
    <row r="741" spans="5:43" ht="15" x14ac:dyDescent="0.2">
      <c r="E741" s="410"/>
      <c r="F741" s="416"/>
      <c r="G741" s="416"/>
      <c r="H741" s="416"/>
      <c r="I741" s="416"/>
      <c r="J741" s="416"/>
      <c r="K741" s="416"/>
      <c r="L741" s="416"/>
      <c r="M741" s="416"/>
      <c r="N741" s="416"/>
      <c r="O741" s="416"/>
      <c r="P741" s="417"/>
      <c r="Q741" s="416"/>
      <c r="R741" s="416"/>
      <c r="AD741" s="410"/>
      <c r="AE741" s="410"/>
      <c r="AF741" s="410"/>
      <c r="AG741" s="410"/>
      <c r="AH741" s="410"/>
      <c r="AI741" s="410"/>
      <c r="AJ741" s="410"/>
      <c r="AK741" s="410"/>
      <c r="AL741" s="410"/>
      <c r="AM741" s="410"/>
      <c r="AN741" s="410"/>
      <c r="AO741" s="410"/>
      <c r="AP741" s="410"/>
      <c r="AQ741" s="410"/>
    </row>
    <row r="742" spans="5:43" ht="15" x14ac:dyDescent="0.2">
      <c r="E742" s="410"/>
      <c r="F742" s="416"/>
      <c r="G742" s="416"/>
      <c r="H742" s="416"/>
      <c r="I742" s="416"/>
      <c r="J742" s="416"/>
      <c r="K742" s="416"/>
      <c r="L742" s="416"/>
      <c r="M742" s="416"/>
      <c r="N742" s="416"/>
      <c r="O742" s="416"/>
      <c r="P742" s="417"/>
      <c r="Q742" s="416"/>
      <c r="R742" s="416"/>
      <c r="AD742" s="410"/>
      <c r="AE742" s="410"/>
      <c r="AF742" s="410"/>
      <c r="AG742" s="410"/>
      <c r="AH742" s="410"/>
      <c r="AI742" s="410"/>
      <c r="AJ742" s="410"/>
      <c r="AK742" s="410"/>
      <c r="AL742" s="410"/>
      <c r="AM742" s="410"/>
      <c r="AN742" s="410"/>
      <c r="AO742" s="410"/>
      <c r="AP742" s="410"/>
      <c r="AQ742" s="410"/>
    </row>
    <row r="743" spans="5:43" ht="15" x14ac:dyDescent="0.2">
      <c r="E743" s="410"/>
      <c r="F743" s="416"/>
      <c r="G743" s="416"/>
      <c r="H743" s="416"/>
      <c r="I743" s="416"/>
      <c r="J743" s="416"/>
      <c r="K743" s="416"/>
      <c r="L743" s="416"/>
      <c r="M743" s="416"/>
      <c r="N743" s="416"/>
      <c r="O743" s="416"/>
      <c r="P743" s="417"/>
      <c r="Q743" s="416"/>
      <c r="R743" s="416"/>
      <c r="AD743" s="410"/>
      <c r="AE743" s="410"/>
      <c r="AF743" s="410"/>
      <c r="AG743" s="410"/>
      <c r="AH743" s="410"/>
      <c r="AI743" s="410"/>
      <c r="AJ743" s="410"/>
      <c r="AK743" s="410"/>
      <c r="AL743" s="410"/>
      <c r="AM743" s="410"/>
      <c r="AN743" s="410"/>
      <c r="AO743" s="410"/>
      <c r="AP743" s="410"/>
      <c r="AQ743" s="410"/>
    </row>
    <row r="744" spans="5:43" ht="15" x14ac:dyDescent="0.2">
      <c r="E744" s="410"/>
      <c r="F744" s="416"/>
      <c r="G744" s="416"/>
      <c r="H744" s="416"/>
      <c r="I744" s="416"/>
      <c r="J744" s="416"/>
      <c r="K744" s="416"/>
      <c r="L744" s="416"/>
      <c r="M744" s="416"/>
      <c r="N744" s="416"/>
      <c r="O744" s="416"/>
      <c r="P744" s="417"/>
      <c r="Q744" s="416"/>
      <c r="R744" s="416"/>
      <c r="AD744" s="410"/>
      <c r="AE744" s="410"/>
      <c r="AF744" s="410"/>
      <c r="AG744" s="410"/>
      <c r="AH744" s="410"/>
      <c r="AI744" s="410"/>
      <c r="AJ744" s="410"/>
      <c r="AK744" s="410"/>
      <c r="AL744" s="410"/>
      <c r="AM744" s="410"/>
      <c r="AN744" s="410"/>
      <c r="AO744" s="410"/>
      <c r="AP744" s="410"/>
      <c r="AQ744" s="410"/>
    </row>
    <row r="745" spans="5:43" ht="15" x14ac:dyDescent="0.2">
      <c r="E745" s="410"/>
      <c r="F745" s="416"/>
      <c r="G745" s="416"/>
      <c r="H745" s="416"/>
      <c r="I745" s="416"/>
      <c r="J745" s="416"/>
      <c r="K745" s="416"/>
      <c r="L745" s="416"/>
      <c r="M745" s="416"/>
      <c r="N745" s="416"/>
      <c r="O745" s="416"/>
      <c r="P745" s="417"/>
      <c r="Q745" s="416"/>
      <c r="R745" s="416"/>
      <c r="AD745" s="410"/>
      <c r="AE745" s="410"/>
      <c r="AF745" s="410"/>
      <c r="AG745" s="410"/>
      <c r="AH745" s="410"/>
      <c r="AI745" s="410"/>
      <c r="AJ745" s="410"/>
      <c r="AK745" s="410"/>
      <c r="AL745" s="410"/>
      <c r="AM745" s="410"/>
      <c r="AN745" s="410"/>
      <c r="AO745" s="410"/>
      <c r="AP745" s="410"/>
      <c r="AQ745" s="410"/>
    </row>
    <row r="746" spans="5:43" ht="15" x14ac:dyDescent="0.2">
      <c r="E746" s="410"/>
      <c r="F746" s="416"/>
      <c r="G746" s="416"/>
      <c r="H746" s="416"/>
      <c r="I746" s="416"/>
      <c r="J746" s="416"/>
      <c r="K746" s="416"/>
      <c r="L746" s="416"/>
      <c r="M746" s="416"/>
      <c r="N746" s="416"/>
      <c r="O746" s="416"/>
      <c r="P746" s="417"/>
      <c r="Q746" s="416"/>
      <c r="R746" s="416"/>
      <c r="AD746" s="410"/>
      <c r="AE746" s="410"/>
      <c r="AF746" s="410"/>
      <c r="AG746" s="410"/>
      <c r="AH746" s="410"/>
      <c r="AI746" s="410"/>
      <c r="AJ746" s="410"/>
      <c r="AK746" s="410"/>
      <c r="AL746" s="410"/>
      <c r="AM746" s="410"/>
      <c r="AN746" s="410"/>
      <c r="AO746" s="410"/>
      <c r="AP746" s="410"/>
      <c r="AQ746" s="410"/>
    </row>
    <row r="747" spans="5:43" ht="15" x14ac:dyDescent="0.2">
      <c r="E747" s="410"/>
      <c r="F747" s="416"/>
      <c r="G747" s="416"/>
      <c r="H747" s="416"/>
      <c r="I747" s="416"/>
      <c r="J747" s="416"/>
      <c r="K747" s="416"/>
      <c r="L747" s="416"/>
      <c r="M747" s="416"/>
      <c r="N747" s="416"/>
      <c r="O747" s="416"/>
      <c r="P747" s="417"/>
      <c r="Q747" s="416"/>
      <c r="R747" s="416"/>
      <c r="AD747" s="410"/>
      <c r="AE747" s="410"/>
      <c r="AF747" s="410"/>
      <c r="AG747" s="410"/>
      <c r="AH747" s="410"/>
      <c r="AI747" s="410"/>
      <c r="AJ747" s="410"/>
      <c r="AK747" s="410"/>
      <c r="AL747" s="410"/>
      <c r="AM747" s="410"/>
      <c r="AN747" s="410"/>
      <c r="AO747" s="410"/>
      <c r="AP747" s="410"/>
      <c r="AQ747" s="410"/>
    </row>
    <row r="748" spans="5:43" ht="15" x14ac:dyDescent="0.2">
      <c r="E748" s="410"/>
      <c r="F748" s="416"/>
      <c r="G748" s="416"/>
      <c r="H748" s="416"/>
      <c r="I748" s="416"/>
      <c r="J748" s="416"/>
      <c r="K748" s="416"/>
      <c r="L748" s="416"/>
      <c r="M748" s="416"/>
      <c r="N748" s="416"/>
      <c r="O748" s="416"/>
      <c r="P748" s="417"/>
      <c r="Q748" s="416"/>
      <c r="R748" s="416"/>
      <c r="AD748" s="410"/>
      <c r="AE748" s="410"/>
      <c r="AF748" s="410"/>
      <c r="AG748" s="410"/>
      <c r="AH748" s="410"/>
      <c r="AI748" s="410"/>
      <c r="AJ748" s="410"/>
      <c r="AK748" s="410"/>
      <c r="AL748" s="410"/>
      <c r="AM748" s="410"/>
      <c r="AN748" s="410"/>
      <c r="AO748" s="410"/>
      <c r="AP748" s="410"/>
      <c r="AQ748" s="410"/>
    </row>
    <row r="749" spans="5:43" ht="15" x14ac:dyDescent="0.2">
      <c r="E749" s="410"/>
      <c r="F749" s="416"/>
      <c r="G749" s="416"/>
      <c r="H749" s="416"/>
      <c r="I749" s="416"/>
      <c r="J749" s="416"/>
      <c r="K749" s="416"/>
      <c r="L749" s="416"/>
      <c r="M749" s="416"/>
      <c r="N749" s="416"/>
      <c r="O749" s="416"/>
      <c r="P749" s="417"/>
      <c r="Q749" s="416"/>
      <c r="R749" s="416"/>
      <c r="AD749" s="410"/>
      <c r="AE749" s="410"/>
      <c r="AF749" s="410"/>
      <c r="AG749" s="410"/>
      <c r="AH749" s="410"/>
      <c r="AI749" s="410"/>
      <c r="AJ749" s="410"/>
      <c r="AK749" s="410"/>
      <c r="AL749" s="410"/>
      <c r="AM749" s="410"/>
      <c r="AN749" s="410"/>
      <c r="AO749" s="410"/>
      <c r="AP749" s="410"/>
      <c r="AQ749" s="410"/>
    </row>
    <row r="750" spans="5:43" ht="15" x14ac:dyDescent="0.2">
      <c r="E750" s="410"/>
      <c r="F750" s="416"/>
      <c r="G750" s="416"/>
      <c r="H750" s="416"/>
      <c r="I750" s="416"/>
      <c r="J750" s="416"/>
      <c r="K750" s="416"/>
      <c r="L750" s="416"/>
      <c r="M750" s="416"/>
      <c r="N750" s="416"/>
      <c r="O750" s="416"/>
      <c r="P750" s="417"/>
      <c r="Q750" s="416"/>
      <c r="R750" s="416"/>
      <c r="AD750" s="410"/>
      <c r="AE750" s="410"/>
      <c r="AF750" s="410"/>
      <c r="AG750" s="410"/>
      <c r="AH750" s="410"/>
      <c r="AI750" s="410"/>
      <c r="AJ750" s="410"/>
      <c r="AK750" s="410"/>
      <c r="AL750" s="410"/>
      <c r="AM750" s="410"/>
      <c r="AN750" s="410"/>
      <c r="AO750" s="410"/>
      <c r="AP750" s="410"/>
      <c r="AQ750" s="410"/>
    </row>
    <row r="751" spans="5:43" ht="15" x14ac:dyDescent="0.2">
      <c r="E751" s="410"/>
      <c r="F751" s="416"/>
      <c r="G751" s="416"/>
      <c r="H751" s="416"/>
      <c r="I751" s="416"/>
      <c r="J751" s="416"/>
      <c r="K751" s="416"/>
      <c r="L751" s="416"/>
      <c r="M751" s="416"/>
      <c r="N751" s="416"/>
      <c r="O751" s="416"/>
      <c r="P751" s="417"/>
      <c r="Q751" s="416"/>
      <c r="R751" s="416"/>
      <c r="AD751" s="410"/>
      <c r="AE751" s="410"/>
      <c r="AF751" s="410"/>
      <c r="AG751" s="410"/>
      <c r="AH751" s="410"/>
      <c r="AI751" s="410"/>
      <c r="AJ751" s="410"/>
      <c r="AK751" s="410"/>
      <c r="AL751" s="410"/>
      <c r="AM751" s="410"/>
      <c r="AN751" s="410"/>
      <c r="AO751" s="410"/>
      <c r="AP751" s="410"/>
      <c r="AQ751" s="410"/>
    </row>
    <row r="752" spans="5:43" ht="15" x14ac:dyDescent="0.2">
      <c r="E752" s="410"/>
      <c r="F752" s="416"/>
      <c r="G752" s="416"/>
      <c r="H752" s="416"/>
      <c r="I752" s="416"/>
      <c r="J752" s="416"/>
      <c r="K752" s="416"/>
      <c r="L752" s="416"/>
      <c r="M752" s="416"/>
      <c r="N752" s="416"/>
      <c r="O752" s="416"/>
      <c r="P752" s="417"/>
      <c r="Q752" s="416"/>
      <c r="R752" s="416"/>
      <c r="AD752" s="410"/>
      <c r="AE752" s="410"/>
      <c r="AF752" s="410"/>
      <c r="AG752" s="410"/>
      <c r="AH752" s="410"/>
      <c r="AI752" s="410"/>
      <c r="AJ752" s="410"/>
      <c r="AK752" s="410"/>
      <c r="AL752" s="410"/>
      <c r="AM752" s="410"/>
      <c r="AN752" s="410"/>
      <c r="AO752" s="410"/>
      <c r="AP752" s="410"/>
      <c r="AQ752" s="410"/>
    </row>
    <row r="753" spans="5:43" ht="15" x14ac:dyDescent="0.2">
      <c r="E753" s="410"/>
      <c r="F753" s="416"/>
      <c r="G753" s="416"/>
      <c r="H753" s="416"/>
      <c r="I753" s="416"/>
      <c r="J753" s="416"/>
      <c r="K753" s="416"/>
      <c r="L753" s="416"/>
      <c r="M753" s="416"/>
      <c r="N753" s="416"/>
      <c r="O753" s="416"/>
      <c r="P753" s="417"/>
      <c r="Q753" s="416"/>
      <c r="R753" s="416"/>
      <c r="AD753" s="410"/>
      <c r="AE753" s="410"/>
      <c r="AF753" s="410"/>
      <c r="AG753" s="410"/>
      <c r="AH753" s="410"/>
      <c r="AI753" s="410"/>
      <c r="AJ753" s="410"/>
      <c r="AK753" s="410"/>
      <c r="AL753" s="410"/>
      <c r="AM753" s="410"/>
      <c r="AN753" s="410"/>
      <c r="AO753" s="410"/>
      <c r="AP753" s="410"/>
      <c r="AQ753" s="410"/>
    </row>
    <row r="754" spans="5:43" ht="15" x14ac:dyDescent="0.2">
      <c r="E754" s="410"/>
      <c r="F754" s="416"/>
      <c r="G754" s="416"/>
      <c r="H754" s="416"/>
      <c r="I754" s="416"/>
      <c r="J754" s="416"/>
      <c r="K754" s="416"/>
      <c r="L754" s="416"/>
      <c r="M754" s="416"/>
      <c r="N754" s="416"/>
      <c r="O754" s="416"/>
      <c r="P754" s="417"/>
      <c r="Q754" s="416"/>
      <c r="R754" s="416"/>
      <c r="AD754" s="410"/>
      <c r="AE754" s="410"/>
      <c r="AF754" s="410"/>
      <c r="AG754" s="410"/>
      <c r="AH754" s="410"/>
      <c r="AI754" s="410"/>
      <c r="AJ754" s="410"/>
      <c r="AK754" s="410"/>
      <c r="AL754" s="410"/>
      <c r="AM754" s="410"/>
      <c r="AN754" s="410"/>
      <c r="AO754" s="410"/>
      <c r="AP754" s="410"/>
      <c r="AQ754" s="410"/>
    </row>
    <row r="755" spans="5:43" ht="15" x14ac:dyDescent="0.2">
      <c r="E755" s="410"/>
      <c r="F755" s="416"/>
      <c r="G755" s="416"/>
      <c r="H755" s="416"/>
      <c r="I755" s="416"/>
      <c r="J755" s="416"/>
      <c r="K755" s="416"/>
      <c r="L755" s="416"/>
      <c r="M755" s="416"/>
      <c r="N755" s="416"/>
      <c r="O755" s="416"/>
      <c r="P755" s="417"/>
      <c r="Q755" s="416"/>
      <c r="R755" s="416"/>
      <c r="AD755" s="410"/>
      <c r="AE755" s="410"/>
      <c r="AF755" s="410"/>
      <c r="AG755" s="410"/>
      <c r="AH755" s="410"/>
      <c r="AI755" s="410"/>
      <c r="AJ755" s="410"/>
      <c r="AK755" s="410"/>
      <c r="AL755" s="410"/>
      <c r="AM755" s="410"/>
      <c r="AN755" s="410"/>
      <c r="AO755" s="410"/>
      <c r="AP755" s="410"/>
      <c r="AQ755" s="410"/>
    </row>
    <row r="756" spans="5:43" ht="15" x14ac:dyDescent="0.2">
      <c r="E756" s="410"/>
      <c r="F756" s="416"/>
      <c r="G756" s="416"/>
      <c r="H756" s="416"/>
      <c r="I756" s="416"/>
      <c r="J756" s="416"/>
      <c r="K756" s="416"/>
      <c r="L756" s="416"/>
      <c r="M756" s="416"/>
      <c r="N756" s="416"/>
      <c r="O756" s="416"/>
      <c r="P756" s="417"/>
      <c r="Q756" s="416"/>
      <c r="R756" s="416"/>
      <c r="AD756" s="410"/>
      <c r="AE756" s="410"/>
      <c r="AF756" s="410"/>
      <c r="AG756" s="410"/>
      <c r="AH756" s="410"/>
      <c r="AI756" s="410"/>
      <c r="AJ756" s="410"/>
      <c r="AK756" s="410"/>
      <c r="AL756" s="410"/>
      <c r="AM756" s="410"/>
      <c r="AN756" s="410"/>
      <c r="AO756" s="410"/>
      <c r="AP756" s="410"/>
      <c r="AQ756" s="410"/>
    </row>
    <row r="757" spans="5:43" ht="15" x14ac:dyDescent="0.2">
      <c r="E757" s="410"/>
      <c r="F757" s="416"/>
      <c r="G757" s="416"/>
      <c r="H757" s="416"/>
      <c r="I757" s="416"/>
      <c r="J757" s="416"/>
      <c r="K757" s="416"/>
      <c r="L757" s="416"/>
      <c r="M757" s="416"/>
      <c r="N757" s="416"/>
      <c r="O757" s="416"/>
      <c r="P757" s="417"/>
      <c r="Q757" s="416"/>
      <c r="R757" s="416"/>
      <c r="AD757" s="410"/>
      <c r="AE757" s="410"/>
      <c r="AF757" s="410"/>
      <c r="AG757" s="410"/>
      <c r="AH757" s="410"/>
      <c r="AI757" s="410"/>
      <c r="AJ757" s="410"/>
      <c r="AK757" s="410"/>
      <c r="AL757" s="410"/>
      <c r="AM757" s="410"/>
      <c r="AN757" s="410"/>
      <c r="AO757" s="410"/>
      <c r="AP757" s="410"/>
      <c r="AQ757" s="410"/>
    </row>
    <row r="758" spans="5:43" ht="15" x14ac:dyDescent="0.2">
      <c r="E758" s="410"/>
      <c r="F758" s="416"/>
      <c r="G758" s="416"/>
      <c r="H758" s="416"/>
      <c r="I758" s="416"/>
      <c r="J758" s="416"/>
      <c r="K758" s="416"/>
      <c r="L758" s="416"/>
      <c r="M758" s="416"/>
      <c r="N758" s="416"/>
      <c r="O758" s="416"/>
      <c r="P758" s="417"/>
      <c r="Q758" s="416"/>
      <c r="R758" s="416"/>
      <c r="AD758" s="410"/>
      <c r="AE758" s="410"/>
      <c r="AF758" s="410"/>
      <c r="AG758" s="410"/>
      <c r="AH758" s="410"/>
      <c r="AI758" s="410"/>
      <c r="AJ758" s="410"/>
      <c r="AK758" s="410"/>
      <c r="AL758" s="410"/>
      <c r="AM758" s="410"/>
      <c r="AN758" s="410"/>
      <c r="AO758" s="410"/>
      <c r="AP758" s="410"/>
      <c r="AQ758" s="410"/>
    </row>
    <row r="759" spans="5:43" ht="15" x14ac:dyDescent="0.2">
      <c r="E759" s="410"/>
      <c r="F759" s="416"/>
      <c r="G759" s="416"/>
      <c r="H759" s="416"/>
      <c r="I759" s="416"/>
      <c r="J759" s="416"/>
      <c r="K759" s="416"/>
      <c r="L759" s="416"/>
      <c r="M759" s="416"/>
      <c r="N759" s="416"/>
      <c r="O759" s="416"/>
      <c r="P759" s="417"/>
      <c r="Q759" s="416"/>
      <c r="R759" s="416"/>
      <c r="AD759" s="410"/>
      <c r="AE759" s="410"/>
      <c r="AF759" s="410"/>
      <c r="AG759" s="410"/>
      <c r="AH759" s="410"/>
      <c r="AI759" s="410"/>
      <c r="AJ759" s="410"/>
      <c r="AK759" s="410"/>
      <c r="AL759" s="410"/>
      <c r="AM759" s="410"/>
      <c r="AN759" s="410"/>
      <c r="AO759" s="410"/>
      <c r="AP759" s="410"/>
      <c r="AQ759" s="410"/>
    </row>
    <row r="760" spans="5:43" ht="15" x14ac:dyDescent="0.2">
      <c r="E760" s="410"/>
      <c r="F760" s="416"/>
      <c r="G760" s="416"/>
      <c r="H760" s="416"/>
      <c r="I760" s="416"/>
      <c r="J760" s="416"/>
      <c r="K760" s="416"/>
      <c r="L760" s="416"/>
      <c r="M760" s="416"/>
      <c r="N760" s="416"/>
      <c r="O760" s="416"/>
      <c r="P760" s="417"/>
      <c r="Q760" s="416"/>
      <c r="R760" s="416"/>
      <c r="AD760" s="410"/>
      <c r="AE760" s="410"/>
      <c r="AF760" s="410"/>
      <c r="AG760" s="410"/>
      <c r="AH760" s="410"/>
      <c r="AI760" s="410"/>
      <c r="AJ760" s="410"/>
      <c r="AK760" s="410"/>
      <c r="AL760" s="410"/>
      <c r="AM760" s="410"/>
      <c r="AN760" s="410"/>
      <c r="AO760" s="410"/>
      <c r="AP760" s="410"/>
      <c r="AQ760" s="410"/>
    </row>
    <row r="761" spans="5:43" ht="15" x14ac:dyDescent="0.2">
      <c r="E761" s="410"/>
      <c r="F761" s="416"/>
      <c r="G761" s="416"/>
      <c r="H761" s="416"/>
      <c r="I761" s="416"/>
      <c r="J761" s="416"/>
      <c r="K761" s="416"/>
      <c r="L761" s="416"/>
      <c r="M761" s="416"/>
      <c r="N761" s="416"/>
      <c r="O761" s="416"/>
      <c r="P761" s="417"/>
      <c r="Q761" s="416"/>
      <c r="R761" s="416"/>
      <c r="AD761" s="410"/>
      <c r="AE761" s="410"/>
      <c r="AF761" s="410"/>
      <c r="AG761" s="410"/>
      <c r="AH761" s="410"/>
      <c r="AI761" s="410"/>
      <c r="AJ761" s="410"/>
      <c r="AK761" s="410"/>
      <c r="AL761" s="410"/>
      <c r="AM761" s="410"/>
      <c r="AN761" s="410"/>
      <c r="AO761" s="410"/>
      <c r="AP761" s="410"/>
      <c r="AQ761" s="410"/>
    </row>
    <row r="762" spans="5:43" ht="15" x14ac:dyDescent="0.2">
      <c r="E762" s="410"/>
      <c r="F762" s="416"/>
      <c r="G762" s="416"/>
      <c r="H762" s="416"/>
      <c r="I762" s="416"/>
      <c r="J762" s="416"/>
      <c r="K762" s="416"/>
      <c r="L762" s="416"/>
      <c r="M762" s="416"/>
      <c r="N762" s="416"/>
      <c r="O762" s="416"/>
      <c r="P762" s="417"/>
      <c r="Q762" s="416"/>
      <c r="R762" s="416"/>
      <c r="AD762" s="410"/>
      <c r="AE762" s="410"/>
      <c r="AF762" s="410"/>
      <c r="AG762" s="410"/>
      <c r="AH762" s="410"/>
      <c r="AI762" s="410"/>
      <c r="AJ762" s="410"/>
      <c r="AK762" s="410"/>
      <c r="AL762" s="410"/>
      <c r="AM762" s="410"/>
      <c r="AN762" s="410"/>
      <c r="AO762" s="410"/>
      <c r="AP762" s="410"/>
      <c r="AQ762" s="410"/>
    </row>
    <row r="763" spans="5:43" ht="15" x14ac:dyDescent="0.2">
      <c r="E763" s="410"/>
      <c r="F763" s="416"/>
      <c r="G763" s="416"/>
      <c r="H763" s="416"/>
      <c r="I763" s="416"/>
      <c r="J763" s="416"/>
      <c r="K763" s="416"/>
      <c r="L763" s="416"/>
      <c r="M763" s="416"/>
      <c r="N763" s="416"/>
      <c r="O763" s="416"/>
      <c r="P763" s="417"/>
      <c r="Q763" s="416"/>
      <c r="R763" s="416"/>
      <c r="AD763" s="410"/>
      <c r="AE763" s="410"/>
      <c r="AF763" s="410"/>
      <c r="AG763" s="410"/>
      <c r="AH763" s="410"/>
      <c r="AI763" s="410"/>
      <c r="AJ763" s="410"/>
      <c r="AK763" s="410"/>
      <c r="AL763" s="410"/>
      <c r="AM763" s="410"/>
      <c r="AN763" s="410"/>
      <c r="AO763" s="410"/>
      <c r="AP763" s="410"/>
      <c r="AQ763" s="410"/>
    </row>
    <row r="764" spans="5:43" ht="15" x14ac:dyDescent="0.2">
      <c r="E764" s="410"/>
      <c r="F764" s="416"/>
      <c r="G764" s="416"/>
      <c r="H764" s="416"/>
      <c r="I764" s="416"/>
      <c r="J764" s="416"/>
      <c r="K764" s="416"/>
      <c r="L764" s="416"/>
      <c r="M764" s="416"/>
      <c r="N764" s="416"/>
      <c r="O764" s="416"/>
      <c r="P764" s="417"/>
      <c r="Q764" s="416"/>
      <c r="R764" s="416"/>
      <c r="AD764" s="410"/>
      <c r="AE764" s="410"/>
      <c r="AF764" s="410"/>
      <c r="AG764" s="410"/>
      <c r="AH764" s="410"/>
      <c r="AI764" s="410"/>
      <c r="AJ764" s="410"/>
      <c r="AK764" s="410"/>
      <c r="AL764" s="410"/>
      <c r="AM764" s="410"/>
      <c r="AN764" s="410"/>
      <c r="AO764" s="410"/>
      <c r="AP764" s="410"/>
      <c r="AQ764" s="410"/>
    </row>
    <row r="765" spans="5:43" ht="15" x14ac:dyDescent="0.2">
      <c r="E765" s="410"/>
      <c r="F765" s="416"/>
      <c r="G765" s="416"/>
      <c r="H765" s="416"/>
      <c r="I765" s="416"/>
      <c r="J765" s="416"/>
      <c r="K765" s="416"/>
      <c r="L765" s="416"/>
      <c r="M765" s="416"/>
      <c r="N765" s="416"/>
      <c r="O765" s="416"/>
      <c r="P765" s="417"/>
      <c r="Q765" s="416"/>
      <c r="R765" s="416"/>
      <c r="AD765" s="410"/>
      <c r="AE765" s="410"/>
      <c r="AF765" s="410"/>
      <c r="AG765" s="410"/>
      <c r="AH765" s="410"/>
      <c r="AI765" s="410"/>
      <c r="AJ765" s="410"/>
      <c r="AK765" s="410"/>
      <c r="AL765" s="410"/>
      <c r="AM765" s="410"/>
      <c r="AN765" s="410"/>
      <c r="AO765" s="410"/>
      <c r="AP765" s="410"/>
      <c r="AQ765" s="410"/>
    </row>
    <row r="766" spans="5:43" ht="15" x14ac:dyDescent="0.2">
      <c r="E766" s="410"/>
      <c r="F766" s="416"/>
      <c r="G766" s="416"/>
      <c r="H766" s="416"/>
      <c r="I766" s="416"/>
      <c r="J766" s="416"/>
      <c r="K766" s="416"/>
      <c r="L766" s="416"/>
      <c r="M766" s="416"/>
      <c r="N766" s="416"/>
      <c r="O766" s="416"/>
      <c r="P766" s="417"/>
      <c r="Q766" s="416"/>
      <c r="R766" s="416"/>
      <c r="AD766" s="410"/>
      <c r="AE766" s="410"/>
      <c r="AF766" s="410"/>
      <c r="AG766" s="410"/>
      <c r="AH766" s="410"/>
      <c r="AI766" s="410"/>
      <c r="AJ766" s="410"/>
      <c r="AK766" s="410"/>
      <c r="AL766" s="410"/>
      <c r="AM766" s="410"/>
      <c r="AN766" s="410"/>
      <c r="AO766" s="410"/>
      <c r="AP766" s="410"/>
      <c r="AQ766" s="410"/>
    </row>
    <row r="767" spans="5:43" ht="15" x14ac:dyDescent="0.2">
      <c r="E767" s="410"/>
      <c r="F767" s="416"/>
      <c r="G767" s="416"/>
      <c r="H767" s="416"/>
      <c r="I767" s="416"/>
      <c r="J767" s="416"/>
      <c r="K767" s="416"/>
      <c r="L767" s="416"/>
      <c r="M767" s="416"/>
      <c r="N767" s="416"/>
      <c r="O767" s="416"/>
      <c r="P767" s="417"/>
      <c r="Q767" s="416"/>
      <c r="R767" s="416"/>
      <c r="AD767" s="410"/>
      <c r="AE767" s="410"/>
      <c r="AF767" s="410"/>
      <c r="AG767" s="410"/>
      <c r="AH767" s="410"/>
      <c r="AI767" s="410"/>
      <c r="AJ767" s="410"/>
      <c r="AK767" s="410"/>
      <c r="AL767" s="410"/>
      <c r="AM767" s="410"/>
      <c r="AN767" s="410"/>
      <c r="AO767" s="410"/>
      <c r="AP767" s="410"/>
      <c r="AQ767" s="410"/>
    </row>
    <row r="768" spans="5:43" ht="15" x14ac:dyDescent="0.2">
      <c r="E768" s="410"/>
      <c r="F768" s="416"/>
      <c r="G768" s="416"/>
      <c r="H768" s="416"/>
      <c r="I768" s="416"/>
      <c r="J768" s="416"/>
      <c r="K768" s="416"/>
      <c r="L768" s="416"/>
      <c r="M768" s="416"/>
      <c r="N768" s="416"/>
      <c r="O768" s="416"/>
      <c r="P768" s="417"/>
      <c r="Q768" s="416"/>
      <c r="R768" s="416"/>
      <c r="AD768" s="410"/>
      <c r="AE768" s="410"/>
      <c r="AF768" s="410"/>
      <c r="AG768" s="410"/>
      <c r="AH768" s="410"/>
      <c r="AI768" s="410"/>
      <c r="AJ768" s="410"/>
      <c r="AK768" s="410"/>
      <c r="AL768" s="410"/>
      <c r="AM768" s="410"/>
      <c r="AN768" s="410"/>
      <c r="AO768" s="410"/>
      <c r="AP768" s="410"/>
      <c r="AQ768" s="410"/>
    </row>
    <row r="769" spans="5:43" ht="15" x14ac:dyDescent="0.2">
      <c r="E769" s="410"/>
      <c r="F769" s="416"/>
      <c r="G769" s="416"/>
      <c r="H769" s="416"/>
      <c r="I769" s="416"/>
      <c r="J769" s="416"/>
      <c r="K769" s="416"/>
      <c r="L769" s="416"/>
      <c r="M769" s="416"/>
      <c r="N769" s="416"/>
      <c r="O769" s="416"/>
      <c r="P769" s="417"/>
      <c r="Q769" s="416"/>
      <c r="R769" s="416"/>
      <c r="AD769" s="410"/>
      <c r="AE769" s="410"/>
      <c r="AF769" s="410"/>
      <c r="AG769" s="410"/>
      <c r="AH769" s="410"/>
      <c r="AI769" s="410"/>
      <c r="AJ769" s="410"/>
      <c r="AK769" s="410"/>
      <c r="AL769" s="410"/>
      <c r="AM769" s="410"/>
      <c r="AN769" s="410"/>
      <c r="AO769" s="410"/>
      <c r="AP769" s="410"/>
      <c r="AQ769" s="410"/>
    </row>
    <row r="770" spans="5:43" ht="15" x14ac:dyDescent="0.2">
      <c r="E770" s="416"/>
      <c r="F770" s="416"/>
      <c r="G770" s="416"/>
      <c r="H770" s="416"/>
      <c r="I770" s="416"/>
      <c r="J770" s="416"/>
      <c r="K770" s="416"/>
      <c r="L770" s="416"/>
      <c r="M770" s="416"/>
      <c r="N770" s="416"/>
      <c r="O770" s="416"/>
      <c r="P770" s="417"/>
      <c r="Q770" s="416"/>
      <c r="R770" s="416"/>
      <c r="AD770" s="410"/>
      <c r="AE770" s="410"/>
      <c r="AF770" s="410"/>
      <c r="AG770" s="410"/>
      <c r="AH770" s="410"/>
      <c r="AI770" s="410"/>
      <c r="AJ770" s="410"/>
      <c r="AK770" s="410"/>
      <c r="AL770" s="410"/>
      <c r="AM770" s="410"/>
      <c r="AN770" s="410"/>
      <c r="AO770" s="410"/>
      <c r="AP770" s="410"/>
      <c r="AQ770" s="410"/>
    </row>
    <row r="771" spans="5:43" ht="15" x14ac:dyDescent="0.2">
      <c r="E771" s="416"/>
      <c r="F771" s="416"/>
      <c r="G771" s="416"/>
      <c r="H771" s="416"/>
      <c r="I771" s="416"/>
      <c r="J771" s="416"/>
      <c r="K771" s="416"/>
      <c r="L771" s="416"/>
      <c r="M771" s="416"/>
      <c r="N771" s="416"/>
      <c r="O771" s="416"/>
      <c r="P771" s="417"/>
      <c r="Q771" s="416"/>
      <c r="R771" s="416"/>
      <c r="AD771" s="410"/>
      <c r="AE771" s="410"/>
      <c r="AF771" s="410"/>
      <c r="AG771" s="410"/>
      <c r="AH771" s="410"/>
      <c r="AI771" s="410"/>
      <c r="AJ771" s="410"/>
      <c r="AK771" s="410"/>
      <c r="AL771" s="410"/>
      <c r="AM771" s="410"/>
      <c r="AN771" s="410"/>
      <c r="AO771" s="410"/>
      <c r="AP771" s="410"/>
      <c r="AQ771" s="410"/>
    </row>
    <row r="772" spans="5:43" x14ac:dyDescent="0.2">
      <c r="AD772" s="410"/>
      <c r="AE772" s="410"/>
      <c r="AF772" s="410"/>
      <c r="AG772" s="410"/>
      <c r="AH772" s="410"/>
      <c r="AI772" s="410"/>
      <c r="AJ772" s="410"/>
      <c r="AK772" s="410"/>
      <c r="AL772" s="410"/>
      <c r="AM772" s="410"/>
      <c r="AN772" s="410"/>
      <c r="AO772" s="410"/>
      <c r="AP772" s="410"/>
      <c r="AQ772" s="410"/>
    </row>
    <row r="773" spans="5:43" x14ac:dyDescent="0.2">
      <c r="AD773" s="410"/>
      <c r="AE773" s="410"/>
      <c r="AF773" s="410"/>
      <c r="AG773" s="410"/>
      <c r="AH773" s="410"/>
      <c r="AI773" s="410"/>
      <c r="AJ773" s="410"/>
      <c r="AK773" s="410"/>
      <c r="AL773" s="410"/>
      <c r="AM773" s="410"/>
      <c r="AN773" s="410"/>
      <c r="AO773" s="410"/>
      <c r="AP773" s="410"/>
      <c r="AQ773" s="410"/>
    </row>
    <row r="774" spans="5:43" x14ac:dyDescent="0.2">
      <c r="AD774" s="410"/>
      <c r="AE774" s="410"/>
      <c r="AF774" s="410"/>
      <c r="AG774" s="410"/>
      <c r="AH774" s="410"/>
      <c r="AI774" s="410"/>
      <c r="AJ774" s="410"/>
      <c r="AK774" s="410"/>
      <c r="AL774" s="410"/>
      <c r="AM774" s="410"/>
      <c r="AN774" s="410"/>
      <c r="AO774" s="410"/>
      <c r="AP774" s="410"/>
      <c r="AQ774" s="410"/>
    </row>
    <row r="775" spans="5:43" x14ac:dyDescent="0.2">
      <c r="AD775" s="410"/>
      <c r="AE775" s="410"/>
      <c r="AF775" s="410"/>
      <c r="AG775" s="410"/>
      <c r="AH775" s="410"/>
      <c r="AI775" s="410"/>
      <c r="AJ775" s="410"/>
      <c r="AK775" s="410"/>
      <c r="AL775" s="410"/>
      <c r="AM775" s="410"/>
      <c r="AN775" s="410"/>
      <c r="AO775" s="410"/>
      <c r="AP775" s="410"/>
      <c r="AQ775" s="410"/>
    </row>
    <row r="776" spans="5:43" x14ac:dyDescent="0.2">
      <c r="AD776" s="410"/>
      <c r="AE776" s="410"/>
      <c r="AF776" s="410"/>
      <c r="AG776" s="410"/>
      <c r="AH776" s="410"/>
      <c r="AI776" s="410"/>
      <c r="AJ776" s="410"/>
      <c r="AK776" s="410"/>
      <c r="AL776" s="410"/>
      <c r="AM776" s="410"/>
      <c r="AN776" s="410"/>
      <c r="AO776" s="410"/>
      <c r="AP776" s="410"/>
      <c r="AQ776" s="410"/>
    </row>
    <row r="777" spans="5:43" x14ac:dyDescent="0.2">
      <c r="AD777" s="410"/>
      <c r="AE777" s="410"/>
      <c r="AF777" s="410"/>
      <c r="AG777" s="410"/>
      <c r="AH777" s="410"/>
      <c r="AI777" s="410"/>
      <c r="AJ777" s="410"/>
      <c r="AK777" s="410"/>
      <c r="AL777" s="410"/>
      <c r="AM777" s="410"/>
      <c r="AN777" s="410"/>
      <c r="AO777" s="410"/>
      <c r="AP777" s="410"/>
      <c r="AQ777" s="410"/>
    </row>
    <row r="778" spans="5:43" x14ac:dyDescent="0.2">
      <c r="AD778" s="410"/>
      <c r="AE778" s="410"/>
      <c r="AF778" s="410"/>
      <c r="AG778" s="410"/>
      <c r="AH778" s="410"/>
      <c r="AI778" s="410"/>
      <c r="AJ778" s="410"/>
      <c r="AK778" s="410"/>
      <c r="AL778" s="410"/>
      <c r="AM778" s="410"/>
      <c r="AN778" s="410"/>
      <c r="AO778" s="410"/>
      <c r="AP778" s="410"/>
      <c r="AQ778" s="410"/>
    </row>
    <row r="779" spans="5:43" x14ac:dyDescent="0.2">
      <c r="AD779" s="410"/>
      <c r="AE779" s="410"/>
      <c r="AF779" s="410"/>
      <c r="AG779" s="410"/>
      <c r="AH779" s="410"/>
      <c r="AI779" s="410"/>
      <c r="AJ779" s="410"/>
      <c r="AK779" s="410"/>
      <c r="AL779" s="410"/>
      <c r="AM779" s="410"/>
      <c r="AN779" s="410"/>
      <c r="AO779" s="410"/>
      <c r="AP779" s="410"/>
      <c r="AQ779" s="410"/>
    </row>
    <row r="780" spans="5:43" x14ac:dyDescent="0.2">
      <c r="AD780" s="410"/>
      <c r="AE780" s="410"/>
      <c r="AF780" s="410"/>
      <c r="AG780" s="410"/>
      <c r="AH780" s="410"/>
      <c r="AI780" s="410"/>
      <c r="AJ780" s="410"/>
      <c r="AK780" s="410"/>
      <c r="AL780" s="410"/>
      <c r="AM780" s="410"/>
      <c r="AN780" s="410"/>
      <c r="AO780" s="410"/>
      <c r="AP780" s="410"/>
      <c r="AQ780" s="410"/>
    </row>
    <row r="781" spans="5:43" x14ac:dyDescent="0.2">
      <c r="AD781" s="410"/>
      <c r="AE781" s="410"/>
      <c r="AF781" s="410"/>
      <c r="AG781" s="410"/>
      <c r="AH781" s="410"/>
      <c r="AI781" s="410"/>
      <c r="AJ781" s="410"/>
      <c r="AK781" s="410"/>
      <c r="AL781" s="410"/>
      <c r="AM781" s="410"/>
      <c r="AN781" s="410"/>
      <c r="AO781" s="410"/>
      <c r="AP781" s="410"/>
      <c r="AQ781" s="410"/>
    </row>
    <row r="782" spans="5:43" x14ac:dyDescent="0.2">
      <c r="AD782" s="410"/>
      <c r="AE782" s="410"/>
      <c r="AF782" s="410"/>
      <c r="AG782" s="410"/>
      <c r="AH782" s="410"/>
      <c r="AI782" s="410"/>
      <c r="AJ782" s="410"/>
      <c r="AK782" s="410"/>
      <c r="AL782" s="410"/>
      <c r="AM782" s="410"/>
      <c r="AN782" s="410"/>
      <c r="AO782" s="410"/>
      <c r="AP782" s="410"/>
      <c r="AQ782" s="410"/>
    </row>
    <row r="783" spans="5:43" x14ac:dyDescent="0.2">
      <c r="AD783" s="410"/>
      <c r="AE783" s="410"/>
      <c r="AF783" s="410"/>
      <c r="AG783" s="410"/>
      <c r="AH783" s="410"/>
      <c r="AI783" s="410"/>
      <c r="AJ783" s="410"/>
      <c r="AK783" s="410"/>
      <c r="AL783" s="410"/>
      <c r="AM783" s="410"/>
      <c r="AN783" s="410"/>
      <c r="AO783" s="410"/>
      <c r="AP783" s="410"/>
      <c r="AQ783" s="410"/>
    </row>
    <row r="784" spans="5:43" x14ac:dyDescent="0.2">
      <c r="AD784" s="410"/>
      <c r="AE784" s="410"/>
      <c r="AF784" s="410"/>
      <c r="AG784" s="410"/>
      <c r="AH784" s="410"/>
      <c r="AI784" s="410"/>
      <c r="AJ784" s="410"/>
      <c r="AK784" s="410"/>
      <c r="AL784" s="410"/>
      <c r="AM784" s="410"/>
      <c r="AN784" s="410"/>
      <c r="AO784" s="410"/>
      <c r="AP784" s="410"/>
      <c r="AQ784" s="410"/>
    </row>
    <row r="785" spans="30:43" x14ac:dyDescent="0.2">
      <c r="AD785" s="410"/>
      <c r="AE785" s="410"/>
      <c r="AF785" s="410"/>
      <c r="AG785" s="410"/>
      <c r="AH785" s="410"/>
      <c r="AI785" s="410"/>
      <c r="AJ785" s="410"/>
      <c r="AK785" s="410"/>
      <c r="AL785" s="410"/>
      <c r="AM785" s="410"/>
      <c r="AN785" s="410"/>
      <c r="AO785" s="410"/>
      <c r="AP785" s="410"/>
      <c r="AQ785" s="410"/>
    </row>
    <row r="786" spans="30:43" x14ac:dyDescent="0.2">
      <c r="AD786" s="410"/>
      <c r="AE786" s="410"/>
      <c r="AF786" s="410"/>
      <c r="AG786" s="410"/>
      <c r="AH786" s="410"/>
      <c r="AI786" s="410"/>
      <c r="AJ786" s="410"/>
      <c r="AK786" s="410"/>
      <c r="AL786" s="410"/>
      <c r="AM786" s="410"/>
      <c r="AN786" s="410"/>
      <c r="AO786" s="410"/>
      <c r="AP786" s="410"/>
      <c r="AQ786" s="410"/>
    </row>
    <row r="787" spans="30:43" x14ac:dyDescent="0.2">
      <c r="AD787" s="410"/>
      <c r="AE787" s="410"/>
      <c r="AF787" s="410"/>
      <c r="AG787" s="410"/>
      <c r="AH787" s="410"/>
      <c r="AI787" s="410"/>
      <c r="AJ787" s="410"/>
      <c r="AK787" s="410"/>
      <c r="AL787" s="410"/>
      <c r="AM787" s="410"/>
      <c r="AN787" s="410"/>
      <c r="AO787" s="410"/>
      <c r="AP787" s="410"/>
      <c r="AQ787" s="410"/>
    </row>
    <row r="788" spans="30:43" x14ac:dyDescent="0.2">
      <c r="AD788" s="410"/>
      <c r="AE788" s="410"/>
      <c r="AF788" s="410"/>
      <c r="AG788" s="410"/>
      <c r="AH788" s="410"/>
      <c r="AI788" s="410"/>
      <c r="AJ788" s="410"/>
      <c r="AK788" s="410"/>
      <c r="AL788" s="410"/>
      <c r="AM788" s="410"/>
      <c r="AN788" s="410"/>
      <c r="AO788" s="410"/>
      <c r="AP788" s="410"/>
      <c r="AQ788" s="410"/>
    </row>
    <row r="789" spans="30:43" x14ac:dyDescent="0.2">
      <c r="AD789" s="410"/>
      <c r="AE789" s="410"/>
      <c r="AF789" s="410"/>
      <c r="AG789" s="410"/>
      <c r="AH789" s="410"/>
      <c r="AI789" s="410"/>
      <c r="AJ789" s="410"/>
      <c r="AK789" s="410"/>
      <c r="AL789" s="410"/>
      <c r="AM789" s="410"/>
      <c r="AN789" s="410"/>
      <c r="AO789" s="410"/>
      <c r="AP789" s="410"/>
      <c r="AQ789" s="410"/>
    </row>
    <row r="790" spans="30:43" x14ac:dyDescent="0.2">
      <c r="AD790" s="410"/>
      <c r="AE790" s="410"/>
      <c r="AF790" s="410"/>
      <c r="AG790" s="410"/>
      <c r="AH790" s="410"/>
      <c r="AI790" s="410"/>
      <c r="AJ790" s="410"/>
      <c r="AK790" s="410"/>
      <c r="AL790" s="410"/>
      <c r="AM790" s="410"/>
      <c r="AN790" s="410"/>
      <c r="AO790" s="410"/>
      <c r="AP790" s="410"/>
      <c r="AQ790" s="410"/>
    </row>
    <row r="791" spans="30:43" x14ac:dyDescent="0.2">
      <c r="AD791" s="410"/>
      <c r="AE791" s="410"/>
      <c r="AF791" s="410"/>
      <c r="AG791" s="410"/>
      <c r="AH791" s="410"/>
      <c r="AI791" s="410"/>
      <c r="AJ791" s="410"/>
      <c r="AK791" s="410"/>
      <c r="AL791" s="410"/>
      <c r="AM791" s="410"/>
      <c r="AN791" s="410"/>
      <c r="AO791" s="410"/>
      <c r="AP791" s="410"/>
      <c r="AQ791" s="410"/>
    </row>
    <row r="792" spans="30:43" x14ac:dyDescent="0.2">
      <c r="AD792" s="410"/>
      <c r="AE792" s="410"/>
      <c r="AF792" s="410"/>
      <c r="AG792" s="410"/>
      <c r="AH792" s="410"/>
      <c r="AI792" s="410"/>
      <c r="AJ792" s="410"/>
      <c r="AK792" s="410"/>
      <c r="AL792" s="410"/>
      <c r="AM792" s="410"/>
      <c r="AN792" s="410"/>
      <c r="AO792" s="410"/>
      <c r="AP792" s="410"/>
      <c r="AQ792" s="410"/>
    </row>
    <row r="793" spans="30:43" x14ac:dyDescent="0.2">
      <c r="AD793" s="410"/>
      <c r="AE793" s="410"/>
      <c r="AF793" s="410"/>
      <c r="AG793" s="410"/>
      <c r="AH793" s="410"/>
      <c r="AI793" s="410"/>
      <c r="AJ793" s="410"/>
      <c r="AK793" s="410"/>
      <c r="AL793" s="410"/>
      <c r="AM793" s="410"/>
      <c r="AN793" s="410"/>
      <c r="AO793" s="410"/>
      <c r="AP793" s="410"/>
      <c r="AQ793" s="410"/>
    </row>
    <row r="794" spans="30:43" x14ac:dyDescent="0.2">
      <c r="AD794" s="410"/>
      <c r="AE794" s="410"/>
      <c r="AF794" s="410"/>
      <c r="AG794" s="410"/>
      <c r="AH794" s="410"/>
      <c r="AI794" s="410"/>
      <c r="AJ794" s="410"/>
      <c r="AK794" s="410"/>
      <c r="AL794" s="410"/>
      <c r="AM794" s="410"/>
      <c r="AN794" s="410"/>
      <c r="AO794" s="410"/>
      <c r="AP794" s="410"/>
      <c r="AQ794" s="410"/>
    </row>
    <row r="795" spans="30:43" x14ac:dyDescent="0.2">
      <c r="AD795" s="410"/>
      <c r="AE795" s="410"/>
      <c r="AF795" s="410"/>
      <c r="AG795" s="410"/>
      <c r="AH795" s="410"/>
      <c r="AI795" s="410"/>
      <c r="AJ795" s="410"/>
      <c r="AK795" s="410"/>
      <c r="AL795" s="410"/>
      <c r="AM795" s="410"/>
      <c r="AN795" s="410"/>
      <c r="AO795" s="410"/>
      <c r="AP795" s="410"/>
      <c r="AQ795" s="410"/>
    </row>
    <row r="796" spans="30:43" x14ac:dyDescent="0.2">
      <c r="AD796" s="410"/>
      <c r="AE796" s="410"/>
      <c r="AF796" s="410"/>
      <c r="AG796" s="410"/>
      <c r="AH796" s="410"/>
      <c r="AI796" s="410"/>
      <c r="AJ796" s="410"/>
      <c r="AK796" s="410"/>
      <c r="AL796" s="410"/>
      <c r="AM796" s="410"/>
      <c r="AN796" s="410"/>
      <c r="AO796" s="410"/>
      <c r="AP796" s="410"/>
      <c r="AQ796" s="410"/>
    </row>
    <row r="797" spans="30:43" x14ac:dyDescent="0.2">
      <c r="AD797" s="410"/>
      <c r="AE797" s="410"/>
      <c r="AF797" s="410"/>
      <c r="AG797" s="410"/>
      <c r="AH797" s="410"/>
      <c r="AI797" s="410"/>
      <c r="AJ797" s="410"/>
      <c r="AK797" s="410"/>
      <c r="AL797" s="410"/>
      <c r="AM797" s="410"/>
      <c r="AN797" s="410"/>
      <c r="AO797" s="410"/>
      <c r="AP797" s="410"/>
      <c r="AQ797" s="410"/>
    </row>
    <row r="798" spans="30:43" x14ac:dyDescent="0.2">
      <c r="AD798" s="410"/>
      <c r="AE798" s="410"/>
      <c r="AF798" s="410"/>
      <c r="AG798" s="410"/>
      <c r="AH798" s="410"/>
      <c r="AI798" s="410"/>
      <c r="AJ798" s="410"/>
      <c r="AK798" s="410"/>
      <c r="AL798" s="410"/>
      <c r="AM798" s="410"/>
      <c r="AN798" s="410"/>
      <c r="AO798" s="410"/>
      <c r="AP798" s="410"/>
      <c r="AQ798" s="410"/>
    </row>
    <row r="799" spans="30:43" x14ac:dyDescent="0.2">
      <c r="AD799" s="410"/>
      <c r="AE799" s="410"/>
      <c r="AF799" s="410"/>
      <c r="AG799" s="410"/>
      <c r="AH799" s="410"/>
      <c r="AI799" s="410"/>
      <c r="AJ799" s="410"/>
      <c r="AK799" s="410"/>
      <c r="AL799" s="410"/>
      <c r="AM799" s="410"/>
      <c r="AN799" s="410"/>
      <c r="AO799" s="410"/>
      <c r="AP799" s="410"/>
      <c r="AQ799" s="410"/>
    </row>
    <row r="800" spans="30:43" x14ac:dyDescent="0.2">
      <c r="AD800" s="410"/>
      <c r="AE800" s="410"/>
      <c r="AF800" s="410"/>
      <c r="AG800" s="410"/>
      <c r="AH800" s="410"/>
      <c r="AI800" s="410"/>
      <c r="AJ800" s="410"/>
      <c r="AK800" s="410"/>
      <c r="AL800" s="410"/>
      <c r="AM800" s="410"/>
      <c r="AN800" s="410"/>
      <c r="AO800" s="410"/>
      <c r="AP800" s="410"/>
      <c r="AQ800" s="410"/>
    </row>
    <row r="801" spans="30:43" x14ac:dyDescent="0.2">
      <c r="AD801" s="410"/>
      <c r="AE801" s="410"/>
      <c r="AF801" s="410"/>
      <c r="AG801" s="410"/>
      <c r="AH801" s="410"/>
      <c r="AI801" s="410"/>
      <c r="AJ801" s="410"/>
      <c r="AK801" s="410"/>
      <c r="AL801" s="410"/>
      <c r="AM801" s="410"/>
      <c r="AN801" s="410"/>
      <c r="AO801" s="410"/>
      <c r="AP801" s="410"/>
      <c r="AQ801" s="410"/>
    </row>
    <row r="802" spans="30:43" x14ac:dyDescent="0.2">
      <c r="AD802" s="410"/>
      <c r="AE802" s="410"/>
      <c r="AF802" s="410"/>
      <c r="AG802" s="410"/>
      <c r="AH802" s="410"/>
      <c r="AI802" s="410"/>
      <c r="AJ802" s="410"/>
      <c r="AK802" s="410"/>
      <c r="AL802" s="410"/>
      <c r="AM802" s="410"/>
      <c r="AN802" s="410"/>
      <c r="AO802" s="410"/>
      <c r="AP802" s="410"/>
      <c r="AQ802" s="410"/>
    </row>
    <row r="803" spans="30:43" x14ac:dyDescent="0.2">
      <c r="AD803" s="410"/>
      <c r="AE803" s="410"/>
      <c r="AF803" s="410"/>
      <c r="AG803" s="410"/>
      <c r="AH803" s="410"/>
      <c r="AI803" s="410"/>
      <c r="AJ803" s="410"/>
      <c r="AK803" s="410"/>
      <c r="AL803" s="410"/>
      <c r="AM803" s="410"/>
      <c r="AN803" s="410"/>
      <c r="AO803" s="410"/>
      <c r="AP803" s="410"/>
      <c r="AQ803" s="410"/>
    </row>
    <row r="804" spans="30:43" x14ac:dyDescent="0.2">
      <c r="AD804" s="410"/>
      <c r="AE804" s="410"/>
      <c r="AF804" s="410"/>
      <c r="AG804" s="410"/>
      <c r="AH804" s="410"/>
      <c r="AI804" s="410"/>
      <c r="AJ804" s="410"/>
      <c r="AK804" s="410"/>
      <c r="AL804" s="410"/>
      <c r="AM804" s="410"/>
      <c r="AN804" s="410"/>
      <c r="AO804" s="410"/>
      <c r="AP804" s="410"/>
      <c r="AQ804" s="410"/>
    </row>
    <row r="805" spans="30:43" x14ac:dyDescent="0.2">
      <c r="AD805" s="410"/>
      <c r="AE805" s="410"/>
      <c r="AF805" s="410"/>
      <c r="AG805" s="410"/>
      <c r="AH805" s="410"/>
      <c r="AI805" s="410"/>
      <c r="AJ805" s="410"/>
      <c r="AK805" s="410"/>
      <c r="AL805" s="410"/>
      <c r="AM805" s="410"/>
      <c r="AN805" s="410"/>
      <c r="AO805" s="410"/>
      <c r="AP805" s="410"/>
      <c r="AQ805" s="410"/>
    </row>
    <row r="806" spans="30:43" x14ac:dyDescent="0.2">
      <c r="AD806" s="410"/>
      <c r="AE806" s="410"/>
      <c r="AF806" s="410"/>
      <c r="AG806" s="410"/>
      <c r="AH806" s="410"/>
      <c r="AI806" s="410"/>
      <c r="AJ806" s="410"/>
      <c r="AK806" s="410"/>
      <c r="AL806" s="410"/>
      <c r="AM806" s="410"/>
      <c r="AN806" s="410"/>
      <c r="AO806" s="410"/>
      <c r="AP806" s="410"/>
      <c r="AQ806" s="410"/>
    </row>
    <row r="807" spans="30:43" x14ac:dyDescent="0.2">
      <c r="AD807" s="410"/>
      <c r="AE807" s="410"/>
      <c r="AF807" s="410"/>
      <c r="AG807" s="410"/>
      <c r="AH807" s="410"/>
      <c r="AI807" s="410"/>
      <c r="AJ807" s="410"/>
      <c r="AK807" s="410"/>
      <c r="AL807" s="410"/>
      <c r="AM807" s="410"/>
      <c r="AN807" s="410"/>
      <c r="AO807" s="410"/>
      <c r="AP807" s="410"/>
      <c r="AQ807" s="410"/>
    </row>
    <row r="808" spans="30:43" x14ac:dyDescent="0.2">
      <c r="AD808" s="410"/>
      <c r="AE808" s="410"/>
      <c r="AF808" s="410"/>
      <c r="AG808" s="410"/>
      <c r="AH808" s="410"/>
      <c r="AI808" s="410"/>
      <c r="AJ808" s="410"/>
      <c r="AK808" s="410"/>
      <c r="AL808" s="410"/>
      <c r="AM808" s="410"/>
      <c r="AN808" s="410"/>
      <c r="AO808" s="410"/>
      <c r="AP808" s="410"/>
      <c r="AQ808" s="410"/>
    </row>
    <row r="809" spans="30:43" x14ac:dyDescent="0.2">
      <c r="AD809" s="410"/>
      <c r="AE809" s="410"/>
      <c r="AF809" s="410"/>
      <c r="AG809" s="410"/>
      <c r="AH809" s="410"/>
      <c r="AI809" s="410"/>
      <c r="AJ809" s="410"/>
      <c r="AK809" s="410"/>
      <c r="AL809" s="410"/>
      <c r="AM809" s="410"/>
      <c r="AN809" s="410"/>
      <c r="AO809" s="410"/>
      <c r="AP809" s="410"/>
      <c r="AQ809" s="410"/>
    </row>
    <row r="810" spans="30:43" x14ac:dyDescent="0.2">
      <c r="AD810" s="410"/>
      <c r="AE810" s="410"/>
      <c r="AF810" s="410"/>
      <c r="AG810" s="410"/>
      <c r="AH810" s="410"/>
      <c r="AI810" s="410"/>
      <c r="AJ810" s="410"/>
      <c r="AK810" s="410"/>
      <c r="AL810" s="410"/>
      <c r="AM810" s="410"/>
      <c r="AN810" s="410"/>
      <c r="AO810" s="410"/>
      <c r="AP810" s="410"/>
      <c r="AQ810" s="410"/>
    </row>
    <row r="811" spans="30:43" x14ac:dyDescent="0.2">
      <c r="AD811" s="410"/>
      <c r="AE811" s="410"/>
      <c r="AF811" s="410"/>
      <c r="AG811" s="410"/>
      <c r="AH811" s="410"/>
      <c r="AI811" s="410"/>
      <c r="AJ811" s="410"/>
      <c r="AK811" s="410"/>
      <c r="AL811" s="410"/>
      <c r="AM811" s="410"/>
      <c r="AN811" s="410"/>
      <c r="AO811" s="410"/>
      <c r="AP811" s="410"/>
      <c r="AQ811" s="410"/>
    </row>
    <row r="812" spans="30:43" x14ac:dyDescent="0.2">
      <c r="AD812" s="410"/>
      <c r="AE812" s="410"/>
      <c r="AF812" s="410"/>
      <c r="AG812" s="410"/>
      <c r="AH812" s="410"/>
      <c r="AI812" s="410"/>
      <c r="AJ812" s="410"/>
      <c r="AK812" s="410"/>
      <c r="AL812" s="410"/>
      <c r="AM812" s="410"/>
      <c r="AN812" s="410"/>
      <c r="AO812" s="410"/>
      <c r="AP812" s="410"/>
      <c r="AQ812" s="410"/>
    </row>
    <row r="813" spans="30:43" x14ac:dyDescent="0.2">
      <c r="AD813" s="410"/>
      <c r="AE813" s="410"/>
      <c r="AF813" s="410"/>
      <c r="AG813" s="410"/>
      <c r="AH813" s="410"/>
      <c r="AI813" s="410"/>
      <c r="AJ813" s="410"/>
      <c r="AK813" s="410"/>
      <c r="AL813" s="410"/>
      <c r="AM813" s="410"/>
      <c r="AN813" s="410"/>
      <c r="AO813" s="410"/>
      <c r="AP813" s="410"/>
      <c r="AQ813" s="410"/>
    </row>
    <row r="814" spans="30:43" x14ac:dyDescent="0.2">
      <c r="AD814" s="410"/>
      <c r="AE814" s="410"/>
      <c r="AF814" s="410"/>
      <c r="AG814" s="410"/>
      <c r="AH814" s="410"/>
      <c r="AI814" s="410"/>
      <c r="AJ814" s="410"/>
      <c r="AK814" s="410"/>
      <c r="AL814" s="410"/>
      <c r="AM814" s="410"/>
      <c r="AN814" s="410"/>
      <c r="AO814" s="410"/>
      <c r="AP814" s="410"/>
      <c r="AQ814" s="410"/>
    </row>
    <row r="815" spans="30:43" x14ac:dyDescent="0.2">
      <c r="AD815" s="410"/>
      <c r="AE815" s="410"/>
      <c r="AF815" s="410"/>
      <c r="AG815" s="410"/>
      <c r="AH815" s="410"/>
      <c r="AI815" s="410"/>
      <c r="AJ815" s="410"/>
      <c r="AK815" s="410"/>
      <c r="AL815" s="410"/>
      <c r="AM815" s="410"/>
      <c r="AN815" s="410"/>
      <c r="AO815" s="410"/>
      <c r="AP815" s="410"/>
      <c r="AQ815" s="410"/>
    </row>
    <row r="816" spans="30:43" x14ac:dyDescent="0.2">
      <c r="AD816" s="410"/>
      <c r="AE816" s="410"/>
      <c r="AF816" s="410"/>
      <c r="AG816" s="410"/>
      <c r="AH816" s="410"/>
      <c r="AI816" s="410"/>
      <c r="AJ816" s="410"/>
      <c r="AK816" s="410"/>
      <c r="AL816" s="410"/>
      <c r="AM816" s="410"/>
      <c r="AN816" s="410"/>
      <c r="AO816" s="410"/>
      <c r="AP816" s="410"/>
      <c r="AQ816" s="410"/>
    </row>
    <row r="817" spans="30:43" x14ac:dyDescent="0.2">
      <c r="AD817" s="410"/>
      <c r="AE817" s="410"/>
      <c r="AF817" s="410"/>
      <c r="AG817" s="410"/>
      <c r="AH817" s="410"/>
      <c r="AI817" s="410"/>
      <c r="AJ817" s="410"/>
      <c r="AK817" s="410"/>
      <c r="AL817" s="410"/>
      <c r="AM817" s="410"/>
      <c r="AN817" s="410"/>
      <c r="AO817" s="410"/>
      <c r="AP817" s="410"/>
      <c r="AQ817" s="410"/>
    </row>
    <row r="818" spans="30:43" x14ac:dyDescent="0.2">
      <c r="AD818" s="410"/>
      <c r="AE818" s="410"/>
      <c r="AF818" s="410"/>
      <c r="AG818" s="410"/>
      <c r="AH818" s="410"/>
      <c r="AI818" s="410"/>
      <c r="AJ818" s="410"/>
      <c r="AK818" s="410"/>
      <c r="AL818" s="410"/>
      <c r="AM818" s="410"/>
      <c r="AN818" s="410"/>
      <c r="AO818" s="410"/>
      <c r="AP818" s="410"/>
      <c r="AQ818" s="410"/>
    </row>
    <row r="819" spans="30:43" x14ac:dyDescent="0.2">
      <c r="AD819" s="410"/>
      <c r="AE819" s="410"/>
      <c r="AF819" s="410"/>
      <c r="AG819" s="410"/>
      <c r="AH819" s="410"/>
      <c r="AI819" s="410"/>
      <c r="AJ819" s="410"/>
      <c r="AK819" s="410"/>
      <c r="AL819" s="410"/>
      <c r="AM819" s="410"/>
      <c r="AN819" s="410"/>
      <c r="AO819" s="410"/>
      <c r="AP819" s="410"/>
      <c r="AQ819" s="410"/>
    </row>
    <row r="820" spans="30:43" x14ac:dyDescent="0.2">
      <c r="AD820" s="410"/>
      <c r="AE820" s="410"/>
      <c r="AF820" s="410"/>
      <c r="AG820" s="410"/>
      <c r="AH820" s="410"/>
      <c r="AI820" s="410"/>
      <c r="AJ820" s="410"/>
      <c r="AK820" s="410"/>
      <c r="AL820" s="410"/>
      <c r="AM820" s="410"/>
      <c r="AN820" s="410"/>
      <c r="AO820" s="410"/>
      <c r="AP820" s="410"/>
      <c r="AQ820" s="410"/>
    </row>
    <row r="821" spans="30:43" x14ac:dyDescent="0.2">
      <c r="AD821" s="410"/>
      <c r="AE821" s="410"/>
      <c r="AF821" s="410"/>
      <c r="AG821" s="410"/>
      <c r="AH821" s="410"/>
      <c r="AI821" s="410"/>
      <c r="AJ821" s="410"/>
      <c r="AK821" s="410"/>
      <c r="AL821" s="410"/>
      <c r="AM821" s="410"/>
      <c r="AN821" s="410"/>
      <c r="AO821" s="410"/>
      <c r="AP821" s="410"/>
      <c r="AQ821" s="410"/>
    </row>
    <row r="822" spans="30:43" x14ac:dyDescent="0.2">
      <c r="AD822" s="410"/>
      <c r="AE822" s="410"/>
      <c r="AF822" s="410"/>
      <c r="AG822" s="410"/>
      <c r="AH822" s="410"/>
      <c r="AI822" s="410"/>
      <c r="AJ822" s="410"/>
      <c r="AK822" s="410"/>
      <c r="AL822" s="410"/>
      <c r="AM822" s="410"/>
      <c r="AN822" s="410"/>
      <c r="AO822" s="410"/>
      <c r="AP822" s="410"/>
      <c r="AQ822" s="410"/>
    </row>
    <row r="823" spans="30:43" x14ac:dyDescent="0.2">
      <c r="AD823" s="410"/>
      <c r="AE823" s="410"/>
      <c r="AF823" s="410"/>
      <c r="AG823" s="410"/>
      <c r="AH823" s="410"/>
      <c r="AI823" s="410"/>
      <c r="AJ823" s="410"/>
      <c r="AK823" s="410"/>
      <c r="AL823" s="410"/>
      <c r="AM823" s="410"/>
      <c r="AN823" s="410"/>
      <c r="AO823" s="410"/>
      <c r="AP823" s="410"/>
      <c r="AQ823" s="410"/>
    </row>
    <row r="824" spans="30:43" x14ac:dyDescent="0.2">
      <c r="AD824" s="410"/>
      <c r="AE824" s="410"/>
      <c r="AF824" s="410"/>
      <c r="AG824" s="410"/>
      <c r="AH824" s="410"/>
      <c r="AI824" s="410"/>
      <c r="AJ824" s="410"/>
      <c r="AK824" s="410"/>
      <c r="AL824" s="410"/>
      <c r="AM824" s="410"/>
      <c r="AN824" s="410"/>
      <c r="AO824" s="410"/>
      <c r="AP824" s="410"/>
      <c r="AQ824" s="410"/>
    </row>
    <row r="825" spans="30:43" x14ac:dyDescent="0.2">
      <c r="AD825" s="410"/>
      <c r="AE825" s="410"/>
      <c r="AF825" s="410"/>
      <c r="AG825" s="410"/>
      <c r="AH825" s="410"/>
      <c r="AI825" s="410"/>
      <c r="AJ825" s="410"/>
      <c r="AK825" s="410"/>
      <c r="AL825" s="410"/>
      <c r="AM825" s="410"/>
      <c r="AN825" s="410"/>
      <c r="AO825" s="410"/>
      <c r="AP825" s="410"/>
      <c r="AQ825" s="410"/>
    </row>
    <row r="826" spans="30:43" x14ac:dyDescent="0.2">
      <c r="AD826" s="410"/>
      <c r="AE826" s="410"/>
      <c r="AF826" s="410"/>
      <c r="AG826" s="410"/>
      <c r="AH826" s="410"/>
      <c r="AI826" s="410"/>
      <c r="AJ826" s="410"/>
      <c r="AK826" s="410"/>
      <c r="AL826" s="410"/>
      <c r="AM826" s="410"/>
      <c r="AN826" s="410"/>
      <c r="AO826" s="410"/>
      <c r="AP826" s="410"/>
      <c r="AQ826" s="410"/>
    </row>
    <row r="827" spans="30:43" x14ac:dyDescent="0.2">
      <c r="AD827" s="410"/>
      <c r="AE827" s="410"/>
      <c r="AF827" s="410"/>
      <c r="AG827" s="410"/>
      <c r="AH827" s="410"/>
      <c r="AI827" s="410"/>
      <c r="AJ827" s="410"/>
      <c r="AK827" s="410"/>
      <c r="AL827" s="410"/>
      <c r="AM827" s="410"/>
      <c r="AN827" s="410"/>
      <c r="AO827" s="410"/>
      <c r="AP827" s="410"/>
      <c r="AQ827" s="410"/>
    </row>
    <row r="828" spans="30:43" x14ac:dyDescent="0.2">
      <c r="AD828" s="410"/>
      <c r="AE828" s="410"/>
      <c r="AF828" s="410"/>
      <c r="AG828" s="410"/>
      <c r="AH828" s="410"/>
      <c r="AI828" s="410"/>
      <c r="AJ828" s="410"/>
      <c r="AK828" s="410"/>
      <c r="AL828" s="410"/>
      <c r="AM828" s="410"/>
      <c r="AN828" s="410"/>
      <c r="AO828" s="410"/>
      <c r="AP828" s="410"/>
      <c r="AQ828" s="410"/>
    </row>
    <row r="829" spans="30:43" x14ac:dyDescent="0.2">
      <c r="AD829" s="410"/>
      <c r="AE829" s="410"/>
      <c r="AF829" s="410"/>
      <c r="AG829" s="410"/>
      <c r="AH829" s="410"/>
      <c r="AI829" s="410"/>
      <c r="AJ829" s="410"/>
      <c r="AK829" s="410"/>
      <c r="AL829" s="410"/>
      <c r="AM829" s="410"/>
      <c r="AN829" s="410"/>
      <c r="AO829" s="410"/>
      <c r="AP829" s="410"/>
      <c r="AQ829" s="410"/>
    </row>
    <row r="830" spans="30:43" x14ac:dyDescent="0.2">
      <c r="AD830" s="410"/>
      <c r="AE830" s="410"/>
      <c r="AF830" s="410"/>
      <c r="AG830" s="410"/>
      <c r="AH830" s="410"/>
      <c r="AI830" s="410"/>
      <c r="AJ830" s="410"/>
      <c r="AK830" s="410"/>
      <c r="AL830" s="410"/>
      <c r="AM830" s="410"/>
      <c r="AN830" s="410"/>
      <c r="AO830" s="410"/>
      <c r="AP830" s="410"/>
      <c r="AQ830" s="410"/>
    </row>
    <row r="831" spans="30:43" x14ac:dyDescent="0.2">
      <c r="AD831" s="410"/>
      <c r="AE831" s="410"/>
      <c r="AF831" s="410"/>
      <c r="AG831" s="410"/>
      <c r="AH831" s="410"/>
      <c r="AI831" s="410"/>
      <c r="AJ831" s="410"/>
      <c r="AK831" s="410"/>
      <c r="AL831" s="410"/>
      <c r="AM831" s="410"/>
      <c r="AN831" s="410"/>
      <c r="AO831" s="410"/>
      <c r="AP831" s="410"/>
      <c r="AQ831" s="410"/>
    </row>
    <row r="832" spans="30:43" x14ac:dyDescent="0.2">
      <c r="AD832" s="410"/>
      <c r="AE832" s="410"/>
      <c r="AF832" s="410"/>
      <c r="AG832" s="410"/>
      <c r="AH832" s="410"/>
      <c r="AI832" s="410"/>
      <c r="AJ832" s="410"/>
      <c r="AK832" s="410"/>
      <c r="AL832" s="410"/>
      <c r="AM832" s="410"/>
      <c r="AN832" s="410"/>
      <c r="AO832" s="410"/>
      <c r="AP832" s="410"/>
      <c r="AQ832" s="410"/>
    </row>
    <row r="833" spans="30:43" x14ac:dyDescent="0.2">
      <c r="AD833" s="410"/>
      <c r="AE833" s="410"/>
      <c r="AF833" s="410"/>
      <c r="AG833" s="410"/>
      <c r="AH833" s="410"/>
      <c r="AI833" s="410"/>
      <c r="AJ833" s="410"/>
      <c r="AK833" s="410"/>
      <c r="AL833" s="410"/>
      <c r="AM833" s="410"/>
      <c r="AN833" s="410"/>
      <c r="AO833" s="410"/>
      <c r="AP833" s="410"/>
      <c r="AQ833" s="410"/>
    </row>
    <row r="834" spans="30:43" x14ac:dyDescent="0.2">
      <c r="AD834" s="410"/>
      <c r="AE834" s="410"/>
      <c r="AF834" s="410"/>
      <c r="AG834" s="410"/>
      <c r="AH834" s="410"/>
      <c r="AI834" s="410"/>
      <c r="AJ834" s="410"/>
      <c r="AK834" s="410"/>
      <c r="AL834" s="410"/>
      <c r="AM834" s="410"/>
      <c r="AN834" s="410"/>
      <c r="AO834" s="410"/>
      <c r="AP834" s="410"/>
      <c r="AQ834" s="410"/>
    </row>
    <row r="835" spans="30:43" x14ac:dyDescent="0.2">
      <c r="AD835" s="410"/>
      <c r="AE835" s="410"/>
      <c r="AF835" s="410"/>
      <c r="AG835" s="410"/>
      <c r="AH835" s="410"/>
      <c r="AI835" s="410"/>
      <c r="AJ835" s="410"/>
      <c r="AK835" s="410"/>
      <c r="AL835" s="410"/>
      <c r="AM835" s="410"/>
      <c r="AN835" s="410"/>
      <c r="AO835" s="410"/>
      <c r="AP835" s="410"/>
      <c r="AQ835" s="410"/>
    </row>
    <row r="836" spans="30:43" x14ac:dyDescent="0.2">
      <c r="AD836" s="410"/>
      <c r="AE836" s="410"/>
      <c r="AF836" s="410"/>
      <c r="AG836" s="410"/>
      <c r="AH836" s="410"/>
      <c r="AI836" s="410"/>
      <c r="AJ836" s="410"/>
      <c r="AK836" s="410"/>
      <c r="AL836" s="410"/>
      <c r="AM836" s="410"/>
      <c r="AN836" s="410"/>
      <c r="AO836" s="410"/>
      <c r="AP836" s="410"/>
      <c r="AQ836" s="410"/>
    </row>
    <row r="837" spans="30:43" x14ac:dyDescent="0.2">
      <c r="AD837" s="410"/>
      <c r="AE837" s="410"/>
      <c r="AF837" s="410"/>
      <c r="AG837" s="410"/>
      <c r="AH837" s="410"/>
      <c r="AI837" s="410"/>
      <c r="AJ837" s="410"/>
      <c r="AK837" s="410"/>
      <c r="AL837" s="410"/>
      <c r="AM837" s="410"/>
      <c r="AN837" s="410"/>
      <c r="AO837" s="410"/>
      <c r="AP837" s="410"/>
      <c r="AQ837" s="410"/>
    </row>
    <row r="838" spans="30:43" x14ac:dyDescent="0.2">
      <c r="AD838" s="410"/>
      <c r="AE838" s="410"/>
      <c r="AF838" s="410"/>
      <c r="AG838" s="410"/>
      <c r="AH838" s="410"/>
      <c r="AI838" s="410"/>
      <c r="AJ838" s="410"/>
      <c r="AK838" s="410"/>
      <c r="AL838" s="410"/>
      <c r="AM838" s="410"/>
      <c r="AN838" s="410"/>
      <c r="AO838" s="410"/>
      <c r="AP838" s="410"/>
      <c r="AQ838" s="410"/>
    </row>
    <row r="839" spans="30:43" x14ac:dyDescent="0.2">
      <c r="AD839" s="410"/>
      <c r="AE839" s="410"/>
      <c r="AF839" s="410"/>
      <c r="AG839" s="410"/>
      <c r="AH839" s="410"/>
      <c r="AI839" s="410"/>
      <c r="AJ839" s="410"/>
      <c r="AK839" s="410"/>
      <c r="AL839" s="410"/>
      <c r="AM839" s="410"/>
      <c r="AN839" s="410"/>
      <c r="AO839" s="410"/>
      <c r="AP839" s="410"/>
      <c r="AQ839" s="410"/>
    </row>
    <row r="840" spans="30:43" x14ac:dyDescent="0.2">
      <c r="AD840" s="410"/>
      <c r="AE840" s="410"/>
      <c r="AF840" s="410"/>
      <c r="AG840" s="410"/>
      <c r="AH840" s="410"/>
      <c r="AI840" s="410"/>
      <c r="AJ840" s="410"/>
      <c r="AK840" s="410"/>
      <c r="AL840" s="410"/>
      <c r="AM840" s="410"/>
      <c r="AN840" s="410"/>
      <c r="AO840" s="410"/>
      <c r="AP840" s="410"/>
      <c r="AQ840" s="410"/>
    </row>
    <row r="841" spans="30:43" x14ac:dyDescent="0.2">
      <c r="AD841" s="410"/>
      <c r="AE841" s="410"/>
      <c r="AF841" s="410"/>
      <c r="AG841" s="410"/>
      <c r="AH841" s="410"/>
      <c r="AI841" s="410"/>
      <c r="AJ841" s="410"/>
      <c r="AK841" s="410"/>
      <c r="AL841" s="410"/>
      <c r="AM841" s="410"/>
      <c r="AN841" s="410"/>
      <c r="AO841" s="410"/>
      <c r="AP841" s="410"/>
      <c r="AQ841" s="410"/>
    </row>
    <row r="842" spans="30:43" x14ac:dyDescent="0.2">
      <c r="AD842" s="410"/>
      <c r="AE842" s="410"/>
      <c r="AF842" s="410"/>
      <c r="AG842" s="410"/>
      <c r="AH842" s="410"/>
      <c r="AI842" s="410"/>
      <c r="AJ842" s="410"/>
      <c r="AK842" s="410"/>
      <c r="AL842" s="410"/>
      <c r="AM842" s="410"/>
      <c r="AN842" s="410"/>
      <c r="AO842" s="410"/>
      <c r="AP842" s="410"/>
      <c r="AQ842" s="410"/>
    </row>
    <row r="843" spans="30:43" x14ac:dyDescent="0.2">
      <c r="AD843" s="410"/>
      <c r="AE843" s="410"/>
      <c r="AF843" s="410"/>
      <c r="AG843" s="410"/>
      <c r="AH843" s="410"/>
      <c r="AI843" s="410"/>
      <c r="AJ843" s="410"/>
      <c r="AK843" s="410"/>
      <c r="AL843" s="410"/>
      <c r="AM843" s="410"/>
      <c r="AN843" s="410"/>
      <c r="AO843" s="410"/>
      <c r="AP843" s="410"/>
      <c r="AQ843" s="410"/>
    </row>
    <row r="844" spans="30:43" x14ac:dyDescent="0.2">
      <c r="AD844" s="410"/>
      <c r="AE844" s="410"/>
      <c r="AF844" s="410"/>
      <c r="AG844" s="410"/>
      <c r="AH844" s="410"/>
      <c r="AI844" s="410"/>
      <c r="AJ844" s="410"/>
      <c r="AK844" s="410"/>
      <c r="AL844" s="410"/>
      <c r="AM844" s="410"/>
      <c r="AN844" s="410"/>
      <c r="AO844" s="410"/>
      <c r="AP844" s="410"/>
      <c r="AQ844" s="410"/>
    </row>
    <row r="845" spans="30:43" x14ac:dyDescent="0.2">
      <c r="AD845" s="410"/>
      <c r="AE845" s="410"/>
      <c r="AF845" s="410"/>
      <c r="AG845" s="410"/>
      <c r="AH845" s="410"/>
      <c r="AI845" s="410"/>
      <c r="AJ845" s="410"/>
      <c r="AK845" s="410"/>
      <c r="AL845" s="410"/>
      <c r="AM845" s="410"/>
      <c r="AN845" s="410"/>
      <c r="AO845" s="410"/>
      <c r="AP845" s="410"/>
      <c r="AQ845" s="410"/>
    </row>
    <row r="846" spans="30:43" x14ac:dyDescent="0.2">
      <c r="AD846" s="410"/>
      <c r="AE846" s="410"/>
      <c r="AF846" s="410"/>
      <c r="AG846" s="410"/>
      <c r="AH846" s="410"/>
      <c r="AI846" s="410"/>
      <c r="AJ846" s="410"/>
      <c r="AK846" s="410"/>
      <c r="AL846" s="410"/>
      <c r="AM846" s="410"/>
      <c r="AN846" s="410"/>
      <c r="AO846" s="410"/>
      <c r="AP846" s="410"/>
      <c r="AQ846" s="410"/>
    </row>
    <row r="847" spans="30:43" x14ac:dyDescent="0.2">
      <c r="AD847" s="410"/>
      <c r="AE847" s="410"/>
      <c r="AF847" s="410"/>
      <c r="AG847" s="410"/>
      <c r="AH847" s="410"/>
      <c r="AI847" s="410"/>
      <c r="AJ847" s="410"/>
      <c r="AK847" s="410"/>
      <c r="AL847" s="410"/>
      <c r="AM847" s="410"/>
      <c r="AN847" s="410"/>
      <c r="AO847" s="410"/>
      <c r="AP847" s="410"/>
      <c r="AQ847" s="410"/>
    </row>
    <row r="848" spans="30:43" x14ac:dyDescent="0.2">
      <c r="AD848" s="410"/>
      <c r="AE848" s="410"/>
      <c r="AF848" s="410"/>
      <c r="AG848" s="410"/>
      <c r="AH848" s="410"/>
      <c r="AI848" s="410"/>
      <c r="AJ848" s="410"/>
      <c r="AK848" s="410"/>
      <c r="AL848" s="410"/>
      <c r="AM848" s="410"/>
      <c r="AN848" s="410"/>
      <c r="AO848" s="410"/>
      <c r="AP848" s="410"/>
      <c r="AQ848" s="410"/>
    </row>
    <row r="849" spans="30:43" x14ac:dyDescent="0.2">
      <c r="AD849" s="410"/>
      <c r="AE849" s="410"/>
      <c r="AF849" s="410"/>
      <c r="AG849" s="410"/>
      <c r="AH849" s="410"/>
      <c r="AI849" s="410"/>
      <c r="AJ849" s="410"/>
      <c r="AK849" s="410"/>
      <c r="AL849" s="410"/>
      <c r="AM849" s="410"/>
      <c r="AN849" s="410"/>
      <c r="AO849" s="410"/>
      <c r="AP849" s="410"/>
      <c r="AQ849" s="410"/>
    </row>
    <row r="850" spans="30:43" x14ac:dyDescent="0.2">
      <c r="AD850" s="410"/>
      <c r="AE850" s="410"/>
      <c r="AF850" s="410"/>
      <c r="AG850" s="410"/>
      <c r="AH850" s="410"/>
      <c r="AI850" s="410"/>
      <c r="AJ850" s="410"/>
      <c r="AK850" s="410"/>
      <c r="AL850" s="410"/>
      <c r="AM850" s="410"/>
      <c r="AN850" s="410"/>
      <c r="AO850" s="410"/>
      <c r="AP850" s="410"/>
      <c r="AQ850" s="410"/>
    </row>
    <row r="851" spans="30:43" x14ac:dyDescent="0.2">
      <c r="AD851" s="410"/>
      <c r="AE851" s="410"/>
      <c r="AF851" s="410"/>
      <c r="AG851" s="410"/>
      <c r="AH851" s="410"/>
      <c r="AI851" s="410"/>
      <c r="AJ851" s="410"/>
      <c r="AK851" s="410"/>
      <c r="AL851" s="410"/>
      <c r="AM851" s="410"/>
      <c r="AN851" s="410"/>
      <c r="AO851" s="410"/>
      <c r="AP851" s="410"/>
      <c r="AQ851" s="410"/>
    </row>
    <row r="852" spans="30:43" x14ac:dyDescent="0.2">
      <c r="AD852" s="410"/>
      <c r="AE852" s="410"/>
      <c r="AF852" s="410"/>
      <c r="AG852" s="410"/>
      <c r="AH852" s="410"/>
      <c r="AI852" s="410"/>
      <c r="AJ852" s="410"/>
      <c r="AK852" s="410"/>
      <c r="AL852" s="410"/>
      <c r="AM852" s="410"/>
      <c r="AN852" s="410"/>
      <c r="AO852" s="410"/>
      <c r="AP852" s="410"/>
      <c r="AQ852" s="410"/>
    </row>
    <row r="853" spans="30:43" x14ac:dyDescent="0.2">
      <c r="AD853" s="410"/>
      <c r="AE853" s="410"/>
      <c r="AF853" s="410"/>
      <c r="AG853" s="410"/>
      <c r="AH853" s="410"/>
      <c r="AI853" s="410"/>
      <c r="AJ853" s="410"/>
      <c r="AK853" s="410"/>
      <c r="AL853" s="410"/>
      <c r="AM853" s="410"/>
      <c r="AN853" s="410"/>
      <c r="AO853" s="410"/>
      <c r="AP853" s="410"/>
      <c r="AQ853" s="410"/>
    </row>
    <row r="854" spans="30:43" x14ac:dyDescent="0.2">
      <c r="AD854" s="410"/>
      <c r="AE854" s="410"/>
      <c r="AF854" s="410"/>
      <c r="AG854" s="410"/>
      <c r="AH854" s="410"/>
      <c r="AI854" s="410"/>
      <c r="AJ854" s="410"/>
      <c r="AK854" s="410"/>
      <c r="AL854" s="410"/>
      <c r="AM854" s="410"/>
      <c r="AN854" s="410"/>
      <c r="AO854" s="410"/>
      <c r="AP854" s="410"/>
      <c r="AQ854" s="410"/>
    </row>
    <row r="855" spans="30:43" x14ac:dyDescent="0.2">
      <c r="AD855" s="410"/>
      <c r="AE855" s="410"/>
      <c r="AF855" s="410"/>
      <c r="AG855" s="410"/>
      <c r="AH855" s="410"/>
      <c r="AI855" s="410"/>
      <c r="AJ855" s="410"/>
      <c r="AK855" s="410"/>
      <c r="AL855" s="410"/>
      <c r="AM855" s="410"/>
      <c r="AN855" s="410"/>
      <c r="AO855" s="410"/>
      <c r="AP855" s="410"/>
      <c r="AQ855" s="410"/>
    </row>
    <row r="856" spans="30:43" x14ac:dyDescent="0.2">
      <c r="AD856" s="410"/>
      <c r="AE856" s="410"/>
      <c r="AF856" s="410"/>
      <c r="AG856" s="410"/>
      <c r="AH856" s="410"/>
      <c r="AI856" s="410"/>
      <c r="AJ856" s="410"/>
      <c r="AK856" s="410"/>
      <c r="AL856" s="410"/>
      <c r="AM856" s="410"/>
      <c r="AN856" s="410"/>
      <c r="AO856" s="410"/>
      <c r="AP856" s="410"/>
      <c r="AQ856" s="410"/>
    </row>
    <row r="857" spans="30:43" x14ac:dyDescent="0.2">
      <c r="AD857" s="410"/>
      <c r="AE857" s="410"/>
      <c r="AF857" s="410"/>
      <c r="AG857" s="410"/>
      <c r="AH857" s="410"/>
      <c r="AI857" s="410"/>
      <c r="AJ857" s="410"/>
      <c r="AK857" s="410"/>
      <c r="AL857" s="410"/>
      <c r="AM857" s="410"/>
      <c r="AN857" s="410"/>
      <c r="AO857" s="410"/>
      <c r="AP857" s="410"/>
      <c r="AQ857" s="410"/>
    </row>
    <row r="858" spans="30:43" x14ac:dyDescent="0.2">
      <c r="AD858" s="410"/>
      <c r="AE858" s="410"/>
      <c r="AF858" s="410"/>
      <c r="AG858" s="410"/>
      <c r="AH858" s="410"/>
      <c r="AI858" s="410"/>
      <c r="AJ858" s="410"/>
      <c r="AK858" s="410"/>
      <c r="AL858" s="410"/>
      <c r="AM858" s="410"/>
      <c r="AN858" s="410"/>
      <c r="AO858" s="410"/>
      <c r="AP858" s="410"/>
      <c r="AQ858" s="410"/>
    </row>
    <row r="859" spans="30:43" x14ac:dyDescent="0.2">
      <c r="AD859" s="410"/>
      <c r="AE859" s="410"/>
      <c r="AF859" s="410"/>
      <c r="AG859" s="410"/>
      <c r="AH859" s="410"/>
      <c r="AI859" s="410"/>
      <c r="AJ859" s="410"/>
      <c r="AK859" s="410"/>
      <c r="AL859" s="410"/>
      <c r="AM859" s="410"/>
      <c r="AN859" s="410"/>
      <c r="AO859" s="410"/>
      <c r="AP859" s="410"/>
      <c r="AQ859" s="410"/>
    </row>
    <row r="860" spans="30:43" x14ac:dyDescent="0.2">
      <c r="AD860" s="410"/>
      <c r="AE860" s="410"/>
      <c r="AF860" s="410"/>
      <c r="AG860" s="410"/>
      <c r="AH860" s="410"/>
      <c r="AI860" s="410"/>
      <c r="AJ860" s="410"/>
      <c r="AK860" s="410"/>
      <c r="AL860" s="410"/>
      <c r="AM860" s="410"/>
      <c r="AN860" s="410"/>
      <c r="AO860" s="410"/>
      <c r="AP860" s="410"/>
      <c r="AQ860" s="410"/>
    </row>
    <row r="861" spans="30:43" x14ac:dyDescent="0.2">
      <c r="AD861" s="410"/>
      <c r="AE861" s="410"/>
      <c r="AF861" s="410"/>
      <c r="AG861" s="410"/>
      <c r="AH861" s="410"/>
      <c r="AI861" s="410"/>
      <c r="AJ861" s="410"/>
      <c r="AK861" s="410"/>
      <c r="AL861" s="410"/>
      <c r="AM861" s="410"/>
      <c r="AN861" s="410"/>
      <c r="AO861" s="410"/>
      <c r="AP861" s="410"/>
      <c r="AQ861" s="410"/>
    </row>
    <row r="862" spans="30:43" x14ac:dyDescent="0.2">
      <c r="AD862" s="410"/>
      <c r="AE862" s="410"/>
      <c r="AF862" s="410"/>
      <c r="AG862" s="410"/>
      <c r="AH862" s="410"/>
      <c r="AI862" s="410"/>
      <c r="AJ862" s="410"/>
      <c r="AK862" s="410"/>
      <c r="AL862" s="410"/>
      <c r="AM862" s="410"/>
      <c r="AN862" s="410"/>
      <c r="AO862" s="410"/>
      <c r="AP862" s="410"/>
      <c r="AQ862" s="410"/>
    </row>
    <row r="863" spans="30:43" x14ac:dyDescent="0.2">
      <c r="AD863" s="410"/>
      <c r="AE863" s="410"/>
      <c r="AF863" s="410"/>
      <c r="AG863" s="410"/>
      <c r="AH863" s="410"/>
      <c r="AI863" s="410"/>
      <c r="AJ863" s="410"/>
      <c r="AK863" s="410"/>
      <c r="AL863" s="410"/>
      <c r="AM863" s="410"/>
      <c r="AN863" s="410"/>
      <c r="AO863" s="410"/>
      <c r="AP863" s="410"/>
      <c r="AQ863" s="410"/>
    </row>
    <row r="864" spans="30:43" x14ac:dyDescent="0.2">
      <c r="AD864" s="410"/>
      <c r="AE864" s="410"/>
      <c r="AF864" s="410"/>
      <c r="AG864" s="410"/>
      <c r="AH864" s="410"/>
      <c r="AI864" s="410"/>
      <c r="AJ864" s="410"/>
      <c r="AK864" s="410"/>
      <c r="AL864" s="410"/>
      <c r="AM864" s="410"/>
      <c r="AN864" s="410"/>
      <c r="AO864" s="410"/>
      <c r="AP864" s="410"/>
      <c r="AQ864" s="410"/>
    </row>
    <row r="865" spans="30:43" x14ac:dyDescent="0.2">
      <c r="AD865" s="410"/>
      <c r="AE865" s="410"/>
      <c r="AF865" s="410"/>
      <c r="AG865" s="410"/>
      <c r="AH865" s="410"/>
      <c r="AI865" s="410"/>
      <c r="AJ865" s="410"/>
      <c r="AK865" s="410"/>
      <c r="AL865" s="410"/>
      <c r="AM865" s="410"/>
      <c r="AN865" s="410"/>
      <c r="AO865" s="410"/>
      <c r="AP865" s="410"/>
      <c r="AQ865" s="410"/>
    </row>
    <row r="866" spans="30:43" x14ac:dyDescent="0.2">
      <c r="AD866" s="410"/>
      <c r="AE866" s="410"/>
      <c r="AF866" s="410"/>
      <c r="AG866" s="410"/>
      <c r="AH866" s="410"/>
      <c r="AI866" s="410"/>
      <c r="AJ866" s="410"/>
      <c r="AK866" s="410"/>
      <c r="AL866" s="410"/>
      <c r="AM866" s="410"/>
      <c r="AN866" s="410"/>
      <c r="AO866" s="410"/>
      <c r="AP866" s="410"/>
      <c r="AQ866" s="410"/>
    </row>
    <row r="867" spans="30:43" x14ac:dyDescent="0.2">
      <c r="AD867" s="410"/>
      <c r="AE867" s="410"/>
      <c r="AF867" s="410"/>
      <c r="AG867" s="410"/>
      <c r="AH867" s="410"/>
      <c r="AI867" s="410"/>
      <c r="AJ867" s="410"/>
      <c r="AK867" s="410"/>
      <c r="AL867" s="410"/>
      <c r="AM867" s="410"/>
      <c r="AN867" s="410"/>
      <c r="AO867" s="410"/>
      <c r="AP867" s="410"/>
      <c r="AQ867" s="410"/>
    </row>
    <row r="868" spans="30:43" x14ac:dyDescent="0.2">
      <c r="AD868" s="410"/>
      <c r="AE868" s="410"/>
      <c r="AF868" s="410"/>
      <c r="AG868" s="410"/>
      <c r="AH868" s="410"/>
      <c r="AI868" s="410"/>
      <c r="AJ868" s="410"/>
      <c r="AK868" s="410"/>
      <c r="AL868" s="410"/>
      <c r="AM868" s="410"/>
      <c r="AN868" s="410"/>
      <c r="AO868" s="410"/>
      <c r="AP868" s="410"/>
      <c r="AQ868" s="410"/>
    </row>
    <row r="869" spans="30:43" x14ac:dyDescent="0.2">
      <c r="AD869" s="410"/>
      <c r="AE869" s="410"/>
      <c r="AF869" s="410"/>
      <c r="AG869" s="410"/>
      <c r="AH869" s="410"/>
      <c r="AI869" s="410"/>
      <c r="AJ869" s="410"/>
      <c r="AK869" s="410"/>
      <c r="AL869" s="410"/>
      <c r="AM869" s="410"/>
      <c r="AN869" s="410"/>
      <c r="AO869" s="410"/>
      <c r="AP869" s="410"/>
      <c r="AQ869" s="410"/>
    </row>
    <row r="870" spans="30:43" x14ac:dyDescent="0.2">
      <c r="AD870" s="410"/>
      <c r="AE870" s="410"/>
      <c r="AF870" s="410"/>
      <c r="AG870" s="410"/>
      <c r="AH870" s="410"/>
      <c r="AI870" s="410"/>
      <c r="AJ870" s="410"/>
      <c r="AK870" s="410"/>
      <c r="AL870" s="410"/>
      <c r="AM870" s="410"/>
      <c r="AN870" s="410"/>
      <c r="AO870" s="410"/>
      <c r="AP870" s="410"/>
      <c r="AQ870" s="410"/>
    </row>
    <row r="871" spans="30:43" x14ac:dyDescent="0.2">
      <c r="AD871" s="410"/>
      <c r="AE871" s="410"/>
      <c r="AF871" s="410"/>
      <c r="AG871" s="410"/>
      <c r="AH871" s="410"/>
      <c r="AI871" s="410"/>
      <c r="AJ871" s="410"/>
      <c r="AK871" s="410"/>
      <c r="AL871" s="410"/>
      <c r="AM871" s="410"/>
      <c r="AN871" s="410"/>
      <c r="AO871" s="410"/>
      <c r="AP871" s="410"/>
      <c r="AQ871" s="410"/>
    </row>
    <row r="872" spans="30:43" x14ac:dyDescent="0.2">
      <c r="AD872" s="410"/>
      <c r="AE872" s="410"/>
      <c r="AF872" s="410"/>
      <c r="AG872" s="410"/>
      <c r="AH872" s="410"/>
      <c r="AI872" s="410"/>
      <c r="AJ872" s="410"/>
      <c r="AK872" s="410"/>
      <c r="AL872" s="410"/>
      <c r="AM872" s="410"/>
      <c r="AN872" s="410"/>
      <c r="AO872" s="410"/>
      <c r="AP872" s="410"/>
      <c r="AQ872" s="410"/>
    </row>
    <row r="873" spans="30:43" x14ac:dyDescent="0.2">
      <c r="AD873" s="410"/>
      <c r="AE873" s="410"/>
      <c r="AF873" s="410"/>
      <c r="AG873" s="410"/>
      <c r="AH873" s="410"/>
      <c r="AI873" s="410"/>
      <c r="AJ873" s="410"/>
      <c r="AK873" s="410"/>
      <c r="AL873" s="410"/>
      <c r="AM873" s="410"/>
      <c r="AN873" s="410"/>
      <c r="AO873" s="410"/>
      <c r="AP873" s="410"/>
      <c r="AQ873" s="410"/>
    </row>
    <row r="874" spans="30:43" x14ac:dyDescent="0.2">
      <c r="AD874" s="410"/>
      <c r="AE874" s="410"/>
      <c r="AF874" s="410"/>
      <c r="AG874" s="410"/>
      <c r="AH874" s="410"/>
      <c r="AI874" s="410"/>
      <c r="AJ874" s="410"/>
      <c r="AK874" s="410"/>
      <c r="AL874" s="410"/>
      <c r="AM874" s="410"/>
      <c r="AN874" s="410"/>
      <c r="AO874" s="410"/>
      <c r="AP874" s="410"/>
      <c r="AQ874" s="410"/>
    </row>
    <row r="875" spans="30:43" x14ac:dyDescent="0.2">
      <c r="AD875" s="410"/>
      <c r="AE875" s="410"/>
      <c r="AF875" s="410"/>
      <c r="AG875" s="410"/>
      <c r="AH875" s="410"/>
      <c r="AI875" s="410"/>
      <c r="AJ875" s="410"/>
      <c r="AK875" s="410"/>
      <c r="AL875" s="410"/>
      <c r="AM875" s="410"/>
      <c r="AN875" s="410"/>
      <c r="AO875" s="410"/>
      <c r="AP875" s="410"/>
      <c r="AQ875" s="410"/>
    </row>
    <row r="876" spans="30:43" x14ac:dyDescent="0.2">
      <c r="AD876" s="410"/>
      <c r="AE876" s="410"/>
      <c r="AF876" s="410"/>
      <c r="AG876" s="410"/>
      <c r="AH876" s="410"/>
      <c r="AI876" s="410"/>
      <c r="AJ876" s="410"/>
      <c r="AK876" s="410"/>
      <c r="AL876" s="410"/>
      <c r="AM876" s="410"/>
      <c r="AN876" s="410"/>
      <c r="AO876" s="410"/>
      <c r="AP876" s="410"/>
      <c r="AQ876" s="410"/>
    </row>
    <row r="877" spans="30:43" x14ac:dyDescent="0.2">
      <c r="AD877" s="410"/>
      <c r="AE877" s="410"/>
      <c r="AF877" s="410"/>
      <c r="AG877" s="410"/>
      <c r="AH877" s="410"/>
      <c r="AI877" s="410"/>
      <c r="AJ877" s="410"/>
      <c r="AK877" s="410"/>
      <c r="AL877" s="410"/>
      <c r="AM877" s="410"/>
      <c r="AN877" s="410"/>
      <c r="AO877" s="410"/>
      <c r="AP877" s="410"/>
      <c r="AQ877" s="410"/>
    </row>
    <row r="878" spans="30:43" x14ac:dyDescent="0.2">
      <c r="AD878" s="410"/>
      <c r="AE878" s="410"/>
      <c r="AF878" s="410"/>
      <c r="AG878" s="410"/>
      <c r="AH878" s="410"/>
      <c r="AI878" s="410"/>
      <c r="AJ878" s="410"/>
      <c r="AK878" s="410"/>
      <c r="AL878" s="410"/>
      <c r="AM878" s="410"/>
      <c r="AN878" s="410"/>
      <c r="AO878" s="410"/>
      <c r="AP878" s="410"/>
      <c r="AQ878" s="410"/>
    </row>
    <row r="879" spans="30:43" x14ac:dyDescent="0.2">
      <c r="AD879" s="410"/>
      <c r="AE879" s="410"/>
      <c r="AF879" s="410"/>
      <c r="AG879" s="410"/>
      <c r="AH879" s="410"/>
      <c r="AI879" s="410"/>
      <c r="AJ879" s="410"/>
      <c r="AK879" s="410"/>
      <c r="AL879" s="410"/>
      <c r="AM879" s="410"/>
      <c r="AN879" s="410"/>
      <c r="AO879" s="410"/>
      <c r="AP879" s="410"/>
      <c r="AQ879" s="410"/>
    </row>
    <row r="880" spans="30:43" x14ac:dyDescent="0.2">
      <c r="AD880" s="410"/>
      <c r="AE880" s="410"/>
      <c r="AF880" s="410"/>
      <c r="AG880" s="410"/>
      <c r="AH880" s="410"/>
      <c r="AI880" s="410"/>
      <c r="AJ880" s="410"/>
      <c r="AK880" s="410"/>
      <c r="AL880" s="410"/>
      <c r="AM880" s="410"/>
      <c r="AN880" s="410"/>
      <c r="AO880" s="410"/>
      <c r="AP880" s="410"/>
      <c r="AQ880" s="410"/>
    </row>
    <row r="881" spans="30:43" x14ac:dyDescent="0.2">
      <c r="AD881" s="410"/>
      <c r="AE881" s="410"/>
      <c r="AF881" s="410"/>
      <c r="AG881" s="410"/>
      <c r="AH881" s="410"/>
      <c r="AI881" s="410"/>
      <c r="AJ881" s="410"/>
      <c r="AK881" s="410"/>
      <c r="AL881" s="410"/>
      <c r="AM881" s="410"/>
      <c r="AN881" s="410"/>
      <c r="AO881" s="410"/>
      <c r="AP881" s="410"/>
      <c r="AQ881" s="410"/>
    </row>
    <row r="882" spans="30:43" x14ac:dyDescent="0.2">
      <c r="AD882" s="410"/>
      <c r="AE882" s="410"/>
      <c r="AF882" s="410"/>
      <c r="AG882" s="410"/>
      <c r="AH882" s="410"/>
      <c r="AI882" s="410"/>
      <c r="AJ882" s="410"/>
      <c r="AK882" s="410"/>
      <c r="AL882" s="410"/>
      <c r="AM882" s="410"/>
      <c r="AN882" s="410"/>
      <c r="AO882" s="410"/>
      <c r="AP882" s="410"/>
      <c r="AQ882" s="410"/>
    </row>
    <row r="883" spans="30:43" x14ac:dyDescent="0.2">
      <c r="AD883" s="410"/>
      <c r="AE883" s="410"/>
      <c r="AF883" s="410"/>
      <c r="AG883" s="410"/>
      <c r="AH883" s="410"/>
      <c r="AI883" s="410"/>
      <c r="AJ883" s="410"/>
      <c r="AK883" s="410"/>
      <c r="AL883" s="410"/>
      <c r="AM883" s="410"/>
      <c r="AN883" s="410"/>
      <c r="AO883" s="410"/>
      <c r="AP883" s="410"/>
      <c r="AQ883" s="410"/>
    </row>
    <row r="884" spans="30:43" x14ac:dyDescent="0.2">
      <c r="AD884" s="410"/>
      <c r="AE884" s="410"/>
      <c r="AF884" s="410"/>
      <c r="AG884" s="410"/>
      <c r="AH884" s="410"/>
      <c r="AI884" s="410"/>
      <c r="AJ884" s="410"/>
      <c r="AK884" s="410"/>
      <c r="AL884" s="410"/>
      <c r="AM884" s="410"/>
      <c r="AN884" s="410"/>
      <c r="AO884" s="410"/>
      <c r="AP884" s="410"/>
      <c r="AQ884" s="410"/>
    </row>
    <row r="885" spans="30:43" x14ac:dyDescent="0.2">
      <c r="AD885" s="410"/>
      <c r="AE885" s="410"/>
      <c r="AF885" s="410"/>
      <c r="AG885" s="410"/>
      <c r="AH885" s="410"/>
      <c r="AI885" s="410"/>
      <c r="AJ885" s="410"/>
      <c r="AK885" s="410"/>
      <c r="AL885" s="410"/>
      <c r="AM885" s="410"/>
      <c r="AN885" s="410"/>
      <c r="AO885" s="410"/>
      <c r="AP885" s="410"/>
      <c r="AQ885" s="410"/>
    </row>
    <row r="886" spans="30:43" x14ac:dyDescent="0.2">
      <c r="AD886" s="410"/>
      <c r="AE886" s="410"/>
      <c r="AF886" s="410"/>
      <c r="AG886" s="410"/>
      <c r="AH886" s="410"/>
      <c r="AI886" s="410"/>
      <c r="AJ886" s="410"/>
      <c r="AK886" s="410"/>
      <c r="AL886" s="410"/>
      <c r="AM886" s="410"/>
      <c r="AN886" s="410"/>
      <c r="AO886" s="410"/>
      <c r="AP886" s="410"/>
      <c r="AQ886" s="410"/>
    </row>
    <row r="887" spans="30:43" x14ac:dyDescent="0.2">
      <c r="AD887" s="410"/>
      <c r="AE887" s="410"/>
      <c r="AF887" s="410"/>
      <c r="AG887" s="410"/>
      <c r="AH887" s="410"/>
      <c r="AI887" s="410"/>
      <c r="AJ887" s="410"/>
      <c r="AK887" s="410"/>
      <c r="AL887" s="410"/>
      <c r="AM887" s="410"/>
      <c r="AN887" s="410"/>
      <c r="AO887" s="410"/>
      <c r="AP887" s="410"/>
      <c r="AQ887" s="410"/>
    </row>
    <row r="888" spans="30:43" x14ac:dyDescent="0.2">
      <c r="AD888" s="410"/>
      <c r="AE888" s="410"/>
      <c r="AF888" s="410"/>
      <c r="AG888" s="410"/>
      <c r="AH888" s="410"/>
      <c r="AI888" s="410"/>
      <c r="AJ888" s="410"/>
      <c r="AK888" s="410"/>
      <c r="AL888" s="410"/>
      <c r="AM888" s="410"/>
      <c r="AN888" s="410"/>
      <c r="AO888" s="410"/>
      <c r="AP888" s="410"/>
      <c r="AQ888" s="410"/>
    </row>
    <row r="889" spans="30:43" x14ac:dyDescent="0.2">
      <c r="AD889" s="410"/>
      <c r="AE889" s="410"/>
      <c r="AF889" s="410"/>
      <c r="AG889" s="410"/>
      <c r="AH889" s="410"/>
      <c r="AI889" s="410"/>
      <c r="AJ889" s="410"/>
      <c r="AK889" s="410"/>
      <c r="AL889" s="410"/>
      <c r="AM889" s="410"/>
      <c r="AN889" s="410"/>
      <c r="AO889" s="410"/>
      <c r="AP889" s="410"/>
      <c r="AQ889" s="410"/>
    </row>
    <row r="890" spans="30:43" x14ac:dyDescent="0.2">
      <c r="AD890" s="410"/>
      <c r="AE890" s="410"/>
      <c r="AF890" s="410"/>
      <c r="AG890" s="410"/>
      <c r="AH890" s="410"/>
      <c r="AI890" s="410"/>
      <c r="AJ890" s="410"/>
      <c r="AK890" s="410"/>
      <c r="AL890" s="410"/>
      <c r="AM890" s="410"/>
      <c r="AN890" s="410"/>
      <c r="AO890" s="410"/>
      <c r="AP890" s="410"/>
      <c r="AQ890" s="410"/>
    </row>
    <row r="891" spans="30:43" x14ac:dyDescent="0.2">
      <c r="AD891" s="410"/>
      <c r="AE891" s="410"/>
      <c r="AF891" s="410"/>
      <c r="AG891" s="410"/>
      <c r="AH891" s="410"/>
      <c r="AI891" s="410"/>
      <c r="AJ891" s="410"/>
      <c r="AK891" s="410"/>
      <c r="AL891" s="410"/>
      <c r="AM891" s="410"/>
      <c r="AN891" s="410"/>
      <c r="AO891" s="410"/>
      <c r="AP891" s="410"/>
      <c r="AQ891" s="410"/>
    </row>
    <row r="892" spans="30:43" x14ac:dyDescent="0.2">
      <c r="AD892" s="410"/>
      <c r="AE892" s="410"/>
      <c r="AF892" s="410"/>
      <c r="AG892" s="410"/>
      <c r="AH892" s="410"/>
      <c r="AI892" s="410"/>
      <c r="AJ892" s="410"/>
      <c r="AK892" s="410"/>
      <c r="AL892" s="410"/>
      <c r="AM892" s="410"/>
      <c r="AN892" s="410"/>
      <c r="AO892" s="410"/>
      <c r="AP892" s="410"/>
      <c r="AQ892" s="410"/>
    </row>
    <row r="893" spans="30:43" x14ac:dyDescent="0.2">
      <c r="AD893" s="410"/>
      <c r="AE893" s="410"/>
      <c r="AF893" s="410"/>
      <c r="AG893" s="410"/>
      <c r="AH893" s="410"/>
      <c r="AI893" s="410"/>
      <c r="AJ893" s="410"/>
      <c r="AK893" s="410"/>
      <c r="AL893" s="410"/>
      <c r="AM893" s="410"/>
      <c r="AN893" s="410"/>
      <c r="AO893" s="410"/>
      <c r="AP893" s="410"/>
      <c r="AQ893" s="410"/>
    </row>
    <row r="894" spans="30:43" x14ac:dyDescent="0.2">
      <c r="AD894" s="410"/>
      <c r="AE894" s="410"/>
      <c r="AF894" s="410"/>
      <c r="AG894" s="410"/>
      <c r="AH894" s="410"/>
      <c r="AI894" s="410"/>
      <c r="AJ894" s="410"/>
      <c r="AK894" s="410"/>
      <c r="AL894" s="410"/>
      <c r="AM894" s="410"/>
      <c r="AN894" s="410"/>
      <c r="AO894" s="410"/>
      <c r="AP894" s="410"/>
      <c r="AQ894" s="410"/>
    </row>
    <row r="895" spans="30:43" x14ac:dyDescent="0.2">
      <c r="AD895" s="410"/>
      <c r="AE895" s="410"/>
      <c r="AF895" s="410"/>
      <c r="AG895" s="410"/>
      <c r="AH895" s="410"/>
      <c r="AI895" s="410"/>
      <c r="AJ895" s="410"/>
      <c r="AK895" s="410"/>
      <c r="AL895" s="410"/>
      <c r="AM895" s="410"/>
      <c r="AN895" s="410"/>
      <c r="AO895" s="410"/>
      <c r="AP895" s="410"/>
      <c r="AQ895" s="410"/>
    </row>
    <row r="896" spans="30:43" x14ac:dyDescent="0.2">
      <c r="AD896" s="410"/>
      <c r="AE896" s="410"/>
      <c r="AF896" s="410"/>
      <c r="AG896" s="410"/>
      <c r="AH896" s="410"/>
      <c r="AI896" s="410"/>
      <c r="AJ896" s="410"/>
      <c r="AK896" s="410"/>
      <c r="AL896" s="410"/>
      <c r="AM896" s="410"/>
      <c r="AN896" s="410"/>
      <c r="AO896" s="410"/>
      <c r="AP896" s="410"/>
      <c r="AQ896" s="410"/>
    </row>
    <row r="897" spans="30:43" x14ac:dyDescent="0.2">
      <c r="AD897" s="410"/>
      <c r="AE897" s="410"/>
      <c r="AF897" s="410"/>
      <c r="AG897" s="410"/>
      <c r="AH897" s="410"/>
      <c r="AI897" s="410"/>
      <c r="AJ897" s="410"/>
      <c r="AK897" s="410"/>
      <c r="AL897" s="410"/>
      <c r="AM897" s="410"/>
      <c r="AN897" s="410"/>
      <c r="AO897" s="410"/>
      <c r="AP897" s="410"/>
      <c r="AQ897" s="410"/>
    </row>
    <row r="898" spans="30:43" x14ac:dyDescent="0.2">
      <c r="AD898" s="410"/>
      <c r="AE898" s="410"/>
      <c r="AF898" s="410"/>
      <c r="AG898" s="410"/>
      <c r="AH898" s="410"/>
      <c r="AI898" s="410"/>
      <c r="AJ898" s="410"/>
      <c r="AK898" s="410"/>
      <c r="AL898" s="410"/>
      <c r="AM898" s="410"/>
      <c r="AN898" s="410"/>
      <c r="AO898" s="410"/>
      <c r="AP898" s="410"/>
      <c r="AQ898" s="410"/>
    </row>
    <row r="899" spans="30:43" x14ac:dyDescent="0.2">
      <c r="AD899" s="410"/>
      <c r="AE899" s="410"/>
      <c r="AF899" s="410"/>
      <c r="AG899" s="410"/>
      <c r="AH899" s="410"/>
      <c r="AI899" s="410"/>
      <c r="AJ899" s="410"/>
      <c r="AK899" s="410"/>
      <c r="AL899" s="410"/>
      <c r="AM899" s="410"/>
      <c r="AN899" s="410"/>
      <c r="AO899" s="410"/>
      <c r="AP899" s="410"/>
      <c r="AQ899" s="410"/>
    </row>
    <row r="900" spans="30:43" x14ac:dyDescent="0.2">
      <c r="AD900" s="410"/>
      <c r="AE900" s="410"/>
      <c r="AF900" s="410"/>
      <c r="AG900" s="410"/>
      <c r="AH900" s="410"/>
      <c r="AI900" s="410"/>
      <c r="AJ900" s="410"/>
      <c r="AK900" s="410"/>
      <c r="AL900" s="410"/>
      <c r="AM900" s="410"/>
      <c r="AN900" s="410"/>
      <c r="AO900" s="410"/>
      <c r="AP900" s="410"/>
      <c r="AQ900" s="410"/>
    </row>
    <row r="901" spans="30:43" x14ac:dyDescent="0.2">
      <c r="AD901" s="410"/>
      <c r="AE901" s="410"/>
      <c r="AF901" s="410"/>
      <c r="AG901" s="410"/>
      <c r="AH901" s="410"/>
      <c r="AI901" s="410"/>
      <c r="AJ901" s="410"/>
      <c r="AK901" s="410"/>
      <c r="AL901" s="410"/>
      <c r="AM901" s="410"/>
      <c r="AN901" s="410"/>
      <c r="AO901" s="410"/>
      <c r="AP901" s="410"/>
      <c r="AQ901" s="410"/>
    </row>
    <row r="902" spans="30:43" x14ac:dyDescent="0.2">
      <c r="AD902" s="410"/>
      <c r="AE902" s="410"/>
      <c r="AF902" s="410"/>
      <c r="AG902" s="410"/>
      <c r="AH902" s="410"/>
      <c r="AI902" s="410"/>
      <c r="AJ902" s="410"/>
      <c r="AK902" s="410"/>
      <c r="AL902" s="410"/>
      <c r="AM902" s="410"/>
      <c r="AN902" s="410"/>
      <c r="AO902" s="410"/>
      <c r="AP902" s="410"/>
      <c r="AQ902" s="410"/>
    </row>
    <row r="903" spans="30:43" x14ac:dyDescent="0.2">
      <c r="AD903" s="410"/>
      <c r="AE903" s="410"/>
      <c r="AF903" s="410"/>
      <c r="AG903" s="410"/>
      <c r="AH903" s="410"/>
      <c r="AI903" s="410"/>
      <c r="AJ903" s="410"/>
      <c r="AK903" s="410"/>
      <c r="AL903" s="410"/>
      <c r="AM903" s="410"/>
      <c r="AN903" s="410"/>
      <c r="AO903" s="410"/>
      <c r="AP903" s="410"/>
      <c r="AQ903" s="410"/>
    </row>
    <row r="904" spans="30:43" x14ac:dyDescent="0.2">
      <c r="AD904" s="410"/>
      <c r="AE904" s="410"/>
      <c r="AF904" s="410"/>
      <c r="AG904" s="410"/>
      <c r="AH904" s="410"/>
      <c r="AI904" s="410"/>
      <c r="AJ904" s="410"/>
      <c r="AK904" s="410"/>
      <c r="AL904" s="410"/>
      <c r="AM904" s="410"/>
      <c r="AN904" s="410"/>
      <c r="AO904" s="410"/>
      <c r="AP904" s="410"/>
      <c r="AQ904" s="410"/>
    </row>
    <row r="905" spans="30:43" x14ac:dyDescent="0.2">
      <c r="AD905" s="410"/>
      <c r="AE905" s="410"/>
      <c r="AF905" s="410"/>
      <c r="AG905" s="410"/>
      <c r="AH905" s="410"/>
      <c r="AI905" s="410"/>
      <c r="AJ905" s="410"/>
      <c r="AK905" s="410"/>
      <c r="AL905" s="410"/>
      <c r="AM905" s="410"/>
      <c r="AN905" s="410"/>
      <c r="AO905" s="410"/>
      <c r="AP905" s="410"/>
      <c r="AQ905" s="410"/>
    </row>
    <row r="906" spans="30:43" x14ac:dyDescent="0.2">
      <c r="AD906" s="410"/>
      <c r="AE906" s="410"/>
      <c r="AF906" s="410"/>
      <c r="AG906" s="410"/>
      <c r="AH906" s="410"/>
      <c r="AI906" s="410"/>
      <c r="AJ906" s="410"/>
      <c r="AK906" s="410"/>
      <c r="AL906" s="410"/>
      <c r="AM906" s="410"/>
      <c r="AN906" s="410"/>
      <c r="AO906" s="410"/>
      <c r="AP906" s="410"/>
      <c r="AQ906" s="410"/>
    </row>
    <row r="907" spans="30:43" x14ac:dyDescent="0.2">
      <c r="AD907" s="410"/>
      <c r="AE907" s="410"/>
      <c r="AF907" s="410"/>
      <c r="AG907" s="410"/>
      <c r="AH907" s="410"/>
      <c r="AI907" s="410"/>
      <c r="AJ907" s="410"/>
      <c r="AK907" s="410"/>
      <c r="AL907" s="410"/>
      <c r="AM907" s="410"/>
      <c r="AN907" s="410"/>
      <c r="AO907" s="410"/>
      <c r="AP907" s="410"/>
      <c r="AQ907" s="410"/>
    </row>
    <row r="908" spans="30:43" x14ac:dyDescent="0.2">
      <c r="AD908" s="410"/>
      <c r="AE908" s="410"/>
      <c r="AF908" s="410"/>
      <c r="AG908" s="410"/>
      <c r="AH908" s="410"/>
      <c r="AI908" s="410"/>
      <c r="AJ908" s="410"/>
      <c r="AK908" s="410"/>
      <c r="AL908" s="410"/>
      <c r="AM908" s="410"/>
      <c r="AN908" s="410"/>
      <c r="AO908" s="410"/>
      <c r="AP908" s="410"/>
      <c r="AQ908" s="410"/>
    </row>
    <row r="909" spans="30:43" x14ac:dyDescent="0.2">
      <c r="AD909" s="410"/>
      <c r="AE909" s="410"/>
      <c r="AF909" s="410"/>
      <c r="AG909" s="410"/>
      <c r="AH909" s="410"/>
      <c r="AI909" s="410"/>
      <c r="AJ909" s="410"/>
      <c r="AK909" s="410"/>
      <c r="AL909" s="410"/>
      <c r="AM909" s="410"/>
      <c r="AN909" s="410"/>
      <c r="AO909" s="410"/>
      <c r="AP909" s="410"/>
      <c r="AQ909" s="410"/>
    </row>
    <row r="910" spans="30:43" x14ac:dyDescent="0.2">
      <c r="AD910" s="410"/>
      <c r="AE910" s="410"/>
      <c r="AF910" s="410"/>
      <c r="AG910" s="410"/>
      <c r="AH910" s="410"/>
      <c r="AI910" s="410"/>
      <c r="AJ910" s="410"/>
      <c r="AK910" s="410"/>
      <c r="AL910" s="410"/>
      <c r="AM910" s="410"/>
      <c r="AN910" s="410"/>
      <c r="AO910" s="410"/>
      <c r="AP910" s="410"/>
      <c r="AQ910" s="410"/>
    </row>
    <row r="911" spans="30:43" x14ac:dyDescent="0.2">
      <c r="AD911" s="410"/>
      <c r="AE911" s="410"/>
      <c r="AF911" s="410"/>
      <c r="AG911" s="410"/>
      <c r="AH911" s="410"/>
      <c r="AI911" s="410"/>
      <c r="AJ911" s="410"/>
      <c r="AK911" s="410"/>
      <c r="AL911" s="410"/>
      <c r="AM911" s="410"/>
      <c r="AN911" s="410"/>
      <c r="AO911" s="410"/>
      <c r="AP911" s="410"/>
      <c r="AQ911" s="410"/>
    </row>
    <row r="912" spans="30:43" x14ac:dyDescent="0.2">
      <c r="AD912" s="410"/>
      <c r="AE912" s="410"/>
      <c r="AF912" s="410"/>
      <c r="AG912" s="410"/>
      <c r="AH912" s="410"/>
      <c r="AI912" s="410"/>
      <c r="AJ912" s="410"/>
      <c r="AK912" s="410"/>
      <c r="AL912" s="410"/>
      <c r="AM912" s="410"/>
      <c r="AN912" s="410"/>
      <c r="AO912" s="410"/>
      <c r="AP912" s="410"/>
      <c r="AQ912" s="410"/>
    </row>
    <row r="913" spans="30:43" x14ac:dyDescent="0.2">
      <c r="AD913" s="410"/>
      <c r="AE913" s="410"/>
      <c r="AF913" s="410"/>
      <c r="AG913" s="410"/>
      <c r="AH913" s="410"/>
      <c r="AI913" s="410"/>
      <c r="AJ913" s="410"/>
      <c r="AK913" s="410"/>
      <c r="AL913" s="410"/>
      <c r="AM913" s="410"/>
      <c r="AN913" s="410"/>
      <c r="AO913" s="410"/>
      <c r="AP913" s="410"/>
      <c r="AQ913" s="410"/>
    </row>
    <row r="914" spans="30:43" x14ac:dyDescent="0.2">
      <c r="AD914" s="410"/>
      <c r="AE914" s="410"/>
      <c r="AF914" s="410"/>
      <c r="AG914" s="410"/>
      <c r="AH914" s="410"/>
      <c r="AI914" s="410"/>
      <c r="AJ914" s="410"/>
      <c r="AK914" s="410"/>
      <c r="AL914" s="410"/>
      <c r="AM914" s="410"/>
      <c r="AN914" s="410"/>
      <c r="AO914" s="410"/>
      <c r="AP914" s="410"/>
      <c r="AQ914" s="410"/>
    </row>
    <row r="915" spans="30:43" x14ac:dyDescent="0.2">
      <c r="AD915" s="410"/>
      <c r="AE915" s="410"/>
      <c r="AF915" s="410"/>
      <c r="AG915" s="410"/>
      <c r="AH915" s="410"/>
      <c r="AI915" s="410"/>
      <c r="AJ915" s="410"/>
      <c r="AK915" s="410"/>
      <c r="AL915" s="410"/>
      <c r="AM915" s="410"/>
      <c r="AN915" s="410"/>
      <c r="AO915" s="410"/>
      <c r="AP915" s="410"/>
      <c r="AQ915" s="410"/>
    </row>
    <row r="916" spans="30:43" x14ac:dyDescent="0.2">
      <c r="AD916" s="410"/>
      <c r="AE916" s="410"/>
      <c r="AF916" s="410"/>
      <c r="AG916" s="410"/>
      <c r="AH916" s="410"/>
      <c r="AI916" s="410"/>
      <c r="AJ916" s="410"/>
      <c r="AK916" s="410"/>
      <c r="AL916" s="410"/>
      <c r="AM916" s="410"/>
      <c r="AN916" s="410"/>
      <c r="AO916" s="410"/>
      <c r="AP916" s="410"/>
      <c r="AQ916" s="410"/>
    </row>
    <row r="917" spans="30:43" x14ac:dyDescent="0.2">
      <c r="AD917" s="410"/>
      <c r="AE917" s="410"/>
      <c r="AF917" s="410"/>
      <c r="AG917" s="410"/>
      <c r="AH917" s="410"/>
      <c r="AI917" s="410"/>
      <c r="AJ917" s="410"/>
      <c r="AK917" s="410"/>
      <c r="AL917" s="410"/>
      <c r="AM917" s="410"/>
      <c r="AN917" s="410"/>
      <c r="AO917" s="410"/>
      <c r="AP917" s="410"/>
      <c r="AQ917" s="410"/>
    </row>
    <row r="918" spans="30:43" x14ac:dyDescent="0.2">
      <c r="AD918" s="410"/>
      <c r="AE918" s="410"/>
      <c r="AF918" s="410"/>
      <c r="AG918" s="410"/>
      <c r="AH918" s="410"/>
      <c r="AI918" s="410"/>
      <c r="AJ918" s="410"/>
      <c r="AK918" s="410"/>
      <c r="AL918" s="410"/>
      <c r="AM918" s="410"/>
      <c r="AN918" s="410"/>
      <c r="AO918" s="410"/>
      <c r="AP918" s="410"/>
      <c r="AQ918" s="410"/>
    </row>
    <row r="919" spans="30:43" x14ac:dyDescent="0.2">
      <c r="AD919" s="410"/>
      <c r="AE919" s="410"/>
      <c r="AF919" s="410"/>
      <c r="AG919" s="410"/>
      <c r="AH919" s="410"/>
      <c r="AI919" s="410"/>
      <c r="AJ919" s="410"/>
      <c r="AK919" s="410"/>
      <c r="AL919" s="410"/>
      <c r="AM919" s="410"/>
      <c r="AN919" s="410"/>
      <c r="AO919" s="410"/>
      <c r="AP919" s="410"/>
      <c r="AQ919" s="410"/>
    </row>
    <row r="920" spans="30:43" x14ac:dyDescent="0.2">
      <c r="AD920" s="410"/>
      <c r="AE920" s="410"/>
      <c r="AF920" s="410"/>
      <c r="AG920" s="410"/>
      <c r="AH920" s="410"/>
      <c r="AI920" s="410"/>
      <c r="AJ920" s="410"/>
      <c r="AK920" s="410"/>
      <c r="AL920" s="410"/>
      <c r="AM920" s="410"/>
      <c r="AN920" s="410"/>
      <c r="AO920" s="410"/>
      <c r="AP920" s="410"/>
      <c r="AQ920" s="410"/>
    </row>
    <row r="921" spans="30:43" x14ac:dyDescent="0.2">
      <c r="AD921" s="410"/>
      <c r="AE921" s="410"/>
      <c r="AF921" s="410"/>
      <c r="AG921" s="410"/>
      <c r="AH921" s="410"/>
      <c r="AI921" s="410"/>
      <c r="AJ921" s="410"/>
      <c r="AK921" s="410"/>
      <c r="AL921" s="410"/>
      <c r="AM921" s="410"/>
      <c r="AN921" s="410"/>
      <c r="AO921" s="410"/>
      <c r="AP921" s="410"/>
      <c r="AQ921" s="410"/>
    </row>
    <row r="922" spans="30:43" x14ac:dyDescent="0.2">
      <c r="AD922" s="410"/>
      <c r="AE922" s="410"/>
      <c r="AF922" s="410"/>
      <c r="AG922" s="410"/>
      <c r="AH922" s="410"/>
      <c r="AI922" s="410"/>
      <c r="AJ922" s="410"/>
      <c r="AK922" s="410"/>
      <c r="AL922" s="410"/>
      <c r="AM922" s="410"/>
      <c r="AN922" s="410"/>
      <c r="AO922" s="410"/>
      <c r="AP922" s="410"/>
      <c r="AQ922" s="410"/>
    </row>
    <row r="923" spans="30:43" x14ac:dyDescent="0.2">
      <c r="AD923" s="410"/>
      <c r="AE923" s="410"/>
      <c r="AF923" s="410"/>
      <c r="AG923" s="410"/>
      <c r="AH923" s="410"/>
      <c r="AI923" s="410"/>
      <c r="AJ923" s="410"/>
      <c r="AK923" s="410"/>
      <c r="AL923" s="410"/>
      <c r="AM923" s="410"/>
      <c r="AN923" s="410"/>
      <c r="AO923" s="410"/>
      <c r="AP923" s="410"/>
      <c r="AQ923" s="410"/>
    </row>
    <row r="924" spans="30:43" x14ac:dyDescent="0.2">
      <c r="AD924" s="410"/>
      <c r="AE924" s="410"/>
      <c r="AF924" s="410"/>
      <c r="AG924" s="410"/>
      <c r="AH924" s="410"/>
      <c r="AI924" s="410"/>
      <c r="AJ924" s="410"/>
      <c r="AK924" s="410"/>
      <c r="AL924" s="410"/>
      <c r="AM924" s="410"/>
      <c r="AN924" s="410"/>
      <c r="AO924" s="410"/>
      <c r="AP924" s="410"/>
      <c r="AQ924" s="410"/>
    </row>
    <row r="925" spans="30:43" x14ac:dyDescent="0.2">
      <c r="AD925" s="410"/>
      <c r="AE925" s="410"/>
      <c r="AF925" s="410"/>
      <c r="AG925" s="410"/>
      <c r="AH925" s="410"/>
      <c r="AI925" s="410"/>
      <c r="AJ925" s="410"/>
      <c r="AK925" s="410"/>
      <c r="AL925" s="410"/>
      <c r="AM925" s="410"/>
      <c r="AN925" s="410"/>
      <c r="AO925" s="410"/>
      <c r="AP925" s="410"/>
      <c r="AQ925" s="410"/>
    </row>
    <row r="926" spans="30:43" x14ac:dyDescent="0.2">
      <c r="AD926" s="410"/>
      <c r="AE926" s="410"/>
      <c r="AF926" s="410"/>
      <c r="AG926" s="410"/>
      <c r="AH926" s="410"/>
      <c r="AI926" s="410"/>
      <c r="AJ926" s="410"/>
      <c r="AK926" s="410"/>
      <c r="AL926" s="410"/>
      <c r="AM926" s="410"/>
      <c r="AN926" s="410"/>
      <c r="AO926" s="410"/>
      <c r="AP926" s="410"/>
      <c r="AQ926" s="410"/>
    </row>
    <row r="927" spans="30:43" x14ac:dyDescent="0.2">
      <c r="AD927" s="410"/>
      <c r="AE927" s="410"/>
      <c r="AF927" s="410"/>
      <c r="AG927" s="410"/>
      <c r="AH927" s="410"/>
      <c r="AI927" s="410"/>
      <c r="AJ927" s="410"/>
      <c r="AK927" s="410"/>
      <c r="AL927" s="410"/>
      <c r="AM927" s="410"/>
      <c r="AN927" s="410"/>
      <c r="AO927" s="410"/>
      <c r="AP927" s="410"/>
      <c r="AQ927" s="410"/>
    </row>
    <row r="928" spans="30:43" x14ac:dyDescent="0.2">
      <c r="AD928" s="410"/>
      <c r="AE928" s="410"/>
      <c r="AF928" s="410"/>
      <c r="AG928" s="410"/>
      <c r="AH928" s="410"/>
      <c r="AI928" s="410"/>
      <c r="AJ928" s="410"/>
      <c r="AK928" s="410"/>
      <c r="AL928" s="410"/>
      <c r="AM928" s="410"/>
      <c r="AN928" s="410"/>
      <c r="AO928" s="410"/>
      <c r="AP928" s="410"/>
      <c r="AQ928" s="410"/>
    </row>
    <row r="929" spans="30:43" x14ac:dyDescent="0.2">
      <c r="AD929" s="410"/>
      <c r="AE929" s="410"/>
      <c r="AF929" s="410"/>
      <c r="AG929" s="410"/>
      <c r="AH929" s="410"/>
      <c r="AI929" s="410"/>
      <c r="AJ929" s="410"/>
      <c r="AK929" s="410"/>
      <c r="AL929" s="410"/>
      <c r="AM929" s="410"/>
      <c r="AN929" s="410"/>
      <c r="AO929" s="410"/>
      <c r="AP929" s="410"/>
      <c r="AQ929" s="410"/>
    </row>
    <row r="930" spans="30:43" x14ac:dyDescent="0.2">
      <c r="AD930" s="410"/>
      <c r="AE930" s="410"/>
      <c r="AF930" s="410"/>
      <c r="AG930" s="410"/>
      <c r="AH930" s="410"/>
      <c r="AI930" s="410"/>
      <c r="AJ930" s="410"/>
      <c r="AK930" s="410"/>
      <c r="AL930" s="410"/>
      <c r="AM930" s="410"/>
      <c r="AN930" s="410"/>
      <c r="AO930" s="410"/>
      <c r="AP930" s="410"/>
      <c r="AQ930" s="410"/>
    </row>
    <row r="931" spans="30:43" x14ac:dyDescent="0.2">
      <c r="AD931" s="410"/>
      <c r="AE931" s="410"/>
      <c r="AF931" s="410"/>
      <c r="AG931" s="410"/>
      <c r="AH931" s="410"/>
      <c r="AI931" s="410"/>
      <c r="AJ931" s="410"/>
      <c r="AK931" s="410"/>
      <c r="AL931" s="410"/>
      <c r="AM931" s="410"/>
      <c r="AN931" s="410"/>
      <c r="AO931" s="410"/>
      <c r="AP931" s="410"/>
      <c r="AQ931" s="410"/>
    </row>
    <row r="932" spans="30:43" x14ac:dyDescent="0.2">
      <c r="AD932" s="410"/>
      <c r="AE932" s="410"/>
      <c r="AF932" s="410"/>
      <c r="AG932" s="410"/>
      <c r="AH932" s="410"/>
      <c r="AI932" s="410"/>
      <c r="AJ932" s="410"/>
      <c r="AK932" s="410"/>
      <c r="AL932" s="410"/>
      <c r="AM932" s="410"/>
      <c r="AN932" s="410"/>
      <c r="AO932" s="410"/>
      <c r="AP932" s="410"/>
      <c r="AQ932" s="410"/>
    </row>
    <row r="933" spans="30:43" x14ac:dyDescent="0.2">
      <c r="AD933" s="410"/>
      <c r="AE933" s="410"/>
      <c r="AF933" s="410"/>
      <c r="AG933" s="410"/>
      <c r="AH933" s="410"/>
      <c r="AI933" s="410"/>
      <c r="AJ933" s="410"/>
      <c r="AK933" s="410"/>
      <c r="AL933" s="410"/>
      <c r="AM933" s="410"/>
      <c r="AN933" s="410"/>
      <c r="AO933" s="410"/>
      <c r="AP933" s="410"/>
      <c r="AQ933" s="410"/>
    </row>
    <row r="934" spans="30:43" x14ac:dyDescent="0.2">
      <c r="AD934" s="410"/>
      <c r="AE934" s="410"/>
      <c r="AF934" s="410"/>
      <c r="AG934" s="410"/>
      <c r="AH934" s="410"/>
      <c r="AI934" s="410"/>
      <c r="AJ934" s="410"/>
      <c r="AK934" s="410"/>
      <c r="AL934" s="410"/>
      <c r="AM934" s="410"/>
      <c r="AN934" s="410"/>
      <c r="AO934" s="410"/>
      <c r="AP934" s="410"/>
      <c r="AQ934" s="410"/>
    </row>
    <row r="935" spans="30:43" x14ac:dyDescent="0.2">
      <c r="AD935" s="410"/>
      <c r="AE935" s="410"/>
      <c r="AF935" s="410"/>
      <c r="AG935" s="410"/>
      <c r="AH935" s="410"/>
      <c r="AI935" s="410"/>
      <c r="AJ935" s="410"/>
      <c r="AK935" s="410"/>
      <c r="AL935" s="410"/>
      <c r="AM935" s="410"/>
      <c r="AN935" s="410"/>
      <c r="AO935" s="410"/>
      <c r="AP935" s="410"/>
      <c r="AQ935" s="410"/>
    </row>
    <row r="936" spans="30:43" x14ac:dyDescent="0.2">
      <c r="AD936" s="410"/>
      <c r="AE936" s="410"/>
      <c r="AF936" s="410"/>
      <c r="AG936" s="410"/>
      <c r="AH936" s="410"/>
      <c r="AI936" s="410"/>
      <c r="AJ936" s="410"/>
      <c r="AK936" s="410"/>
      <c r="AL936" s="410"/>
      <c r="AM936" s="410"/>
      <c r="AN936" s="410"/>
      <c r="AO936" s="410"/>
      <c r="AP936" s="410"/>
      <c r="AQ936" s="410"/>
    </row>
    <row r="937" spans="30:43" x14ac:dyDescent="0.2">
      <c r="AD937" s="410"/>
      <c r="AE937" s="410"/>
      <c r="AF937" s="410"/>
      <c r="AG937" s="410"/>
      <c r="AH937" s="410"/>
      <c r="AI937" s="410"/>
      <c r="AJ937" s="410"/>
      <c r="AK937" s="410"/>
      <c r="AL937" s="410"/>
      <c r="AM937" s="410"/>
      <c r="AN937" s="410"/>
      <c r="AO937" s="410"/>
      <c r="AP937" s="410"/>
      <c r="AQ937" s="410"/>
    </row>
    <row r="938" spans="30:43" x14ac:dyDescent="0.2">
      <c r="AD938" s="410"/>
      <c r="AE938" s="410"/>
      <c r="AF938" s="410"/>
      <c r="AG938" s="410"/>
      <c r="AH938" s="410"/>
      <c r="AI938" s="410"/>
      <c r="AJ938" s="410"/>
      <c r="AK938" s="410"/>
      <c r="AL938" s="410"/>
      <c r="AM938" s="410"/>
      <c r="AN938" s="410"/>
      <c r="AO938" s="410"/>
      <c r="AP938" s="410"/>
      <c r="AQ938" s="410"/>
    </row>
    <row r="939" spans="30:43" x14ac:dyDescent="0.2">
      <c r="AD939" s="410"/>
      <c r="AE939" s="410"/>
      <c r="AF939" s="410"/>
      <c r="AG939" s="410"/>
      <c r="AH939" s="410"/>
      <c r="AI939" s="410"/>
      <c r="AJ939" s="410"/>
      <c r="AK939" s="410"/>
      <c r="AL939" s="410"/>
      <c r="AM939" s="410"/>
      <c r="AN939" s="410"/>
      <c r="AO939" s="410"/>
      <c r="AP939" s="410"/>
      <c r="AQ939" s="410"/>
    </row>
    <row r="940" spans="30:43" x14ac:dyDescent="0.2">
      <c r="AD940" s="410"/>
      <c r="AE940" s="410"/>
      <c r="AF940" s="410"/>
      <c r="AG940" s="410"/>
      <c r="AH940" s="410"/>
      <c r="AI940" s="410"/>
      <c r="AJ940" s="410"/>
      <c r="AK940" s="410"/>
      <c r="AL940" s="410"/>
      <c r="AM940" s="410"/>
      <c r="AN940" s="410"/>
      <c r="AO940" s="410"/>
      <c r="AP940" s="410"/>
      <c r="AQ940" s="410"/>
    </row>
    <row r="941" spans="30:43" x14ac:dyDescent="0.2">
      <c r="AD941" s="410"/>
      <c r="AE941" s="410"/>
      <c r="AF941" s="410"/>
      <c r="AG941" s="410"/>
      <c r="AH941" s="410"/>
      <c r="AI941" s="410"/>
      <c r="AJ941" s="410"/>
      <c r="AK941" s="410"/>
      <c r="AL941" s="410"/>
      <c r="AM941" s="410"/>
      <c r="AN941" s="410"/>
      <c r="AO941" s="410"/>
      <c r="AP941" s="410"/>
      <c r="AQ941" s="410"/>
    </row>
    <row r="942" spans="30:43" x14ac:dyDescent="0.2">
      <c r="AD942" s="410"/>
      <c r="AE942" s="410"/>
      <c r="AF942" s="410"/>
      <c r="AG942" s="410"/>
      <c r="AH942" s="410"/>
      <c r="AI942" s="410"/>
      <c r="AJ942" s="410"/>
      <c r="AK942" s="410"/>
      <c r="AL942" s="410"/>
      <c r="AM942" s="410"/>
      <c r="AN942" s="410"/>
      <c r="AO942" s="410"/>
      <c r="AP942" s="410"/>
      <c r="AQ942" s="410"/>
    </row>
    <row r="943" spans="30:43" x14ac:dyDescent="0.2">
      <c r="AD943" s="410"/>
      <c r="AE943" s="410"/>
      <c r="AF943" s="410"/>
      <c r="AG943" s="410"/>
      <c r="AH943" s="410"/>
      <c r="AI943" s="410"/>
      <c r="AJ943" s="410"/>
      <c r="AK943" s="410"/>
      <c r="AL943" s="410"/>
      <c r="AM943" s="410"/>
      <c r="AN943" s="410"/>
      <c r="AO943" s="410"/>
      <c r="AP943" s="410"/>
      <c r="AQ943" s="410"/>
    </row>
    <row r="944" spans="30:43" x14ac:dyDescent="0.2">
      <c r="AD944" s="410"/>
      <c r="AE944" s="410"/>
      <c r="AF944" s="410"/>
      <c r="AG944" s="410"/>
      <c r="AH944" s="410"/>
      <c r="AI944" s="410"/>
      <c r="AJ944" s="410"/>
      <c r="AK944" s="410"/>
      <c r="AL944" s="410"/>
      <c r="AM944" s="410"/>
      <c r="AN944" s="410"/>
      <c r="AO944" s="410"/>
      <c r="AP944" s="410"/>
      <c r="AQ944" s="410"/>
    </row>
    <row r="945" spans="30:43" x14ac:dyDescent="0.2">
      <c r="AD945" s="410"/>
      <c r="AE945" s="410"/>
      <c r="AF945" s="410"/>
      <c r="AG945" s="410"/>
      <c r="AH945" s="410"/>
      <c r="AI945" s="410"/>
      <c r="AJ945" s="410"/>
      <c r="AK945" s="410"/>
      <c r="AL945" s="410"/>
      <c r="AM945" s="410"/>
      <c r="AN945" s="410"/>
      <c r="AO945" s="410"/>
      <c r="AP945" s="410"/>
      <c r="AQ945" s="410"/>
    </row>
    <row r="946" spans="30:43" x14ac:dyDescent="0.2">
      <c r="AD946" s="410"/>
      <c r="AE946" s="410"/>
      <c r="AF946" s="410"/>
      <c r="AG946" s="410"/>
      <c r="AH946" s="410"/>
      <c r="AI946" s="410"/>
      <c r="AJ946" s="410"/>
      <c r="AK946" s="410"/>
      <c r="AL946" s="410"/>
      <c r="AM946" s="410"/>
      <c r="AN946" s="410"/>
      <c r="AO946" s="410"/>
      <c r="AP946" s="410"/>
      <c r="AQ946" s="410"/>
    </row>
    <row r="947" spans="30:43" x14ac:dyDescent="0.2">
      <c r="AD947" s="410"/>
      <c r="AE947" s="410"/>
      <c r="AF947" s="410"/>
      <c r="AG947" s="410"/>
      <c r="AH947" s="410"/>
      <c r="AI947" s="410"/>
      <c r="AJ947" s="410"/>
      <c r="AK947" s="410"/>
      <c r="AL947" s="410"/>
      <c r="AM947" s="410"/>
      <c r="AN947" s="410"/>
      <c r="AO947" s="410"/>
      <c r="AP947" s="410"/>
      <c r="AQ947" s="410"/>
    </row>
    <row r="948" spans="30:43" x14ac:dyDescent="0.2">
      <c r="AD948" s="410"/>
      <c r="AE948" s="410"/>
      <c r="AF948" s="410"/>
      <c r="AG948" s="410"/>
      <c r="AH948" s="410"/>
      <c r="AI948" s="410"/>
      <c r="AJ948" s="410"/>
      <c r="AK948" s="410"/>
      <c r="AL948" s="410"/>
      <c r="AM948" s="410"/>
      <c r="AN948" s="410"/>
      <c r="AO948" s="410"/>
      <c r="AP948" s="410"/>
      <c r="AQ948" s="410"/>
    </row>
    <row r="949" spans="30:43" x14ac:dyDescent="0.2">
      <c r="AD949" s="410"/>
      <c r="AE949" s="410"/>
      <c r="AF949" s="410"/>
      <c r="AG949" s="410"/>
      <c r="AH949" s="410"/>
      <c r="AI949" s="410"/>
      <c r="AJ949" s="410"/>
      <c r="AK949" s="410"/>
      <c r="AL949" s="410"/>
      <c r="AM949" s="410"/>
      <c r="AN949" s="410"/>
      <c r="AO949" s="410"/>
      <c r="AP949" s="410"/>
      <c r="AQ949" s="410"/>
    </row>
    <row r="950" spans="30:43" x14ac:dyDescent="0.2">
      <c r="AD950" s="410"/>
      <c r="AE950" s="410"/>
      <c r="AF950" s="410"/>
      <c r="AG950" s="410"/>
      <c r="AH950" s="410"/>
      <c r="AI950" s="410"/>
      <c r="AJ950" s="410"/>
      <c r="AK950" s="410"/>
      <c r="AL950" s="410"/>
      <c r="AM950" s="410"/>
      <c r="AN950" s="410"/>
      <c r="AO950" s="410"/>
      <c r="AP950" s="410"/>
      <c r="AQ950" s="410"/>
    </row>
    <row r="951" spans="30:43" x14ac:dyDescent="0.2">
      <c r="AD951" s="410"/>
      <c r="AE951" s="410"/>
      <c r="AF951" s="410"/>
      <c r="AG951" s="410"/>
      <c r="AH951" s="410"/>
      <c r="AI951" s="410"/>
      <c r="AJ951" s="410"/>
      <c r="AK951" s="410"/>
      <c r="AL951" s="410"/>
      <c r="AM951" s="410"/>
      <c r="AN951" s="410"/>
      <c r="AO951" s="410"/>
      <c r="AP951" s="410"/>
      <c r="AQ951" s="410"/>
    </row>
    <row r="952" spans="30:43" x14ac:dyDescent="0.2">
      <c r="AD952" s="410"/>
      <c r="AE952" s="410"/>
      <c r="AF952" s="410"/>
      <c r="AG952" s="410"/>
      <c r="AH952" s="410"/>
      <c r="AI952" s="410"/>
      <c r="AJ952" s="410"/>
      <c r="AK952" s="410"/>
      <c r="AL952" s="410"/>
      <c r="AM952" s="410"/>
      <c r="AN952" s="410"/>
      <c r="AO952" s="410"/>
      <c r="AP952" s="410"/>
      <c r="AQ952" s="410"/>
    </row>
    <row r="953" spans="30:43" x14ac:dyDescent="0.2">
      <c r="AD953" s="410"/>
      <c r="AE953" s="410"/>
      <c r="AF953" s="410"/>
      <c r="AG953" s="410"/>
      <c r="AH953" s="410"/>
      <c r="AI953" s="410"/>
      <c r="AJ953" s="410"/>
      <c r="AK953" s="410"/>
      <c r="AL953" s="410"/>
      <c r="AM953" s="410"/>
      <c r="AN953" s="410"/>
      <c r="AO953" s="410"/>
      <c r="AP953" s="410"/>
      <c r="AQ953" s="410"/>
    </row>
    <row r="954" spans="30:43" x14ac:dyDescent="0.2">
      <c r="AD954" s="410"/>
      <c r="AE954" s="410"/>
      <c r="AF954" s="410"/>
      <c r="AG954" s="410"/>
      <c r="AH954" s="410"/>
      <c r="AI954" s="410"/>
      <c r="AJ954" s="410"/>
      <c r="AK954" s="410"/>
      <c r="AL954" s="410"/>
      <c r="AM954" s="410"/>
      <c r="AN954" s="410"/>
      <c r="AO954" s="410"/>
      <c r="AP954" s="410"/>
      <c r="AQ954" s="410"/>
    </row>
    <row r="955" spans="30:43" x14ac:dyDescent="0.2">
      <c r="AD955" s="410"/>
      <c r="AE955" s="410"/>
      <c r="AF955" s="410"/>
      <c r="AG955" s="410"/>
      <c r="AH955" s="410"/>
      <c r="AI955" s="410"/>
      <c r="AJ955" s="410"/>
      <c r="AK955" s="410"/>
      <c r="AL955" s="410"/>
      <c r="AM955" s="410"/>
      <c r="AN955" s="410"/>
      <c r="AO955" s="410"/>
      <c r="AP955" s="410"/>
      <c r="AQ955" s="410"/>
    </row>
    <row r="956" spans="30:43" x14ac:dyDescent="0.2">
      <c r="AD956" s="410"/>
      <c r="AE956" s="410"/>
      <c r="AF956" s="410"/>
      <c r="AG956" s="410"/>
      <c r="AH956" s="410"/>
      <c r="AI956" s="410"/>
      <c r="AJ956" s="410"/>
      <c r="AK956" s="410"/>
      <c r="AL956" s="410"/>
      <c r="AM956" s="410"/>
      <c r="AN956" s="410"/>
      <c r="AO956" s="410"/>
      <c r="AP956" s="410"/>
      <c r="AQ956" s="410"/>
    </row>
    <row r="957" spans="30:43" x14ac:dyDescent="0.2">
      <c r="AD957" s="410"/>
      <c r="AE957" s="410"/>
      <c r="AF957" s="410"/>
      <c r="AG957" s="410"/>
      <c r="AH957" s="410"/>
      <c r="AI957" s="410"/>
      <c r="AJ957" s="410"/>
      <c r="AK957" s="410"/>
      <c r="AL957" s="410"/>
      <c r="AM957" s="410"/>
      <c r="AN957" s="410"/>
      <c r="AO957" s="410"/>
      <c r="AP957" s="410"/>
      <c r="AQ957" s="410"/>
    </row>
    <row r="958" spans="30:43" x14ac:dyDescent="0.2">
      <c r="AD958" s="410"/>
      <c r="AE958" s="410"/>
      <c r="AF958" s="410"/>
      <c r="AG958" s="410"/>
      <c r="AH958" s="410"/>
      <c r="AI958" s="410"/>
      <c r="AJ958" s="410"/>
      <c r="AK958" s="410"/>
      <c r="AL958" s="410"/>
      <c r="AM958" s="410"/>
      <c r="AN958" s="410"/>
      <c r="AO958" s="410"/>
      <c r="AP958" s="410"/>
      <c r="AQ958" s="410"/>
    </row>
    <row r="959" spans="30:43" x14ac:dyDescent="0.2">
      <c r="AD959" s="410"/>
      <c r="AE959" s="410"/>
      <c r="AF959" s="410"/>
      <c r="AG959" s="410"/>
      <c r="AH959" s="410"/>
      <c r="AI959" s="410"/>
      <c r="AJ959" s="410"/>
      <c r="AK959" s="410"/>
      <c r="AL959" s="410"/>
      <c r="AM959" s="410"/>
      <c r="AN959" s="410"/>
      <c r="AO959" s="410"/>
      <c r="AP959" s="410"/>
      <c r="AQ959" s="410"/>
    </row>
    <row r="960" spans="30:43" x14ac:dyDescent="0.2">
      <c r="AD960" s="410"/>
      <c r="AE960" s="410"/>
      <c r="AF960" s="410"/>
      <c r="AG960" s="410"/>
      <c r="AH960" s="410"/>
      <c r="AI960" s="410"/>
      <c r="AJ960" s="410"/>
      <c r="AK960" s="410"/>
      <c r="AL960" s="410"/>
      <c r="AM960" s="410"/>
      <c r="AN960" s="410"/>
      <c r="AO960" s="410"/>
      <c r="AP960" s="410"/>
      <c r="AQ960" s="410"/>
    </row>
    <row r="961" spans="30:43" x14ac:dyDescent="0.2">
      <c r="AD961" s="410"/>
      <c r="AE961" s="410"/>
      <c r="AF961" s="410"/>
      <c r="AG961" s="410"/>
      <c r="AH961" s="410"/>
      <c r="AI961" s="410"/>
      <c r="AJ961" s="410"/>
      <c r="AK961" s="410"/>
      <c r="AL961" s="410"/>
      <c r="AM961" s="410"/>
      <c r="AN961" s="410"/>
      <c r="AO961" s="410"/>
      <c r="AP961" s="410"/>
      <c r="AQ961" s="410"/>
    </row>
    <row r="962" spans="30:43" x14ac:dyDescent="0.2">
      <c r="AD962" s="410"/>
      <c r="AE962" s="410"/>
      <c r="AF962" s="410"/>
      <c r="AG962" s="410"/>
      <c r="AH962" s="410"/>
      <c r="AI962" s="410"/>
      <c r="AJ962" s="410"/>
      <c r="AK962" s="410"/>
      <c r="AL962" s="410"/>
      <c r="AM962" s="410"/>
      <c r="AN962" s="410"/>
      <c r="AO962" s="410"/>
      <c r="AP962" s="410"/>
      <c r="AQ962" s="410"/>
    </row>
    <row r="963" spans="30:43" x14ac:dyDescent="0.2">
      <c r="AD963" s="410"/>
      <c r="AE963" s="410"/>
      <c r="AF963" s="410"/>
      <c r="AG963" s="410"/>
      <c r="AH963" s="410"/>
      <c r="AI963" s="410"/>
      <c r="AJ963" s="410"/>
      <c r="AK963" s="410"/>
      <c r="AL963" s="410"/>
      <c r="AM963" s="410"/>
      <c r="AN963" s="410"/>
      <c r="AO963" s="410"/>
      <c r="AP963" s="410"/>
      <c r="AQ963" s="410"/>
    </row>
    <row r="964" spans="30:43" x14ac:dyDescent="0.2">
      <c r="AD964" s="410"/>
      <c r="AE964" s="410"/>
      <c r="AF964" s="410"/>
      <c r="AG964" s="410"/>
      <c r="AH964" s="410"/>
      <c r="AI964" s="410"/>
      <c r="AJ964" s="410"/>
      <c r="AK964" s="410"/>
      <c r="AL964" s="410"/>
      <c r="AM964" s="410"/>
      <c r="AN964" s="410"/>
      <c r="AO964" s="410"/>
      <c r="AP964" s="410"/>
      <c r="AQ964" s="410"/>
    </row>
    <row r="965" spans="30:43" x14ac:dyDescent="0.2">
      <c r="AD965" s="410"/>
      <c r="AE965" s="410"/>
      <c r="AF965" s="410"/>
      <c r="AG965" s="410"/>
      <c r="AH965" s="410"/>
      <c r="AI965" s="410"/>
      <c r="AJ965" s="410"/>
      <c r="AK965" s="410"/>
      <c r="AL965" s="410"/>
      <c r="AM965" s="410"/>
      <c r="AN965" s="410"/>
      <c r="AO965" s="410"/>
      <c r="AP965" s="410"/>
      <c r="AQ965" s="410"/>
    </row>
    <row r="966" spans="30:43" x14ac:dyDescent="0.2">
      <c r="AD966" s="410"/>
      <c r="AE966" s="410"/>
      <c r="AF966" s="410"/>
      <c r="AG966" s="410"/>
      <c r="AH966" s="410"/>
      <c r="AI966" s="410"/>
      <c r="AJ966" s="410"/>
      <c r="AK966" s="410"/>
      <c r="AL966" s="410"/>
      <c r="AM966" s="410"/>
      <c r="AN966" s="410"/>
      <c r="AO966" s="410"/>
      <c r="AP966" s="410"/>
      <c r="AQ966" s="410"/>
    </row>
    <row r="967" spans="30:43" x14ac:dyDescent="0.2">
      <c r="AD967" s="410"/>
      <c r="AE967" s="410"/>
      <c r="AF967" s="410"/>
      <c r="AG967" s="410"/>
      <c r="AH967" s="410"/>
      <c r="AI967" s="410"/>
      <c r="AJ967" s="410"/>
      <c r="AK967" s="410"/>
      <c r="AL967" s="410"/>
      <c r="AM967" s="410"/>
      <c r="AN967" s="410"/>
      <c r="AO967" s="410"/>
      <c r="AP967" s="410"/>
      <c r="AQ967" s="410"/>
    </row>
    <row r="968" spans="30:43" x14ac:dyDescent="0.2">
      <c r="AD968" s="410"/>
      <c r="AE968" s="410"/>
      <c r="AF968" s="410"/>
      <c r="AG968" s="410"/>
      <c r="AH968" s="410"/>
      <c r="AI968" s="410"/>
      <c r="AJ968" s="410"/>
      <c r="AK968" s="410"/>
      <c r="AL968" s="410"/>
      <c r="AM968" s="410"/>
      <c r="AN968" s="410"/>
      <c r="AO968" s="410"/>
      <c r="AP968" s="410"/>
      <c r="AQ968" s="410"/>
    </row>
    <row r="969" spans="30:43" x14ac:dyDescent="0.2">
      <c r="AD969" s="410"/>
      <c r="AE969" s="410"/>
      <c r="AF969" s="410"/>
      <c r="AG969" s="410"/>
      <c r="AH969" s="410"/>
      <c r="AI969" s="410"/>
      <c r="AJ969" s="410"/>
      <c r="AK969" s="410"/>
      <c r="AL969" s="410"/>
      <c r="AM969" s="410"/>
      <c r="AN969" s="410"/>
      <c r="AO969" s="410"/>
      <c r="AP969" s="410"/>
      <c r="AQ969" s="410"/>
    </row>
    <row r="970" spans="30:43" x14ac:dyDescent="0.2">
      <c r="AD970" s="410"/>
      <c r="AE970" s="410"/>
      <c r="AF970" s="410"/>
      <c r="AG970" s="410"/>
      <c r="AH970" s="410"/>
      <c r="AI970" s="410"/>
      <c r="AJ970" s="410"/>
      <c r="AK970" s="410"/>
      <c r="AL970" s="410"/>
      <c r="AM970" s="410"/>
      <c r="AN970" s="410"/>
      <c r="AO970" s="410"/>
      <c r="AP970" s="410"/>
      <c r="AQ970" s="410"/>
    </row>
    <row r="971" spans="30:43" x14ac:dyDescent="0.2">
      <c r="AD971" s="410"/>
      <c r="AE971" s="410"/>
      <c r="AF971" s="410"/>
      <c r="AG971" s="410"/>
      <c r="AH971" s="410"/>
      <c r="AI971" s="410"/>
      <c r="AJ971" s="410"/>
      <c r="AK971" s="410"/>
      <c r="AL971" s="410"/>
      <c r="AM971" s="410"/>
      <c r="AN971" s="410"/>
      <c r="AO971" s="410"/>
      <c r="AP971" s="410"/>
      <c r="AQ971" s="410"/>
    </row>
    <row r="972" spans="30:43" x14ac:dyDescent="0.2">
      <c r="AD972" s="410"/>
      <c r="AE972" s="410"/>
      <c r="AF972" s="410"/>
      <c r="AG972" s="410"/>
      <c r="AH972" s="410"/>
      <c r="AI972" s="410"/>
      <c r="AJ972" s="410"/>
      <c r="AK972" s="410"/>
      <c r="AL972" s="410"/>
      <c r="AM972" s="410"/>
      <c r="AN972" s="410"/>
      <c r="AO972" s="410"/>
      <c r="AP972" s="410"/>
      <c r="AQ972" s="410"/>
    </row>
    <row r="973" spans="30:43" x14ac:dyDescent="0.2">
      <c r="AD973" s="410"/>
      <c r="AE973" s="410"/>
      <c r="AF973" s="410"/>
      <c r="AG973" s="410"/>
      <c r="AH973" s="410"/>
      <c r="AI973" s="410"/>
      <c r="AJ973" s="410"/>
      <c r="AK973" s="410"/>
      <c r="AL973" s="410"/>
      <c r="AM973" s="410"/>
      <c r="AN973" s="410"/>
      <c r="AO973" s="410"/>
      <c r="AP973" s="410"/>
      <c r="AQ973" s="410"/>
    </row>
    <row r="974" spans="30:43" x14ac:dyDescent="0.2">
      <c r="AD974" s="410"/>
      <c r="AE974" s="410"/>
      <c r="AF974" s="410"/>
      <c r="AG974" s="410"/>
      <c r="AH974" s="410"/>
      <c r="AI974" s="410"/>
      <c r="AJ974" s="410"/>
      <c r="AK974" s="410"/>
      <c r="AL974" s="410"/>
      <c r="AM974" s="410"/>
      <c r="AN974" s="410"/>
      <c r="AO974" s="410"/>
      <c r="AP974" s="410"/>
      <c r="AQ974" s="410"/>
    </row>
    <row r="975" spans="30:43" x14ac:dyDescent="0.2">
      <c r="AD975" s="410"/>
      <c r="AE975" s="410"/>
      <c r="AF975" s="410"/>
      <c r="AG975" s="410"/>
      <c r="AH975" s="410"/>
      <c r="AI975" s="410"/>
      <c r="AJ975" s="410"/>
      <c r="AK975" s="410"/>
      <c r="AL975" s="410"/>
      <c r="AM975" s="410"/>
      <c r="AN975" s="410"/>
      <c r="AO975" s="410"/>
      <c r="AP975" s="410"/>
      <c r="AQ975" s="410"/>
    </row>
    <row r="976" spans="30:43" x14ac:dyDescent="0.2">
      <c r="AD976" s="410"/>
      <c r="AE976" s="410"/>
      <c r="AF976" s="410"/>
      <c r="AG976" s="410"/>
      <c r="AH976" s="410"/>
      <c r="AI976" s="410"/>
      <c r="AJ976" s="410"/>
      <c r="AK976" s="410"/>
      <c r="AL976" s="410"/>
      <c r="AM976" s="410"/>
      <c r="AN976" s="410"/>
      <c r="AO976" s="410"/>
      <c r="AP976" s="410"/>
      <c r="AQ976" s="410"/>
    </row>
    <row r="977" spans="30:43" x14ac:dyDescent="0.2">
      <c r="AD977" s="410"/>
      <c r="AE977" s="410"/>
      <c r="AF977" s="410"/>
      <c r="AG977" s="410"/>
      <c r="AH977" s="410"/>
      <c r="AI977" s="410"/>
      <c r="AJ977" s="410"/>
      <c r="AK977" s="410"/>
      <c r="AL977" s="410"/>
      <c r="AM977" s="410"/>
      <c r="AN977" s="410"/>
      <c r="AO977" s="410"/>
      <c r="AP977" s="410"/>
      <c r="AQ977" s="410"/>
    </row>
    <row r="978" spans="30:43" x14ac:dyDescent="0.2">
      <c r="AD978" s="410"/>
      <c r="AE978" s="410"/>
      <c r="AF978" s="410"/>
      <c r="AG978" s="410"/>
      <c r="AH978" s="410"/>
      <c r="AI978" s="410"/>
      <c r="AJ978" s="410"/>
      <c r="AK978" s="410"/>
      <c r="AL978" s="410"/>
      <c r="AM978" s="410"/>
      <c r="AN978" s="410"/>
      <c r="AO978" s="410"/>
      <c r="AP978" s="410"/>
      <c r="AQ978" s="410"/>
    </row>
    <row r="979" spans="30:43" x14ac:dyDescent="0.2">
      <c r="AD979" s="410"/>
      <c r="AE979" s="410"/>
      <c r="AF979" s="410"/>
      <c r="AG979" s="410"/>
      <c r="AH979" s="410"/>
      <c r="AI979" s="410"/>
      <c r="AJ979" s="410"/>
      <c r="AK979" s="410"/>
      <c r="AL979" s="410"/>
      <c r="AM979" s="410"/>
      <c r="AN979" s="410"/>
      <c r="AO979" s="410"/>
      <c r="AP979" s="410"/>
      <c r="AQ979" s="410"/>
    </row>
    <row r="980" spans="30:43" x14ac:dyDescent="0.2">
      <c r="AD980" s="410"/>
      <c r="AE980" s="410"/>
      <c r="AF980" s="410"/>
      <c r="AG980" s="410"/>
      <c r="AH980" s="410"/>
      <c r="AI980" s="410"/>
      <c r="AJ980" s="410"/>
      <c r="AK980" s="410"/>
      <c r="AL980" s="410"/>
      <c r="AM980" s="410"/>
      <c r="AN980" s="410"/>
      <c r="AO980" s="410"/>
      <c r="AP980" s="410"/>
      <c r="AQ980" s="410"/>
    </row>
    <row r="981" spans="30:43" x14ac:dyDescent="0.2">
      <c r="AD981" s="410"/>
      <c r="AE981" s="410"/>
      <c r="AF981" s="410"/>
      <c r="AG981" s="410"/>
      <c r="AH981" s="410"/>
      <c r="AI981" s="410"/>
      <c r="AJ981" s="410"/>
      <c r="AK981" s="410"/>
      <c r="AL981" s="410"/>
      <c r="AM981" s="410"/>
      <c r="AN981" s="410"/>
      <c r="AO981" s="410"/>
      <c r="AP981" s="410"/>
      <c r="AQ981" s="410"/>
    </row>
    <row r="982" spans="30:43" x14ac:dyDescent="0.2">
      <c r="AD982" s="410"/>
      <c r="AE982" s="410"/>
      <c r="AF982" s="410"/>
      <c r="AG982" s="410"/>
      <c r="AH982" s="410"/>
      <c r="AI982" s="410"/>
      <c r="AJ982" s="410"/>
      <c r="AK982" s="410"/>
      <c r="AL982" s="410"/>
      <c r="AM982" s="410"/>
      <c r="AN982" s="410"/>
      <c r="AO982" s="410"/>
      <c r="AP982" s="410"/>
      <c r="AQ982" s="410"/>
    </row>
    <row r="983" spans="30:43" x14ac:dyDescent="0.2">
      <c r="AD983" s="410"/>
      <c r="AE983" s="410"/>
      <c r="AF983" s="410"/>
      <c r="AG983" s="410"/>
      <c r="AH983" s="410"/>
      <c r="AI983" s="410"/>
      <c r="AJ983" s="410"/>
      <c r="AK983" s="410"/>
      <c r="AL983" s="410"/>
      <c r="AM983" s="410"/>
      <c r="AN983" s="410"/>
      <c r="AO983" s="410"/>
      <c r="AP983" s="410"/>
      <c r="AQ983" s="410"/>
    </row>
    <row r="984" spans="30:43" x14ac:dyDescent="0.2">
      <c r="AD984" s="410"/>
      <c r="AE984" s="410"/>
      <c r="AF984" s="410"/>
      <c r="AG984" s="410"/>
      <c r="AH984" s="410"/>
      <c r="AI984" s="410"/>
      <c r="AJ984" s="410"/>
      <c r="AK984" s="410"/>
      <c r="AL984" s="410"/>
      <c r="AM984" s="410"/>
      <c r="AN984" s="410"/>
      <c r="AO984" s="410"/>
      <c r="AP984" s="410"/>
      <c r="AQ984" s="410"/>
    </row>
    <row r="985" spans="30:43" x14ac:dyDescent="0.2">
      <c r="AD985" s="410"/>
      <c r="AE985" s="410"/>
      <c r="AF985" s="410"/>
      <c r="AG985" s="410"/>
      <c r="AH985" s="410"/>
      <c r="AI985" s="410"/>
      <c r="AJ985" s="410"/>
      <c r="AK985" s="410"/>
      <c r="AL985" s="410"/>
      <c r="AM985" s="410"/>
      <c r="AN985" s="410"/>
      <c r="AO985" s="410"/>
      <c r="AP985" s="410"/>
      <c r="AQ985" s="410"/>
    </row>
    <row r="986" spans="30:43" x14ac:dyDescent="0.2">
      <c r="AD986" s="410"/>
      <c r="AE986" s="410"/>
      <c r="AF986" s="410"/>
      <c r="AG986" s="410"/>
      <c r="AH986" s="410"/>
      <c r="AI986" s="410"/>
      <c r="AJ986" s="410"/>
      <c r="AK986" s="410"/>
      <c r="AL986" s="410"/>
      <c r="AM986" s="410"/>
      <c r="AN986" s="410"/>
      <c r="AO986" s="410"/>
      <c r="AP986" s="410"/>
      <c r="AQ986" s="410"/>
    </row>
    <row r="987" spans="30:43" x14ac:dyDescent="0.2">
      <c r="AD987" s="410"/>
      <c r="AE987" s="410"/>
      <c r="AF987" s="410"/>
      <c r="AG987" s="410"/>
      <c r="AH987" s="410"/>
      <c r="AI987" s="410"/>
      <c r="AJ987" s="410"/>
      <c r="AK987" s="410"/>
      <c r="AL987" s="410"/>
      <c r="AM987" s="410"/>
      <c r="AN987" s="410"/>
      <c r="AO987" s="410"/>
      <c r="AP987" s="410"/>
      <c r="AQ987" s="410"/>
    </row>
    <row r="988" spans="30:43" x14ac:dyDescent="0.2">
      <c r="AD988" s="410"/>
      <c r="AE988" s="410"/>
      <c r="AF988" s="410"/>
      <c r="AG988" s="410"/>
      <c r="AH988" s="410"/>
      <c r="AI988" s="410"/>
      <c r="AJ988" s="410"/>
      <c r="AK988" s="410"/>
      <c r="AL988" s="410"/>
      <c r="AM988" s="410"/>
      <c r="AN988" s="410"/>
      <c r="AO988" s="410"/>
      <c r="AP988" s="410"/>
      <c r="AQ988" s="410"/>
    </row>
    <row r="989" spans="30:43" x14ac:dyDescent="0.2">
      <c r="AD989" s="410"/>
      <c r="AE989" s="410"/>
      <c r="AF989" s="410"/>
      <c r="AG989" s="410"/>
      <c r="AH989" s="410"/>
      <c r="AI989" s="410"/>
      <c r="AJ989" s="410"/>
      <c r="AK989" s="410"/>
      <c r="AL989" s="410"/>
      <c r="AM989" s="410"/>
      <c r="AN989" s="410"/>
      <c r="AO989" s="410"/>
      <c r="AP989" s="410"/>
      <c r="AQ989" s="410"/>
    </row>
    <row r="990" spans="30:43" x14ac:dyDescent="0.2">
      <c r="AD990" s="410"/>
      <c r="AE990" s="410"/>
      <c r="AF990" s="410"/>
      <c r="AG990" s="410"/>
      <c r="AH990" s="410"/>
      <c r="AI990" s="410"/>
      <c r="AJ990" s="410"/>
      <c r="AK990" s="410"/>
      <c r="AL990" s="410"/>
      <c r="AM990" s="410"/>
      <c r="AN990" s="410"/>
      <c r="AO990" s="410"/>
      <c r="AP990" s="410"/>
      <c r="AQ990" s="410"/>
    </row>
    <row r="991" spans="30:43" x14ac:dyDescent="0.2">
      <c r="AD991" s="410"/>
      <c r="AE991" s="410"/>
      <c r="AF991" s="410"/>
      <c r="AG991" s="410"/>
      <c r="AH991" s="410"/>
      <c r="AI991" s="410"/>
      <c r="AJ991" s="410"/>
      <c r="AK991" s="410"/>
      <c r="AL991" s="410"/>
      <c r="AM991" s="410"/>
      <c r="AN991" s="410"/>
      <c r="AO991" s="410"/>
      <c r="AP991" s="410"/>
      <c r="AQ991" s="410"/>
    </row>
    <row r="992" spans="30:43" x14ac:dyDescent="0.2">
      <c r="AD992" s="410"/>
      <c r="AE992" s="410"/>
      <c r="AF992" s="410"/>
      <c r="AG992" s="410"/>
      <c r="AH992" s="410"/>
      <c r="AI992" s="410"/>
      <c r="AJ992" s="410"/>
      <c r="AK992" s="410"/>
      <c r="AL992" s="410"/>
      <c r="AM992" s="410"/>
      <c r="AN992" s="410"/>
      <c r="AO992" s="410"/>
      <c r="AP992" s="410"/>
      <c r="AQ992" s="410"/>
    </row>
    <row r="993" spans="30:43" x14ac:dyDescent="0.2">
      <c r="AD993" s="410"/>
      <c r="AE993" s="410"/>
      <c r="AF993" s="410"/>
      <c r="AG993" s="410"/>
      <c r="AH993" s="410"/>
      <c r="AI993" s="410"/>
      <c r="AJ993" s="410"/>
      <c r="AK993" s="410"/>
      <c r="AL993" s="410"/>
      <c r="AM993" s="410"/>
      <c r="AN993" s="410"/>
      <c r="AO993" s="410"/>
      <c r="AP993" s="410"/>
      <c r="AQ993" s="410"/>
    </row>
    <row r="994" spans="30:43" x14ac:dyDescent="0.2">
      <c r="AD994" s="410"/>
      <c r="AE994" s="410"/>
      <c r="AF994" s="410"/>
      <c r="AG994" s="410"/>
      <c r="AH994" s="410"/>
      <c r="AI994" s="410"/>
      <c r="AJ994" s="410"/>
      <c r="AK994" s="410"/>
      <c r="AL994" s="410"/>
      <c r="AM994" s="410"/>
      <c r="AN994" s="410"/>
      <c r="AO994" s="410"/>
      <c r="AP994" s="410"/>
      <c r="AQ994" s="410"/>
    </row>
    <row r="995" spans="30:43" x14ac:dyDescent="0.2">
      <c r="AD995" s="410"/>
      <c r="AE995" s="410"/>
      <c r="AF995" s="410"/>
      <c r="AG995" s="410"/>
      <c r="AH995" s="410"/>
      <c r="AI995" s="410"/>
      <c r="AJ995" s="410"/>
      <c r="AK995" s="410"/>
      <c r="AL995" s="410"/>
      <c r="AM995" s="410"/>
      <c r="AN995" s="410"/>
      <c r="AO995" s="410"/>
      <c r="AP995" s="410"/>
      <c r="AQ995" s="410"/>
    </row>
    <row r="996" spans="30:43" x14ac:dyDescent="0.2">
      <c r="AD996" s="410"/>
      <c r="AE996" s="410"/>
      <c r="AF996" s="410"/>
      <c r="AG996" s="410"/>
      <c r="AH996" s="410"/>
      <c r="AI996" s="410"/>
      <c r="AJ996" s="410"/>
      <c r="AK996" s="410"/>
      <c r="AL996" s="410"/>
      <c r="AM996" s="410"/>
      <c r="AN996" s="410"/>
      <c r="AO996" s="410"/>
      <c r="AP996" s="410"/>
      <c r="AQ996" s="410"/>
    </row>
    <row r="997" spans="30:43" x14ac:dyDescent="0.2">
      <c r="AD997" s="410"/>
      <c r="AE997" s="410"/>
      <c r="AF997" s="410"/>
      <c r="AG997" s="410"/>
      <c r="AH997" s="410"/>
      <c r="AI997" s="410"/>
      <c r="AJ997" s="410"/>
      <c r="AK997" s="410"/>
      <c r="AL997" s="410"/>
      <c r="AM997" s="410"/>
      <c r="AN997" s="410"/>
      <c r="AO997" s="410"/>
      <c r="AP997" s="410"/>
      <c r="AQ997" s="410"/>
    </row>
    <row r="998" spans="30:43" x14ac:dyDescent="0.2">
      <c r="AD998" s="410"/>
      <c r="AE998" s="410"/>
      <c r="AF998" s="410"/>
      <c r="AG998" s="410"/>
      <c r="AH998" s="410"/>
      <c r="AI998" s="410"/>
      <c r="AJ998" s="410"/>
      <c r="AK998" s="410"/>
      <c r="AL998" s="410"/>
      <c r="AM998" s="410"/>
      <c r="AN998" s="410"/>
      <c r="AO998" s="410"/>
      <c r="AP998" s="410"/>
      <c r="AQ998" s="410"/>
    </row>
    <row r="999" spans="30:43" x14ac:dyDescent="0.2">
      <c r="AD999" s="410"/>
      <c r="AE999" s="410"/>
      <c r="AF999" s="410"/>
      <c r="AG999" s="410"/>
      <c r="AH999" s="410"/>
      <c r="AI999" s="410"/>
      <c r="AJ999" s="410"/>
      <c r="AK999" s="410"/>
      <c r="AL999" s="410"/>
      <c r="AM999" s="410"/>
      <c r="AN999" s="410"/>
      <c r="AO999" s="410"/>
      <c r="AP999" s="410"/>
      <c r="AQ999" s="410"/>
    </row>
    <row r="1000" spans="30:43" x14ac:dyDescent="0.2">
      <c r="AD1000" s="410"/>
      <c r="AE1000" s="410"/>
      <c r="AF1000" s="410"/>
      <c r="AG1000" s="410"/>
      <c r="AH1000" s="410"/>
      <c r="AI1000" s="410"/>
      <c r="AJ1000" s="410"/>
      <c r="AK1000" s="410"/>
      <c r="AL1000" s="410"/>
      <c r="AM1000" s="410"/>
      <c r="AN1000" s="410"/>
      <c r="AO1000" s="410"/>
      <c r="AP1000" s="410"/>
      <c r="AQ1000" s="410"/>
    </row>
    <row r="1001" spans="30:43" x14ac:dyDescent="0.2">
      <c r="AD1001" s="410"/>
      <c r="AE1001" s="410"/>
      <c r="AF1001" s="410"/>
      <c r="AG1001" s="410"/>
      <c r="AH1001" s="410"/>
      <c r="AI1001" s="410"/>
      <c r="AJ1001" s="410"/>
      <c r="AK1001" s="410"/>
      <c r="AL1001" s="410"/>
      <c r="AM1001" s="410"/>
      <c r="AN1001" s="410"/>
      <c r="AO1001" s="410"/>
      <c r="AP1001" s="410"/>
      <c r="AQ1001" s="410"/>
    </row>
    <row r="1002" spans="30:43" x14ac:dyDescent="0.2">
      <c r="AD1002" s="410"/>
      <c r="AE1002" s="410"/>
      <c r="AF1002" s="410"/>
      <c r="AG1002" s="410"/>
      <c r="AH1002" s="410"/>
      <c r="AI1002" s="410"/>
      <c r="AJ1002" s="410"/>
      <c r="AK1002" s="410"/>
      <c r="AL1002" s="410"/>
      <c r="AM1002" s="410"/>
      <c r="AN1002" s="410"/>
      <c r="AO1002" s="410"/>
      <c r="AP1002" s="410"/>
      <c r="AQ1002" s="410"/>
    </row>
    <row r="1003" spans="30:43" x14ac:dyDescent="0.2">
      <c r="AD1003" s="410"/>
      <c r="AE1003" s="410"/>
      <c r="AF1003" s="410"/>
      <c r="AG1003" s="410"/>
      <c r="AH1003" s="410"/>
      <c r="AI1003" s="410"/>
      <c r="AJ1003" s="410"/>
      <c r="AK1003" s="410"/>
      <c r="AL1003" s="410"/>
      <c r="AM1003" s="410"/>
      <c r="AN1003" s="410"/>
      <c r="AO1003" s="410"/>
      <c r="AP1003" s="410"/>
      <c r="AQ1003" s="410"/>
    </row>
    <row r="1004" spans="30:43" x14ac:dyDescent="0.2">
      <c r="AD1004" s="410"/>
      <c r="AE1004" s="410"/>
      <c r="AF1004" s="410"/>
      <c r="AG1004" s="410"/>
      <c r="AH1004" s="410"/>
      <c r="AI1004" s="410"/>
      <c r="AJ1004" s="410"/>
      <c r="AK1004" s="410"/>
      <c r="AL1004" s="410"/>
      <c r="AM1004" s="410"/>
      <c r="AN1004" s="410"/>
      <c r="AO1004" s="410"/>
      <c r="AP1004" s="410"/>
      <c r="AQ1004" s="410"/>
    </row>
    <row r="1005" spans="30:43" x14ac:dyDescent="0.2">
      <c r="AD1005" s="410"/>
      <c r="AE1005" s="410"/>
      <c r="AF1005" s="410"/>
      <c r="AG1005" s="410"/>
      <c r="AH1005" s="410"/>
      <c r="AI1005" s="410"/>
      <c r="AJ1005" s="410"/>
      <c r="AK1005" s="410"/>
      <c r="AL1005" s="410"/>
      <c r="AM1005" s="410"/>
      <c r="AN1005" s="410"/>
      <c r="AO1005" s="410"/>
      <c r="AP1005" s="410"/>
      <c r="AQ1005" s="410"/>
    </row>
    <row r="1006" spans="30:43" x14ac:dyDescent="0.2">
      <c r="AD1006" s="410"/>
      <c r="AE1006" s="410"/>
      <c r="AF1006" s="410"/>
      <c r="AG1006" s="410"/>
      <c r="AH1006" s="410"/>
      <c r="AI1006" s="410"/>
      <c r="AJ1006" s="410"/>
      <c r="AK1006" s="410"/>
      <c r="AL1006" s="410"/>
      <c r="AM1006" s="410"/>
      <c r="AN1006" s="410"/>
      <c r="AO1006" s="410"/>
      <c r="AP1006" s="410"/>
      <c r="AQ1006" s="410"/>
    </row>
    <row r="1007" spans="30:43" x14ac:dyDescent="0.2">
      <c r="AD1007" s="410"/>
      <c r="AE1007" s="410"/>
      <c r="AF1007" s="410"/>
      <c r="AG1007" s="410"/>
      <c r="AH1007" s="410"/>
      <c r="AI1007" s="410"/>
      <c r="AJ1007" s="410"/>
      <c r="AK1007" s="410"/>
      <c r="AL1007" s="410"/>
      <c r="AM1007" s="410"/>
      <c r="AN1007" s="410"/>
      <c r="AO1007" s="410"/>
      <c r="AP1007" s="410"/>
      <c r="AQ1007" s="410"/>
    </row>
    <row r="1008" spans="30:43" x14ac:dyDescent="0.2">
      <c r="AD1008" s="410"/>
      <c r="AE1008" s="410"/>
      <c r="AF1008" s="410"/>
      <c r="AG1008" s="410"/>
      <c r="AH1008" s="410"/>
      <c r="AI1008" s="410"/>
      <c r="AJ1008" s="410"/>
      <c r="AK1008" s="410"/>
      <c r="AL1008" s="410"/>
      <c r="AM1008" s="410"/>
      <c r="AN1008" s="410"/>
      <c r="AO1008" s="410"/>
      <c r="AP1008" s="410"/>
      <c r="AQ1008" s="410"/>
    </row>
    <row r="1009" spans="30:43" x14ac:dyDescent="0.2">
      <c r="AD1009" s="410"/>
      <c r="AE1009" s="410"/>
      <c r="AF1009" s="410"/>
      <c r="AG1009" s="410"/>
      <c r="AH1009" s="410"/>
      <c r="AI1009" s="410"/>
      <c r="AJ1009" s="410"/>
      <c r="AK1009" s="410"/>
      <c r="AL1009" s="410"/>
      <c r="AM1009" s="410"/>
      <c r="AN1009" s="410"/>
      <c r="AO1009" s="410"/>
      <c r="AP1009" s="410"/>
      <c r="AQ1009" s="410"/>
    </row>
    <row r="1010" spans="30:43" x14ac:dyDescent="0.2">
      <c r="AD1010" s="410"/>
      <c r="AE1010" s="410"/>
      <c r="AF1010" s="410"/>
      <c r="AG1010" s="410"/>
      <c r="AH1010" s="410"/>
      <c r="AI1010" s="410"/>
      <c r="AJ1010" s="410"/>
      <c r="AK1010" s="410"/>
      <c r="AL1010" s="410"/>
      <c r="AM1010" s="410"/>
      <c r="AN1010" s="410"/>
      <c r="AO1010" s="410"/>
      <c r="AP1010" s="410"/>
      <c r="AQ1010" s="410"/>
    </row>
    <row r="1011" spans="30:43" x14ac:dyDescent="0.2">
      <c r="AD1011" s="410"/>
      <c r="AE1011" s="410"/>
      <c r="AF1011" s="410"/>
      <c r="AG1011" s="410"/>
      <c r="AH1011" s="410"/>
      <c r="AI1011" s="410"/>
      <c r="AJ1011" s="410"/>
      <c r="AK1011" s="410"/>
      <c r="AL1011" s="410"/>
      <c r="AM1011" s="410"/>
      <c r="AN1011" s="410"/>
      <c r="AO1011" s="410"/>
      <c r="AP1011" s="410"/>
      <c r="AQ1011" s="410"/>
    </row>
    <row r="1012" spans="30:43" x14ac:dyDescent="0.2">
      <c r="AD1012" s="410"/>
      <c r="AE1012" s="410"/>
      <c r="AF1012" s="410"/>
      <c r="AG1012" s="410"/>
      <c r="AH1012" s="410"/>
      <c r="AI1012" s="410"/>
      <c r="AJ1012" s="410"/>
      <c r="AK1012" s="410"/>
      <c r="AL1012" s="410"/>
      <c r="AM1012" s="410"/>
      <c r="AN1012" s="410"/>
      <c r="AO1012" s="410"/>
      <c r="AP1012" s="410"/>
      <c r="AQ1012" s="410"/>
    </row>
    <row r="1013" spans="30:43" x14ac:dyDescent="0.2">
      <c r="AD1013" s="410"/>
      <c r="AE1013" s="410"/>
      <c r="AF1013" s="410"/>
      <c r="AG1013" s="410"/>
      <c r="AH1013" s="410"/>
      <c r="AI1013" s="410"/>
      <c r="AJ1013" s="410"/>
      <c r="AK1013" s="410"/>
      <c r="AL1013" s="410"/>
      <c r="AM1013" s="410"/>
      <c r="AN1013" s="410"/>
      <c r="AO1013" s="410"/>
      <c r="AP1013" s="410"/>
      <c r="AQ1013" s="410"/>
    </row>
    <row r="1014" spans="30:43" x14ac:dyDescent="0.2">
      <c r="AD1014" s="410"/>
      <c r="AE1014" s="410"/>
      <c r="AF1014" s="410"/>
      <c r="AG1014" s="410"/>
      <c r="AH1014" s="410"/>
      <c r="AI1014" s="410"/>
      <c r="AJ1014" s="410"/>
      <c r="AK1014" s="410"/>
      <c r="AL1014" s="410"/>
      <c r="AM1014" s="410"/>
      <c r="AN1014" s="410"/>
      <c r="AO1014" s="410"/>
      <c r="AP1014" s="410"/>
      <c r="AQ1014" s="410"/>
    </row>
    <row r="1015" spans="30:43" x14ac:dyDescent="0.2">
      <c r="AD1015" s="410"/>
      <c r="AE1015" s="410"/>
      <c r="AF1015" s="410"/>
      <c r="AG1015" s="410"/>
      <c r="AH1015" s="410"/>
      <c r="AI1015" s="410"/>
      <c r="AJ1015" s="410"/>
      <c r="AK1015" s="410"/>
      <c r="AL1015" s="410"/>
      <c r="AM1015" s="410"/>
      <c r="AN1015" s="410"/>
      <c r="AO1015" s="410"/>
      <c r="AP1015" s="410"/>
      <c r="AQ1015" s="410"/>
    </row>
    <row r="1016" spans="30:43" x14ac:dyDescent="0.2">
      <c r="AD1016" s="410"/>
      <c r="AE1016" s="410"/>
      <c r="AF1016" s="410"/>
      <c r="AG1016" s="410"/>
      <c r="AH1016" s="410"/>
      <c r="AI1016" s="410"/>
      <c r="AJ1016" s="410"/>
      <c r="AK1016" s="410"/>
      <c r="AL1016" s="410"/>
      <c r="AM1016" s="410"/>
      <c r="AN1016" s="410"/>
      <c r="AO1016" s="410"/>
      <c r="AP1016" s="410"/>
      <c r="AQ1016" s="410"/>
    </row>
    <row r="1017" spans="30:43" x14ac:dyDescent="0.2">
      <c r="AD1017" s="410"/>
      <c r="AE1017" s="410"/>
      <c r="AF1017" s="410"/>
      <c r="AG1017" s="410"/>
      <c r="AH1017" s="410"/>
      <c r="AI1017" s="410"/>
      <c r="AJ1017" s="410"/>
      <c r="AK1017" s="410"/>
      <c r="AL1017" s="410"/>
      <c r="AM1017" s="410"/>
      <c r="AN1017" s="410"/>
      <c r="AO1017" s="410"/>
      <c r="AP1017" s="410"/>
      <c r="AQ1017" s="410"/>
    </row>
    <row r="1018" spans="30:43" x14ac:dyDescent="0.2">
      <c r="AD1018" s="410"/>
      <c r="AE1018" s="410"/>
      <c r="AF1018" s="410"/>
      <c r="AG1018" s="410"/>
      <c r="AH1018" s="410"/>
      <c r="AI1018" s="410"/>
      <c r="AJ1018" s="410"/>
      <c r="AK1018" s="410"/>
      <c r="AL1018" s="410"/>
      <c r="AM1018" s="410"/>
      <c r="AN1018" s="410"/>
      <c r="AO1018" s="410"/>
      <c r="AP1018" s="410"/>
      <c r="AQ1018" s="410"/>
    </row>
    <row r="1019" spans="30:43" x14ac:dyDescent="0.2">
      <c r="AD1019" s="410"/>
      <c r="AE1019" s="410"/>
      <c r="AF1019" s="410"/>
      <c r="AG1019" s="410"/>
      <c r="AH1019" s="410"/>
      <c r="AI1019" s="410"/>
      <c r="AJ1019" s="410"/>
      <c r="AK1019" s="410"/>
      <c r="AL1019" s="410"/>
      <c r="AM1019" s="410"/>
      <c r="AN1019" s="410"/>
      <c r="AO1019" s="410"/>
      <c r="AP1019" s="410"/>
      <c r="AQ1019" s="410"/>
    </row>
    <row r="1020" spans="30:43" x14ac:dyDescent="0.2">
      <c r="AD1020" s="410"/>
      <c r="AE1020" s="410"/>
      <c r="AF1020" s="410"/>
      <c r="AG1020" s="410"/>
      <c r="AH1020" s="410"/>
      <c r="AI1020" s="410"/>
      <c r="AJ1020" s="410"/>
      <c r="AK1020" s="410"/>
      <c r="AL1020" s="410"/>
      <c r="AM1020" s="410"/>
      <c r="AN1020" s="410"/>
      <c r="AO1020" s="410"/>
      <c r="AP1020" s="410"/>
      <c r="AQ1020" s="410"/>
    </row>
    <row r="1021" spans="30:43" x14ac:dyDescent="0.2">
      <c r="AD1021" s="410"/>
      <c r="AE1021" s="410"/>
      <c r="AF1021" s="410"/>
      <c r="AG1021" s="410"/>
      <c r="AH1021" s="410"/>
      <c r="AI1021" s="410"/>
      <c r="AJ1021" s="410"/>
      <c r="AK1021" s="410"/>
      <c r="AL1021" s="410"/>
      <c r="AM1021" s="410"/>
      <c r="AN1021" s="410"/>
      <c r="AO1021" s="410"/>
      <c r="AP1021" s="410"/>
      <c r="AQ1021" s="410"/>
    </row>
    <row r="1022" spans="30:43" x14ac:dyDescent="0.2">
      <c r="AD1022" s="410"/>
      <c r="AE1022" s="410"/>
      <c r="AF1022" s="410"/>
      <c r="AG1022" s="410"/>
      <c r="AH1022" s="410"/>
      <c r="AI1022" s="410"/>
      <c r="AJ1022" s="410"/>
      <c r="AK1022" s="410"/>
      <c r="AL1022" s="410"/>
      <c r="AM1022" s="410"/>
      <c r="AN1022" s="410"/>
      <c r="AO1022" s="410"/>
      <c r="AP1022" s="410"/>
      <c r="AQ1022" s="410"/>
    </row>
    <row r="1023" spans="30:43" x14ac:dyDescent="0.2">
      <c r="AD1023" s="410"/>
      <c r="AE1023" s="410"/>
      <c r="AF1023" s="410"/>
      <c r="AG1023" s="410"/>
      <c r="AH1023" s="410"/>
      <c r="AI1023" s="410"/>
      <c r="AJ1023" s="410"/>
      <c r="AK1023" s="410"/>
      <c r="AL1023" s="410"/>
      <c r="AM1023" s="410"/>
      <c r="AN1023" s="410"/>
      <c r="AO1023" s="410"/>
      <c r="AP1023" s="410"/>
      <c r="AQ1023" s="410"/>
    </row>
    <row r="1024" spans="30:43" x14ac:dyDescent="0.2">
      <c r="AD1024" s="410"/>
      <c r="AE1024" s="410"/>
      <c r="AF1024" s="410"/>
      <c r="AG1024" s="410"/>
      <c r="AH1024" s="410"/>
      <c r="AI1024" s="410"/>
      <c r="AJ1024" s="410"/>
      <c r="AK1024" s="410"/>
      <c r="AL1024" s="410"/>
      <c r="AM1024" s="410"/>
      <c r="AN1024" s="410"/>
      <c r="AO1024" s="410"/>
      <c r="AP1024" s="410"/>
      <c r="AQ1024" s="410"/>
    </row>
    <row r="1025" spans="30:43" x14ac:dyDescent="0.2">
      <c r="AD1025" s="410"/>
      <c r="AE1025" s="410"/>
      <c r="AF1025" s="410"/>
      <c r="AG1025" s="410"/>
      <c r="AH1025" s="410"/>
      <c r="AI1025" s="410"/>
      <c r="AJ1025" s="410"/>
      <c r="AK1025" s="410"/>
      <c r="AL1025" s="410"/>
      <c r="AM1025" s="410"/>
      <c r="AN1025" s="410"/>
      <c r="AO1025" s="410"/>
      <c r="AP1025" s="410"/>
      <c r="AQ1025" s="410"/>
    </row>
    <row r="1026" spans="30:43" x14ac:dyDescent="0.2">
      <c r="AD1026" s="410"/>
      <c r="AE1026" s="410"/>
      <c r="AF1026" s="410"/>
      <c r="AG1026" s="410"/>
      <c r="AH1026" s="410"/>
      <c r="AI1026" s="410"/>
      <c r="AJ1026" s="410"/>
      <c r="AK1026" s="410"/>
      <c r="AL1026" s="410"/>
      <c r="AM1026" s="410"/>
      <c r="AN1026" s="410"/>
      <c r="AO1026" s="410"/>
      <c r="AP1026" s="410"/>
      <c r="AQ1026" s="410"/>
    </row>
    <row r="1027" spans="30:43" x14ac:dyDescent="0.2">
      <c r="AD1027" s="410"/>
      <c r="AE1027" s="410"/>
      <c r="AF1027" s="410"/>
      <c r="AG1027" s="410"/>
      <c r="AH1027" s="410"/>
      <c r="AI1027" s="410"/>
      <c r="AJ1027" s="410"/>
      <c r="AK1027" s="410"/>
      <c r="AL1027" s="410"/>
      <c r="AM1027" s="410"/>
      <c r="AN1027" s="410"/>
      <c r="AO1027" s="410"/>
      <c r="AP1027" s="410"/>
      <c r="AQ1027" s="410"/>
    </row>
    <row r="1028" spans="30:43" x14ac:dyDescent="0.2">
      <c r="AD1028" s="410"/>
      <c r="AE1028" s="410"/>
      <c r="AF1028" s="410"/>
      <c r="AG1028" s="410"/>
      <c r="AH1028" s="410"/>
      <c r="AI1028" s="410"/>
      <c r="AJ1028" s="410"/>
      <c r="AK1028" s="410"/>
      <c r="AL1028" s="410"/>
      <c r="AM1028" s="410"/>
      <c r="AN1028" s="410"/>
      <c r="AO1028" s="410"/>
      <c r="AP1028" s="410"/>
      <c r="AQ1028" s="410"/>
    </row>
    <row r="1029" spans="30:43" x14ac:dyDescent="0.2">
      <c r="AD1029" s="410"/>
      <c r="AE1029" s="410"/>
      <c r="AF1029" s="410"/>
      <c r="AG1029" s="410"/>
      <c r="AH1029" s="410"/>
      <c r="AI1029" s="410"/>
      <c r="AJ1029" s="410"/>
      <c r="AK1029" s="410"/>
      <c r="AL1029" s="410"/>
      <c r="AM1029" s="410"/>
      <c r="AN1029" s="410"/>
      <c r="AO1029" s="410"/>
      <c r="AP1029" s="410"/>
      <c r="AQ1029" s="410"/>
    </row>
    <row r="1030" spans="30:43" x14ac:dyDescent="0.2">
      <c r="AD1030" s="410"/>
      <c r="AE1030" s="410"/>
      <c r="AF1030" s="410"/>
      <c r="AG1030" s="410"/>
      <c r="AH1030" s="410"/>
      <c r="AI1030" s="410"/>
      <c r="AJ1030" s="410"/>
      <c r="AK1030" s="410"/>
      <c r="AL1030" s="410"/>
      <c r="AM1030" s="410"/>
      <c r="AN1030" s="410"/>
      <c r="AO1030" s="410"/>
      <c r="AP1030" s="410"/>
      <c r="AQ1030" s="410"/>
    </row>
    <row r="1031" spans="30:43" x14ac:dyDescent="0.2">
      <c r="AD1031" s="410"/>
      <c r="AE1031" s="410"/>
      <c r="AF1031" s="410"/>
      <c r="AG1031" s="410"/>
      <c r="AH1031" s="410"/>
      <c r="AI1031" s="410"/>
      <c r="AJ1031" s="410"/>
      <c r="AK1031" s="410"/>
      <c r="AL1031" s="410"/>
      <c r="AM1031" s="410"/>
      <c r="AN1031" s="410"/>
      <c r="AO1031" s="410"/>
      <c r="AP1031" s="410"/>
      <c r="AQ1031" s="410"/>
    </row>
    <row r="1032" spans="30:43" x14ac:dyDescent="0.2">
      <c r="AD1032" s="410"/>
      <c r="AE1032" s="410"/>
      <c r="AF1032" s="410"/>
      <c r="AG1032" s="410"/>
      <c r="AH1032" s="410"/>
      <c r="AI1032" s="410"/>
      <c r="AJ1032" s="410"/>
      <c r="AK1032" s="410"/>
      <c r="AL1032" s="410"/>
      <c r="AM1032" s="410"/>
      <c r="AN1032" s="410"/>
      <c r="AO1032" s="410"/>
      <c r="AP1032" s="410"/>
      <c r="AQ1032" s="410"/>
    </row>
    <row r="1033" spans="30:43" x14ac:dyDescent="0.2">
      <c r="AD1033" s="410"/>
      <c r="AE1033" s="410"/>
      <c r="AF1033" s="410"/>
      <c r="AG1033" s="410"/>
      <c r="AH1033" s="410"/>
      <c r="AI1033" s="410"/>
      <c r="AJ1033" s="410"/>
      <c r="AK1033" s="410"/>
      <c r="AL1033" s="410"/>
      <c r="AM1033" s="410"/>
      <c r="AN1033" s="410"/>
      <c r="AO1033" s="410"/>
      <c r="AP1033" s="410"/>
      <c r="AQ1033" s="410"/>
    </row>
    <row r="1034" spans="30:43" x14ac:dyDescent="0.2">
      <c r="AD1034" s="410"/>
      <c r="AE1034" s="410"/>
      <c r="AF1034" s="410"/>
      <c r="AG1034" s="410"/>
      <c r="AH1034" s="410"/>
      <c r="AI1034" s="410"/>
      <c r="AJ1034" s="410"/>
      <c r="AK1034" s="410"/>
      <c r="AL1034" s="410"/>
      <c r="AM1034" s="410"/>
      <c r="AN1034" s="410"/>
      <c r="AO1034" s="410"/>
      <c r="AP1034" s="410"/>
      <c r="AQ1034" s="410"/>
    </row>
    <row r="1035" spans="30:43" x14ac:dyDescent="0.2">
      <c r="AD1035" s="410"/>
      <c r="AE1035" s="410"/>
      <c r="AF1035" s="410"/>
      <c r="AG1035" s="410"/>
      <c r="AH1035" s="410"/>
      <c r="AI1035" s="410"/>
      <c r="AJ1035" s="410"/>
      <c r="AK1035" s="410"/>
      <c r="AL1035" s="410"/>
      <c r="AM1035" s="410"/>
      <c r="AN1035" s="410"/>
      <c r="AO1035" s="410"/>
      <c r="AP1035" s="410"/>
      <c r="AQ1035" s="410"/>
    </row>
    <row r="1036" spans="30:43" x14ac:dyDescent="0.2">
      <c r="AD1036" s="410"/>
      <c r="AE1036" s="410"/>
      <c r="AF1036" s="410"/>
      <c r="AG1036" s="410"/>
      <c r="AH1036" s="410"/>
      <c r="AI1036" s="410"/>
      <c r="AJ1036" s="410"/>
      <c r="AK1036" s="410"/>
      <c r="AL1036" s="410"/>
      <c r="AM1036" s="410"/>
      <c r="AN1036" s="410"/>
      <c r="AO1036" s="410"/>
      <c r="AP1036" s="410"/>
      <c r="AQ1036" s="410"/>
    </row>
    <row r="1037" spans="30:43" x14ac:dyDescent="0.2">
      <c r="AD1037" s="410"/>
      <c r="AE1037" s="410"/>
      <c r="AF1037" s="410"/>
      <c r="AG1037" s="410"/>
      <c r="AH1037" s="410"/>
      <c r="AI1037" s="410"/>
      <c r="AJ1037" s="410"/>
      <c r="AK1037" s="410"/>
      <c r="AL1037" s="410"/>
      <c r="AM1037" s="410"/>
      <c r="AN1037" s="410"/>
      <c r="AO1037" s="410"/>
      <c r="AP1037" s="410"/>
      <c r="AQ1037" s="410"/>
    </row>
    <row r="1038" spans="30:43" x14ac:dyDescent="0.2">
      <c r="AD1038" s="410"/>
      <c r="AE1038" s="410"/>
      <c r="AF1038" s="410"/>
      <c r="AG1038" s="410"/>
      <c r="AH1038" s="410"/>
      <c r="AI1038" s="410"/>
      <c r="AJ1038" s="410"/>
      <c r="AK1038" s="410"/>
      <c r="AL1038" s="410"/>
      <c r="AM1038" s="410"/>
      <c r="AN1038" s="410"/>
      <c r="AO1038" s="410"/>
      <c r="AP1038" s="410"/>
      <c r="AQ1038" s="410"/>
    </row>
    <row r="1039" spans="30:43" x14ac:dyDescent="0.2">
      <c r="AD1039" s="410"/>
      <c r="AE1039" s="410"/>
      <c r="AF1039" s="410"/>
      <c r="AG1039" s="410"/>
      <c r="AH1039" s="410"/>
      <c r="AI1039" s="410"/>
      <c r="AJ1039" s="410"/>
      <c r="AK1039" s="410"/>
      <c r="AL1039" s="410"/>
      <c r="AM1039" s="410"/>
      <c r="AN1039" s="410"/>
      <c r="AO1039" s="410"/>
      <c r="AP1039" s="410"/>
      <c r="AQ1039" s="410"/>
    </row>
    <row r="1040" spans="30:43" x14ac:dyDescent="0.2">
      <c r="AD1040" s="410"/>
      <c r="AE1040" s="410"/>
      <c r="AF1040" s="410"/>
      <c r="AG1040" s="410"/>
      <c r="AH1040" s="410"/>
      <c r="AI1040" s="410"/>
      <c r="AJ1040" s="410"/>
      <c r="AK1040" s="410"/>
      <c r="AL1040" s="410"/>
      <c r="AM1040" s="410"/>
      <c r="AN1040" s="410"/>
      <c r="AO1040" s="410"/>
      <c r="AP1040" s="410"/>
      <c r="AQ1040" s="410"/>
    </row>
    <row r="1041" spans="30:43" x14ac:dyDescent="0.2">
      <c r="AD1041" s="410"/>
      <c r="AE1041" s="410"/>
      <c r="AF1041" s="410"/>
      <c r="AG1041" s="410"/>
      <c r="AH1041" s="410"/>
      <c r="AI1041" s="410"/>
      <c r="AJ1041" s="410"/>
      <c r="AK1041" s="410"/>
      <c r="AL1041" s="410"/>
      <c r="AM1041" s="410"/>
      <c r="AN1041" s="410"/>
      <c r="AO1041" s="410"/>
      <c r="AP1041" s="410"/>
      <c r="AQ1041" s="410"/>
    </row>
    <row r="1042" spans="30:43" x14ac:dyDescent="0.2">
      <c r="AD1042" s="410"/>
      <c r="AE1042" s="410"/>
      <c r="AF1042" s="410"/>
      <c r="AG1042" s="410"/>
      <c r="AH1042" s="410"/>
      <c r="AI1042" s="410"/>
      <c r="AJ1042" s="410"/>
      <c r="AK1042" s="410"/>
      <c r="AL1042" s="410"/>
      <c r="AM1042" s="410"/>
      <c r="AN1042" s="410"/>
      <c r="AO1042" s="410"/>
      <c r="AP1042" s="410"/>
      <c r="AQ1042" s="410"/>
    </row>
    <row r="1043" spans="30:43" x14ac:dyDescent="0.2">
      <c r="AD1043" s="410"/>
      <c r="AE1043" s="410"/>
      <c r="AF1043" s="410"/>
      <c r="AG1043" s="410"/>
      <c r="AH1043" s="410"/>
      <c r="AI1043" s="410"/>
      <c r="AJ1043" s="410"/>
      <c r="AK1043" s="410"/>
      <c r="AL1043" s="410"/>
      <c r="AM1043" s="410"/>
      <c r="AN1043" s="410"/>
      <c r="AO1043" s="410"/>
      <c r="AP1043" s="410"/>
      <c r="AQ1043" s="410"/>
    </row>
    <row r="1044" spans="30:43" x14ac:dyDescent="0.2">
      <c r="AD1044" s="410"/>
      <c r="AE1044" s="410"/>
      <c r="AF1044" s="410"/>
      <c r="AG1044" s="410"/>
      <c r="AH1044" s="410"/>
      <c r="AI1044" s="410"/>
      <c r="AJ1044" s="410"/>
      <c r="AK1044" s="410"/>
      <c r="AL1044" s="410"/>
      <c r="AM1044" s="410"/>
      <c r="AN1044" s="410"/>
      <c r="AO1044" s="410"/>
      <c r="AP1044" s="410"/>
      <c r="AQ1044" s="410"/>
    </row>
    <row r="1045" spans="30:43" x14ac:dyDescent="0.2">
      <c r="AD1045" s="410"/>
      <c r="AE1045" s="410"/>
      <c r="AF1045" s="410"/>
      <c r="AG1045" s="410"/>
      <c r="AH1045" s="410"/>
      <c r="AI1045" s="410"/>
      <c r="AJ1045" s="410"/>
      <c r="AK1045" s="410"/>
      <c r="AL1045" s="410"/>
      <c r="AM1045" s="410"/>
      <c r="AN1045" s="410"/>
      <c r="AO1045" s="410"/>
      <c r="AP1045" s="410"/>
      <c r="AQ1045" s="410"/>
    </row>
    <row r="1046" spans="30:43" x14ac:dyDescent="0.2">
      <c r="AD1046" s="410"/>
      <c r="AE1046" s="410"/>
      <c r="AF1046" s="410"/>
      <c r="AG1046" s="410"/>
      <c r="AH1046" s="410"/>
      <c r="AI1046" s="410"/>
      <c r="AJ1046" s="410"/>
      <c r="AK1046" s="410"/>
      <c r="AL1046" s="410"/>
      <c r="AM1046" s="410"/>
      <c r="AN1046" s="410"/>
      <c r="AO1046" s="410"/>
      <c r="AP1046" s="410"/>
      <c r="AQ1046" s="410"/>
    </row>
    <row r="1047" spans="30:43" x14ac:dyDescent="0.2">
      <c r="AD1047" s="410"/>
      <c r="AE1047" s="410"/>
      <c r="AF1047" s="410"/>
      <c r="AG1047" s="410"/>
      <c r="AH1047" s="410"/>
      <c r="AI1047" s="410"/>
      <c r="AJ1047" s="410"/>
      <c r="AK1047" s="410"/>
      <c r="AL1047" s="410"/>
      <c r="AM1047" s="410"/>
      <c r="AN1047" s="410"/>
      <c r="AO1047" s="410"/>
      <c r="AP1047" s="410"/>
      <c r="AQ1047" s="410"/>
    </row>
    <row r="1048" spans="30:43" x14ac:dyDescent="0.2">
      <c r="AD1048" s="410"/>
      <c r="AE1048" s="410"/>
      <c r="AF1048" s="410"/>
      <c r="AG1048" s="410"/>
      <c r="AH1048" s="410"/>
      <c r="AI1048" s="410"/>
      <c r="AJ1048" s="410"/>
      <c r="AK1048" s="410"/>
      <c r="AL1048" s="410"/>
      <c r="AM1048" s="410"/>
      <c r="AN1048" s="410"/>
      <c r="AO1048" s="410"/>
      <c r="AP1048" s="410"/>
      <c r="AQ1048" s="410"/>
    </row>
    <row r="1049" spans="30:43" x14ac:dyDescent="0.2">
      <c r="AD1049" s="410"/>
      <c r="AE1049" s="410"/>
      <c r="AF1049" s="410"/>
      <c r="AG1049" s="410"/>
      <c r="AH1049" s="410"/>
      <c r="AI1049" s="410"/>
      <c r="AJ1049" s="410"/>
      <c r="AK1049" s="410"/>
      <c r="AL1049" s="410"/>
      <c r="AM1049" s="410"/>
      <c r="AN1049" s="410"/>
      <c r="AO1049" s="410"/>
      <c r="AP1049" s="410"/>
      <c r="AQ1049" s="410"/>
    </row>
    <row r="1050" spans="30:43" x14ac:dyDescent="0.2">
      <c r="AD1050" s="410"/>
      <c r="AE1050" s="410"/>
      <c r="AF1050" s="410"/>
      <c r="AG1050" s="410"/>
      <c r="AH1050" s="410"/>
      <c r="AI1050" s="410"/>
      <c r="AJ1050" s="410"/>
      <c r="AK1050" s="410"/>
      <c r="AL1050" s="410"/>
      <c r="AM1050" s="410"/>
      <c r="AN1050" s="410"/>
      <c r="AO1050" s="410"/>
      <c r="AP1050" s="410"/>
      <c r="AQ1050" s="410"/>
    </row>
    <row r="1051" spans="30:43" x14ac:dyDescent="0.2">
      <c r="AD1051" s="410"/>
      <c r="AE1051" s="410"/>
      <c r="AF1051" s="410"/>
      <c r="AG1051" s="410"/>
      <c r="AH1051" s="410"/>
      <c r="AI1051" s="410"/>
      <c r="AJ1051" s="410"/>
      <c r="AK1051" s="410"/>
      <c r="AL1051" s="410"/>
      <c r="AM1051" s="410"/>
      <c r="AN1051" s="410"/>
      <c r="AO1051" s="410"/>
      <c r="AP1051" s="410"/>
      <c r="AQ1051" s="410"/>
    </row>
    <row r="1052" spans="30:43" x14ac:dyDescent="0.2">
      <c r="AD1052" s="410"/>
      <c r="AE1052" s="410"/>
      <c r="AF1052" s="410"/>
      <c r="AG1052" s="410"/>
      <c r="AH1052" s="410"/>
      <c r="AI1052" s="410"/>
      <c r="AJ1052" s="410"/>
      <c r="AK1052" s="410"/>
      <c r="AL1052" s="410"/>
      <c r="AM1052" s="410"/>
      <c r="AN1052" s="410"/>
      <c r="AO1052" s="410"/>
      <c r="AP1052" s="410"/>
      <c r="AQ1052" s="410"/>
    </row>
    <row r="1053" spans="30:43" x14ac:dyDescent="0.2">
      <c r="AD1053" s="410"/>
      <c r="AE1053" s="410"/>
      <c r="AF1053" s="410"/>
      <c r="AG1053" s="410"/>
      <c r="AH1053" s="410"/>
      <c r="AI1053" s="410"/>
      <c r="AJ1053" s="410"/>
      <c r="AK1053" s="410"/>
      <c r="AL1053" s="410"/>
      <c r="AM1053" s="410"/>
      <c r="AN1053" s="410"/>
      <c r="AO1053" s="410"/>
      <c r="AP1053" s="410"/>
      <c r="AQ1053" s="410"/>
    </row>
    <row r="1054" spans="30:43" x14ac:dyDescent="0.2">
      <c r="AD1054" s="410"/>
      <c r="AE1054" s="410"/>
      <c r="AF1054" s="410"/>
      <c r="AG1054" s="410"/>
      <c r="AH1054" s="410"/>
      <c r="AI1054" s="410"/>
      <c r="AJ1054" s="410"/>
      <c r="AK1054" s="410"/>
      <c r="AL1054" s="410"/>
      <c r="AM1054" s="410"/>
      <c r="AN1054" s="410"/>
      <c r="AO1054" s="410"/>
      <c r="AP1054" s="410"/>
      <c r="AQ1054" s="410"/>
    </row>
    <row r="1055" spans="30:43" x14ac:dyDescent="0.2">
      <c r="AD1055" s="410"/>
      <c r="AE1055" s="410"/>
      <c r="AF1055" s="410"/>
      <c r="AG1055" s="410"/>
      <c r="AH1055" s="410"/>
      <c r="AI1055" s="410"/>
      <c r="AJ1055" s="410"/>
      <c r="AK1055" s="410"/>
      <c r="AL1055" s="410"/>
      <c r="AM1055" s="410"/>
      <c r="AN1055" s="410"/>
      <c r="AO1055" s="410"/>
      <c r="AP1055" s="410"/>
      <c r="AQ1055" s="410"/>
    </row>
    <row r="1056" spans="30:43" x14ac:dyDescent="0.2">
      <c r="AD1056" s="410"/>
      <c r="AE1056" s="410"/>
      <c r="AF1056" s="410"/>
      <c r="AG1056" s="410"/>
      <c r="AH1056" s="410"/>
      <c r="AI1056" s="410"/>
      <c r="AJ1056" s="410"/>
      <c r="AK1056" s="410"/>
      <c r="AL1056" s="410"/>
      <c r="AM1056" s="410"/>
      <c r="AN1056" s="410"/>
      <c r="AO1056" s="410"/>
      <c r="AP1056" s="410"/>
      <c r="AQ1056" s="410"/>
    </row>
    <row r="1057" spans="30:43" x14ac:dyDescent="0.2">
      <c r="AD1057" s="410"/>
      <c r="AE1057" s="410"/>
      <c r="AF1057" s="410"/>
      <c r="AG1057" s="410"/>
      <c r="AH1057" s="410"/>
      <c r="AI1057" s="410"/>
      <c r="AJ1057" s="410"/>
      <c r="AK1057" s="410"/>
      <c r="AL1057" s="410"/>
      <c r="AM1057" s="410"/>
      <c r="AN1057" s="410"/>
      <c r="AO1057" s="410"/>
      <c r="AP1057" s="410"/>
      <c r="AQ1057" s="410"/>
    </row>
    <row r="1058" spans="30:43" x14ac:dyDescent="0.2">
      <c r="AD1058" s="410"/>
      <c r="AE1058" s="410"/>
      <c r="AF1058" s="410"/>
      <c r="AG1058" s="410"/>
      <c r="AH1058" s="410"/>
      <c r="AI1058" s="410"/>
      <c r="AJ1058" s="410"/>
      <c r="AK1058" s="410"/>
      <c r="AL1058" s="410"/>
      <c r="AM1058" s="410"/>
      <c r="AN1058" s="410"/>
      <c r="AO1058" s="410"/>
      <c r="AP1058" s="410"/>
      <c r="AQ1058" s="410"/>
    </row>
    <row r="1059" spans="30:43" x14ac:dyDescent="0.2">
      <c r="AD1059" s="410"/>
      <c r="AE1059" s="410"/>
      <c r="AF1059" s="410"/>
      <c r="AG1059" s="410"/>
      <c r="AH1059" s="410"/>
      <c r="AI1059" s="410"/>
      <c r="AJ1059" s="410"/>
      <c r="AK1059" s="410"/>
      <c r="AL1059" s="410"/>
      <c r="AM1059" s="410"/>
      <c r="AN1059" s="410"/>
      <c r="AO1059" s="410"/>
      <c r="AP1059" s="410"/>
      <c r="AQ1059" s="410"/>
    </row>
    <row r="1060" spans="30:43" x14ac:dyDescent="0.2">
      <c r="AD1060" s="410"/>
      <c r="AE1060" s="410"/>
      <c r="AF1060" s="410"/>
      <c r="AG1060" s="410"/>
      <c r="AH1060" s="410"/>
      <c r="AI1060" s="410"/>
      <c r="AJ1060" s="410"/>
      <c r="AK1060" s="410"/>
      <c r="AL1060" s="410"/>
      <c r="AM1060" s="410"/>
      <c r="AN1060" s="410"/>
      <c r="AO1060" s="410"/>
      <c r="AP1060" s="410"/>
      <c r="AQ1060" s="410"/>
    </row>
    <row r="1061" spans="30:43" x14ac:dyDescent="0.2">
      <c r="AD1061" s="410"/>
      <c r="AE1061" s="410"/>
      <c r="AF1061" s="410"/>
      <c r="AG1061" s="410"/>
      <c r="AH1061" s="410"/>
      <c r="AI1061" s="410"/>
      <c r="AJ1061" s="410"/>
      <c r="AK1061" s="410"/>
      <c r="AL1061" s="410"/>
      <c r="AM1061" s="410"/>
      <c r="AN1061" s="410"/>
      <c r="AO1061" s="410"/>
      <c r="AP1061" s="410"/>
      <c r="AQ1061" s="410"/>
    </row>
    <row r="1062" spans="30:43" x14ac:dyDescent="0.2">
      <c r="AD1062" s="410"/>
      <c r="AE1062" s="410"/>
      <c r="AF1062" s="410"/>
      <c r="AG1062" s="410"/>
      <c r="AH1062" s="410"/>
      <c r="AI1062" s="410"/>
      <c r="AJ1062" s="410"/>
      <c r="AK1062" s="410"/>
      <c r="AL1062" s="410"/>
      <c r="AM1062" s="410"/>
      <c r="AN1062" s="410"/>
      <c r="AO1062" s="410"/>
      <c r="AP1062" s="410"/>
      <c r="AQ1062" s="410"/>
    </row>
    <row r="1063" spans="30:43" x14ac:dyDescent="0.2">
      <c r="AD1063" s="410"/>
      <c r="AE1063" s="410"/>
      <c r="AF1063" s="410"/>
      <c r="AG1063" s="410"/>
      <c r="AH1063" s="410"/>
      <c r="AI1063" s="410"/>
      <c r="AJ1063" s="410"/>
      <c r="AK1063" s="410"/>
      <c r="AL1063" s="410"/>
      <c r="AM1063" s="410"/>
      <c r="AN1063" s="410"/>
      <c r="AO1063" s="410"/>
      <c r="AP1063" s="410"/>
      <c r="AQ1063" s="410"/>
    </row>
    <row r="1064" spans="30:43" x14ac:dyDescent="0.2">
      <c r="AD1064" s="410"/>
      <c r="AE1064" s="410"/>
      <c r="AF1064" s="410"/>
      <c r="AG1064" s="410"/>
      <c r="AH1064" s="410"/>
      <c r="AI1064" s="410"/>
      <c r="AJ1064" s="410"/>
      <c r="AK1064" s="410"/>
      <c r="AL1064" s="410"/>
      <c r="AM1064" s="410"/>
      <c r="AN1064" s="410"/>
      <c r="AO1064" s="410"/>
      <c r="AP1064" s="410"/>
      <c r="AQ1064" s="410"/>
    </row>
    <row r="1065" spans="30:43" x14ac:dyDescent="0.2">
      <c r="AD1065" s="410"/>
      <c r="AE1065" s="410"/>
      <c r="AF1065" s="410"/>
      <c r="AG1065" s="410"/>
      <c r="AH1065" s="410"/>
      <c r="AI1065" s="410"/>
      <c r="AJ1065" s="410"/>
      <c r="AK1065" s="410"/>
      <c r="AL1065" s="410"/>
      <c r="AM1065" s="410"/>
      <c r="AN1065" s="410"/>
      <c r="AO1065" s="410"/>
      <c r="AP1065" s="410"/>
      <c r="AQ1065" s="410"/>
    </row>
    <row r="1066" spans="30:43" x14ac:dyDescent="0.2">
      <c r="AD1066" s="410"/>
      <c r="AE1066" s="410"/>
      <c r="AF1066" s="410"/>
      <c r="AG1066" s="410"/>
      <c r="AH1066" s="410"/>
      <c r="AI1066" s="410"/>
      <c r="AJ1066" s="410"/>
      <c r="AK1066" s="410"/>
      <c r="AL1066" s="410"/>
      <c r="AM1066" s="410"/>
      <c r="AN1066" s="410"/>
      <c r="AO1066" s="410"/>
      <c r="AP1066" s="410"/>
      <c r="AQ1066" s="410"/>
    </row>
    <row r="1067" spans="30:43" x14ac:dyDescent="0.2">
      <c r="AD1067" s="410"/>
      <c r="AE1067" s="410"/>
      <c r="AF1067" s="410"/>
      <c r="AG1067" s="410"/>
      <c r="AH1067" s="410"/>
      <c r="AI1067" s="410"/>
      <c r="AJ1067" s="410"/>
      <c r="AK1067" s="410"/>
      <c r="AL1067" s="410"/>
      <c r="AM1067" s="410"/>
      <c r="AN1067" s="410"/>
      <c r="AO1067" s="410"/>
      <c r="AP1067" s="410"/>
      <c r="AQ1067" s="410"/>
    </row>
    <row r="1068" spans="30:43" x14ac:dyDescent="0.2">
      <c r="AD1068" s="410"/>
      <c r="AE1068" s="410"/>
      <c r="AF1068" s="410"/>
      <c r="AG1068" s="410"/>
      <c r="AH1068" s="410"/>
      <c r="AI1068" s="410"/>
      <c r="AJ1068" s="410"/>
      <c r="AK1068" s="410"/>
      <c r="AL1068" s="410"/>
      <c r="AM1068" s="410"/>
      <c r="AN1068" s="410"/>
      <c r="AO1068" s="410"/>
      <c r="AP1068" s="410"/>
      <c r="AQ1068" s="410"/>
    </row>
    <row r="1069" spans="30:43" x14ac:dyDescent="0.2">
      <c r="AD1069" s="410"/>
      <c r="AE1069" s="410"/>
      <c r="AF1069" s="410"/>
      <c r="AG1069" s="410"/>
      <c r="AH1069" s="410"/>
      <c r="AI1069" s="410"/>
      <c r="AJ1069" s="410"/>
      <c r="AK1069" s="410"/>
      <c r="AL1069" s="410"/>
      <c r="AM1069" s="410"/>
      <c r="AN1069" s="410"/>
      <c r="AO1069" s="410"/>
      <c r="AP1069" s="410"/>
      <c r="AQ1069" s="410"/>
    </row>
    <row r="1070" spans="30:43" x14ac:dyDescent="0.2">
      <c r="AD1070" s="410"/>
      <c r="AE1070" s="410"/>
      <c r="AF1070" s="410"/>
      <c r="AG1070" s="410"/>
      <c r="AH1070" s="410"/>
      <c r="AI1070" s="410"/>
      <c r="AJ1070" s="410"/>
      <c r="AK1070" s="410"/>
      <c r="AL1070" s="410"/>
      <c r="AM1070" s="410"/>
      <c r="AN1070" s="410"/>
      <c r="AO1070" s="410"/>
      <c r="AP1070" s="410"/>
      <c r="AQ1070" s="410"/>
    </row>
    <row r="1071" spans="30:43" x14ac:dyDescent="0.2">
      <c r="AD1071" s="410"/>
      <c r="AE1071" s="410"/>
      <c r="AF1071" s="410"/>
      <c r="AG1071" s="410"/>
      <c r="AH1071" s="410"/>
      <c r="AI1071" s="410"/>
      <c r="AJ1071" s="410"/>
      <c r="AK1071" s="410"/>
      <c r="AL1071" s="410"/>
      <c r="AM1071" s="410"/>
      <c r="AN1071" s="410"/>
      <c r="AO1071" s="410"/>
      <c r="AP1071" s="410"/>
      <c r="AQ1071" s="410"/>
    </row>
    <row r="1072" spans="30:43" x14ac:dyDescent="0.2">
      <c r="AD1072" s="410"/>
      <c r="AE1072" s="410"/>
      <c r="AF1072" s="410"/>
      <c r="AG1072" s="410"/>
      <c r="AH1072" s="410"/>
      <c r="AI1072" s="410"/>
      <c r="AJ1072" s="410"/>
      <c r="AK1072" s="410"/>
      <c r="AL1072" s="410"/>
      <c r="AM1072" s="410"/>
      <c r="AN1072" s="410"/>
      <c r="AO1072" s="410"/>
      <c r="AP1072" s="410"/>
      <c r="AQ1072" s="410"/>
    </row>
    <row r="1073" spans="30:43" x14ac:dyDescent="0.2">
      <c r="AD1073" s="410"/>
      <c r="AE1073" s="410"/>
      <c r="AF1073" s="410"/>
      <c r="AG1073" s="410"/>
      <c r="AH1073" s="410"/>
      <c r="AI1073" s="410"/>
      <c r="AJ1073" s="410"/>
      <c r="AK1073" s="410"/>
      <c r="AL1073" s="410"/>
      <c r="AM1073" s="410"/>
      <c r="AN1073" s="410"/>
      <c r="AO1073" s="410"/>
      <c r="AP1073" s="410"/>
      <c r="AQ1073" s="410"/>
    </row>
    <row r="1074" spans="30:43" x14ac:dyDescent="0.2">
      <c r="AD1074" s="410"/>
      <c r="AE1074" s="410"/>
      <c r="AF1074" s="410"/>
      <c r="AG1074" s="410"/>
      <c r="AH1074" s="410"/>
      <c r="AI1074" s="410"/>
      <c r="AJ1074" s="410"/>
      <c r="AK1074" s="410"/>
      <c r="AL1074" s="410"/>
      <c r="AM1074" s="410"/>
      <c r="AN1074" s="410"/>
      <c r="AO1074" s="410"/>
      <c r="AP1074" s="410"/>
      <c r="AQ1074" s="410"/>
    </row>
    <row r="1075" spans="30:43" x14ac:dyDescent="0.2">
      <c r="AD1075" s="410"/>
      <c r="AE1075" s="410"/>
      <c r="AF1075" s="410"/>
      <c r="AG1075" s="410"/>
      <c r="AH1075" s="410"/>
      <c r="AI1075" s="410"/>
      <c r="AJ1075" s="410"/>
      <c r="AK1075" s="410"/>
      <c r="AL1075" s="410"/>
      <c r="AM1075" s="410"/>
      <c r="AN1075" s="410"/>
      <c r="AO1075" s="410"/>
      <c r="AP1075" s="410"/>
      <c r="AQ1075" s="410"/>
    </row>
    <row r="1076" spans="30:43" x14ac:dyDescent="0.2">
      <c r="AD1076" s="410"/>
      <c r="AE1076" s="410"/>
      <c r="AF1076" s="410"/>
      <c r="AG1076" s="410"/>
      <c r="AH1076" s="410"/>
      <c r="AI1076" s="410"/>
      <c r="AJ1076" s="410"/>
      <c r="AK1076" s="410"/>
      <c r="AL1076" s="410"/>
      <c r="AM1076" s="410"/>
      <c r="AN1076" s="410"/>
      <c r="AO1076" s="410"/>
      <c r="AP1076" s="410"/>
      <c r="AQ1076" s="410"/>
    </row>
    <row r="1077" spans="30:43" x14ac:dyDescent="0.2">
      <c r="AD1077" s="410"/>
      <c r="AE1077" s="410"/>
      <c r="AF1077" s="410"/>
      <c r="AG1077" s="410"/>
      <c r="AH1077" s="410"/>
      <c r="AI1077" s="410"/>
      <c r="AJ1077" s="410"/>
      <c r="AK1077" s="410"/>
      <c r="AL1077" s="410"/>
      <c r="AM1077" s="410"/>
      <c r="AN1077" s="410"/>
      <c r="AO1077" s="410"/>
      <c r="AP1077" s="410"/>
      <c r="AQ1077" s="410"/>
    </row>
    <row r="1078" spans="30:43" x14ac:dyDescent="0.2">
      <c r="AD1078" s="410"/>
      <c r="AE1078" s="410"/>
      <c r="AF1078" s="410"/>
      <c r="AG1078" s="410"/>
      <c r="AH1078" s="410"/>
      <c r="AI1078" s="410"/>
      <c r="AJ1078" s="410"/>
      <c r="AK1078" s="410"/>
      <c r="AL1078" s="410"/>
      <c r="AM1078" s="410"/>
      <c r="AN1078" s="410"/>
      <c r="AO1078" s="410"/>
      <c r="AP1078" s="410"/>
      <c r="AQ1078" s="410"/>
    </row>
    <row r="1079" spans="30:43" x14ac:dyDescent="0.2">
      <c r="AD1079" s="410"/>
      <c r="AE1079" s="410"/>
      <c r="AF1079" s="410"/>
      <c r="AG1079" s="410"/>
      <c r="AH1079" s="410"/>
      <c r="AI1079" s="410"/>
      <c r="AJ1079" s="410"/>
      <c r="AK1079" s="410"/>
      <c r="AL1079" s="410"/>
      <c r="AM1079" s="410"/>
      <c r="AN1079" s="410"/>
      <c r="AO1079" s="410"/>
      <c r="AP1079" s="410"/>
      <c r="AQ1079" s="410"/>
    </row>
    <row r="1080" spans="30:43" x14ac:dyDescent="0.2">
      <c r="AD1080" s="410"/>
      <c r="AE1080" s="410"/>
      <c r="AF1080" s="410"/>
      <c r="AG1080" s="410"/>
      <c r="AH1080" s="410"/>
      <c r="AI1080" s="410"/>
      <c r="AJ1080" s="410"/>
      <c r="AK1080" s="410"/>
      <c r="AL1080" s="410"/>
      <c r="AM1080" s="410"/>
      <c r="AN1080" s="410"/>
      <c r="AO1080" s="410"/>
      <c r="AP1080" s="410"/>
      <c r="AQ1080" s="410"/>
    </row>
    <row r="1081" spans="30:43" x14ac:dyDescent="0.2">
      <c r="AD1081" s="410"/>
      <c r="AE1081" s="410"/>
      <c r="AF1081" s="410"/>
      <c r="AG1081" s="410"/>
      <c r="AH1081" s="410"/>
      <c r="AI1081" s="410"/>
      <c r="AJ1081" s="410"/>
      <c r="AK1081" s="410"/>
      <c r="AL1081" s="410"/>
      <c r="AM1081" s="410"/>
      <c r="AN1081" s="410"/>
      <c r="AO1081" s="410"/>
      <c r="AP1081" s="410"/>
      <c r="AQ1081" s="410"/>
    </row>
    <row r="1082" spans="30:43" x14ac:dyDescent="0.2">
      <c r="AD1082" s="410"/>
      <c r="AE1082" s="410"/>
      <c r="AF1082" s="410"/>
      <c r="AG1082" s="410"/>
      <c r="AH1082" s="410"/>
      <c r="AI1082" s="410"/>
      <c r="AJ1082" s="410"/>
      <c r="AK1082" s="410"/>
      <c r="AL1082" s="410"/>
      <c r="AM1082" s="410"/>
      <c r="AN1082" s="410"/>
      <c r="AO1082" s="410"/>
      <c r="AP1082" s="410"/>
      <c r="AQ1082" s="410"/>
    </row>
    <row r="1083" spans="30:43" x14ac:dyDescent="0.2">
      <c r="AD1083" s="410"/>
      <c r="AE1083" s="410"/>
      <c r="AF1083" s="410"/>
      <c r="AG1083" s="410"/>
      <c r="AH1083" s="410"/>
      <c r="AI1083" s="410"/>
      <c r="AJ1083" s="410"/>
      <c r="AK1083" s="410"/>
      <c r="AL1083" s="410"/>
      <c r="AM1083" s="410"/>
      <c r="AN1083" s="410"/>
      <c r="AO1083" s="410"/>
      <c r="AP1083" s="410"/>
      <c r="AQ1083" s="410"/>
    </row>
    <row r="1084" spans="30:43" x14ac:dyDescent="0.2">
      <c r="AD1084" s="410"/>
      <c r="AE1084" s="410"/>
      <c r="AF1084" s="410"/>
      <c r="AG1084" s="410"/>
      <c r="AH1084" s="410"/>
      <c r="AI1084" s="410"/>
      <c r="AJ1084" s="410"/>
      <c r="AK1084" s="410"/>
      <c r="AL1084" s="410"/>
      <c r="AM1084" s="410"/>
      <c r="AN1084" s="410"/>
      <c r="AO1084" s="410"/>
      <c r="AP1084" s="410"/>
      <c r="AQ1084" s="410"/>
    </row>
    <row r="1085" spans="30:43" x14ac:dyDescent="0.2">
      <c r="AD1085" s="410"/>
      <c r="AE1085" s="410"/>
      <c r="AF1085" s="410"/>
      <c r="AG1085" s="410"/>
      <c r="AH1085" s="410"/>
      <c r="AI1085" s="410"/>
      <c r="AJ1085" s="410"/>
      <c r="AK1085" s="410"/>
      <c r="AL1085" s="410"/>
      <c r="AM1085" s="410"/>
      <c r="AN1085" s="410"/>
      <c r="AO1085" s="410"/>
      <c r="AP1085" s="410"/>
      <c r="AQ1085" s="410"/>
    </row>
    <row r="1086" spans="30:43" x14ac:dyDescent="0.2">
      <c r="AD1086" s="410"/>
      <c r="AE1086" s="410"/>
      <c r="AF1086" s="410"/>
      <c r="AG1086" s="410"/>
      <c r="AH1086" s="410"/>
      <c r="AI1086" s="410"/>
      <c r="AJ1086" s="410"/>
      <c r="AK1086" s="410"/>
      <c r="AL1086" s="410"/>
      <c r="AM1086" s="410"/>
      <c r="AN1086" s="410"/>
      <c r="AO1086" s="410"/>
      <c r="AP1086" s="410"/>
      <c r="AQ1086" s="410"/>
    </row>
    <row r="1087" spans="30:43" x14ac:dyDescent="0.2">
      <c r="AD1087" s="410"/>
      <c r="AE1087" s="410"/>
      <c r="AF1087" s="410"/>
      <c r="AG1087" s="410"/>
      <c r="AH1087" s="410"/>
      <c r="AI1087" s="410"/>
      <c r="AJ1087" s="410"/>
      <c r="AK1087" s="410"/>
      <c r="AL1087" s="410"/>
      <c r="AM1087" s="410"/>
      <c r="AN1087" s="410"/>
      <c r="AO1087" s="410"/>
      <c r="AP1087" s="410"/>
      <c r="AQ1087" s="410"/>
    </row>
    <row r="1088" spans="30:43" x14ac:dyDescent="0.2">
      <c r="AD1088" s="410"/>
      <c r="AE1088" s="410"/>
      <c r="AF1088" s="410"/>
      <c r="AG1088" s="410"/>
      <c r="AH1088" s="410"/>
      <c r="AI1088" s="410"/>
      <c r="AJ1088" s="410"/>
      <c r="AK1088" s="410"/>
      <c r="AL1088" s="410"/>
      <c r="AM1088" s="410"/>
      <c r="AN1088" s="410"/>
      <c r="AO1088" s="410"/>
      <c r="AP1088" s="410"/>
      <c r="AQ1088" s="410"/>
    </row>
    <row r="1089" spans="30:43" x14ac:dyDescent="0.2">
      <c r="AD1089" s="410"/>
      <c r="AE1089" s="410"/>
      <c r="AF1089" s="410"/>
      <c r="AG1089" s="410"/>
      <c r="AH1089" s="410"/>
      <c r="AI1089" s="410"/>
      <c r="AJ1089" s="410"/>
      <c r="AK1089" s="410"/>
      <c r="AL1089" s="410"/>
      <c r="AM1089" s="410"/>
      <c r="AN1089" s="410"/>
      <c r="AO1089" s="410"/>
      <c r="AP1089" s="410"/>
      <c r="AQ1089" s="410"/>
    </row>
    <row r="1090" spans="30:43" x14ac:dyDescent="0.2">
      <c r="AD1090" s="410"/>
      <c r="AE1090" s="410"/>
      <c r="AF1090" s="410"/>
      <c r="AG1090" s="410"/>
      <c r="AH1090" s="410"/>
      <c r="AI1090" s="410"/>
      <c r="AJ1090" s="410"/>
      <c r="AK1090" s="410"/>
      <c r="AL1090" s="410"/>
      <c r="AM1090" s="410"/>
      <c r="AN1090" s="410"/>
      <c r="AO1090" s="410"/>
      <c r="AP1090" s="410"/>
      <c r="AQ1090" s="410"/>
    </row>
    <row r="1091" spans="30:43" x14ac:dyDescent="0.2">
      <c r="AD1091" s="410"/>
      <c r="AE1091" s="410"/>
      <c r="AF1091" s="410"/>
      <c r="AG1091" s="410"/>
      <c r="AH1091" s="410"/>
      <c r="AI1091" s="410"/>
      <c r="AJ1091" s="410"/>
      <c r="AK1091" s="410"/>
      <c r="AL1091" s="410"/>
      <c r="AM1091" s="410"/>
      <c r="AN1091" s="410"/>
      <c r="AO1091" s="410"/>
      <c r="AP1091" s="410"/>
      <c r="AQ1091" s="410"/>
    </row>
    <row r="1092" spans="30:43" x14ac:dyDescent="0.2">
      <c r="AD1092" s="410"/>
      <c r="AE1092" s="410"/>
      <c r="AF1092" s="410"/>
      <c r="AG1092" s="410"/>
      <c r="AH1092" s="410"/>
      <c r="AI1092" s="410"/>
      <c r="AJ1092" s="410"/>
      <c r="AK1092" s="410"/>
      <c r="AL1092" s="410"/>
      <c r="AM1092" s="410"/>
      <c r="AN1092" s="410"/>
      <c r="AO1092" s="410"/>
      <c r="AP1092" s="410"/>
      <c r="AQ1092" s="410"/>
    </row>
    <row r="1093" spans="30:43" x14ac:dyDescent="0.2">
      <c r="AD1093" s="410"/>
      <c r="AE1093" s="410"/>
      <c r="AF1093" s="410"/>
      <c r="AG1093" s="410"/>
      <c r="AH1093" s="410"/>
      <c r="AI1093" s="410"/>
      <c r="AJ1093" s="410"/>
      <c r="AK1093" s="410"/>
      <c r="AL1093" s="410"/>
      <c r="AM1093" s="410"/>
      <c r="AN1093" s="410"/>
      <c r="AO1093" s="410"/>
      <c r="AP1093" s="410"/>
      <c r="AQ1093" s="410"/>
    </row>
    <row r="1094" spans="30:43" x14ac:dyDescent="0.2">
      <c r="AD1094" s="410"/>
      <c r="AE1094" s="410"/>
      <c r="AF1094" s="410"/>
      <c r="AG1094" s="410"/>
      <c r="AH1094" s="410"/>
      <c r="AI1094" s="410"/>
      <c r="AJ1094" s="410"/>
      <c r="AK1094" s="410"/>
      <c r="AL1094" s="410"/>
      <c r="AM1094" s="410"/>
      <c r="AN1094" s="410"/>
      <c r="AO1094" s="410"/>
      <c r="AP1094" s="410"/>
      <c r="AQ1094" s="410"/>
    </row>
    <row r="1095" spans="30:43" x14ac:dyDescent="0.2">
      <c r="AD1095" s="410"/>
      <c r="AE1095" s="410"/>
      <c r="AF1095" s="410"/>
      <c r="AG1095" s="410"/>
      <c r="AH1095" s="410"/>
      <c r="AI1095" s="410"/>
      <c r="AJ1095" s="410"/>
      <c r="AK1095" s="410"/>
      <c r="AL1095" s="410"/>
      <c r="AM1095" s="410"/>
      <c r="AN1095" s="410"/>
      <c r="AO1095" s="410"/>
      <c r="AP1095" s="410"/>
      <c r="AQ1095" s="410"/>
    </row>
    <row r="1096" spans="30:43" x14ac:dyDescent="0.2">
      <c r="AD1096" s="410"/>
      <c r="AE1096" s="410"/>
      <c r="AF1096" s="410"/>
      <c r="AG1096" s="410"/>
      <c r="AH1096" s="410"/>
      <c r="AI1096" s="410"/>
      <c r="AJ1096" s="410"/>
      <c r="AK1096" s="410"/>
      <c r="AL1096" s="410"/>
      <c r="AM1096" s="410"/>
      <c r="AN1096" s="410"/>
      <c r="AO1096" s="410"/>
      <c r="AP1096" s="410"/>
      <c r="AQ1096" s="410"/>
    </row>
    <row r="1097" spans="30:43" x14ac:dyDescent="0.2">
      <c r="AD1097" s="410"/>
      <c r="AE1097" s="410"/>
      <c r="AF1097" s="410"/>
      <c r="AG1097" s="410"/>
      <c r="AH1097" s="410"/>
      <c r="AI1097" s="410"/>
      <c r="AJ1097" s="410"/>
      <c r="AK1097" s="410"/>
      <c r="AL1097" s="410"/>
      <c r="AM1097" s="410"/>
      <c r="AN1097" s="410"/>
      <c r="AO1097" s="410"/>
      <c r="AP1097" s="410"/>
      <c r="AQ1097" s="410"/>
    </row>
    <row r="1098" spans="30:43" x14ac:dyDescent="0.2">
      <c r="AD1098" s="410"/>
      <c r="AE1098" s="410"/>
      <c r="AF1098" s="410"/>
      <c r="AG1098" s="410"/>
      <c r="AH1098" s="410"/>
      <c r="AI1098" s="410"/>
      <c r="AJ1098" s="410"/>
      <c r="AK1098" s="410"/>
      <c r="AL1098" s="410"/>
      <c r="AM1098" s="410"/>
      <c r="AN1098" s="410"/>
      <c r="AO1098" s="410"/>
      <c r="AP1098" s="410"/>
      <c r="AQ1098" s="410"/>
    </row>
    <row r="1099" spans="30:43" x14ac:dyDescent="0.2">
      <c r="AD1099" s="410"/>
      <c r="AE1099" s="410"/>
      <c r="AF1099" s="410"/>
      <c r="AG1099" s="410"/>
      <c r="AH1099" s="410"/>
      <c r="AI1099" s="410"/>
      <c r="AJ1099" s="410"/>
      <c r="AK1099" s="410"/>
      <c r="AL1099" s="410"/>
      <c r="AM1099" s="410"/>
      <c r="AN1099" s="410"/>
      <c r="AO1099" s="410"/>
      <c r="AP1099" s="410"/>
      <c r="AQ1099" s="410"/>
    </row>
    <row r="1100" spans="30:43" x14ac:dyDescent="0.2">
      <c r="AD1100" s="410"/>
      <c r="AE1100" s="410"/>
      <c r="AF1100" s="410"/>
      <c r="AG1100" s="410"/>
      <c r="AH1100" s="410"/>
      <c r="AI1100" s="410"/>
      <c r="AJ1100" s="410"/>
      <c r="AK1100" s="410"/>
      <c r="AL1100" s="410"/>
      <c r="AM1100" s="410"/>
      <c r="AN1100" s="410"/>
      <c r="AO1100" s="410"/>
      <c r="AP1100" s="410"/>
      <c r="AQ1100" s="410"/>
    </row>
    <row r="1101" spans="30:43" x14ac:dyDescent="0.2">
      <c r="AD1101" s="410"/>
      <c r="AE1101" s="410"/>
      <c r="AF1101" s="410"/>
      <c r="AG1101" s="410"/>
      <c r="AH1101" s="410"/>
      <c r="AI1101" s="410"/>
      <c r="AJ1101" s="410"/>
      <c r="AK1101" s="410"/>
      <c r="AL1101" s="410"/>
      <c r="AM1101" s="410"/>
      <c r="AN1101" s="410"/>
      <c r="AO1101" s="410"/>
      <c r="AP1101" s="410"/>
      <c r="AQ1101" s="410"/>
    </row>
    <row r="1102" spans="30:43" x14ac:dyDescent="0.2">
      <c r="AD1102" s="410"/>
      <c r="AE1102" s="410"/>
      <c r="AF1102" s="410"/>
      <c r="AG1102" s="410"/>
      <c r="AH1102" s="410"/>
      <c r="AI1102" s="410"/>
      <c r="AJ1102" s="410"/>
      <c r="AK1102" s="410"/>
      <c r="AL1102" s="410"/>
      <c r="AM1102" s="410"/>
      <c r="AN1102" s="410"/>
      <c r="AO1102" s="410"/>
      <c r="AP1102" s="410"/>
      <c r="AQ1102" s="410"/>
    </row>
    <row r="1103" spans="30:43" x14ac:dyDescent="0.2">
      <c r="AD1103" s="410"/>
      <c r="AE1103" s="410"/>
      <c r="AF1103" s="410"/>
      <c r="AG1103" s="410"/>
      <c r="AH1103" s="410"/>
      <c r="AI1103" s="410"/>
      <c r="AJ1103" s="410"/>
      <c r="AK1103" s="410"/>
      <c r="AL1103" s="410"/>
      <c r="AM1103" s="410"/>
      <c r="AN1103" s="410"/>
      <c r="AO1103" s="410"/>
      <c r="AP1103" s="410"/>
      <c r="AQ1103" s="410"/>
    </row>
    <row r="1104" spans="30:43" x14ac:dyDescent="0.2">
      <c r="AD1104" s="410"/>
      <c r="AE1104" s="410"/>
      <c r="AF1104" s="410"/>
      <c r="AG1104" s="410"/>
      <c r="AH1104" s="410"/>
      <c r="AI1104" s="410"/>
      <c r="AJ1104" s="410"/>
      <c r="AK1104" s="410"/>
      <c r="AL1104" s="410"/>
      <c r="AM1104" s="410"/>
      <c r="AN1104" s="410"/>
      <c r="AO1104" s="410"/>
      <c r="AP1104" s="410"/>
      <c r="AQ1104" s="410"/>
    </row>
    <row r="1105" spans="30:43" x14ac:dyDescent="0.2">
      <c r="AD1105" s="410"/>
      <c r="AE1105" s="410"/>
      <c r="AF1105" s="410"/>
      <c r="AG1105" s="410"/>
      <c r="AH1105" s="410"/>
      <c r="AI1105" s="410"/>
      <c r="AJ1105" s="410"/>
      <c r="AK1105" s="410"/>
      <c r="AL1105" s="410"/>
      <c r="AM1105" s="410"/>
      <c r="AN1105" s="410"/>
      <c r="AO1105" s="410"/>
      <c r="AP1105" s="410"/>
      <c r="AQ1105" s="410"/>
    </row>
    <row r="1106" spans="30:43" x14ac:dyDescent="0.2">
      <c r="AD1106" s="410"/>
      <c r="AE1106" s="410"/>
      <c r="AF1106" s="410"/>
      <c r="AG1106" s="410"/>
      <c r="AH1106" s="410"/>
      <c r="AI1106" s="410"/>
      <c r="AJ1106" s="410"/>
      <c r="AK1106" s="410"/>
      <c r="AL1106" s="410"/>
      <c r="AM1106" s="410"/>
      <c r="AN1106" s="410"/>
      <c r="AO1106" s="410"/>
      <c r="AP1106" s="410"/>
      <c r="AQ1106" s="410"/>
    </row>
    <row r="1107" spans="30:43" x14ac:dyDescent="0.2">
      <c r="AD1107" s="410"/>
      <c r="AE1107" s="410"/>
      <c r="AF1107" s="410"/>
      <c r="AG1107" s="410"/>
      <c r="AH1107" s="410"/>
      <c r="AI1107" s="410"/>
      <c r="AJ1107" s="410"/>
      <c r="AK1107" s="410"/>
      <c r="AL1107" s="410"/>
      <c r="AM1107" s="410"/>
      <c r="AN1107" s="410"/>
      <c r="AO1107" s="410"/>
      <c r="AP1107" s="410"/>
      <c r="AQ1107" s="410"/>
    </row>
    <row r="1108" spans="30:43" x14ac:dyDescent="0.2">
      <c r="AD1108" s="410"/>
      <c r="AE1108" s="410"/>
      <c r="AF1108" s="410"/>
      <c r="AG1108" s="410"/>
      <c r="AH1108" s="410"/>
      <c r="AI1108" s="410"/>
      <c r="AJ1108" s="410"/>
      <c r="AK1108" s="410"/>
      <c r="AL1108" s="410"/>
      <c r="AM1108" s="410"/>
      <c r="AN1108" s="410"/>
      <c r="AO1108" s="410"/>
      <c r="AP1108" s="410"/>
      <c r="AQ1108" s="410"/>
    </row>
    <row r="1109" spans="30:43" x14ac:dyDescent="0.2">
      <c r="AD1109" s="410"/>
      <c r="AE1109" s="410"/>
      <c r="AF1109" s="410"/>
      <c r="AG1109" s="410"/>
      <c r="AH1109" s="410"/>
      <c r="AI1109" s="410"/>
      <c r="AJ1109" s="410"/>
      <c r="AK1109" s="410"/>
      <c r="AL1109" s="410"/>
      <c r="AM1109" s="410"/>
      <c r="AN1109" s="410"/>
      <c r="AO1109" s="410"/>
      <c r="AP1109" s="410"/>
      <c r="AQ1109" s="410"/>
    </row>
    <row r="1110" spans="30:43" x14ac:dyDescent="0.2">
      <c r="AD1110" s="410"/>
      <c r="AE1110" s="410"/>
      <c r="AF1110" s="410"/>
      <c r="AG1110" s="410"/>
      <c r="AH1110" s="410"/>
      <c r="AI1110" s="410"/>
      <c r="AJ1110" s="410"/>
      <c r="AK1110" s="410"/>
      <c r="AL1110" s="410"/>
      <c r="AM1110" s="410"/>
      <c r="AN1110" s="410"/>
      <c r="AO1110" s="410"/>
      <c r="AP1110" s="410"/>
      <c r="AQ1110" s="410"/>
    </row>
    <row r="1111" spans="30:43" x14ac:dyDescent="0.2">
      <c r="AD1111" s="410"/>
      <c r="AE1111" s="410"/>
      <c r="AF1111" s="410"/>
      <c r="AG1111" s="410"/>
      <c r="AH1111" s="410"/>
      <c r="AI1111" s="410"/>
      <c r="AJ1111" s="410"/>
      <c r="AK1111" s="410"/>
      <c r="AL1111" s="410"/>
      <c r="AM1111" s="410"/>
      <c r="AN1111" s="410"/>
      <c r="AO1111" s="410"/>
      <c r="AP1111" s="410"/>
      <c r="AQ1111" s="410"/>
    </row>
    <row r="1112" spans="30:43" x14ac:dyDescent="0.2">
      <c r="AD1112" s="410"/>
      <c r="AE1112" s="410"/>
      <c r="AF1112" s="410"/>
      <c r="AG1112" s="410"/>
      <c r="AH1112" s="410"/>
      <c r="AI1112" s="410"/>
      <c r="AJ1112" s="410"/>
      <c r="AK1112" s="410"/>
      <c r="AL1112" s="410"/>
      <c r="AM1112" s="410"/>
      <c r="AN1112" s="410"/>
      <c r="AO1112" s="410"/>
      <c r="AP1112" s="410"/>
      <c r="AQ1112" s="410"/>
    </row>
    <row r="1113" spans="30:43" x14ac:dyDescent="0.2">
      <c r="AD1113" s="410"/>
      <c r="AE1113" s="410"/>
      <c r="AF1113" s="410"/>
      <c r="AG1113" s="410"/>
      <c r="AH1113" s="410"/>
      <c r="AI1113" s="410"/>
      <c r="AJ1113" s="410"/>
      <c r="AK1113" s="410"/>
      <c r="AL1113" s="410"/>
      <c r="AM1113" s="410"/>
      <c r="AN1113" s="410"/>
      <c r="AO1113" s="410"/>
      <c r="AP1113" s="410"/>
      <c r="AQ1113" s="410"/>
    </row>
    <row r="1114" spans="30:43" x14ac:dyDescent="0.2">
      <c r="AD1114" s="410"/>
      <c r="AE1114" s="410"/>
      <c r="AF1114" s="410"/>
      <c r="AG1114" s="410"/>
      <c r="AH1114" s="410"/>
      <c r="AI1114" s="410"/>
      <c r="AJ1114" s="410"/>
      <c r="AK1114" s="410"/>
      <c r="AL1114" s="410"/>
      <c r="AM1114" s="410"/>
      <c r="AN1114" s="410"/>
      <c r="AO1114" s="410"/>
      <c r="AP1114" s="410"/>
      <c r="AQ1114" s="410"/>
    </row>
    <row r="1115" spans="30:43" x14ac:dyDescent="0.2">
      <c r="AD1115" s="410"/>
      <c r="AE1115" s="410"/>
      <c r="AF1115" s="410"/>
      <c r="AG1115" s="410"/>
      <c r="AH1115" s="410"/>
      <c r="AI1115" s="410"/>
      <c r="AJ1115" s="410"/>
      <c r="AK1115" s="410"/>
      <c r="AL1115" s="410"/>
      <c r="AM1115" s="410"/>
      <c r="AN1115" s="410"/>
      <c r="AO1115" s="410"/>
      <c r="AP1115" s="410"/>
      <c r="AQ1115" s="410"/>
    </row>
    <row r="1116" spans="30:43" x14ac:dyDescent="0.2">
      <c r="AD1116" s="410"/>
      <c r="AE1116" s="410"/>
      <c r="AF1116" s="410"/>
      <c r="AG1116" s="410"/>
      <c r="AH1116" s="410"/>
      <c r="AI1116" s="410"/>
      <c r="AJ1116" s="410"/>
      <c r="AK1116" s="410"/>
      <c r="AL1116" s="410"/>
      <c r="AM1116" s="410"/>
      <c r="AN1116" s="410"/>
      <c r="AO1116" s="410"/>
      <c r="AP1116" s="410"/>
      <c r="AQ1116" s="410"/>
    </row>
    <row r="1117" spans="30:43" x14ac:dyDescent="0.2">
      <c r="AD1117" s="410"/>
      <c r="AE1117" s="410"/>
      <c r="AF1117" s="410"/>
      <c r="AG1117" s="410"/>
      <c r="AH1117" s="410"/>
      <c r="AI1117" s="410"/>
      <c r="AJ1117" s="410"/>
      <c r="AK1117" s="410"/>
      <c r="AL1117" s="410"/>
      <c r="AM1117" s="410"/>
      <c r="AN1117" s="410"/>
      <c r="AO1117" s="410"/>
      <c r="AP1117" s="410"/>
      <c r="AQ1117" s="410"/>
    </row>
    <row r="1118" spans="30:43" x14ac:dyDescent="0.2">
      <c r="AD1118" s="410"/>
      <c r="AE1118" s="410"/>
      <c r="AF1118" s="410"/>
      <c r="AG1118" s="410"/>
      <c r="AH1118" s="410"/>
      <c r="AI1118" s="410"/>
      <c r="AJ1118" s="410"/>
      <c r="AK1118" s="410"/>
      <c r="AL1118" s="410"/>
      <c r="AM1118" s="410"/>
      <c r="AN1118" s="410"/>
      <c r="AO1118" s="410"/>
      <c r="AP1118" s="410"/>
      <c r="AQ1118" s="410"/>
    </row>
    <row r="1119" spans="30:43" x14ac:dyDescent="0.2">
      <c r="AD1119" s="410"/>
      <c r="AE1119" s="410"/>
      <c r="AF1119" s="410"/>
      <c r="AG1119" s="410"/>
      <c r="AH1119" s="410"/>
      <c r="AI1119" s="410"/>
      <c r="AJ1119" s="410"/>
      <c r="AK1119" s="410"/>
      <c r="AL1119" s="410"/>
      <c r="AM1119" s="410"/>
      <c r="AN1119" s="410"/>
      <c r="AO1119" s="410"/>
      <c r="AP1119" s="410"/>
      <c r="AQ1119" s="410"/>
    </row>
    <row r="1120" spans="30:43" x14ac:dyDescent="0.2">
      <c r="AD1120" s="410"/>
      <c r="AE1120" s="410"/>
      <c r="AF1120" s="410"/>
      <c r="AG1120" s="410"/>
      <c r="AH1120" s="410"/>
      <c r="AI1120" s="410"/>
      <c r="AJ1120" s="410"/>
      <c r="AK1120" s="410"/>
      <c r="AL1120" s="410"/>
      <c r="AM1120" s="410"/>
      <c r="AN1120" s="410"/>
      <c r="AO1120" s="410"/>
      <c r="AP1120" s="410"/>
      <c r="AQ1120" s="410"/>
    </row>
    <row r="1121" spans="30:43" x14ac:dyDescent="0.2">
      <c r="AD1121" s="410"/>
      <c r="AE1121" s="410"/>
      <c r="AF1121" s="410"/>
      <c r="AG1121" s="410"/>
      <c r="AH1121" s="410"/>
      <c r="AI1121" s="410"/>
      <c r="AJ1121" s="410"/>
      <c r="AK1121" s="410"/>
      <c r="AL1121" s="410"/>
      <c r="AM1121" s="410"/>
      <c r="AN1121" s="410"/>
      <c r="AO1121" s="410"/>
      <c r="AP1121" s="410"/>
      <c r="AQ1121" s="410"/>
    </row>
    <row r="1122" spans="30:43" x14ac:dyDescent="0.2">
      <c r="AD1122" s="410"/>
      <c r="AE1122" s="410"/>
      <c r="AF1122" s="410"/>
      <c r="AG1122" s="410"/>
      <c r="AH1122" s="410"/>
      <c r="AI1122" s="410"/>
      <c r="AJ1122" s="410"/>
      <c r="AK1122" s="410"/>
      <c r="AL1122" s="410"/>
      <c r="AM1122" s="410"/>
      <c r="AN1122" s="410"/>
      <c r="AO1122" s="410"/>
      <c r="AP1122" s="410"/>
      <c r="AQ1122" s="410"/>
    </row>
    <row r="1123" spans="30:43" x14ac:dyDescent="0.2">
      <c r="AD1123" s="410"/>
      <c r="AE1123" s="410"/>
      <c r="AF1123" s="410"/>
      <c r="AG1123" s="410"/>
      <c r="AH1123" s="410"/>
      <c r="AI1123" s="410"/>
      <c r="AJ1123" s="410"/>
      <c r="AK1123" s="410"/>
      <c r="AL1123" s="410"/>
      <c r="AM1123" s="410"/>
      <c r="AN1123" s="410"/>
      <c r="AO1123" s="410"/>
      <c r="AP1123" s="410"/>
      <c r="AQ1123" s="410"/>
    </row>
    <row r="1124" spans="30:43" x14ac:dyDescent="0.2">
      <c r="AD1124" s="410"/>
      <c r="AE1124" s="410"/>
      <c r="AF1124" s="410"/>
      <c r="AG1124" s="410"/>
      <c r="AH1124" s="410"/>
      <c r="AI1124" s="410"/>
      <c r="AJ1124" s="410"/>
      <c r="AK1124" s="410"/>
      <c r="AL1124" s="410"/>
      <c r="AM1124" s="410"/>
      <c r="AN1124" s="410"/>
      <c r="AO1124" s="410"/>
      <c r="AP1124" s="410"/>
      <c r="AQ1124" s="410"/>
    </row>
    <row r="1125" spans="30:43" x14ac:dyDescent="0.2">
      <c r="AD1125" s="410"/>
      <c r="AE1125" s="410"/>
      <c r="AF1125" s="410"/>
      <c r="AG1125" s="410"/>
      <c r="AH1125" s="410"/>
      <c r="AI1125" s="410"/>
      <c r="AJ1125" s="410"/>
      <c r="AK1125" s="410"/>
      <c r="AL1125" s="410"/>
      <c r="AM1125" s="410"/>
      <c r="AN1125" s="410"/>
      <c r="AO1125" s="410"/>
      <c r="AP1125" s="410"/>
      <c r="AQ1125" s="410"/>
    </row>
    <row r="1126" spans="30:43" x14ac:dyDescent="0.2">
      <c r="AD1126" s="410"/>
      <c r="AE1126" s="410"/>
      <c r="AF1126" s="410"/>
      <c r="AG1126" s="410"/>
      <c r="AH1126" s="410"/>
      <c r="AI1126" s="410"/>
      <c r="AJ1126" s="410"/>
      <c r="AK1126" s="410"/>
      <c r="AL1126" s="410"/>
      <c r="AM1126" s="410"/>
      <c r="AN1126" s="410"/>
      <c r="AO1126" s="410"/>
      <c r="AP1126" s="410"/>
      <c r="AQ1126" s="410"/>
    </row>
    <row r="1127" spans="30:43" x14ac:dyDescent="0.2">
      <c r="AD1127" s="410"/>
      <c r="AE1127" s="410"/>
      <c r="AF1127" s="410"/>
      <c r="AG1127" s="410"/>
      <c r="AH1127" s="410"/>
      <c r="AI1127" s="410"/>
      <c r="AJ1127" s="410"/>
      <c r="AK1127" s="410"/>
      <c r="AL1127" s="410"/>
      <c r="AM1127" s="410"/>
      <c r="AN1127" s="410"/>
      <c r="AO1127" s="410"/>
      <c r="AP1127" s="410"/>
      <c r="AQ1127" s="410"/>
    </row>
    <row r="1128" spans="30:43" x14ac:dyDescent="0.2">
      <c r="AD1128" s="410"/>
      <c r="AE1128" s="410"/>
      <c r="AF1128" s="410"/>
      <c r="AG1128" s="410"/>
      <c r="AH1128" s="410"/>
      <c r="AI1128" s="410"/>
      <c r="AJ1128" s="410"/>
      <c r="AK1128" s="410"/>
      <c r="AL1128" s="410"/>
      <c r="AM1128" s="410"/>
      <c r="AN1128" s="410"/>
      <c r="AO1128" s="410"/>
      <c r="AP1128" s="410"/>
      <c r="AQ1128" s="410"/>
    </row>
    <row r="1129" spans="30:43" x14ac:dyDescent="0.2">
      <c r="AD1129" s="410"/>
      <c r="AE1129" s="410"/>
      <c r="AF1129" s="410"/>
      <c r="AG1129" s="410"/>
      <c r="AH1129" s="410"/>
      <c r="AI1129" s="410"/>
      <c r="AJ1129" s="410"/>
      <c r="AK1129" s="410"/>
      <c r="AL1129" s="410"/>
      <c r="AM1129" s="410"/>
      <c r="AN1129" s="410"/>
      <c r="AO1129" s="410"/>
      <c r="AP1129" s="410"/>
      <c r="AQ1129" s="410"/>
    </row>
    <row r="1130" spans="30:43" x14ac:dyDescent="0.2">
      <c r="AD1130" s="410"/>
      <c r="AE1130" s="410"/>
      <c r="AF1130" s="410"/>
      <c r="AG1130" s="410"/>
      <c r="AH1130" s="410"/>
      <c r="AI1130" s="410"/>
      <c r="AJ1130" s="410"/>
      <c r="AK1130" s="410"/>
      <c r="AL1130" s="410"/>
      <c r="AM1130" s="410"/>
      <c r="AN1130" s="410"/>
      <c r="AO1130" s="410"/>
      <c r="AP1130" s="410"/>
      <c r="AQ1130" s="410"/>
    </row>
    <row r="1131" spans="30:43" x14ac:dyDescent="0.2">
      <c r="AD1131" s="410"/>
      <c r="AE1131" s="410"/>
      <c r="AF1131" s="410"/>
      <c r="AG1131" s="410"/>
      <c r="AH1131" s="410"/>
      <c r="AI1131" s="410"/>
      <c r="AJ1131" s="410"/>
      <c r="AK1131" s="410"/>
      <c r="AL1131" s="410"/>
      <c r="AM1131" s="410"/>
      <c r="AN1131" s="410"/>
      <c r="AO1131" s="410"/>
      <c r="AP1131" s="410"/>
      <c r="AQ1131" s="410"/>
    </row>
    <row r="1132" spans="30:43" x14ac:dyDescent="0.2">
      <c r="AD1132" s="410"/>
      <c r="AE1132" s="410"/>
      <c r="AF1132" s="410"/>
      <c r="AG1132" s="410"/>
      <c r="AH1132" s="410"/>
      <c r="AI1132" s="410"/>
      <c r="AJ1132" s="410"/>
      <c r="AK1132" s="410"/>
      <c r="AL1132" s="410"/>
      <c r="AM1132" s="410"/>
      <c r="AN1132" s="410"/>
      <c r="AO1132" s="410"/>
      <c r="AP1132" s="410"/>
      <c r="AQ1132" s="410"/>
    </row>
    <row r="1133" spans="30:43" x14ac:dyDescent="0.2">
      <c r="AD1133" s="410"/>
      <c r="AE1133" s="410"/>
      <c r="AF1133" s="410"/>
      <c r="AG1133" s="410"/>
      <c r="AH1133" s="410"/>
      <c r="AI1133" s="410"/>
      <c r="AJ1133" s="410"/>
      <c r="AK1133" s="410"/>
      <c r="AL1133" s="410"/>
      <c r="AM1133" s="410"/>
      <c r="AN1133" s="410"/>
      <c r="AO1133" s="410"/>
      <c r="AP1133" s="410"/>
      <c r="AQ1133" s="410"/>
    </row>
    <row r="1134" spans="30:43" x14ac:dyDescent="0.2">
      <c r="AD1134" s="410"/>
      <c r="AE1134" s="410"/>
      <c r="AF1134" s="410"/>
      <c r="AG1134" s="410"/>
      <c r="AH1134" s="410"/>
      <c r="AI1134" s="410"/>
      <c r="AJ1134" s="410"/>
      <c r="AK1134" s="410"/>
      <c r="AL1134" s="410"/>
      <c r="AM1134" s="410"/>
      <c r="AN1134" s="410"/>
      <c r="AO1134" s="410"/>
      <c r="AP1134" s="410"/>
      <c r="AQ1134" s="410"/>
    </row>
    <row r="1135" spans="30:43" x14ac:dyDescent="0.2">
      <c r="AD1135" s="410"/>
      <c r="AE1135" s="410"/>
      <c r="AF1135" s="410"/>
      <c r="AG1135" s="410"/>
      <c r="AH1135" s="410"/>
      <c r="AI1135" s="410"/>
      <c r="AJ1135" s="410"/>
      <c r="AK1135" s="410"/>
      <c r="AL1135" s="410"/>
      <c r="AM1135" s="410"/>
      <c r="AN1135" s="410"/>
      <c r="AO1135" s="410"/>
      <c r="AP1135" s="410"/>
      <c r="AQ1135" s="410"/>
    </row>
    <row r="1136" spans="30:43" x14ac:dyDescent="0.2">
      <c r="AD1136" s="410"/>
      <c r="AE1136" s="410"/>
      <c r="AF1136" s="410"/>
      <c r="AG1136" s="410"/>
      <c r="AH1136" s="410"/>
      <c r="AI1136" s="410"/>
      <c r="AJ1136" s="410"/>
      <c r="AK1136" s="410"/>
      <c r="AL1136" s="410"/>
      <c r="AM1136" s="410"/>
      <c r="AN1136" s="410"/>
      <c r="AO1136" s="410"/>
      <c r="AP1136" s="410"/>
      <c r="AQ1136" s="410"/>
    </row>
    <row r="1137" spans="30:43" x14ac:dyDescent="0.2">
      <c r="AD1137" s="410"/>
      <c r="AE1137" s="410"/>
      <c r="AF1137" s="410"/>
      <c r="AG1137" s="410"/>
      <c r="AH1137" s="410"/>
      <c r="AI1137" s="410"/>
      <c r="AJ1137" s="410"/>
      <c r="AK1137" s="410"/>
      <c r="AL1137" s="410"/>
      <c r="AM1137" s="410"/>
      <c r="AN1137" s="410"/>
      <c r="AO1137" s="410"/>
      <c r="AP1137" s="410"/>
      <c r="AQ1137" s="410"/>
    </row>
    <row r="1138" spans="30:43" x14ac:dyDescent="0.2">
      <c r="AD1138" s="410"/>
      <c r="AE1138" s="410"/>
      <c r="AF1138" s="410"/>
      <c r="AG1138" s="410"/>
      <c r="AH1138" s="410"/>
      <c r="AI1138" s="410"/>
      <c r="AJ1138" s="410"/>
      <c r="AK1138" s="410"/>
      <c r="AL1138" s="410"/>
      <c r="AM1138" s="410"/>
      <c r="AN1138" s="410"/>
      <c r="AO1138" s="410"/>
      <c r="AP1138" s="410"/>
      <c r="AQ1138" s="410"/>
    </row>
    <row r="1139" spans="30:43" x14ac:dyDescent="0.2">
      <c r="AD1139" s="410"/>
      <c r="AE1139" s="410"/>
      <c r="AF1139" s="410"/>
      <c r="AG1139" s="410"/>
      <c r="AH1139" s="410"/>
      <c r="AI1139" s="410"/>
      <c r="AJ1139" s="410"/>
      <c r="AK1139" s="410"/>
      <c r="AL1139" s="410"/>
      <c r="AM1139" s="410"/>
      <c r="AN1139" s="410"/>
      <c r="AO1139" s="410"/>
      <c r="AP1139" s="410"/>
      <c r="AQ1139" s="410"/>
    </row>
    <row r="1140" spans="30:43" x14ac:dyDescent="0.2">
      <c r="AD1140" s="410"/>
      <c r="AE1140" s="410"/>
      <c r="AF1140" s="410"/>
      <c r="AG1140" s="410"/>
      <c r="AH1140" s="410"/>
      <c r="AI1140" s="410"/>
      <c r="AJ1140" s="410"/>
      <c r="AK1140" s="410"/>
      <c r="AL1140" s="410"/>
      <c r="AM1140" s="410"/>
      <c r="AN1140" s="410"/>
      <c r="AO1140" s="410"/>
      <c r="AP1140" s="410"/>
      <c r="AQ1140" s="410"/>
    </row>
    <row r="1141" spans="30:43" x14ac:dyDescent="0.2">
      <c r="AD1141" s="410"/>
      <c r="AE1141" s="410"/>
      <c r="AF1141" s="410"/>
      <c r="AG1141" s="410"/>
      <c r="AH1141" s="410"/>
      <c r="AI1141" s="410"/>
      <c r="AJ1141" s="410"/>
      <c r="AK1141" s="410"/>
      <c r="AL1141" s="410"/>
      <c r="AM1141" s="410"/>
      <c r="AN1141" s="410"/>
      <c r="AO1141" s="410"/>
      <c r="AP1141" s="410"/>
      <c r="AQ1141" s="410"/>
    </row>
    <row r="1142" spans="30:43" x14ac:dyDescent="0.2">
      <c r="AD1142" s="410"/>
      <c r="AE1142" s="410"/>
      <c r="AF1142" s="410"/>
      <c r="AG1142" s="410"/>
      <c r="AH1142" s="410"/>
      <c r="AI1142" s="410"/>
      <c r="AJ1142" s="410"/>
      <c r="AK1142" s="410"/>
      <c r="AL1142" s="410"/>
      <c r="AM1142" s="410"/>
      <c r="AN1142" s="410"/>
      <c r="AO1142" s="410"/>
      <c r="AP1142" s="410"/>
      <c r="AQ1142" s="410"/>
    </row>
    <row r="1143" spans="30:43" x14ac:dyDescent="0.2">
      <c r="AD1143" s="410"/>
      <c r="AE1143" s="410"/>
      <c r="AF1143" s="410"/>
      <c r="AG1143" s="410"/>
      <c r="AH1143" s="410"/>
      <c r="AI1143" s="410"/>
      <c r="AJ1143" s="410"/>
      <c r="AK1143" s="410"/>
      <c r="AL1143" s="410"/>
      <c r="AM1143" s="410"/>
      <c r="AN1143" s="410"/>
      <c r="AO1143" s="410"/>
      <c r="AP1143" s="410"/>
      <c r="AQ1143" s="410"/>
    </row>
    <row r="1144" spans="30:43" x14ac:dyDescent="0.2">
      <c r="AD1144" s="410"/>
      <c r="AE1144" s="410"/>
      <c r="AF1144" s="410"/>
      <c r="AG1144" s="410"/>
      <c r="AH1144" s="410"/>
      <c r="AI1144" s="410"/>
      <c r="AJ1144" s="410"/>
      <c r="AK1144" s="410"/>
      <c r="AL1144" s="410"/>
      <c r="AM1144" s="410"/>
      <c r="AN1144" s="410"/>
      <c r="AO1144" s="410"/>
      <c r="AP1144" s="410"/>
      <c r="AQ1144" s="410"/>
    </row>
    <row r="1145" spans="30:43" x14ac:dyDescent="0.2">
      <c r="AD1145" s="410"/>
      <c r="AE1145" s="410"/>
      <c r="AF1145" s="410"/>
      <c r="AG1145" s="410"/>
      <c r="AH1145" s="410"/>
      <c r="AI1145" s="410"/>
      <c r="AJ1145" s="410"/>
      <c r="AK1145" s="410"/>
      <c r="AL1145" s="410"/>
      <c r="AM1145" s="410"/>
      <c r="AN1145" s="410"/>
      <c r="AO1145" s="410"/>
      <c r="AP1145" s="410"/>
      <c r="AQ1145" s="410"/>
    </row>
    <row r="1146" spans="30:43" x14ac:dyDescent="0.2">
      <c r="AD1146" s="410"/>
      <c r="AE1146" s="410"/>
      <c r="AF1146" s="410"/>
      <c r="AG1146" s="410"/>
      <c r="AH1146" s="410"/>
      <c r="AI1146" s="410"/>
      <c r="AJ1146" s="410"/>
      <c r="AK1146" s="410"/>
      <c r="AL1146" s="410"/>
      <c r="AM1146" s="410"/>
      <c r="AN1146" s="410"/>
      <c r="AO1146" s="410"/>
      <c r="AP1146" s="410"/>
      <c r="AQ1146" s="410"/>
    </row>
    <row r="1147" spans="30:43" x14ac:dyDescent="0.2">
      <c r="AD1147" s="410"/>
      <c r="AE1147" s="410"/>
      <c r="AF1147" s="410"/>
      <c r="AG1147" s="410"/>
      <c r="AH1147" s="410"/>
      <c r="AI1147" s="410"/>
      <c r="AJ1147" s="410"/>
      <c r="AK1147" s="410"/>
      <c r="AL1147" s="410"/>
      <c r="AM1147" s="410"/>
      <c r="AN1147" s="410"/>
      <c r="AO1147" s="410"/>
      <c r="AP1147" s="410"/>
      <c r="AQ1147" s="410"/>
    </row>
    <row r="1148" spans="30:43" x14ac:dyDescent="0.2">
      <c r="AD1148" s="410"/>
      <c r="AE1148" s="410"/>
      <c r="AF1148" s="410"/>
      <c r="AG1148" s="410"/>
      <c r="AH1148" s="410"/>
      <c r="AI1148" s="410"/>
      <c r="AJ1148" s="410"/>
      <c r="AK1148" s="410"/>
      <c r="AL1148" s="410"/>
      <c r="AM1148" s="410"/>
      <c r="AN1148" s="410"/>
      <c r="AO1148" s="410"/>
      <c r="AP1148" s="410"/>
      <c r="AQ1148" s="410"/>
    </row>
    <row r="1149" spans="30:43" x14ac:dyDescent="0.2">
      <c r="AD1149" s="410"/>
      <c r="AE1149" s="410"/>
      <c r="AF1149" s="410"/>
      <c r="AG1149" s="410"/>
      <c r="AH1149" s="410"/>
      <c r="AI1149" s="410"/>
      <c r="AJ1149" s="410"/>
      <c r="AK1149" s="410"/>
      <c r="AL1149" s="410"/>
      <c r="AM1149" s="410"/>
      <c r="AN1149" s="410"/>
      <c r="AO1149" s="410"/>
      <c r="AP1149" s="410"/>
      <c r="AQ1149" s="410"/>
    </row>
    <row r="1150" spans="30:43" x14ac:dyDescent="0.2">
      <c r="AD1150" s="410"/>
      <c r="AE1150" s="410"/>
      <c r="AF1150" s="410"/>
      <c r="AG1150" s="410"/>
      <c r="AH1150" s="410"/>
      <c r="AI1150" s="410"/>
      <c r="AJ1150" s="410"/>
      <c r="AK1150" s="410"/>
      <c r="AL1150" s="410"/>
      <c r="AM1150" s="410"/>
      <c r="AN1150" s="410"/>
      <c r="AO1150" s="410"/>
      <c r="AP1150" s="410"/>
      <c r="AQ1150" s="410"/>
    </row>
    <row r="1151" spans="30:43" x14ac:dyDescent="0.2">
      <c r="AD1151" s="410"/>
      <c r="AE1151" s="410"/>
      <c r="AF1151" s="410"/>
      <c r="AG1151" s="410"/>
      <c r="AH1151" s="410"/>
      <c r="AI1151" s="410"/>
      <c r="AJ1151" s="410"/>
      <c r="AK1151" s="410"/>
      <c r="AL1151" s="410"/>
      <c r="AM1151" s="410"/>
      <c r="AN1151" s="410"/>
      <c r="AO1151" s="410"/>
      <c r="AP1151" s="410"/>
      <c r="AQ1151" s="410"/>
    </row>
    <row r="1152" spans="30:43" x14ac:dyDescent="0.2">
      <c r="AD1152" s="410"/>
      <c r="AE1152" s="410"/>
      <c r="AF1152" s="410"/>
      <c r="AG1152" s="410"/>
      <c r="AH1152" s="410"/>
      <c r="AI1152" s="410"/>
      <c r="AJ1152" s="410"/>
      <c r="AK1152" s="410"/>
      <c r="AL1152" s="410"/>
      <c r="AM1152" s="410"/>
      <c r="AN1152" s="410"/>
      <c r="AO1152" s="410"/>
      <c r="AP1152" s="410"/>
      <c r="AQ1152" s="410"/>
    </row>
    <row r="1153" spans="30:43" x14ac:dyDescent="0.2">
      <c r="AD1153" s="410"/>
      <c r="AE1153" s="410"/>
      <c r="AF1153" s="410"/>
      <c r="AG1153" s="410"/>
      <c r="AH1153" s="410"/>
      <c r="AI1153" s="410"/>
      <c r="AJ1153" s="410"/>
      <c r="AK1153" s="410"/>
      <c r="AL1153" s="410"/>
      <c r="AM1153" s="410"/>
      <c r="AN1153" s="410"/>
      <c r="AO1153" s="410"/>
      <c r="AP1153" s="410"/>
      <c r="AQ1153" s="410"/>
    </row>
    <row r="1154" spans="30:43" x14ac:dyDescent="0.2">
      <c r="AD1154" s="410"/>
      <c r="AE1154" s="410"/>
      <c r="AF1154" s="410"/>
      <c r="AG1154" s="410"/>
      <c r="AH1154" s="410"/>
      <c r="AI1154" s="410"/>
      <c r="AJ1154" s="410"/>
      <c r="AK1154" s="410"/>
      <c r="AL1154" s="410"/>
      <c r="AM1154" s="410"/>
      <c r="AN1154" s="410"/>
      <c r="AO1154" s="410"/>
      <c r="AP1154" s="410"/>
      <c r="AQ1154" s="410"/>
    </row>
    <row r="1155" spans="30:43" x14ac:dyDescent="0.2">
      <c r="AD1155" s="410"/>
      <c r="AE1155" s="410"/>
      <c r="AF1155" s="410"/>
      <c r="AG1155" s="410"/>
      <c r="AH1155" s="410"/>
      <c r="AI1155" s="410"/>
      <c r="AJ1155" s="410"/>
      <c r="AK1155" s="410"/>
      <c r="AL1155" s="410"/>
      <c r="AM1155" s="410"/>
      <c r="AN1155" s="410"/>
      <c r="AO1155" s="410"/>
      <c r="AP1155" s="410"/>
      <c r="AQ1155" s="410"/>
    </row>
    <row r="1156" spans="30:43" x14ac:dyDescent="0.2">
      <c r="AD1156" s="410"/>
      <c r="AE1156" s="410"/>
      <c r="AF1156" s="410"/>
      <c r="AG1156" s="410"/>
      <c r="AH1156" s="410"/>
      <c r="AI1156" s="410"/>
      <c r="AJ1156" s="410"/>
      <c r="AK1156" s="410"/>
      <c r="AL1156" s="410"/>
      <c r="AM1156" s="410"/>
      <c r="AN1156" s="410"/>
      <c r="AO1156" s="410"/>
      <c r="AP1156" s="410"/>
      <c r="AQ1156" s="410"/>
    </row>
    <row r="1157" spans="30:43" x14ac:dyDescent="0.2">
      <c r="AD1157" s="410"/>
      <c r="AE1157" s="410"/>
      <c r="AF1157" s="410"/>
      <c r="AG1157" s="410"/>
      <c r="AH1157" s="410"/>
      <c r="AI1157" s="410"/>
      <c r="AJ1157" s="410"/>
      <c r="AK1157" s="410"/>
      <c r="AL1157" s="410"/>
      <c r="AM1157" s="410"/>
      <c r="AN1157" s="410"/>
      <c r="AO1157" s="410"/>
      <c r="AP1157" s="410"/>
      <c r="AQ1157" s="410"/>
    </row>
    <row r="1158" spans="30:43" x14ac:dyDescent="0.2">
      <c r="AD1158" s="410"/>
      <c r="AE1158" s="410"/>
      <c r="AF1158" s="410"/>
      <c r="AG1158" s="410"/>
      <c r="AH1158" s="410"/>
      <c r="AI1158" s="410"/>
      <c r="AJ1158" s="410"/>
      <c r="AK1158" s="410"/>
      <c r="AL1158" s="410"/>
      <c r="AM1158" s="410"/>
      <c r="AN1158" s="410"/>
      <c r="AO1158" s="410"/>
      <c r="AP1158" s="410"/>
      <c r="AQ1158" s="410"/>
    </row>
    <row r="1159" spans="30:43" x14ac:dyDescent="0.2">
      <c r="AD1159" s="410"/>
      <c r="AE1159" s="410"/>
      <c r="AF1159" s="410"/>
      <c r="AG1159" s="410"/>
      <c r="AH1159" s="410"/>
      <c r="AI1159" s="410"/>
      <c r="AJ1159" s="410"/>
      <c r="AK1159" s="410"/>
      <c r="AL1159" s="410"/>
      <c r="AM1159" s="410"/>
      <c r="AN1159" s="410"/>
      <c r="AO1159" s="410"/>
      <c r="AP1159" s="410"/>
      <c r="AQ1159" s="410"/>
    </row>
    <row r="1160" spans="30:43" x14ac:dyDescent="0.2">
      <c r="AD1160" s="410"/>
      <c r="AE1160" s="410"/>
      <c r="AF1160" s="410"/>
      <c r="AG1160" s="410"/>
      <c r="AH1160" s="410"/>
      <c r="AI1160" s="410"/>
      <c r="AJ1160" s="410"/>
      <c r="AK1160" s="410"/>
      <c r="AL1160" s="410"/>
      <c r="AM1160" s="410"/>
      <c r="AN1160" s="410"/>
      <c r="AO1160" s="410"/>
      <c r="AP1160" s="410"/>
      <c r="AQ1160" s="410"/>
    </row>
    <row r="1161" spans="30:43" x14ac:dyDescent="0.2">
      <c r="AD1161" s="410"/>
      <c r="AE1161" s="410"/>
      <c r="AF1161" s="410"/>
      <c r="AG1161" s="410"/>
      <c r="AH1161" s="410"/>
      <c r="AI1161" s="410"/>
      <c r="AJ1161" s="410"/>
      <c r="AK1161" s="410"/>
      <c r="AL1161" s="410"/>
      <c r="AM1161" s="410"/>
      <c r="AN1161" s="410"/>
      <c r="AO1161" s="410"/>
      <c r="AP1161" s="410"/>
      <c r="AQ1161" s="410"/>
    </row>
    <row r="1162" spans="30:43" x14ac:dyDescent="0.2">
      <c r="AD1162" s="410"/>
      <c r="AE1162" s="410"/>
      <c r="AF1162" s="410"/>
      <c r="AG1162" s="410"/>
      <c r="AH1162" s="410"/>
      <c r="AI1162" s="410"/>
      <c r="AJ1162" s="410"/>
      <c r="AK1162" s="410"/>
      <c r="AL1162" s="410"/>
      <c r="AM1162" s="410"/>
      <c r="AN1162" s="410"/>
      <c r="AO1162" s="410"/>
      <c r="AP1162" s="410"/>
      <c r="AQ1162" s="410"/>
    </row>
    <row r="1163" spans="30:43" x14ac:dyDescent="0.2">
      <c r="AD1163" s="410"/>
      <c r="AE1163" s="410"/>
      <c r="AF1163" s="410"/>
      <c r="AG1163" s="410"/>
      <c r="AH1163" s="410"/>
      <c r="AI1163" s="410"/>
      <c r="AJ1163" s="410"/>
      <c r="AK1163" s="410"/>
      <c r="AL1163" s="410"/>
      <c r="AM1163" s="410"/>
      <c r="AN1163" s="410"/>
      <c r="AO1163" s="410"/>
      <c r="AP1163" s="410"/>
      <c r="AQ1163" s="410"/>
    </row>
    <row r="1164" spans="30:43" x14ac:dyDescent="0.2">
      <c r="AD1164" s="410"/>
      <c r="AE1164" s="410"/>
      <c r="AF1164" s="410"/>
      <c r="AG1164" s="410"/>
      <c r="AH1164" s="410"/>
      <c r="AI1164" s="410"/>
      <c r="AJ1164" s="410"/>
      <c r="AK1164" s="410"/>
      <c r="AL1164" s="410"/>
      <c r="AM1164" s="410"/>
      <c r="AN1164" s="410"/>
      <c r="AO1164" s="410"/>
      <c r="AP1164" s="410"/>
      <c r="AQ1164" s="410"/>
    </row>
    <row r="1165" spans="30:43" x14ac:dyDescent="0.2">
      <c r="AD1165" s="410"/>
      <c r="AE1165" s="410"/>
      <c r="AF1165" s="410"/>
      <c r="AG1165" s="410"/>
      <c r="AH1165" s="410"/>
      <c r="AI1165" s="410"/>
      <c r="AJ1165" s="410"/>
      <c r="AK1165" s="410"/>
      <c r="AL1165" s="410"/>
      <c r="AM1165" s="410"/>
      <c r="AN1165" s="410"/>
      <c r="AO1165" s="410"/>
      <c r="AP1165" s="410"/>
      <c r="AQ1165" s="410"/>
    </row>
    <row r="1166" spans="30:43" x14ac:dyDescent="0.2">
      <c r="AD1166" s="410"/>
      <c r="AE1166" s="410"/>
      <c r="AF1166" s="410"/>
      <c r="AG1166" s="410"/>
      <c r="AH1166" s="410"/>
      <c r="AI1166" s="410"/>
      <c r="AJ1166" s="410"/>
      <c r="AK1166" s="410"/>
      <c r="AL1166" s="410"/>
      <c r="AM1166" s="410"/>
      <c r="AN1166" s="410"/>
      <c r="AO1166" s="410"/>
      <c r="AP1166" s="410"/>
      <c r="AQ1166" s="410"/>
    </row>
    <row r="1167" spans="30:43" x14ac:dyDescent="0.2">
      <c r="AD1167" s="410"/>
      <c r="AE1167" s="410"/>
      <c r="AF1167" s="410"/>
      <c r="AG1167" s="410"/>
      <c r="AH1167" s="410"/>
      <c r="AI1167" s="410"/>
      <c r="AJ1167" s="410"/>
      <c r="AK1167" s="410"/>
      <c r="AL1167" s="410"/>
      <c r="AM1167" s="410"/>
      <c r="AN1167" s="410"/>
      <c r="AO1167" s="410"/>
      <c r="AP1167" s="410"/>
      <c r="AQ1167" s="410"/>
    </row>
    <row r="1168" spans="30:43" x14ac:dyDescent="0.2">
      <c r="AD1168" s="410"/>
      <c r="AE1168" s="410"/>
      <c r="AF1168" s="410"/>
      <c r="AG1168" s="410"/>
      <c r="AH1168" s="410"/>
      <c r="AI1168" s="410"/>
      <c r="AJ1168" s="410"/>
      <c r="AK1168" s="410"/>
      <c r="AL1168" s="410"/>
      <c r="AM1168" s="410"/>
      <c r="AN1168" s="410"/>
      <c r="AO1168" s="410"/>
      <c r="AP1168" s="410"/>
      <c r="AQ1168" s="410"/>
    </row>
    <row r="1169" spans="30:43" x14ac:dyDescent="0.2">
      <c r="AD1169" s="410"/>
      <c r="AE1169" s="410"/>
      <c r="AF1169" s="410"/>
      <c r="AG1169" s="410"/>
      <c r="AH1169" s="410"/>
      <c r="AI1169" s="410"/>
      <c r="AJ1169" s="410"/>
      <c r="AK1169" s="410"/>
      <c r="AL1169" s="410"/>
      <c r="AM1169" s="410"/>
      <c r="AN1169" s="410"/>
      <c r="AO1169" s="410"/>
      <c r="AP1169" s="410"/>
      <c r="AQ1169" s="410"/>
    </row>
    <row r="1170" spans="30:43" x14ac:dyDescent="0.2">
      <c r="AD1170" s="410"/>
      <c r="AE1170" s="410"/>
      <c r="AF1170" s="410"/>
      <c r="AG1170" s="410"/>
      <c r="AH1170" s="410"/>
      <c r="AI1170" s="410"/>
      <c r="AJ1170" s="410"/>
      <c r="AK1170" s="410"/>
      <c r="AL1170" s="410"/>
      <c r="AM1170" s="410"/>
      <c r="AN1170" s="410"/>
      <c r="AO1170" s="410"/>
      <c r="AP1170" s="410"/>
      <c r="AQ1170" s="410"/>
    </row>
    <row r="1171" spans="30:43" x14ac:dyDescent="0.2">
      <c r="AD1171" s="410"/>
      <c r="AE1171" s="410"/>
      <c r="AF1171" s="410"/>
      <c r="AG1171" s="410"/>
      <c r="AH1171" s="410"/>
      <c r="AI1171" s="410"/>
      <c r="AJ1171" s="410"/>
      <c r="AK1171" s="410"/>
      <c r="AL1171" s="410"/>
      <c r="AM1171" s="410"/>
      <c r="AN1171" s="410"/>
      <c r="AO1171" s="410"/>
      <c r="AP1171" s="410"/>
      <c r="AQ1171" s="410"/>
    </row>
    <row r="1172" spans="30:43" x14ac:dyDescent="0.2">
      <c r="AD1172" s="410"/>
      <c r="AE1172" s="410"/>
      <c r="AF1172" s="410"/>
      <c r="AG1172" s="410"/>
      <c r="AH1172" s="410"/>
      <c r="AI1172" s="410"/>
      <c r="AJ1172" s="410"/>
      <c r="AK1172" s="410"/>
      <c r="AL1172" s="410"/>
      <c r="AM1172" s="410"/>
      <c r="AN1172" s="410"/>
      <c r="AO1172" s="410"/>
      <c r="AP1172" s="410"/>
      <c r="AQ1172" s="410"/>
    </row>
    <row r="1173" spans="30:43" x14ac:dyDescent="0.2">
      <c r="AD1173" s="410"/>
      <c r="AE1173" s="410"/>
      <c r="AF1173" s="410"/>
      <c r="AG1173" s="410"/>
      <c r="AH1173" s="410"/>
      <c r="AI1173" s="410"/>
      <c r="AJ1173" s="410"/>
      <c r="AK1173" s="410"/>
      <c r="AL1173" s="410"/>
      <c r="AM1173" s="410"/>
      <c r="AN1173" s="410"/>
      <c r="AO1173" s="410"/>
      <c r="AP1173" s="410"/>
      <c r="AQ1173" s="410"/>
    </row>
    <row r="1174" spans="30:43" x14ac:dyDescent="0.2">
      <c r="AD1174" s="410"/>
      <c r="AE1174" s="410"/>
      <c r="AF1174" s="410"/>
      <c r="AG1174" s="410"/>
      <c r="AH1174" s="410"/>
      <c r="AI1174" s="410"/>
      <c r="AJ1174" s="410"/>
      <c r="AK1174" s="410"/>
      <c r="AL1174" s="410"/>
      <c r="AM1174" s="410"/>
      <c r="AN1174" s="410"/>
      <c r="AO1174" s="410"/>
      <c r="AP1174" s="410"/>
      <c r="AQ1174" s="410"/>
    </row>
    <row r="1175" spans="30:43" x14ac:dyDescent="0.2">
      <c r="AD1175" s="410"/>
      <c r="AE1175" s="410"/>
      <c r="AF1175" s="410"/>
      <c r="AG1175" s="410"/>
      <c r="AH1175" s="410"/>
      <c r="AI1175" s="410"/>
      <c r="AJ1175" s="410"/>
      <c r="AK1175" s="410"/>
      <c r="AL1175" s="410"/>
      <c r="AM1175" s="410"/>
      <c r="AN1175" s="410"/>
      <c r="AO1175" s="410"/>
      <c r="AP1175" s="410"/>
      <c r="AQ1175" s="410"/>
    </row>
    <row r="1176" spans="30:43" x14ac:dyDescent="0.2">
      <c r="AD1176" s="410"/>
      <c r="AE1176" s="410"/>
      <c r="AF1176" s="410"/>
      <c r="AG1176" s="410"/>
      <c r="AH1176" s="410"/>
      <c r="AI1176" s="410"/>
      <c r="AJ1176" s="410"/>
      <c r="AK1176" s="410"/>
      <c r="AL1176" s="410"/>
      <c r="AM1176" s="410"/>
      <c r="AN1176" s="410"/>
      <c r="AO1176" s="410"/>
      <c r="AP1176" s="410"/>
      <c r="AQ1176" s="410"/>
    </row>
    <row r="1177" spans="30:43" x14ac:dyDescent="0.2">
      <c r="AD1177" s="410"/>
      <c r="AE1177" s="410"/>
      <c r="AF1177" s="410"/>
      <c r="AG1177" s="410"/>
      <c r="AH1177" s="410"/>
      <c r="AI1177" s="410"/>
      <c r="AJ1177" s="410"/>
      <c r="AK1177" s="410"/>
      <c r="AL1177" s="410"/>
      <c r="AM1177" s="410"/>
      <c r="AN1177" s="410"/>
      <c r="AO1177" s="410"/>
      <c r="AP1177" s="410"/>
      <c r="AQ1177" s="410"/>
    </row>
    <row r="1178" spans="30:43" x14ac:dyDescent="0.2">
      <c r="AD1178" s="410"/>
      <c r="AE1178" s="410"/>
      <c r="AF1178" s="410"/>
      <c r="AG1178" s="410"/>
      <c r="AH1178" s="410"/>
      <c r="AI1178" s="410"/>
      <c r="AJ1178" s="410"/>
      <c r="AK1178" s="410"/>
      <c r="AL1178" s="410"/>
      <c r="AM1178" s="410"/>
      <c r="AN1178" s="410"/>
      <c r="AO1178" s="410"/>
      <c r="AP1178" s="410"/>
      <c r="AQ1178" s="410"/>
    </row>
    <row r="1179" spans="30:43" x14ac:dyDescent="0.2">
      <c r="AD1179" s="410"/>
      <c r="AE1179" s="410"/>
      <c r="AF1179" s="410"/>
      <c r="AG1179" s="410"/>
      <c r="AH1179" s="410"/>
      <c r="AI1179" s="410"/>
      <c r="AJ1179" s="410"/>
      <c r="AK1179" s="410"/>
      <c r="AL1179" s="410"/>
      <c r="AM1179" s="410"/>
      <c r="AN1179" s="410"/>
      <c r="AO1179" s="410"/>
      <c r="AP1179" s="410"/>
      <c r="AQ1179" s="410"/>
    </row>
    <row r="1180" spans="30:43" x14ac:dyDescent="0.2">
      <c r="AD1180" s="410"/>
      <c r="AE1180" s="410"/>
      <c r="AF1180" s="410"/>
      <c r="AG1180" s="410"/>
      <c r="AH1180" s="410"/>
      <c r="AI1180" s="410"/>
      <c r="AJ1180" s="410"/>
      <c r="AK1180" s="410"/>
      <c r="AL1180" s="410"/>
      <c r="AM1180" s="410"/>
      <c r="AN1180" s="410"/>
      <c r="AO1180" s="410"/>
      <c r="AP1180" s="410"/>
      <c r="AQ1180" s="410"/>
    </row>
    <row r="1181" spans="30:43" x14ac:dyDescent="0.2">
      <c r="AD1181" s="410"/>
      <c r="AE1181" s="410"/>
      <c r="AF1181" s="410"/>
      <c r="AG1181" s="410"/>
      <c r="AH1181" s="410"/>
      <c r="AI1181" s="410"/>
      <c r="AJ1181" s="410"/>
      <c r="AK1181" s="410"/>
      <c r="AL1181" s="410"/>
      <c r="AM1181" s="410"/>
      <c r="AN1181" s="410"/>
      <c r="AO1181" s="410"/>
      <c r="AP1181" s="410"/>
      <c r="AQ1181" s="410"/>
    </row>
    <row r="1182" spans="30:43" x14ac:dyDescent="0.2">
      <c r="AD1182" s="410"/>
      <c r="AE1182" s="410"/>
      <c r="AF1182" s="410"/>
      <c r="AG1182" s="410"/>
      <c r="AH1182" s="410"/>
      <c r="AI1182" s="410"/>
      <c r="AJ1182" s="410"/>
      <c r="AK1182" s="410"/>
      <c r="AL1182" s="410"/>
      <c r="AM1182" s="410"/>
      <c r="AN1182" s="410"/>
      <c r="AO1182" s="410"/>
      <c r="AP1182" s="410"/>
      <c r="AQ1182" s="410"/>
    </row>
    <row r="1183" spans="30:43" x14ac:dyDescent="0.2">
      <c r="AD1183" s="410"/>
      <c r="AE1183" s="410"/>
      <c r="AF1183" s="410"/>
      <c r="AG1183" s="410"/>
      <c r="AH1183" s="410"/>
      <c r="AI1183" s="410"/>
      <c r="AJ1183" s="410"/>
      <c r="AK1183" s="410"/>
      <c r="AL1183" s="410"/>
      <c r="AM1183" s="410"/>
      <c r="AN1183" s="410"/>
      <c r="AO1183" s="410"/>
      <c r="AP1183" s="410"/>
      <c r="AQ1183" s="410"/>
    </row>
    <row r="1184" spans="30:43" x14ac:dyDescent="0.2">
      <c r="AD1184" s="410"/>
      <c r="AE1184" s="410"/>
      <c r="AF1184" s="410"/>
      <c r="AG1184" s="410"/>
      <c r="AH1184" s="410"/>
      <c r="AI1184" s="410"/>
      <c r="AJ1184" s="410"/>
      <c r="AK1184" s="410"/>
      <c r="AL1184" s="410"/>
      <c r="AM1184" s="410"/>
      <c r="AN1184" s="410"/>
      <c r="AO1184" s="410"/>
      <c r="AP1184" s="410"/>
      <c r="AQ1184" s="410"/>
    </row>
    <row r="1185" spans="30:43" x14ac:dyDescent="0.2">
      <c r="AD1185" s="410"/>
      <c r="AE1185" s="410"/>
      <c r="AF1185" s="410"/>
      <c r="AG1185" s="410"/>
      <c r="AH1185" s="410"/>
      <c r="AI1185" s="410"/>
      <c r="AJ1185" s="410"/>
      <c r="AK1185" s="410"/>
      <c r="AL1185" s="410"/>
      <c r="AM1185" s="410"/>
      <c r="AN1185" s="410"/>
      <c r="AO1185" s="410"/>
      <c r="AP1185" s="410"/>
      <c r="AQ1185" s="410"/>
    </row>
    <row r="1186" spans="30:43" x14ac:dyDescent="0.2">
      <c r="AD1186" s="410"/>
      <c r="AE1186" s="410"/>
      <c r="AF1186" s="410"/>
      <c r="AG1186" s="410"/>
      <c r="AH1186" s="410"/>
      <c r="AI1186" s="410"/>
      <c r="AJ1186" s="410"/>
      <c r="AK1186" s="410"/>
      <c r="AL1186" s="410"/>
      <c r="AM1186" s="410"/>
      <c r="AN1186" s="410"/>
      <c r="AO1186" s="410"/>
      <c r="AP1186" s="410"/>
      <c r="AQ1186" s="410"/>
    </row>
    <row r="1187" spans="30:43" x14ac:dyDescent="0.2">
      <c r="AD1187" s="410"/>
      <c r="AE1187" s="410"/>
      <c r="AF1187" s="410"/>
      <c r="AG1187" s="410"/>
      <c r="AH1187" s="410"/>
      <c r="AI1187" s="410"/>
      <c r="AJ1187" s="410"/>
      <c r="AK1187" s="410"/>
      <c r="AL1187" s="410"/>
      <c r="AM1187" s="410"/>
      <c r="AN1187" s="410"/>
      <c r="AO1187" s="410"/>
      <c r="AP1187" s="410"/>
      <c r="AQ1187" s="410"/>
    </row>
    <row r="1188" spans="30:43" x14ac:dyDescent="0.2">
      <c r="AD1188" s="410"/>
      <c r="AE1188" s="410"/>
      <c r="AF1188" s="410"/>
      <c r="AG1188" s="410"/>
      <c r="AH1188" s="410"/>
      <c r="AI1188" s="410"/>
      <c r="AJ1188" s="410"/>
      <c r="AK1188" s="410"/>
      <c r="AL1188" s="410"/>
      <c r="AM1188" s="410"/>
      <c r="AN1188" s="410"/>
      <c r="AO1188" s="410"/>
      <c r="AP1188" s="410"/>
      <c r="AQ1188" s="410"/>
    </row>
    <row r="1189" spans="30:43" x14ac:dyDescent="0.2">
      <c r="AD1189" s="410"/>
      <c r="AE1189" s="410"/>
      <c r="AF1189" s="410"/>
      <c r="AG1189" s="410"/>
      <c r="AH1189" s="410"/>
      <c r="AI1189" s="410"/>
      <c r="AJ1189" s="410"/>
      <c r="AK1189" s="410"/>
      <c r="AL1189" s="410"/>
      <c r="AM1189" s="410"/>
      <c r="AN1189" s="410"/>
      <c r="AO1189" s="410"/>
      <c r="AP1189" s="410"/>
      <c r="AQ1189" s="410"/>
    </row>
    <row r="1190" spans="30:43" x14ac:dyDescent="0.2">
      <c r="AD1190" s="410"/>
      <c r="AE1190" s="410"/>
      <c r="AF1190" s="410"/>
      <c r="AG1190" s="410"/>
      <c r="AH1190" s="410"/>
      <c r="AI1190" s="410"/>
      <c r="AJ1190" s="410"/>
      <c r="AK1190" s="410"/>
      <c r="AL1190" s="410"/>
      <c r="AM1190" s="410"/>
      <c r="AN1190" s="410"/>
      <c r="AO1190" s="410"/>
      <c r="AP1190" s="410"/>
      <c r="AQ1190" s="410"/>
    </row>
    <row r="1191" spans="30:43" x14ac:dyDescent="0.2">
      <c r="AD1191" s="410"/>
      <c r="AE1191" s="410"/>
      <c r="AF1191" s="410"/>
      <c r="AG1191" s="410"/>
      <c r="AH1191" s="410"/>
      <c r="AI1191" s="410"/>
      <c r="AJ1191" s="410"/>
      <c r="AK1191" s="410"/>
      <c r="AL1191" s="410"/>
      <c r="AM1191" s="410"/>
      <c r="AN1191" s="410"/>
      <c r="AO1191" s="410"/>
      <c r="AP1191" s="410"/>
      <c r="AQ1191" s="410"/>
    </row>
    <row r="1192" spans="30:43" x14ac:dyDescent="0.2">
      <c r="AD1192" s="410"/>
      <c r="AE1192" s="410"/>
      <c r="AF1192" s="410"/>
      <c r="AG1192" s="410"/>
      <c r="AH1192" s="410"/>
      <c r="AI1192" s="410"/>
      <c r="AJ1192" s="410"/>
      <c r="AK1192" s="410"/>
      <c r="AL1192" s="410"/>
      <c r="AM1192" s="410"/>
      <c r="AN1192" s="410"/>
      <c r="AO1192" s="410"/>
      <c r="AP1192" s="410"/>
      <c r="AQ1192" s="410"/>
    </row>
    <row r="1193" spans="30:43" x14ac:dyDescent="0.2">
      <c r="AD1193" s="410"/>
      <c r="AE1193" s="410"/>
      <c r="AF1193" s="410"/>
      <c r="AG1193" s="410"/>
      <c r="AH1193" s="410"/>
      <c r="AI1193" s="410"/>
      <c r="AJ1193" s="410"/>
      <c r="AK1193" s="410"/>
      <c r="AL1193" s="410"/>
      <c r="AM1193" s="410"/>
      <c r="AN1193" s="410"/>
      <c r="AO1193" s="410"/>
      <c r="AP1193" s="410"/>
      <c r="AQ1193" s="410"/>
    </row>
    <row r="1194" spans="30:43" x14ac:dyDescent="0.2">
      <c r="AD1194" s="410"/>
      <c r="AE1194" s="410"/>
      <c r="AF1194" s="410"/>
      <c r="AG1194" s="410"/>
      <c r="AH1194" s="410"/>
      <c r="AI1194" s="410"/>
      <c r="AJ1194" s="410"/>
      <c r="AK1194" s="410"/>
      <c r="AL1194" s="410"/>
      <c r="AM1194" s="410"/>
      <c r="AN1194" s="410"/>
      <c r="AO1194" s="410"/>
      <c r="AP1194" s="410"/>
      <c r="AQ1194" s="410"/>
    </row>
    <row r="1195" spans="30:43" x14ac:dyDescent="0.2">
      <c r="AD1195" s="410"/>
      <c r="AE1195" s="410"/>
      <c r="AF1195" s="410"/>
      <c r="AG1195" s="410"/>
      <c r="AH1195" s="410"/>
      <c r="AI1195" s="410"/>
      <c r="AJ1195" s="410"/>
      <c r="AK1195" s="410"/>
      <c r="AL1195" s="410"/>
      <c r="AM1195" s="410"/>
      <c r="AN1195" s="410"/>
      <c r="AO1195" s="410"/>
      <c r="AP1195" s="410"/>
      <c r="AQ1195" s="410"/>
    </row>
    <row r="1196" spans="30:43" x14ac:dyDescent="0.2">
      <c r="AD1196" s="410"/>
      <c r="AE1196" s="410"/>
      <c r="AF1196" s="410"/>
      <c r="AG1196" s="410"/>
      <c r="AH1196" s="410"/>
      <c r="AI1196" s="410"/>
      <c r="AJ1196" s="410"/>
      <c r="AK1196" s="410"/>
      <c r="AL1196" s="410"/>
      <c r="AM1196" s="410"/>
      <c r="AN1196" s="410"/>
      <c r="AO1196" s="410"/>
      <c r="AP1196" s="410"/>
      <c r="AQ1196" s="410"/>
    </row>
    <row r="1197" spans="30:43" x14ac:dyDescent="0.2">
      <c r="AD1197" s="410"/>
      <c r="AE1197" s="410"/>
      <c r="AF1197" s="410"/>
      <c r="AG1197" s="410"/>
      <c r="AH1197" s="410"/>
      <c r="AI1197" s="410"/>
      <c r="AJ1197" s="410"/>
      <c r="AK1197" s="410"/>
      <c r="AL1197" s="410"/>
      <c r="AM1197" s="410"/>
      <c r="AN1197" s="410"/>
      <c r="AO1197" s="410"/>
      <c r="AP1197" s="410"/>
      <c r="AQ1197" s="410"/>
    </row>
    <row r="1198" spans="30:43" x14ac:dyDescent="0.2">
      <c r="AD1198" s="410"/>
      <c r="AE1198" s="410"/>
      <c r="AF1198" s="410"/>
      <c r="AG1198" s="410"/>
      <c r="AH1198" s="410"/>
      <c r="AI1198" s="410"/>
      <c r="AJ1198" s="410"/>
      <c r="AK1198" s="410"/>
      <c r="AL1198" s="410"/>
      <c r="AM1198" s="410"/>
      <c r="AN1198" s="410"/>
      <c r="AO1198" s="410"/>
      <c r="AP1198" s="410"/>
      <c r="AQ1198" s="410"/>
    </row>
    <row r="1199" spans="30:43" x14ac:dyDescent="0.2">
      <c r="AD1199" s="410"/>
      <c r="AE1199" s="410"/>
      <c r="AF1199" s="410"/>
      <c r="AG1199" s="410"/>
      <c r="AH1199" s="410"/>
      <c r="AI1199" s="410"/>
      <c r="AJ1199" s="410"/>
      <c r="AK1199" s="410"/>
      <c r="AL1199" s="410"/>
      <c r="AM1199" s="410"/>
      <c r="AN1199" s="410"/>
      <c r="AO1199" s="410"/>
      <c r="AP1199" s="410"/>
      <c r="AQ1199" s="410"/>
    </row>
    <row r="1200" spans="30:43" x14ac:dyDescent="0.2">
      <c r="AD1200" s="410"/>
      <c r="AE1200" s="410"/>
      <c r="AF1200" s="410"/>
      <c r="AG1200" s="410"/>
      <c r="AH1200" s="410"/>
      <c r="AI1200" s="410"/>
      <c r="AJ1200" s="410"/>
      <c r="AK1200" s="410"/>
      <c r="AL1200" s="410"/>
      <c r="AM1200" s="410"/>
      <c r="AN1200" s="410"/>
      <c r="AO1200" s="410"/>
      <c r="AP1200" s="410"/>
      <c r="AQ1200" s="410"/>
    </row>
    <row r="1201" spans="30:43" x14ac:dyDescent="0.2">
      <c r="AD1201" s="410"/>
      <c r="AE1201" s="410"/>
      <c r="AF1201" s="410"/>
      <c r="AG1201" s="410"/>
      <c r="AH1201" s="410"/>
      <c r="AI1201" s="410"/>
      <c r="AJ1201" s="410"/>
      <c r="AK1201" s="410"/>
      <c r="AL1201" s="410"/>
      <c r="AM1201" s="410"/>
      <c r="AN1201" s="410"/>
      <c r="AO1201" s="410"/>
      <c r="AP1201" s="410"/>
      <c r="AQ1201" s="410"/>
    </row>
    <row r="1202" spans="30:43" x14ac:dyDescent="0.2">
      <c r="AD1202" s="410"/>
      <c r="AE1202" s="410"/>
      <c r="AF1202" s="410"/>
      <c r="AG1202" s="410"/>
      <c r="AH1202" s="410"/>
      <c r="AI1202" s="410"/>
      <c r="AJ1202" s="410"/>
      <c r="AK1202" s="410"/>
      <c r="AL1202" s="410"/>
      <c r="AM1202" s="410"/>
      <c r="AN1202" s="410"/>
      <c r="AO1202" s="410"/>
      <c r="AP1202" s="410"/>
      <c r="AQ1202" s="410"/>
    </row>
    <row r="1203" spans="30:43" x14ac:dyDescent="0.2">
      <c r="AD1203" s="410"/>
      <c r="AE1203" s="410"/>
      <c r="AF1203" s="410"/>
      <c r="AG1203" s="410"/>
      <c r="AH1203" s="410"/>
      <c r="AI1203" s="410"/>
      <c r="AJ1203" s="410"/>
      <c r="AK1203" s="410"/>
      <c r="AL1203" s="410"/>
      <c r="AM1203" s="410"/>
      <c r="AN1203" s="410"/>
      <c r="AO1203" s="410"/>
      <c r="AP1203" s="410"/>
      <c r="AQ1203" s="410"/>
    </row>
    <row r="1204" spans="30:43" x14ac:dyDescent="0.2">
      <c r="AD1204" s="410"/>
      <c r="AE1204" s="410"/>
      <c r="AF1204" s="410"/>
      <c r="AG1204" s="410"/>
      <c r="AH1204" s="410"/>
      <c r="AI1204" s="410"/>
      <c r="AJ1204" s="410"/>
      <c r="AK1204" s="410"/>
      <c r="AL1204" s="410"/>
      <c r="AM1204" s="410"/>
      <c r="AN1204" s="410"/>
      <c r="AO1204" s="410"/>
      <c r="AP1204" s="410"/>
      <c r="AQ1204" s="410"/>
    </row>
    <row r="1205" spans="30:43" x14ac:dyDescent="0.2">
      <c r="AD1205" s="410"/>
      <c r="AE1205" s="410"/>
      <c r="AF1205" s="410"/>
      <c r="AG1205" s="410"/>
      <c r="AH1205" s="410"/>
      <c r="AI1205" s="410"/>
      <c r="AJ1205" s="410"/>
      <c r="AK1205" s="410"/>
      <c r="AL1205" s="410"/>
      <c r="AM1205" s="410"/>
      <c r="AN1205" s="410"/>
      <c r="AO1205" s="410"/>
      <c r="AP1205" s="410"/>
      <c r="AQ1205" s="410"/>
    </row>
    <row r="1206" spans="30:43" x14ac:dyDescent="0.2">
      <c r="AD1206" s="410"/>
      <c r="AE1206" s="410"/>
      <c r="AF1206" s="410"/>
      <c r="AG1206" s="410"/>
      <c r="AH1206" s="410"/>
      <c r="AI1206" s="410"/>
      <c r="AJ1206" s="410"/>
      <c r="AK1206" s="410"/>
      <c r="AL1206" s="410"/>
      <c r="AM1206" s="410"/>
      <c r="AN1206" s="410"/>
      <c r="AO1206" s="410"/>
      <c r="AP1206" s="410"/>
      <c r="AQ1206" s="410"/>
    </row>
    <row r="1207" spans="30:43" x14ac:dyDescent="0.2">
      <c r="AD1207" s="410"/>
      <c r="AE1207" s="410"/>
      <c r="AF1207" s="410"/>
      <c r="AG1207" s="410"/>
      <c r="AH1207" s="410"/>
      <c r="AI1207" s="410"/>
      <c r="AJ1207" s="410"/>
      <c r="AK1207" s="410"/>
      <c r="AL1207" s="410"/>
      <c r="AM1207" s="410"/>
      <c r="AN1207" s="410"/>
      <c r="AO1207" s="410"/>
      <c r="AP1207" s="410"/>
      <c r="AQ1207" s="410"/>
    </row>
    <row r="1208" spans="30:43" x14ac:dyDescent="0.2">
      <c r="AD1208" s="410"/>
      <c r="AE1208" s="410"/>
      <c r="AF1208" s="410"/>
      <c r="AG1208" s="410"/>
      <c r="AH1208" s="410"/>
      <c r="AI1208" s="410"/>
      <c r="AJ1208" s="410"/>
      <c r="AK1208" s="410"/>
      <c r="AL1208" s="410"/>
      <c r="AM1208" s="410"/>
      <c r="AN1208" s="410"/>
      <c r="AO1208" s="410"/>
      <c r="AP1208" s="410"/>
      <c r="AQ1208" s="410"/>
    </row>
    <row r="1209" spans="30:43" x14ac:dyDescent="0.2">
      <c r="AD1209" s="410"/>
      <c r="AE1209" s="410"/>
      <c r="AF1209" s="410"/>
      <c r="AG1209" s="410"/>
      <c r="AH1209" s="410"/>
      <c r="AI1209" s="410"/>
      <c r="AJ1209" s="410"/>
      <c r="AK1209" s="410"/>
      <c r="AL1209" s="410"/>
      <c r="AM1209" s="410"/>
      <c r="AN1209" s="410"/>
      <c r="AO1209" s="410"/>
      <c r="AP1209" s="410"/>
      <c r="AQ1209" s="410"/>
    </row>
    <row r="1210" spans="30:43" x14ac:dyDescent="0.2">
      <c r="AD1210" s="410"/>
      <c r="AE1210" s="410"/>
      <c r="AF1210" s="410"/>
      <c r="AG1210" s="410"/>
      <c r="AH1210" s="410"/>
      <c r="AI1210" s="410"/>
      <c r="AJ1210" s="410"/>
      <c r="AK1210" s="410"/>
      <c r="AL1210" s="410"/>
      <c r="AM1210" s="410"/>
      <c r="AN1210" s="410"/>
      <c r="AO1210" s="410"/>
      <c r="AP1210" s="410"/>
      <c r="AQ1210" s="410"/>
    </row>
    <row r="1211" spans="30:43" x14ac:dyDescent="0.2">
      <c r="AD1211" s="410"/>
      <c r="AE1211" s="410"/>
      <c r="AF1211" s="410"/>
      <c r="AG1211" s="410"/>
      <c r="AH1211" s="410"/>
      <c r="AI1211" s="410"/>
      <c r="AJ1211" s="410"/>
      <c r="AK1211" s="410"/>
      <c r="AL1211" s="410"/>
      <c r="AM1211" s="410"/>
      <c r="AN1211" s="410"/>
      <c r="AO1211" s="410"/>
      <c r="AP1211" s="410"/>
      <c r="AQ1211" s="410"/>
    </row>
    <row r="1212" spans="30:43" x14ac:dyDescent="0.2">
      <c r="AD1212" s="410"/>
      <c r="AE1212" s="410"/>
      <c r="AF1212" s="410"/>
      <c r="AG1212" s="410"/>
      <c r="AH1212" s="410"/>
      <c r="AI1212" s="410"/>
      <c r="AJ1212" s="410"/>
      <c r="AK1212" s="410"/>
      <c r="AL1212" s="410"/>
      <c r="AM1212" s="410"/>
      <c r="AN1212" s="410"/>
      <c r="AO1212" s="410"/>
      <c r="AP1212" s="410"/>
      <c r="AQ1212" s="410"/>
    </row>
    <row r="1213" spans="30:43" x14ac:dyDescent="0.2">
      <c r="AD1213" s="410"/>
      <c r="AE1213" s="410"/>
      <c r="AF1213" s="410"/>
      <c r="AG1213" s="410"/>
      <c r="AH1213" s="410"/>
      <c r="AI1213" s="410"/>
      <c r="AJ1213" s="410"/>
      <c r="AK1213" s="410"/>
      <c r="AL1213" s="410"/>
      <c r="AM1213" s="410"/>
      <c r="AN1213" s="410"/>
      <c r="AO1213" s="410"/>
      <c r="AP1213" s="410"/>
      <c r="AQ1213" s="410"/>
    </row>
    <row r="1214" spans="30:43" x14ac:dyDescent="0.2">
      <c r="AD1214" s="410"/>
      <c r="AE1214" s="410"/>
      <c r="AF1214" s="410"/>
      <c r="AG1214" s="410"/>
      <c r="AH1214" s="410"/>
      <c r="AI1214" s="410"/>
      <c r="AJ1214" s="410"/>
      <c r="AK1214" s="410"/>
      <c r="AL1214" s="410"/>
      <c r="AM1214" s="410"/>
      <c r="AN1214" s="410"/>
      <c r="AO1214" s="410"/>
      <c r="AP1214" s="410"/>
      <c r="AQ1214" s="410"/>
    </row>
    <row r="1215" spans="30:43" x14ac:dyDescent="0.2">
      <c r="AD1215" s="410"/>
      <c r="AE1215" s="410"/>
      <c r="AF1215" s="410"/>
      <c r="AG1215" s="410"/>
      <c r="AH1215" s="410"/>
      <c r="AI1215" s="410"/>
      <c r="AJ1215" s="410"/>
      <c r="AK1215" s="410"/>
      <c r="AL1215" s="410"/>
      <c r="AM1215" s="410"/>
      <c r="AN1215" s="410"/>
      <c r="AO1215" s="410"/>
      <c r="AP1215" s="410"/>
      <c r="AQ1215" s="410"/>
    </row>
    <row r="1216" spans="30:43" x14ac:dyDescent="0.2">
      <c r="AD1216" s="410"/>
      <c r="AE1216" s="410"/>
      <c r="AF1216" s="410"/>
      <c r="AG1216" s="410"/>
      <c r="AH1216" s="410"/>
      <c r="AI1216" s="410"/>
      <c r="AJ1216" s="410"/>
      <c r="AK1216" s="410"/>
      <c r="AL1216" s="410"/>
      <c r="AM1216" s="410"/>
      <c r="AN1216" s="410"/>
      <c r="AO1216" s="410"/>
      <c r="AP1216" s="410"/>
      <c r="AQ1216" s="410"/>
    </row>
    <row r="1217" spans="30:43" x14ac:dyDescent="0.2">
      <c r="AD1217" s="410"/>
      <c r="AE1217" s="410"/>
      <c r="AF1217" s="410"/>
      <c r="AG1217" s="410"/>
      <c r="AH1217" s="410"/>
      <c r="AI1217" s="410"/>
      <c r="AJ1217" s="410"/>
      <c r="AK1217" s="410"/>
      <c r="AL1217" s="410"/>
      <c r="AM1217" s="410"/>
      <c r="AN1217" s="410"/>
      <c r="AO1217" s="410"/>
      <c r="AP1217" s="410"/>
      <c r="AQ1217" s="410"/>
    </row>
    <row r="1218" spans="30:43" x14ac:dyDescent="0.2">
      <c r="AD1218" s="410"/>
      <c r="AE1218" s="410"/>
      <c r="AF1218" s="410"/>
      <c r="AG1218" s="410"/>
      <c r="AH1218" s="410"/>
      <c r="AI1218" s="410"/>
      <c r="AJ1218" s="410"/>
      <c r="AK1218" s="410"/>
      <c r="AL1218" s="410"/>
      <c r="AM1218" s="410"/>
      <c r="AN1218" s="410"/>
      <c r="AO1218" s="410"/>
      <c r="AP1218" s="410"/>
      <c r="AQ1218" s="410"/>
    </row>
    <row r="1219" spans="30:43" x14ac:dyDescent="0.2">
      <c r="AD1219" s="410"/>
      <c r="AE1219" s="410"/>
      <c r="AF1219" s="410"/>
      <c r="AG1219" s="410"/>
      <c r="AH1219" s="410"/>
      <c r="AI1219" s="410"/>
      <c r="AJ1219" s="410"/>
      <c r="AK1219" s="410"/>
      <c r="AL1219" s="410"/>
      <c r="AM1219" s="410"/>
      <c r="AN1219" s="410"/>
      <c r="AO1219" s="410"/>
      <c r="AP1219" s="410"/>
      <c r="AQ1219" s="410"/>
    </row>
    <row r="1220" spans="30:43" x14ac:dyDescent="0.2">
      <c r="AD1220" s="410"/>
      <c r="AE1220" s="410"/>
      <c r="AF1220" s="410"/>
      <c r="AG1220" s="410"/>
      <c r="AH1220" s="410"/>
      <c r="AI1220" s="410"/>
      <c r="AJ1220" s="410"/>
      <c r="AK1220" s="410"/>
      <c r="AL1220" s="410"/>
      <c r="AM1220" s="410"/>
      <c r="AN1220" s="410"/>
      <c r="AO1220" s="410"/>
      <c r="AP1220" s="410"/>
      <c r="AQ1220" s="410"/>
    </row>
    <row r="1221" spans="30:43" x14ac:dyDescent="0.2">
      <c r="AD1221" s="410"/>
      <c r="AE1221" s="410"/>
      <c r="AF1221" s="410"/>
      <c r="AG1221" s="410"/>
      <c r="AH1221" s="410"/>
      <c r="AI1221" s="410"/>
      <c r="AJ1221" s="410"/>
      <c r="AK1221" s="410"/>
      <c r="AL1221" s="410"/>
      <c r="AM1221" s="410"/>
      <c r="AN1221" s="410"/>
      <c r="AO1221" s="410"/>
      <c r="AP1221" s="410"/>
      <c r="AQ1221" s="410"/>
    </row>
    <row r="1222" spans="30:43" x14ac:dyDescent="0.2">
      <c r="AD1222" s="410"/>
      <c r="AE1222" s="410"/>
      <c r="AF1222" s="410"/>
      <c r="AG1222" s="410"/>
      <c r="AH1222" s="410"/>
      <c r="AI1222" s="410"/>
      <c r="AJ1222" s="410"/>
      <c r="AK1222" s="410"/>
      <c r="AL1222" s="410"/>
      <c r="AM1222" s="410"/>
      <c r="AN1222" s="410"/>
      <c r="AO1222" s="410"/>
      <c r="AP1222" s="410"/>
      <c r="AQ1222" s="410"/>
    </row>
    <row r="1223" spans="30:43" x14ac:dyDescent="0.2">
      <c r="AD1223" s="410"/>
      <c r="AE1223" s="410"/>
      <c r="AF1223" s="410"/>
      <c r="AG1223" s="410"/>
      <c r="AH1223" s="410"/>
      <c r="AI1223" s="410"/>
      <c r="AJ1223" s="410"/>
      <c r="AK1223" s="410"/>
      <c r="AL1223" s="410"/>
      <c r="AM1223" s="410"/>
      <c r="AN1223" s="410"/>
      <c r="AO1223" s="410"/>
      <c r="AP1223" s="410"/>
      <c r="AQ1223" s="410"/>
    </row>
    <row r="1224" spans="30:43" x14ac:dyDescent="0.2">
      <c r="AD1224" s="410"/>
      <c r="AE1224" s="410"/>
      <c r="AF1224" s="410"/>
      <c r="AG1224" s="410"/>
      <c r="AH1224" s="410"/>
      <c r="AI1224" s="410"/>
      <c r="AJ1224" s="410"/>
      <c r="AK1224" s="410"/>
      <c r="AL1224" s="410"/>
      <c r="AM1224" s="410"/>
      <c r="AN1224" s="410"/>
      <c r="AO1224" s="410"/>
      <c r="AP1224" s="410"/>
      <c r="AQ1224" s="410"/>
    </row>
    <row r="1225" spans="30:43" x14ac:dyDescent="0.2">
      <c r="AD1225" s="410"/>
      <c r="AE1225" s="410"/>
      <c r="AF1225" s="410"/>
      <c r="AG1225" s="410"/>
      <c r="AH1225" s="410"/>
      <c r="AI1225" s="410"/>
      <c r="AJ1225" s="410"/>
      <c r="AK1225" s="410"/>
      <c r="AL1225" s="410"/>
      <c r="AM1225" s="410"/>
      <c r="AN1225" s="410"/>
      <c r="AO1225" s="410"/>
      <c r="AP1225" s="410"/>
      <c r="AQ1225" s="410"/>
    </row>
    <row r="1226" spans="30:43" x14ac:dyDescent="0.2">
      <c r="AD1226" s="410"/>
      <c r="AE1226" s="410"/>
      <c r="AF1226" s="410"/>
      <c r="AG1226" s="410"/>
      <c r="AH1226" s="410"/>
      <c r="AI1226" s="410"/>
      <c r="AJ1226" s="410"/>
      <c r="AK1226" s="410"/>
      <c r="AL1226" s="410"/>
      <c r="AM1226" s="410"/>
      <c r="AN1226" s="410"/>
      <c r="AO1226" s="410"/>
      <c r="AP1226" s="410"/>
      <c r="AQ1226" s="410"/>
    </row>
    <row r="1227" spans="30:43" x14ac:dyDescent="0.2">
      <c r="AD1227" s="410"/>
      <c r="AE1227" s="410"/>
      <c r="AF1227" s="410"/>
      <c r="AG1227" s="410"/>
      <c r="AH1227" s="410"/>
      <c r="AI1227" s="410"/>
      <c r="AJ1227" s="410"/>
      <c r="AK1227" s="410"/>
      <c r="AL1227" s="410"/>
      <c r="AM1227" s="410"/>
      <c r="AN1227" s="410"/>
      <c r="AO1227" s="410"/>
      <c r="AP1227" s="410"/>
      <c r="AQ1227" s="410"/>
    </row>
    <row r="1228" spans="30:43" x14ac:dyDescent="0.2">
      <c r="AD1228" s="410"/>
      <c r="AE1228" s="410"/>
      <c r="AF1228" s="410"/>
      <c r="AG1228" s="410"/>
      <c r="AH1228" s="410"/>
      <c r="AI1228" s="410"/>
      <c r="AJ1228" s="410"/>
      <c r="AK1228" s="410"/>
      <c r="AL1228" s="410"/>
      <c r="AM1228" s="410"/>
      <c r="AN1228" s="410"/>
      <c r="AO1228" s="410"/>
      <c r="AP1228" s="410"/>
      <c r="AQ1228" s="410"/>
    </row>
    <row r="1229" spans="30:43" x14ac:dyDescent="0.2">
      <c r="AD1229" s="410"/>
      <c r="AE1229" s="410"/>
      <c r="AF1229" s="410"/>
      <c r="AG1229" s="410"/>
      <c r="AH1229" s="410"/>
      <c r="AI1229" s="410"/>
      <c r="AJ1229" s="410"/>
      <c r="AK1229" s="410"/>
      <c r="AL1229" s="410"/>
      <c r="AM1229" s="410"/>
      <c r="AN1229" s="410"/>
      <c r="AO1229" s="410"/>
      <c r="AP1229" s="410"/>
      <c r="AQ1229" s="410"/>
    </row>
    <row r="1230" spans="30:43" x14ac:dyDescent="0.2">
      <c r="AD1230" s="410"/>
      <c r="AE1230" s="410"/>
      <c r="AF1230" s="410"/>
      <c r="AG1230" s="410"/>
      <c r="AH1230" s="410"/>
      <c r="AI1230" s="410"/>
      <c r="AJ1230" s="410"/>
      <c r="AK1230" s="410"/>
      <c r="AL1230" s="410"/>
      <c r="AM1230" s="410"/>
      <c r="AN1230" s="410"/>
      <c r="AO1230" s="410"/>
      <c r="AP1230" s="410"/>
      <c r="AQ1230" s="410"/>
    </row>
    <row r="1231" spans="30:43" x14ac:dyDescent="0.2">
      <c r="AD1231" s="410"/>
      <c r="AE1231" s="410"/>
      <c r="AF1231" s="410"/>
      <c r="AG1231" s="410"/>
      <c r="AH1231" s="410"/>
      <c r="AI1231" s="410"/>
      <c r="AJ1231" s="410"/>
      <c r="AK1231" s="410"/>
      <c r="AL1231" s="410"/>
      <c r="AM1231" s="410"/>
      <c r="AN1231" s="410"/>
      <c r="AO1231" s="410"/>
      <c r="AP1231" s="410"/>
      <c r="AQ1231" s="410"/>
    </row>
    <row r="1232" spans="30:43" x14ac:dyDescent="0.2">
      <c r="AD1232" s="410"/>
      <c r="AE1232" s="410"/>
      <c r="AF1232" s="410"/>
      <c r="AG1232" s="410"/>
      <c r="AH1232" s="410"/>
      <c r="AI1232" s="410"/>
      <c r="AJ1232" s="410"/>
      <c r="AK1232" s="410"/>
      <c r="AL1232" s="410"/>
      <c r="AM1232" s="410"/>
      <c r="AN1232" s="410"/>
      <c r="AO1232" s="410"/>
      <c r="AP1232" s="410"/>
      <c r="AQ1232" s="410"/>
    </row>
    <row r="1233" spans="30:43" x14ac:dyDescent="0.2">
      <c r="AD1233" s="410"/>
      <c r="AE1233" s="410"/>
      <c r="AF1233" s="410"/>
      <c r="AG1233" s="410"/>
      <c r="AH1233" s="410"/>
      <c r="AI1233" s="410"/>
      <c r="AJ1233" s="410"/>
      <c r="AK1233" s="410"/>
      <c r="AL1233" s="410"/>
      <c r="AM1233" s="410"/>
      <c r="AN1233" s="410"/>
      <c r="AO1233" s="410"/>
      <c r="AP1233" s="410"/>
      <c r="AQ1233" s="410"/>
    </row>
    <row r="1234" spans="30:43" x14ac:dyDescent="0.2">
      <c r="AD1234" s="410"/>
      <c r="AE1234" s="410"/>
      <c r="AF1234" s="410"/>
      <c r="AG1234" s="410"/>
      <c r="AH1234" s="410"/>
      <c r="AI1234" s="410"/>
      <c r="AJ1234" s="410"/>
      <c r="AK1234" s="410"/>
      <c r="AL1234" s="410"/>
      <c r="AM1234" s="410"/>
      <c r="AN1234" s="410"/>
      <c r="AO1234" s="410"/>
      <c r="AP1234" s="410"/>
      <c r="AQ1234" s="410"/>
    </row>
    <row r="1235" spans="30:43" x14ac:dyDescent="0.2">
      <c r="AD1235" s="410"/>
      <c r="AE1235" s="410"/>
      <c r="AF1235" s="410"/>
      <c r="AG1235" s="410"/>
      <c r="AH1235" s="410"/>
      <c r="AI1235" s="410"/>
      <c r="AJ1235" s="410"/>
      <c r="AK1235" s="410"/>
      <c r="AL1235" s="410"/>
      <c r="AM1235" s="410"/>
      <c r="AN1235" s="410"/>
      <c r="AO1235" s="410"/>
      <c r="AP1235" s="410"/>
      <c r="AQ1235" s="410"/>
    </row>
    <row r="1236" spans="30:43" x14ac:dyDescent="0.2">
      <c r="AD1236" s="410"/>
      <c r="AE1236" s="410"/>
      <c r="AF1236" s="410"/>
      <c r="AG1236" s="410"/>
      <c r="AH1236" s="410"/>
      <c r="AI1236" s="410"/>
      <c r="AJ1236" s="410"/>
      <c r="AK1236" s="410"/>
      <c r="AL1236" s="410"/>
      <c r="AM1236" s="410"/>
      <c r="AN1236" s="410"/>
      <c r="AO1236" s="410"/>
      <c r="AP1236" s="410"/>
      <c r="AQ1236" s="410"/>
    </row>
    <row r="1237" spans="30:43" x14ac:dyDescent="0.2">
      <c r="AD1237" s="410"/>
      <c r="AE1237" s="410"/>
      <c r="AF1237" s="410"/>
      <c r="AG1237" s="410"/>
      <c r="AH1237" s="410"/>
      <c r="AI1237" s="410"/>
      <c r="AJ1237" s="410"/>
      <c r="AK1237" s="410"/>
      <c r="AL1237" s="410"/>
      <c r="AM1237" s="410"/>
      <c r="AN1237" s="410"/>
      <c r="AO1237" s="410"/>
      <c r="AP1237" s="410"/>
      <c r="AQ1237" s="410"/>
    </row>
    <row r="1238" spans="30:43" x14ac:dyDescent="0.2">
      <c r="AD1238" s="410"/>
      <c r="AE1238" s="410"/>
      <c r="AF1238" s="410"/>
      <c r="AG1238" s="410"/>
      <c r="AH1238" s="410"/>
      <c r="AI1238" s="410"/>
      <c r="AJ1238" s="410"/>
      <c r="AK1238" s="410"/>
      <c r="AL1238" s="410"/>
      <c r="AM1238" s="410"/>
      <c r="AN1238" s="410"/>
      <c r="AO1238" s="410"/>
      <c r="AP1238" s="410"/>
      <c r="AQ1238" s="410"/>
    </row>
    <row r="1239" spans="30:43" x14ac:dyDescent="0.2">
      <c r="AD1239" s="410"/>
      <c r="AE1239" s="410"/>
      <c r="AF1239" s="410"/>
      <c r="AG1239" s="410"/>
      <c r="AH1239" s="410"/>
      <c r="AI1239" s="410"/>
      <c r="AJ1239" s="410"/>
      <c r="AK1239" s="410"/>
      <c r="AL1239" s="410"/>
      <c r="AM1239" s="410"/>
      <c r="AN1239" s="410"/>
      <c r="AO1239" s="410"/>
      <c r="AP1239" s="410"/>
      <c r="AQ1239" s="410"/>
    </row>
    <row r="1240" spans="30:43" x14ac:dyDescent="0.2">
      <c r="AD1240" s="410"/>
      <c r="AE1240" s="410"/>
      <c r="AF1240" s="410"/>
      <c r="AG1240" s="410"/>
      <c r="AH1240" s="410"/>
      <c r="AI1240" s="410"/>
      <c r="AJ1240" s="410"/>
      <c r="AK1240" s="410"/>
      <c r="AL1240" s="410"/>
      <c r="AM1240" s="410"/>
      <c r="AN1240" s="410"/>
      <c r="AO1240" s="410"/>
      <c r="AP1240" s="410"/>
      <c r="AQ1240" s="410"/>
    </row>
    <row r="1241" spans="30:43" x14ac:dyDescent="0.2">
      <c r="AD1241" s="410"/>
      <c r="AE1241" s="410"/>
      <c r="AF1241" s="410"/>
      <c r="AG1241" s="410"/>
      <c r="AH1241" s="410"/>
      <c r="AI1241" s="410"/>
      <c r="AJ1241" s="410"/>
      <c r="AK1241" s="410"/>
      <c r="AL1241" s="410"/>
      <c r="AM1241" s="410"/>
      <c r="AN1241" s="410"/>
      <c r="AO1241" s="410"/>
      <c r="AP1241" s="410"/>
      <c r="AQ1241" s="410"/>
    </row>
    <row r="1242" spans="30:43" x14ac:dyDescent="0.2">
      <c r="AD1242" s="410"/>
      <c r="AE1242" s="410"/>
      <c r="AF1242" s="410"/>
      <c r="AG1242" s="410"/>
      <c r="AH1242" s="410"/>
      <c r="AI1242" s="410"/>
      <c r="AJ1242" s="410"/>
      <c r="AK1242" s="410"/>
      <c r="AL1242" s="410"/>
      <c r="AM1242" s="410"/>
      <c r="AN1242" s="410"/>
      <c r="AO1242" s="410"/>
      <c r="AP1242" s="410"/>
      <c r="AQ1242" s="410"/>
    </row>
    <row r="1243" spans="30:43" x14ac:dyDescent="0.2">
      <c r="AD1243" s="410"/>
      <c r="AE1243" s="410"/>
      <c r="AF1243" s="410"/>
      <c r="AG1243" s="410"/>
      <c r="AH1243" s="410"/>
      <c r="AI1243" s="410"/>
      <c r="AJ1243" s="410"/>
      <c r="AK1243" s="410"/>
      <c r="AL1243" s="410"/>
      <c r="AM1243" s="410"/>
      <c r="AN1243" s="410"/>
      <c r="AO1243" s="410"/>
      <c r="AP1243" s="410"/>
      <c r="AQ1243" s="410"/>
    </row>
    <row r="1244" spans="30:43" x14ac:dyDescent="0.2">
      <c r="AD1244" s="410"/>
      <c r="AE1244" s="410"/>
      <c r="AF1244" s="410"/>
      <c r="AG1244" s="410"/>
      <c r="AH1244" s="410"/>
      <c r="AI1244" s="410"/>
      <c r="AJ1244" s="410"/>
      <c r="AK1244" s="410"/>
      <c r="AL1244" s="410"/>
      <c r="AM1244" s="410"/>
      <c r="AN1244" s="410"/>
      <c r="AO1244" s="410"/>
      <c r="AP1244" s="410"/>
      <c r="AQ1244" s="410"/>
    </row>
    <row r="1245" spans="30:43" x14ac:dyDescent="0.2">
      <c r="AD1245" s="410"/>
      <c r="AE1245" s="410"/>
      <c r="AF1245" s="410"/>
      <c r="AG1245" s="410"/>
      <c r="AH1245" s="410"/>
      <c r="AI1245" s="410"/>
      <c r="AJ1245" s="410"/>
      <c r="AK1245" s="410"/>
      <c r="AL1245" s="410"/>
      <c r="AM1245" s="410"/>
      <c r="AN1245" s="410"/>
      <c r="AO1245" s="410"/>
      <c r="AP1245" s="410"/>
      <c r="AQ1245" s="410"/>
    </row>
    <row r="1246" spans="30:43" x14ac:dyDescent="0.2">
      <c r="AD1246" s="410"/>
      <c r="AE1246" s="410"/>
      <c r="AF1246" s="410"/>
      <c r="AG1246" s="410"/>
      <c r="AH1246" s="410"/>
      <c r="AI1246" s="410"/>
      <c r="AJ1246" s="410"/>
      <c r="AK1246" s="410"/>
      <c r="AL1246" s="410"/>
      <c r="AM1246" s="410"/>
      <c r="AN1246" s="410"/>
      <c r="AO1246" s="410"/>
      <c r="AP1246" s="410"/>
      <c r="AQ1246" s="410"/>
    </row>
    <row r="1247" spans="30:43" x14ac:dyDescent="0.2">
      <c r="AD1247" s="410"/>
      <c r="AE1247" s="410"/>
      <c r="AF1247" s="410"/>
      <c r="AG1247" s="410"/>
      <c r="AH1247" s="410"/>
      <c r="AI1247" s="410"/>
      <c r="AJ1247" s="410"/>
      <c r="AK1247" s="410"/>
      <c r="AL1247" s="410"/>
      <c r="AM1247" s="410"/>
      <c r="AN1247" s="410"/>
      <c r="AO1247" s="410"/>
      <c r="AP1247" s="410"/>
      <c r="AQ1247" s="410"/>
    </row>
    <row r="1248" spans="30:43" x14ac:dyDescent="0.2">
      <c r="AD1248" s="410"/>
      <c r="AE1248" s="410"/>
      <c r="AF1248" s="410"/>
      <c r="AG1248" s="410"/>
      <c r="AH1248" s="410"/>
      <c r="AI1248" s="410"/>
      <c r="AJ1248" s="410"/>
      <c r="AK1248" s="410"/>
      <c r="AL1248" s="410"/>
      <c r="AM1248" s="410"/>
      <c r="AN1248" s="410"/>
      <c r="AO1248" s="410"/>
      <c r="AP1248" s="410"/>
      <c r="AQ1248" s="410"/>
    </row>
    <row r="1249" spans="30:43" x14ac:dyDescent="0.2">
      <c r="AD1249" s="410"/>
      <c r="AE1249" s="410"/>
      <c r="AF1249" s="410"/>
      <c r="AG1249" s="410"/>
      <c r="AH1249" s="410"/>
      <c r="AI1249" s="410"/>
      <c r="AJ1249" s="410"/>
      <c r="AK1249" s="410"/>
      <c r="AL1249" s="410"/>
      <c r="AM1249" s="410"/>
      <c r="AN1249" s="410"/>
      <c r="AO1249" s="410"/>
      <c r="AP1249" s="410"/>
      <c r="AQ1249" s="410"/>
    </row>
    <row r="1250" spans="30:43" x14ac:dyDescent="0.2">
      <c r="AD1250" s="410"/>
      <c r="AE1250" s="410"/>
      <c r="AF1250" s="410"/>
      <c r="AG1250" s="410"/>
      <c r="AH1250" s="410"/>
      <c r="AI1250" s="410"/>
      <c r="AJ1250" s="410"/>
      <c r="AK1250" s="410"/>
      <c r="AL1250" s="410"/>
      <c r="AM1250" s="410"/>
      <c r="AN1250" s="410"/>
      <c r="AO1250" s="410"/>
      <c r="AP1250" s="410"/>
      <c r="AQ1250" s="410"/>
    </row>
    <row r="1251" spans="30:43" x14ac:dyDescent="0.2">
      <c r="AD1251" s="410"/>
      <c r="AE1251" s="410"/>
      <c r="AF1251" s="410"/>
      <c r="AG1251" s="410"/>
      <c r="AH1251" s="410"/>
      <c r="AI1251" s="410"/>
      <c r="AJ1251" s="410"/>
      <c r="AK1251" s="410"/>
      <c r="AL1251" s="410"/>
      <c r="AM1251" s="410"/>
      <c r="AN1251" s="410"/>
      <c r="AO1251" s="410"/>
      <c r="AP1251" s="410"/>
      <c r="AQ1251" s="410"/>
    </row>
    <row r="1252" spans="30:43" x14ac:dyDescent="0.2">
      <c r="AD1252" s="410"/>
      <c r="AE1252" s="410"/>
      <c r="AF1252" s="410"/>
      <c r="AG1252" s="410"/>
      <c r="AH1252" s="410"/>
      <c r="AI1252" s="410"/>
      <c r="AJ1252" s="410"/>
      <c r="AK1252" s="410"/>
      <c r="AL1252" s="410"/>
      <c r="AM1252" s="410"/>
      <c r="AN1252" s="410"/>
      <c r="AO1252" s="410"/>
      <c r="AP1252" s="410"/>
      <c r="AQ1252" s="410"/>
    </row>
    <row r="1253" spans="30:43" x14ac:dyDescent="0.2">
      <c r="AD1253" s="410"/>
      <c r="AE1253" s="410"/>
      <c r="AF1253" s="410"/>
      <c r="AG1253" s="410"/>
      <c r="AH1253" s="410"/>
      <c r="AI1253" s="410"/>
      <c r="AJ1253" s="410"/>
      <c r="AK1253" s="410"/>
      <c r="AL1253" s="410"/>
      <c r="AM1253" s="410"/>
      <c r="AN1253" s="410"/>
      <c r="AO1253" s="410"/>
      <c r="AP1253" s="410"/>
      <c r="AQ1253" s="410"/>
    </row>
    <row r="1254" spans="30:43" x14ac:dyDescent="0.2">
      <c r="AD1254" s="410"/>
      <c r="AE1254" s="410"/>
      <c r="AF1254" s="410"/>
      <c r="AG1254" s="410"/>
      <c r="AH1254" s="410"/>
      <c r="AI1254" s="410"/>
      <c r="AJ1254" s="410"/>
      <c r="AK1254" s="410"/>
      <c r="AL1254" s="410"/>
      <c r="AM1254" s="410"/>
      <c r="AN1254" s="410"/>
      <c r="AO1254" s="410"/>
      <c r="AP1254" s="410"/>
      <c r="AQ1254" s="410"/>
    </row>
    <row r="1255" spans="30:43" x14ac:dyDescent="0.2">
      <c r="AD1255" s="410"/>
      <c r="AE1255" s="410"/>
      <c r="AF1255" s="410"/>
      <c r="AG1255" s="410"/>
      <c r="AH1255" s="410"/>
      <c r="AI1255" s="410"/>
      <c r="AJ1255" s="410"/>
      <c r="AK1255" s="410"/>
      <c r="AL1255" s="410"/>
      <c r="AM1255" s="410"/>
      <c r="AN1255" s="410"/>
      <c r="AO1255" s="410"/>
      <c r="AP1255" s="410"/>
      <c r="AQ1255" s="410"/>
    </row>
    <row r="1256" spans="30:43" x14ac:dyDescent="0.2">
      <c r="AD1256" s="410"/>
      <c r="AE1256" s="410"/>
      <c r="AF1256" s="410"/>
      <c r="AG1256" s="410"/>
      <c r="AH1256" s="410"/>
      <c r="AI1256" s="410"/>
      <c r="AJ1256" s="410"/>
      <c r="AK1256" s="410"/>
      <c r="AL1256" s="410"/>
      <c r="AM1256" s="410"/>
      <c r="AN1256" s="410"/>
      <c r="AO1256" s="410"/>
      <c r="AP1256" s="410"/>
      <c r="AQ1256" s="410"/>
    </row>
    <row r="1257" spans="30:43" x14ac:dyDescent="0.2">
      <c r="AD1257" s="410"/>
      <c r="AE1257" s="410"/>
      <c r="AF1257" s="410"/>
      <c r="AG1257" s="410"/>
      <c r="AH1257" s="410"/>
      <c r="AI1257" s="410"/>
      <c r="AJ1257" s="410"/>
      <c r="AK1257" s="410"/>
      <c r="AL1257" s="410"/>
      <c r="AM1257" s="410"/>
      <c r="AN1257" s="410"/>
      <c r="AO1257" s="410"/>
      <c r="AP1257" s="410"/>
      <c r="AQ1257" s="410"/>
    </row>
    <row r="1258" spans="30:43" x14ac:dyDescent="0.2">
      <c r="AD1258" s="410"/>
      <c r="AE1258" s="410"/>
      <c r="AF1258" s="410"/>
      <c r="AG1258" s="410"/>
      <c r="AH1258" s="410"/>
      <c r="AI1258" s="410"/>
      <c r="AJ1258" s="410"/>
      <c r="AK1258" s="410"/>
      <c r="AL1258" s="410"/>
      <c r="AM1258" s="410"/>
      <c r="AN1258" s="410"/>
      <c r="AO1258" s="410"/>
      <c r="AP1258" s="410"/>
      <c r="AQ1258" s="410"/>
    </row>
    <row r="1259" spans="30:43" x14ac:dyDescent="0.2">
      <c r="AD1259" s="410"/>
      <c r="AE1259" s="410"/>
      <c r="AF1259" s="410"/>
      <c r="AG1259" s="410"/>
      <c r="AH1259" s="410"/>
      <c r="AI1259" s="410"/>
      <c r="AJ1259" s="410"/>
      <c r="AK1259" s="410"/>
      <c r="AL1259" s="410"/>
      <c r="AM1259" s="410"/>
      <c r="AN1259" s="410"/>
      <c r="AO1259" s="410"/>
      <c r="AP1259" s="410"/>
      <c r="AQ1259" s="410"/>
    </row>
    <row r="1260" spans="30:43" x14ac:dyDescent="0.2">
      <c r="AD1260" s="410"/>
      <c r="AE1260" s="410"/>
      <c r="AF1260" s="410"/>
      <c r="AG1260" s="410"/>
      <c r="AH1260" s="410"/>
      <c r="AI1260" s="410"/>
      <c r="AJ1260" s="410"/>
      <c r="AK1260" s="410"/>
      <c r="AL1260" s="410"/>
      <c r="AM1260" s="410"/>
      <c r="AN1260" s="410"/>
      <c r="AO1260" s="410"/>
      <c r="AP1260" s="410"/>
      <c r="AQ1260" s="410"/>
    </row>
    <row r="1261" spans="30:43" x14ac:dyDescent="0.2">
      <c r="AD1261" s="410"/>
      <c r="AE1261" s="410"/>
      <c r="AF1261" s="410"/>
      <c r="AG1261" s="410"/>
      <c r="AH1261" s="410"/>
      <c r="AI1261" s="410"/>
      <c r="AJ1261" s="410"/>
      <c r="AK1261" s="410"/>
      <c r="AL1261" s="410"/>
      <c r="AM1261" s="410"/>
      <c r="AN1261" s="410"/>
      <c r="AO1261" s="410"/>
      <c r="AP1261" s="410"/>
      <c r="AQ1261" s="410"/>
    </row>
    <row r="1262" spans="30:43" x14ac:dyDescent="0.2">
      <c r="AD1262" s="410"/>
      <c r="AE1262" s="410"/>
      <c r="AF1262" s="410"/>
      <c r="AG1262" s="410"/>
      <c r="AH1262" s="410"/>
      <c r="AI1262" s="410"/>
      <c r="AJ1262" s="410"/>
      <c r="AK1262" s="410"/>
      <c r="AL1262" s="410"/>
      <c r="AM1262" s="410"/>
      <c r="AN1262" s="410"/>
      <c r="AO1262" s="410"/>
      <c r="AP1262" s="410"/>
      <c r="AQ1262" s="410"/>
    </row>
    <row r="1263" spans="30:43" x14ac:dyDescent="0.2">
      <c r="AD1263" s="410"/>
      <c r="AE1263" s="410"/>
      <c r="AF1263" s="410"/>
      <c r="AG1263" s="410"/>
      <c r="AH1263" s="410"/>
      <c r="AI1263" s="410"/>
      <c r="AJ1263" s="410"/>
      <c r="AK1263" s="410"/>
      <c r="AL1263" s="410"/>
      <c r="AM1263" s="410"/>
      <c r="AN1263" s="410"/>
      <c r="AO1263" s="410"/>
      <c r="AP1263" s="410"/>
      <c r="AQ1263" s="410"/>
    </row>
    <row r="1264" spans="30:43" x14ac:dyDescent="0.2">
      <c r="AD1264" s="410"/>
      <c r="AE1264" s="410"/>
      <c r="AF1264" s="410"/>
      <c r="AG1264" s="410"/>
      <c r="AH1264" s="410"/>
      <c r="AI1264" s="410"/>
      <c r="AJ1264" s="410"/>
      <c r="AK1264" s="410"/>
      <c r="AL1264" s="410"/>
      <c r="AM1264" s="410"/>
      <c r="AN1264" s="410"/>
      <c r="AO1264" s="410"/>
      <c r="AP1264" s="410"/>
      <c r="AQ1264" s="410"/>
    </row>
    <row r="1265" spans="30:43" x14ac:dyDescent="0.2">
      <c r="AD1265" s="410"/>
      <c r="AE1265" s="410"/>
      <c r="AF1265" s="410"/>
      <c r="AG1265" s="410"/>
      <c r="AH1265" s="410"/>
      <c r="AI1265" s="410"/>
      <c r="AJ1265" s="410"/>
      <c r="AK1265" s="410"/>
      <c r="AL1265" s="410"/>
      <c r="AM1265" s="410"/>
      <c r="AN1265" s="410"/>
      <c r="AO1265" s="410"/>
      <c r="AP1265" s="410"/>
      <c r="AQ1265" s="410"/>
    </row>
    <row r="1266" spans="30:43" x14ac:dyDescent="0.2">
      <c r="AD1266" s="410"/>
      <c r="AE1266" s="410"/>
      <c r="AF1266" s="410"/>
      <c r="AG1266" s="410"/>
      <c r="AH1266" s="410"/>
      <c r="AI1266" s="410"/>
      <c r="AJ1266" s="410"/>
      <c r="AK1266" s="410"/>
      <c r="AL1266" s="410"/>
      <c r="AM1266" s="410"/>
      <c r="AN1266" s="410"/>
      <c r="AO1266" s="410"/>
      <c r="AP1266" s="410"/>
      <c r="AQ1266" s="410"/>
    </row>
    <row r="1267" spans="30:43" x14ac:dyDescent="0.2">
      <c r="AD1267" s="410"/>
      <c r="AE1267" s="410"/>
      <c r="AF1267" s="410"/>
      <c r="AG1267" s="410"/>
      <c r="AH1267" s="410"/>
      <c r="AI1267" s="410"/>
      <c r="AJ1267" s="410"/>
      <c r="AK1267" s="410"/>
      <c r="AL1267" s="410"/>
      <c r="AM1267" s="410"/>
      <c r="AN1267" s="410"/>
      <c r="AO1267" s="410"/>
      <c r="AP1267" s="410"/>
      <c r="AQ1267" s="410"/>
    </row>
    <row r="1268" spans="30:43" x14ac:dyDescent="0.2">
      <c r="AD1268" s="410"/>
      <c r="AE1268" s="410"/>
      <c r="AF1268" s="410"/>
      <c r="AG1268" s="410"/>
      <c r="AH1268" s="410"/>
      <c r="AI1268" s="410"/>
      <c r="AJ1268" s="410"/>
      <c r="AK1268" s="410"/>
      <c r="AL1268" s="410"/>
      <c r="AM1268" s="410"/>
      <c r="AN1268" s="410"/>
      <c r="AO1268" s="410"/>
      <c r="AP1268" s="410"/>
      <c r="AQ1268" s="410"/>
    </row>
    <row r="1269" spans="30:43" x14ac:dyDescent="0.2">
      <c r="AD1269" s="410"/>
      <c r="AE1269" s="410"/>
      <c r="AF1269" s="410"/>
      <c r="AG1269" s="410"/>
      <c r="AH1269" s="410"/>
      <c r="AI1269" s="410"/>
      <c r="AJ1269" s="410"/>
      <c r="AK1269" s="410"/>
      <c r="AL1269" s="410"/>
      <c r="AM1269" s="410"/>
      <c r="AN1269" s="410"/>
      <c r="AO1269" s="410"/>
      <c r="AP1269" s="410"/>
      <c r="AQ1269" s="410"/>
    </row>
    <row r="1270" spans="30:43" x14ac:dyDescent="0.2">
      <c r="AD1270" s="410"/>
      <c r="AE1270" s="410"/>
      <c r="AF1270" s="410"/>
      <c r="AG1270" s="410"/>
      <c r="AH1270" s="410"/>
      <c r="AI1270" s="410"/>
      <c r="AJ1270" s="410"/>
      <c r="AK1270" s="410"/>
      <c r="AL1270" s="410"/>
      <c r="AM1270" s="410"/>
      <c r="AN1270" s="410"/>
      <c r="AO1270" s="410"/>
      <c r="AP1270" s="410"/>
      <c r="AQ1270" s="410"/>
    </row>
    <row r="1271" spans="30:43" x14ac:dyDescent="0.2">
      <c r="AD1271" s="410"/>
      <c r="AE1271" s="410"/>
      <c r="AF1271" s="410"/>
      <c r="AG1271" s="410"/>
      <c r="AH1271" s="410"/>
      <c r="AI1271" s="410"/>
      <c r="AJ1271" s="410"/>
      <c r="AK1271" s="410"/>
      <c r="AL1271" s="410"/>
      <c r="AM1271" s="410"/>
      <c r="AN1271" s="410"/>
      <c r="AO1271" s="410"/>
      <c r="AP1271" s="410"/>
      <c r="AQ1271" s="410"/>
    </row>
    <row r="1272" spans="30:43" x14ac:dyDescent="0.2">
      <c r="AD1272" s="410"/>
      <c r="AE1272" s="410"/>
      <c r="AF1272" s="410"/>
      <c r="AG1272" s="410"/>
      <c r="AH1272" s="410"/>
      <c r="AI1272" s="410"/>
      <c r="AJ1272" s="410"/>
      <c r="AK1272" s="410"/>
      <c r="AL1272" s="410"/>
      <c r="AM1272" s="410"/>
      <c r="AN1272" s="410"/>
      <c r="AO1272" s="410"/>
      <c r="AP1272" s="410"/>
      <c r="AQ1272" s="410"/>
    </row>
    <row r="1273" spans="30:43" x14ac:dyDescent="0.2">
      <c r="AD1273" s="410"/>
      <c r="AE1273" s="410"/>
      <c r="AF1273" s="410"/>
      <c r="AG1273" s="410"/>
      <c r="AH1273" s="410"/>
      <c r="AI1273" s="410"/>
      <c r="AJ1273" s="410"/>
      <c r="AK1273" s="410"/>
      <c r="AL1273" s="410"/>
      <c r="AM1273" s="410"/>
      <c r="AN1273" s="410"/>
      <c r="AO1273" s="410"/>
      <c r="AP1273" s="410"/>
      <c r="AQ1273" s="410"/>
    </row>
    <row r="1274" spans="30:43" x14ac:dyDescent="0.2">
      <c r="AD1274" s="410"/>
      <c r="AE1274" s="410"/>
      <c r="AF1274" s="410"/>
      <c r="AG1274" s="410"/>
      <c r="AH1274" s="410"/>
      <c r="AI1274" s="410"/>
      <c r="AJ1274" s="410"/>
      <c r="AK1274" s="410"/>
      <c r="AL1274" s="410"/>
      <c r="AM1274" s="410"/>
      <c r="AN1274" s="410"/>
      <c r="AO1274" s="410"/>
      <c r="AP1274" s="410"/>
      <c r="AQ1274" s="410"/>
    </row>
    <row r="1275" spans="30:43" x14ac:dyDescent="0.2">
      <c r="AD1275" s="410"/>
      <c r="AE1275" s="410"/>
      <c r="AF1275" s="410"/>
      <c r="AG1275" s="410"/>
      <c r="AH1275" s="410"/>
      <c r="AI1275" s="410"/>
      <c r="AJ1275" s="410"/>
      <c r="AK1275" s="410"/>
      <c r="AL1275" s="410"/>
      <c r="AM1275" s="410"/>
      <c r="AN1275" s="410"/>
      <c r="AO1275" s="410"/>
      <c r="AP1275" s="410"/>
      <c r="AQ1275" s="410"/>
    </row>
    <row r="1276" spans="30:43" x14ac:dyDescent="0.2">
      <c r="AD1276" s="410"/>
      <c r="AE1276" s="410"/>
      <c r="AF1276" s="410"/>
      <c r="AG1276" s="410"/>
      <c r="AH1276" s="410"/>
      <c r="AI1276" s="410"/>
      <c r="AJ1276" s="410"/>
      <c r="AK1276" s="410"/>
      <c r="AL1276" s="410"/>
      <c r="AM1276" s="410"/>
      <c r="AN1276" s="410"/>
      <c r="AO1276" s="410"/>
      <c r="AP1276" s="410"/>
      <c r="AQ1276" s="410"/>
    </row>
    <row r="1277" spans="30:43" x14ac:dyDescent="0.2">
      <c r="AD1277" s="410"/>
      <c r="AE1277" s="410"/>
      <c r="AF1277" s="410"/>
      <c r="AG1277" s="410"/>
      <c r="AH1277" s="410"/>
      <c r="AI1277" s="410"/>
      <c r="AJ1277" s="410"/>
      <c r="AK1277" s="410"/>
      <c r="AL1277" s="410"/>
      <c r="AM1277" s="410"/>
      <c r="AN1277" s="410"/>
      <c r="AO1277" s="410"/>
      <c r="AP1277" s="410"/>
      <c r="AQ1277" s="410"/>
    </row>
    <row r="1278" spans="30:43" x14ac:dyDescent="0.2">
      <c r="AD1278" s="410"/>
      <c r="AE1278" s="410"/>
      <c r="AF1278" s="410"/>
      <c r="AG1278" s="410"/>
      <c r="AH1278" s="410"/>
      <c r="AI1278" s="410"/>
      <c r="AJ1278" s="410"/>
      <c r="AK1278" s="410"/>
      <c r="AL1278" s="410"/>
      <c r="AM1278" s="410"/>
      <c r="AN1278" s="410"/>
      <c r="AO1278" s="410"/>
      <c r="AP1278" s="410"/>
      <c r="AQ1278" s="410"/>
    </row>
    <row r="1279" spans="30:43" x14ac:dyDescent="0.2">
      <c r="AD1279" s="410"/>
      <c r="AE1279" s="410"/>
      <c r="AF1279" s="410"/>
      <c r="AG1279" s="410"/>
      <c r="AH1279" s="410"/>
      <c r="AI1279" s="410"/>
      <c r="AJ1279" s="410"/>
      <c r="AK1279" s="410"/>
      <c r="AL1279" s="410"/>
      <c r="AM1279" s="410"/>
      <c r="AN1279" s="410"/>
      <c r="AO1279" s="410"/>
      <c r="AP1279" s="410"/>
      <c r="AQ1279" s="410"/>
    </row>
    <row r="1280" spans="30:43" x14ac:dyDescent="0.2">
      <c r="AD1280" s="410"/>
      <c r="AE1280" s="410"/>
      <c r="AF1280" s="410"/>
      <c r="AG1280" s="410"/>
      <c r="AH1280" s="410"/>
      <c r="AI1280" s="410"/>
      <c r="AJ1280" s="410"/>
      <c r="AK1280" s="410"/>
      <c r="AL1280" s="410"/>
      <c r="AM1280" s="410"/>
      <c r="AN1280" s="410"/>
      <c r="AO1280" s="410"/>
      <c r="AP1280" s="410"/>
      <c r="AQ1280" s="410"/>
    </row>
    <row r="1281" spans="30:43" x14ac:dyDescent="0.2">
      <c r="AD1281" s="410"/>
      <c r="AE1281" s="410"/>
      <c r="AF1281" s="410"/>
      <c r="AG1281" s="410"/>
      <c r="AH1281" s="410"/>
      <c r="AI1281" s="410"/>
      <c r="AJ1281" s="410"/>
      <c r="AK1281" s="410"/>
      <c r="AL1281" s="410"/>
      <c r="AM1281" s="410"/>
      <c r="AN1281" s="410"/>
      <c r="AO1281" s="410"/>
      <c r="AP1281" s="410"/>
      <c r="AQ1281" s="410"/>
    </row>
    <row r="1282" spans="30:43" x14ac:dyDescent="0.2">
      <c r="AD1282" s="410"/>
      <c r="AE1282" s="410"/>
      <c r="AF1282" s="410"/>
      <c r="AG1282" s="410"/>
      <c r="AH1282" s="410"/>
      <c r="AI1282" s="410"/>
      <c r="AJ1282" s="410"/>
      <c r="AK1282" s="410"/>
      <c r="AL1282" s="410"/>
      <c r="AM1282" s="410"/>
      <c r="AN1282" s="410"/>
      <c r="AO1282" s="410"/>
      <c r="AP1282" s="410"/>
      <c r="AQ1282" s="410"/>
    </row>
    <row r="1283" spans="30:43" x14ac:dyDescent="0.2">
      <c r="AD1283" s="410"/>
      <c r="AE1283" s="410"/>
      <c r="AF1283" s="410"/>
      <c r="AG1283" s="410"/>
      <c r="AH1283" s="410"/>
      <c r="AI1283" s="410"/>
      <c r="AJ1283" s="410"/>
      <c r="AK1283" s="410"/>
      <c r="AL1283" s="410"/>
      <c r="AM1283" s="410"/>
      <c r="AN1283" s="410"/>
      <c r="AO1283" s="410"/>
      <c r="AP1283" s="410"/>
      <c r="AQ1283" s="410"/>
    </row>
    <row r="1284" spans="30:43" x14ac:dyDescent="0.2">
      <c r="AD1284" s="410"/>
      <c r="AE1284" s="410"/>
      <c r="AF1284" s="410"/>
      <c r="AG1284" s="410"/>
      <c r="AH1284" s="410"/>
      <c r="AI1284" s="410"/>
      <c r="AJ1284" s="410"/>
      <c r="AK1284" s="410"/>
      <c r="AL1284" s="410"/>
      <c r="AM1284" s="410"/>
      <c r="AN1284" s="410"/>
      <c r="AO1284" s="410"/>
      <c r="AP1284" s="410"/>
      <c r="AQ1284" s="410"/>
    </row>
  </sheetData>
  <hyperlinks>
    <hyperlink ref="E5" location="NutrientConsumption!A1" display="Source 2:  Nutrient consumption" xr:uid="{35FFD8AD-8BE1-4F73-BB34-747A11FE31C7}"/>
    <hyperlink ref="E4" location="FertilizerConsumption!A1" display="Source 1 : fertilizer consumption" xr:uid="{99A51D5A-679D-4C51-9019-6E004A507487}"/>
    <hyperlink ref="E42" r:id="rId12" display="../../../../../../../../:x:/r/sites/265453-45/Shared Documents/07. FRP - Working Folders/Anders/02. Sales performance analysis/2022-02-21_Revenue price analysis_v09.xlsx?d=w67ad38826760491c88172bcb0626d9fe&amp;csf=1&amp;web=1&amp;e=Jbpaw0" xr:uid="{D8A3F9D5-F96D-490F-A9CD-4C25BAC41C06}"/>
  </hyperlinks>
  <pageMargins left="0.75" right="0.75" top="1" bottom="1" header="0.5" footer="0.5"/>
  <pageSetup orientation="portrait" r:id="rId13"/>
  <headerFooter alignWithMargins="0"/>
  <drawing r:id="rId1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A3F0EF-C0A6-48BA-98BC-E23BE8F64FA7}">
  <dimension ref="A1:AA243"/>
  <sheetViews>
    <sheetView showGridLines="0" topLeftCell="D1" zoomScale="85" zoomScaleNormal="85" workbookViewId="0">
      <selection activeCell="M79" sqref="M79"/>
    </sheetView>
  </sheetViews>
  <sheetFormatPr defaultColWidth="9.28515625" defaultRowHeight="13.5" customHeight="1" x14ac:dyDescent="0.2"/>
  <cols>
    <col min="1" max="1" width="1.7109375" style="2" customWidth="1"/>
    <col min="2" max="2" width="2.7109375" style="2" customWidth="1"/>
    <col min="3" max="3" width="2" style="2" customWidth="1"/>
    <col min="4" max="4" width="37.28515625" style="2" bestFit="1" customWidth="1"/>
    <col min="5" max="5" width="60.140625" style="2" bestFit="1" customWidth="1"/>
    <col min="6" max="6" width="18" style="2" bestFit="1" customWidth="1"/>
    <col min="7" max="10" width="10.28515625" style="2" bestFit="1" customWidth="1"/>
    <col min="11" max="11" width="11.7109375" style="2" bestFit="1" customWidth="1"/>
    <col min="12" max="12" width="14.140625" style="2" customWidth="1"/>
    <col min="13" max="13" width="53.140625" style="2" bestFit="1" customWidth="1"/>
    <col min="14" max="14" width="18" style="2" bestFit="1" customWidth="1"/>
    <col min="15" max="18" width="8.140625" style="2" bestFit="1" customWidth="1"/>
    <col min="19" max="19" width="11.7109375" style="2" customWidth="1"/>
    <col min="20" max="20" width="9.28515625" style="2"/>
    <col min="21" max="25" width="17" style="2" bestFit="1" customWidth="1"/>
    <col min="26" max="27" width="11.7109375" style="2" bestFit="1" customWidth="1"/>
    <col min="28" max="16384" width="9.28515625" style="2"/>
  </cols>
  <sheetData>
    <row r="1" spans="1:27" s="7" customFormat="1" ht="13.5" customHeight="1" x14ac:dyDescent="0.2">
      <c r="A1" s="5"/>
      <c r="B1" s="5"/>
      <c r="C1" s="5"/>
      <c r="D1" s="6"/>
      <c r="E1" s="25"/>
    </row>
    <row r="2" spans="1:27" s="7" customFormat="1" ht="13.5" customHeight="1" x14ac:dyDescent="0.2">
      <c r="A2" s="5"/>
      <c r="B2" s="5"/>
      <c r="C2" s="5"/>
      <c r="D2" s="6"/>
      <c r="E2" s="26" t="str">
        <f>Title</f>
        <v>OCP Africa - DRC P205 market projections</v>
      </c>
    </row>
    <row r="3" spans="1:27" s="7" customFormat="1" ht="13.5" customHeight="1" x14ac:dyDescent="0.2">
      <c r="A3" s="5"/>
      <c r="B3" s="5"/>
      <c r="C3" s="5"/>
      <c r="D3" s="6"/>
      <c r="E3" s="27" t="str">
        <f ca="1">MID(CELL("filename",E3),FIND("]",CELL("filename",E3))+1,256)</f>
        <v>HarvestedAreas_TCD</v>
      </c>
    </row>
    <row r="4" spans="1:27" s="7" customFormat="1" ht="13.5" customHeight="1" x14ac:dyDescent="0.2">
      <c r="A4" s="5"/>
      <c r="B4" s="5"/>
      <c r="C4" s="5"/>
      <c r="D4" s="6"/>
      <c r="E4" s="367" t="s">
        <v>565</v>
      </c>
    </row>
    <row r="5" spans="1:27" s="11" customFormat="1" ht="13.5" customHeight="1" x14ac:dyDescent="0.2">
      <c r="A5" s="8"/>
      <c r="B5" s="8"/>
      <c r="C5" s="8"/>
      <c r="D5" s="9"/>
      <c r="E5" s="10"/>
    </row>
    <row r="6" spans="1:27" ht="13.5" customHeight="1" x14ac:dyDescent="0.2">
      <c r="B6" s="7"/>
      <c r="C6" s="7"/>
      <c r="D6" s="7"/>
      <c r="L6" s="7"/>
      <c r="M6" s="7"/>
      <c r="N6" s="7"/>
    </row>
    <row r="7" spans="1:27" ht="13.5" customHeight="1" x14ac:dyDescent="0.2">
      <c r="B7" s="7"/>
      <c r="C7" s="7"/>
      <c r="D7" s="7"/>
      <c r="E7" s="56" t="s">
        <v>483</v>
      </c>
      <c r="F7" t="s">
        <v>566</v>
      </c>
      <c r="G7" s="7"/>
      <c r="H7" s="7"/>
      <c r="I7" s="7"/>
      <c r="J7" s="7"/>
      <c r="K7" s="7"/>
      <c r="L7" s="7"/>
      <c r="M7" s="53"/>
      <c r="N7" s="7"/>
    </row>
    <row r="8" spans="1:27" ht="15.75" x14ac:dyDescent="0.25">
      <c r="B8" s="47"/>
      <c r="C8" s="7"/>
      <c r="D8" s="60"/>
      <c r="E8" s="53" t="s">
        <v>567</v>
      </c>
      <c r="F8" s="7"/>
      <c r="G8" s="7"/>
      <c r="H8" s="7"/>
      <c r="I8" s="7"/>
      <c r="J8" s="7"/>
      <c r="K8" s="7"/>
      <c r="L8" s="51"/>
      <c r="M8"/>
      <c r="N8"/>
      <c r="O8"/>
      <c r="P8"/>
      <c r="Q8"/>
      <c r="R8"/>
      <c r="S8"/>
      <c r="U8"/>
      <c r="V8"/>
      <c r="W8"/>
      <c r="X8"/>
      <c r="Y8"/>
      <c r="Z8"/>
      <c r="AA8"/>
    </row>
    <row r="9" spans="1:27" ht="13.5" customHeight="1" x14ac:dyDescent="0.2">
      <c r="B9" s="7"/>
      <c r="C9" s="7"/>
      <c r="D9" s="7"/>
      <c r="E9" s="56" t="s">
        <v>488</v>
      </c>
      <c r="F9" s="56" t="s">
        <v>489</v>
      </c>
      <c r="G9"/>
      <c r="H9"/>
      <c r="I9"/>
      <c r="J9"/>
      <c r="K9"/>
      <c r="L9" s="51"/>
      <c r="M9"/>
      <c r="N9"/>
      <c r="O9"/>
      <c r="P9"/>
      <c r="Q9"/>
      <c r="R9"/>
      <c r="S9"/>
      <c r="U9"/>
      <c r="V9"/>
      <c r="W9"/>
      <c r="X9"/>
      <c r="Y9"/>
      <c r="Z9"/>
      <c r="AA9"/>
    </row>
    <row r="10" spans="1:27" ht="13.5" customHeight="1" x14ac:dyDescent="0.2">
      <c r="B10" s="7"/>
      <c r="C10" s="7"/>
      <c r="D10" s="35"/>
      <c r="E10" s="56" t="s">
        <v>492</v>
      </c>
      <c r="F10" t="s">
        <v>494</v>
      </c>
      <c r="G10" t="s">
        <v>495</v>
      </c>
      <c r="H10" t="s">
        <v>496</v>
      </c>
      <c r="I10" t="s">
        <v>497</v>
      </c>
      <c r="J10" t="s">
        <v>568</v>
      </c>
      <c r="K10" t="s">
        <v>523</v>
      </c>
      <c r="L10" s="51"/>
      <c r="M10"/>
      <c r="N10"/>
      <c r="O10"/>
      <c r="P10"/>
      <c r="Q10"/>
      <c r="R10"/>
      <c r="S10"/>
      <c r="U10"/>
      <c r="V10"/>
      <c r="W10"/>
      <c r="X10"/>
      <c r="Y10"/>
      <c r="Z10"/>
      <c r="AA10"/>
    </row>
    <row r="11" spans="1:27" ht="13.5" customHeight="1" x14ac:dyDescent="0.2">
      <c r="B11" s="7"/>
      <c r="C11" s="7"/>
      <c r="D11" s="36"/>
      <c r="E11" s="59" t="s">
        <v>569</v>
      </c>
      <c r="F11" s="57">
        <v>4630301</v>
      </c>
      <c r="G11" s="57">
        <v>4770999</v>
      </c>
      <c r="H11" s="57">
        <v>4918130</v>
      </c>
      <c r="I11" s="57">
        <v>5250148</v>
      </c>
      <c r="J11" s="57">
        <v>5604580</v>
      </c>
      <c r="K11" s="57">
        <v>25174158</v>
      </c>
      <c r="L11" s="51"/>
      <c r="M11"/>
      <c r="N11"/>
      <c r="O11"/>
      <c r="P11"/>
      <c r="Q11"/>
      <c r="R11"/>
      <c r="S11"/>
      <c r="U11"/>
      <c r="V11"/>
      <c r="W11"/>
      <c r="X11"/>
      <c r="Y11"/>
      <c r="Z11"/>
      <c r="AA11"/>
    </row>
    <row r="12" spans="1:27" ht="13.5" customHeight="1" x14ac:dyDescent="0.2">
      <c r="B12" s="7"/>
      <c r="C12" s="7"/>
      <c r="D12" s="7"/>
      <c r="E12" s="59" t="s">
        <v>570</v>
      </c>
      <c r="F12" s="57">
        <v>2832465</v>
      </c>
      <c r="G12" s="57">
        <v>2827032</v>
      </c>
      <c r="H12" s="57">
        <v>2763430</v>
      </c>
      <c r="I12" s="57">
        <v>2827000</v>
      </c>
      <c r="J12" s="57">
        <v>2903683</v>
      </c>
      <c r="K12" s="57">
        <v>14153610</v>
      </c>
      <c r="L12" s="51"/>
      <c r="M12"/>
      <c r="N12"/>
      <c r="O12"/>
      <c r="P12"/>
      <c r="Q12"/>
      <c r="R12"/>
      <c r="S12"/>
      <c r="U12"/>
      <c r="V12"/>
      <c r="W12"/>
      <c r="X12"/>
      <c r="Y12"/>
      <c r="Z12"/>
      <c r="AA12"/>
    </row>
    <row r="13" spans="1:27" ht="13.5" customHeight="1" x14ac:dyDescent="0.2">
      <c r="B13" s="7"/>
      <c r="C13" s="7"/>
      <c r="D13" s="35"/>
      <c r="E13" s="59" t="s">
        <v>291</v>
      </c>
      <c r="F13" s="57">
        <v>1441226</v>
      </c>
      <c r="G13" s="57">
        <v>1417844</v>
      </c>
      <c r="H13" s="57">
        <v>1423434</v>
      </c>
      <c r="I13" s="57">
        <v>1320000</v>
      </c>
      <c r="J13" s="57">
        <v>1442356</v>
      </c>
      <c r="K13" s="57">
        <v>7044860</v>
      </c>
      <c r="L13" s="51"/>
      <c r="M13"/>
      <c r="N13"/>
      <c r="O13"/>
      <c r="P13"/>
      <c r="Q13"/>
      <c r="R13"/>
      <c r="S13"/>
      <c r="U13"/>
      <c r="V13"/>
      <c r="W13"/>
      <c r="X13"/>
      <c r="Y13"/>
      <c r="Z13"/>
      <c r="AA13"/>
    </row>
    <row r="14" spans="1:27" ht="13.5" customHeight="1" x14ac:dyDescent="0.2">
      <c r="B14" s="7"/>
      <c r="C14" s="7"/>
      <c r="D14" s="7"/>
      <c r="E14" s="59" t="s">
        <v>571</v>
      </c>
      <c r="F14" s="57">
        <v>1093634</v>
      </c>
      <c r="G14" s="57">
        <v>1094650</v>
      </c>
      <c r="H14" s="57">
        <v>1099070</v>
      </c>
      <c r="I14" s="57">
        <v>1102105</v>
      </c>
      <c r="J14" s="57">
        <v>1106744</v>
      </c>
      <c r="K14" s="57">
        <v>5496203</v>
      </c>
      <c r="L14" s="51"/>
      <c r="M14"/>
      <c r="N14"/>
      <c r="O14"/>
      <c r="P14"/>
      <c r="Q14"/>
      <c r="R14"/>
      <c r="S14"/>
      <c r="U14"/>
      <c r="V14"/>
      <c r="W14"/>
      <c r="X14"/>
      <c r="Y14"/>
      <c r="Z14"/>
      <c r="AA14"/>
    </row>
    <row r="15" spans="1:27" ht="13.5" customHeight="1" x14ac:dyDescent="0.2">
      <c r="B15" s="7"/>
      <c r="C15" s="7"/>
      <c r="D15" s="7"/>
      <c r="E15" s="59" t="s">
        <v>572</v>
      </c>
      <c r="F15" s="57">
        <v>495000</v>
      </c>
      <c r="G15" s="57">
        <v>495000</v>
      </c>
      <c r="H15" s="57">
        <v>510000</v>
      </c>
      <c r="I15" s="57">
        <v>513000</v>
      </c>
      <c r="J15" s="57">
        <v>515000</v>
      </c>
      <c r="K15" s="57">
        <v>2528000</v>
      </c>
      <c r="L15" s="51"/>
      <c r="M15"/>
      <c r="N15"/>
      <c r="O15"/>
      <c r="P15"/>
      <c r="Q15"/>
      <c r="R15"/>
      <c r="S15"/>
      <c r="U15"/>
      <c r="V15"/>
      <c r="W15"/>
      <c r="X15"/>
      <c r="Y15"/>
      <c r="Z15"/>
      <c r="AA15"/>
    </row>
    <row r="16" spans="1:27" ht="13.5" customHeight="1" x14ac:dyDescent="0.2">
      <c r="B16" s="7"/>
      <c r="C16" s="7"/>
      <c r="D16" s="7"/>
      <c r="E16" s="59" t="s">
        <v>573</v>
      </c>
      <c r="F16" s="57">
        <v>464794</v>
      </c>
      <c r="G16" s="57">
        <v>471095</v>
      </c>
      <c r="H16" s="57">
        <v>477241</v>
      </c>
      <c r="I16" s="57">
        <v>477019</v>
      </c>
      <c r="J16" s="57">
        <v>483984</v>
      </c>
      <c r="K16" s="57">
        <v>2374133</v>
      </c>
      <c r="L16" s="51"/>
      <c r="M16"/>
      <c r="N16"/>
      <c r="O16"/>
      <c r="P16"/>
      <c r="Q16"/>
      <c r="R16"/>
      <c r="S16"/>
      <c r="U16"/>
      <c r="V16"/>
      <c r="W16"/>
      <c r="X16"/>
      <c r="Y16"/>
      <c r="Z16"/>
      <c r="AA16"/>
    </row>
    <row r="17" spans="2:27" ht="13.5" customHeight="1" x14ac:dyDescent="0.2">
      <c r="B17" s="7"/>
      <c r="C17" s="7"/>
      <c r="D17" s="7"/>
      <c r="E17" s="59" t="s">
        <v>574</v>
      </c>
      <c r="F17" s="57">
        <v>285823</v>
      </c>
      <c r="G17" s="57">
        <v>286584</v>
      </c>
      <c r="H17" s="57">
        <v>307194</v>
      </c>
      <c r="I17" s="57">
        <v>322259</v>
      </c>
      <c r="J17" s="57">
        <v>322708</v>
      </c>
      <c r="K17" s="57">
        <v>1524568</v>
      </c>
      <c r="L17" s="51"/>
      <c r="M17"/>
      <c r="N17"/>
      <c r="O17"/>
      <c r="P17"/>
      <c r="Q17"/>
      <c r="R17"/>
      <c r="S17"/>
      <c r="U17"/>
      <c r="V17"/>
      <c r="W17"/>
      <c r="X17"/>
      <c r="Y17"/>
      <c r="Z17"/>
      <c r="AA17"/>
    </row>
    <row r="18" spans="2:27" ht="13.5" customHeight="1" x14ac:dyDescent="0.2">
      <c r="B18" s="7"/>
      <c r="C18" s="7"/>
      <c r="D18" s="7"/>
      <c r="E18" s="59" t="s">
        <v>575</v>
      </c>
      <c r="F18" s="57">
        <v>227085</v>
      </c>
      <c r="G18" s="57">
        <v>225050</v>
      </c>
      <c r="H18" s="57">
        <v>226640</v>
      </c>
      <c r="I18" s="57">
        <v>227689</v>
      </c>
      <c r="J18" s="57">
        <v>228745</v>
      </c>
      <c r="K18" s="57">
        <v>1135209</v>
      </c>
      <c r="L18" s="51"/>
      <c r="M18"/>
      <c r="N18"/>
      <c r="O18"/>
      <c r="P18"/>
      <c r="Q18"/>
      <c r="R18"/>
      <c r="S18"/>
      <c r="U18"/>
      <c r="V18"/>
      <c r="W18"/>
      <c r="X18"/>
      <c r="Y18"/>
      <c r="Z18"/>
      <c r="AA18"/>
    </row>
    <row r="19" spans="2:27" ht="13.5" customHeight="1" x14ac:dyDescent="0.2">
      <c r="B19" s="7"/>
      <c r="C19" s="7"/>
      <c r="D19" s="7"/>
      <c r="E19" s="59" t="s">
        <v>576</v>
      </c>
      <c r="F19" s="57">
        <v>166489</v>
      </c>
      <c r="G19" s="57">
        <v>172737</v>
      </c>
      <c r="H19" s="57">
        <v>173612</v>
      </c>
      <c r="I19" s="57">
        <v>178717</v>
      </c>
      <c r="J19" s="57">
        <v>183966</v>
      </c>
      <c r="K19" s="57">
        <v>875521</v>
      </c>
      <c r="L19" s="51"/>
      <c r="M19"/>
      <c r="N19"/>
      <c r="O19"/>
      <c r="P19"/>
      <c r="Q19"/>
      <c r="R19"/>
      <c r="S19"/>
      <c r="U19"/>
      <c r="V19"/>
      <c r="W19"/>
      <c r="X19"/>
      <c r="Y19"/>
      <c r="Z19"/>
      <c r="AA19"/>
    </row>
    <row r="20" spans="2:27" ht="13.5" customHeight="1" x14ac:dyDescent="0.2">
      <c r="B20" s="7"/>
      <c r="C20" s="7"/>
      <c r="D20" s="7"/>
      <c r="E20" s="59" t="s">
        <v>577</v>
      </c>
      <c r="F20" s="57">
        <v>102625</v>
      </c>
      <c r="G20" s="57">
        <v>130753</v>
      </c>
      <c r="H20" s="57">
        <v>135023</v>
      </c>
      <c r="I20" s="57">
        <v>135843</v>
      </c>
      <c r="J20" s="57">
        <v>137721</v>
      </c>
      <c r="K20" s="57">
        <v>641965</v>
      </c>
      <c r="L20" s="51"/>
      <c r="M20"/>
      <c r="N20"/>
      <c r="O20"/>
      <c r="P20"/>
      <c r="Q20"/>
      <c r="R20"/>
      <c r="S20"/>
      <c r="U20"/>
      <c r="V20"/>
      <c r="W20"/>
      <c r="X20"/>
      <c r="Y20"/>
      <c r="Z20"/>
      <c r="AA20"/>
    </row>
    <row r="21" spans="2:27" ht="13.5" customHeight="1" x14ac:dyDescent="0.2">
      <c r="B21" s="7"/>
      <c r="C21" s="7"/>
      <c r="D21" s="7"/>
      <c r="E21" s="59" t="s">
        <v>578</v>
      </c>
      <c r="F21" s="57">
        <v>123903</v>
      </c>
      <c r="G21" s="57">
        <v>126085</v>
      </c>
      <c r="H21" s="57">
        <v>124138</v>
      </c>
      <c r="I21" s="57">
        <v>124709</v>
      </c>
      <c r="J21" s="57">
        <v>124977</v>
      </c>
      <c r="K21" s="57">
        <v>623812</v>
      </c>
      <c r="L21" s="51"/>
      <c r="M21"/>
      <c r="N21"/>
      <c r="O21"/>
      <c r="P21"/>
      <c r="Q21"/>
      <c r="R21"/>
      <c r="S21"/>
      <c r="U21"/>
      <c r="V21"/>
      <c r="W21"/>
      <c r="X21"/>
      <c r="Y21"/>
      <c r="Z21"/>
      <c r="AA21"/>
    </row>
    <row r="22" spans="2:27" ht="13.5" customHeight="1" x14ac:dyDescent="0.2">
      <c r="B22" s="7"/>
      <c r="C22" s="7"/>
      <c r="D22" s="7"/>
      <c r="E22" s="59" t="s">
        <v>579</v>
      </c>
      <c r="F22" s="57">
        <v>102174</v>
      </c>
      <c r="G22" s="57">
        <v>102370</v>
      </c>
      <c r="H22" s="57">
        <v>108461</v>
      </c>
      <c r="I22" s="57">
        <v>111550</v>
      </c>
      <c r="J22" s="57">
        <v>114726</v>
      </c>
      <c r="K22" s="57">
        <v>539281</v>
      </c>
      <c r="L22" s="51"/>
      <c r="M22"/>
      <c r="N22"/>
      <c r="O22"/>
      <c r="P22"/>
      <c r="Q22"/>
      <c r="R22"/>
      <c r="S22"/>
      <c r="U22"/>
      <c r="V22"/>
      <c r="W22"/>
      <c r="X22"/>
      <c r="Y22"/>
      <c r="Z22"/>
      <c r="AA22"/>
    </row>
    <row r="23" spans="2:27" ht="13.5" hidden="1" customHeight="1" x14ac:dyDescent="0.2">
      <c r="B23" s="7"/>
      <c r="C23" s="7"/>
      <c r="D23" s="7"/>
      <c r="E23" s="59" t="s">
        <v>580</v>
      </c>
      <c r="F23" s="57">
        <v>108102</v>
      </c>
      <c r="G23" s="57">
        <v>115942</v>
      </c>
      <c r="H23" s="57">
        <v>109098</v>
      </c>
      <c r="I23" s="57">
        <v>111048</v>
      </c>
      <c r="J23" s="57">
        <v>112029</v>
      </c>
      <c r="K23" s="57">
        <v>556219</v>
      </c>
      <c r="L23" s="51"/>
      <c r="M23"/>
      <c r="N23"/>
      <c r="O23"/>
      <c r="P23"/>
      <c r="Q23"/>
      <c r="R23"/>
      <c r="S23"/>
      <c r="U23"/>
      <c r="V23"/>
      <c r="W23"/>
      <c r="X23"/>
      <c r="Y23"/>
      <c r="Z23"/>
      <c r="AA23"/>
    </row>
    <row r="24" spans="2:27" ht="13.5" hidden="1" customHeight="1" x14ac:dyDescent="0.2">
      <c r="B24" s="7"/>
      <c r="C24" s="7"/>
      <c r="D24" s="7"/>
      <c r="E24" s="59" t="s">
        <v>581</v>
      </c>
      <c r="F24" s="57">
        <v>100913</v>
      </c>
      <c r="G24" s="57">
        <v>102821</v>
      </c>
      <c r="H24" s="57">
        <v>102542</v>
      </c>
      <c r="I24" s="57">
        <v>102351</v>
      </c>
      <c r="J24" s="57">
        <v>102244</v>
      </c>
      <c r="K24" s="57">
        <v>510871</v>
      </c>
      <c r="L24" s="51"/>
      <c r="M24"/>
      <c r="N24"/>
      <c r="O24"/>
      <c r="P24"/>
      <c r="Q24"/>
      <c r="R24"/>
      <c r="S24"/>
      <c r="U24"/>
      <c r="V24"/>
      <c r="W24"/>
      <c r="X24"/>
      <c r="Y24"/>
      <c r="Z24"/>
      <c r="AA24"/>
    </row>
    <row r="25" spans="2:27" ht="13.5" customHeight="1" x14ac:dyDescent="0.25">
      <c r="B25" s="47"/>
      <c r="C25" s="7"/>
      <c r="D25" s="48"/>
      <c r="E25" s="59" t="s">
        <v>582</v>
      </c>
      <c r="F25" s="57">
        <v>70794</v>
      </c>
      <c r="G25" s="57">
        <v>70216</v>
      </c>
      <c r="H25" s="57">
        <v>70700</v>
      </c>
      <c r="I25" s="57">
        <v>70677</v>
      </c>
      <c r="J25" s="57">
        <v>70682</v>
      </c>
      <c r="K25" s="57">
        <v>353069</v>
      </c>
      <c r="L25" s="51"/>
      <c r="M25"/>
      <c r="N25"/>
      <c r="O25"/>
      <c r="P25"/>
      <c r="Q25"/>
      <c r="R25"/>
      <c r="S25"/>
      <c r="U25"/>
      <c r="V25"/>
      <c r="W25"/>
      <c r="X25"/>
      <c r="Y25"/>
      <c r="Z25"/>
      <c r="AA25"/>
    </row>
    <row r="26" spans="2:27" ht="13.5" customHeight="1" x14ac:dyDescent="0.2">
      <c r="B26" s="7"/>
      <c r="C26" s="7"/>
      <c r="D26" s="7"/>
      <c r="E26" s="59" t="s">
        <v>583</v>
      </c>
      <c r="F26" s="57">
        <v>69423</v>
      </c>
      <c r="G26" s="57">
        <v>68348</v>
      </c>
      <c r="H26" s="57">
        <v>67720</v>
      </c>
      <c r="I26" s="57">
        <v>67411</v>
      </c>
      <c r="J26" s="57">
        <v>67086</v>
      </c>
      <c r="K26" s="57">
        <v>339988</v>
      </c>
      <c r="L26" s="51"/>
      <c r="M26"/>
      <c r="N26"/>
      <c r="O26"/>
      <c r="P26"/>
      <c r="Q26"/>
      <c r="R26"/>
      <c r="S26"/>
      <c r="U26"/>
      <c r="V26"/>
      <c r="W26"/>
      <c r="X26"/>
      <c r="Y26"/>
      <c r="Z26"/>
      <c r="AA26"/>
    </row>
    <row r="27" spans="2:27" ht="13.5" customHeight="1" x14ac:dyDescent="0.2">
      <c r="B27" s="7"/>
      <c r="C27" s="7"/>
      <c r="D27" s="7"/>
      <c r="E27" s="59" t="s">
        <v>584</v>
      </c>
      <c r="F27" s="57">
        <v>27770</v>
      </c>
      <c r="G27" s="57">
        <v>40278</v>
      </c>
      <c r="H27" s="57">
        <v>45652</v>
      </c>
      <c r="I27" s="57">
        <v>52912</v>
      </c>
      <c r="J27" s="57">
        <v>60752</v>
      </c>
      <c r="K27" s="57">
        <v>227364</v>
      </c>
      <c r="L27" s="51"/>
      <c r="M27"/>
      <c r="N27"/>
      <c r="O27"/>
      <c r="P27"/>
      <c r="Q27"/>
      <c r="R27"/>
      <c r="S27"/>
      <c r="U27"/>
      <c r="V27"/>
      <c r="W27"/>
      <c r="X27"/>
      <c r="Y27"/>
      <c r="Z27"/>
      <c r="AA27"/>
    </row>
    <row r="28" spans="2:27" ht="13.5" customHeight="1" x14ac:dyDescent="0.2">
      <c r="B28" s="7"/>
      <c r="C28" s="7"/>
      <c r="D28" s="7"/>
      <c r="E28" s="59" t="s">
        <v>77</v>
      </c>
      <c r="F28" s="57">
        <v>64272</v>
      </c>
      <c r="G28" s="57">
        <v>61822</v>
      </c>
      <c r="H28" s="57">
        <v>59162</v>
      </c>
      <c r="I28" s="57">
        <v>59700</v>
      </c>
      <c r="J28" s="57">
        <v>58937</v>
      </c>
      <c r="K28" s="57">
        <v>303893</v>
      </c>
      <c r="L28" s="51"/>
      <c r="M28"/>
      <c r="N28"/>
      <c r="O28"/>
      <c r="P28"/>
      <c r="Q28"/>
      <c r="R28"/>
      <c r="S28"/>
      <c r="U28"/>
      <c r="V28"/>
      <c r="W28"/>
      <c r="X28"/>
      <c r="Y28"/>
      <c r="Z28"/>
      <c r="AA28"/>
    </row>
    <row r="29" spans="2:27" ht="13.5" customHeight="1" x14ac:dyDescent="0.2">
      <c r="B29" s="7"/>
      <c r="C29" s="7"/>
      <c r="D29" s="7"/>
      <c r="E29" s="59" t="s">
        <v>585</v>
      </c>
      <c r="F29" s="57">
        <v>58169</v>
      </c>
      <c r="G29" s="57">
        <v>59608</v>
      </c>
      <c r="H29" s="57">
        <v>65613</v>
      </c>
      <c r="I29" s="57">
        <v>66275</v>
      </c>
      <c r="J29" s="57">
        <v>56235</v>
      </c>
      <c r="K29" s="57">
        <v>305900</v>
      </c>
      <c r="L29" s="51"/>
      <c r="M29"/>
      <c r="N29"/>
      <c r="O29"/>
      <c r="P29"/>
      <c r="Q29"/>
      <c r="R29"/>
      <c r="S29"/>
      <c r="U29"/>
      <c r="V29"/>
      <c r="W29"/>
      <c r="X29"/>
      <c r="Y29"/>
      <c r="Z29"/>
      <c r="AA29"/>
    </row>
    <row r="30" spans="2:27" ht="13.5" hidden="1" customHeight="1" x14ac:dyDescent="0.2">
      <c r="B30" s="7"/>
      <c r="C30" s="7"/>
      <c r="D30" s="7"/>
      <c r="E30" s="59" t="s">
        <v>586</v>
      </c>
      <c r="F30" s="57">
        <v>45000</v>
      </c>
      <c r="G30" s="57">
        <v>45000</v>
      </c>
      <c r="H30" s="57">
        <v>48000</v>
      </c>
      <c r="I30" s="57">
        <v>50000</v>
      </c>
      <c r="J30" s="57">
        <v>52000</v>
      </c>
      <c r="K30" s="57">
        <v>240000</v>
      </c>
      <c r="L30" s="51"/>
      <c r="M30"/>
      <c r="N30"/>
      <c r="O30"/>
      <c r="P30"/>
      <c r="Q30"/>
      <c r="R30"/>
      <c r="S30"/>
      <c r="U30"/>
      <c r="V30"/>
      <c r="W30"/>
      <c r="X30"/>
      <c r="Y30"/>
      <c r="Z30"/>
      <c r="AA30"/>
    </row>
    <row r="31" spans="2:27" ht="13.5" customHeight="1" x14ac:dyDescent="0.2">
      <c r="B31" s="7"/>
      <c r="C31" s="7"/>
      <c r="D31" s="7"/>
      <c r="E31" s="59" t="s">
        <v>587</v>
      </c>
      <c r="F31" s="57">
        <v>46457</v>
      </c>
      <c r="G31" s="57">
        <v>46493</v>
      </c>
      <c r="H31" s="57">
        <v>46632</v>
      </c>
      <c r="I31" s="57">
        <v>46862</v>
      </c>
      <c r="J31" s="57">
        <v>47089</v>
      </c>
      <c r="K31" s="57">
        <v>233533</v>
      </c>
      <c r="L31" s="51"/>
      <c r="M31"/>
      <c r="N31"/>
      <c r="O31"/>
      <c r="P31"/>
      <c r="Q31"/>
      <c r="R31"/>
      <c r="S31"/>
      <c r="U31"/>
      <c r="V31"/>
      <c r="W31"/>
      <c r="X31"/>
      <c r="Y31"/>
      <c r="Z31"/>
      <c r="AA31"/>
    </row>
    <row r="32" spans="2:27" ht="13.5" customHeight="1" x14ac:dyDescent="0.2">
      <c r="B32" s="7"/>
      <c r="C32" s="7"/>
      <c r="D32" s="7"/>
      <c r="E32" s="59" t="s">
        <v>588</v>
      </c>
      <c r="F32" s="57">
        <v>12000</v>
      </c>
      <c r="G32" s="57">
        <v>33063</v>
      </c>
      <c r="H32" s="57">
        <v>33213</v>
      </c>
      <c r="I32" s="57">
        <v>33356</v>
      </c>
      <c r="J32" s="57">
        <v>30425</v>
      </c>
      <c r="K32" s="57">
        <v>142057</v>
      </c>
      <c r="L32" s="51"/>
      <c r="M32" s="51"/>
      <c r="N32" s="51"/>
      <c r="O32" s="51"/>
      <c r="P32" s="52"/>
      <c r="Q32" s="51"/>
      <c r="R32" s="51"/>
      <c r="U32"/>
      <c r="V32"/>
      <c r="W32"/>
      <c r="X32"/>
      <c r="Y32"/>
      <c r="Z32"/>
      <c r="AA32"/>
    </row>
    <row r="33" spans="2:27" ht="13.5" customHeight="1" x14ac:dyDescent="0.2">
      <c r="B33" s="7"/>
      <c r="C33" s="7"/>
      <c r="D33" s="7"/>
      <c r="E33" s="59" t="s">
        <v>589</v>
      </c>
      <c r="F33" s="57">
        <v>27073</v>
      </c>
      <c r="G33" s="57">
        <v>27155</v>
      </c>
      <c r="H33" s="57">
        <v>27289</v>
      </c>
      <c r="I33" s="57">
        <v>27172</v>
      </c>
      <c r="J33" s="57">
        <v>27205</v>
      </c>
      <c r="K33" s="57">
        <v>135894</v>
      </c>
      <c r="L33" s="51"/>
      <c r="M33" s="51"/>
      <c r="N33" s="51"/>
      <c r="O33" s="51"/>
      <c r="P33" s="52"/>
      <c r="Q33" s="51"/>
      <c r="R33" s="51"/>
      <c r="U33"/>
      <c r="V33"/>
      <c r="W33"/>
      <c r="X33"/>
      <c r="Y33"/>
      <c r="Z33"/>
      <c r="AA33"/>
    </row>
    <row r="34" spans="2:27" ht="13.5" customHeight="1" x14ac:dyDescent="0.2">
      <c r="B34" s="7"/>
      <c r="C34" s="7"/>
      <c r="D34" s="7"/>
      <c r="E34" s="59" t="s">
        <v>590</v>
      </c>
      <c r="F34" s="57">
        <v>23834</v>
      </c>
      <c r="G34" s="57">
        <v>24787</v>
      </c>
      <c r="H34" s="57">
        <v>25093</v>
      </c>
      <c r="I34" s="57">
        <v>25692</v>
      </c>
      <c r="J34" s="57">
        <v>24732</v>
      </c>
      <c r="K34" s="57">
        <v>124138</v>
      </c>
      <c r="L34" s="51"/>
      <c r="M34" s="51"/>
      <c r="N34" s="51"/>
      <c r="O34" s="51"/>
      <c r="P34" s="52"/>
      <c r="Q34" s="51"/>
      <c r="R34" s="51"/>
      <c r="Z34"/>
      <c r="AA34"/>
    </row>
    <row r="35" spans="2:27" ht="13.5" hidden="1" customHeight="1" x14ac:dyDescent="0.2">
      <c r="E35" s="59" t="s">
        <v>591</v>
      </c>
      <c r="F35" s="57">
        <v>21983</v>
      </c>
      <c r="G35" s="57">
        <v>22190</v>
      </c>
      <c r="H35" s="57">
        <v>22370</v>
      </c>
      <c r="I35" s="57">
        <v>22643</v>
      </c>
      <c r="J35" s="57">
        <v>22933</v>
      </c>
      <c r="K35" s="57">
        <v>112119</v>
      </c>
      <c r="L35" s="51"/>
      <c r="M35" s="51"/>
      <c r="N35" s="51"/>
      <c r="O35" s="51"/>
      <c r="P35" s="52"/>
      <c r="Q35" s="51"/>
      <c r="R35" s="51"/>
      <c r="Z35"/>
      <c r="AA35"/>
    </row>
    <row r="36" spans="2:27" ht="13.5" hidden="1" customHeight="1" x14ac:dyDescent="0.2">
      <c r="E36" s="59" t="s">
        <v>592</v>
      </c>
      <c r="F36" s="57">
        <v>18508</v>
      </c>
      <c r="G36" s="57">
        <v>18542</v>
      </c>
      <c r="H36" s="57">
        <v>18217</v>
      </c>
      <c r="I36" s="57">
        <v>18370</v>
      </c>
      <c r="J36" s="57">
        <v>18525</v>
      </c>
      <c r="K36" s="57">
        <v>92162</v>
      </c>
      <c r="L36" s="51"/>
      <c r="M36" s="51"/>
      <c r="N36" s="51"/>
      <c r="O36" s="51"/>
      <c r="P36" s="52"/>
      <c r="Q36" s="51"/>
      <c r="R36" s="51"/>
      <c r="Z36"/>
      <c r="AA36"/>
    </row>
    <row r="37" spans="2:27" ht="13.5" hidden="1" customHeight="1" x14ac:dyDescent="0.2">
      <c r="E37" s="59" t="s">
        <v>593</v>
      </c>
      <c r="F37" s="57">
        <v>17366</v>
      </c>
      <c r="G37" s="57">
        <v>17624</v>
      </c>
      <c r="H37" s="57">
        <v>17526</v>
      </c>
      <c r="I37" s="57">
        <v>17506</v>
      </c>
      <c r="J37" s="57">
        <v>17552</v>
      </c>
      <c r="K37" s="57">
        <v>87574</v>
      </c>
      <c r="L37" s="51"/>
      <c r="M37" s="51"/>
      <c r="N37" s="51"/>
      <c r="O37" s="51"/>
      <c r="P37" s="52"/>
      <c r="Q37" s="51"/>
      <c r="R37" s="51"/>
      <c r="Z37"/>
      <c r="AA37"/>
    </row>
    <row r="38" spans="2:27" ht="13.5" hidden="1" customHeight="1" x14ac:dyDescent="0.2">
      <c r="E38" s="59" t="s">
        <v>76</v>
      </c>
      <c r="F38" s="57">
        <v>9296</v>
      </c>
      <c r="G38" s="57">
        <v>10122</v>
      </c>
      <c r="H38" s="57">
        <v>12115</v>
      </c>
      <c r="I38" s="57">
        <v>12225</v>
      </c>
      <c r="J38" s="57">
        <v>12941</v>
      </c>
      <c r="K38" s="57">
        <v>56699</v>
      </c>
      <c r="L38" s="51"/>
      <c r="M38" s="51"/>
      <c r="N38" s="51"/>
      <c r="O38" s="51"/>
      <c r="P38" s="52"/>
      <c r="Q38" s="51"/>
      <c r="R38" s="51"/>
      <c r="Z38"/>
      <c r="AA38"/>
    </row>
    <row r="39" spans="2:27" ht="13.5" hidden="1" customHeight="1" x14ac:dyDescent="0.2">
      <c r="E39" s="59" t="s">
        <v>594</v>
      </c>
      <c r="F39" s="57">
        <v>12497</v>
      </c>
      <c r="G39" s="57">
        <v>12448</v>
      </c>
      <c r="H39" s="57">
        <v>12492</v>
      </c>
      <c r="I39" s="57">
        <v>12473</v>
      </c>
      <c r="J39" s="57">
        <v>12454</v>
      </c>
      <c r="K39" s="57">
        <v>62364</v>
      </c>
      <c r="L39" s="51"/>
      <c r="M39" s="51"/>
      <c r="N39" s="51"/>
      <c r="O39" s="51"/>
      <c r="P39" s="52"/>
      <c r="Q39" s="51"/>
      <c r="R39" s="51"/>
      <c r="Z39"/>
      <c r="AA39"/>
    </row>
    <row r="40" spans="2:27" ht="13.5" hidden="1" customHeight="1" x14ac:dyDescent="0.2">
      <c r="E40" s="59" t="s">
        <v>595</v>
      </c>
      <c r="F40" s="57">
        <v>10297</v>
      </c>
      <c r="G40" s="57">
        <v>10601</v>
      </c>
      <c r="H40" s="57">
        <v>11018</v>
      </c>
      <c r="I40" s="57">
        <v>11344</v>
      </c>
      <c r="J40" s="57">
        <v>11660</v>
      </c>
      <c r="K40" s="57">
        <v>54920</v>
      </c>
      <c r="L40" s="51"/>
      <c r="M40" s="51"/>
      <c r="N40" s="51"/>
      <c r="O40" s="51"/>
      <c r="P40" s="52"/>
      <c r="Q40" s="51"/>
      <c r="R40" s="51"/>
      <c r="Z40"/>
      <c r="AA40"/>
    </row>
    <row r="41" spans="2:27" ht="13.5" hidden="1" customHeight="1" x14ac:dyDescent="0.2">
      <c r="E41" s="59" t="s">
        <v>596</v>
      </c>
      <c r="F41" s="57">
        <v>11129</v>
      </c>
      <c r="G41" s="57">
        <v>11146</v>
      </c>
      <c r="H41" s="57">
        <v>11004</v>
      </c>
      <c r="I41" s="57">
        <v>10933</v>
      </c>
      <c r="J41" s="57">
        <v>10893</v>
      </c>
      <c r="K41" s="57">
        <v>55105</v>
      </c>
      <c r="L41" s="51"/>
      <c r="M41" s="51"/>
      <c r="N41" s="51"/>
      <c r="O41" s="51"/>
      <c r="P41" s="52"/>
      <c r="Q41" s="51"/>
      <c r="R41" s="51"/>
      <c r="Z41"/>
      <c r="AA41"/>
    </row>
    <row r="42" spans="2:27" ht="13.5" hidden="1" customHeight="1" x14ac:dyDescent="0.2">
      <c r="E42" s="59" t="s">
        <v>597</v>
      </c>
      <c r="F42" s="57">
        <v>10950</v>
      </c>
      <c r="G42" s="57">
        <v>10897</v>
      </c>
      <c r="H42" s="57">
        <v>10942</v>
      </c>
      <c r="I42" s="57">
        <v>10906</v>
      </c>
      <c r="J42" s="57">
        <v>10869</v>
      </c>
      <c r="K42" s="57">
        <v>54564</v>
      </c>
      <c r="L42" s="51"/>
      <c r="M42" s="51"/>
      <c r="N42" s="51"/>
      <c r="O42" s="51"/>
      <c r="P42" s="52"/>
      <c r="Q42" s="51"/>
      <c r="R42" s="51"/>
      <c r="Z42"/>
      <c r="AA42"/>
    </row>
    <row r="43" spans="2:27" ht="13.5" hidden="1" customHeight="1" x14ac:dyDescent="0.2">
      <c r="E43" s="59" t="s">
        <v>598</v>
      </c>
      <c r="F43" s="57">
        <v>10238</v>
      </c>
      <c r="G43" s="57">
        <v>10424</v>
      </c>
      <c r="H43" s="57">
        <v>10514</v>
      </c>
      <c r="I43" s="57">
        <v>10599</v>
      </c>
      <c r="J43" s="57">
        <v>10685</v>
      </c>
      <c r="K43" s="57">
        <v>52460</v>
      </c>
      <c r="L43" s="51"/>
      <c r="M43" s="51"/>
      <c r="N43" s="51"/>
      <c r="O43" s="51"/>
      <c r="P43" s="52"/>
      <c r="Q43" s="51"/>
      <c r="R43" s="51"/>
      <c r="Z43"/>
      <c r="AA43"/>
    </row>
    <row r="44" spans="2:27" ht="13.5" hidden="1" customHeight="1" x14ac:dyDescent="0.2">
      <c r="E44" s="59" t="s">
        <v>599</v>
      </c>
      <c r="F44" s="57">
        <v>10504</v>
      </c>
      <c r="G44" s="57">
        <v>10539</v>
      </c>
      <c r="H44" s="57">
        <v>10560</v>
      </c>
      <c r="I44" s="57">
        <v>10581</v>
      </c>
      <c r="J44" s="57">
        <v>10601</v>
      </c>
      <c r="K44" s="57">
        <v>52785</v>
      </c>
      <c r="L44" s="51"/>
      <c r="M44" s="51"/>
      <c r="N44" s="51"/>
      <c r="O44" s="51"/>
      <c r="P44" s="52"/>
      <c r="Q44" s="51"/>
      <c r="R44" s="51"/>
      <c r="Z44"/>
      <c r="AA44"/>
    </row>
    <row r="45" spans="2:27" ht="13.5" hidden="1" customHeight="1" x14ac:dyDescent="0.2">
      <c r="E45" s="59" t="s">
        <v>600</v>
      </c>
      <c r="F45" s="57">
        <v>10618</v>
      </c>
      <c r="G45" s="57">
        <v>10528</v>
      </c>
      <c r="H45" s="57">
        <v>10523</v>
      </c>
      <c r="I45" s="57">
        <v>10515</v>
      </c>
      <c r="J45" s="57">
        <v>10507</v>
      </c>
      <c r="K45" s="57">
        <v>52691</v>
      </c>
      <c r="L45" s="51"/>
      <c r="M45" s="51"/>
      <c r="N45" s="51"/>
      <c r="O45" s="51"/>
      <c r="P45" s="52"/>
      <c r="Q45" s="51"/>
      <c r="R45" s="51"/>
      <c r="Z45"/>
      <c r="AA45"/>
    </row>
    <row r="46" spans="2:27" ht="13.5" hidden="1" customHeight="1" x14ac:dyDescent="0.2">
      <c r="E46" s="59" t="s">
        <v>601</v>
      </c>
      <c r="F46" s="57">
        <v>9513</v>
      </c>
      <c r="G46" s="57">
        <v>9552</v>
      </c>
      <c r="H46" s="57">
        <v>9599</v>
      </c>
      <c r="I46" s="57">
        <v>9672</v>
      </c>
      <c r="J46" s="57">
        <v>9745</v>
      </c>
      <c r="K46" s="57">
        <v>48081</v>
      </c>
      <c r="L46" s="51"/>
      <c r="M46" s="51"/>
      <c r="N46" s="51"/>
      <c r="O46" s="51"/>
      <c r="P46" s="52"/>
      <c r="Q46" s="51"/>
      <c r="R46" s="51"/>
      <c r="Z46"/>
      <c r="AA46"/>
    </row>
    <row r="47" spans="2:27" ht="13.5" hidden="1" customHeight="1" x14ac:dyDescent="0.2">
      <c r="E47" s="59" t="s">
        <v>602</v>
      </c>
      <c r="F47" s="57">
        <v>9132</v>
      </c>
      <c r="G47" s="57">
        <v>9525</v>
      </c>
      <c r="H47" s="57">
        <v>9354</v>
      </c>
      <c r="I47" s="57">
        <v>9387</v>
      </c>
      <c r="J47" s="57">
        <v>9420</v>
      </c>
      <c r="K47" s="57">
        <v>46818</v>
      </c>
      <c r="L47" s="51"/>
      <c r="M47" s="51"/>
      <c r="N47" s="51"/>
      <c r="O47" s="51"/>
      <c r="P47" s="52"/>
      <c r="Q47" s="51"/>
      <c r="R47" s="51"/>
      <c r="Z47"/>
      <c r="AA47"/>
    </row>
    <row r="48" spans="2:27" ht="13.5" hidden="1" customHeight="1" x14ac:dyDescent="0.2">
      <c r="E48" s="59" t="s">
        <v>400</v>
      </c>
      <c r="F48" s="57">
        <v>7944</v>
      </c>
      <c r="G48" s="57">
        <v>9319</v>
      </c>
      <c r="H48" s="57">
        <v>8292</v>
      </c>
      <c r="I48" s="57">
        <v>8000</v>
      </c>
      <c r="J48" s="57">
        <v>8000</v>
      </c>
      <c r="K48" s="57">
        <v>41555</v>
      </c>
      <c r="L48" s="51"/>
      <c r="M48" s="51"/>
      <c r="N48" s="51"/>
      <c r="O48" s="51"/>
      <c r="P48" s="52"/>
      <c r="Q48" s="51"/>
      <c r="R48" s="51"/>
      <c r="Z48"/>
      <c r="AA48"/>
    </row>
    <row r="49" spans="5:27" ht="13.5" hidden="1" customHeight="1" x14ac:dyDescent="0.2">
      <c r="E49" s="59" t="s">
        <v>603</v>
      </c>
      <c r="F49" s="57">
        <v>7904</v>
      </c>
      <c r="G49" s="57">
        <v>7748</v>
      </c>
      <c r="H49" s="57">
        <v>7854</v>
      </c>
      <c r="I49" s="57">
        <v>7835</v>
      </c>
      <c r="J49" s="57">
        <v>7812</v>
      </c>
      <c r="K49" s="57">
        <v>39153</v>
      </c>
      <c r="L49" s="51"/>
      <c r="M49" s="51"/>
      <c r="N49" s="51"/>
      <c r="O49" s="51"/>
      <c r="P49" s="52"/>
      <c r="Q49" s="51"/>
      <c r="R49" s="51"/>
      <c r="Z49"/>
      <c r="AA49"/>
    </row>
    <row r="50" spans="5:27" ht="13.5" hidden="1" customHeight="1" x14ac:dyDescent="0.2">
      <c r="E50" s="59" t="s">
        <v>604</v>
      </c>
      <c r="F50" s="57">
        <v>7664</v>
      </c>
      <c r="G50" s="57">
        <v>7774</v>
      </c>
      <c r="H50" s="57">
        <v>7811</v>
      </c>
      <c r="I50" s="57">
        <v>7802</v>
      </c>
      <c r="J50" s="57">
        <v>7794</v>
      </c>
      <c r="K50" s="57">
        <v>38845</v>
      </c>
      <c r="L50" s="51"/>
      <c r="M50" s="51"/>
      <c r="N50" s="51"/>
      <c r="O50" s="51"/>
      <c r="P50" s="52"/>
      <c r="Q50" s="51"/>
      <c r="R50" s="51"/>
      <c r="Z50"/>
      <c r="AA50"/>
    </row>
    <row r="51" spans="5:27" ht="13.5" hidden="1" customHeight="1" x14ac:dyDescent="0.2">
      <c r="E51" s="59" t="s">
        <v>605</v>
      </c>
      <c r="F51" s="57">
        <v>6548</v>
      </c>
      <c r="G51" s="57">
        <v>6640</v>
      </c>
      <c r="H51" s="57">
        <v>6696</v>
      </c>
      <c r="I51" s="57">
        <v>6723</v>
      </c>
      <c r="J51" s="57">
        <v>6751</v>
      </c>
      <c r="K51" s="57">
        <v>33358</v>
      </c>
      <c r="L51" s="51"/>
      <c r="M51" s="51"/>
      <c r="N51" s="51"/>
      <c r="O51" s="51"/>
      <c r="P51" s="52"/>
      <c r="Q51" s="51"/>
      <c r="R51" s="51"/>
      <c r="Z51"/>
      <c r="AA51"/>
    </row>
    <row r="52" spans="5:27" ht="13.5" hidden="1" customHeight="1" x14ac:dyDescent="0.2">
      <c r="E52" s="59" t="s">
        <v>606</v>
      </c>
      <c r="F52" s="57">
        <v>5500</v>
      </c>
      <c r="G52" s="57">
        <v>5500</v>
      </c>
      <c r="H52" s="57">
        <v>5500</v>
      </c>
      <c r="I52" s="57">
        <v>5500</v>
      </c>
      <c r="J52" s="57">
        <v>5500</v>
      </c>
      <c r="K52" s="57">
        <v>27500</v>
      </c>
      <c r="L52" s="51"/>
      <c r="M52" s="51"/>
      <c r="N52" s="51"/>
      <c r="O52" s="51"/>
      <c r="P52" s="52"/>
      <c r="Q52" s="51"/>
      <c r="R52" s="51"/>
      <c r="Z52"/>
      <c r="AA52"/>
    </row>
    <row r="53" spans="5:27" ht="13.5" hidden="1" customHeight="1" x14ac:dyDescent="0.2">
      <c r="E53" s="59" t="s">
        <v>607</v>
      </c>
      <c r="F53" s="57">
        <v>3488</v>
      </c>
      <c r="G53" s="57">
        <v>3512</v>
      </c>
      <c r="H53" s="57">
        <v>3554</v>
      </c>
      <c r="I53" s="57">
        <v>3583</v>
      </c>
      <c r="J53" s="57">
        <v>3612</v>
      </c>
      <c r="K53" s="57">
        <v>17749</v>
      </c>
      <c r="L53" s="51"/>
      <c r="M53" s="51"/>
      <c r="N53" s="51"/>
      <c r="O53" s="51"/>
      <c r="P53" s="52"/>
      <c r="Q53" s="51"/>
      <c r="R53" s="51"/>
      <c r="Z53"/>
      <c r="AA53"/>
    </row>
    <row r="54" spans="5:27" ht="13.5" hidden="1" customHeight="1" x14ac:dyDescent="0.2">
      <c r="E54" s="59" t="s">
        <v>608</v>
      </c>
      <c r="F54" s="57">
        <v>2973</v>
      </c>
      <c r="G54" s="57">
        <v>2823</v>
      </c>
      <c r="H54" s="57">
        <v>2800</v>
      </c>
      <c r="I54" s="57">
        <v>2795</v>
      </c>
      <c r="J54" s="57">
        <v>2791</v>
      </c>
      <c r="K54" s="57">
        <v>14182</v>
      </c>
      <c r="L54" s="51"/>
      <c r="M54" s="51"/>
      <c r="N54" s="51"/>
      <c r="O54" s="51"/>
      <c r="P54" s="52"/>
      <c r="Q54" s="51"/>
      <c r="R54" s="51"/>
      <c r="Z54"/>
      <c r="AA54"/>
    </row>
    <row r="55" spans="5:27" ht="13.5" hidden="1" customHeight="1" x14ac:dyDescent="0.2">
      <c r="E55" s="59" t="s">
        <v>609</v>
      </c>
      <c r="F55" s="57">
        <v>1440</v>
      </c>
      <c r="G55" s="57">
        <v>1438</v>
      </c>
      <c r="H55" s="57">
        <v>1433</v>
      </c>
      <c r="I55" s="57">
        <v>1437</v>
      </c>
      <c r="J55" s="57">
        <v>1436</v>
      </c>
      <c r="K55" s="57">
        <v>7184</v>
      </c>
      <c r="L55" s="51"/>
      <c r="M55" s="51"/>
      <c r="N55" s="51"/>
      <c r="O55" s="51"/>
      <c r="P55" s="52"/>
      <c r="Q55" s="51"/>
      <c r="R55" s="51"/>
      <c r="Z55"/>
      <c r="AA55"/>
    </row>
    <row r="56" spans="5:27" ht="13.5" hidden="1" customHeight="1" x14ac:dyDescent="0.2">
      <c r="E56" s="59" t="s">
        <v>610</v>
      </c>
      <c r="F56" s="57">
        <v>1220</v>
      </c>
      <c r="G56" s="57">
        <v>1267</v>
      </c>
      <c r="H56" s="57">
        <v>1249</v>
      </c>
      <c r="I56" s="57">
        <v>1238</v>
      </c>
      <c r="J56" s="57">
        <v>1226</v>
      </c>
      <c r="K56" s="57">
        <v>6200</v>
      </c>
      <c r="L56" s="51"/>
      <c r="M56" s="51"/>
      <c r="N56" s="51"/>
      <c r="O56" s="51"/>
      <c r="P56" s="52"/>
      <c r="Q56" s="51"/>
      <c r="R56" s="51"/>
      <c r="Z56"/>
      <c r="AA56"/>
    </row>
    <row r="57" spans="5:27" ht="13.5" hidden="1" customHeight="1" x14ac:dyDescent="0.2">
      <c r="E57" s="59" t="s">
        <v>611</v>
      </c>
      <c r="F57" s="57">
        <v>1063</v>
      </c>
      <c r="G57" s="57">
        <v>1084</v>
      </c>
      <c r="H57" s="57">
        <v>1084</v>
      </c>
      <c r="I57" s="57">
        <v>1086</v>
      </c>
      <c r="J57" s="57">
        <v>1087</v>
      </c>
      <c r="K57" s="57">
        <v>5404</v>
      </c>
      <c r="L57" s="51"/>
      <c r="M57" s="51"/>
      <c r="N57" s="51"/>
      <c r="O57" s="51"/>
      <c r="P57" s="52"/>
      <c r="Q57" s="51"/>
      <c r="R57" s="51"/>
      <c r="Z57"/>
      <c r="AA57"/>
    </row>
    <row r="58" spans="5:27" ht="13.5" hidden="1" customHeight="1" x14ac:dyDescent="0.2">
      <c r="E58" s="59" t="s">
        <v>612</v>
      </c>
      <c r="F58" s="57">
        <v>626</v>
      </c>
      <c r="G58" s="57">
        <v>621</v>
      </c>
      <c r="H58" s="57">
        <v>619</v>
      </c>
      <c r="I58" s="57">
        <v>617</v>
      </c>
      <c r="J58" s="57">
        <v>615</v>
      </c>
      <c r="K58" s="57">
        <v>3098</v>
      </c>
      <c r="L58" s="51"/>
      <c r="M58" s="51"/>
      <c r="N58" s="51"/>
      <c r="O58" s="51"/>
      <c r="P58" s="52"/>
      <c r="Q58" s="51"/>
      <c r="R58" s="51"/>
    </row>
    <row r="59" spans="5:27" ht="13.5" hidden="1" customHeight="1" x14ac:dyDescent="0.2">
      <c r="E59" s="59" t="s">
        <v>613</v>
      </c>
      <c r="F59" s="57">
        <v>467</v>
      </c>
      <c r="G59" s="57">
        <v>457</v>
      </c>
      <c r="H59" s="57">
        <v>456</v>
      </c>
      <c r="I59" s="57">
        <v>455</v>
      </c>
      <c r="J59" s="57">
        <v>454</v>
      </c>
      <c r="K59" s="57">
        <v>2289</v>
      </c>
      <c r="L59" s="51"/>
      <c r="M59" s="51"/>
      <c r="N59" s="51"/>
      <c r="O59" s="51"/>
      <c r="P59" s="52"/>
      <c r="Q59" s="51"/>
      <c r="R59" s="51"/>
    </row>
    <row r="60" spans="5:27" ht="13.5" hidden="1" customHeight="1" x14ac:dyDescent="0.2">
      <c r="E60" s="59" t="s">
        <v>614</v>
      </c>
      <c r="F60" s="57">
        <v>372</v>
      </c>
      <c r="G60" s="57">
        <v>363</v>
      </c>
      <c r="H60" s="57">
        <v>372</v>
      </c>
      <c r="I60" s="57">
        <v>369</v>
      </c>
      <c r="J60" s="57">
        <v>368</v>
      </c>
      <c r="K60" s="57">
        <v>1844</v>
      </c>
      <c r="L60" s="51"/>
      <c r="M60" s="51"/>
      <c r="N60" s="51"/>
      <c r="O60" s="51"/>
      <c r="P60" s="52"/>
      <c r="Q60" s="51"/>
      <c r="R60" s="51"/>
    </row>
    <row r="61" spans="5:27" ht="13.5" hidden="1" customHeight="1" x14ac:dyDescent="0.2">
      <c r="E61" s="59" t="s">
        <v>615</v>
      </c>
      <c r="F61" s="57">
        <v>90</v>
      </c>
      <c r="G61" s="57">
        <v>92</v>
      </c>
      <c r="H61" s="57">
        <v>93</v>
      </c>
      <c r="I61" s="57">
        <v>94</v>
      </c>
      <c r="J61" s="57">
        <v>93</v>
      </c>
      <c r="K61" s="57">
        <v>462</v>
      </c>
      <c r="L61" s="51"/>
      <c r="M61" s="51"/>
      <c r="N61" s="51"/>
      <c r="O61" s="51"/>
      <c r="P61" s="52"/>
      <c r="Q61" s="51"/>
      <c r="R61" s="51"/>
    </row>
    <row r="62" spans="5:27" ht="13.5" hidden="1" customHeight="1" x14ac:dyDescent="0.2">
      <c r="E62" s="59" t="s">
        <v>616</v>
      </c>
      <c r="F62" s="57">
        <v>47</v>
      </c>
      <c r="G62" s="57">
        <v>48</v>
      </c>
      <c r="H62" s="57">
        <v>47</v>
      </c>
      <c r="I62" s="57">
        <v>47</v>
      </c>
      <c r="J62" s="57">
        <v>47</v>
      </c>
      <c r="K62" s="57">
        <v>236</v>
      </c>
      <c r="L62" s="51"/>
      <c r="M62" s="51"/>
      <c r="N62" s="51"/>
      <c r="O62" s="51"/>
      <c r="P62" s="52"/>
      <c r="Q62" s="51"/>
      <c r="R62" s="51"/>
    </row>
    <row r="63" spans="5:27" ht="13.5" hidden="1" customHeight="1" x14ac:dyDescent="0.2">
      <c r="E63" s="59" t="s">
        <v>617</v>
      </c>
      <c r="F63" s="376">
        <v>0</v>
      </c>
      <c r="G63" s="376">
        <v>0</v>
      </c>
      <c r="H63" s="376">
        <v>0</v>
      </c>
      <c r="I63" s="376">
        <v>0</v>
      </c>
      <c r="J63" s="376">
        <v>0</v>
      </c>
      <c r="K63" s="376">
        <v>0</v>
      </c>
      <c r="L63" s="51"/>
      <c r="M63" s="51"/>
      <c r="N63" s="51"/>
      <c r="O63" s="51"/>
      <c r="P63" s="52"/>
      <c r="Q63" s="51"/>
      <c r="R63" s="51"/>
    </row>
    <row r="64" spans="5:27" ht="13.5" hidden="1" customHeight="1" x14ac:dyDescent="0.2">
      <c r="E64" s="59" t="s">
        <v>618</v>
      </c>
      <c r="F64" s="57">
        <v>0</v>
      </c>
      <c r="G64" s="57">
        <v>0</v>
      </c>
      <c r="H64" s="57">
        <v>0</v>
      </c>
      <c r="I64" s="57">
        <v>0</v>
      </c>
      <c r="J64" s="57">
        <v>0</v>
      </c>
      <c r="K64" s="57">
        <v>0</v>
      </c>
      <c r="L64" s="51"/>
      <c r="M64" s="51"/>
      <c r="N64" s="51"/>
      <c r="O64" s="51"/>
      <c r="P64" s="52"/>
      <c r="Q64" s="51"/>
      <c r="R64" s="51"/>
    </row>
    <row r="65" spans="5:18" ht="13.5" hidden="1" customHeight="1" x14ac:dyDescent="0.2">
      <c r="E65" s="59" t="s">
        <v>619</v>
      </c>
      <c r="F65" s="57">
        <v>0</v>
      </c>
      <c r="G65" s="57">
        <v>0</v>
      </c>
      <c r="H65" s="57">
        <v>0</v>
      </c>
      <c r="I65" s="57">
        <v>0</v>
      </c>
      <c r="J65" s="57">
        <v>0</v>
      </c>
      <c r="K65" s="57">
        <v>0</v>
      </c>
      <c r="L65" s="51"/>
      <c r="M65" s="51"/>
      <c r="N65" s="51"/>
      <c r="O65" s="51"/>
      <c r="P65" s="52"/>
      <c r="Q65" s="51"/>
      <c r="R65" s="51"/>
    </row>
    <row r="66" spans="5:18" ht="13.5" hidden="1" customHeight="1" x14ac:dyDescent="0.2">
      <c r="E66" s="44" t="s">
        <v>523</v>
      </c>
      <c r="F66" s="57">
        <v>12828703</v>
      </c>
      <c r="G66" s="57">
        <v>13028556</v>
      </c>
      <c r="H66" s="57">
        <v>13181181</v>
      </c>
      <c r="I66" s="57">
        <v>13518230</v>
      </c>
      <c r="J66" s="57">
        <v>14094977</v>
      </c>
      <c r="K66" s="57">
        <v>66651647</v>
      </c>
      <c r="L66" s="51"/>
      <c r="M66" s="51"/>
      <c r="N66" s="51"/>
      <c r="O66" s="51"/>
      <c r="P66" s="52"/>
      <c r="Q66" s="51"/>
      <c r="R66" s="51"/>
    </row>
    <row r="67" spans="5:18" ht="13.5" customHeight="1" x14ac:dyDescent="0.2">
      <c r="E67"/>
      <c r="F67"/>
      <c r="G67"/>
      <c r="H67"/>
      <c r="I67"/>
      <c r="J67"/>
      <c r="K67"/>
      <c r="L67" s="51"/>
      <c r="M67" s="51"/>
      <c r="N67" s="51"/>
      <c r="O67" s="51"/>
      <c r="P67" s="52"/>
      <c r="Q67" s="51"/>
      <c r="R67" s="51"/>
    </row>
    <row r="68" spans="5:18" ht="13.5" customHeight="1" x14ac:dyDescent="0.2">
      <c r="L68" s="51"/>
      <c r="M68" s="51"/>
      <c r="N68" s="51"/>
      <c r="O68" s="51"/>
      <c r="P68" s="52"/>
      <c r="Q68" s="51"/>
      <c r="R68" s="51"/>
    </row>
    <row r="69" spans="5:18" ht="13.5" customHeight="1" x14ac:dyDescent="0.2">
      <c r="L69" s="51"/>
      <c r="M69" s="51"/>
      <c r="N69" s="51"/>
      <c r="O69" s="51"/>
      <c r="P69" s="52"/>
      <c r="Q69" s="51"/>
      <c r="R69" s="51"/>
    </row>
    <row r="70" spans="5:18" ht="13.5" customHeight="1" x14ac:dyDescent="0.2">
      <c r="L70" s="51"/>
      <c r="M70" s="51"/>
      <c r="N70" s="51"/>
      <c r="O70" s="51"/>
      <c r="P70" s="52"/>
      <c r="Q70" s="51"/>
      <c r="R70" s="51"/>
    </row>
    <row r="71" spans="5:18" ht="13.5" customHeight="1" x14ac:dyDescent="0.2">
      <c r="L71" s="51"/>
      <c r="M71" s="51"/>
      <c r="N71" s="51"/>
      <c r="O71" s="51"/>
      <c r="P71" s="52"/>
      <c r="Q71" s="51"/>
      <c r="R71" s="51"/>
    </row>
    <row r="72" spans="5:18" ht="13.5" customHeight="1" x14ac:dyDescent="0.2">
      <c r="L72" s="51"/>
      <c r="M72" s="51"/>
      <c r="N72" s="51"/>
      <c r="O72" s="51"/>
      <c r="P72" s="52"/>
      <c r="Q72" s="51"/>
      <c r="R72" s="51"/>
    </row>
    <row r="73" spans="5:18" ht="13.5" customHeight="1" x14ac:dyDescent="0.2">
      <c r="L73" s="51"/>
      <c r="M73" s="51"/>
      <c r="N73" s="51"/>
      <c r="O73" s="51"/>
      <c r="P73" s="52"/>
      <c r="Q73" s="51"/>
      <c r="R73" s="51"/>
    </row>
    <row r="74" spans="5:18" ht="13.5" customHeight="1" x14ac:dyDescent="0.2">
      <c r="L74" s="51"/>
      <c r="M74" s="51"/>
      <c r="N74" s="51"/>
      <c r="O74" s="51"/>
      <c r="P74" s="52"/>
      <c r="Q74" s="51"/>
      <c r="R74" s="51"/>
    </row>
    <row r="75" spans="5:18" ht="13.5" customHeight="1" x14ac:dyDescent="0.2">
      <c r="L75" s="51"/>
      <c r="M75" s="51"/>
      <c r="N75" s="51"/>
      <c r="O75" s="51"/>
      <c r="P75" s="52"/>
      <c r="Q75" s="51"/>
      <c r="R75" s="51"/>
    </row>
    <row r="76" spans="5:18" ht="13.5" customHeight="1" x14ac:dyDescent="0.2">
      <c r="L76" s="51"/>
      <c r="M76" s="51"/>
      <c r="N76" s="51"/>
      <c r="O76" s="51"/>
      <c r="P76" s="52"/>
      <c r="Q76" s="51"/>
      <c r="R76" s="51"/>
    </row>
    <row r="77" spans="5:18" ht="13.5" customHeight="1" x14ac:dyDescent="0.2">
      <c r="L77" s="51"/>
      <c r="M77" s="51"/>
      <c r="N77" s="51"/>
      <c r="O77" s="51"/>
      <c r="P77" s="52"/>
      <c r="Q77" s="51"/>
      <c r="R77" s="51"/>
    </row>
    <row r="78" spans="5:18" ht="13.5" customHeight="1" x14ac:dyDescent="0.2">
      <c r="L78" s="51"/>
      <c r="M78" s="51"/>
      <c r="N78" s="51"/>
      <c r="O78" s="51"/>
      <c r="P78" s="52"/>
      <c r="Q78" s="51"/>
      <c r="R78" s="51"/>
    </row>
    <row r="79" spans="5:18" ht="13.5" customHeight="1" x14ac:dyDescent="0.2">
      <c r="E79" s="51"/>
      <c r="F79" s="51"/>
      <c r="G79" s="51"/>
      <c r="H79" s="51"/>
      <c r="I79" s="51"/>
      <c r="J79" s="51"/>
      <c r="K79" s="51"/>
      <c r="L79" s="51"/>
      <c r="M79" s="51"/>
      <c r="N79" s="51"/>
      <c r="O79" s="51"/>
      <c r="P79" s="52"/>
      <c r="Q79" s="51"/>
      <c r="R79" s="51"/>
    </row>
    <row r="80" spans="5:18" ht="13.5" customHeight="1" x14ac:dyDescent="0.2">
      <c r="E80" s="51"/>
      <c r="F80" s="51"/>
      <c r="G80" s="51"/>
      <c r="H80" s="51"/>
      <c r="I80" s="51"/>
      <c r="J80" s="51"/>
      <c r="K80" s="51"/>
      <c r="L80" s="51"/>
      <c r="M80" s="51"/>
      <c r="N80" s="51"/>
      <c r="O80" s="51"/>
      <c r="P80" s="52"/>
      <c r="Q80" s="51"/>
      <c r="R80" s="51"/>
    </row>
    <row r="81" spans="5:18" ht="13.5" customHeight="1" x14ac:dyDescent="0.2">
      <c r="E81" s="51"/>
      <c r="F81" s="51"/>
      <c r="G81" s="51"/>
      <c r="H81" s="51"/>
      <c r="I81" s="51"/>
      <c r="J81" s="51"/>
      <c r="K81" s="51"/>
      <c r="L81" s="51"/>
      <c r="M81" s="51"/>
      <c r="N81" s="51"/>
      <c r="O81" s="51"/>
      <c r="P81" s="52"/>
      <c r="Q81" s="51"/>
      <c r="R81" s="51"/>
    </row>
    <row r="82" spans="5:18" ht="13.5" customHeight="1" x14ac:dyDescent="0.2">
      <c r="E82" s="51"/>
      <c r="F82" s="51"/>
      <c r="G82" s="51"/>
      <c r="H82" s="51"/>
      <c r="I82" s="51"/>
      <c r="J82" s="51"/>
      <c r="K82" s="51"/>
      <c r="L82" s="51"/>
      <c r="M82" s="51"/>
      <c r="N82" s="51"/>
      <c r="O82" s="51"/>
      <c r="P82" s="52"/>
      <c r="Q82" s="51"/>
      <c r="R82" s="51"/>
    </row>
    <row r="83" spans="5:18" ht="13.5" customHeight="1" x14ac:dyDescent="0.2">
      <c r="E83" s="51"/>
      <c r="F83" s="51"/>
      <c r="G83" s="51"/>
      <c r="H83" s="51"/>
      <c r="I83" s="51"/>
      <c r="J83" s="51"/>
      <c r="K83" s="51"/>
      <c r="L83" s="51"/>
      <c r="M83" s="51"/>
      <c r="N83" s="51"/>
      <c r="O83" s="51"/>
      <c r="P83" s="52"/>
      <c r="Q83" s="51"/>
      <c r="R83" s="51"/>
    </row>
    <row r="84" spans="5:18" ht="13.5" customHeight="1" x14ac:dyDescent="0.2">
      <c r="E84" s="51"/>
      <c r="F84" s="51"/>
      <c r="G84" s="51"/>
      <c r="H84" s="51"/>
      <c r="I84" s="51"/>
      <c r="J84" s="51"/>
      <c r="K84" s="51"/>
      <c r="L84" s="51"/>
      <c r="M84" s="51"/>
      <c r="N84" s="51"/>
      <c r="O84" s="51"/>
      <c r="P84" s="52"/>
      <c r="Q84" s="51"/>
      <c r="R84" s="51"/>
    </row>
    <row r="85" spans="5:18" ht="13.5" customHeight="1" x14ac:dyDescent="0.2">
      <c r="E85" s="51"/>
      <c r="F85" s="51"/>
      <c r="G85" s="51"/>
      <c r="H85" s="51"/>
      <c r="I85" s="51"/>
      <c r="J85" s="51"/>
      <c r="K85" s="51"/>
      <c r="L85" s="51"/>
      <c r="M85" s="51"/>
      <c r="N85" s="51"/>
      <c r="O85" s="51"/>
      <c r="P85" s="52"/>
      <c r="Q85" s="51"/>
      <c r="R85" s="51"/>
    </row>
    <row r="86" spans="5:18" ht="13.5" customHeight="1" x14ac:dyDescent="0.2">
      <c r="E86" s="51"/>
      <c r="F86" s="51"/>
      <c r="G86" s="51"/>
      <c r="H86" s="51"/>
      <c r="I86" s="51"/>
      <c r="J86" s="51"/>
      <c r="K86" s="51"/>
      <c r="L86" s="51"/>
      <c r="M86" s="51"/>
      <c r="N86" s="51"/>
      <c r="O86" s="51"/>
      <c r="P86" s="52"/>
      <c r="Q86" s="51"/>
      <c r="R86" s="51"/>
    </row>
    <row r="87" spans="5:18" ht="13.5" customHeight="1" x14ac:dyDescent="0.2">
      <c r="E87" s="51"/>
      <c r="F87" s="51"/>
      <c r="G87" s="51"/>
      <c r="H87" s="51"/>
      <c r="I87" s="51"/>
      <c r="J87" s="51"/>
      <c r="K87" s="51"/>
      <c r="L87" s="51"/>
      <c r="M87" s="51"/>
      <c r="N87" s="51"/>
      <c r="O87" s="51"/>
      <c r="P87" s="52"/>
      <c r="Q87" s="51"/>
      <c r="R87" s="51"/>
    </row>
    <row r="88" spans="5:18" ht="13.5" customHeight="1" x14ac:dyDescent="0.2">
      <c r="E88" s="51"/>
      <c r="F88" s="51"/>
      <c r="G88" s="51"/>
      <c r="H88" s="51"/>
      <c r="I88" s="51"/>
      <c r="J88" s="51"/>
      <c r="K88" s="51"/>
      <c r="L88" s="51"/>
      <c r="M88" s="51"/>
      <c r="N88" s="51"/>
      <c r="O88" s="51"/>
      <c r="P88" s="52"/>
      <c r="Q88" s="51"/>
      <c r="R88" s="51"/>
    </row>
    <row r="89" spans="5:18" ht="13.5" customHeight="1" x14ac:dyDescent="0.2">
      <c r="E89" s="51"/>
      <c r="F89" s="51"/>
      <c r="G89" s="51"/>
      <c r="H89" s="51"/>
      <c r="I89" s="51"/>
      <c r="J89" s="51"/>
      <c r="K89" s="51"/>
      <c r="L89" s="51"/>
      <c r="M89" s="51"/>
      <c r="N89" s="51"/>
      <c r="O89" s="51"/>
      <c r="P89" s="52"/>
      <c r="Q89" s="51"/>
      <c r="R89" s="51"/>
    </row>
    <row r="90" spans="5:18" ht="13.5" customHeight="1" x14ac:dyDescent="0.2">
      <c r="E90" s="51"/>
      <c r="F90" s="51"/>
      <c r="G90" s="51"/>
      <c r="H90" s="51"/>
      <c r="I90" s="51"/>
      <c r="J90" s="51"/>
      <c r="K90" s="51"/>
      <c r="L90" s="51"/>
      <c r="M90" s="51"/>
      <c r="N90" s="51"/>
      <c r="O90" s="51"/>
      <c r="P90" s="52"/>
      <c r="Q90" s="51"/>
      <c r="R90" s="51"/>
    </row>
    <row r="91" spans="5:18" ht="13.5" customHeight="1" x14ac:dyDescent="0.2">
      <c r="E91" s="51"/>
      <c r="F91" s="51"/>
      <c r="G91" s="51"/>
      <c r="H91" s="51"/>
      <c r="I91" s="51"/>
      <c r="J91" s="51"/>
      <c r="K91" s="51"/>
      <c r="L91" s="51"/>
      <c r="M91" s="51"/>
      <c r="N91" s="51"/>
      <c r="O91" s="51"/>
      <c r="P91" s="52"/>
      <c r="Q91" s="51"/>
      <c r="R91" s="51"/>
    </row>
    <row r="92" spans="5:18" ht="13.5" customHeight="1" x14ac:dyDescent="0.2">
      <c r="E92" s="51"/>
      <c r="F92" s="51"/>
      <c r="G92" s="51"/>
      <c r="H92" s="51"/>
      <c r="I92" s="51"/>
      <c r="J92" s="51"/>
      <c r="K92" s="51"/>
      <c r="L92" s="51"/>
      <c r="M92" s="51"/>
      <c r="N92" s="51"/>
      <c r="O92" s="51"/>
      <c r="P92" s="52"/>
      <c r="Q92" s="51"/>
      <c r="R92" s="51"/>
    </row>
    <row r="93" spans="5:18" ht="13.5" customHeight="1" x14ac:dyDescent="0.2">
      <c r="E93" s="51"/>
      <c r="F93" s="51"/>
      <c r="G93" s="51"/>
      <c r="H93" s="51"/>
      <c r="I93" s="51"/>
      <c r="J93" s="51"/>
      <c r="K93" s="51"/>
      <c r="L93" s="51"/>
      <c r="M93" s="51"/>
      <c r="N93" s="51"/>
      <c r="O93" s="51"/>
      <c r="P93" s="52"/>
      <c r="Q93" s="51"/>
      <c r="R93" s="51"/>
    </row>
    <row r="94" spans="5:18" ht="13.5" customHeight="1" x14ac:dyDescent="0.2">
      <c r="E94" s="51"/>
      <c r="F94" s="51"/>
      <c r="G94" s="51"/>
      <c r="H94" s="51"/>
      <c r="I94" s="51"/>
      <c r="J94" s="51"/>
      <c r="K94" s="51"/>
      <c r="L94" s="51"/>
      <c r="M94" s="51"/>
      <c r="N94" s="51"/>
      <c r="O94" s="51"/>
      <c r="P94" s="52"/>
      <c r="Q94" s="51"/>
      <c r="R94" s="51"/>
    </row>
    <row r="95" spans="5:18" ht="13.5" customHeight="1" x14ac:dyDescent="0.2">
      <c r="E95" s="51"/>
      <c r="F95" s="51"/>
      <c r="G95" s="51"/>
      <c r="H95" s="51"/>
      <c r="I95" s="51"/>
      <c r="J95" s="51"/>
      <c r="K95" s="51"/>
      <c r="L95" s="51"/>
      <c r="M95" s="51"/>
      <c r="N95" s="51"/>
      <c r="O95" s="51"/>
      <c r="P95" s="52"/>
      <c r="Q95" s="51"/>
      <c r="R95" s="51"/>
    </row>
    <row r="96" spans="5:18" ht="13.5" customHeight="1" x14ac:dyDescent="0.2">
      <c r="E96" s="51"/>
      <c r="F96" s="51"/>
      <c r="G96" s="51"/>
      <c r="H96" s="51"/>
      <c r="I96" s="51"/>
      <c r="J96" s="51"/>
      <c r="K96" s="51"/>
      <c r="L96" s="51"/>
      <c r="M96" s="51"/>
      <c r="N96" s="51"/>
      <c r="O96" s="51"/>
      <c r="P96" s="52"/>
      <c r="Q96" s="51"/>
      <c r="R96" s="51"/>
    </row>
    <row r="97" spans="5:18" ht="13.5" customHeight="1" x14ac:dyDescent="0.2">
      <c r="E97" s="51"/>
      <c r="F97" s="51"/>
      <c r="G97" s="51"/>
      <c r="H97" s="51"/>
      <c r="I97" s="51"/>
      <c r="J97" s="51"/>
      <c r="K97" s="51"/>
      <c r="L97" s="51"/>
      <c r="M97" s="51"/>
      <c r="N97" s="51"/>
      <c r="O97" s="51"/>
      <c r="P97" s="52"/>
      <c r="Q97" s="51"/>
      <c r="R97" s="51"/>
    </row>
    <row r="98" spans="5:18" ht="13.5" customHeight="1" x14ac:dyDescent="0.2">
      <c r="E98" s="51"/>
      <c r="F98" s="51"/>
      <c r="G98" s="51"/>
      <c r="H98" s="51"/>
      <c r="I98" s="51"/>
      <c r="J98" s="51"/>
      <c r="K98" s="51"/>
      <c r="L98" s="51"/>
      <c r="M98" s="51"/>
      <c r="N98" s="51"/>
      <c r="O98" s="51"/>
      <c r="P98" s="52"/>
      <c r="Q98" s="51"/>
      <c r="R98" s="51"/>
    </row>
    <row r="99" spans="5:18" ht="13.5" customHeight="1" x14ac:dyDescent="0.2">
      <c r="E99" s="51"/>
      <c r="F99" s="51"/>
      <c r="G99" s="51"/>
      <c r="H99" s="51"/>
      <c r="I99" s="51"/>
      <c r="J99" s="51"/>
      <c r="K99" s="51"/>
      <c r="L99" s="51"/>
      <c r="M99" s="51"/>
      <c r="N99" s="51"/>
      <c r="O99" s="51"/>
      <c r="P99" s="52"/>
      <c r="Q99" s="51"/>
      <c r="R99" s="51"/>
    </row>
    <row r="100" spans="5:18" ht="13.5" customHeight="1" x14ac:dyDescent="0.2">
      <c r="E100" s="51"/>
      <c r="F100" s="51"/>
      <c r="G100" s="51"/>
      <c r="H100" s="51"/>
      <c r="I100" s="51"/>
      <c r="J100" s="51"/>
      <c r="K100" s="51"/>
      <c r="L100" s="51"/>
      <c r="M100" s="51"/>
      <c r="N100" s="51"/>
      <c r="O100" s="51"/>
      <c r="P100" s="52"/>
      <c r="Q100" s="51"/>
      <c r="R100" s="51"/>
    </row>
    <row r="101" spans="5:18" ht="13.5" customHeight="1" x14ac:dyDescent="0.2">
      <c r="E101" s="51"/>
      <c r="F101" s="51"/>
      <c r="G101" s="51"/>
      <c r="H101" s="51"/>
      <c r="I101" s="51"/>
      <c r="J101" s="51"/>
      <c r="K101" s="51"/>
      <c r="L101" s="51"/>
      <c r="M101" s="51"/>
      <c r="N101" s="51"/>
      <c r="O101" s="51"/>
      <c r="P101" s="52"/>
      <c r="Q101" s="51"/>
      <c r="R101" s="51"/>
    </row>
    <row r="102" spans="5:18" ht="13.5" customHeight="1" x14ac:dyDescent="0.2">
      <c r="E102" s="51"/>
      <c r="F102" s="51"/>
      <c r="G102" s="51"/>
      <c r="H102" s="51"/>
      <c r="I102" s="51"/>
      <c r="J102" s="51"/>
      <c r="K102" s="51"/>
      <c r="L102" s="51"/>
      <c r="M102" s="51"/>
      <c r="N102" s="51"/>
      <c r="O102" s="51"/>
      <c r="P102" s="52"/>
      <c r="Q102" s="51"/>
      <c r="R102" s="51"/>
    </row>
    <row r="103" spans="5:18" ht="13.5" customHeight="1" x14ac:dyDescent="0.2">
      <c r="E103" s="51"/>
      <c r="F103" s="51"/>
      <c r="G103" s="51"/>
      <c r="H103" s="51"/>
      <c r="I103" s="51"/>
      <c r="J103" s="51"/>
      <c r="K103" s="51"/>
      <c r="L103" s="51"/>
      <c r="M103" s="51"/>
      <c r="N103" s="51"/>
      <c r="O103" s="51"/>
      <c r="P103" s="52"/>
      <c r="Q103" s="51"/>
      <c r="R103" s="51"/>
    </row>
    <row r="104" spans="5:18" ht="13.5" customHeight="1" x14ac:dyDescent="0.2">
      <c r="E104" s="51"/>
      <c r="F104" s="51"/>
      <c r="G104" s="51"/>
      <c r="H104" s="51"/>
      <c r="I104" s="51"/>
      <c r="J104" s="51"/>
      <c r="K104" s="51"/>
      <c r="L104" s="51"/>
      <c r="M104" s="51"/>
      <c r="N104" s="51"/>
      <c r="O104" s="51"/>
      <c r="P104" s="52"/>
      <c r="Q104" s="51"/>
      <c r="R104" s="51"/>
    </row>
    <row r="105" spans="5:18" ht="13.5" customHeight="1" x14ac:dyDescent="0.2">
      <c r="E105" s="51"/>
      <c r="F105" s="51"/>
      <c r="G105" s="51"/>
      <c r="H105" s="51"/>
      <c r="I105" s="51"/>
      <c r="J105" s="51"/>
      <c r="K105" s="51"/>
      <c r="L105" s="51"/>
      <c r="M105" s="51"/>
      <c r="N105" s="51"/>
      <c r="O105" s="51"/>
      <c r="P105" s="52"/>
      <c r="Q105" s="51"/>
      <c r="R105" s="51"/>
    </row>
    <row r="106" spans="5:18" ht="13.5" customHeight="1" x14ac:dyDescent="0.2">
      <c r="E106" s="51"/>
      <c r="F106" s="51"/>
      <c r="G106" s="51"/>
      <c r="H106" s="51"/>
      <c r="I106" s="51"/>
      <c r="J106" s="51"/>
      <c r="K106" s="51"/>
      <c r="L106" s="51"/>
      <c r="M106" s="51"/>
      <c r="N106" s="51"/>
      <c r="O106" s="51"/>
      <c r="P106" s="52"/>
      <c r="Q106" s="51"/>
      <c r="R106" s="51"/>
    </row>
    <row r="107" spans="5:18" ht="13.5" customHeight="1" x14ac:dyDescent="0.2">
      <c r="E107" s="51"/>
      <c r="F107" s="51"/>
      <c r="G107" s="51"/>
      <c r="H107" s="51"/>
      <c r="I107" s="51"/>
      <c r="J107" s="51"/>
      <c r="K107" s="51"/>
      <c r="L107" s="51"/>
      <c r="M107" s="51"/>
      <c r="N107" s="51"/>
      <c r="O107" s="51"/>
      <c r="P107" s="52"/>
      <c r="Q107" s="51"/>
      <c r="R107" s="51"/>
    </row>
    <row r="108" spans="5:18" ht="13.5" customHeight="1" x14ac:dyDescent="0.2">
      <c r="E108" s="51"/>
      <c r="F108" s="51"/>
      <c r="G108" s="51"/>
      <c r="H108" s="51"/>
      <c r="I108" s="51"/>
      <c r="J108" s="51"/>
      <c r="K108" s="51"/>
      <c r="L108" s="51"/>
      <c r="M108" s="51"/>
      <c r="N108" s="51"/>
      <c r="O108" s="51"/>
      <c r="P108" s="52"/>
      <c r="Q108" s="51"/>
      <c r="R108" s="51"/>
    </row>
    <row r="109" spans="5:18" ht="13.5" customHeight="1" x14ac:dyDescent="0.2">
      <c r="E109" s="51"/>
      <c r="F109" s="51"/>
      <c r="G109" s="51"/>
      <c r="H109" s="51"/>
      <c r="I109" s="51"/>
      <c r="J109" s="51"/>
      <c r="K109" s="51"/>
      <c r="L109" s="51"/>
      <c r="M109" s="51"/>
      <c r="N109" s="51"/>
      <c r="O109" s="51"/>
      <c r="P109" s="52"/>
      <c r="Q109" s="51"/>
      <c r="R109" s="51"/>
    </row>
    <row r="110" spans="5:18" ht="13.5" customHeight="1" x14ac:dyDescent="0.2">
      <c r="E110" s="51"/>
      <c r="F110" s="51"/>
      <c r="G110" s="51"/>
      <c r="H110" s="51"/>
      <c r="I110" s="51"/>
      <c r="J110" s="51"/>
      <c r="K110" s="51"/>
      <c r="L110" s="51"/>
      <c r="M110" s="51"/>
      <c r="N110" s="51"/>
      <c r="O110" s="51"/>
      <c r="P110" s="52"/>
      <c r="Q110" s="51"/>
      <c r="R110" s="51"/>
    </row>
    <row r="111" spans="5:18" ht="13.5" customHeight="1" x14ac:dyDescent="0.2">
      <c r="E111" s="51"/>
      <c r="F111" s="51"/>
      <c r="G111" s="51"/>
      <c r="H111" s="51"/>
      <c r="I111" s="51"/>
      <c r="J111" s="51"/>
      <c r="K111" s="51"/>
      <c r="L111" s="51"/>
      <c r="M111" s="51"/>
      <c r="N111" s="51"/>
      <c r="O111" s="51"/>
      <c r="P111" s="52"/>
      <c r="Q111" s="51"/>
      <c r="R111" s="51"/>
    </row>
    <row r="112" spans="5:18" ht="13.5" customHeight="1" x14ac:dyDescent="0.2">
      <c r="E112" s="51"/>
      <c r="F112" s="51"/>
      <c r="G112" s="51"/>
      <c r="H112" s="51"/>
      <c r="I112" s="51"/>
      <c r="J112" s="51"/>
      <c r="K112" s="51"/>
      <c r="L112" s="51"/>
      <c r="M112" s="51"/>
      <c r="N112" s="51"/>
      <c r="O112" s="51"/>
      <c r="P112" s="52"/>
      <c r="Q112" s="51"/>
      <c r="R112" s="51"/>
    </row>
    <row r="113" spans="5:18" ht="13.5" customHeight="1" x14ac:dyDescent="0.2">
      <c r="E113" s="51"/>
      <c r="F113" s="51"/>
      <c r="G113" s="51"/>
      <c r="H113" s="51"/>
      <c r="I113" s="51"/>
      <c r="J113" s="51"/>
      <c r="K113" s="51"/>
      <c r="L113" s="51"/>
      <c r="M113" s="51"/>
      <c r="N113" s="51"/>
      <c r="O113" s="51"/>
      <c r="P113" s="52"/>
      <c r="Q113" s="51"/>
      <c r="R113" s="51"/>
    </row>
    <row r="114" spans="5:18" ht="13.5" customHeight="1" x14ac:dyDescent="0.2">
      <c r="E114" s="51"/>
      <c r="F114" s="51"/>
      <c r="G114" s="51"/>
      <c r="H114" s="51"/>
      <c r="I114" s="51"/>
      <c r="J114" s="51"/>
      <c r="K114" s="51"/>
      <c r="L114" s="51"/>
      <c r="M114" s="51"/>
      <c r="N114" s="51"/>
      <c r="O114" s="51"/>
      <c r="P114" s="52"/>
      <c r="Q114" s="51"/>
      <c r="R114" s="51"/>
    </row>
    <row r="115" spans="5:18" ht="13.5" customHeight="1" x14ac:dyDescent="0.2">
      <c r="E115" s="51"/>
      <c r="F115" s="51"/>
      <c r="G115" s="51"/>
      <c r="H115" s="51"/>
      <c r="I115" s="51"/>
      <c r="J115" s="51"/>
      <c r="K115" s="51"/>
      <c r="L115" s="51"/>
      <c r="M115" s="51"/>
      <c r="N115" s="51"/>
      <c r="O115" s="51"/>
      <c r="P115" s="52"/>
      <c r="Q115" s="51"/>
      <c r="R115" s="51"/>
    </row>
    <row r="116" spans="5:18" ht="13.5" customHeight="1" x14ac:dyDescent="0.2">
      <c r="E116" s="51"/>
      <c r="F116" s="51"/>
      <c r="G116" s="51"/>
      <c r="H116" s="51"/>
      <c r="I116" s="51"/>
      <c r="J116" s="51"/>
      <c r="K116" s="51"/>
      <c r="L116" s="51"/>
      <c r="M116" s="51"/>
      <c r="N116" s="51"/>
      <c r="O116" s="51"/>
      <c r="P116" s="52"/>
      <c r="Q116" s="51"/>
      <c r="R116" s="51"/>
    </row>
    <row r="117" spans="5:18" ht="13.5" customHeight="1" x14ac:dyDescent="0.2">
      <c r="E117" s="51"/>
      <c r="F117" s="51"/>
      <c r="G117" s="51"/>
      <c r="H117" s="51"/>
      <c r="I117" s="51"/>
      <c r="J117" s="51"/>
      <c r="K117" s="51"/>
      <c r="L117" s="51"/>
      <c r="M117" s="51"/>
      <c r="N117" s="51"/>
      <c r="O117" s="51"/>
      <c r="P117" s="52"/>
      <c r="Q117" s="51"/>
      <c r="R117" s="51"/>
    </row>
    <row r="118" spans="5:18" ht="13.5" customHeight="1" x14ac:dyDescent="0.2">
      <c r="E118" s="51"/>
      <c r="F118" s="51"/>
      <c r="G118" s="51"/>
      <c r="H118" s="51"/>
      <c r="I118" s="51"/>
      <c r="J118" s="51"/>
      <c r="K118" s="51"/>
      <c r="L118" s="51"/>
      <c r="M118" s="51"/>
      <c r="N118" s="51"/>
      <c r="O118" s="51"/>
      <c r="P118" s="52"/>
      <c r="Q118" s="51"/>
      <c r="R118" s="51"/>
    </row>
    <row r="119" spans="5:18" ht="13.5" customHeight="1" x14ac:dyDescent="0.2">
      <c r="E119" s="51"/>
      <c r="F119" s="51"/>
      <c r="G119" s="51"/>
      <c r="H119" s="51"/>
      <c r="I119" s="51"/>
      <c r="J119" s="51"/>
      <c r="K119" s="51"/>
      <c r="L119" s="51"/>
      <c r="M119" s="51"/>
      <c r="N119" s="51"/>
      <c r="O119" s="51"/>
      <c r="P119" s="52"/>
      <c r="Q119" s="51"/>
      <c r="R119" s="51"/>
    </row>
    <row r="120" spans="5:18" ht="13.5" customHeight="1" x14ac:dyDescent="0.2">
      <c r="E120" s="51"/>
      <c r="F120" s="51"/>
      <c r="G120" s="51"/>
      <c r="H120" s="51"/>
      <c r="I120" s="51"/>
      <c r="J120" s="51"/>
      <c r="K120" s="51"/>
      <c r="L120" s="51"/>
      <c r="M120" s="51"/>
      <c r="N120" s="51"/>
      <c r="O120" s="51"/>
      <c r="P120" s="52"/>
      <c r="Q120" s="51"/>
      <c r="R120" s="51"/>
    </row>
    <row r="121" spans="5:18" ht="13.5" customHeight="1" x14ac:dyDescent="0.2">
      <c r="E121" s="51"/>
      <c r="F121" s="51"/>
      <c r="G121" s="51"/>
      <c r="H121" s="51"/>
      <c r="I121" s="51"/>
      <c r="J121" s="51"/>
      <c r="K121" s="51"/>
      <c r="L121" s="51"/>
      <c r="M121" s="51"/>
      <c r="N121" s="51"/>
      <c r="O121" s="51"/>
      <c r="P121" s="52"/>
      <c r="Q121" s="51"/>
      <c r="R121" s="51"/>
    </row>
    <row r="122" spans="5:18" ht="13.5" customHeight="1" x14ac:dyDescent="0.2">
      <c r="E122" s="51"/>
      <c r="F122" s="51"/>
      <c r="G122" s="51"/>
      <c r="H122" s="51"/>
      <c r="I122" s="51"/>
      <c r="J122" s="51"/>
      <c r="K122" s="51"/>
      <c r="L122" s="51"/>
      <c r="M122" s="51"/>
      <c r="N122" s="51"/>
      <c r="O122" s="51"/>
      <c r="P122" s="52"/>
      <c r="Q122" s="51"/>
      <c r="R122" s="51"/>
    </row>
    <row r="123" spans="5:18" ht="13.5" customHeight="1" x14ac:dyDescent="0.2">
      <c r="E123" s="51"/>
      <c r="F123" s="51"/>
      <c r="G123" s="51"/>
      <c r="H123" s="51"/>
      <c r="I123" s="51"/>
      <c r="J123" s="51"/>
      <c r="K123" s="51"/>
      <c r="L123" s="51"/>
      <c r="M123" s="51"/>
      <c r="N123" s="51"/>
      <c r="O123" s="51"/>
      <c r="P123" s="52"/>
      <c r="Q123" s="51"/>
      <c r="R123" s="51"/>
    </row>
    <row r="124" spans="5:18" ht="13.5" customHeight="1" x14ac:dyDescent="0.2">
      <c r="E124" s="51"/>
      <c r="F124" s="51"/>
      <c r="G124" s="51"/>
      <c r="H124" s="51"/>
      <c r="I124" s="51"/>
      <c r="J124" s="51"/>
      <c r="K124" s="51"/>
      <c r="L124" s="51"/>
      <c r="M124" s="51"/>
      <c r="N124" s="51"/>
      <c r="O124" s="51"/>
      <c r="P124" s="52"/>
      <c r="Q124" s="51"/>
      <c r="R124" s="51"/>
    </row>
    <row r="125" spans="5:18" ht="13.5" customHeight="1" x14ac:dyDescent="0.2">
      <c r="E125" s="51"/>
      <c r="F125" s="51"/>
      <c r="G125" s="51"/>
      <c r="H125" s="51"/>
      <c r="I125" s="51"/>
      <c r="J125" s="51"/>
      <c r="K125" s="51"/>
      <c r="L125" s="51"/>
      <c r="M125" s="51"/>
      <c r="N125" s="51"/>
      <c r="O125" s="51"/>
      <c r="P125" s="52"/>
      <c r="Q125" s="51"/>
      <c r="R125" s="51"/>
    </row>
    <row r="126" spans="5:18" ht="13.5" customHeight="1" x14ac:dyDescent="0.2">
      <c r="E126" s="51"/>
      <c r="F126" s="51"/>
      <c r="G126" s="51"/>
      <c r="H126" s="51"/>
      <c r="I126" s="51"/>
      <c r="J126" s="51"/>
      <c r="K126" s="51"/>
      <c r="L126" s="51"/>
      <c r="M126" s="51"/>
      <c r="N126" s="51"/>
      <c r="O126" s="51"/>
      <c r="P126" s="52"/>
      <c r="Q126" s="51"/>
      <c r="R126" s="51"/>
    </row>
    <row r="127" spans="5:18" ht="13.5" customHeight="1" x14ac:dyDescent="0.2">
      <c r="E127" s="51"/>
      <c r="F127" s="51"/>
      <c r="G127" s="51"/>
      <c r="H127" s="51"/>
      <c r="I127" s="51"/>
      <c r="J127" s="51"/>
      <c r="K127" s="51"/>
      <c r="L127" s="51"/>
      <c r="M127" s="51"/>
      <c r="N127" s="51"/>
      <c r="O127" s="51"/>
      <c r="P127" s="52"/>
      <c r="Q127" s="51"/>
      <c r="R127" s="51"/>
    </row>
    <row r="128" spans="5:18" ht="13.5" customHeight="1" x14ac:dyDescent="0.2">
      <c r="E128" s="51"/>
      <c r="F128" s="51"/>
      <c r="G128" s="51"/>
      <c r="H128" s="51"/>
      <c r="I128" s="51"/>
      <c r="J128" s="51"/>
      <c r="K128" s="51"/>
      <c r="L128" s="51"/>
      <c r="M128" s="51"/>
      <c r="N128" s="51"/>
      <c r="O128" s="51"/>
      <c r="P128" s="52"/>
      <c r="Q128" s="51"/>
      <c r="R128" s="51"/>
    </row>
    <row r="129" spans="5:18" ht="13.5" customHeight="1" x14ac:dyDescent="0.2">
      <c r="E129" s="51"/>
      <c r="F129" s="51"/>
      <c r="G129" s="51"/>
      <c r="H129" s="51"/>
      <c r="I129" s="51"/>
      <c r="J129" s="51"/>
      <c r="K129" s="51"/>
      <c r="L129" s="51"/>
      <c r="M129" s="51"/>
      <c r="N129" s="51"/>
      <c r="O129" s="51"/>
      <c r="P129" s="52"/>
      <c r="Q129" s="51"/>
      <c r="R129" s="51"/>
    </row>
    <row r="130" spans="5:18" ht="13.5" customHeight="1" x14ac:dyDescent="0.2">
      <c r="E130" s="51"/>
      <c r="F130" s="51"/>
      <c r="G130" s="51"/>
      <c r="H130" s="51"/>
      <c r="I130" s="51"/>
      <c r="J130" s="51"/>
      <c r="K130" s="51"/>
      <c r="L130" s="51"/>
      <c r="M130" s="51"/>
      <c r="N130" s="51"/>
      <c r="O130" s="51"/>
      <c r="P130" s="52"/>
      <c r="Q130" s="51"/>
      <c r="R130" s="51"/>
    </row>
    <row r="131" spans="5:18" ht="13.5" customHeight="1" x14ac:dyDescent="0.2">
      <c r="E131" s="51"/>
      <c r="F131" s="51"/>
      <c r="G131" s="51"/>
      <c r="H131" s="51"/>
      <c r="I131" s="51"/>
      <c r="J131" s="51"/>
      <c r="K131" s="51"/>
      <c r="L131" s="51"/>
      <c r="M131" s="51"/>
      <c r="N131" s="51"/>
      <c r="O131" s="51"/>
      <c r="P131" s="52"/>
      <c r="Q131" s="51"/>
      <c r="R131" s="51"/>
    </row>
    <row r="132" spans="5:18" ht="13.5" customHeight="1" x14ac:dyDescent="0.2">
      <c r="E132" s="51"/>
      <c r="F132" s="51"/>
      <c r="G132" s="51"/>
      <c r="H132" s="51"/>
      <c r="I132" s="51"/>
      <c r="J132" s="51"/>
      <c r="K132" s="51"/>
      <c r="L132" s="51"/>
      <c r="M132" s="51"/>
      <c r="N132" s="51"/>
      <c r="O132" s="51"/>
      <c r="P132" s="52"/>
      <c r="Q132" s="51"/>
      <c r="R132" s="51"/>
    </row>
    <row r="133" spans="5:18" ht="13.5" customHeight="1" x14ac:dyDescent="0.2">
      <c r="E133" s="51"/>
      <c r="F133" s="51"/>
      <c r="G133" s="51"/>
      <c r="H133" s="51"/>
      <c r="I133" s="51"/>
      <c r="J133" s="51"/>
      <c r="K133" s="51"/>
      <c r="L133" s="51"/>
      <c r="M133" s="51"/>
      <c r="N133" s="51"/>
      <c r="O133" s="51"/>
      <c r="P133" s="52"/>
      <c r="Q133" s="51"/>
      <c r="R133" s="51"/>
    </row>
    <row r="134" spans="5:18" ht="13.5" customHeight="1" x14ac:dyDescent="0.2">
      <c r="E134" s="51"/>
      <c r="F134" s="51"/>
      <c r="G134" s="51"/>
      <c r="H134" s="51"/>
      <c r="I134" s="51"/>
      <c r="J134" s="51"/>
      <c r="K134" s="51"/>
      <c r="L134" s="51"/>
      <c r="M134" s="51"/>
      <c r="N134" s="51"/>
      <c r="O134" s="51"/>
      <c r="P134" s="52"/>
      <c r="Q134" s="51"/>
      <c r="R134" s="51"/>
    </row>
    <row r="135" spans="5:18" ht="13.5" customHeight="1" x14ac:dyDescent="0.2">
      <c r="E135" s="51"/>
      <c r="F135" s="51"/>
      <c r="G135" s="51"/>
      <c r="H135" s="51"/>
      <c r="I135" s="51"/>
      <c r="J135" s="51"/>
      <c r="K135" s="51"/>
      <c r="L135" s="51"/>
      <c r="M135" s="51"/>
      <c r="N135" s="51"/>
      <c r="O135" s="51"/>
      <c r="P135" s="52"/>
      <c r="Q135" s="51"/>
      <c r="R135" s="51"/>
    </row>
    <row r="136" spans="5:18" ht="13.5" customHeight="1" x14ac:dyDescent="0.2">
      <c r="E136" s="51"/>
      <c r="F136" s="51"/>
      <c r="G136" s="51"/>
      <c r="H136" s="51"/>
      <c r="I136" s="51"/>
      <c r="J136" s="51"/>
      <c r="K136" s="51"/>
      <c r="L136" s="51"/>
      <c r="M136" s="51"/>
      <c r="N136" s="51"/>
      <c r="O136" s="51"/>
      <c r="P136" s="52"/>
      <c r="Q136" s="51"/>
      <c r="R136" s="51"/>
    </row>
    <row r="137" spans="5:18" ht="13.5" customHeight="1" x14ac:dyDescent="0.2">
      <c r="E137" s="51"/>
      <c r="F137" s="51"/>
      <c r="G137" s="51"/>
      <c r="H137" s="51"/>
      <c r="I137" s="51"/>
      <c r="J137" s="51"/>
      <c r="K137" s="51"/>
      <c r="L137" s="51"/>
      <c r="M137" s="51"/>
      <c r="N137" s="51"/>
      <c r="O137" s="51"/>
      <c r="P137" s="52"/>
      <c r="Q137" s="51"/>
      <c r="R137" s="51"/>
    </row>
    <row r="138" spans="5:18" ht="13.5" customHeight="1" x14ac:dyDescent="0.2">
      <c r="E138" s="51"/>
      <c r="F138" s="51"/>
      <c r="G138" s="51"/>
      <c r="H138" s="51"/>
      <c r="I138" s="51"/>
      <c r="J138" s="51"/>
      <c r="K138" s="51"/>
      <c r="L138" s="51"/>
      <c r="M138" s="51"/>
      <c r="N138" s="51"/>
      <c r="O138" s="51"/>
      <c r="P138" s="52"/>
      <c r="Q138" s="51"/>
      <c r="R138" s="51"/>
    </row>
    <row r="139" spans="5:18" ht="13.5" customHeight="1" x14ac:dyDescent="0.2">
      <c r="E139" s="51"/>
      <c r="F139" s="51"/>
      <c r="G139" s="51"/>
      <c r="H139" s="51"/>
      <c r="I139" s="51"/>
      <c r="J139" s="51"/>
      <c r="K139" s="51"/>
      <c r="L139" s="51"/>
      <c r="M139" s="51"/>
      <c r="N139" s="51"/>
      <c r="O139" s="51"/>
      <c r="P139" s="52"/>
      <c r="Q139" s="51"/>
      <c r="R139" s="51"/>
    </row>
    <row r="140" spans="5:18" ht="13.5" customHeight="1" x14ac:dyDescent="0.2">
      <c r="E140" s="51"/>
      <c r="F140" s="51"/>
      <c r="G140" s="51"/>
      <c r="H140" s="51"/>
      <c r="I140" s="51"/>
      <c r="J140" s="51"/>
      <c r="K140" s="51"/>
      <c r="L140" s="51"/>
      <c r="M140" s="51"/>
      <c r="N140" s="51"/>
      <c r="O140" s="51"/>
      <c r="P140" s="52"/>
      <c r="Q140" s="51"/>
      <c r="R140" s="51"/>
    </row>
    <row r="141" spans="5:18" ht="13.5" customHeight="1" x14ac:dyDescent="0.2">
      <c r="E141" s="51"/>
      <c r="F141" s="51"/>
      <c r="G141" s="51"/>
      <c r="H141" s="51"/>
      <c r="I141" s="51"/>
      <c r="J141" s="51"/>
      <c r="K141" s="51"/>
      <c r="L141" s="51"/>
      <c r="M141" s="51"/>
      <c r="N141" s="51"/>
      <c r="O141" s="51"/>
      <c r="P141" s="52"/>
      <c r="Q141" s="51"/>
      <c r="R141" s="51"/>
    </row>
    <row r="142" spans="5:18" ht="13.5" customHeight="1" x14ac:dyDescent="0.2">
      <c r="E142" s="51"/>
      <c r="F142" s="51"/>
      <c r="G142" s="51"/>
      <c r="H142" s="51"/>
      <c r="I142" s="51"/>
      <c r="J142" s="51"/>
      <c r="K142" s="51"/>
      <c r="L142" s="51"/>
      <c r="M142" s="51"/>
      <c r="N142" s="51"/>
      <c r="O142" s="51"/>
      <c r="P142" s="52"/>
      <c r="Q142" s="51"/>
      <c r="R142" s="51"/>
    </row>
    <row r="143" spans="5:18" ht="13.5" customHeight="1" x14ac:dyDescent="0.2">
      <c r="E143" s="51"/>
      <c r="F143" s="51"/>
      <c r="G143" s="51"/>
      <c r="H143" s="51"/>
      <c r="I143" s="51"/>
      <c r="J143" s="51"/>
      <c r="K143" s="51"/>
      <c r="L143" s="51"/>
      <c r="M143" s="51"/>
      <c r="N143" s="51"/>
      <c r="O143" s="51"/>
      <c r="P143" s="52"/>
      <c r="Q143" s="51"/>
      <c r="R143" s="51"/>
    </row>
    <row r="144" spans="5:18" ht="13.5" customHeight="1" x14ac:dyDescent="0.2">
      <c r="E144" s="51"/>
      <c r="F144" s="51"/>
      <c r="G144" s="51"/>
      <c r="H144" s="51"/>
      <c r="I144" s="51"/>
      <c r="J144" s="51"/>
      <c r="K144" s="51"/>
      <c r="L144" s="51"/>
      <c r="M144" s="51"/>
      <c r="N144" s="51"/>
      <c r="O144" s="51"/>
      <c r="P144" s="52"/>
      <c r="Q144" s="51"/>
      <c r="R144" s="51"/>
    </row>
    <row r="145" spans="5:18" ht="13.5" customHeight="1" x14ac:dyDescent="0.2">
      <c r="E145" s="51"/>
      <c r="F145" s="51"/>
      <c r="G145" s="51"/>
      <c r="H145" s="51"/>
      <c r="I145" s="51"/>
      <c r="J145" s="51"/>
      <c r="K145" s="51"/>
      <c r="L145" s="51"/>
      <c r="M145" s="51"/>
      <c r="N145" s="51"/>
      <c r="O145" s="51"/>
      <c r="P145" s="52"/>
      <c r="Q145" s="51"/>
      <c r="R145" s="51"/>
    </row>
    <row r="146" spans="5:18" ht="13.5" customHeight="1" x14ac:dyDescent="0.2">
      <c r="E146" s="51"/>
      <c r="F146" s="51"/>
      <c r="G146" s="51"/>
      <c r="H146" s="51"/>
      <c r="I146" s="51"/>
      <c r="J146" s="51"/>
      <c r="K146" s="51"/>
      <c r="L146" s="51"/>
      <c r="M146" s="51"/>
      <c r="N146" s="51"/>
      <c r="O146" s="51"/>
      <c r="P146" s="52"/>
      <c r="Q146" s="51"/>
      <c r="R146" s="51"/>
    </row>
    <row r="147" spans="5:18" ht="13.5" customHeight="1" x14ac:dyDescent="0.2">
      <c r="E147" s="51"/>
      <c r="F147" s="51"/>
      <c r="G147" s="51"/>
      <c r="H147" s="51"/>
      <c r="I147" s="51"/>
      <c r="J147" s="51"/>
      <c r="K147" s="51"/>
      <c r="L147" s="51"/>
      <c r="M147" s="51"/>
      <c r="N147" s="51"/>
      <c r="O147" s="51"/>
      <c r="P147" s="52"/>
      <c r="Q147" s="51"/>
      <c r="R147" s="51"/>
    </row>
    <row r="148" spans="5:18" ht="13.5" customHeight="1" x14ac:dyDescent="0.2">
      <c r="E148" s="51"/>
      <c r="F148" s="51"/>
      <c r="G148" s="51"/>
      <c r="H148" s="51"/>
      <c r="I148" s="51"/>
      <c r="J148" s="51"/>
      <c r="K148" s="51"/>
      <c r="L148" s="51"/>
      <c r="M148" s="51"/>
      <c r="N148" s="51"/>
      <c r="O148" s="51"/>
      <c r="P148" s="52"/>
      <c r="Q148" s="51"/>
      <c r="R148" s="51"/>
    </row>
    <row r="149" spans="5:18" ht="13.5" customHeight="1" x14ac:dyDescent="0.2">
      <c r="E149" s="51"/>
      <c r="F149" s="51"/>
      <c r="G149" s="51"/>
      <c r="H149" s="51"/>
      <c r="I149" s="51"/>
      <c r="J149" s="51"/>
      <c r="K149" s="51"/>
      <c r="L149" s="51"/>
      <c r="M149" s="51"/>
      <c r="N149" s="51"/>
      <c r="O149" s="51"/>
      <c r="P149" s="52"/>
      <c r="Q149" s="51"/>
      <c r="R149" s="51"/>
    </row>
    <row r="150" spans="5:18" ht="13.5" customHeight="1" x14ac:dyDescent="0.2">
      <c r="E150" s="51"/>
      <c r="F150" s="51"/>
      <c r="G150" s="51"/>
      <c r="H150" s="51"/>
      <c r="I150" s="51"/>
      <c r="J150" s="51"/>
      <c r="K150" s="51"/>
      <c r="L150" s="51"/>
      <c r="M150" s="51"/>
      <c r="N150" s="51"/>
      <c r="O150" s="51"/>
      <c r="P150" s="52"/>
      <c r="Q150" s="51"/>
      <c r="R150" s="51"/>
    </row>
    <row r="151" spans="5:18" ht="13.5" customHeight="1" x14ac:dyDescent="0.2">
      <c r="E151" s="51"/>
      <c r="F151" s="51"/>
      <c r="G151" s="51"/>
      <c r="H151" s="51"/>
      <c r="I151" s="51"/>
      <c r="J151" s="51"/>
      <c r="K151" s="51"/>
      <c r="L151" s="51"/>
      <c r="M151" s="51"/>
      <c r="N151" s="51"/>
      <c r="O151" s="51"/>
      <c r="P151" s="52"/>
      <c r="Q151" s="51"/>
      <c r="R151" s="51"/>
    </row>
    <row r="152" spans="5:18" ht="13.5" customHeight="1" x14ac:dyDescent="0.2">
      <c r="E152" s="51"/>
      <c r="F152" s="51"/>
      <c r="G152" s="51"/>
      <c r="H152" s="51"/>
      <c r="I152" s="51"/>
      <c r="J152" s="51"/>
      <c r="K152" s="51"/>
      <c r="L152" s="51"/>
      <c r="M152" s="51"/>
      <c r="N152" s="51"/>
      <c r="O152" s="51"/>
      <c r="P152" s="52"/>
      <c r="Q152" s="51"/>
      <c r="R152" s="51"/>
    </row>
    <row r="153" spans="5:18" ht="13.5" customHeight="1" x14ac:dyDescent="0.2">
      <c r="E153" s="51"/>
      <c r="F153" s="51"/>
      <c r="G153" s="51"/>
      <c r="H153" s="51"/>
      <c r="I153" s="51"/>
      <c r="J153" s="51"/>
      <c r="K153" s="51"/>
      <c r="L153" s="51"/>
      <c r="M153" s="51"/>
      <c r="N153" s="51"/>
      <c r="O153" s="51"/>
      <c r="P153" s="52"/>
      <c r="Q153" s="51"/>
      <c r="R153" s="51"/>
    </row>
    <row r="154" spans="5:18" ht="13.5" customHeight="1" x14ac:dyDescent="0.2">
      <c r="E154" s="51"/>
      <c r="F154" s="51"/>
      <c r="G154" s="51"/>
      <c r="H154" s="51"/>
      <c r="I154" s="51"/>
      <c r="J154" s="51"/>
      <c r="K154" s="51"/>
      <c r="L154" s="51"/>
      <c r="M154" s="51"/>
      <c r="N154" s="51"/>
      <c r="O154" s="51"/>
      <c r="P154" s="52"/>
      <c r="Q154" s="51"/>
      <c r="R154" s="51"/>
    </row>
    <row r="155" spans="5:18" ht="13.5" customHeight="1" x14ac:dyDescent="0.2">
      <c r="E155" s="51"/>
      <c r="F155" s="51"/>
      <c r="G155" s="51"/>
      <c r="H155" s="51"/>
      <c r="I155" s="51"/>
      <c r="J155" s="51"/>
      <c r="K155" s="51"/>
      <c r="L155" s="51"/>
      <c r="M155" s="51"/>
      <c r="N155" s="51"/>
      <c r="O155" s="51"/>
      <c r="P155" s="52"/>
      <c r="Q155" s="51"/>
      <c r="R155" s="51"/>
    </row>
    <row r="156" spans="5:18" ht="13.5" customHeight="1" x14ac:dyDescent="0.2">
      <c r="E156" s="51"/>
      <c r="F156" s="51"/>
      <c r="G156" s="51"/>
      <c r="H156" s="51"/>
      <c r="I156" s="51"/>
      <c r="J156" s="51"/>
      <c r="K156" s="51"/>
      <c r="L156" s="51"/>
      <c r="M156" s="51"/>
      <c r="N156" s="51"/>
      <c r="O156" s="51"/>
      <c r="P156" s="52"/>
      <c r="Q156" s="51"/>
      <c r="R156" s="51"/>
    </row>
    <row r="157" spans="5:18" ht="13.5" customHeight="1" x14ac:dyDescent="0.2">
      <c r="E157" s="51"/>
      <c r="F157" s="51"/>
      <c r="G157" s="51"/>
      <c r="H157" s="51"/>
      <c r="I157" s="51"/>
      <c r="J157" s="51"/>
      <c r="K157" s="51"/>
      <c r="L157" s="51"/>
      <c r="M157" s="51"/>
      <c r="N157" s="51"/>
      <c r="O157" s="51"/>
      <c r="P157" s="52"/>
      <c r="Q157" s="51"/>
      <c r="R157" s="51"/>
    </row>
    <row r="158" spans="5:18" ht="13.5" customHeight="1" x14ac:dyDescent="0.2">
      <c r="E158" s="51"/>
      <c r="F158" s="51"/>
      <c r="G158" s="51"/>
      <c r="H158" s="51"/>
      <c r="I158" s="51"/>
      <c r="J158" s="51"/>
      <c r="K158" s="51"/>
      <c r="L158" s="51"/>
      <c r="M158" s="51"/>
      <c r="N158" s="51"/>
      <c r="O158" s="51"/>
      <c r="P158" s="52"/>
      <c r="Q158" s="51"/>
      <c r="R158" s="51"/>
    </row>
    <row r="159" spans="5:18" ht="13.5" customHeight="1" x14ac:dyDescent="0.2">
      <c r="E159" s="51"/>
      <c r="F159" s="51"/>
      <c r="G159" s="51"/>
      <c r="H159" s="51"/>
      <c r="I159" s="51"/>
      <c r="J159" s="51"/>
      <c r="K159" s="51"/>
      <c r="L159" s="51"/>
      <c r="M159" s="51"/>
      <c r="N159" s="51"/>
      <c r="O159" s="51"/>
      <c r="P159" s="52"/>
      <c r="Q159" s="51"/>
      <c r="R159" s="51"/>
    </row>
    <row r="160" spans="5:18" ht="13.5" customHeight="1" x14ac:dyDescent="0.2">
      <c r="E160" s="51"/>
      <c r="F160" s="51"/>
      <c r="G160" s="51"/>
      <c r="H160" s="51"/>
      <c r="I160" s="51"/>
      <c r="J160" s="51"/>
      <c r="K160" s="51"/>
      <c r="L160" s="51"/>
      <c r="M160" s="51"/>
      <c r="N160" s="51"/>
      <c r="O160" s="51"/>
      <c r="P160" s="52"/>
      <c r="Q160" s="51"/>
      <c r="R160" s="51"/>
    </row>
    <row r="161" spans="5:18" ht="13.5" customHeight="1" x14ac:dyDescent="0.2">
      <c r="E161" s="51"/>
      <c r="F161" s="51"/>
      <c r="G161" s="51"/>
      <c r="H161" s="51"/>
      <c r="I161" s="51"/>
      <c r="J161" s="51"/>
      <c r="K161" s="51"/>
      <c r="L161" s="51"/>
      <c r="M161" s="51"/>
      <c r="N161" s="51"/>
      <c r="O161" s="51"/>
      <c r="P161" s="52"/>
      <c r="Q161" s="51"/>
      <c r="R161" s="51"/>
    </row>
    <row r="162" spans="5:18" ht="13.5" customHeight="1" x14ac:dyDescent="0.2">
      <c r="E162" s="51"/>
      <c r="F162" s="51"/>
      <c r="G162" s="51"/>
      <c r="H162" s="51"/>
      <c r="I162" s="51"/>
      <c r="J162" s="51"/>
      <c r="K162" s="51"/>
      <c r="L162" s="51"/>
      <c r="M162" s="51"/>
      <c r="N162" s="51"/>
      <c r="O162" s="51"/>
      <c r="P162" s="52"/>
      <c r="Q162" s="51"/>
      <c r="R162" s="51"/>
    </row>
    <row r="163" spans="5:18" ht="13.5" customHeight="1" x14ac:dyDescent="0.2">
      <c r="E163" s="51"/>
      <c r="F163" s="51"/>
      <c r="G163" s="51"/>
      <c r="H163" s="51"/>
      <c r="I163" s="51"/>
      <c r="J163" s="51"/>
      <c r="K163" s="51"/>
      <c r="L163" s="51"/>
      <c r="M163" s="51"/>
      <c r="N163" s="51"/>
      <c r="O163" s="51"/>
      <c r="P163" s="52"/>
      <c r="Q163" s="51"/>
      <c r="R163" s="51"/>
    </row>
    <row r="164" spans="5:18" ht="13.5" customHeight="1" x14ac:dyDescent="0.2">
      <c r="E164" s="51"/>
      <c r="F164" s="51"/>
      <c r="G164" s="51"/>
      <c r="H164" s="51"/>
      <c r="I164" s="51"/>
      <c r="J164" s="51"/>
      <c r="K164" s="51"/>
      <c r="L164" s="51"/>
      <c r="M164" s="51"/>
      <c r="N164" s="51"/>
      <c r="O164" s="51"/>
      <c r="P164" s="52"/>
      <c r="Q164" s="51"/>
      <c r="R164" s="51"/>
    </row>
    <row r="165" spans="5:18" ht="13.5" customHeight="1" x14ac:dyDescent="0.2">
      <c r="E165" s="51"/>
      <c r="F165" s="51"/>
      <c r="G165" s="51"/>
      <c r="H165" s="51"/>
      <c r="I165" s="51"/>
      <c r="J165" s="51"/>
      <c r="K165" s="51"/>
      <c r="L165" s="51"/>
      <c r="M165" s="51"/>
      <c r="N165" s="51"/>
      <c r="O165" s="51"/>
      <c r="P165" s="52"/>
      <c r="Q165" s="51"/>
      <c r="R165" s="51"/>
    </row>
    <row r="166" spans="5:18" ht="13.5" customHeight="1" x14ac:dyDescent="0.2">
      <c r="E166" s="51"/>
      <c r="F166" s="51"/>
      <c r="G166" s="51"/>
      <c r="H166" s="51"/>
      <c r="I166" s="51"/>
      <c r="J166" s="51"/>
      <c r="K166" s="51"/>
      <c r="L166" s="51"/>
      <c r="M166" s="51"/>
      <c r="N166" s="51"/>
      <c r="O166" s="51"/>
      <c r="P166" s="52"/>
      <c r="Q166" s="51"/>
      <c r="R166" s="51"/>
    </row>
    <row r="167" spans="5:18" ht="13.5" customHeight="1" x14ac:dyDescent="0.2">
      <c r="E167" s="51"/>
      <c r="F167" s="51"/>
      <c r="G167" s="51"/>
      <c r="H167" s="51"/>
      <c r="I167" s="51"/>
      <c r="J167" s="51"/>
      <c r="K167" s="51"/>
      <c r="L167" s="51"/>
      <c r="M167" s="51"/>
      <c r="N167" s="51"/>
      <c r="O167" s="51"/>
      <c r="P167" s="52"/>
      <c r="Q167" s="51"/>
      <c r="R167" s="51"/>
    </row>
    <row r="168" spans="5:18" ht="13.5" customHeight="1" x14ac:dyDescent="0.2">
      <c r="E168" s="51"/>
      <c r="F168" s="51"/>
      <c r="G168" s="51"/>
      <c r="H168" s="51"/>
      <c r="I168" s="51"/>
      <c r="J168" s="51"/>
      <c r="K168" s="51"/>
      <c r="L168" s="51"/>
      <c r="M168" s="51"/>
      <c r="N168" s="51"/>
      <c r="O168" s="51"/>
      <c r="P168" s="52"/>
      <c r="Q168" s="51"/>
      <c r="R168" s="51"/>
    </row>
    <row r="169" spans="5:18" ht="13.5" customHeight="1" x14ac:dyDescent="0.2">
      <c r="E169" s="51"/>
      <c r="F169" s="51"/>
      <c r="G169" s="51"/>
      <c r="H169" s="51"/>
      <c r="I169" s="51"/>
      <c r="J169" s="51"/>
      <c r="K169" s="51"/>
      <c r="L169" s="51"/>
      <c r="M169" s="51"/>
      <c r="N169" s="51"/>
      <c r="O169" s="51"/>
      <c r="P169" s="52"/>
      <c r="Q169" s="51"/>
      <c r="R169" s="51"/>
    </row>
    <row r="170" spans="5:18" ht="13.5" customHeight="1" x14ac:dyDescent="0.2">
      <c r="E170" s="51"/>
      <c r="F170" s="51"/>
      <c r="G170" s="51"/>
      <c r="H170" s="51"/>
      <c r="I170" s="51"/>
      <c r="J170" s="51"/>
      <c r="K170" s="51"/>
      <c r="L170" s="51"/>
      <c r="M170" s="51"/>
      <c r="N170" s="51"/>
      <c r="O170" s="51"/>
      <c r="P170" s="52"/>
      <c r="Q170" s="51"/>
      <c r="R170" s="51"/>
    </row>
    <row r="171" spans="5:18" ht="13.5" customHeight="1" x14ac:dyDescent="0.2">
      <c r="E171" s="51"/>
      <c r="F171" s="51"/>
      <c r="G171" s="51"/>
      <c r="H171" s="51"/>
      <c r="I171" s="51"/>
      <c r="J171" s="51"/>
      <c r="K171" s="51"/>
      <c r="L171" s="51"/>
      <c r="M171" s="51"/>
      <c r="N171" s="51"/>
      <c r="O171" s="51"/>
      <c r="P171" s="52"/>
      <c r="Q171" s="51"/>
      <c r="R171" s="51"/>
    </row>
    <row r="172" spans="5:18" ht="13.5" customHeight="1" x14ac:dyDescent="0.2">
      <c r="E172" s="51"/>
      <c r="F172" s="51"/>
      <c r="G172" s="51"/>
      <c r="H172" s="51"/>
      <c r="I172" s="51"/>
      <c r="J172" s="51"/>
      <c r="K172" s="51"/>
      <c r="L172" s="51"/>
      <c r="M172" s="51"/>
      <c r="N172" s="51"/>
      <c r="O172" s="51"/>
      <c r="P172" s="52"/>
      <c r="Q172" s="51"/>
      <c r="R172" s="51"/>
    </row>
    <row r="173" spans="5:18" ht="13.5" customHeight="1" x14ac:dyDescent="0.2">
      <c r="E173" s="51"/>
      <c r="F173" s="51"/>
      <c r="G173" s="51"/>
      <c r="H173" s="51"/>
      <c r="I173" s="51"/>
      <c r="J173" s="51"/>
      <c r="K173" s="51"/>
      <c r="L173" s="51"/>
      <c r="M173" s="51"/>
      <c r="N173" s="51"/>
      <c r="O173" s="51"/>
      <c r="P173" s="52"/>
      <c r="Q173" s="51"/>
      <c r="R173" s="51"/>
    </row>
    <row r="174" spans="5:18" ht="13.5" customHeight="1" x14ac:dyDescent="0.2">
      <c r="E174" s="51"/>
      <c r="F174" s="51"/>
      <c r="G174" s="51"/>
      <c r="H174" s="51"/>
      <c r="I174" s="51"/>
      <c r="J174" s="51"/>
      <c r="K174" s="51"/>
      <c r="L174" s="51"/>
      <c r="M174" s="51"/>
      <c r="N174" s="51"/>
      <c r="O174" s="51"/>
      <c r="P174" s="52"/>
      <c r="Q174" s="51"/>
      <c r="R174" s="51"/>
    </row>
    <row r="175" spans="5:18" ht="13.5" customHeight="1" x14ac:dyDescent="0.2">
      <c r="E175" s="51"/>
      <c r="F175" s="51"/>
      <c r="G175" s="51"/>
      <c r="H175" s="51"/>
      <c r="I175" s="51"/>
      <c r="J175" s="51"/>
      <c r="K175" s="51"/>
      <c r="L175" s="51"/>
      <c r="M175" s="51"/>
      <c r="N175" s="51"/>
      <c r="O175" s="51"/>
      <c r="P175" s="52"/>
      <c r="Q175" s="51"/>
      <c r="R175" s="51"/>
    </row>
    <row r="176" spans="5:18" ht="13.5" customHeight="1" x14ac:dyDescent="0.2">
      <c r="E176" s="51"/>
      <c r="F176" s="51"/>
      <c r="G176" s="51"/>
      <c r="H176" s="51"/>
      <c r="I176" s="51"/>
      <c r="J176" s="51"/>
      <c r="K176" s="51"/>
      <c r="L176" s="51"/>
      <c r="M176" s="51"/>
      <c r="N176" s="51"/>
      <c r="O176" s="51"/>
      <c r="P176" s="52"/>
      <c r="Q176" s="51"/>
      <c r="R176" s="51"/>
    </row>
    <row r="177" spans="5:18" ht="13.5" customHeight="1" x14ac:dyDescent="0.2">
      <c r="E177" s="51"/>
      <c r="F177" s="51"/>
      <c r="G177" s="51"/>
      <c r="H177" s="51"/>
      <c r="I177" s="51"/>
      <c r="J177" s="51"/>
      <c r="K177" s="51"/>
      <c r="L177" s="51"/>
      <c r="M177" s="51"/>
      <c r="N177" s="51"/>
      <c r="O177" s="51"/>
      <c r="P177" s="52"/>
      <c r="Q177" s="51"/>
      <c r="R177" s="51"/>
    </row>
    <row r="178" spans="5:18" ht="13.5" customHeight="1" x14ac:dyDescent="0.2">
      <c r="E178" s="51"/>
      <c r="F178" s="51"/>
      <c r="G178" s="51"/>
      <c r="H178" s="51"/>
      <c r="I178" s="51"/>
      <c r="J178" s="51"/>
      <c r="K178" s="51"/>
      <c r="L178" s="51"/>
      <c r="M178" s="51"/>
      <c r="N178" s="51"/>
      <c r="O178" s="51"/>
      <c r="P178" s="52"/>
      <c r="Q178" s="51"/>
      <c r="R178" s="51"/>
    </row>
    <row r="179" spans="5:18" ht="13.5" customHeight="1" x14ac:dyDescent="0.2">
      <c r="E179" s="51"/>
      <c r="F179" s="51"/>
      <c r="G179" s="51"/>
      <c r="H179" s="51"/>
      <c r="I179" s="51"/>
      <c r="J179" s="51"/>
      <c r="K179" s="51"/>
      <c r="L179" s="51"/>
      <c r="M179" s="51"/>
      <c r="N179" s="51"/>
      <c r="O179" s="51"/>
      <c r="P179" s="52"/>
      <c r="Q179" s="51"/>
      <c r="R179" s="51"/>
    </row>
    <row r="180" spans="5:18" ht="13.5" customHeight="1" x14ac:dyDescent="0.2">
      <c r="E180" s="51"/>
      <c r="F180" s="51"/>
      <c r="G180" s="51"/>
      <c r="H180" s="51"/>
      <c r="I180" s="51"/>
      <c r="J180" s="51"/>
      <c r="K180" s="51"/>
      <c r="L180" s="51"/>
      <c r="M180" s="51"/>
      <c r="N180" s="51"/>
      <c r="O180" s="51"/>
      <c r="P180" s="52"/>
      <c r="Q180" s="51"/>
      <c r="R180" s="51"/>
    </row>
    <row r="181" spans="5:18" ht="13.5" customHeight="1" x14ac:dyDescent="0.2">
      <c r="E181" s="51"/>
      <c r="F181" s="51"/>
      <c r="G181" s="51"/>
      <c r="H181" s="51"/>
      <c r="I181" s="51"/>
      <c r="J181" s="51"/>
      <c r="K181" s="51"/>
      <c r="L181" s="51"/>
      <c r="M181" s="51"/>
      <c r="N181" s="51"/>
      <c r="O181" s="51"/>
      <c r="P181" s="52"/>
      <c r="Q181" s="51"/>
      <c r="R181" s="51"/>
    </row>
    <row r="182" spans="5:18" ht="13.5" customHeight="1" x14ac:dyDescent="0.2">
      <c r="E182" s="51"/>
      <c r="F182" s="51"/>
      <c r="G182" s="51"/>
      <c r="H182" s="51"/>
      <c r="I182" s="51"/>
      <c r="J182" s="51"/>
      <c r="K182" s="51"/>
      <c r="L182" s="51"/>
      <c r="M182" s="51"/>
      <c r="N182" s="51"/>
      <c r="O182" s="51"/>
      <c r="P182" s="52"/>
      <c r="Q182" s="51"/>
      <c r="R182" s="51"/>
    </row>
    <row r="183" spans="5:18" ht="13.5" customHeight="1" x14ac:dyDescent="0.2">
      <c r="E183" s="51"/>
      <c r="F183" s="51"/>
      <c r="G183" s="51"/>
      <c r="H183" s="51"/>
      <c r="I183" s="51"/>
      <c r="J183" s="51"/>
      <c r="K183" s="51"/>
      <c r="L183" s="51"/>
      <c r="M183" s="51"/>
      <c r="N183" s="51"/>
      <c r="O183" s="51"/>
      <c r="P183" s="52"/>
      <c r="Q183" s="51"/>
      <c r="R183" s="51"/>
    </row>
    <row r="184" spans="5:18" ht="13.5" customHeight="1" x14ac:dyDescent="0.2">
      <c r="E184" s="51"/>
      <c r="F184" s="51"/>
      <c r="G184" s="51"/>
      <c r="H184" s="51"/>
      <c r="I184" s="51"/>
      <c r="J184" s="51"/>
      <c r="K184" s="51"/>
      <c r="L184" s="51"/>
      <c r="M184" s="51"/>
      <c r="N184" s="51"/>
      <c r="O184" s="51"/>
      <c r="P184" s="52"/>
      <c r="Q184" s="51"/>
      <c r="R184" s="51"/>
    </row>
    <row r="185" spans="5:18" ht="13.5" customHeight="1" x14ac:dyDescent="0.2">
      <c r="E185" s="51"/>
      <c r="F185" s="51"/>
      <c r="G185" s="51"/>
      <c r="H185" s="51"/>
      <c r="I185" s="51"/>
      <c r="J185" s="51"/>
      <c r="K185" s="51"/>
      <c r="L185" s="51"/>
      <c r="M185" s="51"/>
      <c r="N185" s="51"/>
      <c r="O185" s="51"/>
      <c r="P185" s="52"/>
      <c r="Q185" s="51"/>
      <c r="R185" s="51"/>
    </row>
    <row r="186" spans="5:18" ht="13.5" customHeight="1" x14ac:dyDescent="0.2">
      <c r="E186" s="51"/>
      <c r="F186" s="51"/>
      <c r="G186" s="51"/>
      <c r="H186" s="51"/>
      <c r="I186" s="51"/>
      <c r="J186" s="51"/>
      <c r="K186" s="51"/>
      <c r="L186" s="51"/>
      <c r="M186" s="51"/>
      <c r="N186" s="51"/>
      <c r="O186" s="51"/>
      <c r="P186" s="52"/>
      <c r="Q186" s="51"/>
      <c r="R186" s="51"/>
    </row>
    <row r="187" spans="5:18" ht="13.5" customHeight="1" x14ac:dyDescent="0.2">
      <c r="E187" s="51"/>
      <c r="F187" s="51"/>
      <c r="G187" s="51"/>
      <c r="H187" s="51"/>
      <c r="I187" s="51"/>
      <c r="J187" s="51"/>
      <c r="K187" s="51"/>
      <c r="L187" s="51"/>
      <c r="M187" s="51"/>
      <c r="N187" s="51"/>
      <c r="O187" s="51"/>
      <c r="P187" s="52"/>
      <c r="Q187" s="51"/>
      <c r="R187" s="51"/>
    </row>
    <row r="188" spans="5:18" ht="13.5" customHeight="1" x14ac:dyDescent="0.2">
      <c r="E188" s="51"/>
      <c r="F188" s="51"/>
      <c r="G188" s="51"/>
      <c r="H188" s="51"/>
      <c r="I188" s="51"/>
      <c r="J188" s="51"/>
      <c r="K188" s="51"/>
      <c r="L188" s="51"/>
      <c r="M188" s="51"/>
      <c r="N188" s="51"/>
      <c r="O188" s="51"/>
      <c r="P188" s="52"/>
      <c r="Q188" s="51"/>
      <c r="R188" s="51"/>
    </row>
    <row r="189" spans="5:18" ht="13.5" customHeight="1" x14ac:dyDescent="0.2">
      <c r="E189" s="51"/>
      <c r="F189" s="51"/>
      <c r="G189" s="51"/>
      <c r="H189" s="51"/>
      <c r="I189" s="51"/>
      <c r="J189" s="51"/>
      <c r="K189" s="51"/>
      <c r="L189" s="51"/>
      <c r="M189" s="51"/>
      <c r="N189" s="51"/>
      <c r="O189" s="51"/>
      <c r="P189" s="52"/>
      <c r="Q189" s="51"/>
      <c r="R189" s="51"/>
    </row>
    <row r="190" spans="5:18" ht="13.5" customHeight="1" x14ac:dyDescent="0.2">
      <c r="E190" s="51"/>
      <c r="F190" s="51"/>
      <c r="G190" s="51"/>
      <c r="H190" s="51"/>
      <c r="I190" s="51"/>
      <c r="J190" s="51"/>
      <c r="K190" s="51"/>
      <c r="L190" s="51"/>
      <c r="M190" s="51"/>
      <c r="N190" s="51"/>
      <c r="O190" s="51"/>
      <c r="P190" s="52"/>
      <c r="Q190" s="51"/>
      <c r="R190" s="51"/>
    </row>
    <row r="191" spans="5:18" ht="13.5" customHeight="1" x14ac:dyDescent="0.2">
      <c r="E191" s="51"/>
      <c r="F191" s="51"/>
      <c r="G191" s="51"/>
      <c r="H191" s="51"/>
      <c r="I191" s="51"/>
      <c r="J191" s="51"/>
      <c r="K191" s="51"/>
      <c r="L191" s="51"/>
      <c r="M191" s="51"/>
      <c r="N191" s="51"/>
      <c r="O191" s="51"/>
      <c r="P191" s="52"/>
      <c r="Q191" s="51"/>
      <c r="R191" s="51"/>
    </row>
    <row r="192" spans="5:18" ht="13.5" customHeight="1" x14ac:dyDescent="0.2">
      <c r="E192" s="51"/>
      <c r="F192" s="51"/>
      <c r="G192" s="51"/>
      <c r="H192" s="51"/>
      <c r="I192" s="51"/>
      <c r="J192" s="51"/>
      <c r="K192" s="51"/>
      <c r="L192" s="51"/>
      <c r="M192" s="51"/>
      <c r="N192" s="51"/>
      <c r="O192" s="51"/>
      <c r="P192" s="52"/>
      <c r="Q192" s="51"/>
      <c r="R192" s="51"/>
    </row>
    <row r="193" spans="5:18" ht="13.5" customHeight="1" x14ac:dyDescent="0.2">
      <c r="E193" s="51"/>
      <c r="F193" s="51"/>
      <c r="G193" s="51"/>
      <c r="H193" s="51"/>
      <c r="I193" s="51"/>
      <c r="J193" s="51"/>
      <c r="K193" s="51"/>
      <c r="L193" s="51"/>
      <c r="M193" s="51"/>
      <c r="N193" s="51"/>
      <c r="O193" s="51"/>
      <c r="P193" s="52"/>
      <c r="Q193" s="51"/>
      <c r="R193" s="51"/>
    </row>
    <row r="194" spans="5:18" ht="13.5" customHeight="1" x14ac:dyDescent="0.2">
      <c r="E194" s="51"/>
      <c r="F194" s="51"/>
      <c r="G194" s="51"/>
      <c r="H194" s="51"/>
      <c r="I194" s="51"/>
      <c r="J194" s="51"/>
      <c r="K194" s="51"/>
      <c r="L194" s="51"/>
      <c r="M194" s="51"/>
      <c r="N194" s="51"/>
      <c r="O194" s="51"/>
      <c r="P194" s="52"/>
      <c r="Q194" s="51"/>
      <c r="R194" s="51"/>
    </row>
    <row r="195" spans="5:18" ht="13.5" customHeight="1" x14ac:dyDescent="0.2">
      <c r="E195" s="51"/>
      <c r="F195" s="51"/>
      <c r="G195" s="51"/>
      <c r="H195" s="51"/>
      <c r="I195" s="51"/>
      <c r="J195" s="51"/>
      <c r="K195" s="51"/>
      <c r="L195" s="51"/>
      <c r="M195" s="51"/>
      <c r="N195" s="51"/>
      <c r="O195" s="51"/>
      <c r="P195" s="52"/>
      <c r="Q195" s="51"/>
      <c r="R195" s="51"/>
    </row>
    <row r="196" spans="5:18" ht="13.5" customHeight="1" x14ac:dyDescent="0.2">
      <c r="E196" s="51"/>
      <c r="F196" s="51"/>
      <c r="G196" s="51"/>
      <c r="H196" s="51"/>
      <c r="I196" s="51"/>
      <c r="J196" s="51"/>
      <c r="K196" s="51"/>
      <c r="L196" s="51"/>
      <c r="M196" s="51"/>
      <c r="N196" s="51"/>
      <c r="O196" s="51"/>
      <c r="P196" s="52"/>
      <c r="Q196" s="51"/>
      <c r="R196" s="51"/>
    </row>
    <row r="197" spans="5:18" ht="13.5" customHeight="1" x14ac:dyDescent="0.2">
      <c r="E197" s="51"/>
      <c r="F197" s="51"/>
      <c r="G197" s="51"/>
      <c r="H197" s="51"/>
      <c r="I197" s="51"/>
      <c r="J197" s="51"/>
      <c r="K197" s="51"/>
      <c r="L197" s="51"/>
      <c r="M197" s="51"/>
      <c r="N197" s="51"/>
      <c r="O197" s="51"/>
      <c r="P197" s="52"/>
      <c r="Q197" s="51"/>
      <c r="R197" s="51"/>
    </row>
    <row r="198" spans="5:18" ht="13.5" customHeight="1" x14ac:dyDescent="0.2">
      <c r="E198" s="51"/>
      <c r="F198" s="51"/>
      <c r="G198" s="51"/>
      <c r="H198" s="51"/>
      <c r="I198" s="51"/>
      <c r="J198" s="51"/>
      <c r="K198" s="51"/>
      <c r="L198" s="51"/>
      <c r="M198" s="51"/>
      <c r="N198" s="51"/>
      <c r="O198" s="51"/>
      <c r="P198" s="52"/>
      <c r="Q198" s="51"/>
      <c r="R198" s="51"/>
    </row>
    <row r="199" spans="5:18" ht="13.5" customHeight="1" x14ac:dyDescent="0.2">
      <c r="E199" s="51"/>
      <c r="F199" s="51"/>
      <c r="G199" s="51"/>
      <c r="H199" s="51"/>
      <c r="I199" s="51"/>
      <c r="J199" s="51"/>
      <c r="K199" s="51"/>
      <c r="L199" s="51"/>
      <c r="M199" s="51"/>
      <c r="N199" s="51"/>
      <c r="O199" s="51"/>
      <c r="P199" s="52"/>
      <c r="Q199" s="51"/>
      <c r="R199" s="51"/>
    </row>
    <row r="200" spans="5:18" ht="13.5" customHeight="1" x14ac:dyDescent="0.2">
      <c r="E200" s="51"/>
      <c r="F200" s="51"/>
      <c r="G200" s="51"/>
      <c r="H200" s="51"/>
      <c r="I200" s="51"/>
      <c r="J200" s="51"/>
      <c r="K200" s="51"/>
      <c r="L200" s="51"/>
      <c r="M200" s="51"/>
      <c r="N200" s="51"/>
      <c r="O200" s="51"/>
      <c r="P200" s="52"/>
      <c r="Q200" s="51"/>
      <c r="R200" s="51"/>
    </row>
    <row r="201" spans="5:18" ht="13.5" customHeight="1" x14ac:dyDescent="0.2">
      <c r="E201" s="51"/>
      <c r="F201" s="51"/>
      <c r="G201" s="51"/>
      <c r="H201" s="51"/>
      <c r="I201" s="51"/>
      <c r="J201" s="51"/>
      <c r="K201" s="51"/>
      <c r="L201" s="51"/>
      <c r="M201" s="51"/>
      <c r="N201" s="51"/>
      <c r="O201" s="51"/>
      <c r="P201" s="52"/>
      <c r="Q201" s="51"/>
      <c r="R201" s="51"/>
    </row>
    <row r="202" spans="5:18" ht="13.5" customHeight="1" x14ac:dyDescent="0.2">
      <c r="E202" s="51"/>
      <c r="F202" s="51"/>
      <c r="G202" s="51"/>
      <c r="H202" s="51"/>
      <c r="I202" s="51"/>
      <c r="J202" s="51"/>
      <c r="K202" s="51"/>
      <c r="L202" s="51"/>
      <c r="M202" s="51"/>
      <c r="N202" s="51"/>
      <c r="O202" s="51"/>
      <c r="P202" s="52"/>
      <c r="Q202" s="51"/>
      <c r="R202" s="51"/>
    </row>
    <row r="203" spans="5:18" ht="13.5" customHeight="1" x14ac:dyDescent="0.2">
      <c r="E203" s="51"/>
      <c r="F203" s="51"/>
      <c r="G203" s="51"/>
      <c r="H203" s="51"/>
      <c r="I203" s="51"/>
      <c r="J203" s="51"/>
      <c r="K203" s="51"/>
      <c r="L203" s="51"/>
      <c r="M203" s="51"/>
      <c r="N203" s="51"/>
      <c r="O203" s="51"/>
      <c r="P203" s="52"/>
      <c r="Q203" s="51"/>
      <c r="R203" s="51"/>
    </row>
    <row r="204" spans="5:18" ht="13.5" customHeight="1" x14ac:dyDescent="0.2">
      <c r="E204" s="51"/>
      <c r="F204" s="51"/>
      <c r="G204" s="51"/>
      <c r="H204" s="51"/>
      <c r="I204" s="51"/>
      <c r="J204" s="51"/>
      <c r="K204" s="51"/>
      <c r="L204" s="51"/>
      <c r="M204" s="51"/>
      <c r="N204" s="51"/>
      <c r="O204" s="51"/>
      <c r="P204" s="52"/>
      <c r="Q204" s="51"/>
      <c r="R204" s="51"/>
    </row>
    <row r="205" spans="5:18" ht="13.5" customHeight="1" x14ac:dyDescent="0.2">
      <c r="E205" s="51"/>
      <c r="F205" s="51"/>
      <c r="G205" s="51"/>
      <c r="H205" s="51"/>
      <c r="I205" s="51"/>
      <c r="J205" s="51"/>
      <c r="K205" s="51"/>
      <c r="L205" s="51"/>
      <c r="M205" s="51"/>
      <c r="N205" s="51"/>
      <c r="O205" s="51"/>
      <c r="P205" s="52"/>
      <c r="Q205" s="51"/>
      <c r="R205" s="51"/>
    </row>
    <row r="206" spans="5:18" ht="13.5" customHeight="1" x14ac:dyDescent="0.2">
      <c r="E206" s="51"/>
      <c r="F206" s="51"/>
      <c r="G206" s="51"/>
      <c r="H206" s="51"/>
      <c r="I206" s="51"/>
      <c r="J206" s="51"/>
      <c r="K206" s="51"/>
      <c r="L206" s="51"/>
      <c r="M206" s="51"/>
      <c r="N206" s="51"/>
      <c r="O206" s="51"/>
      <c r="P206" s="52"/>
      <c r="Q206" s="51"/>
      <c r="R206" s="51"/>
    </row>
    <row r="207" spans="5:18" ht="13.5" customHeight="1" x14ac:dyDescent="0.2">
      <c r="E207" s="51"/>
      <c r="F207" s="51"/>
      <c r="G207" s="51"/>
      <c r="H207" s="51"/>
      <c r="I207" s="51"/>
      <c r="J207" s="51"/>
      <c r="K207" s="51"/>
      <c r="L207" s="51"/>
      <c r="M207" s="51"/>
      <c r="N207" s="51"/>
      <c r="O207" s="51"/>
      <c r="P207" s="52"/>
      <c r="Q207" s="51"/>
      <c r="R207" s="51"/>
    </row>
    <row r="208" spans="5:18" ht="13.5" customHeight="1" x14ac:dyDescent="0.2">
      <c r="E208" s="51"/>
      <c r="F208" s="51"/>
      <c r="G208" s="51"/>
      <c r="H208" s="51"/>
      <c r="I208" s="51"/>
      <c r="J208" s="51"/>
      <c r="K208" s="51"/>
      <c r="L208" s="51"/>
      <c r="M208" s="51"/>
      <c r="N208" s="51"/>
      <c r="O208" s="51"/>
      <c r="P208" s="52"/>
      <c r="Q208" s="51"/>
      <c r="R208" s="51"/>
    </row>
    <row r="209" spans="5:18" ht="13.5" customHeight="1" x14ac:dyDescent="0.2">
      <c r="E209" s="51"/>
      <c r="F209" s="51"/>
      <c r="G209" s="51"/>
      <c r="H209" s="51"/>
      <c r="I209" s="51"/>
      <c r="J209" s="51"/>
      <c r="K209" s="51"/>
      <c r="L209" s="51"/>
      <c r="M209" s="51"/>
      <c r="N209" s="51"/>
      <c r="O209" s="51"/>
      <c r="P209" s="52"/>
      <c r="Q209" s="51"/>
      <c r="R209" s="51"/>
    </row>
    <row r="210" spans="5:18" ht="13.5" customHeight="1" x14ac:dyDescent="0.2">
      <c r="E210" s="51"/>
      <c r="F210" s="51"/>
      <c r="G210" s="51"/>
      <c r="H210" s="51"/>
      <c r="I210" s="51"/>
      <c r="J210" s="51"/>
      <c r="K210" s="51"/>
      <c r="L210" s="51"/>
      <c r="M210" s="51"/>
      <c r="N210" s="51"/>
      <c r="O210" s="51"/>
      <c r="P210" s="52"/>
      <c r="Q210" s="51"/>
      <c r="R210" s="51"/>
    </row>
    <row r="211" spans="5:18" ht="13.5" customHeight="1" x14ac:dyDescent="0.2">
      <c r="E211" s="51"/>
      <c r="F211" s="51"/>
      <c r="G211" s="51"/>
      <c r="H211" s="51"/>
      <c r="I211" s="51"/>
      <c r="J211" s="51"/>
      <c r="K211" s="51"/>
      <c r="L211" s="51"/>
      <c r="M211" s="51"/>
      <c r="N211" s="51"/>
      <c r="O211" s="51"/>
      <c r="P211" s="52"/>
      <c r="Q211" s="51"/>
      <c r="R211" s="51"/>
    </row>
    <row r="212" spans="5:18" ht="13.5" customHeight="1" x14ac:dyDescent="0.2">
      <c r="E212" s="51"/>
      <c r="F212" s="51"/>
      <c r="G212" s="51"/>
      <c r="H212" s="51"/>
      <c r="I212" s="51"/>
      <c r="J212" s="51"/>
      <c r="K212" s="51"/>
      <c r="L212" s="51"/>
      <c r="M212" s="51"/>
      <c r="N212" s="51"/>
      <c r="O212" s="51"/>
      <c r="P212" s="52"/>
      <c r="Q212" s="51"/>
      <c r="R212" s="51"/>
    </row>
    <row r="213" spans="5:18" ht="13.5" customHeight="1" x14ac:dyDescent="0.2">
      <c r="E213" s="51"/>
      <c r="F213" s="51"/>
      <c r="G213" s="51"/>
      <c r="H213" s="51"/>
      <c r="I213" s="51"/>
      <c r="J213" s="51"/>
      <c r="K213" s="51"/>
      <c r="L213" s="51"/>
      <c r="M213" s="51"/>
      <c r="N213" s="51"/>
      <c r="O213" s="51"/>
      <c r="P213" s="52"/>
      <c r="Q213" s="51"/>
      <c r="R213" s="51"/>
    </row>
    <row r="214" spans="5:18" ht="13.5" customHeight="1" x14ac:dyDescent="0.2">
      <c r="E214" s="51"/>
      <c r="F214" s="51"/>
      <c r="G214" s="51"/>
      <c r="H214" s="51"/>
      <c r="I214" s="51"/>
      <c r="J214" s="51"/>
      <c r="K214" s="51"/>
      <c r="L214" s="51"/>
      <c r="M214" s="51"/>
      <c r="N214" s="51"/>
      <c r="O214" s="51"/>
      <c r="P214" s="52"/>
      <c r="Q214" s="51"/>
      <c r="R214" s="51"/>
    </row>
    <row r="215" spans="5:18" ht="13.5" customHeight="1" x14ac:dyDescent="0.2">
      <c r="E215" s="51"/>
      <c r="F215" s="51"/>
      <c r="G215" s="51"/>
      <c r="H215" s="51"/>
      <c r="I215" s="51"/>
      <c r="J215" s="51"/>
      <c r="K215" s="51"/>
      <c r="L215" s="51"/>
      <c r="M215" s="51"/>
      <c r="N215" s="51"/>
      <c r="O215" s="51"/>
      <c r="P215" s="52"/>
      <c r="Q215" s="51"/>
      <c r="R215" s="51"/>
    </row>
    <row r="216" spans="5:18" ht="13.5" customHeight="1" x14ac:dyDescent="0.2">
      <c r="E216" s="51"/>
      <c r="F216" s="51"/>
      <c r="G216" s="51"/>
      <c r="H216" s="51"/>
      <c r="I216" s="51"/>
      <c r="J216" s="51"/>
      <c r="K216" s="51"/>
      <c r="L216" s="51"/>
      <c r="M216" s="51"/>
      <c r="N216" s="51"/>
      <c r="O216" s="51"/>
      <c r="P216" s="52"/>
      <c r="Q216" s="51"/>
      <c r="R216" s="51"/>
    </row>
    <row r="217" spans="5:18" ht="13.5" customHeight="1" x14ac:dyDescent="0.2">
      <c r="E217" s="51"/>
      <c r="F217" s="51"/>
      <c r="G217" s="51"/>
      <c r="H217" s="51"/>
      <c r="I217" s="51"/>
      <c r="J217" s="51"/>
      <c r="K217" s="51"/>
      <c r="L217" s="51"/>
      <c r="M217" s="51"/>
      <c r="N217" s="51"/>
      <c r="O217" s="51"/>
      <c r="P217" s="52"/>
      <c r="Q217" s="51"/>
      <c r="R217" s="51"/>
    </row>
    <row r="218" spans="5:18" ht="13.5" customHeight="1" x14ac:dyDescent="0.2">
      <c r="E218" s="51"/>
      <c r="F218" s="51"/>
      <c r="G218" s="51"/>
      <c r="H218" s="51"/>
      <c r="I218" s="51"/>
      <c r="J218" s="51"/>
      <c r="K218" s="51"/>
      <c r="L218" s="51"/>
      <c r="M218" s="51"/>
      <c r="N218" s="51"/>
      <c r="O218" s="51"/>
      <c r="P218" s="52"/>
      <c r="Q218" s="51"/>
      <c r="R218" s="51"/>
    </row>
    <row r="219" spans="5:18" ht="13.5" customHeight="1" x14ac:dyDescent="0.2">
      <c r="E219" s="51"/>
      <c r="F219" s="51"/>
      <c r="G219" s="51"/>
      <c r="H219" s="51"/>
      <c r="I219" s="51"/>
      <c r="J219" s="51"/>
      <c r="K219" s="51"/>
      <c r="L219" s="51"/>
      <c r="M219" s="51"/>
      <c r="N219" s="51"/>
      <c r="O219" s="51"/>
      <c r="P219" s="52"/>
      <c r="Q219" s="51"/>
      <c r="R219" s="51"/>
    </row>
    <row r="220" spans="5:18" ht="13.5" customHeight="1" x14ac:dyDescent="0.2">
      <c r="E220" s="51"/>
      <c r="F220" s="51"/>
      <c r="G220" s="51"/>
      <c r="H220" s="51"/>
      <c r="I220" s="51"/>
      <c r="J220" s="51"/>
      <c r="K220" s="51"/>
      <c r="L220" s="51"/>
      <c r="M220" s="51"/>
      <c r="N220" s="51"/>
      <c r="O220" s="51"/>
      <c r="P220" s="52"/>
      <c r="Q220" s="51"/>
      <c r="R220" s="51"/>
    </row>
    <row r="221" spans="5:18" ht="13.5" customHeight="1" x14ac:dyDescent="0.2">
      <c r="E221" s="51"/>
      <c r="F221" s="51"/>
      <c r="G221" s="51"/>
      <c r="H221" s="51"/>
      <c r="I221" s="51"/>
      <c r="J221" s="51"/>
      <c r="K221" s="51"/>
      <c r="L221" s="51"/>
      <c r="M221" s="51"/>
      <c r="N221" s="51"/>
      <c r="O221" s="51"/>
      <c r="P221" s="52"/>
      <c r="Q221" s="51"/>
      <c r="R221" s="51"/>
    </row>
    <row r="222" spans="5:18" ht="13.5" customHeight="1" x14ac:dyDescent="0.2">
      <c r="E222" s="51"/>
      <c r="F222" s="51"/>
      <c r="G222" s="51"/>
      <c r="H222" s="51"/>
      <c r="I222" s="51"/>
      <c r="J222" s="51"/>
      <c r="K222" s="51"/>
      <c r="L222" s="51"/>
      <c r="M222" s="51"/>
      <c r="N222" s="51"/>
      <c r="O222" s="51"/>
      <c r="P222" s="52"/>
      <c r="Q222" s="51"/>
      <c r="R222" s="51"/>
    </row>
    <row r="223" spans="5:18" ht="13.5" customHeight="1" x14ac:dyDescent="0.2">
      <c r="E223" s="51"/>
      <c r="F223" s="51"/>
      <c r="G223" s="51"/>
      <c r="H223" s="51"/>
      <c r="I223" s="51"/>
      <c r="J223" s="51"/>
      <c r="K223" s="51"/>
      <c r="L223" s="51"/>
      <c r="M223" s="51"/>
      <c r="N223" s="51"/>
      <c r="O223" s="51"/>
      <c r="P223" s="52"/>
      <c r="Q223" s="51"/>
      <c r="R223" s="51"/>
    </row>
    <row r="224" spans="5:18" ht="13.5" customHeight="1" x14ac:dyDescent="0.2">
      <c r="E224" s="51"/>
      <c r="F224" s="51"/>
      <c r="G224" s="51"/>
      <c r="H224" s="51"/>
      <c r="I224" s="51"/>
      <c r="J224" s="51"/>
      <c r="K224" s="51"/>
      <c r="L224" s="51"/>
      <c r="M224" s="51"/>
      <c r="N224" s="51"/>
      <c r="O224" s="51"/>
      <c r="P224" s="52"/>
      <c r="Q224" s="51"/>
      <c r="R224" s="51"/>
    </row>
    <row r="225" spans="5:18" ht="13.5" customHeight="1" x14ac:dyDescent="0.2">
      <c r="E225" s="51"/>
      <c r="F225" s="51"/>
      <c r="G225" s="51"/>
      <c r="H225" s="51"/>
      <c r="I225" s="51"/>
      <c r="J225" s="51"/>
      <c r="K225" s="51"/>
      <c r="L225" s="51"/>
      <c r="M225" s="51"/>
      <c r="N225" s="51"/>
      <c r="O225" s="51"/>
      <c r="P225" s="52"/>
      <c r="Q225" s="51"/>
      <c r="R225" s="51"/>
    </row>
    <row r="226" spans="5:18" ht="13.5" customHeight="1" x14ac:dyDescent="0.2">
      <c r="E226" s="51"/>
      <c r="F226" s="51"/>
      <c r="G226" s="51"/>
      <c r="H226" s="51"/>
      <c r="I226" s="51"/>
      <c r="J226" s="51"/>
      <c r="K226" s="51"/>
      <c r="L226" s="51"/>
      <c r="M226" s="51"/>
      <c r="N226" s="51"/>
      <c r="O226" s="51"/>
      <c r="P226" s="52"/>
      <c r="Q226" s="51"/>
      <c r="R226" s="51"/>
    </row>
    <row r="227" spans="5:18" ht="13.5" customHeight="1" x14ac:dyDescent="0.2">
      <c r="E227" s="51"/>
      <c r="F227" s="51"/>
      <c r="G227" s="51"/>
      <c r="H227" s="51"/>
      <c r="I227" s="51"/>
      <c r="J227" s="51"/>
      <c r="K227" s="51"/>
      <c r="L227" s="51"/>
      <c r="M227" s="51"/>
      <c r="N227" s="51"/>
      <c r="O227" s="51"/>
      <c r="P227" s="52"/>
      <c r="Q227" s="51"/>
      <c r="R227" s="51"/>
    </row>
    <row r="228" spans="5:18" ht="13.5" customHeight="1" x14ac:dyDescent="0.2">
      <c r="E228" s="51"/>
      <c r="F228" s="51"/>
      <c r="G228" s="51"/>
      <c r="H228" s="51"/>
      <c r="I228" s="51"/>
      <c r="J228" s="51"/>
      <c r="K228" s="51"/>
      <c r="L228" s="51"/>
      <c r="M228" s="51"/>
      <c r="N228" s="51"/>
      <c r="O228" s="51"/>
      <c r="P228" s="52"/>
      <c r="Q228" s="51"/>
      <c r="R228" s="51"/>
    </row>
    <row r="229" spans="5:18" ht="13.5" customHeight="1" x14ac:dyDescent="0.2">
      <c r="E229" s="51"/>
      <c r="F229" s="51"/>
      <c r="G229" s="51"/>
      <c r="H229" s="51"/>
      <c r="I229" s="51"/>
      <c r="J229" s="51"/>
      <c r="K229" s="51"/>
      <c r="L229" s="51"/>
      <c r="M229" s="51"/>
      <c r="N229" s="51"/>
      <c r="O229" s="51"/>
      <c r="P229" s="52"/>
      <c r="Q229" s="51"/>
      <c r="R229" s="51"/>
    </row>
    <row r="230" spans="5:18" ht="13.5" customHeight="1" x14ac:dyDescent="0.2">
      <c r="E230" s="51"/>
      <c r="F230" s="51"/>
      <c r="G230" s="51"/>
      <c r="H230" s="51"/>
      <c r="I230" s="51"/>
      <c r="J230" s="51"/>
      <c r="K230" s="51"/>
      <c r="L230" s="51"/>
      <c r="M230" s="51"/>
      <c r="N230" s="51"/>
      <c r="O230" s="51"/>
      <c r="P230" s="52"/>
      <c r="Q230" s="51"/>
      <c r="R230" s="51"/>
    </row>
    <row r="231" spans="5:18" ht="13.5" customHeight="1" x14ac:dyDescent="0.2">
      <c r="E231" s="51"/>
      <c r="F231" s="51"/>
      <c r="G231" s="51"/>
      <c r="H231" s="51"/>
      <c r="I231" s="51"/>
      <c r="J231" s="51"/>
      <c r="K231" s="51"/>
      <c r="L231" s="51"/>
      <c r="M231" s="51"/>
      <c r="N231" s="51"/>
      <c r="O231" s="51"/>
      <c r="P231" s="52"/>
      <c r="Q231" s="51"/>
      <c r="R231" s="51"/>
    </row>
    <row r="232" spans="5:18" ht="13.5" customHeight="1" x14ac:dyDescent="0.2">
      <c r="E232" s="51"/>
      <c r="F232" s="51"/>
      <c r="G232" s="51"/>
      <c r="H232" s="51"/>
      <c r="I232" s="51"/>
      <c r="J232" s="51"/>
      <c r="K232" s="51"/>
      <c r="L232" s="51"/>
      <c r="M232" s="51"/>
      <c r="N232" s="51"/>
      <c r="O232" s="51"/>
      <c r="P232" s="52"/>
      <c r="Q232" s="51"/>
      <c r="R232" s="51"/>
    </row>
    <row r="233" spans="5:18" ht="13.5" customHeight="1" x14ac:dyDescent="0.2">
      <c r="E233" s="51"/>
      <c r="F233" s="51"/>
      <c r="G233" s="51"/>
      <c r="H233" s="51"/>
      <c r="I233" s="51"/>
      <c r="J233" s="51"/>
      <c r="K233" s="51"/>
      <c r="L233" s="51"/>
      <c r="M233" s="51"/>
      <c r="N233" s="51"/>
      <c r="O233" s="51"/>
      <c r="P233" s="52"/>
      <c r="Q233" s="51"/>
      <c r="R233" s="51"/>
    </row>
    <row r="234" spans="5:18" ht="13.5" customHeight="1" x14ac:dyDescent="0.2">
      <c r="E234" s="51"/>
      <c r="F234" s="51"/>
      <c r="G234" s="51"/>
      <c r="H234" s="51"/>
      <c r="I234" s="51"/>
      <c r="J234" s="51"/>
      <c r="K234" s="51"/>
      <c r="L234" s="51"/>
      <c r="M234" s="51"/>
      <c r="N234" s="51"/>
      <c r="O234" s="51"/>
      <c r="P234" s="52"/>
      <c r="Q234" s="51"/>
      <c r="R234" s="51"/>
    </row>
    <row r="235" spans="5:18" ht="13.5" customHeight="1" x14ac:dyDescent="0.2">
      <c r="E235" s="51"/>
      <c r="F235" s="51"/>
      <c r="G235" s="51"/>
      <c r="H235" s="51"/>
      <c r="I235" s="51"/>
      <c r="J235" s="51"/>
      <c r="K235" s="51"/>
      <c r="L235" s="51"/>
      <c r="M235" s="51"/>
      <c r="N235" s="51"/>
      <c r="O235" s="51"/>
      <c r="P235" s="52"/>
      <c r="Q235" s="51"/>
      <c r="R235" s="51"/>
    </row>
    <row r="236" spans="5:18" ht="13.5" customHeight="1" x14ac:dyDescent="0.2">
      <c r="E236" s="51"/>
      <c r="F236" s="51"/>
      <c r="G236" s="51"/>
      <c r="H236" s="51"/>
      <c r="I236" s="51"/>
      <c r="J236" s="51"/>
      <c r="K236" s="51"/>
      <c r="L236" s="51"/>
      <c r="M236" s="51"/>
      <c r="N236" s="51"/>
      <c r="O236" s="51"/>
      <c r="P236" s="52"/>
      <c r="Q236" s="51"/>
      <c r="R236" s="51"/>
    </row>
    <row r="237" spans="5:18" ht="13.5" customHeight="1" x14ac:dyDescent="0.2">
      <c r="E237" s="51"/>
      <c r="F237" s="51"/>
      <c r="G237" s="51"/>
      <c r="H237" s="51"/>
      <c r="I237" s="51"/>
      <c r="J237" s="51"/>
      <c r="K237" s="51"/>
      <c r="L237" s="51"/>
      <c r="M237" s="51"/>
      <c r="N237" s="51"/>
      <c r="O237" s="51"/>
      <c r="P237" s="52"/>
      <c r="Q237" s="51"/>
      <c r="R237" s="51"/>
    </row>
    <row r="238" spans="5:18" ht="13.5" customHeight="1" x14ac:dyDescent="0.2">
      <c r="E238" s="51"/>
      <c r="F238" s="51"/>
      <c r="G238" s="51"/>
      <c r="H238" s="51"/>
      <c r="I238" s="51"/>
      <c r="J238" s="51"/>
      <c r="K238" s="51"/>
      <c r="L238" s="51"/>
      <c r="M238" s="51"/>
      <c r="N238" s="51"/>
      <c r="O238" s="51"/>
      <c r="P238" s="52"/>
      <c r="Q238" s="51"/>
      <c r="R238" s="51"/>
    </row>
    <row r="239" spans="5:18" ht="13.5" customHeight="1" x14ac:dyDescent="0.2">
      <c r="E239" s="51"/>
      <c r="F239" s="51"/>
      <c r="G239" s="51"/>
      <c r="H239" s="51"/>
      <c r="I239" s="51"/>
      <c r="J239" s="51"/>
      <c r="K239" s="51"/>
      <c r="L239" s="51"/>
      <c r="M239" s="51"/>
      <c r="N239" s="51"/>
      <c r="O239" s="51"/>
      <c r="P239" s="52"/>
      <c r="Q239" s="51"/>
      <c r="R239" s="51"/>
    </row>
    <row r="240" spans="5:18" ht="13.5" customHeight="1" x14ac:dyDescent="0.2">
      <c r="E240" s="51"/>
      <c r="F240" s="51"/>
      <c r="G240" s="51"/>
      <c r="H240" s="51"/>
      <c r="I240" s="51"/>
      <c r="J240" s="51"/>
      <c r="K240" s="51"/>
      <c r="L240" s="51"/>
      <c r="M240" s="51"/>
      <c r="N240" s="51"/>
      <c r="O240" s="51"/>
      <c r="P240" s="52"/>
      <c r="Q240" s="51"/>
      <c r="R240" s="51"/>
    </row>
    <row r="241" spans="5:18" ht="13.5" customHeight="1" x14ac:dyDescent="0.2">
      <c r="E241" s="51"/>
      <c r="F241" s="51"/>
      <c r="G241" s="51"/>
      <c r="H241" s="51"/>
      <c r="I241" s="51"/>
      <c r="J241" s="51"/>
      <c r="K241" s="51"/>
      <c r="L241" s="51"/>
      <c r="M241" s="51"/>
      <c r="N241" s="51"/>
      <c r="O241" s="51"/>
      <c r="P241" s="52"/>
      <c r="Q241" s="51"/>
      <c r="R241" s="51"/>
    </row>
    <row r="242" spans="5:18" ht="13.5" customHeight="1" x14ac:dyDescent="0.2">
      <c r="E242" s="51"/>
      <c r="F242" s="51"/>
      <c r="G242" s="51"/>
      <c r="H242" s="51"/>
      <c r="I242" s="51"/>
      <c r="J242" s="51"/>
      <c r="K242" s="51"/>
      <c r="L242" s="51"/>
      <c r="M242" s="51"/>
      <c r="N242" s="51"/>
      <c r="O242" s="51"/>
      <c r="P242" s="52"/>
      <c r="Q242" s="51"/>
      <c r="R242" s="51"/>
    </row>
    <row r="243" spans="5:18" ht="13.5" customHeight="1" x14ac:dyDescent="0.2">
      <c r="E243" s="51"/>
      <c r="F243" s="51"/>
      <c r="G243" s="51"/>
      <c r="H243" s="51"/>
      <c r="I243" s="51"/>
      <c r="J243" s="51"/>
      <c r="K243" s="51"/>
      <c r="L243" s="51"/>
      <c r="M243" s="51"/>
      <c r="N243" s="51"/>
      <c r="O243" s="51"/>
      <c r="P243" s="52"/>
      <c r="Q243" s="51"/>
      <c r="R243" s="51"/>
    </row>
  </sheetData>
  <hyperlinks>
    <hyperlink ref="E4" location="HarvestedAreas!A1" display="HarvestedAreas" xr:uid="{8DD821BC-183E-4E17-97CF-C9EBEBFBC2F0}"/>
  </hyperlinks>
  <pageMargins left="0.75" right="0.75" top="1" bottom="1" header="0.5" footer="0.5"/>
  <pageSetup orientation="portrait" r:id="rId2"/>
  <headerFooter alignWithMargins="0"/>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59F746-AC73-414D-89B7-4F912D92B078}">
  <dimension ref="A1:T832"/>
  <sheetViews>
    <sheetView showGridLines="0" zoomScale="85" zoomScaleNormal="85" workbookViewId="0">
      <selection activeCell="L29" sqref="L29"/>
    </sheetView>
  </sheetViews>
  <sheetFormatPr defaultColWidth="9.28515625" defaultRowHeight="13.5" customHeight="1" outlineLevelRow="1" x14ac:dyDescent="0.2"/>
  <cols>
    <col min="1" max="1" width="1.7109375" style="2" customWidth="1"/>
    <col min="2" max="2" width="2.7109375" style="2" customWidth="1"/>
    <col min="3" max="3" width="2" style="2" customWidth="1"/>
    <col min="4" max="4" width="37.28515625" style="2" bestFit="1" customWidth="1"/>
    <col min="5" max="5" width="19.140625" style="2" bestFit="1" customWidth="1"/>
    <col min="6" max="6" width="30.5703125" style="2" bestFit="1" customWidth="1"/>
    <col min="7" max="13" width="14.140625" style="2" customWidth="1"/>
    <col min="14" max="14" width="9.28515625" style="2"/>
    <col min="15" max="15" width="14.28515625" style="2" customWidth="1"/>
    <col min="16" max="16" width="11.28515625" style="2" customWidth="1"/>
    <col min="17" max="17" width="26.7109375" style="2" customWidth="1"/>
    <col min="18" max="18" width="29.42578125" style="2" bestFit="1" customWidth="1"/>
    <col min="19" max="19" width="11.7109375" style="2" customWidth="1"/>
    <col min="20" max="16384" width="9.28515625" style="2"/>
  </cols>
  <sheetData>
    <row r="1" spans="1:18" s="7" customFormat="1" ht="13.5" customHeight="1" x14ac:dyDescent="0.2">
      <c r="A1" s="5"/>
      <c r="B1" s="5"/>
      <c r="C1" s="5"/>
      <c r="D1" s="6"/>
      <c r="E1" s="181"/>
    </row>
    <row r="2" spans="1:18" s="7" customFormat="1" ht="13.5" customHeight="1" x14ac:dyDescent="0.2">
      <c r="A2" s="5"/>
      <c r="B2" s="5"/>
      <c r="C2" s="5"/>
      <c r="D2" s="6"/>
      <c r="E2" s="182" t="str">
        <f>Title</f>
        <v>OCP Africa - DRC P205 market projections</v>
      </c>
    </row>
    <row r="3" spans="1:18" s="7" customFormat="1" ht="13.5" customHeight="1" x14ac:dyDescent="0.2">
      <c r="A3" s="5"/>
      <c r="B3" s="5"/>
      <c r="C3" s="5"/>
      <c r="D3" s="6"/>
      <c r="E3" s="183" t="str">
        <f ca="1">MID(CELL("filename",E3),FIND("]",CELL("filename",E3))+1,256)</f>
        <v>HarvestedAreas</v>
      </c>
    </row>
    <row r="4" spans="1:18" s="7" customFormat="1" ht="13.5" customHeight="1" x14ac:dyDescent="0.2">
      <c r="A4" s="5"/>
      <c r="B4" s="5"/>
      <c r="C4" s="5"/>
      <c r="D4" s="6"/>
      <c r="E4" s="366" t="s">
        <v>620</v>
      </c>
      <c r="G4" s="27"/>
    </row>
    <row r="5" spans="1:18" s="11" customFormat="1" ht="13.5" customHeight="1" x14ac:dyDescent="0.2">
      <c r="A5" s="8"/>
      <c r="B5" s="8"/>
      <c r="C5" s="8"/>
      <c r="D5" s="9"/>
      <c r="E5" s="10"/>
    </row>
    <row r="6" spans="1:18" ht="13.5" customHeight="1" x14ac:dyDescent="0.2">
      <c r="B6" s="7"/>
      <c r="C6" s="7"/>
      <c r="D6" s="7"/>
      <c r="E6" s="7"/>
      <c r="F6" s="7"/>
      <c r="G6" s="7"/>
      <c r="H6" s="7"/>
      <c r="I6" s="7"/>
      <c r="J6" s="7"/>
      <c r="K6" s="7"/>
      <c r="L6" s="7"/>
      <c r="M6" s="7"/>
      <c r="N6" s="7"/>
    </row>
    <row r="7" spans="1:18" ht="13.5" customHeight="1" x14ac:dyDescent="0.25">
      <c r="B7" s="47"/>
      <c r="C7" s="7"/>
      <c r="D7" s="48"/>
      <c r="E7" s="51" t="s">
        <v>621</v>
      </c>
      <c r="F7" s="51" t="s">
        <v>622</v>
      </c>
      <c r="G7" s="51" t="s">
        <v>623</v>
      </c>
      <c r="H7" s="51" t="s">
        <v>624</v>
      </c>
      <c r="I7" s="51" t="s">
        <v>625</v>
      </c>
      <c r="J7" s="51" t="s">
        <v>483</v>
      </c>
      <c r="K7" s="51" t="s">
        <v>626</v>
      </c>
      <c r="L7" s="51" t="s">
        <v>627</v>
      </c>
      <c r="M7" s="51" t="s">
        <v>628</v>
      </c>
      <c r="N7" s="51" t="s">
        <v>629</v>
      </c>
      <c r="O7" s="51" t="s">
        <v>630</v>
      </c>
      <c r="P7" s="52" t="s">
        <v>631</v>
      </c>
      <c r="Q7" s="51" t="s">
        <v>632</v>
      </c>
      <c r="R7" s="51" t="s">
        <v>633</v>
      </c>
    </row>
    <row r="8" spans="1:18" ht="13.5" customHeight="1" x14ac:dyDescent="0.2">
      <c r="B8" s="7"/>
      <c r="C8" s="7"/>
      <c r="D8" s="7"/>
      <c r="E8" s="51" t="s">
        <v>634</v>
      </c>
      <c r="F8" s="51" t="s">
        <v>635</v>
      </c>
      <c r="G8" s="51" t="s">
        <v>636</v>
      </c>
      <c r="H8" s="51" t="s">
        <v>562</v>
      </c>
      <c r="I8" s="51" t="s">
        <v>637</v>
      </c>
      <c r="J8" s="51" t="s">
        <v>566</v>
      </c>
      <c r="K8" s="51" t="s">
        <v>638</v>
      </c>
      <c r="L8" s="51" t="s">
        <v>602</v>
      </c>
      <c r="M8" s="51" t="s">
        <v>494</v>
      </c>
      <c r="N8" s="51" t="s">
        <v>494</v>
      </c>
      <c r="O8" s="51" t="s">
        <v>204</v>
      </c>
      <c r="P8" s="52">
        <v>9132</v>
      </c>
      <c r="Q8" s="51" t="s">
        <v>639</v>
      </c>
      <c r="R8" s="51" t="s">
        <v>640</v>
      </c>
    </row>
    <row r="9" spans="1:18" ht="13.5" customHeight="1" x14ac:dyDescent="0.2">
      <c r="B9" s="7"/>
      <c r="C9" s="7"/>
      <c r="D9" s="35"/>
      <c r="E9" s="51" t="s">
        <v>634</v>
      </c>
      <c r="F9" s="51" t="s">
        <v>635</v>
      </c>
      <c r="G9" s="51" t="s">
        <v>636</v>
      </c>
      <c r="H9" s="51" t="s">
        <v>562</v>
      </c>
      <c r="I9" s="51" t="s">
        <v>637</v>
      </c>
      <c r="J9" s="51" t="s">
        <v>566</v>
      </c>
      <c r="K9" s="51" t="s">
        <v>638</v>
      </c>
      <c r="L9" s="51" t="s">
        <v>602</v>
      </c>
      <c r="M9" s="51" t="s">
        <v>495</v>
      </c>
      <c r="N9" s="51" t="s">
        <v>495</v>
      </c>
      <c r="O9" s="51" t="s">
        <v>204</v>
      </c>
      <c r="P9" s="52">
        <v>9525</v>
      </c>
      <c r="Q9" s="51" t="s">
        <v>641</v>
      </c>
      <c r="R9" s="51" t="s">
        <v>642</v>
      </c>
    </row>
    <row r="10" spans="1:18" ht="13.5" customHeight="1" x14ac:dyDescent="0.2">
      <c r="B10" s="7"/>
      <c r="C10" s="7"/>
      <c r="D10" s="36"/>
      <c r="E10" s="51" t="s">
        <v>634</v>
      </c>
      <c r="F10" s="51" t="s">
        <v>635</v>
      </c>
      <c r="G10" s="51" t="s">
        <v>636</v>
      </c>
      <c r="H10" s="51" t="s">
        <v>562</v>
      </c>
      <c r="I10" s="51" t="s">
        <v>637</v>
      </c>
      <c r="J10" s="51" t="s">
        <v>566</v>
      </c>
      <c r="K10" s="51" t="s">
        <v>638</v>
      </c>
      <c r="L10" s="51" t="s">
        <v>602</v>
      </c>
      <c r="M10" s="51" t="s">
        <v>496</v>
      </c>
      <c r="N10" s="51" t="s">
        <v>496</v>
      </c>
      <c r="O10" s="51" t="s">
        <v>204</v>
      </c>
      <c r="P10" s="52">
        <v>9354</v>
      </c>
      <c r="Q10" s="51" t="s">
        <v>641</v>
      </c>
      <c r="R10" s="51" t="s">
        <v>642</v>
      </c>
    </row>
    <row r="11" spans="1:18" ht="13.5" customHeight="1" x14ac:dyDescent="0.2">
      <c r="B11" s="7"/>
      <c r="C11" s="7"/>
      <c r="D11" s="7"/>
      <c r="E11" s="51" t="s">
        <v>634</v>
      </c>
      <c r="F11" s="51" t="s">
        <v>635</v>
      </c>
      <c r="G11" s="51" t="s">
        <v>636</v>
      </c>
      <c r="H11" s="51" t="s">
        <v>562</v>
      </c>
      <c r="I11" s="51" t="s">
        <v>637</v>
      </c>
      <c r="J11" s="51" t="s">
        <v>566</v>
      </c>
      <c r="K11" s="51" t="s">
        <v>638</v>
      </c>
      <c r="L11" s="51" t="s">
        <v>602</v>
      </c>
      <c r="M11" s="51" t="s">
        <v>497</v>
      </c>
      <c r="N11" s="51" t="s">
        <v>497</v>
      </c>
      <c r="O11" s="51" t="s">
        <v>204</v>
      </c>
      <c r="P11" s="52">
        <v>9387</v>
      </c>
      <c r="Q11" s="51" t="s">
        <v>641</v>
      </c>
      <c r="R11" s="51" t="s">
        <v>642</v>
      </c>
    </row>
    <row r="12" spans="1:18" ht="13.5" customHeight="1" x14ac:dyDescent="0.2">
      <c r="B12" s="7"/>
      <c r="C12" s="7"/>
      <c r="D12" s="35"/>
      <c r="E12" s="51" t="s">
        <v>634</v>
      </c>
      <c r="F12" s="51" t="s">
        <v>635</v>
      </c>
      <c r="G12" s="51" t="s">
        <v>636</v>
      </c>
      <c r="H12" s="51" t="s">
        <v>562</v>
      </c>
      <c r="I12" s="51" t="s">
        <v>637</v>
      </c>
      <c r="J12" s="51" t="s">
        <v>566</v>
      </c>
      <c r="K12" s="51" t="s">
        <v>638</v>
      </c>
      <c r="L12" s="51" t="s">
        <v>602</v>
      </c>
      <c r="M12" s="51" t="s">
        <v>568</v>
      </c>
      <c r="N12" s="51" t="s">
        <v>568</v>
      </c>
      <c r="O12" s="51" t="s">
        <v>204</v>
      </c>
      <c r="P12" s="52">
        <v>9420</v>
      </c>
      <c r="Q12" s="51" t="s">
        <v>641</v>
      </c>
      <c r="R12" s="51" t="s">
        <v>642</v>
      </c>
    </row>
    <row r="13" spans="1:18" ht="13.5" customHeight="1" outlineLevel="1" x14ac:dyDescent="0.2">
      <c r="B13" s="7"/>
      <c r="C13" s="7"/>
      <c r="D13" s="7"/>
      <c r="E13" s="51" t="s">
        <v>634</v>
      </c>
      <c r="F13" s="51" t="s">
        <v>635</v>
      </c>
      <c r="G13" s="51" t="s">
        <v>636</v>
      </c>
      <c r="H13" s="51" t="s">
        <v>562</v>
      </c>
      <c r="I13" s="51" t="s">
        <v>643</v>
      </c>
      <c r="J13" s="51" t="s">
        <v>644</v>
      </c>
      <c r="K13" s="51" t="s">
        <v>638</v>
      </c>
      <c r="L13" s="51" t="s">
        <v>602</v>
      </c>
      <c r="M13" s="51" t="s">
        <v>494</v>
      </c>
      <c r="N13" s="51" t="s">
        <v>494</v>
      </c>
      <c r="O13" s="51" t="s">
        <v>645</v>
      </c>
      <c r="P13" s="52">
        <v>68389</v>
      </c>
      <c r="Q13" s="51" t="s">
        <v>639</v>
      </c>
      <c r="R13" s="51" t="s">
        <v>640</v>
      </c>
    </row>
    <row r="14" spans="1:18" ht="13.5" customHeight="1" outlineLevel="1" x14ac:dyDescent="0.2">
      <c r="B14" s="7"/>
      <c r="C14" s="7"/>
      <c r="D14" s="7"/>
      <c r="E14" s="51" t="s">
        <v>634</v>
      </c>
      <c r="F14" s="51" t="s">
        <v>635</v>
      </c>
      <c r="G14" s="51" t="s">
        <v>636</v>
      </c>
      <c r="H14" s="51" t="s">
        <v>562</v>
      </c>
      <c r="I14" s="51" t="s">
        <v>643</v>
      </c>
      <c r="J14" s="51" t="s">
        <v>644</v>
      </c>
      <c r="K14" s="51" t="s">
        <v>638</v>
      </c>
      <c r="L14" s="51" t="s">
        <v>602</v>
      </c>
      <c r="M14" s="51" t="s">
        <v>495</v>
      </c>
      <c r="N14" s="51" t="s">
        <v>495</v>
      </c>
      <c r="O14" s="51" t="s">
        <v>645</v>
      </c>
      <c r="P14" s="52">
        <v>66352</v>
      </c>
      <c r="Q14" s="51" t="s">
        <v>639</v>
      </c>
      <c r="R14" s="51" t="s">
        <v>640</v>
      </c>
    </row>
    <row r="15" spans="1:18" ht="13.5" customHeight="1" outlineLevel="1" x14ac:dyDescent="0.2">
      <c r="B15" s="7"/>
      <c r="C15" s="7"/>
      <c r="D15" s="7"/>
      <c r="E15" s="51" t="s">
        <v>634</v>
      </c>
      <c r="F15" s="51" t="s">
        <v>635</v>
      </c>
      <c r="G15" s="51" t="s">
        <v>636</v>
      </c>
      <c r="H15" s="51" t="s">
        <v>562</v>
      </c>
      <c r="I15" s="51" t="s">
        <v>643</v>
      </c>
      <c r="J15" s="51" t="s">
        <v>644</v>
      </c>
      <c r="K15" s="51" t="s">
        <v>638</v>
      </c>
      <c r="L15" s="51" t="s">
        <v>602</v>
      </c>
      <c r="M15" s="51" t="s">
        <v>496</v>
      </c>
      <c r="N15" s="51" t="s">
        <v>496</v>
      </c>
      <c r="O15" s="51" t="s">
        <v>645</v>
      </c>
      <c r="P15" s="52">
        <v>67860</v>
      </c>
      <c r="Q15" s="51" t="s">
        <v>639</v>
      </c>
      <c r="R15" s="51" t="s">
        <v>640</v>
      </c>
    </row>
    <row r="16" spans="1:18" ht="13.5" customHeight="1" outlineLevel="1" x14ac:dyDescent="0.2">
      <c r="B16" s="7"/>
      <c r="C16" s="7"/>
      <c r="D16" s="7"/>
      <c r="E16" s="51" t="s">
        <v>634</v>
      </c>
      <c r="F16" s="51" t="s">
        <v>635</v>
      </c>
      <c r="G16" s="51" t="s">
        <v>636</v>
      </c>
      <c r="H16" s="51" t="s">
        <v>562</v>
      </c>
      <c r="I16" s="51" t="s">
        <v>643</v>
      </c>
      <c r="J16" s="51" t="s">
        <v>644</v>
      </c>
      <c r="K16" s="51" t="s">
        <v>638</v>
      </c>
      <c r="L16" s="51" t="s">
        <v>602</v>
      </c>
      <c r="M16" s="51" t="s">
        <v>497</v>
      </c>
      <c r="N16" s="51" t="s">
        <v>497</v>
      </c>
      <c r="O16" s="51" t="s">
        <v>645</v>
      </c>
      <c r="P16" s="52">
        <v>67567</v>
      </c>
      <c r="Q16" s="51" t="s">
        <v>639</v>
      </c>
      <c r="R16" s="51" t="s">
        <v>640</v>
      </c>
    </row>
    <row r="17" spans="2:18" ht="13.5" customHeight="1" outlineLevel="1" x14ac:dyDescent="0.2">
      <c r="B17" s="7"/>
      <c r="C17" s="7"/>
      <c r="D17" s="7"/>
      <c r="E17" s="51" t="s">
        <v>634</v>
      </c>
      <c r="F17" s="51" t="s">
        <v>635</v>
      </c>
      <c r="G17" s="51" t="s">
        <v>636</v>
      </c>
      <c r="H17" s="51" t="s">
        <v>562</v>
      </c>
      <c r="I17" s="51" t="s">
        <v>643</v>
      </c>
      <c r="J17" s="51" t="s">
        <v>644</v>
      </c>
      <c r="K17" s="51" t="s">
        <v>638</v>
      </c>
      <c r="L17" s="51" t="s">
        <v>602</v>
      </c>
      <c r="M17" s="51" t="s">
        <v>568</v>
      </c>
      <c r="N17" s="51" t="s">
        <v>568</v>
      </c>
      <c r="O17" s="51" t="s">
        <v>645</v>
      </c>
      <c r="P17" s="52">
        <v>67273</v>
      </c>
      <c r="Q17" s="51" t="s">
        <v>639</v>
      </c>
      <c r="R17" s="51" t="s">
        <v>640</v>
      </c>
    </row>
    <row r="18" spans="2:18" ht="13.5" customHeight="1" outlineLevel="1" x14ac:dyDescent="0.2">
      <c r="B18" s="7"/>
      <c r="C18" s="7"/>
      <c r="D18" s="7"/>
      <c r="E18" s="51" t="s">
        <v>634</v>
      </c>
      <c r="F18" s="51" t="s">
        <v>635</v>
      </c>
      <c r="G18" s="51" t="s">
        <v>636</v>
      </c>
      <c r="H18" s="51" t="s">
        <v>562</v>
      </c>
      <c r="I18" s="51" t="s">
        <v>646</v>
      </c>
      <c r="J18" s="51" t="s">
        <v>647</v>
      </c>
      <c r="K18" s="51" t="s">
        <v>638</v>
      </c>
      <c r="L18" s="51" t="s">
        <v>602</v>
      </c>
      <c r="M18" s="51" t="s">
        <v>494</v>
      </c>
      <c r="N18" s="51" t="s">
        <v>494</v>
      </c>
      <c r="O18" s="51" t="s">
        <v>648</v>
      </c>
      <c r="P18" s="52">
        <v>62453.67</v>
      </c>
      <c r="Q18" s="51" t="s">
        <v>641</v>
      </c>
      <c r="R18" s="51" t="s">
        <v>642</v>
      </c>
    </row>
    <row r="19" spans="2:18" ht="13.5" customHeight="1" outlineLevel="1" x14ac:dyDescent="0.2">
      <c r="B19" s="7"/>
      <c r="C19" s="7"/>
      <c r="D19" s="7"/>
      <c r="E19" s="51" t="s">
        <v>634</v>
      </c>
      <c r="F19" s="51" t="s">
        <v>635</v>
      </c>
      <c r="G19" s="51" t="s">
        <v>636</v>
      </c>
      <c r="H19" s="51" t="s">
        <v>562</v>
      </c>
      <c r="I19" s="51" t="s">
        <v>646</v>
      </c>
      <c r="J19" s="51" t="s">
        <v>647</v>
      </c>
      <c r="K19" s="51" t="s">
        <v>638</v>
      </c>
      <c r="L19" s="51" t="s">
        <v>602</v>
      </c>
      <c r="M19" s="51" t="s">
        <v>495</v>
      </c>
      <c r="N19" s="51" t="s">
        <v>495</v>
      </c>
      <c r="O19" s="51" t="s">
        <v>648</v>
      </c>
      <c r="P19" s="52">
        <v>63202.57</v>
      </c>
      <c r="Q19" s="51" t="s">
        <v>641</v>
      </c>
      <c r="R19" s="51" t="s">
        <v>642</v>
      </c>
    </row>
    <row r="20" spans="2:18" ht="13.5" customHeight="1" outlineLevel="1" x14ac:dyDescent="0.2">
      <c r="B20" s="7"/>
      <c r="C20" s="7"/>
      <c r="D20" s="7"/>
      <c r="E20" s="51" t="s">
        <v>634</v>
      </c>
      <c r="F20" s="51" t="s">
        <v>635</v>
      </c>
      <c r="G20" s="51" t="s">
        <v>636</v>
      </c>
      <c r="H20" s="51" t="s">
        <v>562</v>
      </c>
      <c r="I20" s="51" t="s">
        <v>646</v>
      </c>
      <c r="J20" s="51" t="s">
        <v>647</v>
      </c>
      <c r="K20" s="51" t="s">
        <v>638</v>
      </c>
      <c r="L20" s="51" t="s">
        <v>602</v>
      </c>
      <c r="M20" s="51" t="s">
        <v>496</v>
      </c>
      <c r="N20" s="51" t="s">
        <v>496</v>
      </c>
      <c r="O20" s="51" t="s">
        <v>648</v>
      </c>
      <c r="P20" s="52">
        <v>63475.85</v>
      </c>
      <c r="Q20" s="51" t="s">
        <v>641</v>
      </c>
      <c r="R20" s="51" t="s">
        <v>642</v>
      </c>
    </row>
    <row r="21" spans="2:18" ht="13.5" customHeight="1" outlineLevel="1" x14ac:dyDescent="0.2">
      <c r="B21" s="7"/>
      <c r="C21" s="7"/>
      <c r="D21" s="7"/>
      <c r="E21" s="51" t="s">
        <v>634</v>
      </c>
      <c r="F21" s="51" t="s">
        <v>635</v>
      </c>
      <c r="G21" s="51" t="s">
        <v>636</v>
      </c>
      <c r="H21" s="51" t="s">
        <v>562</v>
      </c>
      <c r="I21" s="51" t="s">
        <v>646</v>
      </c>
      <c r="J21" s="51" t="s">
        <v>647</v>
      </c>
      <c r="K21" s="51" t="s">
        <v>638</v>
      </c>
      <c r="L21" s="51" t="s">
        <v>602</v>
      </c>
      <c r="M21" s="51" t="s">
        <v>497</v>
      </c>
      <c r="N21" s="51" t="s">
        <v>497</v>
      </c>
      <c r="O21" s="51" t="s">
        <v>648</v>
      </c>
      <c r="P21" s="52">
        <v>63423.95</v>
      </c>
      <c r="Q21" s="51" t="s">
        <v>641</v>
      </c>
      <c r="R21" s="51" t="s">
        <v>642</v>
      </c>
    </row>
    <row r="22" spans="2:18" ht="13.5" customHeight="1" outlineLevel="1" x14ac:dyDescent="0.2">
      <c r="B22" s="7"/>
      <c r="C22" s="7"/>
      <c r="D22" s="7"/>
      <c r="E22" s="51" t="s">
        <v>634</v>
      </c>
      <c r="F22" s="51" t="s">
        <v>635</v>
      </c>
      <c r="G22" s="51" t="s">
        <v>636</v>
      </c>
      <c r="H22" s="51" t="s">
        <v>562</v>
      </c>
      <c r="I22" s="51" t="s">
        <v>646</v>
      </c>
      <c r="J22" s="51" t="s">
        <v>647</v>
      </c>
      <c r="K22" s="51" t="s">
        <v>638</v>
      </c>
      <c r="L22" s="51" t="s">
        <v>602</v>
      </c>
      <c r="M22" s="51" t="s">
        <v>568</v>
      </c>
      <c r="N22" s="51" t="s">
        <v>568</v>
      </c>
      <c r="O22" s="51" t="s">
        <v>648</v>
      </c>
      <c r="P22" s="52">
        <v>63372.05</v>
      </c>
      <c r="Q22" s="51" t="s">
        <v>641</v>
      </c>
      <c r="R22" s="51" t="s">
        <v>642</v>
      </c>
    </row>
    <row r="23" spans="2:18" ht="13.5" customHeight="1" outlineLevel="1" x14ac:dyDescent="0.2">
      <c r="B23" s="7"/>
      <c r="C23" s="7"/>
      <c r="D23" s="7"/>
      <c r="E23" s="51" t="s">
        <v>634</v>
      </c>
      <c r="F23" s="51" t="s">
        <v>635</v>
      </c>
      <c r="G23" s="51" t="s">
        <v>636</v>
      </c>
      <c r="H23" s="51" t="s">
        <v>562</v>
      </c>
      <c r="I23" s="51" t="s">
        <v>637</v>
      </c>
      <c r="J23" s="51" t="s">
        <v>566</v>
      </c>
      <c r="K23" s="51" t="s">
        <v>649</v>
      </c>
      <c r="L23" s="51" t="s">
        <v>589</v>
      </c>
      <c r="M23" s="51" t="s">
        <v>494</v>
      </c>
      <c r="N23" s="51" t="s">
        <v>494</v>
      </c>
      <c r="O23" s="51" t="s">
        <v>204</v>
      </c>
      <c r="P23" s="52">
        <v>27073</v>
      </c>
      <c r="Q23" s="51" t="s">
        <v>639</v>
      </c>
      <c r="R23" s="51" t="s">
        <v>640</v>
      </c>
    </row>
    <row r="24" spans="2:18" ht="13.5" customHeight="1" outlineLevel="1" x14ac:dyDescent="0.25">
      <c r="B24" s="47"/>
      <c r="C24" s="7"/>
      <c r="D24" s="48"/>
      <c r="E24" s="51" t="s">
        <v>634</v>
      </c>
      <c r="F24" s="51" t="s">
        <v>635</v>
      </c>
      <c r="G24" s="51" t="s">
        <v>636</v>
      </c>
      <c r="H24" s="51" t="s">
        <v>562</v>
      </c>
      <c r="I24" s="51" t="s">
        <v>637</v>
      </c>
      <c r="J24" s="51" t="s">
        <v>566</v>
      </c>
      <c r="K24" s="51" t="s">
        <v>649</v>
      </c>
      <c r="L24" s="51" t="s">
        <v>589</v>
      </c>
      <c r="M24" s="51" t="s">
        <v>495</v>
      </c>
      <c r="N24" s="51" t="s">
        <v>495</v>
      </c>
      <c r="O24" s="51" t="s">
        <v>204</v>
      </c>
      <c r="P24" s="52">
        <v>27155</v>
      </c>
      <c r="Q24" s="51" t="s">
        <v>639</v>
      </c>
      <c r="R24" s="51" t="s">
        <v>640</v>
      </c>
    </row>
    <row r="25" spans="2:18" ht="13.5" customHeight="1" outlineLevel="1" x14ac:dyDescent="0.2">
      <c r="B25" s="7"/>
      <c r="C25" s="7"/>
      <c r="D25" s="7"/>
      <c r="E25" s="51" t="s">
        <v>634</v>
      </c>
      <c r="F25" s="51" t="s">
        <v>635</v>
      </c>
      <c r="G25" s="51" t="s">
        <v>636</v>
      </c>
      <c r="H25" s="51" t="s">
        <v>562</v>
      </c>
      <c r="I25" s="51" t="s">
        <v>637</v>
      </c>
      <c r="J25" s="51" t="s">
        <v>566</v>
      </c>
      <c r="K25" s="51" t="s">
        <v>649</v>
      </c>
      <c r="L25" s="51" t="s">
        <v>589</v>
      </c>
      <c r="M25" s="51" t="s">
        <v>496</v>
      </c>
      <c r="N25" s="51" t="s">
        <v>496</v>
      </c>
      <c r="O25" s="51" t="s">
        <v>204</v>
      </c>
      <c r="P25" s="52">
        <v>27289</v>
      </c>
      <c r="Q25" s="51" t="s">
        <v>639</v>
      </c>
      <c r="R25" s="51" t="s">
        <v>640</v>
      </c>
    </row>
    <row r="26" spans="2:18" ht="13.5" customHeight="1" outlineLevel="1" x14ac:dyDescent="0.2">
      <c r="B26" s="7"/>
      <c r="C26" s="7"/>
      <c r="D26" s="7"/>
      <c r="E26" s="51" t="s">
        <v>634</v>
      </c>
      <c r="F26" s="51" t="s">
        <v>635</v>
      </c>
      <c r="G26" s="51" t="s">
        <v>636</v>
      </c>
      <c r="H26" s="51" t="s">
        <v>562</v>
      </c>
      <c r="I26" s="51" t="s">
        <v>637</v>
      </c>
      <c r="J26" s="51" t="s">
        <v>566</v>
      </c>
      <c r="K26" s="51" t="s">
        <v>649</v>
      </c>
      <c r="L26" s="51" t="s">
        <v>589</v>
      </c>
      <c r="M26" s="51" t="s">
        <v>497</v>
      </c>
      <c r="N26" s="51" t="s">
        <v>497</v>
      </c>
      <c r="O26" s="51" t="s">
        <v>204</v>
      </c>
      <c r="P26" s="52">
        <v>27172</v>
      </c>
      <c r="Q26" s="51" t="s">
        <v>639</v>
      </c>
      <c r="R26" s="51" t="s">
        <v>640</v>
      </c>
    </row>
    <row r="27" spans="2:18" ht="13.5" customHeight="1" outlineLevel="1" x14ac:dyDescent="0.2">
      <c r="B27" s="7"/>
      <c r="C27" s="7"/>
      <c r="D27" s="7"/>
      <c r="E27" s="51" t="s">
        <v>634</v>
      </c>
      <c r="F27" s="51" t="s">
        <v>635</v>
      </c>
      <c r="G27" s="51" t="s">
        <v>636</v>
      </c>
      <c r="H27" s="51" t="s">
        <v>562</v>
      </c>
      <c r="I27" s="51" t="s">
        <v>637</v>
      </c>
      <c r="J27" s="51" t="s">
        <v>566</v>
      </c>
      <c r="K27" s="51" t="s">
        <v>649</v>
      </c>
      <c r="L27" s="51" t="s">
        <v>589</v>
      </c>
      <c r="M27" s="51" t="s">
        <v>568</v>
      </c>
      <c r="N27" s="51" t="s">
        <v>568</v>
      </c>
      <c r="O27" s="51" t="s">
        <v>204</v>
      </c>
      <c r="P27" s="52">
        <v>27205</v>
      </c>
      <c r="Q27" s="51" t="s">
        <v>639</v>
      </c>
      <c r="R27" s="51" t="s">
        <v>640</v>
      </c>
    </row>
    <row r="28" spans="2:18" ht="13.5" customHeight="1" outlineLevel="1" x14ac:dyDescent="0.2">
      <c r="B28" s="7"/>
      <c r="C28" s="7"/>
      <c r="D28" s="7"/>
      <c r="E28" s="51" t="s">
        <v>634</v>
      </c>
      <c r="F28" s="51" t="s">
        <v>635</v>
      </c>
      <c r="G28" s="51" t="s">
        <v>636</v>
      </c>
      <c r="H28" s="51" t="s">
        <v>562</v>
      </c>
      <c r="I28" s="51" t="s">
        <v>643</v>
      </c>
      <c r="J28" s="51" t="s">
        <v>644</v>
      </c>
      <c r="K28" s="51" t="s">
        <v>649</v>
      </c>
      <c r="L28" s="51" t="s">
        <v>589</v>
      </c>
      <c r="M28" s="51" t="s">
        <v>494</v>
      </c>
      <c r="N28" s="51" t="s">
        <v>494</v>
      </c>
      <c r="O28" s="51" t="s">
        <v>645</v>
      </c>
      <c r="P28" s="52">
        <v>4060</v>
      </c>
      <c r="Q28" s="51" t="s">
        <v>639</v>
      </c>
      <c r="R28" s="51" t="s">
        <v>640</v>
      </c>
    </row>
    <row r="29" spans="2:18" ht="13.5" customHeight="1" outlineLevel="1" x14ac:dyDescent="0.2">
      <c r="B29" s="7"/>
      <c r="C29" s="7"/>
      <c r="D29" s="7"/>
      <c r="E29" s="51" t="s">
        <v>634</v>
      </c>
      <c r="F29" s="51" t="s">
        <v>635</v>
      </c>
      <c r="G29" s="51" t="s">
        <v>636</v>
      </c>
      <c r="H29" s="51" t="s">
        <v>562</v>
      </c>
      <c r="I29" s="51" t="s">
        <v>643</v>
      </c>
      <c r="J29" s="51" t="s">
        <v>644</v>
      </c>
      <c r="K29" s="51" t="s">
        <v>649</v>
      </c>
      <c r="L29" s="51" t="s">
        <v>589</v>
      </c>
      <c r="M29" s="51" t="s">
        <v>495</v>
      </c>
      <c r="N29" s="51" t="s">
        <v>495</v>
      </c>
      <c r="O29" s="51" t="s">
        <v>645</v>
      </c>
      <c r="P29" s="52">
        <v>4110</v>
      </c>
      <c r="Q29" s="51" t="s">
        <v>639</v>
      </c>
      <c r="R29" s="51" t="s">
        <v>640</v>
      </c>
    </row>
    <row r="30" spans="2:18" ht="13.5" customHeight="1" outlineLevel="1" x14ac:dyDescent="0.2">
      <c r="B30" s="7"/>
      <c r="C30" s="7"/>
      <c r="D30" s="7"/>
      <c r="E30" s="51" t="s">
        <v>634</v>
      </c>
      <c r="F30" s="51" t="s">
        <v>635</v>
      </c>
      <c r="G30" s="51" t="s">
        <v>636</v>
      </c>
      <c r="H30" s="51" t="s">
        <v>562</v>
      </c>
      <c r="I30" s="51" t="s">
        <v>643</v>
      </c>
      <c r="J30" s="51" t="s">
        <v>644</v>
      </c>
      <c r="K30" s="51" t="s">
        <v>649</v>
      </c>
      <c r="L30" s="51" t="s">
        <v>589</v>
      </c>
      <c r="M30" s="51" t="s">
        <v>496</v>
      </c>
      <c r="N30" s="51" t="s">
        <v>496</v>
      </c>
      <c r="O30" s="51" t="s">
        <v>645</v>
      </c>
      <c r="P30" s="52">
        <v>4088</v>
      </c>
      <c r="Q30" s="51" t="s">
        <v>639</v>
      </c>
      <c r="R30" s="51" t="s">
        <v>640</v>
      </c>
    </row>
    <row r="31" spans="2:18" ht="13.5" customHeight="1" outlineLevel="1" x14ac:dyDescent="0.2">
      <c r="B31" s="7"/>
      <c r="C31" s="7"/>
      <c r="D31" s="7"/>
      <c r="E31" s="51" t="s">
        <v>634</v>
      </c>
      <c r="F31" s="51" t="s">
        <v>635</v>
      </c>
      <c r="G31" s="51" t="s">
        <v>636</v>
      </c>
      <c r="H31" s="51" t="s">
        <v>562</v>
      </c>
      <c r="I31" s="51" t="s">
        <v>643</v>
      </c>
      <c r="J31" s="51" t="s">
        <v>644</v>
      </c>
      <c r="K31" s="51" t="s">
        <v>649</v>
      </c>
      <c r="L31" s="51" t="s">
        <v>589</v>
      </c>
      <c r="M31" s="51" t="s">
        <v>497</v>
      </c>
      <c r="N31" s="51" t="s">
        <v>497</v>
      </c>
      <c r="O31" s="51" t="s">
        <v>645</v>
      </c>
      <c r="P31" s="52">
        <v>4138</v>
      </c>
      <c r="Q31" s="51" t="s">
        <v>639</v>
      </c>
      <c r="R31" s="51" t="s">
        <v>640</v>
      </c>
    </row>
    <row r="32" spans="2:18" ht="13.5" customHeight="1" x14ac:dyDescent="0.2">
      <c r="B32" s="7"/>
      <c r="C32" s="7"/>
      <c r="D32" s="7"/>
      <c r="E32" s="51" t="s">
        <v>634</v>
      </c>
      <c r="F32" s="51" t="s">
        <v>635</v>
      </c>
      <c r="G32" s="51" t="s">
        <v>636</v>
      </c>
      <c r="H32" s="51" t="s">
        <v>562</v>
      </c>
      <c r="I32" s="51" t="s">
        <v>643</v>
      </c>
      <c r="J32" s="51" t="s">
        <v>644</v>
      </c>
      <c r="K32" s="51" t="s">
        <v>649</v>
      </c>
      <c r="L32" s="51" t="s">
        <v>589</v>
      </c>
      <c r="M32" s="51" t="s">
        <v>568</v>
      </c>
      <c r="N32" s="51" t="s">
        <v>568</v>
      </c>
      <c r="O32" s="51" t="s">
        <v>645</v>
      </c>
      <c r="P32" s="52">
        <v>4112</v>
      </c>
      <c r="Q32" s="51" t="s">
        <v>639</v>
      </c>
      <c r="R32" s="51" t="s">
        <v>640</v>
      </c>
    </row>
    <row r="33" spans="2:18" ht="13.5" customHeight="1" x14ac:dyDescent="0.2">
      <c r="B33" s="7"/>
      <c r="C33" s="7"/>
      <c r="D33" s="7"/>
      <c r="E33" s="51" t="s">
        <v>634</v>
      </c>
      <c r="F33" s="51" t="s">
        <v>635</v>
      </c>
      <c r="G33" s="51" t="s">
        <v>636</v>
      </c>
      <c r="H33" s="51" t="s">
        <v>562</v>
      </c>
      <c r="I33" s="51" t="s">
        <v>646</v>
      </c>
      <c r="J33" s="51" t="s">
        <v>647</v>
      </c>
      <c r="K33" s="51" t="s">
        <v>649</v>
      </c>
      <c r="L33" s="51" t="s">
        <v>589</v>
      </c>
      <c r="M33" s="51" t="s">
        <v>494</v>
      </c>
      <c r="N33" s="51" t="s">
        <v>494</v>
      </c>
      <c r="O33" s="51" t="s">
        <v>648</v>
      </c>
      <c r="P33" s="52">
        <v>10991.13</v>
      </c>
      <c r="Q33" s="51" t="s">
        <v>641</v>
      </c>
      <c r="R33" s="51" t="s">
        <v>642</v>
      </c>
    </row>
    <row r="34" spans="2:18" ht="13.5" customHeight="1" x14ac:dyDescent="0.2">
      <c r="E34" s="51" t="s">
        <v>634</v>
      </c>
      <c r="F34" s="51" t="s">
        <v>635</v>
      </c>
      <c r="G34" s="51" t="s">
        <v>636</v>
      </c>
      <c r="H34" s="51" t="s">
        <v>562</v>
      </c>
      <c r="I34" s="51" t="s">
        <v>646</v>
      </c>
      <c r="J34" s="51" t="s">
        <v>647</v>
      </c>
      <c r="K34" s="51" t="s">
        <v>649</v>
      </c>
      <c r="L34" s="51" t="s">
        <v>589</v>
      </c>
      <c r="M34" s="51" t="s">
        <v>495</v>
      </c>
      <c r="N34" s="51" t="s">
        <v>495</v>
      </c>
      <c r="O34" s="51" t="s">
        <v>648</v>
      </c>
      <c r="P34" s="52">
        <v>11160.48</v>
      </c>
      <c r="Q34" s="51" t="s">
        <v>641</v>
      </c>
      <c r="R34" s="51" t="s">
        <v>642</v>
      </c>
    </row>
    <row r="35" spans="2:18" ht="13.5" customHeight="1" x14ac:dyDescent="0.2">
      <c r="E35" s="51" t="s">
        <v>634</v>
      </c>
      <c r="F35" s="51" t="s">
        <v>635</v>
      </c>
      <c r="G35" s="51" t="s">
        <v>636</v>
      </c>
      <c r="H35" s="51" t="s">
        <v>562</v>
      </c>
      <c r="I35" s="51" t="s">
        <v>646</v>
      </c>
      <c r="J35" s="51" t="s">
        <v>647</v>
      </c>
      <c r="K35" s="51" t="s">
        <v>649</v>
      </c>
      <c r="L35" s="51" t="s">
        <v>589</v>
      </c>
      <c r="M35" s="51" t="s">
        <v>496</v>
      </c>
      <c r="N35" s="51" t="s">
        <v>496</v>
      </c>
      <c r="O35" s="51" t="s">
        <v>648</v>
      </c>
      <c r="P35" s="52">
        <v>11154.34</v>
      </c>
      <c r="Q35" s="51" t="s">
        <v>641</v>
      </c>
      <c r="R35" s="51" t="s">
        <v>642</v>
      </c>
    </row>
    <row r="36" spans="2:18" ht="13.5" customHeight="1" x14ac:dyDescent="0.2">
      <c r="E36" s="51" t="s">
        <v>634</v>
      </c>
      <c r="F36" s="51" t="s">
        <v>635</v>
      </c>
      <c r="G36" s="51" t="s">
        <v>636</v>
      </c>
      <c r="H36" s="51" t="s">
        <v>562</v>
      </c>
      <c r="I36" s="51" t="s">
        <v>646</v>
      </c>
      <c r="J36" s="51" t="s">
        <v>647</v>
      </c>
      <c r="K36" s="51" t="s">
        <v>649</v>
      </c>
      <c r="L36" s="51" t="s">
        <v>589</v>
      </c>
      <c r="M36" s="51" t="s">
        <v>497</v>
      </c>
      <c r="N36" s="51" t="s">
        <v>497</v>
      </c>
      <c r="O36" s="51" t="s">
        <v>648</v>
      </c>
      <c r="P36" s="52">
        <v>11244.19</v>
      </c>
      <c r="Q36" s="51" t="s">
        <v>641</v>
      </c>
      <c r="R36" s="51" t="s">
        <v>642</v>
      </c>
    </row>
    <row r="37" spans="2:18" ht="13.5" customHeight="1" x14ac:dyDescent="0.2">
      <c r="E37" s="51" t="s">
        <v>634</v>
      </c>
      <c r="F37" s="51" t="s">
        <v>635</v>
      </c>
      <c r="G37" s="51" t="s">
        <v>636</v>
      </c>
      <c r="H37" s="51" t="s">
        <v>562</v>
      </c>
      <c r="I37" s="51" t="s">
        <v>646</v>
      </c>
      <c r="J37" s="51" t="s">
        <v>647</v>
      </c>
      <c r="K37" s="51" t="s">
        <v>649</v>
      </c>
      <c r="L37" s="51" t="s">
        <v>589</v>
      </c>
      <c r="M37" s="51" t="s">
        <v>568</v>
      </c>
      <c r="N37" s="51" t="s">
        <v>568</v>
      </c>
      <c r="O37" s="51" t="s">
        <v>648</v>
      </c>
      <c r="P37" s="52">
        <v>11186.34</v>
      </c>
      <c r="Q37" s="51" t="s">
        <v>639</v>
      </c>
      <c r="R37" s="51" t="s">
        <v>640</v>
      </c>
    </row>
    <row r="38" spans="2:18" ht="13.5" customHeight="1" x14ac:dyDescent="0.2">
      <c r="E38" s="51" t="s">
        <v>634</v>
      </c>
      <c r="F38" s="51" t="s">
        <v>635</v>
      </c>
      <c r="G38" s="51" t="s">
        <v>636</v>
      </c>
      <c r="H38" s="51" t="s">
        <v>562</v>
      </c>
      <c r="I38" s="51" t="s">
        <v>637</v>
      </c>
      <c r="J38" s="51" t="s">
        <v>566</v>
      </c>
      <c r="K38" s="51" t="s">
        <v>650</v>
      </c>
      <c r="L38" s="51" t="s">
        <v>575</v>
      </c>
      <c r="M38" s="51" t="s">
        <v>494</v>
      </c>
      <c r="N38" s="51" t="s">
        <v>494</v>
      </c>
      <c r="O38" s="51" t="s">
        <v>204</v>
      </c>
      <c r="P38" s="52">
        <v>227085</v>
      </c>
      <c r="Q38" s="51" t="s">
        <v>641</v>
      </c>
      <c r="R38" s="51" t="s">
        <v>642</v>
      </c>
    </row>
    <row r="39" spans="2:18" ht="13.5" customHeight="1" x14ac:dyDescent="0.2">
      <c r="E39" s="51" t="s">
        <v>634</v>
      </c>
      <c r="F39" s="51" t="s">
        <v>635</v>
      </c>
      <c r="G39" s="51" t="s">
        <v>636</v>
      </c>
      <c r="H39" s="51" t="s">
        <v>562</v>
      </c>
      <c r="I39" s="51" t="s">
        <v>637</v>
      </c>
      <c r="J39" s="51" t="s">
        <v>566</v>
      </c>
      <c r="K39" s="51" t="s">
        <v>650</v>
      </c>
      <c r="L39" s="51" t="s">
        <v>575</v>
      </c>
      <c r="M39" s="51" t="s">
        <v>495</v>
      </c>
      <c r="N39" s="51" t="s">
        <v>495</v>
      </c>
      <c r="O39" s="51" t="s">
        <v>204</v>
      </c>
      <c r="P39" s="52">
        <v>225050</v>
      </c>
      <c r="Q39" s="51" t="s">
        <v>641</v>
      </c>
      <c r="R39" s="51" t="s">
        <v>642</v>
      </c>
    </row>
    <row r="40" spans="2:18" ht="13.5" customHeight="1" x14ac:dyDescent="0.2">
      <c r="E40" s="51" t="s">
        <v>634</v>
      </c>
      <c r="F40" s="51" t="s">
        <v>635</v>
      </c>
      <c r="G40" s="51" t="s">
        <v>636</v>
      </c>
      <c r="H40" s="51" t="s">
        <v>562</v>
      </c>
      <c r="I40" s="51" t="s">
        <v>637</v>
      </c>
      <c r="J40" s="51" t="s">
        <v>566</v>
      </c>
      <c r="K40" s="51" t="s">
        <v>650</v>
      </c>
      <c r="L40" s="51" t="s">
        <v>575</v>
      </c>
      <c r="M40" s="51" t="s">
        <v>496</v>
      </c>
      <c r="N40" s="51" t="s">
        <v>496</v>
      </c>
      <c r="O40" s="51" t="s">
        <v>204</v>
      </c>
      <c r="P40" s="52">
        <v>226640</v>
      </c>
      <c r="Q40" s="51" t="s">
        <v>641</v>
      </c>
      <c r="R40" s="51" t="s">
        <v>642</v>
      </c>
    </row>
    <row r="41" spans="2:18" ht="13.5" customHeight="1" x14ac:dyDescent="0.2">
      <c r="E41" s="51" t="s">
        <v>634</v>
      </c>
      <c r="F41" s="51" t="s">
        <v>635</v>
      </c>
      <c r="G41" s="51" t="s">
        <v>636</v>
      </c>
      <c r="H41" s="51" t="s">
        <v>562</v>
      </c>
      <c r="I41" s="51" t="s">
        <v>637</v>
      </c>
      <c r="J41" s="51" t="s">
        <v>566</v>
      </c>
      <c r="K41" s="51" t="s">
        <v>650</v>
      </c>
      <c r="L41" s="51" t="s">
        <v>575</v>
      </c>
      <c r="M41" s="51" t="s">
        <v>497</v>
      </c>
      <c r="N41" s="51" t="s">
        <v>497</v>
      </c>
      <c r="O41" s="51" t="s">
        <v>204</v>
      </c>
      <c r="P41" s="52">
        <v>227689</v>
      </c>
      <c r="Q41" s="51" t="s">
        <v>641</v>
      </c>
      <c r="R41" s="51" t="s">
        <v>642</v>
      </c>
    </row>
    <row r="42" spans="2:18" ht="13.5" customHeight="1" x14ac:dyDescent="0.2">
      <c r="E42" s="51" t="s">
        <v>634</v>
      </c>
      <c r="F42" s="51" t="s">
        <v>635</v>
      </c>
      <c r="G42" s="51" t="s">
        <v>636</v>
      </c>
      <c r="H42" s="51" t="s">
        <v>562</v>
      </c>
      <c r="I42" s="51" t="s">
        <v>637</v>
      </c>
      <c r="J42" s="51" t="s">
        <v>566</v>
      </c>
      <c r="K42" s="51" t="s">
        <v>650</v>
      </c>
      <c r="L42" s="51" t="s">
        <v>575</v>
      </c>
      <c r="M42" s="51" t="s">
        <v>568</v>
      </c>
      <c r="N42" s="51" t="s">
        <v>568</v>
      </c>
      <c r="O42" s="51" t="s">
        <v>204</v>
      </c>
      <c r="P42" s="52">
        <v>228745</v>
      </c>
      <c r="Q42" s="51" t="s">
        <v>641</v>
      </c>
      <c r="R42" s="51" t="s">
        <v>642</v>
      </c>
    </row>
    <row r="43" spans="2:18" ht="13.5" customHeight="1" x14ac:dyDescent="0.2">
      <c r="E43" s="51" t="s">
        <v>634</v>
      </c>
      <c r="F43" s="51" t="s">
        <v>635</v>
      </c>
      <c r="G43" s="51" t="s">
        <v>636</v>
      </c>
      <c r="H43" s="51" t="s">
        <v>562</v>
      </c>
      <c r="I43" s="51" t="s">
        <v>643</v>
      </c>
      <c r="J43" s="51" t="s">
        <v>644</v>
      </c>
      <c r="K43" s="51" t="s">
        <v>650</v>
      </c>
      <c r="L43" s="51" t="s">
        <v>575</v>
      </c>
      <c r="M43" s="51" t="s">
        <v>494</v>
      </c>
      <c r="N43" s="51" t="s">
        <v>494</v>
      </c>
      <c r="O43" s="51" t="s">
        <v>645</v>
      </c>
      <c r="P43" s="52">
        <v>35841</v>
      </c>
      <c r="Q43" s="51" t="s">
        <v>639</v>
      </c>
      <c r="R43" s="51" t="s">
        <v>640</v>
      </c>
    </row>
    <row r="44" spans="2:18" ht="13.5" customHeight="1" x14ac:dyDescent="0.2">
      <c r="E44" s="51" t="s">
        <v>634</v>
      </c>
      <c r="F44" s="51" t="s">
        <v>635</v>
      </c>
      <c r="G44" s="51" t="s">
        <v>636</v>
      </c>
      <c r="H44" s="51" t="s">
        <v>562</v>
      </c>
      <c r="I44" s="51" t="s">
        <v>643</v>
      </c>
      <c r="J44" s="51" t="s">
        <v>644</v>
      </c>
      <c r="K44" s="51" t="s">
        <v>650</v>
      </c>
      <c r="L44" s="51" t="s">
        <v>575</v>
      </c>
      <c r="M44" s="51" t="s">
        <v>495</v>
      </c>
      <c r="N44" s="51" t="s">
        <v>495</v>
      </c>
      <c r="O44" s="51" t="s">
        <v>645</v>
      </c>
      <c r="P44" s="52">
        <v>35695</v>
      </c>
      <c r="Q44" s="51" t="s">
        <v>639</v>
      </c>
      <c r="R44" s="51" t="s">
        <v>640</v>
      </c>
    </row>
    <row r="45" spans="2:18" ht="13.5" customHeight="1" x14ac:dyDescent="0.2">
      <c r="E45" s="51" t="s">
        <v>634</v>
      </c>
      <c r="F45" s="51" t="s">
        <v>635</v>
      </c>
      <c r="G45" s="51" t="s">
        <v>636</v>
      </c>
      <c r="H45" s="51" t="s">
        <v>562</v>
      </c>
      <c r="I45" s="51" t="s">
        <v>643</v>
      </c>
      <c r="J45" s="51" t="s">
        <v>644</v>
      </c>
      <c r="K45" s="51" t="s">
        <v>650</v>
      </c>
      <c r="L45" s="51" t="s">
        <v>575</v>
      </c>
      <c r="M45" s="51" t="s">
        <v>496</v>
      </c>
      <c r="N45" s="51" t="s">
        <v>496</v>
      </c>
      <c r="O45" s="51" t="s">
        <v>645</v>
      </c>
      <c r="P45" s="52">
        <v>35501</v>
      </c>
      <c r="Q45" s="51" t="s">
        <v>639</v>
      </c>
      <c r="R45" s="51" t="s">
        <v>640</v>
      </c>
    </row>
    <row r="46" spans="2:18" ht="13.5" customHeight="1" x14ac:dyDescent="0.2">
      <c r="E46" s="51" t="s">
        <v>634</v>
      </c>
      <c r="F46" s="51" t="s">
        <v>635</v>
      </c>
      <c r="G46" s="51" t="s">
        <v>636</v>
      </c>
      <c r="H46" s="51" t="s">
        <v>562</v>
      </c>
      <c r="I46" s="51" t="s">
        <v>643</v>
      </c>
      <c r="J46" s="51" t="s">
        <v>644</v>
      </c>
      <c r="K46" s="51" t="s">
        <v>650</v>
      </c>
      <c r="L46" s="51" t="s">
        <v>575</v>
      </c>
      <c r="M46" s="51" t="s">
        <v>497</v>
      </c>
      <c r="N46" s="51" t="s">
        <v>497</v>
      </c>
      <c r="O46" s="51" t="s">
        <v>645</v>
      </c>
      <c r="P46" s="52">
        <v>35394</v>
      </c>
      <c r="Q46" s="51" t="s">
        <v>639</v>
      </c>
      <c r="R46" s="51" t="s">
        <v>640</v>
      </c>
    </row>
    <row r="47" spans="2:18" ht="13.5" customHeight="1" x14ac:dyDescent="0.2">
      <c r="E47" s="51" t="s">
        <v>634</v>
      </c>
      <c r="F47" s="51" t="s">
        <v>635</v>
      </c>
      <c r="G47" s="51" t="s">
        <v>636</v>
      </c>
      <c r="H47" s="51" t="s">
        <v>562</v>
      </c>
      <c r="I47" s="51" t="s">
        <v>643</v>
      </c>
      <c r="J47" s="51" t="s">
        <v>644</v>
      </c>
      <c r="K47" s="51" t="s">
        <v>650</v>
      </c>
      <c r="L47" s="51" t="s">
        <v>575</v>
      </c>
      <c r="M47" s="51" t="s">
        <v>568</v>
      </c>
      <c r="N47" s="51" t="s">
        <v>568</v>
      </c>
      <c r="O47" s="51" t="s">
        <v>645</v>
      </c>
      <c r="P47" s="52">
        <v>35286</v>
      </c>
      <c r="Q47" s="51" t="s">
        <v>639</v>
      </c>
      <c r="R47" s="51" t="s">
        <v>640</v>
      </c>
    </row>
    <row r="48" spans="2:18" ht="13.5" customHeight="1" x14ac:dyDescent="0.2">
      <c r="E48" s="51" t="s">
        <v>634</v>
      </c>
      <c r="F48" s="51" t="s">
        <v>635</v>
      </c>
      <c r="G48" s="51" t="s">
        <v>636</v>
      </c>
      <c r="H48" s="51" t="s">
        <v>562</v>
      </c>
      <c r="I48" s="51" t="s">
        <v>646</v>
      </c>
      <c r="J48" s="51" t="s">
        <v>647</v>
      </c>
      <c r="K48" s="51" t="s">
        <v>650</v>
      </c>
      <c r="L48" s="51" t="s">
        <v>575</v>
      </c>
      <c r="M48" s="51" t="s">
        <v>494</v>
      </c>
      <c r="N48" s="51" t="s">
        <v>494</v>
      </c>
      <c r="O48" s="51" t="s">
        <v>648</v>
      </c>
      <c r="P48" s="52">
        <v>813883</v>
      </c>
      <c r="Q48" s="51" t="s">
        <v>651</v>
      </c>
      <c r="R48" s="51" t="s">
        <v>652</v>
      </c>
    </row>
    <row r="49" spans="5:20" ht="13.5" customHeight="1" x14ac:dyDescent="0.2">
      <c r="E49" s="51" t="s">
        <v>634</v>
      </c>
      <c r="F49" s="51" t="s">
        <v>635</v>
      </c>
      <c r="G49" s="51" t="s">
        <v>636</v>
      </c>
      <c r="H49" s="51" t="s">
        <v>562</v>
      </c>
      <c r="I49" s="51" t="s">
        <v>646</v>
      </c>
      <c r="J49" s="51" t="s">
        <v>647</v>
      </c>
      <c r="K49" s="51" t="s">
        <v>650</v>
      </c>
      <c r="L49" s="51" t="s">
        <v>575</v>
      </c>
      <c r="M49" s="51" t="s">
        <v>495</v>
      </c>
      <c r="N49" s="51" t="s">
        <v>495</v>
      </c>
      <c r="O49" s="51" t="s">
        <v>648</v>
      </c>
      <c r="P49" s="52">
        <v>803310</v>
      </c>
      <c r="Q49" s="51" t="s">
        <v>651</v>
      </c>
      <c r="R49" s="51" t="s">
        <v>652</v>
      </c>
    </row>
    <row r="50" spans="5:20" ht="13.5" customHeight="1" x14ac:dyDescent="0.2">
      <c r="E50" s="51" t="s">
        <v>634</v>
      </c>
      <c r="F50" s="51" t="s">
        <v>635</v>
      </c>
      <c r="G50" s="51" t="s">
        <v>636</v>
      </c>
      <c r="H50" s="51" t="s">
        <v>562</v>
      </c>
      <c r="I50" s="51" t="s">
        <v>646</v>
      </c>
      <c r="J50" s="51" t="s">
        <v>647</v>
      </c>
      <c r="K50" s="51" t="s">
        <v>650</v>
      </c>
      <c r="L50" s="51" t="s">
        <v>575</v>
      </c>
      <c r="M50" s="51" t="s">
        <v>496</v>
      </c>
      <c r="N50" s="51" t="s">
        <v>496</v>
      </c>
      <c r="O50" s="51" t="s">
        <v>648</v>
      </c>
      <c r="P50" s="52">
        <v>804591</v>
      </c>
      <c r="Q50" s="51" t="s">
        <v>651</v>
      </c>
      <c r="R50" s="51" t="s">
        <v>652</v>
      </c>
    </row>
    <row r="51" spans="5:20" ht="13.5" customHeight="1" x14ac:dyDescent="0.2">
      <c r="E51" s="51" t="s">
        <v>634</v>
      </c>
      <c r="F51" s="51" t="s">
        <v>635</v>
      </c>
      <c r="G51" s="51" t="s">
        <v>636</v>
      </c>
      <c r="H51" s="51" t="s">
        <v>562</v>
      </c>
      <c r="I51" s="51" t="s">
        <v>646</v>
      </c>
      <c r="J51" s="51" t="s">
        <v>647</v>
      </c>
      <c r="K51" s="51" t="s">
        <v>650</v>
      </c>
      <c r="L51" s="51" t="s">
        <v>575</v>
      </c>
      <c r="M51" s="51" t="s">
        <v>497</v>
      </c>
      <c r="N51" s="51" t="s">
        <v>497</v>
      </c>
      <c r="O51" s="51" t="s">
        <v>648</v>
      </c>
      <c r="P51" s="52">
        <v>805873</v>
      </c>
      <c r="Q51" s="51" t="s">
        <v>651</v>
      </c>
      <c r="R51" s="51" t="s">
        <v>652</v>
      </c>
    </row>
    <row r="52" spans="5:20" ht="13.5" customHeight="1" x14ac:dyDescent="0.2">
      <c r="E52" s="51" t="s">
        <v>634</v>
      </c>
      <c r="F52" s="51" t="s">
        <v>635</v>
      </c>
      <c r="G52" s="51" t="s">
        <v>636</v>
      </c>
      <c r="H52" s="51" t="s">
        <v>562</v>
      </c>
      <c r="I52" s="51" t="s">
        <v>646</v>
      </c>
      <c r="J52" s="51" t="s">
        <v>647</v>
      </c>
      <c r="K52" s="51" t="s">
        <v>650</v>
      </c>
      <c r="L52" s="51" t="s">
        <v>575</v>
      </c>
      <c r="M52" s="51" t="s">
        <v>568</v>
      </c>
      <c r="N52" s="51" t="s">
        <v>568</v>
      </c>
      <c r="O52" s="51" t="s">
        <v>648</v>
      </c>
      <c r="P52" s="52">
        <v>807157</v>
      </c>
      <c r="Q52" s="51" t="s">
        <v>651</v>
      </c>
      <c r="R52" s="51" t="s">
        <v>652</v>
      </c>
    </row>
    <row r="53" spans="5:20" ht="13.5" customHeight="1" x14ac:dyDescent="0.2">
      <c r="E53" s="51" t="s">
        <v>634</v>
      </c>
      <c r="F53" s="51" t="s">
        <v>635</v>
      </c>
      <c r="G53" s="51" t="s">
        <v>636</v>
      </c>
      <c r="H53" s="51" t="s">
        <v>562</v>
      </c>
      <c r="I53" s="51" t="s">
        <v>637</v>
      </c>
      <c r="J53" s="51" t="s">
        <v>566</v>
      </c>
      <c r="K53" s="51" t="s">
        <v>653</v>
      </c>
      <c r="L53" s="51" t="s">
        <v>609</v>
      </c>
      <c r="M53" s="51" t="s">
        <v>494</v>
      </c>
      <c r="N53" s="51" t="s">
        <v>494</v>
      </c>
      <c r="O53" s="51" t="s">
        <v>204</v>
      </c>
      <c r="P53" s="52">
        <v>1440</v>
      </c>
      <c r="Q53" s="51" t="s">
        <v>641</v>
      </c>
      <c r="R53" s="51" t="s">
        <v>642</v>
      </c>
    </row>
    <row r="54" spans="5:20" ht="13.5" customHeight="1" x14ac:dyDescent="0.2">
      <c r="E54" s="51" t="s">
        <v>634</v>
      </c>
      <c r="F54" s="51" t="s">
        <v>635</v>
      </c>
      <c r="G54" s="51" t="s">
        <v>636</v>
      </c>
      <c r="H54" s="51" t="s">
        <v>562</v>
      </c>
      <c r="I54" s="51" t="s">
        <v>637</v>
      </c>
      <c r="J54" s="51" t="s">
        <v>566</v>
      </c>
      <c r="K54" s="51" t="s">
        <v>653</v>
      </c>
      <c r="L54" s="51" t="s">
        <v>609</v>
      </c>
      <c r="M54" s="51" t="s">
        <v>495</v>
      </c>
      <c r="N54" s="51" t="s">
        <v>495</v>
      </c>
      <c r="O54" s="51" t="s">
        <v>204</v>
      </c>
      <c r="P54" s="52">
        <v>1438</v>
      </c>
      <c r="Q54" s="51" t="s">
        <v>639</v>
      </c>
      <c r="R54" s="51" t="s">
        <v>640</v>
      </c>
    </row>
    <row r="55" spans="5:20" ht="13.5" customHeight="1" x14ac:dyDescent="0.2">
      <c r="E55" s="51" t="s">
        <v>634</v>
      </c>
      <c r="F55" s="51" t="s">
        <v>635</v>
      </c>
      <c r="G55" s="51" t="s">
        <v>636</v>
      </c>
      <c r="H55" s="51" t="s">
        <v>562</v>
      </c>
      <c r="I55" s="51" t="s">
        <v>637</v>
      </c>
      <c r="J55" s="51" t="s">
        <v>566</v>
      </c>
      <c r="K55" s="51" t="s">
        <v>653</v>
      </c>
      <c r="L55" s="51" t="s">
        <v>609</v>
      </c>
      <c r="M55" s="51" t="s">
        <v>496</v>
      </c>
      <c r="N55" s="51" t="s">
        <v>496</v>
      </c>
      <c r="O55" s="51" t="s">
        <v>204</v>
      </c>
      <c r="P55" s="52">
        <v>1433</v>
      </c>
      <c r="Q55" s="51" t="s">
        <v>639</v>
      </c>
      <c r="R55" s="51" t="s">
        <v>640</v>
      </c>
    </row>
    <row r="56" spans="5:20" ht="13.5" customHeight="1" x14ac:dyDescent="0.2">
      <c r="E56" s="51" t="s">
        <v>634</v>
      </c>
      <c r="F56" s="51" t="s">
        <v>635</v>
      </c>
      <c r="G56" s="51" t="s">
        <v>636</v>
      </c>
      <c r="H56" s="51" t="s">
        <v>562</v>
      </c>
      <c r="I56" s="51" t="s">
        <v>637</v>
      </c>
      <c r="J56" s="51" t="s">
        <v>566</v>
      </c>
      <c r="K56" s="51" t="s">
        <v>653</v>
      </c>
      <c r="L56" s="51" t="s">
        <v>609</v>
      </c>
      <c r="M56" s="51" t="s">
        <v>497</v>
      </c>
      <c r="N56" s="51" t="s">
        <v>497</v>
      </c>
      <c r="O56" s="51" t="s">
        <v>204</v>
      </c>
      <c r="P56" s="52">
        <v>1437</v>
      </c>
      <c r="Q56" s="51" t="s">
        <v>639</v>
      </c>
      <c r="R56" s="51" t="s">
        <v>640</v>
      </c>
    </row>
    <row r="57" spans="5:20" ht="13.5" customHeight="1" x14ac:dyDescent="0.2">
      <c r="E57" s="51" t="s">
        <v>634</v>
      </c>
      <c r="F57" s="51" t="s">
        <v>635</v>
      </c>
      <c r="G57" s="51" t="s">
        <v>636</v>
      </c>
      <c r="H57" s="51" t="s">
        <v>562</v>
      </c>
      <c r="I57" s="51" t="s">
        <v>637</v>
      </c>
      <c r="J57" s="51" t="s">
        <v>566</v>
      </c>
      <c r="K57" s="51" t="s">
        <v>653</v>
      </c>
      <c r="L57" s="51" t="s">
        <v>609</v>
      </c>
      <c r="M57" s="51" t="s">
        <v>568</v>
      </c>
      <c r="N57" s="51" t="s">
        <v>568</v>
      </c>
      <c r="O57" s="51" t="s">
        <v>204</v>
      </c>
      <c r="P57" s="52">
        <v>1436</v>
      </c>
      <c r="Q57" s="51" t="s">
        <v>639</v>
      </c>
      <c r="R57" s="51" t="s">
        <v>640</v>
      </c>
    </row>
    <row r="58" spans="5:20" ht="13.5" customHeight="1" x14ac:dyDescent="0.2">
      <c r="E58" s="51" t="s">
        <v>634</v>
      </c>
      <c r="F58" s="51" t="s">
        <v>635</v>
      </c>
      <c r="G58" s="51" t="s">
        <v>636</v>
      </c>
      <c r="H58" s="51" t="s">
        <v>562</v>
      </c>
      <c r="I58" s="51" t="s">
        <v>643</v>
      </c>
      <c r="J58" s="51" t="s">
        <v>644</v>
      </c>
      <c r="K58" s="51" t="s">
        <v>653</v>
      </c>
      <c r="L58" s="51" t="s">
        <v>609</v>
      </c>
      <c r="M58" s="51" t="s">
        <v>494</v>
      </c>
      <c r="N58" s="51" t="s">
        <v>494</v>
      </c>
      <c r="O58" s="51" t="s">
        <v>645</v>
      </c>
      <c r="P58" s="52">
        <v>6805</v>
      </c>
      <c r="Q58" s="51" t="s">
        <v>639</v>
      </c>
      <c r="R58" s="51" t="s">
        <v>640</v>
      </c>
    </row>
    <row r="59" spans="5:20" ht="13.5" customHeight="1" x14ac:dyDescent="0.2">
      <c r="E59" s="51" t="s">
        <v>634</v>
      </c>
      <c r="F59" s="51" t="s">
        <v>635</v>
      </c>
      <c r="G59" s="51" t="s">
        <v>636</v>
      </c>
      <c r="H59" s="51" t="s">
        <v>562</v>
      </c>
      <c r="I59" s="51" t="s">
        <v>643</v>
      </c>
      <c r="J59" s="51" t="s">
        <v>644</v>
      </c>
      <c r="K59" s="51" t="s">
        <v>653</v>
      </c>
      <c r="L59" s="51" t="s">
        <v>609</v>
      </c>
      <c r="M59" s="51" t="s">
        <v>495</v>
      </c>
      <c r="N59" s="51" t="s">
        <v>495</v>
      </c>
      <c r="O59" s="51" t="s">
        <v>645</v>
      </c>
      <c r="P59" s="52">
        <v>6793</v>
      </c>
      <c r="Q59" s="51" t="s">
        <v>639</v>
      </c>
      <c r="R59" s="51" t="s">
        <v>640</v>
      </c>
    </row>
    <row r="60" spans="5:20" ht="13.5" customHeight="1" x14ac:dyDescent="0.2">
      <c r="E60" s="51" t="s">
        <v>634</v>
      </c>
      <c r="F60" s="51" t="s">
        <v>635</v>
      </c>
      <c r="G60" s="51" t="s">
        <v>636</v>
      </c>
      <c r="H60" s="51" t="s">
        <v>562</v>
      </c>
      <c r="I60" s="51" t="s">
        <v>643</v>
      </c>
      <c r="J60" s="51" t="s">
        <v>644</v>
      </c>
      <c r="K60" s="51" t="s">
        <v>653</v>
      </c>
      <c r="L60" s="51" t="s">
        <v>609</v>
      </c>
      <c r="M60" s="51" t="s">
        <v>496</v>
      </c>
      <c r="N60" s="51" t="s">
        <v>496</v>
      </c>
      <c r="O60" s="51" t="s">
        <v>645</v>
      </c>
      <c r="P60" s="52">
        <v>6794</v>
      </c>
      <c r="Q60" s="51" t="s">
        <v>639</v>
      </c>
      <c r="R60" s="51" t="s">
        <v>640</v>
      </c>
    </row>
    <row r="61" spans="5:20" ht="13.5" customHeight="1" x14ac:dyDescent="0.2">
      <c r="E61" s="51" t="s">
        <v>634</v>
      </c>
      <c r="F61" s="51" t="s">
        <v>635</v>
      </c>
      <c r="G61" s="51" t="s">
        <v>636</v>
      </c>
      <c r="H61" s="51" t="s">
        <v>562</v>
      </c>
      <c r="I61" s="51" t="s">
        <v>643</v>
      </c>
      <c r="J61" s="51" t="s">
        <v>644</v>
      </c>
      <c r="K61" s="51" t="s">
        <v>653</v>
      </c>
      <c r="L61" s="51" t="s">
        <v>609</v>
      </c>
      <c r="M61" s="51" t="s">
        <v>497</v>
      </c>
      <c r="N61" s="51" t="s">
        <v>497</v>
      </c>
      <c r="O61" s="51" t="s">
        <v>645</v>
      </c>
      <c r="P61" s="52">
        <v>6798</v>
      </c>
      <c r="Q61" s="51" t="s">
        <v>639</v>
      </c>
      <c r="R61" s="51" t="s">
        <v>640</v>
      </c>
    </row>
    <row r="62" spans="5:20" ht="13.5" customHeight="1" x14ac:dyDescent="0.2">
      <c r="E62" s="51" t="s">
        <v>634</v>
      </c>
      <c r="F62" s="51" t="s">
        <v>635</v>
      </c>
      <c r="G62" s="51" t="s">
        <v>636</v>
      </c>
      <c r="H62" s="51" t="s">
        <v>562</v>
      </c>
      <c r="I62" s="51" t="s">
        <v>643</v>
      </c>
      <c r="J62" s="51" t="s">
        <v>644</v>
      </c>
      <c r="K62" s="51" t="s">
        <v>653</v>
      </c>
      <c r="L62" s="51" t="s">
        <v>609</v>
      </c>
      <c r="M62" s="51" t="s">
        <v>568</v>
      </c>
      <c r="N62" s="51" t="s">
        <v>568</v>
      </c>
      <c r="O62" s="51" t="s">
        <v>645</v>
      </c>
      <c r="P62" s="52">
        <v>6795</v>
      </c>
      <c r="Q62" s="51" t="s">
        <v>639</v>
      </c>
      <c r="R62" s="51" t="s">
        <v>640</v>
      </c>
    </row>
    <row r="63" spans="5:20" ht="13.5" customHeight="1" x14ac:dyDescent="0.2">
      <c r="E63" s="51" t="s">
        <v>634</v>
      </c>
      <c r="F63" s="51" t="s">
        <v>635</v>
      </c>
      <c r="G63" s="51" t="s">
        <v>636</v>
      </c>
      <c r="H63" s="51" t="s">
        <v>562</v>
      </c>
      <c r="I63" s="51" t="s">
        <v>646</v>
      </c>
      <c r="J63" s="51" t="s">
        <v>647</v>
      </c>
      <c r="K63" s="51" t="s">
        <v>653</v>
      </c>
      <c r="L63" s="51" t="s">
        <v>609</v>
      </c>
      <c r="M63" s="51" t="s">
        <v>494</v>
      </c>
      <c r="N63" s="51" t="s">
        <v>494</v>
      </c>
      <c r="O63" s="51" t="s">
        <v>648</v>
      </c>
      <c r="P63" s="52">
        <v>979.91</v>
      </c>
      <c r="Q63" s="51" t="s">
        <v>641</v>
      </c>
      <c r="R63" s="51" t="s">
        <v>642</v>
      </c>
      <c r="T63" s="7"/>
    </row>
    <row r="64" spans="5:20" ht="13.5" customHeight="1" x14ac:dyDescent="0.2">
      <c r="E64" s="51" t="s">
        <v>634</v>
      </c>
      <c r="F64" s="51" t="s">
        <v>635</v>
      </c>
      <c r="G64" s="51" t="s">
        <v>636</v>
      </c>
      <c r="H64" s="51" t="s">
        <v>562</v>
      </c>
      <c r="I64" s="51" t="s">
        <v>646</v>
      </c>
      <c r="J64" s="51" t="s">
        <v>647</v>
      </c>
      <c r="K64" s="51" t="s">
        <v>653</v>
      </c>
      <c r="L64" s="51" t="s">
        <v>609</v>
      </c>
      <c r="M64" s="51" t="s">
        <v>495</v>
      </c>
      <c r="N64" s="51" t="s">
        <v>495</v>
      </c>
      <c r="O64" s="51" t="s">
        <v>648</v>
      </c>
      <c r="P64" s="52">
        <v>976.97</v>
      </c>
      <c r="Q64" s="51" t="s">
        <v>639</v>
      </c>
      <c r="R64" s="51" t="s">
        <v>640</v>
      </c>
      <c r="T64" s="7"/>
    </row>
    <row r="65" spans="5:20" ht="13.5" customHeight="1" x14ac:dyDescent="0.2">
      <c r="E65" s="51" t="s">
        <v>634</v>
      </c>
      <c r="F65" s="51" t="s">
        <v>635</v>
      </c>
      <c r="G65" s="51" t="s">
        <v>636</v>
      </c>
      <c r="H65" s="51" t="s">
        <v>562</v>
      </c>
      <c r="I65" s="51" t="s">
        <v>646</v>
      </c>
      <c r="J65" s="51" t="s">
        <v>647</v>
      </c>
      <c r="K65" s="51" t="s">
        <v>653</v>
      </c>
      <c r="L65" s="51" t="s">
        <v>609</v>
      </c>
      <c r="M65" s="51" t="s">
        <v>496</v>
      </c>
      <c r="N65" s="51" t="s">
        <v>496</v>
      </c>
      <c r="O65" s="51" t="s">
        <v>648</v>
      </c>
      <c r="P65" s="52">
        <v>973.55</v>
      </c>
      <c r="Q65" s="51" t="s">
        <v>639</v>
      </c>
      <c r="R65" s="51" t="s">
        <v>640</v>
      </c>
      <c r="T65" s="7"/>
    </row>
    <row r="66" spans="5:20" ht="13.5" customHeight="1" x14ac:dyDescent="0.2">
      <c r="E66" s="51" t="s">
        <v>634</v>
      </c>
      <c r="F66" s="51" t="s">
        <v>635</v>
      </c>
      <c r="G66" s="51" t="s">
        <v>636</v>
      </c>
      <c r="H66" s="51" t="s">
        <v>562</v>
      </c>
      <c r="I66" s="51" t="s">
        <v>646</v>
      </c>
      <c r="J66" s="51" t="s">
        <v>647</v>
      </c>
      <c r="K66" s="51" t="s">
        <v>653</v>
      </c>
      <c r="L66" s="51" t="s">
        <v>609</v>
      </c>
      <c r="M66" s="51" t="s">
        <v>497</v>
      </c>
      <c r="N66" s="51" t="s">
        <v>497</v>
      </c>
      <c r="O66" s="51" t="s">
        <v>648</v>
      </c>
      <c r="P66" s="52">
        <v>976.81</v>
      </c>
      <c r="Q66" s="51" t="s">
        <v>639</v>
      </c>
      <c r="R66" s="51" t="s">
        <v>640</v>
      </c>
      <c r="T66" s="7"/>
    </row>
    <row r="67" spans="5:20" ht="13.5" customHeight="1" x14ac:dyDescent="0.2">
      <c r="E67" s="51" t="s">
        <v>634</v>
      </c>
      <c r="F67" s="51" t="s">
        <v>635</v>
      </c>
      <c r="G67" s="51" t="s">
        <v>636</v>
      </c>
      <c r="H67" s="51" t="s">
        <v>562</v>
      </c>
      <c r="I67" s="51" t="s">
        <v>646</v>
      </c>
      <c r="J67" s="51" t="s">
        <v>647</v>
      </c>
      <c r="K67" s="51" t="s">
        <v>653</v>
      </c>
      <c r="L67" s="51" t="s">
        <v>609</v>
      </c>
      <c r="M67" s="51" t="s">
        <v>568</v>
      </c>
      <c r="N67" s="51" t="s">
        <v>568</v>
      </c>
      <c r="O67" s="51" t="s">
        <v>648</v>
      </c>
      <c r="P67" s="52">
        <v>975.78</v>
      </c>
      <c r="Q67" s="51" t="s">
        <v>639</v>
      </c>
      <c r="R67" s="51" t="s">
        <v>640</v>
      </c>
      <c r="T67" s="7"/>
    </row>
    <row r="68" spans="5:20" ht="13.5" customHeight="1" x14ac:dyDescent="0.2">
      <c r="E68" s="51" t="s">
        <v>634</v>
      </c>
      <c r="F68" s="51" t="s">
        <v>635</v>
      </c>
      <c r="G68" s="51" t="s">
        <v>636</v>
      </c>
      <c r="H68" s="51" t="s">
        <v>562</v>
      </c>
      <c r="I68" s="51" t="s">
        <v>637</v>
      </c>
      <c r="J68" s="51" t="s">
        <v>566</v>
      </c>
      <c r="K68" s="51" t="s">
        <v>654</v>
      </c>
      <c r="L68" s="51" t="s">
        <v>573</v>
      </c>
      <c r="M68" s="51" t="s">
        <v>494</v>
      </c>
      <c r="N68" s="51" t="s">
        <v>494</v>
      </c>
      <c r="O68" s="51" t="s">
        <v>204</v>
      </c>
      <c r="P68" s="52">
        <v>464794</v>
      </c>
      <c r="Q68" s="51" t="s">
        <v>641</v>
      </c>
      <c r="R68" s="51" t="s">
        <v>642</v>
      </c>
      <c r="T68" s="7"/>
    </row>
    <row r="69" spans="5:20" ht="13.5" customHeight="1" x14ac:dyDescent="0.2">
      <c r="E69" s="51" t="s">
        <v>634</v>
      </c>
      <c r="F69" s="51" t="s">
        <v>635</v>
      </c>
      <c r="G69" s="51" t="s">
        <v>636</v>
      </c>
      <c r="H69" s="51" t="s">
        <v>562</v>
      </c>
      <c r="I69" s="51" t="s">
        <v>637</v>
      </c>
      <c r="J69" s="51" t="s">
        <v>566</v>
      </c>
      <c r="K69" s="51" t="s">
        <v>654</v>
      </c>
      <c r="L69" s="51" t="s">
        <v>573</v>
      </c>
      <c r="M69" s="51" t="s">
        <v>495</v>
      </c>
      <c r="N69" s="51" t="s">
        <v>495</v>
      </c>
      <c r="O69" s="51" t="s">
        <v>204</v>
      </c>
      <c r="P69" s="52">
        <v>471095</v>
      </c>
      <c r="Q69" s="51" t="s">
        <v>641</v>
      </c>
      <c r="R69" s="51" t="s">
        <v>642</v>
      </c>
      <c r="T69" s="7"/>
    </row>
    <row r="70" spans="5:20" ht="13.5" customHeight="1" x14ac:dyDescent="0.2">
      <c r="E70" s="51" t="s">
        <v>634</v>
      </c>
      <c r="F70" s="51" t="s">
        <v>635</v>
      </c>
      <c r="G70" s="51" t="s">
        <v>636</v>
      </c>
      <c r="H70" s="51" t="s">
        <v>562</v>
      </c>
      <c r="I70" s="51" t="s">
        <v>637</v>
      </c>
      <c r="J70" s="51" t="s">
        <v>566</v>
      </c>
      <c r="K70" s="51" t="s">
        <v>654</v>
      </c>
      <c r="L70" s="51" t="s">
        <v>573</v>
      </c>
      <c r="M70" s="51" t="s">
        <v>496</v>
      </c>
      <c r="N70" s="51" t="s">
        <v>496</v>
      </c>
      <c r="O70" s="51" t="s">
        <v>204</v>
      </c>
      <c r="P70" s="52">
        <v>477241</v>
      </c>
      <c r="Q70" s="51" t="s">
        <v>641</v>
      </c>
      <c r="R70" s="51" t="s">
        <v>642</v>
      </c>
      <c r="T70" s="7"/>
    </row>
    <row r="71" spans="5:20" ht="13.5" customHeight="1" x14ac:dyDescent="0.2">
      <c r="E71" s="51" t="s">
        <v>634</v>
      </c>
      <c r="F71" s="51" t="s">
        <v>635</v>
      </c>
      <c r="G71" s="51" t="s">
        <v>636</v>
      </c>
      <c r="H71" s="51" t="s">
        <v>562</v>
      </c>
      <c r="I71" s="51" t="s">
        <v>637</v>
      </c>
      <c r="J71" s="51" t="s">
        <v>566</v>
      </c>
      <c r="K71" s="51" t="s">
        <v>654</v>
      </c>
      <c r="L71" s="51" t="s">
        <v>573</v>
      </c>
      <c r="M71" s="51" t="s">
        <v>497</v>
      </c>
      <c r="N71" s="51" t="s">
        <v>497</v>
      </c>
      <c r="O71" s="51" t="s">
        <v>204</v>
      </c>
      <c r="P71" s="52">
        <v>477019</v>
      </c>
      <c r="Q71" s="51" t="s">
        <v>641</v>
      </c>
      <c r="R71" s="51" t="s">
        <v>642</v>
      </c>
      <c r="T71" s="7"/>
    </row>
    <row r="72" spans="5:20" ht="13.5" customHeight="1" x14ac:dyDescent="0.2">
      <c r="E72" s="51" t="s">
        <v>634</v>
      </c>
      <c r="F72" s="51" t="s">
        <v>635</v>
      </c>
      <c r="G72" s="51" t="s">
        <v>636</v>
      </c>
      <c r="H72" s="51" t="s">
        <v>562</v>
      </c>
      <c r="I72" s="51" t="s">
        <v>637</v>
      </c>
      <c r="J72" s="51" t="s">
        <v>566</v>
      </c>
      <c r="K72" s="51" t="s">
        <v>654</v>
      </c>
      <c r="L72" s="51" t="s">
        <v>573</v>
      </c>
      <c r="M72" s="51" t="s">
        <v>568</v>
      </c>
      <c r="N72" s="51" t="s">
        <v>568</v>
      </c>
      <c r="O72" s="51" t="s">
        <v>204</v>
      </c>
      <c r="P72" s="52">
        <v>483984</v>
      </c>
      <c r="Q72" s="51" t="s">
        <v>641</v>
      </c>
      <c r="R72" s="51" t="s">
        <v>642</v>
      </c>
      <c r="T72" s="7"/>
    </row>
    <row r="73" spans="5:20" ht="13.5" customHeight="1" x14ac:dyDescent="0.2">
      <c r="E73" s="51" t="s">
        <v>634</v>
      </c>
      <c r="F73" s="51" t="s">
        <v>635</v>
      </c>
      <c r="G73" s="51" t="s">
        <v>636</v>
      </c>
      <c r="H73" s="51" t="s">
        <v>562</v>
      </c>
      <c r="I73" s="51" t="s">
        <v>643</v>
      </c>
      <c r="J73" s="51" t="s">
        <v>644</v>
      </c>
      <c r="K73" s="51" t="s">
        <v>654</v>
      </c>
      <c r="L73" s="51" t="s">
        <v>573</v>
      </c>
      <c r="M73" s="51" t="s">
        <v>494</v>
      </c>
      <c r="N73" s="51" t="s">
        <v>494</v>
      </c>
      <c r="O73" s="51" t="s">
        <v>645</v>
      </c>
      <c r="P73" s="52">
        <v>5430</v>
      </c>
      <c r="Q73" s="51" t="s">
        <v>639</v>
      </c>
      <c r="R73" s="51" t="s">
        <v>640</v>
      </c>
      <c r="T73" s="7"/>
    </row>
    <row r="74" spans="5:20" ht="13.5" customHeight="1" x14ac:dyDescent="0.2">
      <c r="E74" s="51" t="s">
        <v>634</v>
      </c>
      <c r="F74" s="51" t="s">
        <v>635</v>
      </c>
      <c r="G74" s="51" t="s">
        <v>636</v>
      </c>
      <c r="H74" s="51" t="s">
        <v>562</v>
      </c>
      <c r="I74" s="51" t="s">
        <v>643</v>
      </c>
      <c r="J74" s="51" t="s">
        <v>644</v>
      </c>
      <c r="K74" s="51" t="s">
        <v>654</v>
      </c>
      <c r="L74" s="51" t="s">
        <v>573</v>
      </c>
      <c r="M74" s="51" t="s">
        <v>495</v>
      </c>
      <c r="N74" s="51" t="s">
        <v>495</v>
      </c>
      <c r="O74" s="51" t="s">
        <v>645</v>
      </c>
      <c r="P74" s="52">
        <v>5438</v>
      </c>
      <c r="Q74" s="51" t="s">
        <v>639</v>
      </c>
      <c r="R74" s="51" t="s">
        <v>640</v>
      </c>
      <c r="T74" s="7"/>
    </row>
    <row r="75" spans="5:20" ht="13.5" customHeight="1" x14ac:dyDescent="0.2">
      <c r="E75" s="51" t="s">
        <v>634</v>
      </c>
      <c r="F75" s="51" t="s">
        <v>635</v>
      </c>
      <c r="G75" s="51" t="s">
        <v>636</v>
      </c>
      <c r="H75" s="51" t="s">
        <v>562</v>
      </c>
      <c r="I75" s="51" t="s">
        <v>643</v>
      </c>
      <c r="J75" s="51" t="s">
        <v>644</v>
      </c>
      <c r="K75" s="51" t="s">
        <v>654</v>
      </c>
      <c r="L75" s="51" t="s">
        <v>573</v>
      </c>
      <c r="M75" s="51" t="s">
        <v>496</v>
      </c>
      <c r="N75" s="51" t="s">
        <v>496</v>
      </c>
      <c r="O75" s="51" t="s">
        <v>645</v>
      </c>
      <c r="P75" s="52">
        <v>5449</v>
      </c>
      <c r="Q75" s="51" t="s">
        <v>639</v>
      </c>
      <c r="R75" s="51" t="s">
        <v>640</v>
      </c>
      <c r="T75" s="7"/>
    </row>
    <row r="76" spans="5:20" ht="13.5" customHeight="1" x14ac:dyDescent="0.2">
      <c r="E76" s="51" t="s">
        <v>634</v>
      </c>
      <c r="F76" s="51" t="s">
        <v>635</v>
      </c>
      <c r="G76" s="51" t="s">
        <v>636</v>
      </c>
      <c r="H76" s="51" t="s">
        <v>562</v>
      </c>
      <c r="I76" s="51" t="s">
        <v>643</v>
      </c>
      <c r="J76" s="51" t="s">
        <v>644</v>
      </c>
      <c r="K76" s="51" t="s">
        <v>654</v>
      </c>
      <c r="L76" s="51" t="s">
        <v>573</v>
      </c>
      <c r="M76" s="51" t="s">
        <v>497</v>
      </c>
      <c r="N76" s="51" t="s">
        <v>497</v>
      </c>
      <c r="O76" s="51" t="s">
        <v>645</v>
      </c>
      <c r="P76" s="52">
        <v>5451</v>
      </c>
      <c r="Q76" s="51" t="s">
        <v>639</v>
      </c>
      <c r="R76" s="51" t="s">
        <v>640</v>
      </c>
      <c r="T76" s="7"/>
    </row>
    <row r="77" spans="5:20" ht="13.5" customHeight="1" x14ac:dyDescent="0.2">
      <c r="E77" s="51" t="s">
        <v>634</v>
      </c>
      <c r="F77" s="51" t="s">
        <v>635</v>
      </c>
      <c r="G77" s="51" t="s">
        <v>636</v>
      </c>
      <c r="H77" s="51" t="s">
        <v>562</v>
      </c>
      <c r="I77" s="51" t="s">
        <v>643</v>
      </c>
      <c r="J77" s="51" t="s">
        <v>644</v>
      </c>
      <c r="K77" s="51" t="s">
        <v>654</v>
      </c>
      <c r="L77" s="51" t="s">
        <v>573</v>
      </c>
      <c r="M77" s="51" t="s">
        <v>568</v>
      </c>
      <c r="N77" s="51" t="s">
        <v>568</v>
      </c>
      <c r="O77" s="51" t="s">
        <v>645</v>
      </c>
      <c r="P77" s="52">
        <v>5454</v>
      </c>
      <c r="Q77" s="51" t="s">
        <v>639</v>
      </c>
      <c r="R77" s="51" t="s">
        <v>640</v>
      </c>
      <c r="T77" s="7"/>
    </row>
    <row r="78" spans="5:20" ht="13.5" customHeight="1" x14ac:dyDescent="0.2">
      <c r="E78" s="51" t="s">
        <v>634</v>
      </c>
      <c r="F78" s="51" t="s">
        <v>635</v>
      </c>
      <c r="G78" s="51" t="s">
        <v>636</v>
      </c>
      <c r="H78" s="51" t="s">
        <v>562</v>
      </c>
      <c r="I78" s="51" t="s">
        <v>646</v>
      </c>
      <c r="J78" s="51" t="s">
        <v>647</v>
      </c>
      <c r="K78" s="51" t="s">
        <v>654</v>
      </c>
      <c r="L78" s="51" t="s">
        <v>573</v>
      </c>
      <c r="M78" s="51" t="s">
        <v>494</v>
      </c>
      <c r="N78" s="51" t="s">
        <v>494</v>
      </c>
      <c r="O78" s="51" t="s">
        <v>648</v>
      </c>
      <c r="P78" s="52">
        <v>252380</v>
      </c>
      <c r="Q78" s="51" t="s">
        <v>651</v>
      </c>
      <c r="R78" s="51" t="s">
        <v>652</v>
      </c>
    </row>
    <row r="79" spans="5:20" ht="13.5" customHeight="1" x14ac:dyDescent="0.2">
      <c r="E79" s="51" t="s">
        <v>634</v>
      </c>
      <c r="F79" s="51" t="s">
        <v>635</v>
      </c>
      <c r="G79" s="51" t="s">
        <v>636</v>
      </c>
      <c r="H79" s="51" t="s">
        <v>562</v>
      </c>
      <c r="I79" s="51" t="s">
        <v>646</v>
      </c>
      <c r="J79" s="51" t="s">
        <v>647</v>
      </c>
      <c r="K79" s="51" t="s">
        <v>654</v>
      </c>
      <c r="L79" s="51" t="s">
        <v>573</v>
      </c>
      <c r="M79" s="51" t="s">
        <v>495</v>
      </c>
      <c r="N79" s="51" t="s">
        <v>495</v>
      </c>
      <c r="O79" s="51" t="s">
        <v>648</v>
      </c>
      <c r="P79" s="52">
        <v>256182</v>
      </c>
      <c r="Q79" s="51" t="s">
        <v>651</v>
      </c>
      <c r="R79" s="51" t="s">
        <v>652</v>
      </c>
    </row>
    <row r="80" spans="5:20" ht="13.5" customHeight="1" x14ac:dyDescent="0.2">
      <c r="E80" s="51" t="s">
        <v>634</v>
      </c>
      <c r="F80" s="51" t="s">
        <v>635</v>
      </c>
      <c r="G80" s="51" t="s">
        <v>636</v>
      </c>
      <c r="H80" s="51" t="s">
        <v>562</v>
      </c>
      <c r="I80" s="51" t="s">
        <v>646</v>
      </c>
      <c r="J80" s="51" t="s">
        <v>647</v>
      </c>
      <c r="K80" s="51" t="s">
        <v>654</v>
      </c>
      <c r="L80" s="51" t="s">
        <v>573</v>
      </c>
      <c r="M80" s="51" t="s">
        <v>496</v>
      </c>
      <c r="N80" s="51" t="s">
        <v>496</v>
      </c>
      <c r="O80" s="51" t="s">
        <v>648</v>
      </c>
      <c r="P80" s="52">
        <v>260041</v>
      </c>
      <c r="Q80" s="51" t="s">
        <v>651</v>
      </c>
      <c r="R80" s="51" t="s">
        <v>652</v>
      </c>
    </row>
    <row r="81" spans="5:18" ht="13.5" customHeight="1" x14ac:dyDescent="0.2">
      <c r="E81" s="51" t="s">
        <v>634</v>
      </c>
      <c r="F81" s="51" t="s">
        <v>635</v>
      </c>
      <c r="G81" s="51" t="s">
        <v>636</v>
      </c>
      <c r="H81" s="51" t="s">
        <v>562</v>
      </c>
      <c r="I81" s="51" t="s">
        <v>646</v>
      </c>
      <c r="J81" s="51" t="s">
        <v>647</v>
      </c>
      <c r="K81" s="51" t="s">
        <v>654</v>
      </c>
      <c r="L81" s="51" t="s">
        <v>573</v>
      </c>
      <c r="M81" s="51" t="s">
        <v>497</v>
      </c>
      <c r="N81" s="51" t="s">
        <v>497</v>
      </c>
      <c r="O81" s="51" t="s">
        <v>648</v>
      </c>
      <c r="P81" s="52">
        <v>260041</v>
      </c>
      <c r="Q81" s="51" t="s">
        <v>651</v>
      </c>
      <c r="R81" s="51" t="s">
        <v>652</v>
      </c>
    </row>
    <row r="82" spans="5:18" ht="13.5" customHeight="1" x14ac:dyDescent="0.2">
      <c r="E82" s="51" t="s">
        <v>634</v>
      </c>
      <c r="F82" s="51" t="s">
        <v>635</v>
      </c>
      <c r="G82" s="51" t="s">
        <v>636</v>
      </c>
      <c r="H82" s="51" t="s">
        <v>562</v>
      </c>
      <c r="I82" s="51" t="s">
        <v>646</v>
      </c>
      <c r="J82" s="51" t="s">
        <v>647</v>
      </c>
      <c r="K82" s="51" t="s">
        <v>654</v>
      </c>
      <c r="L82" s="51" t="s">
        <v>573</v>
      </c>
      <c r="M82" s="51" t="s">
        <v>568</v>
      </c>
      <c r="N82" s="51" t="s">
        <v>568</v>
      </c>
      <c r="O82" s="51" t="s">
        <v>648</v>
      </c>
      <c r="P82" s="52">
        <v>263961</v>
      </c>
      <c r="Q82" s="51" t="s">
        <v>651</v>
      </c>
      <c r="R82" s="51" t="s">
        <v>652</v>
      </c>
    </row>
    <row r="83" spans="5:18" ht="13.5" customHeight="1" x14ac:dyDescent="0.2">
      <c r="E83" s="51" t="s">
        <v>634</v>
      </c>
      <c r="F83" s="51" t="s">
        <v>635</v>
      </c>
      <c r="G83" s="51" t="s">
        <v>636</v>
      </c>
      <c r="H83" s="51" t="s">
        <v>562</v>
      </c>
      <c r="I83" s="51" t="s">
        <v>637</v>
      </c>
      <c r="J83" s="51" t="s">
        <v>566</v>
      </c>
      <c r="K83" s="51" t="s">
        <v>655</v>
      </c>
      <c r="L83" s="51" t="s">
        <v>610</v>
      </c>
      <c r="M83" s="51" t="s">
        <v>494</v>
      </c>
      <c r="N83" s="51" t="s">
        <v>494</v>
      </c>
      <c r="O83" s="51" t="s">
        <v>204</v>
      </c>
      <c r="P83" s="52">
        <v>1220</v>
      </c>
      <c r="Q83" s="51" t="s">
        <v>639</v>
      </c>
      <c r="R83" s="51" t="s">
        <v>640</v>
      </c>
    </row>
    <row r="84" spans="5:18" ht="13.5" customHeight="1" x14ac:dyDescent="0.2">
      <c r="E84" s="51" t="s">
        <v>634</v>
      </c>
      <c r="F84" s="51" t="s">
        <v>635</v>
      </c>
      <c r="G84" s="51" t="s">
        <v>636</v>
      </c>
      <c r="H84" s="51" t="s">
        <v>562</v>
      </c>
      <c r="I84" s="51" t="s">
        <v>637</v>
      </c>
      <c r="J84" s="51" t="s">
        <v>566</v>
      </c>
      <c r="K84" s="51" t="s">
        <v>655</v>
      </c>
      <c r="L84" s="51" t="s">
        <v>610</v>
      </c>
      <c r="M84" s="51" t="s">
        <v>495</v>
      </c>
      <c r="N84" s="51" t="s">
        <v>495</v>
      </c>
      <c r="O84" s="51" t="s">
        <v>204</v>
      </c>
      <c r="P84" s="52">
        <v>1267</v>
      </c>
      <c r="Q84" s="51" t="s">
        <v>641</v>
      </c>
      <c r="R84" s="51" t="s">
        <v>642</v>
      </c>
    </row>
    <row r="85" spans="5:18" ht="13.5" customHeight="1" x14ac:dyDescent="0.2">
      <c r="E85" s="51" t="s">
        <v>634</v>
      </c>
      <c r="F85" s="51" t="s">
        <v>635</v>
      </c>
      <c r="G85" s="51" t="s">
        <v>636</v>
      </c>
      <c r="H85" s="51" t="s">
        <v>562</v>
      </c>
      <c r="I85" s="51" t="s">
        <v>637</v>
      </c>
      <c r="J85" s="51" t="s">
        <v>566</v>
      </c>
      <c r="K85" s="51" t="s">
        <v>655</v>
      </c>
      <c r="L85" s="51" t="s">
        <v>610</v>
      </c>
      <c r="M85" s="51" t="s">
        <v>496</v>
      </c>
      <c r="N85" s="51" t="s">
        <v>496</v>
      </c>
      <c r="O85" s="51" t="s">
        <v>204</v>
      </c>
      <c r="P85" s="52">
        <v>1249</v>
      </c>
      <c r="Q85" s="51" t="s">
        <v>641</v>
      </c>
      <c r="R85" s="51" t="s">
        <v>642</v>
      </c>
    </row>
    <row r="86" spans="5:18" ht="13.5" customHeight="1" x14ac:dyDescent="0.2">
      <c r="E86" s="51" t="s">
        <v>634</v>
      </c>
      <c r="F86" s="51" t="s">
        <v>635</v>
      </c>
      <c r="G86" s="51" t="s">
        <v>636</v>
      </c>
      <c r="H86" s="51" t="s">
        <v>562</v>
      </c>
      <c r="I86" s="51" t="s">
        <v>637</v>
      </c>
      <c r="J86" s="51" t="s">
        <v>566</v>
      </c>
      <c r="K86" s="51" t="s">
        <v>655</v>
      </c>
      <c r="L86" s="51" t="s">
        <v>610</v>
      </c>
      <c r="M86" s="51" t="s">
        <v>497</v>
      </c>
      <c r="N86" s="51" t="s">
        <v>497</v>
      </c>
      <c r="O86" s="51" t="s">
        <v>204</v>
      </c>
      <c r="P86" s="52">
        <v>1238</v>
      </c>
      <c r="Q86" s="51" t="s">
        <v>641</v>
      </c>
      <c r="R86" s="51" t="s">
        <v>642</v>
      </c>
    </row>
    <row r="87" spans="5:18" ht="13.5" customHeight="1" x14ac:dyDescent="0.2">
      <c r="E87" s="51" t="s">
        <v>634</v>
      </c>
      <c r="F87" s="51" t="s">
        <v>635</v>
      </c>
      <c r="G87" s="51" t="s">
        <v>636</v>
      </c>
      <c r="H87" s="51" t="s">
        <v>562</v>
      </c>
      <c r="I87" s="51" t="s">
        <v>637</v>
      </c>
      <c r="J87" s="51" t="s">
        <v>566</v>
      </c>
      <c r="K87" s="51" t="s">
        <v>655</v>
      </c>
      <c r="L87" s="51" t="s">
        <v>610</v>
      </c>
      <c r="M87" s="51" t="s">
        <v>568</v>
      </c>
      <c r="N87" s="51" t="s">
        <v>568</v>
      </c>
      <c r="O87" s="51" t="s">
        <v>204</v>
      </c>
      <c r="P87" s="52">
        <v>1226</v>
      </c>
      <c r="Q87" s="51" t="s">
        <v>641</v>
      </c>
      <c r="R87" s="51" t="s">
        <v>642</v>
      </c>
    </row>
    <row r="88" spans="5:18" ht="13.5" customHeight="1" x14ac:dyDescent="0.2">
      <c r="E88" s="51" t="s">
        <v>634</v>
      </c>
      <c r="F88" s="51" t="s">
        <v>635</v>
      </c>
      <c r="G88" s="51" t="s">
        <v>636</v>
      </c>
      <c r="H88" s="51" t="s">
        <v>562</v>
      </c>
      <c r="I88" s="51" t="s">
        <v>643</v>
      </c>
      <c r="J88" s="51" t="s">
        <v>644</v>
      </c>
      <c r="K88" s="51" t="s">
        <v>655</v>
      </c>
      <c r="L88" s="51" t="s">
        <v>610</v>
      </c>
      <c r="M88" s="51" t="s">
        <v>494</v>
      </c>
      <c r="N88" s="51" t="s">
        <v>494</v>
      </c>
      <c r="O88" s="51" t="s">
        <v>645</v>
      </c>
      <c r="P88" s="52">
        <v>169722</v>
      </c>
      <c r="Q88" s="51" t="s">
        <v>639</v>
      </c>
      <c r="R88" s="51" t="s">
        <v>640</v>
      </c>
    </row>
    <row r="89" spans="5:18" ht="13.5" customHeight="1" x14ac:dyDescent="0.2">
      <c r="E89" s="51" t="s">
        <v>634</v>
      </c>
      <c r="F89" s="51" t="s">
        <v>635</v>
      </c>
      <c r="G89" s="51" t="s">
        <v>636</v>
      </c>
      <c r="H89" s="51" t="s">
        <v>562</v>
      </c>
      <c r="I89" s="51" t="s">
        <v>643</v>
      </c>
      <c r="J89" s="51" t="s">
        <v>644</v>
      </c>
      <c r="K89" s="51" t="s">
        <v>655</v>
      </c>
      <c r="L89" s="51" t="s">
        <v>610</v>
      </c>
      <c r="M89" s="51" t="s">
        <v>495</v>
      </c>
      <c r="N89" s="51" t="s">
        <v>495</v>
      </c>
      <c r="O89" s="51" t="s">
        <v>645</v>
      </c>
      <c r="P89" s="52">
        <v>169331</v>
      </c>
      <c r="Q89" s="51" t="s">
        <v>639</v>
      </c>
      <c r="R89" s="51" t="s">
        <v>640</v>
      </c>
    </row>
    <row r="90" spans="5:18" ht="13.5" customHeight="1" x14ac:dyDescent="0.2">
      <c r="E90" s="51" t="s">
        <v>634</v>
      </c>
      <c r="F90" s="51" t="s">
        <v>635</v>
      </c>
      <c r="G90" s="51" t="s">
        <v>636</v>
      </c>
      <c r="H90" s="51" t="s">
        <v>562</v>
      </c>
      <c r="I90" s="51" t="s">
        <v>643</v>
      </c>
      <c r="J90" s="51" t="s">
        <v>644</v>
      </c>
      <c r="K90" s="51" t="s">
        <v>655</v>
      </c>
      <c r="L90" s="51" t="s">
        <v>610</v>
      </c>
      <c r="M90" s="51" t="s">
        <v>496</v>
      </c>
      <c r="N90" s="51" t="s">
        <v>496</v>
      </c>
      <c r="O90" s="51" t="s">
        <v>645</v>
      </c>
      <c r="P90" s="52">
        <v>169832</v>
      </c>
      <c r="Q90" s="51" t="s">
        <v>639</v>
      </c>
      <c r="R90" s="51" t="s">
        <v>640</v>
      </c>
    </row>
    <row r="91" spans="5:18" ht="13.5" customHeight="1" x14ac:dyDescent="0.2">
      <c r="E91" s="51" t="s">
        <v>634</v>
      </c>
      <c r="F91" s="51" t="s">
        <v>635</v>
      </c>
      <c r="G91" s="51" t="s">
        <v>636</v>
      </c>
      <c r="H91" s="51" t="s">
        <v>562</v>
      </c>
      <c r="I91" s="51" t="s">
        <v>643</v>
      </c>
      <c r="J91" s="51" t="s">
        <v>644</v>
      </c>
      <c r="K91" s="51" t="s">
        <v>655</v>
      </c>
      <c r="L91" s="51" t="s">
        <v>610</v>
      </c>
      <c r="M91" s="51" t="s">
        <v>497</v>
      </c>
      <c r="N91" s="51" t="s">
        <v>497</v>
      </c>
      <c r="O91" s="51" t="s">
        <v>645</v>
      </c>
      <c r="P91" s="52">
        <v>169567</v>
      </c>
      <c r="Q91" s="51" t="s">
        <v>639</v>
      </c>
      <c r="R91" s="51" t="s">
        <v>640</v>
      </c>
    </row>
    <row r="92" spans="5:18" ht="13.5" customHeight="1" x14ac:dyDescent="0.2">
      <c r="E92" s="51" t="s">
        <v>634</v>
      </c>
      <c r="F92" s="51" t="s">
        <v>635</v>
      </c>
      <c r="G92" s="51" t="s">
        <v>636</v>
      </c>
      <c r="H92" s="51" t="s">
        <v>562</v>
      </c>
      <c r="I92" s="51" t="s">
        <v>643</v>
      </c>
      <c r="J92" s="51" t="s">
        <v>644</v>
      </c>
      <c r="K92" s="51" t="s">
        <v>655</v>
      </c>
      <c r="L92" s="51" t="s">
        <v>610</v>
      </c>
      <c r="M92" s="51" t="s">
        <v>568</v>
      </c>
      <c r="N92" s="51" t="s">
        <v>568</v>
      </c>
      <c r="O92" s="51" t="s">
        <v>645</v>
      </c>
      <c r="P92" s="52">
        <v>169356</v>
      </c>
      <c r="Q92" s="51" t="s">
        <v>639</v>
      </c>
      <c r="R92" s="51" t="s">
        <v>640</v>
      </c>
    </row>
    <row r="93" spans="5:18" ht="13.5" customHeight="1" x14ac:dyDescent="0.2">
      <c r="E93" s="51" t="s">
        <v>634</v>
      </c>
      <c r="F93" s="51" t="s">
        <v>635</v>
      </c>
      <c r="G93" s="51" t="s">
        <v>636</v>
      </c>
      <c r="H93" s="51" t="s">
        <v>562</v>
      </c>
      <c r="I93" s="51" t="s">
        <v>646</v>
      </c>
      <c r="J93" s="51" t="s">
        <v>647</v>
      </c>
      <c r="K93" s="51" t="s">
        <v>655</v>
      </c>
      <c r="L93" s="51" t="s">
        <v>610</v>
      </c>
      <c r="M93" s="51" t="s">
        <v>494</v>
      </c>
      <c r="N93" s="51" t="s">
        <v>494</v>
      </c>
      <c r="O93" s="51" t="s">
        <v>648</v>
      </c>
      <c r="P93" s="52">
        <v>20703.62</v>
      </c>
      <c r="Q93" s="51" t="s">
        <v>639</v>
      </c>
      <c r="R93" s="51" t="s">
        <v>640</v>
      </c>
    </row>
    <row r="94" spans="5:18" ht="13.5" customHeight="1" x14ac:dyDescent="0.2">
      <c r="E94" s="51" t="s">
        <v>634</v>
      </c>
      <c r="F94" s="51" t="s">
        <v>635</v>
      </c>
      <c r="G94" s="51" t="s">
        <v>636</v>
      </c>
      <c r="H94" s="51" t="s">
        <v>562</v>
      </c>
      <c r="I94" s="51" t="s">
        <v>646</v>
      </c>
      <c r="J94" s="51" t="s">
        <v>647</v>
      </c>
      <c r="K94" s="51" t="s">
        <v>655</v>
      </c>
      <c r="L94" s="51" t="s">
        <v>610</v>
      </c>
      <c r="M94" s="51" t="s">
        <v>495</v>
      </c>
      <c r="N94" s="51" t="s">
        <v>495</v>
      </c>
      <c r="O94" s="51" t="s">
        <v>648</v>
      </c>
      <c r="P94" s="52">
        <v>21453.78</v>
      </c>
      <c r="Q94" s="51" t="s">
        <v>641</v>
      </c>
      <c r="R94" s="51" t="s">
        <v>642</v>
      </c>
    </row>
    <row r="95" spans="5:18" ht="13.5" customHeight="1" x14ac:dyDescent="0.2">
      <c r="E95" s="51" t="s">
        <v>634</v>
      </c>
      <c r="F95" s="51" t="s">
        <v>635</v>
      </c>
      <c r="G95" s="51" t="s">
        <v>636</v>
      </c>
      <c r="H95" s="51" t="s">
        <v>562</v>
      </c>
      <c r="I95" s="51" t="s">
        <v>646</v>
      </c>
      <c r="J95" s="51" t="s">
        <v>647</v>
      </c>
      <c r="K95" s="51" t="s">
        <v>655</v>
      </c>
      <c r="L95" s="51" t="s">
        <v>610</v>
      </c>
      <c r="M95" s="51" t="s">
        <v>496</v>
      </c>
      <c r="N95" s="51" t="s">
        <v>496</v>
      </c>
      <c r="O95" s="51" t="s">
        <v>648</v>
      </c>
      <c r="P95" s="52">
        <v>21207.77</v>
      </c>
      <c r="Q95" s="51" t="s">
        <v>641</v>
      </c>
      <c r="R95" s="51" t="s">
        <v>642</v>
      </c>
    </row>
    <row r="96" spans="5:18" ht="13.5" customHeight="1" x14ac:dyDescent="0.2">
      <c r="E96" s="51" t="s">
        <v>634</v>
      </c>
      <c r="F96" s="51" t="s">
        <v>635</v>
      </c>
      <c r="G96" s="51" t="s">
        <v>636</v>
      </c>
      <c r="H96" s="51" t="s">
        <v>562</v>
      </c>
      <c r="I96" s="51" t="s">
        <v>646</v>
      </c>
      <c r="J96" s="51" t="s">
        <v>647</v>
      </c>
      <c r="K96" s="51" t="s">
        <v>655</v>
      </c>
      <c r="L96" s="51" t="s">
        <v>610</v>
      </c>
      <c r="M96" s="51" t="s">
        <v>497</v>
      </c>
      <c r="N96" s="51" t="s">
        <v>497</v>
      </c>
      <c r="O96" s="51" t="s">
        <v>648</v>
      </c>
      <c r="P96" s="52">
        <v>20989.119999999999</v>
      </c>
      <c r="Q96" s="51" t="s">
        <v>641</v>
      </c>
      <c r="R96" s="51" t="s">
        <v>642</v>
      </c>
    </row>
    <row r="97" spans="5:18" ht="13.5" customHeight="1" x14ac:dyDescent="0.2">
      <c r="E97" s="51" t="s">
        <v>634</v>
      </c>
      <c r="F97" s="51" t="s">
        <v>635</v>
      </c>
      <c r="G97" s="51" t="s">
        <v>636</v>
      </c>
      <c r="H97" s="51" t="s">
        <v>562</v>
      </c>
      <c r="I97" s="51" t="s">
        <v>646</v>
      </c>
      <c r="J97" s="51" t="s">
        <v>647</v>
      </c>
      <c r="K97" s="51" t="s">
        <v>655</v>
      </c>
      <c r="L97" s="51" t="s">
        <v>610</v>
      </c>
      <c r="M97" s="51" t="s">
        <v>568</v>
      </c>
      <c r="N97" s="51" t="s">
        <v>568</v>
      </c>
      <c r="O97" s="51" t="s">
        <v>648</v>
      </c>
      <c r="P97" s="52">
        <v>20770.46</v>
      </c>
      <c r="Q97" s="51" t="s">
        <v>641</v>
      </c>
      <c r="R97" s="51" t="s">
        <v>642</v>
      </c>
    </row>
    <row r="98" spans="5:18" ht="13.5" customHeight="1" x14ac:dyDescent="0.2">
      <c r="E98" s="51" t="s">
        <v>634</v>
      </c>
      <c r="F98" s="51" t="s">
        <v>635</v>
      </c>
      <c r="G98" s="51" t="s">
        <v>636</v>
      </c>
      <c r="H98" s="51" t="s">
        <v>562</v>
      </c>
      <c r="I98" s="51" t="s">
        <v>637</v>
      </c>
      <c r="J98" s="51" t="s">
        <v>566</v>
      </c>
      <c r="K98" s="51" t="s">
        <v>656</v>
      </c>
      <c r="L98" s="51" t="s">
        <v>616</v>
      </c>
      <c r="M98" s="51" t="s">
        <v>494</v>
      </c>
      <c r="N98" s="51" t="s">
        <v>494</v>
      </c>
      <c r="O98" s="51" t="s">
        <v>204</v>
      </c>
      <c r="P98" s="52">
        <v>47</v>
      </c>
      <c r="Q98" s="51" t="s">
        <v>641</v>
      </c>
      <c r="R98" s="51" t="s">
        <v>642</v>
      </c>
    </row>
    <row r="99" spans="5:18" ht="13.5" customHeight="1" x14ac:dyDescent="0.2">
      <c r="E99" s="51" t="s">
        <v>634</v>
      </c>
      <c r="F99" s="51" t="s">
        <v>635</v>
      </c>
      <c r="G99" s="51" t="s">
        <v>636</v>
      </c>
      <c r="H99" s="51" t="s">
        <v>562</v>
      </c>
      <c r="I99" s="51" t="s">
        <v>637</v>
      </c>
      <c r="J99" s="51" t="s">
        <v>566</v>
      </c>
      <c r="K99" s="51" t="s">
        <v>656</v>
      </c>
      <c r="L99" s="51" t="s">
        <v>616</v>
      </c>
      <c r="M99" s="51" t="s">
        <v>495</v>
      </c>
      <c r="N99" s="51" t="s">
        <v>495</v>
      </c>
      <c r="O99" s="51" t="s">
        <v>204</v>
      </c>
      <c r="P99" s="52">
        <v>48</v>
      </c>
      <c r="Q99" s="51" t="s">
        <v>641</v>
      </c>
      <c r="R99" s="51" t="s">
        <v>642</v>
      </c>
    </row>
    <row r="100" spans="5:18" ht="13.5" customHeight="1" x14ac:dyDescent="0.2">
      <c r="E100" s="51" t="s">
        <v>634</v>
      </c>
      <c r="F100" s="51" t="s">
        <v>635</v>
      </c>
      <c r="G100" s="51" t="s">
        <v>636</v>
      </c>
      <c r="H100" s="51" t="s">
        <v>562</v>
      </c>
      <c r="I100" s="51" t="s">
        <v>637</v>
      </c>
      <c r="J100" s="51" t="s">
        <v>566</v>
      </c>
      <c r="K100" s="51" t="s">
        <v>656</v>
      </c>
      <c r="L100" s="51" t="s">
        <v>616</v>
      </c>
      <c r="M100" s="51" t="s">
        <v>496</v>
      </c>
      <c r="N100" s="51" t="s">
        <v>496</v>
      </c>
      <c r="O100" s="51" t="s">
        <v>204</v>
      </c>
      <c r="P100" s="52">
        <v>47</v>
      </c>
      <c r="Q100" s="51" t="s">
        <v>641</v>
      </c>
      <c r="R100" s="51" t="s">
        <v>642</v>
      </c>
    </row>
    <row r="101" spans="5:18" ht="13.5" customHeight="1" x14ac:dyDescent="0.2">
      <c r="E101" s="51" t="s">
        <v>634</v>
      </c>
      <c r="F101" s="51" t="s">
        <v>635</v>
      </c>
      <c r="G101" s="51" t="s">
        <v>636</v>
      </c>
      <c r="H101" s="51" t="s">
        <v>562</v>
      </c>
      <c r="I101" s="51" t="s">
        <v>637</v>
      </c>
      <c r="J101" s="51" t="s">
        <v>566</v>
      </c>
      <c r="K101" s="51" t="s">
        <v>656</v>
      </c>
      <c r="L101" s="51" t="s">
        <v>616</v>
      </c>
      <c r="M101" s="51" t="s">
        <v>497</v>
      </c>
      <c r="N101" s="51" t="s">
        <v>497</v>
      </c>
      <c r="O101" s="51" t="s">
        <v>204</v>
      </c>
      <c r="P101" s="52">
        <v>47</v>
      </c>
      <c r="Q101" s="51" t="s">
        <v>641</v>
      </c>
      <c r="R101" s="51" t="s">
        <v>642</v>
      </c>
    </row>
    <row r="102" spans="5:18" ht="13.5" customHeight="1" x14ac:dyDescent="0.2">
      <c r="E102" s="51" t="s">
        <v>634</v>
      </c>
      <c r="F102" s="51" t="s">
        <v>635</v>
      </c>
      <c r="G102" s="51" t="s">
        <v>636</v>
      </c>
      <c r="H102" s="51" t="s">
        <v>562</v>
      </c>
      <c r="I102" s="51" t="s">
        <v>637</v>
      </c>
      <c r="J102" s="51" t="s">
        <v>566</v>
      </c>
      <c r="K102" s="51" t="s">
        <v>656</v>
      </c>
      <c r="L102" s="51" t="s">
        <v>616</v>
      </c>
      <c r="M102" s="51" t="s">
        <v>568</v>
      </c>
      <c r="N102" s="51" t="s">
        <v>568</v>
      </c>
      <c r="O102" s="51" t="s">
        <v>204</v>
      </c>
      <c r="P102" s="52">
        <v>47</v>
      </c>
      <c r="Q102" s="51" t="s">
        <v>641</v>
      </c>
      <c r="R102" s="51" t="s">
        <v>642</v>
      </c>
    </row>
    <row r="103" spans="5:18" ht="13.5" customHeight="1" x14ac:dyDescent="0.2">
      <c r="E103" s="51" t="s">
        <v>634</v>
      </c>
      <c r="F103" s="51" t="s">
        <v>635</v>
      </c>
      <c r="G103" s="51" t="s">
        <v>636</v>
      </c>
      <c r="H103" s="51" t="s">
        <v>562</v>
      </c>
      <c r="I103" s="51" t="s">
        <v>643</v>
      </c>
      <c r="J103" s="51" t="s">
        <v>644</v>
      </c>
      <c r="K103" s="51" t="s">
        <v>656</v>
      </c>
      <c r="L103" s="51" t="s">
        <v>616</v>
      </c>
      <c r="M103" s="51" t="s">
        <v>494</v>
      </c>
      <c r="N103" s="51" t="s">
        <v>494</v>
      </c>
      <c r="O103" s="51" t="s">
        <v>645</v>
      </c>
      <c r="P103" s="52">
        <v>86361</v>
      </c>
      <c r="Q103" s="51" t="s">
        <v>639</v>
      </c>
      <c r="R103" s="51" t="s">
        <v>640</v>
      </c>
    </row>
    <row r="104" spans="5:18" ht="13.5" customHeight="1" x14ac:dyDescent="0.2">
      <c r="E104" s="51" t="s">
        <v>634</v>
      </c>
      <c r="F104" s="51" t="s">
        <v>635</v>
      </c>
      <c r="G104" s="51" t="s">
        <v>636</v>
      </c>
      <c r="H104" s="51" t="s">
        <v>562</v>
      </c>
      <c r="I104" s="51" t="s">
        <v>643</v>
      </c>
      <c r="J104" s="51" t="s">
        <v>644</v>
      </c>
      <c r="K104" s="51" t="s">
        <v>656</v>
      </c>
      <c r="L104" s="51" t="s">
        <v>616</v>
      </c>
      <c r="M104" s="51" t="s">
        <v>495</v>
      </c>
      <c r="N104" s="51" t="s">
        <v>495</v>
      </c>
      <c r="O104" s="51" t="s">
        <v>645</v>
      </c>
      <c r="P104" s="52">
        <v>86903</v>
      </c>
      <c r="Q104" s="51" t="s">
        <v>639</v>
      </c>
      <c r="R104" s="51" t="s">
        <v>640</v>
      </c>
    </row>
    <row r="105" spans="5:18" ht="13.5" customHeight="1" x14ac:dyDescent="0.2">
      <c r="E105" s="51" t="s">
        <v>634</v>
      </c>
      <c r="F105" s="51" t="s">
        <v>635</v>
      </c>
      <c r="G105" s="51" t="s">
        <v>636</v>
      </c>
      <c r="H105" s="51" t="s">
        <v>562</v>
      </c>
      <c r="I105" s="51" t="s">
        <v>643</v>
      </c>
      <c r="J105" s="51" t="s">
        <v>644</v>
      </c>
      <c r="K105" s="51" t="s">
        <v>656</v>
      </c>
      <c r="L105" s="51" t="s">
        <v>616</v>
      </c>
      <c r="M105" s="51" t="s">
        <v>496</v>
      </c>
      <c r="N105" s="51" t="s">
        <v>496</v>
      </c>
      <c r="O105" s="51" t="s">
        <v>645</v>
      </c>
      <c r="P105" s="52">
        <v>88109</v>
      </c>
      <c r="Q105" s="51" t="s">
        <v>639</v>
      </c>
      <c r="R105" s="51" t="s">
        <v>640</v>
      </c>
    </row>
    <row r="106" spans="5:18" ht="13.5" customHeight="1" x14ac:dyDescent="0.2">
      <c r="E106" s="51" t="s">
        <v>634</v>
      </c>
      <c r="F106" s="51" t="s">
        <v>635</v>
      </c>
      <c r="G106" s="51" t="s">
        <v>636</v>
      </c>
      <c r="H106" s="51" t="s">
        <v>562</v>
      </c>
      <c r="I106" s="51" t="s">
        <v>643</v>
      </c>
      <c r="J106" s="51" t="s">
        <v>644</v>
      </c>
      <c r="K106" s="51" t="s">
        <v>656</v>
      </c>
      <c r="L106" s="51" t="s">
        <v>616</v>
      </c>
      <c r="M106" s="51" t="s">
        <v>497</v>
      </c>
      <c r="N106" s="51" t="s">
        <v>497</v>
      </c>
      <c r="O106" s="51" t="s">
        <v>645</v>
      </c>
      <c r="P106" s="52">
        <v>89050</v>
      </c>
      <c r="Q106" s="51" t="s">
        <v>639</v>
      </c>
      <c r="R106" s="51" t="s">
        <v>640</v>
      </c>
    </row>
    <row r="107" spans="5:18" ht="13.5" customHeight="1" x14ac:dyDescent="0.2">
      <c r="E107" s="51" t="s">
        <v>634</v>
      </c>
      <c r="F107" s="51" t="s">
        <v>635</v>
      </c>
      <c r="G107" s="51" t="s">
        <v>636</v>
      </c>
      <c r="H107" s="51" t="s">
        <v>562</v>
      </c>
      <c r="I107" s="51" t="s">
        <v>643</v>
      </c>
      <c r="J107" s="51" t="s">
        <v>644</v>
      </c>
      <c r="K107" s="51" t="s">
        <v>656</v>
      </c>
      <c r="L107" s="51" t="s">
        <v>616</v>
      </c>
      <c r="M107" s="51" t="s">
        <v>568</v>
      </c>
      <c r="N107" s="51" t="s">
        <v>568</v>
      </c>
      <c r="O107" s="51" t="s">
        <v>645</v>
      </c>
      <c r="P107" s="52">
        <v>89990</v>
      </c>
      <c r="Q107" s="51" t="s">
        <v>639</v>
      </c>
      <c r="R107" s="51" t="s">
        <v>640</v>
      </c>
    </row>
    <row r="108" spans="5:18" ht="13.5" customHeight="1" x14ac:dyDescent="0.2">
      <c r="E108" s="51" t="s">
        <v>634</v>
      </c>
      <c r="F108" s="51" t="s">
        <v>635</v>
      </c>
      <c r="G108" s="51" t="s">
        <v>636</v>
      </c>
      <c r="H108" s="51" t="s">
        <v>562</v>
      </c>
      <c r="I108" s="51" t="s">
        <v>646</v>
      </c>
      <c r="J108" s="51" t="s">
        <v>647</v>
      </c>
      <c r="K108" s="51" t="s">
        <v>656</v>
      </c>
      <c r="L108" s="51" t="s">
        <v>616</v>
      </c>
      <c r="M108" s="51" t="s">
        <v>494</v>
      </c>
      <c r="N108" s="51" t="s">
        <v>494</v>
      </c>
      <c r="O108" s="51" t="s">
        <v>648</v>
      </c>
      <c r="P108" s="52">
        <v>403.54</v>
      </c>
      <c r="Q108" s="51" t="s">
        <v>641</v>
      </c>
      <c r="R108" s="51" t="s">
        <v>642</v>
      </c>
    </row>
    <row r="109" spans="5:18" ht="13.5" customHeight="1" x14ac:dyDescent="0.2">
      <c r="E109" s="51" t="s">
        <v>634</v>
      </c>
      <c r="F109" s="51" t="s">
        <v>635</v>
      </c>
      <c r="G109" s="51" t="s">
        <v>636</v>
      </c>
      <c r="H109" s="51" t="s">
        <v>562</v>
      </c>
      <c r="I109" s="51" t="s">
        <v>646</v>
      </c>
      <c r="J109" s="51" t="s">
        <v>647</v>
      </c>
      <c r="K109" s="51" t="s">
        <v>656</v>
      </c>
      <c r="L109" s="51" t="s">
        <v>616</v>
      </c>
      <c r="M109" s="51" t="s">
        <v>495</v>
      </c>
      <c r="N109" s="51" t="s">
        <v>495</v>
      </c>
      <c r="O109" s="51" t="s">
        <v>648</v>
      </c>
      <c r="P109" s="52">
        <v>416.12</v>
      </c>
      <c r="Q109" s="51" t="s">
        <v>641</v>
      </c>
      <c r="R109" s="51" t="s">
        <v>642</v>
      </c>
    </row>
    <row r="110" spans="5:18" ht="13.5" customHeight="1" x14ac:dyDescent="0.2">
      <c r="E110" s="51" t="s">
        <v>634</v>
      </c>
      <c r="F110" s="51" t="s">
        <v>635</v>
      </c>
      <c r="G110" s="51" t="s">
        <v>636</v>
      </c>
      <c r="H110" s="51" t="s">
        <v>562</v>
      </c>
      <c r="I110" s="51" t="s">
        <v>646</v>
      </c>
      <c r="J110" s="51" t="s">
        <v>647</v>
      </c>
      <c r="K110" s="51" t="s">
        <v>656</v>
      </c>
      <c r="L110" s="51" t="s">
        <v>616</v>
      </c>
      <c r="M110" s="51" t="s">
        <v>496</v>
      </c>
      <c r="N110" s="51" t="s">
        <v>496</v>
      </c>
      <c r="O110" s="51" t="s">
        <v>648</v>
      </c>
      <c r="P110" s="52">
        <v>417.84</v>
      </c>
      <c r="Q110" s="51" t="s">
        <v>641</v>
      </c>
      <c r="R110" s="51" t="s">
        <v>642</v>
      </c>
    </row>
    <row r="111" spans="5:18" ht="13.5" customHeight="1" x14ac:dyDescent="0.2">
      <c r="E111" s="51" t="s">
        <v>634</v>
      </c>
      <c r="F111" s="51" t="s">
        <v>635</v>
      </c>
      <c r="G111" s="51" t="s">
        <v>636</v>
      </c>
      <c r="H111" s="51" t="s">
        <v>562</v>
      </c>
      <c r="I111" s="51" t="s">
        <v>646</v>
      </c>
      <c r="J111" s="51" t="s">
        <v>647</v>
      </c>
      <c r="K111" s="51" t="s">
        <v>656</v>
      </c>
      <c r="L111" s="51" t="s">
        <v>616</v>
      </c>
      <c r="M111" s="51" t="s">
        <v>497</v>
      </c>
      <c r="N111" s="51" t="s">
        <v>497</v>
      </c>
      <c r="O111" s="51" t="s">
        <v>648</v>
      </c>
      <c r="P111" s="52">
        <v>420.13</v>
      </c>
      <c r="Q111" s="51" t="s">
        <v>641</v>
      </c>
      <c r="R111" s="51" t="s">
        <v>642</v>
      </c>
    </row>
    <row r="112" spans="5:18" ht="13.5" customHeight="1" x14ac:dyDescent="0.2">
      <c r="E112" s="51" t="s">
        <v>634</v>
      </c>
      <c r="F112" s="51" t="s">
        <v>635</v>
      </c>
      <c r="G112" s="51" t="s">
        <v>636</v>
      </c>
      <c r="H112" s="51" t="s">
        <v>562</v>
      </c>
      <c r="I112" s="51" t="s">
        <v>646</v>
      </c>
      <c r="J112" s="51" t="s">
        <v>647</v>
      </c>
      <c r="K112" s="51" t="s">
        <v>656</v>
      </c>
      <c r="L112" s="51" t="s">
        <v>616</v>
      </c>
      <c r="M112" s="51" t="s">
        <v>568</v>
      </c>
      <c r="N112" s="51" t="s">
        <v>568</v>
      </c>
      <c r="O112" s="51" t="s">
        <v>648</v>
      </c>
      <c r="P112" s="52">
        <v>422.57</v>
      </c>
      <c r="Q112" s="51" t="s">
        <v>641</v>
      </c>
      <c r="R112" s="51" t="s">
        <v>642</v>
      </c>
    </row>
    <row r="113" spans="5:18" ht="13.5" customHeight="1" x14ac:dyDescent="0.2">
      <c r="E113" s="51" t="s">
        <v>634</v>
      </c>
      <c r="F113" s="51" t="s">
        <v>635</v>
      </c>
      <c r="G113" s="51" t="s">
        <v>636</v>
      </c>
      <c r="H113" s="51" t="s">
        <v>562</v>
      </c>
      <c r="I113" s="51" t="s">
        <v>637</v>
      </c>
      <c r="J113" s="51" t="s">
        <v>566</v>
      </c>
      <c r="K113" s="51" t="s">
        <v>657</v>
      </c>
      <c r="L113" s="51" t="s">
        <v>569</v>
      </c>
      <c r="M113" s="51" t="s">
        <v>494</v>
      </c>
      <c r="N113" s="51" t="s">
        <v>494</v>
      </c>
      <c r="O113" s="51" t="s">
        <v>204</v>
      </c>
      <c r="P113" s="52">
        <v>4630301</v>
      </c>
      <c r="Q113" s="51" t="s">
        <v>641</v>
      </c>
      <c r="R113" s="51" t="s">
        <v>642</v>
      </c>
    </row>
    <row r="114" spans="5:18" ht="13.5" customHeight="1" x14ac:dyDescent="0.2">
      <c r="E114" s="51" t="s">
        <v>634</v>
      </c>
      <c r="F114" s="51" t="s">
        <v>635</v>
      </c>
      <c r="G114" s="51" t="s">
        <v>636</v>
      </c>
      <c r="H114" s="51" t="s">
        <v>562</v>
      </c>
      <c r="I114" s="51" t="s">
        <v>637</v>
      </c>
      <c r="J114" s="51" t="s">
        <v>566</v>
      </c>
      <c r="K114" s="51" t="s">
        <v>657</v>
      </c>
      <c r="L114" s="51" t="s">
        <v>569</v>
      </c>
      <c r="M114" s="51" t="s">
        <v>495</v>
      </c>
      <c r="N114" s="51" t="s">
        <v>495</v>
      </c>
      <c r="O114" s="51" t="s">
        <v>204</v>
      </c>
      <c r="P114" s="52">
        <v>4770999</v>
      </c>
      <c r="Q114" s="51" t="s">
        <v>641</v>
      </c>
      <c r="R114" s="51" t="s">
        <v>642</v>
      </c>
    </row>
    <row r="115" spans="5:18" ht="13.5" customHeight="1" x14ac:dyDescent="0.2">
      <c r="E115" s="51" t="s">
        <v>634</v>
      </c>
      <c r="F115" s="51" t="s">
        <v>635</v>
      </c>
      <c r="G115" s="51" t="s">
        <v>636</v>
      </c>
      <c r="H115" s="51" t="s">
        <v>562</v>
      </c>
      <c r="I115" s="51" t="s">
        <v>637</v>
      </c>
      <c r="J115" s="51" t="s">
        <v>566</v>
      </c>
      <c r="K115" s="51" t="s">
        <v>657</v>
      </c>
      <c r="L115" s="51" t="s">
        <v>569</v>
      </c>
      <c r="M115" s="51" t="s">
        <v>496</v>
      </c>
      <c r="N115" s="51" t="s">
        <v>496</v>
      </c>
      <c r="O115" s="51" t="s">
        <v>204</v>
      </c>
      <c r="P115" s="52">
        <v>4918130</v>
      </c>
      <c r="Q115" s="51" t="s">
        <v>641</v>
      </c>
      <c r="R115" s="51" t="s">
        <v>642</v>
      </c>
    </row>
    <row r="116" spans="5:18" ht="13.5" customHeight="1" x14ac:dyDescent="0.2">
      <c r="E116" s="51" t="s">
        <v>634</v>
      </c>
      <c r="F116" s="51" t="s">
        <v>635</v>
      </c>
      <c r="G116" s="51" t="s">
        <v>636</v>
      </c>
      <c r="H116" s="51" t="s">
        <v>562</v>
      </c>
      <c r="I116" s="51" t="s">
        <v>637</v>
      </c>
      <c r="J116" s="51" t="s">
        <v>566</v>
      </c>
      <c r="K116" s="51" t="s">
        <v>657</v>
      </c>
      <c r="L116" s="51" t="s">
        <v>569</v>
      </c>
      <c r="M116" s="51" t="s">
        <v>497</v>
      </c>
      <c r="N116" s="51" t="s">
        <v>497</v>
      </c>
      <c r="O116" s="51" t="s">
        <v>204</v>
      </c>
      <c r="P116" s="52">
        <v>5250148</v>
      </c>
      <c r="Q116" s="51" t="s">
        <v>641</v>
      </c>
      <c r="R116" s="51" t="s">
        <v>642</v>
      </c>
    </row>
    <row r="117" spans="5:18" ht="13.5" customHeight="1" x14ac:dyDescent="0.2">
      <c r="E117" s="51" t="s">
        <v>634</v>
      </c>
      <c r="F117" s="51" t="s">
        <v>635</v>
      </c>
      <c r="G117" s="51" t="s">
        <v>636</v>
      </c>
      <c r="H117" s="51" t="s">
        <v>562</v>
      </c>
      <c r="I117" s="51" t="s">
        <v>637</v>
      </c>
      <c r="J117" s="51" t="s">
        <v>566</v>
      </c>
      <c r="K117" s="51" t="s">
        <v>657</v>
      </c>
      <c r="L117" s="51" t="s">
        <v>569</v>
      </c>
      <c r="M117" s="51" t="s">
        <v>568</v>
      </c>
      <c r="N117" s="51" t="s">
        <v>568</v>
      </c>
      <c r="O117" s="51" t="s">
        <v>204</v>
      </c>
      <c r="P117" s="52">
        <v>5604580</v>
      </c>
      <c r="Q117" s="51" t="s">
        <v>641</v>
      </c>
      <c r="R117" s="51" t="s">
        <v>642</v>
      </c>
    </row>
    <row r="118" spans="5:18" ht="13.5" customHeight="1" x14ac:dyDescent="0.2">
      <c r="E118" s="51" t="s">
        <v>634</v>
      </c>
      <c r="F118" s="51" t="s">
        <v>635</v>
      </c>
      <c r="G118" s="51" t="s">
        <v>636</v>
      </c>
      <c r="H118" s="51" t="s">
        <v>562</v>
      </c>
      <c r="I118" s="51" t="s">
        <v>643</v>
      </c>
      <c r="J118" s="51" t="s">
        <v>644</v>
      </c>
      <c r="K118" s="51" t="s">
        <v>657</v>
      </c>
      <c r="L118" s="51" t="s">
        <v>569</v>
      </c>
      <c r="M118" s="51" t="s">
        <v>494</v>
      </c>
      <c r="N118" s="51" t="s">
        <v>494</v>
      </c>
      <c r="O118" s="51" t="s">
        <v>645</v>
      </c>
      <c r="P118" s="52">
        <v>81420</v>
      </c>
      <c r="Q118" s="51" t="s">
        <v>639</v>
      </c>
      <c r="R118" s="51" t="s">
        <v>640</v>
      </c>
    </row>
    <row r="119" spans="5:18" ht="13.5" customHeight="1" x14ac:dyDescent="0.2">
      <c r="E119" s="51" t="s">
        <v>634</v>
      </c>
      <c r="F119" s="51" t="s">
        <v>635</v>
      </c>
      <c r="G119" s="51" t="s">
        <v>636</v>
      </c>
      <c r="H119" s="51" t="s">
        <v>562</v>
      </c>
      <c r="I119" s="51" t="s">
        <v>643</v>
      </c>
      <c r="J119" s="51" t="s">
        <v>644</v>
      </c>
      <c r="K119" s="51" t="s">
        <v>657</v>
      </c>
      <c r="L119" s="51" t="s">
        <v>569</v>
      </c>
      <c r="M119" s="51" t="s">
        <v>495</v>
      </c>
      <c r="N119" s="51" t="s">
        <v>495</v>
      </c>
      <c r="O119" s="51" t="s">
        <v>645</v>
      </c>
      <c r="P119" s="52">
        <v>81478</v>
      </c>
      <c r="Q119" s="51" t="s">
        <v>639</v>
      </c>
      <c r="R119" s="51" t="s">
        <v>640</v>
      </c>
    </row>
    <row r="120" spans="5:18" ht="13.5" customHeight="1" x14ac:dyDescent="0.2">
      <c r="E120" s="51" t="s">
        <v>634</v>
      </c>
      <c r="F120" s="51" t="s">
        <v>635</v>
      </c>
      <c r="G120" s="51" t="s">
        <v>636</v>
      </c>
      <c r="H120" s="51" t="s">
        <v>562</v>
      </c>
      <c r="I120" s="51" t="s">
        <v>643</v>
      </c>
      <c r="J120" s="51" t="s">
        <v>644</v>
      </c>
      <c r="K120" s="51" t="s">
        <v>657</v>
      </c>
      <c r="L120" s="51" t="s">
        <v>569</v>
      </c>
      <c r="M120" s="51" t="s">
        <v>496</v>
      </c>
      <c r="N120" s="51" t="s">
        <v>496</v>
      </c>
      <c r="O120" s="51" t="s">
        <v>645</v>
      </c>
      <c r="P120" s="52">
        <v>81434</v>
      </c>
      <c r="Q120" s="51" t="s">
        <v>639</v>
      </c>
      <c r="R120" s="51" t="s">
        <v>640</v>
      </c>
    </row>
    <row r="121" spans="5:18" ht="13.5" customHeight="1" x14ac:dyDescent="0.2">
      <c r="E121" s="51" t="s">
        <v>634</v>
      </c>
      <c r="F121" s="51" t="s">
        <v>635</v>
      </c>
      <c r="G121" s="51" t="s">
        <v>636</v>
      </c>
      <c r="H121" s="51" t="s">
        <v>562</v>
      </c>
      <c r="I121" s="51" t="s">
        <v>643</v>
      </c>
      <c r="J121" s="51" t="s">
        <v>644</v>
      </c>
      <c r="K121" s="51" t="s">
        <v>657</v>
      </c>
      <c r="L121" s="51" t="s">
        <v>569</v>
      </c>
      <c r="M121" s="51" t="s">
        <v>497</v>
      </c>
      <c r="N121" s="51" t="s">
        <v>497</v>
      </c>
      <c r="O121" s="51" t="s">
        <v>645</v>
      </c>
      <c r="P121" s="52">
        <v>81463</v>
      </c>
      <c r="Q121" s="51" t="s">
        <v>639</v>
      </c>
      <c r="R121" s="51" t="s">
        <v>640</v>
      </c>
    </row>
    <row r="122" spans="5:18" ht="13.5" customHeight="1" x14ac:dyDescent="0.2">
      <c r="E122" s="51" t="s">
        <v>634</v>
      </c>
      <c r="F122" s="51" t="s">
        <v>635</v>
      </c>
      <c r="G122" s="51" t="s">
        <v>636</v>
      </c>
      <c r="H122" s="51" t="s">
        <v>562</v>
      </c>
      <c r="I122" s="51" t="s">
        <v>643</v>
      </c>
      <c r="J122" s="51" t="s">
        <v>644</v>
      </c>
      <c r="K122" s="51" t="s">
        <v>657</v>
      </c>
      <c r="L122" s="51" t="s">
        <v>569</v>
      </c>
      <c r="M122" s="51" t="s">
        <v>568</v>
      </c>
      <c r="N122" s="51" t="s">
        <v>568</v>
      </c>
      <c r="O122" s="51" t="s">
        <v>645</v>
      </c>
      <c r="P122" s="52">
        <v>81493</v>
      </c>
      <c r="Q122" s="51" t="s">
        <v>639</v>
      </c>
      <c r="R122" s="51" t="s">
        <v>640</v>
      </c>
    </row>
    <row r="123" spans="5:18" ht="13.5" customHeight="1" x14ac:dyDescent="0.2">
      <c r="E123" s="51" t="s">
        <v>634</v>
      </c>
      <c r="F123" s="51" t="s">
        <v>635</v>
      </c>
      <c r="G123" s="51" t="s">
        <v>636</v>
      </c>
      <c r="H123" s="51" t="s">
        <v>562</v>
      </c>
      <c r="I123" s="51" t="s">
        <v>646</v>
      </c>
      <c r="J123" s="51" t="s">
        <v>647</v>
      </c>
      <c r="K123" s="51" t="s">
        <v>657</v>
      </c>
      <c r="L123" s="51" t="s">
        <v>569</v>
      </c>
      <c r="M123" s="51" t="s">
        <v>494</v>
      </c>
      <c r="N123" s="51" t="s">
        <v>494</v>
      </c>
      <c r="O123" s="51" t="s">
        <v>648</v>
      </c>
      <c r="P123" s="52">
        <v>37699983</v>
      </c>
      <c r="Q123" s="51" t="s">
        <v>651</v>
      </c>
      <c r="R123" s="51" t="s">
        <v>652</v>
      </c>
    </row>
    <row r="124" spans="5:18" ht="13.5" customHeight="1" x14ac:dyDescent="0.2">
      <c r="E124" s="51" t="s">
        <v>634</v>
      </c>
      <c r="F124" s="51" t="s">
        <v>635</v>
      </c>
      <c r="G124" s="51" t="s">
        <v>636</v>
      </c>
      <c r="H124" s="51" t="s">
        <v>562</v>
      </c>
      <c r="I124" s="51" t="s">
        <v>646</v>
      </c>
      <c r="J124" s="51" t="s">
        <v>647</v>
      </c>
      <c r="K124" s="51" t="s">
        <v>657</v>
      </c>
      <c r="L124" s="51" t="s">
        <v>569</v>
      </c>
      <c r="M124" s="51" t="s">
        <v>495</v>
      </c>
      <c r="N124" s="51" t="s">
        <v>495</v>
      </c>
      <c r="O124" s="51" t="s">
        <v>648</v>
      </c>
      <c r="P124" s="52">
        <v>38873036</v>
      </c>
      <c r="Q124" s="51" t="s">
        <v>651</v>
      </c>
      <c r="R124" s="51" t="s">
        <v>652</v>
      </c>
    </row>
    <row r="125" spans="5:18" ht="13.5" customHeight="1" x14ac:dyDescent="0.2">
      <c r="E125" s="51" t="s">
        <v>634</v>
      </c>
      <c r="F125" s="51" t="s">
        <v>635</v>
      </c>
      <c r="G125" s="51" t="s">
        <v>636</v>
      </c>
      <c r="H125" s="51" t="s">
        <v>562</v>
      </c>
      <c r="I125" s="51" t="s">
        <v>646</v>
      </c>
      <c r="J125" s="51" t="s">
        <v>647</v>
      </c>
      <c r="K125" s="51" t="s">
        <v>657</v>
      </c>
      <c r="L125" s="51" t="s">
        <v>569</v>
      </c>
      <c r="M125" s="51" t="s">
        <v>496</v>
      </c>
      <c r="N125" s="51" t="s">
        <v>496</v>
      </c>
      <c r="O125" s="51" t="s">
        <v>648</v>
      </c>
      <c r="P125" s="52">
        <v>40050112</v>
      </c>
      <c r="Q125" s="51" t="s">
        <v>651</v>
      </c>
      <c r="R125" s="51" t="s">
        <v>652</v>
      </c>
    </row>
    <row r="126" spans="5:18" ht="13.5" customHeight="1" x14ac:dyDescent="0.2">
      <c r="E126" s="51" t="s">
        <v>634</v>
      </c>
      <c r="F126" s="51" t="s">
        <v>635</v>
      </c>
      <c r="G126" s="51" t="s">
        <v>636</v>
      </c>
      <c r="H126" s="51" t="s">
        <v>562</v>
      </c>
      <c r="I126" s="51" t="s">
        <v>646</v>
      </c>
      <c r="J126" s="51" t="s">
        <v>647</v>
      </c>
      <c r="K126" s="51" t="s">
        <v>657</v>
      </c>
      <c r="L126" s="51" t="s">
        <v>569</v>
      </c>
      <c r="M126" s="51" t="s">
        <v>497</v>
      </c>
      <c r="N126" s="51" t="s">
        <v>497</v>
      </c>
      <c r="O126" s="51" t="s">
        <v>648</v>
      </c>
      <c r="P126" s="52">
        <v>42769463</v>
      </c>
      <c r="Q126" s="51" t="s">
        <v>651</v>
      </c>
      <c r="R126" s="51" t="s">
        <v>652</v>
      </c>
    </row>
    <row r="127" spans="5:18" ht="13.5" customHeight="1" x14ac:dyDescent="0.2">
      <c r="E127" s="51" t="s">
        <v>634</v>
      </c>
      <c r="F127" s="51" t="s">
        <v>635</v>
      </c>
      <c r="G127" s="51" t="s">
        <v>636</v>
      </c>
      <c r="H127" s="51" t="s">
        <v>562</v>
      </c>
      <c r="I127" s="51" t="s">
        <v>646</v>
      </c>
      <c r="J127" s="51" t="s">
        <v>647</v>
      </c>
      <c r="K127" s="51" t="s">
        <v>657</v>
      </c>
      <c r="L127" s="51" t="s">
        <v>569</v>
      </c>
      <c r="M127" s="51" t="s">
        <v>568</v>
      </c>
      <c r="N127" s="51" t="s">
        <v>568</v>
      </c>
      <c r="O127" s="51" t="s">
        <v>648</v>
      </c>
      <c r="P127" s="52">
        <v>45673454</v>
      </c>
      <c r="Q127" s="51" t="s">
        <v>651</v>
      </c>
      <c r="R127" s="51" t="s">
        <v>652</v>
      </c>
    </row>
    <row r="128" spans="5:18" ht="13.5" customHeight="1" x14ac:dyDescent="0.2">
      <c r="E128" s="51" t="s">
        <v>634</v>
      </c>
      <c r="F128" s="51" t="s">
        <v>635</v>
      </c>
      <c r="G128" s="51" t="s">
        <v>636</v>
      </c>
      <c r="H128" s="51" t="s">
        <v>562</v>
      </c>
      <c r="I128" s="51" t="s">
        <v>637</v>
      </c>
      <c r="J128" s="51" t="s">
        <v>566</v>
      </c>
      <c r="K128" s="51" t="s">
        <v>658</v>
      </c>
      <c r="L128" s="51" t="s">
        <v>598</v>
      </c>
      <c r="M128" s="51" t="s">
        <v>494</v>
      </c>
      <c r="N128" s="51" t="s">
        <v>494</v>
      </c>
      <c r="O128" s="51" t="s">
        <v>204</v>
      </c>
      <c r="P128" s="52">
        <v>10238</v>
      </c>
      <c r="Q128" s="51" t="s">
        <v>641</v>
      </c>
      <c r="R128" s="51" t="s">
        <v>642</v>
      </c>
    </row>
    <row r="129" spans="5:18" ht="13.5" customHeight="1" x14ac:dyDescent="0.2">
      <c r="E129" s="51" t="s">
        <v>634</v>
      </c>
      <c r="F129" s="51" t="s">
        <v>635</v>
      </c>
      <c r="G129" s="51" t="s">
        <v>636</v>
      </c>
      <c r="H129" s="51" t="s">
        <v>562</v>
      </c>
      <c r="I129" s="51" t="s">
        <v>637</v>
      </c>
      <c r="J129" s="51" t="s">
        <v>566</v>
      </c>
      <c r="K129" s="51" t="s">
        <v>658</v>
      </c>
      <c r="L129" s="51" t="s">
        <v>598</v>
      </c>
      <c r="M129" s="51" t="s">
        <v>495</v>
      </c>
      <c r="N129" s="51" t="s">
        <v>495</v>
      </c>
      <c r="O129" s="51" t="s">
        <v>204</v>
      </c>
      <c r="P129" s="52">
        <v>10424</v>
      </c>
      <c r="Q129" s="51" t="s">
        <v>641</v>
      </c>
      <c r="R129" s="51" t="s">
        <v>642</v>
      </c>
    </row>
    <row r="130" spans="5:18" ht="13.5" customHeight="1" x14ac:dyDescent="0.2">
      <c r="E130" s="51" t="s">
        <v>634</v>
      </c>
      <c r="F130" s="51" t="s">
        <v>635</v>
      </c>
      <c r="G130" s="51" t="s">
        <v>636</v>
      </c>
      <c r="H130" s="51" t="s">
        <v>562</v>
      </c>
      <c r="I130" s="51" t="s">
        <v>637</v>
      </c>
      <c r="J130" s="51" t="s">
        <v>566</v>
      </c>
      <c r="K130" s="51" t="s">
        <v>658</v>
      </c>
      <c r="L130" s="51" t="s">
        <v>598</v>
      </c>
      <c r="M130" s="51" t="s">
        <v>496</v>
      </c>
      <c r="N130" s="51" t="s">
        <v>496</v>
      </c>
      <c r="O130" s="51" t="s">
        <v>204</v>
      </c>
      <c r="P130" s="52">
        <v>10514</v>
      </c>
      <c r="Q130" s="51" t="s">
        <v>641</v>
      </c>
      <c r="R130" s="51" t="s">
        <v>642</v>
      </c>
    </row>
    <row r="131" spans="5:18" ht="13.5" customHeight="1" x14ac:dyDescent="0.2">
      <c r="E131" s="51" t="s">
        <v>634</v>
      </c>
      <c r="F131" s="51" t="s">
        <v>635</v>
      </c>
      <c r="G131" s="51" t="s">
        <v>636</v>
      </c>
      <c r="H131" s="51" t="s">
        <v>562</v>
      </c>
      <c r="I131" s="51" t="s">
        <v>637</v>
      </c>
      <c r="J131" s="51" t="s">
        <v>566</v>
      </c>
      <c r="K131" s="51" t="s">
        <v>658</v>
      </c>
      <c r="L131" s="51" t="s">
        <v>598</v>
      </c>
      <c r="M131" s="51" t="s">
        <v>497</v>
      </c>
      <c r="N131" s="51" t="s">
        <v>497</v>
      </c>
      <c r="O131" s="51" t="s">
        <v>204</v>
      </c>
      <c r="P131" s="52">
        <v>10599</v>
      </c>
      <c r="Q131" s="51" t="s">
        <v>641</v>
      </c>
      <c r="R131" s="51" t="s">
        <v>642</v>
      </c>
    </row>
    <row r="132" spans="5:18" ht="13.5" customHeight="1" x14ac:dyDescent="0.2">
      <c r="E132" s="51" t="s">
        <v>634</v>
      </c>
      <c r="F132" s="51" t="s">
        <v>635</v>
      </c>
      <c r="G132" s="51" t="s">
        <v>636</v>
      </c>
      <c r="H132" s="51" t="s">
        <v>562</v>
      </c>
      <c r="I132" s="51" t="s">
        <v>637</v>
      </c>
      <c r="J132" s="51" t="s">
        <v>566</v>
      </c>
      <c r="K132" s="51" t="s">
        <v>658</v>
      </c>
      <c r="L132" s="51" t="s">
        <v>598</v>
      </c>
      <c r="M132" s="51" t="s">
        <v>568</v>
      </c>
      <c r="N132" s="51" t="s">
        <v>568</v>
      </c>
      <c r="O132" s="51" t="s">
        <v>204</v>
      </c>
      <c r="P132" s="52">
        <v>10685</v>
      </c>
      <c r="Q132" s="51" t="s">
        <v>641</v>
      </c>
      <c r="R132" s="51" t="s">
        <v>642</v>
      </c>
    </row>
    <row r="133" spans="5:18" ht="13.5" customHeight="1" x14ac:dyDescent="0.2">
      <c r="E133" s="51" t="s">
        <v>634</v>
      </c>
      <c r="F133" s="51" t="s">
        <v>635</v>
      </c>
      <c r="G133" s="51" t="s">
        <v>636</v>
      </c>
      <c r="H133" s="51" t="s">
        <v>562</v>
      </c>
      <c r="I133" s="51" t="s">
        <v>643</v>
      </c>
      <c r="J133" s="51" t="s">
        <v>644</v>
      </c>
      <c r="K133" s="51" t="s">
        <v>658</v>
      </c>
      <c r="L133" s="51" t="s">
        <v>598</v>
      </c>
      <c r="M133" s="51" t="s">
        <v>494</v>
      </c>
      <c r="N133" s="51" t="s">
        <v>494</v>
      </c>
      <c r="O133" s="51" t="s">
        <v>645</v>
      </c>
      <c r="P133" s="52">
        <v>34958</v>
      </c>
      <c r="Q133" s="51" t="s">
        <v>639</v>
      </c>
      <c r="R133" s="51" t="s">
        <v>640</v>
      </c>
    </row>
    <row r="134" spans="5:18" ht="13.5" customHeight="1" x14ac:dyDescent="0.2">
      <c r="E134" s="51" t="s">
        <v>634</v>
      </c>
      <c r="F134" s="51" t="s">
        <v>635</v>
      </c>
      <c r="G134" s="51" t="s">
        <v>636</v>
      </c>
      <c r="H134" s="51" t="s">
        <v>562</v>
      </c>
      <c r="I134" s="51" t="s">
        <v>643</v>
      </c>
      <c r="J134" s="51" t="s">
        <v>644</v>
      </c>
      <c r="K134" s="51" t="s">
        <v>658</v>
      </c>
      <c r="L134" s="51" t="s">
        <v>598</v>
      </c>
      <c r="M134" s="51" t="s">
        <v>495</v>
      </c>
      <c r="N134" s="51" t="s">
        <v>495</v>
      </c>
      <c r="O134" s="51" t="s">
        <v>645</v>
      </c>
      <c r="P134" s="52">
        <v>34870</v>
      </c>
      <c r="Q134" s="51" t="s">
        <v>639</v>
      </c>
      <c r="R134" s="51" t="s">
        <v>640</v>
      </c>
    </row>
    <row r="135" spans="5:18" ht="13.5" customHeight="1" x14ac:dyDescent="0.2">
      <c r="E135" s="51" t="s">
        <v>634</v>
      </c>
      <c r="F135" s="51" t="s">
        <v>635</v>
      </c>
      <c r="G135" s="51" t="s">
        <v>636</v>
      </c>
      <c r="H135" s="51" t="s">
        <v>562</v>
      </c>
      <c r="I135" s="51" t="s">
        <v>643</v>
      </c>
      <c r="J135" s="51" t="s">
        <v>644</v>
      </c>
      <c r="K135" s="51" t="s">
        <v>658</v>
      </c>
      <c r="L135" s="51" t="s">
        <v>598</v>
      </c>
      <c r="M135" s="51" t="s">
        <v>496</v>
      </c>
      <c r="N135" s="51" t="s">
        <v>496</v>
      </c>
      <c r="O135" s="51" t="s">
        <v>645</v>
      </c>
      <c r="P135" s="52">
        <v>34721</v>
      </c>
      <c r="Q135" s="51" t="s">
        <v>639</v>
      </c>
      <c r="R135" s="51" t="s">
        <v>640</v>
      </c>
    </row>
    <row r="136" spans="5:18" ht="13.5" customHeight="1" x14ac:dyDescent="0.2">
      <c r="E136" s="51" t="s">
        <v>634</v>
      </c>
      <c r="F136" s="51" t="s">
        <v>635</v>
      </c>
      <c r="G136" s="51" t="s">
        <v>636</v>
      </c>
      <c r="H136" s="51" t="s">
        <v>562</v>
      </c>
      <c r="I136" s="51" t="s">
        <v>643</v>
      </c>
      <c r="J136" s="51" t="s">
        <v>644</v>
      </c>
      <c r="K136" s="51" t="s">
        <v>658</v>
      </c>
      <c r="L136" s="51" t="s">
        <v>598</v>
      </c>
      <c r="M136" s="51" t="s">
        <v>497</v>
      </c>
      <c r="N136" s="51" t="s">
        <v>497</v>
      </c>
      <c r="O136" s="51" t="s">
        <v>645</v>
      </c>
      <c r="P136" s="52">
        <v>34568</v>
      </c>
      <c r="Q136" s="51" t="s">
        <v>639</v>
      </c>
      <c r="R136" s="51" t="s">
        <v>640</v>
      </c>
    </row>
    <row r="137" spans="5:18" ht="13.5" customHeight="1" x14ac:dyDescent="0.2">
      <c r="E137" s="51" t="s">
        <v>634</v>
      </c>
      <c r="F137" s="51" t="s">
        <v>635</v>
      </c>
      <c r="G137" s="51" t="s">
        <v>636</v>
      </c>
      <c r="H137" s="51" t="s">
        <v>562</v>
      </c>
      <c r="I137" s="51" t="s">
        <v>643</v>
      </c>
      <c r="J137" s="51" t="s">
        <v>644</v>
      </c>
      <c r="K137" s="51" t="s">
        <v>658</v>
      </c>
      <c r="L137" s="51" t="s">
        <v>598</v>
      </c>
      <c r="M137" s="51" t="s">
        <v>568</v>
      </c>
      <c r="N137" s="51" t="s">
        <v>568</v>
      </c>
      <c r="O137" s="51" t="s">
        <v>645</v>
      </c>
      <c r="P137" s="52">
        <v>34416</v>
      </c>
      <c r="Q137" s="51" t="s">
        <v>639</v>
      </c>
      <c r="R137" s="51" t="s">
        <v>640</v>
      </c>
    </row>
    <row r="138" spans="5:18" ht="13.5" customHeight="1" x14ac:dyDescent="0.2">
      <c r="E138" s="51" t="s">
        <v>634</v>
      </c>
      <c r="F138" s="51" t="s">
        <v>635</v>
      </c>
      <c r="G138" s="51" t="s">
        <v>636</v>
      </c>
      <c r="H138" s="51" t="s">
        <v>562</v>
      </c>
      <c r="I138" s="51" t="s">
        <v>646</v>
      </c>
      <c r="J138" s="51" t="s">
        <v>647</v>
      </c>
      <c r="K138" s="51" t="s">
        <v>658</v>
      </c>
      <c r="L138" s="51" t="s">
        <v>598</v>
      </c>
      <c r="M138" s="51" t="s">
        <v>494</v>
      </c>
      <c r="N138" s="51" t="s">
        <v>494</v>
      </c>
      <c r="O138" s="51" t="s">
        <v>648</v>
      </c>
      <c r="P138" s="52">
        <v>35788.629999999997</v>
      </c>
      <c r="Q138" s="51" t="s">
        <v>641</v>
      </c>
      <c r="R138" s="51" t="s">
        <v>642</v>
      </c>
    </row>
    <row r="139" spans="5:18" ht="13.5" customHeight="1" x14ac:dyDescent="0.2">
      <c r="E139" s="51" t="s">
        <v>634</v>
      </c>
      <c r="F139" s="51" t="s">
        <v>635</v>
      </c>
      <c r="G139" s="51" t="s">
        <v>636</v>
      </c>
      <c r="H139" s="51" t="s">
        <v>562</v>
      </c>
      <c r="I139" s="51" t="s">
        <v>646</v>
      </c>
      <c r="J139" s="51" t="s">
        <v>647</v>
      </c>
      <c r="K139" s="51" t="s">
        <v>658</v>
      </c>
      <c r="L139" s="51" t="s">
        <v>598</v>
      </c>
      <c r="M139" s="51" t="s">
        <v>495</v>
      </c>
      <c r="N139" s="51" t="s">
        <v>495</v>
      </c>
      <c r="O139" s="51" t="s">
        <v>648</v>
      </c>
      <c r="P139" s="52">
        <v>36346.5</v>
      </c>
      <c r="Q139" s="51" t="s">
        <v>641</v>
      </c>
      <c r="R139" s="51" t="s">
        <v>642</v>
      </c>
    </row>
    <row r="140" spans="5:18" ht="13.5" customHeight="1" x14ac:dyDescent="0.2">
      <c r="E140" s="51" t="s">
        <v>634</v>
      </c>
      <c r="F140" s="51" t="s">
        <v>635</v>
      </c>
      <c r="G140" s="51" t="s">
        <v>636</v>
      </c>
      <c r="H140" s="51" t="s">
        <v>562</v>
      </c>
      <c r="I140" s="51" t="s">
        <v>646</v>
      </c>
      <c r="J140" s="51" t="s">
        <v>647</v>
      </c>
      <c r="K140" s="51" t="s">
        <v>658</v>
      </c>
      <c r="L140" s="51" t="s">
        <v>598</v>
      </c>
      <c r="M140" s="51" t="s">
        <v>496</v>
      </c>
      <c r="N140" s="51" t="s">
        <v>496</v>
      </c>
      <c r="O140" s="51" t="s">
        <v>648</v>
      </c>
      <c r="P140" s="52">
        <v>36504.550000000003</v>
      </c>
      <c r="Q140" s="51" t="s">
        <v>641</v>
      </c>
      <c r="R140" s="51" t="s">
        <v>642</v>
      </c>
    </row>
    <row r="141" spans="5:18" ht="13.5" customHeight="1" x14ac:dyDescent="0.2">
      <c r="E141" s="51" t="s">
        <v>634</v>
      </c>
      <c r="F141" s="51" t="s">
        <v>635</v>
      </c>
      <c r="G141" s="51" t="s">
        <v>636</v>
      </c>
      <c r="H141" s="51" t="s">
        <v>562</v>
      </c>
      <c r="I141" s="51" t="s">
        <v>646</v>
      </c>
      <c r="J141" s="51" t="s">
        <v>647</v>
      </c>
      <c r="K141" s="51" t="s">
        <v>658</v>
      </c>
      <c r="L141" s="51" t="s">
        <v>598</v>
      </c>
      <c r="M141" s="51" t="s">
        <v>497</v>
      </c>
      <c r="N141" s="51" t="s">
        <v>497</v>
      </c>
      <c r="O141" s="51" t="s">
        <v>648</v>
      </c>
      <c r="P141" s="52">
        <v>36638.36</v>
      </c>
      <c r="Q141" s="51" t="s">
        <v>641</v>
      </c>
      <c r="R141" s="51" t="s">
        <v>642</v>
      </c>
    </row>
    <row r="142" spans="5:18" ht="13.5" customHeight="1" x14ac:dyDescent="0.2">
      <c r="E142" s="51" t="s">
        <v>634</v>
      </c>
      <c r="F142" s="51" t="s">
        <v>635</v>
      </c>
      <c r="G142" s="51" t="s">
        <v>636</v>
      </c>
      <c r="H142" s="51" t="s">
        <v>562</v>
      </c>
      <c r="I142" s="51" t="s">
        <v>646</v>
      </c>
      <c r="J142" s="51" t="s">
        <v>647</v>
      </c>
      <c r="K142" s="51" t="s">
        <v>658</v>
      </c>
      <c r="L142" s="51" t="s">
        <v>598</v>
      </c>
      <c r="M142" s="51" t="s">
        <v>568</v>
      </c>
      <c r="N142" s="51" t="s">
        <v>568</v>
      </c>
      <c r="O142" s="51" t="s">
        <v>648</v>
      </c>
      <c r="P142" s="52">
        <v>36772.17</v>
      </c>
      <c r="Q142" s="51" t="s">
        <v>641</v>
      </c>
      <c r="R142" s="51" t="s">
        <v>642</v>
      </c>
    </row>
    <row r="143" spans="5:18" ht="13.5" customHeight="1" x14ac:dyDescent="0.2">
      <c r="E143" s="51" t="s">
        <v>634</v>
      </c>
      <c r="F143" s="51" t="s">
        <v>635</v>
      </c>
      <c r="G143" s="51" t="s">
        <v>636</v>
      </c>
      <c r="H143" s="51" t="s">
        <v>562</v>
      </c>
      <c r="I143" s="51" t="s">
        <v>637</v>
      </c>
      <c r="J143" s="51" t="s">
        <v>566</v>
      </c>
      <c r="K143" s="51" t="s">
        <v>659</v>
      </c>
      <c r="L143" s="51" t="s">
        <v>617</v>
      </c>
      <c r="M143" s="51" t="s">
        <v>494</v>
      </c>
      <c r="N143" s="51" t="s">
        <v>494</v>
      </c>
      <c r="O143" s="51" t="s">
        <v>204</v>
      </c>
      <c r="P143" s="52">
        <v>0</v>
      </c>
      <c r="Q143" s="51" t="s">
        <v>660</v>
      </c>
      <c r="R143" s="51" t="s">
        <v>661</v>
      </c>
    </row>
    <row r="144" spans="5:18" ht="13.5" customHeight="1" x14ac:dyDescent="0.2">
      <c r="E144" s="51" t="s">
        <v>634</v>
      </c>
      <c r="F144" s="51" t="s">
        <v>635</v>
      </c>
      <c r="G144" s="51" t="s">
        <v>636</v>
      </c>
      <c r="H144" s="51" t="s">
        <v>562</v>
      </c>
      <c r="I144" s="51" t="s">
        <v>637</v>
      </c>
      <c r="J144" s="51" t="s">
        <v>566</v>
      </c>
      <c r="K144" s="51" t="s">
        <v>659</v>
      </c>
      <c r="L144" s="51" t="s">
        <v>617</v>
      </c>
      <c r="M144" s="51" t="s">
        <v>495</v>
      </c>
      <c r="N144" s="51" t="s">
        <v>495</v>
      </c>
      <c r="O144" s="51" t="s">
        <v>204</v>
      </c>
      <c r="P144" s="52">
        <v>0</v>
      </c>
      <c r="Q144" s="51" t="s">
        <v>660</v>
      </c>
      <c r="R144" s="51" t="s">
        <v>661</v>
      </c>
    </row>
    <row r="145" spans="5:18" ht="13.5" customHeight="1" x14ac:dyDescent="0.2">
      <c r="E145" s="51" t="s">
        <v>634</v>
      </c>
      <c r="F145" s="51" t="s">
        <v>635</v>
      </c>
      <c r="G145" s="51" t="s">
        <v>636</v>
      </c>
      <c r="H145" s="51" t="s">
        <v>562</v>
      </c>
      <c r="I145" s="51" t="s">
        <v>637</v>
      </c>
      <c r="J145" s="51" t="s">
        <v>566</v>
      </c>
      <c r="K145" s="51" t="s">
        <v>659</v>
      </c>
      <c r="L145" s="51" t="s">
        <v>617</v>
      </c>
      <c r="M145" s="51" t="s">
        <v>496</v>
      </c>
      <c r="N145" s="51" t="s">
        <v>496</v>
      </c>
      <c r="O145" s="51" t="s">
        <v>204</v>
      </c>
      <c r="P145" s="52">
        <v>0</v>
      </c>
      <c r="Q145" s="51" t="s">
        <v>660</v>
      </c>
      <c r="R145" s="51" t="s">
        <v>661</v>
      </c>
    </row>
    <row r="146" spans="5:18" ht="13.5" customHeight="1" x14ac:dyDescent="0.2">
      <c r="E146" s="51" t="s">
        <v>634</v>
      </c>
      <c r="F146" s="51" t="s">
        <v>635</v>
      </c>
      <c r="G146" s="51" t="s">
        <v>636</v>
      </c>
      <c r="H146" s="51" t="s">
        <v>562</v>
      </c>
      <c r="I146" s="51" t="s">
        <v>637</v>
      </c>
      <c r="J146" s="51" t="s">
        <v>566</v>
      </c>
      <c r="K146" s="51" t="s">
        <v>659</v>
      </c>
      <c r="L146" s="51" t="s">
        <v>617</v>
      </c>
      <c r="M146" s="51" t="s">
        <v>497</v>
      </c>
      <c r="N146" s="51" t="s">
        <v>497</v>
      </c>
      <c r="O146" s="51" t="s">
        <v>204</v>
      </c>
      <c r="P146" s="52">
        <v>0</v>
      </c>
      <c r="Q146" s="51" t="s">
        <v>660</v>
      </c>
      <c r="R146" s="51" t="s">
        <v>661</v>
      </c>
    </row>
    <row r="147" spans="5:18" ht="13.5" customHeight="1" x14ac:dyDescent="0.2">
      <c r="E147" s="51" t="s">
        <v>634</v>
      </c>
      <c r="F147" s="51" t="s">
        <v>635</v>
      </c>
      <c r="G147" s="51" t="s">
        <v>636</v>
      </c>
      <c r="H147" s="51" t="s">
        <v>562</v>
      </c>
      <c r="I147" s="51" t="s">
        <v>637</v>
      </c>
      <c r="J147" s="51" t="s">
        <v>566</v>
      </c>
      <c r="K147" s="51" t="s">
        <v>659</v>
      </c>
      <c r="L147" s="51" t="s">
        <v>617</v>
      </c>
      <c r="M147" s="51" t="s">
        <v>568</v>
      </c>
      <c r="N147" s="51" t="s">
        <v>568</v>
      </c>
      <c r="O147" s="51" t="s">
        <v>204</v>
      </c>
      <c r="P147" s="52">
        <v>0</v>
      </c>
      <c r="Q147" s="51" t="s">
        <v>660</v>
      </c>
      <c r="R147" s="51" t="s">
        <v>661</v>
      </c>
    </row>
    <row r="148" spans="5:18" ht="13.5" customHeight="1" x14ac:dyDescent="0.2">
      <c r="E148" s="51" t="s">
        <v>634</v>
      </c>
      <c r="F148" s="51" t="s">
        <v>635</v>
      </c>
      <c r="G148" s="51" t="s">
        <v>636</v>
      </c>
      <c r="H148" s="51" t="s">
        <v>562</v>
      </c>
      <c r="I148" s="51" t="s">
        <v>646</v>
      </c>
      <c r="J148" s="51" t="s">
        <v>647</v>
      </c>
      <c r="K148" s="51" t="s">
        <v>659</v>
      </c>
      <c r="L148" s="51" t="s">
        <v>617</v>
      </c>
      <c r="M148" s="51" t="s">
        <v>494</v>
      </c>
      <c r="N148" s="51" t="s">
        <v>494</v>
      </c>
      <c r="O148" s="51" t="s">
        <v>648</v>
      </c>
      <c r="P148" s="52">
        <v>0</v>
      </c>
      <c r="Q148" s="51" t="s">
        <v>660</v>
      </c>
      <c r="R148" s="51" t="s">
        <v>661</v>
      </c>
    </row>
    <row r="149" spans="5:18" ht="13.5" customHeight="1" x14ac:dyDescent="0.2">
      <c r="E149" s="51" t="s">
        <v>634</v>
      </c>
      <c r="F149" s="51" t="s">
        <v>635</v>
      </c>
      <c r="G149" s="51" t="s">
        <v>636</v>
      </c>
      <c r="H149" s="51" t="s">
        <v>562</v>
      </c>
      <c r="I149" s="51" t="s">
        <v>646</v>
      </c>
      <c r="J149" s="51" t="s">
        <v>647</v>
      </c>
      <c r="K149" s="51" t="s">
        <v>659</v>
      </c>
      <c r="L149" s="51" t="s">
        <v>617</v>
      </c>
      <c r="M149" s="51" t="s">
        <v>495</v>
      </c>
      <c r="N149" s="51" t="s">
        <v>495</v>
      </c>
      <c r="O149" s="51" t="s">
        <v>648</v>
      </c>
      <c r="P149" s="52">
        <v>0</v>
      </c>
      <c r="Q149" s="51" t="s">
        <v>660</v>
      </c>
      <c r="R149" s="51" t="s">
        <v>661</v>
      </c>
    </row>
    <row r="150" spans="5:18" ht="13.5" customHeight="1" x14ac:dyDescent="0.2">
      <c r="E150" s="51" t="s">
        <v>634</v>
      </c>
      <c r="F150" s="51" t="s">
        <v>635</v>
      </c>
      <c r="G150" s="51" t="s">
        <v>636</v>
      </c>
      <c r="H150" s="51" t="s">
        <v>562</v>
      </c>
      <c r="I150" s="51" t="s">
        <v>646</v>
      </c>
      <c r="J150" s="51" t="s">
        <v>647</v>
      </c>
      <c r="K150" s="51" t="s">
        <v>659</v>
      </c>
      <c r="L150" s="51" t="s">
        <v>617</v>
      </c>
      <c r="M150" s="51" t="s">
        <v>496</v>
      </c>
      <c r="N150" s="51" t="s">
        <v>496</v>
      </c>
      <c r="O150" s="51" t="s">
        <v>648</v>
      </c>
      <c r="P150" s="52">
        <v>0</v>
      </c>
      <c r="Q150" s="51" t="s">
        <v>660</v>
      </c>
      <c r="R150" s="51" t="s">
        <v>661</v>
      </c>
    </row>
    <row r="151" spans="5:18" ht="13.5" customHeight="1" x14ac:dyDescent="0.2">
      <c r="E151" s="51" t="s">
        <v>634</v>
      </c>
      <c r="F151" s="51" t="s">
        <v>635</v>
      </c>
      <c r="G151" s="51" t="s">
        <v>636</v>
      </c>
      <c r="H151" s="51" t="s">
        <v>562</v>
      </c>
      <c r="I151" s="51" t="s">
        <v>646</v>
      </c>
      <c r="J151" s="51" t="s">
        <v>647</v>
      </c>
      <c r="K151" s="51" t="s">
        <v>659</v>
      </c>
      <c r="L151" s="51" t="s">
        <v>617</v>
      </c>
      <c r="M151" s="51" t="s">
        <v>497</v>
      </c>
      <c r="N151" s="51" t="s">
        <v>497</v>
      </c>
      <c r="O151" s="51" t="s">
        <v>648</v>
      </c>
      <c r="P151" s="52">
        <v>0</v>
      </c>
      <c r="Q151" s="51" t="s">
        <v>660</v>
      </c>
      <c r="R151" s="51" t="s">
        <v>661</v>
      </c>
    </row>
    <row r="152" spans="5:18" ht="13.5" customHeight="1" x14ac:dyDescent="0.2">
      <c r="E152" s="51" t="s">
        <v>634</v>
      </c>
      <c r="F152" s="51" t="s">
        <v>635</v>
      </c>
      <c r="G152" s="51" t="s">
        <v>636</v>
      </c>
      <c r="H152" s="51" t="s">
        <v>562</v>
      </c>
      <c r="I152" s="51" t="s">
        <v>646</v>
      </c>
      <c r="J152" s="51" t="s">
        <v>647</v>
      </c>
      <c r="K152" s="51" t="s">
        <v>659</v>
      </c>
      <c r="L152" s="51" t="s">
        <v>617</v>
      </c>
      <c r="M152" s="51" t="s">
        <v>568</v>
      </c>
      <c r="N152" s="51" t="s">
        <v>568</v>
      </c>
      <c r="O152" s="51" t="s">
        <v>648</v>
      </c>
      <c r="P152" s="52">
        <v>0</v>
      </c>
      <c r="Q152" s="51" t="s">
        <v>660</v>
      </c>
      <c r="R152" s="51" t="s">
        <v>661</v>
      </c>
    </row>
    <row r="153" spans="5:18" ht="13.5" customHeight="1" x14ac:dyDescent="0.2">
      <c r="E153" s="51" t="s">
        <v>634</v>
      </c>
      <c r="F153" s="51" t="s">
        <v>635</v>
      </c>
      <c r="G153" s="51" t="s">
        <v>636</v>
      </c>
      <c r="H153" s="51" t="s">
        <v>562</v>
      </c>
      <c r="I153" s="51" t="s">
        <v>637</v>
      </c>
      <c r="J153" s="51" t="s">
        <v>566</v>
      </c>
      <c r="K153" s="51" t="s">
        <v>662</v>
      </c>
      <c r="L153" s="51" t="s">
        <v>584</v>
      </c>
      <c r="M153" s="51" t="s">
        <v>494</v>
      </c>
      <c r="N153" s="51" t="s">
        <v>494</v>
      </c>
      <c r="O153" s="51" t="s">
        <v>204</v>
      </c>
      <c r="P153" s="52">
        <v>27770</v>
      </c>
      <c r="Q153" s="51" t="s">
        <v>639</v>
      </c>
      <c r="R153" s="51" t="s">
        <v>640</v>
      </c>
    </row>
    <row r="154" spans="5:18" ht="13.5" customHeight="1" x14ac:dyDescent="0.2">
      <c r="E154" s="51" t="s">
        <v>634</v>
      </c>
      <c r="F154" s="51" t="s">
        <v>635</v>
      </c>
      <c r="G154" s="51" t="s">
        <v>636</v>
      </c>
      <c r="H154" s="51" t="s">
        <v>562</v>
      </c>
      <c r="I154" s="51" t="s">
        <v>637</v>
      </c>
      <c r="J154" s="51" t="s">
        <v>566</v>
      </c>
      <c r="K154" s="51" t="s">
        <v>662</v>
      </c>
      <c r="L154" s="51" t="s">
        <v>584</v>
      </c>
      <c r="M154" s="51" t="s">
        <v>495</v>
      </c>
      <c r="N154" s="51" t="s">
        <v>495</v>
      </c>
      <c r="O154" s="51" t="s">
        <v>204</v>
      </c>
      <c r="P154" s="52">
        <v>40278</v>
      </c>
      <c r="Q154" s="51" t="s">
        <v>641</v>
      </c>
      <c r="R154" s="51" t="s">
        <v>642</v>
      </c>
    </row>
    <row r="155" spans="5:18" ht="13.5" customHeight="1" x14ac:dyDescent="0.2">
      <c r="E155" s="51" t="s">
        <v>634</v>
      </c>
      <c r="F155" s="51" t="s">
        <v>635</v>
      </c>
      <c r="G155" s="51" t="s">
        <v>636</v>
      </c>
      <c r="H155" s="51" t="s">
        <v>562</v>
      </c>
      <c r="I155" s="51" t="s">
        <v>637</v>
      </c>
      <c r="J155" s="51" t="s">
        <v>566</v>
      </c>
      <c r="K155" s="51" t="s">
        <v>662</v>
      </c>
      <c r="L155" s="51" t="s">
        <v>584</v>
      </c>
      <c r="M155" s="51" t="s">
        <v>496</v>
      </c>
      <c r="N155" s="51" t="s">
        <v>496</v>
      </c>
      <c r="O155" s="51" t="s">
        <v>204</v>
      </c>
      <c r="P155" s="52">
        <v>45652</v>
      </c>
      <c r="Q155" s="51" t="s">
        <v>641</v>
      </c>
      <c r="R155" s="51" t="s">
        <v>642</v>
      </c>
    </row>
    <row r="156" spans="5:18" ht="13.5" customHeight="1" x14ac:dyDescent="0.2">
      <c r="E156" s="51" t="s">
        <v>634</v>
      </c>
      <c r="F156" s="51" t="s">
        <v>635</v>
      </c>
      <c r="G156" s="51" t="s">
        <v>636</v>
      </c>
      <c r="H156" s="51" t="s">
        <v>562</v>
      </c>
      <c r="I156" s="51" t="s">
        <v>637</v>
      </c>
      <c r="J156" s="51" t="s">
        <v>566</v>
      </c>
      <c r="K156" s="51" t="s">
        <v>662</v>
      </c>
      <c r="L156" s="51" t="s">
        <v>584</v>
      </c>
      <c r="M156" s="51" t="s">
        <v>497</v>
      </c>
      <c r="N156" s="51" t="s">
        <v>497</v>
      </c>
      <c r="O156" s="51" t="s">
        <v>204</v>
      </c>
      <c r="P156" s="52">
        <v>52912</v>
      </c>
      <c r="Q156" s="51" t="s">
        <v>641</v>
      </c>
      <c r="R156" s="51" t="s">
        <v>642</v>
      </c>
    </row>
    <row r="157" spans="5:18" ht="13.5" customHeight="1" x14ac:dyDescent="0.2">
      <c r="E157" s="51" t="s">
        <v>634</v>
      </c>
      <c r="F157" s="51" t="s">
        <v>635</v>
      </c>
      <c r="G157" s="51" t="s">
        <v>636</v>
      </c>
      <c r="H157" s="51" t="s">
        <v>562</v>
      </c>
      <c r="I157" s="51" t="s">
        <v>637</v>
      </c>
      <c r="J157" s="51" t="s">
        <v>566</v>
      </c>
      <c r="K157" s="51" t="s">
        <v>662</v>
      </c>
      <c r="L157" s="51" t="s">
        <v>584</v>
      </c>
      <c r="M157" s="51" t="s">
        <v>568</v>
      </c>
      <c r="N157" s="51" t="s">
        <v>568</v>
      </c>
      <c r="O157" s="51" t="s">
        <v>204</v>
      </c>
      <c r="P157" s="52">
        <v>60752</v>
      </c>
      <c r="Q157" s="51" t="s">
        <v>641</v>
      </c>
      <c r="R157" s="51" t="s">
        <v>642</v>
      </c>
    </row>
    <row r="158" spans="5:18" ht="13.5" customHeight="1" x14ac:dyDescent="0.2">
      <c r="E158" s="51" t="s">
        <v>634</v>
      </c>
      <c r="F158" s="51" t="s">
        <v>635</v>
      </c>
      <c r="G158" s="51" t="s">
        <v>636</v>
      </c>
      <c r="H158" s="51" t="s">
        <v>562</v>
      </c>
      <c r="I158" s="51" t="s">
        <v>643</v>
      </c>
      <c r="J158" s="51" t="s">
        <v>644</v>
      </c>
      <c r="K158" s="51" t="s">
        <v>662</v>
      </c>
      <c r="L158" s="51" t="s">
        <v>584</v>
      </c>
      <c r="M158" s="51" t="s">
        <v>494</v>
      </c>
      <c r="N158" s="51" t="s">
        <v>494</v>
      </c>
      <c r="O158" s="51" t="s">
        <v>645</v>
      </c>
      <c r="P158" s="52">
        <v>4861</v>
      </c>
      <c r="Q158" s="51" t="s">
        <v>639</v>
      </c>
      <c r="R158" s="51" t="s">
        <v>640</v>
      </c>
    </row>
    <row r="159" spans="5:18" ht="13.5" customHeight="1" x14ac:dyDescent="0.2">
      <c r="E159" s="51" t="s">
        <v>634</v>
      </c>
      <c r="F159" s="51" t="s">
        <v>635</v>
      </c>
      <c r="G159" s="51" t="s">
        <v>636</v>
      </c>
      <c r="H159" s="51" t="s">
        <v>562</v>
      </c>
      <c r="I159" s="51" t="s">
        <v>643</v>
      </c>
      <c r="J159" s="51" t="s">
        <v>644</v>
      </c>
      <c r="K159" s="51" t="s">
        <v>662</v>
      </c>
      <c r="L159" s="51" t="s">
        <v>584</v>
      </c>
      <c r="M159" s="51" t="s">
        <v>495</v>
      </c>
      <c r="N159" s="51" t="s">
        <v>495</v>
      </c>
      <c r="O159" s="51" t="s">
        <v>645</v>
      </c>
      <c r="P159" s="52">
        <v>4587</v>
      </c>
      <c r="Q159" s="51" t="s">
        <v>639</v>
      </c>
      <c r="R159" s="51" t="s">
        <v>640</v>
      </c>
    </row>
    <row r="160" spans="5:18" ht="13.5" customHeight="1" x14ac:dyDescent="0.2">
      <c r="E160" s="51" t="s">
        <v>634</v>
      </c>
      <c r="F160" s="51" t="s">
        <v>635</v>
      </c>
      <c r="G160" s="51" t="s">
        <v>636</v>
      </c>
      <c r="H160" s="51" t="s">
        <v>562</v>
      </c>
      <c r="I160" s="51" t="s">
        <v>643</v>
      </c>
      <c r="J160" s="51" t="s">
        <v>644</v>
      </c>
      <c r="K160" s="51" t="s">
        <v>662</v>
      </c>
      <c r="L160" s="51" t="s">
        <v>584</v>
      </c>
      <c r="M160" s="51" t="s">
        <v>496</v>
      </c>
      <c r="N160" s="51" t="s">
        <v>496</v>
      </c>
      <c r="O160" s="51" t="s">
        <v>645</v>
      </c>
      <c r="P160" s="52">
        <v>4832</v>
      </c>
      <c r="Q160" s="51" t="s">
        <v>639</v>
      </c>
      <c r="R160" s="51" t="s">
        <v>640</v>
      </c>
    </row>
    <row r="161" spans="5:18" ht="13.5" customHeight="1" x14ac:dyDescent="0.2">
      <c r="E161" s="51" t="s">
        <v>634</v>
      </c>
      <c r="F161" s="51" t="s">
        <v>635</v>
      </c>
      <c r="G161" s="51" t="s">
        <v>636</v>
      </c>
      <c r="H161" s="51" t="s">
        <v>562</v>
      </c>
      <c r="I161" s="51" t="s">
        <v>643</v>
      </c>
      <c r="J161" s="51" t="s">
        <v>644</v>
      </c>
      <c r="K161" s="51" t="s">
        <v>662</v>
      </c>
      <c r="L161" s="51" t="s">
        <v>584</v>
      </c>
      <c r="M161" s="51" t="s">
        <v>497</v>
      </c>
      <c r="N161" s="51" t="s">
        <v>497</v>
      </c>
      <c r="O161" s="51" t="s">
        <v>645</v>
      </c>
      <c r="P161" s="52">
        <v>4978</v>
      </c>
      <c r="Q161" s="51" t="s">
        <v>639</v>
      </c>
      <c r="R161" s="51" t="s">
        <v>640</v>
      </c>
    </row>
    <row r="162" spans="5:18" ht="13.5" customHeight="1" x14ac:dyDescent="0.2">
      <c r="E162" s="51" t="s">
        <v>634</v>
      </c>
      <c r="F162" s="51" t="s">
        <v>635</v>
      </c>
      <c r="G162" s="51" t="s">
        <v>636</v>
      </c>
      <c r="H162" s="51" t="s">
        <v>562</v>
      </c>
      <c r="I162" s="51" t="s">
        <v>643</v>
      </c>
      <c r="J162" s="51" t="s">
        <v>644</v>
      </c>
      <c r="K162" s="51" t="s">
        <v>662</v>
      </c>
      <c r="L162" s="51" t="s">
        <v>584</v>
      </c>
      <c r="M162" s="51" t="s">
        <v>568</v>
      </c>
      <c r="N162" s="51" t="s">
        <v>568</v>
      </c>
      <c r="O162" s="51" t="s">
        <v>645</v>
      </c>
      <c r="P162" s="52">
        <v>5027</v>
      </c>
      <c r="Q162" s="51" t="s">
        <v>639</v>
      </c>
      <c r="R162" s="51" t="s">
        <v>640</v>
      </c>
    </row>
    <row r="163" spans="5:18" ht="13.5" customHeight="1" x14ac:dyDescent="0.2">
      <c r="E163" s="51" t="s">
        <v>634</v>
      </c>
      <c r="F163" s="51" t="s">
        <v>635</v>
      </c>
      <c r="G163" s="51" t="s">
        <v>636</v>
      </c>
      <c r="H163" s="51" t="s">
        <v>562</v>
      </c>
      <c r="I163" s="51" t="s">
        <v>646</v>
      </c>
      <c r="J163" s="51" t="s">
        <v>647</v>
      </c>
      <c r="K163" s="51" t="s">
        <v>662</v>
      </c>
      <c r="L163" s="51" t="s">
        <v>584</v>
      </c>
      <c r="M163" s="51" t="s">
        <v>494</v>
      </c>
      <c r="N163" s="51" t="s">
        <v>494</v>
      </c>
      <c r="O163" s="51" t="s">
        <v>648</v>
      </c>
      <c r="P163" s="52">
        <v>13500</v>
      </c>
      <c r="Q163" s="51" t="s">
        <v>663</v>
      </c>
      <c r="R163" s="51" t="s">
        <v>664</v>
      </c>
    </row>
    <row r="164" spans="5:18" ht="13.5" customHeight="1" x14ac:dyDescent="0.2">
      <c r="E164" s="51" t="s">
        <v>634</v>
      </c>
      <c r="F164" s="51" t="s">
        <v>635</v>
      </c>
      <c r="G164" s="51" t="s">
        <v>636</v>
      </c>
      <c r="H164" s="51" t="s">
        <v>562</v>
      </c>
      <c r="I164" s="51" t="s">
        <v>646</v>
      </c>
      <c r="J164" s="51" t="s">
        <v>647</v>
      </c>
      <c r="K164" s="51" t="s">
        <v>662</v>
      </c>
      <c r="L164" s="51" t="s">
        <v>584</v>
      </c>
      <c r="M164" s="51" t="s">
        <v>495</v>
      </c>
      <c r="N164" s="51" t="s">
        <v>495</v>
      </c>
      <c r="O164" s="51" t="s">
        <v>648</v>
      </c>
      <c r="P164" s="52">
        <v>18475</v>
      </c>
      <c r="Q164" s="51" t="s">
        <v>651</v>
      </c>
      <c r="R164" s="51" t="s">
        <v>652</v>
      </c>
    </row>
    <row r="165" spans="5:18" ht="13.5" customHeight="1" x14ac:dyDescent="0.2">
      <c r="E165" s="51" t="s">
        <v>634</v>
      </c>
      <c r="F165" s="51" t="s">
        <v>635</v>
      </c>
      <c r="G165" s="51" t="s">
        <v>636</v>
      </c>
      <c r="H165" s="51" t="s">
        <v>562</v>
      </c>
      <c r="I165" s="51" t="s">
        <v>646</v>
      </c>
      <c r="J165" s="51" t="s">
        <v>647</v>
      </c>
      <c r="K165" s="51" t="s">
        <v>662</v>
      </c>
      <c r="L165" s="51" t="s">
        <v>584</v>
      </c>
      <c r="M165" s="51" t="s">
        <v>496</v>
      </c>
      <c r="N165" s="51" t="s">
        <v>496</v>
      </c>
      <c r="O165" s="51" t="s">
        <v>648</v>
      </c>
      <c r="P165" s="52">
        <v>22058</v>
      </c>
      <c r="Q165" s="51" t="s">
        <v>651</v>
      </c>
      <c r="R165" s="51" t="s">
        <v>652</v>
      </c>
    </row>
    <row r="166" spans="5:18" ht="13.5" customHeight="1" x14ac:dyDescent="0.2">
      <c r="E166" s="51" t="s">
        <v>634</v>
      </c>
      <c r="F166" s="51" t="s">
        <v>635</v>
      </c>
      <c r="G166" s="51" t="s">
        <v>636</v>
      </c>
      <c r="H166" s="51" t="s">
        <v>562</v>
      </c>
      <c r="I166" s="51" t="s">
        <v>646</v>
      </c>
      <c r="J166" s="51" t="s">
        <v>647</v>
      </c>
      <c r="K166" s="51" t="s">
        <v>662</v>
      </c>
      <c r="L166" s="51" t="s">
        <v>584</v>
      </c>
      <c r="M166" s="51" t="s">
        <v>497</v>
      </c>
      <c r="N166" s="51" t="s">
        <v>497</v>
      </c>
      <c r="O166" s="51" t="s">
        <v>648</v>
      </c>
      <c r="P166" s="52">
        <v>26337</v>
      </c>
      <c r="Q166" s="51" t="s">
        <v>651</v>
      </c>
      <c r="R166" s="51" t="s">
        <v>652</v>
      </c>
    </row>
    <row r="167" spans="5:18" ht="13.5" customHeight="1" x14ac:dyDescent="0.2">
      <c r="E167" s="51" t="s">
        <v>634</v>
      </c>
      <c r="F167" s="51" t="s">
        <v>635</v>
      </c>
      <c r="G167" s="51" t="s">
        <v>636</v>
      </c>
      <c r="H167" s="51" t="s">
        <v>562</v>
      </c>
      <c r="I167" s="51" t="s">
        <v>646</v>
      </c>
      <c r="J167" s="51" t="s">
        <v>647</v>
      </c>
      <c r="K167" s="51" t="s">
        <v>662</v>
      </c>
      <c r="L167" s="51" t="s">
        <v>584</v>
      </c>
      <c r="M167" s="51" t="s">
        <v>568</v>
      </c>
      <c r="N167" s="51" t="s">
        <v>568</v>
      </c>
      <c r="O167" s="51" t="s">
        <v>648</v>
      </c>
      <c r="P167" s="52">
        <v>30542.28</v>
      </c>
      <c r="Q167" s="51" t="s">
        <v>641</v>
      </c>
      <c r="R167" s="51" t="s">
        <v>642</v>
      </c>
    </row>
    <row r="168" spans="5:18" ht="13.5" customHeight="1" x14ac:dyDescent="0.2">
      <c r="E168" s="51" t="s">
        <v>634</v>
      </c>
      <c r="F168" s="51" t="s">
        <v>635</v>
      </c>
      <c r="G168" s="51" t="s">
        <v>636</v>
      </c>
      <c r="H168" s="51" t="s">
        <v>562</v>
      </c>
      <c r="I168" s="51" t="s">
        <v>637</v>
      </c>
      <c r="J168" s="51" t="s">
        <v>566</v>
      </c>
      <c r="K168" s="51" t="s">
        <v>665</v>
      </c>
      <c r="L168" s="51" t="s">
        <v>577</v>
      </c>
      <c r="M168" s="51" t="s">
        <v>494</v>
      </c>
      <c r="N168" s="51" t="s">
        <v>494</v>
      </c>
      <c r="O168" s="51" t="s">
        <v>204</v>
      </c>
      <c r="P168" s="52">
        <v>102625</v>
      </c>
      <c r="Q168" s="51" t="s">
        <v>641</v>
      </c>
      <c r="R168" s="51" t="s">
        <v>642</v>
      </c>
    </row>
    <row r="169" spans="5:18" ht="13.5" customHeight="1" x14ac:dyDescent="0.2">
      <c r="E169" s="51" t="s">
        <v>634</v>
      </c>
      <c r="F169" s="51" t="s">
        <v>635</v>
      </c>
      <c r="G169" s="51" t="s">
        <v>636</v>
      </c>
      <c r="H169" s="51" t="s">
        <v>562</v>
      </c>
      <c r="I169" s="51" t="s">
        <v>637</v>
      </c>
      <c r="J169" s="51" t="s">
        <v>566</v>
      </c>
      <c r="K169" s="51" t="s">
        <v>665</v>
      </c>
      <c r="L169" s="51" t="s">
        <v>577</v>
      </c>
      <c r="M169" s="51" t="s">
        <v>495</v>
      </c>
      <c r="N169" s="51" t="s">
        <v>495</v>
      </c>
      <c r="O169" s="51" t="s">
        <v>204</v>
      </c>
      <c r="P169" s="52">
        <v>130753</v>
      </c>
      <c r="Q169" s="51" t="s">
        <v>641</v>
      </c>
      <c r="R169" s="51" t="s">
        <v>642</v>
      </c>
    </row>
    <row r="170" spans="5:18" ht="13.5" customHeight="1" x14ac:dyDescent="0.2">
      <c r="E170" s="51" t="s">
        <v>634</v>
      </c>
      <c r="F170" s="51" t="s">
        <v>635</v>
      </c>
      <c r="G170" s="51" t="s">
        <v>636</v>
      </c>
      <c r="H170" s="51" t="s">
        <v>562</v>
      </c>
      <c r="I170" s="51" t="s">
        <v>637</v>
      </c>
      <c r="J170" s="51" t="s">
        <v>566</v>
      </c>
      <c r="K170" s="51" t="s">
        <v>665</v>
      </c>
      <c r="L170" s="51" t="s">
        <v>577</v>
      </c>
      <c r="M170" s="51" t="s">
        <v>496</v>
      </c>
      <c r="N170" s="51" t="s">
        <v>496</v>
      </c>
      <c r="O170" s="51" t="s">
        <v>204</v>
      </c>
      <c r="P170" s="52">
        <v>135023</v>
      </c>
      <c r="Q170" s="51" t="s">
        <v>641</v>
      </c>
      <c r="R170" s="51" t="s">
        <v>642</v>
      </c>
    </row>
    <row r="171" spans="5:18" ht="13.5" customHeight="1" x14ac:dyDescent="0.2">
      <c r="E171" s="51" t="s">
        <v>634</v>
      </c>
      <c r="F171" s="51" t="s">
        <v>635</v>
      </c>
      <c r="G171" s="51" t="s">
        <v>636</v>
      </c>
      <c r="H171" s="51" t="s">
        <v>562</v>
      </c>
      <c r="I171" s="51" t="s">
        <v>637</v>
      </c>
      <c r="J171" s="51" t="s">
        <v>566</v>
      </c>
      <c r="K171" s="51" t="s">
        <v>665</v>
      </c>
      <c r="L171" s="51" t="s">
        <v>577</v>
      </c>
      <c r="M171" s="51" t="s">
        <v>497</v>
      </c>
      <c r="N171" s="51" t="s">
        <v>497</v>
      </c>
      <c r="O171" s="51" t="s">
        <v>204</v>
      </c>
      <c r="P171" s="52">
        <v>135843</v>
      </c>
      <c r="Q171" s="51" t="s">
        <v>639</v>
      </c>
      <c r="R171" s="51" t="s">
        <v>640</v>
      </c>
    </row>
    <row r="172" spans="5:18" ht="13.5" customHeight="1" x14ac:dyDescent="0.2">
      <c r="E172" s="51" t="s">
        <v>634</v>
      </c>
      <c r="F172" s="51" t="s">
        <v>635</v>
      </c>
      <c r="G172" s="51" t="s">
        <v>636</v>
      </c>
      <c r="H172" s="51" t="s">
        <v>562</v>
      </c>
      <c r="I172" s="51" t="s">
        <v>637</v>
      </c>
      <c r="J172" s="51" t="s">
        <v>566</v>
      </c>
      <c r="K172" s="51" t="s">
        <v>665</v>
      </c>
      <c r="L172" s="51" t="s">
        <v>577</v>
      </c>
      <c r="M172" s="51" t="s">
        <v>568</v>
      </c>
      <c r="N172" s="51" t="s">
        <v>568</v>
      </c>
      <c r="O172" s="51" t="s">
        <v>204</v>
      </c>
      <c r="P172" s="52">
        <v>137721</v>
      </c>
      <c r="Q172" s="51" t="s">
        <v>641</v>
      </c>
      <c r="R172" s="51" t="s">
        <v>642</v>
      </c>
    </row>
    <row r="173" spans="5:18" ht="13.5" customHeight="1" x14ac:dyDescent="0.2">
      <c r="E173" s="51" t="s">
        <v>634</v>
      </c>
      <c r="F173" s="51" t="s">
        <v>635</v>
      </c>
      <c r="G173" s="51" t="s">
        <v>636</v>
      </c>
      <c r="H173" s="51" t="s">
        <v>562</v>
      </c>
      <c r="I173" s="51" t="s">
        <v>643</v>
      </c>
      <c r="J173" s="51" t="s">
        <v>644</v>
      </c>
      <c r="K173" s="51" t="s">
        <v>665</v>
      </c>
      <c r="L173" s="51" t="s">
        <v>577</v>
      </c>
      <c r="M173" s="51" t="s">
        <v>494</v>
      </c>
      <c r="N173" s="51" t="s">
        <v>494</v>
      </c>
      <c r="O173" s="51" t="s">
        <v>645</v>
      </c>
      <c r="P173" s="52">
        <v>3931</v>
      </c>
      <c r="Q173" s="51" t="s">
        <v>639</v>
      </c>
      <c r="R173" s="51" t="s">
        <v>640</v>
      </c>
    </row>
    <row r="174" spans="5:18" ht="13.5" customHeight="1" x14ac:dyDescent="0.2">
      <c r="E174" s="51" t="s">
        <v>634</v>
      </c>
      <c r="F174" s="51" t="s">
        <v>635</v>
      </c>
      <c r="G174" s="51" t="s">
        <v>636</v>
      </c>
      <c r="H174" s="51" t="s">
        <v>562</v>
      </c>
      <c r="I174" s="51" t="s">
        <v>643</v>
      </c>
      <c r="J174" s="51" t="s">
        <v>644</v>
      </c>
      <c r="K174" s="51" t="s">
        <v>665</v>
      </c>
      <c r="L174" s="51" t="s">
        <v>577</v>
      </c>
      <c r="M174" s="51" t="s">
        <v>495</v>
      </c>
      <c r="N174" s="51" t="s">
        <v>495</v>
      </c>
      <c r="O174" s="51" t="s">
        <v>645</v>
      </c>
      <c r="P174" s="52">
        <v>3938</v>
      </c>
      <c r="Q174" s="51" t="s">
        <v>639</v>
      </c>
      <c r="R174" s="51" t="s">
        <v>640</v>
      </c>
    </row>
    <row r="175" spans="5:18" ht="13.5" customHeight="1" x14ac:dyDescent="0.2">
      <c r="E175" s="51" t="s">
        <v>634</v>
      </c>
      <c r="F175" s="51" t="s">
        <v>635</v>
      </c>
      <c r="G175" s="51" t="s">
        <v>636</v>
      </c>
      <c r="H175" s="51" t="s">
        <v>562</v>
      </c>
      <c r="I175" s="51" t="s">
        <v>643</v>
      </c>
      <c r="J175" s="51" t="s">
        <v>644</v>
      </c>
      <c r="K175" s="51" t="s">
        <v>665</v>
      </c>
      <c r="L175" s="51" t="s">
        <v>577</v>
      </c>
      <c r="M175" s="51" t="s">
        <v>496</v>
      </c>
      <c r="N175" s="51" t="s">
        <v>496</v>
      </c>
      <c r="O175" s="51" t="s">
        <v>645</v>
      </c>
      <c r="P175" s="52">
        <v>3921</v>
      </c>
      <c r="Q175" s="51" t="s">
        <v>639</v>
      </c>
      <c r="R175" s="51" t="s">
        <v>640</v>
      </c>
    </row>
    <row r="176" spans="5:18" ht="13.5" customHeight="1" x14ac:dyDescent="0.2">
      <c r="E176" s="51" t="s">
        <v>634</v>
      </c>
      <c r="F176" s="51" t="s">
        <v>635</v>
      </c>
      <c r="G176" s="51" t="s">
        <v>636</v>
      </c>
      <c r="H176" s="51" t="s">
        <v>562</v>
      </c>
      <c r="I176" s="51" t="s">
        <v>643</v>
      </c>
      <c r="J176" s="51" t="s">
        <v>644</v>
      </c>
      <c r="K176" s="51" t="s">
        <v>665</v>
      </c>
      <c r="L176" s="51" t="s">
        <v>577</v>
      </c>
      <c r="M176" s="51" t="s">
        <v>497</v>
      </c>
      <c r="N176" s="51" t="s">
        <v>497</v>
      </c>
      <c r="O176" s="51" t="s">
        <v>645</v>
      </c>
      <c r="P176" s="52">
        <v>3924</v>
      </c>
      <c r="Q176" s="51" t="s">
        <v>639</v>
      </c>
      <c r="R176" s="51" t="s">
        <v>640</v>
      </c>
    </row>
    <row r="177" spans="5:18" ht="13.5" customHeight="1" x14ac:dyDescent="0.2">
      <c r="E177" s="51" t="s">
        <v>634</v>
      </c>
      <c r="F177" s="51" t="s">
        <v>635</v>
      </c>
      <c r="G177" s="51" t="s">
        <v>636</v>
      </c>
      <c r="H177" s="51" t="s">
        <v>562</v>
      </c>
      <c r="I177" s="51" t="s">
        <v>643</v>
      </c>
      <c r="J177" s="51" t="s">
        <v>644</v>
      </c>
      <c r="K177" s="51" t="s">
        <v>665</v>
      </c>
      <c r="L177" s="51" t="s">
        <v>577</v>
      </c>
      <c r="M177" s="51" t="s">
        <v>568</v>
      </c>
      <c r="N177" s="51" t="s">
        <v>568</v>
      </c>
      <c r="O177" s="51" t="s">
        <v>645</v>
      </c>
      <c r="P177" s="52">
        <v>3927</v>
      </c>
      <c r="Q177" s="51" t="s">
        <v>639</v>
      </c>
      <c r="R177" s="51" t="s">
        <v>640</v>
      </c>
    </row>
    <row r="178" spans="5:18" ht="13.5" customHeight="1" x14ac:dyDescent="0.2">
      <c r="E178" s="51" t="s">
        <v>634</v>
      </c>
      <c r="F178" s="51" t="s">
        <v>635</v>
      </c>
      <c r="G178" s="51" t="s">
        <v>636</v>
      </c>
      <c r="H178" s="51" t="s">
        <v>562</v>
      </c>
      <c r="I178" s="51" t="s">
        <v>646</v>
      </c>
      <c r="J178" s="51" t="s">
        <v>647</v>
      </c>
      <c r="K178" s="51" t="s">
        <v>665</v>
      </c>
      <c r="L178" s="51" t="s">
        <v>577</v>
      </c>
      <c r="M178" s="51" t="s">
        <v>494</v>
      </c>
      <c r="N178" s="51" t="s">
        <v>494</v>
      </c>
      <c r="O178" s="51" t="s">
        <v>648</v>
      </c>
      <c r="P178" s="52">
        <v>40342.18</v>
      </c>
      <c r="Q178" s="51" t="s">
        <v>641</v>
      </c>
      <c r="R178" s="51" t="s">
        <v>642</v>
      </c>
    </row>
    <row r="179" spans="5:18" ht="13.5" customHeight="1" x14ac:dyDescent="0.2">
      <c r="E179" s="51" t="s">
        <v>634</v>
      </c>
      <c r="F179" s="51" t="s">
        <v>635</v>
      </c>
      <c r="G179" s="51" t="s">
        <v>636</v>
      </c>
      <c r="H179" s="51" t="s">
        <v>562</v>
      </c>
      <c r="I179" s="51" t="s">
        <v>646</v>
      </c>
      <c r="J179" s="51" t="s">
        <v>647</v>
      </c>
      <c r="K179" s="51" t="s">
        <v>665</v>
      </c>
      <c r="L179" s="51" t="s">
        <v>577</v>
      </c>
      <c r="M179" s="51" t="s">
        <v>495</v>
      </c>
      <c r="N179" s="51" t="s">
        <v>495</v>
      </c>
      <c r="O179" s="51" t="s">
        <v>648</v>
      </c>
      <c r="P179" s="52">
        <v>51485</v>
      </c>
      <c r="Q179" s="51" t="s">
        <v>651</v>
      </c>
      <c r="R179" s="51" t="s">
        <v>652</v>
      </c>
    </row>
    <row r="180" spans="5:18" ht="13.5" customHeight="1" x14ac:dyDescent="0.2">
      <c r="E180" s="51" t="s">
        <v>634</v>
      </c>
      <c r="F180" s="51" t="s">
        <v>635</v>
      </c>
      <c r="G180" s="51" t="s">
        <v>636</v>
      </c>
      <c r="H180" s="51" t="s">
        <v>562</v>
      </c>
      <c r="I180" s="51" t="s">
        <v>646</v>
      </c>
      <c r="J180" s="51" t="s">
        <v>647</v>
      </c>
      <c r="K180" s="51" t="s">
        <v>665</v>
      </c>
      <c r="L180" s="51" t="s">
        <v>577</v>
      </c>
      <c r="M180" s="51" t="s">
        <v>496</v>
      </c>
      <c r="N180" s="51" t="s">
        <v>496</v>
      </c>
      <c r="O180" s="51" t="s">
        <v>648</v>
      </c>
      <c r="P180" s="52">
        <v>52940</v>
      </c>
      <c r="Q180" s="51" t="s">
        <v>651</v>
      </c>
      <c r="R180" s="51" t="s">
        <v>652</v>
      </c>
    </row>
    <row r="181" spans="5:18" ht="13.5" customHeight="1" x14ac:dyDescent="0.2">
      <c r="E181" s="51" t="s">
        <v>634</v>
      </c>
      <c r="F181" s="51" t="s">
        <v>635</v>
      </c>
      <c r="G181" s="51" t="s">
        <v>636</v>
      </c>
      <c r="H181" s="51" t="s">
        <v>562</v>
      </c>
      <c r="I181" s="51" t="s">
        <v>646</v>
      </c>
      <c r="J181" s="51" t="s">
        <v>647</v>
      </c>
      <c r="K181" s="51" t="s">
        <v>665</v>
      </c>
      <c r="L181" s="51" t="s">
        <v>577</v>
      </c>
      <c r="M181" s="51" t="s">
        <v>497</v>
      </c>
      <c r="N181" s="51" t="s">
        <v>497</v>
      </c>
      <c r="O181" s="51" t="s">
        <v>648</v>
      </c>
      <c r="P181" s="52">
        <v>53303</v>
      </c>
      <c r="Q181" s="51" t="s">
        <v>651</v>
      </c>
      <c r="R181" s="51" t="s">
        <v>652</v>
      </c>
    </row>
    <row r="182" spans="5:18" ht="13.5" customHeight="1" x14ac:dyDescent="0.2">
      <c r="E182" s="51" t="s">
        <v>634</v>
      </c>
      <c r="F182" s="51" t="s">
        <v>635</v>
      </c>
      <c r="G182" s="51" t="s">
        <v>636</v>
      </c>
      <c r="H182" s="51" t="s">
        <v>562</v>
      </c>
      <c r="I182" s="51" t="s">
        <v>646</v>
      </c>
      <c r="J182" s="51" t="s">
        <v>647</v>
      </c>
      <c r="K182" s="51" t="s">
        <v>665</v>
      </c>
      <c r="L182" s="51" t="s">
        <v>577</v>
      </c>
      <c r="M182" s="51" t="s">
        <v>568</v>
      </c>
      <c r="N182" s="51" t="s">
        <v>568</v>
      </c>
      <c r="O182" s="51" t="s">
        <v>648</v>
      </c>
      <c r="P182" s="52">
        <v>54089.21</v>
      </c>
      <c r="Q182" s="51" t="s">
        <v>641</v>
      </c>
      <c r="R182" s="51" t="s">
        <v>642</v>
      </c>
    </row>
    <row r="183" spans="5:18" ht="13.5" customHeight="1" x14ac:dyDescent="0.2">
      <c r="E183" s="51" t="s">
        <v>634</v>
      </c>
      <c r="F183" s="51" t="s">
        <v>635</v>
      </c>
      <c r="G183" s="51" t="s">
        <v>636</v>
      </c>
      <c r="H183" s="51" t="s">
        <v>562</v>
      </c>
      <c r="I183" s="51" t="s">
        <v>637</v>
      </c>
      <c r="J183" s="51" t="s">
        <v>566</v>
      </c>
      <c r="K183" s="51" t="s">
        <v>666</v>
      </c>
      <c r="L183" s="51" t="s">
        <v>576</v>
      </c>
      <c r="M183" s="51" t="s">
        <v>494</v>
      </c>
      <c r="N183" s="51" t="s">
        <v>494</v>
      </c>
      <c r="O183" s="51" t="s">
        <v>204</v>
      </c>
      <c r="P183" s="52">
        <v>166489</v>
      </c>
      <c r="Q183" s="51" t="s">
        <v>641</v>
      </c>
      <c r="R183" s="51" t="s">
        <v>642</v>
      </c>
    </row>
    <row r="184" spans="5:18" ht="13.5" customHeight="1" x14ac:dyDescent="0.2">
      <c r="E184" s="51" t="s">
        <v>634</v>
      </c>
      <c r="F184" s="51" t="s">
        <v>635</v>
      </c>
      <c r="G184" s="51" t="s">
        <v>636</v>
      </c>
      <c r="H184" s="51" t="s">
        <v>562</v>
      </c>
      <c r="I184" s="51" t="s">
        <v>637</v>
      </c>
      <c r="J184" s="51" t="s">
        <v>566</v>
      </c>
      <c r="K184" s="51" t="s">
        <v>666</v>
      </c>
      <c r="L184" s="51" t="s">
        <v>576</v>
      </c>
      <c r="M184" s="51" t="s">
        <v>495</v>
      </c>
      <c r="N184" s="51" t="s">
        <v>495</v>
      </c>
      <c r="O184" s="51" t="s">
        <v>204</v>
      </c>
      <c r="P184" s="52">
        <v>172737</v>
      </c>
      <c r="Q184" s="51" t="s">
        <v>641</v>
      </c>
      <c r="R184" s="51" t="s">
        <v>642</v>
      </c>
    </row>
    <row r="185" spans="5:18" ht="13.5" customHeight="1" x14ac:dyDescent="0.2">
      <c r="E185" s="51" t="s">
        <v>634</v>
      </c>
      <c r="F185" s="51" t="s">
        <v>635</v>
      </c>
      <c r="G185" s="51" t="s">
        <v>636</v>
      </c>
      <c r="H185" s="51" t="s">
        <v>562</v>
      </c>
      <c r="I185" s="51" t="s">
        <v>637</v>
      </c>
      <c r="J185" s="51" t="s">
        <v>566</v>
      </c>
      <c r="K185" s="51" t="s">
        <v>666</v>
      </c>
      <c r="L185" s="51" t="s">
        <v>576</v>
      </c>
      <c r="M185" s="51" t="s">
        <v>496</v>
      </c>
      <c r="N185" s="51" t="s">
        <v>496</v>
      </c>
      <c r="O185" s="51" t="s">
        <v>204</v>
      </c>
      <c r="P185" s="52">
        <v>173612</v>
      </c>
      <c r="Q185" s="51" t="s">
        <v>641</v>
      </c>
      <c r="R185" s="51" t="s">
        <v>642</v>
      </c>
    </row>
    <row r="186" spans="5:18" ht="13.5" customHeight="1" x14ac:dyDescent="0.2">
      <c r="E186" s="51" t="s">
        <v>634</v>
      </c>
      <c r="F186" s="51" t="s">
        <v>635</v>
      </c>
      <c r="G186" s="51" t="s">
        <v>636</v>
      </c>
      <c r="H186" s="51" t="s">
        <v>562</v>
      </c>
      <c r="I186" s="51" t="s">
        <v>637</v>
      </c>
      <c r="J186" s="51" t="s">
        <v>566</v>
      </c>
      <c r="K186" s="51" t="s">
        <v>666</v>
      </c>
      <c r="L186" s="51" t="s">
        <v>576</v>
      </c>
      <c r="M186" s="51" t="s">
        <v>497</v>
      </c>
      <c r="N186" s="51" t="s">
        <v>497</v>
      </c>
      <c r="O186" s="51" t="s">
        <v>204</v>
      </c>
      <c r="P186" s="52">
        <v>178717</v>
      </c>
      <c r="Q186" s="51" t="s">
        <v>641</v>
      </c>
      <c r="R186" s="51" t="s">
        <v>642</v>
      </c>
    </row>
    <row r="187" spans="5:18" ht="13.5" customHeight="1" x14ac:dyDescent="0.2">
      <c r="E187" s="51" t="s">
        <v>634</v>
      </c>
      <c r="F187" s="51" t="s">
        <v>635</v>
      </c>
      <c r="G187" s="51" t="s">
        <v>636</v>
      </c>
      <c r="H187" s="51" t="s">
        <v>562</v>
      </c>
      <c r="I187" s="51" t="s">
        <v>637</v>
      </c>
      <c r="J187" s="51" t="s">
        <v>566</v>
      </c>
      <c r="K187" s="51" t="s">
        <v>666</v>
      </c>
      <c r="L187" s="51" t="s">
        <v>576</v>
      </c>
      <c r="M187" s="51" t="s">
        <v>568</v>
      </c>
      <c r="N187" s="51" t="s">
        <v>568</v>
      </c>
      <c r="O187" s="51" t="s">
        <v>204</v>
      </c>
      <c r="P187" s="52">
        <v>183966</v>
      </c>
      <c r="Q187" s="51" t="s">
        <v>641</v>
      </c>
      <c r="R187" s="51" t="s">
        <v>642</v>
      </c>
    </row>
    <row r="188" spans="5:18" ht="13.5" customHeight="1" x14ac:dyDescent="0.2">
      <c r="E188" s="51" t="s">
        <v>634</v>
      </c>
      <c r="F188" s="51" t="s">
        <v>635</v>
      </c>
      <c r="G188" s="51" t="s">
        <v>636</v>
      </c>
      <c r="H188" s="51" t="s">
        <v>562</v>
      </c>
      <c r="I188" s="51" t="s">
        <v>643</v>
      </c>
      <c r="J188" s="51" t="s">
        <v>644</v>
      </c>
      <c r="K188" s="51" t="s">
        <v>666</v>
      </c>
      <c r="L188" s="51" t="s">
        <v>576</v>
      </c>
      <c r="M188" s="51" t="s">
        <v>494</v>
      </c>
      <c r="N188" s="51" t="s">
        <v>494</v>
      </c>
      <c r="O188" s="51" t="s">
        <v>645</v>
      </c>
      <c r="P188" s="52">
        <v>4418</v>
      </c>
      <c r="Q188" s="51" t="s">
        <v>639</v>
      </c>
      <c r="R188" s="51" t="s">
        <v>640</v>
      </c>
    </row>
    <row r="189" spans="5:18" ht="13.5" customHeight="1" x14ac:dyDescent="0.2">
      <c r="E189" s="51" t="s">
        <v>634</v>
      </c>
      <c r="F189" s="51" t="s">
        <v>635</v>
      </c>
      <c r="G189" s="51" t="s">
        <v>636</v>
      </c>
      <c r="H189" s="51" t="s">
        <v>562</v>
      </c>
      <c r="I189" s="51" t="s">
        <v>643</v>
      </c>
      <c r="J189" s="51" t="s">
        <v>644</v>
      </c>
      <c r="K189" s="51" t="s">
        <v>666</v>
      </c>
      <c r="L189" s="51" t="s">
        <v>576</v>
      </c>
      <c r="M189" s="51" t="s">
        <v>495</v>
      </c>
      <c r="N189" s="51" t="s">
        <v>495</v>
      </c>
      <c r="O189" s="51" t="s">
        <v>645</v>
      </c>
      <c r="P189" s="52">
        <v>4343</v>
      </c>
      <c r="Q189" s="51" t="s">
        <v>639</v>
      </c>
      <c r="R189" s="51" t="s">
        <v>640</v>
      </c>
    </row>
    <row r="190" spans="5:18" ht="13.5" customHeight="1" x14ac:dyDescent="0.2">
      <c r="E190" s="51" t="s">
        <v>634</v>
      </c>
      <c r="F190" s="51" t="s">
        <v>635</v>
      </c>
      <c r="G190" s="51" t="s">
        <v>636</v>
      </c>
      <c r="H190" s="51" t="s">
        <v>562</v>
      </c>
      <c r="I190" s="51" t="s">
        <v>643</v>
      </c>
      <c r="J190" s="51" t="s">
        <v>644</v>
      </c>
      <c r="K190" s="51" t="s">
        <v>666</v>
      </c>
      <c r="L190" s="51" t="s">
        <v>576</v>
      </c>
      <c r="M190" s="51" t="s">
        <v>496</v>
      </c>
      <c r="N190" s="51" t="s">
        <v>496</v>
      </c>
      <c r="O190" s="51" t="s">
        <v>645</v>
      </c>
      <c r="P190" s="52">
        <v>4376</v>
      </c>
      <c r="Q190" s="51" t="s">
        <v>639</v>
      </c>
      <c r="R190" s="51" t="s">
        <v>640</v>
      </c>
    </row>
    <row r="191" spans="5:18" ht="13.5" customHeight="1" x14ac:dyDescent="0.2">
      <c r="E191" s="51" t="s">
        <v>634</v>
      </c>
      <c r="F191" s="51" t="s">
        <v>635</v>
      </c>
      <c r="G191" s="51" t="s">
        <v>636</v>
      </c>
      <c r="H191" s="51" t="s">
        <v>562</v>
      </c>
      <c r="I191" s="51" t="s">
        <v>643</v>
      </c>
      <c r="J191" s="51" t="s">
        <v>644</v>
      </c>
      <c r="K191" s="51" t="s">
        <v>666</v>
      </c>
      <c r="L191" s="51" t="s">
        <v>576</v>
      </c>
      <c r="M191" s="51" t="s">
        <v>497</v>
      </c>
      <c r="N191" s="51" t="s">
        <v>497</v>
      </c>
      <c r="O191" s="51" t="s">
        <v>645</v>
      </c>
      <c r="P191" s="52">
        <v>4360</v>
      </c>
      <c r="Q191" s="51" t="s">
        <v>639</v>
      </c>
      <c r="R191" s="51" t="s">
        <v>640</v>
      </c>
    </row>
    <row r="192" spans="5:18" ht="13.5" customHeight="1" x14ac:dyDescent="0.2">
      <c r="E192" s="51" t="s">
        <v>634</v>
      </c>
      <c r="F192" s="51" t="s">
        <v>635</v>
      </c>
      <c r="G192" s="51" t="s">
        <v>636</v>
      </c>
      <c r="H192" s="51" t="s">
        <v>562</v>
      </c>
      <c r="I192" s="51" t="s">
        <v>643</v>
      </c>
      <c r="J192" s="51" t="s">
        <v>644</v>
      </c>
      <c r="K192" s="51" t="s">
        <v>666</v>
      </c>
      <c r="L192" s="51" t="s">
        <v>576</v>
      </c>
      <c r="M192" s="51" t="s">
        <v>568</v>
      </c>
      <c r="N192" s="51" t="s">
        <v>568</v>
      </c>
      <c r="O192" s="51" t="s">
        <v>645</v>
      </c>
      <c r="P192" s="52">
        <v>4343</v>
      </c>
      <c r="Q192" s="51" t="s">
        <v>639</v>
      </c>
      <c r="R192" s="51" t="s">
        <v>640</v>
      </c>
    </row>
    <row r="193" spans="5:18" ht="13.5" customHeight="1" x14ac:dyDescent="0.2">
      <c r="E193" s="51" t="s">
        <v>634</v>
      </c>
      <c r="F193" s="51" t="s">
        <v>635</v>
      </c>
      <c r="G193" s="51" t="s">
        <v>636</v>
      </c>
      <c r="H193" s="51" t="s">
        <v>562</v>
      </c>
      <c r="I193" s="51" t="s">
        <v>646</v>
      </c>
      <c r="J193" s="51" t="s">
        <v>647</v>
      </c>
      <c r="K193" s="51" t="s">
        <v>666</v>
      </c>
      <c r="L193" s="51" t="s">
        <v>576</v>
      </c>
      <c r="M193" s="51" t="s">
        <v>494</v>
      </c>
      <c r="N193" s="51" t="s">
        <v>494</v>
      </c>
      <c r="O193" s="51" t="s">
        <v>648</v>
      </c>
      <c r="P193" s="52">
        <v>73556.02</v>
      </c>
      <c r="Q193" s="51" t="s">
        <v>641</v>
      </c>
      <c r="R193" s="51" t="s">
        <v>642</v>
      </c>
    </row>
    <row r="194" spans="5:18" ht="13.5" customHeight="1" x14ac:dyDescent="0.2">
      <c r="E194" s="51" t="s">
        <v>634</v>
      </c>
      <c r="F194" s="51" t="s">
        <v>635</v>
      </c>
      <c r="G194" s="51" t="s">
        <v>636</v>
      </c>
      <c r="H194" s="51" t="s">
        <v>562</v>
      </c>
      <c r="I194" s="51" t="s">
        <v>646</v>
      </c>
      <c r="J194" s="51" t="s">
        <v>647</v>
      </c>
      <c r="K194" s="51" t="s">
        <v>666</v>
      </c>
      <c r="L194" s="51" t="s">
        <v>576</v>
      </c>
      <c r="M194" s="51" t="s">
        <v>495</v>
      </c>
      <c r="N194" s="51" t="s">
        <v>495</v>
      </c>
      <c r="O194" s="51" t="s">
        <v>648</v>
      </c>
      <c r="P194" s="52">
        <v>75026.84</v>
      </c>
      <c r="Q194" s="51" t="s">
        <v>641</v>
      </c>
      <c r="R194" s="51" t="s">
        <v>642</v>
      </c>
    </row>
    <row r="195" spans="5:18" ht="13.5" customHeight="1" x14ac:dyDescent="0.2">
      <c r="E195" s="51" t="s">
        <v>634</v>
      </c>
      <c r="F195" s="51" t="s">
        <v>635</v>
      </c>
      <c r="G195" s="51" t="s">
        <v>636</v>
      </c>
      <c r="H195" s="51" t="s">
        <v>562</v>
      </c>
      <c r="I195" s="51" t="s">
        <v>646</v>
      </c>
      <c r="J195" s="51" t="s">
        <v>647</v>
      </c>
      <c r="K195" s="51" t="s">
        <v>666</v>
      </c>
      <c r="L195" s="51" t="s">
        <v>576</v>
      </c>
      <c r="M195" s="51" t="s">
        <v>496</v>
      </c>
      <c r="N195" s="51" t="s">
        <v>496</v>
      </c>
      <c r="O195" s="51" t="s">
        <v>648</v>
      </c>
      <c r="P195" s="52">
        <v>75975</v>
      </c>
      <c r="Q195" s="51" t="s">
        <v>651</v>
      </c>
      <c r="R195" s="51" t="s">
        <v>652</v>
      </c>
    </row>
    <row r="196" spans="5:18" ht="13.5" customHeight="1" x14ac:dyDescent="0.2">
      <c r="E196" s="51" t="s">
        <v>634</v>
      </c>
      <c r="F196" s="51" t="s">
        <v>635</v>
      </c>
      <c r="G196" s="51" t="s">
        <v>636</v>
      </c>
      <c r="H196" s="51" t="s">
        <v>562</v>
      </c>
      <c r="I196" s="51" t="s">
        <v>646</v>
      </c>
      <c r="J196" s="51" t="s">
        <v>647</v>
      </c>
      <c r="K196" s="51" t="s">
        <v>666</v>
      </c>
      <c r="L196" s="51" t="s">
        <v>576</v>
      </c>
      <c r="M196" s="51" t="s">
        <v>497</v>
      </c>
      <c r="N196" s="51" t="s">
        <v>497</v>
      </c>
      <c r="O196" s="51" t="s">
        <v>648</v>
      </c>
      <c r="P196" s="52">
        <v>77915</v>
      </c>
      <c r="Q196" s="51" t="s">
        <v>651</v>
      </c>
      <c r="R196" s="51" t="s">
        <v>652</v>
      </c>
    </row>
    <row r="197" spans="5:18" ht="13.5" customHeight="1" x14ac:dyDescent="0.2">
      <c r="E197" s="51" t="s">
        <v>634</v>
      </c>
      <c r="F197" s="51" t="s">
        <v>635</v>
      </c>
      <c r="G197" s="51" t="s">
        <v>636</v>
      </c>
      <c r="H197" s="51" t="s">
        <v>562</v>
      </c>
      <c r="I197" s="51" t="s">
        <v>646</v>
      </c>
      <c r="J197" s="51" t="s">
        <v>647</v>
      </c>
      <c r="K197" s="51" t="s">
        <v>666</v>
      </c>
      <c r="L197" s="51" t="s">
        <v>576</v>
      </c>
      <c r="M197" s="51" t="s">
        <v>568</v>
      </c>
      <c r="N197" s="51" t="s">
        <v>568</v>
      </c>
      <c r="O197" s="51" t="s">
        <v>648</v>
      </c>
      <c r="P197" s="52">
        <v>79901</v>
      </c>
      <c r="Q197" s="51" t="s">
        <v>651</v>
      </c>
      <c r="R197" s="51" t="s">
        <v>652</v>
      </c>
    </row>
    <row r="198" spans="5:18" ht="13.5" customHeight="1" x14ac:dyDescent="0.2">
      <c r="E198" s="51" t="s">
        <v>634</v>
      </c>
      <c r="F198" s="51" t="s">
        <v>635</v>
      </c>
      <c r="G198" s="51" t="s">
        <v>636</v>
      </c>
      <c r="H198" s="51" t="s">
        <v>562</v>
      </c>
      <c r="I198" s="51" t="s">
        <v>637</v>
      </c>
      <c r="J198" s="51" t="s">
        <v>566</v>
      </c>
      <c r="K198" s="51" t="s">
        <v>667</v>
      </c>
      <c r="L198" s="51" t="s">
        <v>615</v>
      </c>
      <c r="M198" s="51" t="s">
        <v>494</v>
      </c>
      <c r="N198" s="51" t="s">
        <v>494</v>
      </c>
      <c r="O198" s="51" t="s">
        <v>204</v>
      </c>
      <c r="P198" s="52">
        <v>90</v>
      </c>
      <c r="Q198" s="51" t="s">
        <v>641</v>
      </c>
      <c r="R198" s="51" t="s">
        <v>642</v>
      </c>
    </row>
    <row r="199" spans="5:18" ht="13.5" customHeight="1" x14ac:dyDescent="0.2">
      <c r="E199" s="51" t="s">
        <v>634</v>
      </c>
      <c r="F199" s="51" t="s">
        <v>635</v>
      </c>
      <c r="G199" s="51" t="s">
        <v>636</v>
      </c>
      <c r="H199" s="51" t="s">
        <v>562</v>
      </c>
      <c r="I199" s="51" t="s">
        <v>637</v>
      </c>
      <c r="J199" s="51" t="s">
        <v>566</v>
      </c>
      <c r="K199" s="51" t="s">
        <v>667</v>
      </c>
      <c r="L199" s="51" t="s">
        <v>615</v>
      </c>
      <c r="M199" s="51" t="s">
        <v>495</v>
      </c>
      <c r="N199" s="51" t="s">
        <v>495</v>
      </c>
      <c r="O199" s="51" t="s">
        <v>204</v>
      </c>
      <c r="P199" s="52">
        <v>92</v>
      </c>
      <c r="Q199" s="51" t="s">
        <v>641</v>
      </c>
      <c r="R199" s="51" t="s">
        <v>642</v>
      </c>
    </row>
    <row r="200" spans="5:18" ht="13.5" customHeight="1" x14ac:dyDescent="0.2">
      <c r="E200" s="51" t="s">
        <v>634</v>
      </c>
      <c r="F200" s="51" t="s">
        <v>635</v>
      </c>
      <c r="G200" s="51" t="s">
        <v>636</v>
      </c>
      <c r="H200" s="51" t="s">
        <v>562</v>
      </c>
      <c r="I200" s="51" t="s">
        <v>637</v>
      </c>
      <c r="J200" s="51" t="s">
        <v>566</v>
      </c>
      <c r="K200" s="51" t="s">
        <v>667</v>
      </c>
      <c r="L200" s="51" t="s">
        <v>615</v>
      </c>
      <c r="M200" s="51" t="s">
        <v>496</v>
      </c>
      <c r="N200" s="51" t="s">
        <v>496</v>
      </c>
      <c r="O200" s="51" t="s">
        <v>204</v>
      </c>
      <c r="P200" s="52">
        <v>93</v>
      </c>
      <c r="Q200" s="51" t="s">
        <v>641</v>
      </c>
      <c r="R200" s="51" t="s">
        <v>642</v>
      </c>
    </row>
    <row r="201" spans="5:18" ht="13.5" customHeight="1" x14ac:dyDescent="0.2">
      <c r="E201" s="51" t="s">
        <v>634</v>
      </c>
      <c r="F201" s="51" t="s">
        <v>635</v>
      </c>
      <c r="G201" s="51" t="s">
        <v>636</v>
      </c>
      <c r="H201" s="51" t="s">
        <v>562</v>
      </c>
      <c r="I201" s="51" t="s">
        <v>637</v>
      </c>
      <c r="J201" s="51" t="s">
        <v>566</v>
      </c>
      <c r="K201" s="51" t="s">
        <v>667</v>
      </c>
      <c r="L201" s="51" t="s">
        <v>615</v>
      </c>
      <c r="M201" s="51" t="s">
        <v>497</v>
      </c>
      <c r="N201" s="51" t="s">
        <v>497</v>
      </c>
      <c r="O201" s="51" t="s">
        <v>204</v>
      </c>
      <c r="P201" s="52">
        <v>94</v>
      </c>
      <c r="Q201" s="51" t="s">
        <v>641</v>
      </c>
      <c r="R201" s="51" t="s">
        <v>642</v>
      </c>
    </row>
    <row r="202" spans="5:18" ht="13.5" customHeight="1" x14ac:dyDescent="0.2">
      <c r="E202" s="51" t="s">
        <v>634</v>
      </c>
      <c r="F202" s="51" t="s">
        <v>635</v>
      </c>
      <c r="G202" s="51" t="s">
        <v>636</v>
      </c>
      <c r="H202" s="51" t="s">
        <v>562</v>
      </c>
      <c r="I202" s="51" t="s">
        <v>637</v>
      </c>
      <c r="J202" s="51" t="s">
        <v>566</v>
      </c>
      <c r="K202" s="51" t="s">
        <v>667</v>
      </c>
      <c r="L202" s="51" t="s">
        <v>615</v>
      </c>
      <c r="M202" s="51" t="s">
        <v>568</v>
      </c>
      <c r="N202" s="51" t="s">
        <v>568</v>
      </c>
      <c r="O202" s="51" t="s">
        <v>204</v>
      </c>
      <c r="P202" s="52">
        <v>93</v>
      </c>
      <c r="Q202" s="51" t="s">
        <v>639</v>
      </c>
      <c r="R202" s="51" t="s">
        <v>640</v>
      </c>
    </row>
    <row r="203" spans="5:18" ht="13.5" customHeight="1" x14ac:dyDescent="0.2">
      <c r="E203" s="51" t="s">
        <v>634</v>
      </c>
      <c r="F203" s="51" t="s">
        <v>635</v>
      </c>
      <c r="G203" s="51" t="s">
        <v>636</v>
      </c>
      <c r="H203" s="51" t="s">
        <v>562</v>
      </c>
      <c r="I203" s="51" t="s">
        <v>643</v>
      </c>
      <c r="J203" s="51" t="s">
        <v>644</v>
      </c>
      <c r="K203" s="51" t="s">
        <v>667</v>
      </c>
      <c r="L203" s="51" t="s">
        <v>615</v>
      </c>
      <c r="M203" s="51" t="s">
        <v>494</v>
      </c>
      <c r="N203" s="51" t="s">
        <v>494</v>
      </c>
      <c r="O203" s="51" t="s">
        <v>645</v>
      </c>
      <c r="P203" s="52">
        <v>40843</v>
      </c>
      <c r="Q203" s="51" t="s">
        <v>639</v>
      </c>
      <c r="R203" s="51" t="s">
        <v>640</v>
      </c>
    </row>
    <row r="204" spans="5:18" ht="13.5" customHeight="1" x14ac:dyDescent="0.2">
      <c r="E204" s="51" t="s">
        <v>634</v>
      </c>
      <c r="F204" s="51" t="s">
        <v>635</v>
      </c>
      <c r="G204" s="51" t="s">
        <v>636</v>
      </c>
      <c r="H204" s="51" t="s">
        <v>562</v>
      </c>
      <c r="I204" s="51" t="s">
        <v>643</v>
      </c>
      <c r="J204" s="51" t="s">
        <v>644</v>
      </c>
      <c r="K204" s="51" t="s">
        <v>667</v>
      </c>
      <c r="L204" s="51" t="s">
        <v>615</v>
      </c>
      <c r="M204" s="51" t="s">
        <v>495</v>
      </c>
      <c r="N204" s="51" t="s">
        <v>495</v>
      </c>
      <c r="O204" s="51" t="s">
        <v>645</v>
      </c>
      <c r="P204" s="52">
        <v>41258</v>
      </c>
      <c r="Q204" s="51" t="s">
        <v>639</v>
      </c>
      <c r="R204" s="51" t="s">
        <v>640</v>
      </c>
    </row>
    <row r="205" spans="5:18" ht="13.5" customHeight="1" x14ac:dyDescent="0.2">
      <c r="E205" s="51" t="s">
        <v>634</v>
      </c>
      <c r="F205" s="51" t="s">
        <v>635</v>
      </c>
      <c r="G205" s="51" t="s">
        <v>636</v>
      </c>
      <c r="H205" s="51" t="s">
        <v>562</v>
      </c>
      <c r="I205" s="51" t="s">
        <v>643</v>
      </c>
      <c r="J205" s="51" t="s">
        <v>644</v>
      </c>
      <c r="K205" s="51" t="s">
        <v>667</v>
      </c>
      <c r="L205" s="51" t="s">
        <v>615</v>
      </c>
      <c r="M205" s="51" t="s">
        <v>496</v>
      </c>
      <c r="N205" s="51" t="s">
        <v>496</v>
      </c>
      <c r="O205" s="51" t="s">
        <v>645</v>
      </c>
      <c r="P205" s="52">
        <v>39808</v>
      </c>
      <c r="Q205" s="51" t="s">
        <v>639</v>
      </c>
      <c r="R205" s="51" t="s">
        <v>640</v>
      </c>
    </row>
    <row r="206" spans="5:18" ht="13.5" customHeight="1" x14ac:dyDescent="0.2">
      <c r="E206" s="51" t="s">
        <v>634</v>
      </c>
      <c r="F206" s="51" t="s">
        <v>635</v>
      </c>
      <c r="G206" s="51" t="s">
        <v>636</v>
      </c>
      <c r="H206" s="51" t="s">
        <v>562</v>
      </c>
      <c r="I206" s="51" t="s">
        <v>643</v>
      </c>
      <c r="J206" s="51" t="s">
        <v>644</v>
      </c>
      <c r="K206" s="51" t="s">
        <v>667</v>
      </c>
      <c r="L206" s="51" t="s">
        <v>615</v>
      </c>
      <c r="M206" s="51" t="s">
        <v>497</v>
      </c>
      <c r="N206" s="51" t="s">
        <v>497</v>
      </c>
      <c r="O206" s="51" t="s">
        <v>645</v>
      </c>
      <c r="P206" s="52">
        <v>39650</v>
      </c>
      <c r="Q206" s="51" t="s">
        <v>639</v>
      </c>
      <c r="R206" s="51" t="s">
        <v>640</v>
      </c>
    </row>
    <row r="207" spans="5:18" ht="13.5" customHeight="1" x14ac:dyDescent="0.2">
      <c r="E207" s="51" t="s">
        <v>634</v>
      </c>
      <c r="F207" s="51" t="s">
        <v>635</v>
      </c>
      <c r="G207" s="51" t="s">
        <v>636</v>
      </c>
      <c r="H207" s="51" t="s">
        <v>562</v>
      </c>
      <c r="I207" s="51" t="s">
        <v>643</v>
      </c>
      <c r="J207" s="51" t="s">
        <v>644</v>
      </c>
      <c r="K207" s="51" t="s">
        <v>667</v>
      </c>
      <c r="L207" s="51" t="s">
        <v>615</v>
      </c>
      <c r="M207" s="51" t="s">
        <v>568</v>
      </c>
      <c r="N207" s="51" t="s">
        <v>568</v>
      </c>
      <c r="O207" s="51" t="s">
        <v>645</v>
      </c>
      <c r="P207" s="52">
        <v>40232</v>
      </c>
      <c r="Q207" s="51" t="s">
        <v>639</v>
      </c>
      <c r="R207" s="51" t="s">
        <v>640</v>
      </c>
    </row>
    <row r="208" spans="5:18" ht="13.5" customHeight="1" x14ac:dyDescent="0.2">
      <c r="E208" s="51" t="s">
        <v>634</v>
      </c>
      <c r="F208" s="51" t="s">
        <v>635</v>
      </c>
      <c r="G208" s="51" t="s">
        <v>636</v>
      </c>
      <c r="H208" s="51" t="s">
        <v>562</v>
      </c>
      <c r="I208" s="51" t="s">
        <v>646</v>
      </c>
      <c r="J208" s="51" t="s">
        <v>647</v>
      </c>
      <c r="K208" s="51" t="s">
        <v>667</v>
      </c>
      <c r="L208" s="51" t="s">
        <v>615</v>
      </c>
      <c r="M208" s="51" t="s">
        <v>494</v>
      </c>
      <c r="N208" s="51" t="s">
        <v>494</v>
      </c>
      <c r="O208" s="51" t="s">
        <v>648</v>
      </c>
      <c r="P208" s="52">
        <v>369.25</v>
      </c>
      <c r="Q208" s="51" t="s">
        <v>641</v>
      </c>
      <c r="R208" s="51" t="s">
        <v>642</v>
      </c>
    </row>
    <row r="209" spans="5:18" ht="13.5" customHeight="1" x14ac:dyDescent="0.2">
      <c r="E209" s="51" t="s">
        <v>634</v>
      </c>
      <c r="F209" s="51" t="s">
        <v>635</v>
      </c>
      <c r="G209" s="51" t="s">
        <v>636</v>
      </c>
      <c r="H209" s="51" t="s">
        <v>562</v>
      </c>
      <c r="I209" s="51" t="s">
        <v>646</v>
      </c>
      <c r="J209" s="51" t="s">
        <v>647</v>
      </c>
      <c r="K209" s="51" t="s">
        <v>667</v>
      </c>
      <c r="L209" s="51" t="s">
        <v>615</v>
      </c>
      <c r="M209" s="51" t="s">
        <v>495</v>
      </c>
      <c r="N209" s="51" t="s">
        <v>495</v>
      </c>
      <c r="O209" s="51" t="s">
        <v>648</v>
      </c>
      <c r="P209" s="52">
        <v>380.41</v>
      </c>
      <c r="Q209" s="51" t="s">
        <v>641</v>
      </c>
      <c r="R209" s="51" t="s">
        <v>642</v>
      </c>
    </row>
    <row r="210" spans="5:18" ht="13.5" customHeight="1" x14ac:dyDescent="0.2">
      <c r="E210" s="51" t="s">
        <v>634</v>
      </c>
      <c r="F210" s="51" t="s">
        <v>635</v>
      </c>
      <c r="G210" s="51" t="s">
        <v>636</v>
      </c>
      <c r="H210" s="51" t="s">
        <v>562</v>
      </c>
      <c r="I210" s="51" t="s">
        <v>646</v>
      </c>
      <c r="J210" s="51" t="s">
        <v>647</v>
      </c>
      <c r="K210" s="51" t="s">
        <v>667</v>
      </c>
      <c r="L210" s="51" t="s">
        <v>615</v>
      </c>
      <c r="M210" s="51" t="s">
        <v>496</v>
      </c>
      <c r="N210" s="51" t="s">
        <v>496</v>
      </c>
      <c r="O210" s="51" t="s">
        <v>648</v>
      </c>
      <c r="P210" s="52">
        <v>372.17</v>
      </c>
      <c r="Q210" s="51" t="s">
        <v>639</v>
      </c>
      <c r="R210" s="51" t="s">
        <v>640</v>
      </c>
    </row>
    <row r="211" spans="5:18" ht="13.5" customHeight="1" x14ac:dyDescent="0.2">
      <c r="E211" s="51" t="s">
        <v>634</v>
      </c>
      <c r="F211" s="51" t="s">
        <v>635</v>
      </c>
      <c r="G211" s="51" t="s">
        <v>636</v>
      </c>
      <c r="H211" s="51" t="s">
        <v>562</v>
      </c>
      <c r="I211" s="51" t="s">
        <v>646</v>
      </c>
      <c r="J211" s="51" t="s">
        <v>647</v>
      </c>
      <c r="K211" s="51" t="s">
        <v>667</v>
      </c>
      <c r="L211" s="51" t="s">
        <v>615</v>
      </c>
      <c r="M211" s="51" t="s">
        <v>497</v>
      </c>
      <c r="N211" s="51" t="s">
        <v>497</v>
      </c>
      <c r="O211" s="51" t="s">
        <v>648</v>
      </c>
      <c r="P211" s="52">
        <v>373.94</v>
      </c>
      <c r="Q211" s="51" t="s">
        <v>639</v>
      </c>
      <c r="R211" s="51" t="s">
        <v>640</v>
      </c>
    </row>
    <row r="212" spans="5:18" ht="13.5" customHeight="1" x14ac:dyDescent="0.2">
      <c r="E212" s="51" t="s">
        <v>634</v>
      </c>
      <c r="F212" s="51" t="s">
        <v>635</v>
      </c>
      <c r="G212" s="51" t="s">
        <v>636</v>
      </c>
      <c r="H212" s="51" t="s">
        <v>562</v>
      </c>
      <c r="I212" s="51" t="s">
        <v>646</v>
      </c>
      <c r="J212" s="51" t="s">
        <v>647</v>
      </c>
      <c r="K212" s="51" t="s">
        <v>667</v>
      </c>
      <c r="L212" s="51" t="s">
        <v>615</v>
      </c>
      <c r="M212" s="51" t="s">
        <v>568</v>
      </c>
      <c r="N212" s="51" t="s">
        <v>568</v>
      </c>
      <c r="O212" s="51" t="s">
        <v>648</v>
      </c>
      <c r="P212" s="52">
        <v>375.51</v>
      </c>
      <c r="Q212" s="51" t="s">
        <v>639</v>
      </c>
      <c r="R212" s="51" t="s">
        <v>640</v>
      </c>
    </row>
    <row r="213" spans="5:18" ht="13.5" customHeight="1" x14ac:dyDescent="0.2">
      <c r="E213" s="51" t="s">
        <v>634</v>
      </c>
      <c r="F213" s="51" t="s">
        <v>635</v>
      </c>
      <c r="G213" s="51" t="s">
        <v>636</v>
      </c>
      <c r="H213" s="51" t="s">
        <v>562</v>
      </c>
      <c r="I213" s="51" t="s">
        <v>637</v>
      </c>
      <c r="J213" s="51" t="s">
        <v>566</v>
      </c>
      <c r="K213" s="51" t="s">
        <v>668</v>
      </c>
      <c r="L213" s="51" t="s">
        <v>578</v>
      </c>
      <c r="M213" s="51" t="s">
        <v>494</v>
      </c>
      <c r="N213" s="51" t="s">
        <v>494</v>
      </c>
      <c r="O213" s="51" t="s">
        <v>204</v>
      </c>
      <c r="P213" s="52">
        <v>123903</v>
      </c>
      <c r="Q213" s="51" t="s">
        <v>639</v>
      </c>
      <c r="R213" s="51" t="s">
        <v>640</v>
      </c>
    </row>
    <row r="214" spans="5:18" ht="13.5" customHeight="1" x14ac:dyDescent="0.2">
      <c r="E214" s="51" t="s">
        <v>634</v>
      </c>
      <c r="F214" s="51" t="s">
        <v>635</v>
      </c>
      <c r="G214" s="51" t="s">
        <v>636</v>
      </c>
      <c r="H214" s="51" t="s">
        <v>562</v>
      </c>
      <c r="I214" s="51" t="s">
        <v>637</v>
      </c>
      <c r="J214" s="51" t="s">
        <v>566</v>
      </c>
      <c r="K214" s="51" t="s">
        <v>668</v>
      </c>
      <c r="L214" s="51" t="s">
        <v>578</v>
      </c>
      <c r="M214" s="51" t="s">
        <v>495</v>
      </c>
      <c r="N214" s="51" t="s">
        <v>495</v>
      </c>
      <c r="O214" s="51" t="s">
        <v>204</v>
      </c>
      <c r="P214" s="52">
        <v>126085</v>
      </c>
      <c r="Q214" s="51" t="s">
        <v>639</v>
      </c>
      <c r="R214" s="51" t="s">
        <v>640</v>
      </c>
    </row>
    <row r="215" spans="5:18" ht="13.5" customHeight="1" x14ac:dyDescent="0.2">
      <c r="E215" s="51" t="s">
        <v>634</v>
      </c>
      <c r="F215" s="51" t="s">
        <v>635</v>
      </c>
      <c r="G215" s="51" t="s">
        <v>636</v>
      </c>
      <c r="H215" s="51" t="s">
        <v>562</v>
      </c>
      <c r="I215" s="51" t="s">
        <v>637</v>
      </c>
      <c r="J215" s="51" t="s">
        <v>566</v>
      </c>
      <c r="K215" s="51" t="s">
        <v>668</v>
      </c>
      <c r="L215" s="51" t="s">
        <v>578</v>
      </c>
      <c r="M215" s="51" t="s">
        <v>496</v>
      </c>
      <c r="N215" s="51" t="s">
        <v>496</v>
      </c>
      <c r="O215" s="51" t="s">
        <v>204</v>
      </c>
      <c r="P215" s="52">
        <v>124138</v>
      </c>
      <c r="Q215" s="51" t="s">
        <v>639</v>
      </c>
      <c r="R215" s="51" t="s">
        <v>640</v>
      </c>
    </row>
    <row r="216" spans="5:18" ht="13.5" customHeight="1" x14ac:dyDescent="0.2">
      <c r="E216" s="51" t="s">
        <v>634</v>
      </c>
      <c r="F216" s="51" t="s">
        <v>635</v>
      </c>
      <c r="G216" s="51" t="s">
        <v>636</v>
      </c>
      <c r="H216" s="51" t="s">
        <v>562</v>
      </c>
      <c r="I216" s="51" t="s">
        <v>637</v>
      </c>
      <c r="J216" s="51" t="s">
        <v>566</v>
      </c>
      <c r="K216" s="51" t="s">
        <v>668</v>
      </c>
      <c r="L216" s="51" t="s">
        <v>578</v>
      </c>
      <c r="M216" s="51" t="s">
        <v>497</v>
      </c>
      <c r="N216" s="51" t="s">
        <v>497</v>
      </c>
      <c r="O216" s="51" t="s">
        <v>204</v>
      </c>
      <c r="P216" s="52">
        <v>124709</v>
      </c>
      <c r="Q216" s="51" t="s">
        <v>639</v>
      </c>
      <c r="R216" s="51" t="s">
        <v>640</v>
      </c>
    </row>
    <row r="217" spans="5:18" ht="13.5" customHeight="1" x14ac:dyDescent="0.2">
      <c r="E217" s="51" t="s">
        <v>634</v>
      </c>
      <c r="F217" s="51" t="s">
        <v>635</v>
      </c>
      <c r="G217" s="51" t="s">
        <v>636</v>
      </c>
      <c r="H217" s="51" t="s">
        <v>562</v>
      </c>
      <c r="I217" s="51" t="s">
        <v>637</v>
      </c>
      <c r="J217" s="51" t="s">
        <v>566</v>
      </c>
      <c r="K217" s="51" t="s">
        <v>668</v>
      </c>
      <c r="L217" s="51" t="s">
        <v>578</v>
      </c>
      <c r="M217" s="51" t="s">
        <v>568</v>
      </c>
      <c r="N217" s="51" t="s">
        <v>568</v>
      </c>
      <c r="O217" s="51" t="s">
        <v>204</v>
      </c>
      <c r="P217" s="52">
        <v>124977</v>
      </c>
      <c r="Q217" s="51" t="s">
        <v>639</v>
      </c>
      <c r="R217" s="51" t="s">
        <v>640</v>
      </c>
    </row>
    <row r="218" spans="5:18" ht="13.5" customHeight="1" x14ac:dyDescent="0.2">
      <c r="E218" s="51" t="s">
        <v>634</v>
      </c>
      <c r="F218" s="51" t="s">
        <v>635</v>
      </c>
      <c r="G218" s="51" t="s">
        <v>636</v>
      </c>
      <c r="H218" s="51" t="s">
        <v>562</v>
      </c>
      <c r="I218" s="51" t="s">
        <v>643</v>
      </c>
      <c r="J218" s="51" t="s">
        <v>644</v>
      </c>
      <c r="K218" s="51" t="s">
        <v>668</v>
      </c>
      <c r="L218" s="51" t="s">
        <v>578</v>
      </c>
      <c r="M218" s="51" t="s">
        <v>494</v>
      </c>
      <c r="N218" s="51" t="s">
        <v>494</v>
      </c>
      <c r="O218" s="51" t="s">
        <v>645</v>
      </c>
      <c r="P218" s="52">
        <v>72929</v>
      </c>
      <c r="Q218" s="51" t="s">
        <v>639</v>
      </c>
      <c r="R218" s="51" t="s">
        <v>640</v>
      </c>
    </row>
    <row r="219" spans="5:18" ht="13.5" customHeight="1" x14ac:dyDescent="0.2">
      <c r="E219" s="51" t="s">
        <v>634</v>
      </c>
      <c r="F219" s="51" t="s">
        <v>635</v>
      </c>
      <c r="G219" s="51" t="s">
        <v>636</v>
      </c>
      <c r="H219" s="51" t="s">
        <v>562</v>
      </c>
      <c r="I219" s="51" t="s">
        <v>643</v>
      </c>
      <c r="J219" s="51" t="s">
        <v>644</v>
      </c>
      <c r="K219" s="51" t="s">
        <v>668</v>
      </c>
      <c r="L219" s="51" t="s">
        <v>578</v>
      </c>
      <c r="M219" s="51" t="s">
        <v>495</v>
      </c>
      <c r="N219" s="51" t="s">
        <v>495</v>
      </c>
      <c r="O219" s="51" t="s">
        <v>645</v>
      </c>
      <c r="P219" s="52">
        <v>72904</v>
      </c>
      <c r="Q219" s="51" t="s">
        <v>639</v>
      </c>
      <c r="R219" s="51" t="s">
        <v>640</v>
      </c>
    </row>
    <row r="220" spans="5:18" ht="13.5" customHeight="1" x14ac:dyDescent="0.2">
      <c r="E220" s="51" t="s">
        <v>634</v>
      </c>
      <c r="F220" s="51" t="s">
        <v>635</v>
      </c>
      <c r="G220" s="51" t="s">
        <v>636</v>
      </c>
      <c r="H220" s="51" t="s">
        <v>562</v>
      </c>
      <c r="I220" s="51" t="s">
        <v>643</v>
      </c>
      <c r="J220" s="51" t="s">
        <v>644</v>
      </c>
      <c r="K220" s="51" t="s">
        <v>668</v>
      </c>
      <c r="L220" s="51" t="s">
        <v>578</v>
      </c>
      <c r="M220" s="51" t="s">
        <v>496</v>
      </c>
      <c r="N220" s="51" t="s">
        <v>496</v>
      </c>
      <c r="O220" s="51" t="s">
        <v>645</v>
      </c>
      <c r="P220" s="52">
        <v>72917</v>
      </c>
      <c r="Q220" s="51" t="s">
        <v>639</v>
      </c>
      <c r="R220" s="51" t="s">
        <v>640</v>
      </c>
    </row>
    <row r="221" spans="5:18" ht="13.5" customHeight="1" x14ac:dyDescent="0.2">
      <c r="E221" s="51" t="s">
        <v>634</v>
      </c>
      <c r="F221" s="51" t="s">
        <v>635</v>
      </c>
      <c r="G221" s="51" t="s">
        <v>636</v>
      </c>
      <c r="H221" s="51" t="s">
        <v>562</v>
      </c>
      <c r="I221" s="51" t="s">
        <v>643</v>
      </c>
      <c r="J221" s="51" t="s">
        <v>644</v>
      </c>
      <c r="K221" s="51" t="s">
        <v>668</v>
      </c>
      <c r="L221" s="51" t="s">
        <v>578</v>
      </c>
      <c r="M221" s="51" t="s">
        <v>497</v>
      </c>
      <c r="N221" s="51" t="s">
        <v>497</v>
      </c>
      <c r="O221" s="51" t="s">
        <v>645</v>
      </c>
      <c r="P221" s="52">
        <v>72917</v>
      </c>
      <c r="Q221" s="51" t="s">
        <v>639</v>
      </c>
      <c r="R221" s="51" t="s">
        <v>640</v>
      </c>
    </row>
    <row r="222" spans="5:18" ht="13.5" customHeight="1" x14ac:dyDescent="0.2">
      <c r="E222" s="51" t="s">
        <v>634</v>
      </c>
      <c r="F222" s="51" t="s">
        <v>635</v>
      </c>
      <c r="G222" s="51" t="s">
        <v>636</v>
      </c>
      <c r="H222" s="51" t="s">
        <v>562</v>
      </c>
      <c r="I222" s="51" t="s">
        <v>643</v>
      </c>
      <c r="J222" s="51" t="s">
        <v>644</v>
      </c>
      <c r="K222" s="51" t="s">
        <v>668</v>
      </c>
      <c r="L222" s="51" t="s">
        <v>578</v>
      </c>
      <c r="M222" s="51" t="s">
        <v>568</v>
      </c>
      <c r="N222" s="51" t="s">
        <v>568</v>
      </c>
      <c r="O222" s="51" t="s">
        <v>645</v>
      </c>
      <c r="P222" s="52">
        <v>72913</v>
      </c>
      <c r="Q222" s="51" t="s">
        <v>639</v>
      </c>
      <c r="R222" s="51" t="s">
        <v>640</v>
      </c>
    </row>
    <row r="223" spans="5:18" ht="13.5" customHeight="1" x14ac:dyDescent="0.2">
      <c r="E223" s="51" t="s">
        <v>634</v>
      </c>
      <c r="F223" s="51" t="s">
        <v>635</v>
      </c>
      <c r="G223" s="51" t="s">
        <v>636</v>
      </c>
      <c r="H223" s="51" t="s">
        <v>562</v>
      </c>
      <c r="I223" s="51" t="s">
        <v>646</v>
      </c>
      <c r="J223" s="51" t="s">
        <v>647</v>
      </c>
      <c r="K223" s="51" t="s">
        <v>668</v>
      </c>
      <c r="L223" s="51" t="s">
        <v>578</v>
      </c>
      <c r="M223" s="51" t="s">
        <v>494</v>
      </c>
      <c r="N223" s="51" t="s">
        <v>494</v>
      </c>
      <c r="O223" s="51" t="s">
        <v>648</v>
      </c>
      <c r="P223" s="52">
        <v>903608.21</v>
      </c>
      <c r="Q223" s="51" t="s">
        <v>639</v>
      </c>
      <c r="R223" s="51" t="s">
        <v>640</v>
      </c>
    </row>
    <row r="224" spans="5:18" ht="13.5" customHeight="1" x14ac:dyDescent="0.2">
      <c r="E224" s="51" t="s">
        <v>634</v>
      </c>
      <c r="F224" s="51" t="s">
        <v>635</v>
      </c>
      <c r="G224" s="51" t="s">
        <v>636</v>
      </c>
      <c r="H224" s="51" t="s">
        <v>562</v>
      </c>
      <c r="I224" s="51" t="s">
        <v>646</v>
      </c>
      <c r="J224" s="51" t="s">
        <v>647</v>
      </c>
      <c r="K224" s="51" t="s">
        <v>668</v>
      </c>
      <c r="L224" s="51" t="s">
        <v>578</v>
      </c>
      <c r="M224" s="51" t="s">
        <v>495</v>
      </c>
      <c r="N224" s="51" t="s">
        <v>495</v>
      </c>
      <c r="O224" s="51" t="s">
        <v>648</v>
      </c>
      <c r="P224" s="52">
        <v>919217.06</v>
      </c>
      <c r="Q224" s="51" t="s">
        <v>639</v>
      </c>
      <c r="R224" s="51" t="s">
        <v>640</v>
      </c>
    </row>
    <row r="225" spans="5:18" ht="13.5" customHeight="1" x14ac:dyDescent="0.2">
      <c r="E225" s="51" t="s">
        <v>634</v>
      </c>
      <c r="F225" s="51" t="s">
        <v>635</v>
      </c>
      <c r="G225" s="51" t="s">
        <v>636</v>
      </c>
      <c r="H225" s="51" t="s">
        <v>562</v>
      </c>
      <c r="I225" s="51" t="s">
        <v>646</v>
      </c>
      <c r="J225" s="51" t="s">
        <v>647</v>
      </c>
      <c r="K225" s="51" t="s">
        <v>668</v>
      </c>
      <c r="L225" s="51" t="s">
        <v>578</v>
      </c>
      <c r="M225" s="51" t="s">
        <v>496</v>
      </c>
      <c r="N225" s="51" t="s">
        <v>496</v>
      </c>
      <c r="O225" s="51" t="s">
        <v>648</v>
      </c>
      <c r="P225" s="52">
        <v>905177.14</v>
      </c>
      <c r="Q225" s="51" t="s">
        <v>639</v>
      </c>
      <c r="R225" s="51" t="s">
        <v>640</v>
      </c>
    </row>
    <row r="226" spans="5:18" ht="13.5" customHeight="1" x14ac:dyDescent="0.2">
      <c r="E226" s="51" t="s">
        <v>634</v>
      </c>
      <c r="F226" s="51" t="s">
        <v>635</v>
      </c>
      <c r="G226" s="51" t="s">
        <v>636</v>
      </c>
      <c r="H226" s="51" t="s">
        <v>562</v>
      </c>
      <c r="I226" s="51" t="s">
        <v>646</v>
      </c>
      <c r="J226" s="51" t="s">
        <v>647</v>
      </c>
      <c r="K226" s="51" t="s">
        <v>668</v>
      </c>
      <c r="L226" s="51" t="s">
        <v>578</v>
      </c>
      <c r="M226" s="51" t="s">
        <v>497</v>
      </c>
      <c r="N226" s="51" t="s">
        <v>497</v>
      </c>
      <c r="O226" s="51" t="s">
        <v>648</v>
      </c>
      <c r="P226" s="52">
        <v>909334.13</v>
      </c>
      <c r="Q226" s="51" t="s">
        <v>639</v>
      </c>
      <c r="R226" s="51" t="s">
        <v>640</v>
      </c>
    </row>
    <row r="227" spans="5:18" ht="13.5" customHeight="1" x14ac:dyDescent="0.2">
      <c r="E227" s="51" t="s">
        <v>634</v>
      </c>
      <c r="F227" s="51" t="s">
        <v>635</v>
      </c>
      <c r="G227" s="51" t="s">
        <v>636</v>
      </c>
      <c r="H227" s="51" t="s">
        <v>562</v>
      </c>
      <c r="I227" s="51" t="s">
        <v>646</v>
      </c>
      <c r="J227" s="51" t="s">
        <v>647</v>
      </c>
      <c r="K227" s="51" t="s">
        <v>668</v>
      </c>
      <c r="L227" s="51" t="s">
        <v>578</v>
      </c>
      <c r="M227" s="51" t="s">
        <v>568</v>
      </c>
      <c r="N227" s="51" t="s">
        <v>568</v>
      </c>
      <c r="O227" s="51" t="s">
        <v>648</v>
      </c>
      <c r="P227" s="52">
        <v>911242.78</v>
      </c>
      <c r="Q227" s="51" t="s">
        <v>639</v>
      </c>
      <c r="R227" s="51" t="s">
        <v>640</v>
      </c>
    </row>
    <row r="228" spans="5:18" ht="13.5" customHeight="1" x14ac:dyDescent="0.2">
      <c r="E228" s="51" t="s">
        <v>634</v>
      </c>
      <c r="F228" s="51" t="s">
        <v>635</v>
      </c>
      <c r="G228" s="51" t="s">
        <v>636</v>
      </c>
      <c r="H228" s="51" t="s">
        <v>562</v>
      </c>
      <c r="I228" s="51" t="s">
        <v>637</v>
      </c>
      <c r="J228" s="51" t="s">
        <v>566</v>
      </c>
      <c r="K228" s="51" t="s">
        <v>669</v>
      </c>
      <c r="L228" s="51" t="s">
        <v>572</v>
      </c>
      <c r="M228" s="51" t="s">
        <v>494</v>
      </c>
      <c r="N228" s="51" t="s">
        <v>494</v>
      </c>
      <c r="O228" s="51" t="s">
        <v>204</v>
      </c>
      <c r="P228" s="52">
        <v>495000</v>
      </c>
      <c r="Q228" s="51" t="s">
        <v>663</v>
      </c>
      <c r="R228" s="51" t="s">
        <v>664</v>
      </c>
    </row>
    <row r="229" spans="5:18" ht="13.5" customHeight="1" x14ac:dyDescent="0.2">
      <c r="E229" s="51" t="s">
        <v>634</v>
      </c>
      <c r="F229" s="51" t="s">
        <v>635</v>
      </c>
      <c r="G229" s="51" t="s">
        <v>636</v>
      </c>
      <c r="H229" s="51" t="s">
        <v>562</v>
      </c>
      <c r="I229" s="51" t="s">
        <v>637</v>
      </c>
      <c r="J229" s="51" t="s">
        <v>566</v>
      </c>
      <c r="K229" s="51" t="s">
        <v>669</v>
      </c>
      <c r="L229" s="51" t="s">
        <v>572</v>
      </c>
      <c r="M229" s="51" t="s">
        <v>495</v>
      </c>
      <c r="N229" s="51" t="s">
        <v>495</v>
      </c>
      <c r="O229" s="51" t="s">
        <v>204</v>
      </c>
      <c r="P229" s="52">
        <v>495000</v>
      </c>
      <c r="Q229" s="51" t="s">
        <v>663</v>
      </c>
      <c r="R229" s="51" t="s">
        <v>664</v>
      </c>
    </row>
    <row r="230" spans="5:18" ht="13.5" customHeight="1" x14ac:dyDescent="0.2">
      <c r="E230" s="51" t="s">
        <v>634</v>
      </c>
      <c r="F230" s="51" t="s">
        <v>635</v>
      </c>
      <c r="G230" s="51" t="s">
        <v>636</v>
      </c>
      <c r="H230" s="51" t="s">
        <v>562</v>
      </c>
      <c r="I230" s="51" t="s">
        <v>637</v>
      </c>
      <c r="J230" s="51" t="s">
        <v>566</v>
      </c>
      <c r="K230" s="51" t="s">
        <v>669</v>
      </c>
      <c r="L230" s="51" t="s">
        <v>572</v>
      </c>
      <c r="M230" s="51" t="s">
        <v>496</v>
      </c>
      <c r="N230" s="51" t="s">
        <v>496</v>
      </c>
      <c r="O230" s="51" t="s">
        <v>204</v>
      </c>
      <c r="P230" s="52">
        <v>510000</v>
      </c>
      <c r="Q230" s="51" t="s">
        <v>663</v>
      </c>
      <c r="R230" s="51" t="s">
        <v>664</v>
      </c>
    </row>
    <row r="231" spans="5:18" ht="13.5" customHeight="1" x14ac:dyDescent="0.2">
      <c r="E231" s="51" t="s">
        <v>634</v>
      </c>
      <c r="F231" s="51" t="s">
        <v>635</v>
      </c>
      <c r="G231" s="51" t="s">
        <v>636</v>
      </c>
      <c r="H231" s="51" t="s">
        <v>562</v>
      </c>
      <c r="I231" s="51" t="s">
        <v>637</v>
      </c>
      <c r="J231" s="51" t="s">
        <v>566</v>
      </c>
      <c r="K231" s="51" t="s">
        <v>669</v>
      </c>
      <c r="L231" s="51" t="s">
        <v>572</v>
      </c>
      <c r="M231" s="51" t="s">
        <v>497</v>
      </c>
      <c r="N231" s="51" t="s">
        <v>497</v>
      </c>
      <c r="O231" s="51" t="s">
        <v>204</v>
      </c>
      <c r="P231" s="52">
        <v>513000</v>
      </c>
      <c r="Q231" s="51" t="s">
        <v>663</v>
      </c>
      <c r="R231" s="51" t="s">
        <v>664</v>
      </c>
    </row>
    <row r="232" spans="5:18" ht="13.5" customHeight="1" x14ac:dyDescent="0.2">
      <c r="E232" s="51" t="s">
        <v>634</v>
      </c>
      <c r="F232" s="51" t="s">
        <v>635</v>
      </c>
      <c r="G232" s="51" t="s">
        <v>636</v>
      </c>
      <c r="H232" s="51" t="s">
        <v>562</v>
      </c>
      <c r="I232" s="51" t="s">
        <v>637</v>
      </c>
      <c r="J232" s="51" t="s">
        <v>566</v>
      </c>
      <c r="K232" s="51" t="s">
        <v>669</v>
      </c>
      <c r="L232" s="51" t="s">
        <v>572</v>
      </c>
      <c r="M232" s="51" t="s">
        <v>568</v>
      </c>
      <c r="N232" s="51" t="s">
        <v>568</v>
      </c>
      <c r="O232" s="51" t="s">
        <v>204</v>
      </c>
      <c r="P232" s="52">
        <v>515000</v>
      </c>
      <c r="Q232" s="51" t="s">
        <v>663</v>
      </c>
      <c r="R232" s="51" t="s">
        <v>664</v>
      </c>
    </row>
    <row r="233" spans="5:18" ht="13.5" customHeight="1" x14ac:dyDescent="0.2">
      <c r="E233" s="51" t="s">
        <v>634</v>
      </c>
      <c r="F233" s="51" t="s">
        <v>635</v>
      </c>
      <c r="G233" s="51" t="s">
        <v>636</v>
      </c>
      <c r="H233" s="51" t="s">
        <v>562</v>
      </c>
      <c r="I233" s="51" t="s">
        <v>643</v>
      </c>
      <c r="J233" s="51" t="s">
        <v>644</v>
      </c>
      <c r="K233" s="51" t="s">
        <v>669</v>
      </c>
      <c r="L233" s="51" t="s">
        <v>572</v>
      </c>
      <c r="M233" s="51" t="s">
        <v>494</v>
      </c>
      <c r="N233" s="51" t="s">
        <v>494</v>
      </c>
      <c r="O233" s="51" t="s">
        <v>645</v>
      </c>
      <c r="P233" s="52">
        <v>8957</v>
      </c>
      <c r="Q233" s="51" t="s">
        <v>639</v>
      </c>
      <c r="R233" s="51" t="s">
        <v>640</v>
      </c>
    </row>
    <row r="234" spans="5:18" ht="13.5" customHeight="1" x14ac:dyDescent="0.2">
      <c r="E234" s="51" t="s">
        <v>634</v>
      </c>
      <c r="F234" s="51" t="s">
        <v>635</v>
      </c>
      <c r="G234" s="51" t="s">
        <v>636</v>
      </c>
      <c r="H234" s="51" t="s">
        <v>562</v>
      </c>
      <c r="I234" s="51" t="s">
        <v>643</v>
      </c>
      <c r="J234" s="51" t="s">
        <v>644</v>
      </c>
      <c r="K234" s="51" t="s">
        <v>669</v>
      </c>
      <c r="L234" s="51" t="s">
        <v>572</v>
      </c>
      <c r="M234" s="51" t="s">
        <v>495</v>
      </c>
      <c r="N234" s="51" t="s">
        <v>495</v>
      </c>
      <c r="O234" s="51" t="s">
        <v>645</v>
      </c>
      <c r="P234" s="52">
        <v>9000</v>
      </c>
      <c r="Q234" s="51" t="s">
        <v>639</v>
      </c>
      <c r="R234" s="51" t="s">
        <v>640</v>
      </c>
    </row>
    <row r="235" spans="5:18" ht="13.5" customHeight="1" x14ac:dyDescent="0.2">
      <c r="E235" s="51" t="s">
        <v>634</v>
      </c>
      <c r="F235" s="51" t="s">
        <v>635</v>
      </c>
      <c r="G235" s="51" t="s">
        <v>636</v>
      </c>
      <c r="H235" s="51" t="s">
        <v>562</v>
      </c>
      <c r="I235" s="51" t="s">
        <v>643</v>
      </c>
      <c r="J235" s="51" t="s">
        <v>644</v>
      </c>
      <c r="K235" s="51" t="s">
        <v>669</v>
      </c>
      <c r="L235" s="51" t="s">
        <v>572</v>
      </c>
      <c r="M235" s="51" t="s">
        <v>496</v>
      </c>
      <c r="N235" s="51" t="s">
        <v>496</v>
      </c>
      <c r="O235" s="51" t="s">
        <v>645</v>
      </c>
      <c r="P235" s="52">
        <v>8929</v>
      </c>
      <c r="Q235" s="51" t="s">
        <v>639</v>
      </c>
      <c r="R235" s="51" t="s">
        <v>640</v>
      </c>
    </row>
    <row r="236" spans="5:18" ht="13.5" customHeight="1" x14ac:dyDescent="0.2">
      <c r="E236" s="51" t="s">
        <v>634</v>
      </c>
      <c r="F236" s="51" t="s">
        <v>635</v>
      </c>
      <c r="G236" s="51" t="s">
        <v>636</v>
      </c>
      <c r="H236" s="51" t="s">
        <v>562</v>
      </c>
      <c r="I236" s="51" t="s">
        <v>643</v>
      </c>
      <c r="J236" s="51" t="s">
        <v>644</v>
      </c>
      <c r="K236" s="51" t="s">
        <v>669</v>
      </c>
      <c r="L236" s="51" t="s">
        <v>572</v>
      </c>
      <c r="M236" s="51" t="s">
        <v>497</v>
      </c>
      <c r="N236" s="51" t="s">
        <v>497</v>
      </c>
      <c r="O236" s="51" t="s">
        <v>645</v>
      </c>
      <c r="P236" s="52">
        <v>9074</v>
      </c>
      <c r="Q236" s="51" t="s">
        <v>639</v>
      </c>
      <c r="R236" s="51" t="s">
        <v>640</v>
      </c>
    </row>
    <row r="237" spans="5:18" ht="13.5" customHeight="1" x14ac:dyDescent="0.2">
      <c r="E237" s="51" t="s">
        <v>634</v>
      </c>
      <c r="F237" s="51" t="s">
        <v>635</v>
      </c>
      <c r="G237" s="51" t="s">
        <v>636</v>
      </c>
      <c r="H237" s="51" t="s">
        <v>562</v>
      </c>
      <c r="I237" s="51" t="s">
        <v>643</v>
      </c>
      <c r="J237" s="51" t="s">
        <v>644</v>
      </c>
      <c r="K237" s="51" t="s">
        <v>669</v>
      </c>
      <c r="L237" s="51" t="s">
        <v>572</v>
      </c>
      <c r="M237" s="51" t="s">
        <v>568</v>
      </c>
      <c r="N237" s="51" t="s">
        <v>568</v>
      </c>
      <c r="O237" s="51" t="s">
        <v>645</v>
      </c>
      <c r="P237" s="52">
        <v>9239</v>
      </c>
      <c r="Q237" s="51" t="s">
        <v>639</v>
      </c>
      <c r="R237" s="51" t="s">
        <v>640</v>
      </c>
    </row>
    <row r="238" spans="5:18" ht="13.5" customHeight="1" x14ac:dyDescent="0.2">
      <c r="E238" s="51" t="s">
        <v>634</v>
      </c>
      <c r="F238" s="51" t="s">
        <v>635</v>
      </c>
      <c r="G238" s="51" t="s">
        <v>636</v>
      </c>
      <c r="H238" s="51" t="s">
        <v>562</v>
      </c>
      <c r="I238" s="51" t="s">
        <v>646</v>
      </c>
      <c r="J238" s="51" t="s">
        <v>647</v>
      </c>
      <c r="K238" s="51" t="s">
        <v>669</v>
      </c>
      <c r="L238" s="51" t="s">
        <v>572</v>
      </c>
      <c r="M238" s="51" t="s">
        <v>494</v>
      </c>
      <c r="N238" s="51" t="s">
        <v>494</v>
      </c>
      <c r="O238" s="51" t="s">
        <v>648</v>
      </c>
      <c r="P238" s="52">
        <v>443388</v>
      </c>
      <c r="Q238" s="51" t="s">
        <v>651</v>
      </c>
      <c r="R238" s="51" t="s">
        <v>652</v>
      </c>
    </row>
    <row r="239" spans="5:18" ht="13.5" customHeight="1" x14ac:dyDescent="0.2">
      <c r="E239" s="51" t="s">
        <v>634</v>
      </c>
      <c r="F239" s="51" t="s">
        <v>635</v>
      </c>
      <c r="G239" s="51" t="s">
        <v>636</v>
      </c>
      <c r="H239" s="51" t="s">
        <v>562</v>
      </c>
      <c r="I239" s="51" t="s">
        <v>646</v>
      </c>
      <c r="J239" s="51" t="s">
        <v>647</v>
      </c>
      <c r="K239" s="51" t="s">
        <v>669</v>
      </c>
      <c r="L239" s="51" t="s">
        <v>572</v>
      </c>
      <c r="M239" s="51" t="s">
        <v>495</v>
      </c>
      <c r="N239" s="51" t="s">
        <v>495</v>
      </c>
      <c r="O239" s="51" t="s">
        <v>648</v>
      </c>
      <c r="P239" s="52">
        <v>445476</v>
      </c>
      <c r="Q239" s="51" t="s">
        <v>651</v>
      </c>
      <c r="R239" s="51" t="s">
        <v>652</v>
      </c>
    </row>
    <row r="240" spans="5:18" ht="13.5" customHeight="1" x14ac:dyDescent="0.2">
      <c r="E240" s="51" t="s">
        <v>634</v>
      </c>
      <c r="F240" s="51" t="s">
        <v>635</v>
      </c>
      <c r="G240" s="51" t="s">
        <v>636</v>
      </c>
      <c r="H240" s="51" t="s">
        <v>562</v>
      </c>
      <c r="I240" s="51" t="s">
        <v>646</v>
      </c>
      <c r="J240" s="51" t="s">
        <v>647</v>
      </c>
      <c r="K240" s="51" t="s">
        <v>669</v>
      </c>
      <c r="L240" s="51" t="s">
        <v>572</v>
      </c>
      <c r="M240" s="51" t="s">
        <v>496</v>
      </c>
      <c r="N240" s="51" t="s">
        <v>496</v>
      </c>
      <c r="O240" s="51" t="s">
        <v>648</v>
      </c>
      <c r="P240" s="52">
        <v>455356</v>
      </c>
      <c r="Q240" s="51" t="s">
        <v>651</v>
      </c>
      <c r="R240" s="51" t="s">
        <v>652</v>
      </c>
    </row>
    <row r="241" spans="5:18" ht="13.5" customHeight="1" x14ac:dyDescent="0.2">
      <c r="E241" s="51" t="s">
        <v>634</v>
      </c>
      <c r="F241" s="51" t="s">
        <v>635</v>
      </c>
      <c r="G241" s="51" t="s">
        <v>636</v>
      </c>
      <c r="H241" s="51" t="s">
        <v>562</v>
      </c>
      <c r="I241" s="51" t="s">
        <v>646</v>
      </c>
      <c r="J241" s="51" t="s">
        <v>647</v>
      </c>
      <c r="K241" s="51" t="s">
        <v>669</v>
      </c>
      <c r="L241" s="51" t="s">
        <v>572</v>
      </c>
      <c r="M241" s="51" t="s">
        <v>497</v>
      </c>
      <c r="N241" s="51" t="s">
        <v>497</v>
      </c>
      <c r="O241" s="51" t="s">
        <v>648</v>
      </c>
      <c r="P241" s="52">
        <v>465474</v>
      </c>
      <c r="Q241" s="51" t="s">
        <v>651</v>
      </c>
      <c r="R241" s="51" t="s">
        <v>652</v>
      </c>
    </row>
    <row r="242" spans="5:18" ht="13.5" customHeight="1" x14ac:dyDescent="0.2">
      <c r="E242" s="51" t="s">
        <v>634</v>
      </c>
      <c r="F242" s="51" t="s">
        <v>635</v>
      </c>
      <c r="G242" s="51" t="s">
        <v>636</v>
      </c>
      <c r="H242" s="51" t="s">
        <v>562</v>
      </c>
      <c r="I242" s="51" t="s">
        <v>646</v>
      </c>
      <c r="J242" s="51" t="s">
        <v>647</v>
      </c>
      <c r="K242" s="51" t="s">
        <v>669</v>
      </c>
      <c r="L242" s="51" t="s">
        <v>572</v>
      </c>
      <c r="M242" s="51" t="s">
        <v>568</v>
      </c>
      <c r="N242" s="51" t="s">
        <v>568</v>
      </c>
      <c r="O242" s="51" t="s">
        <v>648</v>
      </c>
      <c r="P242" s="52">
        <v>475817</v>
      </c>
      <c r="Q242" s="51" t="s">
        <v>651</v>
      </c>
      <c r="R242" s="51" t="s">
        <v>652</v>
      </c>
    </row>
    <row r="243" spans="5:18" ht="13.5" customHeight="1" x14ac:dyDescent="0.2">
      <c r="E243" s="51" t="s">
        <v>634</v>
      </c>
      <c r="F243" s="51" t="s">
        <v>635</v>
      </c>
      <c r="G243" s="51" t="s">
        <v>636</v>
      </c>
      <c r="H243" s="51" t="s">
        <v>562</v>
      </c>
      <c r="I243" s="51" t="s">
        <v>637</v>
      </c>
      <c r="J243" s="51" t="s">
        <v>566</v>
      </c>
      <c r="K243" s="51" t="s">
        <v>670</v>
      </c>
      <c r="L243" s="51" t="s">
        <v>601</v>
      </c>
      <c r="M243" s="51" t="s">
        <v>494</v>
      </c>
      <c r="N243" s="51" t="s">
        <v>494</v>
      </c>
      <c r="O243" s="51" t="s">
        <v>204</v>
      </c>
      <c r="P243" s="52">
        <v>9513</v>
      </c>
      <c r="Q243" s="51" t="s">
        <v>641</v>
      </c>
      <c r="R243" s="51" t="s">
        <v>642</v>
      </c>
    </row>
    <row r="244" spans="5:18" ht="13.5" customHeight="1" x14ac:dyDescent="0.2">
      <c r="E244" s="51" t="s">
        <v>634</v>
      </c>
      <c r="F244" s="51" t="s">
        <v>635</v>
      </c>
      <c r="G244" s="51" t="s">
        <v>636</v>
      </c>
      <c r="H244" s="51" t="s">
        <v>562</v>
      </c>
      <c r="I244" s="51" t="s">
        <v>637</v>
      </c>
      <c r="J244" s="51" t="s">
        <v>566</v>
      </c>
      <c r="K244" s="51" t="s">
        <v>670</v>
      </c>
      <c r="L244" s="51" t="s">
        <v>601</v>
      </c>
      <c r="M244" s="51" t="s">
        <v>495</v>
      </c>
      <c r="N244" s="51" t="s">
        <v>495</v>
      </c>
      <c r="O244" s="51" t="s">
        <v>204</v>
      </c>
      <c r="P244" s="52">
        <v>9552</v>
      </c>
      <c r="Q244" s="51" t="s">
        <v>641</v>
      </c>
      <c r="R244" s="51" t="s">
        <v>642</v>
      </c>
    </row>
    <row r="245" spans="5:18" ht="13.5" customHeight="1" x14ac:dyDescent="0.2">
      <c r="E245" s="51" t="s">
        <v>634</v>
      </c>
      <c r="F245" s="51" t="s">
        <v>635</v>
      </c>
      <c r="G245" s="51" t="s">
        <v>636</v>
      </c>
      <c r="H245" s="51" t="s">
        <v>562</v>
      </c>
      <c r="I245" s="51" t="s">
        <v>637</v>
      </c>
      <c r="J245" s="51" t="s">
        <v>566</v>
      </c>
      <c r="K245" s="51" t="s">
        <v>670</v>
      </c>
      <c r="L245" s="51" t="s">
        <v>601</v>
      </c>
      <c r="M245" s="51" t="s">
        <v>496</v>
      </c>
      <c r="N245" s="51" t="s">
        <v>496</v>
      </c>
      <c r="O245" s="51" t="s">
        <v>204</v>
      </c>
      <c r="P245" s="52">
        <v>9599</v>
      </c>
      <c r="Q245" s="51" t="s">
        <v>641</v>
      </c>
      <c r="R245" s="51" t="s">
        <v>642</v>
      </c>
    </row>
    <row r="246" spans="5:18" ht="13.5" customHeight="1" x14ac:dyDescent="0.2">
      <c r="E246" s="51" t="s">
        <v>634</v>
      </c>
      <c r="F246" s="51" t="s">
        <v>635</v>
      </c>
      <c r="G246" s="51" t="s">
        <v>636</v>
      </c>
      <c r="H246" s="51" t="s">
        <v>562</v>
      </c>
      <c r="I246" s="51" t="s">
        <v>637</v>
      </c>
      <c r="J246" s="51" t="s">
        <v>566</v>
      </c>
      <c r="K246" s="51" t="s">
        <v>670</v>
      </c>
      <c r="L246" s="51" t="s">
        <v>601</v>
      </c>
      <c r="M246" s="51" t="s">
        <v>497</v>
      </c>
      <c r="N246" s="51" t="s">
        <v>497</v>
      </c>
      <c r="O246" s="51" t="s">
        <v>204</v>
      </c>
      <c r="P246" s="52">
        <v>9672</v>
      </c>
      <c r="Q246" s="51" t="s">
        <v>641</v>
      </c>
      <c r="R246" s="51" t="s">
        <v>642</v>
      </c>
    </row>
    <row r="247" spans="5:18" ht="13.5" customHeight="1" x14ac:dyDescent="0.2">
      <c r="E247" s="51" t="s">
        <v>634</v>
      </c>
      <c r="F247" s="51" t="s">
        <v>635</v>
      </c>
      <c r="G247" s="51" t="s">
        <v>636</v>
      </c>
      <c r="H247" s="51" t="s">
        <v>562</v>
      </c>
      <c r="I247" s="51" t="s">
        <v>637</v>
      </c>
      <c r="J247" s="51" t="s">
        <v>566</v>
      </c>
      <c r="K247" s="51" t="s">
        <v>670</v>
      </c>
      <c r="L247" s="51" t="s">
        <v>601</v>
      </c>
      <c r="M247" s="51" t="s">
        <v>568</v>
      </c>
      <c r="N247" s="51" t="s">
        <v>568</v>
      </c>
      <c r="O247" s="51" t="s">
        <v>204</v>
      </c>
      <c r="P247" s="52">
        <v>9745</v>
      </c>
      <c r="Q247" s="51" t="s">
        <v>641</v>
      </c>
      <c r="R247" s="51" t="s">
        <v>642</v>
      </c>
    </row>
    <row r="248" spans="5:18" ht="13.5" customHeight="1" x14ac:dyDescent="0.2">
      <c r="E248" s="51" t="s">
        <v>634</v>
      </c>
      <c r="F248" s="51" t="s">
        <v>635</v>
      </c>
      <c r="G248" s="51" t="s">
        <v>636</v>
      </c>
      <c r="H248" s="51" t="s">
        <v>562</v>
      </c>
      <c r="I248" s="51" t="s">
        <v>643</v>
      </c>
      <c r="J248" s="51" t="s">
        <v>644</v>
      </c>
      <c r="K248" s="51" t="s">
        <v>670</v>
      </c>
      <c r="L248" s="51" t="s">
        <v>601</v>
      </c>
      <c r="M248" s="51" t="s">
        <v>494</v>
      </c>
      <c r="N248" s="51" t="s">
        <v>494</v>
      </c>
      <c r="O248" s="51" t="s">
        <v>645</v>
      </c>
      <c r="P248" s="52">
        <v>7980</v>
      </c>
      <c r="Q248" s="51" t="s">
        <v>639</v>
      </c>
      <c r="R248" s="51" t="s">
        <v>640</v>
      </c>
    </row>
    <row r="249" spans="5:18" ht="13.5" customHeight="1" x14ac:dyDescent="0.2">
      <c r="E249" s="51" t="s">
        <v>634</v>
      </c>
      <c r="F249" s="51" t="s">
        <v>635</v>
      </c>
      <c r="G249" s="51" t="s">
        <v>636</v>
      </c>
      <c r="H249" s="51" t="s">
        <v>562</v>
      </c>
      <c r="I249" s="51" t="s">
        <v>643</v>
      </c>
      <c r="J249" s="51" t="s">
        <v>644</v>
      </c>
      <c r="K249" s="51" t="s">
        <v>670</v>
      </c>
      <c r="L249" s="51" t="s">
        <v>601</v>
      </c>
      <c r="M249" s="51" t="s">
        <v>495</v>
      </c>
      <c r="N249" s="51" t="s">
        <v>495</v>
      </c>
      <c r="O249" s="51" t="s">
        <v>645</v>
      </c>
      <c r="P249" s="52">
        <v>8057</v>
      </c>
      <c r="Q249" s="51" t="s">
        <v>639</v>
      </c>
      <c r="R249" s="51" t="s">
        <v>640</v>
      </c>
    </row>
    <row r="250" spans="5:18" ht="13.5" customHeight="1" x14ac:dyDescent="0.2">
      <c r="E250" s="51" t="s">
        <v>634</v>
      </c>
      <c r="F250" s="51" t="s">
        <v>635</v>
      </c>
      <c r="G250" s="51" t="s">
        <v>636</v>
      </c>
      <c r="H250" s="51" t="s">
        <v>562</v>
      </c>
      <c r="I250" s="51" t="s">
        <v>643</v>
      </c>
      <c r="J250" s="51" t="s">
        <v>644</v>
      </c>
      <c r="K250" s="51" t="s">
        <v>670</v>
      </c>
      <c r="L250" s="51" t="s">
        <v>601</v>
      </c>
      <c r="M250" s="51" t="s">
        <v>496</v>
      </c>
      <c r="N250" s="51" t="s">
        <v>496</v>
      </c>
      <c r="O250" s="51" t="s">
        <v>645</v>
      </c>
      <c r="P250" s="52">
        <v>8045</v>
      </c>
      <c r="Q250" s="51" t="s">
        <v>639</v>
      </c>
      <c r="R250" s="51" t="s">
        <v>640</v>
      </c>
    </row>
    <row r="251" spans="5:18" ht="13.5" customHeight="1" x14ac:dyDescent="0.2">
      <c r="E251" s="51" t="s">
        <v>634</v>
      </c>
      <c r="F251" s="51" t="s">
        <v>635</v>
      </c>
      <c r="G251" s="51" t="s">
        <v>636</v>
      </c>
      <c r="H251" s="51" t="s">
        <v>562</v>
      </c>
      <c r="I251" s="51" t="s">
        <v>643</v>
      </c>
      <c r="J251" s="51" t="s">
        <v>644</v>
      </c>
      <c r="K251" s="51" t="s">
        <v>670</v>
      </c>
      <c r="L251" s="51" t="s">
        <v>601</v>
      </c>
      <c r="M251" s="51" t="s">
        <v>497</v>
      </c>
      <c r="N251" s="51" t="s">
        <v>497</v>
      </c>
      <c r="O251" s="51" t="s">
        <v>645</v>
      </c>
      <c r="P251" s="52">
        <v>7930</v>
      </c>
      <c r="Q251" s="51" t="s">
        <v>639</v>
      </c>
      <c r="R251" s="51" t="s">
        <v>640</v>
      </c>
    </row>
    <row r="252" spans="5:18" ht="13.5" customHeight="1" x14ac:dyDescent="0.2">
      <c r="E252" s="51" t="s">
        <v>634</v>
      </c>
      <c r="F252" s="51" t="s">
        <v>635</v>
      </c>
      <c r="G252" s="51" t="s">
        <v>636</v>
      </c>
      <c r="H252" s="51" t="s">
        <v>562</v>
      </c>
      <c r="I252" s="51" t="s">
        <v>643</v>
      </c>
      <c r="J252" s="51" t="s">
        <v>644</v>
      </c>
      <c r="K252" s="51" t="s">
        <v>670</v>
      </c>
      <c r="L252" s="51" t="s">
        <v>601</v>
      </c>
      <c r="M252" s="51" t="s">
        <v>568</v>
      </c>
      <c r="N252" s="51" t="s">
        <v>568</v>
      </c>
      <c r="O252" s="51" t="s">
        <v>645</v>
      </c>
      <c r="P252" s="52">
        <v>7897</v>
      </c>
      <c r="Q252" s="51" t="s">
        <v>639</v>
      </c>
      <c r="R252" s="51" t="s">
        <v>640</v>
      </c>
    </row>
    <row r="253" spans="5:18" ht="13.5" customHeight="1" x14ac:dyDescent="0.2">
      <c r="E253" s="51" t="s">
        <v>634</v>
      </c>
      <c r="F253" s="51" t="s">
        <v>635</v>
      </c>
      <c r="G253" s="51" t="s">
        <v>636</v>
      </c>
      <c r="H253" s="51" t="s">
        <v>562</v>
      </c>
      <c r="I253" s="51" t="s">
        <v>646</v>
      </c>
      <c r="J253" s="51" t="s">
        <v>647</v>
      </c>
      <c r="K253" s="51" t="s">
        <v>670</v>
      </c>
      <c r="L253" s="51" t="s">
        <v>601</v>
      </c>
      <c r="M253" s="51" t="s">
        <v>494</v>
      </c>
      <c r="N253" s="51" t="s">
        <v>494</v>
      </c>
      <c r="O253" s="51" t="s">
        <v>648</v>
      </c>
      <c r="P253" s="52">
        <v>7591.37</v>
      </c>
      <c r="Q253" s="51" t="s">
        <v>641</v>
      </c>
      <c r="R253" s="51" t="s">
        <v>642</v>
      </c>
    </row>
    <row r="254" spans="5:18" ht="13.5" customHeight="1" x14ac:dyDescent="0.2">
      <c r="E254" s="51" t="s">
        <v>634</v>
      </c>
      <c r="F254" s="51" t="s">
        <v>635</v>
      </c>
      <c r="G254" s="51" t="s">
        <v>636</v>
      </c>
      <c r="H254" s="51" t="s">
        <v>562</v>
      </c>
      <c r="I254" s="51" t="s">
        <v>646</v>
      </c>
      <c r="J254" s="51" t="s">
        <v>647</v>
      </c>
      <c r="K254" s="51" t="s">
        <v>670</v>
      </c>
      <c r="L254" s="51" t="s">
        <v>601</v>
      </c>
      <c r="M254" s="51" t="s">
        <v>495</v>
      </c>
      <c r="N254" s="51" t="s">
        <v>495</v>
      </c>
      <c r="O254" s="51" t="s">
        <v>648</v>
      </c>
      <c r="P254" s="52">
        <v>7695.74</v>
      </c>
      <c r="Q254" s="51" t="s">
        <v>641</v>
      </c>
      <c r="R254" s="51" t="s">
        <v>642</v>
      </c>
    </row>
    <row r="255" spans="5:18" ht="13.5" customHeight="1" x14ac:dyDescent="0.2">
      <c r="E255" s="51" t="s">
        <v>634</v>
      </c>
      <c r="F255" s="51" t="s">
        <v>635</v>
      </c>
      <c r="G255" s="51" t="s">
        <v>636</v>
      </c>
      <c r="H255" s="51" t="s">
        <v>562</v>
      </c>
      <c r="I255" s="51" t="s">
        <v>646</v>
      </c>
      <c r="J255" s="51" t="s">
        <v>647</v>
      </c>
      <c r="K255" s="51" t="s">
        <v>670</v>
      </c>
      <c r="L255" s="51" t="s">
        <v>601</v>
      </c>
      <c r="M255" s="51" t="s">
        <v>496</v>
      </c>
      <c r="N255" s="51" t="s">
        <v>496</v>
      </c>
      <c r="O255" s="51" t="s">
        <v>648</v>
      </c>
      <c r="P255" s="52">
        <v>7722.62</v>
      </c>
      <c r="Q255" s="51" t="s">
        <v>641</v>
      </c>
      <c r="R255" s="51" t="s">
        <v>642</v>
      </c>
    </row>
    <row r="256" spans="5:18" ht="13.5" customHeight="1" x14ac:dyDescent="0.2">
      <c r="E256" s="51" t="s">
        <v>634</v>
      </c>
      <c r="F256" s="51" t="s">
        <v>635</v>
      </c>
      <c r="G256" s="51" t="s">
        <v>636</v>
      </c>
      <c r="H256" s="51" t="s">
        <v>562</v>
      </c>
      <c r="I256" s="51" t="s">
        <v>646</v>
      </c>
      <c r="J256" s="51" t="s">
        <v>647</v>
      </c>
      <c r="K256" s="51" t="s">
        <v>670</v>
      </c>
      <c r="L256" s="51" t="s">
        <v>601</v>
      </c>
      <c r="M256" s="51" t="s">
        <v>497</v>
      </c>
      <c r="N256" s="51" t="s">
        <v>497</v>
      </c>
      <c r="O256" s="51" t="s">
        <v>648</v>
      </c>
      <c r="P256" s="52">
        <v>7669.91</v>
      </c>
      <c r="Q256" s="51" t="s">
        <v>639</v>
      </c>
      <c r="R256" s="51" t="s">
        <v>640</v>
      </c>
    </row>
    <row r="257" spans="5:18" ht="13.5" customHeight="1" x14ac:dyDescent="0.2">
      <c r="E257" s="51" t="s">
        <v>634</v>
      </c>
      <c r="F257" s="51" t="s">
        <v>635</v>
      </c>
      <c r="G257" s="51" t="s">
        <v>636</v>
      </c>
      <c r="H257" s="51" t="s">
        <v>562</v>
      </c>
      <c r="I257" s="51" t="s">
        <v>646</v>
      </c>
      <c r="J257" s="51" t="s">
        <v>647</v>
      </c>
      <c r="K257" s="51" t="s">
        <v>670</v>
      </c>
      <c r="L257" s="51" t="s">
        <v>601</v>
      </c>
      <c r="M257" s="51" t="s">
        <v>568</v>
      </c>
      <c r="N257" s="51" t="s">
        <v>568</v>
      </c>
      <c r="O257" s="51" t="s">
        <v>648</v>
      </c>
      <c r="P257" s="52">
        <v>7696.09</v>
      </c>
      <c r="Q257" s="51" t="s">
        <v>639</v>
      </c>
      <c r="R257" s="51" t="s">
        <v>640</v>
      </c>
    </row>
    <row r="258" spans="5:18" ht="13.5" customHeight="1" x14ac:dyDescent="0.2">
      <c r="E258" s="51" t="s">
        <v>634</v>
      </c>
      <c r="F258" s="51" t="s">
        <v>635</v>
      </c>
      <c r="G258" s="51" t="s">
        <v>636</v>
      </c>
      <c r="H258" s="51" t="s">
        <v>562</v>
      </c>
      <c r="I258" s="51" t="s">
        <v>637</v>
      </c>
      <c r="J258" s="51" t="s">
        <v>566</v>
      </c>
      <c r="K258" s="51" t="s">
        <v>671</v>
      </c>
      <c r="L258" s="51" t="s">
        <v>613</v>
      </c>
      <c r="M258" s="51" t="s">
        <v>494</v>
      </c>
      <c r="N258" s="51" t="s">
        <v>494</v>
      </c>
      <c r="O258" s="51" t="s">
        <v>204</v>
      </c>
      <c r="P258" s="52">
        <v>467</v>
      </c>
      <c r="Q258" s="51" t="s">
        <v>641</v>
      </c>
      <c r="R258" s="51" t="s">
        <v>642</v>
      </c>
    </row>
    <row r="259" spans="5:18" ht="13.5" customHeight="1" x14ac:dyDescent="0.2">
      <c r="E259" s="51" t="s">
        <v>634</v>
      </c>
      <c r="F259" s="51" t="s">
        <v>635</v>
      </c>
      <c r="G259" s="51" t="s">
        <v>636</v>
      </c>
      <c r="H259" s="51" t="s">
        <v>562</v>
      </c>
      <c r="I259" s="51" t="s">
        <v>637</v>
      </c>
      <c r="J259" s="51" t="s">
        <v>566</v>
      </c>
      <c r="K259" s="51" t="s">
        <v>671</v>
      </c>
      <c r="L259" s="51" t="s">
        <v>613</v>
      </c>
      <c r="M259" s="51" t="s">
        <v>495</v>
      </c>
      <c r="N259" s="51" t="s">
        <v>495</v>
      </c>
      <c r="O259" s="51" t="s">
        <v>204</v>
      </c>
      <c r="P259" s="52">
        <v>457</v>
      </c>
      <c r="Q259" s="51" t="s">
        <v>641</v>
      </c>
      <c r="R259" s="51" t="s">
        <v>642</v>
      </c>
    </row>
    <row r="260" spans="5:18" ht="13.5" customHeight="1" x14ac:dyDescent="0.2">
      <c r="E260" s="51" t="s">
        <v>634</v>
      </c>
      <c r="F260" s="51" t="s">
        <v>635</v>
      </c>
      <c r="G260" s="51" t="s">
        <v>636</v>
      </c>
      <c r="H260" s="51" t="s">
        <v>562</v>
      </c>
      <c r="I260" s="51" t="s">
        <v>637</v>
      </c>
      <c r="J260" s="51" t="s">
        <v>566</v>
      </c>
      <c r="K260" s="51" t="s">
        <v>671</v>
      </c>
      <c r="L260" s="51" t="s">
        <v>613</v>
      </c>
      <c r="M260" s="51" t="s">
        <v>496</v>
      </c>
      <c r="N260" s="51" t="s">
        <v>496</v>
      </c>
      <c r="O260" s="51" t="s">
        <v>204</v>
      </c>
      <c r="P260" s="52">
        <v>456</v>
      </c>
      <c r="Q260" s="51" t="s">
        <v>641</v>
      </c>
      <c r="R260" s="51" t="s">
        <v>642</v>
      </c>
    </row>
    <row r="261" spans="5:18" ht="13.5" customHeight="1" x14ac:dyDescent="0.2">
      <c r="E261" s="51" t="s">
        <v>634</v>
      </c>
      <c r="F261" s="51" t="s">
        <v>635</v>
      </c>
      <c r="G261" s="51" t="s">
        <v>636</v>
      </c>
      <c r="H261" s="51" t="s">
        <v>562</v>
      </c>
      <c r="I261" s="51" t="s">
        <v>637</v>
      </c>
      <c r="J261" s="51" t="s">
        <v>566</v>
      </c>
      <c r="K261" s="51" t="s">
        <v>671</v>
      </c>
      <c r="L261" s="51" t="s">
        <v>613</v>
      </c>
      <c r="M261" s="51" t="s">
        <v>497</v>
      </c>
      <c r="N261" s="51" t="s">
        <v>497</v>
      </c>
      <c r="O261" s="51" t="s">
        <v>204</v>
      </c>
      <c r="P261" s="52">
        <v>455</v>
      </c>
      <c r="Q261" s="51" t="s">
        <v>641</v>
      </c>
      <c r="R261" s="51" t="s">
        <v>642</v>
      </c>
    </row>
    <row r="262" spans="5:18" ht="13.5" customHeight="1" x14ac:dyDescent="0.2">
      <c r="E262" s="51" t="s">
        <v>634</v>
      </c>
      <c r="F262" s="51" t="s">
        <v>635</v>
      </c>
      <c r="G262" s="51" t="s">
        <v>636</v>
      </c>
      <c r="H262" s="51" t="s">
        <v>562</v>
      </c>
      <c r="I262" s="51" t="s">
        <v>637</v>
      </c>
      <c r="J262" s="51" t="s">
        <v>566</v>
      </c>
      <c r="K262" s="51" t="s">
        <v>671</v>
      </c>
      <c r="L262" s="51" t="s">
        <v>613</v>
      </c>
      <c r="M262" s="51" t="s">
        <v>568</v>
      </c>
      <c r="N262" s="51" t="s">
        <v>568</v>
      </c>
      <c r="O262" s="51" t="s">
        <v>204</v>
      </c>
      <c r="P262" s="52">
        <v>454</v>
      </c>
      <c r="Q262" s="51" t="s">
        <v>641</v>
      </c>
      <c r="R262" s="51" t="s">
        <v>642</v>
      </c>
    </row>
    <row r="263" spans="5:18" ht="13.5" customHeight="1" x14ac:dyDescent="0.2">
      <c r="E263" s="51" t="s">
        <v>634</v>
      </c>
      <c r="F263" s="51" t="s">
        <v>635</v>
      </c>
      <c r="G263" s="51" t="s">
        <v>636</v>
      </c>
      <c r="H263" s="51" t="s">
        <v>562</v>
      </c>
      <c r="I263" s="51" t="s">
        <v>643</v>
      </c>
      <c r="J263" s="51" t="s">
        <v>644</v>
      </c>
      <c r="K263" s="51" t="s">
        <v>671</v>
      </c>
      <c r="L263" s="51" t="s">
        <v>613</v>
      </c>
      <c r="M263" s="51" t="s">
        <v>494</v>
      </c>
      <c r="N263" s="51" t="s">
        <v>494</v>
      </c>
      <c r="O263" s="51" t="s">
        <v>645</v>
      </c>
      <c r="P263" s="52">
        <v>150816</v>
      </c>
      <c r="Q263" s="51" t="s">
        <v>639</v>
      </c>
      <c r="R263" s="51" t="s">
        <v>640</v>
      </c>
    </row>
    <row r="264" spans="5:18" ht="13.5" customHeight="1" x14ac:dyDescent="0.2">
      <c r="E264" s="51" t="s">
        <v>634</v>
      </c>
      <c r="F264" s="51" t="s">
        <v>635</v>
      </c>
      <c r="G264" s="51" t="s">
        <v>636</v>
      </c>
      <c r="H264" s="51" t="s">
        <v>562</v>
      </c>
      <c r="I264" s="51" t="s">
        <v>643</v>
      </c>
      <c r="J264" s="51" t="s">
        <v>644</v>
      </c>
      <c r="K264" s="51" t="s">
        <v>671</v>
      </c>
      <c r="L264" s="51" t="s">
        <v>613</v>
      </c>
      <c r="M264" s="51" t="s">
        <v>495</v>
      </c>
      <c r="N264" s="51" t="s">
        <v>495</v>
      </c>
      <c r="O264" s="51" t="s">
        <v>645</v>
      </c>
      <c r="P264" s="52">
        <v>151490</v>
      </c>
      <c r="Q264" s="51" t="s">
        <v>639</v>
      </c>
      <c r="R264" s="51" t="s">
        <v>640</v>
      </c>
    </row>
    <row r="265" spans="5:18" ht="13.5" customHeight="1" x14ac:dyDescent="0.2">
      <c r="E265" s="51" t="s">
        <v>634</v>
      </c>
      <c r="F265" s="51" t="s">
        <v>635</v>
      </c>
      <c r="G265" s="51" t="s">
        <v>636</v>
      </c>
      <c r="H265" s="51" t="s">
        <v>562</v>
      </c>
      <c r="I265" s="51" t="s">
        <v>643</v>
      </c>
      <c r="J265" s="51" t="s">
        <v>644</v>
      </c>
      <c r="K265" s="51" t="s">
        <v>671</v>
      </c>
      <c r="L265" s="51" t="s">
        <v>613</v>
      </c>
      <c r="M265" s="51" t="s">
        <v>496</v>
      </c>
      <c r="N265" s="51" t="s">
        <v>496</v>
      </c>
      <c r="O265" s="51" t="s">
        <v>645</v>
      </c>
      <c r="P265" s="52">
        <v>152688</v>
      </c>
      <c r="Q265" s="51" t="s">
        <v>639</v>
      </c>
      <c r="R265" s="51" t="s">
        <v>640</v>
      </c>
    </row>
    <row r="266" spans="5:18" ht="13.5" customHeight="1" x14ac:dyDescent="0.2">
      <c r="E266" s="51" t="s">
        <v>634</v>
      </c>
      <c r="F266" s="51" t="s">
        <v>635</v>
      </c>
      <c r="G266" s="51" t="s">
        <v>636</v>
      </c>
      <c r="H266" s="51" t="s">
        <v>562</v>
      </c>
      <c r="I266" s="51" t="s">
        <v>643</v>
      </c>
      <c r="J266" s="51" t="s">
        <v>644</v>
      </c>
      <c r="K266" s="51" t="s">
        <v>671</v>
      </c>
      <c r="L266" s="51" t="s">
        <v>613</v>
      </c>
      <c r="M266" s="51" t="s">
        <v>497</v>
      </c>
      <c r="N266" s="51" t="s">
        <v>497</v>
      </c>
      <c r="O266" s="51" t="s">
        <v>645</v>
      </c>
      <c r="P266" s="52">
        <v>152649</v>
      </c>
      <c r="Q266" s="51" t="s">
        <v>639</v>
      </c>
      <c r="R266" s="51" t="s">
        <v>640</v>
      </c>
    </row>
    <row r="267" spans="5:18" ht="13.5" customHeight="1" x14ac:dyDescent="0.2">
      <c r="E267" s="51" t="s">
        <v>634</v>
      </c>
      <c r="F267" s="51" t="s">
        <v>635</v>
      </c>
      <c r="G267" s="51" t="s">
        <v>636</v>
      </c>
      <c r="H267" s="51" t="s">
        <v>562</v>
      </c>
      <c r="I267" s="51" t="s">
        <v>643</v>
      </c>
      <c r="J267" s="51" t="s">
        <v>644</v>
      </c>
      <c r="K267" s="51" t="s">
        <v>671</v>
      </c>
      <c r="L267" s="51" t="s">
        <v>613</v>
      </c>
      <c r="M267" s="51" t="s">
        <v>568</v>
      </c>
      <c r="N267" s="51" t="s">
        <v>568</v>
      </c>
      <c r="O267" s="51" t="s">
        <v>645</v>
      </c>
      <c r="P267" s="52">
        <v>152611</v>
      </c>
      <c r="Q267" s="51" t="s">
        <v>639</v>
      </c>
      <c r="R267" s="51" t="s">
        <v>640</v>
      </c>
    </row>
    <row r="268" spans="5:18" ht="13.5" customHeight="1" x14ac:dyDescent="0.2">
      <c r="E268" s="51" t="s">
        <v>634</v>
      </c>
      <c r="F268" s="51" t="s">
        <v>635</v>
      </c>
      <c r="G268" s="51" t="s">
        <v>636</v>
      </c>
      <c r="H268" s="51" t="s">
        <v>562</v>
      </c>
      <c r="I268" s="51" t="s">
        <v>646</v>
      </c>
      <c r="J268" s="51" t="s">
        <v>647</v>
      </c>
      <c r="K268" s="51" t="s">
        <v>671</v>
      </c>
      <c r="L268" s="51" t="s">
        <v>613</v>
      </c>
      <c r="M268" s="51" t="s">
        <v>494</v>
      </c>
      <c r="N268" s="51" t="s">
        <v>494</v>
      </c>
      <c r="O268" s="51" t="s">
        <v>648</v>
      </c>
      <c r="P268" s="52">
        <v>7038.31</v>
      </c>
      <c r="Q268" s="51" t="s">
        <v>641</v>
      </c>
      <c r="R268" s="51" t="s">
        <v>642</v>
      </c>
    </row>
    <row r="269" spans="5:18" ht="13.5" customHeight="1" x14ac:dyDescent="0.2">
      <c r="E269" s="51" t="s">
        <v>634</v>
      </c>
      <c r="F269" s="51" t="s">
        <v>635</v>
      </c>
      <c r="G269" s="51" t="s">
        <v>636</v>
      </c>
      <c r="H269" s="51" t="s">
        <v>562</v>
      </c>
      <c r="I269" s="51" t="s">
        <v>646</v>
      </c>
      <c r="J269" s="51" t="s">
        <v>647</v>
      </c>
      <c r="K269" s="51" t="s">
        <v>671</v>
      </c>
      <c r="L269" s="51" t="s">
        <v>613</v>
      </c>
      <c r="M269" s="51" t="s">
        <v>495</v>
      </c>
      <c r="N269" s="51" t="s">
        <v>495</v>
      </c>
      <c r="O269" s="51" t="s">
        <v>648</v>
      </c>
      <c r="P269" s="52">
        <v>6923.33</v>
      </c>
      <c r="Q269" s="51" t="s">
        <v>641</v>
      </c>
      <c r="R269" s="51" t="s">
        <v>642</v>
      </c>
    </row>
    <row r="270" spans="5:18" ht="13.5" customHeight="1" x14ac:dyDescent="0.2">
      <c r="E270" s="51" t="s">
        <v>634</v>
      </c>
      <c r="F270" s="51" t="s">
        <v>635</v>
      </c>
      <c r="G270" s="51" t="s">
        <v>636</v>
      </c>
      <c r="H270" s="51" t="s">
        <v>562</v>
      </c>
      <c r="I270" s="51" t="s">
        <v>646</v>
      </c>
      <c r="J270" s="51" t="s">
        <v>647</v>
      </c>
      <c r="K270" s="51" t="s">
        <v>671</v>
      </c>
      <c r="L270" s="51" t="s">
        <v>613</v>
      </c>
      <c r="M270" s="51" t="s">
        <v>496</v>
      </c>
      <c r="N270" s="51" t="s">
        <v>496</v>
      </c>
      <c r="O270" s="51" t="s">
        <v>648</v>
      </c>
      <c r="P270" s="52">
        <v>6961.77</v>
      </c>
      <c r="Q270" s="51" t="s">
        <v>641</v>
      </c>
      <c r="R270" s="51" t="s">
        <v>642</v>
      </c>
    </row>
    <row r="271" spans="5:18" ht="13.5" customHeight="1" x14ac:dyDescent="0.2">
      <c r="E271" s="51" t="s">
        <v>634</v>
      </c>
      <c r="F271" s="51" t="s">
        <v>635</v>
      </c>
      <c r="G271" s="51" t="s">
        <v>636</v>
      </c>
      <c r="H271" s="51" t="s">
        <v>562</v>
      </c>
      <c r="I271" s="51" t="s">
        <v>646</v>
      </c>
      <c r="J271" s="51" t="s">
        <v>647</v>
      </c>
      <c r="K271" s="51" t="s">
        <v>671</v>
      </c>
      <c r="L271" s="51" t="s">
        <v>613</v>
      </c>
      <c r="M271" s="51" t="s">
        <v>497</v>
      </c>
      <c r="N271" s="51" t="s">
        <v>497</v>
      </c>
      <c r="O271" s="51" t="s">
        <v>648</v>
      </c>
      <c r="P271" s="52">
        <v>6943.55</v>
      </c>
      <c r="Q271" s="51" t="s">
        <v>641</v>
      </c>
      <c r="R271" s="51" t="s">
        <v>642</v>
      </c>
    </row>
    <row r="272" spans="5:18" ht="13.5" customHeight="1" x14ac:dyDescent="0.2">
      <c r="E272" s="51" t="s">
        <v>634</v>
      </c>
      <c r="F272" s="51" t="s">
        <v>635</v>
      </c>
      <c r="G272" s="51" t="s">
        <v>636</v>
      </c>
      <c r="H272" s="51" t="s">
        <v>562</v>
      </c>
      <c r="I272" s="51" t="s">
        <v>646</v>
      </c>
      <c r="J272" s="51" t="s">
        <v>647</v>
      </c>
      <c r="K272" s="51" t="s">
        <v>671</v>
      </c>
      <c r="L272" s="51" t="s">
        <v>613</v>
      </c>
      <c r="M272" s="51" t="s">
        <v>568</v>
      </c>
      <c r="N272" s="51" t="s">
        <v>568</v>
      </c>
      <c r="O272" s="51" t="s">
        <v>648</v>
      </c>
      <c r="P272" s="52">
        <v>6925.32</v>
      </c>
      <c r="Q272" s="51" t="s">
        <v>641</v>
      </c>
      <c r="R272" s="51" t="s">
        <v>642</v>
      </c>
    </row>
    <row r="273" spans="5:18" ht="13.5" customHeight="1" x14ac:dyDescent="0.2">
      <c r="E273" s="51" t="s">
        <v>634</v>
      </c>
      <c r="F273" s="51" t="s">
        <v>635</v>
      </c>
      <c r="G273" s="51" t="s">
        <v>636</v>
      </c>
      <c r="H273" s="51" t="s">
        <v>562</v>
      </c>
      <c r="I273" s="51" t="s">
        <v>637</v>
      </c>
      <c r="J273" s="51" t="s">
        <v>566</v>
      </c>
      <c r="K273" s="51" t="s">
        <v>672</v>
      </c>
      <c r="L273" s="51" t="s">
        <v>614</v>
      </c>
      <c r="M273" s="51" t="s">
        <v>494</v>
      </c>
      <c r="N273" s="51" t="s">
        <v>494</v>
      </c>
      <c r="O273" s="51" t="s">
        <v>204</v>
      </c>
      <c r="P273" s="52">
        <v>372</v>
      </c>
      <c r="Q273" s="51" t="s">
        <v>641</v>
      </c>
      <c r="R273" s="51" t="s">
        <v>642</v>
      </c>
    </row>
    <row r="274" spans="5:18" ht="13.5" customHeight="1" x14ac:dyDescent="0.2">
      <c r="E274" s="51" t="s">
        <v>634</v>
      </c>
      <c r="F274" s="51" t="s">
        <v>635</v>
      </c>
      <c r="G274" s="51" t="s">
        <v>636</v>
      </c>
      <c r="H274" s="51" t="s">
        <v>562</v>
      </c>
      <c r="I274" s="51" t="s">
        <v>637</v>
      </c>
      <c r="J274" s="51" t="s">
        <v>566</v>
      </c>
      <c r="K274" s="51" t="s">
        <v>672</v>
      </c>
      <c r="L274" s="51" t="s">
        <v>614</v>
      </c>
      <c r="M274" s="51" t="s">
        <v>495</v>
      </c>
      <c r="N274" s="51" t="s">
        <v>495</v>
      </c>
      <c r="O274" s="51" t="s">
        <v>204</v>
      </c>
      <c r="P274" s="52">
        <v>363</v>
      </c>
      <c r="Q274" s="51" t="s">
        <v>639</v>
      </c>
      <c r="R274" s="51" t="s">
        <v>640</v>
      </c>
    </row>
    <row r="275" spans="5:18" ht="13.5" customHeight="1" x14ac:dyDescent="0.2">
      <c r="E275" s="51" t="s">
        <v>634</v>
      </c>
      <c r="F275" s="51" t="s">
        <v>635</v>
      </c>
      <c r="G275" s="51" t="s">
        <v>636</v>
      </c>
      <c r="H275" s="51" t="s">
        <v>562</v>
      </c>
      <c r="I275" s="51" t="s">
        <v>637</v>
      </c>
      <c r="J275" s="51" t="s">
        <v>566</v>
      </c>
      <c r="K275" s="51" t="s">
        <v>672</v>
      </c>
      <c r="L275" s="51" t="s">
        <v>614</v>
      </c>
      <c r="M275" s="51" t="s">
        <v>496</v>
      </c>
      <c r="N275" s="51" t="s">
        <v>496</v>
      </c>
      <c r="O275" s="51" t="s">
        <v>204</v>
      </c>
      <c r="P275" s="52">
        <v>372</v>
      </c>
      <c r="Q275" s="51" t="s">
        <v>639</v>
      </c>
      <c r="R275" s="51" t="s">
        <v>640</v>
      </c>
    </row>
    <row r="276" spans="5:18" ht="13.5" customHeight="1" x14ac:dyDescent="0.2">
      <c r="E276" s="51" t="s">
        <v>634</v>
      </c>
      <c r="F276" s="51" t="s">
        <v>635</v>
      </c>
      <c r="G276" s="51" t="s">
        <v>636</v>
      </c>
      <c r="H276" s="51" t="s">
        <v>562</v>
      </c>
      <c r="I276" s="51" t="s">
        <v>637</v>
      </c>
      <c r="J276" s="51" t="s">
        <v>566</v>
      </c>
      <c r="K276" s="51" t="s">
        <v>672</v>
      </c>
      <c r="L276" s="51" t="s">
        <v>614</v>
      </c>
      <c r="M276" s="51" t="s">
        <v>497</v>
      </c>
      <c r="N276" s="51" t="s">
        <v>497</v>
      </c>
      <c r="O276" s="51" t="s">
        <v>204</v>
      </c>
      <c r="P276" s="52">
        <v>369</v>
      </c>
      <c r="Q276" s="51" t="s">
        <v>639</v>
      </c>
      <c r="R276" s="51" t="s">
        <v>640</v>
      </c>
    </row>
    <row r="277" spans="5:18" ht="13.5" customHeight="1" x14ac:dyDescent="0.2">
      <c r="E277" s="51" t="s">
        <v>634</v>
      </c>
      <c r="F277" s="51" t="s">
        <v>635</v>
      </c>
      <c r="G277" s="51" t="s">
        <v>636</v>
      </c>
      <c r="H277" s="51" t="s">
        <v>562</v>
      </c>
      <c r="I277" s="51" t="s">
        <v>637</v>
      </c>
      <c r="J277" s="51" t="s">
        <v>566</v>
      </c>
      <c r="K277" s="51" t="s">
        <v>672</v>
      </c>
      <c r="L277" s="51" t="s">
        <v>614</v>
      </c>
      <c r="M277" s="51" t="s">
        <v>568</v>
      </c>
      <c r="N277" s="51" t="s">
        <v>568</v>
      </c>
      <c r="O277" s="51" t="s">
        <v>204</v>
      </c>
      <c r="P277" s="52">
        <v>368</v>
      </c>
      <c r="Q277" s="51" t="s">
        <v>639</v>
      </c>
      <c r="R277" s="51" t="s">
        <v>640</v>
      </c>
    </row>
    <row r="278" spans="5:18" ht="13.5" customHeight="1" x14ac:dyDescent="0.2">
      <c r="E278" s="51" t="s">
        <v>634</v>
      </c>
      <c r="F278" s="51" t="s">
        <v>635</v>
      </c>
      <c r="G278" s="51" t="s">
        <v>636</v>
      </c>
      <c r="H278" s="51" t="s">
        <v>562</v>
      </c>
      <c r="I278" s="51" t="s">
        <v>643</v>
      </c>
      <c r="J278" s="51" t="s">
        <v>644</v>
      </c>
      <c r="K278" s="51" t="s">
        <v>672</v>
      </c>
      <c r="L278" s="51" t="s">
        <v>614</v>
      </c>
      <c r="M278" s="51" t="s">
        <v>494</v>
      </c>
      <c r="N278" s="51" t="s">
        <v>494</v>
      </c>
      <c r="O278" s="51" t="s">
        <v>645</v>
      </c>
      <c r="P278" s="52">
        <v>407877</v>
      </c>
      <c r="Q278" s="51" t="s">
        <v>639</v>
      </c>
      <c r="R278" s="51" t="s">
        <v>640</v>
      </c>
    </row>
    <row r="279" spans="5:18" ht="13.5" customHeight="1" x14ac:dyDescent="0.2">
      <c r="E279" s="51" t="s">
        <v>634</v>
      </c>
      <c r="F279" s="51" t="s">
        <v>635</v>
      </c>
      <c r="G279" s="51" t="s">
        <v>636</v>
      </c>
      <c r="H279" s="51" t="s">
        <v>562</v>
      </c>
      <c r="I279" s="51" t="s">
        <v>643</v>
      </c>
      <c r="J279" s="51" t="s">
        <v>644</v>
      </c>
      <c r="K279" s="51" t="s">
        <v>672</v>
      </c>
      <c r="L279" s="51" t="s">
        <v>614</v>
      </c>
      <c r="M279" s="51" t="s">
        <v>495</v>
      </c>
      <c r="N279" s="51" t="s">
        <v>495</v>
      </c>
      <c r="O279" s="51" t="s">
        <v>645</v>
      </c>
      <c r="P279" s="52">
        <v>395402</v>
      </c>
      <c r="Q279" s="51" t="s">
        <v>639</v>
      </c>
      <c r="R279" s="51" t="s">
        <v>640</v>
      </c>
    </row>
    <row r="280" spans="5:18" ht="13.5" customHeight="1" x14ac:dyDescent="0.2">
      <c r="E280" s="51" t="s">
        <v>634</v>
      </c>
      <c r="F280" s="51" t="s">
        <v>635</v>
      </c>
      <c r="G280" s="51" t="s">
        <v>636</v>
      </c>
      <c r="H280" s="51" t="s">
        <v>562</v>
      </c>
      <c r="I280" s="51" t="s">
        <v>643</v>
      </c>
      <c r="J280" s="51" t="s">
        <v>644</v>
      </c>
      <c r="K280" s="51" t="s">
        <v>672</v>
      </c>
      <c r="L280" s="51" t="s">
        <v>614</v>
      </c>
      <c r="M280" s="51" t="s">
        <v>496</v>
      </c>
      <c r="N280" s="51" t="s">
        <v>496</v>
      </c>
      <c r="O280" s="51" t="s">
        <v>645</v>
      </c>
      <c r="P280" s="52">
        <v>402090</v>
      </c>
      <c r="Q280" s="51" t="s">
        <v>639</v>
      </c>
      <c r="R280" s="51" t="s">
        <v>640</v>
      </c>
    </row>
    <row r="281" spans="5:18" ht="13.5" customHeight="1" x14ac:dyDescent="0.2">
      <c r="E281" s="51" t="s">
        <v>634</v>
      </c>
      <c r="F281" s="51" t="s">
        <v>635</v>
      </c>
      <c r="G281" s="51" t="s">
        <v>636</v>
      </c>
      <c r="H281" s="51" t="s">
        <v>562</v>
      </c>
      <c r="I281" s="51" t="s">
        <v>643</v>
      </c>
      <c r="J281" s="51" t="s">
        <v>644</v>
      </c>
      <c r="K281" s="51" t="s">
        <v>672</v>
      </c>
      <c r="L281" s="51" t="s">
        <v>614</v>
      </c>
      <c r="M281" s="51" t="s">
        <v>497</v>
      </c>
      <c r="N281" s="51" t="s">
        <v>497</v>
      </c>
      <c r="O281" s="51" t="s">
        <v>645</v>
      </c>
      <c r="P281" s="52">
        <v>401842</v>
      </c>
      <c r="Q281" s="51" t="s">
        <v>639</v>
      </c>
      <c r="R281" s="51" t="s">
        <v>640</v>
      </c>
    </row>
    <row r="282" spans="5:18" ht="13.5" customHeight="1" x14ac:dyDescent="0.2">
      <c r="E282" s="51" t="s">
        <v>634</v>
      </c>
      <c r="F282" s="51" t="s">
        <v>635</v>
      </c>
      <c r="G282" s="51" t="s">
        <v>636</v>
      </c>
      <c r="H282" s="51" t="s">
        <v>562</v>
      </c>
      <c r="I282" s="51" t="s">
        <v>643</v>
      </c>
      <c r="J282" s="51" t="s">
        <v>644</v>
      </c>
      <c r="K282" s="51" t="s">
        <v>672</v>
      </c>
      <c r="L282" s="51" t="s">
        <v>614</v>
      </c>
      <c r="M282" s="51" t="s">
        <v>568</v>
      </c>
      <c r="N282" s="51" t="s">
        <v>568</v>
      </c>
      <c r="O282" s="51" t="s">
        <v>645</v>
      </c>
      <c r="P282" s="52">
        <v>399808</v>
      </c>
      <c r="Q282" s="51" t="s">
        <v>639</v>
      </c>
      <c r="R282" s="51" t="s">
        <v>640</v>
      </c>
    </row>
    <row r="283" spans="5:18" ht="13.5" customHeight="1" x14ac:dyDescent="0.2">
      <c r="E283" s="51" t="s">
        <v>634</v>
      </c>
      <c r="F283" s="51" t="s">
        <v>635</v>
      </c>
      <c r="G283" s="51" t="s">
        <v>636</v>
      </c>
      <c r="H283" s="51" t="s">
        <v>562</v>
      </c>
      <c r="I283" s="51" t="s">
        <v>646</v>
      </c>
      <c r="J283" s="51" t="s">
        <v>647</v>
      </c>
      <c r="K283" s="51" t="s">
        <v>672</v>
      </c>
      <c r="L283" s="51" t="s">
        <v>614</v>
      </c>
      <c r="M283" s="51" t="s">
        <v>494</v>
      </c>
      <c r="N283" s="51" t="s">
        <v>494</v>
      </c>
      <c r="O283" s="51" t="s">
        <v>648</v>
      </c>
      <c r="P283" s="52">
        <v>15184.89</v>
      </c>
      <c r="Q283" s="51" t="s">
        <v>641</v>
      </c>
      <c r="R283" s="51" t="s">
        <v>642</v>
      </c>
    </row>
    <row r="284" spans="5:18" ht="13.5" customHeight="1" x14ac:dyDescent="0.2">
      <c r="E284" s="51" t="s">
        <v>634</v>
      </c>
      <c r="F284" s="51" t="s">
        <v>635</v>
      </c>
      <c r="G284" s="51" t="s">
        <v>636</v>
      </c>
      <c r="H284" s="51" t="s">
        <v>562</v>
      </c>
      <c r="I284" s="51" t="s">
        <v>646</v>
      </c>
      <c r="J284" s="51" t="s">
        <v>647</v>
      </c>
      <c r="K284" s="51" t="s">
        <v>672</v>
      </c>
      <c r="L284" s="51" t="s">
        <v>614</v>
      </c>
      <c r="M284" s="51" t="s">
        <v>495</v>
      </c>
      <c r="N284" s="51" t="s">
        <v>495</v>
      </c>
      <c r="O284" s="51" t="s">
        <v>648</v>
      </c>
      <c r="P284" s="52">
        <v>14359.63</v>
      </c>
      <c r="Q284" s="51" t="s">
        <v>641</v>
      </c>
      <c r="R284" s="51" t="s">
        <v>642</v>
      </c>
    </row>
    <row r="285" spans="5:18" ht="13.5" customHeight="1" x14ac:dyDescent="0.2">
      <c r="E285" s="51" t="s">
        <v>634</v>
      </c>
      <c r="F285" s="51" t="s">
        <v>635</v>
      </c>
      <c r="G285" s="51" t="s">
        <v>636</v>
      </c>
      <c r="H285" s="51" t="s">
        <v>562</v>
      </c>
      <c r="I285" s="51" t="s">
        <v>646</v>
      </c>
      <c r="J285" s="51" t="s">
        <v>647</v>
      </c>
      <c r="K285" s="51" t="s">
        <v>672</v>
      </c>
      <c r="L285" s="51" t="s">
        <v>614</v>
      </c>
      <c r="M285" s="51" t="s">
        <v>496</v>
      </c>
      <c r="N285" s="51" t="s">
        <v>496</v>
      </c>
      <c r="O285" s="51" t="s">
        <v>648</v>
      </c>
      <c r="P285" s="52">
        <v>14950.79</v>
      </c>
      <c r="Q285" s="51" t="s">
        <v>639</v>
      </c>
      <c r="R285" s="51" t="s">
        <v>640</v>
      </c>
    </row>
    <row r="286" spans="5:18" ht="13.5" customHeight="1" x14ac:dyDescent="0.2">
      <c r="E286" s="51" t="s">
        <v>634</v>
      </c>
      <c r="F286" s="51" t="s">
        <v>635</v>
      </c>
      <c r="G286" s="51" t="s">
        <v>636</v>
      </c>
      <c r="H286" s="51" t="s">
        <v>562</v>
      </c>
      <c r="I286" s="51" t="s">
        <v>646</v>
      </c>
      <c r="J286" s="51" t="s">
        <v>647</v>
      </c>
      <c r="K286" s="51" t="s">
        <v>672</v>
      </c>
      <c r="L286" s="51" t="s">
        <v>614</v>
      </c>
      <c r="M286" s="51" t="s">
        <v>497</v>
      </c>
      <c r="N286" s="51" t="s">
        <v>497</v>
      </c>
      <c r="O286" s="51" t="s">
        <v>648</v>
      </c>
      <c r="P286" s="52">
        <v>14831.77</v>
      </c>
      <c r="Q286" s="51" t="s">
        <v>639</v>
      </c>
      <c r="R286" s="51" t="s">
        <v>640</v>
      </c>
    </row>
    <row r="287" spans="5:18" ht="13.5" customHeight="1" x14ac:dyDescent="0.2">
      <c r="E287" s="51" t="s">
        <v>634</v>
      </c>
      <c r="F287" s="51" t="s">
        <v>635</v>
      </c>
      <c r="G287" s="51" t="s">
        <v>636</v>
      </c>
      <c r="H287" s="51" t="s">
        <v>562</v>
      </c>
      <c r="I287" s="51" t="s">
        <v>646</v>
      </c>
      <c r="J287" s="51" t="s">
        <v>647</v>
      </c>
      <c r="K287" s="51" t="s">
        <v>672</v>
      </c>
      <c r="L287" s="51" t="s">
        <v>614</v>
      </c>
      <c r="M287" s="51" t="s">
        <v>568</v>
      </c>
      <c r="N287" s="51" t="s">
        <v>568</v>
      </c>
      <c r="O287" s="51" t="s">
        <v>648</v>
      </c>
      <c r="P287" s="52">
        <v>14714.07</v>
      </c>
      <c r="Q287" s="51" t="s">
        <v>639</v>
      </c>
      <c r="R287" s="51" t="s">
        <v>640</v>
      </c>
    </row>
    <row r="288" spans="5:18" ht="13.5" customHeight="1" x14ac:dyDescent="0.2">
      <c r="E288" s="51" t="s">
        <v>634</v>
      </c>
      <c r="F288" s="51" t="s">
        <v>635</v>
      </c>
      <c r="G288" s="51" t="s">
        <v>636</v>
      </c>
      <c r="H288" s="51" t="s">
        <v>562</v>
      </c>
      <c r="I288" s="51" t="s">
        <v>637</v>
      </c>
      <c r="J288" s="51" t="s">
        <v>566</v>
      </c>
      <c r="K288" s="51" t="s">
        <v>673</v>
      </c>
      <c r="L288" s="51" t="s">
        <v>570</v>
      </c>
      <c r="M288" s="51" t="s">
        <v>494</v>
      </c>
      <c r="N288" s="51" t="s">
        <v>494</v>
      </c>
      <c r="O288" s="51" t="s">
        <v>204</v>
      </c>
      <c r="P288" s="52">
        <v>2832465</v>
      </c>
      <c r="Q288" s="51" t="s">
        <v>641</v>
      </c>
      <c r="R288" s="51" t="s">
        <v>642</v>
      </c>
    </row>
    <row r="289" spans="5:18" ht="13.5" customHeight="1" x14ac:dyDescent="0.2">
      <c r="E289" s="51" t="s">
        <v>634</v>
      </c>
      <c r="F289" s="51" t="s">
        <v>635</v>
      </c>
      <c r="G289" s="51" t="s">
        <v>636</v>
      </c>
      <c r="H289" s="51" t="s">
        <v>562</v>
      </c>
      <c r="I289" s="51" t="s">
        <v>637</v>
      </c>
      <c r="J289" s="51" t="s">
        <v>566</v>
      </c>
      <c r="K289" s="51" t="s">
        <v>673</v>
      </c>
      <c r="L289" s="51" t="s">
        <v>570</v>
      </c>
      <c r="M289" s="51" t="s">
        <v>495</v>
      </c>
      <c r="N289" s="51" t="s">
        <v>495</v>
      </c>
      <c r="O289" s="51" t="s">
        <v>204</v>
      </c>
      <c r="P289" s="52">
        <v>2827032</v>
      </c>
      <c r="Q289" s="51" t="s">
        <v>641</v>
      </c>
      <c r="R289" s="51" t="s">
        <v>642</v>
      </c>
    </row>
    <row r="290" spans="5:18" ht="13.5" customHeight="1" x14ac:dyDescent="0.2">
      <c r="E290" s="51" t="s">
        <v>634</v>
      </c>
      <c r="F290" s="51" t="s">
        <v>635</v>
      </c>
      <c r="G290" s="51" t="s">
        <v>636</v>
      </c>
      <c r="H290" s="51" t="s">
        <v>562</v>
      </c>
      <c r="I290" s="51" t="s">
        <v>637</v>
      </c>
      <c r="J290" s="51" t="s">
        <v>566</v>
      </c>
      <c r="K290" s="51" t="s">
        <v>673</v>
      </c>
      <c r="L290" s="51" t="s">
        <v>570</v>
      </c>
      <c r="M290" s="51" t="s">
        <v>496</v>
      </c>
      <c r="N290" s="51" t="s">
        <v>496</v>
      </c>
      <c r="O290" s="51" t="s">
        <v>204</v>
      </c>
      <c r="P290" s="52">
        <v>2763430</v>
      </c>
      <c r="Q290" s="51" t="s">
        <v>641</v>
      </c>
      <c r="R290" s="51" t="s">
        <v>642</v>
      </c>
    </row>
    <row r="291" spans="5:18" ht="13.5" customHeight="1" x14ac:dyDescent="0.2">
      <c r="E291" s="51" t="s">
        <v>634</v>
      </c>
      <c r="F291" s="51" t="s">
        <v>635</v>
      </c>
      <c r="G291" s="51" t="s">
        <v>636</v>
      </c>
      <c r="H291" s="51" t="s">
        <v>562</v>
      </c>
      <c r="I291" s="51" t="s">
        <v>637</v>
      </c>
      <c r="J291" s="51" t="s">
        <v>566</v>
      </c>
      <c r="K291" s="51" t="s">
        <v>673</v>
      </c>
      <c r="L291" s="51" t="s">
        <v>570</v>
      </c>
      <c r="M291" s="51" t="s">
        <v>497</v>
      </c>
      <c r="N291" s="51" t="s">
        <v>497</v>
      </c>
      <c r="O291" s="51" t="s">
        <v>204</v>
      </c>
      <c r="P291" s="52">
        <v>2827000</v>
      </c>
      <c r="Q291" s="51" t="s">
        <v>641</v>
      </c>
      <c r="R291" s="51" t="s">
        <v>642</v>
      </c>
    </row>
    <row r="292" spans="5:18" ht="13.5" customHeight="1" x14ac:dyDescent="0.2">
      <c r="E292" s="51" t="s">
        <v>634</v>
      </c>
      <c r="F292" s="51" t="s">
        <v>635</v>
      </c>
      <c r="G292" s="51" t="s">
        <v>636</v>
      </c>
      <c r="H292" s="51" t="s">
        <v>562</v>
      </c>
      <c r="I292" s="51" t="s">
        <v>637</v>
      </c>
      <c r="J292" s="51" t="s">
        <v>566</v>
      </c>
      <c r="K292" s="51" t="s">
        <v>673</v>
      </c>
      <c r="L292" s="51" t="s">
        <v>570</v>
      </c>
      <c r="M292" s="51" t="s">
        <v>568</v>
      </c>
      <c r="N292" s="51" t="s">
        <v>568</v>
      </c>
      <c r="O292" s="51" t="s">
        <v>204</v>
      </c>
      <c r="P292" s="52">
        <v>2903683</v>
      </c>
      <c r="Q292" s="51" t="s">
        <v>641</v>
      </c>
      <c r="R292" s="51" t="s">
        <v>642</v>
      </c>
    </row>
    <row r="293" spans="5:18" ht="13.5" customHeight="1" x14ac:dyDescent="0.2">
      <c r="E293" s="51" t="s">
        <v>634</v>
      </c>
      <c r="F293" s="51" t="s">
        <v>635</v>
      </c>
      <c r="G293" s="51" t="s">
        <v>636</v>
      </c>
      <c r="H293" s="51" t="s">
        <v>562</v>
      </c>
      <c r="I293" s="51" t="s">
        <v>643</v>
      </c>
      <c r="J293" s="51" t="s">
        <v>644</v>
      </c>
      <c r="K293" s="51" t="s">
        <v>673</v>
      </c>
      <c r="L293" s="51" t="s">
        <v>570</v>
      </c>
      <c r="M293" s="51" t="s">
        <v>494</v>
      </c>
      <c r="N293" s="51" t="s">
        <v>494</v>
      </c>
      <c r="O293" s="51" t="s">
        <v>645</v>
      </c>
      <c r="P293" s="52">
        <v>7719</v>
      </c>
      <c r="Q293" s="51" t="s">
        <v>639</v>
      </c>
      <c r="R293" s="51" t="s">
        <v>640</v>
      </c>
    </row>
    <row r="294" spans="5:18" ht="13.5" customHeight="1" x14ac:dyDescent="0.2">
      <c r="E294" s="51" t="s">
        <v>634</v>
      </c>
      <c r="F294" s="51" t="s">
        <v>635</v>
      </c>
      <c r="G294" s="51" t="s">
        <v>636</v>
      </c>
      <c r="H294" s="51" t="s">
        <v>562</v>
      </c>
      <c r="I294" s="51" t="s">
        <v>643</v>
      </c>
      <c r="J294" s="51" t="s">
        <v>644</v>
      </c>
      <c r="K294" s="51" t="s">
        <v>673</v>
      </c>
      <c r="L294" s="51" t="s">
        <v>570</v>
      </c>
      <c r="M294" s="51" t="s">
        <v>495</v>
      </c>
      <c r="N294" s="51" t="s">
        <v>495</v>
      </c>
      <c r="O294" s="51" t="s">
        <v>645</v>
      </c>
      <c r="P294" s="52">
        <v>7733</v>
      </c>
      <c r="Q294" s="51" t="s">
        <v>639</v>
      </c>
      <c r="R294" s="51" t="s">
        <v>640</v>
      </c>
    </row>
    <row r="295" spans="5:18" ht="13.5" customHeight="1" x14ac:dyDescent="0.2">
      <c r="E295" s="51" t="s">
        <v>634</v>
      </c>
      <c r="F295" s="51" t="s">
        <v>635</v>
      </c>
      <c r="G295" s="51" t="s">
        <v>636</v>
      </c>
      <c r="H295" s="51" t="s">
        <v>562</v>
      </c>
      <c r="I295" s="51" t="s">
        <v>643</v>
      </c>
      <c r="J295" s="51" t="s">
        <v>644</v>
      </c>
      <c r="K295" s="51" t="s">
        <v>673</v>
      </c>
      <c r="L295" s="51" t="s">
        <v>570</v>
      </c>
      <c r="M295" s="51" t="s">
        <v>496</v>
      </c>
      <c r="N295" s="51" t="s">
        <v>496</v>
      </c>
      <c r="O295" s="51" t="s">
        <v>645</v>
      </c>
      <c r="P295" s="52">
        <v>7740</v>
      </c>
      <c r="Q295" s="51" t="s">
        <v>639</v>
      </c>
      <c r="R295" s="51" t="s">
        <v>640</v>
      </c>
    </row>
    <row r="296" spans="5:18" ht="13.5" customHeight="1" x14ac:dyDescent="0.2">
      <c r="E296" s="51" t="s">
        <v>634</v>
      </c>
      <c r="F296" s="51" t="s">
        <v>635</v>
      </c>
      <c r="G296" s="51" t="s">
        <v>636</v>
      </c>
      <c r="H296" s="51" t="s">
        <v>562</v>
      </c>
      <c r="I296" s="51" t="s">
        <v>643</v>
      </c>
      <c r="J296" s="51" t="s">
        <v>644</v>
      </c>
      <c r="K296" s="51" t="s">
        <v>673</v>
      </c>
      <c r="L296" s="51" t="s">
        <v>570</v>
      </c>
      <c r="M296" s="51" t="s">
        <v>497</v>
      </c>
      <c r="N296" s="51" t="s">
        <v>497</v>
      </c>
      <c r="O296" s="51" t="s">
        <v>645</v>
      </c>
      <c r="P296" s="52">
        <v>7733</v>
      </c>
      <c r="Q296" s="51" t="s">
        <v>639</v>
      </c>
      <c r="R296" s="51" t="s">
        <v>640</v>
      </c>
    </row>
    <row r="297" spans="5:18" ht="13.5" customHeight="1" x14ac:dyDescent="0.2">
      <c r="E297" s="51" t="s">
        <v>634</v>
      </c>
      <c r="F297" s="51" t="s">
        <v>635</v>
      </c>
      <c r="G297" s="51" t="s">
        <v>636</v>
      </c>
      <c r="H297" s="51" t="s">
        <v>562</v>
      </c>
      <c r="I297" s="51" t="s">
        <v>643</v>
      </c>
      <c r="J297" s="51" t="s">
        <v>644</v>
      </c>
      <c r="K297" s="51" t="s">
        <v>673</v>
      </c>
      <c r="L297" s="51" t="s">
        <v>570</v>
      </c>
      <c r="M297" s="51" t="s">
        <v>568</v>
      </c>
      <c r="N297" s="51" t="s">
        <v>568</v>
      </c>
      <c r="O297" s="51" t="s">
        <v>645</v>
      </c>
      <c r="P297" s="52">
        <v>7726</v>
      </c>
      <c r="Q297" s="51" t="s">
        <v>639</v>
      </c>
      <c r="R297" s="51" t="s">
        <v>640</v>
      </c>
    </row>
    <row r="298" spans="5:18" ht="13.5" customHeight="1" x14ac:dyDescent="0.2">
      <c r="E298" s="51" t="s">
        <v>634</v>
      </c>
      <c r="F298" s="51" t="s">
        <v>635</v>
      </c>
      <c r="G298" s="51" t="s">
        <v>636</v>
      </c>
      <c r="H298" s="51" t="s">
        <v>562</v>
      </c>
      <c r="I298" s="51" t="s">
        <v>646</v>
      </c>
      <c r="J298" s="51" t="s">
        <v>647</v>
      </c>
      <c r="K298" s="51" t="s">
        <v>673</v>
      </c>
      <c r="L298" s="51" t="s">
        <v>570</v>
      </c>
      <c r="M298" s="51" t="s">
        <v>494</v>
      </c>
      <c r="N298" s="51" t="s">
        <v>494</v>
      </c>
      <c r="O298" s="51" t="s">
        <v>648</v>
      </c>
      <c r="P298" s="52">
        <v>2186318</v>
      </c>
      <c r="Q298" s="51" t="s">
        <v>651</v>
      </c>
      <c r="R298" s="51" t="s">
        <v>652</v>
      </c>
    </row>
    <row r="299" spans="5:18" ht="13.5" customHeight="1" x14ac:dyDescent="0.2">
      <c r="E299" s="51" t="s">
        <v>634</v>
      </c>
      <c r="F299" s="51" t="s">
        <v>635</v>
      </c>
      <c r="G299" s="51" t="s">
        <v>636</v>
      </c>
      <c r="H299" s="51" t="s">
        <v>562</v>
      </c>
      <c r="I299" s="51" t="s">
        <v>646</v>
      </c>
      <c r="J299" s="51" t="s">
        <v>647</v>
      </c>
      <c r="K299" s="51" t="s">
        <v>673</v>
      </c>
      <c r="L299" s="51" t="s">
        <v>570</v>
      </c>
      <c r="M299" s="51" t="s">
        <v>495</v>
      </c>
      <c r="N299" s="51" t="s">
        <v>495</v>
      </c>
      <c r="O299" s="51" t="s">
        <v>648</v>
      </c>
      <c r="P299" s="52">
        <v>2186055</v>
      </c>
      <c r="Q299" s="51" t="s">
        <v>651</v>
      </c>
      <c r="R299" s="51" t="s">
        <v>652</v>
      </c>
    </row>
    <row r="300" spans="5:18" ht="13.5" customHeight="1" x14ac:dyDescent="0.2">
      <c r="E300" s="51" t="s">
        <v>634</v>
      </c>
      <c r="F300" s="51" t="s">
        <v>635</v>
      </c>
      <c r="G300" s="51" t="s">
        <v>636</v>
      </c>
      <c r="H300" s="51" t="s">
        <v>562</v>
      </c>
      <c r="I300" s="51" t="s">
        <v>646</v>
      </c>
      <c r="J300" s="51" t="s">
        <v>647</v>
      </c>
      <c r="K300" s="51" t="s">
        <v>673</v>
      </c>
      <c r="L300" s="51" t="s">
        <v>570</v>
      </c>
      <c r="M300" s="51" t="s">
        <v>496</v>
      </c>
      <c r="N300" s="51" t="s">
        <v>496</v>
      </c>
      <c r="O300" s="51" t="s">
        <v>648</v>
      </c>
      <c r="P300" s="52">
        <v>2138962</v>
      </c>
      <c r="Q300" s="51" t="s">
        <v>651</v>
      </c>
      <c r="R300" s="51" t="s">
        <v>652</v>
      </c>
    </row>
    <row r="301" spans="5:18" ht="13.5" customHeight="1" x14ac:dyDescent="0.2">
      <c r="E301" s="51" t="s">
        <v>634</v>
      </c>
      <c r="F301" s="51" t="s">
        <v>635</v>
      </c>
      <c r="G301" s="51" t="s">
        <v>636</v>
      </c>
      <c r="H301" s="51" t="s">
        <v>562</v>
      </c>
      <c r="I301" s="51" t="s">
        <v>646</v>
      </c>
      <c r="J301" s="51" t="s">
        <v>647</v>
      </c>
      <c r="K301" s="51" t="s">
        <v>673</v>
      </c>
      <c r="L301" s="51" t="s">
        <v>570</v>
      </c>
      <c r="M301" s="51" t="s">
        <v>497</v>
      </c>
      <c r="N301" s="51" t="s">
        <v>497</v>
      </c>
      <c r="O301" s="51" t="s">
        <v>648</v>
      </c>
      <c r="P301" s="52">
        <v>2186150</v>
      </c>
      <c r="Q301" s="51" t="s">
        <v>651</v>
      </c>
      <c r="R301" s="51" t="s">
        <v>652</v>
      </c>
    </row>
    <row r="302" spans="5:18" ht="13.5" customHeight="1" x14ac:dyDescent="0.2">
      <c r="E302" s="51" t="s">
        <v>634</v>
      </c>
      <c r="F302" s="51" t="s">
        <v>635</v>
      </c>
      <c r="G302" s="51" t="s">
        <v>636</v>
      </c>
      <c r="H302" s="51" t="s">
        <v>562</v>
      </c>
      <c r="I302" s="51" t="s">
        <v>646</v>
      </c>
      <c r="J302" s="51" t="s">
        <v>647</v>
      </c>
      <c r="K302" s="51" t="s">
        <v>673</v>
      </c>
      <c r="L302" s="51" t="s">
        <v>570</v>
      </c>
      <c r="M302" s="51" t="s">
        <v>568</v>
      </c>
      <c r="N302" s="51" t="s">
        <v>568</v>
      </c>
      <c r="O302" s="51" t="s">
        <v>648</v>
      </c>
      <c r="P302" s="52">
        <v>2243379</v>
      </c>
      <c r="Q302" s="51" t="s">
        <v>651</v>
      </c>
      <c r="R302" s="51" t="s">
        <v>652</v>
      </c>
    </row>
    <row r="303" spans="5:18" ht="13.5" customHeight="1" x14ac:dyDescent="0.2">
      <c r="E303" s="51" t="s">
        <v>634</v>
      </c>
      <c r="F303" s="51" t="s">
        <v>635</v>
      </c>
      <c r="G303" s="51" t="s">
        <v>636</v>
      </c>
      <c r="H303" s="51" t="s">
        <v>562</v>
      </c>
      <c r="I303" s="51" t="s">
        <v>637</v>
      </c>
      <c r="J303" s="51" t="s">
        <v>566</v>
      </c>
      <c r="K303" s="51" t="s">
        <v>674</v>
      </c>
      <c r="L303" s="51" t="s">
        <v>593</v>
      </c>
      <c r="M303" s="51" t="s">
        <v>494</v>
      </c>
      <c r="N303" s="51" t="s">
        <v>494</v>
      </c>
      <c r="O303" s="51" t="s">
        <v>204</v>
      </c>
      <c r="P303" s="52">
        <v>17366</v>
      </c>
      <c r="Q303" s="51" t="s">
        <v>641</v>
      </c>
      <c r="R303" s="51" t="s">
        <v>642</v>
      </c>
    </row>
    <row r="304" spans="5:18" ht="13.5" customHeight="1" x14ac:dyDescent="0.2">
      <c r="E304" s="51" t="s">
        <v>634</v>
      </c>
      <c r="F304" s="51" t="s">
        <v>635</v>
      </c>
      <c r="G304" s="51" t="s">
        <v>636</v>
      </c>
      <c r="H304" s="51" t="s">
        <v>562</v>
      </c>
      <c r="I304" s="51" t="s">
        <v>637</v>
      </c>
      <c r="J304" s="51" t="s">
        <v>566</v>
      </c>
      <c r="K304" s="51" t="s">
        <v>674</v>
      </c>
      <c r="L304" s="51" t="s">
        <v>593</v>
      </c>
      <c r="M304" s="51" t="s">
        <v>495</v>
      </c>
      <c r="N304" s="51" t="s">
        <v>495</v>
      </c>
      <c r="O304" s="51" t="s">
        <v>204</v>
      </c>
      <c r="P304" s="52">
        <v>17624</v>
      </c>
      <c r="Q304" s="51" t="s">
        <v>639</v>
      </c>
      <c r="R304" s="51" t="s">
        <v>640</v>
      </c>
    </row>
    <row r="305" spans="5:18" ht="13.5" customHeight="1" x14ac:dyDescent="0.2">
      <c r="E305" s="51" t="s">
        <v>634</v>
      </c>
      <c r="F305" s="51" t="s">
        <v>635</v>
      </c>
      <c r="G305" s="51" t="s">
        <v>636</v>
      </c>
      <c r="H305" s="51" t="s">
        <v>562</v>
      </c>
      <c r="I305" s="51" t="s">
        <v>637</v>
      </c>
      <c r="J305" s="51" t="s">
        <v>566</v>
      </c>
      <c r="K305" s="51" t="s">
        <v>674</v>
      </c>
      <c r="L305" s="51" t="s">
        <v>593</v>
      </c>
      <c r="M305" s="51" t="s">
        <v>496</v>
      </c>
      <c r="N305" s="51" t="s">
        <v>496</v>
      </c>
      <c r="O305" s="51" t="s">
        <v>204</v>
      </c>
      <c r="P305" s="52">
        <v>17526</v>
      </c>
      <c r="Q305" s="51" t="s">
        <v>639</v>
      </c>
      <c r="R305" s="51" t="s">
        <v>640</v>
      </c>
    </row>
    <row r="306" spans="5:18" ht="13.5" customHeight="1" x14ac:dyDescent="0.2">
      <c r="E306" s="51" t="s">
        <v>634</v>
      </c>
      <c r="F306" s="51" t="s">
        <v>635</v>
      </c>
      <c r="G306" s="51" t="s">
        <v>636</v>
      </c>
      <c r="H306" s="51" t="s">
        <v>562</v>
      </c>
      <c r="I306" s="51" t="s">
        <v>637</v>
      </c>
      <c r="J306" s="51" t="s">
        <v>566</v>
      </c>
      <c r="K306" s="51" t="s">
        <v>674</v>
      </c>
      <c r="L306" s="51" t="s">
        <v>593</v>
      </c>
      <c r="M306" s="51" t="s">
        <v>497</v>
      </c>
      <c r="N306" s="51" t="s">
        <v>497</v>
      </c>
      <c r="O306" s="51" t="s">
        <v>204</v>
      </c>
      <c r="P306" s="52">
        <v>17506</v>
      </c>
      <c r="Q306" s="51" t="s">
        <v>639</v>
      </c>
      <c r="R306" s="51" t="s">
        <v>640</v>
      </c>
    </row>
    <row r="307" spans="5:18" ht="13.5" customHeight="1" x14ac:dyDescent="0.2">
      <c r="E307" s="51" t="s">
        <v>634</v>
      </c>
      <c r="F307" s="51" t="s">
        <v>635</v>
      </c>
      <c r="G307" s="51" t="s">
        <v>636</v>
      </c>
      <c r="H307" s="51" t="s">
        <v>562</v>
      </c>
      <c r="I307" s="51" t="s">
        <v>637</v>
      </c>
      <c r="J307" s="51" t="s">
        <v>566</v>
      </c>
      <c r="K307" s="51" t="s">
        <v>674</v>
      </c>
      <c r="L307" s="51" t="s">
        <v>593</v>
      </c>
      <c r="M307" s="51" t="s">
        <v>568</v>
      </c>
      <c r="N307" s="51" t="s">
        <v>568</v>
      </c>
      <c r="O307" s="51" t="s">
        <v>204</v>
      </c>
      <c r="P307" s="52">
        <v>17552</v>
      </c>
      <c r="Q307" s="51" t="s">
        <v>639</v>
      </c>
      <c r="R307" s="51" t="s">
        <v>640</v>
      </c>
    </row>
    <row r="308" spans="5:18" ht="13.5" customHeight="1" x14ac:dyDescent="0.2">
      <c r="E308" s="51" t="s">
        <v>634</v>
      </c>
      <c r="F308" s="51" t="s">
        <v>635</v>
      </c>
      <c r="G308" s="51" t="s">
        <v>636</v>
      </c>
      <c r="H308" s="51" t="s">
        <v>562</v>
      </c>
      <c r="I308" s="51" t="s">
        <v>643</v>
      </c>
      <c r="J308" s="51" t="s">
        <v>644</v>
      </c>
      <c r="K308" s="51" t="s">
        <v>674</v>
      </c>
      <c r="L308" s="51" t="s">
        <v>593</v>
      </c>
      <c r="M308" s="51" t="s">
        <v>494</v>
      </c>
      <c r="N308" s="51" t="s">
        <v>494</v>
      </c>
      <c r="O308" s="51" t="s">
        <v>645</v>
      </c>
      <c r="P308" s="52">
        <v>169025</v>
      </c>
      <c r="Q308" s="51" t="s">
        <v>639</v>
      </c>
      <c r="R308" s="51" t="s">
        <v>640</v>
      </c>
    </row>
    <row r="309" spans="5:18" ht="13.5" customHeight="1" x14ac:dyDescent="0.2">
      <c r="E309" s="51" t="s">
        <v>634</v>
      </c>
      <c r="F309" s="51" t="s">
        <v>635</v>
      </c>
      <c r="G309" s="51" t="s">
        <v>636</v>
      </c>
      <c r="H309" s="51" t="s">
        <v>562</v>
      </c>
      <c r="I309" s="51" t="s">
        <v>643</v>
      </c>
      <c r="J309" s="51" t="s">
        <v>644</v>
      </c>
      <c r="K309" s="51" t="s">
        <v>674</v>
      </c>
      <c r="L309" s="51" t="s">
        <v>593</v>
      </c>
      <c r="M309" s="51" t="s">
        <v>495</v>
      </c>
      <c r="N309" s="51" t="s">
        <v>495</v>
      </c>
      <c r="O309" s="51" t="s">
        <v>645</v>
      </c>
      <c r="P309" s="52">
        <v>167971</v>
      </c>
      <c r="Q309" s="51" t="s">
        <v>639</v>
      </c>
      <c r="R309" s="51" t="s">
        <v>640</v>
      </c>
    </row>
    <row r="310" spans="5:18" ht="13.5" customHeight="1" x14ac:dyDescent="0.2">
      <c r="E310" s="51" t="s">
        <v>634</v>
      </c>
      <c r="F310" s="51" t="s">
        <v>635</v>
      </c>
      <c r="G310" s="51" t="s">
        <v>636</v>
      </c>
      <c r="H310" s="51" t="s">
        <v>562</v>
      </c>
      <c r="I310" s="51" t="s">
        <v>643</v>
      </c>
      <c r="J310" s="51" t="s">
        <v>644</v>
      </c>
      <c r="K310" s="51" t="s">
        <v>674</v>
      </c>
      <c r="L310" s="51" t="s">
        <v>593</v>
      </c>
      <c r="M310" s="51" t="s">
        <v>496</v>
      </c>
      <c r="N310" s="51" t="s">
        <v>496</v>
      </c>
      <c r="O310" s="51" t="s">
        <v>645</v>
      </c>
      <c r="P310" s="52">
        <v>169639</v>
      </c>
      <c r="Q310" s="51" t="s">
        <v>639</v>
      </c>
      <c r="R310" s="51" t="s">
        <v>640</v>
      </c>
    </row>
    <row r="311" spans="5:18" ht="13.5" customHeight="1" x14ac:dyDescent="0.2">
      <c r="E311" s="51" t="s">
        <v>634</v>
      </c>
      <c r="F311" s="51" t="s">
        <v>635</v>
      </c>
      <c r="G311" s="51" t="s">
        <v>636</v>
      </c>
      <c r="H311" s="51" t="s">
        <v>562</v>
      </c>
      <c r="I311" s="51" t="s">
        <v>643</v>
      </c>
      <c r="J311" s="51" t="s">
        <v>644</v>
      </c>
      <c r="K311" s="51" t="s">
        <v>674</v>
      </c>
      <c r="L311" s="51" t="s">
        <v>593</v>
      </c>
      <c r="M311" s="51" t="s">
        <v>497</v>
      </c>
      <c r="N311" s="51" t="s">
        <v>497</v>
      </c>
      <c r="O311" s="51" t="s">
        <v>645</v>
      </c>
      <c r="P311" s="52">
        <v>168876</v>
      </c>
      <c r="Q311" s="51" t="s">
        <v>639</v>
      </c>
      <c r="R311" s="51" t="s">
        <v>640</v>
      </c>
    </row>
    <row r="312" spans="5:18" ht="13.5" customHeight="1" x14ac:dyDescent="0.2">
      <c r="E312" s="51" t="s">
        <v>634</v>
      </c>
      <c r="F312" s="51" t="s">
        <v>635</v>
      </c>
      <c r="G312" s="51" t="s">
        <v>636</v>
      </c>
      <c r="H312" s="51" t="s">
        <v>562</v>
      </c>
      <c r="I312" s="51" t="s">
        <v>643</v>
      </c>
      <c r="J312" s="51" t="s">
        <v>644</v>
      </c>
      <c r="K312" s="51" t="s">
        <v>674</v>
      </c>
      <c r="L312" s="51" t="s">
        <v>593</v>
      </c>
      <c r="M312" s="51" t="s">
        <v>568</v>
      </c>
      <c r="N312" s="51" t="s">
        <v>568</v>
      </c>
      <c r="O312" s="51" t="s">
        <v>645</v>
      </c>
      <c r="P312" s="52">
        <v>168827</v>
      </c>
      <c r="Q312" s="51" t="s">
        <v>639</v>
      </c>
      <c r="R312" s="51" t="s">
        <v>640</v>
      </c>
    </row>
    <row r="313" spans="5:18" ht="13.5" customHeight="1" x14ac:dyDescent="0.2">
      <c r="E313" s="51" t="s">
        <v>634</v>
      </c>
      <c r="F313" s="51" t="s">
        <v>635</v>
      </c>
      <c r="G313" s="51" t="s">
        <v>636</v>
      </c>
      <c r="H313" s="51" t="s">
        <v>562</v>
      </c>
      <c r="I313" s="51" t="s">
        <v>646</v>
      </c>
      <c r="J313" s="51" t="s">
        <v>647</v>
      </c>
      <c r="K313" s="51" t="s">
        <v>674</v>
      </c>
      <c r="L313" s="51" t="s">
        <v>593</v>
      </c>
      <c r="M313" s="51" t="s">
        <v>494</v>
      </c>
      <c r="N313" s="51" t="s">
        <v>494</v>
      </c>
      <c r="O313" s="51" t="s">
        <v>648</v>
      </c>
      <c r="P313" s="52">
        <v>293535.89</v>
      </c>
      <c r="Q313" s="51" t="s">
        <v>641</v>
      </c>
      <c r="R313" s="51" t="s">
        <v>642</v>
      </c>
    </row>
    <row r="314" spans="5:18" ht="13.5" customHeight="1" x14ac:dyDescent="0.2">
      <c r="E314" s="51" t="s">
        <v>634</v>
      </c>
      <c r="F314" s="51" t="s">
        <v>635</v>
      </c>
      <c r="G314" s="51" t="s">
        <v>636</v>
      </c>
      <c r="H314" s="51" t="s">
        <v>562</v>
      </c>
      <c r="I314" s="51" t="s">
        <v>646</v>
      </c>
      <c r="J314" s="51" t="s">
        <v>647</v>
      </c>
      <c r="K314" s="51" t="s">
        <v>674</v>
      </c>
      <c r="L314" s="51" t="s">
        <v>593</v>
      </c>
      <c r="M314" s="51" t="s">
        <v>495</v>
      </c>
      <c r="N314" s="51" t="s">
        <v>495</v>
      </c>
      <c r="O314" s="51" t="s">
        <v>648</v>
      </c>
      <c r="P314" s="52">
        <v>296030.33</v>
      </c>
      <c r="Q314" s="51" t="s">
        <v>639</v>
      </c>
      <c r="R314" s="51" t="s">
        <v>640</v>
      </c>
    </row>
    <row r="315" spans="5:18" ht="13.5" customHeight="1" x14ac:dyDescent="0.2">
      <c r="E315" s="51" t="s">
        <v>634</v>
      </c>
      <c r="F315" s="51" t="s">
        <v>635</v>
      </c>
      <c r="G315" s="51" t="s">
        <v>636</v>
      </c>
      <c r="H315" s="51" t="s">
        <v>562</v>
      </c>
      <c r="I315" s="51" t="s">
        <v>646</v>
      </c>
      <c r="J315" s="51" t="s">
        <v>647</v>
      </c>
      <c r="K315" s="51" t="s">
        <v>674</v>
      </c>
      <c r="L315" s="51" t="s">
        <v>593</v>
      </c>
      <c r="M315" s="51" t="s">
        <v>496</v>
      </c>
      <c r="N315" s="51" t="s">
        <v>496</v>
      </c>
      <c r="O315" s="51" t="s">
        <v>648</v>
      </c>
      <c r="P315" s="52">
        <v>297318.33</v>
      </c>
      <c r="Q315" s="51" t="s">
        <v>639</v>
      </c>
      <c r="R315" s="51" t="s">
        <v>640</v>
      </c>
    </row>
    <row r="316" spans="5:18" ht="13.5" customHeight="1" x14ac:dyDescent="0.2">
      <c r="E316" s="51" t="s">
        <v>634</v>
      </c>
      <c r="F316" s="51" t="s">
        <v>635</v>
      </c>
      <c r="G316" s="51" t="s">
        <v>636</v>
      </c>
      <c r="H316" s="51" t="s">
        <v>562</v>
      </c>
      <c r="I316" s="51" t="s">
        <v>646</v>
      </c>
      <c r="J316" s="51" t="s">
        <v>647</v>
      </c>
      <c r="K316" s="51" t="s">
        <v>674</v>
      </c>
      <c r="L316" s="51" t="s">
        <v>593</v>
      </c>
      <c r="M316" s="51" t="s">
        <v>497</v>
      </c>
      <c r="N316" s="51" t="s">
        <v>497</v>
      </c>
      <c r="O316" s="51" t="s">
        <v>648</v>
      </c>
      <c r="P316" s="52">
        <v>295628.18</v>
      </c>
      <c r="Q316" s="51" t="s">
        <v>639</v>
      </c>
      <c r="R316" s="51" t="s">
        <v>640</v>
      </c>
    </row>
    <row r="317" spans="5:18" ht="13.5" customHeight="1" x14ac:dyDescent="0.2">
      <c r="E317" s="51" t="s">
        <v>634</v>
      </c>
      <c r="F317" s="51" t="s">
        <v>635</v>
      </c>
      <c r="G317" s="51" t="s">
        <v>636</v>
      </c>
      <c r="H317" s="51" t="s">
        <v>562</v>
      </c>
      <c r="I317" s="51" t="s">
        <v>646</v>
      </c>
      <c r="J317" s="51" t="s">
        <v>647</v>
      </c>
      <c r="K317" s="51" t="s">
        <v>674</v>
      </c>
      <c r="L317" s="51" t="s">
        <v>593</v>
      </c>
      <c r="M317" s="51" t="s">
        <v>568</v>
      </c>
      <c r="N317" s="51" t="s">
        <v>568</v>
      </c>
      <c r="O317" s="51" t="s">
        <v>648</v>
      </c>
      <c r="P317" s="52">
        <v>296325.61</v>
      </c>
      <c r="Q317" s="51" t="s">
        <v>639</v>
      </c>
      <c r="R317" s="51" t="s">
        <v>640</v>
      </c>
    </row>
    <row r="318" spans="5:18" ht="13.5" customHeight="1" x14ac:dyDescent="0.2">
      <c r="E318" s="51" t="s">
        <v>634</v>
      </c>
      <c r="F318" s="51" t="s">
        <v>635</v>
      </c>
      <c r="G318" s="51" t="s">
        <v>636</v>
      </c>
      <c r="H318" s="51" t="s">
        <v>562</v>
      </c>
      <c r="I318" s="51" t="s">
        <v>637</v>
      </c>
      <c r="J318" s="51" t="s">
        <v>566</v>
      </c>
      <c r="K318" s="51" t="s">
        <v>675</v>
      </c>
      <c r="L318" s="51" t="s">
        <v>581</v>
      </c>
      <c r="M318" s="51" t="s">
        <v>494</v>
      </c>
      <c r="N318" s="51" t="s">
        <v>494</v>
      </c>
      <c r="O318" s="51" t="s">
        <v>204</v>
      </c>
      <c r="P318" s="52">
        <v>100913</v>
      </c>
      <c r="Q318" s="51" t="s">
        <v>641</v>
      </c>
      <c r="R318" s="51" t="s">
        <v>642</v>
      </c>
    </row>
    <row r="319" spans="5:18" ht="13.5" customHeight="1" x14ac:dyDescent="0.2">
      <c r="E319" s="51" t="s">
        <v>634</v>
      </c>
      <c r="F319" s="51" t="s">
        <v>635</v>
      </c>
      <c r="G319" s="51" t="s">
        <v>636</v>
      </c>
      <c r="H319" s="51" t="s">
        <v>562</v>
      </c>
      <c r="I319" s="51" t="s">
        <v>637</v>
      </c>
      <c r="J319" s="51" t="s">
        <v>566</v>
      </c>
      <c r="K319" s="51" t="s">
        <v>675</v>
      </c>
      <c r="L319" s="51" t="s">
        <v>581</v>
      </c>
      <c r="M319" s="51" t="s">
        <v>495</v>
      </c>
      <c r="N319" s="51" t="s">
        <v>495</v>
      </c>
      <c r="O319" s="51" t="s">
        <v>204</v>
      </c>
      <c r="P319" s="52">
        <v>102821</v>
      </c>
      <c r="Q319" s="51" t="s">
        <v>641</v>
      </c>
      <c r="R319" s="51" t="s">
        <v>642</v>
      </c>
    </row>
    <row r="320" spans="5:18" ht="13.5" customHeight="1" x14ac:dyDescent="0.2">
      <c r="E320" s="51" t="s">
        <v>634</v>
      </c>
      <c r="F320" s="51" t="s">
        <v>635</v>
      </c>
      <c r="G320" s="51" t="s">
        <v>636</v>
      </c>
      <c r="H320" s="51" t="s">
        <v>562</v>
      </c>
      <c r="I320" s="51" t="s">
        <v>637</v>
      </c>
      <c r="J320" s="51" t="s">
        <v>566</v>
      </c>
      <c r="K320" s="51" t="s">
        <v>675</v>
      </c>
      <c r="L320" s="51" t="s">
        <v>581</v>
      </c>
      <c r="M320" s="51" t="s">
        <v>496</v>
      </c>
      <c r="N320" s="51" t="s">
        <v>496</v>
      </c>
      <c r="O320" s="51" t="s">
        <v>204</v>
      </c>
      <c r="P320" s="52">
        <v>102542</v>
      </c>
      <c r="Q320" s="51" t="s">
        <v>641</v>
      </c>
      <c r="R320" s="51" t="s">
        <v>642</v>
      </c>
    </row>
    <row r="321" spans="5:18" ht="13.5" customHeight="1" x14ac:dyDescent="0.2">
      <c r="E321" s="51" t="s">
        <v>634</v>
      </c>
      <c r="F321" s="51" t="s">
        <v>635</v>
      </c>
      <c r="G321" s="51" t="s">
        <v>636</v>
      </c>
      <c r="H321" s="51" t="s">
        <v>562</v>
      </c>
      <c r="I321" s="51" t="s">
        <v>637</v>
      </c>
      <c r="J321" s="51" t="s">
        <v>566</v>
      </c>
      <c r="K321" s="51" t="s">
        <v>675</v>
      </c>
      <c r="L321" s="51" t="s">
        <v>581</v>
      </c>
      <c r="M321" s="51" t="s">
        <v>497</v>
      </c>
      <c r="N321" s="51" t="s">
        <v>497</v>
      </c>
      <c r="O321" s="51" t="s">
        <v>204</v>
      </c>
      <c r="P321" s="52">
        <v>102351</v>
      </c>
      <c r="Q321" s="51" t="s">
        <v>641</v>
      </c>
      <c r="R321" s="51" t="s">
        <v>642</v>
      </c>
    </row>
    <row r="322" spans="5:18" ht="13.5" customHeight="1" x14ac:dyDescent="0.2">
      <c r="E322" s="51" t="s">
        <v>634</v>
      </c>
      <c r="F322" s="51" t="s">
        <v>635</v>
      </c>
      <c r="G322" s="51" t="s">
        <v>636</v>
      </c>
      <c r="H322" s="51" t="s">
        <v>562</v>
      </c>
      <c r="I322" s="51" t="s">
        <v>637</v>
      </c>
      <c r="J322" s="51" t="s">
        <v>566</v>
      </c>
      <c r="K322" s="51" t="s">
        <v>675</v>
      </c>
      <c r="L322" s="51" t="s">
        <v>581</v>
      </c>
      <c r="M322" s="51" t="s">
        <v>568</v>
      </c>
      <c r="N322" s="51" t="s">
        <v>568</v>
      </c>
      <c r="O322" s="51" t="s">
        <v>204</v>
      </c>
      <c r="P322" s="52">
        <v>102244</v>
      </c>
      <c r="Q322" s="51" t="s">
        <v>641</v>
      </c>
      <c r="R322" s="51" t="s">
        <v>642</v>
      </c>
    </row>
    <row r="323" spans="5:18" ht="13.5" customHeight="1" x14ac:dyDescent="0.2">
      <c r="E323" s="51" t="s">
        <v>634</v>
      </c>
      <c r="F323" s="51" t="s">
        <v>635</v>
      </c>
      <c r="G323" s="51" t="s">
        <v>636</v>
      </c>
      <c r="H323" s="51" t="s">
        <v>562</v>
      </c>
      <c r="I323" s="51" t="s">
        <v>643</v>
      </c>
      <c r="J323" s="51" t="s">
        <v>644</v>
      </c>
      <c r="K323" s="51" t="s">
        <v>675</v>
      </c>
      <c r="L323" s="51" t="s">
        <v>581</v>
      </c>
      <c r="M323" s="51" t="s">
        <v>494</v>
      </c>
      <c r="N323" s="51" t="s">
        <v>494</v>
      </c>
      <c r="O323" s="51" t="s">
        <v>645</v>
      </c>
      <c r="P323" s="52">
        <v>6167</v>
      </c>
      <c r="Q323" s="51" t="s">
        <v>639</v>
      </c>
      <c r="R323" s="51" t="s">
        <v>640</v>
      </c>
    </row>
    <row r="324" spans="5:18" ht="13.5" customHeight="1" x14ac:dyDescent="0.2">
      <c r="E324" s="51" t="s">
        <v>634</v>
      </c>
      <c r="F324" s="51" t="s">
        <v>635</v>
      </c>
      <c r="G324" s="51" t="s">
        <v>636</v>
      </c>
      <c r="H324" s="51" t="s">
        <v>562</v>
      </c>
      <c r="I324" s="51" t="s">
        <v>643</v>
      </c>
      <c r="J324" s="51" t="s">
        <v>644</v>
      </c>
      <c r="K324" s="51" t="s">
        <v>675</v>
      </c>
      <c r="L324" s="51" t="s">
        <v>581</v>
      </c>
      <c r="M324" s="51" t="s">
        <v>495</v>
      </c>
      <c r="N324" s="51" t="s">
        <v>495</v>
      </c>
      <c r="O324" s="51" t="s">
        <v>645</v>
      </c>
      <c r="P324" s="52">
        <v>6206</v>
      </c>
      <c r="Q324" s="51" t="s">
        <v>639</v>
      </c>
      <c r="R324" s="51" t="s">
        <v>640</v>
      </c>
    </row>
    <row r="325" spans="5:18" ht="13.5" customHeight="1" x14ac:dyDescent="0.2">
      <c r="E325" s="51" t="s">
        <v>634</v>
      </c>
      <c r="F325" s="51" t="s">
        <v>635</v>
      </c>
      <c r="G325" s="51" t="s">
        <v>636</v>
      </c>
      <c r="H325" s="51" t="s">
        <v>562</v>
      </c>
      <c r="I325" s="51" t="s">
        <v>643</v>
      </c>
      <c r="J325" s="51" t="s">
        <v>644</v>
      </c>
      <c r="K325" s="51" t="s">
        <v>675</v>
      </c>
      <c r="L325" s="51" t="s">
        <v>581</v>
      </c>
      <c r="M325" s="51" t="s">
        <v>496</v>
      </c>
      <c r="N325" s="51" t="s">
        <v>496</v>
      </c>
      <c r="O325" s="51" t="s">
        <v>645</v>
      </c>
      <c r="P325" s="52">
        <v>6227</v>
      </c>
      <c r="Q325" s="51" t="s">
        <v>639</v>
      </c>
      <c r="R325" s="51" t="s">
        <v>640</v>
      </c>
    </row>
    <row r="326" spans="5:18" ht="13.5" customHeight="1" x14ac:dyDescent="0.2">
      <c r="E326" s="51" t="s">
        <v>634</v>
      </c>
      <c r="F326" s="51" t="s">
        <v>635</v>
      </c>
      <c r="G326" s="51" t="s">
        <v>636</v>
      </c>
      <c r="H326" s="51" t="s">
        <v>562</v>
      </c>
      <c r="I326" s="51" t="s">
        <v>643</v>
      </c>
      <c r="J326" s="51" t="s">
        <v>644</v>
      </c>
      <c r="K326" s="51" t="s">
        <v>675</v>
      </c>
      <c r="L326" s="51" t="s">
        <v>581</v>
      </c>
      <c r="M326" s="51" t="s">
        <v>497</v>
      </c>
      <c r="N326" s="51" t="s">
        <v>497</v>
      </c>
      <c r="O326" s="51" t="s">
        <v>645</v>
      </c>
      <c r="P326" s="52">
        <v>6257</v>
      </c>
      <c r="Q326" s="51" t="s">
        <v>639</v>
      </c>
      <c r="R326" s="51" t="s">
        <v>640</v>
      </c>
    </row>
    <row r="327" spans="5:18" ht="13.5" customHeight="1" x14ac:dyDescent="0.2">
      <c r="E327" s="51" t="s">
        <v>634</v>
      </c>
      <c r="F327" s="51" t="s">
        <v>635</v>
      </c>
      <c r="G327" s="51" t="s">
        <v>636</v>
      </c>
      <c r="H327" s="51" t="s">
        <v>562</v>
      </c>
      <c r="I327" s="51" t="s">
        <v>643</v>
      </c>
      <c r="J327" s="51" t="s">
        <v>644</v>
      </c>
      <c r="K327" s="51" t="s">
        <v>675</v>
      </c>
      <c r="L327" s="51" t="s">
        <v>581</v>
      </c>
      <c r="M327" s="51" t="s">
        <v>568</v>
      </c>
      <c r="N327" s="51" t="s">
        <v>568</v>
      </c>
      <c r="O327" s="51" t="s">
        <v>645</v>
      </c>
      <c r="P327" s="52">
        <v>6288</v>
      </c>
      <c r="Q327" s="51" t="s">
        <v>639</v>
      </c>
      <c r="R327" s="51" t="s">
        <v>640</v>
      </c>
    </row>
    <row r="328" spans="5:18" ht="13.5" customHeight="1" x14ac:dyDescent="0.2">
      <c r="E328" s="51" t="s">
        <v>634</v>
      </c>
      <c r="F328" s="51" t="s">
        <v>635</v>
      </c>
      <c r="G328" s="51" t="s">
        <v>636</v>
      </c>
      <c r="H328" s="51" t="s">
        <v>562</v>
      </c>
      <c r="I328" s="51" t="s">
        <v>646</v>
      </c>
      <c r="J328" s="51" t="s">
        <v>647</v>
      </c>
      <c r="K328" s="51" t="s">
        <v>675</v>
      </c>
      <c r="L328" s="51" t="s">
        <v>581</v>
      </c>
      <c r="M328" s="51" t="s">
        <v>494</v>
      </c>
      <c r="N328" s="51" t="s">
        <v>494</v>
      </c>
      <c r="O328" s="51" t="s">
        <v>648</v>
      </c>
      <c r="P328" s="52">
        <v>62231.82</v>
      </c>
      <c r="Q328" s="51" t="s">
        <v>641</v>
      </c>
      <c r="R328" s="51" t="s">
        <v>642</v>
      </c>
    </row>
    <row r="329" spans="5:18" ht="13.5" customHeight="1" x14ac:dyDescent="0.2">
      <c r="E329" s="51" t="s">
        <v>634</v>
      </c>
      <c r="F329" s="51" t="s">
        <v>635</v>
      </c>
      <c r="G329" s="51" t="s">
        <v>636</v>
      </c>
      <c r="H329" s="51" t="s">
        <v>562</v>
      </c>
      <c r="I329" s="51" t="s">
        <v>646</v>
      </c>
      <c r="J329" s="51" t="s">
        <v>647</v>
      </c>
      <c r="K329" s="51" t="s">
        <v>675</v>
      </c>
      <c r="L329" s="51" t="s">
        <v>581</v>
      </c>
      <c r="M329" s="51" t="s">
        <v>495</v>
      </c>
      <c r="N329" s="51" t="s">
        <v>495</v>
      </c>
      <c r="O329" s="51" t="s">
        <v>648</v>
      </c>
      <c r="P329" s="52">
        <v>63810.19</v>
      </c>
      <c r="Q329" s="51" t="s">
        <v>641</v>
      </c>
      <c r="R329" s="51" t="s">
        <v>642</v>
      </c>
    </row>
    <row r="330" spans="5:18" ht="13.5" customHeight="1" x14ac:dyDescent="0.2">
      <c r="E330" s="51" t="s">
        <v>634</v>
      </c>
      <c r="F330" s="51" t="s">
        <v>635</v>
      </c>
      <c r="G330" s="51" t="s">
        <v>636</v>
      </c>
      <c r="H330" s="51" t="s">
        <v>562</v>
      </c>
      <c r="I330" s="51" t="s">
        <v>646</v>
      </c>
      <c r="J330" s="51" t="s">
        <v>647</v>
      </c>
      <c r="K330" s="51" t="s">
        <v>675</v>
      </c>
      <c r="L330" s="51" t="s">
        <v>581</v>
      </c>
      <c r="M330" s="51" t="s">
        <v>496</v>
      </c>
      <c r="N330" s="51" t="s">
        <v>496</v>
      </c>
      <c r="O330" s="51" t="s">
        <v>648</v>
      </c>
      <c r="P330" s="52">
        <v>63850.78</v>
      </c>
      <c r="Q330" s="51" t="s">
        <v>641</v>
      </c>
      <c r="R330" s="51" t="s">
        <v>642</v>
      </c>
    </row>
    <row r="331" spans="5:18" ht="13.5" customHeight="1" x14ac:dyDescent="0.2">
      <c r="E331" s="51" t="s">
        <v>634</v>
      </c>
      <c r="F331" s="51" t="s">
        <v>635</v>
      </c>
      <c r="G331" s="51" t="s">
        <v>636</v>
      </c>
      <c r="H331" s="51" t="s">
        <v>562</v>
      </c>
      <c r="I331" s="51" t="s">
        <v>646</v>
      </c>
      <c r="J331" s="51" t="s">
        <v>647</v>
      </c>
      <c r="K331" s="51" t="s">
        <v>675</v>
      </c>
      <c r="L331" s="51" t="s">
        <v>581</v>
      </c>
      <c r="M331" s="51" t="s">
        <v>497</v>
      </c>
      <c r="N331" s="51" t="s">
        <v>497</v>
      </c>
      <c r="O331" s="51" t="s">
        <v>648</v>
      </c>
      <c r="P331" s="52">
        <v>64044.33</v>
      </c>
      <c r="Q331" s="51" t="s">
        <v>641</v>
      </c>
      <c r="R331" s="51" t="s">
        <v>642</v>
      </c>
    </row>
    <row r="332" spans="5:18" ht="13.5" customHeight="1" x14ac:dyDescent="0.2">
      <c r="E332" s="51" t="s">
        <v>634</v>
      </c>
      <c r="F332" s="51" t="s">
        <v>635</v>
      </c>
      <c r="G332" s="51" t="s">
        <v>636</v>
      </c>
      <c r="H332" s="51" t="s">
        <v>562</v>
      </c>
      <c r="I332" s="51" t="s">
        <v>646</v>
      </c>
      <c r="J332" s="51" t="s">
        <v>647</v>
      </c>
      <c r="K332" s="51" t="s">
        <v>675</v>
      </c>
      <c r="L332" s="51" t="s">
        <v>581</v>
      </c>
      <c r="M332" s="51" t="s">
        <v>568</v>
      </c>
      <c r="N332" s="51" t="s">
        <v>568</v>
      </c>
      <c r="O332" s="51" t="s">
        <v>648</v>
      </c>
      <c r="P332" s="52">
        <v>64289.58</v>
      </c>
      <c r="Q332" s="51" t="s">
        <v>641</v>
      </c>
      <c r="R332" s="51" t="s">
        <v>642</v>
      </c>
    </row>
    <row r="333" spans="5:18" ht="13.5" customHeight="1" x14ac:dyDescent="0.2">
      <c r="E333" s="51" t="s">
        <v>634</v>
      </c>
      <c r="F333" s="51" t="s">
        <v>635</v>
      </c>
      <c r="G333" s="51" t="s">
        <v>636</v>
      </c>
      <c r="H333" s="51" t="s">
        <v>562</v>
      </c>
      <c r="I333" s="51" t="s">
        <v>637</v>
      </c>
      <c r="J333" s="51" t="s">
        <v>566</v>
      </c>
      <c r="K333" s="51" t="s">
        <v>676</v>
      </c>
      <c r="L333" s="51" t="s">
        <v>77</v>
      </c>
      <c r="M333" s="51" t="s">
        <v>494</v>
      </c>
      <c r="N333" s="51" t="s">
        <v>494</v>
      </c>
      <c r="O333" s="51" t="s">
        <v>204</v>
      </c>
      <c r="P333" s="52">
        <v>64272</v>
      </c>
      <c r="Q333" s="51" t="s">
        <v>641</v>
      </c>
      <c r="R333" s="51" t="s">
        <v>642</v>
      </c>
    </row>
    <row r="334" spans="5:18" ht="13.5" customHeight="1" x14ac:dyDescent="0.2">
      <c r="E334" s="51" t="s">
        <v>634</v>
      </c>
      <c r="F334" s="51" t="s">
        <v>635</v>
      </c>
      <c r="G334" s="51" t="s">
        <v>636</v>
      </c>
      <c r="H334" s="51" t="s">
        <v>562</v>
      </c>
      <c r="I334" s="51" t="s">
        <v>637</v>
      </c>
      <c r="J334" s="51" t="s">
        <v>566</v>
      </c>
      <c r="K334" s="51" t="s">
        <v>676</v>
      </c>
      <c r="L334" s="51" t="s">
        <v>77</v>
      </c>
      <c r="M334" s="51" t="s">
        <v>495</v>
      </c>
      <c r="N334" s="51" t="s">
        <v>495</v>
      </c>
      <c r="O334" s="51" t="s">
        <v>204</v>
      </c>
      <c r="P334" s="52">
        <v>61822</v>
      </c>
      <c r="Q334" s="51" t="s">
        <v>641</v>
      </c>
      <c r="R334" s="51" t="s">
        <v>642</v>
      </c>
    </row>
    <row r="335" spans="5:18" ht="13.5" customHeight="1" x14ac:dyDescent="0.2">
      <c r="E335" s="51" t="s">
        <v>634</v>
      </c>
      <c r="F335" s="51" t="s">
        <v>635</v>
      </c>
      <c r="G335" s="51" t="s">
        <v>636</v>
      </c>
      <c r="H335" s="51" t="s">
        <v>562</v>
      </c>
      <c r="I335" s="51" t="s">
        <v>637</v>
      </c>
      <c r="J335" s="51" t="s">
        <v>566</v>
      </c>
      <c r="K335" s="51" t="s">
        <v>676</v>
      </c>
      <c r="L335" s="51" t="s">
        <v>77</v>
      </c>
      <c r="M335" s="51" t="s">
        <v>496</v>
      </c>
      <c r="N335" s="51" t="s">
        <v>496</v>
      </c>
      <c r="O335" s="51" t="s">
        <v>204</v>
      </c>
      <c r="P335" s="52">
        <v>59162</v>
      </c>
      <c r="Q335" s="51" t="s">
        <v>641</v>
      </c>
      <c r="R335" s="51" t="s">
        <v>642</v>
      </c>
    </row>
    <row r="336" spans="5:18" ht="13.5" customHeight="1" x14ac:dyDescent="0.2">
      <c r="E336" s="51" t="s">
        <v>634</v>
      </c>
      <c r="F336" s="51" t="s">
        <v>635</v>
      </c>
      <c r="G336" s="51" t="s">
        <v>636</v>
      </c>
      <c r="H336" s="51" t="s">
        <v>562</v>
      </c>
      <c r="I336" s="51" t="s">
        <v>637</v>
      </c>
      <c r="J336" s="51" t="s">
        <v>566</v>
      </c>
      <c r="K336" s="51" t="s">
        <v>676</v>
      </c>
      <c r="L336" s="51" t="s">
        <v>77</v>
      </c>
      <c r="M336" s="51" t="s">
        <v>497</v>
      </c>
      <c r="N336" s="51" t="s">
        <v>497</v>
      </c>
      <c r="O336" s="51" t="s">
        <v>204</v>
      </c>
      <c r="P336" s="52">
        <v>59700</v>
      </c>
      <c r="Q336" s="51" t="s">
        <v>641</v>
      </c>
      <c r="R336" s="51" t="s">
        <v>642</v>
      </c>
    </row>
    <row r="337" spans="5:18" ht="13.5" customHeight="1" x14ac:dyDescent="0.2">
      <c r="E337" s="51" t="s">
        <v>634</v>
      </c>
      <c r="F337" s="51" t="s">
        <v>635</v>
      </c>
      <c r="G337" s="51" t="s">
        <v>636</v>
      </c>
      <c r="H337" s="51" t="s">
        <v>562</v>
      </c>
      <c r="I337" s="51" t="s">
        <v>637</v>
      </c>
      <c r="J337" s="51" t="s">
        <v>566</v>
      </c>
      <c r="K337" s="51" t="s">
        <v>676</v>
      </c>
      <c r="L337" s="51" t="s">
        <v>77</v>
      </c>
      <c r="M337" s="51" t="s">
        <v>568</v>
      </c>
      <c r="N337" s="51" t="s">
        <v>568</v>
      </c>
      <c r="O337" s="51" t="s">
        <v>204</v>
      </c>
      <c r="P337" s="52">
        <v>58937</v>
      </c>
      <c r="Q337" s="51" t="s">
        <v>641</v>
      </c>
      <c r="R337" s="51" t="s">
        <v>642</v>
      </c>
    </row>
    <row r="338" spans="5:18" ht="13.5" customHeight="1" x14ac:dyDescent="0.2">
      <c r="E338" s="51" t="s">
        <v>634</v>
      </c>
      <c r="F338" s="51" t="s">
        <v>635</v>
      </c>
      <c r="G338" s="51" t="s">
        <v>636</v>
      </c>
      <c r="H338" s="51" t="s">
        <v>562</v>
      </c>
      <c r="I338" s="51" t="s">
        <v>643</v>
      </c>
      <c r="J338" s="51" t="s">
        <v>644</v>
      </c>
      <c r="K338" s="51" t="s">
        <v>676</v>
      </c>
      <c r="L338" s="51" t="s">
        <v>77</v>
      </c>
      <c r="M338" s="51" t="s">
        <v>494</v>
      </c>
      <c r="N338" s="51" t="s">
        <v>494</v>
      </c>
      <c r="O338" s="51" t="s">
        <v>645</v>
      </c>
      <c r="P338" s="52">
        <v>6681</v>
      </c>
      <c r="Q338" s="51" t="s">
        <v>639</v>
      </c>
      <c r="R338" s="51" t="s">
        <v>640</v>
      </c>
    </row>
    <row r="339" spans="5:18" ht="13.5" customHeight="1" x14ac:dyDescent="0.2">
      <c r="E339" s="51" t="s">
        <v>634</v>
      </c>
      <c r="F339" s="51" t="s">
        <v>635</v>
      </c>
      <c r="G339" s="51" t="s">
        <v>636</v>
      </c>
      <c r="H339" s="51" t="s">
        <v>562</v>
      </c>
      <c r="I339" s="51" t="s">
        <v>643</v>
      </c>
      <c r="J339" s="51" t="s">
        <v>644</v>
      </c>
      <c r="K339" s="51" t="s">
        <v>676</v>
      </c>
      <c r="L339" s="51" t="s">
        <v>77</v>
      </c>
      <c r="M339" s="51" t="s">
        <v>495</v>
      </c>
      <c r="N339" s="51" t="s">
        <v>495</v>
      </c>
      <c r="O339" s="51" t="s">
        <v>645</v>
      </c>
      <c r="P339" s="52">
        <v>6702</v>
      </c>
      <c r="Q339" s="51" t="s">
        <v>639</v>
      </c>
      <c r="R339" s="51" t="s">
        <v>640</v>
      </c>
    </row>
    <row r="340" spans="5:18" ht="13.5" customHeight="1" x14ac:dyDescent="0.2">
      <c r="E340" s="51" t="s">
        <v>634</v>
      </c>
      <c r="F340" s="51" t="s">
        <v>635</v>
      </c>
      <c r="G340" s="51" t="s">
        <v>636</v>
      </c>
      <c r="H340" s="51" t="s">
        <v>562</v>
      </c>
      <c r="I340" s="51" t="s">
        <v>643</v>
      </c>
      <c r="J340" s="51" t="s">
        <v>644</v>
      </c>
      <c r="K340" s="51" t="s">
        <v>676</v>
      </c>
      <c r="L340" s="51" t="s">
        <v>77</v>
      </c>
      <c r="M340" s="51" t="s">
        <v>496</v>
      </c>
      <c r="N340" s="51" t="s">
        <v>496</v>
      </c>
      <c r="O340" s="51" t="s">
        <v>645</v>
      </c>
      <c r="P340" s="52">
        <v>6687</v>
      </c>
      <c r="Q340" s="51" t="s">
        <v>639</v>
      </c>
      <c r="R340" s="51" t="s">
        <v>640</v>
      </c>
    </row>
    <row r="341" spans="5:18" ht="13.5" customHeight="1" x14ac:dyDescent="0.2">
      <c r="E341" s="51" t="s">
        <v>634</v>
      </c>
      <c r="F341" s="51" t="s">
        <v>635</v>
      </c>
      <c r="G341" s="51" t="s">
        <v>636</v>
      </c>
      <c r="H341" s="51" t="s">
        <v>562</v>
      </c>
      <c r="I341" s="51" t="s">
        <v>643</v>
      </c>
      <c r="J341" s="51" t="s">
        <v>644</v>
      </c>
      <c r="K341" s="51" t="s">
        <v>676</v>
      </c>
      <c r="L341" s="51" t="s">
        <v>77</v>
      </c>
      <c r="M341" s="51" t="s">
        <v>497</v>
      </c>
      <c r="N341" s="51" t="s">
        <v>497</v>
      </c>
      <c r="O341" s="51" t="s">
        <v>645</v>
      </c>
      <c r="P341" s="52">
        <v>6692</v>
      </c>
      <c r="Q341" s="51" t="s">
        <v>639</v>
      </c>
      <c r="R341" s="51" t="s">
        <v>640</v>
      </c>
    </row>
    <row r="342" spans="5:18" ht="13.5" customHeight="1" x14ac:dyDescent="0.2">
      <c r="E342" s="51" t="s">
        <v>634</v>
      </c>
      <c r="F342" s="51" t="s">
        <v>635</v>
      </c>
      <c r="G342" s="51" t="s">
        <v>636</v>
      </c>
      <c r="H342" s="51" t="s">
        <v>562</v>
      </c>
      <c r="I342" s="51" t="s">
        <v>643</v>
      </c>
      <c r="J342" s="51" t="s">
        <v>644</v>
      </c>
      <c r="K342" s="51" t="s">
        <v>676</v>
      </c>
      <c r="L342" s="51" t="s">
        <v>77</v>
      </c>
      <c r="M342" s="51" t="s">
        <v>568</v>
      </c>
      <c r="N342" s="51" t="s">
        <v>568</v>
      </c>
      <c r="O342" s="51" t="s">
        <v>645</v>
      </c>
      <c r="P342" s="52">
        <v>6697</v>
      </c>
      <c r="Q342" s="51" t="s">
        <v>639</v>
      </c>
      <c r="R342" s="51" t="s">
        <v>640</v>
      </c>
    </row>
    <row r="343" spans="5:18" ht="13.5" customHeight="1" x14ac:dyDescent="0.2">
      <c r="E343" s="51" t="s">
        <v>634</v>
      </c>
      <c r="F343" s="51" t="s">
        <v>635</v>
      </c>
      <c r="G343" s="51" t="s">
        <v>636</v>
      </c>
      <c r="H343" s="51" t="s">
        <v>562</v>
      </c>
      <c r="I343" s="51" t="s">
        <v>646</v>
      </c>
      <c r="J343" s="51" t="s">
        <v>647</v>
      </c>
      <c r="K343" s="51" t="s">
        <v>676</v>
      </c>
      <c r="L343" s="51" t="s">
        <v>77</v>
      </c>
      <c r="M343" s="51" t="s">
        <v>494</v>
      </c>
      <c r="N343" s="51" t="s">
        <v>494</v>
      </c>
      <c r="O343" s="51" t="s">
        <v>648</v>
      </c>
      <c r="P343" s="52">
        <v>42943.27</v>
      </c>
      <c r="Q343" s="51" t="s">
        <v>641</v>
      </c>
      <c r="R343" s="51" t="s">
        <v>642</v>
      </c>
    </row>
    <row r="344" spans="5:18" ht="13.5" customHeight="1" x14ac:dyDescent="0.2">
      <c r="E344" s="51" t="s">
        <v>634</v>
      </c>
      <c r="F344" s="51" t="s">
        <v>635</v>
      </c>
      <c r="G344" s="51" t="s">
        <v>636</v>
      </c>
      <c r="H344" s="51" t="s">
        <v>562</v>
      </c>
      <c r="I344" s="51" t="s">
        <v>646</v>
      </c>
      <c r="J344" s="51" t="s">
        <v>647</v>
      </c>
      <c r="K344" s="51" t="s">
        <v>676</v>
      </c>
      <c r="L344" s="51" t="s">
        <v>77</v>
      </c>
      <c r="M344" s="51" t="s">
        <v>495</v>
      </c>
      <c r="N344" s="51" t="s">
        <v>495</v>
      </c>
      <c r="O344" s="51" t="s">
        <v>648</v>
      </c>
      <c r="P344" s="52">
        <v>41430.79</v>
      </c>
      <c r="Q344" s="51" t="s">
        <v>641</v>
      </c>
      <c r="R344" s="51" t="s">
        <v>642</v>
      </c>
    </row>
    <row r="345" spans="5:18" ht="13.5" customHeight="1" x14ac:dyDescent="0.2">
      <c r="E345" s="51" t="s">
        <v>634</v>
      </c>
      <c r="F345" s="51" t="s">
        <v>635</v>
      </c>
      <c r="G345" s="51" t="s">
        <v>636</v>
      </c>
      <c r="H345" s="51" t="s">
        <v>562</v>
      </c>
      <c r="I345" s="51" t="s">
        <v>646</v>
      </c>
      <c r="J345" s="51" t="s">
        <v>647</v>
      </c>
      <c r="K345" s="51" t="s">
        <v>676</v>
      </c>
      <c r="L345" s="51" t="s">
        <v>77</v>
      </c>
      <c r="M345" s="51" t="s">
        <v>496</v>
      </c>
      <c r="N345" s="51" t="s">
        <v>496</v>
      </c>
      <c r="O345" s="51" t="s">
        <v>648</v>
      </c>
      <c r="P345" s="52">
        <v>39564</v>
      </c>
      <c r="Q345" s="51" t="s">
        <v>651</v>
      </c>
      <c r="R345" s="51" t="s">
        <v>652</v>
      </c>
    </row>
    <row r="346" spans="5:18" ht="13.5" customHeight="1" x14ac:dyDescent="0.2">
      <c r="E346" s="51" t="s">
        <v>634</v>
      </c>
      <c r="F346" s="51" t="s">
        <v>635</v>
      </c>
      <c r="G346" s="51" t="s">
        <v>636</v>
      </c>
      <c r="H346" s="51" t="s">
        <v>562</v>
      </c>
      <c r="I346" s="51" t="s">
        <v>646</v>
      </c>
      <c r="J346" s="51" t="s">
        <v>647</v>
      </c>
      <c r="K346" s="51" t="s">
        <v>676</v>
      </c>
      <c r="L346" s="51" t="s">
        <v>77</v>
      </c>
      <c r="M346" s="51" t="s">
        <v>497</v>
      </c>
      <c r="N346" s="51" t="s">
        <v>497</v>
      </c>
      <c r="O346" s="51" t="s">
        <v>648</v>
      </c>
      <c r="P346" s="52">
        <v>39953</v>
      </c>
      <c r="Q346" s="51" t="s">
        <v>651</v>
      </c>
      <c r="R346" s="51" t="s">
        <v>652</v>
      </c>
    </row>
    <row r="347" spans="5:18" ht="13.5" customHeight="1" x14ac:dyDescent="0.2">
      <c r="E347" s="51" t="s">
        <v>634</v>
      </c>
      <c r="F347" s="51" t="s">
        <v>635</v>
      </c>
      <c r="G347" s="51" t="s">
        <v>636</v>
      </c>
      <c r="H347" s="51" t="s">
        <v>562</v>
      </c>
      <c r="I347" s="51" t="s">
        <v>646</v>
      </c>
      <c r="J347" s="51" t="s">
        <v>647</v>
      </c>
      <c r="K347" s="51" t="s">
        <v>676</v>
      </c>
      <c r="L347" s="51" t="s">
        <v>77</v>
      </c>
      <c r="M347" s="51" t="s">
        <v>568</v>
      </c>
      <c r="N347" s="51" t="s">
        <v>568</v>
      </c>
      <c r="O347" s="51" t="s">
        <v>648</v>
      </c>
      <c r="P347" s="52">
        <v>39471</v>
      </c>
      <c r="Q347" s="51" t="s">
        <v>651</v>
      </c>
      <c r="R347" s="51" t="s">
        <v>652</v>
      </c>
    </row>
    <row r="348" spans="5:18" ht="13.5" customHeight="1" x14ac:dyDescent="0.2">
      <c r="E348" s="51" t="s">
        <v>634</v>
      </c>
      <c r="F348" s="51" t="s">
        <v>635</v>
      </c>
      <c r="G348" s="51" t="s">
        <v>636</v>
      </c>
      <c r="H348" s="51" t="s">
        <v>562</v>
      </c>
      <c r="I348" s="51" t="s">
        <v>637</v>
      </c>
      <c r="J348" s="51" t="s">
        <v>566</v>
      </c>
      <c r="K348" s="51" t="s">
        <v>677</v>
      </c>
      <c r="L348" s="51" t="s">
        <v>585</v>
      </c>
      <c r="M348" s="51" t="s">
        <v>494</v>
      </c>
      <c r="N348" s="51" t="s">
        <v>494</v>
      </c>
      <c r="O348" s="51" t="s">
        <v>204</v>
      </c>
      <c r="P348" s="52">
        <v>58169</v>
      </c>
      <c r="Q348" s="51" t="s">
        <v>641</v>
      </c>
      <c r="R348" s="51" t="s">
        <v>642</v>
      </c>
    </row>
    <row r="349" spans="5:18" ht="13.5" customHeight="1" x14ac:dyDescent="0.2">
      <c r="E349" s="51" t="s">
        <v>634</v>
      </c>
      <c r="F349" s="51" t="s">
        <v>635</v>
      </c>
      <c r="G349" s="51" t="s">
        <v>636</v>
      </c>
      <c r="H349" s="51" t="s">
        <v>562</v>
      </c>
      <c r="I349" s="51" t="s">
        <v>637</v>
      </c>
      <c r="J349" s="51" t="s">
        <v>566</v>
      </c>
      <c r="K349" s="51" t="s">
        <v>677</v>
      </c>
      <c r="L349" s="51" t="s">
        <v>585</v>
      </c>
      <c r="M349" s="51" t="s">
        <v>495</v>
      </c>
      <c r="N349" s="51" t="s">
        <v>495</v>
      </c>
      <c r="O349" s="51" t="s">
        <v>204</v>
      </c>
      <c r="P349" s="52">
        <v>59608</v>
      </c>
      <c r="Q349" s="51" t="s">
        <v>641</v>
      </c>
      <c r="R349" s="51" t="s">
        <v>642</v>
      </c>
    </row>
    <row r="350" spans="5:18" ht="13.5" customHeight="1" x14ac:dyDescent="0.2">
      <c r="E350" s="51" t="s">
        <v>634</v>
      </c>
      <c r="F350" s="51" t="s">
        <v>635</v>
      </c>
      <c r="G350" s="51" t="s">
        <v>636</v>
      </c>
      <c r="H350" s="51" t="s">
        <v>562</v>
      </c>
      <c r="I350" s="51" t="s">
        <v>637</v>
      </c>
      <c r="J350" s="51" t="s">
        <v>566</v>
      </c>
      <c r="K350" s="51" t="s">
        <v>677</v>
      </c>
      <c r="L350" s="51" t="s">
        <v>585</v>
      </c>
      <c r="M350" s="51" t="s">
        <v>496</v>
      </c>
      <c r="N350" s="51" t="s">
        <v>496</v>
      </c>
      <c r="O350" s="51" t="s">
        <v>204</v>
      </c>
      <c r="P350" s="52">
        <v>65613</v>
      </c>
      <c r="Q350" s="51" t="s">
        <v>641</v>
      </c>
      <c r="R350" s="51" t="s">
        <v>642</v>
      </c>
    </row>
    <row r="351" spans="5:18" ht="13.5" customHeight="1" x14ac:dyDescent="0.2">
      <c r="E351" s="51" t="s">
        <v>634</v>
      </c>
      <c r="F351" s="51" t="s">
        <v>635</v>
      </c>
      <c r="G351" s="51" t="s">
        <v>636</v>
      </c>
      <c r="H351" s="51" t="s">
        <v>562</v>
      </c>
      <c r="I351" s="51" t="s">
        <v>637</v>
      </c>
      <c r="J351" s="51" t="s">
        <v>566</v>
      </c>
      <c r="K351" s="51" t="s">
        <v>677</v>
      </c>
      <c r="L351" s="51" t="s">
        <v>585</v>
      </c>
      <c r="M351" s="51" t="s">
        <v>497</v>
      </c>
      <c r="N351" s="51" t="s">
        <v>497</v>
      </c>
      <c r="O351" s="51" t="s">
        <v>204</v>
      </c>
      <c r="P351" s="52">
        <v>66275</v>
      </c>
      <c r="Q351" s="51" t="s">
        <v>641</v>
      </c>
      <c r="R351" s="51" t="s">
        <v>642</v>
      </c>
    </row>
    <row r="352" spans="5:18" ht="13.5" customHeight="1" x14ac:dyDescent="0.2">
      <c r="E352" s="51" t="s">
        <v>634</v>
      </c>
      <c r="F352" s="51" t="s">
        <v>635</v>
      </c>
      <c r="G352" s="51" t="s">
        <v>636</v>
      </c>
      <c r="H352" s="51" t="s">
        <v>562</v>
      </c>
      <c r="I352" s="51" t="s">
        <v>637</v>
      </c>
      <c r="J352" s="51" t="s">
        <v>566</v>
      </c>
      <c r="K352" s="51" t="s">
        <v>677</v>
      </c>
      <c r="L352" s="51" t="s">
        <v>585</v>
      </c>
      <c r="M352" s="51" t="s">
        <v>568</v>
      </c>
      <c r="N352" s="51" t="s">
        <v>568</v>
      </c>
      <c r="O352" s="51" t="s">
        <v>204</v>
      </c>
      <c r="P352" s="52">
        <v>56235</v>
      </c>
      <c r="Q352" s="51" t="s">
        <v>641</v>
      </c>
      <c r="R352" s="51" t="s">
        <v>642</v>
      </c>
    </row>
    <row r="353" spans="5:18" ht="13.5" customHeight="1" x14ac:dyDescent="0.2">
      <c r="E353" s="51" t="s">
        <v>634</v>
      </c>
      <c r="F353" s="51" t="s">
        <v>635</v>
      </c>
      <c r="G353" s="51" t="s">
        <v>636</v>
      </c>
      <c r="H353" s="51" t="s">
        <v>562</v>
      </c>
      <c r="I353" s="51" t="s">
        <v>643</v>
      </c>
      <c r="J353" s="51" t="s">
        <v>644</v>
      </c>
      <c r="K353" s="51" t="s">
        <v>677</v>
      </c>
      <c r="L353" s="51" t="s">
        <v>585</v>
      </c>
      <c r="M353" s="51" t="s">
        <v>494</v>
      </c>
      <c r="N353" s="51" t="s">
        <v>494</v>
      </c>
      <c r="O353" s="51" t="s">
        <v>645</v>
      </c>
      <c r="P353" s="52">
        <v>2269</v>
      </c>
      <c r="Q353" s="51" t="s">
        <v>639</v>
      </c>
      <c r="R353" s="51" t="s">
        <v>640</v>
      </c>
    </row>
    <row r="354" spans="5:18" ht="13.5" customHeight="1" x14ac:dyDescent="0.2">
      <c r="E354" s="51" t="s">
        <v>634</v>
      </c>
      <c r="F354" s="51" t="s">
        <v>635</v>
      </c>
      <c r="G354" s="51" t="s">
        <v>636</v>
      </c>
      <c r="H354" s="51" t="s">
        <v>562</v>
      </c>
      <c r="I354" s="51" t="s">
        <v>643</v>
      </c>
      <c r="J354" s="51" t="s">
        <v>644</v>
      </c>
      <c r="K354" s="51" t="s">
        <v>677</v>
      </c>
      <c r="L354" s="51" t="s">
        <v>585</v>
      </c>
      <c r="M354" s="51" t="s">
        <v>495</v>
      </c>
      <c r="N354" s="51" t="s">
        <v>495</v>
      </c>
      <c r="O354" s="51" t="s">
        <v>645</v>
      </c>
      <c r="P354" s="52">
        <v>2282</v>
      </c>
      <c r="Q354" s="51" t="s">
        <v>639</v>
      </c>
      <c r="R354" s="51" t="s">
        <v>640</v>
      </c>
    </row>
    <row r="355" spans="5:18" ht="13.5" customHeight="1" x14ac:dyDescent="0.2">
      <c r="E355" s="51" t="s">
        <v>634</v>
      </c>
      <c r="F355" s="51" t="s">
        <v>635</v>
      </c>
      <c r="G355" s="51" t="s">
        <v>636</v>
      </c>
      <c r="H355" s="51" t="s">
        <v>562</v>
      </c>
      <c r="I355" s="51" t="s">
        <v>643</v>
      </c>
      <c r="J355" s="51" t="s">
        <v>644</v>
      </c>
      <c r="K355" s="51" t="s">
        <v>677</v>
      </c>
      <c r="L355" s="51" t="s">
        <v>585</v>
      </c>
      <c r="M355" s="51" t="s">
        <v>496</v>
      </c>
      <c r="N355" s="51" t="s">
        <v>496</v>
      </c>
      <c r="O355" s="51" t="s">
        <v>645</v>
      </c>
      <c r="P355" s="52">
        <v>2297</v>
      </c>
      <c r="Q355" s="51" t="s">
        <v>639</v>
      </c>
      <c r="R355" s="51" t="s">
        <v>640</v>
      </c>
    </row>
    <row r="356" spans="5:18" ht="13.5" customHeight="1" x14ac:dyDescent="0.2">
      <c r="E356" s="51" t="s">
        <v>634</v>
      </c>
      <c r="F356" s="51" t="s">
        <v>635</v>
      </c>
      <c r="G356" s="51" t="s">
        <v>636</v>
      </c>
      <c r="H356" s="51" t="s">
        <v>562</v>
      </c>
      <c r="I356" s="51" t="s">
        <v>643</v>
      </c>
      <c r="J356" s="51" t="s">
        <v>644</v>
      </c>
      <c r="K356" s="51" t="s">
        <v>677</v>
      </c>
      <c r="L356" s="51" t="s">
        <v>585</v>
      </c>
      <c r="M356" s="51" t="s">
        <v>497</v>
      </c>
      <c r="N356" s="51" t="s">
        <v>497</v>
      </c>
      <c r="O356" s="51" t="s">
        <v>645</v>
      </c>
      <c r="P356" s="52">
        <v>2296</v>
      </c>
      <c r="Q356" s="51" t="s">
        <v>639</v>
      </c>
      <c r="R356" s="51" t="s">
        <v>640</v>
      </c>
    </row>
    <row r="357" spans="5:18" ht="13.5" customHeight="1" x14ac:dyDescent="0.2">
      <c r="E357" s="51" t="s">
        <v>634</v>
      </c>
      <c r="F357" s="51" t="s">
        <v>635</v>
      </c>
      <c r="G357" s="51" t="s">
        <v>636</v>
      </c>
      <c r="H357" s="51" t="s">
        <v>562</v>
      </c>
      <c r="I357" s="51" t="s">
        <v>643</v>
      </c>
      <c r="J357" s="51" t="s">
        <v>644</v>
      </c>
      <c r="K357" s="51" t="s">
        <v>677</v>
      </c>
      <c r="L357" s="51" t="s">
        <v>585</v>
      </c>
      <c r="M357" s="51" t="s">
        <v>568</v>
      </c>
      <c r="N357" s="51" t="s">
        <v>568</v>
      </c>
      <c r="O357" s="51" t="s">
        <v>645</v>
      </c>
      <c r="P357" s="52">
        <v>2294</v>
      </c>
      <c r="Q357" s="51" t="s">
        <v>639</v>
      </c>
      <c r="R357" s="51" t="s">
        <v>640</v>
      </c>
    </row>
    <row r="358" spans="5:18" ht="13.5" customHeight="1" x14ac:dyDescent="0.2">
      <c r="E358" s="51" t="s">
        <v>634</v>
      </c>
      <c r="F358" s="51" t="s">
        <v>635</v>
      </c>
      <c r="G358" s="51" t="s">
        <v>636</v>
      </c>
      <c r="H358" s="51" t="s">
        <v>562</v>
      </c>
      <c r="I358" s="51" t="s">
        <v>646</v>
      </c>
      <c r="J358" s="51" t="s">
        <v>647</v>
      </c>
      <c r="K358" s="51" t="s">
        <v>677</v>
      </c>
      <c r="L358" s="51" t="s">
        <v>585</v>
      </c>
      <c r="M358" s="51" t="s">
        <v>494</v>
      </c>
      <c r="N358" s="51" t="s">
        <v>494</v>
      </c>
      <c r="O358" s="51" t="s">
        <v>648</v>
      </c>
      <c r="P358" s="52">
        <v>13200</v>
      </c>
      <c r="Q358" s="51" t="s">
        <v>651</v>
      </c>
      <c r="R358" s="51" t="s">
        <v>652</v>
      </c>
    </row>
    <row r="359" spans="5:18" ht="13.5" customHeight="1" x14ac:dyDescent="0.2">
      <c r="E359" s="51" t="s">
        <v>634</v>
      </c>
      <c r="F359" s="51" t="s">
        <v>635</v>
      </c>
      <c r="G359" s="51" t="s">
        <v>636</v>
      </c>
      <c r="H359" s="51" t="s">
        <v>562</v>
      </c>
      <c r="I359" s="51" t="s">
        <v>646</v>
      </c>
      <c r="J359" s="51" t="s">
        <v>647</v>
      </c>
      <c r="K359" s="51" t="s">
        <v>677</v>
      </c>
      <c r="L359" s="51" t="s">
        <v>585</v>
      </c>
      <c r="M359" s="51" t="s">
        <v>495</v>
      </c>
      <c r="N359" s="51" t="s">
        <v>495</v>
      </c>
      <c r="O359" s="51" t="s">
        <v>648</v>
      </c>
      <c r="P359" s="52">
        <v>13600</v>
      </c>
      <c r="Q359" s="51" t="s">
        <v>651</v>
      </c>
      <c r="R359" s="51" t="s">
        <v>652</v>
      </c>
    </row>
    <row r="360" spans="5:18" ht="13.5" customHeight="1" x14ac:dyDescent="0.2">
      <c r="E360" s="51" t="s">
        <v>634</v>
      </c>
      <c r="F360" s="51" t="s">
        <v>635</v>
      </c>
      <c r="G360" s="51" t="s">
        <v>636</v>
      </c>
      <c r="H360" s="51" t="s">
        <v>562</v>
      </c>
      <c r="I360" s="51" t="s">
        <v>646</v>
      </c>
      <c r="J360" s="51" t="s">
        <v>647</v>
      </c>
      <c r="K360" s="51" t="s">
        <v>677</v>
      </c>
      <c r="L360" s="51" t="s">
        <v>585</v>
      </c>
      <c r="M360" s="51" t="s">
        <v>496</v>
      </c>
      <c r="N360" s="51" t="s">
        <v>496</v>
      </c>
      <c r="O360" s="51" t="s">
        <v>648</v>
      </c>
      <c r="P360" s="52">
        <v>15073</v>
      </c>
      <c r="Q360" s="51" t="s">
        <v>651</v>
      </c>
      <c r="R360" s="51" t="s">
        <v>652</v>
      </c>
    </row>
    <row r="361" spans="5:18" ht="13.5" customHeight="1" x14ac:dyDescent="0.2">
      <c r="E361" s="51" t="s">
        <v>634</v>
      </c>
      <c r="F361" s="51" t="s">
        <v>635</v>
      </c>
      <c r="G361" s="51" t="s">
        <v>636</v>
      </c>
      <c r="H361" s="51" t="s">
        <v>562</v>
      </c>
      <c r="I361" s="51" t="s">
        <v>646</v>
      </c>
      <c r="J361" s="51" t="s">
        <v>647</v>
      </c>
      <c r="K361" s="51" t="s">
        <v>677</v>
      </c>
      <c r="L361" s="51" t="s">
        <v>585</v>
      </c>
      <c r="M361" s="51" t="s">
        <v>497</v>
      </c>
      <c r="N361" s="51" t="s">
        <v>497</v>
      </c>
      <c r="O361" s="51" t="s">
        <v>648</v>
      </c>
      <c r="P361" s="52">
        <v>15214</v>
      </c>
      <c r="Q361" s="51" t="s">
        <v>651</v>
      </c>
      <c r="R361" s="51" t="s">
        <v>652</v>
      </c>
    </row>
    <row r="362" spans="5:18" ht="13.5" customHeight="1" x14ac:dyDescent="0.2">
      <c r="E362" s="51" t="s">
        <v>634</v>
      </c>
      <c r="F362" s="51" t="s">
        <v>635</v>
      </c>
      <c r="G362" s="51" t="s">
        <v>636</v>
      </c>
      <c r="H362" s="51" t="s">
        <v>562</v>
      </c>
      <c r="I362" s="51" t="s">
        <v>646</v>
      </c>
      <c r="J362" s="51" t="s">
        <v>647</v>
      </c>
      <c r="K362" s="51" t="s">
        <v>677</v>
      </c>
      <c r="L362" s="51" t="s">
        <v>585</v>
      </c>
      <c r="M362" s="51" t="s">
        <v>568</v>
      </c>
      <c r="N362" s="51" t="s">
        <v>568</v>
      </c>
      <c r="O362" s="51" t="s">
        <v>648</v>
      </c>
      <c r="P362" s="52">
        <v>12900</v>
      </c>
      <c r="Q362" s="51" t="s">
        <v>663</v>
      </c>
      <c r="R362" s="51" t="s">
        <v>664</v>
      </c>
    </row>
    <row r="363" spans="5:18" ht="13.5" customHeight="1" x14ac:dyDescent="0.2">
      <c r="E363" s="51" t="s">
        <v>634</v>
      </c>
      <c r="F363" s="51" t="s">
        <v>635</v>
      </c>
      <c r="G363" s="51" t="s">
        <v>636</v>
      </c>
      <c r="H363" s="51" t="s">
        <v>562</v>
      </c>
      <c r="I363" s="51" t="s">
        <v>637</v>
      </c>
      <c r="J363" s="51" t="s">
        <v>566</v>
      </c>
      <c r="K363" s="51" t="s">
        <v>678</v>
      </c>
      <c r="L363" s="51" t="s">
        <v>618</v>
      </c>
      <c r="M363" s="51" t="s">
        <v>494</v>
      </c>
      <c r="N363" s="51" t="s">
        <v>494</v>
      </c>
      <c r="O363" s="51" t="s">
        <v>204</v>
      </c>
      <c r="P363" s="52">
        <v>0</v>
      </c>
      <c r="Q363" s="51" t="s">
        <v>641</v>
      </c>
      <c r="R363" s="51" t="s">
        <v>642</v>
      </c>
    </row>
    <row r="364" spans="5:18" ht="13.5" customHeight="1" x14ac:dyDescent="0.2">
      <c r="E364" s="51" t="s">
        <v>634</v>
      </c>
      <c r="F364" s="51" t="s">
        <v>635</v>
      </c>
      <c r="G364" s="51" t="s">
        <v>636</v>
      </c>
      <c r="H364" s="51" t="s">
        <v>562</v>
      </c>
      <c r="I364" s="51" t="s">
        <v>637</v>
      </c>
      <c r="J364" s="51" t="s">
        <v>566</v>
      </c>
      <c r="K364" s="51" t="s">
        <v>678</v>
      </c>
      <c r="L364" s="51" t="s">
        <v>618</v>
      </c>
      <c r="M364" s="51" t="s">
        <v>495</v>
      </c>
      <c r="N364" s="51" t="s">
        <v>495</v>
      </c>
      <c r="O364" s="51" t="s">
        <v>204</v>
      </c>
      <c r="P364" s="52">
        <v>0</v>
      </c>
      <c r="Q364" s="51" t="s">
        <v>641</v>
      </c>
      <c r="R364" s="51" t="s">
        <v>642</v>
      </c>
    </row>
    <row r="365" spans="5:18" ht="13.5" customHeight="1" x14ac:dyDescent="0.2">
      <c r="E365" s="51" t="s">
        <v>634</v>
      </c>
      <c r="F365" s="51" t="s">
        <v>635</v>
      </c>
      <c r="G365" s="51" t="s">
        <v>636</v>
      </c>
      <c r="H365" s="51" t="s">
        <v>562</v>
      </c>
      <c r="I365" s="51" t="s">
        <v>637</v>
      </c>
      <c r="J365" s="51" t="s">
        <v>566</v>
      </c>
      <c r="K365" s="51" t="s">
        <v>678</v>
      </c>
      <c r="L365" s="51" t="s">
        <v>618</v>
      </c>
      <c r="M365" s="51" t="s">
        <v>496</v>
      </c>
      <c r="N365" s="51" t="s">
        <v>496</v>
      </c>
      <c r="O365" s="51" t="s">
        <v>204</v>
      </c>
      <c r="P365" s="52">
        <v>0</v>
      </c>
      <c r="Q365" s="51" t="s">
        <v>641</v>
      </c>
      <c r="R365" s="51" t="s">
        <v>642</v>
      </c>
    </row>
    <row r="366" spans="5:18" ht="13.5" customHeight="1" x14ac:dyDescent="0.2">
      <c r="E366" s="51" t="s">
        <v>634</v>
      </c>
      <c r="F366" s="51" t="s">
        <v>635</v>
      </c>
      <c r="G366" s="51" t="s">
        <v>636</v>
      </c>
      <c r="H366" s="51" t="s">
        <v>562</v>
      </c>
      <c r="I366" s="51" t="s">
        <v>637</v>
      </c>
      <c r="J366" s="51" t="s">
        <v>566</v>
      </c>
      <c r="K366" s="51" t="s">
        <v>678</v>
      </c>
      <c r="L366" s="51" t="s">
        <v>618</v>
      </c>
      <c r="M366" s="51" t="s">
        <v>497</v>
      </c>
      <c r="N366" s="51" t="s">
        <v>497</v>
      </c>
      <c r="O366" s="51" t="s">
        <v>204</v>
      </c>
      <c r="P366" s="52">
        <v>0</v>
      </c>
      <c r="Q366" s="51" t="s">
        <v>641</v>
      </c>
      <c r="R366" s="51" t="s">
        <v>642</v>
      </c>
    </row>
    <row r="367" spans="5:18" ht="13.5" customHeight="1" x14ac:dyDescent="0.2">
      <c r="E367" s="51" t="s">
        <v>634</v>
      </c>
      <c r="F367" s="51" t="s">
        <v>635</v>
      </c>
      <c r="G367" s="51" t="s">
        <v>636</v>
      </c>
      <c r="H367" s="51" t="s">
        <v>562</v>
      </c>
      <c r="I367" s="51" t="s">
        <v>637</v>
      </c>
      <c r="J367" s="51" t="s">
        <v>566</v>
      </c>
      <c r="K367" s="51" t="s">
        <v>678</v>
      </c>
      <c r="L367" s="51" t="s">
        <v>618</v>
      </c>
      <c r="M367" s="51" t="s">
        <v>568</v>
      </c>
      <c r="N367" s="51" t="s">
        <v>568</v>
      </c>
      <c r="O367" s="51" t="s">
        <v>204</v>
      </c>
      <c r="P367" s="52">
        <v>0</v>
      </c>
      <c r="Q367" s="51" t="s">
        <v>641</v>
      </c>
      <c r="R367" s="51" t="s">
        <v>642</v>
      </c>
    </row>
    <row r="368" spans="5:18" ht="13.5" customHeight="1" x14ac:dyDescent="0.2">
      <c r="E368" s="51" t="s">
        <v>634</v>
      </c>
      <c r="F368" s="51" t="s">
        <v>635</v>
      </c>
      <c r="G368" s="51" t="s">
        <v>636</v>
      </c>
      <c r="H368" s="51" t="s">
        <v>562</v>
      </c>
      <c r="I368" s="51" t="s">
        <v>646</v>
      </c>
      <c r="J368" s="51" t="s">
        <v>647</v>
      </c>
      <c r="K368" s="51" t="s">
        <v>678</v>
      </c>
      <c r="L368" s="51" t="s">
        <v>618</v>
      </c>
      <c r="M368" s="51" t="s">
        <v>494</v>
      </c>
      <c r="N368" s="51" t="s">
        <v>494</v>
      </c>
      <c r="O368" s="51" t="s">
        <v>648</v>
      </c>
      <c r="P368" s="52">
        <v>0</v>
      </c>
      <c r="Q368" s="51" t="s">
        <v>641</v>
      </c>
      <c r="R368" s="51" t="s">
        <v>642</v>
      </c>
    </row>
    <row r="369" spans="5:18" ht="13.5" customHeight="1" x14ac:dyDescent="0.2">
      <c r="E369" s="51" t="s">
        <v>634</v>
      </c>
      <c r="F369" s="51" t="s">
        <v>635</v>
      </c>
      <c r="G369" s="51" t="s">
        <v>636</v>
      </c>
      <c r="H369" s="51" t="s">
        <v>562</v>
      </c>
      <c r="I369" s="51" t="s">
        <v>646</v>
      </c>
      <c r="J369" s="51" t="s">
        <v>647</v>
      </c>
      <c r="K369" s="51" t="s">
        <v>678</v>
      </c>
      <c r="L369" s="51" t="s">
        <v>618</v>
      </c>
      <c r="M369" s="51" t="s">
        <v>495</v>
      </c>
      <c r="N369" s="51" t="s">
        <v>495</v>
      </c>
      <c r="O369" s="51" t="s">
        <v>648</v>
      </c>
      <c r="P369" s="52">
        <v>0</v>
      </c>
      <c r="Q369" s="51" t="s">
        <v>641</v>
      </c>
      <c r="R369" s="51" t="s">
        <v>642</v>
      </c>
    </row>
    <row r="370" spans="5:18" ht="13.5" customHeight="1" x14ac:dyDescent="0.2">
      <c r="E370" s="51" t="s">
        <v>634</v>
      </c>
      <c r="F370" s="51" t="s">
        <v>635</v>
      </c>
      <c r="G370" s="51" t="s">
        <v>636</v>
      </c>
      <c r="H370" s="51" t="s">
        <v>562</v>
      </c>
      <c r="I370" s="51" t="s">
        <v>646</v>
      </c>
      <c r="J370" s="51" t="s">
        <v>647</v>
      </c>
      <c r="K370" s="51" t="s">
        <v>678</v>
      </c>
      <c r="L370" s="51" t="s">
        <v>618</v>
      </c>
      <c r="M370" s="51" t="s">
        <v>496</v>
      </c>
      <c r="N370" s="51" t="s">
        <v>496</v>
      </c>
      <c r="O370" s="51" t="s">
        <v>648</v>
      </c>
      <c r="P370" s="52">
        <v>0</v>
      </c>
      <c r="Q370" s="51" t="s">
        <v>641</v>
      </c>
      <c r="R370" s="51" t="s">
        <v>642</v>
      </c>
    </row>
    <row r="371" spans="5:18" ht="13.5" customHeight="1" x14ac:dyDescent="0.2">
      <c r="E371" s="51" t="s">
        <v>634</v>
      </c>
      <c r="F371" s="51" t="s">
        <v>635</v>
      </c>
      <c r="G371" s="51" t="s">
        <v>636</v>
      </c>
      <c r="H371" s="51" t="s">
        <v>562</v>
      </c>
      <c r="I371" s="51" t="s">
        <v>646</v>
      </c>
      <c r="J371" s="51" t="s">
        <v>647</v>
      </c>
      <c r="K371" s="51" t="s">
        <v>678</v>
      </c>
      <c r="L371" s="51" t="s">
        <v>618</v>
      </c>
      <c r="M371" s="51" t="s">
        <v>497</v>
      </c>
      <c r="N371" s="51" t="s">
        <v>497</v>
      </c>
      <c r="O371" s="51" t="s">
        <v>648</v>
      </c>
      <c r="P371" s="52">
        <v>0</v>
      </c>
      <c r="Q371" s="51" t="s">
        <v>641</v>
      </c>
      <c r="R371" s="51" t="s">
        <v>642</v>
      </c>
    </row>
    <row r="372" spans="5:18" ht="13.5" customHeight="1" x14ac:dyDescent="0.2">
      <c r="E372" s="51" t="s">
        <v>634</v>
      </c>
      <c r="F372" s="51" t="s">
        <v>635</v>
      </c>
      <c r="G372" s="51" t="s">
        <v>636</v>
      </c>
      <c r="H372" s="51" t="s">
        <v>562</v>
      </c>
      <c r="I372" s="51" t="s">
        <v>646</v>
      </c>
      <c r="J372" s="51" t="s">
        <v>647</v>
      </c>
      <c r="K372" s="51" t="s">
        <v>678</v>
      </c>
      <c r="L372" s="51" t="s">
        <v>618</v>
      </c>
      <c r="M372" s="51" t="s">
        <v>568</v>
      </c>
      <c r="N372" s="51" t="s">
        <v>568</v>
      </c>
      <c r="O372" s="51" t="s">
        <v>648</v>
      </c>
      <c r="P372" s="52">
        <v>0</v>
      </c>
      <c r="Q372" s="51" t="s">
        <v>641</v>
      </c>
      <c r="R372" s="51" t="s">
        <v>642</v>
      </c>
    </row>
    <row r="373" spans="5:18" ht="13.5" customHeight="1" x14ac:dyDescent="0.2">
      <c r="E373" s="51" t="s">
        <v>634</v>
      </c>
      <c r="F373" s="51" t="s">
        <v>635</v>
      </c>
      <c r="G373" s="51" t="s">
        <v>636</v>
      </c>
      <c r="H373" s="51" t="s">
        <v>562</v>
      </c>
      <c r="I373" s="51" t="s">
        <v>637</v>
      </c>
      <c r="J373" s="51" t="s">
        <v>566</v>
      </c>
      <c r="K373" s="51" t="s">
        <v>679</v>
      </c>
      <c r="L373" s="51" t="s">
        <v>574</v>
      </c>
      <c r="M373" s="51" t="s">
        <v>494</v>
      </c>
      <c r="N373" s="51" t="s">
        <v>494</v>
      </c>
      <c r="O373" s="51" t="s">
        <v>204</v>
      </c>
      <c r="P373" s="52">
        <v>285823</v>
      </c>
      <c r="Q373" s="51" t="s">
        <v>641</v>
      </c>
      <c r="R373" s="51" t="s">
        <v>642</v>
      </c>
    </row>
    <row r="374" spans="5:18" ht="13.5" customHeight="1" x14ac:dyDescent="0.2">
      <c r="E374" s="51" t="s">
        <v>634</v>
      </c>
      <c r="F374" s="51" t="s">
        <v>635</v>
      </c>
      <c r="G374" s="51" t="s">
        <v>636</v>
      </c>
      <c r="H374" s="51" t="s">
        <v>562</v>
      </c>
      <c r="I374" s="51" t="s">
        <v>637</v>
      </c>
      <c r="J374" s="51" t="s">
        <v>566</v>
      </c>
      <c r="K374" s="51" t="s">
        <v>679</v>
      </c>
      <c r="L374" s="51" t="s">
        <v>574</v>
      </c>
      <c r="M374" s="51" t="s">
        <v>495</v>
      </c>
      <c r="N374" s="51" t="s">
        <v>495</v>
      </c>
      <c r="O374" s="51" t="s">
        <v>204</v>
      </c>
      <c r="P374" s="52">
        <v>286584</v>
      </c>
      <c r="Q374" s="51" t="s">
        <v>641</v>
      </c>
      <c r="R374" s="51" t="s">
        <v>642</v>
      </c>
    </row>
    <row r="375" spans="5:18" ht="13.5" customHeight="1" x14ac:dyDescent="0.2">
      <c r="E375" s="51" t="s">
        <v>634</v>
      </c>
      <c r="F375" s="51" t="s">
        <v>635</v>
      </c>
      <c r="G375" s="51" t="s">
        <v>636</v>
      </c>
      <c r="H375" s="51" t="s">
        <v>562</v>
      </c>
      <c r="I375" s="51" t="s">
        <v>637</v>
      </c>
      <c r="J375" s="51" t="s">
        <v>566</v>
      </c>
      <c r="K375" s="51" t="s">
        <v>679</v>
      </c>
      <c r="L375" s="51" t="s">
        <v>574</v>
      </c>
      <c r="M375" s="51" t="s">
        <v>496</v>
      </c>
      <c r="N375" s="51" t="s">
        <v>496</v>
      </c>
      <c r="O375" s="51" t="s">
        <v>204</v>
      </c>
      <c r="P375" s="52">
        <v>307194</v>
      </c>
      <c r="Q375" s="51" t="s">
        <v>641</v>
      </c>
      <c r="R375" s="51" t="s">
        <v>642</v>
      </c>
    </row>
    <row r="376" spans="5:18" ht="13.5" customHeight="1" x14ac:dyDescent="0.2">
      <c r="E376" s="51" t="s">
        <v>634</v>
      </c>
      <c r="F376" s="51" t="s">
        <v>635</v>
      </c>
      <c r="G376" s="51" t="s">
        <v>636</v>
      </c>
      <c r="H376" s="51" t="s">
        <v>562</v>
      </c>
      <c r="I376" s="51" t="s">
        <v>637</v>
      </c>
      <c r="J376" s="51" t="s">
        <v>566</v>
      </c>
      <c r="K376" s="51" t="s">
        <v>679</v>
      </c>
      <c r="L376" s="51" t="s">
        <v>574</v>
      </c>
      <c r="M376" s="51" t="s">
        <v>497</v>
      </c>
      <c r="N376" s="51" t="s">
        <v>497</v>
      </c>
      <c r="O376" s="51" t="s">
        <v>204</v>
      </c>
      <c r="P376" s="52">
        <v>322259</v>
      </c>
      <c r="Q376" s="51" t="s">
        <v>641</v>
      </c>
      <c r="R376" s="51" t="s">
        <v>642</v>
      </c>
    </row>
    <row r="377" spans="5:18" ht="13.5" customHeight="1" x14ac:dyDescent="0.2">
      <c r="E377" s="51" t="s">
        <v>634</v>
      </c>
      <c r="F377" s="51" t="s">
        <v>635</v>
      </c>
      <c r="G377" s="51" t="s">
        <v>636</v>
      </c>
      <c r="H377" s="51" t="s">
        <v>562</v>
      </c>
      <c r="I377" s="51" t="s">
        <v>637</v>
      </c>
      <c r="J377" s="51" t="s">
        <v>566</v>
      </c>
      <c r="K377" s="51" t="s">
        <v>679</v>
      </c>
      <c r="L377" s="51" t="s">
        <v>574</v>
      </c>
      <c r="M377" s="51" t="s">
        <v>568</v>
      </c>
      <c r="N377" s="51" t="s">
        <v>568</v>
      </c>
      <c r="O377" s="51" t="s">
        <v>204</v>
      </c>
      <c r="P377" s="52">
        <v>322708</v>
      </c>
      <c r="Q377" s="51" t="s">
        <v>641</v>
      </c>
      <c r="R377" s="51" t="s">
        <v>642</v>
      </c>
    </row>
    <row r="378" spans="5:18" ht="13.5" customHeight="1" x14ac:dyDescent="0.2">
      <c r="E378" s="51" t="s">
        <v>634</v>
      </c>
      <c r="F378" s="51" t="s">
        <v>635</v>
      </c>
      <c r="G378" s="51" t="s">
        <v>636</v>
      </c>
      <c r="H378" s="51" t="s">
        <v>562</v>
      </c>
      <c r="I378" s="51" t="s">
        <v>643</v>
      </c>
      <c r="J378" s="51" t="s">
        <v>644</v>
      </c>
      <c r="K378" s="51" t="s">
        <v>679</v>
      </c>
      <c r="L378" s="51" t="s">
        <v>574</v>
      </c>
      <c r="M378" s="51" t="s">
        <v>494</v>
      </c>
      <c r="N378" s="51" t="s">
        <v>494</v>
      </c>
      <c r="O378" s="51" t="s">
        <v>645</v>
      </c>
      <c r="P378" s="52">
        <v>65775</v>
      </c>
      <c r="Q378" s="51" t="s">
        <v>639</v>
      </c>
      <c r="R378" s="51" t="s">
        <v>640</v>
      </c>
    </row>
    <row r="379" spans="5:18" ht="13.5" customHeight="1" x14ac:dyDescent="0.2">
      <c r="E379" s="51" t="s">
        <v>634</v>
      </c>
      <c r="F379" s="51" t="s">
        <v>635</v>
      </c>
      <c r="G379" s="51" t="s">
        <v>636</v>
      </c>
      <c r="H379" s="51" t="s">
        <v>562</v>
      </c>
      <c r="I379" s="51" t="s">
        <v>643</v>
      </c>
      <c r="J379" s="51" t="s">
        <v>644</v>
      </c>
      <c r="K379" s="51" t="s">
        <v>679</v>
      </c>
      <c r="L379" s="51" t="s">
        <v>574</v>
      </c>
      <c r="M379" s="51" t="s">
        <v>495</v>
      </c>
      <c r="N379" s="51" t="s">
        <v>495</v>
      </c>
      <c r="O379" s="51" t="s">
        <v>645</v>
      </c>
      <c r="P379" s="52">
        <v>65949</v>
      </c>
      <c r="Q379" s="51" t="s">
        <v>639</v>
      </c>
      <c r="R379" s="51" t="s">
        <v>640</v>
      </c>
    </row>
    <row r="380" spans="5:18" ht="13.5" customHeight="1" x14ac:dyDescent="0.2">
      <c r="E380" s="51" t="s">
        <v>634</v>
      </c>
      <c r="F380" s="51" t="s">
        <v>635</v>
      </c>
      <c r="G380" s="51" t="s">
        <v>636</v>
      </c>
      <c r="H380" s="51" t="s">
        <v>562</v>
      </c>
      <c r="I380" s="51" t="s">
        <v>643</v>
      </c>
      <c r="J380" s="51" t="s">
        <v>644</v>
      </c>
      <c r="K380" s="51" t="s">
        <v>679</v>
      </c>
      <c r="L380" s="51" t="s">
        <v>574</v>
      </c>
      <c r="M380" s="51" t="s">
        <v>496</v>
      </c>
      <c r="N380" s="51" t="s">
        <v>496</v>
      </c>
      <c r="O380" s="51" t="s">
        <v>645</v>
      </c>
      <c r="P380" s="52">
        <v>65756</v>
      </c>
      <c r="Q380" s="51" t="s">
        <v>639</v>
      </c>
      <c r="R380" s="51" t="s">
        <v>640</v>
      </c>
    </row>
    <row r="381" spans="5:18" ht="13.5" customHeight="1" x14ac:dyDescent="0.2">
      <c r="E381" s="51" t="s">
        <v>634</v>
      </c>
      <c r="F381" s="51" t="s">
        <v>635</v>
      </c>
      <c r="G381" s="51" t="s">
        <v>636</v>
      </c>
      <c r="H381" s="51" t="s">
        <v>562</v>
      </c>
      <c r="I381" s="51" t="s">
        <v>643</v>
      </c>
      <c r="J381" s="51" t="s">
        <v>644</v>
      </c>
      <c r="K381" s="51" t="s">
        <v>679</v>
      </c>
      <c r="L381" s="51" t="s">
        <v>574</v>
      </c>
      <c r="M381" s="51" t="s">
        <v>497</v>
      </c>
      <c r="N381" s="51" t="s">
        <v>497</v>
      </c>
      <c r="O381" s="51" t="s">
        <v>645</v>
      </c>
      <c r="P381" s="52">
        <v>65732</v>
      </c>
      <c r="Q381" s="51" t="s">
        <v>639</v>
      </c>
      <c r="R381" s="51" t="s">
        <v>640</v>
      </c>
    </row>
    <row r="382" spans="5:18" ht="13.5" customHeight="1" x14ac:dyDescent="0.2">
      <c r="E382" s="51" t="s">
        <v>634</v>
      </c>
      <c r="F382" s="51" t="s">
        <v>635</v>
      </c>
      <c r="G382" s="51" t="s">
        <v>636</v>
      </c>
      <c r="H382" s="51" t="s">
        <v>562</v>
      </c>
      <c r="I382" s="51" t="s">
        <v>643</v>
      </c>
      <c r="J382" s="51" t="s">
        <v>644</v>
      </c>
      <c r="K382" s="51" t="s">
        <v>679</v>
      </c>
      <c r="L382" s="51" t="s">
        <v>574</v>
      </c>
      <c r="M382" s="51" t="s">
        <v>568</v>
      </c>
      <c r="N382" s="51" t="s">
        <v>568</v>
      </c>
      <c r="O382" s="51" t="s">
        <v>645</v>
      </c>
      <c r="P382" s="52">
        <v>65707</v>
      </c>
      <c r="Q382" s="51" t="s">
        <v>639</v>
      </c>
      <c r="R382" s="51" t="s">
        <v>640</v>
      </c>
    </row>
    <row r="383" spans="5:18" ht="13.5" customHeight="1" x14ac:dyDescent="0.2">
      <c r="E383" s="51" t="s">
        <v>634</v>
      </c>
      <c r="F383" s="51" t="s">
        <v>635</v>
      </c>
      <c r="G383" s="51" t="s">
        <v>636</v>
      </c>
      <c r="H383" s="51" t="s">
        <v>562</v>
      </c>
      <c r="I383" s="51" t="s">
        <v>646</v>
      </c>
      <c r="J383" s="51" t="s">
        <v>647</v>
      </c>
      <c r="K383" s="51" t="s">
        <v>679</v>
      </c>
      <c r="L383" s="51" t="s">
        <v>574</v>
      </c>
      <c r="M383" s="51" t="s">
        <v>494</v>
      </c>
      <c r="N383" s="51" t="s">
        <v>494</v>
      </c>
      <c r="O383" s="51" t="s">
        <v>648</v>
      </c>
      <c r="P383" s="52">
        <v>1880000</v>
      </c>
      <c r="Q383" s="51" t="s">
        <v>639</v>
      </c>
      <c r="R383" s="51" t="s">
        <v>640</v>
      </c>
    </row>
    <row r="384" spans="5:18" ht="13.5" customHeight="1" x14ac:dyDescent="0.2">
      <c r="E384" s="51" t="s">
        <v>634</v>
      </c>
      <c r="F384" s="51" t="s">
        <v>635</v>
      </c>
      <c r="G384" s="51" t="s">
        <v>636</v>
      </c>
      <c r="H384" s="51" t="s">
        <v>562</v>
      </c>
      <c r="I384" s="51" t="s">
        <v>646</v>
      </c>
      <c r="J384" s="51" t="s">
        <v>647</v>
      </c>
      <c r="K384" s="51" t="s">
        <v>679</v>
      </c>
      <c r="L384" s="51" t="s">
        <v>574</v>
      </c>
      <c r="M384" s="51" t="s">
        <v>495</v>
      </c>
      <c r="N384" s="51" t="s">
        <v>495</v>
      </c>
      <c r="O384" s="51" t="s">
        <v>648</v>
      </c>
      <c r="P384" s="52">
        <v>1890000</v>
      </c>
      <c r="Q384" s="51" t="s">
        <v>639</v>
      </c>
      <c r="R384" s="51" t="s">
        <v>640</v>
      </c>
    </row>
    <row r="385" spans="5:18" ht="13.5" customHeight="1" x14ac:dyDescent="0.2">
      <c r="E385" s="51" t="s">
        <v>634</v>
      </c>
      <c r="F385" s="51" t="s">
        <v>635</v>
      </c>
      <c r="G385" s="51" t="s">
        <v>636</v>
      </c>
      <c r="H385" s="51" t="s">
        <v>562</v>
      </c>
      <c r="I385" s="51" t="s">
        <v>646</v>
      </c>
      <c r="J385" s="51" t="s">
        <v>647</v>
      </c>
      <c r="K385" s="51" t="s">
        <v>679</v>
      </c>
      <c r="L385" s="51" t="s">
        <v>574</v>
      </c>
      <c r="M385" s="51" t="s">
        <v>496</v>
      </c>
      <c r="N385" s="51" t="s">
        <v>496</v>
      </c>
      <c r="O385" s="51" t="s">
        <v>648</v>
      </c>
      <c r="P385" s="52">
        <v>2020000</v>
      </c>
      <c r="Q385" s="51" t="s">
        <v>639</v>
      </c>
      <c r="R385" s="51" t="s">
        <v>640</v>
      </c>
    </row>
    <row r="386" spans="5:18" ht="13.5" customHeight="1" x14ac:dyDescent="0.2">
      <c r="E386" s="51" t="s">
        <v>634</v>
      </c>
      <c r="F386" s="51" t="s">
        <v>635</v>
      </c>
      <c r="G386" s="51" t="s">
        <v>636</v>
      </c>
      <c r="H386" s="51" t="s">
        <v>562</v>
      </c>
      <c r="I386" s="51" t="s">
        <v>646</v>
      </c>
      <c r="J386" s="51" t="s">
        <v>647</v>
      </c>
      <c r="K386" s="51" t="s">
        <v>679</v>
      </c>
      <c r="L386" s="51" t="s">
        <v>574</v>
      </c>
      <c r="M386" s="51" t="s">
        <v>497</v>
      </c>
      <c r="N386" s="51" t="s">
        <v>497</v>
      </c>
      <c r="O386" s="51" t="s">
        <v>648</v>
      </c>
      <c r="P386" s="52">
        <v>2118258.15</v>
      </c>
      <c r="Q386" s="51" t="s">
        <v>641</v>
      </c>
      <c r="R386" s="51" t="s">
        <v>642</v>
      </c>
    </row>
    <row r="387" spans="5:18" ht="13.5" customHeight="1" x14ac:dyDescent="0.2">
      <c r="E387" s="51" t="s">
        <v>634</v>
      </c>
      <c r="F387" s="51" t="s">
        <v>635</v>
      </c>
      <c r="G387" s="51" t="s">
        <v>636</v>
      </c>
      <c r="H387" s="51" t="s">
        <v>562</v>
      </c>
      <c r="I387" s="51" t="s">
        <v>646</v>
      </c>
      <c r="J387" s="51" t="s">
        <v>647</v>
      </c>
      <c r="K387" s="51" t="s">
        <v>679</v>
      </c>
      <c r="L387" s="51" t="s">
        <v>574</v>
      </c>
      <c r="M387" s="51" t="s">
        <v>568</v>
      </c>
      <c r="N387" s="51" t="s">
        <v>568</v>
      </c>
      <c r="O387" s="51" t="s">
        <v>648</v>
      </c>
      <c r="P387" s="52">
        <v>2120432.91</v>
      </c>
      <c r="Q387" s="51" t="s">
        <v>641</v>
      </c>
      <c r="R387" s="51" t="s">
        <v>642</v>
      </c>
    </row>
    <row r="388" spans="5:18" ht="13.5" customHeight="1" x14ac:dyDescent="0.2">
      <c r="E388" s="51" t="s">
        <v>634</v>
      </c>
      <c r="F388" s="51" t="s">
        <v>635</v>
      </c>
      <c r="G388" s="51" t="s">
        <v>636</v>
      </c>
      <c r="H388" s="51" t="s">
        <v>562</v>
      </c>
      <c r="I388" s="51" t="s">
        <v>637</v>
      </c>
      <c r="J388" s="51" t="s">
        <v>566</v>
      </c>
      <c r="K388" s="51" t="s">
        <v>680</v>
      </c>
      <c r="L388" s="51" t="s">
        <v>599</v>
      </c>
      <c r="M388" s="51" t="s">
        <v>494</v>
      </c>
      <c r="N388" s="51" t="s">
        <v>494</v>
      </c>
      <c r="O388" s="51" t="s">
        <v>204</v>
      </c>
      <c r="P388" s="52">
        <v>10504</v>
      </c>
      <c r="Q388" s="51" t="s">
        <v>641</v>
      </c>
      <c r="R388" s="51" t="s">
        <v>642</v>
      </c>
    </row>
    <row r="389" spans="5:18" ht="13.5" customHeight="1" x14ac:dyDescent="0.2">
      <c r="E389" s="51" t="s">
        <v>634</v>
      </c>
      <c r="F389" s="51" t="s">
        <v>635</v>
      </c>
      <c r="G389" s="51" t="s">
        <v>636</v>
      </c>
      <c r="H389" s="51" t="s">
        <v>562</v>
      </c>
      <c r="I389" s="51" t="s">
        <v>637</v>
      </c>
      <c r="J389" s="51" t="s">
        <v>566</v>
      </c>
      <c r="K389" s="51" t="s">
        <v>680</v>
      </c>
      <c r="L389" s="51" t="s">
        <v>599</v>
      </c>
      <c r="M389" s="51" t="s">
        <v>495</v>
      </c>
      <c r="N389" s="51" t="s">
        <v>495</v>
      </c>
      <c r="O389" s="51" t="s">
        <v>204</v>
      </c>
      <c r="P389" s="52">
        <v>10539</v>
      </c>
      <c r="Q389" s="51" t="s">
        <v>641</v>
      </c>
      <c r="R389" s="51" t="s">
        <v>642</v>
      </c>
    </row>
    <row r="390" spans="5:18" ht="13.5" customHeight="1" x14ac:dyDescent="0.2">
      <c r="E390" s="51" t="s">
        <v>634</v>
      </c>
      <c r="F390" s="51" t="s">
        <v>635</v>
      </c>
      <c r="G390" s="51" t="s">
        <v>636</v>
      </c>
      <c r="H390" s="51" t="s">
        <v>562</v>
      </c>
      <c r="I390" s="51" t="s">
        <v>637</v>
      </c>
      <c r="J390" s="51" t="s">
        <v>566</v>
      </c>
      <c r="K390" s="51" t="s">
        <v>680</v>
      </c>
      <c r="L390" s="51" t="s">
        <v>599</v>
      </c>
      <c r="M390" s="51" t="s">
        <v>496</v>
      </c>
      <c r="N390" s="51" t="s">
        <v>496</v>
      </c>
      <c r="O390" s="51" t="s">
        <v>204</v>
      </c>
      <c r="P390" s="52">
        <v>10560</v>
      </c>
      <c r="Q390" s="51" t="s">
        <v>641</v>
      </c>
      <c r="R390" s="51" t="s">
        <v>642</v>
      </c>
    </row>
    <row r="391" spans="5:18" ht="13.5" customHeight="1" x14ac:dyDescent="0.2">
      <c r="E391" s="51" t="s">
        <v>634</v>
      </c>
      <c r="F391" s="51" t="s">
        <v>635</v>
      </c>
      <c r="G391" s="51" t="s">
        <v>636</v>
      </c>
      <c r="H391" s="51" t="s">
        <v>562</v>
      </c>
      <c r="I391" s="51" t="s">
        <v>637</v>
      </c>
      <c r="J391" s="51" t="s">
        <v>566</v>
      </c>
      <c r="K391" s="51" t="s">
        <v>680</v>
      </c>
      <c r="L391" s="51" t="s">
        <v>599</v>
      </c>
      <c r="M391" s="51" t="s">
        <v>497</v>
      </c>
      <c r="N391" s="51" t="s">
        <v>497</v>
      </c>
      <c r="O391" s="51" t="s">
        <v>204</v>
      </c>
      <c r="P391" s="52">
        <v>10581</v>
      </c>
      <c r="Q391" s="51" t="s">
        <v>641</v>
      </c>
      <c r="R391" s="51" t="s">
        <v>642</v>
      </c>
    </row>
    <row r="392" spans="5:18" ht="13.5" customHeight="1" x14ac:dyDescent="0.2">
      <c r="E392" s="51" t="s">
        <v>634</v>
      </c>
      <c r="F392" s="51" t="s">
        <v>635</v>
      </c>
      <c r="G392" s="51" t="s">
        <v>636</v>
      </c>
      <c r="H392" s="51" t="s">
        <v>562</v>
      </c>
      <c r="I392" s="51" t="s">
        <v>637</v>
      </c>
      <c r="J392" s="51" t="s">
        <v>566</v>
      </c>
      <c r="K392" s="51" t="s">
        <v>680</v>
      </c>
      <c r="L392" s="51" t="s">
        <v>599</v>
      </c>
      <c r="M392" s="51" t="s">
        <v>568</v>
      </c>
      <c r="N392" s="51" t="s">
        <v>568</v>
      </c>
      <c r="O392" s="51" t="s">
        <v>204</v>
      </c>
      <c r="P392" s="52">
        <v>10601</v>
      </c>
      <c r="Q392" s="51" t="s">
        <v>641</v>
      </c>
      <c r="R392" s="51" t="s">
        <v>642</v>
      </c>
    </row>
    <row r="393" spans="5:18" ht="13.5" customHeight="1" x14ac:dyDescent="0.2">
      <c r="E393" s="51" t="s">
        <v>634</v>
      </c>
      <c r="F393" s="51" t="s">
        <v>635</v>
      </c>
      <c r="G393" s="51" t="s">
        <v>636</v>
      </c>
      <c r="H393" s="51" t="s">
        <v>562</v>
      </c>
      <c r="I393" s="51" t="s">
        <v>643</v>
      </c>
      <c r="J393" s="51" t="s">
        <v>644</v>
      </c>
      <c r="K393" s="51" t="s">
        <v>680</v>
      </c>
      <c r="L393" s="51" t="s">
        <v>599</v>
      </c>
      <c r="M393" s="51" t="s">
        <v>494</v>
      </c>
      <c r="N393" s="51" t="s">
        <v>494</v>
      </c>
      <c r="O393" s="51" t="s">
        <v>645</v>
      </c>
      <c r="P393" s="52">
        <v>53314</v>
      </c>
      <c r="Q393" s="51" t="s">
        <v>639</v>
      </c>
      <c r="R393" s="51" t="s">
        <v>640</v>
      </c>
    </row>
    <row r="394" spans="5:18" ht="13.5" customHeight="1" x14ac:dyDescent="0.2">
      <c r="E394" s="51" t="s">
        <v>634</v>
      </c>
      <c r="F394" s="51" t="s">
        <v>635</v>
      </c>
      <c r="G394" s="51" t="s">
        <v>636</v>
      </c>
      <c r="H394" s="51" t="s">
        <v>562</v>
      </c>
      <c r="I394" s="51" t="s">
        <v>643</v>
      </c>
      <c r="J394" s="51" t="s">
        <v>644</v>
      </c>
      <c r="K394" s="51" t="s">
        <v>680</v>
      </c>
      <c r="L394" s="51" t="s">
        <v>599</v>
      </c>
      <c r="M394" s="51" t="s">
        <v>495</v>
      </c>
      <c r="N394" s="51" t="s">
        <v>495</v>
      </c>
      <c r="O394" s="51" t="s">
        <v>645</v>
      </c>
      <c r="P394" s="52">
        <v>53283</v>
      </c>
      <c r="Q394" s="51" t="s">
        <v>639</v>
      </c>
      <c r="R394" s="51" t="s">
        <v>640</v>
      </c>
    </row>
    <row r="395" spans="5:18" ht="13.5" customHeight="1" x14ac:dyDescent="0.2">
      <c r="E395" s="51" t="s">
        <v>634</v>
      </c>
      <c r="F395" s="51" t="s">
        <v>635</v>
      </c>
      <c r="G395" s="51" t="s">
        <v>636</v>
      </c>
      <c r="H395" s="51" t="s">
        <v>562</v>
      </c>
      <c r="I395" s="51" t="s">
        <v>643</v>
      </c>
      <c r="J395" s="51" t="s">
        <v>644</v>
      </c>
      <c r="K395" s="51" t="s">
        <v>680</v>
      </c>
      <c r="L395" s="51" t="s">
        <v>599</v>
      </c>
      <c r="M395" s="51" t="s">
        <v>496</v>
      </c>
      <c r="N395" s="51" t="s">
        <v>496</v>
      </c>
      <c r="O395" s="51" t="s">
        <v>645</v>
      </c>
      <c r="P395" s="52">
        <v>53292</v>
      </c>
      <c r="Q395" s="51" t="s">
        <v>639</v>
      </c>
      <c r="R395" s="51" t="s">
        <v>640</v>
      </c>
    </row>
    <row r="396" spans="5:18" ht="13.5" customHeight="1" x14ac:dyDescent="0.2">
      <c r="E396" s="51" t="s">
        <v>634</v>
      </c>
      <c r="F396" s="51" t="s">
        <v>635</v>
      </c>
      <c r="G396" s="51" t="s">
        <v>636</v>
      </c>
      <c r="H396" s="51" t="s">
        <v>562</v>
      </c>
      <c r="I396" s="51" t="s">
        <v>643</v>
      </c>
      <c r="J396" s="51" t="s">
        <v>644</v>
      </c>
      <c r="K396" s="51" t="s">
        <v>680</v>
      </c>
      <c r="L396" s="51" t="s">
        <v>599</v>
      </c>
      <c r="M396" s="51" t="s">
        <v>497</v>
      </c>
      <c r="N396" s="51" t="s">
        <v>497</v>
      </c>
      <c r="O396" s="51" t="s">
        <v>645</v>
      </c>
      <c r="P396" s="52">
        <v>53180</v>
      </c>
      <c r="Q396" s="51" t="s">
        <v>639</v>
      </c>
      <c r="R396" s="51" t="s">
        <v>640</v>
      </c>
    </row>
    <row r="397" spans="5:18" ht="13.5" customHeight="1" x14ac:dyDescent="0.2">
      <c r="E397" s="51" t="s">
        <v>634</v>
      </c>
      <c r="F397" s="51" t="s">
        <v>635</v>
      </c>
      <c r="G397" s="51" t="s">
        <v>636</v>
      </c>
      <c r="H397" s="51" t="s">
        <v>562</v>
      </c>
      <c r="I397" s="51" t="s">
        <v>643</v>
      </c>
      <c r="J397" s="51" t="s">
        <v>644</v>
      </c>
      <c r="K397" s="51" t="s">
        <v>680</v>
      </c>
      <c r="L397" s="51" t="s">
        <v>599</v>
      </c>
      <c r="M397" s="51" t="s">
        <v>568</v>
      </c>
      <c r="N397" s="51" t="s">
        <v>568</v>
      </c>
      <c r="O397" s="51" t="s">
        <v>645</v>
      </c>
      <c r="P397" s="52">
        <v>53069</v>
      </c>
      <c r="Q397" s="51" t="s">
        <v>639</v>
      </c>
      <c r="R397" s="51" t="s">
        <v>640</v>
      </c>
    </row>
    <row r="398" spans="5:18" ht="13.5" customHeight="1" x14ac:dyDescent="0.2">
      <c r="E398" s="51" t="s">
        <v>634</v>
      </c>
      <c r="F398" s="51" t="s">
        <v>635</v>
      </c>
      <c r="G398" s="51" t="s">
        <v>636</v>
      </c>
      <c r="H398" s="51" t="s">
        <v>562</v>
      </c>
      <c r="I398" s="51" t="s">
        <v>646</v>
      </c>
      <c r="J398" s="51" t="s">
        <v>647</v>
      </c>
      <c r="K398" s="51" t="s">
        <v>680</v>
      </c>
      <c r="L398" s="51" t="s">
        <v>599</v>
      </c>
      <c r="M398" s="51" t="s">
        <v>494</v>
      </c>
      <c r="N398" s="51" t="s">
        <v>494</v>
      </c>
      <c r="O398" s="51" t="s">
        <v>648</v>
      </c>
      <c r="P398" s="52">
        <v>56003.43</v>
      </c>
      <c r="Q398" s="51" t="s">
        <v>641</v>
      </c>
      <c r="R398" s="51" t="s">
        <v>642</v>
      </c>
    </row>
    <row r="399" spans="5:18" ht="13.5" customHeight="1" x14ac:dyDescent="0.2">
      <c r="E399" s="51" t="s">
        <v>634</v>
      </c>
      <c r="F399" s="51" t="s">
        <v>635</v>
      </c>
      <c r="G399" s="51" t="s">
        <v>636</v>
      </c>
      <c r="H399" s="51" t="s">
        <v>562</v>
      </c>
      <c r="I399" s="51" t="s">
        <v>646</v>
      </c>
      <c r="J399" s="51" t="s">
        <v>647</v>
      </c>
      <c r="K399" s="51" t="s">
        <v>680</v>
      </c>
      <c r="L399" s="51" t="s">
        <v>599</v>
      </c>
      <c r="M399" s="51" t="s">
        <v>495</v>
      </c>
      <c r="N399" s="51" t="s">
        <v>495</v>
      </c>
      <c r="O399" s="51" t="s">
        <v>648</v>
      </c>
      <c r="P399" s="52">
        <v>56154.79</v>
      </c>
      <c r="Q399" s="51" t="s">
        <v>641</v>
      </c>
      <c r="R399" s="51" t="s">
        <v>642</v>
      </c>
    </row>
    <row r="400" spans="5:18" ht="13.5" customHeight="1" x14ac:dyDescent="0.2">
      <c r="E400" s="51" t="s">
        <v>634</v>
      </c>
      <c r="F400" s="51" t="s">
        <v>635</v>
      </c>
      <c r="G400" s="51" t="s">
        <v>636</v>
      </c>
      <c r="H400" s="51" t="s">
        <v>562</v>
      </c>
      <c r="I400" s="51" t="s">
        <v>646</v>
      </c>
      <c r="J400" s="51" t="s">
        <v>647</v>
      </c>
      <c r="K400" s="51" t="s">
        <v>680</v>
      </c>
      <c r="L400" s="51" t="s">
        <v>599</v>
      </c>
      <c r="M400" s="51" t="s">
        <v>496</v>
      </c>
      <c r="N400" s="51" t="s">
        <v>496</v>
      </c>
      <c r="O400" s="51" t="s">
        <v>648</v>
      </c>
      <c r="P400" s="52">
        <v>56278.400000000001</v>
      </c>
      <c r="Q400" s="51" t="s">
        <v>641</v>
      </c>
      <c r="R400" s="51" t="s">
        <v>642</v>
      </c>
    </row>
    <row r="401" spans="5:18" ht="13.5" customHeight="1" x14ac:dyDescent="0.2">
      <c r="E401" s="51" t="s">
        <v>634</v>
      </c>
      <c r="F401" s="51" t="s">
        <v>635</v>
      </c>
      <c r="G401" s="51" t="s">
        <v>636</v>
      </c>
      <c r="H401" s="51" t="s">
        <v>562</v>
      </c>
      <c r="I401" s="51" t="s">
        <v>646</v>
      </c>
      <c r="J401" s="51" t="s">
        <v>647</v>
      </c>
      <c r="K401" s="51" t="s">
        <v>680</v>
      </c>
      <c r="L401" s="51" t="s">
        <v>599</v>
      </c>
      <c r="M401" s="51" t="s">
        <v>497</v>
      </c>
      <c r="N401" s="51" t="s">
        <v>497</v>
      </c>
      <c r="O401" s="51" t="s">
        <v>648</v>
      </c>
      <c r="P401" s="52">
        <v>56269.3</v>
      </c>
      <c r="Q401" s="51" t="s">
        <v>641</v>
      </c>
      <c r="R401" s="51" t="s">
        <v>642</v>
      </c>
    </row>
    <row r="402" spans="5:18" ht="13.5" customHeight="1" x14ac:dyDescent="0.2">
      <c r="E402" s="51" t="s">
        <v>634</v>
      </c>
      <c r="F402" s="51" t="s">
        <v>635</v>
      </c>
      <c r="G402" s="51" t="s">
        <v>636</v>
      </c>
      <c r="H402" s="51" t="s">
        <v>562</v>
      </c>
      <c r="I402" s="51" t="s">
        <v>646</v>
      </c>
      <c r="J402" s="51" t="s">
        <v>647</v>
      </c>
      <c r="K402" s="51" t="s">
        <v>680</v>
      </c>
      <c r="L402" s="51" t="s">
        <v>599</v>
      </c>
      <c r="M402" s="51" t="s">
        <v>568</v>
      </c>
      <c r="N402" s="51" t="s">
        <v>568</v>
      </c>
      <c r="O402" s="51" t="s">
        <v>648</v>
      </c>
      <c r="P402" s="52">
        <v>56260.29</v>
      </c>
      <c r="Q402" s="51" t="s">
        <v>641</v>
      </c>
      <c r="R402" s="51" t="s">
        <v>642</v>
      </c>
    </row>
    <row r="403" spans="5:18" ht="13.5" customHeight="1" x14ac:dyDescent="0.2">
      <c r="E403" s="51" t="s">
        <v>634</v>
      </c>
      <c r="F403" s="51" t="s">
        <v>635</v>
      </c>
      <c r="G403" s="51" t="s">
        <v>636</v>
      </c>
      <c r="H403" s="51" t="s">
        <v>562</v>
      </c>
      <c r="I403" s="51" t="s">
        <v>637</v>
      </c>
      <c r="J403" s="51" t="s">
        <v>566</v>
      </c>
      <c r="K403" s="51" t="s">
        <v>681</v>
      </c>
      <c r="L403" s="51" t="s">
        <v>597</v>
      </c>
      <c r="M403" s="51" t="s">
        <v>494</v>
      </c>
      <c r="N403" s="51" t="s">
        <v>494</v>
      </c>
      <c r="O403" s="51" t="s">
        <v>204</v>
      </c>
      <c r="P403" s="52">
        <v>10950</v>
      </c>
      <c r="Q403" s="51" t="s">
        <v>641</v>
      </c>
      <c r="R403" s="51" t="s">
        <v>642</v>
      </c>
    </row>
    <row r="404" spans="5:18" ht="13.5" customHeight="1" x14ac:dyDescent="0.2">
      <c r="E404" s="51" t="s">
        <v>634</v>
      </c>
      <c r="F404" s="51" t="s">
        <v>635</v>
      </c>
      <c r="G404" s="51" t="s">
        <v>636</v>
      </c>
      <c r="H404" s="51" t="s">
        <v>562</v>
      </c>
      <c r="I404" s="51" t="s">
        <v>637</v>
      </c>
      <c r="J404" s="51" t="s">
        <v>566</v>
      </c>
      <c r="K404" s="51" t="s">
        <v>681</v>
      </c>
      <c r="L404" s="51" t="s">
        <v>597</v>
      </c>
      <c r="M404" s="51" t="s">
        <v>495</v>
      </c>
      <c r="N404" s="51" t="s">
        <v>495</v>
      </c>
      <c r="O404" s="51" t="s">
        <v>204</v>
      </c>
      <c r="P404" s="52">
        <v>10897</v>
      </c>
      <c r="Q404" s="51" t="s">
        <v>641</v>
      </c>
      <c r="R404" s="51" t="s">
        <v>642</v>
      </c>
    </row>
    <row r="405" spans="5:18" ht="13.5" customHeight="1" x14ac:dyDescent="0.2">
      <c r="E405" s="51" t="s">
        <v>634</v>
      </c>
      <c r="F405" s="51" t="s">
        <v>635</v>
      </c>
      <c r="G405" s="51" t="s">
        <v>636</v>
      </c>
      <c r="H405" s="51" t="s">
        <v>562</v>
      </c>
      <c r="I405" s="51" t="s">
        <v>637</v>
      </c>
      <c r="J405" s="51" t="s">
        <v>566</v>
      </c>
      <c r="K405" s="51" t="s">
        <v>681</v>
      </c>
      <c r="L405" s="51" t="s">
        <v>597</v>
      </c>
      <c r="M405" s="51" t="s">
        <v>496</v>
      </c>
      <c r="N405" s="51" t="s">
        <v>496</v>
      </c>
      <c r="O405" s="51" t="s">
        <v>204</v>
      </c>
      <c r="P405" s="52">
        <v>10942</v>
      </c>
      <c r="Q405" s="51" t="s">
        <v>641</v>
      </c>
      <c r="R405" s="51" t="s">
        <v>642</v>
      </c>
    </row>
    <row r="406" spans="5:18" ht="13.5" customHeight="1" x14ac:dyDescent="0.2">
      <c r="E406" s="51" t="s">
        <v>634</v>
      </c>
      <c r="F406" s="51" t="s">
        <v>635</v>
      </c>
      <c r="G406" s="51" t="s">
        <v>636</v>
      </c>
      <c r="H406" s="51" t="s">
        <v>562</v>
      </c>
      <c r="I406" s="51" t="s">
        <v>637</v>
      </c>
      <c r="J406" s="51" t="s">
        <v>566</v>
      </c>
      <c r="K406" s="51" t="s">
        <v>681</v>
      </c>
      <c r="L406" s="51" t="s">
        <v>597</v>
      </c>
      <c r="M406" s="51" t="s">
        <v>497</v>
      </c>
      <c r="N406" s="51" t="s">
        <v>497</v>
      </c>
      <c r="O406" s="51" t="s">
        <v>204</v>
      </c>
      <c r="P406" s="52">
        <v>10906</v>
      </c>
      <c r="Q406" s="51" t="s">
        <v>641</v>
      </c>
      <c r="R406" s="51" t="s">
        <v>642</v>
      </c>
    </row>
    <row r="407" spans="5:18" ht="13.5" customHeight="1" x14ac:dyDescent="0.2">
      <c r="E407" s="51" t="s">
        <v>634</v>
      </c>
      <c r="F407" s="51" t="s">
        <v>635</v>
      </c>
      <c r="G407" s="51" t="s">
        <v>636</v>
      </c>
      <c r="H407" s="51" t="s">
        <v>562</v>
      </c>
      <c r="I407" s="51" t="s">
        <v>637</v>
      </c>
      <c r="J407" s="51" t="s">
        <v>566</v>
      </c>
      <c r="K407" s="51" t="s">
        <v>681</v>
      </c>
      <c r="L407" s="51" t="s">
        <v>597</v>
      </c>
      <c r="M407" s="51" t="s">
        <v>568</v>
      </c>
      <c r="N407" s="51" t="s">
        <v>568</v>
      </c>
      <c r="O407" s="51" t="s">
        <v>204</v>
      </c>
      <c r="P407" s="52">
        <v>10869</v>
      </c>
      <c r="Q407" s="51" t="s">
        <v>641</v>
      </c>
      <c r="R407" s="51" t="s">
        <v>642</v>
      </c>
    </row>
    <row r="408" spans="5:18" ht="13.5" customHeight="1" x14ac:dyDescent="0.2">
      <c r="E408" s="51" t="s">
        <v>634</v>
      </c>
      <c r="F408" s="51" t="s">
        <v>635</v>
      </c>
      <c r="G408" s="51" t="s">
        <v>636</v>
      </c>
      <c r="H408" s="51" t="s">
        <v>562</v>
      </c>
      <c r="I408" s="51" t="s">
        <v>643</v>
      </c>
      <c r="J408" s="51" t="s">
        <v>644</v>
      </c>
      <c r="K408" s="51" t="s">
        <v>681</v>
      </c>
      <c r="L408" s="51" t="s">
        <v>597</v>
      </c>
      <c r="M408" s="51" t="s">
        <v>494</v>
      </c>
      <c r="N408" s="51" t="s">
        <v>494</v>
      </c>
      <c r="O408" s="51" t="s">
        <v>645</v>
      </c>
      <c r="P408" s="52">
        <v>153935</v>
      </c>
      <c r="Q408" s="51" t="s">
        <v>639</v>
      </c>
      <c r="R408" s="51" t="s">
        <v>640</v>
      </c>
    </row>
    <row r="409" spans="5:18" ht="13.5" customHeight="1" x14ac:dyDescent="0.2">
      <c r="E409" s="51" t="s">
        <v>634</v>
      </c>
      <c r="F409" s="51" t="s">
        <v>635</v>
      </c>
      <c r="G409" s="51" t="s">
        <v>636</v>
      </c>
      <c r="H409" s="51" t="s">
        <v>562</v>
      </c>
      <c r="I409" s="51" t="s">
        <v>643</v>
      </c>
      <c r="J409" s="51" t="s">
        <v>644</v>
      </c>
      <c r="K409" s="51" t="s">
        <v>681</v>
      </c>
      <c r="L409" s="51" t="s">
        <v>597</v>
      </c>
      <c r="M409" s="51" t="s">
        <v>495</v>
      </c>
      <c r="N409" s="51" t="s">
        <v>495</v>
      </c>
      <c r="O409" s="51" t="s">
        <v>645</v>
      </c>
      <c r="P409" s="52">
        <v>154022</v>
      </c>
      <c r="Q409" s="51" t="s">
        <v>639</v>
      </c>
      <c r="R409" s="51" t="s">
        <v>640</v>
      </c>
    </row>
    <row r="410" spans="5:18" ht="13.5" customHeight="1" x14ac:dyDescent="0.2">
      <c r="E410" s="51" t="s">
        <v>634</v>
      </c>
      <c r="F410" s="51" t="s">
        <v>635</v>
      </c>
      <c r="G410" s="51" t="s">
        <v>636</v>
      </c>
      <c r="H410" s="51" t="s">
        <v>562</v>
      </c>
      <c r="I410" s="51" t="s">
        <v>643</v>
      </c>
      <c r="J410" s="51" t="s">
        <v>644</v>
      </c>
      <c r="K410" s="51" t="s">
        <v>681</v>
      </c>
      <c r="L410" s="51" t="s">
        <v>597</v>
      </c>
      <c r="M410" s="51" t="s">
        <v>496</v>
      </c>
      <c r="N410" s="51" t="s">
        <v>496</v>
      </c>
      <c r="O410" s="51" t="s">
        <v>645</v>
      </c>
      <c r="P410" s="52">
        <v>153936</v>
      </c>
      <c r="Q410" s="51" t="s">
        <v>639</v>
      </c>
      <c r="R410" s="51" t="s">
        <v>640</v>
      </c>
    </row>
    <row r="411" spans="5:18" ht="13.5" customHeight="1" x14ac:dyDescent="0.2">
      <c r="E411" s="51" t="s">
        <v>634</v>
      </c>
      <c r="F411" s="51" t="s">
        <v>635</v>
      </c>
      <c r="G411" s="51" t="s">
        <v>636</v>
      </c>
      <c r="H411" s="51" t="s">
        <v>562</v>
      </c>
      <c r="I411" s="51" t="s">
        <v>643</v>
      </c>
      <c r="J411" s="51" t="s">
        <v>644</v>
      </c>
      <c r="K411" s="51" t="s">
        <v>681</v>
      </c>
      <c r="L411" s="51" t="s">
        <v>597</v>
      </c>
      <c r="M411" s="51" t="s">
        <v>497</v>
      </c>
      <c r="N411" s="51" t="s">
        <v>497</v>
      </c>
      <c r="O411" s="51" t="s">
        <v>645</v>
      </c>
      <c r="P411" s="52">
        <v>153977</v>
      </c>
      <c r="Q411" s="51" t="s">
        <v>639</v>
      </c>
      <c r="R411" s="51" t="s">
        <v>640</v>
      </c>
    </row>
    <row r="412" spans="5:18" ht="13.5" customHeight="1" x14ac:dyDescent="0.2">
      <c r="E412" s="51" t="s">
        <v>634</v>
      </c>
      <c r="F412" s="51" t="s">
        <v>635</v>
      </c>
      <c r="G412" s="51" t="s">
        <v>636</v>
      </c>
      <c r="H412" s="51" t="s">
        <v>562</v>
      </c>
      <c r="I412" s="51" t="s">
        <v>643</v>
      </c>
      <c r="J412" s="51" t="s">
        <v>644</v>
      </c>
      <c r="K412" s="51" t="s">
        <v>681</v>
      </c>
      <c r="L412" s="51" t="s">
        <v>597</v>
      </c>
      <c r="M412" s="51" t="s">
        <v>568</v>
      </c>
      <c r="N412" s="51" t="s">
        <v>568</v>
      </c>
      <c r="O412" s="51" t="s">
        <v>645</v>
      </c>
      <c r="P412" s="52">
        <v>154018</v>
      </c>
      <c r="Q412" s="51" t="s">
        <v>639</v>
      </c>
      <c r="R412" s="51" t="s">
        <v>640</v>
      </c>
    </row>
    <row r="413" spans="5:18" ht="13.5" customHeight="1" x14ac:dyDescent="0.2">
      <c r="E413" s="51" t="s">
        <v>634</v>
      </c>
      <c r="F413" s="51" t="s">
        <v>635</v>
      </c>
      <c r="G413" s="51" t="s">
        <v>636</v>
      </c>
      <c r="H413" s="51" t="s">
        <v>562</v>
      </c>
      <c r="I413" s="51" t="s">
        <v>646</v>
      </c>
      <c r="J413" s="51" t="s">
        <v>647</v>
      </c>
      <c r="K413" s="51" t="s">
        <v>681</v>
      </c>
      <c r="L413" s="51" t="s">
        <v>597</v>
      </c>
      <c r="M413" s="51" t="s">
        <v>494</v>
      </c>
      <c r="N413" s="51" t="s">
        <v>494</v>
      </c>
      <c r="O413" s="51" t="s">
        <v>648</v>
      </c>
      <c r="P413" s="52">
        <v>168563.78</v>
      </c>
      <c r="Q413" s="51" t="s">
        <v>641</v>
      </c>
      <c r="R413" s="51" t="s">
        <v>642</v>
      </c>
    </row>
    <row r="414" spans="5:18" ht="13.5" customHeight="1" x14ac:dyDescent="0.2">
      <c r="E414" s="51" t="s">
        <v>634</v>
      </c>
      <c r="F414" s="51" t="s">
        <v>635</v>
      </c>
      <c r="G414" s="51" t="s">
        <v>636</v>
      </c>
      <c r="H414" s="51" t="s">
        <v>562</v>
      </c>
      <c r="I414" s="51" t="s">
        <v>646</v>
      </c>
      <c r="J414" s="51" t="s">
        <v>647</v>
      </c>
      <c r="K414" s="51" t="s">
        <v>681</v>
      </c>
      <c r="L414" s="51" t="s">
        <v>597</v>
      </c>
      <c r="M414" s="51" t="s">
        <v>495</v>
      </c>
      <c r="N414" s="51" t="s">
        <v>495</v>
      </c>
      <c r="O414" s="51" t="s">
        <v>648</v>
      </c>
      <c r="P414" s="52">
        <v>167834.64</v>
      </c>
      <c r="Q414" s="51" t="s">
        <v>641</v>
      </c>
      <c r="R414" s="51" t="s">
        <v>642</v>
      </c>
    </row>
    <row r="415" spans="5:18" ht="13.5" customHeight="1" x14ac:dyDescent="0.2">
      <c r="E415" s="51" t="s">
        <v>634</v>
      </c>
      <c r="F415" s="51" t="s">
        <v>635</v>
      </c>
      <c r="G415" s="51" t="s">
        <v>636</v>
      </c>
      <c r="H415" s="51" t="s">
        <v>562</v>
      </c>
      <c r="I415" s="51" t="s">
        <v>646</v>
      </c>
      <c r="J415" s="51" t="s">
        <v>647</v>
      </c>
      <c r="K415" s="51" t="s">
        <v>681</v>
      </c>
      <c r="L415" s="51" t="s">
        <v>597</v>
      </c>
      <c r="M415" s="51" t="s">
        <v>496</v>
      </c>
      <c r="N415" s="51" t="s">
        <v>496</v>
      </c>
      <c r="O415" s="51" t="s">
        <v>648</v>
      </c>
      <c r="P415" s="52">
        <v>168443.09</v>
      </c>
      <c r="Q415" s="51" t="s">
        <v>641</v>
      </c>
      <c r="R415" s="51" t="s">
        <v>642</v>
      </c>
    </row>
    <row r="416" spans="5:18" ht="13.5" customHeight="1" x14ac:dyDescent="0.2">
      <c r="E416" s="51" t="s">
        <v>634</v>
      </c>
      <c r="F416" s="51" t="s">
        <v>635</v>
      </c>
      <c r="G416" s="51" t="s">
        <v>636</v>
      </c>
      <c r="H416" s="51" t="s">
        <v>562</v>
      </c>
      <c r="I416" s="51" t="s">
        <v>646</v>
      </c>
      <c r="J416" s="51" t="s">
        <v>647</v>
      </c>
      <c r="K416" s="51" t="s">
        <v>681</v>
      </c>
      <c r="L416" s="51" t="s">
        <v>597</v>
      </c>
      <c r="M416" s="51" t="s">
        <v>497</v>
      </c>
      <c r="N416" s="51" t="s">
        <v>497</v>
      </c>
      <c r="O416" s="51" t="s">
        <v>648</v>
      </c>
      <c r="P416" s="52">
        <v>167924.46</v>
      </c>
      <c r="Q416" s="51" t="s">
        <v>641</v>
      </c>
      <c r="R416" s="51" t="s">
        <v>642</v>
      </c>
    </row>
    <row r="417" spans="5:18" ht="13.5" customHeight="1" x14ac:dyDescent="0.2">
      <c r="E417" s="51" t="s">
        <v>634</v>
      </c>
      <c r="F417" s="51" t="s">
        <v>635</v>
      </c>
      <c r="G417" s="51" t="s">
        <v>636</v>
      </c>
      <c r="H417" s="51" t="s">
        <v>562</v>
      </c>
      <c r="I417" s="51" t="s">
        <v>646</v>
      </c>
      <c r="J417" s="51" t="s">
        <v>647</v>
      </c>
      <c r="K417" s="51" t="s">
        <v>681</v>
      </c>
      <c r="L417" s="51" t="s">
        <v>597</v>
      </c>
      <c r="M417" s="51" t="s">
        <v>568</v>
      </c>
      <c r="N417" s="51" t="s">
        <v>568</v>
      </c>
      <c r="O417" s="51" t="s">
        <v>648</v>
      </c>
      <c r="P417" s="52">
        <v>167405.82999999999</v>
      </c>
      <c r="Q417" s="51" t="s">
        <v>641</v>
      </c>
      <c r="R417" s="51" t="s">
        <v>642</v>
      </c>
    </row>
    <row r="418" spans="5:18" ht="13.5" customHeight="1" x14ac:dyDescent="0.2">
      <c r="E418" s="51" t="s">
        <v>634</v>
      </c>
      <c r="F418" s="51" t="s">
        <v>635</v>
      </c>
      <c r="G418" s="51" t="s">
        <v>636</v>
      </c>
      <c r="H418" s="51" t="s">
        <v>562</v>
      </c>
      <c r="I418" s="51" t="s">
        <v>637</v>
      </c>
      <c r="J418" s="51" t="s">
        <v>566</v>
      </c>
      <c r="K418" s="51" t="s">
        <v>682</v>
      </c>
      <c r="L418" s="51" t="s">
        <v>611</v>
      </c>
      <c r="M418" s="51" t="s">
        <v>494</v>
      </c>
      <c r="N418" s="51" t="s">
        <v>494</v>
      </c>
      <c r="O418" s="51" t="s">
        <v>204</v>
      </c>
      <c r="P418" s="52">
        <v>1063</v>
      </c>
      <c r="Q418" s="51" t="s">
        <v>641</v>
      </c>
      <c r="R418" s="51" t="s">
        <v>642</v>
      </c>
    </row>
    <row r="419" spans="5:18" ht="13.5" customHeight="1" x14ac:dyDescent="0.2">
      <c r="E419" s="51" t="s">
        <v>634</v>
      </c>
      <c r="F419" s="51" t="s">
        <v>635</v>
      </c>
      <c r="G419" s="51" t="s">
        <v>636</v>
      </c>
      <c r="H419" s="51" t="s">
        <v>562</v>
      </c>
      <c r="I419" s="51" t="s">
        <v>637</v>
      </c>
      <c r="J419" s="51" t="s">
        <v>566</v>
      </c>
      <c r="K419" s="51" t="s">
        <v>682</v>
      </c>
      <c r="L419" s="51" t="s">
        <v>611</v>
      </c>
      <c r="M419" s="51" t="s">
        <v>495</v>
      </c>
      <c r="N419" s="51" t="s">
        <v>495</v>
      </c>
      <c r="O419" s="51" t="s">
        <v>204</v>
      </c>
      <c r="P419" s="52">
        <v>1084</v>
      </c>
      <c r="Q419" s="51" t="s">
        <v>641</v>
      </c>
      <c r="R419" s="51" t="s">
        <v>642</v>
      </c>
    </row>
    <row r="420" spans="5:18" ht="13.5" customHeight="1" x14ac:dyDescent="0.2">
      <c r="E420" s="51" t="s">
        <v>634</v>
      </c>
      <c r="F420" s="51" t="s">
        <v>635</v>
      </c>
      <c r="G420" s="51" t="s">
        <v>636</v>
      </c>
      <c r="H420" s="51" t="s">
        <v>562</v>
      </c>
      <c r="I420" s="51" t="s">
        <v>637</v>
      </c>
      <c r="J420" s="51" t="s">
        <v>566</v>
      </c>
      <c r="K420" s="51" t="s">
        <v>682</v>
      </c>
      <c r="L420" s="51" t="s">
        <v>611</v>
      </c>
      <c r="M420" s="51" t="s">
        <v>496</v>
      </c>
      <c r="N420" s="51" t="s">
        <v>496</v>
      </c>
      <c r="O420" s="51" t="s">
        <v>204</v>
      </c>
      <c r="P420" s="52">
        <v>1084</v>
      </c>
      <c r="Q420" s="51" t="s">
        <v>641</v>
      </c>
      <c r="R420" s="51" t="s">
        <v>642</v>
      </c>
    </row>
    <row r="421" spans="5:18" ht="13.5" customHeight="1" x14ac:dyDescent="0.2">
      <c r="E421" s="51" t="s">
        <v>634</v>
      </c>
      <c r="F421" s="51" t="s">
        <v>635</v>
      </c>
      <c r="G421" s="51" t="s">
        <v>636</v>
      </c>
      <c r="H421" s="51" t="s">
        <v>562</v>
      </c>
      <c r="I421" s="51" t="s">
        <v>637</v>
      </c>
      <c r="J421" s="51" t="s">
        <v>566</v>
      </c>
      <c r="K421" s="51" t="s">
        <v>682</v>
      </c>
      <c r="L421" s="51" t="s">
        <v>611</v>
      </c>
      <c r="M421" s="51" t="s">
        <v>497</v>
      </c>
      <c r="N421" s="51" t="s">
        <v>497</v>
      </c>
      <c r="O421" s="51" t="s">
        <v>204</v>
      </c>
      <c r="P421" s="52">
        <v>1086</v>
      </c>
      <c r="Q421" s="51" t="s">
        <v>641</v>
      </c>
      <c r="R421" s="51" t="s">
        <v>642</v>
      </c>
    </row>
    <row r="422" spans="5:18" ht="13.5" customHeight="1" x14ac:dyDescent="0.2">
      <c r="E422" s="51" t="s">
        <v>634</v>
      </c>
      <c r="F422" s="51" t="s">
        <v>635</v>
      </c>
      <c r="G422" s="51" t="s">
        <v>636</v>
      </c>
      <c r="H422" s="51" t="s">
        <v>562</v>
      </c>
      <c r="I422" s="51" t="s">
        <v>637</v>
      </c>
      <c r="J422" s="51" t="s">
        <v>566</v>
      </c>
      <c r="K422" s="51" t="s">
        <v>682</v>
      </c>
      <c r="L422" s="51" t="s">
        <v>611</v>
      </c>
      <c r="M422" s="51" t="s">
        <v>568</v>
      </c>
      <c r="N422" s="51" t="s">
        <v>568</v>
      </c>
      <c r="O422" s="51" t="s">
        <v>204</v>
      </c>
      <c r="P422" s="52">
        <v>1087</v>
      </c>
      <c r="Q422" s="51" t="s">
        <v>641</v>
      </c>
      <c r="R422" s="51" t="s">
        <v>642</v>
      </c>
    </row>
    <row r="423" spans="5:18" ht="13.5" customHeight="1" x14ac:dyDescent="0.2">
      <c r="E423" s="51" t="s">
        <v>634</v>
      </c>
      <c r="F423" s="51" t="s">
        <v>635</v>
      </c>
      <c r="G423" s="51" t="s">
        <v>636</v>
      </c>
      <c r="H423" s="51" t="s">
        <v>562</v>
      </c>
      <c r="I423" s="51" t="s">
        <v>643</v>
      </c>
      <c r="J423" s="51" t="s">
        <v>644</v>
      </c>
      <c r="K423" s="51" t="s">
        <v>682</v>
      </c>
      <c r="L423" s="51" t="s">
        <v>611</v>
      </c>
      <c r="M423" s="51" t="s">
        <v>494</v>
      </c>
      <c r="N423" s="51" t="s">
        <v>494</v>
      </c>
      <c r="O423" s="51" t="s">
        <v>645</v>
      </c>
      <c r="P423" s="52">
        <v>42936</v>
      </c>
      <c r="Q423" s="51" t="s">
        <v>639</v>
      </c>
      <c r="R423" s="51" t="s">
        <v>640</v>
      </c>
    </row>
    <row r="424" spans="5:18" ht="13.5" customHeight="1" x14ac:dyDescent="0.2">
      <c r="E424" s="51" t="s">
        <v>634</v>
      </c>
      <c r="F424" s="51" t="s">
        <v>635</v>
      </c>
      <c r="G424" s="51" t="s">
        <v>636</v>
      </c>
      <c r="H424" s="51" t="s">
        <v>562</v>
      </c>
      <c r="I424" s="51" t="s">
        <v>643</v>
      </c>
      <c r="J424" s="51" t="s">
        <v>644</v>
      </c>
      <c r="K424" s="51" t="s">
        <v>682</v>
      </c>
      <c r="L424" s="51" t="s">
        <v>611</v>
      </c>
      <c r="M424" s="51" t="s">
        <v>495</v>
      </c>
      <c r="N424" s="51" t="s">
        <v>495</v>
      </c>
      <c r="O424" s="51" t="s">
        <v>645</v>
      </c>
      <c r="P424" s="52">
        <v>43373</v>
      </c>
      <c r="Q424" s="51" t="s">
        <v>639</v>
      </c>
      <c r="R424" s="51" t="s">
        <v>640</v>
      </c>
    </row>
    <row r="425" spans="5:18" ht="13.5" customHeight="1" x14ac:dyDescent="0.2">
      <c r="E425" s="51" t="s">
        <v>634</v>
      </c>
      <c r="F425" s="51" t="s">
        <v>635</v>
      </c>
      <c r="G425" s="51" t="s">
        <v>636</v>
      </c>
      <c r="H425" s="51" t="s">
        <v>562</v>
      </c>
      <c r="I425" s="51" t="s">
        <v>643</v>
      </c>
      <c r="J425" s="51" t="s">
        <v>644</v>
      </c>
      <c r="K425" s="51" t="s">
        <v>682</v>
      </c>
      <c r="L425" s="51" t="s">
        <v>611</v>
      </c>
      <c r="M425" s="51" t="s">
        <v>496</v>
      </c>
      <c r="N425" s="51" t="s">
        <v>496</v>
      </c>
      <c r="O425" s="51" t="s">
        <v>645</v>
      </c>
      <c r="P425" s="52">
        <v>43814</v>
      </c>
      <c r="Q425" s="51" t="s">
        <v>639</v>
      </c>
      <c r="R425" s="51" t="s">
        <v>640</v>
      </c>
    </row>
    <row r="426" spans="5:18" ht="13.5" customHeight="1" x14ac:dyDescent="0.2">
      <c r="E426" s="51" t="s">
        <v>634</v>
      </c>
      <c r="F426" s="51" t="s">
        <v>635</v>
      </c>
      <c r="G426" s="51" t="s">
        <v>636</v>
      </c>
      <c r="H426" s="51" t="s">
        <v>562</v>
      </c>
      <c r="I426" s="51" t="s">
        <v>643</v>
      </c>
      <c r="J426" s="51" t="s">
        <v>644</v>
      </c>
      <c r="K426" s="51" t="s">
        <v>682</v>
      </c>
      <c r="L426" s="51" t="s">
        <v>611</v>
      </c>
      <c r="M426" s="51" t="s">
        <v>497</v>
      </c>
      <c r="N426" s="51" t="s">
        <v>497</v>
      </c>
      <c r="O426" s="51" t="s">
        <v>645</v>
      </c>
      <c r="P426" s="52">
        <v>44126</v>
      </c>
      <c r="Q426" s="51" t="s">
        <v>639</v>
      </c>
      <c r="R426" s="51" t="s">
        <v>640</v>
      </c>
    </row>
    <row r="427" spans="5:18" ht="13.5" customHeight="1" x14ac:dyDescent="0.2">
      <c r="E427" s="51" t="s">
        <v>634</v>
      </c>
      <c r="F427" s="51" t="s">
        <v>635</v>
      </c>
      <c r="G427" s="51" t="s">
        <v>636</v>
      </c>
      <c r="H427" s="51" t="s">
        <v>562</v>
      </c>
      <c r="I427" s="51" t="s">
        <v>643</v>
      </c>
      <c r="J427" s="51" t="s">
        <v>644</v>
      </c>
      <c r="K427" s="51" t="s">
        <v>682</v>
      </c>
      <c r="L427" s="51" t="s">
        <v>611</v>
      </c>
      <c r="M427" s="51" t="s">
        <v>568</v>
      </c>
      <c r="N427" s="51" t="s">
        <v>568</v>
      </c>
      <c r="O427" s="51" t="s">
        <v>645</v>
      </c>
      <c r="P427" s="52">
        <v>43671</v>
      </c>
      <c r="Q427" s="51" t="s">
        <v>639</v>
      </c>
      <c r="R427" s="51" t="s">
        <v>640</v>
      </c>
    </row>
    <row r="428" spans="5:18" ht="13.5" customHeight="1" x14ac:dyDescent="0.2">
      <c r="E428" s="51" t="s">
        <v>634</v>
      </c>
      <c r="F428" s="51" t="s">
        <v>635</v>
      </c>
      <c r="G428" s="51" t="s">
        <v>636</v>
      </c>
      <c r="H428" s="51" t="s">
        <v>562</v>
      </c>
      <c r="I428" s="51" t="s">
        <v>646</v>
      </c>
      <c r="J428" s="51" t="s">
        <v>647</v>
      </c>
      <c r="K428" s="51" t="s">
        <v>682</v>
      </c>
      <c r="L428" s="51" t="s">
        <v>611</v>
      </c>
      <c r="M428" s="51" t="s">
        <v>494</v>
      </c>
      <c r="N428" s="51" t="s">
        <v>494</v>
      </c>
      <c r="O428" s="51" t="s">
        <v>648</v>
      </c>
      <c r="P428" s="52">
        <v>4564.32</v>
      </c>
      <c r="Q428" s="51" t="s">
        <v>641</v>
      </c>
      <c r="R428" s="51" t="s">
        <v>642</v>
      </c>
    </row>
    <row r="429" spans="5:18" ht="13.5" customHeight="1" x14ac:dyDescent="0.2">
      <c r="E429" s="51" t="s">
        <v>634</v>
      </c>
      <c r="F429" s="51" t="s">
        <v>635</v>
      </c>
      <c r="G429" s="51" t="s">
        <v>636</v>
      </c>
      <c r="H429" s="51" t="s">
        <v>562</v>
      </c>
      <c r="I429" s="51" t="s">
        <v>646</v>
      </c>
      <c r="J429" s="51" t="s">
        <v>647</v>
      </c>
      <c r="K429" s="51" t="s">
        <v>682</v>
      </c>
      <c r="L429" s="51" t="s">
        <v>611</v>
      </c>
      <c r="M429" s="51" t="s">
        <v>495</v>
      </c>
      <c r="N429" s="51" t="s">
        <v>495</v>
      </c>
      <c r="O429" s="51" t="s">
        <v>648</v>
      </c>
      <c r="P429" s="52">
        <v>4703.68</v>
      </c>
      <c r="Q429" s="51" t="s">
        <v>641</v>
      </c>
      <c r="R429" s="51" t="s">
        <v>642</v>
      </c>
    </row>
    <row r="430" spans="5:18" ht="13.5" customHeight="1" x14ac:dyDescent="0.2">
      <c r="E430" s="51" t="s">
        <v>634</v>
      </c>
      <c r="F430" s="51" t="s">
        <v>635</v>
      </c>
      <c r="G430" s="51" t="s">
        <v>636</v>
      </c>
      <c r="H430" s="51" t="s">
        <v>562</v>
      </c>
      <c r="I430" s="51" t="s">
        <v>646</v>
      </c>
      <c r="J430" s="51" t="s">
        <v>647</v>
      </c>
      <c r="K430" s="51" t="s">
        <v>682</v>
      </c>
      <c r="L430" s="51" t="s">
        <v>611</v>
      </c>
      <c r="M430" s="51" t="s">
        <v>496</v>
      </c>
      <c r="N430" s="51" t="s">
        <v>496</v>
      </c>
      <c r="O430" s="51" t="s">
        <v>648</v>
      </c>
      <c r="P430" s="52">
        <v>4749.2</v>
      </c>
      <c r="Q430" s="51" t="s">
        <v>641</v>
      </c>
      <c r="R430" s="51" t="s">
        <v>642</v>
      </c>
    </row>
    <row r="431" spans="5:18" ht="13.5" customHeight="1" x14ac:dyDescent="0.2">
      <c r="E431" s="51" t="s">
        <v>634</v>
      </c>
      <c r="F431" s="51" t="s">
        <v>635</v>
      </c>
      <c r="G431" s="51" t="s">
        <v>636</v>
      </c>
      <c r="H431" s="51" t="s">
        <v>562</v>
      </c>
      <c r="I431" s="51" t="s">
        <v>646</v>
      </c>
      <c r="J431" s="51" t="s">
        <v>647</v>
      </c>
      <c r="K431" s="51" t="s">
        <v>682</v>
      </c>
      <c r="L431" s="51" t="s">
        <v>611</v>
      </c>
      <c r="M431" s="51" t="s">
        <v>497</v>
      </c>
      <c r="N431" s="51" t="s">
        <v>497</v>
      </c>
      <c r="O431" s="51" t="s">
        <v>648</v>
      </c>
      <c r="P431" s="52">
        <v>4789.96</v>
      </c>
      <c r="Q431" s="51" t="s">
        <v>641</v>
      </c>
      <c r="R431" s="51" t="s">
        <v>642</v>
      </c>
    </row>
    <row r="432" spans="5:18" ht="13.5" customHeight="1" x14ac:dyDescent="0.2">
      <c r="E432" s="51" t="s">
        <v>634</v>
      </c>
      <c r="F432" s="51" t="s">
        <v>635</v>
      </c>
      <c r="G432" s="51" t="s">
        <v>636</v>
      </c>
      <c r="H432" s="51" t="s">
        <v>562</v>
      </c>
      <c r="I432" s="51" t="s">
        <v>646</v>
      </c>
      <c r="J432" s="51" t="s">
        <v>647</v>
      </c>
      <c r="K432" s="51" t="s">
        <v>682</v>
      </c>
      <c r="L432" s="51" t="s">
        <v>611</v>
      </c>
      <c r="M432" s="51" t="s">
        <v>568</v>
      </c>
      <c r="N432" s="51" t="s">
        <v>568</v>
      </c>
      <c r="O432" s="51" t="s">
        <v>648</v>
      </c>
      <c r="P432" s="52">
        <v>4747.62</v>
      </c>
      <c r="Q432" s="51" t="s">
        <v>639</v>
      </c>
      <c r="R432" s="51" t="s">
        <v>640</v>
      </c>
    </row>
    <row r="433" spans="5:18" ht="13.5" customHeight="1" x14ac:dyDescent="0.2">
      <c r="E433" s="51" t="s">
        <v>634</v>
      </c>
      <c r="F433" s="51" t="s">
        <v>635</v>
      </c>
      <c r="G433" s="51" t="s">
        <v>636</v>
      </c>
      <c r="H433" s="51" t="s">
        <v>562</v>
      </c>
      <c r="I433" s="51" t="s">
        <v>637</v>
      </c>
      <c r="J433" s="51" t="s">
        <v>566</v>
      </c>
      <c r="K433" s="51" t="s">
        <v>683</v>
      </c>
      <c r="L433" s="51" t="s">
        <v>596</v>
      </c>
      <c r="M433" s="51" t="s">
        <v>494</v>
      </c>
      <c r="N433" s="51" t="s">
        <v>494</v>
      </c>
      <c r="O433" s="51" t="s">
        <v>204</v>
      </c>
      <c r="P433" s="52">
        <v>11129</v>
      </c>
      <c r="Q433" s="51" t="s">
        <v>641</v>
      </c>
      <c r="R433" s="51" t="s">
        <v>642</v>
      </c>
    </row>
    <row r="434" spans="5:18" ht="13.5" customHeight="1" x14ac:dyDescent="0.2">
      <c r="E434" s="51" t="s">
        <v>634</v>
      </c>
      <c r="F434" s="51" t="s">
        <v>635</v>
      </c>
      <c r="G434" s="51" t="s">
        <v>636</v>
      </c>
      <c r="H434" s="51" t="s">
        <v>562</v>
      </c>
      <c r="I434" s="51" t="s">
        <v>637</v>
      </c>
      <c r="J434" s="51" t="s">
        <v>566</v>
      </c>
      <c r="K434" s="51" t="s">
        <v>683</v>
      </c>
      <c r="L434" s="51" t="s">
        <v>596</v>
      </c>
      <c r="M434" s="51" t="s">
        <v>495</v>
      </c>
      <c r="N434" s="51" t="s">
        <v>495</v>
      </c>
      <c r="O434" s="51" t="s">
        <v>204</v>
      </c>
      <c r="P434" s="52">
        <v>11146</v>
      </c>
      <c r="Q434" s="51" t="s">
        <v>641</v>
      </c>
      <c r="R434" s="51" t="s">
        <v>642</v>
      </c>
    </row>
    <row r="435" spans="5:18" ht="13.5" customHeight="1" x14ac:dyDescent="0.2">
      <c r="E435" s="51" t="s">
        <v>634</v>
      </c>
      <c r="F435" s="51" t="s">
        <v>635</v>
      </c>
      <c r="G435" s="51" t="s">
        <v>636</v>
      </c>
      <c r="H435" s="51" t="s">
        <v>562</v>
      </c>
      <c r="I435" s="51" t="s">
        <v>637</v>
      </c>
      <c r="J435" s="51" t="s">
        <v>566</v>
      </c>
      <c r="K435" s="51" t="s">
        <v>683</v>
      </c>
      <c r="L435" s="51" t="s">
        <v>596</v>
      </c>
      <c r="M435" s="51" t="s">
        <v>496</v>
      </c>
      <c r="N435" s="51" t="s">
        <v>496</v>
      </c>
      <c r="O435" s="51" t="s">
        <v>204</v>
      </c>
      <c r="P435" s="52">
        <v>11004</v>
      </c>
      <c r="Q435" s="51" t="s">
        <v>641</v>
      </c>
      <c r="R435" s="51" t="s">
        <v>642</v>
      </c>
    </row>
    <row r="436" spans="5:18" ht="13.5" customHeight="1" x14ac:dyDescent="0.2">
      <c r="E436" s="51" t="s">
        <v>634</v>
      </c>
      <c r="F436" s="51" t="s">
        <v>635</v>
      </c>
      <c r="G436" s="51" t="s">
        <v>636</v>
      </c>
      <c r="H436" s="51" t="s">
        <v>562</v>
      </c>
      <c r="I436" s="51" t="s">
        <v>637</v>
      </c>
      <c r="J436" s="51" t="s">
        <v>566</v>
      </c>
      <c r="K436" s="51" t="s">
        <v>683</v>
      </c>
      <c r="L436" s="51" t="s">
        <v>596</v>
      </c>
      <c r="M436" s="51" t="s">
        <v>497</v>
      </c>
      <c r="N436" s="51" t="s">
        <v>497</v>
      </c>
      <c r="O436" s="51" t="s">
        <v>204</v>
      </c>
      <c r="P436" s="52">
        <v>10933</v>
      </c>
      <c r="Q436" s="51" t="s">
        <v>641</v>
      </c>
      <c r="R436" s="51" t="s">
        <v>642</v>
      </c>
    </row>
    <row r="437" spans="5:18" ht="13.5" customHeight="1" x14ac:dyDescent="0.2">
      <c r="E437" s="51" t="s">
        <v>634</v>
      </c>
      <c r="F437" s="51" t="s">
        <v>635</v>
      </c>
      <c r="G437" s="51" t="s">
        <v>636</v>
      </c>
      <c r="H437" s="51" t="s">
        <v>562</v>
      </c>
      <c r="I437" s="51" t="s">
        <v>637</v>
      </c>
      <c r="J437" s="51" t="s">
        <v>566</v>
      </c>
      <c r="K437" s="51" t="s">
        <v>683</v>
      </c>
      <c r="L437" s="51" t="s">
        <v>596</v>
      </c>
      <c r="M437" s="51" t="s">
        <v>568</v>
      </c>
      <c r="N437" s="51" t="s">
        <v>568</v>
      </c>
      <c r="O437" s="51" t="s">
        <v>204</v>
      </c>
      <c r="P437" s="52">
        <v>10893</v>
      </c>
      <c r="Q437" s="51" t="s">
        <v>641</v>
      </c>
      <c r="R437" s="51" t="s">
        <v>642</v>
      </c>
    </row>
    <row r="438" spans="5:18" ht="13.5" customHeight="1" x14ac:dyDescent="0.2">
      <c r="E438" s="51" t="s">
        <v>634</v>
      </c>
      <c r="F438" s="51" t="s">
        <v>635</v>
      </c>
      <c r="G438" s="51" t="s">
        <v>636</v>
      </c>
      <c r="H438" s="51" t="s">
        <v>562</v>
      </c>
      <c r="I438" s="51" t="s">
        <v>643</v>
      </c>
      <c r="J438" s="51" t="s">
        <v>644</v>
      </c>
      <c r="K438" s="51" t="s">
        <v>683</v>
      </c>
      <c r="L438" s="51" t="s">
        <v>596</v>
      </c>
      <c r="M438" s="51" t="s">
        <v>494</v>
      </c>
      <c r="N438" s="51" t="s">
        <v>494</v>
      </c>
      <c r="O438" s="51" t="s">
        <v>645</v>
      </c>
      <c r="P438" s="52">
        <v>79121</v>
      </c>
      <c r="Q438" s="51" t="s">
        <v>639</v>
      </c>
      <c r="R438" s="51" t="s">
        <v>640</v>
      </c>
    </row>
    <row r="439" spans="5:18" ht="13.5" customHeight="1" x14ac:dyDescent="0.2">
      <c r="E439" s="51" t="s">
        <v>634</v>
      </c>
      <c r="F439" s="51" t="s">
        <v>635</v>
      </c>
      <c r="G439" s="51" t="s">
        <v>636</v>
      </c>
      <c r="H439" s="51" t="s">
        <v>562</v>
      </c>
      <c r="I439" s="51" t="s">
        <v>643</v>
      </c>
      <c r="J439" s="51" t="s">
        <v>644</v>
      </c>
      <c r="K439" s="51" t="s">
        <v>683</v>
      </c>
      <c r="L439" s="51" t="s">
        <v>596</v>
      </c>
      <c r="M439" s="51" t="s">
        <v>495</v>
      </c>
      <c r="N439" s="51" t="s">
        <v>495</v>
      </c>
      <c r="O439" s="51" t="s">
        <v>645</v>
      </c>
      <c r="P439" s="52">
        <v>79764</v>
      </c>
      <c r="Q439" s="51" t="s">
        <v>639</v>
      </c>
      <c r="R439" s="51" t="s">
        <v>640</v>
      </c>
    </row>
    <row r="440" spans="5:18" ht="13.5" customHeight="1" x14ac:dyDescent="0.2">
      <c r="E440" s="51" t="s">
        <v>634</v>
      </c>
      <c r="F440" s="51" t="s">
        <v>635</v>
      </c>
      <c r="G440" s="51" t="s">
        <v>636</v>
      </c>
      <c r="H440" s="51" t="s">
        <v>562</v>
      </c>
      <c r="I440" s="51" t="s">
        <v>643</v>
      </c>
      <c r="J440" s="51" t="s">
        <v>644</v>
      </c>
      <c r="K440" s="51" t="s">
        <v>683</v>
      </c>
      <c r="L440" s="51" t="s">
        <v>596</v>
      </c>
      <c r="M440" s="51" t="s">
        <v>496</v>
      </c>
      <c r="N440" s="51" t="s">
        <v>496</v>
      </c>
      <c r="O440" s="51" t="s">
        <v>645</v>
      </c>
      <c r="P440" s="52">
        <v>81088</v>
      </c>
      <c r="Q440" s="51" t="s">
        <v>639</v>
      </c>
      <c r="R440" s="51" t="s">
        <v>640</v>
      </c>
    </row>
    <row r="441" spans="5:18" ht="13.5" customHeight="1" x14ac:dyDescent="0.2">
      <c r="E441" s="51" t="s">
        <v>634</v>
      </c>
      <c r="F441" s="51" t="s">
        <v>635</v>
      </c>
      <c r="G441" s="51" t="s">
        <v>636</v>
      </c>
      <c r="H441" s="51" t="s">
        <v>562</v>
      </c>
      <c r="I441" s="51" t="s">
        <v>643</v>
      </c>
      <c r="J441" s="51" t="s">
        <v>644</v>
      </c>
      <c r="K441" s="51" t="s">
        <v>683</v>
      </c>
      <c r="L441" s="51" t="s">
        <v>596</v>
      </c>
      <c r="M441" s="51" t="s">
        <v>497</v>
      </c>
      <c r="N441" s="51" t="s">
        <v>497</v>
      </c>
      <c r="O441" s="51" t="s">
        <v>645</v>
      </c>
      <c r="P441" s="52">
        <v>81155</v>
      </c>
      <c r="Q441" s="51" t="s">
        <v>639</v>
      </c>
      <c r="R441" s="51" t="s">
        <v>640</v>
      </c>
    </row>
    <row r="442" spans="5:18" ht="13.5" customHeight="1" x14ac:dyDescent="0.2">
      <c r="E442" s="51" t="s">
        <v>634</v>
      </c>
      <c r="F442" s="51" t="s">
        <v>635</v>
      </c>
      <c r="G442" s="51" t="s">
        <v>636</v>
      </c>
      <c r="H442" s="51" t="s">
        <v>562</v>
      </c>
      <c r="I442" s="51" t="s">
        <v>643</v>
      </c>
      <c r="J442" s="51" t="s">
        <v>644</v>
      </c>
      <c r="K442" s="51" t="s">
        <v>683</v>
      </c>
      <c r="L442" s="51" t="s">
        <v>596</v>
      </c>
      <c r="M442" s="51" t="s">
        <v>568</v>
      </c>
      <c r="N442" s="51" t="s">
        <v>568</v>
      </c>
      <c r="O442" s="51" t="s">
        <v>645</v>
      </c>
      <c r="P442" s="52">
        <v>81663</v>
      </c>
      <c r="Q442" s="51" t="s">
        <v>639</v>
      </c>
      <c r="R442" s="51" t="s">
        <v>640</v>
      </c>
    </row>
    <row r="443" spans="5:18" ht="13.5" customHeight="1" x14ac:dyDescent="0.2">
      <c r="E443" s="51" t="s">
        <v>634</v>
      </c>
      <c r="F443" s="51" t="s">
        <v>635</v>
      </c>
      <c r="G443" s="51" t="s">
        <v>636</v>
      </c>
      <c r="H443" s="51" t="s">
        <v>562</v>
      </c>
      <c r="I443" s="51" t="s">
        <v>646</v>
      </c>
      <c r="J443" s="51" t="s">
        <v>647</v>
      </c>
      <c r="K443" s="51" t="s">
        <v>683</v>
      </c>
      <c r="L443" s="51" t="s">
        <v>596</v>
      </c>
      <c r="M443" s="51" t="s">
        <v>494</v>
      </c>
      <c r="N443" s="51" t="s">
        <v>494</v>
      </c>
      <c r="O443" s="51" t="s">
        <v>648</v>
      </c>
      <c r="P443" s="52">
        <v>88057</v>
      </c>
      <c r="Q443" s="51" t="s">
        <v>639</v>
      </c>
      <c r="R443" s="51" t="s">
        <v>640</v>
      </c>
    </row>
    <row r="444" spans="5:18" ht="13.5" customHeight="1" x14ac:dyDescent="0.2">
      <c r="E444" s="51" t="s">
        <v>634</v>
      </c>
      <c r="F444" s="51" t="s">
        <v>635</v>
      </c>
      <c r="G444" s="51" t="s">
        <v>636</v>
      </c>
      <c r="H444" s="51" t="s">
        <v>562</v>
      </c>
      <c r="I444" s="51" t="s">
        <v>646</v>
      </c>
      <c r="J444" s="51" t="s">
        <v>647</v>
      </c>
      <c r="K444" s="51" t="s">
        <v>683</v>
      </c>
      <c r="L444" s="51" t="s">
        <v>596</v>
      </c>
      <c r="M444" s="51" t="s">
        <v>495</v>
      </c>
      <c r="N444" s="51" t="s">
        <v>495</v>
      </c>
      <c r="O444" s="51" t="s">
        <v>648</v>
      </c>
      <c r="P444" s="52">
        <v>88901.34</v>
      </c>
      <c r="Q444" s="51" t="s">
        <v>639</v>
      </c>
      <c r="R444" s="51" t="s">
        <v>640</v>
      </c>
    </row>
    <row r="445" spans="5:18" ht="13.5" customHeight="1" x14ac:dyDescent="0.2">
      <c r="E445" s="51" t="s">
        <v>634</v>
      </c>
      <c r="F445" s="51" t="s">
        <v>635</v>
      </c>
      <c r="G445" s="51" t="s">
        <v>636</v>
      </c>
      <c r="H445" s="51" t="s">
        <v>562</v>
      </c>
      <c r="I445" s="51" t="s">
        <v>646</v>
      </c>
      <c r="J445" s="51" t="s">
        <v>647</v>
      </c>
      <c r="K445" s="51" t="s">
        <v>683</v>
      </c>
      <c r="L445" s="51" t="s">
        <v>596</v>
      </c>
      <c r="M445" s="51" t="s">
        <v>496</v>
      </c>
      <c r="N445" s="51" t="s">
        <v>496</v>
      </c>
      <c r="O445" s="51" t="s">
        <v>648</v>
      </c>
      <c r="P445" s="52">
        <v>89231.2</v>
      </c>
      <c r="Q445" s="51" t="s">
        <v>639</v>
      </c>
      <c r="R445" s="51" t="s">
        <v>640</v>
      </c>
    </row>
    <row r="446" spans="5:18" ht="13.5" customHeight="1" x14ac:dyDescent="0.2">
      <c r="E446" s="51" t="s">
        <v>634</v>
      </c>
      <c r="F446" s="51" t="s">
        <v>635</v>
      </c>
      <c r="G446" s="51" t="s">
        <v>636</v>
      </c>
      <c r="H446" s="51" t="s">
        <v>562</v>
      </c>
      <c r="I446" s="51" t="s">
        <v>646</v>
      </c>
      <c r="J446" s="51" t="s">
        <v>647</v>
      </c>
      <c r="K446" s="51" t="s">
        <v>683</v>
      </c>
      <c r="L446" s="51" t="s">
        <v>596</v>
      </c>
      <c r="M446" s="51" t="s">
        <v>497</v>
      </c>
      <c r="N446" s="51" t="s">
        <v>497</v>
      </c>
      <c r="O446" s="51" t="s">
        <v>648</v>
      </c>
      <c r="P446" s="52">
        <v>88729.84</v>
      </c>
      <c r="Q446" s="51" t="s">
        <v>639</v>
      </c>
      <c r="R446" s="51" t="s">
        <v>640</v>
      </c>
    </row>
    <row r="447" spans="5:18" ht="13.5" customHeight="1" x14ac:dyDescent="0.2">
      <c r="E447" s="51" t="s">
        <v>634</v>
      </c>
      <c r="F447" s="51" t="s">
        <v>635</v>
      </c>
      <c r="G447" s="51" t="s">
        <v>636</v>
      </c>
      <c r="H447" s="51" t="s">
        <v>562</v>
      </c>
      <c r="I447" s="51" t="s">
        <v>646</v>
      </c>
      <c r="J447" s="51" t="s">
        <v>647</v>
      </c>
      <c r="K447" s="51" t="s">
        <v>683</v>
      </c>
      <c r="L447" s="51" t="s">
        <v>596</v>
      </c>
      <c r="M447" s="51" t="s">
        <v>568</v>
      </c>
      <c r="N447" s="51" t="s">
        <v>568</v>
      </c>
      <c r="O447" s="51" t="s">
        <v>648</v>
      </c>
      <c r="P447" s="52">
        <v>88954.13</v>
      </c>
      <c r="Q447" s="51" t="s">
        <v>639</v>
      </c>
      <c r="R447" s="51" t="s">
        <v>640</v>
      </c>
    </row>
    <row r="448" spans="5:18" ht="13.5" customHeight="1" x14ac:dyDescent="0.2">
      <c r="E448" s="51" t="s">
        <v>634</v>
      </c>
      <c r="F448" s="51" t="s">
        <v>635</v>
      </c>
      <c r="G448" s="51" t="s">
        <v>636</v>
      </c>
      <c r="H448" s="51" t="s">
        <v>562</v>
      </c>
      <c r="I448" s="51" t="s">
        <v>637</v>
      </c>
      <c r="J448" s="51" t="s">
        <v>566</v>
      </c>
      <c r="K448" s="51" t="s">
        <v>684</v>
      </c>
      <c r="L448" s="51" t="s">
        <v>685</v>
      </c>
      <c r="M448" s="51" t="s">
        <v>494</v>
      </c>
      <c r="N448" s="51" t="s">
        <v>494</v>
      </c>
      <c r="O448" s="51" t="s">
        <v>204</v>
      </c>
      <c r="P448" s="52">
        <v>49000</v>
      </c>
      <c r="Q448" s="51" t="s">
        <v>639</v>
      </c>
      <c r="R448" s="51" t="s">
        <v>640</v>
      </c>
    </row>
    <row r="449" spans="5:18" ht="13.5" customHeight="1" x14ac:dyDescent="0.2">
      <c r="E449" s="51" t="s">
        <v>634</v>
      </c>
      <c r="F449" s="51" t="s">
        <v>635</v>
      </c>
      <c r="G449" s="51" t="s">
        <v>636</v>
      </c>
      <c r="H449" s="51" t="s">
        <v>562</v>
      </c>
      <c r="I449" s="51" t="s">
        <v>637</v>
      </c>
      <c r="J449" s="51" t="s">
        <v>566</v>
      </c>
      <c r="K449" s="51" t="s">
        <v>684</v>
      </c>
      <c r="L449" s="51" t="s">
        <v>685</v>
      </c>
      <c r="M449" s="51" t="s">
        <v>495</v>
      </c>
      <c r="N449" s="51" t="s">
        <v>495</v>
      </c>
      <c r="O449" s="51" t="s">
        <v>204</v>
      </c>
      <c r="P449" s="52">
        <v>50000</v>
      </c>
      <c r="Q449" s="51" t="s">
        <v>639</v>
      </c>
      <c r="R449" s="51" t="s">
        <v>640</v>
      </c>
    </row>
    <row r="450" spans="5:18" ht="13.5" customHeight="1" x14ac:dyDescent="0.2">
      <c r="E450" s="51" t="s">
        <v>634</v>
      </c>
      <c r="F450" s="51" t="s">
        <v>635</v>
      </c>
      <c r="G450" s="51" t="s">
        <v>636</v>
      </c>
      <c r="H450" s="51" t="s">
        <v>562</v>
      </c>
      <c r="I450" s="51" t="s">
        <v>637</v>
      </c>
      <c r="J450" s="51" t="s">
        <v>566</v>
      </c>
      <c r="K450" s="51" t="s">
        <v>684</v>
      </c>
      <c r="L450" s="51" t="s">
        <v>685</v>
      </c>
      <c r="M450" s="51" t="s">
        <v>496</v>
      </c>
      <c r="N450" s="51" t="s">
        <v>496</v>
      </c>
      <c r="O450" s="51" t="s">
        <v>204</v>
      </c>
      <c r="P450" s="52">
        <v>50000</v>
      </c>
      <c r="Q450" s="51" t="s">
        <v>639</v>
      </c>
      <c r="R450" s="51" t="s">
        <v>640</v>
      </c>
    </row>
    <row r="451" spans="5:18" ht="13.5" customHeight="1" x14ac:dyDescent="0.2">
      <c r="E451" s="51" t="s">
        <v>634</v>
      </c>
      <c r="F451" s="51" t="s">
        <v>635</v>
      </c>
      <c r="G451" s="51" t="s">
        <v>636</v>
      </c>
      <c r="H451" s="51" t="s">
        <v>562</v>
      </c>
      <c r="I451" s="51" t="s">
        <v>637</v>
      </c>
      <c r="J451" s="51" t="s">
        <v>566</v>
      </c>
      <c r="K451" s="51" t="s">
        <v>684</v>
      </c>
      <c r="L451" s="51" t="s">
        <v>685</v>
      </c>
      <c r="M451" s="51" t="s">
        <v>497</v>
      </c>
      <c r="N451" s="51" t="s">
        <v>497</v>
      </c>
      <c r="O451" s="51" t="s">
        <v>204</v>
      </c>
      <c r="P451" s="52">
        <v>53000</v>
      </c>
      <c r="Q451" s="51" t="s">
        <v>639</v>
      </c>
      <c r="R451" s="51" t="s">
        <v>640</v>
      </c>
    </row>
    <row r="452" spans="5:18" ht="13.5" customHeight="1" x14ac:dyDescent="0.2">
      <c r="E452" s="51" t="s">
        <v>634</v>
      </c>
      <c r="F452" s="51" t="s">
        <v>635</v>
      </c>
      <c r="G452" s="51" t="s">
        <v>636</v>
      </c>
      <c r="H452" s="51" t="s">
        <v>562</v>
      </c>
      <c r="I452" s="51" t="s">
        <v>637</v>
      </c>
      <c r="J452" s="51" t="s">
        <v>566</v>
      </c>
      <c r="K452" s="51" t="s">
        <v>684</v>
      </c>
      <c r="L452" s="51" t="s">
        <v>685</v>
      </c>
      <c r="M452" s="51" t="s">
        <v>568</v>
      </c>
      <c r="N452" s="51" t="s">
        <v>568</v>
      </c>
      <c r="O452" s="51" t="s">
        <v>204</v>
      </c>
      <c r="P452" s="52">
        <v>54000</v>
      </c>
      <c r="Q452" s="51" t="s">
        <v>639</v>
      </c>
      <c r="R452" s="51" t="s">
        <v>640</v>
      </c>
    </row>
    <row r="453" spans="5:18" ht="13.5" customHeight="1" x14ac:dyDescent="0.2">
      <c r="E453" s="51" t="s">
        <v>634</v>
      </c>
      <c r="F453" s="51" t="s">
        <v>635</v>
      </c>
      <c r="G453" s="51" t="s">
        <v>636</v>
      </c>
      <c r="H453" s="51" t="s">
        <v>562</v>
      </c>
      <c r="I453" s="51" t="s">
        <v>643</v>
      </c>
      <c r="J453" s="51" t="s">
        <v>644</v>
      </c>
      <c r="K453" s="51" t="s">
        <v>684</v>
      </c>
      <c r="L453" s="51" t="s">
        <v>685</v>
      </c>
      <c r="M453" s="51" t="s">
        <v>494</v>
      </c>
      <c r="N453" s="51" t="s">
        <v>494</v>
      </c>
      <c r="O453" s="51" t="s">
        <v>645</v>
      </c>
      <c r="P453" s="52">
        <v>10204</v>
      </c>
      <c r="Q453" s="51" t="s">
        <v>639</v>
      </c>
      <c r="R453" s="51" t="s">
        <v>640</v>
      </c>
    </row>
    <row r="454" spans="5:18" ht="13.5" customHeight="1" x14ac:dyDescent="0.2">
      <c r="E454" s="51" t="s">
        <v>634</v>
      </c>
      <c r="F454" s="51" t="s">
        <v>635</v>
      </c>
      <c r="G454" s="51" t="s">
        <v>636</v>
      </c>
      <c r="H454" s="51" t="s">
        <v>562</v>
      </c>
      <c r="I454" s="51" t="s">
        <v>643</v>
      </c>
      <c r="J454" s="51" t="s">
        <v>644</v>
      </c>
      <c r="K454" s="51" t="s">
        <v>684</v>
      </c>
      <c r="L454" s="51" t="s">
        <v>685</v>
      </c>
      <c r="M454" s="51" t="s">
        <v>495</v>
      </c>
      <c r="N454" s="51" t="s">
        <v>495</v>
      </c>
      <c r="O454" s="51" t="s">
        <v>645</v>
      </c>
      <c r="P454" s="52">
        <v>10000</v>
      </c>
      <c r="Q454" s="51" t="s">
        <v>639</v>
      </c>
      <c r="R454" s="51" t="s">
        <v>640</v>
      </c>
    </row>
    <row r="455" spans="5:18" ht="13.5" customHeight="1" x14ac:dyDescent="0.2">
      <c r="E455" s="51" t="s">
        <v>634</v>
      </c>
      <c r="F455" s="51" t="s">
        <v>635</v>
      </c>
      <c r="G455" s="51" t="s">
        <v>636</v>
      </c>
      <c r="H455" s="51" t="s">
        <v>562</v>
      </c>
      <c r="I455" s="51" t="s">
        <v>643</v>
      </c>
      <c r="J455" s="51" t="s">
        <v>644</v>
      </c>
      <c r="K455" s="51" t="s">
        <v>684</v>
      </c>
      <c r="L455" s="51" t="s">
        <v>685</v>
      </c>
      <c r="M455" s="51" t="s">
        <v>496</v>
      </c>
      <c r="N455" s="51" t="s">
        <v>496</v>
      </c>
      <c r="O455" s="51" t="s">
        <v>645</v>
      </c>
      <c r="P455" s="52">
        <v>10013</v>
      </c>
      <c r="Q455" s="51" t="s">
        <v>639</v>
      </c>
      <c r="R455" s="51" t="s">
        <v>640</v>
      </c>
    </row>
    <row r="456" spans="5:18" ht="13.5" customHeight="1" x14ac:dyDescent="0.2">
      <c r="E456" s="51" t="s">
        <v>634</v>
      </c>
      <c r="F456" s="51" t="s">
        <v>635</v>
      </c>
      <c r="G456" s="51" t="s">
        <v>636</v>
      </c>
      <c r="H456" s="51" t="s">
        <v>562</v>
      </c>
      <c r="I456" s="51" t="s">
        <v>643</v>
      </c>
      <c r="J456" s="51" t="s">
        <v>644</v>
      </c>
      <c r="K456" s="51" t="s">
        <v>684</v>
      </c>
      <c r="L456" s="51" t="s">
        <v>685</v>
      </c>
      <c r="M456" s="51" t="s">
        <v>497</v>
      </c>
      <c r="N456" s="51" t="s">
        <v>497</v>
      </c>
      <c r="O456" s="51" t="s">
        <v>645</v>
      </c>
      <c r="P456" s="52">
        <v>9857</v>
      </c>
      <c r="Q456" s="51" t="s">
        <v>639</v>
      </c>
      <c r="R456" s="51" t="s">
        <v>640</v>
      </c>
    </row>
    <row r="457" spans="5:18" ht="13.5" customHeight="1" x14ac:dyDescent="0.2">
      <c r="E457" s="51" t="s">
        <v>634</v>
      </c>
      <c r="F457" s="51" t="s">
        <v>635</v>
      </c>
      <c r="G457" s="51" t="s">
        <v>636</v>
      </c>
      <c r="H457" s="51" t="s">
        <v>562</v>
      </c>
      <c r="I457" s="51" t="s">
        <v>643</v>
      </c>
      <c r="J457" s="51" t="s">
        <v>644</v>
      </c>
      <c r="K457" s="51" t="s">
        <v>684</v>
      </c>
      <c r="L457" s="51" t="s">
        <v>685</v>
      </c>
      <c r="M457" s="51" t="s">
        <v>568</v>
      </c>
      <c r="N457" s="51" t="s">
        <v>568</v>
      </c>
      <c r="O457" s="51" t="s">
        <v>645</v>
      </c>
      <c r="P457" s="52">
        <v>9820</v>
      </c>
      <c r="Q457" s="51" t="s">
        <v>639</v>
      </c>
      <c r="R457" s="51" t="s">
        <v>640</v>
      </c>
    </row>
    <row r="458" spans="5:18" ht="13.5" customHeight="1" x14ac:dyDescent="0.2">
      <c r="E458" s="51" t="s">
        <v>634</v>
      </c>
      <c r="F458" s="51" t="s">
        <v>635</v>
      </c>
      <c r="G458" s="51" t="s">
        <v>636</v>
      </c>
      <c r="H458" s="51" t="s">
        <v>562</v>
      </c>
      <c r="I458" s="51" t="s">
        <v>646</v>
      </c>
      <c r="J458" s="51" t="s">
        <v>647</v>
      </c>
      <c r="K458" s="51" t="s">
        <v>684</v>
      </c>
      <c r="L458" s="51" t="s">
        <v>685</v>
      </c>
      <c r="M458" s="51" t="s">
        <v>494</v>
      </c>
      <c r="N458" s="51" t="s">
        <v>494</v>
      </c>
      <c r="O458" s="51" t="s">
        <v>648</v>
      </c>
      <c r="P458" s="52">
        <v>50000</v>
      </c>
      <c r="Q458" s="51" t="s">
        <v>639</v>
      </c>
      <c r="R458" s="51" t="s">
        <v>640</v>
      </c>
    </row>
    <row r="459" spans="5:18" ht="13.5" customHeight="1" x14ac:dyDescent="0.2">
      <c r="E459" s="51" t="s">
        <v>634</v>
      </c>
      <c r="F459" s="51" t="s">
        <v>635</v>
      </c>
      <c r="G459" s="51" t="s">
        <v>636</v>
      </c>
      <c r="H459" s="51" t="s">
        <v>562</v>
      </c>
      <c r="I459" s="51" t="s">
        <v>646</v>
      </c>
      <c r="J459" s="51" t="s">
        <v>647</v>
      </c>
      <c r="K459" s="51" t="s">
        <v>684</v>
      </c>
      <c r="L459" s="51" t="s">
        <v>685</v>
      </c>
      <c r="M459" s="51" t="s">
        <v>495</v>
      </c>
      <c r="N459" s="51" t="s">
        <v>495</v>
      </c>
      <c r="O459" s="51" t="s">
        <v>648</v>
      </c>
      <c r="P459" s="52">
        <v>50000</v>
      </c>
      <c r="Q459" s="51" t="s">
        <v>639</v>
      </c>
      <c r="R459" s="51" t="s">
        <v>640</v>
      </c>
    </row>
    <row r="460" spans="5:18" ht="13.5" customHeight="1" x14ac:dyDescent="0.2">
      <c r="E460" s="51" t="s">
        <v>634</v>
      </c>
      <c r="F460" s="51" t="s">
        <v>635</v>
      </c>
      <c r="G460" s="51" t="s">
        <v>636</v>
      </c>
      <c r="H460" s="51" t="s">
        <v>562</v>
      </c>
      <c r="I460" s="51" t="s">
        <v>646</v>
      </c>
      <c r="J460" s="51" t="s">
        <v>647</v>
      </c>
      <c r="K460" s="51" t="s">
        <v>684</v>
      </c>
      <c r="L460" s="51" t="s">
        <v>685</v>
      </c>
      <c r="M460" s="51" t="s">
        <v>496</v>
      </c>
      <c r="N460" s="51" t="s">
        <v>496</v>
      </c>
      <c r="O460" s="51" t="s">
        <v>648</v>
      </c>
      <c r="P460" s="52">
        <v>50062.64</v>
      </c>
      <c r="Q460" s="51" t="s">
        <v>641</v>
      </c>
      <c r="R460" s="51" t="s">
        <v>642</v>
      </c>
    </row>
    <row r="461" spans="5:18" ht="13.5" customHeight="1" x14ac:dyDescent="0.2">
      <c r="E461" s="51" t="s">
        <v>634</v>
      </c>
      <c r="F461" s="51" t="s">
        <v>635</v>
      </c>
      <c r="G461" s="51" t="s">
        <v>636</v>
      </c>
      <c r="H461" s="51" t="s">
        <v>562</v>
      </c>
      <c r="I461" s="51" t="s">
        <v>646</v>
      </c>
      <c r="J461" s="51" t="s">
        <v>647</v>
      </c>
      <c r="K461" s="51" t="s">
        <v>684</v>
      </c>
      <c r="L461" s="51" t="s">
        <v>685</v>
      </c>
      <c r="M461" s="51" t="s">
        <v>497</v>
      </c>
      <c r="N461" s="51" t="s">
        <v>497</v>
      </c>
      <c r="O461" s="51" t="s">
        <v>648</v>
      </c>
      <c r="P461" s="52">
        <v>52243.03</v>
      </c>
      <c r="Q461" s="51" t="s">
        <v>641</v>
      </c>
      <c r="R461" s="51" t="s">
        <v>642</v>
      </c>
    </row>
    <row r="462" spans="5:18" ht="13.5" customHeight="1" x14ac:dyDescent="0.2">
      <c r="E462" s="51" t="s">
        <v>634</v>
      </c>
      <c r="F462" s="51" t="s">
        <v>635</v>
      </c>
      <c r="G462" s="51" t="s">
        <v>636</v>
      </c>
      <c r="H462" s="51" t="s">
        <v>562</v>
      </c>
      <c r="I462" s="51" t="s">
        <v>646</v>
      </c>
      <c r="J462" s="51" t="s">
        <v>647</v>
      </c>
      <c r="K462" s="51" t="s">
        <v>684</v>
      </c>
      <c r="L462" s="51" t="s">
        <v>685</v>
      </c>
      <c r="M462" s="51" t="s">
        <v>568</v>
      </c>
      <c r="N462" s="51" t="s">
        <v>568</v>
      </c>
      <c r="O462" s="51" t="s">
        <v>648</v>
      </c>
      <c r="P462" s="52">
        <v>53028.9</v>
      </c>
      <c r="Q462" s="51" t="s">
        <v>641</v>
      </c>
      <c r="R462" s="51" t="s">
        <v>642</v>
      </c>
    </row>
    <row r="463" spans="5:18" ht="13.5" customHeight="1" x14ac:dyDescent="0.2">
      <c r="E463" s="51" t="s">
        <v>634</v>
      </c>
      <c r="F463" s="51" t="s">
        <v>635</v>
      </c>
      <c r="G463" s="51" t="s">
        <v>636</v>
      </c>
      <c r="H463" s="51" t="s">
        <v>562</v>
      </c>
      <c r="I463" s="51" t="s">
        <v>637</v>
      </c>
      <c r="J463" s="51" t="s">
        <v>566</v>
      </c>
      <c r="K463" s="51" t="s">
        <v>686</v>
      </c>
      <c r="L463" s="51" t="s">
        <v>580</v>
      </c>
      <c r="M463" s="51" t="s">
        <v>494</v>
      </c>
      <c r="N463" s="51" t="s">
        <v>494</v>
      </c>
      <c r="O463" s="51" t="s">
        <v>204</v>
      </c>
      <c r="P463" s="52">
        <v>108102</v>
      </c>
      <c r="Q463" s="51" t="s">
        <v>641</v>
      </c>
      <c r="R463" s="51" t="s">
        <v>642</v>
      </c>
    </row>
    <row r="464" spans="5:18" ht="13.5" customHeight="1" x14ac:dyDescent="0.2">
      <c r="E464" s="51" t="s">
        <v>634</v>
      </c>
      <c r="F464" s="51" t="s">
        <v>635</v>
      </c>
      <c r="G464" s="51" t="s">
        <v>636</v>
      </c>
      <c r="H464" s="51" t="s">
        <v>562</v>
      </c>
      <c r="I464" s="51" t="s">
        <v>637</v>
      </c>
      <c r="J464" s="51" t="s">
        <v>566</v>
      </c>
      <c r="K464" s="51" t="s">
        <v>686</v>
      </c>
      <c r="L464" s="51" t="s">
        <v>580</v>
      </c>
      <c r="M464" s="51" t="s">
        <v>495</v>
      </c>
      <c r="N464" s="51" t="s">
        <v>495</v>
      </c>
      <c r="O464" s="51" t="s">
        <v>204</v>
      </c>
      <c r="P464" s="52">
        <v>115942</v>
      </c>
      <c r="Q464" s="51" t="s">
        <v>639</v>
      </c>
      <c r="R464" s="51" t="s">
        <v>640</v>
      </c>
    </row>
    <row r="465" spans="5:18" ht="13.5" customHeight="1" x14ac:dyDescent="0.2">
      <c r="E465" s="51" t="s">
        <v>634</v>
      </c>
      <c r="F465" s="51" t="s">
        <v>635</v>
      </c>
      <c r="G465" s="51" t="s">
        <v>636</v>
      </c>
      <c r="H465" s="51" t="s">
        <v>562</v>
      </c>
      <c r="I465" s="51" t="s">
        <v>637</v>
      </c>
      <c r="J465" s="51" t="s">
        <v>566</v>
      </c>
      <c r="K465" s="51" t="s">
        <v>686</v>
      </c>
      <c r="L465" s="51" t="s">
        <v>580</v>
      </c>
      <c r="M465" s="51" t="s">
        <v>496</v>
      </c>
      <c r="N465" s="51" t="s">
        <v>496</v>
      </c>
      <c r="O465" s="51" t="s">
        <v>204</v>
      </c>
      <c r="P465" s="52">
        <v>109098</v>
      </c>
      <c r="Q465" s="51" t="s">
        <v>639</v>
      </c>
      <c r="R465" s="51" t="s">
        <v>640</v>
      </c>
    </row>
    <row r="466" spans="5:18" ht="13.5" customHeight="1" x14ac:dyDescent="0.2">
      <c r="E466" s="51" t="s">
        <v>634</v>
      </c>
      <c r="F466" s="51" t="s">
        <v>635</v>
      </c>
      <c r="G466" s="51" t="s">
        <v>636</v>
      </c>
      <c r="H466" s="51" t="s">
        <v>562</v>
      </c>
      <c r="I466" s="51" t="s">
        <v>637</v>
      </c>
      <c r="J466" s="51" t="s">
        <v>566</v>
      </c>
      <c r="K466" s="51" t="s">
        <v>686</v>
      </c>
      <c r="L466" s="51" t="s">
        <v>580</v>
      </c>
      <c r="M466" s="51" t="s">
        <v>497</v>
      </c>
      <c r="N466" s="51" t="s">
        <v>497</v>
      </c>
      <c r="O466" s="51" t="s">
        <v>204</v>
      </c>
      <c r="P466" s="52">
        <v>111048</v>
      </c>
      <c r="Q466" s="51" t="s">
        <v>639</v>
      </c>
      <c r="R466" s="51" t="s">
        <v>640</v>
      </c>
    </row>
    <row r="467" spans="5:18" ht="13.5" customHeight="1" x14ac:dyDescent="0.2">
      <c r="E467" s="51" t="s">
        <v>634</v>
      </c>
      <c r="F467" s="51" t="s">
        <v>635</v>
      </c>
      <c r="G467" s="51" t="s">
        <v>636</v>
      </c>
      <c r="H467" s="51" t="s">
        <v>562</v>
      </c>
      <c r="I467" s="51" t="s">
        <v>637</v>
      </c>
      <c r="J467" s="51" t="s">
        <v>566</v>
      </c>
      <c r="K467" s="51" t="s">
        <v>686</v>
      </c>
      <c r="L467" s="51" t="s">
        <v>580</v>
      </c>
      <c r="M467" s="51" t="s">
        <v>568</v>
      </c>
      <c r="N467" s="51" t="s">
        <v>568</v>
      </c>
      <c r="O467" s="51" t="s">
        <v>204</v>
      </c>
      <c r="P467" s="52">
        <v>112029</v>
      </c>
      <c r="Q467" s="51" t="s">
        <v>639</v>
      </c>
      <c r="R467" s="51" t="s">
        <v>640</v>
      </c>
    </row>
    <row r="468" spans="5:18" ht="13.5" customHeight="1" x14ac:dyDescent="0.2">
      <c r="E468" s="51" t="s">
        <v>634</v>
      </c>
      <c r="F468" s="51" t="s">
        <v>635</v>
      </c>
      <c r="G468" s="51" t="s">
        <v>636</v>
      </c>
      <c r="H468" s="51" t="s">
        <v>562</v>
      </c>
      <c r="I468" s="51" t="s">
        <v>643</v>
      </c>
      <c r="J468" s="51" t="s">
        <v>644</v>
      </c>
      <c r="K468" s="51" t="s">
        <v>686</v>
      </c>
      <c r="L468" s="51" t="s">
        <v>580</v>
      </c>
      <c r="M468" s="51" t="s">
        <v>494</v>
      </c>
      <c r="N468" s="51" t="s">
        <v>494</v>
      </c>
      <c r="O468" s="51" t="s">
        <v>645</v>
      </c>
      <c r="P468" s="52">
        <v>3239</v>
      </c>
      <c r="Q468" s="51" t="s">
        <v>639</v>
      </c>
      <c r="R468" s="51" t="s">
        <v>640</v>
      </c>
    </row>
    <row r="469" spans="5:18" ht="13.5" customHeight="1" x14ac:dyDescent="0.2">
      <c r="E469" s="51" t="s">
        <v>634</v>
      </c>
      <c r="F469" s="51" t="s">
        <v>635</v>
      </c>
      <c r="G469" s="51" t="s">
        <v>636</v>
      </c>
      <c r="H469" s="51" t="s">
        <v>562</v>
      </c>
      <c r="I469" s="51" t="s">
        <v>643</v>
      </c>
      <c r="J469" s="51" t="s">
        <v>644</v>
      </c>
      <c r="K469" s="51" t="s">
        <v>686</v>
      </c>
      <c r="L469" s="51" t="s">
        <v>580</v>
      </c>
      <c r="M469" s="51" t="s">
        <v>495</v>
      </c>
      <c r="N469" s="51" t="s">
        <v>495</v>
      </c>
      <c r="O469" s="51" t="s">
        <v>645</v>
      </c>
      <c r="P469" s="52">
        <v>3279</v>
      </c>
      <c r="Q469" s="51" t="s">
        <v>639</v>
      </c>
      <c r="R469" s="51" t="s">
        <v>640</v>
      </c>
    </row>
    <row r="470" spans="5:18" ht="13.5" customHeight="1" x14ac:dyDescent="0.2">
      <c r="E470" s="51" t="s">
        <v>634</v>
      </c>
      <c r="F470" s="51" t="s">
        <v>635</v>
      </c>
      <c r="G470" s="51" t="s">
        <v>636</v>
      </c>
      <c r="H470" s="51" t="s">
        <v>562</v>
      </c>
      <c r="I470" s="51" t="s">
        <v>643</v>
      </c>
      <c r="J470" s="51" t="s">
        <v>644</v>
      </c>
      <c r="K470" s="51" t="s">
        <v>686</v>
      </c>
      <c r="L470" s="51" t="s">
        <v>580</v>
      </c>
      <c r="M470" s="51" t="s">
        <v>496</v>
      </c>
      <c r="N470" s="51" t="s">
        <v>496</v>
      </c>
      <c r="O470" s="51" t="s">
        <v>645</v>
      </c>
      <c r="P470" s="52">
        <v>3298</v>
      </c>
      <c r="Q470" s="51" t="s">
        <v>639</v>
      </c>
      <c r="R470" s="51" t="s">
        <v>640</v>
      </c>
    </row>
    <row r="471" spans="5:18" ht="13.5" customHeight="1" x14ac:dyDescent="0.2">
      <c r="E471" s="51" t="s">
        <v>634</v>
      </c>
      <c r="F471" s="51" t="s">
        <v>635</v>
      </c>
      <c r="G471" s="51" t="s">
        <v>636</v>
      </c>
      <c r="H471" s="51" t="s">
        <v>562</v>
      </c>
      <c r="I471" s="51" t="s">
        <v>643</v>
      </c>
      <c r="J471" s="51" t="s">
        <v>644</v>
      </c>
      <c r="K471" s="51" t="s">
        <v>686</v>
      </c>
      <c r="L471" s="51" t="s">
        <v>580</v>
      </c>
      <c r="M471" s="51" t="s">
        <v>497</v>
      </c>
      <c r="N471" s="51" t="s">
        <v>497</v>
      </c>
      <c r="O471" s="51" t="s">
        <v>645</v>
      </c>
      <c r="P471" s="52">
        <v>3272</v>
      </c>
      <c r="Q471" s="51" t="s">
        <v>639</v>
      </c>
      <c r="R471" s="51" t="s">
        <v>640</v>
      </c>
    </row>
    <row r="472" spans="5:18" ht="13.5" customHeight="1" x14ac:dyDescent="0.2">
      <c r="E472" s="51" t="s">
        <v>634</v>
      </c>
      <c r="F472" s="51" t="s">
        <v>635</v>
      </c>
      <c r="G472" s="51" t="s">
        <v>636</v>
      </c>
      <c r="H472" s="51" t="s">
        <v>562</v>
      </c>
      <c r="I472" s="51" t="s">
        <v>643</v>
      </c>
      <c r="J472" s="51" t="s">
        <v>644</v>
      </c>
      <c r="K472" s="51" t="s">
        <v>686</v>
      </c>
      <c r="L472" s="51" t="s">
        <v>580</v>
      </c>
      <c r="M472" s="51" t="s">
        <v>568</v>
      </c>
      <c r="N472" s="51" t="s">
        <v>568</v>
      </c>
      <c r="O472" s="51" t="s">
        <v>645</v>
      </c>
      <c r="P472" s="52">
        <v>3283</v>
      </c>
      <c r="Q472" s="51" t="s">
        <v>639</v>
      </c>
      <c r="R472" s="51" t="s">
        <v>640</v>
      </c>
    </row>
    <row r="473" spans="5:18" ht="13.5" customHeight="1" x14ac:dyDescent="0.2">
      <c r="E473" s="51" t="s">
        <v>634</v>
      </c>
      <c r="F473" s="51" t="s">
        <v>635</v>
      </c>
      <c r="G473" s="51" t="s">
        <v>636</v>
      </c>
      <c r="H473" s="51" t="s">
        <v>562</v>
      </c>
      <c r="I473" s="51" t="s">
        <v>646</v>
      </c>
      <c r="J473" s="51" t="s">
        <v>647</v>
      </c>
      <c r="K473" s="51" t="s">
        <v>686</v>
      </c>
      <c r="L473" s="51" t="s">
        <v>580</v>
      </c>
      <c r="M473" s="51" t="s">
        <v>494</v>
      </c>
      <c r="N473" s="51" t="s">
        <v>494</v>
      </c>
      <c r="O473" s="51" t="s">
        <v>648</v>
      </c>
      <c r="P473" s="52">
        <v>35015.21</v>
      </c>
      <c r="Q473" s="51" t="s">
        <v>641</v>
      </c>
      <c r="R473" s="51" t="s">
        <v>642</v>
      </c>
    </row>
    <row r="474" spans="5:18" ht="13.5" customHeight="1" x14ac:dyDescent="0.2">
      <c r="E474" s="51" t="s">
        <v>634</v>
      </c>
      <c r="F474" s="51" t="s">
        <v>635</v>
      </c>
      <c r="G474" s="51" t="s">
        <v>636</v>
      </c>
      <c r="H474" s="51" t="s">
        <v>562</v>
      </c>
      <c r="I474" s="51" t="s">
        <v>646</v>
      </c>
      <c r="J474" s="51" t="s">
        <v>647</v>
      </c>
      <c r="K474" s="51" t="s">
        <v>686</v>
      </c>
      <c r="L474" s="51" t="s">
        <v>580</v>
      </c>
      <c r="M474" s="51" t="s">
        <v>495</v>
      </c>
      <c r="N474" s="51" t="s">
        <v>495</v>
      </c>
      <c r="O474" s="51" t="s">
        <v>648</v>
      </c>
      <c r="P474" s="52">
        <v>38016.78</v>
      </c>
      <c r="Q474" s="51" t="s">
        <v>639</v>
      </c>
      <c r="R474" s="51" t="s">
        <v>640</v>
      </c>
    </row>
    <row r="475" spans="5:18" ht="13.5" customHeight="1" x14ac:dyDescent="0.2">
      <c r="E475" s="51" t="s">
        <v>634</v>
      </c>
      <c r="F475" s="51" t="s">
        <v>635</v>
      </c>
      <c r="G475" s="51" t="s">
        <v>636</v>
      </c>
      <c r="H475" s="51" t="s">
        <v>562</v>
      </c>
      <c r="I475" s="51" t="s">
        <v>646</v>
      </c>
      <c r="J475" s="51" t="s">
        <v>647</v>
      </c>
      <c r="K475" s="51" t="s">
        <v>686</v>
      </c>
      <c r="L475" s="51" t="s">
        <v>580</v>
      </c>
      <c r="M475" s="51" t="s">
        <v>496</v>
      </c>
      <c r="N475" s="51" t="s">
        <v>496</v>
      </c>
      <c r="O475" s="51" t="s">
        <v>648</v>
      </c>
      <c r="P475" s="52">
        <v>35982.720000000001</v>
      </c>
      <c r="Q475" s="51" t="s">
        <v>639</v>
      </c>
      <c r="R475" s="51" t="s">
        <v>640</v>
      </c>
    </row>
    <row r="476" spans="5:18" ht="13.5" customHeight="1" x14ac:dyDescent="0.2">
      <c r="E476" s="51" t="s">
        <v>634</v>
      </c>
      <c r="F476" s="51" t="s">
        <v>635</v>
      </c>
      <c r="G476" s="51" t="s">
        <v>636</v>
      </c>
      <c r="H476" s="51" t="s">
        <v>562</v>
      </c>
      <c r="I476" s="51" t="s">
        <v>646</v>
      </c>
      <c r="J476" s="51" t="s">
        <v>647</v>
      </c>
      <c r="K476" s="51" t="s">
        <v>686</v>
      </c>
      <c r="L476" s="51" t="s">
        <v>580</v>
      </c>
      <c r="M476" s="51" t="s">
        <v>497</v>
      </c>
      <c r="N476" s="51" t="s">
        <v>497</v>
      </c>
      <c r="O476" s="51" t="s">
        <v>648</v>
      </c>
      <c r="P476" s="52">
        <v>36338.230000000003</v>
      </c>
      <c r="Q476" s="51" t="s">
        <v>639</v>
      </c>
      <c r="R476" s="51" t="s">
        <v>640</v>
      </c>
    </row>
    <row r="477" spans="5:18" ht="13.5" customHeight="1" x14ac:dyDescent="0.2">
      <c r="E477" s="51" t="s">
        <v>634</v>
      </c>
      <c r="F477" s="51" t="s">
        <v>635</v>
      </c>
      <c r="G477" s="51" t="s">
        <v>636</v>
      </c>
      <c r="H477" s="51" t="s">
        <v>562</v>
      </c>
      <c r="I477" s="51" t="s">
        <v>646</v>
      </c>
      <c r="J477" s="51" t="s">
        <v>647</v>
      </c>
      <c r="K477" s="51" t="s">
        <v>686</v>
      </c>
      <c r="L477" s="51" t="s">
        <v>580</v>
      </c>
      <c r="M477" s="51" t="s">
        <v>568</v>
      </c>
      <c r="N477" s="51" t="s">
        <v>568</v>
      </c>
      <c r="O477" s="51" t="s">
        <v>648</v>
      </c>
      <c r="P477" s="52">
        <v>36779.24</v>
      </c>
      <c r="Q477" s="51" t="s">
        <v>639</v>
      </c>
      <c r="R477" s="51" t="s">
        <v>640</v>
      </c>
    </row>
    <row r="478" spans="5:18" ht="13.5" customHeight="1" x14ac:dyDescent="0.2">
      <c r="E478" s="51" t="s">
        <v>634</v>
      </c>
      <c r="F478" s="51" t="s">
        <v>635</v>
      </c>
      <c r="G478" s="51" t="s">
        <v>636</v>
      </c>
      <c r="H478" s="51" t="s">
        <v>562</v>
      </c>
      <c r="I478" s="51" t="s">
        <v>637</v>
      </c>
      <c r="J478" s="51" t="s">
        <v>566</v>
      </c>
      <c r="K478" s="51" t="s">
        <v>687</v>
      </c>
      <c r="L478" s="51" t="s">
        <v>606</v>
      </c>
      <c r="M478" s="51" t="s">
        <v>494</v>
      </c>
      <c r="N478" s="51" t="s">
        <v>494</v>
      </c>
      <c r="O478" s="51" t="s">
        <v>204</v>
      </c>
      <c r="P478" s="52">
        <v>5500</v>
      </c>
      <c r="Q478" s="51" t="s">
        <v>639</v>
      </c>
      <c r="R478" s="51" t="s">
        <v>640</v>
      </c>
    </row>
    <row r="479" spans="5:18" ht="13.5" customHeight="1" x14ac:dyDescent="0.2">
      <c r="E479" s="51" t="s">
        <v>634</v>
      </c>
      <c r="F479" s="51" t="s">
        <v>635</v>
      </c>
      <c r="G479" s="51" t="s">
        <v>636</v>
      </c>
      <c r="H479" s="51" t="s">
        <v>562</v>
      </c>
      <c r="I479" s="51" t="s">
        <v>637</v>
      </c>
      <c r="J479" s="51" t="s">
        <v>566</v>
      </c>
      <c r="K479" s="51" t="s">
        <v>687</v>
      </c>
      <c r="L479" s="51" t="s">
        <v>606</v>
      </c>
      <c r="M479" s="51" t="s">
        <v>495</v>
      </c>
      <c r="N479" s="51" t="s">
        <v>495</v>
      </c>
      <c r="O479" s="51" t="s">
        <v>204</v>
      </c>
      <c r="P479" s="52">
        <v>5500</v>
      </c>
      <c r="Q479" s="51" t="s">
        <v>639</v>
      </c>
      <c r="R479" s="51" t="s">
        <v>640</v>
      </c>
    </row>
    <row r="480" spans="5:18" ht="13.5" customHeight="1" x14ac:dyDescent="0.2">
      <c r="E480" s="51" t="s">
        <v>634</v>
      </c>
      <c r="F480" s="51" t="s">
        <v>635</v>
      </c>
      <c r="G480" s="51" t="s">
        <v>636</v>
      </c>
      <c r="H480" s="51" t="s">
        <v>562</v>
      </c>
      <c r="I480" s="51" t="s">
        <v>637</v>
      </c>
      <c r="J480" s="51" t="s">
        <v>566</v>
      </c>
      <c r="K480" s="51" t="s">
        <v>687</v>
      </c>
      <c r="L480" s="51" t="s">
        <v>606</v>
      </c>
      <c r="M480" s="51" t="s">
        <v>496</v>
      </c>
      <c r="N480" s="51" t="s">
        <v>496</v>
      </c>
      <c r="O480" s="51" t="s">
        <v>204</v>
      </c>
      <c r="P480" s="52">
        <v>5500</v>
      </c>
      <c r="Q480" s="51" t="s">
        <v>639</v>
      </c>
      <c r="R480" s="51" t="s">
        <v>640</v>
      </c>
    </row>
    <row r="481" spans="5:18" ht="13.5" customHeight="1" x14ac:dyDescent="0.2">
      <c r="E481" s="51" t="s">
        <v>634</v>
      </c>
      <c r="F481" s="51" t="s">
        <v>635</v>
      </c>
      <c r="G481" s="51" t="s">
        <v>636</v>
      </c>
      <c r="H481" s="51" t="s">
        <v>562</v>
      </c>
      <c r="I481" s="51" t="s">
        <v>637</v>
      </c>
      <c r="J481" s="51" t="s">
        <v>566</v>
      </c>
      <c r="K481" s="51" t="s">
        <v>687</v>
      </c>
      <c r="L481" s="51" t="s">
        <v>606</v>
      </c>
      <c r="M481" s="51" t="s">
        <v>497</v>
      </c>
      <c r="N481" s="51" t="s">
        <v>497</v>
      </c>
      <c r="O481" s="51" t="s">
        <v>204</v>
      </c>
      <c r="P481" s="52">
        <v>5500</v>
      </c>
      <c r="Q481" s="51" t="s">
        <v>639</v>
      </c>
      <c r="R481" s="51" t="s">
        <v>640</v>
      </c>
    </row>
    <row r="482" spans="5:18" ht="13.5" customHeight="1" x14ac:dyDescent="0.2">
      <c r="E482" s="51" t="s">
        <v>634</v>
      </c>
      <c r="F482" s="51" t="s">
        <v>635</v>
      </c>
      <c r="G482" s="51" t="s">
        <v>636</v>
      </c>
      <c r="H482" s="51" t="s">
        <v>562</v>
      </c>
      <c r="I482" s="51" t="s">
        <v>637</v>
      </c>
      <c r="J482" s="51" t="s">
        <v>566</v>
      </c>
      <c r="K482" s="51" t="s">
        <v>687</v>
      </c>
      <c r="L482" s="51" t="s">
        <v>606</v>
      </c>
      <c r="M482" s="51" t="s">
        <v>568</v>
      </c>
      <c r="N482" s="51" t="s">
        <v>568</v>
      </c>
      <c r="O482" s="51" t="s">
        <v>204</v>
      </c>
      <c r="P482" s="52">
        <v>5500</v>
      </c>
      <c r="Q482" s="51" t="s">
        <v>639</v>
      </c>
      <c r="R482" s="51" t="s">
        <v>640</v>
      </c>
    </row>
    <row r="483" spans="5:18" ht="13.5" customHeight="1" x14ac:dyDescent="0.2">
      <c r="E483" s="51" t="s">
        <v>634</v>
      </c>
      <c r="F483" s="51" t="s">
        <v>635</v>
      </c>
      <c r="G483" s="51" t="s">
        <v>636</v>
      </c>
      <c r="H483" s="51" t="s">
        <v>562</v>
      </c>
      <c r="I483" s="51" t="s">
        <v>643</v>
      </c>
      <c r="J483" s="51" t="s">
        <v>644</v>
      </c>
      <c r="K483" s="51" t="s">
        <v>687</v>
      </c>
      <c r="L483" s="51" t="s">
        <v>606</v>
      </c>
      <c r="M483" s="51" t="s">
        <v>494</v>
      </c>
      <c r="N483" s="51" t="s">
        <v>494</v>
      </c>
      <c r="O483" s="51" t="s">
        <v>645</v>
      </c>
      <c r="P483" s="52">
        <v>7273</v>
      </c>
      <c r="Q483" s="51" t="s">
        <v>639</v>
      </c>
      <c r="R483" s="51" t="s">
        <v>640</v>
      </c>
    </row>
    <row r="484" spans="5:18" ht="13.5" customHeight="1" x14ac:dyDescent="0.2">
      <c r="E484" s="51" t="s">
        <v>634</v>
      </c>
      <c r="F484" s="51" t="s">
        <v>635</v>
      </c>
      <c r="G484" s="51" t="s">
        <v>636</v>
      </c>
      <c r="H484" s="51" t="s">
        <v>562</v>
      </c>
      <c r="I484" s="51" t="s">
        <v>643</v>
      </c>
      <c r="J484" s="51" t="s">
        <v>644</v>
      </c>
      <c r="K484" s="51" t="s">
        <v>687</v>
      </c>
      <c r="L484" s="51" t="s">
        <v>606</v>
      </c>
      <c r="M484" s="51" t="s">
        <v>495</v>
      </c>
      <c r="N484" s="51" t="s">
        <v>495</v>
      </c>
      <c r="O484" s="51" t="s">
        <v>645</v>
      </c>
      <c r="P484" s="52">
        <v>7273</v>
      </c>
      <c r="Q484" s="51" t="s">
        <v>639</v>
      </c>
      <c r="R484" s="51" t="s">
        <v>640</v>
      </c>
    </row>
    <row r="485" spans="5:18" ht="13.5" customHeight="1" x14ac:dyDescent="0.2">
      <c r="E485" s="51" t="s">
        <v>634</v>
      </c>
      <c r="F485" s="51" t="s">
        <v>635</v>
      </c>
      <c r="G485" s="51" t="s">
        <v>636</v>
      </c>
      <c r="H485" s="51" t="s">
        <v>562</v>
      </c>
      <c r="I485" s="51" t="s">
        <v>643</v>
      </c>
      <c r="J485" s="51" t="s">
        <v>644</v>
      </c>
      <c r="K485" s="51" t="s">
        <v>687</v>
      </c>
      <c r="L485" s="51" t="s">
        <v>606</v>
      </c>
      <c r="M485" s="51" t="s">
        <v>496</v>
      </c>
      <c r="N485" s="51" t="s">
        <v>496</v>
      </c>
      <c r="O485" s="51" t="s">
        <v>645</v>
      </c>
      <c r="P485" s="52">
        <v>7252</v>
      </c>
      <c r="Q485" s="51" t="s">
        <v>639</v>
      </c>
      <c r="R485" s="51" t="s">
        <v>640</v>
      </c>
    </row>
    <row r="486" spans="5:18" ht="13.5" customHeight="1" x14ac:dyDescent="0.2">
      <c r="E486" s="51" t="s">
        <v>634</v>
      </c>
      <c r="F486" s="51" t="s">
        <v>635</v>
      </c>
      <c r="G486" s="51" t="s">
        <v>636</v>
      </c>
      <c r="H486" s="51" t="s">
        <v>562</v>
      </c>
      <c r="I486" s="51" t="s">
        <v>643</v>
      </c>
      <c r="J486" s="51" t="s">
        <v>644</v>
      </c>
      <c r="K486" s="51" t="s">
        <v>687</v>
      </c>
      <c r="L486" s="51" t="s">
        <v>606</v>
      </c>
      <c r="M486" s="51" t="s">
        <v>497</v>
      </c>
      <c r="N486" s="51" t="s">
        <v>497</v>
      </c>
      <c r="O486" s="51" t="s">
        <v>645</v>
      </c>
      <c r="P486" s="52">
        <v>7250</v>
      </c>
      <c r="Q486" s="51" t="s">
        <v>639</v>
      </c>
      <c r="R486" s="51" t="s">
        <v>640</v>
      </c>
    </row>
    <row r="487" spans="5:18" ht="13.5" customHeight="1" x14ac:dyDescent="0.2">
      <c r="E487" s="51" t="s">
        <v>634</v>
      </c>
      <c r="F487" s="51" t="s">
        <v>635</v>
      </c>
      <c r="G487" s="51" t="s">
        <v>636</v>
      </c>
      <c r="H487" s="51" t="s">
        <v>562</v>
      </c>
      <c r="I487" s="51" t="s">
        <v>643</v>
      </c>
      <c r="J487" s="51" t="s">
        <v>644</v>
      </c>
      <c r="K487" s="51" t="s">
        <v>687</v>
      </c>
      <c r="L487" s="51" t="s">
        <v>606</v>
      </c>
      <c r="M487" s="51" t="s">
        <v>568</v>
      </c>
      <c r="N487" s="51" t="s">
        <v>568</v>
      </c>
      <c r="O487" s="51" t="s">
        <v>645</v>
      </c>
      <c r="P487" s="52">
        <v>7244</v>
      </c>
      <c r="Q487" s="51" t="s">
        <v>639</v>
      </c>
      <c r="R487" s="51" t="s">
        <v>640</v>
      </c>
    </row>
    <row r="488" spans="5:18" ht="13.5" customHeight="1" x14ac:dyDescent="0.2">
      <c r="E488" s="51" t="s">
        <v>634</v>
      </c>
      <c r="F488" s="51" t="s">
        <v>635</v>
      </c>
      <c r="G488" s="51" t="s">
        <v>636</v>
      </c>
      <c r="H488" s="51" t="s">
        <v>562</v>
      </c>
      <c r="I488" s="51" t="s">
        <v>646</v>
      </c>
      <c r="J488" s="51" t="s">
        <v>647</v>
      </c>
      <c r="K488" s="51" t="s">
        <v>687</v>
      </c>
      <c r="L488" s="51" t="s">
        <v>606</v>
      </c>
      <c r="M488" s="51" t="s">
        <v>494</v>
      </c>
      <c r="N488" s="51" t="s">
        <v>494</v>
      </c>
      <c r="O488" s="51" t="s">
        <v>648</v>
      </c>
      <c r="P488" s="52">
        <v>4000</v>
      </c>
      <c r="Q488" s="51" t="s">
        <v>639</v>
      </c>
      <c r="R488" s="51" t="s">
        <v>640</v>
      </c>
    </row>
    <row r="489" spans="5:18" ht="13.5" customHeight="1" x14ac:dyDescent="0.2">
      <c r="E489" s="51" t="s">
        <v>634</v>
      </c>
      <c r="F489" s="51" t="s">
        <v>635</v>
      </c>
      <c r="G489" s="51" t="s">
        <v>636</v>
      </c>
      <c r="H489" s="51" t="s">
        <v>562</v>
      </c>
      <c r="I489" s="51" t="s">
        <v>646</v>
      </c>
      <c r="J489" s="51" t="s">
        <v>647</v>
      </c>
      <c r="K489" s="51" t="s">
        <v>687</v>
      </c>
      <c r="L489" s="51" t="s">
        <v>606</v>
      </c>
      <c r="M489" s="51" t="s">
        <v>495</v>
      </c>
      <c r="N489" s="51" t="s">
        <v>495</v>
      </c>
      <c r="O489" s="51" t="s">
        <v>648</v>
      </c>
      <c r="P489" s="52">
        <v>4000</v>
      </c>
      <c r="Q489" s="51" t="s">
        <v>639</v>
      </c>
      <c r="R489" s="51" t="s">
        <v>640</v>
      </c>
    </row>
    <row r="490" spans="5:18" ht="13.5" customHeight="1" x14ac:dyDescent="0.2">
      <c r="E490" s="51" t="s">
        <v>634</v>
      </c>
      <c r="F490" s="51" t="s">
        <v>635</v>
      </c>
      <c r="G490" s="51" t="s">
        <v>636</v>
      </c>
      <c r="H490" s="51" t="s">
        <v>562</v>
      </c>
      <c r="I490" s="51" t="s">
        <v>646</v>
      </c>
      <c r="J490" s="51" t="s">
        <v>647</v>
      </c>
      <c r="K490" s="51" t="s">
        <v>687</v>
      </c>
      <c r="L490" s="51" t="s">
        <v>606</v>
      </c>
      <c r="M490" s="51" t="s">
        <v>496</v>
      </c>
      <c r="N490" s="51" t="s">
        <v>496</v>
      </c>
      <c r="O490" s="51" t="s">
        <v>648</v>
      </c>
      <c r="P490" s="52">
        <v>3988.51</v>
      </c>
      <c r="Q490" s="51" t="s">
        <v>641</v>
      </c>
      <c r="R490" s="51" t="s">
        <v>642</v>
      </c>
    </row>
    <row r="491" spans="5:18" ht="13.5" customHeight="1" x14ac:dyDescent="0.2">
      <c r="E491" s="51" t="s">
        <v>634</v>
      </c>
      <c r="F491" s="51" t="s">
        <v>635</v>
      </c>
      <c r="G491" s="51" t="s">
        <v>636</v>
      </c>
      <c r="H491" s="51" t="s">
        <v>562</v>
      </c>
      <c r="I491" s="51" t="s">
        <v>646</v>
      </c>
      <c r="J491" s="51" t="s">
        <v>647</v>
      </c>
      <c r="K491" s="51" t="s">
        <v>687</v>
      </c>
      <c r="L491" s="51" t="s">
        <v>606</v>
      </c>
      <c r="M491" s="51" t="s">
        <v>497</v>
      </c>
      <c r="N491" s="51" t="s">
        <v>497</v>
      </c>
      <c r="O491" s="51" t="s">
        <v>648</v>
      </c>
      <c r="P491" s="52">
        <v>3987.24</v>
      </c>
      <c r="Q491" s="51" t="s">
        <v>641</v>
      </c>
      <c r="R491" s="51" t="s">
        <v>642</v>
      </c>
    </row>
    <row r="492" spans="5:18" ht="13.5" customHeight="1" x14ac:dyDescent="0.2">
      <c r="E492" s="51" t="s">
        <v>634</v>
      </c>
      <c r="F492" s="51" t="s">
        <v>635</v>
      </c>
      <c r="G492" s="51" t="s">
        <v>636</v>
      </c>
      <c r="H492" s="51" t="s">
        <v>562</v>
      </c>
      <c r="I492" s="51" t="s">
        <v>646</v>
      </c>
      <c r="J492" s="51" t="s">
        <v>647</v>
      </c>
      <c r="K492" s="51" t="s">
        <v>687</v>
      </c>
      <c r="L492" s="51" t="s">
        <v>606</v>
      </c>
      <c r="M492" s="51" t="s">
        <v>568</v>
      </c>
      <c r="N492" s="51" t="s">
        <v>568</v>
      </c>
      <c r="O492" s="51" t="s">
        <v>648</v>
      </c>
      <c r="P492" s="52">
        <v>3984.35</v>
      </c>
      <c r="Q492" s="51" t="s">
        <v>641</v>
      </c>
      <c r="R492" s="51" t="s">
        <v>642</v>
      </c>
    </row>
    <row r="493" spans="5:18" ht="13.5" customHeight="1" x14ac:dyDescent="0.2">
      <c r="E493" s="51" t="s">
        <v>634</v>
      </c>
      <c r="F493" s="51" t="s">
        <v>635</v>
      </c>
      <c r="G493" s="51" t="s">
        <v>636</v>
      </c>
      <c r="H493" s="51" t="s">
        <v>562</v>
      </c>
      <c r="I493" s="51" t="s">
        <v>637</v>
      </c>
      <c r="J493" s="51" t="s">
        <v>566</v>
      </c>
      <c r="K493" s="51" t="s">
        <v>688</v>
      </c>
      <c r="L493" s="51" t="s">
        <v>583</v>
      </c>
      <c r="M493" s="51" t="s">
        <v>494</v>
      </c>
      <c r="N493" s="51" t="s">
        <v>494</v>
      </c>
      <c r="O493" s="51" t="s">
        <v>204</v>
      </c>
      <c r="P493" s="52">
        <v>69423</v>
      </c>
      <c r="Q493" s="51" t="s">
        <v>641</v>
      </c>
      <c r="R493" s="51" t="s">
        <v>642</v>
      </c>
    </row>
    <row r="494" spans="5:18" ht="13.5" customHeight="1" x14ac:dyDescent="0.2">
      <c r="E494" s="51" t="s">
        <v>634</v>
      </c>
      <c r="F494" s="51" t="s">
        <v>635</v>
      </c>
      <c r="G494" s="51" t="s">
        <v>636</v>
      </c>
      <c r="H494" s="51" t="s">
        <v>562</v>
      </c>
      <c r="I494" s="51" t="s">
        <v>637</v>
      </c>
      <c r="J494" s="51" t="s">
        <v>566</v>
      </c>
      <c r="K494" s="51" t="s">
        <v>688</v>
      </c>
      <c r="L494" s="51" t="s">
        <v>583</v>
      </c>
      <c r="M494" s="51" t="s">
        <v>495</v>
      </c>
      <c r="N494" s="51" t="s">
        <v>495</v>
      </c>
      <c r="O494" s="51" t="s">
        <v>204</v>
      </c>
      <c r="P494" s="52">
        <v>68348</v>
      </c>
      <c r="Q494" s="51" t="s">
        <v>641</v>
      </c>
      <c r="R494" s="51" t="s">
        <v>642</v>
      </c>
    </row>
    <row r="495" spans="5:18" ht="13.5" customHeight="1" x14ac:dyDescent="0.2">
      <c r="E495" s="51" t="s">
        <v>634</v>
      </c>
      <c r="F495" s="51" t="s">
        <v>635</v>
      </c>
      <c r="G495" s="51" t="s">
        <v>636</v>
      </c>
      <c r="H495" s="51" t="s">
        <v>562</v>
      </c>
      <c r="I495" s="51" t="s">
        <v>637</v>
      </c>
      <c r="J495" s="51" t="s">
        <v>566</v>
      </c>
      <c r="K495" s="51" t="s">
        <v>688</v>
      </c>
      <c r="L495" s="51" t="s">
        <v>583</v>
      </c>
      <c r="M495" s="51" t="s">
        <v>496</v>
      </c>
      <c r="N495" s="51" t="s">
        <v>496</v>
      </c>
      <c r="O495" s="51" t="s">
        <v>204</v>
      </c>
      <c r="P495" s="52">
        <v>67720</v>
      </c>
      <c r="Q495" s="51" t="s">
        <v>641</v>
      </c>
      <c r="R495" s="51" t="s">
        <v>642</v>
      </c>
    </row>
    <row r="496" spans="5:18" ht="13.5" customHeight="1" x14ac:dyDescent="0.2">
      <c r="E496" s="51" t="s">
        <v>634</v>
      </c>
      <c r="F496" s="51" t="s">
        <v>635</v>
      </c>
      <c r="G496" s="51" t="s">
        <v>636</v>
      </c>
      <c r="H496" s="51" t="s">
        <v>562</v>
      </c>
      <c r="I496" s="51" t="s">
        <v>637</v>
      </c>
      <c r="J496" s="51" t="s">
        <v>566</v>
      </c>
      <c r="K496" s="51" t="s">
        <v>688</v>
      </c>
      <c r="L496" s="51" t="s">
        <v>583</v>
      </c>
      <c r="M496" s="51" t="s">
        <v>497</v>
      </c>
      <c r="N496" s="51" t="s">
        <v>497</v>
      </c>
      <c r="O496" s="51" t="s">
        <v>204</v>
      </c>
      <c r="P496" s="52">
        <v>67411</v>
      </c>
      <c r="Q496" s="51" t="s">
        <v>641</v>
      </c>
      <c r="R496" s="51" t="s">
        <v>642</v>
      </c>
    </row>
    <row r="497" spans="5:18" ht="13.5" customHeight="1" x14ac:dyDescent="0.2">
      <c r="E497" s="51" t="s">
        <v>634</v>
      </c>
      <c r="F497" s="51" t="s">
        <v>635</v>
      </c>
      <c r="G497" s="51" t="s">
        <v>636</v>
      </c>
      <c r="H497" s="51" t="s">
        <v>562</v>
      </c>
      <c r="I497" s="51" t="s">
        <v>637</v>
      </c>
      <c r="J497" s="51" t="s">
        <v>566</v>
      </c>
      <c r="K497" s="51" t="s">
        <v>688</v>
      </c>
      <c r="L497" s="51" t="s">
        <v>583</v>
      </c>
      <c r="M497" s="51" t="s">
        <v>568</v>
      </c>
      <c r="N497" s="51" t="s">
        <v>568</v>
      </c>
      <c r="O497" s="51" t="s">
        <v>204</v>
      </c>
      <c r="P497" s="52">
        <v>67086</v>
      </c>
      <c r="Q497" s="51" t="s">
        <v>641</v>
      </c>
      <c r="R497" s="51" t="s">
        <v>642</v>
      </c>
    </row>
    <row r="498" spans="5:18" ht="13.5" customHeight="1" x14ac:dyDescent="0.2">
      <c r="E498" s="51" t="s">
        <v>634</v>
      </c>
      <c r="F498" s="51" t="s">
        <v>635</v>
      </c>
      <c r="G498" s="51" t="s">
        <v>636</v>
      </c>
      <c r="H498" s="51" t="s">
        <v>562</v>
      </c>
      <c r="I498" s="51" t="s">
        <v>643</v>
      </c>
      <c r="J498" s="51" t="s">
        <v>644</v>
      </c>
      <c r="K498" s="51" t="s">
        <v>688</v>
      </c>
      <c r="L498" s="51" t="s">
        <v>583</v>
      </c>
      <c r="M498" s="51" t="s">
        <v>494</v>
      </c>
      <c r="N498" s="51" t="s">
        <v>494</v>
      </c>
      <c r="O498" s="51" t="s">
        <v>645</v>
      </c>
      <c r="P498" s="52">
        <v>60287</v>
      </c>
      <c r="Q498" s="51" t="s">
        <v>639</v>
      </c>
      <c r="R498" s="51" t="s">
        <v>640</v>
      </c>
    </row>
    <row r="499" spans="5:18" ht="13.5" customHeight="1" x14ac:dyDescent="0.2">
      <c r="E499" s="51" t="s">
        <v>634</v>
      </c>
      <c r="F499" s="51" t="s">
        <v>635</v>
      </c>
      <c r="G499" s="51" t="s">
        <v>636</v>
      </c>
      <c r="H499" s="51" t="s">
        <v>562</v>
      </c>
      <c r="I499" s="51" t="s">
        <v>643</v>
      </c>
      <c r="J499" s="51" t="s">
        <v>644</v>
      </c>
      <c r="K499" s="51" t="s">
        <v>688</v>
      </c>
      <c r="L499" s="51" t="s">
        <v>583</v>
      </c>
      <c r="M499" s="51" t="s">
        <v>495</v>
      </c>
      <c r="N499" s="51" t="s">
        <v>495</v>
      </c>
      <c r="O499" s="51" t="s">
        <v>645</v>
      </c>
      <c r="P499" s="52">
        <v>60533</v>
      </c>
      <c r="Q499" s="51" t="s">
        <v>639</v>
      </c>
      <c r="R499" s="51" t="s">
        <v>640</v>
      </c>
    </row>
    <row r="500" spans="5:18" ht="13.5" customHeight="1" x14ac:dyDescent="0.2">
      <c r="E500" s="51" t="s">
        <v>634</v>
      </c>
      <c r="F500" s="51" t="s">
        <v>635</v>
      </c>
      <c r="G500" s="51" t="s">
        <v>636</v>
      </c>
      <c r="H500" s="51" t="s">
        <v>562</v>
      </c>
      <c r="I500" s="51" t="s">
        <v>643</v>
      </c>
      <c r="J500" s="51" t="s">
        <v>644</v>
      </c>
      <c r="K500" s="51" t="s">
        <v>688</v>
      </c>
      <c r="L500" s="51" t="s">
        <v>583</v>
      </c>
      <c r="M500" s="51" t="s">
        <v>496</v>
      </c>
      <c r="N500" s="51" t="s">
        <v>496</v>
      </c>
      <c r="O500" s="51" t="s">
        <v>645</v>
      </c>
      <c r="P500" s="52">
        <v>60978</v>
      </c>
      <c r="Q500" s="51" t="s">
        <v>639</v>
      </c>
      <c r="R500" s="51" t="s">
        <v>640</v>
      </c>
    </row>
    <row r="501" spans="5:18" ht="13.5" customHeight="1" x14ac:dyDescent="0.2">
      <c r="E501" s="51" t="s">
        <v>634</v>
      </c>
      <c r="F501" s="51" t="s">
        <v>635</v>
      </c>
      <c r="G501" s="51" t="s">
        <v>636</v>
      </c>
      <c r="H501" s="51" t="s">
        <v>562</v>
      </c>
      <c r="I501" s="51" t="s">
        <v>643</v>
      </c>
      <c r="J501" s="51" t="s">
        <v>644</v>
      </c>
      <c r="K501" s="51" t="s">
        <v>688</v>
      </c>
      <c r="L501" s="51" t="s">
        <v>583</v>
      </c>
      <c r="M501" s="51" t="s">
        <v>497</v>
      </c>
      <c r="N501" s="51" t="s">
        <v>497</v>
      </c>
      <c r="O501" s="51" t="s">
        <v>645</v>
      </c>
      <c r="P501" s="52">
        <v>61329</v>
      </c>
      <c r="Q501" s="51" t="s">
        <v>639</v>
      </c>
      <c r="R501" s="51" t="s">
        <v>640</v>
      </c>
    </row>
    <row r="502" spans="5:18" ht="13.5" customHeight="1" x14ac:dyDescent="0.2">
      <c r="E502" s="51" t="s">
        <v>634</v>
      </c>
      <c r="F502" s="51" t="s">
        <v>635</v>
      </c>
      <c r="G502" s="51" t="s">
        <v>636</v>
      </c>
      <c r="H502" s="51" t="s">
        <v>562</v>
      </c>
      <c r="I502" s="51" t="s">
        <v>643</v>
      </c>
      <c r="J502" s="51" t="s">
        <v>644</v>
      </c>
      <c r="K502" s="51" t="s">
        <v>688</v>
      </c>
      <c r="L502" s="51" t="s">
        <v>583</v>
      </c>
      <c r="M502" s="51" t="s">
        <v>568</v>
      </c>
      <c r="N502" s="51" t="s">
        <v>568</v>
      </c>
      <c r="O502" s="51" t="s">
        <v>645</v>
      </c>
      <c r="P502" s="52">
        <v>61697</v>
      </c>
      <c r="Q502" s="51" t="s">
        <v>639</v>
      </c>
      <c r="R502" s="51" t="s">
        <v>640</v>
      </c>
    </row>
    <row r="503" spans="5:18" ht="13.5" customHeight="1" x14ac:dyDescent="0.2">
      <c r="E503" s="51" t="s">
        <v>634</v>
      </c>
      <c r="F503" s="51" t="s">
        <v>635</v>
      </c>
      <c r="G503" s="51" t="s">
        <v>636</v>
      </c>
      <c r="H503" s="51" t="s">
        <v>562</v>
      </c>
      <c r="I503" s="51" t="s">
        <v>646</v>
      </c>
      <c r="J503" s="51" t="s">
        <v>647</v>
      </c>
      <c r="K503" s="51" t="s">
        <v>688</v>
      </c>
      <c r="L503" s="51" t="s">
        <v>583</v>
      </c>
      <c r="M503" s="51" t="s">
        <v>494</v>
      </c>
      <c r="N503" s="51" t="s">
        <v>494</v>
      </c>
      <c r="O503" s="51" t="s">
        <v>648</v>
      </c>
      <c r="P503" s="52">
        <v>418526.99</v>
      </c>
      <c r="Q503" s="51" t="s">
        <v>641</v>
      </c>
      <c r="R503" s="51" t="s">
        <v>642</v>
      </c>
    </row>
    <row r="504" spans="5:18" ht="13.5" customHeight="1" x14ac:dyDescent="0.2">
      <c r="E504" s="51" t="s">
        <v>634</v>
      </c>
      <c r="F504" s="51" t="s">
        <v>635</v>
      </c>
      <c r="G504" s="51" t="s">
        <v>636</v>
      </c>
      <c r="H504" s="51" t="s">
        <v>562</v>
      </c>
      <c r="I504" s="51" t="s">
        <v>646</v>
      </c>
      <c r="J504" s="51" t="s">
        <v>647</v>
      </c>
      <c r="K504" s="51" t="s">
        <v>688</v>
      </c>
      <c r="L504" s="51" t="s">
        <v>583</v>
      </c>
      <c r="M504" s="51" t="s">
        <v>495</v>
      </c>
      <c r="N504" s="51" t="s">
        <v>495</v>
      </c>
      <c r="O504" s="51" t="s">
        <v>648</v>
      </c>
      <c r="P504" s="52">
        <v>413732.07</v>
      </c>
      <c r="Q504" s="51" t="s">
        <v>641</v>
      </c>
      <c r="R504" s="51" t="s">
        <v>642</v>
      </c>
    </row>
    <row r="505" spans="5:18" ht="13.5" customHeight="1" x14ac:dyDescent="0.2">
      <c r="E505" s="51" t="s">
        <v>634</v>
      </c>
      <c r="F505" s="51" t="s">
        <v>635</v>
      </c>
      <c r="G505" s="51" t="s">
        <v>636</v>
      </c>
      <c r="H505" s="51" t="s">
        <v>562</v>
      </c>
      <c r="I505" s="51" t="s">
        <v>646</v>
      </c>
      <c r="J505" s="51" t="s">
        <v>647</v>
      </c>
      <c r="K505" s="51" t="s">
        <v>688</v>
      </c>
      <c r="L505" s="51" t="s">
        <v>583</v>
      </c>
      <c r="M505" s="51" t="s">
        <v>496</v>
      </c>
      <c r="N505" s="51" t="s">
        <v>496</v>
      </c>
      <c r="O505" s="51" t="s">
        <v>648</v>
      </c>
      <c r="P505" s="52">
        <v>412938.72</v>
      </c>
      <c r="Q505" s="51" t="s">
        <v>641</v>
      </c>
      <c r="R505" s="51" t="s">
        <v>642</v>
      </c>
    </row>
    <row r="506" spans="5:18" ht="13.5" customHeight="1" x14ac:dyDescent="0.2">
      <c r="E506" s="51" t="s">
        <v>634</v>
      </c>
      <c r="F506" s="51" t="s">
        <v>635</v>
      </c>
      <c r="G506" s="51" t="s">
        <v>636</v>
      </c>
      <c r="H506" s="51" t="s">
        <v>562</v>
      </c>
      <c r="I506" s="51" t="s">
        <v>646</v>
      </c>
      <c r="J506" s="51" t="s">
        <v>647</v>
      </c>
      <c r="K506" s="51" t="s">
        <v>688</v>
      </c>
      <c r="L506" s="51" t="s">
        <v>583</v>
      </c>
      <c r="M506" s="51" t="s">
        <v>497</v>
      </c>
      <c r="N506" s="51" t="s">
        <v>497</v>
      </c>
      <c r="O506" s="51" t="s">
        <v>648</v>
      </c>
      <c r="P506" s="52">
        <v>413420.41</v>
      </c>
      <c r="Q506" s="51" t="s">
        <v>641</v>
      </c>
      <c r="R506" s="51" t="s">
        <v>642</v>
      </c>
    </row>
    <row r="507" spans="5:18" ht="13.5" customHeight="1" x14ac:dyDescent="0.2">
      <c r="E507" s="51" t="s">
        <v>634</v>
      </c>
      <c r="F507" s="51" t="s">
        <v>635</v>
      </c>
      <c r="G507" s="51" t="s">
        <v>636</v>
      </c>
      <c r="H507" s="51" t="s">
        <v>562</v>
      </c>
      <c r="I507" s="51" t="s">
        <v>646</v>
      </c>
      <c r="J507" s="51" t="s">
        <v>647</v>
      </c>
      <c r="K507" s="51" t="s">
        <v>688</v>
      </c>
      <c r="L507" s="51" t="s">
        <v>583</v>
      </c>
      <c r="M507" s="51" t="s">
        <v>568</v>
      </c>
      <c r="N507" s="51" t="s">
        <v>568</v>
      </c>
      <c r="O507" s="51" t="s">
        <v>648</v>
      </c>
      <c r="P507" s="52">
        <v>413902.1</v>
      </c>
      <c r="Q507" s="51" t="s">
        <v>641</v>
      </c>
      <c r="R507" s="51" t="s">
        <v>642</v>
      </c>
    </row>
    <row r="508" spans="5:18" ht="13.5" customHeight="1" x14ac:dyDescent="0.2">
      <c r="E508" s="51" t="s">
        <v>634</v>
      </c>
      <c r="F508" s="51" t="s">
        <v>635</v>
      </c>
      <c r="G508" s="51" t="s">
        <v>636</v>
      </c>
      <c r="H508" s="51" t="s">
        <v>562</v>
      </c>
      <c r="I508" s="51" t="s">
        <v>637</v>
      </c>
      <c r="J508" s="51" t="s">
        <v>566</v>
      </c>
      <c r="K508" s="51" t="s">
        <v>689</v>
      </c>
      <c r="L508" s="51" t="s">
        <v>594</v>
      </c>
      <c r="M508" s="51" t="s">
        <v>494</v>
      </c>
      <c r="N508" s="51" t="s">
        <v>494</v>
      </c>
      <c r="O508" s="51" t="s">
        <v>204</v>
      </c>
      <c r="P508" s="52">
        <v>12497</v>
      </c>
      <c r="Q508" s="51" t="s">
        <v>641</v>
      </c>
      <c r="R508" s="51" t="s">
        <v>642</v>
      </c>
    </row>
    <row r="509" spans="5:18" ht="13.5" customHeight="1" x14ac:dyDescent="0.2">
      <c r="E509" s="51" t="s">
        <v>634</v>
      </c>
      <c r="F509" s="51" t="s">
        <v>635</v>
      </c>
      <c r="G509" s="51" t="s">
        <v>636</v>
      </c>
      <c r="H509" s="51" t="s">
        <v>562</v>
      </c>
      <c r="I509" s="51" t="s">
        <v>637</v>
      </c>
      <c r="J509" s="51" t="s">
        <v>566</v>
      </c>
      <c r="K509" s="51" t="s">
        <v>689</v>
      </c>
      <c r="L509" s="51" t="s">
        <v>594</v>
      </c>
      <c r="M509" s="51" t="s">
        <v>495</v>
      </c>
      <c r="N509" s="51" t="s">
        <v>495</v>
      </c>
      <c r="O509" s="51" t="s">
        <v>204</v>
      </c>
      <c r="P509" s="52">
        <v>12448</v>
      </c>
      <c r="Q509" s="51" t="s">
        <v>641</v>
      </c>
      <c r="R509" s="51" t="s">
        <v>642</v>
      </c>
    </row>
    <row r="510" spans="5:18" ht="13.5" customHeight="1" x14ac:dyDescent="0.2">
      <c r="E510" s="51" t="s">
        <v>634</v>
      </c>
      <c r="F510" s="51" t="s">
        <v>635</v>
      </c>
      <c r="G510" s="51" t="s">
        <v>636</v>
      </c>
      <c r="H510" s="51" t="s">
        <v>562</v>
      </c>
      <c r="I510" s="51" t="s">
        <v>637</v>
      </c>
      <c r="J510" s="51" t="s">
        <v>566</v>
      </c>
      <c r="K510" s="51" t="s">
        <v>689</v>
      </c>
      <c r="L510" s="51" t="s">
        <v>594</v>
      </c>
      <c r="M510" s="51" t="s">
        <v>496</v>
      </c>
      <c r="N510" s="51" t="s">
        <v>496</v>
      </c>
      <c r="O510" s="51" t="s">
        <v>204</v>
      </c>
      <c r="P510" s="52">
        <v>12492</v>
      </c>
      <c r="Q510" s="51" t="s">
        <v>641</v>
      </c>
      <c r="R510" s="51" t="s">
        <v>642</v>
      </c>
    </row>
    <row r="511" spans="5:18" ht="13.5" customHeight="1" x14ac:dyDescent="0.2">
      <c r="E511" s="51" t="s">
        <v>634</v>
      </c>
      <c r="F511" s="51" t="s">
        <v>635</v>
      </c>
      <c r="G511" s="51" t="s">
        <v>636</v>
      </c>
      <c r="H511" s="51" t="s">
        <v>562</v>
      </c>
      <c r="I511" s="51" t="s">
        <v>637</v>
      </c>
      <c r="J511" s="51" t="s">
        <v>566</v>
      </c>
      <c r="K511" s="51" t="s">
        <v>689</v>
      </c>
      <c r="L511" s="51" t="s">
        <v>594</v>
      </c>
      <c r="M511" s="51" t="s">
        <v>497</v>
      </c>
      <c r="N511" s="51" t="s">
        <v>497</v>
      </c>
      <c r="O511" s="51" t="s">
        <v>204</v>
      </c>
      <c r="P511" s="52">
        <v>12473</v>
      </c>
      <c r="Q511" s="51" t="s">
        <v>641</v>
      </c>
      <c r="R511" s="51" t="s">
        <v>642</v>
      </c>
    </row>
    <row r="512" spans="5:18" ht="13.5" customHeight="1" x14ac:dyDescent="0.2">
      <c r="E512" s="51" t="s">
        <v>634</v>
      </c>
      <c r="F512" s="51" t="s">
        <v>635</v>
      </c>
      <c r="G512" s="51" t="s">
        <v>636</v>
      </c>
      <c r="H512" s="51" t="s">
        <v>562</v>
      </c>
      <c r="I512" s="51" t="s">
        <v>637</v>
      </c>
      <c r="J512" s="51" t="s">
        <v>566</v>
      </c>
      <c r="K512" s="51" t="s">
        <v>689</v>
      </c>
      <c r="L512" s="51" t="s">
        <v>594</v>
      </c>
      <c r="M512" s="51" t="s">
        <v>568</v>
      </c>
      <c r="N512" s="51" t="s">
        <v>568</v>
      </c>
      <c r="O512" s="51" t="s">
        <v>204</v>
      </c>
      <c r="P512" s="52">
        <v>12454</v>
      </c>
      <c r="Q512" s="51" t="s">
        <v>641</v>
      </c>
      <c r="R512" s="51" t="s">
        <v>642</v>
      </c>
    </row>
    <row r="513" spans="5:18" ht="13.5" customHeight="1" x14ac:dyDescent="0.2">
      <c r="E513" s="51" t="s">
        <v>634</v>
      </c>
      <c r="F513" s="51" t="s">
        <v>635</v>
      </c>
      <c r="G513" s="51" t="s">
        <v>636</v>
      </c>
      <c r="H513" s="51" t="s">
        <v>562</v>
      </c>
      <c r="I513" s="51" t="s">
        <v>643</v>
      </c>
      <c r="J513" s="51" t="s">
        <v>644</v>
      </c>
      <c r="K513" s="51" t="s">
        <v>689</v>
      </c>
      <c r="L513" s="51" t="s">
        <v>594</v>
      </c>
      <c r="M513" s="51" t="s">
        <v>494</v>
      </c>
      <c r="N513" s="51" t="s">
        <v>494</v>
      </c>
      <c r="O513" s="51" t="s">
        <v>645</v>
      </c>
      <c r="P513" s="52">
        <v>169447</v>
      </c>
      <c r="Q513" s="51" t="s">
        <v>639</v>
      </c>
      <c r="R513" s="51" t="s">
        <v>640</v>
      </c>
    </row>
    <row r="514" spans="5:18" ht="13.5" customHeight="1" x14ac:dyDescent="0.2">
      <c r="E514" s="51" t="s">
        <v>634</v>
      </c>
      <c r="F514" s="51" t="s">
        <v>635</v>
      </c>
      <c r="G514" s="51" t="s">
        <v>636</v>
      </c>
      <c r="H514" s="51" t="s">
        <v>562</v>
      </c>
      <c r="I514" s="51" t="s">
        <v>643</v>
      </c>
      <c r="J514" s="51" t="s">
        <v>644</v>
      </c>
      <c r="K514" s="51" t="s">
        <v>689</v>
      </c>
      <c r="L514" s="51" t="s">
        <v>594</v>
      </c>
      <c r="M514" s="51" t="s">
        <v>495</v>
      </c>
      <c r="N514" s="51" t="s">
        <v>495</v>
      </c>
      <c r="O514" s="51" t="s">
        <v>645</v>
      </c>
      <c r="P514" s="52">
        <v>169526</v>
      </c>
      <c r="Q514" s="51" t="s">
        <v>639</v>
      </c>
      <c r="R514" s="51" t="s">
        <v>640</v>
      </c>
    </row>
    <row r="515" spans="5:18" ht="13.5" customHeight="1" x14ac:dyDescent="0.2">
      <c r="E515" s="51" t="s">
        <v>634</v>
      </c>
      <c r="F515" s="51" t="s">
        <v>635</v>
      </c>
      <c r="G515" s="51" t="s">
        <v>636</v>
      </c>
      <c r="H515" s="51" t="s">
        <v>562</v>
      </c>
      <c r="I515" s="51" t="s">
        <v>643</v>
      </c>
      <c r="J515" s="51" t="s">
        <v>644</v>
      </c>
      <c r="K515" s="51" t="s">
        <v>689</v>
      </c>
      <c r="L515" s="51" t="s">
        <v>594</v>
      </c>
      <c r="M515" s="51" t="s">
        <v>496</v>
      </c>
      <c r="N515" s="51" t="s">
        <v>496</v>
      </c>
      <c r="O515" s="51" t="s">
        <v>645</v>
      </c>
      <c r="P515" s="52">
        <v>169387</v>
      </c>
      <c r="Q515" s="51" t="s">
        <v>639</v>
      </c>
      <c r="R515" s="51" t="s">
        <v>640</v>
      </c>
    </row>
    <row r="516" spans="5:18" ht="13.5" customHeight="1" x14ac:dyDescent="0.2">
      <c r="E516" s="51" t="s">
        <v>634</v>
      </c>
      <c r="F516" s="51" t="s">
        <v>635</v>
      </c>
      <c r="G516" s="51" t="s">
        <v>636</v>
      </c>
      <c r="H516" s="51" t="s">
        <v>562</v>
      </c>
      <c r="I516" s="51" t="s">
        <v>643</v>
      </c>
      <c r="J516" s="51" t="s">
        <v>644</v>
      </c>
      <c r="K516" s="51" t="s">
        <v>689</v>
      </c>
      <c r="L516" s="51" t="s">
        <v>594</v>
      </c>
      <c r="M516" s="51" t="s">
        <v>497</v>
      </c>
      <c r="N516" s="51" t="s">
        <v>497</v>
      </c>
      <c r="O516" s="51" t="s">
        <v>645</v>
      </c>
      <c r="P516" s="52">
        <v>169424</v>
      </c>
      <c r="Q516" s="51" t="s">
        <v>639</v>
      </c>
      <c r="R516" s="51" t="s">
        <v>640</v>
      </c>
    </row>
    <row r="517" spans="5:18" ht="13.5" customHeight="1" x14ac:dyDescent="0.2">
      <c r="E517" s="51" t="s">
        <v>634</v>
      </c>
      <c r="F517" s="51" t="s">
        <v>635</v>
      </c>
      <c r="G517" s="51" t="s">
        <v>636</v>
      </c>
      <c r="H517" s="51" t="s">
        <v>562</v>
      </c>
      <c r="I517" s="51" t="s">
        <v>643</v>
      </c>
      <c r="J517" s="51" t="s">
        <v>644</v>
      </c>
      <c r="K517" s="51" t="s">
        <v>689</v>
      </c>
      <c r="L517" s="51" t="s">
        <v>594</v>
      </c>
      <c r="M517" s="51" t="s">
        <v>568</v>
      </c>
      <c r="N517" s="51" t="s">
        <v>568</v>
      </c>
      <c r="O517" s="51" t="s">
        <v>645</v>
      </c>
      <c r="P517" s="52">
        <v>169460</v>
      </c>
      <c r="Q517" s="51" t="s">
        <v>639</v>
      </c>
      <c r="R517" s="51" t="s">
        <v>640</v>
      </c>
    </row>
    <row r="518" spans="5:18" ht="13.5" customHeight="1" x14ac:dyDescent="0.2">
      <c r="E518" s="51" t="s">
        <v>634</v>
      </c>
      <c r="F518" s="51" t="s">
        <v>635</v>
      </c>
      <c r="G518" s="51" t="s">
        <v>636</v>
      </c>
      <c r="H518" s="51" t="s">
        <v>562</v>
      </c>
      <c r="I518" s="51" t="s">
        <v>646</v>
      </c>
      <c r="J518" s="51" t="s">
        <v>647</v>
      </c>
      <c r="K518" s="51" t="s">
        <v>689</v>
      </c>
      <c r="L518" s="51" t="s">
        <v>594</v>
      </c>
      <c r="M518" s="51" t="s">
        <v>494</v>
      </c>
      <c r="N518" s="51" t="s">
        <v>494</v>
      </c>
      <c r="O518" s="51" t="s">
        <v>648</v>
      </c>
      <c r="P518" s="52">
        <v>211761.05</v>
      </c>
      <c r="Q518" s="51" t="s">
        <v>641</v>
      </c>
      <c r="R518" s="51" t="s">
        <v>642</v>
      </c>
    </row>
    <row r="519" spans="5:18" ht="13.5" customHeight="1" x14ac:dyDescent="0.2">
      <c r="E519" s="51" t="s">
        <v>634</v>
      </c>
      <c r="F519" s="51" t="s">
        <v>635</v>
      </c>
      <c r="G519" s="51" t="s">
        <v>636</v>
      </c>
      <c r="H519" s="51" t="s">
        <v>562</v>
      </c>
      <c r="I519" s="51" t="s">
        <v>646</v>
      </c>
      <c r="J519" s="51" t="s">
        <v>647</v>
      </c>
      <c r="K519" s="51" t="s">
        <v>689</v>
      </c>
      <c r="L519" s="51" t="s">
        <v>594</v>
      </c>
      <c r="M519" s="51" t="s">
        <v>495</v>
      </c>
      <c r="N519" s="51" t="s">
        <v>495</v>
      </c>
      <c r="O519" s="51" t="s">
        <v>648</v>
      </c>
      <c r="P519" s="52">
        <v>211033.41</v>
      </c>
      <c r="Q519" s="51" t="s">
        <v>641</v>
      </c>
      <c r="R519" s="51" t="s">
        <v>642</v>
      </c>
    </row>
    <row r="520" spans="5:18" ht="13.5" customHeight="1" x14ac:dyDescent="0.2">
      <c r="E520" s="51" t="s">
        <v>634</v>
      </c>
      <c r="F520" s="51" t="s">
        <v>635</v>
      </c>
      <c r="G520" s="51" t="s">
        <v>636</v>
      </c>
      <c r="H520" s="51" t="s">
        <v>562</v>
      </c>
      <c r="I520" s="51" t="s">
        <v>646</v>
      </c>
      <c r="J520" s="51" t="s">
        <v>647</v>
      </c>
      <c r="K520" s="51" t="s">
        <v>689</v>
      </c>
      <c r="L520" s="51" t="s">
        <v>594</v>
      </c>
      <c r="M520" s="51" t="s">
        <v>496</v>
      </c>
      <c r="N520" s="51" t="s">
        <v>496</v>
      </c>
      <c r="O520" s="51" t="s">
        <v>648</v>
      </c>
      <c r="P520" s="52">
        <v>211605.39</v>
      </c>
      <c r="Q520" s="51" t="s">
        <v>641</v>
      </c>
      <c r="R520" s="51" t="s">
        <v>642</v>
      </c>
    </row>
    <row r="521" spans="5:18" ht="13.5" customHeight="1" x14ac:dyDescent="0.2">
      <c r="E521" s="51" t="s">
        <v>634</v>
      </c>
      <c r="F521" s="51" t="s">
        <v>635</v>
      </c>
      <c r="G521" s="51" t="s">
        <v>636</v>
      </c>
      <c r="H521" s="51" t="s">
        <v>562</v>
      </c>
      <c r="I521" s="51" t="s">
        <v>646</v>
      </c>
      <c r="J521" s="51" t="s">
        <v>647</v>
      </c>
      <c r="K521" s="51" t="s">
        <v>689</v>
      </c>
      <c r="L521" s="51" t="s">
        <v>594</v>
      </c>
      <c r="M521" s="51" t="s">
        <v>497</v>
      </c>
      <c r="N521" s="51" t="s">
        <v>497</v>
      </c>
      <c r="O521" s="51" t="s">
        <v>648</v>
      </c>
      <c r="P521" s="52">
        <v>211325.83</v>
      </c>
      <c r="Q521" s="51" t="s">
        <v>641</v>
      </c>
      <c r="R521" s="51" t="s">
        <v>642</v>
      </c>
    </row>
    <row r="522" spans="5:18" ht="13.5" customHeight="1" x14ac:dyDescent="0.2">
      <c r="E522" s="51" t="s">
        <v>634</v>
      </c>
      <c r="F522" s="51" t="s">
        <v>635</v>
      </c>
      <c r="G522" s="51" t="s">
        <v>636</v>
      </c>
      <c r="H522" s="51" t="s">
        <v>562</v>
      </c>
      <c r="I522" s="51" t="s">
        <v>646</v>
      </c>
      <c r="J522" s="51" t="s">
        <v>647</v>
      </c>
      <c r="K522" s="51" t="s">
        <v>689</v>
      </c>
      <c r="L522" s="51" t="s">
        <v>594</v>
      </c>
      <c r="M522" s="51" t="s">
        <v>568</v>
      </c>
      <c r="N522" s="51" t="s">
        <v>568</v>
      </c>
      <c r="O522" s="51" t="s">
        <v>648</v>
      </c>
      <c r="P522" s="52">
        <v>211046.27</v>
      </c>
      <c r="Q522" s="51" t="s">
        <v>641</v>
      </c>
      <c r="R522" s="51" t="s">
        <v>642</v>
      </c>
    </row>
    <row r="523" spans="5:18" ht="13.5" customHeight="1" x14ac:dyDescent="0.2">
      <c r="E523" s="51" t="s">
        <v>634</v>
      </c>
      <c r="F523" s="51" t="s">
        <v>635</v>
      </c>
      <c r="G523" s="51" t="s">
        <v>636</v>
      </c>
      <c r="H523" s="51" t="s">
        <v>562</v>
      </c>
      <c r="I523" s="51" t="s">
        <v>637</v>
      </c>
      <c r="J523" s="51" t="s">
        <v>566</v>
      </c>
      <c r="K523" s="51" t="s">
        <v>690</v>
      </c>
      <c r="L523" s="51" t="s">
        <v>607</v>
      </c>
      <c r="M523" s="51" t="s">
        <v>494</v>
      </c>
      <c r="N523" s="51" t="s">
        <v>494</v>
      </c>
      <c r="O523" s="51" t="s">
        <v>204</v>
      </c>
      <c r="P523" s="52">
        <v>3488</v>
      </c>
      <c r="Q523" s="51" t="s">
        <v>641</v>
      </c>
      <c r="R523" s="51" t="s">
        <v>642</v>
      </c>
    </row>
    <row r="524" spans="5:18" ht="13.5" customHeight="1" x14ac:dyDescent="0.2">
      <c r="E524" s="51" t="s">
        <v>634</v>
      </c>
      <c r="F524" s="51" t="s">
        <v>635</v>
      </c>
      <c r="G524" s="51" t="s">
        <v>636</v>
      </c>
      <c r="H524" s="51" t="s">
        <v>562</v>
      </c>
      <c r="I524" s="51" t="s">
        <v>637</v>
      </c>
      <c r="J524" s="51" t="s">
        <v>566</v>
      </c>
      <c r="K524" s="51" t="s">
        <v>690</v>
      </c>
      <c r="L524" s="51" t="s">
        <v>607</v>
      </c>
      <c r="M524" s="51" t="s">
        <v>495</v>
      </c>
      <c r="N524" s="51" t="s">
        <v>495</v>
      </c>
      <c r="O524" s="51" t="s">
        <v>204</v>
      </c>
      <c r="P524" s="52">
        <v>3512</v>
      </c>
      <c r="Q524" s="51" t="s">
        <v>641</v>
      </c>
      <c r="R524" s="51" t="s">
        <v>642</v>
      </c>
    </row>
    <row r="525" spans="5:18" ht="13.5" customHeight="1" x14ac:dyDescent="0.2">
      <c r="E525" s="51" t="s">
        <v>634</v>
      </c>
      <c r="F525" s="51" t="s">
        <v>635</v>
      </c>
      <c r="G525" s="51" t="s">
        <v>636</v>
      </c>
      <c r="H525" s="51" t="s">
        <v>562</v>
      </c>
      <c r="I525" s="51" t="s">
        <v>637</v>
      </c>
      <c r="J525" s="51" t="s">
        <v>566</v>
      </c>
      <c r="K525" s="51" t="s">
        <v>690</v>
      </c>
      <c r="L525" s="51" t="s">
        <v>607</v>
      </c>
      <c r="M525" s="51" t="s">
        <v>496</v>
      </c>
      <c r="N525" s="51" t="s">
        <v>496</v>
      </c>
      <c r="O525" s="51" t="s">
        <v>204</v>
      </c>
      <c r="P525" s="52">
        <v>3554</v>
      </c>
      <c r="Q525" s="51" t="s">
        <v>641</v>
      </c>
      <c r="R525" s="51" t="s">
        <v>642</v>
      </c>
    </row>
    <row r="526" spans="5:18" ht="13.5" customHeight="1" x14ac:dyDescent="0.2">
      <c r="E526" s="51" t="s">
        <v>634</v>
      </c>
      <c r="F526" s="51" t="s">
        <v>635</v>
      </c>
      <c r="G526" s="51" t="s">
        <v>636</v>
      </c>
      <c r="H526" s="51" t="s">
        <v>562</v>
      </c>
      <c r="I526" s="51" t="s">
        <v>637</v>
      </c>
      <c r="J526" s="51" t="s">
        <v>566</v>
      </c>
      <c r="K526" s="51" t="s">
        <v>690</v>
      </c>
      <c r="L526" s="51" t="s">
        <v>607</v>
      </c>
      <c r="M526" s="51" t="s">
        <v>497</v>
      </c>
      <c r="N526" s="51" t="s">
        <v>497</v>
      </c>
      <c r="O526" s="51" t="s">
        <v>204</v>
      </c>
      <c r="P526" s="52">
        <v>3583</v>
      </c>
      <c r="Q526" s="51" t="s">
        <v>641</v>
      </c>
      <c r="R526" s="51" t="s">
        <v>642</v>
      </c>
    </row>
    <row r="527" spans="5:18" ht="13.5" customHeight="1" x14ac:dyDescent="0.2">
      <c r="E527" s="51" t="s">
        <v>634</v>
      </c>
      <c r="F527" s="51" t="s">
        <v>635</v>
      </c>
      <c r="G527" s="51" t="s">
        <v>636</v>
      </c>
      <c r="H527" s="51" t="s">
        <v>562</v>
      </c>
      <c r="I527" s="51" t="s">
        <v>637</v>
      </c>
      <c r="J527" s="51" t="s">
        <v>566</v>
      </c>
      <c r="K527" s="51" t="s">
        <v>690</v>
      </c>
      <c r="L527" s="51" t="s">
        <v>607</v>
      </c>
      <c r="M527" s="51" t="s">
        <v>568</v>
      </c>
      <c r="N527" s="51" t="s">
        <v>568</v>
      </c>
      <c r="O527" s="51" t="s">
        <v>204</v>
      </c>
      <c r="P527" s="52">
        <v>3612</v>
      </c>
      <c r="Q527" s="51" t="s">
        <v>641</v>
      </c>
      <c r="R527" s="51" t="s">
        <v>642</v>
      </c>
    </row>
    <row r="528" spans="5:18" ht="13.5" customHeight="1" x14ac:dyDescent="0.2">
      <c r="E528" s="51" t="s">
        <v>634</v>
      </c>
      <c r="F528" s="51" t="s">
        <v>635</v>
      </c>
      <c r="G528" s="51" t="s">
        <v>636</v>
      </c>
      <c r="H528" s="51" t="s">
        <v>562</v>
      </c>
      <c r="I528" s="51" t="s">
        <v>643</v>
      </c>
      <c r="J528" s="51" t="s">
        <v>644</v>
      </c>
      <c r="K528" s="51" t="s">
        <v>690</v>
      </c>
      <c r="L528" s="51" t="s">
        <v>607</v>
      </c>
      <c r="M528" s="51" t="s">
        <v>494</v>
      </c>
      <c r="N528" s="51" t="s">
        <v>494</v>
      </c>
      <c r="O528" s="51" t="s">
        <v>645</v>
      </c>
      <c r="P528" s="52">
        <v>4046</v>
      </c>
      <c r="Q528" s="51" t="s">
        <v>639</v>
      </c>
      <c r="R528" s="51" t="s">
        <v>640</v>
      </c>
    </row>
    <row r="529" spans="5:18" ht="13.5" customHeight="1" x14ac:dyDescent="0.2">
      <c r="E529" s="51" t="s">
        <v>634</v>
      </c>
      <c r="F529" s="51" t="s">
        <v>635</v>
      </c>
      <c r="G529" s="51" t="s">
        <v>636</v>
      </c>
      <c r="H529" s="51" t="s">
        <v>562</v>
      </c>
      <c r="I529" s="51" t="s">
        <v>643</v>
      </c>
      <c r="J529" s="51" t="s">
        <v>644</v>
      </c>
      <c r="K529" s="51" t="s">
        <v>690</v>
      </c>
      <c r="L529" s="51" t="s">
        <v>607</v>
      </c>
      <c r="M529" s="51" t="s">
        <v>495</v>
      </c>
      <c r="N529" s="51" t="s">
        <v>495</v>
      </c>
      <c r="O529" s="51" t="s">
        <v>645</v>
      </c>
      <c r="P529" s="52">
        <v>4054</v>
      </c>
      <c r="Q529" s="51" t="s">
        <v>639</v>
      </c>
      <c r="R529" s="51" t="s">
        <v>640</v>
      </c>
    </row>
    <row r="530" spans="5:18" ht="13.5" customHeight="1" x14ac:dyDescent="0.2">
      <c r="E530" s="51" t="s">
        <v>634</v>
      </c>
      <c r="F530" s="51" t="s">
        <v>635</v>
      </c>
      <c r="G530" s="51" t="s">
        <v>636</v>
      </c>
      <c r="H530" s="51" t="s">
        <v>562</v>
      </c>
      <c r="I530" s="51" t="s">
        <v>643</v>
      </c>
      <c r="J530" s="51" t="s">
        <v>644</v>
      </c>
      <c r="K530" s="51" t="s">
        <v>690</v>
      </c>
      <c r="L530" s="51" t="s">
        <v>607</v>
      </c>
      <c r="M530" s="51" t="s">
        <v>496</v>
      </c>
      <c r="N530" s="51" t="s">
        <v>496</v>
      </c>
      <c r="O530" s="51" t="s">
        <v>645</v>
      </c>
      <c r="P530" s="52">
        <v>4044</v>
      </c>
      <c r="Q530" s="51" t="s">
        <v>639</v>
      </c>
      <c r="R530" s="51" t="s">
        <v>640</v>
      </c>
    </row>
    <row r="531" spans="5:18" ht="13.5" customHeight="1" x14ac:dyDescent="0.2">
      <c r="E531" s="51" t="s">
        <v>634</v>
      </c>
      <c r="F531" s="51" t="s">
        <v>635</v>
      </c>
      <c r="G531" s="51" t="s">
        <v>636</v>
      </c>
      <c r="H531" s="51" t="s">
        <v>562</v>
      </c>
      <c r="I531" s="51" t="s">
        <v>643</v>
      </c>
      <c r="J531" s="51" t="s">
        <v>644</v>
      </c>
      <c r="K531" s="51" t="s">
        <v>690</v>
      </c>
      <c r="L531" s="51" t="s">
        <v>607</v>
      </c>
      <c r="M531" s="51" t="s">
        <v>497</v>
      </c>
      <c r="N531" s="51" t="s">
        <v>497</v>
      </c>
      <c r="O531" s="51" t="s">
        <v>645</v>
      </c>
      <c r="P531" s="52">
        <v>4047</v>
      </c>
      <c r="Q531" s="51" t="s">
        <v>639</v>
      </c>
      <c r="R531" s="51" t="s">
        <v>640</v>
      </c>
    </row>
    <row r="532" spans="5:18" ht="13.5" customHeight="1" x14ac:dyDescent="0.2">
      <c r="E532" s="51" t="s">
        <v>634</v>
      </c>
      <c r="F532" s="51" t="s">
        <v>635</v>
      </c>
      <c r="G532" s="51" t="s">
        <v>636</v>
      </c>
      <c r="H532" s="51" t="s">
        <v>562</v>
      </c>
      <c r="I532" s="51" t="s">
        <v>643</v>
      </c>
      <c r="J532" s="51" t="s">
        <v>644</v>
      </c>
      <c r="K532" s="51" t="s">
        <v>690</v>
      </c>
      <c r="L532" s="51" t="s">
        <v>607</v>
      </c>
      <c r="M532" s="51" t="s">
        <v>568</v>
      </c>
      <c r="N532" s="51" t="s">
        <v>568</v>
      </c>
      <c r="O532" s="51" t="s">
        <v>645</v>
      </c>
      <c r="P532" s="52">
        <v>4050</v>
      </c>
      <c r="Q532" s="51" t="s">
        <v>639</v>
      </c>
      <c r="R532" s="51" t="s">
        <v>640</v>
      </c>
    </row>
    <row r="533" spans="5:18" ht="13.5" customHeight="1" x14ac:dyDescent="0.2">
      <c r="E533" s="51" t="s">
        <v>634</v>
      </c>
      <c r="F533" s="51" t="s">
        <v>635</v>
      </c>
      <c r="G533" s="51" t="s">
        <v>636</v>
      </c>
      <c r="H533" s="51" t="s">
        <v>562</v>
      </c>
      <c r="I533" s="51" t="s">
        <v>646</v>
      </c>
      <c r="J533" s="51" t="s">
        <v>647</v>
      </c>
      <c r="K533" s="51" t="s">
        <v>690</v>
      </c>
      <c r="L533" s="51" t="s">
        <v>607</v>
      </c>
      <c r="M533" s="51" t="s">
        <v>494</v>
      </c>
      <c r="N533" s="51" t="s">
        <v>494</v>
      </c>
      <c r="O533" s="51" t="s">
        <v>648</v>
      </c>
      <c r="P533" s="52">
        <v>1411</v>
      </c>
      <c r="Q533" s="51" t="s">
        <v>651</v>
      </c>
      <c r="R533" s="51" t="s">
        <v>652</v>
      </c>
    </row>
    <row r="534" spans="5:18" ht="13.5" customHeight="1" x14ac:dyDescent="0.2">
      <c r="E534" s="51" t="s">
        <v>634</v>
      </c>
      <c r="F534" s="51" t="s">
        <v>635</v>
      </c>
      <c r="G534" s="51" t="s">
        <v>636</v>
      </c>
      <c r="H534" s="51" t="s">
        <v>562</v>
      </c>
      <c r="I534" s="51" t="s">
        <v>646</v>
      </c>
      <c r="J534" s="51" t="s">
        <v>647</v>
      </c>
      <c r="K534" s="51" t="s">
        <v>690</v>
      </c>
      <c r="L534" s="51" t="s">
        <v>607</v>
      </c>
      <c r="M534" s="51" t="s">
        <v>495</v>
      </c>
      <c r="N534" s="51" t="s">
        <v>495</v>
      </c>
      <c r="O534" s="51" t="s">
        <v>648</v>
      </c>
      <c r="P534" s="52">
        <v>1424</v>
      </c>
      <c r="Q534" s="51" t="s">
        <v>651</v>
      </c>
      <c r="R534" s="51" t="s">
        <v>652</v>
      </c>
    </row>
    <row r="535" spans="5:18" ht="13.5" customHeight="1" x14ac:dyDescent="0.2">
      <c r="E535" s="51" t="s">
        <v>634</v>
      </c>
      <c r="F535" s="51" t="s">
        <v>635</v>
      </c>
      <c r="G535" s="51" t="s">
        <v>636</v>
      </c>
      <c r="H535" s="51" t="s">
        <v>562</v>
      </c>
      <c r="I535" s="51" t="s">
        <v>646</v>
      </c>
      <c r="J535" s="51" t="s">
        <v>647</v>
      </c>
      <c r="K535" s="51" t="s">
        <v>690</v>
      </c>
      <c r="L535" s="51" t="s">
        <v>607</v>
      </c>
      <c r="M535" s="51" t="s">
        <v>496</v>
      </c>
      <c r="N535" s="51" t="s">
        <v>496</v>
      </c>
      <c r="O535" s="51" t="s">
        <v>648</v>
      </c>
      <c r="P535" s="52">
        <v>1437</v>
      </c>
      <c r="Q535" s="51" t="s">
        <v>651</v>
      </c>
      <c r="R535" s="51" t="s">
        <v>652</v>
      </c>
    </row>
    <row r="536" spans="5:18" ht="13.5" customHeight="1" x14ac:dyDescent="0.2">
      <c r="E536" s="51" t="s">
        <v>634</v>
      </c>
      <c r="F536" s="51" t="s">
        <v>635</v>
      </c>
      <c r="G536" s="51" t="s">
        <v>636</v>
      </c>
      <c r="H536" s="51" t="s">
        <v>562</v>
      </c>
      <c r="I536" s="51" t="s">
        <v>646</v>
      </c>
      <c r="J536" s="51" t="s">
        <v>647</v>
      </c>
      <c r="K536" s="51" t="s">
        <v>690</v>
      </c>
      <c r="L536" s="51" t="s">
        <v>607</v>
      </c>
      <c r="M536" s="51" t="s">
        <v>497</v>
      </c>
      <c r="N536" s="51" t="s">
        <v>497</v>
      </c>
      <c r="O536" s="51" t="s">
        <v>648</v>
      </c>
      <c r="P536" s="52">
        <v>1450</v>
      </c>
      <c r="Q536" s="51" t="s">
        <v>651</v>
      </c>
      <c r="R536" s="51" t="s">
        <v>652</v>
      </c>
    </row>
    <row r="537" spans="5:18" ht="13.5" customHeight="1" x14ac:dyDescent="0.2">
      <c r="E537" s="51" t="s">
        <v>634</v>
      </c>
      <c r="F537" s="51" t="s">
        <v>635</v>
      </c>
      <c r="G537" s="51" t="s">
        <v>636</v>
      </c>
      <c r="H537" s="51" t="s">
        <v>562</v>
      </c>
      <c r="I537" s="51" t="s">
        <v>646</v>
      </c>
      <c r="J537" s="51" t="s">
        <v>647</v>
      </c>
      <c r="K537" s="51" t="s">
        <v>690</v>
      </c>
      <c r="L537" s="51" t="s">
        <v>607</v>
      </c>
      <c r="M537" s="51" t="s">
        <v>568</v>
      </c>
      <c r="N537" s="51" t="s">
        <v>568</v>
      </c>
      <c r="O537" s="51" t="s">
        <v>648</v>
      </c>
      <c r="P537" s="52">
        <v>1463</v>
      </c>
      <c r="Q537" s="51" t="s">
        <v>651</v>
      </c>
      <c r="R537" s="51" t="s">
        <v>652</v>
      </c>
    </row>
    <row r="538" spans="5:18" ht="13.5" customHeight="1" x14ac:dyDescent="0.2">
      <c r="E538" s="51" t="s">
        <v>634</v>
      </c>
      <c r="F538" s="51" t="s">
        <v>635</v>
      </c>
      <c r="G538" s="51" t="s">
        <v>636</v>
      </c>
      <c r="H538" s="51" t="s">
        <v>562</v>
      </c>
      <c r="I538" s="51" t="s">
        <v>637</v>
      </c>
      <c r="J538" s="51" t="s">
        <v>566</v>
      </c>
      <c r="K538" s="51" t="s">
        <v>691</v>
      </c>
      <c r="L538" s="51" t="s">
        <v>595</v>
      </c>
      <c r="M538" s="51" t="s">
        <v>494</v>
      </c>
      <c r="N538" s="51" t="s">
        <v>494</v>
      </c>
      <c r="O538" s="51" t="s">
        <v>204</v>
      </c>
      <c r="P538" s="52">
        <v>10297</v>
      </c>
      <c r="Q538" s="51" t="s">
        <v>641</v>
      </c>
      <c r="R538" s="51" t="s">
        <v>642</v>
      </c>
    </row>
    <row r="539" spans="5:18" ht="13.5" customHeight="1" x14ac:dyDescent="0.2">
      <c r="E539" s="51" t="s">
        <v>634</v>
      </c>
      <c r="F539" s="51" t="s">
        <v>635</v>
      </c>
      <c r="G539" s="51" t="s">
        <v>636</v>
      </c>
      <c r="H539" s="51" t="s">
        <v>562</v>
      </c>
      <c r="I539" s="51" t="s">
        <v>637</v>
      </c>
      <c r="J539" s="51" t="s">
        <v>566</v>
      </c>
      <c r="K539" s="51" t="s">
        <v>691</v>
      </c>
      <c r="L539" s="51" t="s">
        <v>595</v>
      </c>
      <c r="M539" s="51" t="s">
        <v>495</v>
      </c>
      <c r="N539" s="51" t="s">
        <v>495</v>
      </c>
      <c r="O539" s="51" t="s">
        <v>204</v>
      </c>
      <c r="P539" s="52">
        <v>10601</v>
      </c>
      <c r="Q539" s="51" t="s">
        <v>641</v>
      </c>
      <c r="R539" s="51" t="s">
        <v>642</v>
      </c>
    </row>
    <row r="540" spans="5:18" ht="13.5" customHeight="1" x14ac:dyDescent="0.2">
      <c r="E540" s="51" t="s">
        <v>634</v>
      </c>
      <c r="F540" s="51" t="s">
        <v>635</v>
      </c>
      <c r="G540" s="51" t="s">
        <v>636</v>
      </c>
      <c r="H540" s="51" t="s">
        <v>562</v>
      </c>
      <c r="I540" s="51" t="s">
        <v>637</v>
      </c>
      <c r="J540" s="51" t="s">
        <v>566</v>
      </c>
      <c r="K540" s="51" t="s">
        <v>691</v>
      </c>
      <c r="L540" s="51" t="s">
        <v>595</v>
      </c>
      <c r="M540" s="51" t="s">
        <v>496</v>
      </c>
      <c r="N540" s="51" t="s">
        <v>496</v>
      </c>
      <c r="O540" s="51" t="s">
        <v>204</v>
      </c>
      <c r="P540" s="52">
        <v>11018</v>
      </c>
      <c r="Q540" s="51" t="s">
        <v>641</v>
      </c>
      <c r="R540" s="51" t="s">
        <v>642</v>
      </c>
    </row>
    <row r="541" spans="5:18" ht="13.5" customHeight="1" x14ac:dyDescent="0.2">
      <c r="E541" s="51" t="s">
        <v>634</v>
      </c>
      <c r="F541" s="51" t="s">
        <v>635</v>
      </c>
      <c r="G541" s="51" t="s">
        <v>636</v>
      </c>
      <c r="H541" s="51" t="s">
        <v>562</v>
      </c>
      <c r="I541" s="51" t="s">
        <v>637</v>
      </c>
      <c r="J541" s="51" t="s">
        <v>566</v>
      </c>
      <c r="K541" s="51" t="s">
        <v>691</v>
      </c>
      <c r="L541" s="51" t="s">
        <v>595</v>
      </c>
      <c r="M541" s="51" t="s">
        <v>497</v>
      </c>
      <c r="N541" s="51" t="s">
        <v>497</v>
      </c>
      <c r="O541" s="51" t="s">
        <v>204</v>
      </c>
      <c r="P541" s="52">
        <v>11344</v>
      </c>
      <c r="Q541" s="51" t="s">
        <v>641</v>
      </c>
      <c r="R541" s="51" t="s">
        <v>642</v>
      </c>
    </row>
    <row r="542" spans="5:18" ht="13.5" customHeight="1" x14ac:dyDescent="0.2">
      <c r="E542" s="51" t="s">
        <v>634</v>
      </c>
      <c r="F542" s="51" t="s">
        <v>635</v>
      </c>
      <c r="G542" s="51" t="s">
        <v>636</v>
      </c>
      <c r="H542" s="51" t="s">
        <v>562</v>
      </c>
      <c r="I542" s="51" t="s">
        <v>637</v>
      </c>
      <c r="J542" s="51" t="s">
        <v>566</v>
      </c>
      <c r="K542" s="51" t="s">
        <v>691</v>
      </c>
      <c r="L542" s="51" t="s">
        <v>595</v>
      </c>
      <c r="M542" s="51" t="s">
        <v>568</v>
      </c>
      <c r="N542" s="51" t="s">
        <v>568</v>
      </c>
      <c r="O542" s="51" t="s">
        <v>204</v>
      </c>
      <c r="P542" s="52">
        <v>11660</v>
      </c>
      <c r="Q542" s="51" t="s">
        <v>641</v>
      </c>
      <c r="R542" s="51" t="s">
        <v>642</v>
      </c>
    </row>
    <row r="543" spans="5:18" ht="13.5" customHeight="1" x14ac:dyDescent="0.2">
      <c r="E543" s="51" t="s">
        <v>634</v>
      </c>
      <c r="F543" s="51" t="s">
        <v>635</v>
      </c>
      <c r="G543" s="51" t="s">
        <v>636</v>
      </c>
      <c r="H543" s="51" t="s">
        <v>562</v>
      </c>
      <c r="I543" s="51" t="s">
        <v>643</v>
      </c>
      <c r="J543" s="51" t="s">
        <v>644</v>
      </c>
      <c r="K543" s="51" t="s">
        <v>691</v>
      </c>
      <c r="L543" s="51" t="s">
        <v>595</v>
      </c>
      <c r="M543" s="51" t="s">
        <v>494</v>
      </c>
      <c r="N543" s="51" t="s">
        <v>494</v>
      </c>
      <c r="O543" s="51" t="s">
        <v>645</v>
      </c>
      <c r="P543" s="52">
        <v>6144</v>
      </c>
      <c r="Q543" s="51" t="s">
        <v>639</v>
      </c>
      <c r="R543" s="51" t="s">
        <v>640</v>
      </c>
    </row>
    <row r="544" spans="5:18" ht="13.5" customHeight="1" x14ac:dyDescent="0.2">
      <c r="E544" s="51" t="s">
        <v>634</v>
      </c>
      <c r="F544" s="51" t="s">
        <v>635</v>
      </c>
      <c r="G544" s="51" t="s">
        <v>636</v>
      </c>
      <c r="H544" s="51" t="s">
        <v>562</v>
      </c>
      <c r="I544" s="51" t="s">
        <v>643</v>
      </c>
      <c r="J544" s="51" t="s">
        <v>644</v>
      </c>
      <c r="K544" s="51" t="s">
        <v>691</v>
      </c>
      <c r="L544" s="51" t="s">
        <v>595</v>
      </c>
      <c r="M544" s="51" t="s">
        <v>495</v>
      </c>
      <c r="N544" s="51" t="s">
        <v>495</v>
      </c>
      <c r="O544" s="51" t="s">
        <v>645</v>
      </c>
      <c r="P544" s="52">
        <v>6026</v>
      </c>
      <c r="Q544" s="51" t="s">
        <v>639</v>
      </c>
      <c r="R544" s="51" t="s">
        <v>640</v>
      </c>
    </row>
    <row r="545" spans="5:18" ht="13.5" customHeight="1" x14ac:dyDescent="0.2">
      <c r="E545" s="51" t="s">
        <v>634</v>
      </c>
      <c r="F545" s="51" t="s">
        <v>635</v>
      </c>
      <c r="G545" s="51" t="s">
        <v>636</v>
      </c>
      <c r="H545" s="51" t="s">
        <v>562</v>
      </c>
      <c r="I545" s="51" t="s">
        <v>643</v>
      </c>
      <c r="J545" s="51" t="s">
        <v>644</v>
      </c>
      <c r="K545" s="51" t="s">
        <v>691</v>
      </c>
      <c r="L545" s="51" t="s">
        <v>595</v>
      </c>
      <c r="M545" s="51" t="s">
        <v>496</v>
      </c>
      <c r="N545" s="51" t="s">
        <v>496</v>
      </c>
      <c r="O545" s="51" t="s">
        <v>645</v>
      </c>
      <c r="P545" s="52">
        <v>5908</v>
      </c>
      <c r="Q545" s="51" t="s">
        <v>639</v>
      </c>
      <c r="R545" s="51" t="s">
        <v>640</v>
      </c>
    </row>
    <row r="546" spans="5:18" ht="13.5" customHeight="1" x14ac:dyDescent="0.2">
      <c r="E546" s="51" t="s">
        <v>634</v>
      </c>
      <c r="F546" s="51" t="s">
        <v>635</v>
      </c>
      <c r="G546" s="51" t="s">
        <v>636</v>
      </c>
      <c r="H546" s="51" t="s">
        <v>562</v>
      </c>
      <c r="I546" s="51" t="s">
        <v>643</v>
      </c>
      <c r="J546" s="51" t="s">
        <v>644</v>
      </c>
      <c r="K546" s="51" t="s">
        <v>691</v>
      </c>
      <c r="L546" s="51" t="s">
        <v>595</v>
      </c>
      <c r="M546" s="51" t="s">
        <v>497</v>
      </c>
      <c r="N546" s="51" t="s">
        <v>497</v>
      </c>
      <c r="O546" s="51" t="s">
        <v>645</v>
      </c>
      <c r="P546" s="52">
        <v>5848</v>
      </c>
      <c r="Q546" s="51" t="s">
        <v>639</v>
      </c>
      <c r="R546" s="51" t="s">
        <v>640</v>
      </c>
    </row>
    <row r="547" spans="5:18" ht="13.5" customHeight="1" x14ac:dyDescent="0.2">
      <c r="E547" s="51" t="s">
        <v>634</v>
      </c>
      <c r="F547" s="51" t="s">
        <v>635</v>
      </c>
      <c r="G547" s="51" t="s">
        <v>636</v>
      </c>
      <c r="H547" s="51" t="s">
        <v>562</v>
      </c>
      <c r="I547" s="51" t="s">
        <v>643</v>
      </c>
      <c r="J547" s="51" t="s">
        <v>644</v>
      </c>
      <c r="K547" s="51" t="s">
        <v>691</v>
      </c>
      <c r="L547" s="51" t="s">
        <v>595</v>
      </c>
      <c r="M547" s="51" t="s">
        <v>568</v>
      </c>
      <c r="N547" s="51" t="s">
        <v>568</v>
      </c>
      <c r="O547" s="51" t="s">
        <v>645</v>
      </c>
      <c r="P547" s="52">
        <v>5798</v>
      </c>
      <c r="Q547" s="51" t="s">
        <v>639</v>
      </c>
      <c r="R547" s="51" t="s">
        <v>640</v>
      </c>
    </row>
    <row r="548" spans="5:18" ht="13.5" customHeight="1" x14ac:dyDescent="0.2">
      <c r="E548" s="51" t="s">
        <v>634</v>
      </c>
      <c r="F548" s="51" t="s">
        <v>635</v>
      </c>
      <c r="G548" s="51" t="s">
        <v>636</v>
      </c>
      <c r="H548" s="51" t="s">
        <v>562</v>
      </c>
      <c r="I548" s="51" t="s">
        <v>646</v>
      </c>
      <c r="J548" s="51" t="s">
        <v>647</v>
      </c>
      <c r="K548" s="51" t="s">
        <v>691</v>
      </c>
      <c r="L548" s="51" t="s">
        <v>595</v>
      </c>
      <c r="M548" s="51" t="s">
        <v>494</v>
      </c>
      <c r="N548" s="51" t="s">
        <v>494</v>
      </c>
      <c r="O548" s="51" t="s">
        <v>648</v>
      </c>
      <c r="P548" s="52">
        <v>6326</v>
      </c>
      <c r="Q548" s="51" t="s">
        <v>651</v>
      </c>
      <c r="R548" s="51" t="s">
        <v>652</v>
      </c>
    </row>
    <row r="549" spans="5:18" ht="13.5" customHeight="1" x14ac:dyDescent="0.2">
      <c r="E549" s="51" t="s">
        <v>634</v>
      </c>
      <c r="F549" s="51" t="s">
        <v>635</v>
      </c>
      <c r="G549" s="51" t="s">
        <v>636</v>
      </c>
      <c r="H549" s="51" t="s">
        <v>562</v>
      </c>
      <c r="I549" s="51" t="s">
        <v>646</v>
      </c>
      <c r="J549" s="51" t="s">
        <v>647</v>
      </c>
      <c r="K549" s="51" t="s">
        <v>691</v>
      </c>
      <c r="L549" s="51" t="s">
        <v>595</v>
      </c>
      <c r="M549" s="51" t="s">
        <v>495</v>
      </c>
      <c r="N549" s="51" t="s">
        <v>495</v>
      </c>
      <c r="O549" s="51" t="s">
        <v>648</v>
      </c>
      <c r="P549" s="52">
        <v>6388</v>
      </c>
      <c r="Q549" s="51" t="s">
        <v>651</v>
      </c>
      <c r="R549" s="51" t="s">
        <v>652</v>
      </c>
    </row>
    <row r="550" spans="5:18" ht="13.5" customHeight="1" x14ac:dyDescent="0.2">
      <c r="E550" s="51" t="s">
        <v>634</v>
      </c>
      <c r="F550" s="51" t="s">
        <v>635</v>
      </c>
      <c r="G550" s="51" t="s">
        <v>636</v>
      </c>
      <c r="H550" s="51" t="s">
        <v>562</v>
      </c>
      <c r="I550" s="51" t="s">
        <v>646</v>
      </c>
      <c r="J550" s="51" t="s">
        <v>647</v>
      </c>
      <c r="K550" s="51" t="s">
        <v>691</v>
      </c>
      <c r="L550" s="51" t="s">
        <v>595</v>
      </c>
      <c r="M550" s="51" t="s">
        <v>496</v>
      </c>
      <c r="N550" s="51" t="s">
        <v>496</v>
      </c>
      <c r="O550" s="51" t="s">
        <v>648</v>
      </c>
      <c r="P550" s="52">
        <v>6510</v>
      </c>
      <c r="Q550" s="51" t="s">
        <v>651</v>
      </c>
      <c r="R550" s="51" t="s">
        <v>652</v>
      </c>
    </row>
    <row r="551" spans="5:18" ht="13.5" customHeight="1" x14ac:dyDescent="0.2">
      <c r="E551" s="51" t="s">
        <v>634</v>
      </c>
      <c r="F551" s="51" t="s">
        <v>635</v>
      </c>
      <c r="G551" s="51" t="s">
        <v>636</v>
      </c>
      <c r="H551" s="51" t="s">
        <v>562</v>
      </c>
      <c r="I551" s="51" t="s">
        <v>646</v>
      </c>
      <c r="J551" s="51" t="s">
        <v>647</v>
      </c>
      <c r="K551" s="51" t="s">
        <v>691</v>
      </c>
      <c r="L551" s="51" t="s">
        <v>595</v>
      </c>
      <c r="M551" s="51" t="s">
        <v>497</v>
      </c>
      <c r="N551" s="51" t="s">
        <v>497</v>
      </c>
      <c r="O551" s="51" t="s">
        <v>648</v>
      </c>
      <c r="P551" s="52">
        <v>6634</v>
      </c>
      <c r="Q551" s="51" t="s">
        <v>651</v>
      </c>
      <c r="R551" s="51" t="s">
        <v>652</v>
      </c>
    </row>
    <row r="552" spans="5:18" ht="13.5" customHeight="1" x14ac:dyDescent="0.2">
      <c r="E552" s="51" t="s">
        <v>634</v>
      </c>
      <c r="F552" s="51" t="s">
        <v>635</v>
      </c>
      <c r="G552" s="51" t="s">
        <v>636</v>
      </c>
      <c r="H552" s="51" t="s">
        <v>562</v>
      </c>
      <c r="I552" s="51" t="s">
        <v>646</v>
      </c>
      <c r="J552" s="51" t="s">
        <v>647</v>
      </c>
      <c r="K552" s="51" t="s">
        <v>691</v>
      </c>
      <c r="L552" s="51" t="s">
        <v>595</v>
      </c>
      <c r="M552" s="51" t="s">
        <v>568</v>
      </c>
      <c r="N552" s="51" t="s">
        <v>568</v>
      </c>
      <c r="O552" s="51" t="s">
        <v>648</v>
      </c>
      <c r="P552" s="52">
        <v>6760</v>
      </c>
      <c r="Q552" s="51" t="s">
        <v>651</v>
      </c>
      <c r="R552" s="51" t="s">
        <v>652</v>
      </c>
    </row>
    <row r="553" spans="5:18" ht="13.5" customHeight="1" x14ac:dyDescent="0.2">
      <c r="E553" s="51" t="s">
        <v>634</v>
      </c>
      <c r="F553" s="51" t="s">
        <v>635</v>
      </c>
      <c r="G553" s="51" t="s">
        <v>636</v>
      </c>
      <c r="H553" s="51" t="s">
        <v>562</v>
      </c>
      <c r="I553" s="51" t="s">
        <v>637</v>
      </c>
      <c r="J553" s="51" t="s">
        <v>566</v>
      </c>
      <c r="K553" s="51" t="s">
        <v>692</v>
      </c>
      <c r="L553" s="51" t="s">
        <v>604</v>
      </c>
      <c r="M553" s="51" t="s">
        <v>494</v>
      </c>
      <c r="N553" s="51" t="s">
        <v>494</v>
      </c>
      <c r="O553" s="51" t="s">
        <v>204</v>
      </c>
      <c r="P553" s="52">
        <v>7664</v>
      </c>
      <c r="Q553" s="51" t="s">
        <v>641</v>
      </c>
      <c r="R553" s="51" t="s">
        <v>642</v>
      </c>
    </row>
    <row r="554" spans="5:18" ht="13.5" customHeight="1" x14ac:dyDescent="0.2">
      <c r="E554" s="51" t="s">
        <v>634</v>
      </c>
      <c r="F554" s="51" t="s">
        <v>635</v>
      </c>
      <c r="G554" s="51" t="s">
        <v>636</v>
      </c>
      <c r="H554" s="51" t="s">
        <v>562</v>
      </c>
      <c r="I554" s="51" t="s">
        <v>637</v>
      </c>
      <c r="J554" s="51" t="s">
        <v>566</v>
      </c>
      <c r="K554" s="51" t="s">
        <v>692</v>
      </c>
      <c r="L554" s="51" t="s">
        <v>604</v>
      </c>
      <c r="M554" s="51" t="s">
        <v>495</v>
      </c>
      <c r="N554" s="51" t="s">
        <v>495</v>
      </c>
      <c r="O554" s="51" t="s">
        <v>204</v>
      </c>
      <c r="P554" s="52">
        <v>7774</v>
      </c>
      <c r="Q554" s="51" t="s">
        <v>641</v>
      </c>
      <c r="R554" s="51" t="s">
        <v>642</v>
      </c>
    </row>
    <row r="555" spans="5:18" ht="13.5" customHeight="1" x14ac:dyDescent="0.2">
      <c r="E555" s="51" t="s">
        <v>634</v>
      </c>
      <c r="F555" s="51" t="s">
        <v>635</v>
      </c>
      <c r="G555" s="51" t="s">
        <v>636</v>
      </c>
      <c r="H555" s="51" t="s">
        <v>562</v>
      </c>
      <c r="I555" s="51" t="s">
        <v>637</v>
      </c>
      <c r="J555" s="51" t="s">
        <v>566</v>
      </c>
      <c r="K555" s="51" t="s">
        <v>692</v>
      </c>
      <c r="L555" s="51" t="s">
        <v>604</v>
      </c>
      <c r="M555" s="51" t="s">
        <v>496</v>
      </c>
      <c r="N555" s="51" t="s">
        <v>496</v>
      </c>
      <c r="O555" s="51" t="s">
        <v>204</v>
      </c>
      <c r="P555" s="52">
        <v>7811</v>
      </c>
      <c r="Q555" s="51" t="s">
        <v>641</v>
      </c>
      <c r="R555" s="51" t="s">
        <v>642</v>
      </c>
    </row>
    <row r="556" spans="5:18" ht="13.5" customHeight="1" x14ac:dyDescent="0.2">
      <c r="E556" s="51" t="s">
        <v>634</v>
      </c>
      <c r="F556" s="51" t="s">
        <v>635</v>
      </c>
      <c r="G556" s="51" t="s">
        <v>636</v>
      </c>
      <c r="H556" s="51" t="s">
        <v>562</v>
      </c>
      <c r="I556" s="51" t="s">
        <v>637</v>
      </c>
      <c r="J556" s="51" t="s">
        <v>566</v>
      </c>
      <c r="K556" s="51" t="s">
        <v>692</v>
      </c>
      <c r="L556" s="51" t="s">
        <v>604</v>
      </c>
      <c r="M556" s="51" t="s">
        <v>497</v>
      </c>
      <c r="N556" s="51" t="s">
        <v>497</v>
      </c>
      <c r="O556" s="51" t="s">
        <v>204</v>
      </c>
      <c r="P556" s="52">
        <v>7802</v>
      </c>
      <c r="Q556" s="51" t="s">
        <v>641</v>
      </c>
      <c r="R556" s="51" t="s">
        <v>642</v>
      </c>
    </row>
    <row r="557" spans="5:18" ht="13.5" customHeight="1" x14ac:dyDescent="0.2">
      <c r="E557" s="51" t="s">
        <v>634</v>
      </c>
      <c r="F557" s="51" t="s">
        <v>635</v>
      </c>
      <c r="G557" s="51" t="s">
        <v>636</v>
      </c>
      <c r="H557" s="51" t="s">
        <v>562</v>
      </c>
      <c r="I557" s="51" t="s">
        <v>637</v>
      </c>
      <c r="J557" s="51" t="s">
        <v>566</v>
      </c>
      <c r="K557" s="51" t="s">
        <v>692</v>
      </c>
      <c r="L557" s="51" t="s">
        <v>604</v>
      </c>
      <c r="M557" s="51" t="s">
        <v>568</v>
      </c>
      <c r="N557" s="51" t="s">
        <v>568</v>
      </c>
      <c r="O557" s="51" t="s">
        <v>204</v>
      </c>
      <c r="P557" s="52">
        <v>7794</v>
      </c>
      <c r="Q557" s="51" t="s">
        <v>641</v>
      </c>
      <c r="R557" s="51" t="s">
        <v>642</v>
      </c>
    </row>
    <row r="558" spans="5:18" ht="13.5" customHeight="1" x14ac:dyDescent="0.2">
      <c r="E558" s="51" t="s">
        <v>634</v>
      </c>
      <c r="F558" s="51" t="s">
        <v>635</v>
      </c>
      <c r="G558" s="51" t="s">
        <v>636</v>
      </c>
      <c r="H558" s="51" t="s">
        <v>562</v>
      </c>
      <c r="I558" s="51" t="s">
        <v>643</v>
      </c>
      <c r="J558" s="51" t="s">
        <v>644</v>
      </c>
      <c r="K558" s="51" t="s">
        <v>692</v>
      </c>
      <c r="L558" s="51" t="s">
        <v>604</v>
      </c>
      <c r="M558" s="51" t="s">
        <v>494</v>
      </c>
      <c r="N558" s="51" t="s">
        <v>494</v>
      </c>
      <c r="O558" s="51" t="s">
        <v>645</v>
      </c>
      <c r="P558" s="52">
        <v>246280</v>
      </c>
      <c r="Q558" s="51" t="s">
        <v>639</v>
      </c>
      <c r="R558" s="51" t="s">
        <v>640</v>
      </c>
    </row>
    <row r="559" spans="5:18" ht="13.5" customHeight="1" x14ac:dyDescent="0.2">
      <c r="E559" s="51" t="s">
        <v>634</v>
      </c>
      <c r="F559" s="51" t="s">
        <v>635</v>
      </c>
      <c r="G559" s="51" t="s">
        <v>636</v>
      </c>
      <c r="H559" s="51" t="s">
        <v>562</v>
      </c>
      <c r="I559" s="51" t="s">
        <v>643</v>
      </c>
      <c r="J559" s="51" t="s">
        <v>644</v>
      </c>
      <c r="K559" s="51" t="s">
        <v>692</v>
      </c>
      <c r="L559" s="51" t="s">
        <v>604</v>
      </c>
      <c r="M559" s="51" t="s">
        <v>495</v>
      </c>
      <c r="N559" s="51" t="s">
        <v>495</v>
      </c>
      <c r="O559" s="51" t="s">
        <v>645</v>
      </c>
      <c r="P559" s="52">
        <v>246067</v>
      </c>
      <c r="Q559" s="51" t="s">
        <v>639</v>
      </c>
      <c r="R559" s="51" t="s">
        <v>640</v>
      </c>
    </row>
    <row r="560" spans="5:18" ht="13.5" customHeight="1" x14ac:dyDescent="0.2">
      <c r="E560" s="51" t="s">
        <v>634</v>
      </c>
      <c r="F560" s="51" t="s">
        <v>635</v>
      </c>
      <c r="G560" s="51" t="s">
        <v>636</v>
      </c>
      <c r="H560" s="51" t="s">
        <v>562</v>
      </c>
      <c r="I560" s="51" t="s">
        <v>643</v>
      </c>
      <c r="J560" s="51" t="s">
        <v>644</v>
      </c>
      <c r="K560" s="51" t="s">
        <v>692</v>
      </c>
      <c r="L560" s="51" t="s">
        <v>604</v>
      </c>
      <c r="M560" s="51" t="s">
        <v>496</v>
      </c>
      <c r="N560" s="51" t="s">
        <v>496</v>
      </c>
      <c r="O560" s="51" t="s">
        <v>645</v>
      </c>
      <c r="P560" s="52">
        <v>245805</v>
      </c>
      <c r="Q560" s="51" t="s">
        <v>639</v>
      </c>
      <c r="R560" s="51" t="s">
        <v>640</v>
      </c>
    </row>
    <row r="561" spans="5:18" ht="13.5" customHeight="1" x14ac:dyDescent="0.2">
      <c r="E561" s="51" t="s">
        <v>634</v>
      </c>
      <c r="F561" s="51" t="s">
        <v>635</v>
      </c>
      <c r="G561" s="51" t="s">
        <v>636</v>
      </c>
      <c r="H561" s="51" t="s">
        <v>562</v>
      </c>
      <c r="I561" s="51" t="s">
        <v>643</v>
      </c>
      <c r="J561" s="51" t="s">
        <v>644</v>
      </c>
      <c r="K561" s="51" t="s">
        <v>692</v>
      </c>
      <c r="L561" s="51" t="s">
        <v>604</v>
      </c>
      <c r="M561" s="51" t="s">
        <v>497</v>
      </c>
      <c r="N561" s="51" t="s">
        <v>497</v>
      </c>
      <c r="O561" s="51" t="s">
        <v>645</v>
      </c>
      <c r="P561" s="52">
        <v>245421</v>
      </c>
      <c r="Q561" s="51" t="s">
        <v>639</v>
      </c>
      <c r="R561" s="51" t="s">
        <v>640</v>
      </c>
    </row>
    <row r="562" spans="5:18" ht="13.5" customHeight="1" x14ac:dyDescent="0.2">
      <c r="E562" s="51" t="s">
        <v>634</v>
      </c>
      <c r="F562" s="51" t="s">
        <v>635</v>
      </c>
      <c r="G562" s="51" t="s">
        <v>636</v>
      </c>
      <c r="H562" s="51" t="s">
        <v>562</v>
      </c>
      <c r="I562" s="51" t="s">
        <v>643</v>
      </c>
      <c r="J562" s="51" t="s">
        <v>644</v>
      </c>
      <c r="K562" s="51" t="s">
        <v>692</v>
      </c>
      <c r="L562" s="51" t="s">
        <v>604</v>
      </c>
      <c r="M562" s="51" t="s">
        <v>568</v>
      </c>
      <c r="N562" s="51" t="s">
        <v>568</v>
      </c>
      <c r="O562" s="51" t="s">
        <v>645</v>
      </c>
      <c r="P562" s="52">
        <v>245036</v>
      </c>
      <c r="Q562" s="51" t="s">
        <v>639</v>
      </c>
      <c r="R562" s="51" t="s">
        <v>640</v>
      </c>
    </row>
    <row r="563" spans="5:18" ht="13.5" customHeight="1" x14ac:dyDescent="0.2">
      <c r="E563" s="51" t="s">
        <v>634</v>
      </c>
      <c r="F563" s="51" t="s">
        <v>635</v>
      </c>
      <c r="G563" s="51" t="s">
        <v>636</v>
      </c>
      <c r="H563" s="51" t="s">
        <v>562</v>
      </c>
      <c r="I563" s="51" t="s">
        <v>646</v>
      </c>
      <c r="J563" s="51" t="s">
        <v>647</v>
      </c>
      <c r="K563" s="51" t="s">
        <v>692</v>
      </c>
      <c r="L563" s="51" t="s">
        <v>604</v>
      </c>
      <c r="M563" s="51" t="s">
        <v>494</v>
      </c>
      <c r="N563" s="51" t="s">
        <v>494</v>
      </c>
      <c r="O563" s="51" t="s">
        <v>648</v>
      </c>
      <c r="P563" s="52">
        <v>188740.99</v>
      </c>
      <c r="Q563" s="51" t="s">
        <v>641</v>
      </c>
      <c r="R563" s="51" t="s">
        <v>642</v>
      </c>
    </row>
    <row r="564" spans="5:18" ht="13.5" customHeight="1" x14ac:dyDescent="0.2">
      <c r="E564" s="51" t="s">
        <v>634</v>
      </c>
      <c r="F564" s="51" t="s">
        <v>635</v>
      </c>
      <c r="G564" s="51" t="s">
        <v>636</v>
      </c>
      <c r="H564" s="51" t="s">
        <v>562</v>
      </c>
      <c r="I564" s="51" t="s">
        <v>646</v>
      </c>
      <c r="J564" s="51" t="s">
        <v>647</v>
      </c>
      <c r="K564" s="51" t="s">
        <v>692</v>
      </c>
      <c r="L564" s="51" t="s">
        <v>604</v>
      </c>
      <c r="M564" s="51" t="s">
        <v>495</v>
      </c>
      <c r="N564" s="51" t="s">
        <v>495</v>
      </c>
      <c r="O564" s="51" t="s">
        <v>648</v>
      </c>
      <c r="P564" s="52">
        <v>191280.96</v>
      </c>
      <c r="Q564" s="51" t="s">
        <v>641</v>
      </c>
      <c r="R564" s="51" t="s">
        <v>642</v>
      </c>
    </row>
    <row r="565" spans="5:18" ht="13.5" customHeight="1" x14ac:dyDescent="0.2">
      <c r="E565" s="51" t="s">
        <v>634</v>
      </c>
      <c r="F565" s="51" t="s">
        <v>635</v>
      </c>
      <c r="G565" s="51" t="s">
        <v>636</v>
      </c>
      <c r="H565" s="51" t="s">
        <v>562</v>
      </c>
      <c r="I565" s="51" t="s">
        <v>646</v>
      </c>
      <c r="J565" s="51" t="s">
        <v>647</v>
      </c>
      <c r="K565" s="51" t="s">
        <v>692</v>
      </c>
      <c r="L565" s="51" t="s">
        <v>604</v>
      </c>
      <c r="M565" s="51" t="s">
        <v>496</v>
      </c>
      <c r="N565" s="51" t="s">
        <v>496</v>
      </c>
      <c r="O565" s="51" t="s">
        <v>648</v>
      </c>
      <c r="P565" s="52">
        <v>192002.34</v>
      </c>
      <c r="Q565" s="51" t="s">
        <v>641</v>
      </c>
      <c r="R565" s="51" t="s">
        <v>642</v>
      </c>
    </row>
    <row r="566" spans="5:18" ht="13.5" customHeight="1" x14ac:dyDescent="0.2">
      <c r="E566" s="51" t="s">
        <v>634</v>
      </c>
      <c r="F566" s="51" t="s">
        <v>635</v>
      </c>
      <c r="G566" s="51" t="s">
        <v>636</v>
      </c>
      <c r="H566" s="51" t="s">
        <v>562</v>
      </c>
      <c r="I566" s="51" t="s">
        <v>646</v>
      </c>
      <c r="J566" s="51" t="s">
        <v>647</v>
      </c>
      <c r="K566" s="51" t="s">
        <v>692</v>
      </c>
      <c r="L566" s="51" t="s">
        <v>604</v>
      </c>
      <c r="M566" s="51" t="s">
        <v>497</v>
      </c>
      <c r="N566" s="51" t="s">
        <v>497</v>
      </c>
      <c r="O566" s="51" t="s">
        <v>648</v>
      </c>
      <c r="P566" s="52">
        <v>191485.64</v>
      </c>
      <c r="Q566" s="51" t="s">
        <v>641</v>
      </c>
      <c r="R566" s="51" t="s">
        <v>642</v>
      </c>
    </row>
    <row r="567" spans="5:18" ht="13.5" customHeight="1" x14ac:dyDescent="0.2">
      <c r="E567" s="51" t="s">
        <v>634</v>
      </c>
      <c r="F567" s="51" t="s">
        <v>635</v>
      </c>
      <c r="G567" s="51" t="s">
        <v>636</v>
      </c>
      <c r="H567" s="51" t="s">
        <v>562</v>
      </c>
      <c r="I567" s="51" t="s">
        <v>646</v>
      </c>
      <c r="J567" s="51" t="s">
        <v>647</v>
      </c>
      <c r="K567" s="51" t="s">
        <v>692</v>
      </c>
      <c r="L567" s="51" t="s">
        <v>604</v>
      </c>
      <c r="M567" s="51" t="s">
        <v>568</v>
      </c>
      <c r="N567" s="51" t="s">
        <v>568</v>
      </c>
      <c r="O567" s="51" t="s">
        <v>648</v>
      </c>
      <c r="P567" s="52">
        <v>190968.95</v>
      </c>
      <c r="Q567" s="51" t="s">
        <v>641</v>
      </c>
      <c r="R567" s="51" t="s">
        <v>642</v>
      </c>
    </row>
    <row r="568" spans="5:18" ht="13.5" customHeight="1" x14ac:dyDescent="0.2">
      <c r="E568" s="51" t="s">
        <v>634</v>
      </c>
      <c r="F568" s="51" t="s">
        <v>635</v>
      </c>
      <c r="G568" s="51" t="s">
        <v>636</v>
      </c>
      <c r="H568" s="51" t="s">
        <v>562</v>
      </c>
      <c r="I568" s="51" t="s">
        <v>637</v>
      </c>
      <c r="J568" s="51" t="s">
        <v>566</v>
      </c>
      <c r="K568" s="51" t="s">
        <v>693</v>
      </c>
      <c r="L568" s="51" t="s">
        <v>571</v>
      </c>
      <c r="M568" s="51" t="s">
        <v>494</v>
      </c>
      <c r="N568" s="51" t="s">
        <v>494</v>
      </c>
      <c r="O568" s="51" t="s">
        <v>204</v>
      </c>
      <c r="P568" s="52">
        <v>1093634</v>
      </c>
      <c r="Q568" s="51" t="s">
        <v>641</v>
      </c>
      <c r="R568" s="51" t="s">
        <v>642</v>
      </c>
    </row>
    <row r="569" spans="5:18" ht="13.5" customHeight="1" x14ac:dyDescent="0.2">
      <c r="E569" s="51" t="s">
        <v>634</v>
      </c>
      <c r="F569" s="51" t="s">
        <v>635</v>
      </c>
      <c r="G569" s="51" t="s">
        <v>636</v>
      </c>
      <c r="H569" s="51" t="s">
        <v>562</v>
      </c>
      <c r="I569" s="51" t="s">
        <v>637</v>
      </c>
      <c r="J569" s="51" t="s">
        <v>566</v>
      </c>
      <c r="K569" s="51" t="s">
        <v>693</v>
      </c>
      <c r="L569" s="51" t="s">
        <v>571</v>
      </c>
      <c r="M569" s="51" t="s">
        <v>495</v>
      </c>
      <c r="N569" s="51" t="s">
        <v>495</v>
      </c>
      <c r="O569" s="51" t="s">
        <v>204</v>
      </c>
      <c r="P569" s="52">
        <v>1094650</v>
      </c>
      <c r="Q569" s="51" t="s">
        <v>641</v>
      </c>
      <c r="R569" s="51" t="s">
        <v>642</v>
      </c>
    </row>
    <row r="570" spans="5:18" ht="13.5" customHeight="1" x14ac:dyDescent="0.2">
      <c r="E570" s="51" t="s">
        <v>634</v>
      </c>
      <c r="F570" s="51" t="s">
        <v>635</v>
      </c>
      <c r="G570" s="51" t="s">
        <v>636</v>
      </c>
      <c r="H570" s="51" t="s">
        <v>562</v>
      </c>
      <c r="I570" s="51" t="s">
        <v>637</v>
      </c>
      <c r="J570" s="51" t="s">
        <v>566</v>
      </c>
      <c r="K570" s="51" t="s">
        <v>693</v>
      </c>
      <c r="L570" s="51" t="s">
        <v>571</v>
      </c>
      <c r="M570" s="51" t="s">
        <v>496</v>
      </c>
      <c r="N570" s="51" t="s">
        <v>496</v>
      </c>
      <c r="O570" s="51" t="s">
        <v>204</v>
      </c>
      <c r="P570" s="52">
        <v>1099070</v>
      </c>
      <c r="Q570" s="51" t="s">
        <v>641</v>
      </c>
      <c r="R570" s="51" t="s">
        <v>642</v>
      </c>
    </row>
    <row r="571" spans="5:18" ht="13.5" customHeight="1" x14ac:dyDescent="0.2">
      <c r="E571" s="51" t="s">
        <v>634</v>
      </c>
      <c r="F571" s="51" t="s">
        <v>635</v>
      </c>
      <c r="G571" s="51" t="s">
        <v>636</v>
      </c>
      <c r="H571" s="51" t="s">
        <v>562</v>
      </c>
      <c r="I571" s="51" t="s">
        <v>637</v>
      </c>
      <c r="J571" s="51" t="s">
        <v>566</v>
      </c>
      <c r="K571" s="51" t="s">
        <v>693</v>
      </c>
      <c r="L571" s="51" t="s">
        <v>571</v>
      </c>
      <c r="M571" s="51" t="s">
        <v>497</v>
      </c>
      <c r="N571" s="51" t="s">
        <v>497</v>
      </c>
      <c r="O571" s="51" t="s">
        <v>204</v>
      </c>
      <c r="P571" s="52">
        <v>1102105</v>
      </c>
      <c r="Q571" s="51" t="s">
        <v>641</v>
      </c>
      <c r="R571" s="51" t="s">
        <v>642</v>
      </c>
    </row>
    <row r="572" spans="5:18" ht="13.5" customHeight="1" x14ac:dyDescent="0.2">
      <c r="E572" s="51" t="s">
        <v>634</v>
      </c>
      <c r="F572" s="51" t="s">
        <v>635</v>
      </c>
      <c r="G572" s="51" t="s">
        <v>636</v>
      </c>
      <c r="H572" s="51" t="s">
        <v>562</v>
      </c>
      <c r="I572" s="51" t="s">
        <v>637</v>
      </c>
      <c r="J572" s="51" t="s">
        <v>566</v>
      </c>
      <c r="K572" s="51" t="s">
        <v>693</v>
      </c>
      <c r="L572" s="51" t="s">
        <v>571</v>
      </c>
      <c r="M572" s="51" t="s">
        <v>568</v>
      </c>
      <c r="N572" s="51" t="s">
        <v>568</v>
      </c>
      <c r="O572" s="51" t="s">
        <v>204</v>
      </c>
      <c r="P572" s="52">
        <v>1106744</v>
      </c>
      <c r="Q572" s="51" t="s">
        <v>641</v>
      </c>
      <c r="R572" s="51" t="s">
        <v>642</v>
      </c>
    </row>
    <row r="573" spans="5:18" ht="13.5" customHeight="1" x14ac:dyDescent="0.2">
      <c r="E573" s="51" t="s">
        <v>634</v>
      </c>
      <c r="F573" s="51" t="s">
        <v>635</v>
      </c>
      <c r="G573" s="51" t="s">
        <v>636</v>
      </c>
      <c r="H573" s="51" t="s">
        <v>562</v>
      </c>
      <c r="I573" s="51" t="s">
        <v>643</v>
      </c>
      <c r="J573" s="51" t="s">
        <v>644</v>
      </c>
      <c r="K573" s="51" t="s">
        <v>693</v>
      </c>
      <c r="L573" s="51" t="s">
        <v>571</v>
      </c>
      <c r="M573" s="51" t="s">
        <v>494</v>
      </c>
      <c r="N573" s="51" t="s">
        <v>494</v>
      </c>
      <c r="O573" s="51" t="s">
        <v>645</v>
      </c>
      <c r="P573" s="52">
        <v>44111</v>
      </c>
      <c r="Q573" s="51" t="s">
        <v>639</v>
      </c>
      <c r="R573" s="51" t="s">
        <v>640</v>
      </c>
    </row>
    <row r="574" spans="5:18" ht="13.5" customHeight="1" x14ac:dyDescent="0.2">
      <c r="E574" s="51" t="s">
        <v>634</v>
      </c>
      <c r="F574" s="51" t="s">
        <v>635</v>
      </c>
      <c r="G574" s="51" t="s">
        <v>636</v>
      </c>
      <c r="H574" s="51" t="s">
        <v>562</v>
      </c>
      <c r="I574" s="51" t="s">
        <v>643</v>
      </c>
      <c r="J574" s="51" t="s">
        <v>644</v>
      </c>
      <c r="K574" s="51" t="s">
        <v>693</v>
      </c>
      <c r="L574" s="51" t="s">
        <v>571</v>
      </c>
      <c r="M574" s="51" t="s">
        <v>495</v>
      </c>
      <c r="N574" s="51" t="s">
        <v>495</v>
      </c>
      <c r="O574" s="51" t="s">
        <v>645</v>
      </c>
      <c r="P574" s="52">
        <v>44145</v>
      </c>
      <c r="Q574" s="51" t="s">
        <v>639</v>
      </c>
      <c r="R574" s="51" t="s">
        <v>640</v>
      </c>
    </row>
    <row r="575" spans="5:18" ht="13.5" customHeight="1" x14ac:dyDescent="0.2">
      <c r="E575" s="51" t="s">
        <v>634</v>
      </c>
      <c r="F575" s="51" t="s">
        <v>635</v>
      </c>
      <c r="G575" s="51" t="s">
        <v>636</v>
      </c>
      <c r="H575" s="51" t="s">
        <v>562</v>
      </c>
      <c r="I575" s="51" t="s">
        <v>643</v>
      </c>
      <c r="J575" s="51" t="s">
        <v>644</v>
      </c>
      <c r="K575" s="51" t="s">
        <v>693</v>
      </c>
      <c r="L575" s="51" t="s">
        <v>571</v>
      </c>
      <c r="M575" s="51" t="s">
        <v>496</v>
      </c>
      <c r="N575" s="51" t="s">
        <v>496</v>
      </c>
      <c r="O575" s="51" t="s">
        <v>645</v>
      </c>
      <c r="P575" s="52">
        <v>44187</v>
      </c>
      <c r="Q575" s="51" t="s">
        <v>639</v>
      </c>
      <c r="R575" s="51" t="s">
        <v>640</v>
      </c>
    </row>
    <row r="576" spans="5:18" ht="13.5" customHeight="1" x14ac:dyDescent="0.2">
      <c r="E576" s="51" t="s">
        <v>634</v>
      </c>
      <c r="F576" s="51" t="s">
        <v>635</v>
      </c>
      <c r="G576" s="51" t="s">
        <v>636</v>
      </c>
      <c r="H576" s="51" t="s">
        <v>562</v>
      </c>
      <c r="I576" s="51" t="s">
        <v>643</v>
      </c>
      <c r="J576" s="51" t="s">
        <v>644</v>
      </c>
      <c r="K576" s="51" t="s">
        <v>693</v>
      </c>
      <c r="L576" s="51" t="s">
        <v>571</v>
      </c>
      <c r="M576" s="51" t="s">
        <v>497</v>
      </c>
      <c r="N576" s="51" t="s">
        <v>497</v>
      </c>
      <c r="O576" s="51" t="s">
        <v>645</v>
      </c>
      <c r="P576" s="52">
        <v>44159</v>
      </c>
      <c r="Q576" s="51" t="s">
        <v>639</v>
      </c>
      <c r="R576" s="51" t="s">
        <v>640</v>
      </c>
    </row>
    <row r="577" spans="5:18" ht="13.5" customHeight="1" x14ac:dyDescent="0.2">
      <c r="E577" s="51" t="s">
        <v>634</v>
      </c>
      <c r="F577" s="51" t="s">
        <v>635</v>
      </c>
      <c r="G577" s="51" t="s">
        <v>636</v>
      </c>
      <c r="H577" s="51" t="s">
        <v>562</v>
      </c>
      <c r="I577" s="51" t="s">
        <v>643</v>
      </c>
      <c r="J577" s="51" t="s">
        <v>644</v>
      </c>
      <c r="K577" s="51" t="s">
        <v>693</v>
      </c>
      <c r="L577" s="51" t="s">
        <v>571</v>
      </c>
      <c r="M577" s="51" t="s">
        <v>568</v>
      </c>
      <c r="N577" s="51" t="s">
        <v>568</v>
      </c>
      <c r="O577" s="51" t="s">
        <v>645</v>
      </c>
      <c r="P577" s="52">
        <v>44131</v>
      </c>
      <c r="Q577" s="51" t="s">
        <v>639</v>
      </c>
      <c r="R577" s="51" t="s">
        <v>640</v>
      </c>
    </row>
    <row r="578" spans="5:18" ht="13.5" customHeight="1" x14ac:dyDescent="0.2">
      <c r="E578" s="51" t="s">
        <v>634</v>
      </c>
      <c r="F578" s="51" t="s">
        <v>635</v>
      </c>
      <c r="G578" s="51" t="s">
        <v>636</v>
      </c>
      <c r="H578" s="51" t="s">
        <v>562</v>
      </c>
      <c r="I578" s="51" t="s">
        <v>646</v>
      </c>
      <c r="J578" s="51" t="s">
        <v>647</v>
      </c>
      <c r="K578" s="51" t="s">
        <v>693</v>
      </c>
      <c r="L578" s="51" t="s">
        <v>571</v>
      </c>
      <c r="M578" s="51" t="s">
        <v>494</v>
      </c>
      <c r="N578" s="51" t="s">
        <v>494</v>
      </c>
      <c r="O578" s="51" t="s">
        <v>648</v>
      </c>
      <c r="P578" s="52">
        <v>4824128</v>
      </c>
      <c r="Q578" s="51" t="s">
        <v>651</v>
      </c>
      <c r="R578" s="51" t="s">
        <v>652</v>
      </c>
    </row>
    <row r="579" spans="5:18" ht="13.5" customHeight="1" x14ac:dyDescent="0.2">
      <c r="E579" s="51" t="s">
        <v>634</v>
      </c>
      <c r="F579" s="51" t="s">
        <v>635</v>
      </c>
      <c r="G579" s="51" t="s">
        <v>636</v>
      </c>
      <c r="H579" s="51" t="s">
        <v>562</v>
      </c>
      <c r="I579" s="51" t="s">
        <v>646</v>
      </c>
      <c r="J579" s="51" t="s">
        <v>647</v>
      </c>
      <c r="K579" s="51" t="s">
        <v>693</v>
      </c>
      <c r="L579" s="51" t="s">
        <v>571</v>
      </c>
      <c r="M579" s="51" t="s">
        <v>495</v>
      </c>
      <c r="N579" s="51" t="s">
        <v>495</v>
      </c>
      <c r="O579" s="51" t="s">
        <v>648</v>
      </c>
      <c r="P579" s="52">
        <v>4832323</v>
      </c>
      <c r="Q579" s="51" t="s">
        <v>651</v>
      </c>
      <c r="R579" s="51" t="s">
        <v>652</v>
      </c>
    </row>
    <row r="580" spans="5:18" ht="13.5" customHeight="1" x14ac:dyDescent="0.2">
      <c r="E580" s="51" t="s">
        <v>634</v>
      </c>
      <c r="F580" s="51" t="s">
        <v>635</v>
      </c>
      <c r="G580" s="51" t="s">
        <v>636</v>
      </c>
      <c r="H580" s="51" t="s">
        <v>562</v>
      </c>
      <c r="I580" s="51" t="s">
        <v>646</v>
      </c>
      <c r="J580" s="51" t="s">
        <v>647</v>
      </c>
      <c r="K580" s="51" t="s">
        <v>693</v>
      </c>
      <c r="L580" s="51" t="s">
        <v>571</v>
      </c>
      <c r="M580" s="51" t="s">
        <v>496</v>
      </c>
      <c r="N580" s="51" t="s">
        <v>496</v>
      </c>
      <c r="O580" s="51" t="s">
        <v>648</v>
      </c>
      <c r="P580" s="52">
        <v>4856474</v>
      </c>
      <c r="Q580" s="51" t="s">
        <v>651</v>
      </c>
      <c r="R580" s="51" t="s">
        <v>652</v>
      </c>
    </row>
    <row r="581" spans="5:18" ht="13.5" customHeight="1" x14ac:dyDescent="0.2">
      <c r="E581" s="51" t="s">
        <v>634</v>
      </c>
      <c r="F581" s="51" t="s">
        <v>635</v>
      </c>
      <c r="G581" s="51" t="s">
        <v>636</v>
      </c>
      <c r="H581" s="51" t="s">
        <v>562</v>
      </c>
      <c r="I581" s="51" t="s">
        <v>646</v>
      </c>
      <c r="J581" s="51" t="s">
        <v>647</v>
      </c>
      <c r="K581" s="51" t="s">
        <v>693</v>
      </c>
      <c r="L581" s="51" t="s">
        <v>571</v>
      </c>
      <c r="M581" s="51" t="s">
        <v>497</v>
      </c>
      <c r="N581" s="51" t="s">
        <v>497</v>
      </c>
      <c r="O581" s="51" t="s">
        <v>648</v>
      </c>
      <c r="P581" s="52">
        <v>4866798</v>
      </c>
      <c r="Q581" s="51" t="s">
        <v>651</v>
      </c>
      <c r="R581" s="51" t="s">
        <v>652</v>
      </c>
    </row>
    <row r="582" spans="5:18" ht="13.5" customHeight="1" x14ac:dyDescent="0.2">
      <c r="E582" s="51" t="s">
        <v>634</v>
      </c>
      <c r="F582" s="51" t="s">
        <v>635</v>
      </c>
      <c r="G582" s="51" t="s">
        <v>636</v>
      </c>
      <c r="H582" s="51" t="s">
        <v>562</v>
      </c>
      <c r="I582" s="51" t="s">
        <v>646</v>
      </c>
      <c r="J582" s="51" t="s">
        <v>647</v>
      </c>
      <c r="K582" s="51" t="s">
        <v>693</v>
      </c>
      <c r="L582" s="51" t="s">
        <v>571</v>
      </c>
      <c r="M582" s="51" t="s">
        <v>568</v>
      </c>
      <c r="N582" s="51" t="s">
        <v>568</v>
      </c>
      <c r="O582" s="51" t="s">
        <v>648</v>
      </c>
      <c r="P582" s="52">
        <v>4884184</v>
      </c>
      <c r="Q582" s="51" t="s">
        <v>651</v>
      </c>
      <c r="R582" s="51" t="s">
        <v>652</v>
      </c>
    </row>
    <row r="583" spans="5:18" ht="13.5" customHeight="1" x14ac:dyDescent="0.2">
      <c r="E583" s="51" t="s">
        <v>634</v>
      </c>
      <c r="F583" s="51" t="s">
        <v>635</v>
      </c>
      <c r="G583" s="51" t="s">
        <v>636</v>
      </c>
      <c r="H583" s="51" t="s">
        <v>562</v>
      </c>
      <c r="I583" s="51" t="s">
        <v>637</v>
      </c>
      <c r="J583" s="51" t="s">
        <v>566</v>
      </c>
      <c r="K583" s="51" t="s">
        <v>694</v>
      </c>
      <c r="L583" s="51" t="s">
        <v>612</v>
      </c>
      <c r="M583" s="51" t="s">
        <v>494</v>
      </c>
      <c r="N583" s="51" t="s">
        <v>494</v>
      </c>
      <c r="O583" s="51" t="s">
        <v>204</v>
      </c>
      <c r="P583" s="52">
        <v>626</v>
      </c>
      <c r="Q583" s="51" t="s">
        <v>641</v>
      </c>
      <c r="R583" s="51" t="s">
        <v>642</v>
      </c>
    </row>
    <row r="584" spans="5:18" ht="13.5" customHeight="1" x14ac:dyDescent="0.2">
      <c r="E584" s="51" t="s">
        <v>634</v>
      </c>
      <c r="F584" s="51" t="s">
        <v>635</v>
      </c>
      <c r="G584" s="51" t="s">
        <v>636</v>
      </c>
      <c r="H584" s="51" t="s">
        <v>562</v>
      </c>
      <c r="I584" s="51" t="s">
        <v>637</v>
      </c>
      <c r="J584" s="51" t="s">
        <v>566</v>
      </c>
      <c r="K584" s="51" t="s">
        <v>694</v>
      </c>
      <c r="L584" s="51" t="s">
        <v>612</v>
      </c>
      <c r="M584" s="51" t="s">
        <v>495</v>
      </c>
      <c r="N584" s="51" t="s">
        <v>495</v>
      </c>
      <c r="O584" s="51" t="s">
        <v>204</v>
      </c>
      <c r="P584" s="52">
        <v>621</v>
      </c>
      <c r="Q584" s="51" t="s">
        <v>641</v>
      </c>
      <c r="R584" s="51" t="s">
        <v>642</v>
      </c>
    </row>
    <row r="585" spans="5:18" ht="13.5" customHeight="1" x14ac:dyDescent="0.2">
      <c r="E585" s="51" t="s">
        <v>634</v>
      </c>
      <c r="F585" s="51" t="s">
        <v>635</v>
      </c>
      <c r="G585" s="51" t="s">
        <v>636</v>
      </c>
      <c r="H585" s="51" t="s">
        <v>562</v>
      </c>
      <c r="I585" s="51" t="s">
        <v>637</v>
      </c>
      <c r="J585" s="51" t="s">
        <v>566</v>
      </c>
      <c r="K585" s="51" t="s">
        <v>694</v>
      </c>
      <c r="L585" s="51" t="s">
        <v>612</v>
      </c>
      <c r="M585" s="51" t="s">
        <v>496</v>
      </c>
      <c r="N585" s="51" t="s">
        <v>496</v>
      </c>
      <c r="O585" s="51" t="s">
        <v>204</v>
      </c>
      <c r="P585" s="52">
        <v>619</v>
      </c>
      <c r="Q585" s="51" t="s">
        <v>641</v>
      </c>
      <c r="R585" s="51" t="s">
        <v>642</v>
      </c>
    </row>
    <row r="586" spans="5:18" ht="13.5" customHeight="1" x14ac:dyDescent="0.2">
      <c r="E586" s="51" t="s">
        <v>634</v>
      </c>
      <c r="F586" s="51" t="s">
        <v>635</v>
      </c>
      <c r="G586" s="51" t="s">
        <v>636</v>
      </c>
      <c r="H586" s="51" t="s">
        <v>562</v>
      </c>
      <c r="I586" s="51" t="s">
        <v>637</v>
      </c>
      <c r="J586" s="51" t="s">
        <v>566</v>
      </c>
      <c r="K586" s="51" t="s">
        <v>694</v>
      </c>
      <c r="L586" s="51" t="s">
        <v>612</v>
      </c>
      <c r="M586" s="51" t="s">
        <v>497</v>
      </c>
      <c r="N586" s="51" t="s">
        <v>497</v>
      </c>
      <c r="O586" s="51" t="s">
        <v>204</v>
      </c>
      <c r="P586" s="52">
        <v>617</v>
      </c>
      <c r="Q586" s="51" t="s">
        <v>641</v>
      </c>
      <c r="R586" s="51" t="s">
        <v>642</v>
      </c>
    </row>
    <row r="587" spans="5:18" ht="13.5" customHeight="1" x14ac:dyDescent="0.2">
      <c r="E587" s="51" t="s">
        <v>634</v>
      </c>
      <c r="F587" s="51" t="s">
        <v>635</v>
      </c>
      <c r="G587" s="51" t="s">
        <v>636</v>
      </c>
      <c r="H587" s="51" t="s">
        <v>562</v>
      </c>
      <c r="I587" s="51" t="s">
        <v>637</v>
      </c>
      <c r="J587" s="51" t="s">
        <v>566</v>
      </c>
      <c r="K587" s="51" t="s">
        <v>694</v>
      </c>
      <c r="L587" s="51" t="s">
        <v>612</v>
      </c>
      <c r="M587" s="51" t="s">
        <v>568</v>
      </c>
      <c r="N587" s="51" t="s">
        <v>568</v>
      </c>
      <c r="O587" s="51" t="s">
        <v>204</v>
      </c>
      <c r="P587" s="52">
        <v>615</v>
      </c>
      <c r="Q587" s="51" t="s">
        <v>641</v>
      </c>
      <c r="R587" s="51" t="s">
        <v>642</v>
      </c>
    </row>
    <row r="588" spans="5:18" ht="13.5" customHeight="1" x14ac:dyDescent="0.2">
      <c r="E588" s="51" t="s">
        <v>634</v>
      </c>
      <c r="F588" s="51" t="s">
        <v>635</v>
      </c>
      <c r="G588" s="51" t="s">
        <v>636</v>
      </c>
      <c r="H588" s="51" t="s">
        <v>562</v>
      </c>
      <c r="I588" s="51" t="s">
        <v>643</v>
      </c>
      <c r="J588" s="51" t="s">
        <v>644</v>
      </c>
      <c r="K588" s="51" t="s">
        <v>694</v>
      </c>
      <c r="L588" s="51" t="s">
        <v>612</v>
      </c>
      <c r="M588" s="51" t="s">
        <v>494</v>
      </c>
      <c r="N588" s="51" t="s">
        <v>494</v>
      </c>
      <c r="O588" s="51" t="s">
        <v>645</v>
      </c>
      <c r="P588" s="52">
        <v>150723</v>
      </c>
      <c r="Q588" s="51" t="s">
        <v>639</v>
      </c>
      <c r="R588" s="51" t="s">
        <v>640</v>
      </c>
    </row>
    <row r="589" spans="5:18" ht="13.5" customHeight="1" x14ac:dyDescent="0.2">
      <c r="E589" s="51" t="s">
        <v>634</v>
      </c>
      <c r="F589" s="51" t="s">
        <v>635</v>
      </c>
      <c r="G589" s="51" t="s">
        <v>636</v>
      </c>
      <c r="H589" s="51" t="s">
        <v>562</v>
      </c>
      <c r="I589" s="51" t="s">
        <v>643</v>
      </c>
      <c r="J589" s="51" t="s">
        <v>644</v>
      </c>
      <c r="K589" s="51" t="s">
        <v>694</v>
      </c>
      <c r="L589" s="51" t="s">
        <v>612</v>
      </c>
      <c r="M589" s="51" t="s">
        <v>495</v>
      </c>
      <c r="N589" s="51" t="s">
        <v>495</v>
      </c>
      <c r="O589" s="51" t="s">
        <v>645</v>
      </c>
      <c r="P589" s="52">
        <v>150961</v>
      </c>
      <c r="Q589" s="51" t="s">
        <v>639</v>
      </c>
      <c r="R589" s="51" t="s">
        <v>640</v>
      </c>
    </row>
    <row r="590" spans="5:18" ht="13.5" customHeight="1" x14ac:dyDescent="0.2">
      <c r="E590" s="51" t="s">
        <v>634</v>
      </c>
      <c r="F590" s="51" t="s">
        <v>635</v>
      </c>
      <c r="G590" s="51" t="s">
        <v>636</v>
      </c>
      <c r="H590" s="51" t="s">
        <v>562</v>
      </c>
      <c r="I590" s="51" t="s">
        <v>643</v>
      </c>
      <c r="J590" s="51" t="s">
        <v>644</v>
      </c>
      <c r="K590" s="51" t="s">
        <v>694</v>
      </c>
      <c r="L590" s="51" t="s">
        <v>612</v>
      </c>
      <c r="M590" s="51" t="s">
        <v>496</v>
      </c>
      <c r="N590" s="51" t="s">
        <v>496</v>
      </c>
      <c r="O590" s="51" t="s">
        <v>645</v>
      </c>
      <c r="P590" s="52">
        <v>151841</v>
      </c>
      <c r="Q590" s="51" t="s">
        <v>639</v>
      </c>
      <c r="R590" s="51" t="s">
        <v>640</v>
      </c>
    </row>
    <row r="591" spans="5:18" ht="13.5" customHeight="1" x14ac:dyDescent="0.2">
      <c r="E591" s="51" t="s">
        <v>634</v>
      </c>
      <c r="F591" s="51" t="s">
        <v>635</v>
      </c>
      <c r="G591" s="51" t="s">
        <v>636</v>
      </c>
      <c r="H591" s="51" t="s">
        <v>562</v>
      </c>
      <c r="I591" s="51" t="s">
        <v>643</v>
      </c>
      <c r="J591" s="51" t="s">
        <v>644</v>
      </c>
      <c r="K591" s="51" t="s">
        <v>694</v>
      </c>
      <c r="L591" s="51" t="s">
        <v>612</v>
      </c>
      <c r="M591" s="51" t="s">
        <v>497</v>
      </c>
      <c r="N591" s="51" t="s">
        <v>497</v>
      </c>
      <c r="O591" s="51" t="s">
        <v>645</v>
      </c>
      <c r="P591" s="52">
        <v>151821</v>
      </c>
      <c r="Q591" s="51" t="s">
        <v>639</v>
      </c>
      <c r="R591" s="51" t="s">
        <v>640</v>
      </c>
    </row>
    <row r="592" spans="5:18" ht="13.5" customHeight="1" x14ac:dyDescent="0.2">
      <c r="E592" s="51" t="s">
        <v>634</v>
      </c>
      <c r="F592" s="51" t="s">
        <v>635</v>
      </c>
      <c r="G592" s="51" t="s">
        <v>636</v>
      </c>
      <c r="H592" s="51" t="s">
        <v>562</v>
      </c>
      <c r="I592" s="51" t="s">
        <v>643</v>
      </c>
      <c r="J592" s="51" t="s">
        <v>644</v>
      </c>
      <c r="K592" s="51" t="s">
        <v>694</v>
      </c>
      <c r="L592" s="51" t="s">
        <v>612</v>
      </c>
      <c r="M592" s="51" t="s">
        <v>568</v>
      </c>
      <c r="N592" s="51" t="s">
        <v>568</v>
      </c>
      <c r="O592" s="51" t="s">
        <v>645</v>
      </c>
      <c r="P592" s="52">
        <v>151802</v>
      </c>
      <c r="Q592" s="51" t="s">
        <v>639</v>
      </c>
      <c r="R592" s="51" t="s">
        <v>640</v>
      </c>
    </row>
    <row r="593" spans="5:18" ht="13.5" customHeight="1" x14ac:dyDescent="0.2">
      <c r="E593" s="51" t="s">
        <v>634</v>
      </c>
      <c r="F593" s="51" t="s">
        <v>635</v>
      </c>
      <c r="G593" s="51" t="s">
        <v>636</v>
      </c>
      <c r="H593" s="51" t="s">
        <v>562</v>
      </c>
      <c r="I593" s="51" t="s">
        <v>646</v>
      </c>
      <c r="J593" s="51" t="s">
        <v>647</v>
      </c>
      <c r="K593" s="51" t="s">
        <v>694</v>
      </c>
      <c r="L593" s="51" t="s">
        <v>612</v>
      </c>
      <c r="M593" s="51" t="s">
        <v>494</v>
      </c>
      <c r="N593" s="51" t="s">
        <v>494</v>
      </c>
      <c r="O593" s="51" t="s">
        <v>648</v>
      </c>
      <c r="P593" s="52">
        <v>9442.01</v>
      </c>
      <c r="Q593" s="51" t="s">
        <v>641</v>
      </c>
      <c r="R593" s="51" t="s">
        <v>642</v>
      </c>
    </row>
    <row r="594" spans="5:18" ht="13.5" customHeight="1" x14ac:dyDescent="0.2">
      <c r="E594" s="51" t="s">
        <v>634</v>
      </c>
      <c r="F594" s="51" t="s">
        <v>635</v>
      </c>
      <c r="G594" s="51" t="s">
        <v>636</v>
      </c>
      <c r="H594" s="51" t="s">
        <v>562</v>
      </c>
      <c r="I594" s="51" t="s">
        <v>646</v>
      </c>
      <c r="J594" s="51" t="s">
        <v>647</v>
      </c>
      <c r="K594" s="51" t="s">
        <v>694</v>
      </c>
      <c r="L594" s="51" t="s">
        <v>612</v>
      </c>
      <c r="M594" s="51" t="s">
        <v>495</v>
      </c>
      <c r="N594" s="51" t="s">
        <v>495</v>
      </c>
      <c r="O594" s="51" t="s">
        <v>648</v>
      </c>
      <c r="P594" s="52">
        <v>9369.6299999999992</v>
      </c>
      <c r="Q594" s="51" t="s">
        <v>641</v>
      </c>
      <c r="R594" s="51" t="s">
        <v>642</v>
      </c>
    </row>
    <row r="595" spans="5:18" ht="13.5" customHeight="1" x14ac:dyDescent="0.2">
      <c r="E595" s="51" t="s">
        <v>634</v>
      </c>
      <c r="F595" s="51" t="s">
        <v>635</v>
      </c>
      <c r="G595" s="51" t="s">
        <v>636</v>
      </c>
      <c r="H595" s="51" t="s">
        <v>562</v>
      </c>
      <c r="I595" s="51" t="s">
        <v>646</v>
      </c>
      <c r="J595" s="51" t="s">
        <v>647</v>
      </c>
      <c r="K595" s="51" t="s">
        <v>694</v>
      </c>
      <c r="L595" s="51" t="s">
        <v>612</v>
      </c>
      <c r="M595" s="51" t="s">
        <v>496</v>
      </c>
      <c r="N595" s="51" t="s">
        <v>496</v>
      </c>
      <c r="O595" s="51" t="s">
        <v>648</v>
      </c>
      <c r="P595" s="52">
        <v>9405.14</v>
      </c>
      <c r="Q595" s="51" t="s">
        <v>641</v>
      </c>
      <c r="R595" s="51" t="s">
        <v>642</v>
      </c>
    </row>
    <row r="596" spans="5:18" ht="13.5" customHeight="1" x14ac:dyDescent="0.2">
      <c r="E596" s="51" t="s">
        <v>634</v>
      </c>
      <c r="F596" s="51" t="s">
        <v>635</v>
      </c>
      <c r="G596" s="51" t="s">
        <v>636</v>
      </c>
      <c r="H596" s="51" t="s">
        <v>562</v>
      </c>
      <c r="I596" s="51" t="s">
        <v>646</v>
      </c>
      <c r="J596" s="51" t="s">
        <v>647</v>
      </c>
      <c r="K596" s="51" t="s">
        <v>694</v>
      </c>
      <c r="L596" s="51" t="s">
        <v>612</v>
      </c>
      <c r="M596" s="51" t="s">
        <v>497</v>
      </c>
      <c r="N596" s="51" t="s">
        <v>497</v>
      </c>
      <c r="O596" s="51" t="s">
        <v>648</v>
      </c>
      <c r="P596" s="52">
        <v>9370.32</v>
      </c>
      <c r="Q596" s="51" t="s">
        <v>641</v>
      </c>
      <c r="R596" s="51" t="s">
        <v>642</v>
      </c>
    </row>
    <row r="597" spans="5:18" ht="13.5" customHeight="1" x14ac:dyDescent="0.2">
      <c r="E597" s="51" t="s">
        <v>634</v>
      </c>
      <c r="F597" s="51" t="s">
        <v>635</v>
      </c>
      <c r="G597" s="51" t="s">
        <v>636</v>
      </c>
      <c r="H597" s="51" t="s">
        <v>562</v>
      </c>
      <c r="I597" s="51" t="s">
        <v>646</v>
      </c>
      <c r="J597" s="51" t="s">
        <v>647</v>
      </c>
      <c r="K597" s="51" t="s">
        <v>694</v>
      </c>
      <c r="L597" s="51" t="s">
        <v>612</v>
      </c>
      <c r="M597" s="51" t="s">
        <v>568</v>
      </c>
      <c r="N597" s="51" t="s">
        <v>568</v>
      </c>
      <c r="O597" s="51" t="s">
        <v>648</v>
      </c>
      <c r="P597" s="52">
        <v>9335.51</v>
      </c>
      <c r="Q597" s="51" t="s">
        <v>641</v>
      </c>
      <c r="R597" s="51" t="s">
        <v>642</v>
      </c>
    </row>
    <row r="598" spans="5:18" ht="13.5" customHeight="1" x14ac:dyDescent="0.2">
      <c r="E598" s="51" t="s">
        <v>634</v>
      </c>
      <c r="F598" s="51" t="s">
        <v>635</v>
      </c>
      <c r="G598" s="51" t="s">
        <v>636</v>
      </c>
      <c r="H598" s="51" t="s">
        <v>562</v>
      </c>
      <c r="I598" s="51" t="s">
        <v>637</v>
      </c>
      <c r="J598" s="51" t="s">
        <v>566</v>
      </c>
      <c r="K598" s="51" t="s">
        <v>695</v>
      </c>
      <c r="L598" s="51" t="s">
        <v>591</v>
      </c>
      <c r="M598" s="51" t="s">
        <v>494</v>
      </c>
      <c r="N598" s="51" t="s">
        <v>494</v>
      </c>
      <c r="O598" s="51" t="s">
        <v>204</v>
      </c>
      <c r="P598" s="52">
        <v>21983</v>
      </c>
      <c r="Q598" s="51" t="s">
        <v>641</v>
      </c>
      <c r="R598" s="51" t="s">
        <v>642</v>
      </c>
    </row>
    <row r="599" spans="5:18" ht="13.5" customHeight="1" x14ac:dyDescent="0.2">
      <c r="E599" s="51" t="s">
        <v>634</v>
      </c>
      <c r="F599" s="51" t="s">
        <v>635</v>
      </c>
      <c r="G599" s="51" t="s">
        <v>636</v>
      </c>
      <c r="H599" s="51" t="s">
        <v>562</v>
      </c>
      <c r="I599" s="51" t="s">
        <v>637</v>
      </c>
      <c r="J599" s="51" t="s">
        <v>566</v>
      </c>
      <c r="K599" s="51" t="s">
        <v>695</v>
      </c>
      <c r="L599" s="51" t="s">
        <v>591</v>
      </c>
      <c r="M599" s="51" t="s">
        <v>495</v>
      </c>
      <c r="N599" s="51" t="s">
        <v>495</v>
      </c>
      <c r="O599" s="51" t="s">
        <v>204</v>
      </c>
      <c r="P599" s="52">
        <v>22190</v>
      </c>
      <c r="Q599" s="51" t="s">
        <v>641</v>
      </c>
      <c r="R599" s="51" t="s">
        <v>642</v>
      </c>
    </row>
    <row r="600" spans="5:18" ht="13.5" customHeight="1" x14ac:dyDescent="0.2">
      <c r="E600" s="51" t="s">
        <v>634</v>
      </c>
      <c r="F600" s="51" t="s">
        <v>635</v>
      </c>
      <c r="G600" s="51" t="s">
        <v>636</v>
      </c>
      <c r="H600" s="51" t="s">
        <v>562</v>
      </c>
      <c r="I600" s="51" t="s">
        <v>637</v>
      </c>
      <c r="J600" s="51" t="s">
        <v>566</v>
      </c>
      <c r="K600" s="51" t="s">
        <v>695</v>
      </c>
      <c r="L600" s="51" t="s">
        <v>591</v>
      </c>
      <c r="M600" s="51" t="s">
        <v>496</v>
      </c>
      <c r="N600" s="51" t="s">
        <v>496</v>
      </c>
      <c r="O600" s="51" t="s">
        <v>204</v>
      </c>
      <c r="P600" s="52">
        <v>22370</v>
      </c>
      <c r="Q600" s="51" t="s">
        <v>641</v>
      </c>
      <c r="R600" s="51" t="s">
        <v>642</v>
      </c>
    </row>
    <row r="601" spans="5:18" ht="13.5" customHeight="1" x14ac:dyDescent="0.2">
      <c r="E601" s="51" t="s">
        <v>634</v>
      </c>
      <c r="F601" s="51" t="s">
        <v>635</v>
      </c>
      <c r="G601" s="51" t="s">
        <v>636</v>
      </c>
      <c r="H601" s="51" t="s">
        <v>562</v>
      </c>
      <c r="I601" s="51" t="s">
        <v>637</v>
      </c>
      <c r="J601" s="51" t="s">
        <v>566</v>
      </c>
      <c r="K601" s="51" t="s">
        <v>695</v>
      </c>
      <c r="L601" s="51" t="s">
        <v>591</v>
      </c>
      <c r="M601" s="51" t="s">
        <v>497</v>
      </c>
      <c r="N601" s="51" t="s">
        <v>497</v>
      </c>
      <c r="O601" s="51" t="s">
        <v>204</v>
      </c>
      <c r="P601" s="52">
        <v>22643</v>
      </c>
      <c r="Q601" s="51" t="s">
        <v>641</v>
      </c>
      <c r="R601" s="51" t="s">
        <v>642</v>
      </c>
    </row>
    <row r="602" spans="5:18" ht="13.5" customHeight="1" x14ac:dyDescent="0.2">
      <c r="E602" s="51" t="s">
        <v>634</v>
      </c>
      <c r="F602" s="51" t="s">
        <v>635</v>
      </c>
      <c r="G602" s="51" t="s">
        <v>636</v>
      </c>
      <c r="H602" s="51" t="s">
        <v>562</v>
      </c>
      <c r="I602" s="51" t="s">
        <v>637</v>
      </c>
      <c r="J602" s="51" t="s">
        <v>566</v>
      </c>
      <c r="K602" s="51" t="s">
        <v>695</v>
      </c>
      <c r="L602" s="51" t="s">
        <v>591</v>
      </c>
      <c r="M602" s="51" t="s">
        <v>568</v>
      </c>
      <c r="N602" s="51" t="s">
        <v>568</v>
      </c>
      <c r="O602" s="51" t="s">
        <v>204</v>
      </c>
      <c r="P602" s="52">
        <v>22933</v>
      </c>
      <c r="Q602" s="51" t="s">
        <v>641</v>
      </c>
      <c r="R602" s="51" t="s">
        <v>642</v>
      </c>
    </row>
    <row r="603" spans="5:18" ht="13.5" customHeight="1" x14ac:dyDescent="0.2">
      <c r="E603" s="51" t="s">
        <v>634</v>
      </c>
      <c r="F603" s="51" t="s">
        <v>635</v>
      </c>
      <c r="G603" s="51" t="s">
        <v>636</v>
      </c>
      <c r="H603" s="51" t="s">
        <v>562</v>
      </c>
      <c r="I603" s="51" t="s">
        <v>643</v>
      </c>
      <c r="J603" s="51" t="s">
        <v>644</v>
      </c>
      <c r="K603" s="51" t="s">
        <v>695</v>
      </c>
      <c r="L603" s="51" t="s">
        <v>591</v>
      </c>
      <c r="M603" s="51" t="s">
        <v>494</v>
      </c>
      <c r="N603" s="51" t="s">
        <v>494</v>
      </c>
      <c r="O603" s="51" t="s">
        <v>645</v>
      </c>
      <c r="P603" s="52">
        <v>45702</v>
      </c>
      <c r="Q603" s="51" t="s">
        <v>639</v>
      </c>
      <c r="R603" s="51" t="s">
        <v>640</v>
      </c>
    </row>
    <row r="604" spans="5:18" ht="13.5" customHeight="1" x14ac:dyDescent="0.2">
      <c r="E604" s="51" t="s">
        <v>634</v>
      </c>
      <c r="F604" s="51" t="s">
        <v>635</v>
      </c>
      <c r="G604" s="51" t="s">
        <v>636</v>
      </c>
      <c r="H604" s="51" t="s">
        <v>562</v>
      </c>
      <c r="I604" s="51" t="s">
        <v>643</v>
      </c>
      <c r="J604" s="51" t="s">
        <v>644</v>
      </c>
      <c r="K604" s="51" t="s">
        <v>695</v>
      </c>
      <c r="L604" s="51" t="s">
        <v>591</v>
      </c>
      <c r="M604" s="51" t="s">
        <v>495</v>
      </c>
      <c r="N604" s="51" t="s">
        <v>495</v>
      </c>
      <c r="O604" s="51" t="s">
        <v>645</v>
      </c>
      <c r="P604" s="52">
        <v>45828</v>
      </c>
      <c r="Q604" s="51" t="s">
        <v>639</v>
      </c>
      <c r="R604" s="51" t="s">
        <v>640</v>
      </c>
    </row>
    <row r="605" spans="5:18" ht="13.5" customHeight="1" x14ac:dyDescent="0.2">
      <c r="E605" s="51" t="s">
        <v>634</v>
      </c>
      <c r="F605" s="51" t="s">
        <v>635</v>
      </c>
      <c r="G605" s="51" t="s">
        <v>636</v>
      </c>
      <c r="H605" s="51" t="s">
        <v>562</v>
      </c>
      <c r="I605" s="51" t="s">
        <v>643</v>
      </c>
      <c r="J605" s="51" t="s">
        <v>644</v>
      </c>
      <c r="K605" s="51" t="s">
        <v>695</v>
      </c>
      <c r="L605" s="51" t="s">
        <v>591</v>
      </c>
      <c r="M605" s="51" t="s">
        <v>496</v>
      </c>
      <c r="N605" s="51" t="s">
        <v>496</v>
      </c>
      <c r="O605" s="51" t="s">
        <v>645</v>
      </c>
      <c r="P605" s="52">
        <v>46014</v>
      </c>
      <c r="Q605" s="51" t="s">
        <v>639</v>
      </c>
      <c r="R605" s="51" t="s">
        <v>640</v>
      </c>
    </row>
    <row r="606" spans="5:18" ht="13.5" customHeight="1" x14ac:dyDescent="0.2">
      <c r="E606" s="51" t="s">
        <v>634</v>
      </c>
      <c r="F606" s="51" t="s">
        <v>635</v>
      </c>
      <c r="G606" s="51" t="s">
        <v>636</v>
      </c>
      <c r="H606" s="51" t="s">
        <v>562</v>
      </c>
      <c r="I606" s="51" t="s">
        <v>643</v>
      </c>
      <c r="J606" s="51" t="s">
        <v>644</v>
      </c>
      <c r="K606" s="51" t="s">
        <v>695</v>
      </c>
      <c r="L606" s="51" t="s">
        <v>591</v>
      </c>
      <c r="M606" s="51" t="s">
        <v>497</v>
      </c>
      <c r="N606" s="51" t="s">
        <v>497</v>
      </c>
      <c r="O606" s="51" t="s">
        <v>645</v>
      </c>
      <c r="P606" s="52">
        <v>45999</v>
      </c>
      <c r="Q606" s="51" t="s">
        <v>639</v>
      </c>
      <c r="R606" s="51" t="s">
        <v>640</v>
      </c>
    </row>
    <row r="607" spans="5:18" ht="13.5" customHeight="1" x14ac:dyDescent="0.2">
      <c r="E607" s="51" t="s">
        <v>634</v>
      </c>
      <c r="F607" s="51" t="s">
        <v>635</v>
      </c>
      <c r="G607" s="51" t="s">
        <v>636</v>
      </c>
      <c r="H607" s="51" t="s">
        <v>562</v>
      </c>
      <c r="I607" s="51" t="s">
        <v>643</v>
      </c>
      <c r="J607" s="51" t="s">
        <v>644</v>
      </c>
      <c r="K607" s="51" t="s">
        <v>695</v>
      </c>
      <c r="L607" s="51" t="s">
        <v>591</v>
      </c>
      <c r="M607" s="51" t="s">
        <v>568</v>
      </c>
      <c r="N607" s="51" t="s">
        <v>568</v>
      </c>
      <c r="O607" s="51" t="s">
        <v>645</v>
      </c>
      <c r="P607" s="52">
        <v>45985</v>
      </c>
      <c r="Q607" s="51" t="s">
        <v>639</v>
      </c>
      <c r="R607" s="51" t="s">
        <v>640</v>
      </c>
    </row>
    <row r="608" spans="5:18" ht="13.5" customHeight="1" x14ac:dyDescent="0.2">
      <c r="E608" s="51" t="s">
        <v>634</v>
      </c>
      <c r="F608" s="51" t="s">
        <v>635</v>
      </c>
      <c r="G608" s="51" t="s">
        <v>636</v>
      </c>
      <c r="H608" s="51" t="s">
        <v>562</v>
      </c>
      <c r="I608" s="51" t="s">
        <v>646</v>
      </c>
      <c r="J608" s="51" t="s">
        <v>647</v>
      </c>
      <c r="K608" s="51" t="s">
        <v>695</v>
      </c>
      <c r="L608" s="51" t="s">
        <v>591</v>
      </c>
      <c r="M608" s="51" t="s">
        <v>494</v>
      </c>
      <c r="N608" s="51" t="s">
        <v>494</v>
      </c>
      <c r="O608" s="51" t="s">
        <v>648</v>
      </c>
      <c r="P608" s="52">
        <v>100468</v>
      </c>
      <c r="Q608" s="51" t="s">
        <v>651</v>
      </c>
      <c r="R608" s="51" t="s">
        <v>652</v>
      </c>
    </row>
    <row r="609" spans="5:18" ht="13.5" customHeight="1" x14ac:dyDescent="0.2">
      <c r="E609" s="51" t="s">
        <v>634</v>
      </c>
      <c r="F609" s="51" t="s">
        <v>635</v>
      </c>
      <c r="G609" s="51" t="s">
        <v>636</v>
      </c>
      <c r="H609" s="51" t="s">
        <v>562</v>
      </c>
      <c r="I609" s="51" t="s">
        <v>646</v>
      </c>
      <c r="J609" s="51" t="s">
        <v>647</v>
      </c>
      <c r="K609" s="51" t="s">
        <v>695</v>
      </c>
      <c r="L609" s="51" t="s">
        <v>591</v>
      </c>
      <c r="M609" s="51" t="s">
        <v>495</v>
      </c>
      <c r="N609" s="51" t="s">
        <v>495</v>
      </c>
      <c r="O609" s="51" t="s">
        <v>648</v>
      </c>
      <c r="P609" s="52">
        <v>101694</v>
      </c>
      <c r="Q609" s="51" t="s">
        <v>651</v>
      </c>
      <c r="R609" s="51" t="s">
        <v>652</v>
      </c>
    </row>
    <row r="610" spans="5:18" ht="13.5" customHeight="1" x14ac:dyDescent="0.2">
      <c r="E610" s="51" t="s">
        <v>634</v>
      </c>
      <c r="F610" s="51" t="s">
        <v>635</v>
      </c>
      <c r="G610" s="51" t="s">
        <v>636</v>
      </c>
      <c r="H610" s="51" t="s">
        <v>562</v>
      </c>
      <c r="I610" s="51" t="s">
        <v>646</v>
      </c>
      <c r="J610" s="51" t="s">
        <v>647</v>
      </c>
      <c r="K610" s="51" t="s">
        <v>695</v>
      </c>
      <c r="L610" s="51" t="s">
        <v>591</v>
      </c>
      <c r="M610" s="51" t="s">
        <v>496</v>
      </c>
      <c r="N610" s="51" t="s">
        <v>496</v>
      </c>
      <c r="O610" s="51" t="s">
        <v>648</v>
      </c>
      <c r="P610" s="52">
        <v>102932</v>
      </c>
      <c r="Q610" s="51" t="s">
        <v>651</v>
      </c>
      <c r="R610" s="51" t="s">
        <v>652</v>
      </c>
    </row>
    <row r="611" spans="5:18" ht="13.5" customHeight="1" x14ac:dyDescent="0.2">
      <c r="E611" s="51" t="s">
        <v>634</v>
      </c>
      <c r="F611" s="51" t="s">
        <v>635</v>
      </c>
      <c r="G611" s="51" t="s">
        <v>636</v>
      </c>
      <c r="H611" s="51" t="s">
        <v>562</v>
      </c>
      <c r="I611" s="51" t="s">
        <v>646</v>
      </c>
      <c r="J611" s="51" t="s">
        <v>647</v>
      </c>
      <c r="K611" s="51" t="s">
        <v>695</v>
      </c>
      <c r="L611" s="51" t="s">
        <v>591</v>
      </c>
      <c r="M611" s="51" t="s">
        <v>497</v>
      </c>
      <c r="N611" s="51" t="s">
        <v>497</v>
      </c>
      <c r="O611" s="51" t="s">
        <v>648</v>
      </c>
      <c r="P611" s="52">
        <v>104157</v>
      </c>
      <c r="Q611" s="51" t="s">
        <v>651</v>
      </c>
      <c r="R611" s="51" t="s">
        <v>652</v>
      </c>
    </row>
    <row r="612" spans="5:18" ht="13.5" customHeight="1" x14ac:dyDescent="0.2">
      <c r="E612" s="51" t="s">
        <v>634</v>
      </c>
      <c r="F612" s="51" t="s">
        <v>635</v>
      </c>
      <c r="G612" s="51" t="s">
        <v>636</v>
      </c>
      <c r="H612" s="51" t="s">
        <v>562</v>
      </c>
      <c r="I612" s="51" t="s">
        <v>646</v>
      </c>
      <c r="J612" s="51" t="s">
        <v>647</v>
      </c>
      <c r="K612" s="51" t="s">
        <v>695</v>
      </c>
      <c r="L612" s="51" t="s">
        <v>591</v>
      </c>
      <c r="M612" s="51" t="s">
        <v>568</v>
      </c>
      <c r="N612" s="51" t="s">
        <v>568</v>
      </c>
      <c r="O612" s="51" t="s">
        <v>648</v>
      </c>
      <c r="P612" s="52">
        <v>105457</v>
      </c>
      <c r="Q612" s="51" t="s">
        <v>651</v>
      </c>
      <c r="R612" s="51" t="s">
        <v>652</v>
      </c>
    </row>
    <row r="613" spans="5:18" ht="13.5" customHeight="1" x14ac:dyDescent="0.2">
      <c r="E613" s="51" t="s">
        <v>634</v>
      </c>
      <c r="F613" s="51" t="s">
        <v>635</v>
      </c>
      <c r="G613" s="51" t="s">
        <v>636</v>
      </c>
      <c r="H613" s="51" t="s">
        <v>562</v>
      </c>
      <c r="I613" s="51" t="s">
        <v>637</v>
      </c>
      <c r="J613" s="51" t="s">
        <v>566</v>
      </c>
      <c r="K613" s="51" t="s">
        <v>696</v>
      </c>
      <c r="L613" s="51" t="s">
        <v>608</v>
      </c>
      <c r="M613" s="51" t="s">
        <v>494</v>
      </c>
      <c r="N613" s="51" t="s">
        <v>494</v>
      </c>
      <c r="O613" s="51" t="s">
        <v>204</v>
      </c>
      <c r="P613" s="52">
        <v>2973</v>
      </c>
      <c r="Q613" s="51" t="s">
        <v>641</v>
      </c>
      <c r="R613" s="51" t="s">
        <v>642</v>
      </c>
    </row>
    <row r="614" spans="5:18" ht="13.5" customHeight="1" x14ac:dyDescent="0.2">
      <c r="E614" s="51" t="s">
        <v>634</v>
      </c>
      <c r="F614" s="51" t="s">
        <v>635</v>
      </c>
      <c r="G614" s="51" t="s">
        <v>636</v>
      </c>
      <c r="H614" s="51" t="s">
        <v>562</v>
      </c>
      <c r="I614" s="51" t="s">
        <v>637</v>
      </c>
      <c r="J614" s="51" t="s">
        <v>566</v>
      </c>
      <c r="K614" s="51" t="s">
        <v>696</v>
      </c>
      <c r="L614" s="51" t="s">
        <v>608</v>
      </c>
      <c r="M614" s="51" t="s">
        <v>495</v>
      </c>
      <c r="N614" s="51" t="s">
        <v>495</v>
      </c>
      <c r="O614" s="51" t="s">
        <v>204</v>
      </c>
      <c r="P614" s="52">
        <v>2823</v>
      </c>
      <c r="Q614" s="51" t="s">
        <v>641</v>
      </c>
      <c r="R614" s="51" t="s">
        <v>642</v>
      </c>
    </row>
    <row r="615" spans="5:18" ht="13.5" customHeight="1" x14ac:dyDescent="0.2">
      <c r="E615" s="51" t="s">
        <v>634</v>
      </c>
      <c r="F615" s="51" t="s">
        <v>635</v>
      </c>
      <c r="G615" s="51" t="s">
        <v>636</v>
      </c>
      <c r="H615" s="51" t="s">
        <v>562</v>
      </c>
      <c r="I615" s="51" t="s">
        <v>637</v>
      </c>
      <c r="J615" s="51" t="s">
        <v>566</v>
      </c>
      <c r="K615" s="51" t="s">
        <v>696</v>
      </c>
      <c r="L615" s="51" t="s">
        <v>608</v>
      </c>
      <c r="M615" s="51" t="s">
        <v>496</v>
      </c>
      <c r="N615" s="51" t="s">
        <v>496</v>
      </c>
      <c r="O615" s="51" t="s">
        <v>204</v>
      </c>
      <c r="P615" s="52">
        <v>2800</v>
      </c>
      <c r="Q615" s="51" t="s">
        <v>641</v>
      </c>
      <c r="R615" s="51" t="s">
        <v>642</v>
      </c>
    </row>
    <row r="616" spans="5:18" ht="13.5" customHeight="1" x14ac:dyDescent="0.2">
      <c r="E616" s="51" t="s">
        <v>634</v>
      </c>
      <c r="F616" s="51" t="s">
        <v>635</v>
      </c>
      <c r="G616" s="51" t="s">
        <v>636</v>
      </c>
      <c r="H616" s="51" t="s">
        <v>562</v>
      </c>
      <c r="I616" s="51" t="s">
        <v>637</v>
      </c>
      <c r="J616" s="51" t="s">
        <v>566</v>
      </c>
      <c r="K616" s="51" t="s">
        <v>696</v>
      </c>
      <c r="L616" s="51" t="s">
        <v>608</v>
      </c>
      <c r="M616" s="51" t="s">
        <v>497</v>
      </c>
      <c r="N616" s="51" t="s">
        <v>497</v>
      </c>
      <c r="O616" s="51" t="s">
        <v>204</v>
      </c>
      <c r="P616" s="52">
        <v>2795</v>
      </c>
      <c r="Q616" s="51" t="s">
        <v>641</v>
      </c>
      <c r="R616" s="51" t="s">
        <v>642</v>
      </c>
    </row>
    <row r="617" spans="5:18" ht="13.5" customHeight="1" x14ac:dyDescent="0.2">
      <c r="E617" s="51" t="s">
        <v>634</v>
      </c>
      <c r="F617" s="51" t="s">
        <v>635</v>
      </c>
      <c r="G617" s="51" t="s">
        <v>636</v>
      </c>
      <c r="H617" s="51" t="s">
        <v>562</v>
      </c>
      <c r="I617" s="51" t="s">
        <v>637</v>
      </c>
      <c r="J617" s="51" t="s">
        <v>566</v>
      </c>
      <c r="K617" s="51" t="s">
        <v>696</v>
      </c>
      <c r="L617" s="51" t="s">
        <v>608</v>
      </c>
      <c r="M617" s="51" t="s">
        <v>568</v>
      </c>
      <c r="N617" s="51" t="s">
        <v>568</v>
      </c>
      <c r="O617" s="51" t="s">
        <v>204</v>
      </c>
      <c r="P617" s="52">
        <v>2791</v>
      </c>
      <c r="Q617" s="51" t="s">
        <v>641</v>
      </c>
      <c r="R617" s="51" t="s">
        <v>642</v>
      </c>
    </row>
    <row r="618" spans="5:18" ht="13.5" customHeight="1" x14ac:dyDescent="0.2">
      <c r="E618" s="51" t="s">
        <v>634</v>
      </c>
      <c r="F618" s="51" t="s">
        <v>635</v>
      </c>
      <c r="G618" s="51" t="s">
        <v>636</v>
      </c>
      <c r="H618" s="51" t="s">
        <v>562</v>
      </c>
      <c r="I618" s="51" t="s">
        <v>643</v>
      </c>
      <c r="J618" s="51" t="s">
        <v>644</v>
      </c>
      <c r="K618" s="51" t="s">
        <v>696</v>
      </c>
      <c r="L618" s="51" t="s">
        <v>608</v>
      </c>
      <c r="M618" s="51" t="s">
        <v>494</v>
      </c>
      <c r="N618" s="51" t="s">
        <v>494</v>
      </c>
      <c r="O618" s="51" t="s">
        <v>645</v>
      </c>
      <c r="P618" s="52">
        <v>107437</v>
      </c>
      <c r="Q618" s="51" t="s">
        <v>639</v>
      </c>
      <c r="R618" s="51" t="s">
        <v>640</v>
      </c>
    </row>
    <row r="619" spans="5:18" ht="13.5" customHeight="1" x14ac:dyDescent="0.2">
      <c r="E619" s="51" t="s">
        <v>634</v>
      </c>
      <c r="F619" s="51" t="s">
        <v>635</v>
      </c>
      <c r="G619" s="51" t="s">
        <v>636</v>
      </c>
      <c r="H619" s="51" t="s">
        <v>562</v>
      </c>
      <c r="I619" s="51" t="s">
        <v>643</v>
      </c>
      <c r="J619" s="51" t="s">
        <v>644</v>
      </c>
      <c r="K619" s="51" t="s">
        <v>696</v>
      </c>
      <c r="L619" s="51" t="s">
        <v>608</v>
      </c>
      <c r="M619" s="51" t="s">
        <v>495</v>
      </c>
      <c r="N619" s="51" t="s">
        <v>495</v>
      </c>
      <c r="O619" s="51" t="s">
        <v>645</v>
      </c>
      <c r="P619" s="52">
        <v>107430</v>
      </c>
      <c r="Q619" s="51" t="s">
        <v>639</v>
      </c>
      <c r="R619" s="51" t="s">
        <v>640</v>
      </c>
    </row>
    <row r="620" spans="5:18" ht="13.5" customHeight="1" x14ac:dyDescent="0.2">
      <c r="E620" s="51" t="s">
        <v>634</v>
      </c>
      <c r="F620" s="51" t="s">
        <v>635</v>
      </c>
      <c r="G620" s="51" t="s">
        <v>636</v>
      </c>
      <c r="H620" s="51" t="s">
        <v>562</v>
      </c>
      <c r="I620" s="51" t="s">
        <v>643</v>
      </c>
      <c r="J620" s="51" t="s">
        <v>644</v>
      </c>
      <c r="K620" s="51" t="s">
        <v>696</v>
      </c>
      <c r="L620" s="51" t="s">
        <v>608</v>
      </c>
      <c r="M620" s="51" t="s">
        <v>496</v>
      </c>
      <c r="N620" s="51" t="s">
        <v>496</v>
      </c>
      <c r="O620" s="51" t="s">
        <v>645</v>
      </c>
      <c r="P620" s="52">
        <v>108134</v>
      </c>
      <c r="Q620" s="51" t="s">
        <v>639</v>
      </c>
      <c r="R620" s="51" t="s">
        <v>640</v>
      </c>
    </row>
    <row r="621" spans="5:18" ht="13.5" customHeight="1" x14ac:dyDescent="0.2">
      <c r="E621" s="51" t="s">
        <v>634</v>
      </c>
      <c r="F621" s="51" t="s">
        <v>635</v>
      </c>
      <c r="G621" s="51" t="s">
        <v>636</v>
      </c>
      <c r="H621" s="51" t="s">
        <v>562</v>
      </c>
      <c r="I621" s="51" t="s">
        <v>643</v>
      </c>
      <c r="J621" s="51" t="s">
        <v>644</v>
      </c>
      <c r="K621" s="51" t="s">
        <v>696</v>
      </c>
      <c r="L621" s="51" t="s">
        <v>608</v>
      </c>
      <c r="M621" s="51" t="s">
        <v>497</v>
      </c>
      <c r="N621" s="51" t="s">
        <v>497</v>
      </c>
      <c r="O621" s="51" t="s">
        <v>645</v>
      </c>
      <c r="P621" s="52">
        <v>107959</v>
      </c>
      <c r="Q621" s="51" t="s">
        <v>639</v>
      </c>
      <c r="R621" s="51" t="s">
        <v>640</v>
      </c>
    </row>
    <row r="622" spans="5:18" ht="13.5" customHeight="1" x14ac:dyDescent="0.2">
      <c r="E622" s="51" t="s">
        <v>634</v>
      </c>
      <c r="F622" s="51" t="s">
        <v>635</v>
      </c>
      <c r="G622" s="51" t="s">
        <v>636</v>
      </c>
      <c r="H622" s="51" t="s">
        <v>562</v>
      </c>
      <c r="I622" s="51" t="s">
        <v>643</v>
      </c>
      <c r="J622" s="51" t="s">
        <v>644</v>
      </c>
      <c r="K622" s="51" t="s">
        <v>696</v>
      </c>
      <c r="L622" s="51" t="s">
        <v>608</v>
      </c>
      <c r="M622" s="51" t="s">
        <v>568</v>
      </c>
      <c r="N622" s="51" t="s">
        <v>568</v>
      </c>
      <c r="O622" s="51" t="s">
        <v>645</v>
      </c>
      <c r="P622" s="52">
        <v>107784</v>
      </c>
      <c r="Q622" s="51" t="s">
        <v>639</v>
      </c>
      <c r="R622" s="51" t="s">
        <v>640</v>
      </c>
    </row>
    <row r="623" spans="5:18" ht="13.5" customHeight="1" x14ac:dyDescent="0.2">
      <c r="E623" s="51" t="s">
        <v>634</v>
      </c>
      <c r="F623" s="51" t="s">
        <v>635</v>
      </c>
      <c r="G623" s="51" t="s">
        <v>636</v>
      </c>
      <c r="H623" s="51" t="s">
        <v>562</v>
      </c>
      <c r="I623" s="51" t="s">
        <v>646</v>
      </c>
      <c r="J623" s="51" t="s">
        <v>647</v>
      </c>
      <c r="K623" s="51" t="s">
        <v>696</v>
      </c>
      <c r="L623" s="51" t="s">
        <v>608</v>
      </c>
      <c r="M623" s="51" t="s">
        <v>494</v>
      </c>
      <c r="N623" s="51" t="s">
        <v>494</v>
      </c>
      <c r="O623" s="51" t="s">
        <v>648</v>
      </c>
      <c r="P623" s="52">
        <v>31936.2</v>
      </c>
      <c r="Q623" s="51" t="s">
        <v>641</v>
      </c>
      <c r="R623" s="51" t="s">
        <v>642</v>
      </c>
    </row>
    <row r="624" spans="5:18" ht="13.5" customHeight="1" x14ac:dyDescent="0.2">
      <c r="E624" s="51" t="s">
        <v>634</v>
      </c>
      <c r="F624" s="51" t="s">
        <v>635</v>
      </c>
      <c r="G624" s="51" t="s">
        <v>636</v>
      </c>
      <c r="H624" s="51" t="s">
        <v>562</v>
      </c>
      <c r="I624" s="51" t="s">
        <v>646</v>
      </c>
      <c r="J624" s="51" t="s">
        <v>647</v>
      </c>
      <c r="K624" s="51" t="s">
        <v>696</v>
      </c>
      <c r="L624" s="51" t="s">
        <v>608</v>
      </c>
      <c r="M624" s="51" t="s">
        <v>495</v>
      </c>
      <c r="N624" s="51" t="s">
        <v>495</v>
      </c>
      <c r="O624" s="51" t="s">
        <v>648</v>
      </c>
      <c r="P624" s="52">
        <v>30331.29</v>
      </c>
      <c r="Q624" s="51" t="s">
        <v>641</v>
      </c>
      <c r="R624" s="51" t="s">
        <v>642</v>
      </c>
    </row>
    <row r="625" spans="5:18" ht="13.5" customHeight="1" x14ac:dyDescent="0.2">
      <c r="E625" s="51" t="s">
        <v>634</v>
      </c>
      <c r="F625" s="51" t="s">
        <v>635</v>
      </c>
      <c r="G625" s="51" t="s">
        <v>636</v>
      </c>
      <c r="H625" s="51" t="s">
        <v>562</v>
      </c>
      <c r="I625" s="51" t="s">
        <v>646</v>
      </c>
      <c r="J625" s="51" t="s">
        <v>647</v>
      </c>
      <c r="K625" s="51" t="s">
        <v>696</v>
      </c>
      <c r="L625" s="51" t="s">
        <v>608</v>
      </c>
      <c r="M625" s="51" t="s">
        <v>496</v>
      </c>
      <c r="N625" s="51" t="s">
        <v>496</v>
      </c>
      <c r="O625" s="51" t="s">
        <v>648</v>
      </c>
      <c r="P625" s="52">
        <v>30281.06</v>
      </c>
      <c r="Q625" s="51" t="s">
        <v>641</v>
      </c>
      <c r="R625" s="51" t="s">
        <v>642</v>
      </c>
    </row>
    <row r="626" spans="5:18" ht="13.5" customHeight="1" x14ac:dyDescent="0.2">
      <c r="E626" s="51" t="s">
        <v>634</v>
      </c>
      <c r="F626" s="51" t="s">
        <v>635</v>
      </c>
      <c r="G626" s="51" t="s">
        <v>636</v>
      </c>
      <c r="H626" s="51" t="s">
        <v>562</v>
      </c>
      <c r="I626" s="51" t="s">
        <v>646</v>
      </c>
      <c r="J626" s="51" t="s">
        <v>647</v>
      </c>
      <c r="K626" s="51" t="s">
        <v>696</v>
      </c>
      <c r="L626" s="51" t="s">
        <v>608</v>
      </c>
      <c r="M626" s="51" t="s">
        <v>497</v>
      </c>
      <c r="N626" s="51" t="s">
        <v>497</v>
      </c>
      <c r="O626" s="51" t="s">
        <v>648</v>
      </c>
      <c r="P626" s="52">
        <v>30171.79</v>
      </c>
      <c r="Q626" s="51" t="s">
        <v>641</v>
      </c>
      <c r="R626" s="51" t="s">
        <v>642</v>
      </c>
    </row>
    <row r="627" spans="5:18" ht="13.5" customHeight="1" x14ac:dyDescent="0.2">
      <c r="E627" s="51" t="s">
        <v>634</v>
      </c>
      <c r="F627" s="51" t="s">
        <v>635</v>
      </c>
      <c r="G627" s="51" t="s">
        <v>636</v>
      </c>
      <c r="H627" s="51" t="s">
        <v>562</v>
      </c>
      <c r="I627" s="51" t="s">
        <v>646</v>
      </c>
      <c r="J627" s="51" t="s">
        <v>647</v>
      </c>
      <c r="K627" s="51" t="s">
        <v>696</v>
      </c>
      <c r="L627" s="51" t="s">
        <v>608</v>
      </c>
      <c r="M627" s="51" t="s">
        <v>568</v>
      </c>
      <c r="N627" s="51" t="s">
        <v>568</v>
      </c>
      <c r="O627" s="51" t="s">
        <v>648</v>
      </c>
      <c r="P627" s="52">
        <v>30085.01</v>
      </c>
      <c r="Q627" s="51" t="s">
        <v>641</v>
      </c>
      <c r="R627" s="51" t="s">
        <v>642</v>
      </c>
    </row>
    <row r="628" spans="5:18" ht="13.5" customHeight="1" x14ac:dyDescent="0.2">
      <c r="E628" s="51" t="s">
        <v>634</v>
      </c>
      <c r="F628" s="51" t="s">
        <v>635</v>
      </c>
      <c r="G628" s="51" t="s">
        <v>636</v>
      </c>
      <c r="H628" s="51" t="s">
        <v>562</v>
      </c>
      <c r="I628" s="51" t="s">
        <v>637</v>
      </c>
      <c r="J628" s="51" t="s">
        <v>566</v>
      </c>
      <c r="K628" s="51" t="s">
        <v>697</v>
      </c>
      <c r="L628" s="51" t="s">
        <v>291</v>
      </c>
      <c r="M628" s="51" t="s">
        <v>494</v>
      </c>
      <c r="N628" s="51" t="s">
        <v>494</v>
      </c>
      <c r="O628" s="51" t="s">
        <v>204</v>
      </c>
      <c r="P628" s="52">
        <v>1441226</v>
      </c>
      <c r="Q628" s="51" t="s">
        <v>641</v>
      </c>
      <c r="R628" s="51" t="s">
        <v>642</v>
      </c>
    </row>
    <row r="629" spans="5:18" ht="13.5" customHeight="1" x14ac:dyDescent="0.2">
      <c r="E629" s="51" t="s">
        <v>634</v>
      </c>
      <c r="F629" s="51" t="s">
        <v>635</v>
      </c>
      <c r="G629" s="51" t="s">
        <v>636</v>
      </c>
      <c r="H629" s="51" t="s">
        <v>562</v>
      </c>
      <c r="I629" s="51" t="s">
        <v>637</v>
      </c>
      <c r="J629" s="51" t="s">
        <v>566</v>
      </c>
      <c r="K629" s="51" t="s">
        <v>697</v>
      </c>
      <c r="L629" s="51" t="s">
        <v>291</v>
      </c>
      <c r="M629" s="51" t="s">
        <v>495</v>
      </c>
      <c r="N629" s="51" t="s">
        <v>495</v>
      </c>
      <c r="O629" s="51" t="s">
        <v>204</v>
      </c>
      <c r="P629" s="52">
        <v>1417844</v>
      </c>
      <c r="Q629" s="51" t="s">
        <v>641</v>
      </c>
      <c r="R629" s="51" t="s">
        <v>642</v>
      </c>
    </row>
    <row r="630" spans="5:18" ht="13.5" customHeight="1" x14ac:dyDescent="0.2">
      <c r="E630" s="51" t="s">
        <v>634</v>
      </c>
      <c r="F630" s="51" t="s">
        <v>635</v>
      </c>
      <c r="G630" s="51" t="s">
        <v>636</v>
      </c>
      <c r="H630" s="51" t="s">
        <v>562</v>
      </c>
      <c r="I630" s="51" t="s">
        <v>637</v>
      </c>
      <c r="J630" s="51" t="s">
        <v>566</v>
      </c>
      <c r="K630" s="51" t="s">
        <v>697</v>
      </c>
      <c r="L630" s="51" t="s">
        <v>291</v>
      </c>
      <c r="M630" s="51" t="s">
        <v>496</v>
      </c>
      <c r="N630" s="51" t="s">
        <v>496</v>
      </c>
      <c r="O630" s="51" t="s">
        <v>204</v>
      </c>
      <c r="P630" s="52">
        <v>1423434</v>
      </c>
      <c r="Q630" s="51" t="s">
        <v>641</v>
      </c>
      <c r="R630" s="51" t="s">
        <v>642</v>
      </c>
    </row>
    <row r="631" spans="5:18" ht="13.5" customHeight="1" x14ac:dyDescent="0.2">
      <c r="E631" s="51" t="s">
        <v>634</v>
      </c>
      <c r="F631" s="51" t="s">
        <v>635</v>
      </c>
      <c r="G631" s="51" t="s">
        <v>636</v>
      </c>
      <c r="H631" s="51" t="s">
        <v>562</v>
      </c>
      <c r="I631" s="51" t="s">
        <v>637</v>
      </c>
      <c r="J631" s="51" t="s">
        <v>566</v>
      </c>
      <c r="K631" s="51" t="s">
        <v>697</v>
      </c>
      <c r="L631" s="51" t="s">
        <v>291</v>
      </c>
      <c r="M631" s="51" t="s">
        <v>497</v>
      </c>
      <c r="N631" s="51" t="s">
        <v>497</v>
      </c>
      <c r="O631" s="51" t="s">
        <v>204</v>
      </c>
      <c r="P631" s="52">
        <v>1320000</v>
      </c>
      <c r="Q631" s="51" t="s">
        <v>663</v>
      </c>
      <c r="R631" s="51" t="s">
        <v>664</v>
      </c>
    </row>
    <row r="632" spans="5:18" ht="13.5" customHeight="1" x14ac:dyDescent="0.2">
      <c r="E632" s="51" t="s">
        <v>634</v>
      </c>
      <c r="F632" s="51" t="s">
        <v>635</v>
      </c>
      <c r="G632" s="51" t="s">
        <v>636</v>
      </c>
      <c r="H632" s="51" t="s">
        <v>562</v>
      </c>
      <c r="I632" s="51" t="s">
        <v>637</v>
      </c>
      <c r="J632" s="51" t="s">
        <v>566</v>
      </c>
      <c r="K632" s="51" t="s">
        <v>697</v>
      </c>
      <c r="L632" s="51" t="s">
        <v>291</v>
      </c>
      <c r="M632" s="51" t="s">
        <v>568</v>
      </c>
      <c r="N632" s="51" t="s">
        <v>568</v>
      </c>
      <c r="O632" s="51" t="s">
        <v>204</v>
      </c>
      <c r="P632" s="52">
        <v>1442356</v>
      </c>
      <c r="Q632" s="51" t="s">
        <v>641</v>
      </c>
      <c r="R632" s="51" t="s">
        <v>642</v>
      </c>
    </row>
    <row r="633" spans="5:18" ht="13.5" customHeight="1" x14ac:dyDescent="0.2">
      <c r="E633" s="51" t="s">
        <v>634</v>
      </c>
      <c r="F633" s="51" t="s">
        <v>635</v>
      </c>
      <c r="G633" s="51" t="s">
        <v>636</v>
      </c>
      <c r="H633" s="51" t="s">
        <v>562</v>
      </c>
      <c r="I633" s="51" t="s">
        <v>643</v>
      </c>
      <c r="J633" s="51" t="s">
        <v>644</v>
      </c>
      <c r="K633" s="51" t="s">
        <v>697</v>
      </c>
      <c r="L633" s="51" t="s">
        <v>291</v>
      </c>
      <c r="M633" s="51" t="s">
        <v>494</v>
      </c>
      <c r="N633" s="51" t="s">
        <v>494</v>
      </c>
      <c r="O633" s="51" t="s">
        <v>645</v>
      </c>
      <c r="P633" s="52">
        <v>8416</v>
      </c>
      <c r="Q633" s="51" t="s">
        <v>639</v>
      </c>
      <c r="R633" s="51" t="s">
        <v>640</v>
      </c>
    </row>
    <row r="634" spans="5:18" ht="13.5" customHeight="1" x14ac:dyDescent="0.2">
      <c r="E634" s="51" t="s">
        <v>634</v>
      </c>
      <c r="F634" s="51" t="s">
        <v>635</v>
      </c>
      <c r="G634" s="51" t="s">
        <v>636</v>
      </c>
      <c r="H634" s="51" t="s">
        <v>562</v>
      </c>
      <c r="I634" s="51" t="s">
        <v>643</v>
      </c>
      <c r="J634" s="51" t="s">
        <v>644</v>
      </c>
      <c r="K634" s="51" t="s">
        <v>697</v>
      </c>
      <c r="L634" s="51" t="s">
        <v>291</v>
      </c>
      <c r="M634" s="51" t="s">
        <v>495</v>
      </c>
      <c r="N634" s="51" t="s">
        <v>495</v>
      </c>
      <c r="O634" s="51" t="s">
        <v>645</v>
      </c>
      <c r="P634" s="52">
        <v>9076</v>
      </c>
      <c r="Q634" s="51" t="s">
        <v>639</v>
      </c>
      <c r="R634" s="51" t="s">
        <v>640</v>
      </c>
    </row>
    <row r="635" spans="5:18" ht="13.5" customHeight="1" x14ac:dyDescent="0.2">
      <c r="E635" s="51" t="s">
        <v>634</v>
      </c>
      <c r="F635" s="51" t="s">
        <v>635</v>
      </c>
      <c r="G635" s="51" t="s">
        <v>636</v>
      </c>
      <c r="H635" s="51" t="s">
        <v>562</v>
      </c>
      <c r="I635" s="51" t="s">
        <v>643</v>
      </c>
      <c r="J635" s="51" t="s">
        <v>644</v>
      </c>
      <c r="K635" s="51" t="s">
        <v>697</v>
      </c>
      <c r="L635" s="51" t="s">
        <v>291</v>
      </c>
      <c r="M635" s="51" t="s">
        <v>496</v>
      </c>
      <c r="N635" s="51" t="s">
        <v>496</v>
      </c>
      <c r="O635" s="51" t="s">
        <v>645</v>
      </c>
      <c r="P635" s="52">
        <v>9687</v>
      </c>
      <c r="Q635" s="51" t="s">
        <v>639</v>
      </c>
      <c r="R635" s="51" t="s">
        <v>640</v>
      </c>
    </row>
    <row r="636" spans="5:18" ht="13.5" customHeight="1" x14ac:dyDescent="0.2">
      <c r="E636" s="51" t="s">
        <v>634</v>
      </c>
      <c r="F636" s="51" t="s">
        <v>635</v>
      </c>
      <c r="G636" s="51" t="s">
        <v>636</v>
      </c>
      <c r="H636" s="51" t="s">
        <v>562</v>
      </c>
      <c r="I636" s="51" t="s">
        <v>643</v>
      </c>
      <c r="J636" s="51" t="s">
        <v>644</v>
      </c>
      <c r="K636" s="51" t="s">
        <v>697</v>
      </c>
      <c r="L636" s="51" t="s">
        <v>291</v>
      </c>
      <c r="M636" s="51" t="s">
        <v>497</v>
      </c>
      <c r="N636" s="51" t="s">
        <v>497</v>
      </c>
      <c r="O636" s="51" t="s">
        <v>645</v>
      </c>
      <c r="P636" s="52">
        <v>11184</v>
      </c>
      <c r="Q636" s="51" t="s">
        <v>639</v>
      </c>
      <c r="R636" s="51" t="s">
        <v>640</v>
      </c>
    </row>
    <row r="637" spans="5:18" ht="13.5" customHeight="1" x14ac:dyDescent="0.2">
      <c r="E637" s="51" t="s">
        <v>634</v>
      </c>
      <c r="F637" s="51" t="s">
        <v>635</v>
      </c>
      <c r="G637" s="51" t="s">
        <v>636</v>
      </c>
      <c r="H637" s="51" t="s">
        <v>562</v>
      </c>
      <c r="I637" s="51" t="s">
        <v>643</v>
      </c>
      <c r="J637" s="51" t="s">
        <v>644</v>
      </c>
      <c r="K637" s="51" t="s">
        <v>697</v>
      </c>
      <c r="L637" s="51" t="s">
        <v>291</v>
      </c>
      <c r="M637" s="51" t="s">
        <v>568</v>
      </c>
      <c r="N637" s="51" t="s">
        <v>568</v>
      </c>
      <c r="O637" s="51" t="s">
        <v>645</v>
      </c>
      <c r="P637" s="52">
        <v>10959</v>
      </c>
      <c r="Q637" s="51" t="s">
        <v>639</v>
      </c>
      <c r="R637" s="51" t="s">
        <v>640</v>
      </c>
    </row>
    <row r="638" spans="5:18" ht="13.5" customHeight="1" x14ac:dyDescent="0.2">
      <c r="E638" s="51" t="s">
        <v>634</v>
      </c>
      <c r="F638" s="51" t="s">
        <v>635</v>
      </c>
      <c r="G638" s="51" t="s">
        <v>636</v>
      </c>
      <c r="H638" s="51" t="s">
        <v>562</v>
      </c>
      <c r="I638" s="51" t="s">
        <v>646</v>
      </c>
      <c r="J638" s="51" t="s">
        <v>647</v>
      </c>
      <c r="K638" s="51" t="s">
        <v>697</v>
      </c>
      <c r="L638" s="51" t="s">
        <v>291</v>
      </c>
      <c r="M638" s="51" t="s">
        <v>494</v>
      </c>
      <c r="N638" s="51" t="s">
        <v>494</v>
      </c>
      <c r="O638" s="51" t="s">
        <v>648</v>
      </c>
      <c r="P638" s="52">
        <v>1213006</v>
      </c>
      <c r="Q638" s="51" t="s">
        <v>651</v>
      </c>
      <c r="R638" s="51" t="s">
        <v>652</v>
      </c>
    </row>
    <row r="639" spans="5:18" ht="13.5" customHeight="1" x14ac:dyDescent="0.2">
      <c r="E639" s="51" t="s">
        <v>634</v>
      </c>
      <c r="F639" s="51" t="s">
        <v>635</v>
      </c>
      <c r="G639" s="51" t="s">
        <v>636</v>
      </c>
      <c r="H639" s="51" t="s">
        <v>562</v>
      </c>
      <c r="I639" s="51" t="s">
        <v>646</v>
      </c>
      <c r="J639" s="51" t="s">
        <v>647</v>
      </c>
      <c r="K639" s="51" t="s">
        <v>697</v>
      </c>
      <c r="L639" s="51" t="s">
        <v>291</v>
      </c>
      <c r="M639" s="51" t="s">
        <v>495</v>
      </c>
      <c r="N639" s="51" t="s">
        <v>495</v>
      </c>
      <c r="O639" s="51" t="s">
        <v>648</v>
      </c>
      <c r="P639" s="52">
        <v>1286872</v>
      </c>
      <c r="Q639" s="51" t="s">
        <v>651</v>
      </c>
      <c r="R639" s="51" t="s">
        <v>652</v>
      </c>
    </row>
    <row r="640" spans="5:18" ht="13.5" customHeight="1" x14ac:dyDescent="0.2">
      <c r="E640" s="51" t="s">
        <v>634</v>
      </c>
      <c r="F640" s="51" t="s">
        <v>635</v>
      </c>
      <c r="G640" s="51" t="s">
        <v>636</v>
      </c>
      <c r="H640" s="51" t="s">
        <v>562</v>
      </c>
      <c r="I640" s="51" t="s">
        <v>646</v>
      </c>
      <c r="J640" s="51" t="s">
        <v>647</v>
      </c>
      <c r="K640" s="51" t="s">
        <v>697</v>
      </c>
      <c r="L640" s="51" t="s">
        <v>291</v>
      </c>
      <c r="M640" s="51" t="s">
        <v>496</v>
      </c>
      <c r="N640" s="51" t="s">
        <v>496</v>
      </c>
      <c r="O640" s="51" t="s">
        <v>648</v>
      </c>
      <c r="P640" s="52">
        <v>1378846</v>
      </c>
      <c r="Q640" s="51" t="s">
        <v>651</v>
      </c>
      <c r="R640" s="51" t="s">
        <v>652</v>
      </c>
    </row>
    <row r="641" spans="5:18" ht="13.5" customHeight="1" x14ac:dyDescent="0.2">
      <c r="E641" s="51" t="s">
        <v>634</v>
      </c>
      <c r="F641" s="51" t="s">
        <v>635</v>
      </c>
      <c r="G641" s="51" t="s">
        <v>636</v>
      </c>
      <c r="H641" s="51" t="s">
        <v>562</v>
      </c>
      <c r="I641" s="51" t="s">
        <v>646</v>
      </c>
      <c r="J641" s="51" t="s">
        <v>647</v>
      </c>
      <c r="K641" s="51" t="s">
        <v>697</v>
      </c>
      <c r="L641" s="51" t="s">
        <v>291</v>
      </c>
      <c r="M641" s="51" t="s">
        <v>497</v>
      </c>
      <c r="N641" s="51" t="s">
        <v>497</v>
      </c>
      <c r="O641" s="51" t="s">
        <v>648</v>
      </c>
      <c r="P641" s="52">
        <v>1476290</v>
      </c>
      <c r="Q641" s="51" t="s">
        <v>651</v>
      </c>
      <c r="R641" s="51" t="s">
        <v>652</v>
      </c>
    </row>
    <row r="642" spans="5:18" ht="13.5" customHeight="1" x14ac:dyDescent="0.2">
      <c r="E642" s="51" t="s">
        <v>634</v>
      </c>
      <c r="F642" s="51" t="s">
        <v>635</v>
      </c>
      <c r="G642" s="51" t="s">
        <v>636</v>
      </c>
      <c r="H642" s="51" t="s">
        <v>562</v>
      </c>
      <c r="I642" s="51" t="s">
        <v>646</v>
      </c>
      <c r="J642" s="51" t="s">
        <v>647</v>
      </c>
      <c r="K642" s="51" t="s">
        <v>697</v>
      </c>
      <c r="L642" s="51" t="s">
        <v>291</v>
      </c>
      <c r="M642" s="51" t="s">
        <v>568</v>
      </c>
      <c r="N642" s="51" t="s">
        <v>568</v>
      </c>
      <c r="O642" s="51" t="s">
        <v>648</v>
      </c>
      <c r="P642" s="52">
        <v>1580620</v>
      </c>
      <c r="Q642" s="51" t="s">
        <v>651</v>
      </c>
      <c r="R642" s="51" t="s">
        <v>652</v>
      </c>
    </row>
    <row r="643" spans="5:18" ht="13.5" customHeight="1" x14ac:dyDescent="0.2">
      <c r="E643" s="51" t="s">
        <v>634</v>
      </c>
      <c r="F643" s="51" t="s">
        <v>635</v>
      </c>
      <c r="G643" s="51" t="s">
        <v>636</v>
      </c>
      <c r="H643" s="51" t="s">
        <v>562</v>
      </c>
      <c r="I643" s="51" t="s">
        <v>637</v>
      </c>
      <c r="J643" s="51" t="s">
        <v>566</v>
      </c>
      <c r="K643" s="51" t="s">
        <v>698</v>
      </c>
      <c r="L643" s="51" t="s">
        <v>582</v>
      </c>
      <c r="M643" s="51" t="s">
        <v>494</v>
      </c>
      <c r="N643" s="51" t="s">
        <v>494</v>
      </c>
      <c r="O643" s="51" t="s">
        <v>204</v>
      </c>
      <c r="P643" s="52">
        <v>70794</v>
      </c>
      <c r="Q643" s="51" t="s">
        <v>641</v>
      </c>
      <c r="R643" s="51" t="s">
        <v>642</v>
      </c>
    </row>
    <row r="644" spans="5:18" ht="13.5" customHeight="1" x14ac:dyDescent="0.2">
      <c r="E644" s="51" t="s">
        <v>634</v>
      </c>
      <c r="F644" s="51" t="s">
        <v>635</v>
      </c>
      <c r="G644" s="51" t="s">
        <v>636</v>
      </c>
      <c r="H644" s="51" t="s">
        <v>562</v>
      </c>
      <c r="I644" s="51" t="s">
        <v>637</v>
      </c>
      <c r="J644" s="51" t="s">
        <v>566</v>
      </c>
      <c r="K644" s="51" t="s">
        <v>698</v>
      </c>
      <c r="L644" s="51" t="s">
        <v>582</v>
      </c>
      <c r="M644" s="51" t="s">
        <v>495</v>
      </c>
      <c r="N644" s="51" t="s">
        <v>495</v>
      </c>
      <c r="O644" s="51" t="s">
        <v>204</v>
      </c>
      <c r="P644" s="52">
        <v>70216</v>
      </c>
      <c r="Q644" s="51" t="s">
        <v>641</v>
      </c>
      <c r="R644" s="51" t="s">
        <v>642</v>
      </c>
    </row>
    <row r="645" spans="5:18" ht="13.5" customHeight="1" x14ac:dyDescent="0.2">
      <c r="E645" s="51" t="s">
        <v>634</v>
      </c>
      <c r="F645" s="51" t="s">
        <v>635</v>
      </c>
      <c r="G645" s="51" t="s">
        <v>636</v>
      </c>
      <c r="H645" s="51" t="s">
        <v>562</v>
      </c>
      <c r="I645" s="51" t="s">
        <v>637</v>
      </c>
      <c r="J645" s="51" t="s">
        <v>566</v>
      </c>
      <c r="K645" s="51" t="s">
        <v>698</v>
      </c>
      <c r="L645" s="51" t="s">
        <v>582</v>
      </c>
      <c r="M645" s="51" t="s">
        <v>496</v>
      </c>
      <c r="N645" s="51" t="s">
        <v>496</v>
      </c>
      <c r="O645" s="51" t="s">
        <v>204</v>
      </c>
      <c r="P645" s="52">
        <v>70700</v>
      </c>
      <c r="Q645" s="51" t="s">
        <v>641</v>
      </c>
      <c r="R645" s="51" t="s">
        <v>642</v>
      </c>
    </row>
    <row r="646" spans="5:18" ht="13.5" customHeight="1" x14ac:dyDescent="0.2">
      <c r="E646" s="51" t="s">
        <v>634</v>
      </c>
      <c r="F646" s="51" t="s">
        <v>635</v>
      </c>
      <c r="G646" s="51" t="s">
        <v>636</v>
      </c>
      <c r="H646" s="51" t="s">
        <v>562</v>
      </c>
      <c r="I646" s="51" t="s">
        <v>637</v>
      </c>
      <c r="J646" s="51" t="s">
        <v>566</v>
      </c>
      <c r="K646" s="51" t="s">
        <v>698</v>
      </c>
      <c r="L646" s="51" t="s">
        <v>582</v>
      </c>
      <c r="M646" s="51" t="s">
        <v>497</v>
      </c>
      <c r="N646" s="51" t="s">
        <v>497</v>
      </c>
      <c r="O646" s="51" t="s">
        <v>204</v>
      </c>
      <c r="P646" s="52">
        <v>70677</v>
      </c>
      <c r="Q646" s="51" t="s">
        <v>641</v>
      </c>
      <c r="R646" s="51" t="s">
        <v>642</v>
      </c>
    </row>
    <row r="647" spans="5:18" ht="13.5" customHeight="1" x14ac:dyDescent="0.2">
      <c r="E647" s="51" t="s">
        <v>634</v>
      </c>
      <c r="F647" s="51" t="s">
        <v>635</v>
      </c>
      <c r="G647" s="51" t="s">
        <v>636</v>
      </c>
      <c r="H647" s="51" t="s">
        <v>562</v>
      </c>
      <c r="I647" s="51" t="s">
        <v>637</v>
      </c>
      <c r="J647" s="51" t="s">
        <v>566</v>
      </c>
      <c r="K647" s="51" t="s">
        <v>698</v>
      </c>
      <c r="L647" s="51" t="s">
        <v>582</v>
      </c>
      <c r="M647" s="51" t="s">
        <v>568</v>
      </c>
      <c r="N647" s="51" t="s">
        <v>568</v>
      </c>
      <c r="O647" s="51" t="s">
        <v>204</v>
      </c>
      <c r="P647" s="52">
        <v>70682</v>
      </c>
      <c r="Q647" s="51" t="s">
        <v>641</v>
      </c>
      <c r="R647" s="51" t="s">
        <v>642</v>
      </c>
    </row>
    <row r="648" spans="5:18" ht="13.5" customHeight="1" x14ac:dyDescent="0.2">
      <c r="E648" s="51" t="s">
        <v>634</v>
      </c>
      <c r="F648" s="51" t="s">
        <v>635</v>
      </c>
      <c r="G648" s="51" t="s">
        <v>636</v>
      </c>
      <c r="H648" s="51" t="s">
        <v>562</v>
      </c>
      <c r="I648" s="51" t="s">
        <v>643</v>
      </c>
      <c r="J648" s="51" t="s">
        <v>644</v>
      </c>
      <c r="K648" s="51" t="s">
        <v>698</v>
      </c>
      <c r="L648" s="51" t="s">
        <v>582</v>
      </c>
      <c r="M648" s="51" t="s">
        <v>494</v>
      </c>
      <c r="N648" s="51" t="s">
        <v>494</v>
      </c>
      <c r="O648" s="51" t="s">
        <v>645</v>
      </c>
      <c r="P648" s="52">
        <v>4220</v>
      </c>
      <c r="Q648" s="51" t="s">
        <v>639</v>
      </c>
      <c r="R648" s="51" t="s">
        <v>640</v>
      </c>
    </row>
    <row r="649" spans="5:18" ht="13.5" customHeight="1" x14ac:dyDescent="0.2">
      <c r="E649" s="51" t="s">
        <v>634</v>
      </c>
      <c r="F649" s="51" t="s">
        <v>635</v>
      </c>
      <c r="G649" s="51" t="s">
        <v>636</v>
      </c>
      <c r="H649" s="51" t="s">
        <v>562</v>
      </c>
      <c r="I649" s="51" t="s">
        <v>643</v>
      </c>
      <c r="J649" s="51" t="s">
        <v>644</v>
      </c>
      <c r="K649" s="51" t="s">
        <v>698</v>
      </c>
      <c r="L649" s="51" t="s">
        <v>582</v>
      </c>
      <c r="M649" s="51" t="s">
        <v>495</v>
      </c>
      <c r="N649" s="51" t="s">
        <v>495</v>
      </c>
      <c r="O649" s="51" t="s">
        <v>645</v>
      </c>
      <c r="P649" s="52">
        <v>4202</v>
      </c>
      <c r="Q649" s="51" t="s">
        <v>639</v>
      </c>
      <c r="R649" s="51" t="s">
        <v>640</v>
      </c>
    </row>
    <row r="650" spans="5:18" ht="13.5" customHeight="1" x14ac:dyDescent="0.2">
      <c r="E650" s="51" t="s">
        <v>634</v>
      </c>
      <c r="F650" s="51" t="s">
        <v>635</v>
      </c>
      <c r="G650" s="51" t="s">
        <v>636</v>
      </c>
      <c r="H650" s="51" t="s">
        <v>562</v>
      </c>
      <c r="I650" s="51" t="s">
        <v>643</v>
      </c>
      <c r="J650" s="51" t="s">
        <v>644</v>
      </c>
      <c r="K650" s="51" t="s">
        <v>698</v>
      </c>
      <c r="L650" s="51" t="s">
        <v>582</v>
      </c>
      <c r="M650" s="51" t="s">
        <v>496</v>
      </c>
      <c r="N650" s="51" t="s">
        <v>496</v>
      </c>
      <c r="O650" s="51" t="s">
        <v>645</v>
      </c>
      <c r="P650" s="52">
        <v>4164</v>
      </c>
      <c r="Q650" s="51" t="s">
        <v>639</v>
      </c>
      <c r="R650" s="51" t="s">
        <v>640</v>
      </c>
    </row>
    <row r="651" spans="5:18" ht="13.5" customHeight="1" x14ac:dyDescent="0.2">
      <c r="E651" s="51" t="s">
        <v>634</v>
      </c>
      <c r="F651" s="51" t="s">
        <v>635</v>
      </c>
      <c r="G651" s="51" t="s">
        <v>636</v>
      </c>
      <c r="H651" s="51" t="s">
        <v>562</v>
      </c>
      <c r="I651" s="51" t="s">
        <v>643</v>
      </c>
      <c r="J651" s="51" t="s">
        <v>644</v>
      </c>
      <c r="K651" s="51" t="s">
        <v>698</v>
      </c>
      <c r="L651" s="51" t="s">
        <v>582</v>
      </c>
      <c r="M651" s="51" t="s">
        <v>497</v>
      </c>
      <c r="N651" s="51" t="s">
        <v>497</v>
      </c>
      <c r="O651" s="51" t="s">
        <v>645</v>
      </c>
      <c r="P651" s="52">
        <v>4164</v>
      </c>
      <c r="Q651" s="51" t="s">
        <v>639</v>
      </c>
      <c r="R651" s="51" t="s">
        <v>640</v>
      </c>
    </row>
    <row r="652" spans="5:18" ht="13.5" customHeight="1" x14ac:dyDescent="0.2">
      <c r="E652" s="51" t="s">
        <v>634</v>
      </c>
      <c r="F652" s="51" t="s">
        <v>635</v>
      </c>
      <c r="G652" s="51" t="s">
        <v>636</v>
      </c>
      <c r="H652" s="51" t="s">
        <v>562</v>
      </c>
      <c r="I652" s="51" t="s">
        <v>643</v>
      </c>
      <c r="J652" s="51" t="s">
        <v>644</v>
      </c>
      <c r="K652" s="51" t="s">
        <v>698</v>
      </c>
      <c r="L652" s="51" t="s">
        <v>582</v>
      </c>
      <c r="M652" s="51" t="s">
        <v>568</v>
      </c>
      <c r="N652" s="51" t="s">
        <v>568</v>
      </c>
      <c r="O652" s="51" t="s">
        <v>645</v>
      </c>
      <c r="P652" s="52">
        <v>4165</v>
      </c>
      <c r="Q652" s="51" t="s">
        <v>639</v>
      </c>
      <c r="R652" s="51" t="s">
        <v>640</v>
      </c>
    </row>
    <row r="653" spans="5:18" ht="13.5" customHeight="1" x14ac:dyDescent="0.2">
      <c r="E653" s="51" t="s">
        <v>634</v>
      </c>
      <c r="F653" s="51" t="s">
        <v>635</v>
      </c>
      <c r="G653" s="51" t="s">
        <v>636</v>
      </c>
      <c r="H653" s="51" t="s">
        <v>562</v>
      </c>
      <c r="I653" s="51" t="s">
        <v>646</v>
      </c>
      <c r="J653" s="51" t="s">
        <v>647</v>
      </c>
      <c r="K653" s="51" t="s">
        <v>698</v>
      </c>
      <c r="L653" s="51" t="s">
        <v>582</v>
      </c>
      <c r="M653" s="51" t="s">
        <v>494</v>
      </c>
      <c r="N653" s="51" t="s">
        <v>494</v>
      </c>
      <c r="O653" s="51" t="s">
        <v>648</v>
      </c>
      <c r="P653" s="52">
        <v>29877.03</v>
      </c>
      <c r="Q653" s="51" t="s">
        <v>641</v>
      </c>
      <c r="R653" s="51" t="s">
        <v>642</v>
      </c>
    </row>
    <row r="654" spans="5:18" ht="13.5" customHeight="1" x14ac:dyDescent="0.2">
      <c r="E654" s="51" t="s">
        <v>634</v>
      </c>
      <c r="F654" s="51" t="s">
        <v>635</v>
      </c>
      <c r="G654" s="51" t="s">
        <v>636</v>
      </c>
      <c r="H654" s="51" t="s">
        <v>562</v>
      </c>
      <c r="I654" s="51" t="s">
        <v>646</v>
      </c>
      <c r="J654" s="51" t="s">
        <v>647</v>
      </c>
      <c r="K654" s="51" t="s">
        <v>698</v>
      </c>
      <c r="L654" s="51" t="s">
        <v>582</v>
      </c>
      <c r="M654" s="51" t="s">
        <v>495</v>
      </c>
      <c r="N654" s="51" t="s">
        <v>495</v>
      </c>
      <c r="O654" s="51" t="s">
        <v>648</v>
      </c>
      <c r="P654" s="52">
        <v>29503.68</v>
      </c>
      <c r="Q654" s="51" t="s">
        <v>641</v>
      </c>
      <c r="R654" s="51" t="s">
        <v>642</v>
      </c>
    </row>
    <row r="655" spans="5:18" ht="13.5" customHeight="1" x14ac:dyDescent="0.2">
      <c r="E655" s="51" t="s">
        <v>634</v>
      </c>
      <c r="F655" s="51" t="s">
        <v>635</v>
      </c>
      <c r="G655" s="51" t="s">
        <v>636</v>
      </c>
      <c r="H655" s="51" t="s">
        <v>562</v>
      </c>
      <c r="I655" s="51" t="s">
        <v>646</v>
      </c>
      <c r="J655" s="51" t="s">
        <v>647</v>
      </c>
      <c r="K655" s="51" t="s">
        <v>698</v>
      </c>
      <c r="L655" s="51" t="s">
        <v>582</v>
      </c>
      <c r="M655" s="51" t="s">
        <v>496</v>
      </c>
      <c r="N655" s="51" t="s">
        <v>496</v>
      </c>
      <c r="O655" s="51" t="s">
        <v>648</v>
      </c>
      <c r="P655" s="52">
        <v>29438.959999999999</v>
      </c>
      <c r="Q655" s="51" t="s">
        <v>641</v>
      </c>
      <c r="R655" s="51" t="s">
        <v>642</v>
      </c>
    </row>
    <row r="656" spans="5:18" ht="13.5" customHeight="1" x14ac:dyDescent="0.2">
      <c r="E656" s="51" t="s">
        <v>634</v>
      </c>
      <c r="F656" s="51" t="s">
        <v>635</v>
      </c>
      <c r="G656" s="51" t="s">
        <v>636</v>
      </c>
      <c r="H656" s="51" t="s">
        <v>562</v>
      </c>
      <c r="I656" s="51" t="s">
        <v>646</v>
      </c>
      <c r="J656" s="51" t="s">
        <v>647</v>
      </c>
      <c r="K656" s="51" t="s">
        <v>698</v>
      </c>
      <c r="L656" s="51" t="s">
        <v>582</v>
      </c>
      <c r="M656" s="51" t="s">
        <v>497</v>
      </c>
      <c r="N656" s="51" t="s">
        <v>497</v>
      </c>
      <c r="O656" s="51" t="s">
        <v>648</v>
      </c>
      <c r="P656" s="52">
        <v>29433.06</v>
      </c>
      <c r="Q656" s="51" t="s">
        <v>641</v>
      </c>
      <c r="R656" s="51" t="s">
        <v>642</v>
      </c>
    </row>
    <row r="657" spans="5:18" ht="13.5" customHeight="1" x14ac:dyDescent="0.2">
      <c r="E657" s="51" t="s">
        <v>634</v>
      </c>
      <c r="F657" s="51" t="s">
        <v>635</v>
      </c>
      <c r="G657" s="51" t="s">
        <v>636</v>
      </c>
      <c r="H657" s="51" t="s">
        <v>562</v>
      </c>
      <c r="I657" s="51" t="s">
        <v>646</v>
      </c>
      <c r="J657" s="51" t="s">
        <v>647</v>
      </c>
      <c r="K657" s="51" t="s">
        <v>698</v>
      </c>
      <c r="L657" s="51" t="s">
        <v>582</v>
      </c>
      <c r="M657" s="51" t="s">
        <v>568</v>
      </c>
      <c r="N657" s="51" t="s">
        <v>568</v>
      </c>
      <c r="O657" s="51" t="s">
        <v>648</v>
      </c>
      <c r="P657" s="52">
        <v>29438.91</v>
      </c>
      <c r="Q657" s="51" t="s">
        <v>641</v>
      </c>
      <c r="R657" s="51" t="s">
        <v>642</v>
      </c>
    </row>
    <row r="658" spans="5:18" ht="13.5" customHeight="1" x14ac:dyDescent="0.2">
      <c r="E658" s="51" t="s">
        <v>634</v>
      </c>
      <c r="F658" s="51" t="s">
        <v>635</v>
      </c>
      <c r="G658" s="51" t="s">
        <v>636</v>
      </c>
      <c r="H658" s="51" t="s">
        <v>562</v>
      </c>
      <c r="I658" s="51" t="s">
        <v>637</v>
      </c>
      <c r="J658" s="51" t="s">
        <v>566</v>
      </c>
      <c r="K658" s="51" t="s">
        <v>699</v>
      </c>
      <c r="L658" s="51" t="s">
        <v>600</v>
      </c>
      <c r="M658" s="51" t="s">
        <v>494</v>
      </c>
      <c r="N658" s="51" t="s">
        <v>494</v>
      </c>
      <c r="O658" s="51" t="s">
        <v>204</v>
      </c>
      <c r="P658" s="52">
        <v>10618</v>
      </c>
      <c r="Q658" s="51" t="s">
        <v>641</v>
      </c>
      <c r="R658" s="51" t="s">
        <v>642</v>
      </c>
    </row>
    <row r="659" spans="5:18" ht="13.5" customHeight="1" x14ac:dyDescent="0.2">
      <c r="E659" s="51" t="s">
        <v>634</v>
      </c>
      <c r="F659" s="51" t="s">
        <v>635</v>
      </c>
      <c r="G659" s="51" t="s">
        <v>636</v>
      </c>
      <c r="H659" s="51" t="s">
        <v>562</v>
      </c>
      <c r="I659" s="51" t="s">
        <v>637</v>
      </c>
      <c r="J659" s="51" t="s">
        <v>566</v>
      </c>
      <c r="K659" s="51" t="s">
        <v>699</v>
      </c>
      <c r="L659" s="51" t="s">
        <v>600</v>
      </c>
      <c r="M659" s="51" t="s">
        <v>495</v>
      </c>
      <c r="N659" s="51" t="s">
        <v>495</v>
      </c>
      <c r="O659" s="51" t="s">
        <v>204</v>
      </c>
      <c r="P659" s="52">
        <v>10528</v>
      </c>
      <c r="Q659" s="51" t="s">
        <v>641</v>
      </c>
      <c r="R659" s="51" t="s">
        <v>642</v>
      </c>
    </row>
    <row r="660" spans="5:18" ht="13.5" customHeight="1" x14ac:dyDescent="0.2">
      <c r="E660" s="51" t="s">
        <v>634</v>
      </c>
      <c r="F660" s="51" t="s">
        <v>635</v>
      </c>
      <c r="G660" s="51" t="s">
        <v>636</v>
      </c>
      <c r="H660" s="51" t="s">
        <v>562</v>
      </c>
      <c r="I660" s="51" t="s">
        <v>637</v>
      </c>
      <c r="J660" s="51" t="s">
        <v>566</v>
      </c>
      <c r="K660" s="51" t="s">
        <v>699</v>
      </c>
      <c r="L660" s="51" t="s">
        <v>600</v>
      </c>
      <c r="M660" s="51" t="s">
        <v>496</v>
      </c>
      <c r="N660" s="51" t="s">
        <v>496</v>
      </c>
      <c r="O660" s="51" t="s">
        <v>204</v>
      </c>
      <c r="P660" s="52">
        <v>10523</v>
      </c>
      <c r="Q660" s="51" t="s">
        <v>641</v>
      </c>
      <c r="R660" s="51" t="s">
        <v>642</v>
      </c>
    </row>
    <row r="661" spans="5:18" ht="13.5" customHeight="1" x14ac:dyDescent="0.2">
      <c r="E661" s="51" t="s">
        <v>634</v>
      </c>
      <c r="F661" s="51" t="s">
        <v>635</v>
      </c>
      <c r="G661" s="51" t="s">
        <v>636</v>
      </c>
      <c r="H661" s="51" t="s">
        <v>562</v>
      </c>
      <c r="I661" s="51" t="s">
        <v>637</v>
      </c>
      <c r="J661" s="51" t="s">
        <v>566</v>
      </c>
      <c r="K661" s="51" t="s">
        <v>699</v>
      </c>
      <c r="L661" s="51" t="s">
        <v>600</v>
      </c>
      <c r="M661" s="51" t="s">
        <v>497</v>
      </c>
      <c r="N661" s="51" t="s">
        <v>497</v>
      </c>
      <c r="O661" s="51" t="s">
        <v>204</v>
      </c>
      <c r="P661" s="52">
        <v>10515</v>
      </c>
      <c r="Q661" s="51" t="s">
        <v>641</v>
      </c>
      <c r="R661" s="51" t="s">
        <v>642</v>
      </c>
    </row>
    <row r="662" spans="5:18" ht="13.5" customHeight="1" x14ac:dyDescent="0.2">
      <c r="E662" s="51" t="s">
        <v>634</v>
      </c>
      <c r="F662" s="51" t="s">
        <v>635</v>
      </c>
      <c r="G662" s="51" t="s">
        <v>636</v>
      </c>
      <c r="H662" s="51" t="s">
        <v>562</v>
      </c>
      <c r="I662" s="51" t="s">
        <v>637</v>
      </c>
      <c r="J662" s="51" t="s">
        <v>566</v>
      </c>
      <c r="K662" s="51" t="s">
        <v>699</v>
      </c>
      <c r="L662" s="51" t="s">
        <v>600</v>
      </c>
      <c r="M662" s="51" t="s">
        <v>568</v>
      </c>
      <c r="N662" s="51" t="s">
        <v>568</v>
      </c>
      <c r="O662" s="51" t="s">
        <v>204</v>
      </c>
      <c r="P662" s="52">
        <v>10507</v>
      </c>
      <c r="Q662" s="51" t="s">
        <v>641</v>
      </c>
      <c r="R662" s="51" t="s">
        <v>642</v>
      </c>
    </row>
    <row r="663" spans="5:18" ht="13.5" customHeight="1" x14ac:dyDescent="0.2">
      <c r="E663" s="51" t="s">
        <v>634</v>
      </c>
      <c r="F663" s="51" t="s">
        <v>635</v>
      </c>
      <c r="G663" s="51" t="s">
        <v>636</v>
      </c>
      <c r="H663" s="51" t="s">
        <v>562</v>
      </c>
      <c r="I663" s="51" t="s">
        <v>643</v>
      </c>
      <c r="J663" s="51" t="s">
        <v>644</v>
      </c>
      <c r="K663" s="51" t="s">
        <v>699</v>
      </c>
      <c r="L663" s="51" t="s">
        <v>600</v>
      </c>
      <c r="M663" s="51" t="s">
        <v>494</v>
      </c>
      <c r="N663" s="51" t="s">
        <v>494</v>
      </c>
      <c r="O663" s="51" t="s">
        <v>645</v>
      </c>
      <c r="P663" s="52">
        <v>4356</v>
      </c>
      <c r="Q663" s="51" t="s">
        <v>639</v>
      </c>
      <c r="R663" s="51" t="s">
        <v>640</v>
      </c>
    </row>
    <row r="664" spans="5:18" ht="13.5" customHeight="1" x14ac:dyDescent="0.2">
      <c r="E664" s="51" t="s">
        <v>634</v>
      </c>
      <c r="F664" s="51" t="s">
        <v>635</v>
      </c>
      <c r="G664" s="51" t="s">
        <v>636</v>
      </c>
      <c r="H664" s="51" t="s">
        <v>562</v>
      </c>
      <c r="I664" s="51" t="s">
        <v>643</v>
      </c>
      <c r="J664" s="51" t="s">
        <v>644</v>
      </c>
      <c r="K664" s="51" t="s">
        <v>699</v>
      </c>
      <c r="L664" s="51" t="s">
        <v>600</v>
      </c>
      <c r="M664" s="51" t="s">
        <v>495</v>
      </c>
      <c r="N664" s="51" t="s">
        <v>495</v>
      </c>
      <c r="O664" s="51" t="s">
        <v>645</v>
      </c>
      <c r="P664" s="52">
        <v>4374</v>
      </c>
      <c r="Q664" s="51" t="s">
        <v>639</v>
      </c>
      <c r="R664" s="51" t="s">
        <v>640</v>
      </c>
    </row>
    <row r="665" spans="5:18" ht="13.5" customHeight="1" x14ac:dyDescent="0.2">
      <c r="E665" s="51" t="s">
        <v>634</v>
      </c>
      <c r="F665" s="51" t="s">
        <v>635</v>
      </c>
      <c r="G665" s="51" t="s">
        <v>636</v>
      </c>
      <c r="H665" s="51" t="s">
        <v>562</v>
      </c>
      <c r="I665" s="51" t="s">
        <v>643</v>
      </c>
      <c r="J665" s="51" t="s">
        <v>644</v>
      </c>
      <c r="K665" s="51" t="s">
        <v>699</v>
      </c>
      <c r="L665" s="51" t="s">
        <v>600</v>
      </c>
      <c r="M665" s="51" t="s">
        <v>496</v>
      </c>
      <c r="N665" s="51" t="s">
        <v>496</v>
      </c>
      <c r="O665" s="51" t="s">
        <v>645</v>
      </c>
      <c r="P665" s="52">
        <v>4387</v>
      </c>
      <c r="Q665" s="51" t="s">
        <v>639</v>
      </c>
      <c r="R665" s="51" t="s">
        <v>640</v>
      </c>
    </row>
    <row r="666" spans="5:18" ht="13.5" customHeight="1" x14ac:dyDescent="0.2">
      <c r="E666" s="51" t="s">
        <v>634</v>
      </c>
      <c r="F666" s="51" t="s">
        <v>635</v>
      </c>
      <c r="G666" s="51" t="s">
        <v>636</v>
      </c>
      <c r="H666" s="51" t="s">
        <v>562</v>
      </c>
      <c r="I666" s="51" t="s">
        <v>643</v>
      </c>
      <c r="J666" s="51" t="s">
        <v>644</v>
      </c>
      <c r="K666" s="51" t="s">
        <v>699</v>
      </c>
      <c r="L666" s="51" t="s">
        <v>600</v>
      </c>
      <c r="M666" s="51" t="s">
        <v>497</v>
      </c>
      <c r="N666" s="51" t="s">
        <v>497</v>
      </c>
      <c r="O666" s="51" t="s">
        <v>645</v>
      </c>
      <c r="P666" s="52">
        <v>4374</v>
      </c>
      <c r="Q666" s="51" t="s">
        <v>639</v>
      </c>
      <c r="R666" s="51" t="s">
        <v>640</v>
      </c>
    </row>
    <row r="667" spans="5:18" ht="13.5" customHeight="1" x14ac:dyDescent="0.2">
      <c r="E667" s="51" t="s">
        <v>634</v>
      </c>
      <c r="F667" s="51" t="s">
        <v>635</v>
      </c>
      <c r="G667" s="51" t="s">
        <v>636</v>
      </c>
      <c r="H667" s="51" t="s">
        <v>562</v>
      </c>
      <c r="I667" s="51" t="s">
        <v>643</v>
      </c>
      <c r="J667" s="51" t="s">
        <v>644</v>
      </c>
      <c r="K667" s="51" t="s">
        <v>699</v>
      </c>
      <c r="L667" s="51" t="s">
        <v>600</v>
      </c>
      <c r="M667" s="51" t="s">
        <v>568</v>
      </c>
      <c r="N667" s="51" t="s">
        <v>568</v>
      </c>
      <c r="O667" s="51" t="s">
        <v>645</v>
      </c>
      <c r="P667" s="52">
        <v>4362</v>
      </c>
      <c r="Q667" s="51" t="s">
        <v>639</v>
      </c>
      <c r="R667" s="51" t="s">
        <v>640</v>
      </c>
    </row>
    <row r="668" spans="5:18" ht="13.5" customHeight="1" x14ac:dyDescent="0.2">
      <c r="E668" s="51" t="s">
        <v>634</v>
      </c>
      <c r="F668" s="51" t="s">
        <v>635</v>
      </c>
      <c r="G668" s="51" t="s">
        <v>636</v>
      </c>
      <c r="H668" s="51" t="s">
        <v>562</v>
      </c>
      <c r="I668" s="51" t="s">
        <v>646</v>
      </c>
      <c r="J668" s="51" t="s">
        <v>647</v>
      </c>
      <c r="K668" s="51" t="s">
        <v>699</v>
      </c>
      <c r="L668" s="51" t="s">
        <v>600</v>
      </c>
      <c r="M668" s="51" t="s">
        <v>494</v>
      </c>
      <c r="N668" s="51" t="s">
        <v>494</v>
      </c>
      <c r="O668" s="51" t="s">
        <v>648</v>
      </c>
      <c r="P668" s="52">
        <v>4625.59</v>
      </c>
      <c r="Q668" s="51" t="s">
        <v>641</v>
      </c>
      <c r="R668" s="51" t="s">
        <v>642</v>
      </c>
    </row>
    <row r="669" spans="5:18" ht="13.5" customHeight="1" x14ac:dyDescent="0.2">
      <c r="E669" s="51" t="s">
        <v>634</v>
      </c>
      <c r="F669" s="51" t="s">
        <v>635</v>
      </c>
      <c r="G669" s="51" t="s">
        <v>636</v>
      </c>
      <c r="H669" s="51" t="s">
        <v>562</v>
      </c>
      <c r="I669" s="51" t="s">
        <v>646</v>
      </c>
      <c r="J669" s="51" t="s">
        <v>647</v>
      </c>
      <c r="K669" s="51" t="s">
        <v>699</v>
      </c>
      <c r="L669" s="51" t="s">
        <v>600</v>
      </c>
      <c r="M669" s="51" t="s">
        <v>495</v>
      </c>
      <c r="N669" s="51" t="s">
        <v>495</v>
      </c>
      <c r="O669" s="51" t="s">
        <v>648</v>
      </c>
      <c r="P669" s="52">
        <v>4604.91</v>
      </c>
      <c r="Q669" s="51" t="s">
        <v>641</v>
      </c>
      <c r="R669" s="51" t="s">
        <v>642</v>
      </c>
    </row>
    <row r="670" spans="5:18" ht="13.5" customHeight="1" x14ac:dyDescent="0.2">
      <c r="E670" s="51" t="s">
        <v>634</v>
      </c>
      <c r="F670" s="51" t="s">
        <v>635</v>
      </c>
      <c r="G670" s="51" t="s">
        <v>636</v>
      </c>
      <c r="H670" s="51" t="s">
        <v>562</v>
      </c>
      <c r="I670" s="51" t="s">
        <v>646</v>
      </c>
      <c r="J670" s="51" t="s">
        <v>647</v>
      </c>
      <c r="K670" s="51" t="s">
        <v>699</v>
      </c>
      <c r="L670" s="51" t="s">
        <v>600</v>
      </c>
      <c r="M670" s="51" t="s">
        <v>496</v>
      </c>
      <c r="N670" s="51" t="s">
        <v>496</v>
      </c>
      <c r="O670" s="51" t="s">
        <v>648</v>
      </c>
      <c r="P670" s="52">
        <v>4616.2299999999996</v>
      </c>
      <c r="Q670" s="51" t="s">
        <v>641</v>
      </c>
      <c r="R670" s="51" t="s">
        <v>642</v>
      </c>
    </row>
    <row r="671" spans="5:18" ht="13.5" customHeight="1" x14ac:dyDescent="0.2">
      <c r="E671" s="51" t="s">
        <v>634</v>
      </c>
      <c r="F671" s="51" t="s">
        <v>635</v>
      </c>
      <c r="G671" s="51" t="s">
        <v>636</v>
      </c>
      <c r="H671" s="51" t="s">
        <v>562</v>
      </c>
      <c r="I671" s="51" t="s">
        <v>646</v>
      </c>
      <c r="J671" s="51" t="s">
        <v>647</v>
      </c>
      <c r="K671" s="51" t="s">
        <v>699</v>
      </c>
      <c r="L671" s="51" t="s">
        <v>600</v>
      </c>
      <c r="M671" s="51" t="s">
        <v>497</v>
      </c>
      <c r="N671" s="51" t="s">
        <v>497</v>
      </c>
      <c r="O671" s="51" t="s">
        <v>648</v>
      </c>
      <c r="P671" s="52">
        <v>4599.51</v>
      </c>
      <c r="Q671" s="51" t="s">
        <v>641</v>
      </c>
      <c r="R671" s="51" t="s">
        <v>642</v>
      </c>
    </row>
    <row r="672" spans="5:18" ht="13.5" customHeight="1" x14ac:dyDescent="0.2">
      <c r="E672" s="51" t="s">
        <v>634</v>
      </c>
      <c r="F672" s="51" t="s">
        <v>635</v>
      </c>
      <c r="G672" s="51" t="s">
        <v>636</v>
      </c>
      <c r="H672" s="51" t="s">
        <v>562</v>
      </c>
      <c r="I672" s="51" t="s">
        <v>646</v>
      </c>
      <c r="J672" s="51" t="s">
        <v>647</v>
      </c>
      <c r="K672" s="51" t="s">
        <v>699</v>
      </c>
      <c r="L672" s="51" t="s">
        <v>600</v>
      </c>
      <c r="M672" s="51" t="s">
        <v>568</v>
      </c>
      <c r="N672" s="51" t="s">
        <v>568</v>
      </c>
      <c r="O672" s="51" t="s">
        <v>648</v>
      </c>
      <c r="P672" s="52">
        <v>4582.78</v>
      </c>
      <c r="Q672" s="51" t="s">
        <v>641</v>
      </c>
      <c r="R672" s="51" t="s">
        <v>642</v>
      </c>
    </row>
    <row r="673" spans="5:18" ht="13.5" customHeight="1" x14ac:dyDescent="0.2">
      <c r="E673" s="51" t="s">
        <v>634</v>
      </c>
      <c r="F673" s="51" t="s">
        <v>635</v>
      </c>
      <c r="G673" s="51" t="s">
        <v>636</v>
      </c>
      <c r="H673" s="51" t="s">
        <v>562</v>
      </c>
      <c r="I673" s="51" t="s">
        <v>637</v>
      </c>
      <c r="J673" s="51" t="s">
        <v>566</v>
      </c>
      <c r="K673" s="51" t="s">
        <v>700</v>
      </c>
      <c r="L673" s="51" t="s">
        <v>619</v>
      </c>
      <c r="M673" s="51" t="s">
        <v>494</v>
      </c>
      <c r="N673" s="51" t="s">
        <v>494</v>
      </c>
      <c r="O673" s="51" t="s">
        <v>204</v>
      </c>
      <c r="P673" s="52">
        <v>0</v>
      </c>
      <c r="Q673" s="51" t="s">
        <v>641</v>
      </c>
      <c r="R673" s="51" t="s">
        <v>642</v>
      </c>
    </row>
    <row r="674" spans="5:18" ht="13.5" customHeight="1" x14ac:dyDescent="0.2">
      <c r="E674" s="51" t="s">
        <v>634</v>
      </c>
      <c r="F674" s="51" t="s">
        <v>635</v>
      </c>
      <c r="G674" s="51" t="s">
        <v>636</v>
      </c>
      <c r="H674" s="51" t="s">
        <v>562</v>
      </c>
      <c r="I674" s="51" t="s">
        <v>637</v>
      </c>
      <c r="J674" s="51" t="s">
        <v>566</v>
      </c>
      <c r="K674" s="51" t="s">
        <v>700</v>
      </c>
      <c r="L674" s="51" t="s">
        <v>619</v>
      </c>
      <c r="M674" s="51" t="s">
        <v>495</v>
      </c>
      <c r="N674" s="51" t="s">
        <v>495</v>
      </c>
      <c r="O674" s="51" t="s">
        <v>204</v>
      </c>
      <c r="P674" s="52">
        <v>0</v>
      </c>
      <c r="Q674" s="51" t="s">
        <v>641</v>
      </c>
      <c r="R674" s="51" t="s">
        <v>642</v>
      </c>
    </row>
    <row r="675" spans="5:18" ht="13.5" customHeight="1" x14ac:dyDescent="0.2">
      <c r="E675" s="51" t="s">
        <v>634</v>
      </c>
      <c r="F675" s="51" t="s">
        <v>635</v>
      </c>
      <c r="G675" s="51" t="s">
        <v>636</v>
      </c>
      <c r="H675" s="51" t="s">
        <v>562</v>
      </c>
      <c r="I675" s="51" t="s">
        <v>637</v>
      </c>
      <c r="J675" s="51" t="s">
        <v>566</v>
      </c>
      <c r="K675" s="51" t="s">
        <v>700</v>
      </c>
      <c r="L675" s="51" t="s">
        <v>619</v>
      </c>
      <c r="M675" s="51" t="s">
        <v>496</v>
      </c>
      <c r="N675" s="51" t="s">
        <v>496</v>
      </c>
      <c r="O675" s="51" t="s">
        <v>204</v>
      </c>
      <c r="P675" s="52">
        <v>0</v>
      </c>
      <c r="Q675" s="51" t="s">
        <v>641</v>
      </c>
      <c r="R675" s="51" t="s">
        <v>642</v>
      </c>
    </row>
    <row r="676" spans="5:18" ht="13.5" customHeight="1" x14ac:dyDescent="0.2">
      <c r="E676" s="51" t="s">
        <v>634</v>
      </c>
      <c r="F676" s="51" t="s">
        <v>635</v>
      </c>
      <c r="G676" s="51" t="s">
        <v>636</v>
      </c>
      <c r="H676" s="51" t="s">
        <v>562</v>
      </c>
      <c r="I676" s="51" t="s">
        <v>637</v>
      </c>
      <c r="J676" s="51" t="s">
        <v>566</v>
      </c>
      <c r="K676" s="51" t="s">
        <v>700</v>
      </c>
      <c r="L676" s="51" t="s">
        <v>619</v>
      </c>
      <c r="M676" s="51" t="s">
        <v>497</v>
      </c>
      <c r="N676" s="51" t="s">
        <v>497</v>
      </c>
      <c r="O676" s="51" t="s">
        <v>204</v>
      </c>
      <c r="P676" s="52">
        <v>0</v>
      </c>
      <c r="Q676" s="51" t="s">
        <v>641</v>
      </c>
      <c r="R676" s="51" t="s">
        <v>642</v>
      </c>
    </row>
    <row r="677" spans="5:18" ht="13.5" customHeight="1" x14ac:dyDescent="0.2">
      <c r="E677" s="51" t="s">
        <v>634</v>
      </c>
      <c r="F677" s="51" t="s">
        <v>635</v>
      </c>
      <c r="G677" s="51" t="s">
        <v>636</v>
      </c>
      <c r="H677" s="51" t="s">
        <v>562</v>
      </c>
      <c r="I677" s="51" t="s">
        <v>637</v>
      </c>
      <c r="J677" s="51" t="s">
        <v>566</v>
      </c>
      <c r="K677" s="51" t="s">
        <v>700</v>
      </c>
      <c r="L677" s="51" t="s">
        <v>619</v>
      </c>
      <c r="M677" s="51" t="s">
        <v>568</v>
      </c>
      <c r="N677" s="51" t="s">
        <v>568</v>
      </c>
      <c r="O677" s="51" t="s">
        <v>204</v>
      </c>
      <c r="P677" s="52">
        <v>0</v>
      </c>
      <c r="Q677" s="51" t="s">
        <v>641</v>
      </c>
      <c r="R677" s="51" t="s">
        <v>642</v>
      </c>
    </row>
    <row r="678" spans="5:18" ht="13.5" customHeight="1" x14ac:dyDescent="0.2">
      <c r="E678" s="51" t="s">
        <v>634</v>
      </c>
      <c r="F678" s="51" t="s">
        <v>635</v>
      </c>
      <c r="G678" s="51" t="s">
        <v>636</v>
      </c>
      <c r="H678" s="51" t="s">
        <v>562</v>
      </c>
      <c r="I678" s="51" t="s">
        <v>646</v>
      </c>
      <c r="J678" s="51" t="s">
        <v>647</v>
      </c>
      <c r="K678" s="51" t="s">
        <v>700</v>
      </c>
      <c r="L678" s="51" t="s">
        <v>619</v>
      </c>
      <c r="M678" s="51" t="s">
        <v>494</v>
      </c>
      <c r="N678" s="51" t="s">
        <v>494</v>
      </c>
      <c r="O678" s="51" t="s">
        <v>648</v>
      </c>
      <c r="P678" s="52">
        <v>0</v>
      </c>
      <c r="Q678" s="51" t="s">
        <v>641</v>
      </c>
      <c r="R678" s="51" t="s">
        <v>642</v>
      </c>
    </row>
    <row r="679" spans="5:18" ht="13.5" customHeight="1" x14ac:dyDescent="0.2">
      <c r="E679" s="51" t="s">
        <v>634</v>
      </c>
      <c r="F679" s="51" t="s">
        <v>635</v>
      </c>
      <c r="G679" s="51" t="s">
        <v>636</v>
      </c>
      <c r="H679" s="51" t="s">
        <v>562</v>
      </c>
      <c r="I679" s="51" t="s">
        <v>646</v>
      </c>
      <c r="J679" s="51" t="s">
        <v>647</v>
      </c>
      <c r="K679" s="51" t="s">
        <v>700</v>
      </c>
      <c r="L679" s="51" t="s">
        <v>619</v>
      </c>
      <c r="M679" s="51" t="s">
        <v>495</v>
      </c>
      <c r="N679" s="51" t="s">
        <v>495</v>
      </c>
      <c r="O679" s="51" t="s">
        <v>648</v>
      </c>
      <c r="P679" s="52">
        <v>0</v>
      </c>
      <c r="Q679" s="51" t="s">
        <v>641</v>
      </c>
      <c r="R679" s="51" t="s">
        <v>642</v>
      </c>
    </row>
    <row r="680" spans="5:18" ht="13.5" customHeight="1" x14ac:dyDescent="0.2">
      <c r="E680" s="51" t="s">
        <v>634</v>
      </c>
      <c r="F680" s="51" t="s">
        <v>635</v>
      </c>
      <c r="G680" s="51" t="s">
        <v>636</v>
      </c>
      <c r="H680" s="51" t="s">
        <v>562</v>
      </c>
      <c r="I680" s="51" t="s">
        <v>646</v>
      </c>
      <c r="J680" s="51" t="s">
        <v>647</v>
      </c>
      <c r="K680" s="51" t="s">
        <v>700</v>
      </c>
      <c r="L680" s="51" t="s">
        <v>619</v>
      </c>
      <c r="M680" s="51" t="s">
        <v>496</v>
      </c>
      <c r="N680" s="51" t="s">
        <v>496</v>
      </c>
      <c r="O680" s="51" t="s">
        <v>648</v>
      </c>
      <c r="P680" s="52">
        <v>0</v>
      </c>
      <c r="Q680" s="51" t="s">
        <v>641</v>
      </c>
      <c r="R680" s="51" t="s">
        <v>642</v>
      </c>
    </row>
    <row r="681" spans="5:18" ht="13.5" customHeight="1" x14ac:dyDescent="0.2">
      <c r="E681" s="51" t="s">
        <v>634</v>
      </c>
      <c r="F681" s="51" t="s">
        <v>635</v>
      </c>
      <c r="G681" s="51" t="s">
        <v>636</v>
      </c>
      <c r="H681" s="51" t="s">
        <v>562</v>
      </c>
      <c r="I681" s="51" t="s">
        <v>646</v>
      </c>
      <c r="J681" s="51" t="s">
        <v>647</v>
      </c>
      <c r="K681" s="51" t="s">
        <v>700</v>
      </c>
      <c r="L681" s="51" t="s">
        <v>619</v>
      </c>
      <c r="M681" s="51" t="s">
        <v>497</v>
      </c>
      <c r="N681" s="51" t="s">
        <v>497</v>
      </c>
      <c r="O681" s="51" t="s">
        <v>648</v>
      </c>
      <c r="P681" s="52">
        <v>0</v>
      </c>
      <c r="Q681" s="51" t="s">
        <v>641</v>
      </c>
      <c r="R681" s="51" t="s">
        <v>642</v>
      </c>
    </row>
    <row r="682" spans="5:18" ht="13.5" customHeight="1" x14ac:dyDescent="0.2">
      <c r="E682" s="51" t="s">
        <v>634</v>
      </c>
      <c r="F682" s="51" t="s">
        <v>635</v>
      </c>
      <c r="G682" s="51" t="s">
        <v>636</v>
      </c>
      <c r="H682" s="51" t="s">
        <v>562</v>
      </c>
      <c r="I682" s="51" t="s">
        <v>646</v>
      </c>
      <c r="J682" s="51" t="s">
        <v>647</v>
      </c>
      <c r="K682" s="51" t="s">
        <v>700</v>
      </c>
      <c r="L682" s="51" t="s">
        <v>619</v>
      </c>
      <c r="M682" s="51" t="s">
        <v>568</v>
      </c>
      <c r="N682" s="51" t="s">
        <v>568</v>
      </c>
      <c r="O682" s="51" t="s">
        <v>648</v>
      </c>
      <c r="P682" s="52">
        <v>0</v>
      </c>
      <c r="Q682" s="51" t="s">
        <v>641</v>
      </c>
      <c r="R682" s="51" t="s">
        <v>642</v>
      </c>
    </row>
    <row r="683" spans="5:18" ht="13.5" customHeight="1" x14ac:dyDescent="0.2">
      <c r="E683" s="51" t="s">
        <v>634</v>
      </c>
      <c r="F683" s="51" t="s">
        <v>635</v>
      </c>
      <c r="G683" s="51" t="s">
        <v>636</v>
      </c>
      <c r="H683" s="51" t="s">
        <v>562</v>
      </c>
      <c r="I683" s="51" t="s">
        <v>637</v>
      </c>
      <c r="J683" s="51" t="s">
        <v>566</v>
      </c>
      <c r="K683" s="51" t="s">
        <v>701</v>
      </c>
      <c r="L683" s="51" t="s">
        <v>76</v>
      </c>
      <c r="M683" s="51" t="s">
        <v>494</v>
      </c>
      <c r="N683" s="51" t="s">
        <v>494</v>
      </c>
      <c r="O683" s="51" t="s">
        <v>204</v>
      </c>
      <c r="P683" s="52">
        <v>9296</v>
      </c>
      <c r="Q683" s="51" t="s">
        <v>641</v>
      </c>
      <c r="R683" s="51" t="s">
        <v>642</v>
      </c>
    </row>
    <row r="684" spans="5:18" ht="13.5" customHeight="1" x14ac:dyDescent="0.2">
      <c r="E684" s="51" t="s">
        <v>634</v>
      </c>
      <c r="F684" s="51" t="s">
        <v>635</v>
      </c>
      <c r="G684" s="51" t="s">
        <v>636</v>
      </c>
      <c r="H684" s="51" t="s">
        <v>562</v>
      </c>
      <c r="I684" s="51" t="s">
        <v>637</v>
      </c>
      <c r="J684" s="51" t="s">
        <v>566</v>
      </c>
      <c r="K684" s="51" t="s">
        <v>701</v>
      </c>
      <c r="L684" s="51" t="s">
        <v>76</v>
      </c>
      <c r="M684" s="51" t="s">
        <v>495</v>
      </c>
      <c r="N684" s="51" t="s">
        <v>495</v>
      </c>
      <c r="O684" s="51" t="s">
        <v>204</v>
      </c>
      <c r="P684" s="52">
        <v>10122</v>
      </c>
      <c r="Q684" s="51" t="s">
        <v>641</v>
      </c>
      <c r="R684" s="51" t="s">
        <v>642</v>
      </c>
    </row>
    <row r="685" spans="5:18" ht="13.5" customHeight="1" x14ac:dyDescent="0.2">
      <c r="E685" s="51" t="s">
        <v>634</v>
      </c>
      <c r="F685" s="51" t="s">
        <v>635</v>
      </c>
      <c r="G685" s="51" t="s">
        <v>636</v>
      </c>
      <c r="H685" s="51" t="s">
        <v>562</v>
      </c>
      <c r="I685" s="51" t="s">
        <v>637</v>
      </c>
      <c r="J685" s="51" t="s">
        <v>566</v>
      </c>
      <c r="K685" s="51" t="s">
        <v>701</v>
      </c>
      <c r="L685" s="51" t="s">
        <v>76</v>
      </c>
      <c r="M685" s="51" t="s">
        <v>496</v>
      </c>
      <c r="N685" s="51" t="s">
        <v>496</v>
      </c>
      <c r="O685" s="51" t="s">
        <v>204</v>
      </c>
      <c r="P685" s="52">
        <v>12115</v>
      </c>
      <c r="Q685" s="51" t="s">
        <v>641</v>
      </c>
      <c r="R685" s="51" t="s">
        <v>642</v>
      </c>
    </row>
    <row r="686" spans="5:18" ht="13.5" customHeight="1" x14ac:dyDescent="0.2">
      <c r="E686" s="51" t="s">
        <v>634</v>
      </c>
      <c r="F686" s="51" t="s">
        <v>635</v>
      </c>
      <c r="G686" s="51" t="s">
        <v>636</v>
      </c>
      <c r="H686" s="51" t="s">
        <v>562</v>
      </c>
      <c r="I686" s="51" t="s">
        <v>637</v>
      </c>
      <c r="J686" s="51" t="s">
        <v>566</v>
      </c>
      <c r="K686" s="51" t="s">
        <v>701</v>
      </c>
      <c r="L686" s="51" t="s">
        <v>76</v>
      </c>
      <c r="M686" s="51" t="s">
        <v>497</v>
      </c>
      <c r="N686" s="51" t="s">
        <v>497</v>
      </c>
      <c r="O686" s="51" t="s">
        <v>204</v>
      </c>
      <c r="P686" s="52">
        <v>12225</v>
      </c>
      <c r="Q686" s="51" t="s">
        <v>641</v>
      </c>
      <c r="R686" s="51" t="s">
        <v>642</v>
      </c>
    </row>
    <row r="687" spans="5:18" ht="13.5" customHeight="1" x14ac:dyDescent="0.2">
      <c r="E687" s="51" t="s">
        <v>634</v>
      </c>
      <c r="F687" s="51" t="s">
        <v>635</v>
      </c>
      <c r="G687" s="51" t="s">
        <v>636</v>
      </c>
      <c r="H687" s="51" t="s">
        <v>562</v>
      </c>
      <c r="I687" s="51" t="s">
        <v>637</v>
      </c>
      <c r="J687" s="51" t="s">
        <v>566</v>
      </c>
      <c r="K687" s="51" t="s">
        <v>701</v>
      </c>
      <c r="L687" s="51" t="s">
        <v>76</v>
      </c>
      <c r="M687" s="51" t="s">
        <v>568</v>
      </c>
      <c r="N687" s="51" t="s">
        <v>568</v>
      </c>
      <c r="O687" s="51" t="s">
        <v>204</v>
      </c>
      <c r="P687" s="52">
        <v>12941</v>
      </c>
      <c r="Q687" s="51" t="s">
        <v>641</v>
      </c>
      <c r="R687" s="51" t="s">
        <v>642</v>
      </c>
    </row>
    <row r="688" spans="5:18" ht="13.5" customHeight="1" x14ac:dyDescent="0.2">
      <c r="E688" s="51" t="s">
        <v>634</v>
      </c>
      <c r="F688" s="51" t="s">
        <v>635</v>
      </c>
      <c r="G688" s="51" t="s">
        <v>636</v>
      </c>
      <c r="H688" s="51" t="s">
        <v>562</v>
      </c>
      <c r="I688" s="51" t="s">
        <v>643</v>
      </c>
      <c r="J688" s="51" t="s">
        <v>644</v>
      </c>
      <c r="K688" s="51" t="s">
        <v>701</v>
      </c>
      <c r="L688" s="51" t="s">
        <v>76</v>
      </c>
      <c r="M688" s="51" t="s">
        <v>494</v>
      </c>
      <c r="N688" s="51" t="s">
        <v>494</v>
      </c>
      <c r="O688" s="51" t="s">
        <v>645</v>
      </c>
      <c r="P688" s="52">
        <v>6688</v>
      </c>
      <c r="Q688" s="51" t="s">
        <v>639</v>
      </c>
      <c r="R688" s="51" t="s">
        <v>640</v>
      </c>
    </row>
    <row r="689" spans="5:18" ht="13.5" customHeight="1" x14ac:dyDescent="0.2">
      <c r="E689" s="51" t="s">
        <v>634</v>
      </c>
      <c r="F689" s="51" t="s">
        <v>635</v>
      </c>
      <c r="G689" s="51" t="s">
        <v>636</v>
      </c>
      <c r="H689" s="51" t="s">
        <v>562</v>
      </c>
      <c r="I689" s="51" t="s">
        <v>643</v>
      </c>
      <c r="J689" s="51" t="s">
        <v>644</v>
      </c>
      <c r="K689" s="51" t="s">
        <v>701</v>
      </c>
      <c r="L689" s="51" t="s">
        <v>76</v>
      </c>
      <c r="M689" s="51" t="s">
        <v>495</v>
      </c>
      <c r="N689" s="51" t="s">
        <v>495</v>
      </c>
      <c r="O689" s="51" t="s">
        <v>645</v>
      </c>
      <c r="P689" s="52">
        <v>6705</v>
      </c>
      <c r="Q689" s="51" t="s">
        <v>639</v>
      </c>
      <c r="R689" s="51" t="s">
        <v>640</v>
      </c>
    </row>
    <row r="690" spans="5:18" ht="13.5" customHeight="1" x14ac:dyDescent="0.2">
      <c r="E690" s="51" t="s">
        <v>634</v>
      </c>
      <c r="F690" s="51" t="s">
        <v>635</v>
      </c>
      <c r="G690" s="51" t="s">
        <v>636</v>
      </c>
      <c r="H690" s="51" t="s">
        <v>562</v>
      </c>
      <c r="I690" s="51" t="s">
        <v>643</v>
      </c>
      <c r="J690" s="51" t="s">
        <v>644</v>
      </c>
      <c r="K690" s="51" t="s">
        <v>701</v>
      </c>
      <c r="L690" s="51" t="s">
        <v>76</v>
      </c>
      <c r="M690" s="51" t="s">
        <v>496</v>
      </c>
      <c r="N690" s="51" t="s">
        <v>496</v>
      </c>
      <c r="O690" s="51" t="s">
        <v>645</v>
      </c>
      <c r="P690" s="52">
        <v>6690</v>
      </c>
      <c r="Q690" s="51" t="s">
        <v>639</v>
      </c>
      <c r="R690" s="51" t="s">
        <v>640</v>
      </c>
    </row>
    <row r="691" spans="5:18" ht="13.5" customHeight="1" x14ac:dyDescent="0.2">
      <c r="E691" s="51" t="s">
        <v>634</v>
      </c>
      <c r="F691" s="51" t="s">
        <v>635</v>
      </c>
      <c r="G691" s="51" t="s">
        <v>636</v>
      </c>
      <c r="H691" s="51" t="s">
        <v>562</v>
      </c>
      <c r="I691" s="51" t="s">
        <v>643</v>
      </c>
      <c r="J691" s="51" t="s">
        <v>644</v>
      </c>
      <c r="K691" s="51" t="s">
        <v>701</v>
      </c>
      <c r="L691" s="51" t="s">
        <v>76</v>
      </c>
      <c r="M691" s="51" t="s">
        <v>497</v>
      </c>
      <c r="N691" s="51" t="s">
        <v>497</v>
      </c>
      <c r="O691" s="51" t="s">
        <v>645</v>
      </c>
      <c r="P691" s="52">
        <v>6693</v>
      </c>
      <c r="Q691" s="51" t="s">
        <v>639</v>
      </c>
      <c r="R691" s="51" t="s">
        <v>640</v>
      </c>
    </row>
    <row r="692" spans="5:18" ht="13.5" customHeight="1" x14ac:dyDescent="0.2">
      <c r="E692" s="51" t="s">
        <v>634</v>
      </c>
      <c r="F692" s="51" t="s">
        <v>635</v>
      </c>
      <c r="G692" s="51" t="s">
        <v>636</v>
      </c>
      <c r="H692" s="51" t="s">
        <v>562</v>
      </c>
      <c r="I692" s="51" t="s">
        <v>643</v>
      </c>
      <c r="J692" s="51" t="s">
        <v>644</v>
      </c>
      <c r="K692" s="51" t="s">
        <v>701</v>
      </c>
      <c r="L692" s="51" t="s">
        <v>76</v>
      </c>
      <c r="M692" s="51" t="s">
        <v>568</v>
      </c>
      <c r="N692" s="51" t="s">
        <v>568</v>
      </c>
      <c r="O692" s="51" t="s">
        <v>645</v>
      </c>
      <c r="P692" s="52">
        <v>6697</v>
      </c>
      <c r="Q692" s="51" t="s">
        <v>639</v>
      </c>
      <c r="R692" s="51" t="s">
        <v>640</v>
      </c>
    </row>
    <row r="693" spans="5:18" ht="13.5" customHeight="1" x14ac:dyDescent="0.2">
      <c r="E693" s="51" t="s">
        <v>634</v>
      </c>
      <c r="F693" s="51" t="s">
        <v>635</v>
      </c>
      <c r="G693" s="51" t="s">
        <v>636</v>
      </c>
      <c r="H693" s="51" t="s">
        <v>562</v>
      </c>
      <c r="I693" s="51" t="s">
        <v>646</v>
      </c>
      <c r="J693" s="51" t="s">
        <v>647</v>
      </c>
      <c r="K693" s="51" t="s">
        <v>701</v>
      </c>
      <c r="L693" s="51" t="s">
        <v>76</v>
      </c>
      <c r="M693" s="51" t="s">
        <v>494</v>
      </c>
      <c r="N693" s="51" t="s">
        <v>494</v>
      </c>
      <c r="O693" s="51" t="s">
        <v>648</v>
      </c>
      <c r="P693" s="52">
        <v>6216.62</v>
      </c>
      <c r="Q693" s="51" t="s">
        <v>641</v>
      </c>
      <c r="R693" s="51" t="s">
        <v>642</v>
      </c>
    </row>
    <row r="694" spans="5:18" ht="13.5" customHeight="1" x14ac:dyDescent="0.2">
      <c r="E694" s="51" t="s">
        <v>634</v>
      </c>
      <c r="F694" s="51" t="s">
        <v>635</v>
      </c>
      <c r="G694" s="51" t="s">
        <v>636</v>
      </c>
      <c r="H694" s="51" t="s">
        <v>562</v>
      </c>
      <c r="I694" s="51" t="s">
        <v>646</v>
      </c>
      <c r="J694" s="51" t="s">
        <v>647</v>
      </c>
      <c r="K694" s="51" t="s">
        <v>701</v>
      </c>
      <c r="L694" s="51" t="s">
        <v>76</v>
      </c>
      <c r="M694" s="51" t="s">
        <v>495</v>
      </c>
      <c r="N694" s="51" t="s">
        <v>495</v>
      </c>
      <c r="O694" s="51" t="s">
        <v>648</v>
      </c>
      <c r="P694" s="52">
        <v>6787.24</v>
      </c>
      <c r="Q694" s="51" t="s">
        <v>641</v>
      </c>
      <c r="R694" s="51" t="s">
        <v>642</v>
      </c>
    </row>
    <row r="695" spans="5:18" ht="13.5" customHeight="1" x14ac:dyDescent="0.2">
      <c r="E695" s="51" t="s">
        <v>634</v>
      </c>
      <c r="F695" s="51" t="s">
        <v>635</v>
      </c>
      <c r="G695" s="51" t="s">
        <v>636</v>
      </c>
      <c r="H695" s="51" t="s">
        <v>562</v>
      </c>
      <c r="I695" s="51" t="s">
        <v>646</v>
      </c>
      <c r="J695" s="51" t="s">
        <v>647</v>
      </c>
      <c r="K695" s="51" t="s">
        <v>701</v>
      </c>
      <c r="L695" s="51" t="s">
        <v>76</v>
      </c>
      <c r="M695" s="51" t="s">
        <v>496</v>
      </c>
      <c r="N695" s="51" t="s">
        <v>496</v>
      </c>
      <c r="O695" s="51" t="s">
        <v>648</v>
      </c>
      <c r="P695" s="52">
        <v>8105</v>
      </c>
      <c r="Q695" s="51" t="s">
        <v>651</v>
      </c>
      <c r="R695" s="51" t="s">
        <v>652</v>
      </c>
    </row>
    <row r="696" spans="5:18" ht="13.5" customHeight="1" x14ac:dyDescent="0.2">
      <c r="E696" s="51" t="s">
        <v>634</v>
      </c>
      <c r="F696" s="51" t="s">
        <v>635</v>
      </c>
      <c r="G696" s="51" t="s">
        <v>636</v>
      </c>
      <c r="H696" s="51" t="s">
        <v>562</v>
      </c>
      <c r="I696" s="51" t="s">
        <v>646</v>
      </c>
      <c r="J696" s="51" t="s">
        <v>647</v>
      </c>
      <c r="K696" s="51" t="s">
        <v>701</v>
      </c>
      <c r="L696" s="51" t="s">
        <v>76</v>
      </c>
      <c r="M696" s="51" t="s">
        <v>497</v>
      </c>
      <c r="N696" s="51" t="s">
        <v>497</v>
      </c>
      <c r="O696" s="51" t="s">
        <v>648</v>
      </c>
      <c r="P696" s="52">
        <v>8183</v>
      </c>
      <c r="Q696" s="51" t="s">
        <v>651</v>
      </c>
      <c r="R696" s="51" t="s">
        <v>652</v>
      </c>
    </row>
    <row r="697" spans="5:18" ht="13.5" customHeight="1" x14ac:dyDescent="0.2">
      <c r="E697" s="51" t="s">
        <v>634</v>
      </c>
      <c r="F697" s="51" t="s">
        <v>635</v>
      </c>
      <c r="G697" s="51" t="s">
        <v>636</v>
      </c>
      <c r="H697" s="51" t="s">
        <v>562</v>
      </c>
      <c r="I697" s="51" t="s">
        <v>646</v>
      </c>
      <c r="J697" s="51" t="s">
        <v>647</v>
      </c>
      <c r="K697" s="51" t="s">
        <v>701</v>
      </c>
      <c r="L697" s="51" t="s">
        <v>76</v>
      </c>
      <c r="M697" s="51" t="s">
        <v>568</v>
      </c>
      <c r="N697" s="51" t="s">
        <v>568</v>
      </c>
      <c r="O697" s="51" t="s">
        <v>648</v>
      </c>
      <c r="P697" s="52">
        <v>8666</v>
      </c>
      <c r="Q697" s="51" t="s">
        <v>651</v>
      </c>
      <c r="R697" s="51" t="s">
        <v>652</v>
      </c>
    </row>
    <row r="698" spans="5:18" ht="13.5" customHeight="1" x14ac:dyDescent="0.2">
      <c r="E698" s="51" t="s">
        <v>634</v>
      </c>
      <c r="F698" s="51" t="s">
        <v>635</v>
      </c>
      <c r="G698" s="51" t="s">
        <v>636</v>
      </c>
      <c r="H698" s="51" t="s">
        <v>562</v>
      </c>
      <c r="I698" s="51" t="s">
        <v>637</v>
      </c>
      <c r="J698" s="51" t="s">
        <v>566</v>
      </c>
      <c r="K698" s="51" t="s">
        <v>702</v>
      </c>
      <c r="L698" s="51" t="s">
        <v>586</v>
      </c>
      <c r="M698" s="51" t="s">
        <v>494</v>
      </c>
      <c r="N698" s="51" t="s">
        <v>494</v>
      </c>
      <c r="O698" s="51" t="s">
        <v>204</v>
      </c>
      <c r="P698" s="52">
        <v>45000</v>
      </c>
      <c r="Q698" s="51" t="s">
        <v>663</v>
      </c>
      <c r="R698" s="51" t="s">
        <v>664</v>
      </c>
    </row>
    <row r="699" spans="5:18" ht="13.5" customHeight="1" x14ac:dyDescent="0.2">
      <c r="E699" s="51" t="s">
        <v>634</v>
      </c>
      <c r="F699" s="51" t="s">
        <v>635</v>
      </c>
      <c r="G699" s="51" t="s">
        <v>636</v>
      </c>
      <c r="H699" s="51" t="s">
        <v>562</v>
      </c>
      <c r="I699" s="51" t="s">
        <v>637</v>
      </c>
      <c r="J699" s="51" t="s">
        <v>566</v>
      </c>
      <c r="K699" s="51" t="s">
        <v>702</v>
      </c>
      <c r="L699" s="51" t="s">
        <v>586</v>
      </c>
      <c r="M699" s="51" t="s">
        <v>495</v>
      </c>
      <c r="N699" s="51" t="s">
        <v>495</v>
      </c>
      <c r="O699" s="51" t="s">
        <v>204</v>
      </c>
      <c r="P699" s="52">
        <v>45000</v>
      </c>
      <c r="Q699" s="51" t="s">
        <v>663</v>
      </c>
      <c r="R699" s="51" t="s">
        <v>664</v>
      </c>
    </row>
    <row r="700" spans="5:18" ht="13.5" customHeight="1" x14ac:dyDescent="0.2">
      <c r="E700" s="51" t="s">
        <v>634</v>
      </c>
      <c r="F700" s="51" t="s">
        <v>635</v>
      </c>
      <c r="G700" s="51" t="s">
        <v>636</v>
      </c>
      <c r="H700" s="51" t="s">
        <v>562</v>
      </c>
      <c r="I700" s="51" t="s">
        <v>637</v>
      </c>
      <c r="J700" s="51" t="s">
        <v>566</v>
      </c>
      <c r="K700" s="51" t="s">
        <v>702</v>
      </c>
      <c r="L700" s="51" t="s">
        <v>586</v>
      </c>
      <c r="M700" s="51" t="s">
        <v>496</v>
      </c>
      <c r="N700" s="51" t="s">
        <v>496</v>
      </c>
      <c r="O700" s="51" t="s">
        <v>204</v>
      </c>
      <c r="P700" s="52">
        <v>48000</v>
      </c>
      <c r="Q700" s="51" t="s">
        <v>663</v>
      </c>
      <c r="R700" s="51" t="s">
        <v>664</v>
      </c>
    </row>
    <row r="701" spans="5:18" ht="13.5" customHeight="1" x14ac:dyDescent="0.2">
      <c r="E701" s="51" t="s">
        <v>634</v>
      </c>
      <c r="F701" s="51" t="s">
        <v>635</v>
      </c>
      <c r="G701" s="51" t="s">
        <v>636</v>
      </c>
      <c r="H701" s="51" t="s">
        <v>562</v>
      </c>
      <c r="I701" s="51" t="s">
        <v>637</v>
      </c>
      <c r="J701" s="51" t="s">
        <v>566</v>
      </c>
      <c r="K701" s="51" t="s">
        <v>702</v>
      </c>
      <c r="L701" s="51" t="s">
        <v>586</v>
      </c>
      <c r="M701" s="51" t="s">
        <v>497</v>
      </c>
      <c r="N701" s="51" t="s">
        <v>497</v>
      </c>
      <c r="O701" s="51" t="s">
        <v>204</v>
      </c>
      <c r="P701" s="52">
        <v>50000</v>
      </c>
      <c r="Q701" s="51" t="s">
        <v>663</v>
      </c>
      <c r="R701" s="51" t="s">
        <v>664</v>
      </c>
    </row>
    <row r="702" spans="5:18" ht="13.5" customHeight="1" x14ac:dyDescent="0.2">
      <c r="E702" s="51" t="s">
        <v>634</v>
      </c>
      <c r="F702" s="51" t="s">
        <v>635</v>
      </c>
      <c r="G702" s="51" t="s">
        <v>636</v>
      </c>
      <c r="H702" s="51" t="s">
        <v>562</v>
      </c>
      <c r="I702" s="51" t="s">
        <v>637</v>
      </c>
      <c r="J702" s="51" t="s">
        <v>566</v>
      </c>
      <c r="K702" s="51" t="s">
        <v>702</v>
      </c>
      <c r="L702" s="51" t="s">
        <v>586</v>
      </c>
      <c r="M702" s="51" t="s">
        <v>568</v>
      </c>
      <c r="N702" s="51" t="s">
        <v>568</v>
      </c>
      <c r="O702" s="51" t="s">
        <v>204</v>
      </c>
      <c r="P702" s="52">
        <v>52000</v>
      </c>
      <c r="Q702" s="51" t="s">
        <v>663</v>
      </c>
      <c r="R702" s="51" t="s">
        <v>664</v>
      </c>
    </row>
    <row r="703" spans="5:18" ht="13.5" customHeight="1" x14ac:dyDescent="0.2">
      <c r="E703" s="51" t="s">
        <v>634</v>
      </c>
      <c r="F703" s="51" t="s">
        <v>635</v>
      </c>
      <c r="G703" s="51" t="s">
        <v>636</v>
      </c>
      <c r="H703" s="51" t="s">
        <v>562</v>
      </c>
      <c r="I703" s="51" t="s">
        <v>643</v>
      </c>
      <c r="J703" s="51" t="s">
        <v>644</v>
      </c>
      <c r="K703" s="51" t="s">
        <v>702</v>
      </c>
      <c r="L703" s="51" t="s">
        <v>586</v>
      </c>
      <c r="M703" s="51" t="s">
        <v>494</v>
      </c>
      <c r="N703" s="51" t="s">
        <v>494</v>
      </c>
      <c r="O703" s="51" t="s">
        <v>645</v>
      </c>
      <c r="P703" s="52">
        <v>4922</v>
      </c>
      <c r="Q703" s="51" t="s">
        <v>639</v>
      </c>
      <c r="R703" s="51" t="s">
        <v>640</v>
      </c>
    </row>
    <row r="704" spans="5:18" ht="13.5" customHeight="1" x14ac:dyDescent="0.2">
      <c r="E704" s="51" t="s">
        <v>634</v>
      </c>
      <c r="F704" s="51" t="s">
        <v>635</v>
      </c>
      <c r="G704" s="51" t="s">
        <v>636</v>
      </c>
      <c r="H704" s="51" t="s">
        <v>562</v>
      </c>
      <c r="I704" s="51" t="s">
        <v>643</v>
      </c>
      <c r="J704" s="51" t="s">
        <v>644</v>
      </c>
      <c r="K704" s="51" t="s">
        <v>702</v>
      </c>
      <c r="L704" s="51" t="s">
        <v>586</v>
      </c>
      <c r="M704" s="51" t="s">
        <v>495</v>
      </c>
      <c r="N704" s="51" t="s">
        <v>495</v>
      </c>
      <c r="O704" s="51" t="s">
        <v>645</v>
      </c>
      <c r="P704" s="52">
        <v>5428</v>
      </c>
      <c r="Q704" s="51" t="s">
        <v>639</v>
      </c>
      <c r="R704" s="51" t="s">
        <v>640</v>
      </c>
    </row>
    <row r="705" spans="5:18" ht="13.5" customHeight="1" x14ac:dyDescent="0.2">
      <c r="E705" s="51" t="s">
        <v>634</v>
      </c>
      <c r="F705" s="51" t="s">
        <v>635</v>
      </c>
      <c r="G705" s="51" t="s">
        <v>636</v>
      </c>
      <c r="H705" s="51" t="s">
        <v>562</v>
      </c>
      <c r="I705" s="51" t="s">
        <v>643</v>
      </c>
      <c r="J705" s="51" t="s">
        <v>644</v>
      </c>
      <c r="K705" s="51" t="s">
        <v>702</v>
      </c>
      <c r="L705" s="51" t="s">
        <v>586</v>
      </c>
      <c r="M705" s="51" t="s">
        <v>496</v>
      </c>
      <c r="N705" s="51" t="s">
        <v>496</v>
      </c>
      <c r="O705" s="51" t="s">
        <v>645</v>
      </c>
      <c r="P705" s="52">
        <v>5218</v>
      </c>
      <c r="Q705" s="51" t="s">
        <v>639</v>
      </c>
      <c r="R705" s="51" t="s">
        <v>640</v>
      </c>
    </row>
    <row r="706" spans="5:18" ht="13.5" customHeight="1" x14ac:dyDescent="0.2">
      <c r="E706" s="51" t="s">
        <v>634</v>
      </c>
      <c r="F706" s="51" t="s">
        <v>635</v>
      </c>
      <c r="G706" s="51" t="s">
        <v>636</v>
      </c>
      <c r="H706" s="51" t="s">
        <v>562</v>
      </c>
      <c r="I706" s="51" t="s">
        <v>643</v>
      </c>
      <c r="J706" s="51" t="s">
        <v>644</v>
      </c>
      <c r="K706" s="51" t="s">
        <v>702</v>
      </c>
      <c r="L706" s="51" t="s">
        <v>586</v>
      </c>
      <c r="M706" s="51" t="s">
        <v>497</v>
      </c>
      <c r="N706" s="51" t="s">
        <v>497</v>
      </c>
      <c r="O706" s="51" t="s">
        <v>645</v>
      </c>
      <c r="P706" s="52">
        <v>5136</v>
      </c>
      <c r="Q706" s="51" t="s">
        <v>639</v>
      </c>
      <c r="R706" s="51" t="s">
        <v>640</v>
      </c>
    </row>
    <row r="707" spans="5:18" ht="13.5" customHeight="1" x14ac:dyDescent="0.2">
      <c r="E707" s="51" t="s">
        <v>634</v>
      </c>
      <c r="F707" s="51" t="s">
        <v>635</v>
      </c>
      <c r="G707" s="51" t="s">
        <v>636</v>
      </c>
      <c r="H707" s="51" t="s">
        <v>562</v>
      </c>
      <c r="I707" s="51" t="s">
        <v>643</v>
      </c>
      <c r="J707" s="51" t="s">
        <v>644</v>
      </c>
      <c r="K707" s="51" t="s">
        <v>702</v>
      </c>
      <c r="L707" s="51" t="s">
        <v>586</v>
      </c>
      <c r="M707" s="51" t="s">
        <v>568</v>
      </c>
      <c r="N707" s="51" t="s">
        <v>568</v>
      </c>
      <c r="O707" s="51" t="s">
        <v>645</v>
      </c>
      <c r="P707" s="52">
        <v>5065</v>
      </c>
      <c r="Q707" s="51" t="s">
        <v>639</v>
      </c>
      <c r="R707" s="51" t="s">
        <v>640</v>
      </c>
    </row>
    <row r="708" spans="5:18" ht="13.5" customHeight="1" x14ac:dyDescent="0.2">
      <c r="E708" s="51" t="s">
        <v>634</v>
      </c>
      <c r="F708" s="51" t="s">
        <v>635</v>
      </c>
      <c r="G708" s="51" t="s">
        <v>636</v>
      </c>
      <c r="H708" s="51" t="s">
        <v>562</v>
      </c>
      <c r="I708" s="51" t="s">
        <v>646</v>
      </c>
      <c r="J708" s="51" t="s">
        <v>647</v>
      </c>
      <c r="K708" s="51" t="s">
        <v>702</v>
      </c>
      <c r="L708" s="51" t="s">
        <v>586</v>
      </c>
      <c r="M708" s="51" t="s">
        <v>494</v>
      </c>
      <c r="N708" s="51" t="s">
        <v>494</v>
      </c>
      <c r="O708" s="51" t="s">
        <v>648</v>
      </c>
      <c r="P708" s="52">
        <v>22150</v>
      </c>
      <c r="Q708" s="51" t="s">
        <v>651</v>
      </c>
      <c r="R708" s="51" t="s">
        <v>652</v>
      </c>
    </row>
    <row r="709" spans="5:18" ht="13.5" customHeight="1" x14ac:dyDescent="0.2">
      <c r="E709" s="51" t="s">
        <v>634</v>
      </c>
      <c r="F709" s="51" t="s">
        <v>635</v>
      </c>
      <c r="G709" s="51" t="s">
        <v>636</v>
      </c>
      <c r="H709" s="51" t="s">
        <v>562</v>
      </c>
      <c r="I709" s="51" t="s">
        <v>646</v>
      </c>
      <c r="J709" s="51" t="s">
        <v>647</v>
      </c>
      <c r="K709" s="51" t="s">
        <v>702</v>
      </c>
      <c r="L709" s="51" t="s">
        <v>586</v>
      </c>
      <c r="M709" s="51" t="s">
        <v>495</v>
      </c>
      <c r="N709" s="51" t="s">
        <v>495</v>
      </c>
      <c r="O709" s="51" t="s">
        <v>648</v>
      </c>
      <c r="P709" s="52">
        <v>24427</v>
      </c>
      <c r="Q709" s="51" t="s">
        <v>651</v>
      </c>
      <c r="R709" s="51" t="s">
        <v>652</v>
      </c>
    </row>
    <row r="710" spans="5:18" ht="13.5" customHeight="1" x14ac:dyDescent="0.2">
      <c r="E710" s="51" t="s">
        <v>634</v>
      </c>
      <c r="F710" s="51" t="s">
        <v>635</v>
      </c>
      <c r="G710" s="51" t="s">
        <v>636</v>
      </c>
      <c r="H710" s="51" t="s">
        <v>562</v>
      </c>
      <c r="I710" s="51" t="s">
        <v>646</v>
      </c>
      <c r="J710" s="51" t="s">
        <v>647</v>
      </c>
      <c r="K710" s="51" t="s">
        <v>702</v>
      </c>
      <c r="L710" s="51" t="s">
        <v>586</v>
      </c>
      <c r="M710" s="51" t="s">
        <v>496</v>
      </c>
      <c r="N710" s="51" t="s">
        <v>496</v>
      </c>
      <c r="O710" s="51" t="s">
        <v>648</v>
      </c>
      <c r="P710" s="52">
        <v>25044</v>
      </c>
      <c r="Q710" s="51" t="s">
        <v>651</v>
      </c>
      <c r="R710" s="51" t="s">
        <v>652</v>
      </c>
    </row>
    <row r="711" spans="5:18" ht="13.5" customHeight="1" x14ac:dyDescent="0.2">
      <c r="E711" s="51" t="s">
        <v>634</v>
      </c>
      <c r="F711" s="51" t="s">
        <v>635</v>
      </c>
      <c r="G711" s="51" t="s">
        <v>636</v>
      </c>
      <c r="H711" s="51" t="s">
        <v>562</v>
      </c>
      <c r="I711" s="51" t="s">
        <v>646</v>
      </c>
      <c r="J711" s="51" t="s">
        <v>647</v>
      </c>
      <c r="K711" s="51" t="s">
        <v>702</v>
      </c>
      <c r="L711" s="51" t="s">
        <v>586</v>
      </c>
      <c r="M711" s="51" t="s">
        <v>497</v>
      </c>
      <c r="N711" s="51" t="s">
        <v>497</v>
      </c>
      <c r="O711" s="51" t="s">
        <v>648</v>
      </c>
      <c r="P711" s="52">
        <v>25682</v>
      </c>
      <c r="Q711" s="51" t="s">
        <v>651</v>
      </c>
      <c r="R711" s="51" t="s">
        <v>652</v>
      </c>
    </row>
    <row r="712" spans="5:18" ht="13.5" customHeight="1" x14ac:dyDescent="0.2">
      <c r="E712" s="51" t="s">
        <v>634</v>
      </c>
      <c r="F712" s="51" t="s">
        <v>635</v>
      </c>
      <c r="G712" s="51" t="s">
        <v>636</v>
      </c>
      <c r="H712" s="51" t="s">
        <v>562</v>
      </c>
      <c r="I712" s="51" t="s">
        <v>646</v>
      </c>
      <c r="J712" s="51" t="s">
        <v>647</v>
      </c>
      <c r="K712" s="51" t="s">
        <v>702</v>
      </c>
      <c r="L712" s="51" t="s">
        <v>586</v>
      </c>
      <c r="M712" s="51" t="s">
        <v>568</v>
      </c>
      <c r="N712" s="51" t="s">
        <v>568</v>
      </c>
      <c r="O712" s="51" t="s">
        <v>648</v>
      </c>
      <c r="P712" s="52">
        <v>26336</v>
      </c>
      <c r="Q712" s="51" t="s">
        <v>651</v>
      </c>
      <c r="R712" s="51" t="s">
        <v>652</v>
      </c>
    </row>
    <row r="713" spans="5:18" ht="13.5" customHeight="1" x14ac:dyDescent="0.2">
      <c r="E713" s="51" t="s">
        <v>634</v>
      </c>
      <c r="F713" s="51" t="s">
        <v>635</v>
      </c>
      <c r="G713" s="51" t="s">
        <v>636</v>
      </c>
      <c r="H713" s="51" t="s">
        <v>562</v>
      </c>
      <c r="I713" s="51" t="s">
        <v>637</v>
      </c>
      <c r="J713" s="51" t="s">
        <v>566</v>
      </c>
      <c r="K713" s="51" t="s">
        <v>703</v>
      </c>
      <c r="L713" s="51" t="s">
        <v>587</v>
      </c>
      <c r="M713" s="51" t="s">
        <v>494</v>
      </c>
      <c r="N713" s="51" t="s">
        <v>494</v>
      </c>
      <c r="O713" s="51" t="s">
        <v>204</v>
      </c>
      <c r="P713" s="52">
        <v>46457</v>
      </c>
      <c r="Q713" s="51" t="s">
        <v>641</v>
      </c>
      <c r="R713" s="51" t="s">
        <v>642</v>
      </c>
    </row>
    <row r="714" spans="5:18" ht="13.5" customHeight="1" x14ac:dyDescent="0.2">
      <c r="E714" s="51" t="s">
        <v>634</v>
      </c>
      <c r="F714" s="51" t="s">
        <v>635</v>
      </c>
      <c r="G714" s="51" t="s">
        <v>636</v>
      </c>
      <c r="H714" s="51" t="s">
        <v>562</v>
      </c>
      <c r="I714" s="51" t="s">
        <v>637</v>
      </c>
      <c r="J714" s="51" t="s">
        <v>566</v>
      </c>
      <c r="K714" s="51" t="s">
        <v>703</v>
      </c>
      <c r="L714" s="51" t="s">
        <v>587</v>
      </c>
      <c r="M714" s="51" t="s">
        <v>495</v>
      </c>
      <c r="N714" s="51" t="s">
        <v>495</v>
      </c>
      <c r="O714" s="51" t="s">
        <v>204</v>
      </c>
      <c r="P714" s="52">
        <v>46493</v>
      </c>
      <c r="Q714" s="51" t="s">
        <v>641</v>
      </c>
      <c r="R714" s="51" t="s">
        <v>642</v>
      </c>
    </row>
    <row r="715" spans="5:18" ht="13.5" customHeight="1" x14ac:dyDescent="0.2">
      <c r="E715" s="51" t="s">
        <v>634</v>
      </c>
      <c r="F715" s="51" t="s">
        <v>635</v>
      </c>
      <c r="G715" s="51" t="s">
        <v>636</v>
      </c>
      <c r="H715" s="51" t="s">
        <v>562</v>
      </c>
      <c r="I715" s="51" t="s">
        <v>637</v>
      </c>
      <c r="J715" s="51" t="s">
        <v>566</v>
      </c>
      <c r="K715" s="51" t="s">
        <v>703</v>
      </c>
      <c r="L715" s="51" t="s">
        <v>587</v>
      </c>
      <c r="M715" s="51" t="s">
        <v>496</v>
      </c>
      <c r="N715" s="51" t="s">
        <v>496</v>
      </c>
      <c r="O715" s="51" t="s">
        <v>204</v>
      </c>
      <c r="P715" s="52">
        <v>46632</v>
      </c>
      <c r="Q715" s="51" t="s">
        <v>641</v>
      </c>
      <c r="R715" s="51" t="s">
        <v>642</v>
      </c>
    </row>
    <row r="716" spans="5:18" ht="13.5" customHeight="1" x14ac:dyDescent="0.2">
      <c r="E716" s="51" t="s">
        <v>634</v>
      </c>
      <c r="F716" s="51" t="s">
        <v>635</v>
      </c>
      <c r="G716" s="51" t="s">
        <v>636</v>
      </c>
      <c r="H716" s="51" t="s">
        <v>562</v>
      </c>
      <c r="I716" s="51" t="s">
        <v>637</v>
      </c>
      <c r="J716" s="51" t="s">
        <v>566</v>
      </c>
      <c r="K716" s="51" t="s">
        <v>703</v>
      </c>
      <c r="L716" s="51" t="s">
        <v>587</v>
      </c>
      <c r="M716" s="51" t="s">
        <v>497</v>
      </c>
      <c r="N716" s="51" t="s">
        <v>497</v>
      </c>
      <c r="O716" s="51" t="s">
        <v>204</v>
      </c>
      <c r="P716" s="52">
        <v>46862</v>
      </c>
      <c r="Q716" s="51" t="s">
        <v>641</v>
      </c>
      <c r="R716" s="51" t="s">
        <v>642</v>
      </c>
    </row>
    <row r="717" spans="5:18" ht="13.5" customHeight="1" x14ac:dyDescent="0.2">
      <c r="E717" s="51" t="s">
        <v>634</v>
      </c>
      <c r="F717" s="51" t="s">
        <v>635</v>
      </c>
      <c r="G717" s="51" t="s">
        <v>636</v>
      </c>
      <c r="H717" s="51" t="s">
        <v>562</v>
      </c>
      <c r="I717" s="51" t="s">
        <v>637</v>
      </c>
      <c r="J717" s="51" t="s">
        <v>566</v>
      </c>
      <c r="K717" s="51" t="s">
        <v>703</v>
      </c>
      <c r="L717" s="51" t="s">
        <v>587</v>
      </c>
      <c r="M717" s="51" t="s">
        <v>568</v>
      </c>
      <c r="N717" s="51" t="s">
        <v>568</v>
      </c>
      <c r="O717" s="51" t="s">
        <v>204</v>
      </c>
      <c r="P717" s="52">
        <v>47089</v>
      </c>
      <c r="Q717" s="51" t="s">
        <v>641</v>
      </c>
      <c r="R717" s="51" t="s">
        <v>642</v>
      </c>
    </row>
    <row r="718" spans="5:18" ht="13.5" customHeight="1" x14ac:dyDescent="0.2">
      <c r="E718" s="51" t="s">
        <v>634</v>
      </c>
      <c r="F718" s="51" t="s">
        <v>635</v>
      </c>
      <c r="G718" s="51" t="s">
        <v>636</v>
      </c>
      <c r="H718" s="51" t="s">
        <v>562</v>
      </c>
      <c r="I718" s="51" t="s">
        <v>643</v>
      </c>
      <c r="J718" s="51" t="s">
        <v>644</v>
      </c>
      <c r="K718" s="51" t="s">
        <v>703</v>
      </c>
      <c r="L718" s="51" t="s">
        <v>587</v>
      </c>
      <c r="M718" s="51" t="s">
        <v>494</v>
      </c>
      <c r="N718" s="51" t="s">
        <v>494</v>
      </c>
      <c r="O718" s="51" t="s">
        <v>645</v>
      </c>
      <c r="P718" s="52">
        <v>443190</v>
      </c>
      <c r="Q718" s="51" t="s">
        <v>639</v>
      </c>
      <c r="R718" s="51" t="s">
        <v>640</v>
      </c>
    </row>
    <row r="719" spans="5:18" ht="13.5" customHeight="1" x14ac:dyDescent="0.2">
      <c r="E719" s="51" t="s">
        <v>634</v>
      </c>
      <c r="F719" s="51" t="s">
        <v>635</v>
      </c>
      <c r="G719" s="51" t="s">
        <v>636</v>
      </c>
      <c r="H719" s="51" t="s">
        <v>562</v>
      </c>
      <c r="I719" s="51" t="s">
        <v>643</v>
      </c>
      <c r="J719" s="51" t="s">
        <v>644</v>
      </c>
      <c r="K719" s="51" t="s">
        <v>703</v>
      </c>
      <c r="L719" s="51" t="s">
        <v>587</v>
      </c>
      <c r="M719" s="51" t="s">
        <v>495</v>
      </c>
      <c r="N719" s="51" t="s">
        <v>495</v>
      </c>
      <c r="O719" s="51" t="s">
        <v>645</v>
      </c>
      <c r="P719" s="52">
        <v>456909</v>
      </c>
      <c r="Q719" s="51" t="s">
        <v>639</v>
      </c>
      <c r="R719" s="51" t="s">
        <v>640</v>
      </c>
    </row>
    <row r="720" spans="5:18" ht="13.5" customHeight="1" x14ac:dyDescent="0.2">
      <c r="E720" s="51" t="s">
        <v>634</v>
      </c>
      <c r="F720" s="51" t="s">
        <v>635</v>
      </c>
      <c r="G720" s="51" t="s">
        <v>636</v>
      </c>
      <c r="H720" s="51" t="s">
        <v>562</v>
      </c>
      <c r="I720" s="51" t="s">
        <v>643</v>
      </c>
      <c r="J720" s="51" t="s">
        <v>644</v>
      </c>
      <c r="K720" s="51" t="s">
        <v>703</v>
      </c>
      <c r="L720" s="51" t="s">
        <v>587</v>
      </c>
      <c r="M720" s="51" t="s">
        <v>496</v>
      </c>
      <c r="N720" s="51" t="s">
        <v>496</v>
      </c>
      <c r="O720" s="51" t="s">
        <v>645</v>
      </c>
      <c r="P720" s="52">
        <v>460061</v>
      </c>
      <c r="Q720" s="51" t="s">
        <v>639</v>
      </c>
      <c r="R720" s="51" t="s">
        <v>640</v>
      </c>
    </row>
    <row r="721" spans="5:18" ht="13.5" customHeight="1" x14ac:dyDescent="0.2">
      <c r="E721" s="51" t="s">
        <v>634</v>
      </c>
      <c r="F721" s="51" t="s">
        <v>635</v>
      </c>
      <c r="G721" s="51" t="s">
        <v>636</v>
      </c>
      <c r="H721" s="51" t="s">
        <v>562</v>
      </c>
      <c r="I721" s="51" t="s">
        <v>643</v>
      </c>
      <c r="J721" s="51" t="s">
        <v>644</v>
      </c>
      <c r="K721" s="51" t="s">
        <v>703</v>
      </c>
      <c r="L721" s="51" t="s">
        <v>587</v>
      </c>
      <c r="M721" s="51" t="s">
        <v>497</v>
      </c>
      <c r="N721" s="51" t="s">
        <v>497</v>
      </c>
      <c r="O721" s="51" t="s">
        <v>645</v>
      </c>
      <c r="P721" s="52">
        <v>461549</v>
      </c>
      <c r="Q721" s="51" t="s">
        <v>639</v>
      </c>
      <c r="R721" s="51" t="s">
        <v>640</v>
      </c>
    </row>
    <row r="722" spans="5:18" ht="13.5" customHeight="1" x14ac:dyDescent="0.2">
      <c r="E722" s="51" t="s">
        <v>634</v>
      </c>
      <c r="F722" s="51" t="s">
        <v>635</v>
      </c>
      <c r="G722" s="51" t="s">
        <v>636</v>
      </c>
      <c r="H722" s="51" t="s">
        <v>562</v>
      </c>
      <c r="I722" s="51" t="s">
        <v>643</v>
      </c>
      <c r="J722" s="51" t="s">
        <v>644</v>
      </c>
      <c r="K722" s="51" t="s">
        <v>703</v>
      </c>
      <c r="L722" s="51" t="s">
        <v>587</v>
      </c>
      <c r="M722" s="51" t="s">
        <v>568</v>
      </c>
      <c r="N722" s="51" t="s">
        <v>568</v>
      </c>
      <c r="O722" s="51" t="s">
        <v>645</v>
      </c>
      <c r="P722" s="52">
        <v>463036</v>
      </c>
      <c r="Q722" s="51" t="s">
        <v>639</v>
      </c>
      <c r="R722" s="51" t="s">
        <v>640</v>
      </c>
    </row>
    <row r="723" spans="5:18" ht="13.5" customHeight="1" x14ac:dyDescent="0.2">
      <c r="E723" s="51" t="s">
        <v>634</v>
      </c>
      <c r="F723" s="51" t="s">
        <v>635</v>
      </c>
      <c r="G723" s="51" t="s">
        <v>636</v>
      </c>
      <c r="H723" s="51" t="s">
        <v>562</v>
      </c>
      <c r="I723" s="51" t="s">
        <v>646</v>
      </c>
      <c r="J723" s="51" t="s">
        <v>647</v>
      </c>
      <c r="K723" s="51" t="s">
        <v>703</v>
      </c>
      <c r="L723" s="51" t="s">
        <v>587</v>
      </c>
      <c r="M723" s="51" t="s">
        <v>494</v>
      </c>
      <c r="N723" s="51" t="s">
        <v>494</v>
      </c>
      <c r="O723" s="51" t="s">
        <v>648</v>
      </c>
      <c r="P723" s="52">
        <v>2058948.39</v>
      </c>
      <c r="Q723" s="51" t="s">
        <v>641</v>
      </c>
      <c r="R723" s="51" t="s">
        <v>642</v>
      </c>
    </row>
    <row r="724" spans="5:18" ht="13.5" customHeight="1" x14ac:dyDescent="0.2">
      <c r="E724" s="51" t="s">
        <v>634</v>
      </c>
      <c r="F724" s="51" t="s">
        <v>635</v>
      </c>
      <c r="G724" s="51" t="s">
        <v>636</v>
      </c>
      <c r="H724" s="51" t="s">
        <v>562</v>
      </c>
      <c r="I724" s="51" t="s">
        <v>646</v>
      </c>
      <c r="J724" s="51" t="s">
        <v>647</v>
      </c>
      <c r="K724" s="51" t="s">
        <v>703</v>
      </c>
      <c r="L724" s="51" t="s">
        <v>587</v>
      </c>
      <c r="M724" s="51" t="s">
        <v>495</v>
      </c>
      <c r="N724" s="51" t="s">
        <v>495</v>
      </c>
      <c r="O724" s="51" t="s">
        <v>648</v>
      </c>
      <c r="P724" s="52">
        <v>2124304.31</v>
      </c>
      <c r="Q724" s="51" t="s">
        <v>641</v>
      </c>
      <c r="R724" s="51" t="s">
        <v>642</v>
      </c>
    </row>
    <row r="725" spans="5:18" ht="13.5" customHeight="1" x14ac:dyDescent="0.2">
      <c r="E725" s="51" t="s">
        <v>634</v>
      </c>
      <c r="F725" s="51" t="s">
        <v>635</v>
      </c>
      <c r="G725" s="51" t="s">
        <v>636</v>
      </c>
      <c r="H725" s="51" t="s">
        <v>562</v>
      </c>
      <c r="I725" s="51" t="s">
        <v>646</v>
      </c>
      <c r="J725" s="51" t="s">
        <v>647</v>
      </c>
      <c r="K725" s="51" t="s">
        <v>703</v>
      </c>
      <c r="L725" s="51" t="s">
        <v>587</v>
      </c>
      <c r="M725" s="51" t="s">
        <v>496</v>
      </c>
      <c r="N725" s="51" t="s">
        <v>496</v>
      </c>
      <c r="O725" s="51" t="s">
        <v>648</v>
      </c>
      <c r="P725" s="52">
        <v>2145380.2999999998</v>
      </c>
      <c r="Q725" s="51" t="s">
        <v>641</v>
      </c>
      <c r="R725" s="51" t="s">
        <v>642</v>
      </c>
    </row>
    <row r="726" spans="5:18" ht="13.5" customHeight="1" x14ac:dyDescent="0.2">
      <c r="E726" s="51" t="s">
        <v>634</v>
      </c>
      <c r="F726" s="51" t="s">
        <v>635</v>
      </c>
      <c r="G726" s="51" t="s">
        <v>636</v>
      </c>
      <c r="H726" s="51" t="s">
        <v>562</v>
      </c>
      <c r="I726" s="51" t="s">
        <v>646</v>
      </c>
      <c r="J726" s="51" t="s">
        <v>647</v>
      </c>
      <c r="K726" s="51" t="s">
        <v>703</v>
      </c>
      <c r="L726" s="51" t="s">
        <v>587</v>
      </c>
      <c r="M726" s="51" t="s">
        <v>497</v>
      </c>
      <c r="N726" s="51" t="s">
        <v>497</v>
      </c>
      <c r="O726" s="51" t="s">
        <v>648</v>
      </c>
      <c r="P726" s="52">
        <v>2162895.2400000002</v>
      </c>
      <c r="Q726" s="51" t="s">
        <v>641</v>
      </c>
      <c r="R726" s="51" t="s">
        <v>642</v>
      </c>
    </row>
    <row r="727" spans="5:18" ht="13.5" customHeight="1" x14ac:dyDescent="0.2">
      <c r="E727" s="51" t="s">
        <v>634</v>
      </c>
      <c r="F727" s="51" t="s">
        <v>635</v>
      </c>
      <c r="G727" s="51" t="s">
        <v>636</v>
      </c>
      <c r="H727" s="51" t="s">
        <v>562</v>
      </c>
      <c r="I727" s="51" t="s">
        <v>646</v>
      </c>
      <c r="J727" s="51" t="s">
        <v>647</v>
      </c>
      <c r="K727" s="51" t="s">
        <v>703</v>
      </c>
      <c r="L727" s="51" t="s">
        <v>587</v>
      </c>
      <c r="M727" s="51" t="s">
        <v>568</v>
      </c>
      <c r="N727" s="51" t="s">
        <v>568</v>
      </c>
      <c r="O727" s="51" t="s">
        <v>648</v>
      </c>
      <c r="P727" s="52">
        <v>2180410.1800000002</v>
      </c>
      <c r="Q727" s="51" t="s">
        <v>641</v>
      </c>
      <c r="R727" s="51" t="s">
        <v>642</v>
      </c>
    </row>
    <row r="728" spans="5:18" ht="13.5" customHeight="1" x14ac:dyDescent="0.2">
      <c r="E728" s="51" t="s">
        <v>634</v>
      </c>
      <c r="F728" s="51" t="s">
        <v>635</v>
      </c>
      <c r="G728" s="51" t="s">
        <v>636</v>
      </c>
      <c r="H728" s="51" t="s">
        <v>562</v>
      </c>
      <c r="I728" s="51" t="s">
        <v>637</v>
      </c>
      <c r="J728" s="51" t="s">
        <v>566</v>
      </c>
      <c r="K728" s="51" t="s">
        <v>704</v>
      </c>
      <c r="L728" s="51" t="s">
        <v>579</v>
      </c>
      <c r="M728" s="51" t="s">
        <v>494</v>
      </c>
      <c r="N728" s="51" t="s">
        <v>494</v>
      </c>
      <c r="O728" s="51" t="s">
        <v>204</v>
      </c>
      <c r="P728" s="52">
        <v>102174</v>
      </c>
      <c r="Q728" s="51" t="s">
        <v>641</v>
      </c>
      <c r="R728" s="51" t="s">
        <v>642</v>
      </c>
    </row>
    <row r="729" spans="5:18" ht="13.5" customHeight="1" x14ac:dyDescent="0.2">
      <c r="E729" s="51" t="s">
        <v>634</v>
      </c>
      <c r="F729" s="51" t="s">
        <v>635</v>
      </c>
      <c r="G729" s="51" t="s">
        <v>636</v>
      </c>
      <c r="H729" s="51" t="s">
        <v>562</v>
      </c>
      <c r="I729" s="51" t="s">
        <v>637</v>
      </c>
      <c r="J729" s="51" t="s">
        <v>566</v>
      </c>
      <c r="K729" s="51" t="s">
        <v>704</v>
      </c>
      <c r="L729" s="51" t="s">
        <v>579</v>
      </c>
      <c r="M729" s="51" t="s">
        <v>495</v>
      </c>
      <c r="N729" s="51" t="s">
        <v>495</v>
      </c>
      <c r="O729" s="51" t="s">
        <v>204</v>
      </c>
      <c r="P729" s="52">
        <v>102370</v>
      </c>
      <c r="Q729" s="51" t="s">
        <v>641</v>
      </c>
      <c r="R729" s="51" t="s">
        <v>642</v>
      </c>
    </row>
    <row r="730" spans="5:18" ht="13.5" customHeight="1" x14ac:dyDescent="0.2">
      <c r="E730" s="51" t="s">
        <v>634</v>
      </c>
      <c r="F730" s="51" t="s">
        <v>635</v>
      </c>
      <c r="G730" s="51" t="s">
        <v>636</v>
      </c>
      <c r="H730" s="51" t="s">
        <v>562</v>
      </c>
      <c r="I730" s="51" t="s">
        <v>637</v>
      </c>
      <c r="J730" s="51" t="s">
        <v>566</v>
      </c>
      <c r="K730" s="51" t="s">
        <v>704</v>
      </c>
      <c r="L730" s="51" t="s">
        <v>579</v>
      </c>
      <c r="M730" s="51" t="s">
        <v>496</v>
      </c>
      <c r="N730" s="51" t="s">
        <v>496</v>
      </c>
      <c r="O730" s="51" t="s">
        <v>204</v>
      </c>
      <c r="P730" s="52">
        <v>108461</v>
      </c>
      <c r="Q730" s="51" t="s">
        <v>641</v>
      </c>
      <c r="R730" s="51" t="s">
        <v>642</v>
      </c>
    </row>
    <row r="731" spans="5:18" ht="13.5" customHeight="1" x14ac:dyDescent="0.2">
      <c r="E731" s="51" t="s">
        <v>634</v>
      </c>
      <c r="F731" s="51" t="s">
        <v>635</v>
      </c>
      <c r="G731" s="51" t="s">
        <v>636</v>
      </c>
      <c r="H731" s="51" t="s">
        <v>562</v>
      </c>
      <c r="I731" s="51" t="s">
        <v>637</v>
      </c>
      <c r="J731" s="51" t="s">
        <v>566</v>
      </c>
      <c r="K731" s="51" t="s">
        <v>704</v>
      </c>
      <c r="L731" s="51" t="s">
        <v>579</v>
      </c>
      <c r="M731" s="51" t="s">
        <v>497</v>
      </c>
      <c r="N731" s="51" t="s">
        <v>497</v>
      </c>
      <c r="O731" s="51" t="s">
        <v>204</v>
      </c>
      <c r="P731" s="52">
        <v>111550</v>
      </c>
      <c r="Q731" s="51" t="s">
        <v>641</v>
      </c>
      <c r="R731" s="51" t="s">
        <v>642</v>
      </c>
    </row>
    <row r="732" spans="5:18" ht="13.5" customHeight="1" x14ac:dyDescent="0.2">
      <c r="E732" s="51" t="s">
        <v>634</v>
      </c>
      <c r="F732" s="51" t="s">
        <v>635</v>
      </c>
      <c r="G732" s="51" t="s">
        <v>636</v>
      </c>
      <c r="H732" s="51" t="s">
        <v>562</v>
      </c>
      <c r="I732" s="51" t="s">
        <v>637</v>
      </c>
      <c r="J732" s="51" t="s">
        <v>566</v>
      </c>
      <c r="K732" s="51" t="s">
        <v>704</v>
      </c>
      <c r="L732" s="51" t="s">
        <v>579</v>
      </c>
      <c r="M732" s="51" t="s">
        <v>568</v>
      </c>
      <c r="N732" s="51" t="s">
        <v>568</v>
      </c>
      <c r="O732" s="51" t="s">
        <v>204</v>
      </c>
      <c r="P732" s="52">
        <v>114726</v>
      </c>
      <c r="Q732" s="51" t="s">
        <v>641</v>
      </c>
      <c r="R732" s="51" t="s">
        <v>642</v>
      </c>
    </row>
    <row r="733" spans="5:18" ht="13.5" customHeight="1" x14ac:dyDescent="0.2">
      <c r="E733" s="51" t="s">
        <v>634</v>
      </c>
      <c r="F733" s="51" t="s">
        <v>635</v>
      </c>
      <c r="G733" s="51" t="s">
        <v>636</v>
      </c>
      <c r="H733" s="51" t="s">
        <v>562</v>
      </c>
      <c r="I733" s="51" t="s">
        <v>643</v>
      </c>
      <c r="J733" s="51" t="s">
        <v>644</v>
      </c>
      <c r="K733" s="51" t="s">
        <v>704</v>
      </c>
      <c r="L733" s="51" t="s">
        <v>579</v>
      </c>
      <c r="M733" s="51" t="s">
        <v>494</v>
      </c>
      <c r="N733" s="51" t="s">
        <v>494</v>
      </c>
      <c r="O733" s="51" t="s">
        <v>645</v>
      </c>
      <c r="P733" s="52">
        <v>50228</v>
      </c>
      <c r="Q733" s="51" t="s">
        <v>639</v>
      </c>
      <c r="R733" s="51" t="s">
        <v>640</v>
      </c>
    </row>
    <row r="734" spans="5:18" ht="13.5" customHeight="1" x14ac:dyDescent="0.2">
      <c r="E734" s="51" t="s">
        <v>634</v>
      </c>
      <c r="F734" s="51" t="s">
        <v>635</v>
      </c>
      <c r="G734" s="51" t="s">
        <v>636</v>
      </c>
      <c r="H734" s="51" t="s">
        <v>562</v>
      </c>
      <c r="I734" s="51" t="s">
        <v>643</v>
      </c>
      <c r="J734" s="51" t="s">
        <v>644</v>
      </c>
      <c r="K734" s="51" t="s">
        <v>704</v>
      </c>
      <c r="L734" s="51" t="s">
        <v>579</v>
      </c>
      <c r="M734" s="51" t="s">
        <v>495</v>
      </c>
      <c r="N734" s="51" t="s">
        <v>495</v>
      </c>
      <c r="O734" s="51" t="s">
        <v>645</v>
      </c>
      <c r="P734" s="52">
        <v>50190</v>
      </c>
      <c r="Q734" s="51" t="s">
        <v>639</v>
      </c>
      <c r="R734" s="51" t="s">
        <v>640</v>
      </c>
    </row>
    <row r="735" spans="5:18" ht="13.5" customHeight="1" x14ac:dyDescent="0.2">
      <c r="E735" s="51" t="s">
        <v>634</v>
      </c>
      <c r="F735" s="51" t="s">
        <v>635</v>
      </c>
      <c r="G735" s="51" t="s">
        <v>636</v>
      </c>
      <c r="H735" s="51" t="s">
        <v>562</v>
      </c>
      <c r="I735" s="51" t="s">
        <v>643</v>
      </c>
      <c r="J735" s="51" t="s">
        <v>644</v>
      </c>
      <c r="K735" s="51" t="s">
        <v>704</v>
      </c>
      <c r="L735" s="51" t="s">
        <v>579</v>
      </c>
      <c r="M735" s="51" t="s">
        <v>496</v>
      </c>
      <c r="N735" s="51" t="s">
        <v>496</v>
      </c>
      <c r="O735" s="51" t="s">
        <v>645</v>
      </c>
      <c r="P735" s="52">
        <v>50035</v>
      </c>
      <c r="Q735" s="51" t="s">
        <v>639</v>
      </c>
      <c r="R735" s="51" t="s">
        <v>640</v>
      </c>
    </row>
    <row r="736" spans="5:18" ht="13.5" customHeight="1" x14ac:dyDescent="0.2">
      <c r="E736" s="51" t="s">
        <v>634</v>
      </c>
      <c r="F736" s="51" t="s">
        <v>635</v>
      </c>
      <c r="G736" s="51" t="s">
        <v>636</v>
      </c>
      <c r="H736" s="51" t="s">
        <v>562</v>
      </c>
      <c r="I736" s="51" t="s">
        <v>643</v>
      </c>
      <c r="J736" s="51" t="s">
        <v>644</v>
      </c>
      <c r="K736" s="51" t="s">
        <v>704</v>
      </c>
      <c r="L736" s="51" t="s">
        <v>579</v>
      </c>
      <c r="M736" s="51" t="s">
        <v>497</v>
      </c>
      <c r="N736" s="51" t="s">
        <v>497</v>
      </c>
      <c r="O736" s="51" t="s">
        <v>645</v>
      </c>
      <c r="P736" s="52">
        <v>50055</v>
      </c>
      <c r="Q736" s="51" t="s">
        <v>639</v>
      </c>
      <c r="R736" s="51" t="s">
        <v>640</v>
      </c>
    </row>
    <row r="737" spans="5:18" ht="13.5" customHeight="1" x14ac:dyDescent="0.2">
      <c r="E737" s="51" t="s">
        <v>634</v>
      </c>
      <c r="F737" s="51" t="s">
        <v>635</v>
      </c>
      <c r="G737" s="51" t="s">
        <v>636</v>
      </c>
      <c r="H737" s="51" t="s">
        <v>562</v>
      </c>
      <c r="I737" s="51" t="s">
        <v>643</v>
      </c>
      <c r="J737" s="51" t="s">
        <v>644</v>
      </c>
      <c r="K737" s="51" t="s">
        <v>704</v>
      </c>
      <c r="L737" s="51" t="s">
        <v>579</v>
      </c>
      <c r="M737" s="51" t="s">
        <v>568</v>
      </c>
      <c r="N737" s="51" t="s">
        <v>568</v>
      </c>
      <c r="O737" s="51" t="s">
        <v>645</v>
      </c>
      <c r="P737" s="52">
        <v>50076</v>
      </c>
      <c r="Q737" s="51" t="s">
        <v>639</v>
      </c>
      <c r="R737" s="51" t="s">
        <v>640</v>
      </c>
    </row>
    <row r="738" spans="5:18" ht="13.5" customHeight="1" x14ac:dyDescent="0.2">
      <c r="E738" s="51" t="s">
        <v>634</v>
      </c>
      <c r="F738" s="51" t="s">
        <v>635</v>
      </c>
      <c r="G738" s="51" t="s">
        <v>636</v>
      </c>
      <c r="H738" s="51" t="s">
        <v>562</v>
      </c>
      <c r="I738" s="51" t="s">
        <v>646</v>
      </c>
      <c r="J738" s="51" t="s">
        <v>647</v>
      </c>
      <c r="K738" s="51" t="s">
        <v>704</v>
      </c>
      <c r="L738" s="51" t="s">
        <v>579</v>
      </c>
      <c r="M738" s="51" t="s">
        <v>494</v>
      </c>
      <c r="N738" s="51" t="s">
        <v>494</v>
      </c>
      <c r="O738" s="51" t="s">
        <v>648</v>
      </c>
      <c r="P738" s="52">
        <v>513201</v>
      </c>
      <c r="Q738" s="51" t="s">
        <v>651</v>
      </c>
      <c r="R738" s="51" t="s">
        <v>652</v>
      </c>
    </row>
    <row r="739" spans="5:18" ht="13.5" customHeight="1" x14ac:dyDescent="0.2">
      <c r="E739" s="51" t="s">
        <v>634</v>
      </c>
      <c r="F739" s="51" t="s">
        <v>635</v>
      </c>
      <c r="G739" s="51" t="s">
        <v>636</v>
      </c>
      <c r="H739" s="51" t="s">
        <v>562</v>
      </c>
      <c r="I739" s="51" t="s">
        <v>646</v>
      </c>
      <c r="J739" s="51" t="s">
        <v>647</v>
      </c>
      <c r="K739" s="51" t="s">
        <v>704</v>
      </c>
      <c r="L739" s="51" t="s">
        <v>579</v>
      </c>
      <c r="M739" s="51" t="s">
        <v>495</v>
      </c>
      <c r="N739" s="51" t="s">
        <v>495</v>
      </c>
      <c r="O739" s="51" t="s">
        <v>648</v>
      </c>
      <c r="P739" s="52">
        <v>513796</v>
      </c>
      <c r="Q739" s="51" t="s">
        <v>651</v>
      </c>
      <c r="R739" s="51" t="s">
        <v>652</v>
      </c>
    </row>
    <row r="740" spans="5:18" ht="13.5" customHeight="1" x14ac:dyDescent="0.2">
      <c r="E740" s="51" t="s">
        <v>634</v>
      </c>
      <c r="F740" s="51" t="s">
        <v>635</v>
      </c>
      <c r="G740" s="51" t="s">
        <v>636</v>
      </c>
      <c r="H740" s="51" t="s">
        <v>562</v>
      </c>
      <c r="I740" s="51" t="s">
        <v>646</v>
      </c>
      <c r="J740" s="51" t="s">
        <v>647</v>
      </c>
      <c r="K740" s="51" t="s">
        <v>704</v>
      </c>
      <c r="L740" s="51" t="s">
        <v>579</v>
      </c>
      <c r="M740" s="51" t="s">
        <v>496</v>
      </c>
      <c r="N740" s="51" t="s">
        <v>496</v>
      </c>
      <c r="O740" s="51" t="s">
        <v>648</v>
      </c>
      <c r="P740" s="52">
        <v>542686</v>
      </c>
      <c r="Q740" s="51" t="s">
        <v>651</v>
      </c>
      <c r="R740" s="51" t="s">
        <v>652</v>
      </c>
    </row>
    <row r="741" spans="5:18" ht="13.5" customHeight="1" x14ac:dyDescent="0.2">
      <c r="E741" s="51" t="s">
        <v>634</v>
      </c>
      <c r="F741" s="51" t="s">
        <v>635</v>
      </c>
      <c r="G741" s="51" t="s">
        <v>636</v>
      </c>
      <c r="H741" s="51" t="s">
        <v>562</v>
      </c>
      <c r="I741" s="51" t="s">
        <v>646</v>
      </c>
      <c r="J741" s="51" t="s">
        <v>647</v>
      </c>
      <c r="K741" s="51" t="s">
        <v>704</v>
      </c>
      <c r="L741" s="51" t="s">
        <v>579</v>
      </c>
      <c r="M741" s="51" t="s">
        <v>497</v>
      </c>
      <c r="N741" s="51" t="s">
        <v>497</v>
      </c>
      <c r="O741" s="51" t="s">
        <v>648</v>
      </c>
      <c r="P741" s="52">
        <v>558367</v>
      </c>
      <c r="Q741" s="51" t="s">
        <v>651</v>
      </c>
      <c r="R741" s="51" t="s">
        <v>652</v>
      </c>
    </row>
    <row r="742" spans="5:18" ht="13.5" customHeight="1" x14ac:dyDescent="0.2">
      <c r="E742" s="51" t="s">
        <v>634</v>
      </c>
      <c r="F742" s="51" t="s">
        <v>635</v>
      </c>
      <c r="G742" s="51" t="s">
        <v>636</v>
      </c>
      <c r="H742" s="51" t="s">
        <v>562</v>
      </c>
      <c r="I742" s="51" t="s">
        <v>646</v>
      </c>
      <c r="J742" s="51" t="s">
        <v>647</v>
      </c>
      <c r="K742" s="51" t="s">
        <v>704</v>
      </c>
      <c r="L742" s="51" t="s">
        <v>579</v>
      </c>
      <c r="M742" s="51" t="s">
        <v>568</v>
      </c>
      <c r="N742" s="51" t="s">
        <v>568</v>
      </c>
      <c r="O742" s="51" t="s">
        <v>648</v>
      </c>
      <c r="P742" s="52">
        <v>574501</v>
      </c>
      <c r="Q742" s="51" t="s">
        <v>651</v>
      </c>
      <c r="R742" s="51" t="s">
        <v>652</v>
      </c>
    </row>
    <row r="743" spans="5:18" ht="13.5" customHeight="1" x14ac:dyDescent="0.2">
      <c r="E743" s="51" t="s">
        <v>634</v>
      </c>
      <c r="F743" s="51" t="s">
        <v>635</v>
      </c>
      <c r="G743" s="51" t="s">
        <v>636</v>
      </c>
      <c r="H743" s="51" t="s">
        <v>562</v>
      </c>
      <c r="I743" s="51" t="s">
        <v>637</v>
      </c>
      <c r="J743" s="51" t="s">
        <v>566</v>
      </c>
      <c r="K743" s="51" t="s">
        <v>705</v>
      </c>
      <c r="L743" s="51" t="s">
        <v>592</v>
      </c>
      <c r="M743" s="51" t="s">
        <v>494</v>
      </c>
      <c r="N743" s="51" t="s">
        <v>494</v>
      </c>
      <c r="O743" s="51" t="s">
        <v>204</v>
      </c>
      <c r="P743" s="52">
        <v>18508</v>
      </c>
      <c r="Q743" s="51" t="s">
        <v>641</v>
      </c>
      <c r="R743" s="51" t="s">
        <v>642</v>
      </c>
    </row>
    <row r="744" spans="5:18" ht="13.5" customHeight="1" x14ac:dyDescent="0.2">
      <c r="E744" s="51" t="s">
        <v>634</v>
      </c>
      <c r="F744" s="51" t="s">
        <v>635</v>
      </c>
      <c r="G744" s="51" t="s">
        <v>636</v>
      </c>
      <c r="H744" s="51" t="s">
        <v>562</v>
      </c>
      <c r="I744" s="51" t="s">
        <v>637</v>
      </c>
      <c r="J744" s="51" t="s">
        <v>566</v>
      </c>
      <c r="K744" s="51" t="s">
        <v>705</v>
      </c>
      <c r="L744" s="51" t="s">
        <v>592</v>
      </c>
      <c r="M744" s="51" t="s">
        <v>495</v>
      </c>
      <c r="N744" s="51" t="s">
        <v>495</v>
      </c>
      <c r="O744" s="51" t="s">
        <v>204</v>
      </c>
      <c r="P744" s="52">
        <v>18542</v>
      </c>
      <c r="Q744" s="51" t="s">
        <v>641</v>
      </c>
      <c r="R744" s="51" t="s">
        <v>642</v>
      </c>
    </row>
    <row r="745" spans="5:18" ht="13.5" customHeight="1" x14ac:dyDescent="0.2">
      <c r="E745" s="51" t="s">
        <v>634</v>
      </c>
      <c r="F745" s="51" t="s">
        <v>635</v>
      </c>
      <c r="G745" s="51" t="s">
        <v>636</v>
      </c>
      <c r="H745" s="51" t="s">
        <v>562</v>
      </c>
      <c r="I745" s="51" t="s">
        <v>637</v>
      </c>
      <c r="J745" s="51" t="s">
        <v>566</v>
      </c>
      <c r="K745" s="51" t="s">
        <v>705</v>
      </c>
      <c r="L745" s="51" t="s">
        <v>592</v>
      </c>
      <c r="M745" s="51" t="s">
        <v>496</v>
      </c>
      <c r="N745" s="51" t="s">
        <v>496</v>
      </c>
      <c r="O745" s="51" t="s">
        <v>204</v>
      </c>
      <c r="P745" s="52">
        <v>18217</v>
      </c>
      <c r="Q745" s="51" t="s">
        <v>641</v>
      </c>
      <c r="R745" s="51" t="s">
        <v>642</v>
      </c>
    </row>
    <row r="746" spans="5:18" ht="13.5" customHeight="1" x14ac:dyDescent="0.2">
      <c r="E746" s="51" t="s">
        <v>634</v>
      </c>
      <c r="F746" s="51" t="s">
        <v>635</v>
      </c>
      <c r="G746" s="51" t="s">
        <v>636</v>
      </c>
      <c r="H746" s="51" t="s">
        <v>562</v>
      </c>
      <c r="I746" s="51" t="s">
        <v>637</v>
      </c>
      <c r="J746" s="51" t="s">
        <v>566</v>
      </c>
      <c r="K746" s="51" t="s">
        <v>705</v>
      </c>
      <c r="L746" s="51" t="s">
        <v>592</v>
      </c>
      <c r="M746" s="51" t="s">
        <v>497</v>
      </c>
      <c r="N746" s="51" t="s">
        <v>497</v>
      </c>
      <c r="O746" s="51" t="s">
        <v>204</v>
      </c>
      <c r="P746" s="52">
        <v>18370</v>
      </c>
      <c r="Q746" s="51" t="s">
        <v>641</v>
      </c>
      <c r="R746" s="51" t="s">
        <v>642</v>
      </c>
    </row>
    <row r="747" spans="5:18" ht="13.5" customHeight="1" x14ac:dyDescent="0.2">
      <c r="E747" s="51" t="s">
        <v>634</v>
      </c>
      <c r="F747" s="51" t="s">
        <v>635</v>
      </c>
      <c r="G747" s="51" t="s">
        <v>636</v>
      </c>
      <c r="H747" s="51" t="s">
        <v>562</v>
      </c>
      <c r="I747" s="51" t="s">
        <v>637</v>
      </c>
      <c r="J747" s="51" t="s">
        <v>566</v>
      </c>
      <c r="K747" s="51" t="s">
        <v>705</v>
      </c>
      <c r="L747" s="51" t="s">
        <v>592</v>
      </c>
      <c r="M747" s="51" t="s">
        <v>568</v>
      </c>
      <c r="N747" s="51" t="s">
        <v>568</v>
      </c>
      <c r="O747" s="51" t="s">
        <v>204</v>
      </c>
      <c r="P747" s="52">
        <v>18525</v>
      </c>
      <c r="Q747" s="51" t="s">
        <v>641</v>
      </c>
      <c r="R747" s="51" t="s">
        <v>642</v>
      </c>
    </row>
    <row r="748" spans="5:18" ht="13.5" customHeight="1" x14ac:dyDescent="0.2">
      <c r="E748" s="51" t="s">
        <v>634</v>
      </c>
      <c r="F748" s="51" t="s">
        <v>635</v>
      </c>
      <c r="G748" s="51" t="s">
        <v>636</v>
      </c>
      <c r="H748" s="51" t="s">
        <v>562</v>
      </c>
      <c r="I748" s="51" t="s">
        <v>643</v>
      </c>
      <c r="J748" s="51" t="s">
        <v>644</v>
      </c>
      <c r="K748" s="51" t="s">
        <v>705</v>
      </c>
      <c r="L748" s="51" t="s">
        <v>592</v>
      </c>
      <c r="M748" s="51" t="s">
        <v>494</v>
      </c>
      <c r="N748" s="51" t="s">
        <v>494</v>
      </c>
      <c r="O748" s="51" t="s">
        <v>645</v>
      </c>
      <c r="P748" s="52">
        <v>37293</v>
      </c>
      <c r="Q748" s="51" t="s">
        <v>639</v>
      </c>
      <c r="R748" s="51" t="s">
        <v>640</v>
      </c>
    </row>
    <row r="749" spans="5:18" ht="13.5" customHeight="1" x14ac:dyDescent="0.2">
      <c r="E749" s="51" t="s">
        <v>634</v>
      </c>
      <c r="F749" s="51" t="s">
        <v>635</v>
      </c>
      <c r="G749" s="51" t="s">
        <v>636</v>
      </c>
      <c r="H749" s="51" t="s">
        <v>562</v>
      </c>
      <c r="I749" s="51" t="s">
        <v>643</v>
      </c>
      <c r="J749" s="51" t="s">
        <v>644</v>
      </c>
      <c r="K749" s="51" t="s">
        <v>705</v>
      </c>
      <c r="L749" s="51" t="s">
        <v>592</v>
      </c>
      <c r="M749" s="51" t="s">
        <v>495</v>
      </c>
      <c r="N749" s="51" t="s">
        <v>495</v>
      </c>
      <c r="O749" s="51" t="s">
        <v>645</v>
      </c>
      <c r="P749" s="52">
        <v>37444</v>
      </c>
      <c r="Q749" s="51" t="s">
        <v>639</v>
      </c>
      <c r="R749" s="51" t="s">
        <v>640</v>
      </c>
    </row>
    <row r="750" spans="5:18" ht="13.5" customHeight="1" x14ac:dyDescent="0.2">
      <c r="E750" s="51" t="s">
        <v>634</v>
      </c>
      <c r="F750" s="51" t="s">
        <v>635</v>
      </c>
      <c r="G750" s="51" t="s">
        <v>636</v>
      </c>
      <c r="H750" s="51" t="s">
        <v>562</v>
      </c>
      <c r="I750" s="51" t="s">
        <v>643</v>
      </c>
      <c r="J750" s="51" t="s">
        <v>644</v>
      </c>
      <c r="K750" s="51" t="s">
        <v>705</v>
      </c>
      <c r="L750" s="51" t="s">
        <v>592</v>
      </c>
      <c r="M750" s="51" t="s">
        <v>496</v>
      </c>
      <c r="N750" s="51" t="s">
        <v>496</v>
      </c>
      <c r="O750" s="51" t="s">
        <v>645</v>
      </c>
      <c r="P750" s="52">
        <v>37975</v>
      </c>
      <c r="Q750" s="51" t="s">
        <v>639</v>
      </c>
      <c r="R750" s="51" t="s">
        <v>640</v>
      </c>
    </row>
    <row r="751" spans="5:18" ht="13.5" customHeight="1" x14ac:dyDescent="0.2">
      <c r="E751" s="51" t="s">
        <v>634</v>
      </c>
      <c r="F751" s="51" t="s">
        <v>635</v>
      </c>
      <c r="G751" s="51" t="s">
        <v>636</v>
      </c>
      <c r="H751" s="51" t="s">
        <v>562</v>
      </c>
      <c r="I751" s="51" t="s">
        <v>643</v>
      </c>
      <c r="J751" s="51" t="s">
        <v>644</v>
      </c>
      <c r="K751" s="51" t="s">
        <v>705</v>
      </c>
      <c r="L751" s="51" t="s">
        <v>592</v>
      </c>
      <c r="M751" s="51" t="s">
        <v>497</v>
      </c>
      <c r="N751" s="51" t="s">
        <v>497</v>
      </c>
      <c r="O751" s="51" t="s">
        <v>645</v>
      </c>
      <c r="P751" s="52">
        <v>37780</v>
      </c>
      <c r="Q751" s="51" t="s">
        <v>639</v>
      </c>
      <c r="R751" s="51" t="s">
        <v>640</v>
      </c>
    </row>
    <row r="752" spans="5:18" ht="13.5" customHeight="1" x14ac:dyDescent="0.2">
      <c r="E752" s="51" t="s">
        <v>634</v>
      </c>
      <c r="F752" s="51" t="s">
        <v>635</v>
      </c>
      <c r="G752" s="51" t="s">
        <v>636</v>
      </c>
      <c r="H752" s="51" t="s">
        <v>562</v>
      </c>
      <c r="I752" s="51" t="s">
        <v>643</v>
      </c>
      <c r="J752" s="51" t="s">
        <v>644</v>
      </c>
      <c r="K752" s="51" t="s">
        <v>705</v>
      </c>
      <c r="L752" s="51" t="s">
        <v>592</v>
      </c>
      <c r="M752" s="51" t="s">
        <v>568</v>
      </c>
      <c r="N752" s="51" t="s">
        <v>568</v>
      </c>
      <c r="O752" s="51" t="s">
        <v>645</v>
      </c>
      <c r="P752" s="52">
        <v>37585</v>
      </c>
      <c r="Q752" s="51" t="s">
        <v>639</v>
      </c>
      <c r="R752" s="51" t="s">
        <v>640</v>
      </c>
    </row>
    <row r="753" spans="5:18" ht="13.5" customHeight="1" x14ac:dyDescent="0.2">
      <c r="E753" s="51" t="s">
        <v>634</v>
      </c>
      <c r="F753" s="51" t="s">
        <v>635</v>
      </c>
      <c r="G753" s="51" t="s">
        <v>636</v>
      </c>
      <c r="H753" s="51" t="s">
        <v>562</v>
      </c>
      <c r="I753" s="51" t="s">
        <v>646</v>
      </c>
      <c r="J753" s="51" t="s">
        <v>647</v>
      </c>
      <c r="K753" s="51" t="s">
        <v>705</v>
      </c>
      <c r="L753" s="51" t="s">
        <v>592</v>
      </c>
      <c r="M753" s="51" t="s">
        <v>494</v>
      </c>
      <c r="N753" s="51" t="s">
        <v>494</v>
      </c>
      <c r="O753" s="51" t="s">
        <v>648</v>
      </c>
      <c r="P753" s="52">
        <v>69022.3</v>
      </c>
      <c r="Q753" s="51" t="s">
        <v>641</v>
      </c>
      <c r="R753" s="51" t="s">
        <v>642</v>
      </c>
    </row>
    <row r="754" spans="5:18" ht="13.5" customHeight="1" x14ac:dyDescent="0.2">
      <c r="E754" s="51" t="s">
        <v>634</v>
      </c>
      <c r="F754" s="51" t="s">
        <v>635</v>
      </c>
      <c r="G754" s="51" t="s">
        <v>636</v>
      </c>
      <c r="H754" s="51" t="s">
        <v>562</v>
      </c>
      <c r="I754" s="51" t="s">
        <v>646</v>
      </c>
      <c r="J754" s="51" t="s">
        <v>647</v>
      </c>
      <c r="K754" s="51" t="s">
        <v>705</v>
      </c>
      <c r="L754" s="51" t="s">
        <v>592</v>
      </c>
      <c r="M754" s="51" t="s">
        <v>495</v>
      </c>
      <c r="N754" s="51" t="s">
        <v>495</v>
      </c>
      <c r="O754" s="51" t="s">
        <v>648</v>
      </c>
      <c r="P754" s="52">
        <v>69426.25</v>
      </c>
      <c r="Q754" s="51" t="s">
        <v>641</v>
      </c>
      <c r="R754" s="51" t="s">
        <v>642</v>
      </c>
    </row>
    <row r="755" spans="5:18" ht="13.5" customHeight="1" x14ac:dyDescent="0.2">
      <c r="E755" s="51" t="s">
        <v>634</v>
      </c>
      <c r="F755" s="51" t="s">
        <v>635</v>
      </c>
      <c r="G755" s="51" t="s">
        <v>636</v>
      </c>
      <c r="H755" s="51" t="s">
        <v>562</v>
      </c>
      <c r="I755" s="51" t="s">
        <v>646</v>
      </c>
      <c r="J755" s="51" t="s">
        <v>647</v>
      </c>
      <c r="K755" s="51" t="s">
        <v>705</v>
      </c>
      <c r="L755" s="51" t="s">
        <v>592</v>
      </c>
      <c r="M755" s="51" t="s">
        <v>496</v>
      </c>
      <c r="N755" s="51" t="s">
        <v>496</v>
      </c>
      <c r="O755" s="51" t="s">
        <v>648</v>
      </c>
      <c r="P755" s="52">
        <v>69180.23</v>
      </c>
      <c r="Q755" s="51" t="s">
        <v>641</v>
      </c>
      <c r="R755" s="51" t="s">
        <v>642</v>
      </c>
    </row>
    <row r="756" spans="5:18" ht="13.5" customHeight="1" x14ac:dyDescent="0.2">
      <c r="E756" s="51" t="s">
        <v>634</v>
      </c>
      <c r="F756" s="51" t="s">
        <v>635</v>
      </c>
      <c r="G756" s="51" t="s">
        <v>636</v>
      </c>
      <c r="H756" s="51" t="s">
        <v>562</v>
      </c>
      <c r="I756" s="51" t="s">
        <v>646</v>
      </c>
      <c r="J756" s="51" t="s">
        <v>647</v>
      </c>
      <c r="K756" s="51" t="s">
        <v>705</v>
      </c>
      <c r="L756" s="51" t="s">
        <v>592</v>
      </c>
      <c r="M756" s="51" t="s">
        <v>497</v>
      </c>
      <c r="N756" s="51" t="s">
        <v>497</v>
      </c>
      <c r="O756" s="51" t="s">
        <v>648</v>
      </c>
      <c r="P756" s="52">
        <v>69403.460000000006</v>
      </c>
      <c r="Q756" s="51" t="s">
        <v>641</v>
      </c>
      <c r="R756" s="51" t="s">
        <v>642</v>
      </c>
    </row>
    <row r="757" spans="5:18" ht="13.5" customHeight="1" x14ac:dyDescent="0.2">
      <c r="E757" s="51" t="s">
        <v>634</v>
      </c>
      <c r="F757" s="51" t="s">
        <v>635</v>
      </c>
      <c r="G757" s="51" t="s">
        <v>636</v>
      </c>
      <c r="H757" s="51" t="s">
        <v>562</v>
      </c>
      <c r="I757" s="51" t="s">
        <v>646</v>
      </c>
      <c r="J757" s="51" t="s">
        <v>647</v>
      </c>
      <c r="K757" s="51" t="s">
        <v>705</v>
      </c>
      <c r="L757" s="51" t="s">
        <v>592</v>
      </c>
      <c r="M757" s="51" t="s">
        <v>568</v>
      </c>
      <c r="N757" s="51" t="s">
        <v>568</v>
      </c>
      <c r="O757" s="51" t="s">
        <v>648</v>
      </c>
      <c r="P757" s="52">
        <v>69626.7</v>
      </c>
      <c r="Q757" s="51" t="s">
        <v>641</v>
      </c>
      <c r="R757" s="51" t="s">
        <v>642</v>
      </c>
    </row>
    <row r="758" spans="5:18" ht="13.5" customHeight="1" x14ac:dyDescent="0.2">
      <c r="E758" s="51" t="s">
        <v>634</v>
      </c>
      <c r="F758" s="51" t="s">
        <v>635</v>
      </c>
      <c r="G758" s="51" t="s">
        <v>636</v>
      </c>
      <c r="H758" s="51" t="s">
        <v>562</v>
      </c>
      <c r="I758" s="51" t="s">
        <v>637</v>
      </c>
      <c r="J758" s="51" t="s">
        <v>566</v>
      </c>
      <c r="K758" s="51" t="s">
        <v>706</v>
      </c>
      <c r="L758" s="51" t="s">
        <v>588</v>
      </c>
      <c r="M758" s="51" t="s">
        <v>494</v>
      </c>
      <c r="N758" s="51" t="s">
        <v>494</v>
      </c>
      <c r="O758" s="51" t="s">
        <v>204</v>
      </c>
      <c r="P758" s="52">
        <v>12000</v>
      </c>
      <c r="Q758" s="51" t="s">
        <v>639</v>
      </c>
      <c r="R758" s="51" t="s">
        <v>640</v>
      </c>
    </row>
    <row r="759" spans="5:18" ht="13.5" customHeight="1" x14ac:dyDescent="0.2">
      <c r="E759" s="51" t="s">
        <v>634</v>
      </c>
      <c r="F759" s="51" t="s">
        <v>635</v>
      </c>
      <c r="G759" s="51" t="s">
        <v>636</v>
      </c>
      <c r="H759" s="51" t="s">
        <v>562</v>
      </c>
      <c r="I759" s="51" t="s">
        <v>637</v>
      </c>
      <c r="J759" s="51" t="s">
        <v>566</v>
      </c>
      <c r="K759" s="51" t="s">
        <v>706</v>
      </c>
      <c r="L759" s="51" t="s">
        <v>588</v>
      </c>
      <c r="M759" s="51" t="s">
        <v>495</v>
      </c>
      <c r="N759" s="51" t="s">
        <v>495</v>
      </c>
      <c r="O759" s="51" t="s">
        <v>204</v>
      </c>
      <c r="P759" s="52">
        <v>33063</v>
      </c>
      <c r="Q759" s="51" t="s">
        <v>639</v>
      </c>
      <c r="R759" s="51" t="s">
        <v>640</v>
      </c>
    </row>
    <row r="760" spans="5:18" ht="13.5" customHeight="1" x14ac:dyDescent="0.2">
      <c r="E760" s="51" t="s">
        <v>634</v>
      </c>
      <c r="F760" s="51" t="s">
        <v>635</v>
      </c>
      <c r="G760" s="51" t="s">
        <v>636</v>
      </c>
      <c r="H760" s="51" t="s">
        <v>562</v>
      </c>
      <c r="I760" s="51" t="s">
        <v>637</v>
      </c>
      <c r="J760" s="51" t="s">
        <v>566</v>
      </c>
      <c r="K760" s="51" t="s">
        <v>706</v>
      </c>
      <c r="L760" s="51" t="s">
        <v>588</v>
      </c>
      <c r="M760" s="51" t="s">
        <v>496</v>
      </c>
      <c r="N760" s="51" t="s">
        <v>496</v>
      </c>
      <c r="O760" s="51" t="s">
        <v>204</v>
      </c>
      <c r="P760" s="52">
        <v>33213</v>
      </c>
      <c r="Q760" s="51" t="s">
        <v>639</v>
      </c>
      <c r="R760" s="51" t="s">
        <v>640</v>
      </c>
    </row>
    <row r="761" spans="5:18" ht="13.5" customHeight="1" x14ac:dyDescent="0.2">
      <c r="E761" s="51" t="s">
        <v>634</v>
      </c>
      <c r="F761" s="51" t="s">
        <v>635</v>
      </c>
      <c r="G761" s="51" t="s">
        <v>636</v>
      </c>
      <c r="H761" s="51" t="s">
        <v>562</v>
      </c>
      <c r="I761" s="51" t="s">
        <v>637</v>
      </c>
      <c r="J761" s="51" t="s">
        <v>566</v>
      </c>
      <c r="K761" s="51" t="s">
        <v>706</v>
      </c>
      <c r="L761" s="51" t="s">
        <v>588</v>
      </c>
      <c r="M761" s="51" t="s">
        <v>497</v>
      </c>
      <c r="N761" s="51" t="s">
        <v>497</v>
      </c>
      <c r="O761" s="51" t="s">
        <v>204</v>
      </c>
      <c r="P761" s="52">
        <v>33356</v>
      </c>
      <c r="Q761" s="51" t="s">
        <v>639</v>
      </c>
      <c r="R761" s="51" t="s">
        <v>640</v>
      </c>
    </row>
    <row r="762" spans="5:18" ht="13.5" customHeight="1" x14ac:dyDescent="0.2">
      <c r="E762" s="51" t="s">
        <v>634</v>
      </c>
      <c r="F762" s="51" t="s">
        <v>635</v>
      </c>
      <c r="G762" s="51" t="s">
        <v>636</v>
      </c>
      <c r="H762" s="51" t="s">
        <v>562</v>
      </c>
      <c r="I762" s="51" t="s">
        <v>637</v>
      </c>
      <c r="J762" s="51" t="s">
        <v>566</v>
      </c>
      <c r="K762" s="51" t="s">
        <v>706</v>
      </c>
      <c r="L762" s="51" t="s">
        <v>588</v>
      </c>
      <c r="M762" s="51" t="s">
        <v>568</v>
      </c>
      <c r="N762" s="51" t="s">
        <v>568</v>
      </c>
      <c r="O762" s="51" t="s">
        <v>204</v>
      </c>
      <c r="P762" s="52">
        <v>30425</v>
      </c>
      <c r="Q762" s="51" t="s">
        <v>639</v>
      </c>
      <c r="R762" s="51" t="s">
        <v>640</v>
      </c>
    </row>
    <row r="763" spans="5:18" ht="13.5" customHeight="1" x14ac:dyDescent="0.2">
      <c r="E763" s="51" t="s">
        <v>634</v>
      </c>
      <c r="F763" s="51" t="s">
        <v>635</v>
      </c>
      <c r="G763" s="51" t="s">
        <v>636</v>
      </c>
      <c r="H763" s="51" t="s">
        <v>562</v>
      </c>
      <c r="I763" s="51" t="s">
        <v>643</v>
      </c>
      <c r="J763" s="51" t="s">
        <v>644</v>
      </c>
      <c r="K763" s="51" t="s">
        <v>706</v>
      </c>
      <c r="L763" s="51" t="s">
        <v>588</v>
      </c>
      <c r="M763" s="51" t="s">
        <v>494</v>
      </c>
      <c r="N763" s="51" t="s">
        <v>494</v>
      </c>
      <c r="O763" s="51" t="s">
        <v>645</v>
      </c>
      <c r="P763" s="52">
        <v>960</v>
      </c>
      <c r="Q763" s="51" t="s">
        <v>639</v>
      </c>
      <c r="R763" s="51" t="s">
        <v>640</v>
      </c>
    </row>
    <row r="764" spans="5:18" ht="13.5" customHeight="1" x14ac:dyDescent="0.2">
      <c r="E764" s="51" t="s">
        <v>634</v>
      </c>
      <c r="F764" s="51" t="s">
        <v>635</v>
      </c>
      <c r="G764" s="51" t="s">
        <v>636</v>
      </c>
      <c r="H764" s="51" t="s">
        <v>562</v>
      </c>
      <c r="I764" s="51" t="s">
        <v>643</v>
      </c>
      <c r="J764" s="51" t="s">
        <v>644</v>
      </c>
      <c r="K764" s="51" t="s">
        <v>706</v>
      </c>
      <c r="L764" s="51" t="s">
        <v>588</v>
      </c>
      <c r="M764" s="51" t="s">
        <v>495</v>
      </c>
      <c r="N764" s="51" t="s">
        <v>495</v>
      </c>
      <c r="O764" s="51" t="s">
        <v>645</v>
      </c>
      <c r="P764" s="52">
        <v>1333</v>
      </c>
      <c r="Q764" s="51" t="s">
        <v>639</v>
      </c>
      <c r="R764" s="51" t="s">
        <v>640</v>
      </c>
    </row>
    <row r="765" spans="5:18" ht="13.5" customHeight="1" x14ac:dyDescent="0.2">
      <c r="E765" s="51" t="s">
        <v>634</v>
      </c>
      <c r="F765" s="51" t="s">
        <v>635</v>
      </c>
      <c r="G765" s="51" t="s">
        <v>636</v>
      </c>
      <c r="H765" s="51" t="s">
        <v>562</v>
      </c>
      <c r="I765" s="51" t="s">
        <v>643</v>
      </c>
      <c r="J765" s="51" t="s">
        <v>644</v>
      </c>
      <c r="K765" s="51" t="s">
        <v>706</v>
      </c>
      <c r="L765" s="51" t="s">
        <v>588</v>
      </c>
      <c r="M765" s="51" t="s">
        <v>496</v>
      </c>
      <c r="N765" s="51" t="s">
        <v>496</v>
      </c>
      <c r="O765" s="51" t="s">
        <v>645</v>
      </c>
      <c r="P765" s="52">
        <v>1333</v>
      </c>
      <c r="Q765" s="51" t="s">
        <v>639</v>
      </c>
      <c r="R765" s="51" t="s">
        <v>640</v>
      </c>
    </row>
    <row r="766" spans="5:18" ht="13.5" customHeight="1" x14ac:dyDescent="0.2">
      <c r="E766" s="51" t="s">
        <v>634</v>
      </c>
      <c r="F766" s="51" t="s">
        <v>635</v>
      </c>
      <c r="G766" s="51" t="s">
        <v>636</v>
      </c>
      <c r="H766" s="51" t="s">
        <v>562</v>
      </c>
      <c r="I766" s="51" t="s">
        <v>643</v>
      </c>
      <c r="J766" s="51" t="s">
        <v>644</v>
      </c>
      <c r="K766" s="51" t="s">
        <v>706</v>
      </c>
      <c r="L766" s="51" t="s">
        <v>588</v>
      </c>
      <c r="M766" s="51" t="s">
        <v>497</v>
      </c>
      <c r="N766" s="51" t="s">
        <v>497</v>
      </c>
      <c r="O766" s="51" t="s">
        <v>645</v>
      </c>
      <c r="P766" s="52">
        <v>1333</v>
      </c>
      <c r="Q766" s="51" t="s">
        <v>639</v>
      </c>
      <c r="R766" s="51" t="s">
        <v>640</v>
      </c>
    </row>
    <row r="767" spans="5:18" ht="13.5" customHeight="1" x14ac:dyDescent="0.2">
      <c r="E767" s="51" t="s">
        <v>634</v>
      </c>
      <c r="F767" s="51" t="s">
        <v>635</v>
      </c>
      <c r="G767" s="51" t="s">
        <v>636</v>
      </c>
      <c r="H767" s="51" t="s">
        <v>562</v>
      </c>
      <c r="I767" s="51" t="s">
        <v>643</v>
      </c>
      <c r="J767" s="51" t="s">
        <v>644</v>
      </c>
      <c r="K767" s="51" t="s">
        <v>706</v>
      </c>
      <c r="L767" s="51" t="s">
        <v>588</v>
      </c>
      <c r="M767" s="51" t="s">
        <v>568</v>
      </c>
      <c r="N767" s="51" t="s">
        <v>568</v>
      </c>
      <c r="O767" s="51" t="s">
        <v>645</v>
      </c>
      <c r="P767" s="52">
        <v>1333</v>
      </c>
      <c r="Q767" s="51" t="s">
        <v>639</v>
      </c>
      <c r="R767" s="51" t="s">
        <v>640</v>
      </c>
    </row>
    <row r="768" spans="5:18" ht="13.5" customHeight="1" x14ac:dyDescent="0.2">
      <c r="E768" s="51" t="s">
        <v>634</v>
      </c>
      <c r="F768" s="51" t="s">
        <v>635</v>
      </c>
      <c r="G768" s="51" t="s">
        <v>636</v>
      </c>
      <c r="H768" s="51" t="s">
        <v>562</v>
      </c>
      <c r="I768" s="51" t="s">
        <v>646</v>
      </c>
      <c r="J768" s="51" t="s">
        <v>647</v>
      </c>
      <c r="K768" s="51" t="s">
        <v>706</v>
      </c>
      <c r="L768" s="51" t="s">
        <v>588</v>
      </c>
      <c r="M768" s="51" t="s">
        <v>494</v>
      </c>
      <c r="N768" s="51" t="s">
        <v>494</v>
      </c>
      <c r="O768" s="51" t="s">
        <v>648</v>
      </c>
      <c r="P768" s="52">
        <v>1152.03</v>
      </c>
      <c r="Q768" s="51" t="s">
        <v>641</v>
      </c>
      <c r="R768" s="51" t="s">
        <v>642</v>
      </c>
    </row>
    <row r="769" spans="5:18" ht="13.5" customHeight="1" x14ac:dyDescent="0.2">
      <c r="E769" s="51" t="s">
        <v>634</v>
      </c>
      <c r="F769" s="51" t="s">
        <v>635</v>
      </c>
      <c r="G769" s="51" t="s">
        <v>636</v>
      </c>
      <c r="H769" s="51" t="s">
        <v>562</v>
      </c>
      <c r="I769" s="51" t="s">
        <v>646</v>
      </c>
      <c r="J769" s="51" t="s">
        <v>647</v>
      </c>
      <c r="K769" s="51" t="s">
        <v>706</v>
      </c>
      <c r="L769" s="51" t="s">
        <v>588</v>
      </c>
      <c r="M769" s="51" t="s">
        <v>495</v>
      </c>
      <c r="N769" s="51" t="s">
        <v>495</v>
      </c>
      <c r="O769" s="51" t="s">
        <v>648</v>
      </c>
      <c r="P769" s="52">
        <v>4407</v>
      </c>
      <c r="Q769" s="51" t="s">
        <v>651</v>
      </c>
      <c r="R769" s="51" t="s">
        <v>652</v>
      </c>
    </row>
    <row r="770" spans="5:18" ht="13.5" customHeight="1" x14ac:dyDescent="0.2">
      <c r="E770" s="51" t="s">
        <v>634</v>
      </c>
      <c r="F770" s="51" t="s">
        <v>635</v>
      </c>
      <c r="G770" s="51" t="s">
        <v>636</v>
      </c>
      <c r="H770" s="51" t="s">
        <v>562</v>
      </c>
      <c r="I770" s="51" t="s">
        <v>646</v>
      </c>
      <c r="J770" s="51" t="s">
        <v>647</v>
      </c>
      <c r="K770" s="51" t="s">
        <v>706</v>
      </c>
      <c r="L770" s="51" t="s">
        <v>588</v>
      </c>
      <c r="M770" s="51" t="s">
        <v>496</v>
      </c>
      <c r="N770" s="51" t="s">
        <v>496</v>
      </c>
      <c r="O770" s="51" t="s">
        <v>648</v>
      </c>
      <c r="P770" s="52">
        <v>4427</v>
      </c>
      <c r="Q770" s="51" t="s">
        <v>651</v>
      </c>
      <c r="R770" s="51" t="s">
        <v>652</v>
      </c>
    </row>
    <row r="771" spans="5:18" ht="13.5" customHeight="1" x14ac:dyDescent="0.2">
      <c r="E771" s="51" t="s">
        <v>634</v>
      </c>
      <c r="F771" s="51" t="s">
        <v>635</v>
      </c>
      <c r="G771" s="51" t="s">
        <v>636</v>
      </c>
      <c r="H771" s="51" t="s">
        <v>562</v>
      </c>
      <c r="I771" s="51" t="s">
        <v>646</v>
      </c>
      <c r="J771" s="51" t="s">
        <v>647</v>
      </c>
      <c r="K771" s="51" t="s">
        <v>706</v>
      </c>
      <c r="L771" s="51" t="s">
        <v>588</v>
      </c>
      <c r="M771" s="51" t="s">
        <v>497</v>
      </c>
      <c r="N771" s="51" t="s">
        <v>497</v>
      </c>
      <c r="O771" s="51" t="s">
        <v>648</v>
      </c>
      <c r="P771" s="52">
        <v>4446</v>
      </c>
      <c r="Q771" s="51" t="s">
        <v>651</v>
      </c>
      <c r="R771" s="51" t="s">
        <v>652</v>
      </c>
    </row>
    <row r="772" spans="5:18" ht="13.5" customHeight="1" x14ac:dyDescent="0.2">
      <c r="E772" s="51" t="s">
        <v>634</v>
      </c>
      <c r="F772" s="51" t="s">
        <v>635</v>
      </c>
      <c r="G772" s="51" t="s">
        <v>636</v>
      </c>
      <c r="H772" s="51" t="s">
        <v>562</v>
      </c>
      <c r="I772" s="51" t="s">
        <v>646</v>
      </c>
      <c r="J772" s="51" t="s">
        <v>647</v>
      </c>
      <c r="K772" s="51" t="s">
        <v>706</v>
      </c>
      <c r="L772" s="51" t="s">
        <v>588</v>
      </c>
      <c r="M772" s="51" t="s">
        <v>568</v>
      </c>
      <c r="N772" s="51" t="s">
        <v>568</v>
      </c>
      <c r="O772" s="51" t="s">
        <v>648</v>
      </c>
      <c r="P772" s="52">
        <v>4055.32</v>
      </c>
      <c r="Q772" s="51" t="s">
        <v>641</v>
      </c>
      <c r="R772" s="51" t="s">
        <v>642</v>
      </c>
    </row>
    <row r="773" spans="5:18" ht="13.5" customHeight="1" x14ac:dyDescent="0.2">
      <c r="E773" s="51" t="s">
        <v>634</v>
      </c>
      <c r="F773" s="51" t="s">
        <v>635</v>
      </c>
      <c r="G773" s="51" t="s">
        <v>636</v>
      </c>
      <c r="H773" s="51" t="s">
        <v>562</v>
      </c>
      <c r="I773" s="51" t="s">
        <v>637</v>
      </c>
      <c r="J773" s="51" t="s">
        <v>566</v>
      </c>
      <c r="K773" s="51" t="s">
        <v>707</v>
      </c>
      <c r="L773" s="51" t="s">
        <v>605</v>
      </c>
      <c r="M773" s="51" t="s">
        <v>494</v>
      </c>
      <c r="N773" s="51" t="s">
        <v>494</v>
      </c>
      <c r="O773" s="51" t="s">
        <v>204</v>
      </c>
      <c r="P773" s="52">
        <v>6548</v>
      </c>
      <c r="Q773" s="51" t="s">
        <v>641</v>
      </c>
      <c r="R773" s="51" t="s">
        <v>642</v>
      </c>
    </row>
    <row r="774" spans="5:18" ht="13.5" customHeight="1" x14ac:dyDescent="0.2">
      <c r="E774" s="51" t="s">
        <v>634</v>
      </c>
      <c r="F774" s="51" t="s">
        <v>635</v>
      </c>
      <c r="G774" s="51" t="s">
        <v>636</v>
      </c>
      <c r="H774" s="51" t="s">
        <v>562</v>
      </c>
      <c r="I774" s="51" t="s">
        <v>637</v>
      </c>
      <c r="J774" s="51" t="s">
        <v>566</v>
      </c>
      <c r="K774" s="51" t="s">
        <v>707</v>
      </c>
      <c r="L774" s="51" t="s">
        <v>605</v>
      </c>
      <c r="M774" s="51" t="s">
        <v>495</v>
      </c>
      <c r="N774" s="51" t="s">
        <v>495</v>
      </c>
      <c r="O774" s="51" t="s">
        <v>204</v>
      </c>
      <c r="P774" s="52">
        <v>6640</v>
      </c>
      <c r="Q774" s="51" t="s">
        <v>641</v>
      </c>
      <c r="R774" s="51" t="s">
        <v>642</v>
      </c>
    </row>
    <row r="775" spans="5:18" ht="13.5" customHeight="1" x14ac:dyDescent="0.2">
      <c r="E775" s="51" t="s">
        <v>634</v>
      </c>
      <c r="F775" s="51" t="s">
        <v>635</v>
      </c>
      <c r="G775" s="51" t="s">
        <v>636</v>
      </c>
      <c r="H775" s="51" t="s">
        <v>562</v>
      </c>
      <c r="I775" s="51" t="s">
        <v>637</v>
      </c>
      <c r="J775" s="51" t="s">
        <v>566</v>
      </c>
      <c r="K775" s="51" t="s">
        <v>707</v>
      </c>
      <c r="L775" s="51" t="s">
        <v>605</v>
      </c>
      <c r="M775" s="51" t="s">
        <v>496</v>
      </c>
      <c r="N775" s="51" t="s">
        <v>496</v>
      </c>
      <c r="O775" s="51" t="s">
        <v>204</v>
      </c>
      <c r="P775" s="52">
        <v>6696</v>
      </c>
      <c r="Q775" s="51" t="s">
        <v>641</v>
      </c>
      <c r="R775" s="51" t="s">
        <v>642</v>
      </c>
    </row>
    <row r="776" spans="5:18" ht="13.5" customHeight="1" x14ac:dyDescent="0.2">
      <c r="E776" s="51" t="s">
        <v>634</v>
      </c>
      <c r="F776" s="51" t="s">
        <v>635</v>
      </c>
      <c r="G776" s="51" t="s">
        <v>636</v>
      </c>
      <c r="H776" s="51" t="s">
        <v>562</v>
      </c>
      <c r="I776" s="51" t="s">
        <v>637</v>
      </c>
      <c r="J776" s="51" t="s">
        <v>566</v>
      </c>
      <c r="K776" s="51" t="s">
        <v>707</v>
      </c>
      <c r="L776" s="51" t="s">
        <v>605</v>
      </c>
      <c r="M776" s="51" t="s">
        <v>497</v>
      </c>
      <c r="N776" s="51" t="s">
        <v>497</v>
      </c>
      <c r="O776" s="51" t="s">
        <v>204</v>
      </c>
      <c r="P776" s="52">
        <v>6723</v>
      </c>
      <c r="Q776" s="51" t="s">
        <v>641</v>
      </c>
      <c r="R776" s="51" t="s">
        <v>642</v>
      </c>
    </row>
    <row r="777" spans="5:18" ht="13.5" customHeight="1" x14ac:dyDescent="0.2">
      <c r="E777" s="51" t="s">
        <v>634</v>
      </c>
      <c r="F777" s="51" t="s">
        <v>635</v>
      </c>
      <c r="G777" s="51" t="s">
        <v>636</v>
      </c>
      <c r="H777" s="51" t="s">
        <v>562</v>
      </c>
      <c r="I777" s="51" t="s">
        <v>637</v>
      </c>
      <c r="J777" s="51" t="s">
        <v>566</v>
      </c>
      <c r="K777" s="51" t="s">
        <v>707</v>
      </c>
      <c r="L777" s="51" t="s">
        <v>605</v>
      </c>
      <c r="M777" s="51" t="s">
        <v>568</v>
      </c>
      <c r="N777" s="51" t="s">
        <v>568</v>
      </c>
      <c r="O777" s="51" t="s">
        <v>204</v>
      </c>
      <c r="P777" s="52">
        <v>6751</v>
      </c>
      <c r="Q777" s="51" t="s">
        <v>641</v>
      </c>
      <c r="R777" s="51" t="s">
        <v>642</v>
      </c>
    </row>
    <row r="778" spans="5:18" ht="13.5" customHeight="1" x14ac:dyDescent="0.2">
      <c r="E778" s="51" t="s">
        <v>634</v>
      </c>
      <c r="F778" s="51" t="s">
        <v>635</v>
      </c>
      <c r="G778" s="51" t="s">
        <v>636</v>
      </c>
      <c r="H778" s="51" t="s">
        <v>562</v>
      </c>
      <c r="I778" s="51" t="s">
        <v>643</v>
      </c>
      <c r="J778" s="51" t="s">
        <v>644</v>
      </c>
      <c r="K778" s="51" t="s">
        <v>707</v>
      </c>
      <c r="L778" s="51" t="s">
        <v>605</v>
      </c>
      <c r="M778" s="51" t="s">
        <v>494</v>
      </c>
      <c r="N778" s="51" t="s">
        <v>494</v>
      </c>
      <c r="O778" s="51" t="s">
        <v>645</v>
      </c>
      <c r="P778" s="52">
        <v>75880</v>
      </c>
      <c r="Q778" s="51" t="s">
        <v>639</v>
      </c>
      <c r="R778" s="51" t="s">
        <v>640</v>
      </c>
    </row>
    <row r="779" spans="5:18" ht="13.5" customHeight="1" x14ac:dyDescent="0.2">
      <c r="E779" s="51" t="s">
        <v>634</v>
      </c>
      <c r="F779" s="51" t="s">
        <v>635</v>
      </c>
      <c r="G779" s="51" t="s">
        <v>636</v>
      </c>
      <c r="H779" s="51" t="s">
        <v>562</v>
      </c>
      <c r="I779" s="51" t="s">
        <v>643</v>
      </c>
      <c r="J779" s="51" t="s">
        <v>644</v>
      </c>
      <c r="K779" s="51" t="s">
        <v>707</v>
      </c>
      <c r="L779" s="51" t="s">
        <v>605</v>
      </c>
      <c r="M779" s="51" t="s">
        <v>495</v>
      </c>
      <c r="N779" s="51" t="s">
        <v>495</v>
      </c>
      <c r="O779" s="51" t="s">
        <v>645</v>
      </c>
      <c r="P779" s="52">
        <v>75204</v>
      </c>
      <c r="Q779" s="51" t="s">
        <v>639</v>
      </c>
      <c r="R779" s="51" t="s">
        <v>640</v>
      </c>
    </row>
    <row r="780" spans="5:18" ht="13.5" customHeight="1" x14ac:dyDescent="0.2">
      <c r="E780" s="51" t="s">
        <v>634</v>
      </c>
      <c r="F780" s="51" t="s">
        <v>635</v>
      </c>
      <c r="G780" s="51" t="s">
        <v>636</v>
      </c>
      <c r="H780" s="51" t="s">
        <v>562</v>
      </c>
      <c r="I780" s="51" t="s">
        <v>643</v>
      </c>
      <c r="J780" s="51" t="s">
        <v>644</v>
      </c>
      <c r="K780" s="51" t="s">
        <v>707</v>
      </c>
      <c r="L780" s="51" t="s">
        <v>605</v>
      </c>
      <c r="M780" s="51" t="s">
        <v>496</v>
      </c>
      <c r="N780" s="51" t="s">
        <v>496</v>
      </c>
      <c r="O780" s="51" t="s">
        <v>645</v>
      </c>
      <c r="P780" s="52">
        <v>74830</v>
      </c>
      <c r="Q780" s="51" t="s">
        <v>639</v>
      </c>
      <c r="R780" s="51" t="s">
        <v>640</v>
      </c>
    </row>
    <row r="781" spans="5:18" ht="13.5" customHeight="1" x14ac:dyDescent="0.2">
      <c r="E781" s="51" t="s">
        <v>634</v>
      </c>
      <c r="F781" s="51" t="s">
        <v>635</v>
      </c>
      <c r="G781" s="51" t="s">
        <v>636</v>
      </c>
      <c r="H781" s="51" t="s">
        <v>562</v>
      </c>
      <c r="I781" s="51" t="s">
        <v>643</v>
      </c>
      <c r="J781" s="51" t="s">
        <v>644</v>
      </c>
      <c r="K781" s="51" t="s">
        <v>707</v>
      </c>
      <c r="L781" s="51" t="s">
        <v>605</v>
      </c>
      <c r="M781" s="51" t="s">
        <v>497</v>
      </c>
      <c r="N781" s="51" t="s">
        <v>497</v>
      </c>
      <c r="O781" s="51" t="s">
        <v>645</v>
      </c>
      <c r="P781" s="52">
        <v>74836</v>
      </c>
      <c r="Q781" s="51" t="s">
        <v>639</v>
      </c>
      <c r="R781" s="51" t="s">
        <v>640</v>
      </c>
    </row>
    <row r="782" spans="5:18" ht="13.5" customHeight="1" x14ac:dyDescent="0.2">
      <c r="E782" s="51" t="s">
        <v>634</v>
      </c>
      <c r="F782" s="51" t="s">
        <v>635</v>
      </c>
      <c r="G782" s="51" t="s">
        <v>636</v>
      </c>
      <c r="H782" s="51" t="s">
        <v>562</v>
      </c>
      <c r="I782" s="51" t="s">
        <v>643</v>
      </c>
      <c r="J782" s="51" t="s">
        <v>644</v>
      </c>
      <c r="K782" s="51" t="s">
        <v>707</v>
      </c>
      <c r="L782" s="51" t="s">
        <v>605</v>
      </c>
      <c r="M782" s="51" t="s">
        <v>568</v>
      </c>
      <c r="N782" s="51" t="s">
        <v>568</v>
      </c>
      <c r="O782" s="51" t="s">
        <v>645</v>
      </c>
      <c r="P782" s="52">
        <v>74841</v>
      </c>
      <c r="Q782" s="51" t="s">
        <v>639</v>
      </c>
      <c r="R782" s="51" t="s">
        <v>640</v>
      </c>
    </row>
    <row r="783" spans="5:18" ht="13.5" customHeight="1" x14ac:dyDescent="0.2">
      <c r="E783" s="51" t="s">
        <v>634</v>
      </c>
      <c r="F783" s="51" t="s">
        <v>635</v>
      </c>
      <c r="G783" s="51" t="s">
        <v>636</v>
      </c>
      <c r="H783" s="51" t="s">
        <v>562</v>
      </c>
      <c r="I783" s="51" t="s">
        <v>646</v>
      </c>
      <c r="J783" s="51" t="s">
        <v>647</v>
      </c>
      <c r="K783" s="51" t="s">
        <v>707</v>
      </c>
      <c r="L783" s="51" t="s">
        <v>605</v>
      </c>
      <c r="M783" s="51" t="s">
        <v>494</v>
      </c>
      <c r="N783" s="51" t="s">
        <v>494</v>
      </c>
      <c r="O783" s="51" t="s">
        <v>648</v>
      </c>
      <c r="P783" s="52">
        <v>49687.91</v>
      </c>
      <c r="Q783" s="51" t="s">
        <v>641</v>
      </c>
      <c r="R783" s="51" t="s">
        <v>642</v>
      </c>
    </row>
    <row r="784" spans="5:18" ht="13.5" customHeight="1" x14ac:dyDescent="0.2">
      <c r="E784" s="51" t="s">
        <v>634</v>
      </c>
      <c r="F784" s="51" t="s">
        <v>635</v>
      </c>
      <c r="G784" s="51" t="s">
        <v>636</v>
      </c>
      <c r="H784" s="51" t="s">
        <v>562</v>
      </c>
      <c r="I784" s="51" t="s">
        <v>646</v>
      </c>
      <c r="J784" s="51" t="s">
        <v>647</v>
      </c>
      <c r="K784" s="51" t="s">
        <v>707</v>
      </c>
      <c r="L784" s="51" t="s">
        <v>605</v>
      </c>
      <c r="M784" s="51" t="s">
        <v>495</v>
      </c>
      <c r="N784" s="51" t="s">
        <v>495</v>
      </c>
      <c r="O784" s="51" t="s">
        <v>648</v>
      </c>
      <c r="P784" s="52">
        <v>49936.32</v>
      </c>
      <c r="Q784" s="51" t="s">
        <v>641</v>
      </c>
      <c r="R784" s="51" t="s">
        <v>642</v>
      </c>
    </row>
    <row r="785" spans="5:18" ht="13.5" customHeight="1" x14ac:dyDescent="0.2">
      <c r="E785" s="51" t="s">
        <v>634</v>
      </c>
      <c r="F785" s="51" t="s">
        <v>635</v>
      </c>
      <c r="G785" s="51" t="s">
        <v>636</v>
      </c>
      <c r="H785" s="51" t="s">
        <v>562</v>
      </c>
      <c r="I785" s="51" t="s">
        <v>646</v>
      </c>
      <c r="J785" s="51" t="s">
        <v>647</v>
      </c>
      <c r="K785" s="51" t="s">
        <v>707</v>
      </c>
      <c r="L785" s="51" t="s">
        <v>605</v>
      </c>
      <c r="M785" s="51" t="s">
        <v>496</v>
      </c>
      <c r="N785" s="51" t="s">
        <v>496</v>
      </c>
      <c r="O785" s="51" t="s">
        <v>648</v>
      </c>
      <c r="P785" s="52">
        <v>50106.38</v>
      </c>
      <c r="Q785" s="51" t="s">
        <v>641</v>
      </c>
      <c r="R785" s="51" t="s">
        <v>642</v>
      </c>
    </row>
    <row r="786" spans="5:18" ht="13.5" customHeight="1" x14ac:dyDescent="0.2">
      <c r="E786" s="51" t="s">
        <v>634</v>
      </c>
      <c r="F786" s="51" t="s">
        <v>635</v>
      </c>
      <c r="G786" s="51" t="s">
        <v>636</v>
      </c>
      <c r="H786" s="51" t="s">
        <v>562</v>
      </c>
      <c r="I786" s="51" t="s">
        <v>646</v>
      </c>
      <c r="J786" s="51" t="s">
        <v>647</v>
      </c>
      <c r="K786" s="51" t="s">
        <v>707</v>
      </c>
      <c r="L786" s="51" t="s">
        <v>605</v>
      </c>
      <c r="M786" s="51" t="s">
        <v>497</v>
      </c>
      <c r="N786" s="51" t="s">
        <v>497</v>
      </c>
      <c r="O786" s="51" t="s">
        <v>648</v>
      </c>
      <c r="P786" s="52">
        <v>50314.63</v>
      </c>
      <c r="Q786" s="51" t="s">
        <v>641</v>
      </c>
      <c r="R786" s="51" t="s">
        <v>642</v>
      </c>
    </row>
    <row r="787" spans="5:18" ht="13.5" customHeight="1" x14ac:dyDescent="0.2">
      <c r="E787" s="51" t="s">
        <v>634</v>
      </c>
      <c r="F787" s="51" t="s">
        <v>635</v>
      </c>
      <c r="G787" s="51" t="s">
        <v>636</v>
      </c>
      <c r="H787" s="51" t="s">
        <v>562</v>
      </c>
      <c r="I787" s="51" t="s">
        <v>646</v>
      </c>
      <c r="J787" s="51" t="s">
        <v>647</v>
      </c>
      <c r="K787" s="51" t="s">
        <v>707</v>
      </c>
      <c r="L787" s="51" t="s">
        <v>605</v>
      </c>
      <c r="M787" s="51" t="s">
        <v>568</v>
      </c>
      <c r="N787" s="51" t="s">
        <v>568</v>
      </c>
      <c r="O787" s="51" t="s">
        <v>648</v>
      </c>
      <c r="P787" s="52">
        <v>50522.879999999997</v>
      </c>
      <c r="Q787" s="51" t="s">
        <v>641</v>
      </c>
      <c r="R787" s="51" t="s">
        <v>642</v>
      </c>
    </row>
    <row r="788" spans="5:18" ht="13.5" customHeight="1" x14ac:dyDescent="0.2">
      <c r="E788" s="51" t="s">
        <v>634</v>
      </c>
      <c r="F788" s="51" t="s">
        <v>635</v>
      </c>
      <c r="G788" s="51" t="s">
        <v>636</v>
      </c>
      <c r="H788" s="51" t="s">
        <v>562</v>
      </c>
      <c r="I788" s="51" t="s">
        <v>637</v>
      </c>
      <c r="J788" s="51" t="s">
        <v>566</v>
      </c>
      <c r="K788" s="51" t="s">
        <v>708</v>
      </c>
      <c r="L788" s="51" t="s">
        <v>603</v>
      </c>
      <c r="M788" s="51" t="s">
        <v>494</v>
      </c>
      <c r="N788" s="51" t="s">
        <v>494</v>
      </c>
      <c r="O788" s="51" t="s">
        <v>204</v>
      </c>
      <c r="P788" s="52">
        <v>7904</v>
      </c>
      <c r="Q788" s="51" t="s">
        <v>639</v>
      </c>
      <c r="R788" s="51" t="s">
        <v>640</v>
      </c>
    </row>
    <row r="789" spans="5:18" ht="13.5" customHeight="1" x14ac:dyDescent="0.2">
      <c r="E789" s="51" t="s">
        <v>634</v>
      </c>
      <c r="F789" s="51" t="s">
        <v>635</v>
      </c>
      <c r="G789" s="51" t="s">
        <v>636</v>
      </c>
      <c r="H789" s="51" t="s">
        <v>562</v>
      </c>
      <c r="I789" s="51" t="s">
        <v>637</v>
      </c>
      <c r="J789" s="51" t="s">
        <v>566</v>
      </c>
      <c r="K789" s="51" t="s">
        <v>708</v>
      </c>
      <c r="L789" s="51" t="s">
        <v>603</v>
      </c>
      <c r="M789" s="51" t="s">
        <v>495</v>
      </c>
      <c r="N789" s="51" t="s">
        <v>495</v>
      </c>
      <c r="O789" s="51" t="s">
        <v>204</v>
      </c>
      <c r="P789" s="52">
        <v>7748</v>
      </c>
      <c r="Q789" s="51" t="s">
        <v>639</v>
      </c>
      <c r="R789" s="51" t="s">
        <v>640</v>
      </c>
    </row>
    <row r="790" spans="5:18" ht="13.5" customHeight="1" x14ac:dyDescent="0.2">
      <c r="E790" s="51" t="s">
        <v>634</v>
      </c>
      <c r="F790" s="51" t="s">
        <v>635</v>
      </c>
      <c r="G790" s="51" t="s">
        <v>636</v>
      </c>
      <c r="H790" s="51" t="s">
        <v>562</v>
      </c>
      <c r="I790" s="51" t="s">
        <v>637</v>
      </c>
      <c r="J790" s="51" t="s">
        <v>566</v>
      </c>
      <c r="K790" s="51" t="s">
        <v>708</v>
      </c>
      <c r="L790" s="51" t="s">
        <v>603</v>
      </c>
      <c r="M790" s="51" t="s">
        <v>496</v>
      </c>
      <c r="N790" s="51" t="s">
        <v>496</v>
      </c>
      <c r="O790" s="51" t="s">
        <v>204</v>
      </c>
      <c r="P790" s="52">
        <v>7854</v>
      </c>
      <c r="Q790" s="51" t="s">
        <v>639</v>
      </c>
      <c r="R790" s="51" t="s">
        <v>640</v>
      </c>
    </row>
    <row r="791" spans="5:18" ht="13.5" customHeight="1" x14ac:dyDescent="0.2">
      <c r="E791" s="51" t="s">
        <v>634</v>
      </c>
      <c r="F791" s="51" t="s">
        <v>635</v>
      </c>
      <c r="G791" s="51" t="s">
        <v>636</v>
      </c>
      <c r="H791" s="51" t="s">
        <v>562</v>
      </c>
      <c r="I791" s="51" t="s">
        <v>637</v>
      </c>
      <c r="J791" s="51" t="s">
        <v>566</v>
      </c>
      <c r="K791" s="51" t="s">
        <v>708</v>
      </c>
      <c r="L791" s="51" t="s">
        <v>603</v>
      </c>
      <c r="M791" s="51" t="s">
        <v>497</v>
      </c>
      <c r="N791" s="51" t="s">
        <v>497</v>
      </c>
      <c r="O791" s="51" t="s">
        <v>204</v>
      </c>
      <c r="P791" s="52">
        <v>7835</v>
      </c>
      <c r="Q791" s="51" t="s">
        <v>639</v>
      </c>
      <c r="R791" s="51" t="s">
        <v>640</v>
      </c>
    </row>
    <row r="792" spans="5:18" ht="13.5" customHeight="1" x14ac:dyDescent="0.2">
      <c r="E792" s="51" t="s">
        <v>634</v>
      </c>
      <c r="F792" s="51" t="s">
        <v>635</v>
      </c>
      <c r="G792" s="51" t="s">
        <v>636</v>
      </c>
      <c r="H792" s="51" t="s">
        <v>562</v>
      </c>
      <c r="I792" s="51" t="s">
        <v>637</v>
      </c>
      <c r="J792" s="51" t="s">
        <v>566</v>
      </c>
      <c r="K792" s="51" t="s">
        <v>708</v>
      </c>
      <c r="L792" s="51" t="s">
        <v>603</v>
      </c>
      <c r="M792" s="51" t="s">
        <v>568</v>
      </c>
      <c r="N792" s="51" t="s">
        <v>568</v>
      </c>
      <c r="O792" s="51" t="s">
        <v>204</v>
      </c>
      <c r="P792" s="52">
        <v>7812</v>
      </c>
      <c r="Q792" s="51" t="s">
        <v>639</v>
      </c>
      <c r="R792" s="51" t="s">
        <v>640</v>
      </c>
    </row>
    <row r="793" spans="5:18" ht="13.5" customHeight="1" x14ac:dyDescent="0.2">
      <c r="E793" s="51" t="s">
        <v>634</v>
      </c>
      <c r="F793" s="51" t="s">
        <v>635</v>
      </c>
      <c r="G793" s="51" t="s">
        <v>636</v>
      </c>
      <c r="H793" s="51" t="s">
        <v>562</v>
      </c>
      <c r="I793" s="51" t="s">
        <v>643</v>
      </c>
      <c r="J793" s="51" t="s">
        <v>644</v>
      </c>
      <c r="K793" s="51" t="s">
        <v>708</v>
      </c>
      <c r="L793" s="51" t="s">
        <v>603</v>
      </c>
      <c r="M793" s="51" t="s">
        <v>494</v>
      </c>
      <c r="N793" s="51" t="s">
        <v>494</v>
      </c>
      <c r="O793" s="51" t="s">
        <v>645</v>
      </c>
      <c r="P793" s="52">
        <v>4775</v>
      </c>
      <c r="Q793" s="51" t="s">
        <v>639</v>
      </c>
      <c r="R793" s="51" t="s">
        <v>640</v>
      </c>
    </row>
    <row r="794" spans="5:18" ht="13.5" customHeight="1" x14ac:dyDescent="0.2">
      <c r="E794" s="51" t="s">
        <v>634</v>
      </c>
      <c r="F794" s="51" t="s">
        <v>635</v>
      </c>
      <c r="G794" s="51" t="s">
        <v>636</v>
      </c>
      <c r="H794" s="51" t="s">
        <v>562</v>
      </c>
      <c r="I794" s="51" t="s">
        <v>643</v>
      </c>
      <c r="J794" s="51" t="s">
        <v>644</v>
      </c>
      <c r="K794" s="51" t="s">
        <v>708</v>
      </c>
      <c r="L794" s="51" t="s">
        <v>603</v>
      </c>
      <c r="M794" s="51" t="s">
        <v>495</v>
      </c>
      <c r="N794" s="51" t="s">
        <v>495</v>
      </c>
      <c r="O794" s="51" t="s">
        <v>645</v>
      </c>
      <c r="P794" s="52">
        <v>4718</v>
      </c>
      <c r="Q794" s="51" t="s">
        <v>639</v>
      </c>
      <c r="R794" s="51" t="s">
        <v>640</v>
      </c>
    </row>
    <row r="795" spans="5:18" ht="13.5" customHeight="1" x14ac:dyDescent="0.2">
      <c r="E795" s="51" t="s">
        <v>634</v>
      </c>
      <c r="F795" s="51" t="s">
        <v>635</v>
      </c>
      <c r="G795" s="51" t="s">
        <v>636</v>
      </c>
      <c r="H795" s="51" t="s">
        <v>562</v>
      </c>
      <c r="I795" s="51" t="s">
        <v>643</v>
      </c>
      <c r="J795" s="51" t="s">
        <v>644</v>
      </c>
      <c r="K795" s="51" t="s">
        <v>708</v>
      </c>
      <c r="L795" s="51" t="s">
        <v>603</v>
      </c>
      <c r="M795" s="51" t="s">
        <v>496</v>
      </c>
      <c r="N795" s="51" t="s">
        <v>496</v>
      </c>
      <c r="O795" s="51" t="s">
        <v>645</v>
      </c>
      <c r="P795" s="52">
        <v>4651</v>
      </c>
      <c r="Q795" s="51" t="s">
        <v>639</v>
      </c>
      <c r="R795" s="51" t="s">
        <v>640</v>
      </c>
    </row>
    <row r="796" spans="5:18" ht="13.5" customHeight="1" x14ac:dyDescent="0.2">
      <c r="E796" s="51" t="s">
        <v>634</v>
      </c>
      <c r="F796" s="51" t="s">
        <v>635</v>
      </c>
      <c r="G796" s="51" t="s">
        <v>636</v>
      </c>
      <c r="H796" s="51" t="s">
        <v>562</v>
      </c>
      <c r="I796" s="51" t="s">
        <v>643</v>
      </c>
      <c r="J796" s="51" t="s">
        <v>644</v>
      </c>
      <c r="K796" s="51" t="s">
        <v>708</v>
      </c>
      <c r="L796" s="51" t="s">
        <v>603</v>
      </c>
      <c r="M796" s="51" t="s">
        <v>497</v>
      </c>
      <c r="N796" s="51" t="s">
        <v>497</v>
      </c>
      <c r="O796" s="51" t="s">
        <v>645</v>
      </c>
      <c r="P796" s="52">
        <v>4715</v>
      </c>
      <c r="Q796" s="51" t="s">
        <v>639</v>
      </c>
      <c r="R796" s="51" t="s">
        <v>640</v>
      </c>
    </row>
    <row r="797" spans="5:18" ht="13.5" customHeight="1" x14ac:dyDescent="0.2">
      <c r="E797" s="51" t="s">
        <v>634</v>
      </c>
      <c r="F797" s="51" t="s">
        <v>635</v>
      </c>
      <c r="G797" s="51" t="s">
        <v>636</v>
      </c>
      <c r="H797" s="51" t="s">
        <v>562</v>
      </c>
      <c r="I797" s="51" t="s">
        <v>643</v>
      </c>
      <c r="J797" s="51" t="s">
        <v>644</v>
      </c>
      <c r="K797" s="51" t="s">
        <v>708</v>
      </c>
      <c r="L797" s="51" t="s">
        <v>603</v>
      </c>
      <c r="M797" s="51" t="s">
        <v>568</v>
      </c>
      <c r="N797" s="51" t="s">
        <v>568</v>
      </c>
      <c r="O797" s="51" t="s">
        <v>645</v>
      </c>
      <c r="P797" s="52">
        <v>4695</v>
      </c>
      <c r="Q797" s="51" t="s">
        <v>639</v>
      </c>
      <c r="R797" s="51" t="s">
        <v>640</v>
      </c>
    </row>
    <row r="798" spans="5:18" ht="13.5" customHeight="1" x14ac:dyDescent="0.2">
      <c r="E798" s="51" t="s">
        <v>634</v>
      </c>
      <c r="F798" s="51" t="s">
        <v>635</v>
      </c>
      <c r="G798" s="51" t="s">
        <v>636</v>
      </c>
      <c r="H798" s="51" t="s">
        <v>562</v>
      </c>
      <c r="I798" s="51" t="s">
        <v>646</v>
      </c>
      <c r="J798" s="51" t="s">
        <v>647</v>
      </c>
      <c r="K798" s="51" t="s">
        <v>708</v>
      </c>
      <c r="L798" s="51" t="s">
        <v>603</v>
      </c>
      <c r="M798" s="51" t="s">
        <v>494</v>
      </c>
      <c r="N798" s="51" t="s">
        <v>494</v>
      </c>
      <c r="O798" s="51" t="s">
        <v>648</v>
      </c>
      <c r="P798" s="52">
        <v>3774.13</v>
      </c>
      <c r="Q798" s="51" t="s">
        <v>639</v>
      </c>
      <c r="R798" s="51" t="s">
        <v>640</v>
      </c>
    </row>
    <row r="799" spans="5:18" ht="13.5" customHeight="1" x14ac:dyDescent="0.2">
      <c r="E799" s="51" t="s">
        <v>634</v>
      </c>
      <c r="F799" s="51" t="s">
        <v>635</v>
      </c>
      <c r="G799" s="51" t="s">
        <v>636</v>
      </c>
      <c r="H799" s="51" t="s">
        <v>562</v>
      </c>
      <c r="I799" s="51" t="s">
        <v>646</v>
      </c>
      <c r="J799" s="51" t="s">
        <v>647</v>
      </c>
      <c r="K799" s="51" t="s">
        <v>708</v>
      </c>
      <c r="L799" s="51" t="s">
        <v>603</v>
      </c>
      <c r="M799" s="51" t="s">
        <v>495</v>
      </c>
      <c r="N799" s="51" t="s">
        <v>495</v>
      </c>
      <c r="O799" s="51" t="s">
        <v>648</v>
      </c>
      <c r="P799" s="52">
        <v>3655.42</v>
      </c>
      <c r="Q799" s="51" t="s">
        <v>639</v>
      </c>
      <c r="R799" s="51" t="s">
        <v>640</v>
      </c>
    </row>
    <row r="800" spans="5:18" ht="13.5" customHeight="1" x14ac:dyDescent="0.2">
      <c r="E800" s="51" t="s">
        <v>634</v>
      </c>
      <c r="F800" s="51" t="s">
        <v>635</v>
      </c>
      <c r="G800" s="51" t="s">
        <v>636</v>
      </c>
      <c r="H800" s="51" t="s">
        <v>562</v>
      </c>
      <c r="I800" s="51" t="s">
        <v>646</v>
      </c>
      <c r="J800" s="51" t="s">
        <v>647</v>
      </c>
      <c r="K800" s="51" t="s">
        <v>708</v>
      </c>
      <c r="L800" s="51" t="s">
        <v>603</v>
      </c>
      <c r="M800" s="51" t="s">
        <v>496</v>
      </c>
      <c r="N800" s="51" t="s">
        <v>496</v>
      </c>
      <c r="O800" s="51" t="s">
        <v>648</v>
      </c>
      <c r="P800" s="52">
        <v>3652.75</v>
      </c>
      <c r="Q800" s="51" t="s">
        <v>639</v>
      </c>
      <c r="R800" s="51" t="s">
        <v>640</v>
      </c>
    </row>
    <row r="801" spans="5:18" ht="13.5" customHeight="1" x14ac:dyDescent="0.2">
      <c r="E801" s="51" t="s">
        <v>634</v>
      </c>
      <c r="F801" s="51" t="s">
        <v>635</v>
      </c>
      <c r="G801" s="51" t="s">
        <v>636</v>
      </c>
      <c r="H801" s="51" t="s">
        <v>562</v>
      </c>
      <c r="I801" s="51" t="s">
        <v>646</v>
      </c>
      <c r="J801" s="51" t="s">
        <v>647</v>
      </c>
      <c r="K801" s="51" t="s">
        <v>708</v>
      </c>
      <c r="L801" s="51" t="s">
        <v>603</v>
      </c>
      <c r="M801" s="51" t="s">
        <v>497</v>
      </c>
      <c r="N801" s="51" t="s">
        <v>497</v>
      </c>
      <c r="O801" s="51" t="s">
        <v>648</v>
      </c>
      <c r="P801" s="52">
        <v>3694.1</v>
      </c>
      <c r="Q801" s="51" t="s">
        <v>639</v>
      </c>
      <c r="R801" s="51" t="s">
        <v>640</v>
      </c>
    </row>
    <row r="802" spans="5:18" ht="13.5" customHeight="1" x14ac:dyDescent="0.2">
      <c r="E802" s="51" t="s">
        <v>634</v>
      </c>
      <c r="F802" s="51" t="s">
        <v>635</v>
      </c>
      <c r="G802" s="51" t="s">
        <v>636</v>
      </c>
      <c r="H802" s="51" t="s">
        <v>562</v>
      </c>
      <c r="I802" s="51" t="s">
        <v>646</v>
      </c>
      <c r="J802" s="51" t="s">
        <v>647</v>
      </c>
      <c r="K802" s="51" t="s">
        <v>708</v>
      </c>
      <c r="L802" s="51" t="s">
        <v>603</v>
      </c>
      <c r="M802" s="51" t="s">
        <v>568</v>
      </c>
      <c r="N802" s="51" t="s">
        <v>568</v>
      </c>
      <c r="O802" s="51" t="s">
        <v>648</v>
      </c>
      <c r="P802" s="52">
        <v>3667.42</v>
      </c>
      <c r="Q802" s="51" t="s">
        <v>639</v>
      </c>
      <c r="R802" s="51" t="s">
        <v>640</v>
      </c>
    </row>
    <row r="803" spans="5:18" ht="13.5" customHeight="1" x14ac:dyDescent="0.2">
      <c r="E803" s="51" t="s">
        <v>634</v>
      </c>
      <c r="F803" s="51" t="s">
        <v>635</v>
      </c>
      <c r="G803" s="51" t="s">
        <v>636</v>
      </c>
      <c r="H803" s="51" t="s">
        <v>562</v>
      </c>
      <c r="I803" s="51" t="s">
        <v>637</v>
      </c>
      <c r="J803" s="51" t="s">
        <v>566</v>
      </c>
      <c r="K803" s="51" t="s">
        <v>709</v>
      </c>
      <c r="L803" s="51" t="s">
        <v>400</v>
      </c>
      <c r="M803" s="51" t="s">
        <v>494</v>
      </c>
      <c r="N803" s="51" t="s">
        <v>494</v>
      </c>
      <c r="O803" s="51" t="s">
        <v>204</v>
      </c>
      <c r="P803" s="52">
        <v>7944</v>
      </c>
      <c r="Q803" s="51" t="s">
        <v>641</v>
      </c>
      <c r="R803" s="51" t="s">
        <v>642</v>
      </c>
    </row>
    <row r="804" spans="5:18" ht="13.5" customHeight="1" x14ac:dyDescent="0.2">
      <c r="E804" s="51" t="s">
        <v>634</v>
      </c>
      <c r="F804" s="51" t="s">
        <v>635</v>
      </c>
      <c r="G804" s="51" t="s">
        <v>636</v>
      </c>
      <c r="H804" s="51" t="s">
        <v>562</v>
      </c>
      <c r="I804" s="51" t="s">
        <v>637</v>
      </c>
      <c r="J804" s="51" t="s">
        <v>566</v>
      </c>
      <c r="K804" s="51" t="s">
        <v>709</v>
      </c>
      <c r="L804" s="51" t="s">
        <v>400</v>
      </c>
      <c r="M804" s="51" t="s">
        <v>495</v>
      </c>
      <c r="N804" s="51" t="s">
        <v>495</v>
      </c>
      <c r="O804" s="51" t="s">
        <v>204</v>
      </c>
      <c r="P804" s="52">
        <v>9319</v>
      </c>
      <c r="Q804" s="51" t="s">
        <v>641</v>
      </c>
      <c r="R804" s="51" t="s">
        <v>642</v>
      </c>
    </row>
    <row r="805" spans="5:18" ht="13.5" customHeight="1" x14ac:dyDescent="0.2">
      <c r="E805" s="51" t="s">
        <v>634</v>
      </c>
      <c r="F805" s="51" t="s">
        <v>635</v>
      </c>
      <c r="G805" s="51" t="s">
        <v>636</v>
      </c>
      <c r="H805" s="51" t="s">
        <v>562</v>
      </c>
      <c r="I805" s="51" t="s">
        <v>637</v>
      </c>
      <c r="J805" s="51" t="s">
        <v>566</v>
      </c>
      <c r="K805" s="51" t="s">
        <v>709</v>
      </c>
      <c r="L805" s="51" t="s">
        <v>400</v>
      </c>
      <c r="M805" s="51" t="s">
        <v>496</v>
      </c>
      <c r="N805" s="51" t="s">
        <v>496</v>
      </c>
      <c r="O805" s="51" t="s">
        <v>204</v>
      </c>
      <c r="P805" s="52">
        <v>8292</v>
      </c>
      <c r="Q805" s="51" t="s">
        <v>641</v>
      </c>
      <c r="R805" s="51" t="s">
        <v>642</v>
      </c>
    </row>
    <row r="806" spans="5:18" ht="13.5" customHeight="1" x14ac:dyDescent="0.2">
      <c r="E806" s="51" t="s">
        <v>634</v>
      </c>
      <c r="F806" s="51" t="s">
        <v>635</v>
      </c>
      <c r="G806" s="51" t="s">
        <v>636</v>
      </c>
      <c r="H806" s="51" t="s">
        <v>562</v>
      </c>
      <c r="I806" s="51" t="s">
        <v>637</v>
      </c>
      <c r="J806" s="51" t="s">
        <v>566</v>
      </c>
      <c r="K806" s="51" t="s">
        <v>709</v>
      </c>
      <c r="L806" s="51" t="s">
        <v>400</v>
      </c>
      <c r="M806" s="51" t="s">
        <v>497</v>
      </c>
      <c r="N806" s="51" t="s">
        <v>497</v>
      </c>
      <c r="O806" s="51" t="s">
        <v>204</v>
      </c>
      <c r="P806" s="52">
        <v>8000</v>
      </c>
      <c r="Q806" s="51" t="s">
        <v>663</v>
      </c>
      <c r="R806" s="51" t="s">
        <v>664</v>
      </c>
    </row>
    <row r="807" spans="5:18" ht="13.5" customHeight="1" x14ac:dyDescent="0.2">
      <c r="E807" s="51" t="s">
        <v>634</v>
      </c>
      <c r="F807" s="51" t="s">
        <v>635</v>
      </c>
      <c r="G807" s="51" t="s">
        <v>636</v>
      </c>
      <c r="H807" s="51" t="s">
        <v>562</v>
      </c>
      <c r="I807" s="51" t="s">
        <v>637</v>
      </c>
      <c r="J807" s="51" t="s">
        <v>566</v>
      </c>
      <c r="K807" s="51" t="s">
        <v>709</v>
      </c>
      <c r="L807" s="51" t="s">
        <v>400</v>
      </c>
      <c r="M807" s="51" t="s">
        <v>568</v>
      </c>
      <c r="N807" s="51" t="s">
        <v>568</v>
      </c>
      <c r="O807" s="51" t="s">
        <v>204</v>
      </c>
      <c r="P807" s="52">
        <v>8000</v>
      </c>
      <c r="Q807" s="51" t="s">
        <v>663</v>
      </c>
      <c r="R807" s="51" t="s">
        <v>664</v>
      </c>
    </row>
    <row r="808" spans="5:18" ht="13.5" customHeight="1" x14ac:dyDescent="0.2">
      <c r="E808" s="51" t="s">
        <v>634</v>
      </c>
      <c r="F808" s="51" t="s">
        <v>635</v>
      </c>
      <c r="G808" s="51" t="s">
        <v>636</v>
      </c>
      <c r="H808" s="51" t="s">
        <v>562</v>
      </c>
      <c r="I808" s="51" t="s">
        <v>643</v>
      </c>
      <c r="J808" s="51" t="s">
        <v>644</v>
      </c>
      <c r="K808" s="51" t="s">
        <v>709</v>
      </c>
      <c r="L808" s="51" t="s">
        <v>400</v>
      </c>
      <c r="M808" s="51" t="s">
        <v>494</v>
      </c>
      <c r="N808" s="51" t="s">
        <v>494</v>
      </c>
      <c r="O808" s="51" t="s">
        <v>645</v>
      </c>
      <c r="P808" s="52">
        <v>12588</v>
      </c>
      <c r="Q808" s="51" t="s">
        <v>639</v>
      </c>
      <c r="R808" s="51" t="s">
        <v>640</v>
      </c>
    </row>
    <row r="809" spans="5:18" ht="13.5" customHeight="1" x14ac:dyDescent="0.2">
      <c r="E809" s="51" t="s">
        <v>634</v>
      </c>
      <c r="F809" s="51" t="s">
        <v>635</v>
      </c>
      <c r="G809" s="51" t="s">
        <v>636</v>
      </c>
      <c r="H809" s="51" t="s">
        <v>562</v>
      </c>
      <c r="I809" s="51" t="s">
        <v>643</v>
      </c>
      <c r="J809" s="51" t="s">
        <v>644</v>
      </c>
      <c r="K809" s="51" t="s">
        <v>709</v>
      </c>
      <c r="L809" s="51" t="s">
        <v>400</v>
      </c>
      <c r="M809" s="51" t="s">
        <v>495</v>
      </c>
      <c r="N809" s="51" t="s">
        <v>495</v>
      </c>
      <c r="O809" s="51" t="s">
        <v>645</v>
      </c>
      <c r="P809" s="52">
        <v>12340</v>
      </c>
      <c r="Q809" s="51" t="s">
        <v>639</v>
      </c>
      <c r="R809" s="51" t="s">
        <v>640</v>
      </c>
    </row>
    <row r="810" spans="5:18" ht="13.5" customHeight="1" x14ac:dyDescent="0.2">
      <c r="E810" s="51" t="s">
        <v>634</v>
      </c>
      <c r="F810" s="51" t="s">
        <v>635</v>
      </c>
      <c r="G810" s="51" t="s">
        <v>636</v>
      </c>
      <c r="H810" s="51" t="s">
        <v>562</v>
      </c>
      <c r="I810" s="51" t="s">
        <v>643</v>
      </c>
      <c r="J810" s="51" t="s">
        <v>644</v>
      </c>
      <c r="K810" s="51" t="s">
        <v>709</v>
      </c>
      <c r="L810" s="51" t="s">
        <v>400</v>
      </c>
      <c r="M810" s="51" t="s">
        <v>496</v>
      </c>
      <c r="N810" s="51" t="s">
        <v>496</v>
      </c>
      <c r="O810" s="51" t="s">
        <v>645</v>
      </c>
      <c r="P810" s="52">
        <v>12147</v>
      </c>
      <c r="Q810" s="51" t="s">
        <v>639</v>
      </c>
      <c r="R810" s="51" t="s">
        <v>640</v>
      </c>
    </row>
    <row r="811" spans="5:18" ht="13.5" customHeight="1" x14ac:dyDescent="0.2">
      <c r="E811" s="51" t="s">
        <v>634</v>
      </c>
      <c r="F811" s="51" t="s">
        <v>635</v>
      </c>
      <c r="G811" s="51" t="s">
        <v>636</v>
      </c>
      <c r="H811" s="51" t="s">
        <v>562</v>
      </c>
      <c r="I811" s="51" t="s">
        <v>643</v>
      </c>
      <c r="J811" s="51" t="s">
        <v>644</v>
      </c>
      <c r="K811" s="51" t="s">
        <v>709</v>
      </c>
      <c r="L811" s="51" t="s">
        <v>400</v>
      </c>
      <c r="M811" s="51" t="s">
        <v>497</v>
      </c>
      <c r="N811" s="51" t="s">
        <v>497</v>
      </c>
      <c r="O811" s="51" t="s">
        <v>645</v>
      </c>
      <c r="P811" s="52">
        <v>11250</v>
      </c>
      <c r="Q811" s="51" t="s">
        <v>639</v>
      </c>
      <c r="R811" s="51" t="s">
        <v>640</v>
      </c>
    </row>
    <row r="812" spans="5:18" ht="13.5" customHeight="1" x14ac:dyDescent="0.2">
      <c r="E812" s="51" t="s">
        <v>634</v>
      </c>
      <c r="F812" s="51" t="s">
        <v>635</v>
      </c>
      <c r="G812" s="51" t="s">
        <v>636</v>
      </c>
      <c r="H812" s="51" t="s">
        <v>562</v>
      </c>
      <c r="I812" s="51" t="s">
        <v>643</v>
      </c>
      <c r="J812" s="51" t="s">
        <v>644</v>
      </c>
      <c r="K812" s="51" t="s">
        <v>709</v>
      </c>
      <c r="L812" s="51" t="s">
        <v>400</v>
      </c>
      <c r="M812" s="51" t="s">
        <v>568</v>
      </c>
      <c r="N812" s="51" t="s">
        <v>568</v>
      </c>
      <c r="O812" s="51" t="s">
        <v>645</v>
      </c>
      <c r="P812" s="52">
        <v>11250</v>
      </c>
      <c r="Q812" s="51" t="s">
        <v>639</v>
      </c>
      <c r="R812" s="51" t="s">
        <v>640</v>
      </c>
    </row>
    <row r="813" spans="5:18" ht="13.5" customHeight="1" x14ac:dyDescent="0.2">
      <c r="E813" s="51" t="s">
        <v>634</v>
      </c>
      <c r="F813" s="51" t="s">
        <v>635</v>
      </c>
      <c r="G813" s="51" t="s">
        <v>636</v>
      </c>
      <c r="H813" s="51" t="s">
        <v>562</v>
      </c>
      <c r="I813" s="51" t="s">
        <v>646</v>
      </c>
      <c r="J813" s="51" t="s">
        <v>647</v>
      </c>
      <c r="K813" s="51" t="s">
        <v>709</v>
      </c>
      <c r="L813" s="51" t="s">
        <v>400</v>
      </c>
      <c r="M813" s="51" t="s">
        <v>494</v>
      </c>
      <c r="N813" s="51" t="s">
        <v>494</v>
      </c>
      <c r="O813" s="51" t="s">
        <v>648</v>
      </c>
      <c r="P813" s="52">
        <v>10000</v>
      </c>
      <c r="Q813" s="51" t="s">
        <v>639</v>
      </c>
      <c r="R813" s="51" t="s">
        <v>640</v>
      </c>
    </row>
    <row r="814" spans="5:18" ht="13.5" customHeight="1" x14ac:dyDescent="0.2">
      <c r="E814" s="51" t="s">
        <v>634</v>
      </c>
      <c r="F814" s="51" t="s">
        <v>635</v>
      </c>
      <c r="G814" s="51" t="s">
        <v>636</v>
      </c>
      <c r="H814" s="51" t="s">
        <v>562</v>
      </c>
      <c r="I814" s="51" t="s">
        <v>646</v>
      </c>
      <c r="J814" s="51" t="s">
        <v>647</v>
      </c>
      <c r="K814" s="51" t="s">
        <v>709</v>
      </c>
      <c r="L814" s="51" t="s">
        <v>400</v>
      </c>
      <c r="M814" s="51" t="s">
        <v>495</v>
      </c>
      <c r="N814" s="51" t="s">
        <v>495</v>
      </c>
      <c r="O814" s="51" t="s">
        <v>648</v>
      </c>
      <c r="P814" s="52">
        <v>11500</v>
      </c>
      <c r="Q814" s="51" t="s">
        <v>639</v>
      </c>
      <c r="R814" s="51" t="s">
        <v>640</v>
      </c>
    </row>
    <row r="815" spans="5:18" ht="13.5" customHeight="1" x14ac:dyDescent="0.2">
      <c r="E815" s="51" t="s">
        <v>634</v>
      </c>
      <c r="F815" s="51" t="s">
        <v>635</v>
      </c>
      <c r="G815" s="51" t="s">
        <v>636</v>
      </c>
      <c r="H815" s="51" t="s">
        <v>562</v>
      </c>
      <c r="I815" s="51" t="s">
        <v>646</v>
      </c>
      <c r="J815" s="51" t="s">
        <v>647</v>
      </c>
      <c r="K815" s="51" t="s">
        <v>709</v>
      </c>
      <c r="L815" s="51" t="s">
        <v>400</v>
      </c>
      <c r="M815" s="51" t="s">
        <v>496</v>
      </c>
      <c r="N815" s="51" t="s">
        <v>496</v>
      </c>
      <c r="O815" s="51" t="s">
        <v>648</v>
      </c>
      <c r="P815" s="52">
        <v>10072.64</v>
      </c>
      <c r="Q815" s="51" t="s">
        <v>641</v>
      </c>
      <c r="R815" s="51" t="s">
        <v>642</v>
      </c>
    </row>
    <row r="816" spans="5:18" ht="13.5" customHeight="1" x14ac:dyDescent="0.2">
      <c r="E816" s="51" t="s">
        <v>634</v>
      </c>
      <c r="F816" s="51" t="s">
        <v>635</v>
      </c>
      <c r="G816" s="51" t="s">
        <v>636</v>
      </c>
      <c r="H816" s="51" t="s">
        <v>562</v>
      </c>
      <c r="I816" s="51" t="s">
        <v>646</v>
      </c>
      <c r="J816" s="51" t="s">
        <v>647</v>
      </c>
      <c r="K816" s="51" t="s">
        <v>709</v>
      </c>
      <c r="L816" s="51" t="s">
        <v>400</v>
      </c>
      <c r="M816" s="51" t="s">
        <v>497</v>
      </c>
      <c r="N816" s="51" t="s">
        <v>497</v>
      </c>
      <c r="O816" s="51" t="s">
        <v>648</v>
      </c>
      <c r="P816" s="52">
        <v>9000</v>
      </c>
      <c r="Q816" s="51" t="s">
        <v>663</v>
      </c>
      <c r="R816" s="51" t="s">
        <v>664</v>
      </c>
    </row>
    <row r="817" spans="5:18" ht="13.5" customHeight="1" x14ac:dyDescent="0.2">
      <c r="E817" s="51" t="s">
        <v>634</v>
      </c>
      <c r="F817" s="51" t="s">
        <v>635</v>
      </c>
      <c r="G817" s="51" t="s">
        <v>636</v>
      </c>
      <c r="H817" s="51" t="s">
        <v>562</v>
      </c>
      <c r="I817" s="51" t="s">
        <v>646</v>
      </c>
      <c r="J817" s="51" t="s">
        <v>647</v>
      </c>
      <c r="K817" s="51" t="s">
        <v>709</v>
      </c>
      <c r="L817" s="51" t="s">
        <v>400</v>
      </c>
      <c r="M817" s="51" t="s">
        <v>568</v>
      </c>
      <c r="N817" s="51" t="s">
        <v>568</v>
      </c>
      <c r="O817" s="51" t="s">
        <v>648</v>
      </c>
      <c r="P817" s="52">
        <v>9000</v>
      </c>
      <c r="Q817" s="51" t="s">
        <v>663</v>
      </c>
      <c r="R817" s="51" t="s">
        <v>664</v>
      </c>
    </row>
    <row r="818" spans="5:18" ht="13.5" customHeight="1" x14ac:dyDescent="0.2">
      <c r="E818" s="51" t="s">
        <v>634</v>
      </c>
      <c r="F818" s="51" t="s">
        <v>635</v>
      </c>
      <c r="G818" s="51" t="s">
        <v>636</v>
      </c>
      <c r="H818" s="51" t="s">
        <v>562</v>
      </c>
      <c r="I818" s="51" t="s">
        <v>637</v>
      </c>
      <c r="J818" s="51" t="s">
        <v>566</v>
      </c>
      <c r="K818" s="51" t="s">
        <v>710</v>
      </c>
      <c r="L818" s="51" t="s">
        <v>590</v>
      </c>
      <c r="M818" s="51" t="s">
        <v>494</v>
      </c>
      <c r="N818" s="51" t="s">
        <v>494</v>
      </c>
      <c r="O818" s="51" t="s">
        <v>204</v>
      </c>
      <c r="P818" s="52">
        <v>23834</v>
      </c>
      <c r="Q818" s="51" t="s">
        <v>641</v>
      </c>
      <c r="R818" s="51" t="s">
        <v>642</v>
      </c>
    </row>
    <row r="819" spans="5:18" ht="13.5" customHeight="1" x14ac:dyDescent="0.2">
      <c r="E819" s="51" t="s">
        <v>634</v>
      </c>
      <c r="F819" s="51" t="s">
        <v>635</v>
      </c>
      <c r="G819" s="51" t="s">
        <v>636</v>
      </c>
      <c r="H819" s="51" t="s">
        <v>562</v>
      </c>
      <c r="I819" s="51" t="s">
        <v>637</v>
      </c>
      <c r="J819" s="51" t="s">
        <v>566</v>
      </c>
      <c r="K819" s="51" t="s">
        <v>710</v>
      </c>
      <c r="L819" s="51" t="s">
        <v>590</v>
      </c>
      <c r="M819" s="51" t="s">
        <v>495</v>
      </c>
      <c r="N819" s="51" t="s">
        <v>495</v>
      </c>
      <c r="O819" s="51" t="s">
        <v>204</v>
      </c>
      <c r="P819" s="52">
        <v>24787</v>
      </c>
      <c r="Q819" s="51" t="s">
        <v>641</v>
      </c>
      <c r="R819" s="51" t="s">
        <v>642</v>
      </c>
    </row>
    <row r="820" spans="5:18" ht="13.5" customHeight="1" x14ac:dyDescent="0.2">
      <c r="E820" s="51" t="s">
        <v>634</v>
      </c>
      <c r="F820" s="51" t="s">
        <v>635</v>
      </c>
      <c r="G820" s="51" t="s">
        <v>636</v>
      </c>
      <c r="H820" s="51" t="s">
        <v>562</v>
      </c>
      <c r="I820" s="51" t="s">
        <v>637</v>
      </c>
      <c r="J820" s="51" t="s">
        <v>566</v>
      </c>
      <c r="K820" s="51" t="s">
        <v>710</v>
      </c>
      <c r="L820" s="51" t="s">
        <v>590</v>
      </c>
      <c r="M820" s="51" t="s">
        <v>496</v>
      </c>
      <c r="N820" s="51" t="s">
        <v>496</v>
      </c>
      <c r="O820" s="51" t="s">
        <v>204</v>
      </c>
      <c r="P820" s="52">
        <v>25093</v>
      </c>
      <c r="Q820" s="51" t="s">
        <v>641</v>
      </c>
      <c r="R820" s="51" t="s">
        <v>642</v>
      </c>
    </row>
    <row r="821" spans="5:18" ht="13.5" customHeight="1" x14ac:dyDescent="0.2">
      <c r="E821" s="51" t="s">
        <v>634</v>
      </c>
      <c r="F821" s="51" t="s">
        <v>635</v>
      </c>
      <c r="G821" s="51" t="s">
        <v>636</v>
      </c>
      <c r="H821" s="51" t="s">
        <v>562</v>
      </c>
      <c r="I821" s="51" t="s">
        <v>637</v>
      </c>
      <c r="J821" s="51" t="s">
        <v>566</v>
      </c>
      <c r="K821" s="51" t="s">
        <v>710</v>
      </c>
      <c r="L821" s="51" t="s">
        <v>590</v>
      </c>
      <c r="M821" s="51" t="s">
        <v>497</v>
      </c>
      <c r="N821" s="51" t="s">
        <v>497</v>
      </c>
      <c r="O821" s="51" t="s">
        <v>204</v>
      </c>
      <c r="P821" s="52">
        <v>25692</v>
      </c>
      <c r="Q821" s="51" t="s">
        <v>641</v>
      </c>
      <c r="R821" s="51" t="s">
        <v>642</v>
      </c>
    </row>
    <row r="822" spans="5:18" ht="13.5" customHeight="1" x14ac:dyDescent="0.2">
      <c r="E822" s="51" t="s">
        <v>634</v>
      </c>
      <c r="F822" s="51" t="s">
        <v>635</v>
      </c>
      <c r="G822" s="51" t="s">
        <v>636</v>
      </c>
      <c r="H822" s="51" t="s">
        <v>562</v>
      </c>
      <c r="I822" s="51" t="s">
        <v>637</v>
      </c>
      <c r="J822" s="51" t="s">
        <v>566</v>
      </c>
      <c r="K822" s="51" t="s">
        <v>710</v>
      </c>
      <c r="L822" s="51" t="s">
        <v>590</v>
      </c>
      <c r="M822" s="51" t="s">
        <v>568</v>
      </c>
      <c r="N822" s="51" t="s">
        <v>568</v>
      </c>
      <c r="O822" s="51" t="s">
        <v>204</v>
      </c>
      <c r="P822" s="52">
        <v>24732</v>
      </c>
      <c r="Q822" s="51" t="s">
        <v>641</v>
      </c>
      <c r="R822" s="51" t="s">
        <v>642</v>
      </c>
    </row>
    <row r="823" spans="5:18" ht="13.5" customHeight="1" x14ac:dyDescent="0.2">
      <c r="E823" s="51" t="s">
        <v>634</v>
      </c>
      <c r="F823" s="51" t="s">
        <v>635</v>
      </c>
      <c r="G823" s="51" t="s">
        <v>636</v>
      </c>
      <c r="H823" s="51" t="s">
        <v>562</v>
      </c>
      <c r="I823" s="51" t="s">
        <v>643</v>
      </c>
      <c r="J823" s="51" t="s">
        <v>644</v>
      </c>
      <c r="K823" s="51" t="s">
        <v>710</v>
      </c>
      <c r="L823" s="51" t="s">
        <v>590</v>
      </c>
      <c r="M823" s="51" t="s">
        <v>494</v>
      </c>
      <c r="N823" s="51" t="s">
        <v>494</v>
      </c>
      <c r="O823" s="51" t="s">
        <v>645</v>
      </c>
      <c r="P823" s="52">
        <v>44921</v>
      </c>
      <c r="Q823" s="51" t="s">
        <v>639</v>
      </c>
      <c r="R823" s="51" t="s">
        <v>640</v>
      </c>
    </row>
    <row r="824" spans="5:18" ht="13.5" customHeight="1" x14ac:dyDescent="0.2">
      <c r="E824" s="51" t="s">
        <v>634</v>
      </c>
      <c r="F824" s="51" t="s">
        <v>635</v>
      </c>
      <c r="G824" s="51" t="s">
        <v>636</v>
      </c>
      <c r="H824" s="51" t="s">
        <v>562</v>
      </c>
      <c r="I824" s="51" t="s">
        <v>643</v>
      </c>
      <c r="J824" s="51" t="s">
        <v>644</v>
      </c>
      <c r="K824" s="51" t="s">
        <v>710</v>
      </c>
      <c r="L824" s="51" t="s">
        <v>590</v>
      </c>
      <c r="M824" s="51" t="s">
        <v>495</v>
      </c>
      <c r="N824" s="51" t="s">
        <v>495</v>
      </c>
      <c r="O824" s="51" t="s">
        <v>645</v>
      </c>
      <c r="P824" s="52">
        <v>44085</v>
      </c>
      <c r="Q824" s="51" t="s">
        <v>639</v>
      </c>
      <c r="R824" s="51" t="s">
        <v>640</v>
      </c>
    </row>
    <row r="825" spans="5:18" ht="13.5" customHeight="1" x14ac:dyDescent="0.2">
      <c r="E825" s="51" t="s">
        <v>634</v>
      </c>
      <c r="F825" s="51" t="s">
        <v>635</v>
      </c>
      <c r="G825" s="51" t="s">
        <v>636</v>
      </c>
      <c r="H825" s="51" t="s">
        <v>562</v>
      </c>
      <c r="I825" s="51" t="s">
        <v>643</v>
      </c>
      <c r="J825" s="51" t="s">
        <v>644</v>
      </c>
      <c r="K825" s="51" t="s">
        <v>710</v>
      </c>
      <c r="L825" s="51" t="s">
        <v>590</v>
      </c>
      <c r="M825" s="51" t="s">
        <v>496</v>
      </c>
      <c r="N825" s="51" t="s">
        <v>496</v>
      </c>
      <c r="O825" s="51" t="s">
        <v>645</v>
      </c>
      <c r="P825" s="52">
        <v>44701</v>
      </c>
      <c r="Q825" s="51" t="s">
        <v>639</v>
      </c>
      <c r="R825" s="51" t="s">
        <v>640</v>
      </c>
    </row>
    <row r="826" spans="5:18" ht="13.5" customHeight="1" x14ac:dyDescent="0.2">
      <c r="E826" s="51" t="s">
        <v>634</v>
      </c>
      <c r="F826" s="51" t="s">
        <v>635</v>
      </c>
      <c r="G826" s="51" t="s">
        <v>636</v>
      </c>
      <c r="H826" s="51" t="s">
        <v>562</v>
      </c>
      <c r="I826" s="51" t="s">
        <v>643</v>
      </c>
      <c r="J826" s="51" t="s">
        <v>644</v>
      </c>
      <c r="K826" s="51" t="s">
        <v>710</v>
      </c>
      <c r="L826" s="51" t="s">
        <v>590</v>
      </c>
      <c r="M826" s="51" t="s">
        <v>497</v>
      </c>
      <c r="N826" s="51" t="s">
        <v>497</v>
      </c>
      <c r="O826" s="51" t="s">
        <v>645</v>
      </c>
      <c r="P826" s="52">
        <v>44816</v>
      </c>
      <c r="Q826" s="51" t="s">
        <v>639</v>
      </c>
      <c r="R826" s="51" t="s">
        <v>640</v>
      </c>
    </row>
    <row r="827" spans="5:18" ht="13.5" customHeight="1" x14ac:dyDescent="0.2">
      <c r="E827" s="51" t="s">
        <v>634</v>
      </c>
      <c r="F827" s="51" t="s">
        <v>635</v>
      </c>
      <c r="G827" s="51" t="s">
        <v>636</v>
      </c>
      <c r="H827" s="51" t="s">
        <v>562</v>
      </c>
      <c r="I827" s="51" t="s">
        <v>643</v>
      </c>
      <c r="J827" s="51" t="s">
        <v>644</v>
      </c>
      <c r="K827" s="51" t="s">
        <v>710</v>
      </c>
      <c r="L827" s="51" t="s">
        <v>590</v>
      </c>
      <c r="M827" s="51" t="s">
        <v>568</v>
      </c>
      <c r="N827" s="51" t="s">
        <v>568</v>
      </c>
      <c r="O827" s="51" t="s">
        <v>645</v>
      </c>
      <c r="P827" s="52">
        <v>44899</v>
      </c>
      <c r="Q827" s="51" t="s">
        <v>639</v>
      </c>
      <c r="R827" s="51" t="s">
        <v>640</v>
      </c>
    </row>
    <row r="828" spans="5:18" ht="13.5" customHeight="1" x14ac:dyDescent="0.2">
      <c r="E828" s="51" t="s">
        <v>634</v>
      </c>
      <c r="F828" s="51" t="s">
        <v>635</v>
      </c>
      <c r="G828" s="51" t="s">
        <v>636</v>
      </c>
      <c r="H828" s="51" t="s">
        <v>562</v>
      </c>
      <c r="I828" s="51" t="s">
        <v>646</v>
      </c>
      <c r="J828" s="51" t="s">
        <v>647</v>
      </c>
      <c r="K828" s="51" t="s">
        <v>710</v>
      </c>
      <c r="L828" s="51" t="s">
        <v>590</v>
      </c>
      <c r="M828" s="51" t="s">
        <v>494</v>
      </c>
      <c r="N828" s="51" t="s">
        <v>494</v>
      </c>
      <c r="O828" s="51" t="s">
        <v>648</v>
      </c>
      <c r="P828" s="52">
        <v>107065</v>
      </c>
      <c r="Q828" s="51" t="s">
        <v>651</v>
      </c>
      <c r="R828" s="51" t="s">
        <v>652</v>
      </c>
    </row>
    <row r="829" spans="5:18" ht="13.5" customHeight="1" x14ac:dyDescent="0.2">
      <c r="E829" s="51" t="s">
        <v>634</v>
      </c>
      <c r="F829" s="51" t="s">
        <v>635</v>
      </c>
      <c r="G829" s="51" t="s">
        <v>636</v>
      </c>
      <c r="H829" s="51" t="s">
        <v>562</v>
      </c>
      <c r="I829" s="51" t="s">
        <v>646</v>
      </c>
      <c r="J829" s="51" t="s">
        <v>647</v>
      </c>
      <c r="K829" s="51" t="s">
        <v>710</v>
      </c>
      <c r="L829" s="51" t="s">
        <v>590</v>
      </c>
      <c r="M829" s="51" t="s">
        <v>495</v>
      </c>
      <c r="N829" s="51" t="s">
        <v>495</v>
      </c>
      <c r="O829" s="51" t="s">
        <v>648</v>
      </c>
      <c r="P829" s="52">
        <v>109273</v>
      </c>
      <c r="Q829" s="51" t="s">
        <v>651</v>
      </c>
      <c r="R829" s="51" t="s">
        <v>652</v>
      </c>
    </row>
    <row r="830" spans="5:18" ht="13.5" customHeight="1" x14ac:dyDescent="0.2">
      <c r="E830" s="51" t="s">
        <v>634</v>
      </c>
      <c r="F830" s="51" t="s">
        <v>635</v>
      </c>
      <c r="G830" s="51" t="s">
        <v>636</v>
      </c>
      <c r="H830" s="51" t="s">
        <v>562</v>
      </c>
      <c r="I830" s="51" t="s">
        <v>646</v>
      </c>
      <c r="J830" s="51" t="s">
        <v>647</v>
      </c>
      <c r="K830" s="51" t="s">
        <v>710</v>
      </c>
      <c r="L830" s="51" t="s">
        <v>590</v>
      </c>
      <c r="M830" s="51" t="s">
        <v>496</v>
      </c>
      <c r="N830" s="51" t="s">
        <v>496</v>
      </c>
      <c r="O830" s="51" t="s">
        <v>648</v>
      </c>
      <c r="P830" s="52">
        <v>112168</v>
      </c>
      <c r="Q830" s="51" t="s">
        <v>651</v>
      </c>
      <c r="R830" s="51" t="s">
        <v>652</v>
      </c>
    </row>
    <row r="831" spans="5:18" ht="13.5" customHeight="1" x14ac:dyDescent="0.2">
      <c r="E831" s="51" t="s">
        <v>634</v>
      </c>
      <c r="F831" s="51" t="s">
        <v>635</v>
      </c>
      <c r="G831" s="51" t="s">
        <v>636</v>
      </c>
      <c r="H831" s="51" t="s">
        <v>562</v>
      </c>
      <c r="I831" s="51" t="s">
        <v>646</v>
      </c>
      <c r="J831" s="51" t="s">
        <v>647</v>
      </c>
      <c r="K831" s="51" t="s">
        <v>710</v>
      </c>
      <c r="L831" s="51" t="s">
        <v>590</v>
      </c>
      <c r="M831" s="51" t="s">
        <v>497</v>
      </c>
      <c r="N831" s="51" t="s">
        <v>497</v>
      </c>
      <c r="O831" s="51" t="s">
        <v>648</v>
      </c>
      <c r="P831" s="52">
        <v>115141</v>
      </c>
      <c r="Q831" s="51" t="s">
        <v>651</v>
      </c>
      <c r="R831" s="51" t="s">
        <v>652</v>
      </c>
    </row>
    <row r="832" spans="5:18" ht="13.5" customHeight="1" x14ac:dyDescent="0.2">
      <c r="E832" s="51" t="s">
        <v>634</v>
      </c>
      <c r="F832" s="51" t="s">
        <v>635</v>
      </c>
      <c r="G832" s="51" t="s">
        <v>636</v>
      </c>
      <c r="H832" s="51" t="s">
        <v>562</v>
      </c>
      <c r="I832" s="51" t="s">
        <v>646</v>
      </c>
      <c r="J832" s="51" t="s">
        <v>647</v>
      </c>
      <c r="K832" s="51" t="s">
        <v>710</v>
      </c>
      <c r="L832" s="51" t="s">
        <v>590</v>
      </c>
      <c r="M832" s="51" t="s">
        <v>568</v>
      </c>
      <c r="N832" s="51" t="s">
        <v>568</v>
      </c>
      <c r="O832" s="51" t="s">
        <v>648</v>
      </c>
      <c r="P832" s="52">
        <v>111042.45</v>
      </c>
      <c r="Q832" s="51" t="s">
        <v>641</v>
      </c>
      <c r="R832" s="51" t="s">
        <v>642</v>
      </c>
    </row>
  </sheetData>
  <hyperlinks>
    <hyperlink ref="E4" r:id="rId1" location="data/QCL" xr:uid="{6DFA7C05-68A0-42E1-AE0E-85DCA5ADF0C7}"/>
  </hyperlinks>
  <pageMargins left="0.75" right="0.75" top="1" bottom="1" header="0.5" footer="0.5"/>
  <pageSetup orientation="portrait" r:id="rId2"/>
  <headerFooter alignWithMargins="0"/>
  <drawing r:id="rId3"/>
  <tableParts count="1">
    <tablePart r:id="rId4"/>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10F87-A73A-4E5E-A4D0-3CA9D0F60011}">
  <dimension ref="A1:T107"/>
  <sheetViews>
    <sheetView showGridLines="0" zoomScale="115" zoomScaleNormal="115" workbookViewId="0">
      <selection activeCell="L21" sqref="L21"/>
    </sheetView>
  </sheetViews>
  <sheetFormatPr defaultColWidth="9.28515625" defaultRowHeight="13.5" customHeight="1" x14ac:dyDescent="0.2"/>
  <cols>
    <col min="1" max="1" width="1.7109375" style="2" customWidth="1"/>
    <col min="2" max="2" width="2.7109375" style="2" customWidth="1"/>
    <col min="3" max="3" width="2" style="2" customWidth="1"/>
    <col min="4" max="4" width="37.28515625" style="2" bestFit="1" customWidth="1"/>
    <col min="5" max="5" width="15.5703125" style="2" bestFit="1" customWidth="1"/>
    <col min="6" max="6" width="23.42578125" style="2" bestFit="1" customWidth="1"/>
    <col min="7" max="7" width="10.140625" style="2" bestFit="1" customWidth="1"/>
    <col min="8" max="12" width="11.7109375" style="2" bestFit="1" customWidth="1"/>
    <col min="13" max="13" width="9.140625" style="2" bestFit="1" customWidth="1"/>
    <col min="14" max="14" width="5" style="2" bestFit="1" customWidth="1"/>
    <col min="15" max="16" width="10.140625" style="2" bestFit="1" customWidth="1"/>
    <col min="17" max="17" width="9.140625" style="2" hidden="1" customWidth="1"/>
    <col min="18" max="18" width="11.7109375" style="2" bestFit="1" customWidth="1"/>
    <col min="19" max="19" width="11.7109375" style="2" customWidth="1"/>
    <col min="20" max="16384" width="9.28515625" style="2"/>
  </cols>
  <sheetData>
    <row r="1" spans="1:18" s="7" customFormat="1" ht="13.5" customHeight="1" x14ac:dyDescent="0.2">
      <c r="A1" s="5"/>
      <c r="B1" s="5"/>
      <c r="C1" s="5"/>
      <c r="D1" s="6"/>
      <c r="E1" s="25"/>
    </row>
    <row r="2" spans="1:18" s="7" customFormat="1" ht="13.5" customHeight="1" x14ac:dyDescent="0.2">
      <c r="A2" s="5"/>
      <c r="B2" s="5"/>
      <c r="C2" s="5"/>
      <c r="D2" s="6"/>
      <c r="E2" s="26" t="str">
        <f>Title</f>
        <v>OCP Africa - DRC P205 market projections</v>
      </c>
    </row>
    <row r="3" spans="1:18" s="7" customFormat="1" ht="13.5" customHeight="1" x14ac:dyDescent="0.2">
      <c r="A3" s="5"/>
      <c r="B3" s="5"/>
      <c r="C3" s="5"/>
      <c r="D3" s="6"/>
      <c r="E3" s="27" t="str">
        <f ca="1">MID(CELL("filename",E3),FIND("]",CELL("filename",E3))+1,256)</f>
        <v>TCD_UNComtradeData_Imports</v>
      </c>
    </row>
    <row r="4" spans="1:18" s="7" customFormat="1" ht="13.5" customHeight="1" x14ac:dyDescent="0.2">
      <c r="A4" s="5"/>
      <c r="B4" s="5"/>
      <c r="C4" s="5"/>
      <c r="D4" s="6"/>
      <c r="E4" s="146" t="s">
        <v>711</v>
      </c>
    </row>
    <row r="5" spans="1:18" s="11" customFormat="1" ht="13.5" customHeight="1" x14ac:dyDescent="0.2">
      <c r="A5" s="8"/>
      <c r="B5" s="8"/>
      <c r="C5" s="8"/>
      <c r="D5" s="9"/>
      <c r="E5" s="10"/>
    </row>
    <row r="6" spans="1:18" ht="13.5" customHeight="1" x14ac:dyDescent="0.2">
      <c r="B6" s="7"/>
      <c r="C6" s="7"/>
      <c r="D6" s="7"/>
      <c r="G6" s="7"/>
      <c r="H6" s="7"/>
      <c r="I6" s="7"/>
      <c r="J6" s="7"/>
      <c r="K6" s="7"/>
      <c r="L6" s="7"/>
      <c r="M6" s="7"/>
      <c r="N6" s="7"/>
    </row>
    <row r="7" spans="1:18" ht="15.75" x14ac:dyDescent="0.25">
      <c r="B7" s="47"/>
      <c r="C7" s="7"/>
      <c r="D7" s="48"/>
      <c r="G7" s="7"/>
      <c r="H7" s="7"/>
      <c r="I7" s="7"/>
      <c r="J7" s="7"/>
      <c r="K7" s="7"/>
      <c r="L7" s="7"/>
      <c r="M7" s="7"/>
      <c r="N7" s="7"/>
    </row>
    <row r="8" spans="1:18" ht="18" x14ac:dyDescent="0.35">
      <c r="B8" s="7"/>
      <c r="C8" s="7"/>
      <c r="D8" s="7"/>
      <c r="E8"/>
      <c r="F8"/>
      <c r="G8" s="63"/>
      <c r="H8" s="63"/>
      <c r="I8" s="63"/>
      <c r="J8" s="63"/>
      <c r="K8" s="63"/>
      <c r="L8" s="7"/>
      <c r="M8" s="7"/>
      <c r="N8" s="7"/>
    </row>
    <row r="9" spans="1:18" ht="12.75" x14ac:dyDescent="0.2">
      <c r="B9" s="7"/>
      <c r="C9" s="7"/>
      <c r="D9" s="35"/>
      <c r="E9" t="s">
        <v>712</v>
      </c>
      <c r="F9"/>
      <c r="G9"/>
      <c r="H9"/>
      <c r="I9"/>
      <c r="J9"/>
      <c r="K9"/>
      <c r="L9" s="51"/>
      <c r="M9" s="51"/>
      <c r="N9" s="51"/>
      <c r="O9" s="51"/>
      <c r="P9" s="52"/>
      <c r="Q9" s="51"/>
      <c r="R9" s="51"/>
    </row>
    <row r="10" spans="1:18" ht="12.75" x14ac:dyDescent="0.2">
      <c r="B10" s="7"/>
      <c r="C10" s="7"/>
      <c r="D10" s="36"/>
      <c r="E10" s="56" t="s">
        <v>485</v>
      </c>
      <c r="F10" t="s">
        <v>486</v>
      </c>
      <c r="G10"/>
      <c r="H10"/>
      <c r="I10"/>
      <c r="J10"/>
      <c r="K10"/>
      <c r="L10" s="7"/>
      <c r="M10" s="7"/>
      <c r="N10" s="7"/>
    </row>
    <row r="11" spans="1:18" ht="12.75" x14ac:dyDescent="0.2">
      <c r="B11" s="7"/>
      <c r="C11" s="7"/>
      <c r="D11" s="7"/>
      <c r="E11" s="56" t="s">
        <v>487</v>
      </c>
      <c r="F11" s="44">
        <v>6</v>
      </c>
      <c r="G11"/>
      <c r="H11"/>
      <c r="I11"/>
      <c r="J11"/>
      <c r="K11"/>
      <c r="L11" s="7"/>
      <c r="M11" s="7"/>
      <c r="N11" s="7"/>
    </row>
    <row r="12" spans="1:18" ht="13.5" customHeight="1" x14ac:dyDescent="0.2">
      <c r="B12" s="7"/>
      <c r="C12" s="7"/>
      <c r="D12" s="35"/>
      <c r="E12" s="56" t="s">
        <v>490</v>
      </c>
      <c r="F12" t="s">
        <v>491</v>
      </c>
      <c r="G12"/>
      <c r="H12"/>
      <c r="I12"/>
      <c r="J12"/>
      <c r="K12"/>
      <c r="L12" s="7"/>
      <c r="M12" s="7"/>
      <c r="N12" s="7"/>
    </row>
    <row r="13" spans="1:18" ht="12.75" x14ac:dyDescent="0.2">
      <c r="B13" s="7"/>
      <c r="C13" s="7"/>
      <c r="D13" s="7"/>
      <c r="E13"/>
      <c r="F13"/>
      <c r="G13"/>
      <c r="H13"/>
      <c r="I13"/>
      <c r="J13"/>
      <c r="K13"/>
      <c r="L13" s="7"/>
      <c r="M13" s="7"/>
      <c r="N13" s="7"/>
    </row>
    <row r="14" spans="1:18" ht="12.75" x14ac:dyDescent="0.2">
      <c r="B14" s="7"/>
      <c r="C14" s="7"/>
      <c r="D14" s="7"/>
      <c r="E14" s="56" t="s">
        <v>501</v>
      </c>
      <c r="F14" s="56" t="s">
        <v>489</v>
      </c>
      <c r="G14"/>
      <c r="H14"/>
      <c r="I14"/>
      <c r="J14"/>
      <c r="K14"/>
      <c r="L14"/>
      <c r="M14"/>
      <c r="N14"/>
      <c r="O14"/>
      <c r="P14"/>
      <c r="Q14"/>
      <c r="R14"/>
    </row>
    <row r="15" spans="1:18" ht="12.75" x14ac:dyDescent="0.2">
      <c r="B15" s="7"/>
      <c r="C15" s="7"/>
      <c r="D15" s="7"/>
      <c r="E15" s="56" t="s">
        <v>492</v>
      </c>
      <c r="F15">
        <v>2015</v>
      </c>
      <c r="G15">
        <v>2016</v>
      </c>
      <c r="H15">
        <v>2017</v>
      </c>
      <c r="I15">
        <v>2018</v>
      </c>
      <c r="J15">
        <v>2019</v>
      </c>
      <c r="K15">
        <v>2020</v>
      </c>
      <c r="L15">
        <v>2021</v>
      </c>
      <c r="M15"/>
      <c r="N15"/>
      <c r="O15"/>
      <c r="P15"/>
      <c r="Q15"/>
      <c r="R15"/>
    </row>
    <row r="16" spans="1:18" ht="12.75" x14ac:dyDescent="0.2">
      <c r="B16" s="7"/>
      <c r="C16" s="7"/>
      <c r="D16" s="7"/>
      <c r="E16" s="44" t="s">
        <v>60</v>
      </c>
      <c r="F16">
        <v>4600</v>
      </c>
      <c r="G16" s="57">
        <v>552869</v>
      </c>
      <c r="H16" s="57">
        <v>107320</v>
      </c>
      <c r="I16" s="57">
        <v>323065</v>
      </c>
      <c r="J16" s="57">
        <v>1012400</v>
      </c>
      <c r="K16" s="57">
        <v>400800</v>
      </c>
      <c r="L16" s="57"/>
      <c r="M16"/>
      <c r="N16"/>
      <c r="O16"/>
      <c r="P16"/>
      <c r="Q16"/>
      <c r="R16"/>
    </row>
    <row r="17" spans="2:18" ht="13.5" customHeight="1" x14ac:dyDescent="0.2">
      <c r="B17" s="7"/>
      <c r="C17" s="7"/>
      <c r="D17" s="7"/>
      <c r="E17" s="44" t="s">
        <v>512</v>
      </c>
      <c r="F17">
        <v>10216</v>
      </c>
      <c r="G17" s="57">
        <v>497180</v>
      </c>
      <c r="H17" s="57">
        <v>125684</v>
      </c>
      <c r="I17" s="57">
        <v>102939</v>
      </c>
      <c r="J17" s="57"/>
      <c r="K17" s="57">
        <v>35</v>
      </c>
      <c r="L17" s="57">
        <v>922547</v>
      </c>
      <c r="M17"/>
      <c r="N17"/>
      <c r="O17"/>
      <c r="P17"/>
      <c r="Q17"/>
      <c r="R17"/>
    </row>
    <row r="18" spans="2:18" ht="13.5" customHeight="1" x14ac:dyDescent="0.2">
      <c r="B18" s="7"/>
      <c r="C18" s="7"/>
      <c r="D18" s="7"/>
      <c r="E18" s="44" t="s">
        <v>541</v>
      </c>
      <c r="F18">
        <v>4757</v>
      </c>
      <c r="G18" s="57">
        <v>800</v>
      </c>
      <c r="H18" s="57">
        <v>33120</v>
      </c>
      <c r="I18" s="57">
        <v>32939</v>
      </c>
      <c r="J18" s="57">
        <v>500</v>
      </c>
      <c r="K18" s="57">
        <v>23955</v>
      </c>
      <c r="L18" s="57"/>
      <c r="M18"/>
      <c r="N18"/>
      <c r="O18"/>
      <c r="P18"/>
      <c r="Q18"/>
      <c r="R18"/>
    </row>
    <row r="19" spans="2:18" ht="13.5" customHeight="1" x14ac:dyDescent="0.2">
      <c r="B19" s="7"/>
      <c r="C19" s="7"/>
      <c r="D19" s="7"/>
      <c r="E19" s="44" t="s">
        <v>61</v>
      </c>
      <c r="F19">
        <v>12969941</v>
      </c>
      <c r="G19" s="57">
        <v>12561782</v>
      </c>
      <c r="H19" s="57">
        <v>10199543</v>
      </c>
      <c r="I19" s="57">
        <v>6931011</v>
      </c>
      <c r="J19" s="57">
        <v>6268953</v>
      </c>
      <c r="K19" s="57">
        <v>8921036</v>
      </c>
      <c r="L19" s="57">
        <v>12586943</v>
      </c>
      <c r="M19"/>
      <c r="N19"/>
      <c r="O19"/>
      <c r="P19"/>
      <c r="Q19"/>
      <c r="R19"/>
    </row>
    <row r="20" spans="2:18" ht="13.5" customHeight="1" x14ac:dyDescent="0.2">
      <c r="B20" s="7"/>
      <c r="C20" s="7"/>
      <c r="D20" s="7"/>
      <c r="E20" s="44" t="s">
        <v>540</v>
      </c>
      <c r="F20">
        <v>1013574</v>
      </c>
      <c r="G20" s="57">
        <v>160779</v>
      </c>
      <c r="H20" s="57">
        <v>93940</v>
      </c>
      <c r="I20" s="57">
        <v>261946</v>
      </c>
      <c r="J20" s="57">
        <v>442885</v>
      </c>
      <c r="K20" s="57">
        <v>167926</v>
      </c>
      <c r="L20" s="57">
        <v>77005</v>
      </c>
      <c r="M20"/>
      <c r="N20"/>
      <c r="O20"/>
      <c r="P20"/>
      <c r="Q20"/>
      <c r="R20"/>
    </row>
    <row r="21" spans="2:18" ht="13.5" customHeight="1" x14ac:dyDescent="0.2">
      <c r="B21" s="7"/>
      <c r="C21" s="7"/>
      <c r="D21" s="7"/>
      <c r="E21" s="44" t="s">
        <v>531</v>
      </c>
      <c r="F21">
        <v>2000</v>
      </c>
      <c r="G21" s="57">
        <v>1771000</v>
      </c>
      <c r="H21" s="57">
        <v>593515</v>
      </c>
      <c r="I21" s="57">
        <v>750000</v>
      </c>
      <c r="J21" s="57">
        <v>130250</v>
      </c>
      <c r="K21" s="57">
        <v>59480</v>
      </c>
      <c r="L21" s="57">
        <v>68451</v>
      </c>
      <c r="M21"/>
      <c r="N21"/>
      <c r="O21"/>
      <c r="P21"/>
      <c r="Q21"/>
      <c r="R21"/>
    </row>
    <row r="22" spans="2:18" ht="13.5" customHeight="1" x14ac:dyDescent="0.2">
      <c r="B22" s="7"/>
      <c r="C22" s="7"/>
      <c r="D22" s="7"/>
      <c r="E22" s="44" t="s">
        <v>521</v>
      </c>
      <c r="F22"/>
      <c r="G22" s="57">
        <v>503144</v>
      </c>
      <c r="H22" s="57">
        <v>569300</v>
      </c>
      <c r="I22" s="57">
        <v>763180</v>
      </c>
      <c r="J22" s="57">
        <v>228200</v>
      </c>
      <c r="K22" s="57">
        <v>504700</v>
      </c>
      <c r="L22" s="57"/>
      <c r="M22"/>
      <c r="N22"/>
      <c r="O22"/>
      <c r="P22"/>
      <c r="Q22"/>
      <c r="R22"/>
    </row>
    <row r="23" spans="2:18" ht="13.5" customHeight="1" x14ac:dyDescent="0.2">
      <c r="B23" s="7"/>
      <c r="C23" s="7"/>
      <c r="D23" s="7"/>
      <c r="E23" s="44" t="s">
        <v>523</v>
      </c>
      <c r="F23">
        <v>14005088</v>
      </c>
      <c r="G23" s="57">
        <v>16047554</v>
      </c>
      <c r="H23" s="57">
        <v>11722422</v>
      </c>
      <c r="I23" s="57">
        <v>9165080</v>
      </c>
      <c r="J23" s="57">
        <v>8083188</v>
      </c>
      <c r="K23" s="57">
        <v>10077932</v>
      </c>
      <c r="L23" s="57">
        <v>13654946</v>
      </c>
      <c r="M23"/>
      <c r="N23"/>
      <c r="O23"/>
      <c r="P23"/>
      <c r="Q23"/>
      <c r="R23"/>
    </row>
    <row r="24" spans="2:18" ht="13.5" customHeight="1" x14ac:dyDescent="0.25">
      <c r="B24" s="47"/>
      <c r="C24" s="7"/>
      <c r="D24" s="48"/>
      <c r="E24"/>
      <c r="F24"/>
      <c r="G24"/>
      <c r="H24" s="460">
        <f>H23*37%</f>
        <v>4337296.1399999997</v>
      </c>
      <c r="I24" s="460">
        <f t="shared" ref="I24:L24" si="0">I23*37%</f>
        <v>3391079.6</v>
      </c>
      <c r="J24" s="460">
        <f t="shared" si="0"/>
        <v>2990779.56</v>
      </c>
      <c r="K24" s="460">
        <f t="shared" si="0"/>
        <v>3728834.84</v>
      </c>
      <c r="L24" s="460">
        <f t="shared" si="0"/>
        <v>5052330.0199999996</v>
      </c>
      <c r="M24"/>
      <c r="N24"/>
      <c r="O24"/>
      <c r="P24"/>
      <c r="Q24"/>
      <c r="R24"/>
    </row>
    <row r="25" spans="2:18" ht="13.5" customHeight="1" x14ac:dyDescent="0.2">
      <c r="B25" s="7"/>
      <c r="C25" s="7"/>
      <c r="D25" s="7"/>
      <c r="G25"/>
      <c r="H25"/>
      <c r="I25"/>
      <c r="J25"/>
      <c r="K25"/>
      <c r="L25"/>
      <c r="M25"/>
      <c r="N25"/>
      <c r="O25"/>
      <c r="P25"/>
      <c r="Q25"/>
      <c r="R25"/>
    </row>
    <row r="26" spans="2:18" ht="13.5" customHeight="1" x14ac:dyDescent="0.2">
      <c r="B26" s="7"/>
      <c r="C26" s="7"/>
      <c r="D26" s="7"/>
      <c r="E26"/>
      <c r="F26"/>
      <c r="G26"/>
      <c r="H26"/>
      <c r="I26"/>
      <c r="J26"/>
      <c r="K26"/>
      <c r="L26"/>
      <c r="M26"/>
      <c r="N26"/>
      <c r="O26"/>
      <c r="P26"/>
      <c r="Q26"/>
      <c r="R26"/>
    </row>
    <row r="27" spans="2:18" ht="13.5" customHeight="1" x14ac:dyDescent="0.2">
      <c r="B27" s="7"/>
      <c r="C27" s="7"/>
      <c r="D27" s="7"/>
      <c r="E27"/>
      <c r="F27"/>
      <c r="G27"/>
      <c r="H27"/>
      <c r="I27"/>
      <c r="J27"/>
      <c r="K27"/>
      <c r="L27"/>
      <c r="M27"/>
      <c r="N27"/>
      <c r="O27"/>
      <c r="P27"/>
      <c r="Q27"/>
      <c r="R27"/>
    </row>
    <row r="28" spans="2:18" ht="13.5" customHeight="1" x14ac:dyDescent="0.2">
      <c r="B28" s="7"/>
      <c r="C28" s="7"/>
      <c r="D28" s="7"/>
      <c r="E28"/>
      <c r="F28"/>
      <c r="G28"/>
      <c r="H28"/>
      <c r="I28"/>
      <c r="J28"/>
      <c r="K28"/>
      <c r="L28"/>
      <c r="M28"/>
      <c r="N28"/>
      <c r="O28"/>
      <c r="P28"/>
      <c r="Q28"/>
      <c r="R28"/>
    </row>
    <row r="29" spans="2:18" ht="13.5" customHeight="1" x14ac:dyDescent="0.2">
      <c r="B29" s="7"/>
      <c r="C29" s="7"/>
      <c r="D29" s="7"/>
      <c r="E29"/>
      <c r="F29"/>
      <c r="G29"/>
      <c r="H29"/>
      <c r="I29"/>
      <c r="J29"/>
      <c r="K29"/>
      <c r="L29"/>
      <c r="M29"/>
      <c r="N29"/>
      <c r="O29"/>
      <c r="P29"/>
      <c r="Q29"/>
      <c r="R29"/>
    </row>
    <row r="30" spans="2:18" ht="13.5" customHeight="1" x14ac:dyDescent="0.2">
      <c r="B30" s="7"/>
      <c r="C30" s="7"/>
      <c r="D30" s="7"/>
      <c r="E30" t="s">
        <v>712</v>
      </c>
      <c r="F30"/>
      <c r="G30"/>
      <c r="H30"/>
      <c r="I30"/>
      <c r="J30"/>
      <c r="K30"/>
      <c r="L30"/>
      <c r="M30"/>
      <c r="N30"/>
      <c r="O30"/>
      <c r="P30"/>
      <c r="Q30"/>
      <c r="R30"/>
    </row>
    <row r="31" spans="2:18" ht="13.5" customHeight="1" x14ac:dyDescent="0.2">
      <c r="B31" s="7"/>
      <c r="C31" s="7"/>
      <c r="D31" s="7"/>
      <c r="E31" s="56" t="s">
        <v>485</v>
      </c>
      <c r="F31" t="s">
        <v>486</v>
      </c>
      <c r="G31"/>
      <c r="H31"/>
      <c r="I31"/>
      <c r="J31"/>
      <c r="K31"/>
      <c r="L31"/>
      <c r="M31"/>
      <c r="N31"/>
      <c r="O31"/>
      <c r="P31"/>
      <c r="Q31"/>
      <c r="R31"/>
    </row>
    <row r="32" spans="2:18" ht="13.5" customHeight="1" x14ac:dyDescent="0.2">
      <c r="B32" s="7"/>
      <c r="C32" s="7"/>
      <c r="D32" s="7"/>
      <c r="E32" s="56" t="s">
        <v>490</v>
      </c>
      <c r="F32" t="s">
        <v>491</v>
      </c>
      <c r="G32"/>
      <c r="H32"/>
      <c r="I32"/>
      <c r="J32"/>
      <c r="K32"/>
      <c r="L32"/>
      <c r="M32"/>
      <c r="N32"/>
      <c r="O32"/>
      <c r="P32"/>
      <c r="Q32"/>
      <c r="R32"/>
    </row>
    <row r="33" spans="2:18" ht="13.5" customHeight="1" x14ac:dyDescent="0.2">
      <c r="B33" s="7"/>
      <c r="C33" s="7"/>
      <c r="D33" s="7"/>
      <c r="E33" s="56" t="s">
        <v>487</v>
      </c>
      <c r="F33" s="44">
        <v>6</v>
      </c>
      <c r="G33"/>
      <c r="H33"/>
      <c r="I33"/>
      <c r="J33"/>
      <c r="K33"/>
      <c r="L33"/>
      <c r="M33"/>
      <c r="N33"/>
      <c r="O33"/>
      <c r="P33"/>
      <c r="Q33"/>
      <c r="R33"/>
    </row>
    <row r="34" spans="2:18" ht="13.5" customHeight="1" x14ac:dyDescent="0.2">
      <c r="E34"/>
      <c r="F34"/>
      <c r="G34"/>
    </row>
    <row r="35" spans="2:18" ht="13.5" customHeight="1" x14ac:dyDescent="0.2">
      <c r="E35" s="56" t="s">
        <v>501</v>
      </c>
      <c r="F35" s="56" t="s">
        <v>489</v>
      </c>
      <c r="G35"/>
      <c r="H35"/>
      <c r="I35"/>
      <c r="J35"/>
      <c r="K35"/>
      <c r="L35"/>
      <c r="M35"/>
      <c r="N35"/>
      <c r="O35"/>
      <c r="P35"/>
      <c r="Q35"/>
      <c r="R35"/>
    </row>
    <row r="36" spans="2:18" ht="13.5" customHeight="1" x14ac:dyDescent="0.2">
      <c r="E36" s="56" t="s">
        <v>492</v>
      </c>
      <c r="F36">
        <v>2015</v>
      </c>
      <c r="G36">
        <v>2016</v>
      </c>
      <c r="H36">
        <v>2017</v>
      </c>
      <c r="I36">
        <v>2018</v>
      </c>
      <c r="J36">
        <v>2019</v>
      </c>
      <c r="K36">
        <v>2020</v>
      </c>
      <c r="L36">
        <v>2021</v>
      </c>
      <c r="M36"/>
      <c r="N36"/>
      <c r="O36"/>
      <c r="P36"/>
      <c r="Q36"/>
      <c r="R36"/>
    </row>
    <row r="37" spans="2:18" ht="13.5" customHeight="1" x14ac:dyDescent="0.2">
      <c r="E37" s="44" t="s">
        <v>60</v>
      </c>
      <c r="F37">
        <v>4600</v>
      </c>
      <c r="G37">
        <v>552869</v>
      </c>
      <c r="H37">
        <v>107320</v>
      </c>
      <c r="I37">
        <v>323065</v>
      </c>
      <c r="J37">
        <v>1012400</v>
      </c>
      <c r="K37">
        <v>400800</v>
      </c>
      <c r="L37"/>
      <c r="M37"/>
      <c r="N37"/>
      <c r="O37"/>
      <c r="P37"/>
      <c r="Q37"/>
      <c r="R37"/>
    </row>
    <row r="38" spans="2:18" ht="13.5" customHeight="1" x14ac:dyDescent="0.2">
      <c r="E38" s="44" t="s">
        <v>512</v>
      </c>
      <c r="F38">
        <v>10216</v>
      </c>
      <c r="G38">
        <v>497180</v>
      </c>
      <c r="H38">
        <v>125684</v>
      </c>
      <c r="I38">
        <v>102939</v>
      </c>
      <c r="J38"/>
      <c r="K38">
        <v>35</v>
      </c>
      <c r="L38">
        <v>922547</v>
      </c>
      <c r="M38"/>
      <c r="N38"/>
      <c r="O38"/>
      <c r="P38"/>
      <c r="Q38"/>
      <c r="R38"/>
    </row>
    <row r="39" spans="2:18" ht="13.5" customHeight="1" x14ac:dyDescent="0.2">
      <c r="E39" s="44" t="s">
        <v>84</v>
      </c>
      <c r="F39">
        <v>13988272</v>
      </c>
      <c r="G39">
        <v>12724611</v>
      </c>
      <c r="H39">
        <v>10326603</v>
      </c>
      <c r="I39">
        <v>7225896</v>
      </c>
      <c r="J39">
        <v>6719158</v>
      </c>
      <c r="K39">
        <v>9113167</v>
      </c>
      <c r="L39">
        <v>12664073</v>
      </c>
      <c r="M39"/>
      <c r="N39"/>
      <c r="O39"/>
      <c r="P39"/>
      <c r="Q39"/>
      <c r="R39"/>
    </row>
    <row r="40" spans="2:18" ht="13.5" customHeight="1" x14ac:dyDescent="0.2">
      <c r="E40" s="44" t="s">
        <v>517</v>
      </c>
      <c r="F40">
        <v>2000</v>
      </c>
      <c r="G40">
        <v>1771000</v>
      </c>
      <c r="H40">
        <v>593515</v>
      </c>
      <c r="I40">
        <v>750000</v>
      </c>
      <c r="J40">
        <v>130250</v>
      </c>
      <c r="K40">
        <v>59480</v>
      </c>
      <c r="L40">
        <v>68451</v>
      </c>
      <c r="M40"/>
      <c r="N40"/>
      <c r="O40"/>
      <c r="P40"/>
      <c r="Q40"/>
      <c r="R40"/>
    </row>
    <row r="41" spans="2:18" ht="13.5" customHeight="1" x14ac:dyDescent="0.2">
      <c r="E41" s="44" t="s">
        <v>521</v>
      </c>
      <c r="F41"/>
      <c r="G41">
        <v>503144</v>
      </c>
      <c r="H41">
        <v>569300</v>
      </c>
      <c r="I41">
        <v>763180</v>
      </c>
      <c r="J41">
        <v>228200</v>
      </c>
      <c r="K41">
        <v>504700</v>
      </c>
      <c r="L41"/>
      <c r="M41"/>
      <c r="N41"/>
      <c r="O41"/>
      <c r="P41"/>
      <c r="Q41"/>
      <c r="R41"/>
    </row>
    <row r="42" spans="2:18" ht="13.5" customHeight="1" x14ac:dyDescent="0.2">
      <c r="E42" s="44" t="s">
        <v>523</v>
      </c>
      <c r="F42">
        <v>14005088</v>
      </c>
      <c r="G42">
        <v>16048804</v>
      </c>
      <c r="H42">
        <v>11722422</v>
      </c>
      <c r="I42">
        <v>9165080</v>
      </c>
      <c r="J42">
        <v>8090008</v>
      </c>
      <c r="K42">
        <v>10078182</v>
      </c>
      <c r="L42">
        <v>13655071</v>
      </c>
      <c r="M42"/>
      <c r="N42"/>
      <c r="O42"/>
      <c r="P42"/>
      <c r="Q42"/>
      <c r="R42"/>
    </row>
    <row r="43" spans="2:18" ht="13.5" customHeight="1" x14ac:dyDescent="0.2">
      <c r="E43"/>
      <c r="F43"/>
      <c r="G43"/>
      <c r="H43"/>
      <c r="I43"/>
      <c r="J43"/>
      <c r="K43"/>
      <c r="L43"/>
      <c r="M43"/>
      <c r="N43"/>
      <c r="O43"/>
      <c r="P43"/>
      <c r="Q43"/>
      <c r="R43"/>
    </row>
    <row r="44" spans="2:18" ht="13.5" customHeight="1" x14ac:dyDescent="0.2">
      <c r="E44"/>
      <c r="F44"/>
      <c r="G44"/>
      <c r="H44"/>
      <c r="I44"/>
      <c r="J44"/>
      <c r="K44"/>
      <c r="L44"/>
      <c r="M44"/>
      <c r="N44"/>
      <c r="O44"/>
      <c r="P44"/>
      <c r="Q44"/>
    </row>
    <row r="45" spans="2:18" ht="13.5" customHeight="1" x14ac:dyDescent="0.2">
      <c r="E45"/>
      <c r="F45"/>
      <c r="G45"/>
      <c r="H45"/>
      <c r="I45"/>
      <c r="J45"/>
      <c r="K45"/>
      <c r="L45"/>
      <c r="M45"/>
      <c r="N45"/>
      <c r="O45"/>
      <c r="P45"/>
      <c r="Q45"/>
    </row>
    <row r="46" spans="2:18" ht="13.5" customHeight="1" x14ac:dyDescent="0.2">
      <c r="E46"/>
      <c r="F46"/>
      <c r="G46"/>
      <c r="H46"/>
      <c r="I46"/>
      <c r="J46"/>
      <c r="K46"/>
      <c r="L46"/>
      <c r="M46"/>
      <c r="N46"/>
      <c r="O46"/>
      <c r="P46"/>
      <c r="Q46"/>
    </row>
    <row r="47" spans="2:18" ht="13.5" customHeight="1" x14ac:dyDescent="0.2">
      <c r="E47"/>
      <c r="F47"/>
      <c r="G47"/>
      <c r="H47"/>
      <c r="I47"/>
      <c r="J47"/>
      <c r="K47"/>
      <c r="L47"/>
      <c r="M47"/>
      <c r="N47"/>
      <c r="O47"/>
      <c r="P47"/>
      <c r="Q47"/>
    </row>
    <row r="48" spans="2:18" ht="13.5" customHeight="1" x14ac:dyDescent="0.2">
      <c r="E48"/>
      <c r="F48"/>
      <c r="G48"/>
      <c r="H48"/>
      <c r="I48"/>
      <c r="J48"/>
      <c r="K48"/>
      <c r="L48"/>
      <c r="M48"/>
      <c r="N48"/>
      <c r="O48"/>
      <c r="P48"/>
      <c r="Q48"/>
    </row>
    <row r="49" spans="5:20" ht="13.5" customHeight="1" x14ac:dyDescent="0.2">
      <c r="E49"/>
      <c r="F49"/>
      <c r="G49"/>
      <c r="H49"/>
      <c r="I49"/>
      <c r="J49"/>
      <c r="K49"/>
      <c r="L49"/>
      <c r="M49"/>
      <c r="N49"/>
      <c r="O49"/>
      <c r="P49"/>
      <c r="Q49"/>
      <c r="R49"/>
    </row>
    <row r="50" spans="5:20" ht="13.5" customHeight="1" x14ac:dyDescent="0.2">
      <c r="E50"/>
      <c r="F50"/>
      <c r="G50"/>
      <c r="H50"/>
      <c r="I50"/>
      <c r="J50"/>
      <c r="K50"/>
      <c r="L50"/>
      <c r="M50"/>
      <c r="N50"/>
      <c r="O50"/>
      <c r="P50"/>
      <c r="Q50"/>
      <c r="R50"/>
    </row>
    <row r="51" spans="5:20" ht="13.5" customHeight="1" x14ac:dyDescent="0.2">
      <c r="E51"/>
      <c r="F51"/>
      <c r="G51"/>
      <c r="H51"/>
      <c r="I51"/>
      <c r="J51"/>
      <c r="K51"/>
      <c r="L51"/>
      <c r="M51"/>
      <c r="N51"/>
      <c r="O51"/>
      <c r="P51"/>
      <c r="Q51"/>
      <c r="R51"/>
    </row>
    <row r="52" spans="5:20" ht="13.5" customHeight="1" x14ac:dyDescent="0.2">
      <c r="E52"/>
      <c r="F52"/>
      <c r="G52"/>
      <c r="H52"/>
      <c r="I52"/>
      <c r="J52"/>
      <c r="K52"/>
      <c r="L52"/>
      <c r="M52"/>
      <c r="N52"/>
      <c r="O52"/>
      <c r="P52"/>
      <c r="Q52"/>
      <c r="R52"/>
    </row>
    <row r="53" spans="5:20" ht="13.5" customHeight="1" x14ac:dyDescent="0.2">
      <c r="E53"/>
      <c r="F53"/>
      <c r="G53"/>
      <c r="H53"/>
      <c r="I53"/>
      <c r="J53"/>
      <c r="K53"/>
      <c r="L53"/>
      <c r="M53"/>
      <c r="N53"/>
      <c r="O53"/>
      <c r="P53"/>
      <c r="Q53"/>
      <c r="R53"/>
    </row>
    <row r="54" spans="5:20" ht="13.5" customHeight="1" x14ac:dyDescent="0.2">
      <c r="E54"/>
      <c r="F54"/>
      <c r="G54"/>
      <c r="H54"/>
      <c r="I54"/>
      <c r="J54"/>
      <c r="K54"/>
      <c r="L54"/>
      <c r="M54"/>
      <c r="N54"/>
      <c r="O54"/>
      <c r="P54"/>
      <c r="Q54"/>
      <c r="R54"/>
    </row>
    <row r="55" spans="5:20" ht="13.5" customHeight="1" x14ac:dyDescent="0.2">
      <c r="E55"/>
      <c r="F55"/>
      <c r="G55"/>
      <c r="H55"/>
      <c r="I55"/>
      <c r="J55"/>
      <c r="K55"/>
      <c r="L55"/>
      <c r="M55"/>
      <c r="N55"/>
      <c r="O55"/>
      <c r="P55"/>
      <c r="Q55"/>
      <c r="R55"/>
    </row>
    <row r="56" spans="5:20" ht="13.5" customHeight="1" x14ac:dyDescent="0.2">
      <c r="E56"/>
      <c r="F56"/>
      <c r="G56"/>
      <c r="H56"/>
      <c r="I56"/>
      <c r="J56"/>
      <c r="K56"/>
      <c r="L56"/>
      <c r="M56"/>
      <c r="N56"/>
      <c r="O56"/>
      <c r="P56"/>
      <c r="Q56"/>
      <c r="R56"/>
    </row>
    <row r="57" spans="5:20" ht="13.5" customHeight="1" x14ac:dyDescent="0.2">
      <c r="E57"/>
      <c r="F57"/>
      <c r="G57"/>
      <c r="H57"/>
      <c r="I57"/>
      <c r="J57"/>
      <c r="K57"/>
      <c r="L57"/>
      <c r="M57"/>
      <c r="N57"/>
      <c r="O57"/>
      <c r="P57"/>
      <c r="Q57"/>
      <c r="R57"/>
    </row>
    <row r="58" spans="5:20" ht="13.5" customHeight="1" x14ac:dyDescent="0.2">
      <c r="E58"/>
      <c r="F58"/>
      <c r="G58"/>
      <c r="H58"/>
      <c r="I58"/>
      <c r="J58"/>
      <c r="K58"/>
      <c r="L58"/>
      <c r="M58"/>
      <c r="N58"/>
      <c r="O58"/>
      <c r="P58"/>
      <c r="Q58"/>
      <c r="R58"/>
    </row>
    <row r="59" spans="5:20" ht="13.5" customHeight="1" x14ac:dyDescent="0.2">
      <c r="E59"/>
      <c r="F59"/>
      <c r="G59"/>
      <c r="H59"/>
      <c r="I59"/>
      <c r="J59"/>
      <c r="K59"/>
      <c r="L59"/>
      <c r="M59"/>
      <c r="N59"/>
      <c r="O59"/>
      <c r="P59"/>
      <c r="Q59"/>
      <c r="R59"/>
    </row>
    <row r="60" spans="5:20" ht="13.5" customHeight="1" x14ac:dyDescent="0.2">
      <c r="E60"/>
      <c r="F60"/>
      <c r="G60"/>
      <c r="H60"/>
      <c r="I60"/>
      <c r="J60"/>
      <c r="K60"/>
      <c r="L60"/>
      <c r="M60"/>
      <c r="N60"/>
      <c r="O60"/>
      <c r="P60"/>
      <c r="Q60"/>
      <c r="R60"/>
    </row>
    <row r="61" spans="5:20" ht="13.5" customHeight="1" x14ac:dyDescent="0.2">
      <c r="E61"/>
      <c r="F61"/>
      <c r="G61"/>
      <c r="H61"/>
      <c r="I61"/>
      <c r="J61"/>
      <c r="K61"/>
      <c r="L61"/>
      <c r="M61"/>
      <c r="N61"/>
      <c r="O61"/>
      <c r="P61"/>
      <c r="Q61"/>
      <c r="R61"/>
    </row>
    <row r="62" spans="5:20" ht="13.5" customHeight="1" x14ac:dyDescent="0.2">
      <c r="E62"/>
      <c r="F62"/>
      <c r="G62"/>
      <c r="H62"/>
      <c r="I62"/>
      <c r="J62"/>
      <c r="K62"/>
      <c r="L62"/>
      <c r="M62"/>
      <c r="N62"/>
      <c r="O62"/>
      <c r="P62"/>
      <c r="Q62"/>
      <c r="R62"/>
    </row>
    <row r="63" spans="5:20" ht="13.5" customHeight="1" x14ac:dyDescent="0.2">
      <c r="E63"/>
      <c r="F63"/>
      <c r="G63"/>
      <c r="H63"/>
      <c r="I63"/>
      <c r="J63"/>
      <c r="K63"/>
      <c r="L63"/>
      <c r="M63"/>
      <c r="N63"/>
      <c r="O63"/>
      <c r="P63"/>
      <c r="Q63"/>
      <c r="R63"/>
      <c r="T63" s="7"/>
    </row>
    <row r="64" spans="5:20" ht="13.5" customHeight="1" x14ac:dyDescent="0.2">
      <c r="E64"/>
      <c r="F64"/>
      <c r="G64"/>
      <c r="H64"/>
      <c r="I64"/>
      <c r="J64"/>
      <c r="K64"/>
      <c r="L64"/>
      <c r="M64"/>
      <c r="N64"/>
      <c r="O64"/>
      <c r="P64"/>
      <c r="Q64"/>
      <c r="R64"/>
      <c r="T64" s="7"/>
    </row>
    <row r="65" spans="5:20" ht="13.5" customHeight="1" x14ac:dyDescent="0.2">
      <c r="E65"/>
      <c r="F65"/>
      <c r="G65"/>
      <c r="H65"/>
      <c r="I65"/>
      <c r="J65"/>
      <c r="K65"/>
      <c r="L65"/>
      <c r="M65"/>
      <c r="N65"/>
      <c r="O65"/>
      <c r="P65"/>
      <c r="Q65"/>
      <c r="R65"/>
      <c r="T65" s="7"/>
    </row>
    <row r="66" spans="5:20" ht="13.5" customHeight="1" x14ac:dyDescent="0.2">
      <c r="E66"/>
      <c r="F66"/>
      <c r="G66"/>
      <c r="H66"/>
      <c r="I66"/>
      <c r="J66"/>
      <c r="K66"/>
      <c r="L66"/>
      <c r="M66"/>
      <c r="N66"/>
      <c r="O66"/>
      <c r="P66"/>
      <c r="Q66"/>
      <c r="R66"/>
      <c r="T66" s="7"/>
    </row>
    <row r="67" spans="5:20" ht="13.5" customHeight="1" x14ac:dyDescent="0.2">
      <c r="E67"/>
      <c r="F67"/>
      <c r="G67"/>
      <c r="H67"/>
      <c r="I67"/>
      <c r="J67"/>
      <c r="K67"/>
      <c r="L67"/>
      <c r="M67"/>
      <c r="N67"/>
      <c r="O67"/>
      <c r="P67"/>
      <c r="Q67"/>
      <c r="R67"/>
      <c r="T67" s="7"/>
    </row>
    <row r="68" spans="5:20" ht="13.5" customHeight="1" x14ac:dyDescent="0.2">
      <c r="E68"/>
      <c r="F68"/>
      <c r="G68"/>
      <c r="H68"/>
      <c r="I68"/>
      <c r="J68"/>
      <c r="K68"/>
      <c r="L68"/>
      <c r="M68"/>
      <c r="N68"/>
      <c r="O68"/>
      <c r="P68"/>
      <c r="Q68"/>
      <c r="R68"/>
      <c r="T68" s="7"/>
    </row>
    <row r="69" spans="5:20" ht="13.5" customHeight="1" x14ac:dyDescent="0.2">
      <c r="E69"/>
      <c r="F69"/>
      <c r="G69"/>
      <c r="H69"/>
      <c r="I69"/>
      <c r="J69"/>
      <c r="K69"/>
      <c r="L69"/>
      <c r="M69"/>
      <c r="N69"/>
      <c r="O69"/>
      <c r="P69"/>
      <c r="Q69"/>
      <c r="R69"/>
      <c r="T69" s="7"/>
    </row>
    <row r="70" spans="5:20" ht="13.5" customHeight="1" x14ac:dyDescent="0.2">
      <c r="E70"/>
      <c r="F70"/>
      <c r="G70"/>
      <c r="H70"/>
      <c r="I70"/>
      <c r="J70"/>
      <c r="K70"/>
      <c r="L70"/>
      <c r="M70"/>
      <c r="N70"/>
      <c r="O70"/>
      <c r="P70"/>
      <c r="Q70"/>
      <c r="R70"/>
      <c r="T70" s="7"/>
    </row>
    <row r="71" spans="5:20" ht="13.5" customHeight="1" x14ac:dyDescent="0.2">
      <c r="E71"/>
      <c r="F71"/>
      <c r="G71"/>
      <c r="H71"/>
      <c r="I71"/>
      <c r="J71"/>
      <c r="K71"/>
      <c r="L71"/>
      <c r="M71"/>
      <c r="N71"/>
      <c r="O71"/>
      <c r="P71"/>
      <c r="Q71"/>
      <c r="R71"/>
      <c r="T71" s="7"/>
    </row>
    <row r="72" spans="5:20" ht="13.5" customHeight="1" x14ac:dyDescent="0.2">
      <c r="E72"/>
      <c r="F72"/>
      <c r="G72"/>
      <c r="H72"/>
      <c r="I72"/>
      <c r="J72"/>
      <c r="K72"/>
      <c r="L72"/>
      <c r="M72"/>
      <c r="N72"/>
      <c r="O72"/>
      <c r="P72"/>
      <c r="Q72"/>
      <c r="R72"/>
      <c r="T72" s="7"/>
    </row>
    <row r="73" spans="5:20" ht="13.5" customHeight="1" x14ac:dyDescent="0.2">
      <c r="E73"/>
      <c r="F73"/>
      <c r="G73"/>
      <c r="H73"/>
      <c r="I73"/>
      <c r="J73"/>
      <c r="K73"/>
      <c r="L73"/>
      <c r="M73"/>
      <c r="N73"/>
      <c r="O73"/>
      <c r="P73"/>
      <c r="Q73"/>
      <c r="R73"/>
      <c r="T73" s="7"/>
    </row>
    <row r="74" spans="5:20" ht="13.5" customHeight="1" x14ac:dyDescent="0.2">
      <c r="E74"/>
      <c r="F74"/>
      <c r="G74"/>
      <c r="H74"/>
      <c r="I74"/>
      <c r="J74"/>
      <c r="K74"/>
      <c r="L74"/>
      <c r="M74"/>
      <c r="N74"/>
      <c r="O74"/>
      <c r="P74"/>
      <c r="Q74"/>
      <c r="R74"/>
      <c r="T74" s="7"/>
    </row>
    <row r="75" spans="5:20" ht="13.5" customHeight="1" x14ac:dyDescent="0.2">
      <c r="E75"/>
      <c r="F75"/>
      <c r="G75"/>
      <c r="H75"/>
      <c r="I75"/>
      <c r="J75"/>
      <c r="K75"/>
      <c r="L75"/>
      <c r="M75"/>
      <c r="N75"/>
      <c r="O75"/>
      <c r="P75"/>
      <c r="Q75"/>
      <c r="R75"/>
      <c r="T75" s="7"/>
    </row>
    <row r="76" spans="5:20" ht="13.5" customHeight="1" x14ac:dyDescent="0.2">
      <c r="E76"/>
      <c r="F76"/>
      <c r="G76"/>
      <c r="H76"/>
      <c r="I76"/>
      <c r="J76"/>
      <c r="K76"/>
      <c r="L76"/>
      <c r="M76"/>
      <c r="N76"/>
      <c r="O76"/>
      <c r="P76"/>
      <c r="Q76"/>
      <c r="R76"/>
      <c r="T76" s="7"/>
    </row>
    <row r="77" spans="5:20" ht="13.5" customHeight="1" x14ac:dyDescent="0.2">
      <c r="E77"/>
      <c r="F77"/>
      <c r="G77"/>
      <c r="H77"/>
      <c r="I77"/>
      <c r="J77"/>
      <c r="K77"/>
      <c r="L77"/>
      <c r="M77"/>
      <c r="N77"/>
      <c r="O77"/>
      <c r="P77"/>
      <c r="Q77"/>
      <c r="R77"/>
      <c r="T77" s="7"/>
    </row>
    <row r="78" spans="5:20" ht="13.5" customHeight="1" x14ac:dyDescent="0.2">
      <c r="E78"/>
      <c r="F78"/>
      <c r="G78"/>
      <c r="H78"/>
      <c r="I78"/>
      <c r="J78"/>
      <c r="K78"/>
      <c r="L78"/>
      <c r="M78"/>
      <c r="N78"/>
      <c r="O78"/>
      <c r="P78"/>
      <c r="Q78"/>
      <c r="R78"/>
    </row>
    <row r="79" spans="5:20" ht="13.5" customHeight="1" x14ac:dyDescent="0.2">
      <c r="E79"/>
      <c r="F79"/>
      <c r="G79"/>
      <c r="H79"/>
      <c r="I79"/>
      <c r="J79"/>
      <c r="K79"/>
      <c r="L79"/>
      <c r="M79"/>
      <c r="N79"/>
      <c r="O79"/>
      <c r="P79"/>
      <c r="Q79"/>
      <c r="R79"/>
    </row>
    <row r="80" spans="5:20" ht="13.5" customHeight="1" x14ac:dyDescent="0.2">
      <c r="E80"/>
      <c r="F80"/>
      <c r="G80"/>
      <c r="H80"/>
      <c r="I80"/>
      <c r="J80"/>
      <c r="K80"/>
      <c r="L80"/>
      <c r="M80"/>
      <c r="N80"/>
      <c r="O80"/>
      <c r="P80"/>
      <c r="Q80"/>
      <c r="R80"/>
    </row>
    <row r="81" spans="5:18" ht="13.5" customHeight="1" x14ac:dyDescent="0.2">
      <c r="E81"/>
      <c r="F81"/>
      <c r="G81"/>
      <c r="H81"/>
      <c r="I81"/>
      <c r="J81"/>
      <c r="K81"/>
      <c r="L81"/>
      <c r="M81"/>
      <c r="N81"/>
      <c r="O81"/>
      <c r="P81"/>
      <c r="Q81"/>
      <c r="R81"/>
    </row>
    <row r="82" spans="5:18" ht="13.5" customHeight="1" x14ac:dyDescent="0.2">
      <c r="E82"/>
      <c r="F82"/>
      <c r="G82"/>
      <c r="H82"/>
      <c r="I82"/>
      <c r="J82"/>
      <c r="K82"/>
      <c r="L82"/>
      <c r="M82"/>
      <c r="N82"/>
      <c r="O82"/>
      <c r="P82"/>
      <c r="Q82"/>
      <c r="R82"/>
    </row>
    <row r="83" spans="5:18" ht="13.5" customHeight="1" x14ac:dyDescent="0.2">
      <c r="E83"/>
      <c r="F83"/>
      <c r="G83"/>
      <c r="H83"/>
      <c r="I83"/>
      <c r="J83"/>
      <c r="K83"/>
      <c r="L83"/>
      <c r="M83"/>
      <c r="N83"/>
      <c r="O83"/>
      <c r="P83"/>
      <c r="Q83"/>
      <c r="R83"/>
    </row>
    <row r="84" spans="5:18" ht="13.5" customHeight="1" x14ac:dyDescent="0.2">
      <c r="E84"/>
      <c r="F84"/>
      <c r="G84"/>
      <c r="H84"/>
      <c r="I84"/>
      <c r="J84"/>
      <c r="K84"/>
      <c r="L84"/>
      <c r="M84"/>
      <c r="N84"/>
      <c r="O84"/>
      <c r="P84"/>
      <c r="Q84"/>
      <c r="R84"/>
    </row>
    <row r="85" spans="5:18" ht="13.5" customHeight="1" x14ac:dyDescent="0.2">
      <c r="E85"/>
      <c r="F85"/>
      <c r="G85"/>
      <c r="H85"/>
      <c r="I85"/>
      <c r="J85"/>
      <c r="K85"/>
      <c r="L85"/>
      <c r="M85"/>
      <c r="N85"/>
      <c r="O85"/>
      <c r="P85"/>
      <c r="Q85"/>
      <c r="R85"/>
    </row>
    <row r="86" spans="5:18" ht="13.5" customHeight="1" x14ac:dyDescent="0.2">
      <c r="E86"/>
      <c r="F86"/>
      <c r="G86"/>
      <c r="H86"/>
      <c r="I86"/>
      <c r="J86"/>
      <c r="K86"/>
      <c r="L86"/>
      <c r="M86"/>
      <c r="N86"/>
      <c r="O86"/>
      <c r="P86"/>
      <c r="Q86"/>
      <c r="R86"/>
    </row>
    <row r="87" spans="5:18" ht="13.5" customHeight="1" x14ac:dyDescent="0.2">
      <c r="E87"/>
      <c r="F87"/>
      <c r="G87"/>
      <c r="H87"/>
      <c r="I87"/>
      <c r="J87"/>
      <c r="K87"/>
      <c r="L87"/>
      <c r="M87"/>
      <c r="N87"/>
      <c r="O87"/>
      <c r="P87"/>
      <c r="Q87"/>
      <c r="R87"/>
    </row>
    <row r="88" spans="5:18" ht="13.5" customHeight="1" x14ac:dyDescent="0.2">
      <c r="E88"/>
      <c r="F88"/>
      <c r="G88"/>
      <c r="H88"/>
      <c r="I88"/>
      <c r="J88"/>
      <c r="K88"/>
      <c r="L88"/>
      <c r="M88"/>
      <c r="N88"/>
      <c r="O88"/>
      <c r="P88"/>
      <c r="Q88"/>
      <c r="R88"/>
    </row>
    <row r="89" spans="5:18" ht="13.5" customHeight="1" x14ac:dyDescent="0.2">
      <c r="E89"/>
      <c r="F89"/>
      <c r="G89"/>
      <c r="H89"/>
      <c r="I89"/>
      <c r="J89"/>
      <c r="K89"/>
      <c r="L89"/>
      <c r="M89"/>
      <c r="N89"/>
      <c r="O89"/>
      <c r="P89"/>
      <c r="Q89"/>
      <c r="R89"/>
    </row>
    <row r="90" spans="5:18" ht="13.5" customHeight="1" x14ac:dyDescent="0.2">
      <c r="E90"/>
      <c r="F90"/>
      <c r="G90"/>
      <c r="H90"/>
      <c r="I90"/>
      <c r="J90"/>
      <c r="K90"/>
      <c r="L90"/>
      <c r="M90"/>
      <c r="N90"/>
      <c r="O90"/>
      <c r="P90"/>
      <c r="Q90"/>
      <c r="R90"/>
    </row>
    <row r="91" spans="5:18" ht="13.5" customHeight="1" x14ac:dyDescent="0.2">
      <c r="E91"/>
      <c r="F91"/>
      <c r="G91"/>
      <c r="H91"/>
      <c r="I91"/>
      <c r="J91"/>
      <c r="K91"/>
      <c r="L91"/>
      <c r="M91"/>
      <c r="N91"/>
      <c r="O91"/>
      <c r="P91"/>
      <c r="Q91"/>
      <c r="R91"/>
    </row>
    <row r="92" spans="5:18" ht="13.5" customHeight="1" x14ac:dyDescent="0.2">
      <c r="E92"/>
      <c r="F92"/>
      <c r="G92"/>
      <c r="H92"/>
      <c r="I92"/>
      <c r="J92"/>
      <c r="K92"/>
      <c r="L92"/>
      <c r="M92"/>
      <c r="N92"/>
      <c r="O92"/>
      <c r="P92"/>
      <c r="Q92"/>
      <c r="R92"/>
    </row>
    <row r="93" spans="5:18" ht="13.5" customHeight="1" x14ac:dyDescent="0.2">
      <c r="E93"/>
      <c r="F93"/>
      <c r="G93"/>
      <c r="H93"/>
      <c r="I93"/>
      <c r="J93"/>
      <c r="K93"/>
      <c r="L93"/>
      <c r="M93"/>
      <c r="N93"/>
      <c r="O93"/>
      <c r="P93"/>
      <c r="Q93"/>
      <c r="R93"/>
    </row>
    <row r="94" spans="5:18" ht="13.5" customHeight="1" x14ac:dyDescent="0.2">
      <c r="E94"/>
      <c r="F94"/>
      <c r="G94"/>
      <c r="H94"/>
      <c r="I94"/>
      <c r="J94"/>
      <c r="K94"/>
      <c r="L94"/>
      <c r="M94"/>
      <c r="N94"/>
      <c r="O94"/>
      <c r="P94"/>
      <c r="Q94"/>
      <c r="R94"/>
    </row>
    <row r="95" spans="5:18" ht="13.5" customHeight="1" x14ac:dyDescent="0.2">
      <c r="E95"/>
      <c r="F95"/>
      <c r="G95"/>
      <c r="H95"/>
      <c r="I95"/>
      <c r="J95"/>
      <c r="K95"/>
      <c r="L95"/>
      <c r="M95"/>
      <c r="N95"/>
      <c r="O95"/>
      <c r="P95"/>
      <c r="Q95"/>
      <c r="R95"/>
    </row>
    <row r="96" spans="5:18" ht="13.5" customHeight="1" x14ac:dyDescent="0.2">
      <c r="E96"/>
      <c r="F96"/>
      <c r="G96"/>
      <c r="H96"/>
      <c r="I96"/>
      <c r="J96"/>
      <c r="K96"/>
      <c r="L96"/>
      <c r="M96"/>
      <c r="N96"/>
      <c r="O96"/>
      <c r="P96"/>
      <c r="Q96"/>
      <c r="R96"/>
    </row>
    <row r="97" spans="5:18" ht="13.5" customHeight="1" x14ac:dyDescent="0.2">
      <c r="E97"/>
      <c r="F97"/>
      <c r="G97"/>
      <c r="H97"/>
      <c r="I97"/>
      <c r="J97"/>
      <c r="K97"/>
      <c r="L97"/>
      <c r="M97"/>
      <c r="N97"/>
      <c r="O97"/>
      <c r="P97"/>
      <c r="Q97"/>
      <c r="R97"/>
    </row>
    <row r="98" spans="5:18" ht="13.5" customHeight="1" x14ac:dyDescent="0.2">
      <c r="E98"/>
      <c r="F98"/>
      <c r="G98"/>
      <c r="H98"/>
      <c r="I98"/>
      <c r="J98"/>
      <c r="K98"/>
      <c r="L98"/>
      <c r="M98"/>
      <c r="N98"/>
      <c r="O98"/>
      <c r="P98"/>
      <c r="Q98"/>
      <c r="R98"/>
    </row>
    <row r="99" spans="5:18" ht="13.5" customHeight="1" x14ac:dyDescent="0.2">
      <c r="E99"/>
      <c r="F99"/>
      <c r="G99"/>
      <c r="H99"/>
      <c r="I99"/>
      <c r="J99"/>
      <c r="K99"/>
      <c r="L99"/>
      <c r="M99"/>
      <c r="N99"/>
      <c r="O99"/>
      <c r="P99"/>
      <c r="Q99"/>
      <c r="R99"/>
    </row>
    <row r="100" spans="5:18" ht="13.5" customHeight="1" x14ac:dyDescent="0.2">
      <c r="E100"/>
    </row>
    <row r="101" spans="5:18" ht="13.5" customHeight="1" x14ac:dyDescent="0.2">
      <c r="E101"/>
    </row>
    <row r="102" spans="5:18" ht="13.5" customHeight="1" x14ac:dyDescent="0.2">
      <c r="E102"/>
    </row>
    <row r="103" spans="5:18" ht="13.5" customHeight="1" x14ac:dyDescent="0.2">
      <c r="E103"/>
    </row>
    <row r="104" spans="5:18" ht="13.5" customHeight="1" x14ac:dyDescent="0.2">
      <c r="E104"/>
    </row>
    <row r="105" spans="5:18" ht="13.5" customHeight="1" x14ac:dyDescent="0.2">
      <c r="E105"/>
    </row>
    <row r="106" spans="5:18" ht="13.5" customHeight="1" x14ac:dyDescent="0.2">
      <c r="E106"/>
    </row>
    <row r="107" spans="5:18" ht="13.5" customHeight="1" x14ac:dyDescent="0.2">
      <c r="E107"/>
    </row>
  </sheetData>
  <hyperlinks>
    <hyperlink ref="E4" r:id="rId3" xr:uid="{545E355F-A3A4-4453-B17C-51AAA97CEA5D}"/>
  </hyperlinks>
  <pageMargins left="0.75" right="0.75" top="1" bottom="1" header="0.5" footer="0.5"/>
  <pageSetup orientation="portrait" r:id="rId4"/>
  <headerFooter alignWithMargins="0"/>
  <drawing r:id="rId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0E419-7527-4AF2-861F-C901D8D6C8D6}">
  <dimension ref="A1:BY2347"/>
  <sheetViews>
    <sheetView showGridLines="0" zoomScale="85" zoomScaleNormal="85" workbookViewId="0"/>
  </sheetViews>
  <sheetFormatPr defaultColWidth="9.28515625" defaultRowHeight="12.75" x14ac:dyDescent="0.2"/>
  <cols>
    <col min="1" max="1" width="1.7109375" style="2" customWidth="1"/>
    <col min="2" max="2" width="2.7109375" style="2" customWidth="1"/>
    <col min="3" max="3" width="1.7109375" style="2" customWidth="1"/>
    <col min="4" max="4" width="30.7109375" style="2" customWidth="1"/>
    <col min="5" max="5" width="18" style="2" customWidth="1"/>
    <col min="6" max="6" width="24" style="2" customWidth="1"/>
    <col min="7" max="7" width="21" style="2" customWidth="1"/>
    <col min="8" max="8" width="16.42578125" style="2" customWidth="1"/>
    <col min="9" max="9" width="18.42578125" style="2" customWidth="1"/>
    <col min="10" max="10" width="12" style="2" customWidth="1"/>
    <col min="11" max="11" width="24.28515625" style="2" bestFit="1" customWidth="1"/>
    <col min="12" max="12" width="17.28515625" style="2" customWidth="1"/>
    <col min="13" max="13" width="19" style="2" customWidth="1"/>
    <col min="14" max="14" width="14.42578125" style="2" customWidth="1"/>
    <col min="15" max="15" width="14.28515625" style="2" customWidth="1"/>
    <col min="16" max="16" width="17.7109375" style="2" customWidth="1"/>
    <col min="17" max="17" width="15.85546875" style="2" customWidth="1"/>
    <col min="18" max="18" width="21" style="2" customWidth="1"/>
    <col min="19" max="19" width="19.140625" style="2" customWidth="1"/>
    <col min="20" max="20" width="17.28515625" style="2" customWidth="1"/>
    <col min="21" max="21" width="19" style="2" customWidth="1"/>
    <col min="22" max="22" width="24.7109375" style="2" customWidth="1"/>
    <col min="23" max="23" width="32.85546875" style="2" customWidth="1"/>
    <col min="24" max="24" width="29.42578125" style="2" customWidth="1"/>
    <col min="25" max="25" width="14.28515625" style="2" customWidth="1"/>
    <col min="26" max="26" width="163.5703125" style="2" bestFit="1" customWidth="1"/>
    <col min="27" max="29" width="163.5703125" style="2" customWidth="1"/>
    <col min="30" max="30" width="14.85546875" style="2" customWidth="1"/>
    <col min="31" max="31" width="10.42578125" style="2" customWidth="1"/>
    <col min="32" max="32" width="19" style="2" customWidth="1"/>
    <col min="33" max="33" width="18.7109375" style="2" customWidth="1"/>
    <col min="34" max="34" width="13.85546875" style="2" customWidth="1"/>
    <col min="35" max="35" width="13.42578125" style="2" customWidth="1"/>
    <col min="36" max="36" width="13.28515625" style="2" customWidth="1"/>
    <col min="37" max="37" width="17.7109375" style="2" customWidth="1"/>
    <col min="38" max="38" width="17.140625" style="2" customWidth="1"/>
    <col min="39" max="39" width="9.28515625" style="2"/>
    <col min="40" max="40" width="20.140625" style="2" customWidth="1"/>
    <col min="41" max="41" width="20.85546875" style="2" customWidth="1"/>
    <col min="42" max="42" width="20.140625" style="2" customWidth="1"/>
    <col min="43" max="43" width="10.42578125" style="2" customWidth="1"/>
    <col min="44" max="44" width="23.28515625" style="2" customWidth="1"/>
    <col min="45" max="45" width="11.5703125" style="2" customWidth="1"/>
    <col min="46" max="46" width="24.42578125" style="2" customWidth="1"/>
    <col min="47" max="47" width="14.28515625" style="2" customWidth="1"/>
    <col min="48" max="48" width="27.140625" style="2" customWidth="1"/>
    <col min="49" max="49" width="12.7109375" style="2" customWidth="1"/>
    <col min="50" max="50" width="13.85546875" style="2" customWidth="1"/>
    <col min="51" max="51" width="18.42578125" style="2" customWidth="1"/>
    <col min="52" max="52" width="28.42578125" style="2" customWidth="1"/>
    <col min="53" max="53" width="15.7109375" style="2" customWidth="1"/>
    <col min="54" max="54" width="17.140625" style="2" customWidth="1"/>
    <col min="55" max="59" width="9.28515625" style="2"/>
    <col min="60" max="60" width="23.140625" style="2" customWidth="1"/>
    <col min="61" max="61" width="192.140625" style="2" bestFit="1" customWidth="1"/>
    <col min="62" max="63" width="23.140625" style="2" customWidth="1"/>
    <col min="64" max="64" width="125" style="2" customWidth="1"/>
    <col min="65" max="66" width="23.140625" style="2" customWidth="1"/>
    <col min="67" max="16384" width="9.28515625" style="2"/>
  </cols>
  <sheetData>
    <row r="1" spans="1:77" s="7" customFormat="1" ht="11.25" customHeight="1" x14ac:dyDescent="0.2">
      <c r="A1" s="5"/>
      <c r="B1" s="5"/>
      <c r="C1" s="5"/>
      <c r="D1" s="6"/>
      <c r="E1" s="181"/>
    </row>
    <row r="2" spans="1:77" s="7" customFormat="1" ht="15.75" customHeight="1" x14ac:dyDescent="0.2">
      <c r="A2" s="5"/>
      <c r="B2" s="5"/>
      <c r="C2" s="5"/>
      <c r="D2" s="6"/>
      <c r="E2" s="182" t="s">
        <v>408</v>
      </c>
    </row>
    <row r="3" spans="1:77" s="7" customFormat="1" ht="12.75" customHeight="1" x14ac:dyDescent="0.2">
      <c r="A3" s="5"/>
      <c r="B3" s="5"/>
      <c r="C3" s="5"/>
      <c r="D3" s="6"/>
      <c r="E3" s="183" t="str">
        <f ca="1">MID(CELL("filename",E3),FIND("]",CELL("filename",E3))+1,256)</f>
        <v>FertilizerTrade_COMTRADE</v>
      </c>
      <c r="G3" s="184"/>
    </row>
    <row r="4" spans="1:77" s="7" customFormat="1" ht="15.75" customHeight="1" x14ac:dyDescent="0.2">
      <c r="A4" s="5"/>
      <c r="B4" s="5"/>
      <c r="C4" s="5"/>
      <c r="D4" s="6"/>
      <c r="E4" s="296" t="s">
        <v>711</v>
      </c>
    </row>
    <row r="5" spans="1:77" s="7" customFormat="1" ht="15.75" customHeight="1" x14ac:dyDescent="0.2">
      <c r="A5" s="5"/>
      <c r="B5" s="5"/>
      <c r="C5" s="5"/>
      <c r="D5" s="6"/>
      <c r="E5" s="297"/>
    </row>
    <row r="6" spans="1:77" s="11" customFormat="1" ht="9" customHeight="1" x14ac:dyDescent="0.2">
      <c r="A6" s="8"/>
      <c r="B6" s="8"/>
      <c r="C6" s="8"/>
      <c r="D6" s="9"/>
      <c r="E6" s="10"/>
    </row>
    <row r="7" spans="1:77" x14ac:dyDescent="0.2">
      <c r="B7" s="7"/>
      <c r="C7" s="7"/>
      <c r="D7" s="7"/>
      <c r="E7" s="7"/>
      <c r="F7" s="7"/>
      <c r="G7" s="7"/>
      <c r="H7" s="7"/>
      <c r="I7" s="7"/>
      <c r="J7" s="7"/>
      <c r="K7" s="7"/>
    </row>
    <row r="8" spans="1:77" ht="15.75" x14ac:dyDescent="0.25">
      <c r="B8" s="47"/>
      <c r="C8" s="7"/>
      <c r="D8" s="48"/>
      <c r="E8" s="298"/>
      <c r="F8" s="298"/>
      <c r="G8" s="298"/>
      <c r="H8" s="298"/>
      <c r="I8" s="298"/>
      <c r="J8" s="298"/>
      <c r="K8" s="298"/>
      <c r="L8" s="298"/>
      <c r="M8" s="298"/>
      <c r="N8" s="298"/>
      <c r="O8" s="298"/>
      <c r="P8" s="299"/>
      <c r="Q8" s="298"/>
      <c r="R8" s="298"/>
    </row>
    <row r="9" spans="1:77" ht="16.5" x14ac:dyDescent="0.3">
      <c r="B9" s="7"/>
      <c r="C9" s="7"/>
      <c r="D9" s="7"/>
      <c r="E9" s="300" t="s">
        <v>713</v>
      </c>
      <c r="F9" s="300" t="s">
        <v>714</v>
      </c>
      <c r="G9" s="300" t="s">
        <v>715</v>
      </c>
      <c r="H9" s="300" t="s">
        <v>716</v>
      </c>
      <c r="I9" s="300" t="s">
        <v>717</v>
      </c>
      <c r="J9" s="300" t="s">
        <v>718</v>
      </c>
      <c r="K9" s="300" t="s">
        <v>719</v>
      </c>
      <c r="L9" s="300" t="s">
        <v>720</v>
      </c>
      <c r="M9" s="300" t="s">
        <v>485</v>
      </c>
      <c r="N9" s="300" t="s">
        <v>721</v>
      </c>
      <c r="O9" s="300" t="s">
        <v>722</v>
      </c>
      <c r="P9" s="300" t="s">
        <v>723</v>
      </c>
      <c r="Q9" s="300" t="s">
        <v>724</v>
      </c>
      <c r="R9" s="300" t="s">
        <v>490</v>
      </c>
      <c r="S9" s="300" t="s">
        <v>725</v>
      </c>
      <c r="T9" s="300" t="s">
        <v>726</v>
      </c>
      <c r="U9" s="300" t="s">
        <v>727</v>
      </c>
      <c r="V9" s="300" t="s">
        <v>728</v>
      </c>
      <c r="W9" s="300" t="s">
        <v>729</v>
      </c>
      <c r="X9" s="300" t="s">
        <v>730</v>
      </c>
      <c r="Y9" s="300" t="s">
        <v>731</v>
      </c>
      <c r="Z9" s="300" t="s">
        <v>732</v>
      </c>
      <c r="AA9" s="301" t="s">
        <v>733</v>
      </c>
      <c r="AB9" s="301" t="s">
        <v>734</v>
      </c>
      <c r="AC9" s="301" t="s">
        <v>735</v>
      </c>
      <c r="AD9" s="300" t="s">
        <v>487</v>
      </c>
      <c r="AE9" s="300" t="s">
        <v>736</v>
      </c>
      <c r="AF9" s="300" t="s">
        <v>737</v>
      </c>
      <c r="AG9" s="300" t="s">
        <v>738</v>
      </c>
      <c r="AH9" s="300" t="s">
        <v>739</v>
      </c>
      <c r="AI9" s="300" t="s">
        <v>740</v>
      </c>
      <c r="AJ9" s="300" t="s">
        <v>741</v>
      </c>
      <c r="AK9" s="300" t="s">
        <v>742</v>
      </c>
      <c r="AL9" s="300" t="s">
        <v>743</v>
      </c>
      <c r="AM9" s="300" t="s">
        <v>744</v>
      </c>
      <c r="AN9" s="300" t="s">
        <v>745</v>
      </c>
      <c r="AO9" s="300" t="s">
        <v>746</v>
      </c>
      <c r="AP9" s="300" t="s">
        <v>747</v>
      </c>
      <c r="AQ9" s="300" t="s">
        <v>748</v>
      </c>
      <c r="AR9" s="300" t="s">
        <v>749</v>
      </c>
      <c r="AS9" s="300" t="s">
        <v>750</v>
      </c>
      <c r="AT9" s="300" t="s">
        <v>751</v>
      </c>
      <c r="AU9" s="300" t="s">
        <v>752</v>
      </c>
      <c r="AV9" s="300" t="s">
        <v>753</v>
      </c>
      <c r="AW9" s="300" t="s">
        <v>754</v>
      </c>
      <c r="AX9" s="300" t="s">
        <v>755</v>
      </c>
      <c r="AY9" s="300" t="s">
        <v>756</v>
      </c>
      <c r="AZ9" s="300" t="s">
        <v>757</v>
      </c>
      <c r="BA9" s="300" t="s">
        <v>758</v>
      </c>
      <c r="BB9" s="300" t="s">
        <v>759</v>
      </c>
      <c r="BC9"/>
      <c r="BD9"/>
      <c r="BE9"/>
      <c r="BF9"/>
      <c r="BG9"/>
      <c r="BH9"/>
      <c r="BI9"/>
      <c r="BJ9"/>
      <c r="BK9"/>
      <c r="BL9"/>
      <c r="BM9"/>
      <c r="BN9"/>
      <c r="BO9"/>
      <c r="BP9"/>
      <c r="BQ9"/>
      <c r="BR9"/>
      <c r="BS9"/>
      <c r="BT9"/>
      <c r="BU9"/>
      <c r="BV9"/>
      <c r="BW9"/>
      <c r="BX9"/>
      <c r="BY9"/>
    </row>
    <row r="10" spans="1:77" ht="16.5" hidden="1" x14ac:dyDescent="0.3">
      <c r="B10" s="7"/>
      <c r="C10" s="7"/>
      <c r="D10" s="35"/>
      <c r="E10" s="300" t="s">
        <v>760</v>
      </c>
      <c r="F10" s="300" t="s">
        <v>651</v>
      </c>
      <c r="G10" s="300">
        <v>20220101</v>
      </c>
      <c r="H10" s="300">
        <v>2022</v>
      </c>
      <c r="I10" s="300">
        <v>52</v>
      </c>
      <c r="J10" s="300">
        <v>2022</v>
      </c>
      <c r="K10" s="300">
        <v>562</v>
      </c>
      <c r="L10" s="300" t="s">
        <v>761</v>
      </c>
      <c r="M10" s="300" t="s">
        <v>451</v>
      </c>
      <c r="N10" s="300" t="s">
        <v>660</v>
      </c>
      <c r="O10" s="300" t="s">
        <v>762</v>
      </c>
      <c r="P10" s="300">
        <v>0</v>
      </c>
      <c r="Q10" s="300" t="s">
        <v>763</v>
      </c>
      <c r="R10" s="300" t="s">
        <v>764</v>
      </c>
      <c r="S10" s="300">
        <v>0</v>
      </c>
      <c r="T10" s="300" t="s">
        <v>763</v>
      </c>
      <c r="U10" s="300" t="s">
        <v>764</v>
      </c>
      <c r="V10" s="300" t="s">
        <v>765</v>
      </c>
      <c r="W10" s="300" t="s">
        <v>766</v>
      </c>
      <c r="X10" s="300" t="b">
        <v>1</v>
      </c>
      <c r="Y10" s="300">
        <v>31</v>
      </c>
      <c r="Z10" s="300" t="s">
        <v>767</v>
      </c>
      <c r="AA10" s="300" t="s">
        <v>767</v>
      </c>
      <c r="AB10" s="300" t="s">
        <v>66</v>
      </c>
      <c r="AC10" s="300" t="s">
        <v>66</v>
      </c>
      <c r="AD10" s="300">
        <v>2</v>
      </c>
      <c r="AE10" s="300" t="b">
        <v>0</v>
      </c>
      <c r="AF10" s="300" t="s">
        <v>768</v>
      </c>
      <c r="AG10" s="300" t="s">
        <v>769</v>
      </c>
      <c r="AH10" s="300">
        <v>0</v>
      </c>
      <c r="AI10" s="300">
        <v>0</v>
      </c>
      <c r="AJ10" s="300" t="s">
        <v>770</v>
      </c>
      <c r="AK10" s="300">
        <v>-1</v>
      </c>
      <c r="AL10" s="300" t="s">
        <v>771</v>
      </c>
      <c r="AM10" s="300">
        <v>0</v>
      </c>
      <c r="AN10" s="300" t="b">
        <v>0</v>
      </c>
      <c r="AO10" s="300">
        <v>-1</v>
      </c>
      <c r="AP10" s="300" t="s">
        <v>771</v>
      </c>
      <c r="AQ10" s="300">
        <v>0</v>
      </c>
      <c r="AR10" s="300" t="b">
        <v>0</v>
      </c>
      <c r="AS10" s="300">
        <v>0</v>
      </c>
      <c r="AT10" s="300" t="b">
        <v>0</v>
      </c>
      <c r="AU10" s="300">
        <v>0</v>
      </c>
      <c r="AV10" s="300" t="b">
        <v>0</v>
      </c>
      <c r="AW10" s="300" t="s">
        <v>772</v>
      </c>
      <c r="AX10" s="300"/>
      <c r="AY10" s="300" t="s">
        <v>772</v>
      </c>
      <c r="AZ10" s="300">
        <v>0</v>
      </c>
      <c r="BA10" s="300" t="b">
        <v>0</v>
      </c>
      <c r="BB10" s="300" t="b">
        <v>1</v>
      </c>
      <c r="BC10"/>
      <c r="BD10"/>
      <c r="BE10"/>
      <c r="BF10"/>
      <c r="BG10"/>
      <c r="BH10"/>
      <c r="BI10"/>
      <c r="BJ10"/>
      <c r="BK10"/>
      <c r="BL10"/>
      <c r="BM10"/>
      <c r="BN10"/>
      <c r="BO10"/>
      <c r="BP10"/>
      <c r="BQ10"/>
      <c r="BR10"/>
      <c r="BS10"/>
      <c r="BT10"/>
      <c r="BU10"/>
      <c r="BV10"/>
      <c r="BW10"/>
      <c r="BX10"/>
      <c r="BY10"/>
    </row>
    <row r="11" spans="1:77" ht="16.5" hidden="1" x14ac:dyDescent="0.3">
      <c r="B11" s="7"/>
      <c r="C11" s="7"/>
      <c r="D11" s="7"/>
      <c r="E11" s="300" t="s">
        <v>760</v>
      </c>
      <c r="F11" s="300" t="s">
        <v>651</v>
      </c>
      <c r="G11" s="300">
        <v>20220101</v>
      </c>
      <c r="H11" s="300">
        <v>2022</v>
      </c>
      <c r="I11" s="300">
        <v>52</v>
      </c>
      <c r="J11" s="300">
        <v>2022</v>
      </c>
      <c r="K11" s="300">
        <v>562</v>
      </c>
      <c r="L11" s="300" t="s">
        <v>761</v>
      </c>
      <c r="M11" s="300" t="s">
        <v>451</v>
      </c>
      <c r="N11" s="300" t="s">
        <v>660</v>
      </c>
      <c r="O11" s="300" t="s">
        <v>762</v>
      </c>
      <c r="P11" s="300">
        <v>156</v>
      </c>
      <c r="Q11" s="300" t="s">
        <v>773</v>
      </c>
      <c r="R11" s="300" t="s">
        <v>774</v>
      </c>
      <c r="S11" s="300">
        <v>0</v>
      </c>
      <c r="T11" s="300" t="s">
        <v>763</v>
      </c>
      <c r="U11" s="300" t="s">
        <v>764</v>
      </c>
      <c r="V11" s="300" t="s">
        <v>765</v>
      </c>
      <c r="W11" s="300" t="s">
        <v>766</v>
      </c>
      <c r="X11" s="300" t="b">
        <v>1</v>
      </c>
      <c r="Y11" s="300">
        <v>31</v>
      </c>
      <c r="Z11" s="300" t="s">
        <v>767</v>
      </c>
      <c r="AA11" s="300" t="s">
        <v>767</v>
      </c>
      <c r="AB11" s="300" t="s">
        <v>66</v>
      </c>
      <c r="AC11" s="300" t="s">
        <v>66</v>
      </c>
      <c r="AD11" s="300">
        <v>2</v>
      </c>
      <c r="AE11" s="300" t="b">
        <v>0</v>
      </c>
      <c r="AF11" s="300" t="s">
        <v>768</v>
      </c>
      <c r="AG11" s="300" t="s">
        <v>769</v>
      </c>
      <c r="AH11" s="300">
        <v>0</v>
      </c>
      <c r="AI11" s="300">
        <v>0</v>
      </c>
      <c r="AJ11" s="300" t="s">
        <v>770</v>
      </c>
      <c r="AK11" s="300">
        <v>-1</v>
      </c>
      <c r="AL11" s="300" t="s">
        <v>771</v>
      </c>
      <c r="AM11" s="300">
        <v>0</v>
      </c>
      <c r="AN11" s="300" t="b">
        <v>0</v>
      </c>
      <c r="AO11" s="300">
        <v>-1</v>
      </c>
      <c r="AP11" s="300" t="s">
        <v>771</v>
      </c>
      <c r="AQ11" s="300">
        <v>0</v>
      </c>
      <c r="AR11" s="300" t="b">
        <v>0</v>
      </c>
      <c r="AS11" s="300">
        <v>0</v>
      </c>
      <c r="AT11" s="300" t="b">
        <v>0</v>
      </c>
      <c r="AU11" s="300">
        <v>0</v>
      </c>
      <c r="AV11" s="300" t="b">
        <v>0</v>
      </c>
      <c r="AW11" s="300" t="s">
        <v>775</v>
      </c>
      <c r="AX11" s="300"/>
      <c r="AY11" s="300" t="s">
        <v>775</v>
      </c>
      <c r="AZ11" s="300">
        <v>0</v>
      </c>
      <c r="BA11" s="300" t="b">
        <v>0</v>
      </c>
      <c r="BB11" s="300" t="b">
        <v>1</v>
      </c>
      <c r="BC11"/>
      <c r="BD11"/>
      <c r="BE11"/>
      <c r="BF11"/>
      <c r="BG11"/>
      <c r="BH11"/>
      <c r="BI11"/>
      <c r="BJ11"/>
      <c r="BK11"/>
      <c r="BL11"/>
      <c r="BM11"/>
      <c r="BN11"/>
      <c r="BO11"/>
      <c r="BP11"/>
      <c r="BQ11"/>
      <c r="BR11"/>
      <c r="BS11"/>
      <c r="BT11"/>
      <c r="BU11"/>
      <c r="BV11"/>
      <c r="BW11"/>
      <c r="BX11"/>
      <c r="BY11"/>
    </row>
    <row r="12" spans="1:77" ht="18.75" hidden="1" x14ac:dyDescent="0.3">
      <c r="B12" s="7"/>
      <c r="C12" s="7"/>
      <c r="D12" s="35"/>
      <c r="E12" s="300" t="s">
        <v>760</v>
      </c>
      <c r="F12" s="300" t="s">
        <v>651</v>
      </c>
      <c r="G12" s="300">
        <v>20220101</v>
      </c>
      <c r="H12" s="300">
        <v>2022</v>
      </c>
      <c r="I12" s="300">
        <v>52</v>
      </c>
      <c r="J12" s="300">
        <v>2022</v>
      </c>
      <c r="K12" s="300">
        <v>562</v>
      </c>
      <c r="L12" s="300" t="s">
        <v>761</v>
      </c>
      <c r="M12" s="300" t="s">
        <v>451</v>
      </c>
      <c r="N12" s="300" t="s">
        <v>660</v>
      </c>
      <c r="O12" s="300" t="s">
        <v>762</v>
      </c>
      <c r="P12" s="300">
        <v>204</v>
      </c>
      <c r="Q12" s="300" t="s">
        <v>776</v>
      </c>
      <c r="R12" s="300" t="s">
        <v>432</v>
      </c>
      <c r="S12" s="300">
        <v>0</v>
      </c>
      <c r="T12" s="300" t="s">
        <v>763</v>
      </c>
      <c r="U12" s="300" t="s">
        <v>764</v>
      </c>
      <c r="V12" s="300" t="s">
        <v>765</v>
      </c>
      <c r="W12" s="300" t="s">
        <v>766</v>
      </c>
      <c r="X12" s="300" t="b">
        <v>1</v>
      </c>
      <c r="Y12" s="300">
        <v>31</v>
      </c>
      <c r="Z12" s="300" t="s">
        <v>767</v>
      </c>
      <c r="AA12" s="300" t="s">
        <v>767</v>
      </c>
      <c r="AB12" s="300" t="s">
        <v>66</v>
      </c>
      <c r="AC12" s="300" t="s">
        <v>66</v>
      </c>
      <c r="AD12" s="300">
        <v>2</v>
      </c>
      <c r="AE12" s="300" t="b">
        <v>0</v>
      </c>
      <c r="AF12" s="300" t="s">
        <v>768</v>
      </c>
      <c r="AG12" s="300" t="s">
        <v>769</v>
      </c>
      <c r="AH12" s="300">
        <v>0</v>
      </c>
      <c r="AI12" s="300">
        <v>0</v>
      </c>
      <c r="AJ12" s="300" t="s">
        <v>770</v>
      </c>
      <c r="AK12" s="300">
        <v>-1</v>
      </c>
      <c r="AL12" s="300" t="s">
        <v>771</v>
      </c>
      <c r="AM12" s="300">
        <v>0</v>
      </c>
      <c r="AN12" s="300" t="b">
        <v>0</v>
      </c>
      <c r="AO12" s="300">
        <v>-1</v>
      </c>
      <c r="AP12" s="300" t="s">
        <v>771</v>
      </c>
      <c r="AQ12" s="300">
        <v>0</v>
      </c>
      <c r="AR12" s="300" t="b">
        <v>0</v>
      </c>
      <c r="AS12" s="300">
        <v>0</v>
      </c>
      <c r="AT12" s="300" t="b">
        <v>0</v>
      </c>
      <c r="AU12" s="300">
        <v>0</v>
      </c>
      <c r="AV12" s="300" t="b">
        <v>0</v>
      </c>
      <c r="AW12" s="300" t="s">
        <v>777</v>
      </c>
      <c r="AX12" s="300"/>
      <c r="AY12" s="300" t="s">
        <v>777</v>
      </c>
      <c r="AZ12" s="300">
        <v>0</v>
      </c>
      <c r="BA12" s="300" t="b">
        <v>0</v>
      </c>
      <c r="BB12" s="300" t="b">
        <v>1</v>
      </c>
      <c r="BC12"/>
      <c r="BD12"/>
      <c r="BE12"/>
      <c r="BF12"/>
      <c r="BG12"/>
      <c r="BH12"/>
      <c r="BI12" s="185"/>
      <c r="BJ12" s="186"/>
      <c r="BK12" s="186"/>
      <c r="BL12" s="186"/>
      <c r="BM12" s="186"/>
      <c r="BN12" s="186"/>
      <c r="BO12"/>
      <c r="BP12"/>
      <c r="BQ12"/>
      <c r="BR12"/>
      <c r="BS12"/>
      <c r="BT12"/>
      <c r="BU12"/>
      <c r="BV12"/>
      <c r="BW12"/>
      <c r="BX12"/>
      <c r="BY12"/>
    </row>
    <row r="13" spans="1:77" ht="16.5" hidden="1" x14ac:dyDescent="0.3">
      <c r="B13" s="7"/>
      <c r="C13" s="7"/>
      <c r="D13" s="7"/>
      <c r="E13" s="300" t="s">
        <v>760</v>
      </c>
      <c r="F13" s="300" t="s">
        <v>651</v>
      </c>
      <c r="G13" s="300">
        <v>20220101</v>
      </c>
      <c r="H13" s="300">
        <v>2022</v>
      </c>
      <c r="I13" s="300">
        <v>52</v>
      </c>
      <c r="J13" s="300">
        <v>2022</v>
      </c>
      <c r="K13" s="300">
        <v>562</v>
      </c>
      <c r="L13" s="300" t="s">
        <v>761</v>
      </c>
      <c r="M13" s="300" t="s">
        <v>451</v>
      </c>
      <c r="N13" s="300" t="s">
        <v>660</v>
      </c>
      <c r="O13" s="300" t="s">
        <v>762</v>
      </c>
      <c r="P13" s="300">
        <v>251</v>
      </c>
      <c r="Q13" s="300" t="s">
        <v>778</v>
      </c>
      <c r="R13" s="300" t="s">
        <v>779</v>
      </c>
      <c r="S13" s="300">
        <v>0</v>
      </c>
      <c r="T13" s="300" t="s">
        <v>763</v>
      </c>
      <c r="U13" s="300" t="s">
        <v>764</v>
      </c>
      <c r="V13" s="300" t="s">
        <v>765</v>
      </c>
      <c r="W13" s="300" t="s">
        <v>766</v>
      </c>
      <c r="X13" s="300" t="b">
        <v>1</v>
      </c>
      <c r="Y13" s="300">
        <v>31</v>
      </c>
      <c r="Z13" s="300" t="s">
        <v>767</v>
      </c>
      <c r="AA13" s="300" t="s">
        <v>767</v>
      </c>
      <c r="AB13" s="300" t="s">
        <v>66</v>
      </c>
      <c r="AC13" s="300" t="s">
        <v>66</v>
      </c>
      <c r="AD13" s="300">
        <v>2</v>
      </c>
      <c r="AE13" s="300" t="b">
        <v>0</v>
      </c>
      <c r="AF13" s="300" t="s">
        <v>768</v>
      </c>
      <c r="AG13" s="300" t="s">
        <v>769</v>
      </c>
      <c r="AH13" s="300">
        <v>0</v>
      </c>
      <c r="AI13" s="300">
        <v>0</v>
      </c>
      <c r="AJ13" s="300" t="s">
        <v>770</v>
      </c>
      <c r="AK13" s="300">
        <v>-1</v>
      </c>
      <c r="AL13" s="300" t="s">
        <v>771</v>
      </c>
      <c r="AM13" s="300">
        <v>0</v>
      </c>
      <c r="AN13" s="300" t="b">
        <v>0</v>
      </c>
      <c r="AO13" s="300">
        <v>-1</v>
      </c>
      <c r="AP13" s="300" t="s">
        <v>771</v>
      </c>
      <c r="AQ13" s="300">
        <v>0</v>
      </c>
      <c r="AR13" s="300" t="b">
        <v>0</v>
      </c>
      <c r="AS13" s="300">
        <v>0</v>
      </c>
      <c r="AT13" s="300" t="b">
        <v>0</v>
      </c>
      <c r="AU13" s="300">
        <v>0</v>
      </c>
      <c r="AV13" s="300" t="b">
        <v>0</v>
      </c>
      <c r="AW13" s="300" t="s">
        <v>780</v>
      </c>
      <c r="AX13" s="300"/>
      <c r="AY13" s="300" t="s">
        <v>780</v>
      </c>
      <c r="AZ13" s="300">
        <v>0</v>
      </c>
      <c r="BA13" s="300" t="b">
        <v>0</v>
      </c>
      <c r="BB13" s="300" t="b">
        <v>1</v>
      </c>
      <c r="BC13"/>
      <c r="BD13"/>
      <c r="BE13"/>
      <c r="BF13"/>
      <c r="BG13"/>
      <c r="BH13"/>
      <c r="BI13" s="302"/>
      <c r="BJ13" s="302"/>
      <c r="BK13" s="302"/>
      <c r="BL13" s="302"/>
      <c r="BM13" s="302"/>
      <c r="BN13" s="302"/>
      <c r="BO13"/>
      <c r="BP13"/>
      <c r="BQ13"/>
      <c r="BR13"/>
      <c r="BS13"/>
      <c r="BT13"/>
      <c r="BU13"/>
      <c r="BV13"/>
      <c r="BW13"/>
      <c r="BX13"/>
      <c r="BY13"/>
    </row>
    <row r="14" spans="1:77" ht="16.5" hidden="1" x14ac:dyDescent="0.3">
      <c r="B14" s="7"/>
      <c r="C14" s="7"/>
      <c r="D14" s="7"/>
      <c r="E14" s="300" t="s">
        <v>760</v>
      </c>
      <c r="F14" s="300" t="s">
        <v>651</v>
      </c>
      <c r="G14" s="300">
        <v>20220101</v>
      </c>
      <c r="H14" s="300">
        <v>2022</v>
      </c>
      <c r="I14" s="300">
        <v>52</v>
      </c>
      <c r="J14" s="300">
        <v>2022</v>
      </c>
      <c r="K14" s="300">
        <v>562</v>
      </c>
      <c r="L14" s="300" t="s">
        <v>761</v>
      </c>
      <c r="M14" s="300" t="s">
        <v>451</v>
      </c>
      <c r="N14" s="300" t="s">
        <v>660</v>
      </c>
      <c r="O14" s="300" t="s">
        <v>762</v>
      </c>
      <c r="P14" s="300">
        <v>276</v>
      </c>
      <c r="Q14" s="300" t="s">
        <v>781</v>
      </c>
      <c r="R14" s="300" t="s">
        <v>782</v>
      </c>
      <c r="S14" s="300">
        <v>0</v>
      </c>
      <c r="T14" s="300" t="s">
        <v>763</v>
      </c>
      <c r="U14" s="300" t="s">
        <v>764</v>
      </c>
      <c r="V14" s="300" t="s">
        <v>765</v>
      </c>
      <c r="W14" s="300" t="s">
        <v>766</v>
      </c>
      <c r="X14" s="300" t="b">
        <v>1</v>
      </c>
      <c r="Y14" s="300">
        <v>31</v>
      </c>
      <c r="Z14" s="300" t="s">
        <v>767</v>
      </c>
      <c r="AA14" s="300" t="s">
        <v>767</v>
      </c>
      <c r="AB14" s="300" t="s">
        <v>66</v>
      </c>
      <c r="AC14" s="300" t="s">
        <v>66</v>
      </c>
      <c r="AD14" s="300">
        <v>2</v>
      </c>
      <c r="AE14" s="300" t="b">
        <v>0</v>
      </c>
      <c r="AF14" s="300" t="s">
        <v>768</v>
      </c>
      <c r="AG14" s="300" t="s">
        <v>769</v>
      </c>
      <c r="AH14" s="300">
        <v>0</v>
      </c>
      <c r="AI14" s="300">
        <v>0</v>
      </c>
      <c r="AJ14" s="300" t="s">
        <v>770</v>
      </c>
      <c r="AK14" s="300">
        <v>-1</v>
      </c>
      <c r="AL14" s="300" t="s">
        <v>771</v>
      </c>
      <c r="AM14" s="300">
        <v>0</v>
      </c>
      <c r="AN14" s="300" t="b">
        <v>0</v>
      </c>
      <c r="AO14" s="300">
        <v>-1</v>
      </c>
      <c r="AP14" s="300" t="s">
        <v>771</v>
      </c>
      <c r="AQ14" s="300">
        <v>0</v>
      </c>
      <c r="AR14" s="300" t="b">
        <v>0</v>
      </c>
      <c r="AS14" s="300">
        <v>0</v>
      </c>
      <c r="AT14" s="300" t="b">
        <v>0</v>
      </c>
      <c r="AU14" s="300">
        <v>0</v>
      </c>
      <c r="AV14" s="300" t="b">
        <v>0</v>
      </c>
      <c r="AW14" s="300" t="s">
        <v>783</v>
      </c>
      <c r="AX14" s="300"/>
      <c r="AY14" s="300" t="s">
        <v>783</v>
      </c>
      <c r="AZ14" s="300">
        <v>0</v>
      </c>
      <c r="BA14" s="300" t="b">
        <v>0</v>
      </c>
      <c r="BB14" s="300" t="b">
        <v>1</v>
      </c>
      <c r="BC14"/>
      <c r="BD14"/>
      <c r="BE14"/>
      <c r="BF14"/>
      <c r="BG14"/>
      <c r="BH14"/>
      <c r="BI14" s="302"/>
      <c r="BJ14" s="303"/>
      <c r="BK14" s="303"/>
      <c r="BL14" s="304"/>
      <c r="BM14" s="303"/>
      <c r="BN14" s="303"/>
      <c r="BO14"/>
      <c r="BP14"/>
      <c r="BQ14"/>
      <c r="BR14"/>
      <c r="BS14"/>
      <c r="BT14"/>
      <c r="BU14"/>
      <c r="BV14"/>
      <c r="BW14"/>
      <c r="BX14"/>
      <c r="BY14"/>
    </row>
    <row r="15" spans="1:77" ht="16.5" hidden="1" x14ac:dyDescent="0.3">
      <c r="B15" s="7"/>
      <c r="C15" s="7"/>
      <c r="D15" s="7"/>
      <c r="E15" s="300" t="s">
        <v>760</v>
      </c>
      <c r="F15" s="300" t="s">
        <v>651</v>
      </c>
      <c r="G15" s="300">
        <v>20220101</v>
      </c>
      <c r="H15" s="300">
        <v>2022</v>
      </c>
      <c r="I15" s="300">
        <v>52</v>
      </c>
      <c r="J15" s="300">
        <v>2022</v>
      </c>
      <c r="K15" s="300">
        <v>562</v>
      </c>
      <c r="L15" s="300" t="s">
        <v>761</v>
      </c>
      <c r="M15" s="300" t="s">
        <v>451</v>
      </c>
      <c r="N15" s="300" t="s">
        <v>660</v>
      </c>
      <c r="O15" s="300" t="s">
        <v>762</v>
      </c>
      <c r="P15" s="300">
        <v>288</v>
      </c>
      <c r="Q15" s="300" t="s">
        <v>784</v>
      </c>
      <c r="R15" s="300" t="s">
        <v>428</v>
      </c>
      <c r="S15" s="300">
        <v>0</v>
      </c>
      <c r="T15" s="300" t="s">
        <v>763</v>
      </c>
      <c r="U15" s="300" t="s">
        <v>764</v>
      </c>
      <c r="V15" s="300" t="s">
        <v>765</v>
      </c>
      <c r="W15" s="300" t="s">
        <v>766</v>
      </c>
      <c r="X15" s="300" t="b">
        <v>1</v>
      </c>
      <c r="Y15" s="300">
        <v>31</v>
      </c>
      <c r="Z15" s="300" t="s">
        <v>767</v>
      </c>
      <c r="AA15" s="300" t="s">
        <v>767</v>
      </c>
      <c r="AB15" s="300" t="s">
        <v>66</v>
      </c>
      <c r="AC15" s="300" t="s">
        <v>66</v>
      </c>
      <c r="AD15" s="300">
        <v>2</v>
      </c>
      <c r="AE15" s="300" t="b">
        <v>0</v>
      </c>
      <c r="AF15" s="300" t="s">
        <v>768</v>
      </c>
      <c r="AG15" s="300" t="s">
        <v>769</v>
      </c>
      <c r="AH15" s="300">
        <v>0</v>
      </c>
      <c r="AI15" s="300">
        <v>0</v>
      </c>
      <c r="AJ15" s="300" t="s">
        <v>770</v>
      </c>
      <c r="AK15" s="300">
        <v>-1</v>
      </c>
      <c r="AL15" s="300" t="s">
        <v>771</v>
      </c>
      <c r="AM15" s="300">
        <v>0</v>
      </c>
      <c r="AN15" s="300" t="b">
        <v>0</v>
      </c>
      <c r="AO15" s="300">
        <v>-1</v>
      </c>
      <c r="AP15" s="300" t="s">
        <v>771</v>
      </c>
      <c r="AQ15" s="300">
        <v>0</v>
      </c>
      <c r="AR15" s="300" t="b">
        <v>0</v>
      </c>
      <c r="AS15" s="300">
        <v>0</v>
      </c>
      <c r="AT15" s="300" t="b">
        <v>0</v>
      </c>
      <c r="AU15" s="300">
        <v>0</v>
      </c>
      <c r="AV15" s="300" t="b">
        <v>0</v>
      </c>
      <c r="AW15" s="300" t="s">
        <v>785</v>
      </c>
      <c r="AX15" s="300"/>
      <c r="AY15" s="300" t="s">
        <v>785</v>
      </c>
      <c r="AZ15" s="300">
        <v>0</v>
      </c>
      <c r="BA15" s="300" t="b">
        <v>0</v>
      </c>
      <c r="BB15" s="300" t="b">
        <v>1</v>
      </c>
      <c r="BC15"/>
      <c r="BD15"/>
      <c r="BE15"/>
      <c r="BF15"/>
      <c r="BG15"/>
      <c r="BH15"/>
      <c r="BI15" s="302"/>
      <c r="BJ15" s="303"/>
      <c r="BK15" s="303"/>
      <c r="BL15" s="304"/>
      <c r="BM15" s="303"/>
      <c r="BN15" s="303"/>
      <c r="BO15"/>
      <c r="BP15"/>
      <c r="BQ15"/>
      <c r="BR15"/>
      <c r="BS15"/>
      <c r="BT15"/>
      <c r="BU15"/>
      <c r="BV15"/>
      <c r="BW15"/>
      <c r="BX15"/>
      <c r="BY15"/>
    </row>
    <row r="16" spans="1:77" ht="16.5" hidden="1" x14ac:dyDescent="0.3">
      <c r="B16" s="7"/>
      <c r="C16" s="7"/>
      <c r="D16" s="7"/>
      <c r="E16" s="300" t="s">
        <v>760</v>
      </c>
      <c r="F16" s="300" t="s">
        <v>651</v>
      </c>
      <c r="G16" s="300">
        <v>20220101</v>
      </c>
      <c r="H16" s="300">
        <v>2022</v>
      </c>
      <c r="I16" s="300">
        <v>52</v>
      </c>
      <c r="J16" s="300">
        <v>2022</v>
      </c>
      <c r="K16" s="300">
        <v>562</v>
      </c>
      <c r="L16" s="300" t="s">
        <v>761</v>
      </c>
      <c r="M16" s="300" t="s">
        <v>451</v>
      </c>
      <c r="N16" s="300" t="s">
        <v>660</v>
      </c>
      <c r="O16" s="300" t="s">
        <v>762</v>
      </c>
      <c r="P16" s="300">
        <v>384</v>
      </c>
      <c r="Q16" s="300" t="s">
        <v>786</v>
      </c>
      <c r="R16" s="300" t="s">
        <v>559</v>
      </c>
      <c r="S16" s="300">
        <v>0</v>
      </c>
      <c r="T16" s="300" t="s">
        <v>763</v>
      </c>
      <c r="U16" s="300" t="s">
        <v>764</v>
      </c>
      <c r="V16" s="300" t="s">
        <v>765</v>
      </c>
      <c r="W16" s="300" t="s">
        <v>766</v>
      </c>
      <c r="X16" s="300" t="b">
        <v>1</v>
      </c>
      <c r="Y16" s="300">
        <v>31</v>
      </c>
      <c r="Z16" s="300" t="s">
        <v>767</v>
      </c>
      <c r="AA16" s="300" t="s">
        <v>767</v>
      </c>
      <c r="AB16" s="300" t="s">
        <v>66</v>
      </c>
      <c r="AC16" s="300" t="s">
        <v>66</v>
      </c>
      <c r="AD16" s="300">
        <v>2</v>
      </c>
      <c r="AE16" s="300" t="b">
        <v>0</v>
      </c>
      <c r="AF16" s="300" t="s">
        <v>768</v>
      </c>
      <c r="AG16" s="300" t="s">
        <v>769</v>
      </c>
      <c r="AH16" s="300">
        <v>0</v>
      </c>
      <c r="AI16" s="300">
        <v>0</v>
      </c>
      <c r="AJ16" s="300" t="s">
        <v>770</v>
      </c>
      <c r="AK16" s="300">
        <v>-1</v>
      </c>
      <c r="AL16" s="300" t="s">
        <v>771</v>
      </c>
      <c r="AM16" s="300">
        <v>0</v>
      </c>
      <c r="AN16" s="300" t="b">
        <v>0</v>
      </c>
      <c r="AO16" s="300">
        <v>-1</v>
      </c>
      <c r="AP16" s="300" t="s">
        <v>771</v>
      </c>
      <c r="AQ16" s="300">
        <v>0</v>
      </c>
      <c r="AR16" s="300" t="b">
        <v>0</v>
      </c>
      <c r="AS16" s="300">
        <v>0</v>
      </c>
      <c r="AT16" s="300" t="b">
        <v>0</v>
      </c>
      <c r="AU16" s="300">
        <v>0</v>
      </c>
      <c r="AV16" s="300" t="b">
        <v>0</v>
      </c>
      <c r="AW16" s="300" t="s">
        <v>787</v>
      </c>
      <c r="AX16" s="300"/>
      <c r="AY16" s="300" t="s">
        <v>787</v>
      </c>
      <c r="AZ16" s="300">
        <v>0</v>
      </c>
      <c r="BA16" s="300" t="b">
        <v>0</v>
      </c>
      <c r="BB16" s="300" t="b">
        <v>1</v>
      </c>
      <c r="BC16"/>
      <c r="BD16"/>
      <c r="BE16"/>
      <c r="BF16"/>
      <c r="BG16"/>
      <c r="BH16"/>
      <c r="BI16" s="302"/>
      <c r="BJ16" s="303"/>
      <c r="BK16" s="303"/>
      <c r="BL16" s="304"/>
      <c r="BM16" s="303"/>
      <c r="BN16" s="303"/>
      <c r="BO16"/>
      <c r="BP16"/>
      <c r="BQ16"/>
      <c r="BR16"/>
      <c r="BS16"/>
      <c r="BT16"/>
      <c r="BU16"/>
      <c r="BV16"/>
      <c r="BW16"/>
      <c r="BX16"/>
      <c r="BY16"/>
    </row>
    <row r="17" spans="2:77" ht="16.5" hidden="1" x14ac:dyDescent="0.3">
      <c r="B17" s="7"/>
      <c r="C17" s="7"/>
      <c r="D17" s="7"/>
      <c r="E17" s="300" t="s">
        <v>760</v>
      </c>
      <c r="F17" s="300" t="s">
        <v>651</v>
      </c>
      <c r="G17" s="300">
        <v>20220101</v>
      </c>
      <c r="H17" s="300">
        <v>2022</v>
      </c>
      <c r="I17" s="300">
        <v>52</v>
      </c>
      <c r="J17" s="300">
        <v>2022</v>
      </c>
      <c r="K17" s="300">
        <v>562</v>
      </c>
      <c r="L17" s="300" t="s">
        <v>761</v>
      </c>
      <c r="M17" s="300" t="s">
        <v>451</v>
      </c>
      <c r="N17" s="300" t="s">
        <v>660</v>
      </c>
      <c r="O17" s="300" t="s">
        <v>762</v>
      </c>
      <c r="P17" s="300">
        <v>528</v>
      </c>
      <c r="Q17" s="300" t="s">
        <v>788</v>
      </c>
      <c r="R17" s="300" t="s">
        <v>789</v>
      </c>
      <c r="S17" s="300">
        <v>0</v>
      </c>
      <c r="T17" s="300" t="s">
        <v>763</v>
      </c>
      <c r="U17" s="300" t="s">
        <v>764</v>
      </c>
      <c r="V17" s="300" t="s">
        <v>765</v>
      </c>
      <c r="W17" s="300" t="s">
        <v>766</v>
      </c>
      <c r="X17" s="300" t="b">
        <v>1</v>
      </c>
      <c r="Y17" s="300">
        <v>31</v>
      </c>
      <c r="Z17" s="300" t="s">
        <v>767</v>
      </c>
      <c r="AA17" s="300" t="s">
        <v>767</v>
      </c>
      <c r="AB17" s="300" t="s">
        <v>66</v>
      </c>
      <c r="AC17" s="300" t="s">
        <v>66</v>
      </c>
      <c r="AD17" s="300">
        <v>2</v>
      </c>
      <c r="AE17" s="300" t="b">
        <v>0</v>
      </c>
      <c r="AF17" s="300" t="s">
        <v>768</v>
      </c>
      <c r="AG17" s="300" t="s">
        <v>769</v>
      </c>
      <c r="AH17" s="300">
        <v>0</v>
      </c>
      <c r="AI17" s="300">
        <v>0</v>
      </c>
      <c r="AJ17" s="300" t="s">
        <v>770</v>
      </c>
      <c r="AK17" s="300">
        <v>-1</v>
      </c>
      <c r="AL17" s="300" t="s">
        <v>771</v>
      </c>
      <c r="AM17" s="300">
        <v>0</v>
      </c>
      <c r="AN17" s="300" t="b">
        <v>0</v>
      </c>
      <c r="AO17" s="300">
        <v>-1</v>
      </c>
      <c r="AP17" s="300" t="s">
        <v>771</v>
      </c>
      <c r="AQ17" s="300">
        <v>0</v>
      </c>
      <c r="AR17" s="300" t="b">
        <v>0</v>
      </c>
      <c r="AS17" s="300">
        <v>0</v>
      </c>
      <c r="AT17" s="300" t="b">
        <v>0</v>
      </c>
      <c r="AU17" s="300">
        <v>0</v>
      </c>
      <c r="AV17" s="300" t="b">
        <v>0</v>
      </c>
      <c r="AW17" s="300" t="s">
        <v>790</v>
      </c>
      <c r="AX17" s="300"/>
      <c r="AY17" s="300" t="s">
        <v>790</v>
      </c>
      <c r="AZ17" s="300">
        <v>0</v>
      </c>
      <c r="BA17" s="300" t="b">
        <v>0</v>
      </c>
      <c r="BB17" s="300" t="b">
        <v>1</v>
      </c>
      <c r="BC17"/>
      <c r="BD17"/>
      <c r="BE17"/>
      <c r="BF17"/>
      <c r="BG17"/>
      <c r="BH17"/>
      <c r="BI17" s="302"/>
      <c r="BJ17" s="303"/>
      <c r="BK17" s="303"/>
      <c r="BL17" s="304"/>
      <c r="BM17" s="303"/>
      <c r="BN17" s="303"/>
      <c r="BO17"/>
      <c r="BP17"/>
      <c r="BQ17"/>
      <c r="BR17"/>
      <c r="BS17"/>
      <c r="BT17"/>
      <c r="BU17"/>
      <c r="BV17"/>
      <c r="BW17"/>
      <c r="BX17"/>
      <c r="BY17"/>
    </row>
    <row r="18" spans="2:77" ht="16.5" hidden="1" x14ac:dyDescent="0.3">
      <c r="B18" s="7"/>
      <c r="C18" s="7"/>
      <c r="D18" s="35"/>
      <c r="E18" s="300" t="s">
        <v>760</v>
      </c>
      <c r="F18" s="300" t="s">
        <v>651</v>
      </c>
      <c r="G18" s="300">
        <v>20220101</v>
      </c>
      <c r="H18" s="300">
        <v>2022</v>
      </c>
      <c r="I18" s="300">
        <v>52</v>
      </c>
      <c r="J18" s="300">
        <v>2022</v>
      </c>
      <c r="K18" s="300">
        <v>562</v>
      </c>
      <c r="L18" s="300" t="s">
        <v>761</v>
      </c>
      <c r="M18" s="300" t="s">
        <v>451</v>
      </c>
      <c r="N18" s="300" t="s">
        <v>660</v>
      </c>
      <c r="O18" s="300" t="s">
        <v>762</v>
      </c>
      <c r="P18" s="300">
        <v>566</v>
      </c>
      <c r="Q18" s="300" t="s">
        <v>791</v>
      </c>
      <c r="R18" s="300" t="s">
        <v>434</v>
      </c>
      <c r="S18" s="300">
        <v>0</v>
      </c>
      <c r="T18" s="300" t="s">
        <v>763</v>
      </c>
      <c r="U18" s="300" t="s">
        <v>764</v>
      </c>
      <c r="V18" s="300" t="s">
        <v>765</v>
      </c>
      <c r="W18" s="300" t="s">
        <v>766</v>
      </c>
      <c r="X18" s="300" t="b">
        <v>1</v>
      </c>
      <c r="Y18" s="300">
        <v>31</v>
      </c>
      <c r="Z18" s="300" t="s">
        <v>767</v>
      </c>
      <c r="AA18" s="300" t="s">
        <v>767</v>
      </c>
      <c r="AB18" s="300" t="s">
        <v>66</v>
      </c>
      <c r="AC18" s="300" t="s">
        <v>66</v>
      </c>
      <c r="AD18" s="300">
        <v>2</v>
      </c>
      <c r="AE18" s="300" t="b">
        <v>0</v>
      </c>
      <c r="AF18" s="300" t="s">
        <v>768</v>
      </c>
      <c r="AG18" s="300" t="s">
        <v>769</v>
      </c>
      <c r="AH18" s="300">
        <v>0</v>
      </c>
      <c r="AI18" s="300">
        <v>0</v>
      </c>
      <c r="AJ18" s="300" t="s">
        <v>770</v>
      </c>
      <c r="AK18" s="300">
        <v>-1</v>
      </c>
      <c r="AL18" s="300" t="s">
        <v>771</v>
      </c>
      <c r="AM18" s="300">
        <v>0</v>
      </c>
      <c r="AN18" s="300" t="b">
        <v>0</v>
      </c>
      <c r="AO18" s="300">
        <v>-1</v>
      </c>
      <c r="AP18" s="300" t="s">
        <v>771</v>
      </c>
      <c r="AQ18" s="300">
        <v>0</v>
      </c>
      <c r="AR18" s="300" t="b">
        <v>0</v>
      </c>
      <c r="AS18" s="300">
        <v>0</v>
      </c>
      <c r="AT18" s="300" t="b">
        <v>0</v>
      </c>
      <c r="AU18" s="300">
        <v>0</v>
      </c>
      <c r="AV18" s="300" t="b">
        <v>0</v>
      </c>
      <c r="AW18" s="300" t="s">
        <v>792</v>
      </c>
      <c r="AX18" s="300"/>
      <c r="AY18" s="300" t="s">
        <v>792</v>
      </c>
      <c r="AZ18" s="300">
        <v>0</v>
      </c>
      <c r="BA18" s="300" t="b">
        <v>0</v>
      </c>
      <c r="BB18" s="300" t="b">
        <v>1</v>
      </c>
      <c r="BC18"/>
      <c r="BD18"/>
      <c r="BE18"/>
      <c r="BF18"/>
      <c r="BG18"/>
      <c r="BH18"/>
      <c r="BI18" s="302"/>
      <c r="BJ18" s="303"/>
      <c r="BK18" s="303"/>
      <c r="BL18" s="304"/>
      <c r="BM18" s="303"/>
      <c r="BN18" s="303"/>
      <c r="BO18"/>
      <c r="BP18"/>
      <c r="BQ18"/>
      <c r="BR18"/>
      <c r="BS18"/>
      <c r="BT18"/>
      <c r="BU18"/>
      <c r="BV18"/>
      <c r="BW18"/>
      <c r="BX18"/>
      <c r="BY18"/>
    </row>
    <row r="19" spans="2:77" ht="16.5" hidden="1" x14ac:dyDescent="0.3">
      <c r="B19" s="7"/>
      <c r="C19" s="7"/>
      <c r="D19" s="7"/>
      <c r="E19" s="300" t="s">
        <v>760</v>
      </c>
      <c r="F19" s="300" t="s">
        <v>651</v>
      </c>
      <c r="G19" s="300">
        <v>20220101</v>
      </c>
      <c r="H19" s="300">
        <v>2022</v>
      </c>
      <c r="I19" s="300">
        <v>52</v>
      </c>
      <c r="J19" s="300">
        <v>2022</v>
      </c>
      <c r="K19" s="300">
        <v>562</v>
      </c>
      <c r="L19" s="300" t="s">
        <v>761</v>
      </c>
      <c r="M19" s="300" t="s">
        <v>451</v>
      </c>
      <c r="N19" s="300" t="s">
        <v>660</v>
      </c>
      <c r="O19" s="300" t="s">
        <v>762</v>
      </c>
      <c r="P19" s="300">
        <v>643</v>
      </c>
      <c r="Q19" s="300" t="s">
        <v>793</v>
      </c>
      <c r="R19" s="300" t="s">
        <v>794</v>
      </c>
      <c r="S19" s="300">
        <v>0</v>
      </c>
      <c r="T19" s="300" t="s">
        <v>763</v>
      </c>
      <c r="U19" s="300" t="s">
        <v>764</v>
      </c>
      <c r="V19" s="300" t="s">
        <v>765</v>
      </c>
      <c r="W19" s="300" t="s">
        <v>766</v>
      </c>
      <c r="X19" s="300" t="b">
        <v>1</v>
      </c>
      <c r="Y19" s="300">
        <v>31</v>
      </c>
      <c r="Z19" s="300" t="s">
        <v>767</v>
      </c>
      <c r="AA19" s="300" t="s">
        <v>767</v>
      </c>
      <c r="AB19" s="300" t="s">
        <v>66</v>
      </c>
      <c r="AC19" s="300" t="s">
        <v>66</v>
      </c>
      <c r="AD19" s="300">
        <v>2</v>
      </c>
      <c r="AE19" s="300" t="b">
        <v>0</v>
      </c>
      <c r="AF19" s="300" t="s">
        <v>768</v>
      </c>
      <c r="AG19" s="300" t="s">
        <v>769</v>
      </c>
      <c r="AH19" s="300">
        <v>0</v>
      </c>
      <c r="AI19" s="300">
        <v>0</v>
      </c>
      <c r="AJ19" s="300" t="s">
        <v>770</v>
      </c>
      <c r="AK19" s="300">
        <v>-1</v>
      </c>
      <c r="AL19" s="300" t="s">
        <v>771</v>
      </c>
      <c r="AM19" s="300">
        <v>0</v>
      </c>
      <c r="AN19" s="300" t="b">
        <v>0</v>
      </c>
      <c r="AO19" s="300">
        <v>-1</v>
      </c>
      <c r="AP19" s="300" t="s">
        <v>771</v>
      </c>
      <c r="AQ19" s="300">
        <v>0</v>
      </c>
      <c r="AR19" s="300" t="b">
        <v>0</v>
      </c>
      <c r="AS19" s="300">
        <v>0</v>
      </c>
      <c r="AT19" s="300" t="b">
        <v>0</v>
      </c>
      <c r="AU19" s="300">
        <v>0</v>
      </c>
      <c r="AV19" s="300" t="b">
        <v>0</v>
      </c>
      <c r="AW19" s="300" t="s">
        <v>795</v>
      </c>
      <c r="AX19" s="300"/>
      <c r="AY19" s="300" t="s">
        <v>795</v>
      </c>
      <c r="AZ19" s="300">
        <v>0</v>
      </c>
      <c r="BA19" s="300" t="b">
        <v>0</v>
      </c>
      <c r="BB19" s="300" t="b">
        <v>1</v>
      </c>
      <c r="BC19"/>
      <c r="BD19"/>
      <c r="BE19"/>
      <c r="BF19"/>
      <c r="BG19"/>
      <c r="BH19"/>
      <c r="BI19" s="302"/>
      <c r="BJ19" s="303"/>
      <c r="BK19" s="303"/>
      <c r="BL19" s="304"/>
      <c r="BM19" s="303"/>
      <c r="BN19" s="303"/>
      <c r="BO19"/>
      <c r="BP19"/>
      <c r="BQ19"/>
      <c r="BR19"/>
      <c r="BS19"/>
      <c r="BT19"/>
      <c r="BU19"/>
      <c r="BV19"/>
      <c r="BW19"/>
      <c r="BX19"/>
      <c r="BY19"/>
    </row>
    <row r="20" spans="2:77" ht="16.5" hidden="1" x14ac:dyDescent="0.3">
      <c r="B20" s="7"/>
      <c r="C20" s="7"/>
      <c r="D20" s="35"/>
      <c r="E20" s="300" t="s">
        <v>760</v>
      </c>
      <c r="F20" s="300" t="s">
        <v>651</v>
      </c>
      <c r="G20" s="300">
        <v>20220101</v>
      </c>
      <c r="H20" s="300">
        <v>2022</v>
      </c>
      <c r="I20" s="300">
        <v>52</v>
      </c>
      <c r="J20" s="300">
        <v>2022</v>
      </c>
      <c r="K20" s="300">
        <v>562</v>
      </c>
      <c r="L20" s="300" t="s">
        <v>761</v>
      </c>
      <c r="M20" s="300" t="s">
        <v>451</v>
      </c>
      <c r="N20" s="300" t="s">
        <v>660</v>
      </c>
      <c r="O20" s="300" t="s">
        <v>762</v>
      </c>
      <c r="P20" s="300">
        <v>686</v>
      </c>
      <c r="Q20" s="300" t="s">
        <v>796</v>
      </c>
      <c r="R20" s="300" t="s">
        <v>438</v>
      </c>
      <c r="S20" s="300">
        <v>0</v>
      </c>
      <c r="T20" s="300" t="s">
        <v>763</v>
      </c>
      <c r="U20" s="300" t="s">
        <v>764</v>
      </c>
      <c r="V20" s="300" t="s">
        <v>765</v>
      </c>
      <c r="W20" s="300" t="s">
        <v>766</v>
      </c>
      <c r="X20" s="300" t="b">
        <v>1</v>
      </c>
      <c r="Y20" s="300">
        <v>31</v>
      </c>
      <c r="Z20" s="300" t="s">
        <v>767</v>
      </c>
      <c r="AA20" s="300" t="s">
        <v>767</v>
      </c>
      <c r="AB20" s="300" t="s">
        <v>66</v>
      </c>
      <c r="AC20" s="300" t="s">
        <v>66</v>
      </c>
      <c r="AD20" s="300">
        <v>2</v>
      </c>
      <c r="AE20" s="300" t="b">
        <v>0</v>
      </c>
      <c r="AF20" s="300" t="s">
        <v>768</v>
      </c>
      <c r="AG20" s="300" t="s">
        <v>769</v>
      </c>
      <c r="AH20" s="300">
        <v>0</v>
      </c>
      <c r="AI20" s="300">
        <v>0</v>
      </c>
      <c r="AJ20" s="300" t="s">
        <v>770</v>
      </c>
      <c r="AK20" s="300">
        <v>-1</v>
      </c>
      <c r="AL20" s="300" t="s">
        <v>771</v>
      </c>
      <c r="AM20" s="300">
        <v>0</v>
      </c>
      <c r="AN20" s="300" t="b">
        <v>0</v>
      </c>
      <c r="AO20" s="300">
        <v>-1</v>
      </c>
      <c r="AP20" s="300" t="s">
        <v>771</v>
      </c>
      <c r="AQ20" s="300">
        <v>0</v>
      </c>
      <c r="AR20" s="300" t="b">
        <v>0</v>
      </c>
      <c r="AS20" s="300">
        <v>0</v>
      </c>
      <c r="AT20" s="300" t="b">
        <v>0</v>
      </c>
      <c r="AU20" s="300">
        <v>0</v>
      </c>
      <c r="AV20" s="300" t="b">
        <v>0</v>
      </c>
      <c r="AW20" s="300" t="s">
        <v>797</v>
      </c>
      <c r="AX20" s="300"/>
      <c r="AY20" s="300" t="s">
        <v>797</v>
      </c>
      <c r="AZ20" s="300">
        <v>0</v>
      </c>
      <c r="BA20" s="300" t="b">
        <v>0</v>
      </c>
      <c r="BB20" s="300" t="b">
        <v>1</v>
      </c>
      <c r="BC20"/>
      <c r="BD20"/>
      <c r="BE20"/>
      <c r="BF20"/>
      <c r="BG20"/>
      <c r="BH20"/>
      <c r="BI20" s="302"/>
      <c r="BJ20" s="303"/>
      <c r="BK20" s="303"/>
      <c r="BL20" s="304"/>
      <c r="BM20" s="303"/>
      <c r="BN20" s="303"/>
      <c r="BO20"/>
      <c r="BP20"/>
      <c r="BQ20"/>
      <c r="BR20"/>
      <c r="BS20"/>
      <c r="BT20"/>
      <c r="BU20"/>
      <c r="BV20"/>
      <c r="BW20"/>
      <c r="BX20"/>
      <c r="BY20"/>
    </row>
    <row r="21" spans="2:77" ht="16.5" hidden="1" x14ac:dyDescent="0.3">
      <c r="B21" s="7"/>
      <c r="C21" s="7"/>
      <c r="D21" s="36"/>
      <c r="E21" s="300" t="s">
        <v>760</v>
      </c>
      <c r="F21" s="300" t="s">
        <v>651</v>
      </c>
      <c r="G21" s="300">
        <v>20220101</v>
      </c>
      <c r="H21" s="300">
        <v>2022</v>
      </c>
      <c r="I21" s="300">
        <v>52</v>
      </c>
      <c r="J21" s="300">
        <v>2022</v>
      </c>
      <c r="K21" s="300">
        <v>562</v>
      </c>
      <c r="L21" s="300" t="s">
        <v>761</v>
      </c>
      <c r="M21" s="300" t="s">
        <v>451</v>
      </c>
      <c r="N21" s="300" t="s">
        <v>660</v>
      </c>
      <c r="O21" s="300" t="s">
        <v>762</v>
      </c>
      <c r="P21" s="300">
        <v>699</v>
      </c>
      <c r="Q21" s="300" t="s">
        <v>798</v>
      </c>
      <c r="R21" s="300" t="s">
        <v>799</v>
      </c>
      <c r="S21" s="300">
        <v>0</v>
      </c>
      <c r="T21" s="300" t="s">
        <v>763</v>
      </c>
      <c r="U21" s="300" t="s">
        <v>764</v>
      </c>
      <c r="V21" s="300" t="s">
        <v>765</v>
      </c>
      <c r="W21" s="300" t="s">
        <v>766</v>
      </c>
      <c r="X21" s="300" t="b">
        <v>1</v>
      </c>
      <c r="Y21" s="300">
        <v>31</v>
      </c>
      <c r="Z21" s="300" t="s">
        <v>767</v>
      </c>
      <c r="AA21" s="300" t="s">
        <v>767</v>
      </c>
      <c r="AB21" s="300" t="s">
        <v>66</v>
      </c>
      <c r="AC21" s="300" t="s">
        <v>66</v>
      </c>
      <c r="AD21" s="300">
        <v>2</v>
      </c>
      <c r="AE21" s="300" t="b">
        <v>0</v>
      </c>
      <c r="AF21" s="300" t="s">
        <v>768</v>
      </c>
      <c r="AG21" s="300" t="s">
        <v>769</v>
      </c>
      <c r="AH21" s="300">
        <v>0</v>
      </c>
      <c r="AI21" s="300">
        <v>0</v>
      </c>
      <c r="AJ21" s="300" t="s">
        <v>770</v>
      </c>
      <c r="AK21" s="300">
        <v>-1</v>
      </c>
      <c r="AL21" s="300" t="s">
        <v>771</v>
      </c>
      <c r="AM21" s="300">
        <v>0</v>
      </c>
      <c r="AN21" s="300" t="b">
        <v>0</v>
      </c>
      <c r="AO21" s="300">
        <v>-1</v>
      </c>
      <c r="AP21" s="300" t="s">
        <v>771</v>
      </c>
      <c r="AQ21" s="300">
        <v>0</v>
      </c>
      <c r="AR21" s="300" t="b">
        <v>0</v>
      </c>
      <c r="AS21" s="300">
        <v>0</v>
      </c>
      <c r="AT21" s="300" t="b">
        <v>0</v>
      </c>
      <c r="AU21" s="300">
        <v>0</v>
      </c>
      <c r="AV21" s="300" t="b">
        <v>0</v>
      </c>
      <c r="AW21" s="300" t="s">
        <v>800</v>
      </c>
      <c r="AX21" s="300"/>
      <c r="AY21" s="300" t="s">
        <v>800</v>
      </c>
      <c r="AZ21" s="300">
        <v>0</v>
      </c>
      <c r="BA21" s="300" t="b">
        <v>0</v>
      </c>
      <c r="BB21" s="300" t="b">
        <v>1</v>
      </c>
      <c r="BC21"/>
      <c r="BD21"/>
      <c r="BE21"/>
      <c r="BF21"/>
      <c r="BG21"/>
      <c r="BH21"/>
      <c r="BI21" s="302"/>
      <c r="BJ21" s="303"/>
      <c r="BK21" s="303"/>
      <c r="BL21" s="304"/>
      <c r="BM21" s="303"/>
      <c r="BN21" s="303"/>
      <c r="BO21"/>
      <c r="BP21"/>
      <c r="BQ21"/>
      <c r="BR21"/>
      <c r="BS21"/>
      <c r="BT21"/>
      <c r="BU21"/>
      <c r="BV21"/>
      <c r="BW21"/>
      <c r="BX21"/>
      <c r="BY21"/>
    </row>
    <row r="22" spans="2:77" ht="16.5" hidden="1" x14ac:dyDescent="0.3">
      <c r="B22" s="7"/>
      <c r="C22" s="7"/>
      <c r="D22" s="7"/>
      <c r="E22" s="300" t="s">
        <v>760</v>
      </c>
      <c r="F22" s="300" t="s">
        <v>651</v>
      </c>
      <c r="G22" s="300">
        <v>20220101</v>
      </c>
      <c r="H22" s="300">
        <v>2022</v>
      </c>
      <c r="I22" s="300">
        <v>52</v>
      </c>
      <c r="J22" s="300">
        <v>2022</v>
      </c>
      <c r="K22" s="300">
        <v>562</v>
      </c>
      <c r="L22" s="300" t="s">
        <v>761</v>
      </c>
      <c r="M22" s="300" t="s">
        <v>451</v>
      </c>
      <c r="N22" s="300" t="s">
        <v>660</v>
      </c>
      <c r="O22" s="300" t="s">
        <v>762</v>
      </c>
      <c r="P22" s="300">
        <v>724</v>
      </c>
      <c r="Q22" s="300" t="s">
        <v>801</v>
      </c>
      <c r="R22" s="300" t="s">
        <v>802</v>
      </c>
      <c r="S22" s="300">
        <v>0</v>
      </c>
      <c r="T22" s="300" t="s">
        <v>763</v>
      </c>
      <c r="U22" s="300" t="s">
        <v>764</v>
      </c>
      <c r="V22" s="300" t="s">
        <v>765</v>
      </c>
      <c r="W22" s="300" t="s">
        <v>766</v>
      </c>
      <c r="X22" s="300" t="b">
        <v>1</v>
      </c>
      <c r="Y22" s="300">
        <v>31</v>
      </c>
      <c r="Z22" s="300" t="s">
        <v>767</v>
      </c>
      <c r="AA22" s="300" t="s">
        <v>767</v>
      </c>
      <c r="AB22" s="300" t="s">
        <v>66</v>
      </c>
      <c r="AC22" s="300" t="s">
        <v>66</v>
      </c>
      <c r="AD22" s="300">
        <v>2</v>
      </c>
      <c r="AE22" s="300" t="b">
        <v>0</v>
      </c>
      <c r="AF22" s="300" t="s">
        <v>768</v>
      </c>
      <c r="AG22" s="300" t="s">
        <v>769</v>
      </c>
      <c r="AH22" s="300">
        <v>0</v>
      </c>
      <c r="AI22" s="300">
        <v>0</v>
      </c>
      <c r="AJ22" s="300" t="s">
        <v>770</v>
      </c>
      <c r="AK22" s="300">
        <v>-1</v>
      </c>
      <c r="AL22" s="300" t="s">
        <v>771</v>
      </c>
      <c r="AM22" s="300">
        <v>0</v>
      </c>
      <c r="AN22" s="300" t="b">
        <v>0</v>
      </c>
      <c r="AO22" s="300">
        <v>-1</v>
      </c>
      <c r="AP22" s="300" t="s">
        <v>771</v>
      </c>
      <c r="AQ22" s="300">
        <v>0</v>
      </c>
      <c r="AR22" s="300" t="b">
        <v>0</v>
      </c>
      <c r="AS22" s="300">
        <v>0</v>
      </c>
      <c r="AT22" s="300" t="b">
        <v>0</v>
      </c>
      <c r="AU22" s="300">
        <v>0</v>
      </c>
      <c r="AV22" s="300" t="b">
        <v>0</v>
      </c>
      <c r="AW22" s="300" t="s">
        <v>803</v>
      </c>
      <c r="AX22" s="300"/>
      <c r="AY22" s="300" t="s">
        <v>803</v>
      </c>
      <c r="AZ22" s="300">
        <v>0</v>
      </c>
      <c r="BA22" s="300" t="b">
        <v>0</v>
      </c>
      <c r="BB22" s="300" t="b">
        <v>1</v>
      </c>
      <c r="BC22"/>
      <c r="BD22"/>
      <c r="BE22"/>
      <c r="BF22"/>
      <c r="BG22"/>
      <c r="BH22"/>
      <c r="BI22" s="302"/>
      <c r="BJ22" s="303"/>
      <c r="BK22" s="303"/>
      <c r="BL22" s="304"/>
      <c r="BM22" s="303"/>
      <c r="BN22" s="303"/>
      <c r="BO22"/>
      <c r="BP22"/>
      <c r="BQ22"/>
      <c r="BR22"/>
      <c r="BS22"/>
      <c r="BT22"/>
      <c r="BU22"/>
      <c r="BV22"/>
      <c r="BW22"/>
      <c r="BX22"/>
      <c r="BY22"/>
    </row>
    <row r="23" spans="2:77" ht="16.5" hidden="1" x14ac:dyDescent="0.3">
      <c r="B23" s="7"/>
      <c r="C23" s="7"/>
      <c r="D23" s="7"/>
      <c r="E23" s="300" t="s">
        <v>760</v>
      </c>
      <c r="F23" s="300" t="s">
        <v>651</v>
      </c>
      <c r="G23" s="300">
        <v>20220101</v>
      </c>
      <c r="H23" s="300">
        <v>2022</v>
      </c>
      <c r="I23" s="300">
        <v>52</v>
      </c>
      <c r="J23" s="300">
        <v>2022</v>
      </c>
      <c r="K23" s="300">
        <v>562</v>
      </c>
      <c r="L23" s="300" t="s">
        <v>761</v>
      </c>
      <c r="M23" s="300" t="s">
        <v>451</v>
      </c>
      <c r="N23" s="300" t="s">
        <v>660</v>
      </c>
      <c r="O23" s="300" t="s">
        <v>762</v>
      </c>
      <c r="P23" s="300">
        <v>752</v>
      </c>
      <c r="Q23" s="300" t="s">
        <v>804</v>
      </c>
      <c r="R23" s="300" t="s">
        <v>805</v>
      </c>
      <c r="S23" s="300">
        <v>0</v>
      </c>
      <c r="T23" s="300" t="s">
        <v>763</v>
      </c>
      <c r="U23" s="300" t="s">
        <v>764</v>
      </c>
      <c r="V23" s="300" t="s">
        <v>765</v>
      </c>
      <c r="W23" s="300" t="s">
        <v>766</v>
      </c>
      <c r="X23" s="300" t="b">
        <v>1</v>
      </c>
      <c r="Y23" s="300">
        <v>31</v>
      </c>
      <c r="Z23" s="300" t="s">
        <v>767</v>
      </c>
      <c r="AA23" s="300" t="s">
        <v>767</v>
      </c>
      <c r="AB23" s="300" t="s">
        <v>66</v>
      </c>
      <c r="AC23" s="300" t="s">
        <v>66</v>
      </c>
      <c r="AD23" s="300">
        <v>2</v>
      </c>
      <c r="AE23" s="300" t="b">
        <v>0</v>
      </c>
      <c r="AF23" s="300" t="s">
        <v>768</v>
      </c>
      <c r="AG23" s="300" t="s">
        <v>769</v>
      </c>
      <c r="AH23" s="300">
        <v>0</v>
      </c>
      <c r="AI23" s="300">
        <v>0</v>
      </c>
      <c r="AJ23" s="300" t="s">
        <v>770</v>
      </c>
      <c r="AK23" s="300">
        <v>-1</v>
      </c>
      <c r="AL23" s="300" t="s">
        <v>771</v>
      </c>
      <c r="AM23" s="300">
        <v>0</v>
      </c>
      <c r="AN23" s="300" t="b">
        <v>0</v>
      </c>
      <c r="AO23" s="300">
        <v>-1</v>
      </c>
      <c r="AP23" s="300" t="s">
        <v>771</v>
      </c>
      <c r="AQ23" s="300">
        <v>0</v>
      </c>
      <c r="AR23" s="300" t="b">
        <v>0</v>
      </c>
      <c r="AS23" s="300">
        <v>0</v>
      </c>
      <c r="AT23" s="300" t="b">
        <v>0</v>
      </c>
      <c r="AU23" s="300">
        <v>0</v>
      </c>
      <c r="AV23" s="300" t="b">
        <v>0</v>
      </c>
      <c r="AW23" s="300" t="s">
        <v>806</v>
      </c>
      <c r="AX23" s="300"/>
      <c r="AY23" s="300" t="s">
        <v>806</v>
      </c>
      <c r="AZ23" s="300">
        <v>0</v>
      </c>
      <c r="BA23" s="300" t="b">
        <v>0</v>
      </c>
      <c r="BB23" s="300" t="b">
        <v>1</v>
      </c>
      <c r="BC23"/>
      <c r="BD23"/>
      <c r="BE23"/>
      <c r="BF23"/>
      <c r="BG23"/>
      <c r="BH23"/>
      <c r="BI23" s="302"/>
      <c r="BJ23" s="303"/>
      <c r="BK23" s="303"/>
      <c r="BL23" s="304"/>
      <c r="BM23" s="303"/>
      <c r="BN23" s="303"/>
      <c r="BO23"/>
      <c r="BP23"/>
      <c r="BQ23"/>
      <c r="BR23"/>
      <c r="BS23"/>
      <c r="BT23"/>
      <c r="BU23"/>
      <c r="BV23"/>
      <c r="BW23"/>
      <c r="BX23"/>
      <c r="BY23"/>
    </row>
    <row r="24" spans="2:77" ht="16.5" hidden="1" x14ac:dyDescent="0.3">
      <c r="B24" s="7"/>
      <c r="C24" s="7"/>
      <c r="D24" s="7"/>
      <c r="E24" s="300" t="s">
        <v>760</v>
      </c>
      <c r="F24" s="300" t="s">
        <v>651</v>
      </c>
      <c r="G24" s="300">
        <v>20220101</v>
      </c>
      <c r="H24" s="300">
        <v>2022</v>
      </c>
      <c r="I24" s="300">
        <v>52</v>
      </c>
      <c r="J24" s="300">
        <v>2022</v>
      </c>
      <c r="K24" s="300">
        <v>562</v>
      </c>
      <c r="L24" s="300" t="s">
        <v>761</v>
      </c>
      <c r="M24" s="300" t="s">
        <v>451</v>
      </c>
      <c r="N24" s="300" t="s">
        <v>660</v>
      </c>
      <c r="O24" s="300" t="s">
        <v>762</v>
      </c>
      <c r="P24" s="300">
        <v>768</v>
      </c>
      <c r="Q24" s="300" t="s">
        <v>807</v>
      </c>
      <c r="R24" s="300" t="s">
        <v>442</v>
      </c>
      <c r="S24" s="300">
        <v>0</v>
      </c>
      <c r="T24" s="300" t="s">
        <v>763</v>
      </c>
      <c r="U24" s="300" t="s">
        <v>764</v>
      </c>
      <c r="V24" s="300" t="s">
        <v>765</v>
      </c>
      <c r="W24" s="300" t="s">
        <v>766</v>
      </c>
      <c r="X24" s="300" t="b">
        <v>1</v>
      </c>
      <c r="Y24" s="300">
        <v>31</v>
      </c>
      <c r="Z24" s="300" t="s">
        <v>767</v>
      </c>
      <c r="AA24" s="300" t="s">
        <v>767</v>
      </c>
      <c r="AB24" s="300" t="s">
        <v>66</v>
      </c>
      <c r="AC24" s="300" t="s">
        <v>66</v>
      </c>
      <c r="AD24" s="300">
        <v>2</v>
      </c>
      <c r="AE24" s="300" t="b">
        <v>0</v>
      </c>
      <c r="AF24" s="300" t="s">
        <v>768</v>
      </c>
      <c r="AG24" s="300" t="s">
        <v>769</v>
      </c>
      <c r="AH24" s="300">
        <v>0</v>
      </c>
      <c r="AI24" s="300">
        <v>0</v>
      </c>
      <c r="AJ24" s="300" t="s">
        <v>770</v>
      </c>
      <c r="AK24" s="300">
        <v>-1</v>
      </c>
      <c r="AL24" s="300" t="s">
        <v>771</v>
      </c>
      <c r="AM24" s="300">
        <v>0</v>
      </c>
      <c r="AN24" s="300" t="b">
        <v>0</v>
      </c>
      <c r="AO24" s="300">
        <v>-1</v>
      </c>
      <c r="AP24" s="300" t="s">
        <v>771</v>
      </c>
      <c r="AQ24" s="300">
        <v>0</v>
      </c>
      <c r="AR24" s="300" t="b">
        <v>0</v>
      </c>
      <c r="AS24" s="300">
        <v>0</v>
      </c>
      <c r="AT24" s="300" t="b">
        <v>0</v>
      </c>
      <c r="AU24" s="300">
        <v>0</v>
      </c>
      <c r="AV24" s="300" t="b">
        <v>0</v>
      </c>
      <c r="AW24" s="300" t="s">
        <v>808</v>
      </c>
      <c r="AX24" s="300"/>
      <c r="AY24" s="300" t="s">
        <v>808</v>
      </c>
      <c r="AZ24" s="300">
        <v>0</v>
      </c>
      <c r="BA24" s="300" t="b">
        <v>0</v>
      </c>
      <c r="BB24" s="300" t="b">
        <v>1</v>
      </c>
      <c r="BC24"/>
      <c r="BD24"/>
      <c r="BE24"/>
      <c r="BF24"/>
      <c r="BG24"/>
      <c r="BH24"/>
      <c r="BI24" s="302"/>
      <c r="BJ24" s="303"/>
      <c r="BK24" s="303"/>
      <c r="BL24" s="304"/>
      <c r="BM24" s="303"/>
      <c r="BN24" s="303"/>
      <c r="BO24"/>
      <c r="BP24"/>
      <c r="BQ24"/>
      <c r="BR24"/>
      <c r="BS24"/>
      <c r="BT24"/>
      <c r="BU24"/>
      <c r="BV24"/>
      <c r="BW24"/>
      <c r="BX24"/>
      <c r="BY24"/>
    </row>
    <row r="25" spans="2:77" ht="16.5" hidden="1" x14ac:dyDescent="0.3">
      <c r="B25" s="7"/>
      <c r="C25" s="7"/>
      <c r="D25" s="7"/>
      <c r="E25" s="300" t="s">
        <v>760</v>
      </c>
      <c r="F25" s="300" t="s">
        <v>651</v>
      </c>
      <c r="G25" s="300">
        <v>20220101</v>
      </c>
      <c r="H25" s="300">
        <v>2022</v>
      </c>
      <c r="I25" s="300">
        <v>52</v>
      </c>
      <c r="J25" s="300">
        <v>2022</v>
      </c>
      <c r="K25" s="300">
        <v>562</v>
      </c>
      <c r="L25" s="300" t="s">
        <v>761</v>
      </c>
      <c r="M25" s="300" t="s">
        <v>451</v>
      </c>
      <c r="N25" s="300" t="s">
        <v>660</v>
      </c>
      <c r="O25" s="300" t="s">
        <v>762</v>
      </c>
      <c r="P25" s="300">
        <v>842</v>
      </c>
      <c r="Q25" s="300" t="s">
        <v>809</v>
      </c>
      <c r="R25" s="300" t="s">
        <v>809</v>
      </c>
      <c r="S25" s="300">
        <v>0</v>
      </c>
      <c r="T25" s="300" t="s">
        <v>763</v>
      </c>
      <c r="U25" s="300" t="s">
        <v>764</v>
      </c>
      <c r="V25" s="300" t="s">
        <v>765</v>
      </c>
      <c r="W25" s="300" t="s">
        <v>766</v>
      </c>
      <c r="X25" s="300" t="b">
        <v>1</v>
      </c>
      <c r="Y25" s="300">
        <v>31</v>
      </c>
      <c r="Z25" s="300" t="s">
        <v>767</v>
      </c>
      <c r="AA25" s="300" t="s">
        <v>767</v>
      </c>
      <c r="AB25" s="300" t="s">
        <v>66</v>
      </c>
      <c r="AC25" s="300" t="s">
        <v>66</v>
      </c>
      <c r="AD25" s="300">
        <v>2</v>
      </c>
      <c r="AE25" s="300" t="b">
        <v>0</v>
      </c>
      <c r="AF25" s="300" t="s">
        <v>768</v>
      </c>
      <c r="AG25" s="300" t="s">
        <v>769</v>
      </c>
      <c r="AH25" s="300">
        <v>0</v>
      </c>
      <c r="AI25" s="300">
        <v>0</v>
      </c>
      <c r="AJ25" s="300" t="s">
        <v>770</v>
      </c>
      <c r="AK25" s="300">
        <v>-1</v>
      </c>
      <c r="AL25" s="300" t="s">
        <v>771</v>
      </c>
      <c r="AM25" s="300">
        <v>0</v>
      </c>
      <c r="AN25" s="300" t="b">
        <v>0</v>
      </c>
      <c r="AO25" s="300">
        <v>-1</v>
      </c>
      <c r="AP25" s="300" t="s">
        <v>771</v>
      </c>
      <c r="AQ25" s="300">
        <v>0</v>
      </c>
      <c r="AR25" s="300" t="b">
        <v>0</v>
      </c>
      <c r="AS25" s="300">
        <v>0</v>
      </c>
      <c r="AT25" s="300" t="b">
        <v>0</v>
      </c>
      <c r="AU25" s="300">
        <v>0</v>
      </c>
      <c r="AV25" s="300" t="b">
        <v>0</v>
      </c>
      <c r="AW25" s="300" t="s">
        <v>810</v>
      </c>
      <c r="AX25" s="300"/>
      <c r="AY25" s="300" t="s">
        <v>810</v>
      </c>
      <c r="AZ25" s="300">
        <v>0</v>
      </c>
      <c r="BA25" s="300" t="b">
        <v>0</v>
      </c>
      <c r="BB25" s="300" t="b">
        <v>1</v>
      </c>
      <c r="BC25"/>
      <c r="BD25"/>
      <c r="BE25"/>
      <c r="BF25"/>
      <c r="BG25"/>
      <c r="BH25"/>
      <c r="BI25" s="302"/>
      <c r="BJ25" s="303"/>
      <c r="BK25" s="303"/>
      <c r="BL25" s="304"/>
      <c r="BM25" s="303"/>
      <c r="BN25" s="303"/>
      <c r="BO25"/>
      <c r="BP25"/>
      <c r="BQ25"/>
      <c r="BR25"/>
      <c r="BS25"/>
      <c r="BT25"/>
      <c r="BU25"/>
      <c r="BV25"/>
      <c r="BW25"/>
      <c r="BX25"/>
      <c r="BY25"/>
    </row>
    <row r="26" spans="2:77" ht="16.5" hidden="1" x14ac:dyDescent="0.3">
      <c r="B26" s="7"/>
      <c r="C26" s="7"/>
      <c r="D26" s="7"/>
      <c r="E26" s="300" t="s">
        <v>760</v>
      </c>
      <c r="F26" s="300" t="s">
        <v>651</v>
      </c>
      <c r="G26" s="300">
        <v>20220101</v>
      </c>
      <c r="H26" s="300">
        <v>2022</v>
      </c>
      <c r="I26" s="300">
        <v>52</v>
      </c>
      <c r="J26" s="300">
        <v>2022</v>
      </c>
      <c r="K26" s="300">
        <v>562</v>
      </c>
      <c r="L26" s="300" t="s">
        <v>761</v>
      </c>
      <c r="M26" s="300" t="s">
        <v>451</v>
      </c>
      <c r="N26" s="300" t="s">
        <v>660</v>
      </c>
      <c r="O26" s="300" t="s">
        <v>762</v>
      </c>
      <c r="P26" s="300">
        <v>854</v>
      </c>
      <c r="Q26" s="300" t="s">
        <v>811</v>
      </c>
      <c r="R26" s="300" t="s">
        <v>437</v>
      </c>
      <c r="S26" s="300">
        <v>0</v>
      </c>
      <c r="T26" s="300" t="s">
        <v>763</v>
      </c>
      <c r="U26" s="300" t="s">
        <v>764</v>
      </c>
      <c r="V26" s="300" t="s">
        <v>765</v>
      </c>
      <c r="W26" s="300" t="s">
        <v>766</v>
      </c>
      <c r="X26" s="300" t="b">
        <v>1</v>
      </c>
      <c r="Y26" s="300">
        <v>31</v>
      </c>
      <c r="Z26" s="300" t="s">
        <v>767</v>
      </c>
      <c r="AA26" s="300" t="s">
        <v>767</v>
      </c>
      <c r="AB26" s="300" t="s">
        <v>66</v>
      </c>
      <c r="AC26" s="300" t="s">
        <v>66</v>
      </c>
      <c r="AD26" s="300">
        <v>2</v>
      </c>
      <c r="AE26" s="300" t="b">
        <v>0</v>
      </c>
      <c r="AF26" s="300" t="s">
        <v>768</v>
      </c>
      <c r="AG26" s="300" t="s">
        <v>769</v>
      </c>
      <c r="AH26" s="300">
        <v>0</v>
      </c>
      <c r="AI26" s="300">
        <v>0</v>
      </c>
      <c r="AJ26" s="300" t="s">
        <v>770</v>
      </c>
      <c r="AK26" s="300">
        <v>-1</v>
      </c>
      <c r="AL26" s="300" t="s">
        <v>771</v>
      </c>
      <c r="AM26" s="300">
        <v>0</v>
      </c>
      <c r="AN26" s="300" t="b">
        <v>0</v>
      </c>
      <c r="AO26" s="300">
        <v>-1</v>
      </c>
      <c r="AP26" s="300" t="s">
        <v>771</v>
      </c>
      <c r="AQ26" s="300">
        <v>0</v>
      </c>
      <c r="AR26" s="300" t="b">
        <v>0</v>
      </c>
      <c r="AS26" s="300">
        <v>0</v>
      </c>
      <c r="AT26" s="300" t="b">
        <v>0</v>
      </c>
      <c r="AU26" s="300">
        <v>0</v>
      </c>
      <c r="AV26" s="300" t="b">
        <v>0</v>
      </c>
      <c r="AW26" s="300" t="s">
        <v>812</v>
      </c>
      <c r="AX26" s="300"/>
      <c r="AY26" s="300" t="s">
        <v>812</v>
      </c>
      <c r="AZ26" s="300">
        <v>0</v>
      </c>
      <c r="BA26" s="300" t="b">
        <v>0</v>
      </c>
      <c r="BB26" s="300" t="b">
        <v>1</v>
      </c>
      <c r="BC26"/>
      <c r="BD26"/>
      <c r="BE26"/>
      <c r="BF26"/>
      <c r="BG26"/>
      <c r="BH26"/>
      <c r="BI26" s="302"/>
      <c r="BJ26" s="303"/>
      <c r="BK26" s="303"/>
      <c r="BL26" s="304"/>
      <c r="BM26" s="303"/>
      <c r="BN26" s="303"/>
      <c r="BO26"/>
      <c r="BP26"/>
      <c r="BQ26"/>
      <c r="BR26"/>
      <c r="BS26"/>
      <c r="BT26"/>
      <c r="BU26"/>
      <c r="BV26"/>
      <c r="BW26"/>
      <c r="BX26"/>
      <c r="BY26"/>
    </row>
    <row r="27" spans="2:77" ht="16.5" hidden="1" x14ac:dyDescent="0.3">
      <c r="B27" s="7"/>
      <c r="C27" s="7"/>
      <c r="D27" s="7"/>
      <c r="E27" s="300" t="s">
        <v>760</v>
      </c>
      <c r="F27" s="300" t="s">
        <v>651</v>
      </c>
      <c r="G27" s="300">
        <v>20220101</v>
      </c>
      <c r="H27" s="300">
        <v>2022</v>
      </c>
      <c r="I27" s="300">
        <v>52</v>
      </c>
      <c r="J27" s="300">
        <v>2022</v>
      </c>
      <c r="K27" s="300">
        <v>562</v>
      </c>
      <c r="L27" s="300" t="s">
        <v>761</v>
      </c>
      <c r="M27" s="300" t="s">
        <v>451</v>
      </c>
      <c r="N27" s="300" t="s">
        <v>660</v>
      </c>
      <c r="O27" s="300" t="s">
        <v>762</v>
      </c>
      <c r="P27" s="300">
        <v>0</v>
      </c>
      <c r="Q27" s="300" t="s">
        <v>763</v>
      </c>
      <c r="R27" s="300" t="s">
        <v>764</v>
      </c>
      <c r="S27" s="300">
        <v>0</v>
      </c>
      <c r="T27" s="300" t="s">
        <v>763</v>
      </c>
      <c r="U27" s="300" t="s">
        <v>764</v>
      </c>
      <c r="V27" s="300" t="s">
        <v>765</v>
      </c>
      <c r="W27" s="300" t="s">
        <v>766</v>
      </c>
      <c r="X27" s="300" t="b">
        <v>1</v>
      </c>
      <c r="Y27" s="300">
        <v>3101</v>
      </c>
      <c r="Z27" s="300" t="s">
        <v>813</v>
      </c>
      <c r="AA27" s="300" t="s">
        <v>525</v>
      </c>
      <c r="AB27" s="300" t="s">
        <v>66</v>
      </c>
      <c r="AC27" s="300" t="s">
        <v>66</v>
      </c>
      <c r="AD27" s="300">
        <v>4</v>
      </c>
      <c r="AE27" s="300" t="b">
        <v>0</v>
      </c>
      <c r="AF27" s="300" t="s">
        <v>768</v>
      </c>
      <c r="AG27" s="300" t="s">
        <v>769</v>
      </c>
      <c r="AH27" s="300">
        <v>0</v>
      </c>
      <c r="AI27" s="300">
        <v>0</v>
      </c>
      <c r="AJ27" s="300" t="s">
        <v>770</v>
      </c>
      <c r="AK27" s="300">
        <v>8</v>
      </c>
      <c r="AL27" s="300" t="s">
        <v>814</v>
      </c>
      <c r="AM27" s="300">
        <v>10120</v>
      </c>
      <c r="AN27" s="300" t="b">
        <v>0</v>
      </c>
      <c r="AO27" s="300">
        <v>8</v>
      </c>
      <c r="AP27" s="300" t="s">
        <v>814</v>
      </c>
      <c r="AQ27" s="300">
        <v>10120</v>
      </c>
      <c r="AR27" s="300" t="b">
        <v>0</v>
      </c>
      <c r="AS27" s="300">
        <v>10120</v>
      </c>
      <c r="AT27" s="300" t="b">
        <v>0</v>
      </c>
      <c r="AU27" s="300">
        <v>0</v>
      </c>
      <c r="AV27" s="300" t="b">
        <v>0</v>
      </c>
      <c r="AW27" s="300" t="s">
        <v>815</v>
      </c>
      <c r="AX27" s="300"/>
      <c r="AY27" s="300" t="s">
        <v>815</v>
      </c>
      <c r="AZ27" s="300">
        <v>0</v>
      </c>
      <c r="BA27" s="300" t="b">
        <v>0</v>
      </c>
      <c r="BB27" s="300" t="b">
        <v>1</v>
      </c>
      <c r="BC27"/>
      <c r="BD27"/>
      <c r="BE27"/>
      <c r="BF27"/>
      <c r="BG27"/>
      <c r="BH27"/>
      <c r="BI27" s="302"/>
      <c r="BJ27" s="303"/>
      <c r="BK27" s="303"/>
      <c r="BL27" s="304"/>
      <c r="BM27" s="303"/>
      <c r="BN27" s="303"/>
      <c r="BO27"/>
      <c r="BP27"/>
      <c r="BQ27"/>
      <c r="BR27"/>
      <c r="BS27"/>
      <c r="BT27"/>
      <c r="BU27"/>
      <c r="BV27"/>
      <c r="BW27"/>
      <c r="BX27"/>
      <c r="BY27"/>
    </row>
    <row r="28" spans="2:77" ht="16.5" hidden="1" x14ac:dyDescent="0.3">
      <c r="B28" s="7"/>
      <c r="C28" s="7"/>
      <c r="D28" s="7"/>
      <c r="E28" s="300" t="s">
        <v>760</v>
      </c>
      <c r="F28" s="300" t="s">
        <v>651</v>
      </c>
      <c r="G28" s="300">
        <v>20220101</v>
      </c>
      <c r="H28" s="300">
        <v>2022</v>
      </c>
      <c r="I28" s="300">
        <v>52</v>
      </c>
      <c r="J28" s="300">
        <v>2022</v>
      </c>
      <c r="K28" s="300">
        <v>562</v>
      </c>
      <c r="L28" s="300" t="s">
        <v>761</v>
      </c>
      <c r="M28" s="300" t="s">
        <v>451</v>
      </c>
      <c r="N28" s="300" t="s">
        <v>660</v>
      </c>
      <c r="O28" s="300" t="s">
        <v>762</v>
      </c>
      <c r="P28" s="300">
        <v>204</v>
      </c>
      <c r="Q28" s="300" t="s">
        <v>776</v>
      </c>
      <c r="R28" s="300" t="s">
        <v>432</v>
      </c>
      <c r="S28" s="300">
        <v>0</v>
      </c>
      <c r="T28" s="300" t="s">
        <v>763</v>
      </c>
      <c r="U28" s="300" t="s">
        <v>764</v>
      </c>
      <c r="V28" s="300" t="s">
        <v>765</v>
      </c>
      <c r="W28" s="300" t="s">
        <v>766</v>
      </c>
      <c r="X28" s="300" t="b">
        <v>1</v>
      </c>
      <c r="Y28" s="300">
        <v>3101</v>
      </c>
      <c r="Z28" s="300" t="s">
        <v>813</v>
      </c>
      <c r="AA28" s="300" t="s">
        <v>525</v>
      </c>
      <c r="AB28" s="300" t="s">
        <v>66</v>
      </c>
      <c r="AC28" s="300" t="s">
        <v>66</v>
      </c>
      <c r="AD28" s="300">
        <v>4</v>
      </c>
      <c r="AE28" s="300" t="b">
        <v>0</v>
      </c>
      <c r="AF28" s="300" t="s">
        <v>768</v>
      </c>
      <c r="AG28" s="300" t="s">
        <v>769</v>
      </c>
      <c r="AH28" s="300">
        <v>0</v>
      </c>
      <c r="AI28" s="300">
        <v>0</v>
      </c>
      <c r="AJ28" s="300" t="s">
        <v>770</v>
      </c>
      <c r="AK28" s="300">
        <v>8</v>
      </c>
      <c r="AL28" s="300" t="s">
        <v>814</v>
      </c>
      <c r="AM28" s="300">
        <v>120</v>
      </c>
      <c r="AN28" s="300" t="b">
        <v>0</v>
      </c>
      <c r="AO28" s="300">
        <v>8</v>
      </c>
      <c r="AP28" s="300" t="s">
        <v>814</v>
      </c>
      <c r="AQ28" s="300">
        <v>120</v>
      </c>
      <c r="AR28" s="300" t="b">
        <v>0</v>
      </c>
      <c r="AS28" s="300">
        <v>120</v>
      </c>
      <c r="AT28" s="300" t="b">
        <v>0</v>
      </c>
      <c r="AU28" s="300">
        <v>0</v>
      </c>
      <c r="AV28" s="300" t="b">
        <v>0</v>
      </c>
      <c r="AW28" s="300" t="s">
        <v>816</v>
      </c>
      <c r="AX28" s="300"/>
      <c r="AY28" s="300" t="s">
        <v>816</v>
      </c>
      <c r="AZ28" s="300">
        <v>0</v>
      </c>
      <c r="BA28" s="300" t="b">
        <v>0</v>
      </c>
      <c r="BB28" s="300" t="b">
        <v>1</v>
      </c>
      <c r="BC28"/>
      <c r="BD28"/>
      <c r="BE28"/>
      <c r="BF28"/>
      <c r="BG28"/>
      <c r="BH28"/>
      <c r="BI28" s="302"/>
      <c r="BJ28" s="303"/>
      <c r="BK28" s="303"/>
      <c r="BL28" s="304"/>
      <c r="BM28" s="303"/>
      <c r="BN28" s="303"/>
      <c r="BO28"/>
      <c r="BP28"/>
      <c r="BQ28"/>
      <c r="BR28"/>
      <c r="BS28"/>
      <c r="BT28"/>
      <c r="BU28"/>
      <c r="BV28"/>
      <c r="BW28"/>
      <c r="BX28"/>
      <c r="BY28"/>
    </row>
    <row r="29" spans="2:77" ht="16.5" hidden="1" x14ac:dyDescent="0.3">
      <c r="B29" s="7"/>
      <c r="C29" s="7"/>
      <c r="D29" s="7"/>
      <c r="E29" s="300" t="s">
        <v>760</v>
      </c>
      <c r="F29" s="300" t="s">
        <v>651</v>
      </c>
      <c r="G29" s="300">
        <v>20220101</v>
      </c>
      <c r="H29" s="300">
        <v>2022</v>
      </c>
      <c r="I29" s="300">
        <v>52</v>
      </c>
      <c r="J29" s="300">
        <v>2022</v>
      </c>
      <c r="K29" s="300">
        <v>562</v>
      </c>
      <c r="L29" s="300" t="s">
        <v>761</v>
      </c>
      <c r="M29" s="300" t="s">
        <v>451</v>
      </c>
      <c r="N29" s="300" t="s">
        <v>660</v>
      </c>
      <c r="O29" s="300" t="s">
        <v>762</v>
      </c>
      <c r="P29" s="300">
        <v>566</v>
      </c>
      <c r="Q29" s="300" t="s">
        <v>791</v>
      </c>
      <c r="R29" s="300" t="s">
        <v>434</v>
      </c>
      <c r="S29" s="300">
        <v>0</v>
      </c>
      <c r="T29" s="300" t="s">
        <v>763</v>
      </c>
      <c r="U29" s="300" t="s">
        <v>764</v>
      </c>
      <c r="V29" s="300" t="s">
        <v>765</v>
      </c>
      <c r="W29" s="300" t="s">
        <v>766</v>
      </c>
      <c r="X29" s="300" t="b">
        <v>1</v>
      </c>
      <c r="Y29" s="300">
        <v>3101</v>
      </c>
      <c r="Z29" s="300" t="s">
        <v>813</v>
      </c>
      <c r="AA29" s="300" t="s">
        <v>525</v>
      </c>
      <c r="AB29" s="300" t="s">
        <v>66</v>
      </c>
      <c r="AC29" s="300" t="s">
        <v>66</v>
      </c>
      <c r="AD29" s="300">
        <v>4</v>
      </c>
      <c r="AE29" s="300" t="b">
        <v>0</v>
      </c>
      <c r="AF29" s="300" t="s">
        <v>768</v>
      </c>
      <c r="AG29" s="300" t="s">
        <v>769</v>
      </c>
      <c r="AH29" s="300">
        <v>0</v>
      </c>
      <c r="AI29" s="300">
        <v>0</v>
      </c>
      <c r="AJ29" s="300" t="s">
        <v>770</v>
      </c>
      <c r="AK29" s="300">
        <v>8</v>
      </c>
      <c r="AL29" s="300" t="s">
        <v>814</v>
      </c>
      <c r="AM29" s="300">
        <v>10000</v>
      </c>
      <c r="AN29" s="300" t="b">
        <v>0</v>
      </c>
      <c r="AO29" s="300">
        <v>8</v>
      </c>
      <c r="AP29" s="300" t="s">
        <v>814</v>
      </c>
      <c r="AQ29" s="300">
        <v>10000</v>
      </c>
      <c r="AR29" s="300" t="b">
        <v>0</v>
      </c>
      <c r="AS29" s="300">
        <v>10000</v>
      </c>
      <c r="AT29" s="300" t="b">
        <v>0</v>
      </c>
      <c r="AU29" s="300">
        <v>0</v>
      </c>
      <c r="AV29" s="300" t="b">
        <v>0</v>
      </c>
      <c r="AW29" s="300" t="s">
        <v>817</v>
      </c>
      <c r="AX29" s="300"/>
      <c r="AY29" s="300" t="s">
        <v>817</v>
      </c>
      <c r="AZ29" s="300">
        <v>0</v>
      </c>
      <c r="BA29" s="300" t="b">
        <v>0</v>
      </c>
      <c r="BB29" s="300" t="b">
        <v>1</v>
      </c>
      <c r="BC29"/>
      <c r="BD29"/>
      <c r="BE29"/>
      <c r="BF29"/>
      <c r="BG29"/>
      <c r="BH29"/>
      <c r="BI29" s="302"/>
      <c r="BJ29" s="303"/>
      <c r="BK29" s="303"/>
      <c r="BL29" s="304"/>
      <c r="BM29" s="303"/>
      <c r="BN29" s="303"/>
      <c r="BO29"/>
      <c r="BP29"/>
      <c r="BQ29"/>
      <c r="BR29"/>
      <c r="BS29"/>
      <c r="BT29"/>
      <c r="BU29"/>
      <c r="BV29"/>
      <c r="BW29"/>
      <c r="BX29"/>
      <c r="BY29"/>
    </row>
    <row r="30" spans="2:77" ht="16.5" hidden="1" x14ac:dyDescent="0.3">
      <c r="B30" s="7"/>
      <c r="C30" s="7"/>
      <c r="D30" s="7"/>
      <c r="E30" s="300" t="s">
        <v>760</v>
      </c>
      <c r="F30" s="300" t="s">
        <v>651</v>
      </c>
      <c r="G30" s="300">
        <v>20220101</v>
      </c>
      <c r="H30" s="300">
        <v>2022</v>
      </c>
      <c r="I30" s="300">
        <v>52</v>
      </c>
      <c r="J30" s="300">
        <v>2022</v>
      </c>
      <c r="K30" s="300">
        <v>562</v>
      </c>
      <c r="L30" s="300" t="s">
        <v>761</v>
      </c>
      <c r="M30" s="300" t="s">
        <v>451</v>
      </c>
      <c r="N30" s="300" t="s">
        <v>660</v>
      </c>
      <c r="O30" s="300" t="s">
        <v>762</v>
      </c>
      <c r="P30" s="300">
        <v>0</v>
      </c>
      <c r="Q30" s="300" t="s">
        <v>763</v>
      </c>
      <c r="R30" s="300" t="s">
        <v>764</v>
      </c>
      <c r="S30" s="300">
        <v>0</v>
      </c>
      <c r="T30" s="300" t="s">
        <v>763</v>
      </c>
      <c r="U30" s="300" t="s">
        <v>764</v>
      </c>
      <c r="V30" s="300" t="s">
        <v>765</v>
      </c>
      <c r="W30" s="300" t="s">
        <v>766</v>
      </c>
      <c r="X30" s="300" t="b">
        <v>1</v>
      </c>
      <c r="Y30" s="300">
        <v>310100</v>
      </c>
      <c r="Z30" s="300" t="s">
        <v>818</v>
      </c>
      <c r="AA30" s="300" t="s">
        <v>525</v>
      </c>
      <c r="AB30" s="300" t="s">
        <v>66</v>
      </c>
      <c r="AC30" s="300" t="s">
        <v>66</v>
      </c>
      <c r="AD30" s="300">
        <v>6</v>
      </c>
      <c r="AE30" s="300" t="b">
        <v>1</v>
      </c>
      <c r="AF30" s="300" t="s">
        <v>768</v>
      </c>
      <c r="AG30" s="300" t="s">
        <v>769</v>
      </c>
      <c r="AH30" s="300">
        <v>0</v>
      </c>
      <c r="AI30" s="300">
        <v>0</v>
      </c>
      <c r="AJ30" s="300" t="s">
        <v>770</v>
      </c>
      <c r="AK30" s="300">
        <v>8</v>
      </c>
      <c r="AL30" s="300" t="s">
        <v>814</v>
      </c>
      <c r="AM30" s="300">
        <v>10120</v>
      </c>
      <c r="AN30" s="300" t="b">
        <v>0</v>
      </c>
      <c r="AO30" s="300">
        <v>8</v>
      </c>
      <c r="AP30" s="300" t="s">
        <v>814</v>
      </c>
      <c r="AQ30" s="300">
        <v>10120</v>
      </c>
      <c r="AR30" s="300" t="b">
        <v>0</v>
      </c>
      <c r="AS30" s="300">
        <v>10120</v>
      </c>
      <c r="AT30" s="300" t="b">
        <v>0</v>
      </c>
      <c r="AU30" s="300">
        <v>0</v>
      </c>
      <c r="AV30" s="300" t="b">
        <v>0</v>
      </c>
      <c r="AW30" s="300" t="s">
        <v>815</v>
      </c>
      <c r="AX30" s="300"/>
      <c r="AY30" s="300" t="s">
        <v>815</v>
      </c>
      <c r="AZ30" s="300">
        <v>0</v>
      </c>
      <c r="BA30" s="300" t="b">
        <v>0</v>
      </c>
      <c r="BB30" s="300" t="b">
        <v>1</v>
      </c>
      <c r="BC30"/>
      <c r="BD30"/>
      <c r="BE30"/>
      <c r="BF30"/>
      <c r="BG30"/>
      <c r="BH30"/>
      <c r="BI30" s="302"/>
      <c r="BJ30" s="303"/>
      <c r="BK30" s="303"/>
      <c r="BL30" s="304"/>
      <c r="BM30" s="303"/>
      <c r="BN30" s="303"/>
      <c r="BO30"/>
      <c r="BP30"/>
      <c r="BQ30"/>
      <c r="BR30"/>
      <c r="BS30"/>
      <c r="BT30"/>
      <c r="BU30"/>
      <c r="BV30"/>
      <c r="BW30"/>
      <c r="BX30"/>
      <c r="BY30"/>
    </row>
    <row r="31" spans="2:77" ht="16.5" hidden="1" x14ac:dyDescent="0.3">
      <c r="B31" s="7"/>
      <c r="C31" s="7"/>
      <c r="D31" s="7"/>
      <c r="E31" s="300" t="s">
        <v>760</v>
      </c>
      <c r="F31" s="300" t="s">
        <v>651</v>
      </c>
      <c r="G31" s="300">
        <v>20220101</v>
      </c>
      <c r="H31" s="300">
        <v>2022</v>
      </c>
      <c r="I31" s="300">
        <v>52</v>
      </c>
      <c r="J31" s="300">
        <v>2022</v>
      </c>
      <c r="K31" s="300">
        <v>562</v>
      </c>
      <c r="L31" s="300" t="s">
        <v>761</v>
      </c>
      <c r="M31" s="300" t="s">
        <v>451</v>
      </c>
      <c r="N31" s="300" t="s">
        <v>660</v>
      </c>
      <c r="O31" s="300" t="s">
        <v>762</v>
      </c>
      <c r="P31" s="300">
        <v>204</v>
      </c>
      <c r="Q31" s="300" t="s">
        <v>776</v>
      </c>
      <c r="R31" s="300" t="s">
        <v>432</v>
      </c>
      <c r="S31" s="300">
        <v>0</v>
      </c>
      <c r="T31" s="300" t="s">
        <v>763</v>
      </c>
      <c r="U31" s="300" t="s">
        <v>764</v>
      </c>
      <c r="V31" s="300" t="s">
        <v>765</v>
      </c>
      <c r="W31" s="300" t="s">
        <v>766</v>
      </c>
      <c r="X31" s="300" t="b">
        <v>1</v>
      </c>
      <c r="Y31" s="300">
        <v>310100</v>
      </c>
      <c r="Z31" s="300" t="s">
        <v>818</v>
      </c>
      <c r="AA31" s="300" t="s">
        <v>525</v>
      </c>
      <c r="AB31" s="300" t="s">
        <v>66</v>
      </c>
      <c r="AC31" s="300" t="s">
        <v>66</v>
      </c>
      <c r="AD31" s="300">
        <v>6</v>
      </c>
      <c r="AE31" s="300" t="b">
        <v>1</v>
      </c>
      <c r="AF31" s="300" t="s">
        <v>768</v>
      </c>
      <c r="AG31" s="300" t="s">
        <v>769</v>
      </c>
      <c r="AH31" s="300">
        <v>0</v>
      </c>
      <c r="AI31" s="300">
        <v>0</v>
      </c>
      <c r="AJ31" s="300" t="s">
        <v>770</v>
      </c>
      <c r="AK31" s="300">
        <v>8</v>
      </c>
      <c r="AL31" s="300" t="s">
        <v>814</v>
      </c>
      <c r="AM31" s="300">
        <v>120</v>
      </c>
      <c r="AN31" s="300" t="b">
        <v>0</v>
      </c>
      <c r="AO31" s="300">
        <v>8</v>
      </c>
      <c r="AP31" s="300" t="s">
        <v>814</v>
      </c>
      <c r="AQ31" s="300">
        <v>120</v>
      </c>
      <c r="AR31" s="300" t="b">
        <v>0</v>
      </c>
      <c r="AS31" s="300">
        <v>120</v>
      </c>
      <c r="AT31" s="300" t="b">
        <v>0</v>
      </c>
      <c r="AU31" s="300">
        <v>0</v>
      </c>
      <c r="AV31" s="300" t="b">
        <v>0</v>
      </c>
      <c r="AW31" s="300" t="s">
        <v>816</v>
      </c>
      <c r="AX31" s="300"/>
      <c r="AY31" s="300" t="s">
        <v>816</v>
      </c>
      <c r="AZ31" s="300">
        <v>0</v>
      </c>
      <c r="BA31" s="300" t="b">
        <v>1</v>
      </c>
      <c r="BB31" s="300" t="b">
        <v>0</v>
      </c>
      <c r="BC31"/>
      <c r="BD31"/>
      <c r="BE31"/>
      <c r="BF31"/>
      <c r="BG31"/>
      <c r="BH31"/>
      <c r="BI31" s="302"/>
      <c r="BJ31" s="303"/>
      <c r="BK31" s="303"/>
      <c r="BL31" s="304"/>
      <c r="BM31" s="303"/>
      <c r="BN31" s="303"/>
      <c r="BO31"/>
      <c r="BP31"/>
      <c r="BQ31"/>
      <c r="BR31"/>
      <c r="BS31"/>
      <c r="BT31"/>
      <c r="BU31"/>
      <c r="BV31"/>
      <c r="BW31"/>
      <c r="BX31"/>
      <c r="BY31"/>
    </row>
    <row r="32" spans="2:77" ht="16.5" hidden="1" x14ac:dyDescent="0.3">
      <c r="B32" s="7"/>
      <c r="C32" s="7"/>
      <c r="D32" s="7"/>
      <c r="E32" s="300" t="s">
        <v>760</v>
      </c>
      <c r="F32" s="300" t="s">
        <v>651</v>
      </c>
      <c r="G32" s="300">
        <v>20220101</v>
      </c>
      <c r="H32" s="300">
        <v>2022</v>
      </c>
      <c r="I32" s="300">
        <v>52</v>
      </c>
      <c r="J32" s="300">
        <v>2022</v>
      </c>
      <c r="K32" s="300">
        <v>562</v>
      </c>
      <c r="L32" s="300" t="s">
        <v>761</v>
      </c>
      <c r="M32" s="300" t="s">
        <v>451</v>
      </c>
      <c r="N32" s="300" t="s">
        <v>660</v>
      </c>
      <c r="O32" s="300" t="s">
        <v>762</v>
      </c>
      <c r="P32" s="300">
        <v>566</v>
      </c>
      <c r="Q32" s="300" t="s">
        <v>791</v>
      </c>
      <c r="R32" s="300" t="s">
        <v>434</v>
      </c>
      <c r="S32" s="300">
        <v>0</v>
      </c>
      <c r="T32" s="300" t="s">
        <v>763</v>
      </c>
      <c r="U32" s="300" t="s">
        <v>764</v>
      </c>
      <c r="V32" s="300" t="s">
        <v>765</v>
      </c>
      <c r="W32" s="300" t="s">
        <v>766</v>
      </c>
      <c r="X32" s="300" t="b">
        <v>1</v>
      </c>
      <c r="Y32" s="300">
        <v>310100</v>
      </c>
      <c r="Z32" s="300" t="s">
        <v>818</v>
      </c>
      <c r="AA32" s="300" t="s">
        <v>525</v>
      </c>
      <c r="AB32" s="300" t="s">
        <v>66</v>
      </c>
      <c r="AC32" s="300" t="s">
        <v>66</v>
      </c>
      <c r="AD32" s="300">
        <v>6</v>
      </c>
      <c r="AE32" s="300" t="b">
        <v>1</v>
      </c>
      <c r="AF32" s="300" t="s">
        <v>768</v>
      </c>
      <c r="AG32" s="300" t="s">
        <v>769</v>
      </c>
      <c r="AH32" s="300">
        <v>0</v>
      </c>
      <c r="AI32" s="300">
        <v>0</v>
      </c>
      <c r="AJ32" s="300" t="s">
        <v>770</v>
      </c>
      <c r="AK32" s="300">
        <v>8</v>
      </c>
      <c r="AL32" s="300" t="s">
        <v>814</v>
      </c>
      <c r="AM32" s="300">
        <v>10000</v>
      </c>
      <c r="AN32" s="300" t="b">
        <v>0</v>
      </c>
      <c r="AO32" s="300">
        <v>8</v>
      </c>
      <c r="AP32" s="300" t="s">
        <v>814</v>
      </c>
      <c r="AQ32" s="300">
        <v>10000</v>
      </c>
      <c r="AR32" s="300" t="b">
        <v>0</v>
      </c>
      <c r="AS32" s="300">
        <v>10000</v>
      </c>
      <c r="AT32" s="300" t="b">
        <v>0</v>
      </c>
      <c r="AU32" s="300">
        <v>0</v>
      </c>
      <c r="AV32" s="300" t="b">
        <v>0</v>
      </c>
      <c r="AW32" s="300" t="s">
        <v>817</v>
      </c>
      <c r="AX32" s="300"/>
      <c r="AY32" s="300" t="s">
        <v>817</v>
      </c>
      <c r="AZ32" s="300">
        <v>0</v>
      </c>
      <c r="BA32" s="300" t="b">
        <v>1</v>
      </c>
      <c r="BB32" s="300" t="b">
        <v>0</v>
      </c>
      <c r="BC32"/>
      <c r="BD32"/>
      <c r="BE32"/>
      <c r="BF32"/>
      <c r="BG32"/>
      <c r="BH32"/>
      <c r="BI32" s="302"/>
      <c r="BJ32" s="303"/>
      <c r="BK32" s="303"/>
      <c r="BL32" s="304"/>
      <c r="BM32" s="303"/>
      <c r="BN32" s="303"/>
      <c r="BO32"/>
      <c r="BP32"/>
      <c r="BQ32"/>
      <c r="BR32"/>
      <c r="BS32"/>
      <c r="BT32"/>
      <c r="BU32"/>
      <c r="BV32"/>
      <c r="BW32"/>
      <c r="BX32"/>
      <c r="BY32"/>
    </row>
    <row r="33" spans="2:77" ht="16.5" hidden="1" x14ac:dyDescent="0.3">
      <c r="B33" s="7"/>
      <c r="C33" s="7"/>
      <c r="D33" s="7"/>
      <c r="E33" s="300" t="s">
        <v>760</v>
      </c>
      <c r="F33" s="300" t="s">
        <v>651</v>
      </c>
      <c r="G33" s="300">
        <v>20220101</v>
      </c>
      <c r="H33" s="300">
        <v>2022</v>
      </c>
      <c r="I33" s="300">
        <v>52</v>
      </c>
      <c r="J33" s="300">
        <v>2022</v>
      </c>
      <c r="K33" s="300">
        <v>562</v>
      </c>
      <c r="L33" s="300" t="s">
        <v>761</v>
      </c>
      <c r="M33" s="300" t="s">
        <v>451</v>
      </c>
      <c r="N33" s="300" t="s">
        <v>660</v>
      </c>
      <c r="O33" s="300" t="s">
        <v>762</v>
      </c>
      <c r="P33" s="300">
        <v>0</v>
      </c>
      <c r="Q33" s="300" t="s">
        <v>763</v>
      </c>
      <c r="R33" s="300" t="s">
        <v>764</v>
      </c>
      <c r="S33" s="300">
        <v>0</v>
      </c>
      <c r="T33" s="300" t="s">
        <v>763</v>
      </c>
      <c r="U33" s="300" t="s">
        <v>764</v>
      </c>
      <c r="V33" s="300" t="s">
        <v>765</v>
      </c>
      <c r="W33" s="300" t="s">
        <v>766</v>
      </c>
      <c r="X33" s="300" t="b">
        <v>1</v>
      </c>
      <c r="Y33" s="300">
        <v>3102</v>
      </c>
      <c r="Z33" s="300" t="s">
        <v>819</v>
      </c>
      <c r="AA33" s="300" t="s">
        <v>820</v>
      </c>
      <c r="AB33" s="300" t="s">
        <v>508</v>
      </c>
      <c r="AC33" s="300" t="s">
        <v>508</v>
      </c>
      <c r="AD33" s="300">
        <v>4</v>
      </c>
      <c r="AE33" s="300" t="b">
        <v>0</v>
      </c>
      <c r="AF33" s="300" t="s">
        <v>768</v>
      </c>
      <c r="AG33" s="300" t="s">
        <v>769</v>
      </c>
      <c r="AH33" s="300">
        <v>0</v>
      </c>
      <c r="AI33" s="300">
        <v>0</v>
      </c>
      <c r="AJ33" s="300" t="s">
        <v>770</v>
      </c>
      <c r="AK33" s="300">
        <v>8</v>
      </c>
      <c r="AL33" s="300" t="s">
        <v>814</v>
      </c>
      <c r="AM33" s="300">
        <v>20828137</v>
      </c>
      <c r="AN33" s="300" t="b">
        <v>0</v>
      </c>
      <c r="AO33" s="300">
        <v>8</v>
      </c>
      <c r="AP33" s="300" t="s">
        <v>814</v>
      </c>
      <c r="AQ33" s="300">
        <v>20828137</v>
      </c>
      <c r="AR33" s="300" t="b">
        <v>0</v>
      </c>
      <c r="AS33" s="300">
        <v>20828137</v>
      </c>
      <c r="AT33" s="300" t="b">
        <v>0</v>
      </c>
      <c r="AU33" s="300">
        <v>0</v>
      </c>
      <c r="AV33" s="300" t="b">
        <v>0</v>
      </c>
      <c r="AW33" s="300" t="s">
        <v>821</v>
      </c>
      <c r="AX33" s="300"/>
      <c r="AY33" s="300" t="s">
        <v>821</v>
      </c>
      <c r="AZ33" s="300">
        <v>0</v>
      </c>
      <c r="BA33" s="300" t="b">
        <v>0</v>
      </c>
      <c r="BB33" s="300" t="b">
        <v>1</v>
      </c>
      <c r="BC33"/>
      <c r="BD33"/>
      <c r="BE33"/>
      <c r="BF33"/>
      <c r="BG33"/>
      <c r="BH33"/>
      <c r="BI33" s="302"/>
      <c r="BJ33" s="303"/>
      <c r="BK33" s="303"/>
      <c r="BL33" s="304"/>
      <c r="BM33" s="303"/>
      <c r="BN33" s="303"/>
      <c r="BO33"/>
      <c r="BP33"/>
      <c r="BQ33"/>
      <c r="BR33"/>
      <c r="BS33"/>
      <c r="BT33"/>
      <c r="BU33"/>
      <c r="BV33"/>
      <c r="BW33"/>
      <c r="BX33"/>
      <c r="BY33"/>
    </row>
    <row r="34" spans="2:77" ht="16.5" hidden="1" x14ac:dyDescent="0.3">
      <c r="B34" s="7"/>
      <c r="C34" s="7"/>
      <c r="D34" s="7"/>
      <c r="E34" s="300" t="s">
        <v>760</v>
      </c>
      <c r="F34" s="300" t="s">
        <v>651</v>
      </c>
      <c r="G34" s="300">
        <v>20220101</v>
      </c>
      <c r="H34" s="300">
        <v>2022</v>
      </c>
      <c r="I34" s="300">
        <v>52</v>
      </c>
      <c r="J34" s="300">
        <v>2022</v>
      </c>
      <c r="K34" s="300">
        <v>562</v>
      </c>
      <c r="L34" s="300" t="s">
        <v>761</v>
      </c>
      <c r="M34" s="300" t="s">
        <v>451</v>
      </c>
      <c r="N34" s="300" t="s">
        <v>660</v>
      </c>
      <c r="O34" s="300" t="s">
        <v>762</v>
      </c>
      <c r="P34" s="300">
        <v>204</v>
      </c>
      <c r="Q34" s="300" t="s">
        <v>776</v>
      </c>
      <c r="R34" s="300" t="s">
        <v>432</v>
      </c>
      <c r="S34" s="300">
        <v>0</v>
      </c>
      <c r="T34" s="300" t="s">
        <v>763</v>
      </c>
      <c r="U34" s="300" t="s">
        <v>764</v>
      </c>
      <c r="V34" s="300" t="s">
        <v>765</v>
      </c>
      <c r="W34" s="300" t="s">
        <v>766</v>
      </c>
      <c r="X34" s="300" t="b">
        <v>1</v>
      </c>
      <c r="Y34" s="300">
        <v>3102</v>
      </c>
      <c r="Z34" s="300" t="s">
        <v>819</v>
      </c>
      <c r="AA34" s="300" t="s">
        <v>820</v>
      </c>
      <c r="AB34" s="300" t="s">
        <v>508</v>
      </c>
      <c r="AC34" s="300" t="s">
        <v>508</v>
      </c>
      <c r="AD34" s="300">
        <v>4</v>
      </c>
      <c r="AE34" s="300" t="b">
        <v>0</v>
      </c>
      <c r="AF34" s="300" t="s">
        <v>768</v>
      </c>
      <c r="AG34" s="300" t="s">
        <v>769</v>
      </c>
      <c r="AH34" s="300">
        <v>0</v>
      </c>
      <c r="AI34" s="300">
        <v>0</v>
      </c>
      <c r="AJ34" s="300" t="s">
        <v>770</v>
      </c>
      <c r="AK34" s="300">
        <v>8</v>
      </c>
      <c r="AL34" s="300" t="s">
        <v>814</v>
      </c>
      <c r="AM34" s="300">
        <v>5274820</v>
      </c>
      <c r="AN34" s="300" t="b">
        <v>0</v>
      </c>
      <c r="AO34" s="300">
        <v>8</v>
      </c>
      <c r="AP34" s="300" t="s">
        <v>814</v>
      </c>
      <c r="AQ34" s="300">
        <v>5274820</v>
      </c>
      <c r="AR34" s="300" t="b">
        <v>0</v>
      </c>
      <c r="AS34" s="300">
        <v>5274820</v>
      </c>
      <c r="AT34" s="300" t="b">
        <v>0</v>
      </c>
      <c r="AU34" s="300">
        <v>0</v>
      </c>
      <c r="AV34" s="300" t="b">
        <v>0</v>
      </c>
      <c r="AW34" s="300" t="s">
        <v>822</v>
      </c>
      <c r="AX34" s="300"/>
      <c r="AY34" s="300" t="s">
        <v>822</v>
      </c>
      <c r="AZ34" s="300">
        <v>0</v>
      </c>
      <c r="BA34" s="300" t="b">
        <v>0</v>
      </c>
      <c r="BB34" s="300" t="b">
        <v>1</v>
      </c>
      <c r="BC34"/>
      <c r="BD34"/>
      <c r="BE34"/>
      <c r="BF34"/>
      <c r="BG34"/>
      <c r="BH34"/>
      <c r="BI34" s="302"/>
      <c r="BJ34" s="303"/>
      <c r="BK34" s="303"/>
      <c r="BL34" s="304"/>
      <c r="BM34" s="303"/>
      <c r="BN34" s="303"/>
      <c r="BO34"/>
      <c r="BP34"/>
      <c r="BQ34"/>
      <c r="BR34"/>
      <c r="BS34"/>
      <c r="BT34"/>
      <c r="BU34"/>
      <c r="BV34"/>
      <c r="BW34"/>
      <c r="BX34"/>
      <c r="BY34"/>
    </row>
    <row r="35" spans="2:77" ht="16.5" hidden="1" x14ac:dyDescent="0.3">
      <c r="B35" s="7"/>
      <c r="C35" s="7"/>
      <c r="D35" s="7"/>
      <c r="E35" s="300" t="s">
        <v>760</v>
      </c>
      <c r="F35" s="300" t="s">
        <v>651</v>
      </c>
      <c r="G35" s="300">
        <v>20220101</v>
      </c>
      <c r="H35" s="300">
        <v>2022</v>
      </c>
      <c r="I35" s="300">
        <v>52</v>
      </c>
      <c r="J35" s="300">
        <v>2022</v>
      </c>
      <c r="K35" s="300">
        <v>562</v>
      </c>
      <c r="L35" s="300" t="s">
        <v>761</v>
      </c>
      <c r="M35" s="300" t="s">
        <v>451</v>
      </c>
      <c r="N35" s="300" t="s">
        <v>660</v>
      </c>
      <c r="O35" s="300" t="s">
        <v>762</v>
      </c>
      <c r="P35" s="300">
        <v>251</v>
      </c>
      <c r="Q35" s="300" t="s">
        <v>778</v>
      </c>
      <c r="R35" s="300" t="s">
        <v>779</v>
      </c>
      <c r="S35" s="300">
        <v>0</v>
      </c>
      <c r="T35" s="300" t="s">
        <v>763</v>
      </c>
      <c r="U35" s="300" t="s">
        <v>764</v>
      </c>
      <c r="V35" s="300" t="s">
        <v>765</v>
      </c>
      <c r="W35" s="300" t="s">
        <v>766</v>
      </c>
      <c r="X35" s="300" t="b">
        <v>1</v>
      </c>
      <c r="Y35" s="300">
        <v>3102</v>
      </c>
      <c r="Z35" s="300" t="s">
        <v>819</v>
      </c>
      <c r="AA35" s="300" t="s">
        <v>820</v>
      </c>
      <c r="AB35" s="300" t="s">
        <v>508</v>
      </c>
      <c r="AC35" s="300" t="s">
        <v>508</v>
      </c>
      <c r="AD35" s="300">
        <v>4</v>
      </c>
      <c r="AE35" s="300" t="b">
        <v>0</v>
      </c>
      <c r="AF35" s="300" t="s">
        <v>768</v>
      </c>
      <c r="AG35" s="300" t="s">
        <v>769</v>
      </c>
      <c r="AH35" s="300">
        <v>0</v>
      </c>
      <c r="AI35" s="300">
        <v>0</v>
      </c>
      <c r="AJ35" s="300" t="s">
        <v>770</v>
      </c>
      <c r="AK35" s="300">
        <v>8</v>
      </c>
      <c r="AL35" s="300" t="s">
        <v>814</v>
      </c>
      <c r="AM35" s="300">
        <v>239690</v>
      </c>
      <c r="AN35" s="300" t="b">
        <v>0</v>
      </c>
      <c r="AO35" s="300">
        <v>8</v>
      </c>
      <c r="AP35" s="300" t="s">
        <v>814</v>
      </c>
      <c r="AQ35" s="300">
        <v>239690</v>
      </c>
      <c r="AR35" s="300" t="b">
        <v>0</v>
      </c>
      <c r="AS35" s="300">
        <v>239690</v>
      </c>
      <c r="AT35" s="300" t="b">
        <v>0</v>
      </c>
      <c r="AU35" s="300">
        <v>0</v>
      </c>
      <c r="AV35" s="300" t="b">
        <v>0</v>
      </c>
      <c r="AW35" s="300" t="s">
        <v>823</v>
      </c>
      <c r="AX35" s="300"/>
      <c r="AY35" s="300" t="s">
        <v>823</v>
      </c>
      <c r="AZ35" s="300">
        <v>0</v>
      </c>
      <c r="BA35" s="300" t="b">
        <v>0</v>
      </c>
      <c r="BB35" s="300" t="b">
        <v>1</v>
      </c>
      <c r="BC35"/>
      <c r="BD35"/>
      <c r="BE35"/>
      <c r="BF35"/>
      <c r="BG35"/>
      <c r="BH35"/>
      <c r="BI35" s="302"/>
      <c r="BJ35" s="303"/>
      <c r="BK35" s="303"/>
      <c r="BL35" s="304"/>
      <c r="BM35" s="303"/>
      <c r="BN35" s="303"/>
      <c r="BO35"/>
      <c r="BP35"/>
      <c r="BQ35"/>
      <c r="BR35"/>
      <c r="BS35"/>
      <c r="BT35"/>
      <c r="BU35"/>
      <c r="BV35"/>
      <c r="BW35"/>
      <c r="BX35"/>
      <c r="BY35"/>
    </row>
    <row r="36" spans="2:77" ht="16.5" hidden="1" x14ac:dyDescent="0.3">
      <c r="E36" s="300" t="s">
        <v>760</v>
      </c>
      <c r="F36" s="300" t="s">
        <v>651</v>
      </c>
      <c r="G36" s="300">
        <v>20220101</v>
      </c>
      <c r="H36" s="300">
        <v>2022</v>
      </c>
      <c r="I36" s="300">
        <v>52</v>
      </c>
      <c r="J36" s="300">
        <v>2022</v>
      </c>
      <c r="K36" s="300">
        <v>562</v>
      </c>
      <c r="L36" s="300" t="s">
        <v>761</v>
      </c>
      <c r="M36" s="300" t="s">
        <v>451</v>
      </c>
      <c r="N36" s="300" t="s">
        <v>660</v>
      </c>
      <c r="O36" s="300" t="s">
        <v>762</v>
      </c>
      <c r="P36" s="300">
        <v>276</v>
      </c>
      <c r="Q36" s="300" t="s">
        <v>781</v>
      </c>
      <c r="R36" s="300" t="s">
        <v>782</v>
      </c>
      <c r="S36" s="300">
        <v>0</v>
      </c>
      <c r="T36" s="300" t="s">
        <v>763</v>
      </c>
      <c r="U36" s="300" t="s">
        <v>764</v>
      </c>
      <c r="V36" s="300" t="s">
        <v>765</v>
      </c>
      <c r="W36" s="300" t="s">
        <v>766</v>
      </c>
      <c r="X36" s="300" t="b">
        <v>1</v>
      </c>
      <c r="Y36" s="300">
        <v>3102</v>
      </c>
      <c r="Z36" s="300" t="s">
        <v>819</v>
      </c>
      <c r="AA36" s="300" t="s">
        <v>820</v>
      </c>
      <c r="AB36" s="300" t="s">
        <v>508</v>
      </c>
      <c r="AC36" s="300" t="s">
        <v>508</v>
      </c>
      <c r="AD36" s="300">
        <v>4</v>
      </c>
      <c r="AE36" s="300" t="b">
        <v>0</v>
      </c>
      <c r="AF36" s="300" t="s">
        <v>768</v>
      </c>
      <c r="AG36" s="300" t="s">
        <v>769</v>
      </c>
      <c r="AH36" s="300">
        <v>0</v>
      </c>
      <c r="AI36" s="300">
        <v>0</v>
      </c>
      <c r="AJ36" s="300" t="s">
        <v>770</v>
      </c>
      <c r="AK36" s="300">
        <v>8</v>
      </c>
      <c r="AL36" s="300" t="s">
        <v>814</v>
      </c>
      <c r="AM36" s="300">
        <v>59</v>
      </c>
      <c r="AN36" s="300" t="b">
        <v>0</v>
      </c>
      <c r="AO36" s="300">
        <v>8</v>
      </c>
      <c r="AP36" s="300" t="s">
        <v>814</v>
      </c>
      <c r="AQ36" s="300">
        <v>59</v>
      </c>
      <c r="AR36" s="300" t="b">
        <v>0</v>
      </c>
      <c r="AS36" s="300">
        <v>59</v>
      </c>
      <c r="AT36" s="300" t="b">
        <v>0</v>
      </c>
      <c r="AU36" s="300">
        <v>0</v>
      </c>
      <c r="AV36" s="300" t="b">
        <v>0</v>
      </c>
      <c r="AW36" s="300" t="s">
        <v>783</v>
      </c>
      <c r="AX36" s="300"/>
      <c r="AY36" s="300" t="s">
        <v>783</v>
      </c>
      <c r="AZ36" s="300">
        <v>0</v>
      </c>
      <c r="BA36" s="300" t="b">
        <v>0</v>
      </c>
      <c r="BB36" s="300" t="b">
        <v>1</v>
      </c>
      <c r="BC36"/>
      <c r="BD36"/>
      <c r="BE36"/>
      <c r="BF36"/>
      <c r="BG36"/>
      <c r="BH36"/>
      <c r="BI36" s="302"/>
      <c r="BJ36" s="303"/>
      <c r="BK36" s="303"/>
      <c r="BL36" s="304"/>
      <c r="BM36" s="303"/>
      <c r="BN36" s="303"/>
      <c r="BO36"/>
      <c r="BP36"/>
      <c r="BQ36"/>
      <c r="BR36"/>
      <c r="BS36"/>
      <c r="BT36"/>
      <c r="BU36"/>
      <c r="BV36"/>
      <c r="BW36"/>
      <c r="BX36"/>
      <c r="BY36"/>
    </row>
    <row r="37" spans="2:77" ht="16.5" hidden="1" x14ac:dyDescent="0.3">
      <c r="E37" s="300" t="s">
        <v>760</v>
      </c>
      <c r="F37" s="300" t="s">
        <v>651</v>
      </c>
      <c r="G37" s="300">
        <v>20220101</v>
      </c>
      <c r="H37" s="300">
        <v>2022</v>
      </c>
      <c r="I37" s="300">
        <v>52</v>
      </c>
      <c r="J37" s="300">
        <v>2022</v>
      </c>
      <c r="K37" s="300">
        <v>562</v>
      </c>
      <c r="L37" s="300" t="s">
        <v>761</v>
      </c>
      <c r="M37" s="300" t="s">
        <v>451</v>
      </c>
      <c r="N37" s="300" t="s">
        <v>660</v>
      </c>
      <c r="O37" s="300" t="s">
        <v>762</v>
      </c>
      <c r="P37" s="300">
        <v>288</v>
      </c>
      <c r="Q37" s="300" t="s">
        <v>784</v>
      </c>
      <c r="R37" s="300" t="s">
        <v>428</v>
      </c>
      <c r="S37" s="300">
        <v>0</v>
      </c>
      <c r="T37" s="300" t="s">
        <v>763</v>
      </c>
      <c r="U37" s="300" t="s">
        <v>764</v>
      </c>
      <c r="V37" s="300" t="s">
        <v>765</v>
      </c>
      <c r="W37" s="300" t="s">
        <v>766</v>
      </c>
      <c r="X37" s="300" t="b">
        <v>1</v>
      </c>
      <c r="Y37" s="300">
        <v>3102</v>
      </c>
      <c r="Z37" s="300" t="s">
        <v>819</v>
      </c>
      <c r="AA37" s="300" t="s">
        <v>820</v>
      </c>
      <c r="AB37" s="300" t="s">
        <v>508</v>
      </c>
      <c r="AC37" s="300" t="s">
        <v>508</v>
      </c>
      <c r="AD37" s="300">
        <v>4</v>
      </c>
      <c r="AE37" s="300" t="b">
        <v>0</v>
      </c>
      <c r="AF37" s="300" t="s">
        <v>768</v>
      </c>
      <c r="AG37" s="300" t="s">
        <v>769</v>
      </c>
      <c r="AH37" s="300">
        <v>0</v>
      </c>
      <c r="AI37" s="300">
        <v>0</v>
      </c>
      <c r="AJ37" s="300" t="s">
        <v>770</v>
      </c>
      <c r="AK37" s="300">
        <v>8</v>
      </c>
      <c r="AL37" s="300" t="s">
        <v>814</v>
      </c>
      <c r="AM37" s="300">
        <v>50000</v>
      </c>
      <c r="AN37" s="300" t="b">
        <v>0</v>
      </c>
      <c r="AO37" s="300">
        <v>8</v>
      </c>
      <c r="AP37" s="300" t="s">
        <v>814</v>
      </c>
      <c r="AQ37" s="300">
        <v>50000</v>
      </c>
      <c r="AR37" s="300" t="b">
        <v>0</v>
      </c>
      <c r="AS37" s="300">
        <v>50000</v>
      </c>
      <c r="AT37" s="300" t="b">
        <v>0</v>
      </c>
      <c r="AU37" s="300">
        <v>0</v>
      </c>
      <c r="AV37" s="300" t="b">
        <v>0</v>
      </c>
      <c r="AW37" s="300" t="s">
        <v>785</v>
      </c>
      <c r="AX37" s="300"/>
      <c r="AY37" s="300" t="s">
        <v>785</v>
      </c>
      <c r="AZ37" s="300">
        <v>0</v>
      </c>
      <c r="BA37" s="300" t="b">
        <v>0</v>
      </c>
      <c r="BB37" s="300" t="b">
        <v>1</v>
      </c>
      <c r="BC37"/>
      <c r="BD37"/>
      <c r="BE37"/>
      <c r="BF37"/>
      <c r="BG37"/>
      <c r="BH37"/>
      <c r="BI37" s="302"/>
      <c r="BJ37" s="303"/>
      <c r="BK37" s="303"/>
      <c r="BL37" s="304"/>
      <c r="BM37" s="303"/>
      <c r="BN37" s="303"/>
      <c r="BO37"/>
      <c r="BP37"/>
      <c r="BQ37"/>
      <c r="BR37"/>
      <c r="BS37"/>
      <c r="BT37"/>
      <c r="BU37"/>
      <c r="BV37"/>
      <c r="BW37"/>
      <c r="BX37"/>
      <c r="BY37"/>
    </row>
    <row r="38" spans="2:77" ht="16.5" hidden="1" x14ac:dyDescent="0.3">
      <c r="E38" s="300" t="s">
        <v>760</v>
      </c>
      <c r="F38" s="300" t="s">
        <v>651</v>
      </c>
      <c r="G38" s="300">
        <v>20220101</v>
      </c>
      <c r="H38" s="300">
        <v>2022</v>
      </c>
      <c r="I38" s="300">
        <v>52</v>
      </c>
      <c r="J38" s="300">
        <v>2022</v>
      </c>
      <c r="K38" s="300">
        <v>562</v>
      </c>
      <c r="L38" s="300" t="s">
        <v>761</v>
      </c>
      <c r="M38" s="300" t="s">
        <v>451</v>
      </c>
      <c r="N38" s="300" t="s">
        <v>660</v>
      </c>
      <c r="O38" s="300" t="s">
        <v>762</v>
      </c>
      <c r="P38" s="300">
        <v>528</v>
      </c>
      <c r="Q38" s="300" t="s">
        <v>788</v>
      </c>
      <c r="R38" s="300" t="s">
        <v>789</v>
      </c>
      <c r="S38" s="300">
        <v>0</v>
      </c>
      <c r="T38" s="300" t="s">
        <v>763</v>
      </c>
      <c r="U38" s="300" t="s">
        <v>764</v>
      </c>
      <c r="V38" s="300" t="s">
        <v>765</v>
      </c>
      <c r="W38" s="300" t="s">
        <v>766</v>
      </c>
      <c r="X38" s="300" t="b">
        <v>1</v>
      </c>
      <c r="Y38" s="300">
        <v>3102</v>
      </c>
      <c r="Z38" s="300" t="s">
        <v>819</v>
      </c>
      <c r="AA38" s="300" t="s">
        <v>820</v>
      </c>
      <c r="AB38" s="300" t="s">
        <v>508</v>
      </c>
      <c r="AC38" s="300" t="s">
        <v>508</v>
      </c>
      <c r="AD38" s="300">
        <v>4</v>
      </c>
      <c r="AE38" s="300" t="b">
        <v>0</v>
      </c>
      <c r="AF38" s="300" t="s">
        <v>768</v>
      </c>
      <c r="AG38" s="300" t="s">
        <v>769</v>
      </c>
      <c r="AH38" s="300">
        <v>0</v>
      </c>
      <c r="AI38" s="300">
        <v>0</v>
      </c>
      <c r="AJ38" s="300" t="s">
        <v>770</v>
      </c>
      <c r="AK38" s="300">
        <v>8</v>
      </c>
      <c r="AL38" s="300" t="s">
        <v>814</v>
      </c>
      <c r="AM38" s="300">
        <v>172400</v>
      </c>
      <c r="AN38" s="300" t="b">
        <v>0</v>
      </c>
      <c r="AO38" s="300">
        <v>8</v>
      </c>
      <c r="AP38" s="300" t="s">
        <v>814</v>
      </c>
      <c r="AQ38" s="300">
        <v>172400</v>
      </c>
      <c r="AR38" s="300" t="b">
        <v>0</v>
      </c>
      <c r="AS38" s="300">
        <v>172400</v>
      </c>
      <c r="AT38" s="300" t="b">
        <v>0</v>
      </c>
      <c r="AU38" s="300">
        <v>0</v>
      </c>
      <c r="AV38" s="300" t="b">
        <v>0</v>
      </c>
      <c r="AW38" s="300" t="s">
        <v>824</v>
      </c>
      <c r="AX38" s="300"/>
      <c r="AY38" s="300" t="s">
        <v>824</v>
      </c>
      <c r="AZ38" s="300">
        <v>0</v>
      </c>
      <c r="BA38" s="300" t="b">
        <v>0</v>
      </c>
      <c r="BB38" s="300" t="b">
        <v>1</v>
      </c>
      <c r="BC38"/>
      <c r="BD38"/>
      <c r="BE38"/>
      <c r="BF38"/>
      <c r="BG38"/>
      <c r="BH38"/>
      <c r="BI38" s="302"/>
      <c r="BJ38" s="303"/>
      <c r="BK38" s="303"/>
      <c r="BL38" s="304"/>
      <c r="BM38" s="303"/>
      <c r="BN38" s="303"/>
      <c r="BO38"/>
      <c r="BP38"/>
      <c r="BQ38"/>
      <c r="BR38"/>
      <c r="BS38"/>
      <c r="BT38"/>
      <c r="BU38"/>
      <c r="BV38"/>
      <c r="BW38"/>
      <c r="BX38"/>
      <c r="BY38"/>
    </row>
    <row r="39" spans="2:77" ht="16.5" hidden="1" x14ac:dyDescent="0.3">
      <c r="E39" s="300" t="s">
        <v>760</v>
      </c>
      <c r="F39" s="300" t="s">
        <v>651</v>
      </c>
      <c r="G39" s="300">
        <v>20220101</v>
      </c>
      <c r="H39" s="300">
        <v>2022</v>
      </c>
      <c r="I39" s="300">
        <v>52</v>
      </c>
      <c r="J39" s="300">
        <v>2022</v>
      </c>
      <c r="K39" s="300">
        <v>562</v>
      </c>
      <c r="L39" s="300" t="s">
        <v>761</v>
      </c>
      <c r="M39" s="300" t="s">
        <v>451</v>
      </c>
      <c r="N39" s="300" t="s">
        <v>660</v>
      </c>
      <c r="O39" s="300" t="s">
        <v>762</v>
      </c>
      <c r="P39" s="300">
        <v>566</v>
      </c>
      <c r="Q39" s="300" t="s">
        <v>791</v>
      </c>
      <c r="R39" s="300" t="s">
        <v>434</v>
      </c>
      <c r="S39" s="300">
        <v>0</v>
      </c>
      <c r="T39" s="300" t="s">
        <v>763</v>
      </c>
      <c r="U39" s="300" t="s">
        <v>764</v>
      </c>
      <c r="V39" s="300" t="s">
        <v>765</v>
      </c>
      <c r="W39" s="300" t="s">
        <v>766</v>
      </c>
      <c r="X39" s="300" t="b">
        <v>1</v>
      </c>
      <c r="Y39" s="300">
        <v>3102</v>
      </c>
      <c r="Z39" s="300" t="s">
        <v>819</v>
      </c>
      <c r="AA39" s="300" t="s">
        <v>820</v>
      </c>
      <c r="AB39" s="300" t="s">
        <v>508</v>
      </c>
      <c r="AC39" s="300" t="s">
        <v>508</v>
      </c>
      <c r="AD39" s="300">
        <v>4</v>
      </c>
      <c r="AE39" s="300" t="b">
        <v>0</v>
      </c>
      <c r="AF39" s="300" t="s">
        <v>768</v>
      </c>
      <c r="AG39" s="300" t="s">
        <v>769</v>
      </c>
      <c r="AH39" s="300">
        <v>0</v>
      </c>
      <c r="AI39" s="300">
        <v>0</v>
      </c>
      <c r="AJ39" s="300" t="s">
        <v>770</v>
      </c>
      <c r="AK39" s="300">
        <v>8</v>
      </c>
      <c r="AL39" s="300" t="s">
        <v>814</v>
      </c>
      <c r="AM39" s="300">
        <v>13202152</v>
      </c>
      <c r="AN39" s="300" t="b">
        <v>0</v>
      </c>
      <c r="AO39" s="300">
        <v>8</v>
      </c>
      <c r="AP39" s="300" t="s">
        <v>814</v>
      </c>
      <c r="AQ39" s="300">
        <v>13202152</v>
      </c>
      <c r="AR39" s="300" t="b">
        <v>0</v>
      </c>
      <c r="AS39" s="300">
        <v>13202152</v>
      </c>
      <c r="AT39" s="300" t="b">
        <v>0</v>
      </c>
      <c r="AU39" s="300">
        <v>0</v>
      </c>
      <c r="AV39" s="300" t="b">
        <v>0</v>
      </c>
      <c r="AW39" s="300" t="s">
        <v>825</v>
      </c>
      <c r="AX39" s="300"/>
      <c r="AY39" s="300" t="s">
        <v>825</v>
      </c>
      <c r="AZ39" s="300">
        <v>0</v>
      </c>
      <c r="BA39" s="300" t="b">
        <v>0</v>
      </c>
      <c r="BB39" s="300" t="b">
        <v>1</v>
      </c>
      <c r="BC39"/>
      <c r="BD39"/>
      <c r="BE39"/>
      <c r="BF39"/>
      <c r="BG39"/>
      <c r="BH39"/>
      <c r="BI39" s="302"/>
      <c r="BJ39" s="303"/>
      <c r="BK39" s="303"/>
      <c r="BL39" s="304"/>
      <c r="BM39" s="303"/>
      <c r="BN39" s="303"/>
      <c r="BO39"/>
      <c r="BP39"/>
      <c r="BQ39"/>
      <c r="BR39"/>
      <c r="BS39"/>
      <c r="BT39"/>
      <c r="BU39"/>
      <c r="BV39"/>
      <c r="BW39"/>
      <c r="BX39"/>
      <c r="BY39"/>
    </row>
    <row r="40" spans="2:77" ht="16.5" hidden="1" x14ac:dyDescent="0.3">
      <c r="E40" s="300" t="s">
        <v>760</v>
      </c>
      <c r="F40" s="300" t="s">
        <v>651</v>
      </c>
      <c r="G40" s="300">
        <v>20220101</v>
      </c>
      <c r="H40" s="300">
        <v>2022</v>
      </c>
      <c r="I40" s="300">
        <v>52</v>
      </c>
      <c r="J40" s="300">
        <v>2022</v>
      </c>
      <c r="K40" s="300">
        <v>562</v>
      </c>
      <c r="L40" s="300" t="s">
        <v>761</v>
      </c>
      <c r="M40" s="300" t="s">
        <v>451</v>
      </c>
      <c r="N40" s="300" t="s">
        <v>660</v>
      </c>
      <c r="O40" s="300" t="s">
        <v>762</v>
      </c>
      <c r="P40" s="300">
        <v>643</v>
      </c>
      <c r="Q40" s="300" t="s">
        <v>793</v>
      </c>
      <c r="R40" s="300" t="s">
        <v>794</v>
      </c>
      <c r="S40" s="300">
        <v>0</v>
      </c>
      <c r="T40" s="300" t="s">
        <v>763</v>
      </c>
      <c r="U40" s="300" t="s">
        <v>764</v>
      </c>
      <c r="V40" s="300" t="s">
        <v>765</v>
      </c>
      <c r="W40" s="300" t="s">
        <v>766</v>
      </c>
      <c r="X40" s="300" t="b">
        <v>1</v>
      </c>
      <c r="Y40" s="300">
        <v>3102</v>
      </c>
      <c r="Z40" s="300" t="s">
        <v>819</v>
      </c>
      <c r="AA40" s="300" t="s">
        <v>820</v>
      </c>
      <c r="AB40" s="300" t="s">
        <v>508</v>
      </c>
      <c r="AC40" s="300" t="s">
        <v>508</v>
      </c>
      <c r="AD40" s="300">
        <v>4</v>
      </c>
      <c r="AE40" s="300" t="b">
        <v>0</v>
      </c>
      <c r="AF40" s="300" t="s">
        <v>768</v>
      </c>
      <c r="AG40" s="300" t="s">
        <v>769</v>
      </c>
      <c r="AH40" s="300">
        <v>0</v>
      </c>
      <c r="AI40" s="300">
        <v>0</v>
      </c>
      <c r="AJ40" s="300" t="s">
        <v>770</v>
      </c>
      <c r="AK40" s="300">
        <v>8</v>
      </c>
      <c r="AL40" s="300" t="s">
        <v>814</v>
      </c>
      <c r="AM40" s="300">
        <v>142320</v>
      </c>
      <c r="AN40" s="300" t="b">
        <v>0</v>
      </c>
      <c r="AO40" s="300">
        <v>8</v>
      </c>
      <c r="AP40" s="300" t="s">
        <v>814</v>
      </c>
      <c r="AQ40" s="300">
        <v>142320</v>
      </c>
      <c r="AR40" s="300" t="b">
        <v>0</v>
      </c>
      <c r="AS40" s="300">
        <v>142320</v>
      </c>
      <c r="AT40" s="300" t="b">
        <v>0</v>
      </c>
      <c r="AU40" s="300">
        <v>0</v>
      </c>
      <c r="AV40" s="300" t="b">
        <v>0</v>
      </c>
      <c r="AW40" s="300" t="s">
        <v>795</v>
      </c>
      <c r="AX40" s="300"/>
      <c r="AY40" s="300" t="s">
        <v>795</v>
      </c>
      <c r="AZ40" s="300">
        <v>0</v>
      </c>
      <c r="BA40" s="300" t="b">
        <v>0</v>
      </c>
      <c r="BB40" s="300" t="b">
        <v>1</v>
      </c>
      <c r="BC40"/>
      <c r="BD40"/>
      <c r="BE40"/>
      <c r="BF40"/>
      <c r="BG40"/>
      <c r="BH40"/>
      <c r="BI40" s="302"/>
      <c r="BJ40" s="303"/>
      <c r="BK40" s="303"/>
      <c r="BL40" s="304"/>
      <c r="BM40" s="303"/>
      <c r="BN40" s="303"/>
      <c r="BO40"/>
      <c r="BP40"/>
      <c r="BQ40"/>
      <c r="BR40"/>
      <c r="BS40"/>
      <c r="BT40"/>
      <c r="BU40"/>
      <c r="BV40"/>
      <c r="BW40"/>
      <c r="BX40"/>
      <c r="BY40"/>
    </row>
    <row r="41" spans="2:77" ht="16.5" hidden="1" x14ac:dyDescent="0.3">
      <c r="E41" s="300" t="s">
        <v>760</v>
      </c>
      <c r="F41" s="300" t="s">
        <v>651</v>
      </c>
      <c r="G41" s="300">
        <v>20220101</v>
      </c>
      <c r="H41" s="300">
        <v>2022</v>
      </c>
      <c r="I41" s="300">
        <v>52</v>
      </c>
      <c r="J41" s="300">
        <v>2022</v>
      </c>
      <c r="K41" s="300">
        <v>562</v>
      </c>
      <c r="L41" s="300" t="s">
        <v>761</v>
      </c>
      <c r="M41" s="300" t="s">
        <v>451</v>
      </c>
      <c r="N41" s="300" t="s">
        <v>660</v>
      </c>
      <c r="O41" s="300" t="s">
        <v>762</v>
      </c>
      <c r="P41" s="300">
        <v>686</v>
      </c>
      <c r="Q41" s="300" t="s">
        <v>796</v>
      </c>
      <c r="R41" s="300" t="s">
        <v>438</v>
      </c>
      <c r="S41" s="300">
        <v>0</v>
      </c>
      <c r="T41" s="300" t="s">
        <v>763</v>
      </c>
      <c r="U41" s="300" t="s">
        <v>764</v>
      </c>
      <c r="V41" s="300" t="s">
        <v>765</v>
      </c>
      <c r="W41" s="300" t="s">
        <v>766</v>
      </c>
      <c r="X41" s="300" t="b">
        <v>1</v>
      </c>
      <c r="Y41" s="300">
        <v>3102</v>
      </c>
      <c r="Z41" s="300" t="s">
        <v>819</v>
      </c>
      <c r="AA41" s="300" t="s">
        <v>820</v>
      </c>
      <c r="AB41" s="300" t="s">
        <v>508</v>
      </c>
      <c r="AC41" s="300" t="s">
        <v>508</v>
      </c>
      <c r="AD41" s="300">
        <v>4</v>
      </c>
      <c r="AE41" s="300" t="b">
        <v>0</v>
      </c>
      <c r="AF41" s="300" t="s">
        <v>768</v>
      </c>
      <c r="AG41" s="300" t="s">
        <v>769</v>
      </c>
      <c r="AH41" s="300">
        <v>0</v>
      </c>
      <c r="AI41" s="300">
        <v>0</v>
      </c>
      <c r="AJ41" s="300" t="s">
        <v>770</v>
      </c>
      <c r="AK41" s="300">
        <v>8</v>
      </c>
      <c r="AL41" s="300" t="s">
        <v>814</v>
      </c>
      <c r="AM41" s="300">
        <v>46000</v>
      </c>
      <c r="AN41" s="300" t="b">
        <v>0</v>
      </c>
      <c r="AO41" s="300">
        <v>8</v>
      </c>
      <c r="AP41" s="300" t="s">
        <v>814</v>
      </c>
      <c r="AQ41" s="300">
        <v>46000</v>
      </c>
      <c r="AR41" s="300" t="b">
        <v>0</v>
      </c>
      <c r="AS41" s="300">
        <v>46000</v>
      </c>
      <c r="AT41" s="300" t="b">
        <v>0</v>
      </c>
      <c r="AU41" s="300">
        <v>0</v>
      </c>
      <c r="AV41" s="300" t="b">
        <v>0</v>
      </c>
      <c r="AW41" s="300" t="s">
        <v>797</v>
      </c>
      <c r="AX41" s="300"/>
      <c r="AY41" s="300" t="s">
        <v>797</v>
      </c>
      <c r="AZ41" s="300">
        <v>0</v>
      </c>
      <c r="BA41" s="300" t="b">
        <v>0</v>
      </c>
      <c r="BB41" s="300" t="b">
        <v>1</v>
      </c>
      <c r="BC41"/>
      <c r="BD41"/>
      <c r="BE41"/>
      <c r="BF41"/>
      <c r="BG41"/>
      <c r="BH41"/>
      <c r="BI41" s="302"/>
      <c r="BJ41" s="303"/>
      <c r="BK41" s="303"/>
      <c r="BL41" s="304"/>
      <c r="BM41" s="303"/>
      <c r="BN41" s="303"/>
      <c r="BO41"/>
      <c r="BP41"/>
      <c r="BQ41"/>
      <c r="BR41"/>
      <c r="BS41"/>
      <c r="BT41"/>
      <c r="BU41"/>
      <c r="BV41"/>
      <c r="BW41"/>
      <c r="BX41"/>
      <c r="BY41"/>
    </row>
    <row r="42" spans="2:77" ht="16.5" hidden="1" x14ac:dyDescent="0.3">
      <c r="E42" s="300" t="s">
        <v>760</v>
      </c>
      <c r="F42" s="300" t="s">
        <v>651</v>
      </c>
      <c r="G42" s="300">
        <v>20220101</v>
      </c>
      <c r="H42" s="300">
        <v>2022</v>
      </c>
      <c r="I42" s="300">
        <v>52</v>
      </c>
      <c r="J42" s="300">
        <v>2022</v>
      </c>
      <c r="K42" s="300">
        <v>562</v>
      </c>
      <c r="L42" s="300" t="s">
        <v>761</v>
      </c>
      <c r="M42" s="300" t="s">
        <v>451</v>
      </c>
      <c r="N42" s="300" t="s">
        <v>660</v>
      </c>
      <c r="O42" s="300" t="s">
        <v>762</v>
      </c>
      <c r="P42" s="300">
        <v>752</v>
      </c>
      <c r="Q42" s="300" t="s">
        <v>804</v>
      </c>
      <c r="R42" s="300" t="s">
        <v>805</v>
      </c>
      <c r="S42" s="300">
        <v>0</v>
      </c>
      <c r="T42" s="300" t="s">
        <v>763</v>
      </c>
      <c r="U42" s="300" t="s">
        <v>764</v>
      </c>
      <c r="V42" s="300" t="s">
        <v>765</v>
      </c>
      <c r="W42" s="300" t="s">
        <v>766</v>
      </c>
      <c r="X42" s="300" t="b">
        <v>1</v>
      </c>
      <c r="Y42" s="300">
        <v>3102</v>
      </c>
      <c r="Z42" s="300" t="s">
        <v>819</v>
      </c>
      <c r="AA42" s="300" t="s">
        <v>820</v>
      </c>
      <c r="AB42" s="300" t="s">
        <v>508</v>
      </c>
      <c r="AC42" s="300" t="s">
        <v>508</v>
      </c>
      <c r="AD42" s="300">
        <v>4</v>
      </c>
      <c r="AE42" s="300" t="b">
        <v>0</v>
      </c>
      <c r="AF42" s="300" t="s">
        <v>768</v>
      </c>
      <c r="AG42" s="300" t="s">
        <v>769</v>
      </c>
      <c r="AH42" s="300">
        <v>0</v>
      </c>
      <c r="AI42" s="300">
        <v>0</v>
      </c>
      <c r="AJ42" s="300" t="s">
        <v>770</v>
      </c>
      <c r="AK42" s="300">
        <v>8</v>
      </c>
      <c r="AL42" s="300" t="s">
        <v>814</v>
      </c>
      <c r="AM42" s="300">
        <v>1478590</v>
      </c>
      <c r="AN42" s="300" t="b">
        <v>0</v>
      </c>
      <c r="AO42" s="300">
        <v>8</v>
      </c>
      <c r="AP42" s="300" t="s">
        <v>814</v>
      </c>
      <c r="AQ42" s="300">
        <v>1478590</v>
      </c>
      <c r="AR42" s="300" t="b">
        <v>0</v>
      </c>
      <c r="AS42" s="300">
        <v>1478590</v>
      </c>
      <c r="AT42" s="300" t="b">
        <v>0</v>
      </c>
      <c r="AU42" s="300">
        <v>0</v>
      </c>
      <c r="AV42" s="300" t="b">
        <v>0</v>
      </c>
      <c r="AW42" s="300" t="s">
        <v>806</v>
      </c>
      <c r="AX42" s="300"/>
      <c r="AY42" s="300" t="s">
        <v>806</v>
      </c>
      <c r="AZ42" s="300">
        <v>0</v>
      </c>
      <c r="BA42" s="300" t="b">
        <v>0</v>
      </c>
      <c r="BB42" s="300" t="b">
        <v>1</v>
      </c>
      <c r="BC42"/>
      <c r="BD42"/>
      <c r="BE42"/>
      <c r="BF42"/>
      <c r="BG42"/>
      <c r="BH42"/>
      <c r="BI42" s="302"/>
      <c r="BJ42" s="303"/>
      <c r="BK42" s="303"/>
      <c r="BL42" s="304"/>
      <c r="BM42" s="303"/>
      <c r="BN42" s="303"/>
      <c r="BO42"/>
      <c r="BP42"/>
      <c r="BQ42"/>
      <c r="BR42"/>
      <c r="BS42"/>
      <c r="BT42"/>
      <c r="BU42"/>
      <c r="BV42"/>
      <c r="BW42"/>
      <c r="BX42"/>
      <c r="BY42"/>
    </row>
    <row r="43" spans="2:77" ht="16.5" hidden="1" x14ac:dyDescent="0.3">
      <c r="E43" s="300" t="s">
        <v>760</v>
      </c>
      <c r="F43" s="300" t="s">
        <v>651</v>
      </c>
      <c r="G43" s="300">
        <v>20220101</v>
      </c>
      <c r="H43" s="300">
        <v>2022</v>
      </c>
      <c r="I43" s="300">
        <v>52</v>
      </c>
      <c r="J43" s="300">
        <v>2022</v>
      </c>
      <c r="K43" s="300">
        <v>562</v>
      </c>
      <c r="L43" s="300" t="s">
        <v>761</v>
      </c>
      <c r="M43" s="300" t="s">
        <v>451</v>
      </c>
      <c r="N43" s="300" t="s">
        <v>660</v>
      </c>
      <c r="O43" s="300" t="s">
        <v>762</v>
      </c>
      <c r="P43" s="300">
        <v>768</v>
      </c>
      <c r="Q43" s="300" t="s">
        <v>807</v>
      </c>
      <c r="R43" s="300" t="s">
        <v>442</v>
      </c>
      <c r="S43" s="300">
        <v>0</v>
      </c>
      <c r="T43" s="300" t="s">
        <v>763</v>
      </c>
      <c r="U43" s="300" t="s">
        <v>764</v>
      </c>
      <c r="V43" s="300" t="s">
        <v>765</v>
      </c>
      <c r="W43" s="300" t="s">
        <v>766</v>
      </c>
      <c r="X43" s="300" t="b">
        <v>1</v>
      </c>
      <c r="Y43" s="300">
        <v>3102</v>
      </c>
      <c r="Z43" s="300" t="s">
        <v>819</v>
      </c>
      <c r="AA43" s="300" t="s">
        <v>820</v>
      </c>
      <c r="AB43" s="300" t="s">
        <v>508</v>
      </c>
      <c r="AC43" s="300" t="s">
        <v>508</v>
      </c>
      <c r="AD43" s="300">
        <v>4</v>
      </c>
      <c r="AE43" s="300" t="b">
        <v>0</v>
      </c>
      <c r="AF43" s="300" t="s">
        <v>768</v>
      </c>
      <c r="AG43" s="300" t="s">
        <v>769</v>
      </c>
      <c r="AH43" s="300">
        <v>0</v>
      </c>
      <c r="AI43" s="300">
        <v>0</v>
      </c>
      <c r="AJ43" s="300" t="s">
        <v>770</v>
      </c>
      <c r="AK43" s="300">
        <v>8</v>
      </c>
      <c r="AL43" s="300" t="s">
        <v>814</v>
      </c>
      <c r="AM43" s="300">
        <v>40000</v>
      </c>
      <c r="AN43" s="300" t="b">
        <v>0</v>
      </c>
      <c r="AO43" s="300">
        <v>8</v>
      </c>
      <c r="AP43" s="300" t="s">
        <v>814</v>
      </c>
      <c r="AQ43" s="300">
        <v>40000</v>
      </c>
      <c r="AR43" s="300" t="b">
        <v>0</v>
      </c>
      <c r="AS43" s="300">
        <v>40000</v>
      </c>
      <c r="AT43" s="300" t="b">
        <v>0</v>
      </c>
      <c r="AU43" s="300">
        <v>0</v>
      </c>
      <c r="AV43" s="300" t="b">
        <v>0</v>
      </c>
      <c r="AW43" s="300" t="s">
        <v>808</v>
      </c>
      <c r="AX43" s="300"/>
      <c r="AY43" s="300" t="s">
        <v>808</v>
      </c>
      <c r="AZ43" s="300">
        <v>0</v>
      </c>
      <c r="BA43" s="300" t="b">
        <v>0</v>
      </c>
      <c r="BB43" s="300" t="b">
        <v>1</v>
      </c>
      <c r="BC43"/>
      <c r="BD43"/>
      <c r="BE43"/>
      <c r="BF43"/>
      <c r="BG43"/>
      <c r="BH43"/>
      <c r="BI43" s="302"/>
      <c r="BJ43" s="303"/>
      <c r="BK43" s="303"/>
      <c r="BL43" s="304"/>
      <c r="BM43" s="303"/>
      <c r="BN43" s="303"/>
      <c r="BO43"/>
      <c r="BP43"/>
      <c r="BQ43"/>
      <c r="BR43"/>
      <c r="BS43"/>
      <c r="BT43"/>
      <c r="BU43"/>
      <c r="BV43"/>
      <c r="BW43"/>
      <c r="BX43"/>
      <c r="BY43"/>
    </row>
    <row r="44" spans="2:77" ht="16.5" hidden="1" x14ac:dyDescent="0.3">
      <c r="E44" s="300" t="s">
        <v>760</v>
      </c>
      <c r="F44" s="300" t="s">
        <v>651</v>
      </c>
      <c r="G44" s="300">
        <v>20220101</v>
      </c>
      <c r="H44" s="300">
        <v>2022</v>
      </c>
      <c r="I44" s="300">
        <v>52</v>
      </c>
      <c r="J44" s="300">
        <v>2022</v>
      </c>
      <c r="K44" s="300">
        <v>562</v>
      </c>
      <c r="L44" s="300" t="s">
        <v>761</v>
      </c>
      <c r="M44" s="300" t="s">
        <v>451</v>
      </c>
      <c r="N44" s="300" t="s">
        <v>660</v>
      </c>
      <c r="O44" s="300" t="s">
        <v>762</v>
      </c>
      <c r="P44" s="300">
        <v>842</v>
      </c>
      <c r="Q44" s="300" t="s">
        <v>809</v>
      </c>
      <c r="R44" s="300" t="s">
        <v>809</v>
      </c>
      <c r="S44" s="300">
        <v>0</v>
      </c>
      <c r="T44" s="300" t="s">
        <v>763</v>
      </c>
      <c r="U44" s="300" t="s">
        <v>764</v>
      </c>
      <c r="V44" s="300" t="s">
        <v>765</v>
      </c>
      <c r="W44" s="300" t="s">
        <v>766</v>
      </c>
      <c r="X44" s="300" t="b">
        <v>1</v>
      </c>
      <c r="Y44" s="300">
        <v>3102</v>
      </c>
      <c r="Z44" s="300" t="s">
        <v>819</v>
      </c>
      <c r="AA44" s="300" t="s">
        <v>820</v>
      </c>
      <c r="AB44" s="300" t="s">
        <v>508</v>
      </c>
      <c r="AC44" s="300" t="s">
        <v>508</v>
      </c>
      <c r="AD44" s="300">
        <v>4</v>
      </c>
      <c r="AE44" s="300" t="b">
        <v>0</v>
      </c>
      <c r="AF44" s="300" t="s">
        <v>768</v>
      </c>
      <c r="AG44" s="300" t="s">
        <v>769</v>
      </c>
      <c r="AH44" s="300">
        <v>0</v>
      </c>
      <c r="AI44" s="300">
        <v>0</v>
      </c>
      <c r="AJ44" s="300" t="s">
        <v>770</v>
      </c>
      <c r="AK44" s="300">
        <v>8</v>
      </c>
      <c r="AL44" s="300" t="s">
        <v>814</v>
      </c>
      <c r="AM44" s="300">
        <v>4536</v>
      </c>
      <c r="AN44" s="300" t="b">
        <v>0</v>
      </c>
      <c r="AO44" s="300">
        <v>8</v>
      </c>
      <c r="AP44" s="300" t="s">
        <v>814</v>
      </c>
      <c r="AQ44" s="300">
        <v>4536</v>
      </c>
      <c r="AR44" s="300" t="b">
        <v>0</v>
      </c>
      <c r="AS44" s="300">
        <v>4536</v>
      </c>
      <c r="AT44" s="300" t="b">
        <v>0</v>
      </c>
      <c r="AU44" s="300">
        <v>0</v>
      </c>
      <c r="AV44" s="300" t="b">
        <v>0</v>
      </c>
      <c r="AW44" s="300" t="s">
        <v>810</v>
      </c>
      <c r="AX44" s="300"/>
      <c r="AY44" s="300" t="s">
        <v>810</v>
      </c>
      <c r="AZ44" s="300">
        <v>0</v>
      </c>
      <c r="BA44" s="300" t="b">
        <v>0</v>
      </c>
      <c r="BB44" s="300" t="b">
        <v>1</v>
      </c>
      <c r="BC44"/>
      <c r="BD44"/>
      <c r="BE44"/>
      <c r="BF44"/>
      <c r="BG44"/>
      <c r="BH44"/>
      <c r="BI44" s="302"/>
      <c r="BJ44" s="303"/>
      <c r="BK44" s="303"/>
      <c r="BL44" s="304"/>
      <c r="BM44" s="303"/>
      <c r="BN44" s="303"/>
      <c r="BO44"/>
      <c r="BP44"/>
      <c r="BQ44"/>
      <c r="BR44"/>
      <c r="BS44"/>
      <c r="BT44"/>
      <c r="BU44"/>
      <c r="BV44"/>
      <c r="BW44"/>
      <c r="BX44"/>
      <c r="BY44"/>
    </row>
    <row r="45" spans="2:77" ht="16.5" hidden="1" x14ac:dyDescent="0.3">
      <c r="E45" s="300" t="s">
        <v>760</v>
      </c>
      <c r="F45" s="300" t="s">
        <v>651</v>
      </c>
      <c r="G45" s="300">
        <v>20220101</v>
      </c>
      <c r="H45" s="300">
        <v>2022</v>
      </c>
      <c r="I45" s="300">
        <v>52</v>
      </c>
      <c r="J45" s="300">
        <v>2022</v>
      </c>
      <c r="K45" s="300">
        <v>562</v>
      </c>
      <c r="L45" s="300" t="s">
        <v>761</v>
      </c>
      <c r="M45" s="300" t="s">
        <v>451</v>
      </c>
      <c r="N45" s="300" t="s">
        <v>660</v>
      </c>
      <c r="O45" s="300" t="s">
        <v>762</v>
      </c>
      <c r="P45" s="300">
        <v>854</v>
      </c>
      <c r="Q45" s="300" t="s">
        <v>811</v>
      </c>
      <c r="R45" s="300" t="s">
        <v>437</v>
      </c>
      <c r="S45" s="300">
        <v>0</v>
      </c>
      <c r="T45" s="300" t="s">
        <v>763</v>
      </c>
      <c r="U45" s="300" t="s">
        <v>764</v>
      </c>
      <c r="V45" s="300" t="s">
        <v>765</v>
      </c>
      <c r="W45" s="300" t="s">
        <v>766</v>
      </c>
      <c r="X45" s="300" t="b">
        <v>1</v>
      </c>
      <c r="Y45" s="300">
        <v>3102</v>
      </c>
      <c r="Z45" s="300" t="s">
        <v>819</v>
      </c>
      <c r="AA45" s="300" t="s">
        <v>820</v>
      </c>
      <c r="AB45" s="300" t="s">
        <v>508</v>
      </c>
      <c r="AC45" s="300" t="s">
        <v>508</v>
      </c>
      <c r="AD45" s="300">
        <v>4</v>
      </c>
      <c r="AE45" s="300" t="b">
        <v>0</v>
      </c>
      <c r="AF45" s="300" t="s">
        <v>768</v>
      </c>
      <c r="AG45" s="300" t="s">
        <v>769</v>
      </c>
      <c r="AH45" s="300">
        <v>0</v>
      </c>
      <c r="AI45" s="300">
        <v>0</v>
      </c>
      <c r="AJ45" s="300" t="s">
        <v>770</v>
      </c>
      <c r="AK45" s="300">
        <v>8</v>
      </c>
      <c r="AL45" s="300" t="s">
        <v>814</v>
      </c>
      <c r="AM45" s="300">
        <v>177570</v>
      </c>
      <c r="AN45" s="300" t="b">
        <v>0</v>
      </c>
      <c r="AO45" s="300">
        <v>8</v>
      </c>
      <c r="AP45" s="300" t="s">
        <v>814</v>
      </c>
      <c r="AQ45" s="300">
        <v>177570</v>
      </c>
      <c r="AR45" s="300" t="b">
        <v>0</v>
      </c>
      <c r="AS45" s="300">
        <v>177570</v>
      </c>
      <c r="AT45" s="300" t="b">
        <v>0</v>
      </c>
      <c r="AU45" s="300">
        <v>0</v>
      </c>
      <c r="AV45" s="300" t="b">
        <v>0</v>
      </c>
      <c r="AW45" s="300" t="s">
        <v>812</v>
      </c>
      <c r="AX45" s="300"/>
      <c r="AY45" s="300" t="s">
        <v>812</v>
      </c>
      <c r="AZ45" s="300">
        <v>0</v>
      </c>
      <c r="BA45" s="300" t="b">
        <v>0</v>
      </c>
      <c r="BB45" s="300" t="b">
        <v>1</v>
      </c>
      <c r="BC45"/>
      <c r="BD45"/>
      <c r="BE45"/>
      <c r="BF45"/>
      <c r="BG45"/>
      <c r="BH45"/>
      <c r="BI45" s="302"/>
      <c r="BJ45" s="303"/>
      <c r="BK45" s="303"/>
      <c r="BL45" s="304"/>
      <c r="BM45" s="303"/>
      <c r="BN45" s="303"/>
      <c r="BO45"/>
      <c r="BP45"/>
      <c r="BQ45"/>
      <c r="BR45"/>
      <c r="BS45"/>
      <c r="BT45"/>
      <c r="BU45"/>
      <c r="BV45"/>
      <c r="BW45"/>
      <c r="BX45"/>
      <c r="BY45"/>
    </row>
    <row r="46" spans="2:77" ht="16.5" hidden="1" x14ac:dyDescent="0.3">
      <c r="E46" s="300" t="s">
        <v>760</v>
      </c>
      <c r="F46" s="300" t="s">
        <v>651</v>
      </c>
      <c r="G46" s="300">
        <v>20220101</v>
      </c>
      <c r="H46" s="300">
        <v>2022</v>
      </c>
      <c r="I46" s="300">
        <v>52</v>
      </c>
      <c r="J46" s="300">
        <v>2022</v>
      </c>
      <c r="K46" s="300">
        <v>562</v>
      </c>
      <c r="L46" s="300" t="s">
        <v>761</v>
      </c>
      <c r="M46" s="300" t="s">
        <v>451</v>
      </c>
      <c r="N46" s="300" t="s">
        <v>660</v>
      </c>
      <c r="O46" s="300" t="s">
        <v>762</v>
      </c>
      <c r="P46" s="300">
        <v>0</v>
      </c>
      <c r="Q46" s="300" t="s">
        <v>763</v>
      </c>
      <c r="R46" s="300" t="s">
        <v>764</v>
      </c>
      <c r="S46" s="300">
        <v>0</v>
      </c>
      <c r="T46" s="300" t="s">
        <v>763</v>
      </c>
      <c r="U46" s="300" t="s">
        <v>764</v>
      </c>
      <c r="V46" s="300" t="s">
        <v>765</v>
      </c>
      <c r="W46" s="300" t="s">
        <v>766</v>
      </c>
      <c r="X46" s="300" t="b">
        <v>1</v>
      </c>
      <c r="Y46" s="300">
        <v>310210</v>
      </c>
      <c r="Z46" s="300" t="s">
        <v>826</v>
      </c>
      <c r="AA46" s="300" t="s">
        <v>503</v>
      </c>
      <c r="AB46" s="300" t="s">
        <v>503</v>
      </c>
      <c r="AC46" s="300" t="s">
        <v>503</v>
      </c>
      <c r="AD46" s="300">
        <v>6</v>
      </c>
      <c r="AE46" s="300" t="b">
        <v>1</v>
      </c>
      <c r="AF46" s="300" t="s">
        <v>768</v>
      </c>
      <c r="AG46" s="300" t="s">
        <v>769</v>
      </c>
      <c r="AH46" s="300">
        <v>0</v>
      </c>
      <c r="AI46" s="300">
        <v>0</v>
      </c>
      <c r="AJ46" s="300" t="s">
        <v>770</v>
      </c>
      <c r="AK46" s="300">
        <v>8</v>
      </c>
      <c r="AL46" s="300" t="s">
        <v>814</v>
      </c>
      <c r="AM46" s="300">
        <v>3439111</v>
      </c>
      <c r="AN46" s="300" t="b">
        <v>0</v>
      </c>
      <c r="AO46" s="300">
        <v>8</v>
      </c>
      <c r="AP46" s="300" t="s">
        <v>814</v>
      </c>
      <c r="AQ46" s="300">
        <v>3439111</v>
      </c>
      <c r="AR46" s="300" t="b">
        <v>0</v>
      </c>
      <c r="AS46" s="300">
        <v>3439111</v>
      </c>
      <c r="AT46" s="300" t="b">
        <v>0</v>
      </c>
      <c r="AU46" s="300">
        <v>0</v>
      </c>
      <c r="AV46" s="300" t="b">
        <v>0</v>
      </c>
      <c r="AW46" s="300" t="s">
        <v>827</v>
      </c>
      <c r="AX46" s="300"/>
      <c r="AY46" s="300" t="s">
        <v>827</v>
      </c>
      <c r="AZ46" s="300">
        <v>0</v>
      </c>
      <c r="BA46" s="300" t="b">
        <v>0</v>
      </c>
      <c r="BB46" s="300" t="b">
        <v>1</v>
      </c>
      <c r="BC46"/>
      <c r="BD46"/>
      <c r="BE46"/>
      <c r="BF46"/>
      <c r="BG46"/>
      <c r="BH46"/>
      <c r="BI46" s="302"/>
      <c r="BJ46" s="303"/>
      <c r="BK46" s="303"/>
      <c r="BL46" s="304"/>
      <c r="BM46" s="303"/>
      <c r="BN46" s="303"/>
      <c r="BO46"/>
      <c r="BP46"/>
      <c r="BQ46"/>
      <c r="BR46"/>
      <c r="BS46"/>
      <c r="BT46"/>
      <c r="BU46"/>
      <c r="BV46"/>
      <c r="BW46"/>
      <c r="BX46"/>
      <c r="BY46"/>
    </row>
    <row r="47" spans="2:77" ht="16.5" hidden="1" x14ac:dyDescent="0.3">
      <c r="E47" s="300" t="s">
        <v>760</v>
      </c>
      <c r="F47" s="300" t="s">
        <v>651</v>
      </c>
      <c r="G47" s="300">
        <v>20220101</v>
      </c>
      <c r="H47" s="300">
        <v>2022</v>
      </c>
      <c r="I47" s="300">
        <v>52</v>
      </c>
      <c r="J47" s="300">
        <v>2022</v>
      </c>
      <c r="K47" s="300">
        <v>562</v>
      </c>
      <c r="L47" s="300" t="s">
        <v>761</v>
      </c>
      <c r="M47" s="300" t="s">
        <v>451</v>
      </c>
      <c r="N47" s="300" t="s">
        <v>660</v>
      </c>
      <c r="O47" s="300" t="s">
        <v>762</v>
      </c>
      <c r="P47" s="300">
        <v>204</v>
      </c>
      <c r="Q47" s="300" t="s">
        <v>776</v>
      </c>
      <c r="R47" s="300" t="s">
        <v>432</v>
      </c>
      <c r="S47" s="300">
        <v>0</v>
      </c>
      <c r="T47" s="300" t="s">
        <v>763</v>
      </c>
      <c r="U47" s="300" t="s">
        <v>764</v>
      </c>
      <c r="V47" s="300" t="s">
        <v>765</v>
      </c>
      <c r="W47" s="300" t="s">
        <v>766</v>
      </c>
      <c r="X47" s="300" t="b">
        <v>1</v>
      </c>
      <c r="Y47" s="300">
        <v>310210</v>
      </c>
      <c r="Z47" s="300" t="s">
        <v>826</v>
      </c>
      <c r="AA47" s="300" t="s">
        <v>503</v>
      </c>
      <c r="AB47" s="300" t="s">
        <v>503</v>
      </c>
      <c r="AC47" s="300" t="s">
        <v>503</v>
      </c>
      <c r="AD47" s="300">
        <v>6</v>
      </c>
      <c r="AE47" s="300" t="b">
        <v>1</v>
      </c>
      <c r="AF47" s="300" t="s">
        <v>768</v>
      </c>
      <c r="AG47" s="300" t="s">
        <v>769</v>
      </c>
      <c r="AH47" s="300">
        <v>0</v>
      </c>
      <c r="AI47" s="300">
        <v>0</v>
      </c>
      <c r="AJ47" s="300" t="s">
        <v>770</v>
      </c>
      <c r="AK47" s="300">
        <v>8</v>
      </c>
      <c r="AL47" s="300" t="s">
        <v>814</v>
      </c>
      <c r="AM47" s="300">
        <v>2297230</v>
      </c>
      <c r="AN47" s="300" t="b">
        <v>0</v>
      </c>
      <c r="AO47" s="300">
        <v>8</v>
      </c>
      <c r="AP47" s="300" t="s">
        <v>814</v>
      </c>
      <c r="AQ47" s="300">
        <v>2297230</v>
      </c>
      <c r="AR47" s="300" t="b">
        <v>0</v>
      </c>
      <c r="AS47" s="300">
        <v>2297230</v>
      </c>
      <c r="AT47" s="300" t="b">
        <v>0</v>
      </c>
      <c r="AU47" s="300">
        <v>0</v>
      </c>
      <c r="AV47" s="300" t="b">
        <v>0</v>
      </c>
      <c r="AW47" s="300" t="s">
        <v>828</v>
      </c>
      <c r="AX47" s="300"/>
      <c r="AY47" s="300" t="s">
        <v>828</v>
      </c>
      <c r="AZ47" s="300">
        <v>0</v>
      </c>
      <c r="BA47" s="300" t="b">
        <v>1</v>
      </c>
      <c r="BB47" s="300" t="b">
        <v>0</v>
      </c>
      <c r="BC47"/>
      <c r="BD47"/>
      <c r="BE47"/>
      <c r="BF47"/>
      <c r="BG47"/>
      <c r="BH47"/>
      <c r="BI47" s="302"/>
      <c r="BJ47" s="303"/>
      <c r="BK47" s="303"/>
      <c r="BL47" s="304"/>
      <c r="BM47" s="303"/>
      <c r="BN47" s="303"/>
      <c r="BO47"/>
      <c r="BP47"/>
      <c r="BQ47"/>
      <c r="BR47"/>
      <c r="BS47"/>
      <c r="BT47"/>
      <c r="BU47"/>
      <c r="BV47"/>
      <c r="BW47"/>
      <c r="BX47"/>
      <c r="BY47"/>
    </row>
    <row r="48" spans="2:77" ht="16.5" hidden="1" x14ac:dyDescent="0.3">
      <c r="E48" s="300" t="s">
        <v>760</v>
      </c>
      <c r="F48" s="300" t="s">
        <v>651</v>
      </c>
      <c r="G48" s="300">
        <v>20220101</v>
      </c>
      <c r="H48" s="300">
        <v>2022</v>
      </c>
      <c r="I48" s="300">
        <v>52</v>
      </c>
      <c r="J48" s="300">
        <v>2022</v>
      </c>
      <c r="K48" s="300">
        <v>562</v>
      </c>
      <c r="L48" s="300" t="s">
        <v>761</v>
      </c>
      <c r="M48" s="300" t="s">
        <v>451</v>
      </c>
      <c r="N48" s="300" t="s">
        <v>660</v>
      </c>
      <c r="O48" s="300" t="s">
        <v>762</v>
      </c>
      <c r="P48" s="300">
        <v>276</v>
      </c>
      <c r="Q48" s="300" t="s">
        <v>781</v>
      </c>
      <c r="R48" s="300" t="s">
        <v>782</v>
      </c>
      <c r="S48" s="300">
        <v>0</v>
      </c>
      <c r="T48" s="300" t="s">
        <v>763</v>
      </c>
      <c r="U48" s="300" t="s">
        <v>764</v>
      </c>
      <c r="V48" s="300" t="s">
        <v>765</v>
      </c>
      <c r="W48" s="300" t="s">
        <v>766</v>
      </c>
      <c r="X48" s="300" t="b">
        <v>1</v>
      </c>
      <c r="Y48" s="300">
        <v>310210</v>
      </c>
      <c r="Z48" s="300" t="s">
        <v>826</v>
      </c>
      <c r="AA48" s="300" t="s">
        <v>503</v>
      </c>
      <c r="AB48" s="300" t="s">
        <v>503</v>
      </c>
      <c r="AC48" s="300" t="s">
        <v>503</v>
      </c>
      <c r="AD48" s="300">
        <v>6</v>
      </c>
      <c r="AE48" s="300" t="b">
        <v>1</v>
      </c>
      <c r="AF48" s="300" t="s">
        <v>768</v>
      </c>
      <c r="AG48" s="300" t="s">
        <v>769</v>
      </c>
      <c r="AH48" s="300">
        <v>0</v>
      </c>
      <c r="AI48" s="300">
        <v>0</v>
      </c>
      <c r="AJ48" s="300" t="s">
        <v>770</v>
      </c>
      <c r="AK48" s="300">
        <v>8</v>
      </c>
      <c r="AL48" s="300" t="s">
        <v>814</v>
      </c>
      <c r="AM48" s="300">
        <v>59</v>
      </c>
      <c r="AN48" s="300" t="b">
        <v>0</v>
      </c>
      <c r="AO48" s="300">
        <v>8</v>
      </c>
      <c r="AP48" s="300" t="s">
        <v>814</v>
      </c>
      <c r="AQ48" s="300">
        <v>59</v>
      </c>
      <c r="AR48" s="300" t="b">
        <v>0</v>
      </c>
      <c r="AS48" s="300">
        <v>59</v>
      </c>
      <c r="AT48" s="300" t="b">
        <v>0</v>
      </c>
      <c r="AU48" s="300">
        <v>0</v>
      </c>
      <c r="AV48" s="300" t="b">
        <v>0</v>
      </c>
      <c r="AW48" s="300" t="s">
        <v>783</v>
      </c>
      <c r="AX48" s="300"/>
      <c r="AY48" s="300" t="s">
        <v>783</v>
      </c>
      <c r="AZ48" s="300">
        <v>0</v>
      </c>
      <c r="BA48" s="300" t="b">
        <v>1</v>
      </c>
      <c r="BB48" s="300" t="b">
        <v>0</v>
      </c>
      <c r="BC48"/>
      <c r="BD48"/>
      <c r="BE48"/>
      <c r="BF48"/>
      <c r="BG48"/>
      <c r="BH48"/>
      <c r="BI48"/>
      <c r="BJ48"/>
      <c r="BK48"/>
      <c r="BL48"/>
      <c r="BM48"/>
      <c r="BN48"/>
      <c r="BO48"/>
      <c r="BP48"/>
      <c r="BQ48"/>
      <c r="BR48"/>
      <c r="BS48"/>
      <c r="BT48"/>
      <c r="BU48"/>
      <c r="BV48"/>
      <c r="BW48"/>
      <c r="BX48"/>
      <c r="BY48"/>
    </row>
    <row r="49" spans="5:77" ht="16.5" hidden="1" x14ac:dyDescent="0.3">
      <c r="E49" s="300" t="s">
        <v>760</v>
      </c>
      <c r="F49" s="300" t="s">
        <v>651</v>
      </c>
      <c r="G49" s="300">
        <v>20220101</v>
      </c>
      <c r="H49" s="300">
        <v>2022</v>
      </c>
      <c r="I49" s="300">
        <v>52</v>
      </c>
      <c r="J49" s="300">
        <v>2022</v>
      </c>
      <c r="K49" s="300">
        <v>562</v>
      </c>
      <c r="L49" s="300" t="s">
        <v>761</v>
      </c>
      <c r="M49" s="300" t="s">
        <v>451</v>
      </c>
      <c r="N49" s="300" t="s">
        <v>660</v>
      </c>
      <c r="O49" s="300" t="s">
        <v>762</v>
      </c>
      <c r="P49" s="300">
        <v>566</v>
      </c>
      <c r="Q49" s="300" t="s">
        <v>791</v>
      </c>
      <c r="R49" s="300" t="s">
        <v>434</v>
      </c>
      <c r="S49" s="300">
        <v>0</v>
      </c>
      <c r="T49" s="300" t="s">
        <v>763</v>
      </c>
      <c r="U49" s="300" t="s">
        <v>764</v>
      </c>
      <c r="V49" s="300" t="s">
        <v>765</v>
      </c>
      <c r="W49" s="300" t="s">
        <v>766</v>
      </c>
      <c r="X49" s="300" t="b">
        <v>1</v>
      </c>
      <c r="Y49" s="300">
        <v>310210</v>
      </c>
      <c r="Z49" s="300" t="s">
        <v>826</v>
      </c>
      <c r="AA49" s="300" t="s">
        <v>503</v>
      </c>
      <c r="AB49" s="300" t="s">
        <v>503</v>
      </c>
      <c r="AC49" s="300" t="s">
        <v>503</v>
      </c>
      <c r="AD49" s="300">
        <v>6</v>
      </c>
      <c r="AE49" s="300" t="b">
        <v>1</v>
      </c>
      <c r="AF49" s="300" t="s">
        <v>768</v>
      </c>
      <c r="AG49" s="300" t="s">
        <v>769</v>
      </c>
      <c r="AH49" s="300">
        <v>0</v>
      </c>
      <c r="AI49" s="300">
        <v>0</v>
      </c>
      <c r="AJ49" s="300" t="s">
        <v>770</v>
      </c>
      <c r="AK49" s="300">
        <v>8</v>
      </c>
      <c r="AL49" s="300" t="s">
        <v>814</v>
      </c>
      <c r="AM49" s="300">
        <v>964252</v>
      </c>
      <c r="AN49" s="300" t="b">
        <v>0</v>
      </c>
      <c r="AO49" s="300">
        <v>8</v>
      </c>
      <c r="AP49" s="300" t="s">
        <v>814</v>
      </c>
      <c r="AQ49" s="300">
        <v>964252</v>
      </c>
      <c r="AR49" s="300" t="b">
        <v>0</v>
      </c>
      <c r="AS49" s="300">
        <v>964252</v>
      </c>
      <c r="AT49" s="300" t="b">
        <v>0</v>
      </c>
      <c r="AU49" s="300">
        <v>0</v>
      </c>
      <c r="AV49" s="300" t="b">
        <v>0</v>
      </c>
      <c r="AW49" s="300" t="s">
        <v>829</v>
      </c>
      <c r="AX49" s="300"/>
      <c r="AY49" s="300" t="s">
        <v>829</v>
      </c>
      <c r="AZ49" s="300">
        <v>0</v>
      </c>
      <c r="BA49" s="300" t="b">
        <v>1</v>
      </c>
      <c r="BB49" s="300" t="b">
        <v>0</v>
      </c>
      <c r="BC49"/>
      <c r="BD49"/>
      <c r="BE49"/>
      <c r="BF49"/>
      <c r="BG49"/>
      <c r="BH49"/>
      <c r="BI49"/>
      <c r="BJ49"/>
      <c r="BK49"/>
      <c r="BL49"/>
      <c r="BM49"/>
      <c r="BN49"/>
      <c r="BO49"/>
      <c r="BP49"/>
      <c r="BQ49"/>
      <c r="BR49"/>
      <c r="BS49"/>
      <c r="BT49"/>
      <c r="BU49"/>
      <c r="BV49"/>
      <c r="BW49"/>
      <c r="BX49"/>
      <c r="BY49"/>
    </row>
    <row r="50" spans="5:77" ht="16.5" hidden="1" x14ac:dyDescent="0.3">
      <c r="E50" s="300" t="s">
        <v>760</v>
      </c>
      <c r="F50" s="300" t="s">
        <v>651</v>
      </c>
      <c r="G50" s="300">
        <v>20220101</v>
      </c>
      <c r="H50" s="300">
        <v>2022</v>
      </c>
      <c r="I50" s="300">
        <v>52</v>
      </c>
      <c r="J50" s="300">
        <v>2022</v>
      </c>
      <c r="K50" s="300">
        <v>562</v>
      </c>
      <c r="L50" s="300" t="s">
        <v>761</v>
      </c>
      <c r="M50" s="300" t="s">
        <v>451</v>
      </c>
      <c r="N50" s="300" t="s">
        <v>660</v>
      </c>
      <c r="O50" s="300" t="s">
        <v>762</v>
      </c>
      <c r="P50" s="300">
        <v>854</v>
      </c>
      <c r="Q50" s="300" t="s">
        <v>811</v>
      </c>
      <c r="R50" s="300" t="s">
        <v>437</v>
      </c>
      <c r="S50" s="300">
        <v>0</v>
      </c>
      <c r="T50" s="300" t="s">
        <v>763</v>
      </c>
      <c r="U50" s="300" t="s">
        <v>764</v>
      </c>
      <c r="V50" s="300" t="s">
        <v>765</v>
      </c>
      <c r="W50" s="300" t="s">
        <v>766</v>
      </c>
      <c r="X50" s="300" t="b">
        <v>1</v>
      </c>
      <c r="Y50" s="300">
        <v>310210</v>
      </c>
      <c r="Z50" s="300" t="s">
        <v>826</v>
      </c>
      <c r="AA50" s="300" t="s">
        <v>503</v>
      </c>
      <c r="AB50" s="300" t="s">
        <v>503</v>
      </c>
      <c r="AC50" s="300" t="s">
        <v>503</v>
      </c>
      <c r="AD50" s="300">
        <v>6</v>
      </c>
      <c r="AE50" s="300" t="b">
        <v>1</v>
      </c>
      <c r="AF50" s="300" t="s">
        <v>768</v>
      </c>
      <c r="AG50" s="300" t="s">
        <v>769</v>
      </c>
      <c r="AH50" s="300">
        <v>0</v>
      </c>
      <c r="AI50" s="300">
        <v>0</v>
      </c>
      <c r="AJ50" s="300" t="s">
        <v>770</v>
      </c>
      <c r="AK50" s="300">
        <v>8</v>
      </c>
      <c r="AL50" s="300" t="s">
        <v>814</v>
      </c>
      <c r="AM50" s="300">
        <v>177570</v>
      </c>
      <c r="AN50" s="300" t="b">
        <v>0</v>
      </c>
      <c r="AO50" s="300">
        <v>8</v>
      </c>
      <c r="AP50" s="300" t="s">
        <v>814</v>
      </c>
      <c r="AQ50" s="300">
        <v>177570</v>
      </c>
      <c r="AR50" s="300" t="b">
        <v>0</v>
      </c>
      <c r="AS50" s="300">
        <v>177570</v>
      </c>
      <c r="AT50" s="300" t="b">
        <v>0</v>
      </c>
      <c r="AU50" s="300">
        <v>0</v>
      </c>
      <c r="AV50" s="300" t="b">
        <v>0</v>
      </c>
      <c r="AW50" s="300" t="s">
        <v>812</v>
      </c>
      <c r="AX50" s="300"/>
      <c r="AY50" s="300" t="s">
        <v>812</v>
      </c>
      <c r="AZ50" s="300">
        <v>0</v>
      </c>
      <c r="BA50" s="300" t="b">
        <v>1</v>
      </c>
      <c r="BB50" s="300" t="b">
        <v>0</v>
      </c>
      <c r="BC50"/>
      <c r="BD50"/>
      <c r="BE50"/>
      <c r="BF50"/>
      <c r="BG50"/>
      <c r="BH50"/>
      <c r="BI50"/>
      <c r="BJ50"/>
      <c r="BK50"/>
      <c r="BL50"/>
      <c r="BM50"/>
      <c r="BN50"/>
      <c r="BO50"/>
      <c r="BP50"/>
      <c r="BQ50"/>
      <c r="BR50"/>
      <c r="BS50"/>
      <c r="BT50"/>
      <c r="BU50"/>
      <c r="BV50"/>
      <c r="BW50"/>
      <c r="BX50"/>
      <c r="BY50"/>
    </row>
    <row r="51" spans="5:77" ht="16.5" hidden="1" x14ac:dyDescent="0.3">
      <c r="E51" s="300" t="s">
        <v>760</v>
      </c>
      <c r="F51" s="300" t="s">
        <v>651</v>
      </c>
      <c r="G51" s="300">
        <v>20220101</v>
      </c>
      <c r="H51" s="300">
        <v>2022</v>
      </c>
      <c r="I51" s="300">
        <v>52</v>
      </c>
      <c r="J51" s="300">
        <v>2022</v>
      </c>
      <c r="K51" s="300">
        <v>562</v>
      </c>
      <c r="L51" s="300" t="s">
        <v>761</v>
      </c>
      <c r="M51" s="300" t="s">
        <v>451</v>
      </c>
      <c r="N51" s="300" t="s">
        <v>660</v>
      </c>
      <c r="O51" s="300" t="s">
        <v>762</v>
      </c>
      <c r="P51" s="300">
        <v>0</v>
      </c>
      <c r="Q51" s="300" t="s">
        <v>763</v>
      </c>
      <c r="R51" s="300" t="s">
        <v>764</v>
      </c>
      <c r="S51" s="300">
        <v>0</v>
      </c>
      <c r="T51" s="300" t="s">
        <v>763</v>
      </c>
      <c r="U51" s="300" t="s">
        <v>764</v>
      </c>
      <c r="V51" s="300" t="s">
        <v>765</v>
      </c>
      <c r="W51" s="300" t="s">
        <v>766</v>
      </c>
      <c r="X51" s="300" t="b">
        <v>1</v>
      </c>
      <c r="Y51" s="300">
        <v>310229</v>
      </c>
      <c r="Z51" s="300" t="s">
        <v>830</v>
      </c>
      <c r="AA51" s="300" t="s">
        <v>537</v>
      </c>
      <c r="AB51" s="300" t="s">
        <v>508</v>
      </c>
      <c r="AC51" s="300" t="s">
        <v>508</v>
      </c>
      <c r="AD51" s="300">
        <v>6</v>
      </c>
      <c r="AE51" s="300" t="b">
        <v>1</v>
      </c>
      <c r="AF51" s="300" t="s">
        <v>768</v>
      </c>
      <c r="AG51" s="300" t="s">
        <v>769</v>
      </c>
      <c r="AH51" s="300">
        <v>0</v>
      </c>
      <c r="AI51" s="300">
        <v>0</v>
      </c>
      <c r="AJ51" s="300" t="s">
        <v>770</v>
      </c>
      <c r="AK51" s="300">
        <v>8</v>
      </c>
      <c r="AL51" s="300" t="s">
        <v>814</v>
      </c>
      <c r="AM51" s="300">
        <v>360600</v>
      </c>
      <c r="AN51" s="300" t="b">
        <v>0</v>
      </c>
      <c r="AO51" s="300">
        <v>8</v>
      </c>
      <c r="AP51" s="300" t="s">
        <v>814</v>
      </c>
      <c r="AQ51" s="300">
        <v>360600</v>
      </c>
      <c r="AR51" s="300" t="b">
        <v>0</v>
      </c>
      <c r="AS51" s="300">
        <v>360600</v>
      </c>
      <c r="AT51" s="300" t="b">
        <v>0</v>
      </c>
      <c r="AU51" s="300">
        <v>0</v>
      </c>
      <c r="AV51" s="300" t="b">
        <v>0</v>
      </c>
      <c r="AW51" s="300" t="s">
        <v>831</v>
      </c>
      <c r="AX51" s="300"/>
      <c r="AY51" s="300" t="s">
        <v>831</v>
      </c>
      <c r="AZ51" s="300">
        <v>0</v>
      </c>
      <c r="BA51" s="300" t="b">
        <v>0</v>
      </c>
      <c r="BB51" s="300" t="b">
        <v>1</v>
      </c>
      <c r="BC51"/>
      <c r="BD51"/>
      <c r="BE51"/>
      <c r="BF51"/>
      <c r="BG51"/>
      <c r="BH51"/>
      <c r="BI51"/>
      <c r="BJ51"/>
      <c r="BK51"/>
      <c r="BL51"/>
      <c r="BM51"/>
      <c r="BN51"/>
      <c r="BO51"/>
      <c r="BP51"/>
      <c r="BQ51"/>
      <c r="BR51"/>
      <c r="BS51"/>
      <c r="BT51"/>
      <c r="BU51"/>
      <c r="BV51"/>
      <c r="BW51"/>
      <c r="BX51"/>
      <c r="BY51"/>
    </row>
    <row r="52" spans="5:77" ht="16.5" hidden="1" x14ac:dyDescent="0.3">
      <c r="E52" s="300" t="s">
        <v>760</v>
      </c>
      <c r="F52" s="300" t="s">
        <v>651</v>
      </c>
      <c r="G52" s="300">
        <v>20220101</v>
      </c>
      <c r="H52" s="300">
        <v>2022</v>
      </c>
      <c r="I52" s="300">
        <v>52</v>
      </c>
      <c r="J52" s="300">
        <v>2022</v>
      </c>
      <c r="K52" s="300">
        <v>562</v>
      </c>
      <c r="L52" s="300" t="s">
        <v>761</v>
      </c>
      <c r="M52" s="300" t="s">
        <v>451</v>
      </c>
      <c r="N52" s="300" t="s">
        <v>660</v>
      </c>
      <c r="O52" s="300" t="s">
        <v>762</v>
      </c>
      <c r="P52" s="300">
        <v>204</v>
      </c>
      <c r="Q52" s="300" t="s">
        <v>776</v>
      </c>
      <c r="R52" s="300" t="s">
        <v>432</v>
      </c>
      <c r="S52" s="300">
        <v>0</v>
      </c>
      <c r="T52" s="300" t="s">
        <v>763</v>
      </c>
      <c r="U52" s="300" t="s">
        <v>764</v>
      </c>
      <c r="V52" s="300" t="s">
        <v>765</v>
      </c>
      <c r="W52" s="300" t="s">
        <v>766</v>
      </c>
      <c r="X52" s="300" t="b">
        <v>1</v>
      </c>
      <c r="Y52" s="300">
        <v>310229</v>
      </c>
      <c r="Z52" s="300" t="s">
        <v>830</v>
      </c>
      <c r="AA52" s="300" t="s">
        <v>537</v>
      </c>
      <c r="AB52" s="300" t="s">
        <v>508</v>
      </c>
      <c r="AC52" s="300" t="s">
        <v>508</v>
      </c>
      <c r="AD52" s="300">
        <v>6</v>
      </c>
      <c r="AE52" s="300" t="b">
        <v>1</v>
      </c>
      <c r="AF52" s="300" t="s">
        <v>768</v>
      </c>
      <c r="AG52" s="300" t="s">
        <v>769</v>
      </c>
      <c r="AH52" s="300">
        <v>0</v>
      </c>
      <c r="AI52" s="300">
        <v>0</v>
      </c>
      <c r="AJ52" s="300" t="s">
        <v>770</v>
      </c>
      <c r="AK52" s="300">
        <v>8</v>
      </c>
      <c r="AL52" s="300" t="s">
        <v>814</v>
      </c>
      <c r="AM52" s="300">
        <v>5000</v>
      </c>
      <c r="AN52" s="300" t="b">
        <v>0</v>
      </c>
      <c r="AO52" s="300">
        <v>8</v>
      </c>
      <c r="AP52" s="300" t="s">
        <v>814</v>
      </c>
      <c r="AQ52" s="300">
        <v>5000</v>
      </c>
      <c r="AR52" s="300" t="b">
        <v>0</v>
      </c>
      <c r="AS52" s="300">
        <v>5000</v>
      </c>
      <c r="AT52" s="300" t="b">
        <v>0</v>
      </c>
      <c r="AU52" s="300">
        <v>0</v>
      </c>
      <c r="AV52" s="300" t="b">
        <v>0</v>
      </c>
      <c r="AW52" s="300" t="s">
        <v>832</v>
      </c>
      <c r="AX52" s="300"/>
      <c r="AY52" s="300" t="s">
        <v>832</v>
      </c>
      <c r="AZ52" s="300">
        <v>0</v>
      </c>
      <c r="BA52" s="300" t="b">
        <v>1</v>
      </c>
      <c r="BB52" s="300" t="b">
        <v>0</v>
      </c>
      <c r="BC52"/>
      <c r="BD52"/>
      <c r="BE52"/>
      <c r="BF52"/>
      <c r="BG52"/>
      <c r="BH52"/>
      <c r="BI52"/>
      <c r="BJ52"/>
      <c r="BK52"/>
      <c r="BL52"/>
      <c r="BM52"/>
      <c r="BN52"/>
      <c r="BO52"/>
      <c r="BP52"/>
      <c r="BQ52"/>
      <c r="BR52"/>
      <c r="BS52"/>
      <c r="BT52"/>
      <c r="BU52"/>
      <c r="BV52"/>
      <c r="BW52"/>
      <c r="BX52"/>
      <c r="BY52"/>
    </row>
    <row r="53" spans="5:77" ht="16.5" hidden="1" x14ac:dyDescent="0.3">
      <c r="E53" s="300" t="s">
        <v>760</v>
      </c>
      <c r="F53" s="300" t="s">
        <v>651</v>
      </c>
      <c r="G53" s="300">
        <v>20220101</v>
      </c>
      <c r="H53" s="300">
        <v>2022</v>
      </c>
      <c r="I53" s="300">
        <v>52</v>
      </c>
      <c r="J53" s="300">
        <v>2022</v>
      </c>
      <c r="K53" s="300">
        <v>562</v>
      </c>
      <c r="L53" s="300" t="s">
        <v>761</v>
      </c>
      <c r="M53" s="300" t="s">
        <v>451</v>
      </c>
      <c r="N53" s="300" t="s">
        <v>660</v>
      </c>
      <c r="O53" s="300" t="s">
        <v>762</v>
      </c>
      <c r="P53" s="300">
        <v>288</v>
      </c>
      <c r="Q53" s="300" t="s">
        <v>784</v>
      </c>
      <c r="R53" s="300" t="s">
        <v>428</v>
      </c>
      <c r="S53" s="300">
        <v>0</v>
      </c>
      <c r="T53" s="300" t="s">
        <v>763</v>
      </c>
      <c r="U53" s="300" t="s">
        <v>764</v>
      </c>
      <c r="V53" s="300" t="s">
        <v>765</v>
      </c>
      <c r="W53" s="300" t="s">
        <v>766</v>
      </c>
      <c r="X53" s="300" t="b">
        <v>1</v>
      </c>
      <c r="Y53" s="300">
        <v>310229</v>
      </c>
      <c r="Z53" s="300" t="s">
        <v>830</v>
      </c>
      <c r="AA53" s="300" t="s">
        <v>537</v>
      </c>
      <c r="AB53" s="300" t="s">
        <v>508</v>
      </c>
      <c r="AC53" s="300" t="s">
        <v>508</v>
      </c>
      <c r="AD53" s="300">
        <v>6</v>
      </c>
      <c r="AE53" s="300" t="b">
        <v>1</v>
      </c>
      <c r="AF53" s="300" t="s">
        <v>768</v>
      </c>
      <c r="AG53" s="300" t="s">
        <v>769</v>
      </c>
      <c r="AH53" s="300">
        <v>0</v>
      </c>
      <c r="AI53" s="300">
        <v>0</v>
      </c>
      <c r="AJ53" s="300" t="s">
        <v>770</v>
      </c>
      <c r="AK53" s="300">
        <v>8</v>
      </c>
      <c r="AL53" s="300" t="s">
        <v>814</v>
      </c>
      <c r="AM53" s="300">
        <v>50000</v>
      </c>
      <c r="AN53" s="300" t="b">
        <v>0</v>
      </c>
      <c r="AO53" s="300">
        <v>8</v>
      </c>
      <c r="AP53" s="300" t="s">
        <v>814</v>
      </c>
      <c r="AQ53" s="300">
        <v>50000</v>
      </c>
      <c r="AR53" s="300" t="b">
        <v>0</v>
      </c>
      <c r="AS53" s="300">
        <v>50000</v>
      </c>
      <c r="AT53" s="300" t="b">
        <v>0</v>
      </c>
      <c r="AU53" s="300">
        <v>0</v>
      </c>
      <c r="AV53" s="300" t="b">
        <v>0</v>
      </c>
      <c r="AW53" s="300" t="s">
        <v>785</v>
      </c>
      <c r="AX53" s="300"/>
      <c r="AY53" s="300" t="s">
        <v>785</v>
      </c>
      <c r="AZ53" s="300">
        <v>0</v>
      </c>
      <c r="BA53" s="300" t="b">
        <v>1</v>
      </c>
      <c r="BB53" s="300" t="b">
        <v>0</v>
      </c>
      <c r="BC53"/>
      <c r="BD53"/>
      <c r="BE53"/>
      <c r="BF53"/>
      <c r="BG53"/>
      <c r="BH53"/>
      <c r="BI53"/>
      <c r="BJ53"/>
      <c r="BK53"/>
      <c r="BL53"/>
      <c r="BM53"/>
      <c r="BN53"/>
      <c r="BO53"/>
      <c r="BP53"/>
      <c r="BQ53"/>
      <c r="BR53"/>
      <c r="BS53"/>
      <c r="BT53"/>
      <c r="BU53"/>
      <c r="BV53"/>
      <c r="BW53"/>
      <c r="BX53"/>
      <c r="BY53"/>
    </row>
    <row r="54" spans="5:77" ht="16.5" hidden="1" x14ac:dyDescent="0.3">
      <c r="E54" s="300" t="s">
        <v>760</v>
      </c>
      <c r="F54" s="300" t="s">
        <v>651</v>
      </c>
      <c r="G54" s="300">
        <v>20220101</v>
      </c>
      <c r="H54" s="300">
        <v>2022</v>
      </c>
      <c r="I54" s="300">
        <v>52</v>
      </c>
      <c r="J54" s="300">
        <v>2022</v>
      </c>
      <c r="K54" s="300">
        <v>562</v>
      </c>
      <c r="L54" s="300" t="s">
        <v>761</v>
      </c>
      <c r="M54" s="300" t="s">
        <v>451</v>
      </c>
      <c r="N54" s="300" t="s">
        <v>660</v>
      </c>
      <c r="O54" s="300" t="s">
        <v>762</v>
      </c>
      <c r="P54" s="300">
        <v>528</v>
      </c>
      <c r="Q54" s="300" t="s">
        <v>788</v>
      </c>
      <c r="R54" s="300" t="s">
        <v>789</v>
      </c>
      <c r="S54" s="300">
        <v>0</v>
      </c>
      <c r="T54" s="300" t="s">
        <v>763</v>
      </c>
      <c r="U54" s="300" t="s">
        <v>764</v>
      </c>
      <c r="V54" s="300" t="s">
        <v>765</v>
      </c>
      <c r="W54" s="300" t="s">
        <v>766</v>
      </c>
      <c r="X54" s="300" t="b">
        <v>1</v>
      </c>
      <c r="Y54" s="300">
        <v>310229</v>
      </c>
      <c r="Z54" s="300" t="s">
        <v>830</v>
      </c>
      <c r="AA54" s="300" t="s">
        <v>537</v>
      </c>
      <c r="AB54" s="300" t="s">
        <v>508</v>
      </c>
      <c r="AC54" s="300" t="s">
        <v>508</v>
      </c>
      <c r="AD54" s="300">
        <v>6</v>
      </c>
      <c r="AE54" s="300" t="b">
        <v>1</v>
      </c>
      <c r="AF54" s="300" t="s">
        <v>768</v>
      </c>
      <c r="AG54" s="300" t="s">
        <v>769</v>
      </c>
      <c r="AH54" s="300">
        <v>0</v>
      </c>
      <c r="AI54" s="300">
        <v>0</v>
      </c>
      <c r="AJ54" s="300" t="s">
        <v>770</v>
      </c>
      <c r="AK54" s="300">
        <v>8</v>
      </c>
      <c r="AL54" s="300" t="s">
        <v>814</v>
      </c>
      <c r="AM54" s="300">
        <v>172400</v>
      </c>
      <c r="AN54" s="300" t="b">
        <v>0</v>
      </c>
      <c r="AO54" s="300">
        <v>8</v>
      </c>
      <c r="AP54" s="300" t="s">
        <v>814</v>
      </c>
      <c r="AQ54" s="300">
        <v>172400</v>
      </c>
      <c r="AR54" s="300" t="b">
        <v>0</v>
      </c>
      <c r="AS54" s="300">
        <v>172400</v>
      </c>
      <c r="AT54" s="300" t="b">
        <v>0</v>
      </c>
      <c r="AU54" s="300">
        <v>0</v>
      </c>
      <c r="AV54" s="300" t="b">
        <v>0</v>
      </c>
      <c r="AW54" s="300" t="s">
        <v>824</v>
      </c>
      <c r="AX54" s="300"/>
      <c r="AY54" s="300" t="s">
        <v>824</v>
      </c>
      <c r="AZ54" s="300">
        <v>0</v>
      </c>
      <c r="BA54" s="300" t="b">
        <v>1</v>
      </c>
      <c r="BB54" s="300" t="b">
        <v>0</v>
      </c>
      <c r="BC54"/>
      <c r="BD54"/>
      <c r="BE54"/>
      <c r="BF54"/>
      <c r="BG54"/>
      <c r="BH54"/>
      <c r="BI54"/>
      <c r="BJ54"/>
      <c r="BK54"/>
      <c r="BL54"/>
      <c r="BM54"/>
      <c r="BN54"/>
      <c r="BO54"/>
      <c r="BP54"/>
      <c r="BQ54"/>
      <c r="BR54"/>
      <c r="BS54"/>
      <c r="BT54"/>
      <c r="BU54"/>
      <c r="BV54"/>
      <c r="BW54"/>
      <c r="BX54"/>
      <c r="BY54"/>
    </row>
    <row r="55" spans="5:77" ht="16.5" hidden="1" x14ac:dyDescent="0.3">
      <c r="E55" s="300" t="s">
        <v>760</v>
      </c>
      <c r="F55" s="300" t="s">
        <v>651</v>
      </c>
      <c r="G55" s="300">
        <v>20220101</v>
      </c>
      <c r="H55" s="300">
        <v>2022</v>
      </c>
      <c r="I55" s="300">
        <v>52</v>
      </c>
      <c r="J55" s="300">
        <v>2022</v>
      </c>
      <c r="K55" s="300">
        <v>562</v>
      </c>
      <c r="L55" s="300" t="s">
        <v>761</v>
      </c>
      <c r="M55" s="300" t="s">
        <v>451</v>
      </c>
      <c r="N55" s="300" t="s">
        <v>660</v>
      </c>
      <c r="O55" s="300" t="s">
        <v>762</v>
      </c>
      <c r="P55" s="300">
        <v>566</v>
      </c>
      <c r="Q55" s="300" t="s">
        <v>791</v>
      </c>
      <c r="R55" s="300" t="s">
        <v>434</v>
      </c>
      <c r="S55" s="300">
        <v>0</v>
      </c>
      <c r="T55" s="300" t="s">
        <v>763</v>
      </c>
      <c r="U55" s="300" t="s">
        <v>764</v>
      </c>
      <c r="V55" s="300" t="s">
        <v>765</v>
      </c>
      <c r="W55" s="300" t="s">
        <v>766</v>
      </c>
      <c r="X55" s="300" t="b">
        <v>1</v>
      </c>
      <c r="Y55" s="300">
        <v>310229</v>
      </c>
      <c r="Z55" s="300" t="s">
        <v>830</v>
      </c>
      <c r="AA55" s="300" t="s">
        <v>537</v>
      </c>
      <c r="AB55" s="300" t="s">
        <v>508</v>
      </c>
      <c r="AC55" s="300" t="s">
        <v>508</v>
      </c>
      <c r="AD55" s="300">
        <v>6</v>
      </c>
      <c r="AE55" s="300" t="b">
        <v>1</v>
      </c>
      <c r="AF55" s="300" t="s">
        <v>768</v>
      </c>
      <c r="AG55" s="300" t="s">
        <v>769</v>
      </c>
      <c r="AH55" s="300">
        <v>0</v>
      </c>
      <c r="AI55" s="300">
        <v>0</v>
      </c>
      <c r="AJ55" s="300" t="s">
        <v>770</v>
      </c>
      <c r="AK55" s="300">
        <v>8</v>
      </c>
      <c r="AL55" s="300" t="s">
        <v>814</v>
      </c>
      <c r="AM55" s="300">
        <v>93200</v>
      </c>
      <c r="AN55" s="300" t="b">
        <v>0</v>
      </c>
      <c r="AO55" s="300">
        <v>8</v>
      </c>
      <c r="AP55" s="300" t="s">
        <v>814</v>
      </c>
      <c r="AQ55" s="300">
        <v>93200</v>
      </c>
      <c r="AR55" s="300" t="b">
        <v>0</v>
      </c>
      <c r="AS55" s="300">
        <v>93200</v>
      </c>
      <c r="AT55" s="300" t="b">
        <v>0</v>
      </c>
      <c r="AU55" s="300">
        <v>0</v>
      </c>
      <c r="AV55" s="300" t="b">
        <v>0</v>
      </c>
      <c r="AW55" s="300" t="s">
        <v>833</v>
      </c>
      <c r="AX55" s="300"/>
      <c r="AY55" s="300" t="s">
        <v>833</v>
      </c>
      <c r="AZ55" s="300">
        <v>0</v>
      </c>
      <c r="BA55" s="300" t="b">
        <v>1</v>
      </c>
      <c r="BB55" s="300" t="b">
        <v>0</v>
      </c>
      <c r="BC55"/>
      <c r="BD55"/>
      <c r="BE55"/>
      <c r="BF55"/>
      <c r="BG55"/>
      <c r="BH55"/>
      <c r="BI55"/>
      <c r="BJ55"/>
      <c r="BK55"/>
      <c r="BL55"/>
      <c r="BM55"/>
      <c r="BN55"/>
      <c r="BO55"/>
      <c r="BP55"/>
      <c r="BQ55"/>
      <c r="BR55"/>
      <c r="BS55"/>
      <c r="BT55"/>
      <c r="BU55"/>
      <c r="BV55"/>
      <c r="BW55"/>
      <c r="BX55"/>
      <c r="BY55"/>
    </row>
    <row r="56" spans="5:77" ht="16.5" hidden="1" x14ac:dyDescent="0.3">
      <c r="E56" s="300" t="s">
        <v>760</v>
      </c>
      <c r="F56" s="300" t="s">
        <v>651</v>
      </c>
      <c r="G56" s="300">
        <v>20220101</v>
      </c>
      <c r="H56" s="300">
        <v>2022</v>
      </c>
      <c r="I56" s="300">
        <v>52</v>
      </c>
      <c r="J56" s="300">
        <v>2022</v>
      </c>
      <c r="K56" s="300">
        <v>562</v>
      </c>
      <c r="L56" s="300" t="s">
        <v>761</v>
      </c>
      <c r="M56" s="300" t="s">
        <v>451</v>
      </c>
      <c r="N56" s="300" t="s">
        <v>660</v>
      </c>
      <c r="O56" s="300" t="s">
        <v>762</v>
      </c>
      <c r="P56" s="300">
        <v>768</v>
      </c>
      <c r="Q56" s="300" t="s">
        <v>807</v>
      </c>
      <c r="R56" s="300" t="s">
        <v>442</v>
      </c>
      <c r="S56" s="300">
        <v>0</v>
      </c>
      <c r="T56" s="300" t="s">
        <v>763</v>
      </c>
      <c r="U56" s="300" t="s">
        <v>764</v>
      </c>
      <c r="V56" s="300" t="s">
        <v>765</v>
      </c>
      <c r="W56" s="300" t="s">
        <v>766</v>
      </c>
      <c r="X56" s="300" t="b">
        <v>1</v>
      </c>
      <c r="Y56" s="300">
        <v>310229</v>
      </c>
      <c r="Z56" s="300" t="s">
        <v>830</v>
      </c>
      <c r="AA56" s="300" t="s">
        <v>537</v>
      </c>
      <c r="AB56" s="300" t="s">
        <v>508</v>
      </c>
      <c r="AC56" s="300" t="s">
        <v>508</v>
      </c>
      <c r="AD56" s="300">
        <v>6</v>
      </c>
      <c r="AE56" s="300" t="b">
        <v>1</v>
      </c>
      <c r="AF56" s="300" t="s">
        <v>768</v>
      </c>
      <c r="AG56" s="300" t="s">
        <v>769</v>
      </c>
      <c r="AH56" s="300">
        <v>0</v>
      </c>
      <c r="AI56" s="300">
        <v>0</v>
      </c>
      <c r="AJ56" s="300" t="s">
        <v>770</v>
      </c>
      <c r="AK56" s="300">
        <v>8</v>
      </c>
      <c r="AL56" s="300" t="s">
        <v>814</v>
      </c>
      <c r="AM56" s="300">
        <v>40000</v>
      </c>
      <c r="AN56" s="300" t="b">
        <v>0</v>
      </c>
      <c r="AO56" s="300">
        <v>8</v>
      </c>
      <c r="AP56" s="300" t="s">
        <v>814</v>
      </c>
      <c r="AQ56" s="300">
        <v>40000</v>
      </c>
      <c r="AR56" s="300" t="b">
        <v>0</v>
      </c>
      <c r="AS56" s="300">
        <v>40000</v>
      </c>
      <c r="AT56" s="300" t="b">
        <v>0</v>
      </c>
      <c r="AU56" s="300">
        <v>0</v>
      </c>
      <c r="AV56" s="300" t="b">
        <v>0</v>
      </c>
      <c r="AW56" s="300" t="s">
        <v>808</v>
      </c>
      <c r="AX56" s="300"/>
      <c r="AY56" s="300" t="s">
        <v>808</v>
      </c>
      <c r="AZ56" s="300">
        <v>0</v>
      </c>
      <c r="BA56" s="300" t="b">
        <v>1</v>
      </c>
      <c r="BB56" s="300" t="b">
        <v>0</v>
      </c>
      <c r="BC56"/>
      <c r="BD56"/>
      <c r="BE56"/>
      <c r="BF56"/>
      <c r="BG56"/>
      <c r="BH56"/>
      <c r="BI56"/>
      <c r="BJ56"/>
      <c r="BK56"/>
      <c r="BL56"/>
      <c r="BM56"/>
      <c r="BN56"/>
      <c r="BO56"/>
      <c r="BP56"/>
      <c r="BQ56"/>
      <c r="BR56"/>
      <c r="BS56"/>
      <c r="BT56"/>
      <c r="BU56"/>
      <c r="BV56"/>
      <c r="BW56"/>
      <c r="BX56"/>
      <c r="BY56"/>
    </row>
    <row r="57" spans="5:77" ht="16.5" hidden="1" x14ac:dyDescent="0.3">
      <c r="E57" s="300" t="s">
        <v>760</v>
      </c>
      <c r="F57" s="300" t="s">
        <v>651</v>
      </c>
      <c r="G57" s="300">
        <v>20220101</v>
      </c>
      <c r="H57" s="300">
        <v>2022</v>
      </c>
      <c r="I57" s="300">
        <v>52</v>
      </c>
      <c r="J57" s="300">
        <v>2022</v>
      </c>
      <c r="K57" s="300">
        <v>562</v>
      </c>
      <c r="L57" s="300" t="s">
        <v>761</v>
      </c>
      <c r="M57" s="300" t="s">
        <v>451</v>
      </c>
      <c r="N57" s="300" t="s">
        <v>660</v>
      </c>
      <c r="O57" s="300" t="s">
        <v>762</v>
      </c>
      <c r="P57" s="300">
        <v>0</v>
      </c>
      <c r="Q57" s="300" t="s">
        <v>763</v>
      </c>
      <c r="R57" s="300" t="s">
        <v>764</v>
      </c>
      <c r="S57" s="300">
        <v>0</v>
      </c>
      <c r="T57" s="300" t="s">
        <v>763</v>
      </c>
      <c r="U57" s="300" t="s">
        <v>764</v>
      </c>
      <c r="V57" s="300" t="s">
        <v>765</v>
      </c>
      <c r="W57" s="300" t="s">
        <v>766</v>
      </c>
      <c r="X57" s="300" t="b">
        <v>1</v>
      </c>
      <c r="Y57" s="300">
        <v>310230</v>
      </c>
      <c r="Z57" s="300" t="s">
        <v>834</v>
      </c>
      <c r="AA57" s="300" t="s">
        <v>507</v>
      </c>
      <c r="AB57" s="300" t="s">
        <v>508</v>
      </c>
      <c r="AC57" s="300" t="s">
        <v>508</v>
      </c>
      <c r="AD57" s="300">
        <v>6</v>
      </c>
      <c r="AE57" s="300" t="b">
        <v>1</v>
      </c>
      <c r="AF57" s="300" t="s">
        <v>768</v>
      </c>
      <c r="AG57" s="300" t="s">
        <v>769</v>
      </c>
      <c r="AH57" s="300">
        <v>0</v>
      </c>
      <c r="AI57" s="300">
        <v>0</v>
      </c>
      <c r="AJ57" s="300" t="s">
        <v>770</v>
      </c>
      <c r="AK57" s="300">
        <v>8</v>
      </c>
      <c r="AL57" s="300" t="s">
        <v>814</v>
      </c>
      <c r="AM57" s="300">
        <v>1860600</v>
      </c>
      <c r="AN57" s="300" t="b">
        <v>0</v>
      </c>
      <c r="AO57" s="300">
        <v>8</v>
      </c>
      <c r="AP57" s="300" t="s">
        <v>814</v>
      </c>
      <c r="AQ57" s="300">
        <v>1860600</v>
      </c>
      <c r="AR57" s="300" t="b">
        <v>0</v>
      </c>
      <c r="AS57" s="300">
        <v>1860600</v>
      </c>
      <c r="AT57" s="300" t="b">
        <v>0</v>
      </c>
      <c r="AU57" s="300">
        <v>0</v>
      </c>
      <c r="AV57" s="300" t="b">
        <v>0</v>
      </c>
      <c r="AW57" s="300" t="s">
        <v>835</v>
      </c>
      <c r="AX57" s="300"/>
      <c r="AY57" s="300" t="s">
        <v>835</v>
      </c>
      <c r="AZ57" s="300">
        <v>0</v>
      </c>
      <c r="BA57" s="300" t="b">
        <v>0</v>
      </c>
      <c r="BB57" s="300" t="b">
        <v>1</v>
      </c>
      <c r="BC57"/>
      <c r="BD57"/>
      <c r="BE57"/>
      <c r="BF57"/>
      <c r="BG57"/>
      <c r="BH57"/>
      <c r="BI57"/>
      <c r="BJ57"/>
      <c r="BK57"/>
      <c r="BL57"/>
      <c r="BM57"/>
      <c r="BN57"/>
      <c r="BO57"/>
      <c r="BP57"/>
      <c r="BQ57"/>
      <c r="BR57"/>
      <c r="BS57"/>
      <c r="BT57"/>
      <c r="BU57"/>
      <c r="BV57"/>
      <c r="BW57"/>
      <c r="BX57"/>
      <c r="BY57"/>
    </row>
    <row r="58" spans="5:77" ht="16.5" hidden="1" x14ac:dyDescent="0.3">
      <c r="E58" s="300" t="s">
        <v>760</v>
      </c>
      <c r="F58" s="300" t="s">
        <v>651</v>
      </c>
      <c r="G58" s="300">
        <v>20220101</v>
      </c>
      <c r="H58" s="300">
        <v>2022</v>
      </c>
      <c r="I58" s="300">
        <v>52</v>
      </c>
      <c r="J58" s="300">
        <v>2022</v>
      </c>
      <c r="K58" s="300">
        <v>562</v>
      </c>
      <c r="L58" s="300" t="s">
        <v>761</v>
      </c>
      <c r="M58" s="300" t="s">
        <v>451</v>
      </c>
      <c r="N58" s="300" t="s">
        <v>660</v>
      </c>
      <c r="O58" s="300" t="s">
        <v>762</v>
      </c>
      <c r="P58" s="300">
        <v>251</v>
      </c>
      <c r="Q58" s="300" t="s">
        <v>778</v>
      </c>
      <c r="R58" s="300" t="s">
        <v>779</v>
      </c>
      <c r="S58" s="300">
        <v>0</v>
      </c>
      <c r="T58" s="300" t="s">
        <v>763</v>
      </c>
      <c r="U58" s="300" t="s">
        <v>764</v>
      </c>
      <c r="V58" s="300" t="s">
        <v>765</v>
      </c>
      <c r="W58" s="300" t="s">
        <v>766</v>
      </c>
      <c r="X58" s="300" t="b">
        <v>1</v>
      </c>
      <c r="Y58" s="300">
        <v>310230</v>
      </c>
      <c r="Z58" s="300" t="s">
        <v>834</v>
      </c>
      <c r="AA58" s="300" t="s">
        <v>507</v>
      </c>
      <c r="AB58" s="300" t="s">
        <v>508</v>
      </c>
      <c r="AC58" s="300" t="s">
        <v>508</v>
      </c>
      <c r="AD58" s="300">
        <v>6</v>
      </c>
      <c r="AE58" s="300" t="b">
        <v>1</v>
      </c>
      <c r="AF58" s="300" t="s">
        <v>768</v>
      </c>
      <c r="AG58" s="300" t="s">
        <v>769</v>
      </c>
      <c r="AH58" s="300">
        <v>0</v>
      </c>
      <c r="AI58" s="300">
        <v>0</v>
      </c>
      <c r="AJ58" s="300" t="s">
        <v>770</v>
      </c>
      <c r="AK58" s="300">
        <v>8</v>
      </c>
      <c r="AL58" s="300" t="s">
        <v>814</v>
      </c>
      <c r="AM58" s="300">
        <v>239690</v>
      </c>
      <c r="AN58" s="300" t="b">
        <v>0</v>
      </c>
      <c r="AO58" s="300">
        <v>8</v>
      </c>
      <c r="AP58" s="300" t="s">
        <v>814</v>
      </c>
      <c r="AQ58" s="300">
        <v>239690</v>
      </c>
      <c r="AR58" s="300" t="b">
        <v>0</v>
      </c>
      <c r="AS58" s="300">
        <v>239690</v>
      </c>
      <c r="AT58" s="300" t="b">
        <v>0</v>
      </c>
      <c r="AU58" s="300">
        <v>0</v>
      </c>
      <c r="AV58" s="300" t="b">
        <v>0</v>
      </c>
      <c r="AW58" s="300" t="s">
        <v>823</v>
      </c>
      <c r="AX58" s="300"/>
      <c r="AY58" s="300" t="s">
        <v>823</v>
      </c>
      <c r="AZ58" s="300">
        <v>0</v>
      </c>
      <c r="BA58" s="300" t="b">
        <v>1</v>
      </c>
      <c r="BB58" s="300" t="b">
        <v>0</v>
      </c>
      <c r="BC58"/>
      <c r="BD58"/>
      <c r="BE58"/>
      <c r="BF58"/>
      <c r="BG58"/>
      <c r="BH58"/>
      <c r="BI58"/>
      <c r="BJ58"/>
      <c r="BK58"/>
      <c r="BL58"/>
      <c r="BM58"/>
      <c r="BN58"/>
      <c r="BO58"/>
      <c r="BP58"/>
      <c r="BQ58"/>
      <c r="BR58"/>
      <c r="BS58"/>
      <c r="BT58"/>
      <c r="BU58"/>
      <c r="BV58"/>
      <c r="BW58"/>
      <c r="BX58"/>
      <c r="BY58"/>
    </row>
    <row r="59" spans="5:77" ht="16.5" hidden="1" x14ac:dyDescent="0.3">
      <c r="E59" s="300" t="s">
        <v>760</v>
      </c>
      <c r="F59" s="300" t="s">
        <v>651</v>
      </c>
      <c r="G59" s="300">
        <v>20220101</v>
      </c>
      <c r="H59" s="300">
        <v>2022</v>
      </c>
      <c r="I59" s="300">
        <v>52</v>
      </c>
      <c r="J59" s="300">
        <v>2022</v>
      </c>
      <c r="K59" s="300">
        <v>562</v>
      </c>
      <c r="L59" s="300" t="s">
        <v>761</v>
      </c>
      <c r="M59" s="300" t="s">
        <v>451</v>
      </c>
      <c r="N59" s="300" t="s">
        <v>660</v>
      </c>
      <c r="O59" s="300" t="s">
        <v>762</v>
      </c>
      <c r="P59" s="300">
        <v>643</v>
      </c>
      <c r="Q59" s="300" t="s">
        <v>793</v>
      </c>
      <c r="R59" s="300" t="s">
        <v>794</v>
      </c>
      <c r="S59" s="300">
        <v>0</v>
      </c>
      <c r="T59" s="300" t="s">
        <v>763</v>
      </c>
      <c r="U59" s="300" t="s">
        <v>764</v>
      </c>
      <c r="V59" s="300" t="s">
        <v>765</v>
      </c>
      <c r="W59" s="300" t="s">
        <v>766</v>
      </c>
      <c r="X59" s="300" t="b">
        <v>1</v>
      </c>
      <c r="Y59" s="300">
        <v>310230</v>
      </c>
      <c r="Z59" s="300" t="s">
        <v>834</v>
      </c>
      <c r="AA59" s="300" t="s">
        <v>507</v>
      </c>
      <c r="AB59" s="300" t="s">
        <v>508</v>
      </c>
      <c r="AC59" s="300" t="s">
        <v>508</v>
      </c>
      <c r="AD59" s="300">
        <v>6</v>
      </c>
      <c r="AE59" s="300" t="b">
        <v>1</v>
      </c>
      <c r="AF59" s="300" t="s">
        <v>768</v>
      </c>
      <c r="AG59" s="300" t="s">
        <v>769</v>
      </c>
      <c r="AH59" s="300">
        <v>0</v>
      </c>
      <c r="AI59" s="300">
        <v>0</v>
      </c>
      <c r="AJ59" s="300" t="s">
        <v>770</v>
      </c>
      <c r="AK59" s="300">
        <v>8</v>
      </c>
      <c r="AL59" s="300" t="s">
        <v>814</v>
      </c>
      <c r="AM59" s="300">
        <v>142320</v>
      </c>
      <c r="AN59" s="300" t="b">
        <v>0</v>
      </c>
      <c r="AO59" s="300">
        <v>8</v>
      </c>
      <c r="AP59" s="300" t="s">
        <v>814</v>
      </c>
      <c r="AQ59" s="300">
        <v>142320</v>
      </c>
      <c r="AR59" s="300" t="b">
        <v>0</v>
      </c>
      <c r="AS59" s="300">
        <v>142320</v>
      </c>
      <c r="AT59" s="300" t="b">
        <v>0</v>
      </c>
      <c r="AU59" s="300">
        <v>0</v>
      </c>
      <c r="AV59" s="300" t="b">
        <v>0</v>
      </c>
      <c r="AW59" s="300" t="s">
        <v>795</v>
      </c>
      <c r="AX59" s="300"/>
      <c r="AY59" s="300" t="s">
        <v>795</v>
      </c>
      <c r="AZ59" s="300">
        <v>0</v>
      </c>
      <c r="BA59" s="300" t="b">
        <v>1</v>
      </c>
      <c r="BB59" s="300" t="b">
        <v>0</v>
      </c>
      <c r="BC59"/>
      <c r="BD59"/>
      <c r="BE59"/>
      <c r="BF59"/>
      <c r="BG59"/>
      <c r="BH59"/>
      <c r="BI59"/>
      <c r="BJ59"/>
      <c r="BK59"/>
      <c r="BL59"/>
      <c r="BM59"/>
      <c r="BN59"/>
      <c r="BO59"/>
      <c r="BP59"/>
      <c r="BQ59"/>
      <c r="BR59"/>
      <c r="BS59"/>
      <c r="BT59"/>
      <c r="BU59"/>
      <c r="BV59"/>
      <c r="BW59"/>
      <c r="BX59"/>
      <c r="BY59"/>
    </row>
    <row r="60" spans="5:77" ht="16.5" hidden="1" x14ac:dyDescent="0.3">
      <c r="E60" s="300" t="s">
        <v>760</v>
      </c>
      <c r="F60" s="300" t="s">
        <v>651</v>
      </c>
      <c r="G60" s="300">
        <v>20220101</v>
      </c>
      <c r="H60" s="300">
        <v>2022</v>
      </c>
      <c r="I60" s="300">
        <v>52</v>
      </c>
      <c r="J60" s="300">
        <v>2022</v>
      </c>
      <c r="K60" s="300">
        <v>562</v>
      </c>
      <c r="L60" s="300" t="s">
        <v>761</v>
      </c>
      <c r="M60" s="300" t="s">
        <v>451</v>
      </c>
      <c r="N60" s="300" t="s">
        <v>660</v>
      </c>
      <c r="O60" s="300" t="s">
        <v>762</v>
      </c>
      <c r="P60" s="300">
        <v>752</v>
      </c>
      <c r="Q60" s="300" t="s">
        <v>804</v>
      </c>
      <c r="R60" s="300" t="s">
        <v>805</v>
      </c>
      <c r="S60" s="300">
        <v>0</v>
      </c>
      <c r="T60" s="300" t="s">
        <v>763</v>
      </c>
      <c r="U60" s="300" t="s">
        <v>764</v>
      </c>
      <c r="V60" s="300" t="s">
        <v>765</v>
      </c>
      <c r="W60" s="300" t="s">
        <v>766</v>
      </c>
      <c r="X60" s="300" t="b">
        <v>1</v>
      </c>
      <c r="Y60" s="300">
        <v>310230</v>
      </c>
      <c r="Z60" s="300" t="s">
        <v>834</v>
      </c>
      <c r="AA60" s="300" t="s">
        <v>507</v>
      </c>
      <c r="AB60" s="300" t="s">
        <v>508</v>
      </c>
      <c r="AC60" s="300" t="s">
        <v>508</v>
      </c>
      <c r="AD60" s="300">
        <v>6</v>
      </c>
      <c r="AE60" s="300" t="b">
        <v>1</v>
      </c>
      <c r="AF60" s="300" t="s">
        <v>768</v>
      </c>
      <c r="AG60" s="300" t="s">
        <v>769</v>
      </c>
      <c r="AH60" s="300">
        <v>0</v>
      </c>
      <c r="AI60" s="300">
        <v>0</v>
      </c>
      <c r="AJ60" s="300" t="s">
        <v>770</v>
      </c>
      <c r="AK60" s="300">
        <v>8</v>
      </c>
      <c r="AL60" s="300" t="s">
        <v>814</v>
      </c>
      <c r="AM60" s="300">
        <v>1478590</v>
      </c>
      <c r="AN60" s="300" t="b">
        <v>0</v>
      </c>
      <c r="AO60" s="300">
        <v>8</v>
      </c>
      <c r="AP60" s="300" t="s">
        <v>814</v>
      </c>
      <c r="AQ60" s="300">
        <v>1478590</v>
      </c>
      <c r="AR60" s="300" t="b">
        <v>0</v>
      </c>
      <c r="AS60" s="300">
        <v>1478590</v>
      </c>
      <c r="AT60" s="300" t="b">
        <v>0</v>
      </c>
      <c r="AU60" s="300">
        <v>0</v>
      </c>
      <c r="AV60" s="300" t="b">
        <v>0</v>
      </c>
      <c r="AW60" s="300" t="s">
        <v>806</v>
      </c>
      <c r="AX60" s="300"/>
      <c r="AY60" s="300" t="s">
        <v>806</v>
      </c>
      <c r="AZ60" s="300">
        <v>0</v>
      </c>
      <c r="BA60" s="300" t="b">
        <v>1</v>
      </c>
      <c r="BB60" s="300" t="b">
        <v>0</v>
      </c>
      <c r="BC60"/>
      <c r="BD60"/>
      <c r="BE60"/>
      <c r="BF60"/>
      <c r="BG60"/>
      <c r="BH60"/>
      <c r="BI60"/>
      <c r="BJ60"/>
      <c r="BK60"/>
      <c r="BL60"/>
      <c r="BM60"/>
      <c r="BN60"/>
      <c r="BO60"/>
      <c r="BP60"/>
      <c r="BQ60"/>
      <c r="BR60"/>
      <c r="BS60"/>
      <c r="BT60"/>
      <c r="BU60"/>
      <c r="BV60"/>
      <c r="BW60"/>
      <c r="BX60"/>
      <c r="BY60"/>
    </row>
    <row r="61" spans="5:77" ht="16.5" hidden="1" x14ac:dyDescent="0.3">
      <c r="E61" s="300" t="s">
        <v>760</v>
      </c>
      <c r="F61" s="300" t="s">
        <v>651</v>
      </c>
      <c r="G61" s="300">
        <v>20220101</v>
      </c>
      <c r="H61" s="300">
        <v>2022</v>
      </c>
      <c r="I61" s="300">
        <v>52</v>
      </c>
      <c r="J61" s="300">
        <v>2022</v>
      </c>
      <c r="K61" s="300">
        <v>562</v>
      </c>
      <c r="L61" s="300" t="s">
        <v>761</v>
      </c>
      <c r="M61" s="300" t="s">
        <v>451</v>
      </c>
      <c r="N61" s="300" t="s">
        <v>660</v>
      </c>
      <c r="O61" s="300" t="s">
        <v>762</v>
      </c>
      <c r="P61" s="300">
        <v>0</v>
      </c>
      <c r="Q61" s="300" t="s">
        <v>763</v>
      </c>
      <c r="R61" s="300" t="s">
        <v>764</v>
      </c>
      <c r="S61" s="300">
        <v>0</v>
      </c>
      <c r="T61" s="300" t="s">
        <v>763</v>
      </c>
      <c r="U61" s="300" t="s">
        <v>764</v>
      </c>
      <c r="V61" s="300" t="s">
        <v>765</v>
      </c>
      <c r="W61" s="300" t="s">
        <v>766</v>
      </c>
      <c r="X61" s="300" t="b">
        <v>1</v>
      </c>
      <c r="Y61" s="300">
        <v>310290</v>
      </c>
      <c r="Z61" s="300" t="s">
        <v>836</v>
      </c>
      <c r="AA61" s="300" t="s">
        <v>529</v>
      </c>
      <c r="AB61" s="300" t="s">
        <v>508</v>
      </c>
      <c r="AC61" s="300" t="s">
        <v>508</v>
      </c>
      <c r="AD61" s="300">
        <v>6</v>
      </c>
      <c r="AE61" s="300" t="b">
        <v>1</v>
      </c>
      <c r="AF61" s="300" t="s">
        <v>768</v>
      </c>
      <c r="AG61" s="300" t="s">
        <v>769</v>
      </c>
      <c r="AH61" s="300">
        <v>0</v>
      </c>
      <c r="AI61" s="300">
        <v>0</v>
      </c>
      <c r="AJ61" s="300" t="s">
        <v>770</v>
      </c>
      <c r="AK61" s="300">
        <v>8</v>
      </c>
      <c r="AL61" s="300" t="s">
        <v>814</v>
      </c>
      <c r="AM61" s="300">
        <v>15167826</v>
      </c>
      <c r="AN61" s="300" t="b">
        <v>0</v>
      </c>
      <c r="AO61" s="300">
        <v>8</v>
      </c>
      <c r="AP61" s="300" t="s">
        <v>814</v>
      </c>
      <c r="AQ61" s="300">
        <v>15167826</v>
      </c>
      <c r="AR61" s="300" t="b">
        <v>0</v>
      </c>
      <c r="AS61" s="300">
        <v>15167826</v>
      </c>
      <c r="AT61" s="300" t="b">
        <v>0</v>
      </c>
      <c r="AU61" s="300">
        <v>0</v>
      </c>
      <c r="AV61" s="300" t="b">
        <v>0</v>
      </c>
      <c r="AW61" s="300" t="s">
        <v>837</v>
      </c>
      <c r="AX61" s="300"/>
      <c r="AY61" s="300" t="s">
        <v>837</v>
      </c>
      <c r="AZ61" s="300">
        <v>0</v>
      </c>
      <c r="BA61" s="300" t="b">
        <v>0</v>
      </c>
      <c r="BB61" s="300" t="b">
        <v>1</v>
      </c>
      <c r="BC61"/>
      <c r="BD61"/>
      <c r="BE61"/>
      <c r="BF61"/>
      <c r="BG61"/>
      <c r="BH61"/>
      <c r="BI61"/>
      <c r="BJ61"/>
      <c r="BK61"/>
      <c r="BL61"/>
      <c r="BM61"/>
      <c r="BN61"/>
      <c r="BO61"/>
      <c r="BP61"/>
      <c r="BQ61"/>
      <c r="BR61"/>
      <c r="BS61"/>
      <c r="BT61"/>
      <c r="BU61"/>
      <c r="BV61"/>
      <c r="BW61"/>
      <c r="BX61"/>
      <c r="BY61"/>
    </row>
    <row r="62" spans="5:77" ht="16.5" hidden="1" x14ac:dyDescent="0.3">
      <c r="E62" s="300" t="s">
        <v>760</v>
      </c>
      <c r="F62" s="300" t="s">
        <v>651</v>
      </c>
      <c r="G62" s="300">
        <v>20220101</v>
      </c>
      <c r="H62" s="300">
        <v>2022</v>
      </c>
      <c r="I62" s="300">
        <v>52</v>
      </c>
      <c r="J62" s="300">
        <v>2022</v>
      </c>
      <c r="K62" s="300">
        <v>562</v>
      </c>
      <c r="L62" s="300" t="s">
        <v>761</v>
      </c>
      <c r="M62" s="300" t="s">
        <v>451</v>
      </c>
      <c r="N62" s="300" t="s">
        <v>660</v>
      </c>
      <c r="O62" s="300" t="s">
        <v>762</v>
      </c>
      <c r="P62" s="300">
        <v>204</v>
      </c>
      <c r="Q62" s="300" t="s">
        <v>776</v>
      </c>
      <c r="R62" s="300" t="s">
        <v>432</v>
      </c>
      <c r="S62" s="300">
        <v>0</v>
      </c>
      <c r="T62" s="300" t="s">
        <v>763</v>
      </c>
      <c r="U62" s="300" t="s">
        <v>764</v>
      </c>
      <c r="V62" s="300" t="s">
        <v>765</v>
      </c>
      <c r="W62" s="300" t="s">
        <v>766</v>
      </c>
      <c r="X62" s="300" t="b">
        <v>1</v>
      </c>
      <c r="Y62" s="300">
        <v>310290</v>
      </c>
      <c r="Z62" s="300" t="s">
        <v>836</v>
      </c>
      <c r="AA62" s="300" t="s">
        <v>529</v>
      </c>
      <c r="AB62" s="300" t="s">
        <v>508</v>
      </c>
      <c r="AC62" s="300" t="s">
        <v>508</v>
      </c>
      <c r="AD62" s="300">
        <v>6</v>
      </c>
      <c r="AE62" s="300" t="b">
        <v>1</v>
      </c>
      <c r="AF62" s="300" t="s">
        <v>768</v>
      </c>
      <c r="AG62" s="300" t="s">
        <v>769</v>
      </c>
      <c r="AH62" s="300">
        <v>0</v>
      </c>
      <c r="AI62" s="300">
        <v>0</v>
      </c>
      <c r="AJ62" s="300" t="s">
        <v>770</v>
      </c>
      <c r="AK62" s="300">
        <v>8</v>
      </c>
      <c r="AL62" s="300" t="s">
        <v>814</v>
      </c>
      <c r="AM62" s="300">
        <v>2972590</v>
      </c>
      <c r="AN62" s="300" t="b">
        <v>0</v>
      </c>
      <c r="AO62" s="300">
        <v>8</v>
      </c>
      <c r="AP62" s="300" t="s">
        <v>814</v>
      </c>
      <c r="AQ62" s="300">
        <v>2972590</v>
      </c>
      <c r="AR62" s="300" t="b">
        <v>0</v>
      </c>
      <c r="AS62" s="300">
        <v>2972590</v>
      </c>
      <c r="AT62" s="300" t="b">
        <v>0</v>
      </c>
      <c r="AU62" s="300">
        <v>0</v>
      </c>
      <c r="AV62" s="300" t="b">
        <v>0</v>
      </c>
      <c r="AW62" s="300" t="s">
        <v>838</v>
      </c>
      <c r="AX62" s="300"/>
      <c r="AY62" s="300" t="s">
        <v>838</v>
      </c>
      <c r="AZ62" s="300">
        <v>0</v>
      </c>
      <c r="BA62" s="300" t="b">
        <v>1</v>
      </c>
      <c r="BB62" s="300" t="b">
        <v>0</v>
      </c>
      <c r="BC62"/>
      <c r="BD62"/>
      <c r="BE62"/>
      <c r="BF62"/>
      <c r="BG62"/>
      <c r="BH62"/>
      <c r="BI62"/>
      <c r="BJ62"/>
      <c r="BK62"/>
      <c r="BL62"/>
      <c r="BM62"/>
      <c r="BN62"/>
      <c r="BO62"/>
      <c r="BP62"/>
      <c r="BQ62"/>
      <c r="BR62"/>
      <c r="BS62"/>
      <c r="BT62"/>
      <c r="BU62"/>
      <c r="BV62"/>
      <c r="BW62"/>
      <c r="BX62"/>
      <c r="BY62"/>
    </row>
    <row r="63" spans="5:77" ht="16.5" hidden="1" x14ac:dyDescent="0.3">
      <c r="E63" s="300" t="s">
        <v>760</v>
      </c>
      <c r="F63" s="300" t="s">
        <v>651</v>
      </c>
      <c r="G63" s="300">
        <v>20220101</v>
      </c>
      <c r="H63" s="300">
        <v>2022</v>
      </c>
      <c r="I63" s="300">
        <v>52</v>
      </c>
      <c r="J63" s="300">
        <v>2022</v>
      </c>
      <c r="K63" s="300">
        <v>562</v>
      </c>
      <c r="L63" s="300" t="s">
        <v>761</v>
      </c>
      <c r="M63" s="300" t="s">
        <v>451</v>
      </c>
      <c r="N63" s="300" t="s">
        <v>660</v>
      </c>
      <c r="O63" s="300" t="s">
        <v>762</v>
      </c>
      <c r="P63" s="300">
        <v>566</v>
      </c>
      <c r="Q63" s="300" t="s">
        <v>791</v>
      </c>
      <c r="R63" s="300" t="s">
        <v>434</v>
      </c>
      <c r="S63" s="300">
        <v>0</v>
      </c>
      <c r="T63" s="300" t="s">
        <v>763</v>
      </c>
      <c r="U63" s="300" t="s">
        <v>764</v>
      </c>
      <c r="V63" s="300" t="s">
        <v>765</v>
      </c>
      <c r="W63" s="300" t="s">
        <v>766</v>
      </c>
      <c r="X63" s="300" t="b">
        <v>1</v>
      </c>
      <c r="Y63" s="300">
        <v>310290</v>
      </c>
      <c r="Z63" s="300" t="s">
        <v>836</v>
      </c>
      <c r="AA63" s="300" t="s">
        <v>529</v>
      </c>
      <c r="AB63" s="300" t="s">
        <v>508</v>
      </c>
      <c r="AC63" s="300" t="s">
        <v>508</v>
      </c>
      <c r="AD63" s="300">
        <v>6</v>
      </c>
      <c r="AE63" s="300" t="b">
        <v>1</v>
      </c>
      <c r="AF63" s="300" t="s">
        <v>768</v>
      </c>
      <c r="AG63" s="300" t="s">
        <v>769</v>
      </c>
      <c r="AH63" s="300">
        <v>0</v>
      </c>
      <c r="AI63" s="300">
        <v>0</v>
      </c>
      <c r="AJ63" s="300" t="s">
        <v>770</v>
      </c>
      <c r="AK63" s="300">
        <v>8</v>
      </c>
      <c r="AL63" s="300" t="s">
        <v>814</v>
      </c>
      <c r="AM63" s="300">
        <v>12144700</v>
      </c>
      <c r="AN63" s="300" t="b">
        <v>0</v>
      </c>
      <c r="AO63" s="300">
        <v>8</v>
      </c>
      <c r="AP63" s="300" t="s">
        <v>814</v>
      </c>
      <c r="AQ63" s="300">
        <v>12144700</v>
      </c>
      <c r="AR63" s="300" t="b">
        <v>0</v>
      </c>
      <c r="AS63" s="300">
        <v>12144700</v>
      </c>
      <c r="AT63" s="300" t="b">
        <v>0</v>
      </c>
      <c r="AU63" s="300">
        <v>0</v>
      </c>
      <c r="AV63" s="300" t="b">
        <v>0</v>
      </c>
      <c r="AW63" s="300" t="s">
        <v>839</v>
      </c>
      <c r="AX63" s="300"/>
      <c r="AY63" s="300" t="s">
        <v>839</v>
      </c>
      <c r="AZ63" s="300">
        <v>0</v>
      </c>
      <c r="BA63" s="300" t="b">
        <v>1</v>
      </c>
      <c r="BB63" s="300" t="b">
        <v>0</v>
      </c>
      <c r="BC63"/>
      <c r="BD63"/>
      <c r="BE63"/>
      <c r="BF63"/>
      <c r="BG63"/>
      <c r="BH63"/>
      <c r="BI63"/>
      <c r="BJ63"/>
      <c r="BK63"/>
      <c r="BL63"/>
      <c r="BM63"/>
      <c r="BN63"/>
      <c r="BO63"/>
      <c r="BP63"/>
      <c r="BQ63"/>
      <c r="BR63"/>
      <c r="BS63"/>
      <c r="BT63"/>
      <c r="BU63"/>
      <c r="BV63"/>
      <c r="BW63"/>
      <c r="BX63"/>
      <c r="BY63"/>
    </row>
    <row r="64" spans="5:77" ht="16.5" hidden="1" x14ac:dyDescent="0.3">
      <c r="E64" s="300" t="s">
        <v>760</v>
      </c>
      <c r="F64" s="300" t="s">
        <v>651</v>
      </c>
      <c r="G64" s="300">
        <v>20220101</v>
      </c>
      <c r="H64" s="300">
        <v>2022</v>
      </c>
      <c r="I64" s="300">
        <v>52</v>
      </c>
      <c r="J64" s="300">
        <v>2022</v>
      </c>
      <c r="K64" s="300">
        <v>562</v>
      </c>
      <c r="L64" s="300" t="s">
        <v>761</v>
      </c>
      <c r="M64" s="300" t="s">
        <v>451</v>
      </c>
      <c r="N64" s="300" t="s">
        <v>660</v>
      </c>
      <c r="O64" s="300" t="s">
        <v>762</v>
      </c>
      <c r="P64" s="300">
        <v>686</v>
      </c>
      <c r="Q64" s="300" t="s">
        <v>796</v>
      </c>
      <c r="R64" s="300" t="s">
        <v>438</v>
      </c>
      <c r="S64" s="300">
        <v>0</v>
      </c>
      <c r="T64" s="300" t="s">
        <v>763</v>
      </c>
      <c r="U64" s="300" t="s">
        <v>764</v>
      </c>
      <c r="V64" s="300" t="s">
        <v>765</v>
      </c>
      <c r="W64" s="300" t="s">
        <v>766</v>
      </c>
      <c r="X64" s="300" t="b">
        <v>1</v>
      </c>
      <c r="Y64" s="300">
        <v>310290</v>
      </c>
      <c r="Z64" s="300" t="s">
        <v>836</v>
      </c>
      <c r="AA64" s="300" t="s">
        <v>529</v>
      </c>
      <c r="AB64" s="300" t="s">
        <v>508</v>
      </c>
      <c r="AC64" s="300" t="s">
        <v>508</v>
      </c>
      <c r="AD64" s="300">
        <v>6</v>
      </c>
      <c r="AE64" s="300" t="b">
        <v>1</v>
      </c>
      <c r="AF64" s="300" t="s">
        <v>768</v>
      </c>
      <c r="AG64" s="300" t="s">
        <v>769</v>
      </c>
      <c r="AH64" s="300">
        <v>0</v>
      </c>
      <c r="AI64" s="300">
        <v>0</v>
      </c>
      <c r="AJ64" s="300" t="s">
        <v>770</v>
      </c>
      <c r="AK64" s="300">
        <v>8</v>
      </c>
      <c r="AL64" s="300" t="s">
        <v>814</v>
      </c>
      <c r="AM64" s="300">
        <v>46000</v>
      </c>
      <c r="AN64" s="300" t="b">
        <v>0</v>
      </c>
      <c r="AO64" s="300">
        <v>8</v>
      </c>
      <c r="AP64" s="300" t="s">
        <v>814</v>
      </c>
      <c r="AQ64" s="300">
        <v>46000</v>
      </c>
      <c r="AR64" s="300" t="b">
        <v>0</v>
      </c>
      <c r="AS64" s="300">
        <v>46000</v>
      </c>
      <c r="AT64" s="300" t="b">
        <v>0</v>
      </c>
      <c r="AU64" s="300">
        <v>0</v>
      </c>
      <c r="AV64" s="300" t="b">
        <v>0</v>
      </c>
      <c r="AW64" s="300" t="s">
        <v>797</v>
      </c>
      <c r="AX64" s="300"/>
      <c r="AY64" s="300" t="s">
        <v>797</v>
      </c>
      <c r="AZ64" s="300">
        <v>0</v>
      </c>
      <c r="BA64" s="300" t="b">
        <v>1</v>
      </c>
      <c r="BB64" s="300" t="b">
        <v>0</v>
      </c>
      <c r="BC64"/>
      <c r="BD64"/>
      <c r="BE64"/>
      <c r="BF64"/>
      <c r="BG64"/>
      <c r="BH64"/>
      <c r="BI64"/>
      <c r="BJ64"/>
      <c r="BK64"/>
      <c r="BL64"/>
      <c r="BM64"/>
      <c r="BN64"/>
      <c r="BO64"/>
      <c r="BP64"/>
      <c r="BQ64"/>
      <c r="BR64"/>
      <c r="BS64"/>
      <c r="BT64"/>
      <c r="BU64"/>
      <c r="BV64"/>
      <c r="BW64"/>
      <c r="BX64"/>
      <c r="BY64"/>
    </row>
    <row r="65" spans="5:77" ht="16.5" hidden="1" x14ac:dyDescent="0.3">
      <c r="E65" s="300" t="s">
        <v>760</v>
      </c>
      <c r="F65" s="300" t="s">
        <v>651</v>
      </c>
      <c r="G65" s="300">
        <v>20220101</v>
      </c>
      <c r="H65" s="300">
        <v>2022</v>
      </c>
      <c r="I65" s="300">
        <v>52</v>
      </c>
      <c r="J65" s="300">
        <v>2022</v>
      </c>
      <c r="K65" s="300">
        <v>562</v>
      </c>
      <c r="L65" s="300" t="s">
        <v>761</v>
      </c>
      <c r="M65" s="300" t="s">
        <v>451</v>
      </c>
      <c r="N65" s="300" t="s">
        <v>660</v>
      </c>
      <c r="O65" s="300" t="s">
        <v>762</v>
      </c>
      <c r="P65" s="300">
        <v>842</v>
      </c>
      <c r="Q65" s="300" t="s">
        <v>809</v>
      </c>
      <c r="R65" s="300" t="s">
        <v>809</v>
      </c>
      <c r="S65" s="300">
        <v>0</v>
      </c>
      <c r="T65" s="300" t="s">
        <v>763</v>
      </c>
      <c r="U65" s="300" t="s">
        <v>764</v>
      </c>
      <c r="V65" s="300" t="s">
        <v>765</v>
      </c>
      <c r="W65" s="300" t="s">
        <v>766</v>
      </c>
      <c r="X65" s="300" t="b">
        <v>1</v>
      </c>
      <c r="Y65" s="300">
        <v>310290</v>
      </c>
      <c r="Z65" s="300" t="s">
        <v>836</v>
      </c>
      <c r="AA65" s="300" t="s">
        <v>529</v>
      </c>
      <c r="AB65" s="300" t="s">
        <v>508</v>
      </c>
      <c r="AC65" s="300" t="s">
        <v>508</v>
      </c>
      <c r="AD65" s="300">
        <v>6</v>
      </c>
      <c r="AE65" s="300" t="b">
        <v>1</v>
      </c>
      <c r="AF65" s="300" t="s">
        <v>768</v>
      </c>
      <c r="AG65" s="300" t="s">
        <v>769</v>
      </c>
      <c r="AH65" s="300">
        <v>0</v>
      </c>
      <c r="AI65" s="300">
        <v>0</v>
      </c>
      <c r="AJ65" s="300" t="s">
        <v>770</v>
      </c>
      <c r="AK65" s="300">
        <v>8</v>
      </c>
      <c r="AL65" s="300" t="s">
        <v>814</v>
      </c>
      <c r="AM65" s="300">
        <v>4536</v>
      </c>
      <c r="AN65" s="300" t="b">
        <v>0</v>
      </c>
      <c r="AO65" s="300">
        <v>8</v>
      </c>
      <c r="AP65" s="300" t="s">
        <v>814</v>
      </c>
      <c r="AQ65" s="300">
        <v>4536</v>
      </c>
      <c r="AR65" s="300" t="b">
        <v>0</v>
      </c>
      <c r="AS65" s="300">
        <v>4536</v>
      </c>
      <c r="AT65" s="300" t="b">
        <v>0</v>
      </c>
      <c r="AU65" s="300">
        <v>0</v>
      </c>
      <c r="AV65" s="300" t="b">
        <v>0</v>
      </c>
      <c r="AW65" s="300" t="s">
        <v>810</v>
      </c>
      <c r="AX65" s="300"/>
      <c r="AY65" s="300" t="s">
        <v>810</v>
      </c>
      <c r="AZ65" s="300">
        <v>0</v>
      </c>
      <c r="BA65" s="300" t="b">
        <v>1</v>
      </c>
      <c r="BB65" s="300" t="b">
        <v>0</v>
      </c>
      <c r="BC65"/>
      <c r="BD65"/>
      <c r="BE65"/>
      <c r="BF65"/>
      <c r="BG65"/>
      <c r="BH65"/>
      <c r="BI65"/>
      <c r="BJ65"/>
      <c r="BK65"/>
      <c r="BL65"/>
      <c r="BM65"/>
      <c r="BN65"/>
      <c r="BO65"/>
      <c r="BP65"/>
      <c r="BQ65"/>
      <c r="BR65"/>
      <c r="BS65"/>
      <c r="BT65"/>
      <c r="BU65"/>
      <c r="BV65"/>
      <c r="BW65"/>
      <c r="BX65"/>
      <c r="BY65"/>
    </row>
    <row r="66" spans="5:77" ht="16.5" x14ac:dyDescent="0.3">
      <c r="E66" s="300" t="s">
        <v>760</v>
      </c>
      <c r="F66" s="300" t="s">
        <v>651</v>
      </c>
      <c r="G66" s="300">
        <v>20220101</v>
      </c>
      <c r="H66" s="300">
        <v>2022</v>
      </c>
      <c r="I66" s="300">
        <v>52</v>
      </c>
      <c r="J66" s="300">
        <v>2022</v>
      </c>
      <c r="K66" s="300">
        <v>562</v>
      </c>
      <c r="L66" s="300" t="s">
        <v>761</v>
      </c>
      <c r="M66" s="300" t="s">
        <v>451</v>
      </c>
      <c r="N66" s="300" t="s">
        <v>660</v>
      </c>
      <c r="O66" s="300" t="s">
        <v>762</v>
      </c>
      <c r="P66" s="300">
        <v>0</v>
      </c>
      <c r="Q66" s="300" t="s">
        <v>763</v>
      </c>
      <c r="R66" s="300" t="s">
        <v>764</v>
      </c>
      <c r="S66" s="300">
        <v>0</v>
      </c>
      <c r="T66" s="300" t="s">
        <v>763</v>
      </c>
      <c r="U66" s="300" t="s">
        <v>764</v>
      </c>
      <c r="V66" s="300" t="s">
        <v>765</v>
      </c>
      <c r="W66" s="300" t="s">
        <v>766</v>
      </c>
      <c r="X66" s="300" t="b">
        <v>1</v>
      </c>
      <c r="Y66" s="300">
        <v>3103</v>
      </c>
      <c r="Z66" s="300" t="s">
        <v>840</v>
      </c>
      <c r="AA66" s="300" t="s">
        <v>841</v>
      </c>
      <c r="AB66" s="300" t="s">
        <v>842</v>
      </c>
      <c r="AC66" s="300" t="s">
        <v>517</v>
      </c>
      <c r="AD66" s="300">
        <v>4</v>
      </c>
      <c r="AE66" s="300" t="b">
        <v>0</v>
      </c>
      <c r="AF66" s="300" t="s">
        <v>768</v>
      </c>
      <c r="AG66" s="300" t="s">
        <v>769</v>
      </c>
      <c r="AH66" s="300">
        <v>0</v>
      </c>
      <c r="AI66" s="300">
        <v>0</v>
      </c>
      <c r="AJ66" s="300" t="s">
        <v>770</v>
      </c>
      <c r="AK66" s="300">
        <v>8</v>
      </c>
      <c r="AL66" s="300" t="s">
        <v>814</v>
      </c>
      <c r="AM66" s="300">
        <v>343200</v>
      </c>
      <c r="AN66" s="300" t="b">
        <v>0</v>
      </c>
      <c r="AO66" s="300">
        <v>8</v>
      </c>
      <c r="AP66" s="300" t="s">
        <v>814</v>
      </c>
      <c r="AQ66" s="300">
        <v>343200</v>
      </c>
      <c r="AR66" s="300" t="b">
        <v>0</v>
      </c>
      <c r="AS66" s="300">
        <v>343200</v>
      </c>
      <c r="AT66" s="300" t="b">
        <v>0</v>
      </c>
      <c r="AU66" s="300">
        <v>0</v>
      </c>
      <c r="AV66" s="300" t="b">
        <v>0</v>
      </c>
      <c r="AW66" s="300" t="s">
        <v>800</v>
      </c>
      <c r="AX66" s="300"/>
      <c r="AY66" s="300" t="s">
        <v>800</v>
      </c>
      <c r="AZ66" s="300">
        <v>0</v>
      </c>
      <c r="BA66" s="300" t="b">
        <v>0</v>
      </c>
      <c r="BB66" s="300" t="b">
        <v>1</v>
      </c>
      <c r="BC66"/>
      <c r="BD66"/>
      <c r="BE66"/>
      <c r="BF66"/>
      <c r="BG66"/>
      <c r="BH66"/>
      <c r="BI66"/>
      <c r="BJ66"/>
      <c r="BK66"/>
      <c r="BL66"/>
      <c r="BM66"/>
      <c r="BN66"/>
      <c r="BO66"/>
      <c r="BP66"/>
      <c r="BQ66"/>
      <c r="BR66"/>
      <c r="BS66"/>
      <c r="BT66"/>
      <c r="BU66"/>
      <c r="BV66"/>
      <c r="BW66"/>
      <c r="BX66"/>
      <c r="BY66"/>
    </row>
    <row r="67" spans="5:77" ht="16.5" x14ac:dyDescent="0.3">
      <c r="E67" s="300" t="s">
        <v>760</v>
      </c>
      <c r="F67" s="300" t="s">
        <v>651</v>
      </c>
      <c r="G67" s="300">
        <v>20220101</v>
      </c>
      <c r="H67" s="300">
        <v>2022</v>
      </c>
      <c r="I67" s="300">
        <v>52</v>
      </c>
      <c r="J67" s="300">
        <v>2022</v>
      </c>
      <c r="K67" s="300">
        <v>562</v>
      </c>
      <c r="L67" s="300" t="s">
        <v>761</v>
      </c>
      <c r="M67" s="300" t="s">
        <v>451</v>
      </c>
      <c r="N67" s="300" t="s">
        <v>660</v>
      </c>
      <c r="O67" s="300" t="s">
        <v>762</v>
      </c>
      <c r="P67" s="300">
        <v>699</v>
      </c>
      <c r="Q67" s="300" t="s">
        <v>798</v>
      </c>
      <c r="R67" s="300" t="s">
        <v>799</v>
      </c>
      <c r="S67" s="300">
        <v>0</v>
      </c>
      <c r="T67" s="300" t="s">
        <v>763</v>
      </c>
      <c r="U67" s="300" t="s">
        <v>764</v>
      </c>
      <c r="V67" s="300" t="s">
        <v>765</v>
      </c>
      <c r="W67" s="300" t="s">
        <v>766</v>
      </c>
      <c r="X67" s="300" t="b">
        <v>1</v>
      </c>
      <c r="Y67" s="300">
        <v>3103</v>
      </c>
      <c r="Z67" s="300" t="s">
        <v>840</v>
      </c>
      <c r="AA67" s="300" t="s">
        <v>841</v>
      </c>
      <c r="AB67" s="300" t="s">
        <v>842</v>
      </c>
      <c r="AC67" s="300" t="s">
        <v>517</v>
      </c>
      <c r="AD67" s="300">
        <v>4</v>
      </c>
      <c r="AE67" s="300" t="b">
        <v>0</v>
      </c>
      <c r="AF67" s="300" t="s">
        <v>768</v>
      </c>
      <c r="AG67" s="300" t="s">
        <v>769</v>
      </c>
      <c r="AH67" s="300">
        <v>0</v>
      </c>
      <c r="AI67" s="300">
        <v>0</v>
      </c>
      <c r="AJ67" s="300" t="s">
        <v>770</v>
      </c>
      <c r="AK67" s="300">
        <v>8</v>
      </c>
      <c r="AL67" s="300" t="s">
        <v>814</v>
      </c>
      <c r="AM67" s="300">
        <v>343200</v>
      </c>
      <c r="AN67" s="300" t="b">
        <v>0</v>
      </c>
      <c r="AO67" s="300">
        <v>8</v>
      </c>
      <c r="AP67" s="300" t="s">
        <v>814</v>
      </c>
      <c r="AQ67" s="300">
        <v>343200</v>
      </c>
      <c r="AR67" s="300" t="b">
        <v>0</v>
      </c>
      <c r="AS67" s="300">
        <v>343200</v>
      </c>
      <c r="AT67" s="300" t="b">
        <v>0</v>
      </c>
      <c r="AU67" s="300">
        <v>0</v>
      </c>
      <c r="AV67" s="300" t="b">
        <v>0</v>
      </c>
      <c r="AW67" s="300" t="s">
        <v>800</v>
      </c>
      <c r="AX67" s="300"/>
      <c r="AY67" s="300" t="s">
        <v>800</v>
      </c>
      <c r="AZ67" s="300">
        <v>0</v>
      </c>
      <c r="BA67" s="300" t="b">
        <v>0</v>
      </c>
      <c r="BB67" s="300" t="b">
        <v>1</v>
      </c>
      <c r="BC67"/>
      <c r="BD67"/>
      <c r="BE67"/>
      <c r="BF67"/>
      <c r="BG67"/>
      <c r="BH67"/>
      <c r="BI67"/>
      <c r="BJ67"/>
      <c r="BK67"/>
      <c r="BL67"/>
      <c r="BM67"/>
      <c r="BN67"/>
      <c r="BO67"/>
      <c r="BP67"/>
      <c r="BQ67"/>
      <c r="BR67"/>
      <c r="BS67"/>
      <c r="BT67"/>
      <c r="BU67"/>
      <c r="BV67"/>
      <c r="BW67"/>
      <c r="BX67"/>
      <c r="BY67"/>
    </row>
    <row r="68" spans="5:77" ht="16.5" hidden="1" x14ac:dyDescent="0.3">
      <c r="E68" s="300" t="s">
        <v>760</v>
      </c>
      <c r="F68" s="300" t="s">
        <v>651</v>
      </c>
      <c r="G68" s="300">
        <v>20220101</v>
      </c>
      <c r="H68" s="300">
        <v>2022</v>
      </c>
      <c r="I68" s="300">
        <v>52</v>
      </c>
      <c r="J68" s="300">
        <v>2022</v>
      </c>
      <c r="K68" s="300">
        <v>562</v>
      </c>
      <c r="L68" s="300" t="s">
        <v>761</v>
      </c>
      <c r="M68" s="300" t="s">
        <v>451</v>
      </c>
      <c r="N68" s="300" t="s">
        <v>660</v>
      </c>
      <c r="O68" s="300" t="s">
        <v>762</v>
      </c>
      <c r="P68" s="300">
        <v>0</v>
      </c>
      <c r="Q68" s="300" t="s">
        <v>763</v>
      </c>
      <c r="R68" s="300" t="s">
        <v>764</v>
      </c>
      <c r="S68" s="300">
        <v>0</v>
      </c>
      <c r="T68" s="300" t="s">
        <v>763</v>
      </c>
      <c r="U68" s="300" t="s">
        <v>764</v>
      </c>
      <c r="V68" s="300" t="s">
        <v>765</v>
      </c>
      <c r="W68" s="300" t="s">
        <v>766</v>
      </c>
      <c r="X68" s="300" t="b">
        <v>1</v>
      </c>
      <c r="Y68" s="300">
        <v>310319</v>
      </c>
      <c r="Z68" s="300" t="s">
        <v>843</v>
      </c>
      <c r="AA68" s="300" t="s">
        <v>521</v>
      </c>
      <c r="AB68" s="300" t="s">
        <v>842</v>
      </c>
      <c r="AC68" s="300" t="s">
        <v>521</v>
      </c>
      <c r="AD68" s="300">
        <v>6</v>
      </c>
      <c r="AE68" s="300" t="b">
        <v>1</v>
      </c>
      <c r="AF68" s="300" t="s">
        <v>768</v>
      </c>
      <c r="AG68" s="300" t="s">
        <v>769</v>
      </c>
      <c r="AH68" s="300">
        <v>0</v>
      </c>
      <c r="AI68" s="300">
        <v>0</v>
      </c>
      <c r="AJ68" s="300" t="s">
        <v>770</v>
      </c>
      <c r="AK68" s="300">
        <v>8</v>
      </c>
      <c r="AL68" s="300" t="s">
        <v>814</v>
      </c>
      <c r="AM68" s="300">
        <v>343200</v>
      </c>
      <c r="AN68" s="300" t="b">
        <v>0</v>
      </c>
      <c r="AO68" s="300">
        <v>8</v>
      </c>
      <c r="AP68" s="300" t="s">
        <v>814</v>
      </c>
      <c r="AQ68" s="300">
        <v>343200</v>
      </c>
      <c r="AR68" s="300" t="b">
        <v>0</v>
      </c>
      <c r="AS68" s="300">
        <v>343200</v>
      </c>
      <c r="AT68" s="300" t="b">
        <v>0</v>
      </c>
      <c r="AU68" s="300">
        <v>0</v>
      </c>
      <c r="AV68" s="300" t="b">
        <v>0</v>
      </c>
      <c r="AW68" s="300" t="s">
        <v>800</v>
      </c>
      <c r="AX68" s="300"/>
      <c r="AY68" s="300" t="s">
        <v>800</v>
      </c>
      <c r="AZ68" s="300">
        <v>0</v>
      </c>
      <c r="BA68" s="300" t="b">
        <v>0</v>
      </c>
      <c r="BB68" s="300" t="b">
        <v>1</v>
      </c>
      <c r="BC68"/>
      <c r="BD68"/>
      <c r="BE68"/>
      <c r="BF68"/>
      <c r="BG68"/>
      <c r="BH68"/>
      <c r="BI68"/>
      <c r="BJ68"/>
      <c r="BK68"/>
      <c r="BL68"/>
      <c r="BM68"/>
      <c r="BN68"/>
      <c r="BO68"/>
      <c r="BP68"/>
      <c r="BQ68"/>
      <c r="BR68"/>
      <c r="BS68"/>
      <c r="BT68"/>
      <c r="BU68"/>
      <c r="BV68"/>
      <c r="BW68"/>
      <c r="BX68"/>
      <c r="BY68"/>
    </row>
    <row r="69" spans="5:77" ht="16.5" hidden="1" x14ac:dyDescent="0.3">
      <c r="E69" s="300" t="s">
        <v>760</v>
      </c>
      <c r="F69" s="300" t="s">
        <v>651</v>
      </c>
      <c r="G69" s="300">
        <v>20220101</v>
      </c>
      <c r="H69" s="300">
        <v>2022</v>
      </c>
      <c r="I69" s="300">
        <v>52</v>
      </c>
      <c r="J69" s="300">
        <v>2022</v>
      </c>
      <c r="K69" s="300">
        <v>562</v>
      </c>
      <c r="L69" s="300" t="s">
        <v>761</v>
      </c>
      <c r="M69" s="300" t="s">
        <v>451</v>
      </c>
      <c r="N69" s="300" t="s">
        <v>660</v>
      </c>
      <c r="O69" s="300" t="s">
        <v>762</v>
      </c>
      <c r="P69" s="300">
        <v>699</v>
      </c>
      <c r="Q69" s="300" t="s">
        <v>798</v>
      </c>
      <c r="R69" s="300" t="s">
        <v>799</v>
      </c>
      <c r="S69" s="300">
        <v>0</v>
      </c>
      <c r="T69" s="300" t="s">
        <v>763</v>
      </c>
      <c r="U69" s="300" t="s">
        <v>764</v>
      </c>
      <c r="V69" s="300" t="s">
        <v>765</v>
      </c>
      <c r="W69" s="300" t="s">
        <v>766</v>
      </c>
      <c r="X69" s="300" t="b">
        <v>1</v>
      </c>
      <c r="Y69" s="300">
        <v>310319</v>
      </c>
      <c r="Z69" s="300" t="s">
        <v>843</v>
      </c>
      <c r="AA69" s="300" t="s">
        <v>521</v>
      </c>
      <c r="AB69" s="300" t="s">
        <v>842</v>
      </c>
      <c r="AC69" s="300" t="s">
        <v>521</v>
      </c>
      <c r="AD69" s="300">
        <v>6</v>
      </c>
      <c r="AE69" s="300" t="b">
        <v>1</v>
      </c>
      <c r="AF69" s="300" t="s">
        <v>768</v>
      </c>
      <c r="AG69" s="300" t="s">
        <v>769</v>
      </c>
      <c r="AH69" s="300">
        <v>0</v>
      </c>
      <c r="AI69" s="300">
        <v>0</v>
      </c>
      <c r="AJ69" s="300" t="s">
        <v>770</v>
      </c>
      <c r="AK69" s="300">
        <v>8</v>
      </c>
      <c r="AL69" s="300" t="s">
        <v>814</v>
      </c>
      <c r="AM69" s="300">
        <v>343200</v>
      </c>
      <c r="AN69" s="300" t="b">
        <v>0</v>
      </c>
      <c r="AO69" s="300">
        <v>8</v>
      </c>
      <c r="AP69" s="300" t="s">
        <v>814</v>
      </c>
      <c r="AQ69" s="300">
        <v>343200</v>
      </c>
      <c r="AR69" s="300" t="b">
        <v>0</v>
      </c>
      <c r="AS69" s="300">
        <v>343200</v>
      </c>
      <c r="AT69" s="300" t="b">
        <v>0</v>
      </c>
      <c r="AU69" s="300">
        <v>0</v>
      </c>
      <c r="AV69" s="300" t="b">
        <v>0</v>
      </c>
      <c r="AW69" s="300" t="s">
        <v>800</v>
      </c>
      <c r="AX69" s="300"/>
      <c r="AY69" s="300" t="s">
        <v>800</v>
      </c>
      <c r="AZ69" s="300">
        <v>0</v>
      </c>
      <c r="BA69" s="300" t="b">
        <v>1</v>
      </c>
      <c r="BB69" s="300" t="b">
        <v>0</v>
      </c>
      <c r="BC69"/>
      <c r="BD69"/>
      <c r="BE69"/>
      <c r="BF69"/>
      <c r="BG69"/>
      <c r="BH69"/>
      <c r="BI69"/>
      <c r="BJ69"/>
      <c r="BK69"/>
      <c r="BL69"/>
      <c r="BM69"/>
      <c r="BN69"/>
      <c r="BO69"/>
      <c r="BP69"/>
      <c r="BQ69"/>
      <c r="BR69"/>
      <c r="BS69"/>
      <c r="BT69"/>
      <c r="BU69"/>
      <c r="BV69"/>
      <c r="BW69"/>
      <c r="BX69"/>
      <c r="BY69"/>
    </row>
    <row r="70" spans="5:77" ht="16.5" hidden="1" x14ac:dyDescent="0.3">
      <c r="E70" s="300" t="s">
        <v>760</v>
      </c>
      <c r="F70" s="300" t="s">
        <v>651</v>
      </c>
      <c r="G70" s="300">
        <v>20220101</v>
      </c>
      <c r="H70" s="300">
        <v>2022</v>
      </c>
      <c r="I70" s="300">
        <v>52</v>
      </c>
      <c r="J70" s="300">
        <v>2022</v>
      </c>
      <c r="K70" s="300">
        <v>562</v>
      </c>
      <c r="L70" s="300" t="s">
        <v>761</v>
      </c>
      <c r="M70" s="300" t="s">
        <v>451</v>
      </c>
      <c r="N70" s="300" t="s">
        <v>660</v>
      </c>
      <c r="O70" s="300" t="s">
        <v>762</v>
      </c>
      <c r="P70" s="300">
        <v>0</v>
      </c>
      <c r="Q70" s="300" t="s">
        <v>763</v>
      </c>
      <c r="R70" s="300" t="s">
        <v>764</v>
      </c>
      <c r="S70" s="300">
        <v>0</v>
      </c>
      <c r="T70" s="300" t="s">
        <v>763</v>
      </c>
      <c r="U70" s="300" t="s">
        <v>764</v>
      </c>
      <c r="V70" s="300" t="s">
        <v>765</v>
      </c>
      <c r="W70" s="300" t="s">
        <v>766</v>
      </c>
      <c r="X70" s="300" t="b">
        <v>1</v>
      </c>
      <c r="Y70" s="300">
        <v>3104</v>
      </c>
      <c r="Z70" s="300" t="s">
        <v>844</v>
      </c>
      <c r="AA70" s="300" t="s">
        <v>845</v>
      </c>
      <c r="AB70" s="300" t="s">
        <v>510</v>
      </c>
      <c r="AC70" s="300" t="s">
        <v>510</v>
      </c>
      <c r="AD70" s="300">
        <v>4</v>
      </c>
      <c r="AE70" s="300" t="b">
        <v>0</v>
      </c>
      <c r="AF70" s="300" t="s">
        <v>768</v>
      </c>
      <c r="AG70" s="300" t="s">
        <v>769</v>
      </c>
      <c r="AH70" s="300">
        <v>0</v>
      </c>
      <c r="AI70" s="300">
        <v>0</v>
      </c>
      <c r="AJ70" s="300" t="s">
        <v>770</v>
      </c>
      <c r="AK70" s="300">
        <v>8</v>
      </c>
      <c r="AL70" s="300" t="s">
        <v>814</v>
      </c>
      <c r="AM70" s="300">
        <v>313970</v>
      </c>
      <c r="AN70" s="300" t="b">
        <v>0</v>
      </c>
      <c r="AO70" s="300">
        <v>8</v>
      </c>
      <c r="AP70" s="300" t="s">
        <v>814</v>
      </c>
      <c r="AQ70" s="300">
        <v>313970</v>
      </c>
      <c r="AR70" s="300" t="b">
        <v>0</v>
      </c>
      <c r="AS70" s="300">
        <v>313970</v>
      </c>
      <c r="AT70" s="300" t="b">
        <v>0</v>
      </c>
      <c r="AU70" s="300">
        <v>0</v>
      </c>
      <c r="AV70" s="300" t="b">
        <v>0</v>
      </c>
      <c r="AW70" s="300" t="s">
        <v>846</v>
      </c>
      <c r="AX70" s="300"/>
      <c r="AY70" s="300" t="s">
        <v>846</v>
      </c>
      <c r="AZ70" s="300">
        <v>0</v>
      </c>
      <c r="BA70" s="300" t="b">
        <v>0</v>
      </c>
      <c r="BB70" s="300" t="b">
        <v>1</v>
      </c>
      <c r="BC70"/>
      <c r="BD70"/>
      <c r="BE70"/>
      <c r="BF70"/>
      <c r="BG70"/>
      <c r="BH70"/>
      <c r="BI70"/>
      <c r="BJ70"/>
      <c r="BK70"/>
      <c r="BL70"/>
      <c r="BM70"/>
      <c r="BN70"/>
      <c r="BO70"/>
      <c r="BP70"/>
      <c r="BQ70"/>
      <c r="BR70"/>
      <c r="BS70"/>
      <c r="BT70"/>
      <c r="BU70"/>
      <c r="BV70"/>
      <c r="BW70"/>
      <c r="BX70"/>
      <c r="BY70"/>
    </row>
    <row r="71" spans="5:77" ht="16.5" hidden="1" x14ac:dyDescent="0.3">
      <c r="E71" s="300" t="s">
        <v>760</v>
      </c>
      <c r="F71" s="300" t="s">
        <v>651</v>
      </c>
      <c r="G71" s="300">
        <v>20220101</v>
      </c>
      <c r="H71" s="300">
        <v>2022</v>
      </c>
      <c r="I71" s="300">
        <v>52</v>
      </c>
      <c r="J71" s="300">
        <v>2022</v>
      </c>
      <c r="K71" s="300">
        <v>562</v>
      </c>
      <c r="L71" s="300" t="s">
        <v>761</v>
      </c>
      <c r="M71" s="300" t="s">
        <v>451</v>
      </c>
      <c r="N71" s="300" t="s">
        <v>660</v>
      </c>
      <c r="O71" s="300" t="s">
        <v>762</v>
      </c>
      <c r="P71" s="300">
        <v>156</v>
      </c>
      <c r="Q71" s="300" t="s">
        <v>773</v>
      </c>
      <c r="R71" s="300" t="s">
        <v>774</v>
      </c>
      <c r="S71" s="300">
        <v>0</v>
      </c>
      <c r="T71" s="300" t="s">
        <v>763</v>
      </c>
      <c r="U71" s="300" t="s">
        <v>764</v>
      </c>
      <c r="V71" s="300" t="s">
        <v>765</v>
      </c>
      <c r="W71" s="300" t="s">
        <v>766</v>
      </c>
      <c r="X71" s="300" t="b">
        <v>1</v>
      </c>
      <c r="Y71" s="300">
        <v>3104</v>
      </c>
      <c r="Z71" s="300" t="s">
        <v>844</v>
      </c>
      <c r="AA71" s="300" t="s">
        <v>845</v>
      </c>
      <c r="AB71" s="300" t="s">
        <v>510</v>
      </c>
      <c r="AC71" s="300" t="s">
        <v>510</v>
      </c>
      <c r="AD71" s="300">
        <v>4</v>
      </c>
      <c r="AE71" s="300" t="b">
        <v>0</v>
      </c>
      <c r="AF71" s="300" t="s">
        <v>768</v>
      </c>
      <c r="AG71" s="300" t="s">
        <v>769</v>
      </c>
      <c r="AH71" s="300">
        <v>0</v>
      </c>
      <c r="AI71" s="300">
        <v>0</v>
      </c>
      <c r="AJ71" s="300" t="s">
        <v>770</v>
      </c>
      <c r="AK71" s="300">
        <v>8</v>
      </c>
      <c r="AL71" s="300" t="s">
        <v>814</v>
      </c>
      <c r="AM71" s="300">
        <v>250000</v>
      </c>
      <c r="AN71" s="300" t="b">
        <v>0</v>
      </c>
      <c r="AO71" s="300">
        <v>8</v>
      </c>
      <c r="AP71" s="300" t="s">
        <v>814</v>
      </c>
      <c r="AQ71" s="300">
        <v>250000</v>
      </c>
      <c r="AR71" s="300" t="b">
        <v>0</v>
      </c>
      <c r="AS71" s="300">
        <v>250000</v>
      </c>
      <c r="AT71" s="300" t="b">
        <v>0</v>
      </c>
      <c r="AU71" s="300">
        <v>0</v>
      </c>
      <c r="AV71" s="300" t="b">
        <v>0</v>
      </c>
      <c r="AW71" s="300" t="s">
        <v>847</v>
      </c>
      <c r="AX71" s="300"/>
      <c r="AY71" s="300" t="s">
        <v>847</v>
      </c>
      <c r="AZ71" s="300">
        <v>0</v>
      </c>
      <c r="BA71" s="300" t="b">
        <v>0</v>
      </c>
      <c r="BB71" s="300" t="b">
        <v>1</v>
      </c>
      <c r="BC71"/>
      <c r="BD71"/>
      <c r="BE71"/>
      <c r="BF71"/>
      <c r="BG71"/>
      <c r="BH71"/>
      <c r="BI71"/>
      <c r="BJ71"/>
      <c r="BK71"/>
      <c r="BL71"/>
      <c r="BM71"/>
      <c r="BN71"/>
      <c r="BO71"/>
      <c r="BP71"/>
      <c r="BQ71"/>
      <c r="BR71"/>
      <c r="BS71"/>
      <c r="BT71"/>
      <c r="BU71"/>
      <c r="BV71"/>
      <c r="BW71"/>
      <c r="BX71"/>
      <c r="BY71"/>
    </row>
    <row r="72" spans="5:77" ht="16.5" hidden="1" x14ac:dyDescent="0.3">
      <c r="E72" s="300" t="s">
        <v>760</v>
      </c>
      <c r="F72" s="300" t="s">
        <v>651</v>
      </c>
      <c r="G72" s="300">
        <v>20220101</v>
      </c>
      <c r="H72" s="300">
        <v>2022</v>
      </c>
      <c r="I72" s="300">
        <v>52</v>
      </c>
      <c r="J72" s="300">
        <v>2022</v>
      </c>
      <c r="K72" s="300">
        <v>562</v>
      </c>
      <c r="L72" s="300" t="s">
        <v>761</v>
      </c>
      <c r="M72" s="300" t="s">
        <v>451</v>
      </c>
      <c r="N72" s="300" t="s">
        <v>660</v>
      </c>
      <c r="O72" s="300" t="s">
        <v>762</v>
      </c>
      <c r="P72" s="300">
        <v>566</v>
      </c>
      <c r="Q72" s="300" t="s">
        <v>791</v>
      </c>
      <c r="R72" s="300" t="s">
        <v>434</v>
      </c>
      <c r="S72" s="300">
        <v>0</v>
      </c>
      <c r="T72" s="300" t="s">
        <v>763</v>
      </c>
      <c r="U72" s="300" t="s">
        <v>764</v>
      </c>
      <c r="V72" s="300" t="s">
        <v>765</v>
      </c>
      <c r="W72" s="300" t="s">
        <v>766</v>
      </c>
      <c r="X72" s="300" t="b">
        <v>1</v>
      </c>
      <c r="Y72" s="300">
        <v>3104</v>
      </c>
      <c r="Z72" s="300" t="s">
        <v>844</v>
      </c>
      <c r="AA72" s="300" t="s">
        <v>845</v>
      </c>
      <c r="AB72" s="300" t="s">
        <v>510</v>
      </c>
      <c r="AC72" s="300" t="s">
        <v>510</v>
      </c>
      <c r="AD72" s="300">
        <v>4</v>
      </c>
      <c r="AE72" s="300" t="b">
        <v>0</v>
      </c>
      <c r="AF72" s="300" t="s">
        <v>768</v>
      </c>
      <c r="AG72" s="300" t="s">
        <v>769</v>
      </c>
      <c r="AH72" s="300">
        <v>0</v>
      </c>
      <c r="AI72" s="300">
        <v>0</v>
      </c>
      <c r="AJ72" s="300" t="s">
        <v>770</v>
      </c>
      <c r="AK72" s="300">
        <v>8</v>
      </c>
      <c r="AL72" s="300" t="s">
        <v>814</v>
      </c>
      <c r="AM72" s="300">
        <v>41000</v>
      </c>
      <c r="AN72" s="300" t="b">
        <v>0</v>
      </c>
      <c r="AO72" s="300">
        <v>8</v>
      </c>
      <c r="AP72" s="300" t="s">
        <v>814</v>
      </c>
      <c r="AQ72" s="300">
        <v>41000</v>
      </c>
      <c r="AR72" s="300" t="b">
        <v>0</v>
      </c>
      <c r="AS72" s="300">
        <v>41000</v>
      </c>
      <c r="AT72" s="300" t="b">
        <v>0</v>
      </c>
      <c r="AU72" s="300">
        <v>0</v>
      </c>
      <c r="AV72" s="300" t="b">
        <v>0</v>
      </c>
      <c r="AW72" s="300" t="s">
        <v>848</v>
      </c>
      <c r="AX72" s="300"/>
      <c r="AY72" s="300" t="s">
        <v>848</v>
      </c>
      <c r="AZ72" s="300">
        <v>0</v>
      </c>
      <c r="BA72" s="300" t="b">
        <v>0</v>
      </c>
      <c r="BB72" s="300" t="b">
        <v>1</v>
      </c>
      <c r="BC72"/>
      <c r="BD72"/>
      <c r="BE72"/>
      <c r="BF72"/>
      <c r="BG72"/>
      <c r="BH72"/>
      <c r="BI72"/>
      <c r="BJ72"/>
      <c r="BK72"/>
      <c r="BL72"/>
      <c r="BM72"/>
      <c r="BN72"/>
      <c r="BO72"/>
      <c r="BP72"/>
      <c r="BQ72"/>
      <c r="BR72"/>
      <c r="BS72"/>
      <c r="BT72"/>
      <c r="BU72"/>
      <c r="BV72"/>
      <c r="BW72"/>
      <c r="BX72"/>
      <c r="BY72"/>
    </row>
    <row r="73" spans="5:77" ht="16.5" hidden="1" x14ac:dyDescent="0.3">
      <c r="E73" s="300" t="s">
        <v>760</v>
      </c>
      <c r="F73" s="300" t="s">
        <v>651</v>
      </c>
      <c r="G73" s="300">
        <v>20220101</v>
      </c>
      <c r="H73" s="300">
        <v>2022</v>
      </c>
      <c r="I73" s="300">
        <v>52</v>
      </c>
      <c r="J73" s="300">
        <v>2022</v>
      </c>
      <c r="K73" s="300">
        <v>562</v>
      </c>
      <c r="L73" s="300" t="s">
        <v>761</v>
      </c>
      <c r="M73" s="300" t="s">
        <v>451</v>
      </c>
      <c r="N73" s="300" t="s">
        <v>660</v>
      </c>
      <c r="O73" s="300" t="s">
        <v>762</v>
      </c>
      <c r="P73" s="300">
        <v>724</v>
      </c>
      <c r="Q73" s="300" t="s">
        <v>801</v>
      </c>
      <c r="R73" s="300" t="s">
        <v>802</v>
      </c>
      <c r="S73" s="300">
        <v>0</v>
      </c>
      <c r="T73" s="300" t="s">
        <v>763</v>
      </c>
      <c r="U73" s="300" t="s">
        <v>764</v>
      </c>
      <c r="V73" s="300" t="s">
        <v>765</v>
      </c>
      <c r="W73" s="300" t="s">
        <v>766</v>
      </c>
      <c r="X73" s="300" t="b">
        <v>1</v>
      </c>
      <c r="Y73" s="300">
        <v>3104</v>
      </c>
      <c r="Z73" s="300" t="s">
        <v>844</v>
      </c>
      <c r="AA73" s="300" t="s">
        <v>845</v>
      </c>
      <c r="AB73" s="300" t="s">
        <v>510</v>
      </c>
      <c r="AC73" s="300" t="s">
        <v>510</v>
      </c>
      <c r="AD73" s="300">
        <v>4</v>
      </c>
      <c r="AE73" s="300" t="b">
        <v>0</v>
      </c>
      <c r="AF73" s="300" t="s">
        <v>768</v>
      </c>
      <c r="AG73" s="300" t="s">
        <v>769</v>
      </c>
      <c r="AH73" s="300">
        <v>0</v>
      </c>
      <c r="AI73" s="300">
        <v>0</v>
      </c>
      <c r="AJ73" s="300" t="s">
        <v>770</v>
      </c>
      <c r="AK73" s="300">
        <v>8</v>
      </c>
      <c r="AL73" s="300" t="s">
        <v>814</v>
      </c>
      <c r="AM73" s="300">
        <v>22970</v>
      </c>
      <c r="AN73" s="300" t="b">
        <v>0</v>
      </c>
      <c r="AO73" s="300">
        <v>8</v>
      </c>
      <c r="AP73" s="300" t="s">
        <v>814</v>
      </c>
      <c r="AQ73" s="300">
        <v>22970</v>
      </c>
      <c r="AR73" s="300" t="b">
        <v>0</v>
      </c>
      <c r="AS73" s="300">
        <v>22970</v>
      </c>
      <c r="AT73" s="300" t="b">
        <v>0</v>
      </c>
      <c r="AU73" s="300">
        <v>0</v>
      </c>
      <c r="AV73" s="300" t="b">
        <v>0</v>
      </c>
      <c r="AW73" s="300" t="s">
        <v>849</v>
      </c>
      <c r="AX73" s="300"/>
      <c r="AY73" s="300" t="s">
        <v>849</v>
      </c>
      <c r="AZ73" s="300">
        <v>0</v>
      </c>
      <c r="BA73" s="300" t="b">
        <v>0</v>
      </c>
      <c r="BB73" s="300" t="b">
        <v>1</v>
      </c>
      <c r="BC73"/>
      <c r="BD73"/>
      <c r="BE73"/>
      <c r="BF73"/>
      <c r="BG73"/>
      <c r="BH73"/>
      <c r="BI73"/>
      <c r="BJ73"/>
      <c r="BK73"/>
      <c r="BL73"/>
      <c r="BM73"/>
      <c r="BN73"/>
      <c r="BO73"/>
      <c r="BP73"/>
      <c r="BQ73"/>
      <c r="BR73"/>
      <c r="BS73"/>
      <c r="BT73"/>
      <c r="BU73"/>
      <c r="BV73"/>
      <c r="BW73"/>
      <c r="BX73"/>
      <c r="BY73"/>
    </row>
    <row r="74" spans="5:77" ht="16.5" hidden="1" x14ac:dyDescent="0.3">
      <c r="E74" s="300" t="s">
        <v>760</v>
      </c>
      <c r="F74" s="300" t="s">
        <v>651</v>
      </c>
      <c r="G74" s="300">
        <v>20220101</v>
      </c>
      <c r="H74" s="300">
        <v>2022</v>
      </c>
      <c r="I74" s="300">
        <v>52</v>
      </c>
      <c r="J74" s="300">
        <v>2022</v>
      </c>
      <c r="K74" s="300">
        <v>562</v>
      </c>
      <c r="L74" s="300" t="s">
        <v>761</v>
      </c>
      <c r="M74" s="300" t="s">
        <v>451</v>
      </c>
      <c r="N74" s="300" t="s">
        <v>660</v>
      </c>
      <c r="O74" s="300" t="s">
        <v>762</v>
      </c>
      <c r="P74" s="300">
        <v>0</v>
      </c>
      <c r="Q74" s="300" t="s">
        <v>763</v>
      </c>
      <c r="R74" s="300" t="s">
        <v>764</v>
      </c>
      <c r="S74" s="300">
        <v>0</v>
      </c>
      <c r="T74" s="300" t="s">
        <v>763</v>
      </c>
      <c r="U74" s="300" t="s">
        <v>764</v>
      </c>
      <c r="V74" s="300" t="s">
        <v>765</v>
      </c>
      <c r="W74" s="300" t="s">
        <v>766</v>
      </c>
      <c r="X74" s="300" t="b">
        <v>1</v>
      </c>
      <c r="Y74" s="300">
        <v>310420</v>
      </c>
      <c r="Z74" s="300" t="s">
        <v>850</v>
      </c>
      <c r="AA74" s="300" t="s">
        <v>539</v>
      </c>
      <c r="AB74" s="300" t="s">
        <v>510</v>
      </c>
      <c r="AC74" s="300" t="s">
        <v>510</v>
      </c>
      <c r="AD74" s="300">
        <v>6</v>
      </c>
      <c r="AE74" s="300" t="b">
        <v>1</v>
      </c>
      <c r="AF74" s="300" t="s">
        <v>768</v>
      </c>
      <c r="AG74" s="300" t="s">
        <v>769</v>
      </c>
      <c r="AH74" s="300">
        <v>0</v>
      </c>
      <c r="AI74" s="300">
        <v>0</v>
      </c>
      <c r="AJ74" s="300" t="s">
        <v>770</v>
      </c>
      <c r="AK74" s="300">
        <v>8</v>
      </c>
      <c r="AL74" s="300" t="s">
        <v>814</v>
      </c>
      <c r="AM74" s="300">
        <v>250000</v>
      </c>
      <c r="AN74" s="300" t="b">
        <v>0</v>
      </c>
      <c r="AO74" s="300">
        <v>8</v>
      </c>
      <c r="AP74" s="300" t="s">
        <v>814</v>
      </c>
      <c r="AQ74" s="300">
        <v>250000</v>
      </c>
      <c r="AR74" s="300" t="b">
        <v>0</v>
      </c>
      <c r="AS74" s="300">
        <v>250000</v>
      </c>
      <c r="AT74" s="300" t="b">
        <v>0</v>
      </c>
      <c r="AU74" s="300">
        <v>0</v>
      </c>
      <c r="AV74" s="300" t="b">
        <v>0</v>
      </c>
      <c r="AW74" s="300" t="s">
        <v>847</v>
      </c>
      <c r="AX74" s="300"/>
      <c r="AY74" s="300" t="s">
        <v>847</v>
      </c>
      <c r="AZ74" s="300">
        <v>0</v>
      </c>
      <c r="BA74" s="300" t="b">
        <v>0</v>
      </c>
      <c r="BB74" s="300" t="b">
        <v>1</v>
      </c>
      <c r="BC74"/>
      <c r="BD74"/>
      <c r="BE74"/>
      <c r="BF74"/>
      <c r="BG74"/>
      <c r="BH74"/>
      <c r="BI74"/>
      <c r="BJ74"/>
      <c r="BK74"/>
      <c r="BL74"/>
      <c r="BM74"/>
      <c r="BN74"/>
      <c r="BO74"/>
      <c r="BP74"/>
      <c r="BQ74"/>
      <c r="BR74"/>
      <c r="BS74"/>
      <c r="BT74"/>
      <c r="BU74"/>
      <c r="BV74"/>
      <c r="BW74"/>
      <c r="BX74"/>
      <c r="BY74"/>
    </row>
    <row r="75" spans="5:77" ht="16.5" hidden="1" x14ac:dyDescent="0.3">
      <c r="E75" s="300" t="s">
        <v>760</v>
      </c>
      <c r="F75" s="300" t="s">
        <v>651</v>
      </c>
      <c r="G75" s="300">
        <v>20220101</v>
      </c>
      <c r="H75" s="300">
        <v>2022</v>
      </c>
      <c r="I75" s="300">
        <v>52</v>
      </c>
      <c r="J75" s="300">
        <v>2022</v>
      </c>
      <c r="K75" s="300">
        <v>562</v>
      </c>
      <c r="L75" s="300" t="s">
        <v>761</v>
      </c>
      <c r="M75" s="300" t="s">
        <v>451</v>
      </c>
      <c r="N75" s="300" t="s">
        <v>660</v>
      </c>
      <c r="O75" s="300" t="s">
        <v>762</v>
      </c>
      <c r="P75" s="300">
        <v>156</v>
      </c>
      <c r="Q75" s="300" t="s">
        <v>773</v>
      </c>
      <c r="R75" s="300" t="s">
        <v>774</v>
      </c>
      <c r="S75" s="300">
        <v>0</v>
      </c>
      <c r="T75" s="300" t="s">
        <v>763</v>
      </c>
      <c r="U75" s="300" t="s">
        <v>764</v>
      </c>
      <c r="V75" s="300" t="s">
        <v>765</v>
      </c>
      <c r="W75" s="300" t="s">
        <v>766</v>
      </c>
      <c r="X75" s="300" t="b">
        <v>1</v>
      </c>
      <c r="Y75" s="300">
        <v>310420</v>
      </c>
      <c r="Z75" s="300" t="s">
        <v>850</v>
      </c>
      <c r="AA75" s="300" t="s">
        <v>539</v>
      </c>
      <c r="AB75" s="300" t="s">
        <v>510</v>
      </c>
      <c r="AC75" s="300" t="s">
        <v>510</v>
      </c>
      <c r="AD75" s="300">
        <v>6</v>
      </c>
      <c r="AE75" s="300" t="b">
        <v>1</v>
      </c>
      <c r="AF75" s="300" t="s">
        <v>768</v>
      </c>
      <c r="AG75" s="300" t="s">
        <v>769</v>
      </c>
      <c r="AH75" s="300">
        <v>0</v>
      </c>
      <c r="AI75" s="300">
        <v>0</v>
      </c>
      <c r="AJ75" s="300" t="s">
        <v>770</v>
      </c>
      <c r="AK75" s="300">
        <v>8</v>
      </c>
      <c r="AL75" s="300" t="s">
        <v>814</v>
      </c>
      <c r="AM75" s="300">
        <v>250000</v>
      </c>
      <c r="AN75" s="300" t="b">
        <v>0</v>
      </c>
      <c r="AO75" s="300">
        <v>8</v>
      </c>
      <c r="AP75" s="300" t="s">
        <v>814</v>
      </c>
      <c r="AQ75" s="300">
        <v>250000</v>
      </c>
      <c r="AR75" s="300" t="b">
        <v>0</v>
      </c>
      <c r="AS75" s="300">
        <v>250000</v>
      </c>
      <c r="AT75" s="300" t="b">
        <v>0</v>
      </c>
      <c r="AU75" s="300">
        <v>0</v>
      </c>
      <c r="AV75" s="300" t="b">
        <v>0</v>
      </c>
      <c r="AW75" s="300" t="s">
        <v>847</v>
      </c>
      <c r="AX75" s="300"/>
      <c r="AY75" s="300" t="s">
        <v>847</v>
      </c>
      <c r="AZ75" s="300">
        <v>0</v>
      </c>
      <c r="BA75" s="300" t="b">
        <v>1</v>
      </c>
      <c r="BB75" s="300" t="b">
        <v>0</v>
      </c>
      <c r="BC75"/>
      <c r="BD75"/>
      <c r="BE75"/>
      <c r="BF75"/>
      <c r="BG75"/>
      <c r="BH75"/>
      <c r="BI75"/>
      <c r="BJ75"/>
      <c r="BK75"/>
      <c r="BL75"/>
      <c r="BM75"/>
      <c r="BN75"/>
      <c r="BO75"/>
      <c r="BP75"/>
      <c r="BQ75"/>
      <c r="BR75"/>
      <c r="BS75"/>
      <c r="BT75"/>
      <c r="BU75"/>
      <c r="BV75"/>
      <c r="BW75"/>
      <c r="BX75"/>
      <c r="BY75"/>
    </row>
    <row r="76" spans="5:77" ht="16.5" hidden="1" x14ac:dyDescent="0.3">
      <c r="E76" s="300" t="s">
        <v>760</v>
      </c>
      <c r="F76" s="300" t="s">
        <v>651</v>
      </c>
      <c r="G76" s="300">
        <v>20220101</v>
      </c>
      <c r="H76" s="300">
        <v>2022</v>
      </c>
      <c r="I76" s="300">
        <v>52</v>
      </c>
      <c r="J76" s="300">
        <v>2022</v>
      </c>
      <c r="K76" s="300">
        <v>562</v>
      </c>
      <c r="L76" s="300" t="s">
        <v>761</v>
      </c>
      <c r="M76" s="300" t="s">
        <v>451</v>
      </c>
      <c r="N76" s="300" t="s">
        <v>660</v>
      </c>
      <c r="O76" s="300" t="s">
        <v>762</v>
      </c>
      <c r="P76" s="300">
        <v>0</v>
      </c>
      <c r="Q76" s="300" t="s">
        <v>763</v>
      </c>
      <c r="R76" s="300" t="s">
        <v>764</v>
      </c>
      <c r="S76" s="300">
        <v>0</v>
      </c>
      <c r="T76" s="300" t="s">
        <v>763</v>
      </c>
      <c r="U76" s="300" t="s">
        <v>764</v>
      </c>
      <c r="V76" s="300" t="s">
        <v>765</v>
      </c>
      <c r="W76" s="300" t="s">
        <v>766</v>
      </c>
      <c r="X76" s="300" t="b">
        <v>1</v>
      </c>
      <c r="Y76" s="300">
        <v>310490</v>
      </c>
      <c r="Z76" s="300" t="s">
        <v>851</v>
      </c>
      <c r="AA76" s="300" t="s">
        <v>526</v>
      </c>
      <c r="AB76" s="300" t="s">
        <v>510</v>
      </c>
      <c r="AC76" s="300" t="s">
        <v>510</v>
      </c>
      <c r="AD76" s="300">
        <v>6</v>
      </c>
      <c r="AE76" s="300" t="b">
        <v>1</v>
      </c>
      <c r="AF76" s="300" t="s">
        <v>768</v>
      </c>
      <c r="AG76" s="300" t="s">
        <v>769</v>
      </c>
      <c r="AH76" s="300">
        <v>0</v>
      </c>
      <c r="AI76" s="300">
        <v>0</v>
      </c>
      <c r="AJ76" s="300" t="s">
        <v>770</v>
      </c>
      <c r="AK76" s="300">
        <v>8</v>
      </c>
      <c r="AL76" s="300" t="s">
        <v>814</v>
      </c>
      <c r="AM76" s="300">
        <v>63970</v>
      </c>
      <c r="AN76" s="300" t="b">
        <v>0</v>
      </c>
      <c r="AO76" s="300">
        <v>8</v>
      </c>
      <c r="AP76" s="300" t="s">
        <v>814</v>
      </c>
      <c r="AQ76" s="300">
        <v>63970</v>
      </c>
      <c r="AR76" s="300" t="b">
        <v>0</v>
      </c>
      <c r="AS76" s="300">
        <v>63970</v>
      </c>
      <c r="AT76" s="300" t="b">
        <v>0</v>
      </c>
      <c r="AU76" s="300">
        <v>0</v>
      </c>
      <c r="AV76" s="300" t="b">
        <v>0</v>
      </c>
      <c r="AW76" s="300" t="s">
        <v>852</v>
      </c>
      <c r="AX76" s="300"/>
      <c r="AY76" s="300" t="s">
        <v>852</v>
      </c>
      <c r="AZ76" s="300">
        <v>0</v>
      </c>
      <c r="BA76" s="300" t="b">
        <v>0</v>
      </c>
      <c r="BB76" s="300" t="b">
        <v>1</v>
      </c>
      <c r="BC76"/>
      <c r="BD76"/>
      <c r="BE76"/>
      <c r="BF76"/>
      <c r="BG76"/>
      <c r="BH76"/>
      <c r="BI76"/>
      <c r="BJ76"/>
      <c r="BK76"/>
      <c r="BL76"/>
      <c r="BM76"/>
      <c r="BN76"/>
      <c r="BO76"/>
      <c r="BP76"/>
      <c r="BQ76"/>
      <c r="BR76"/>
      <c r="BS76"/>
      <c r="BT76"/>
      <c r="BU76"/>
      <c r="BV76"/>
      <c r="BW76"/>
      <c r="BX76"/>
      <c r="BY76"/>
    </row>
    <row r="77" spans="5:77" ht="16.5" hidden="1" x14ac:dyDescent="0.3">
      <c r="E77" s="300" t="s">
        <v>760</v>
      </c>
      <c r="F77" s="300" t="s">
        <v>651</v>
      </c>
      <c r="G77" s="300">
        <v>20220101</v>
      </c>
      <c r="H77" s="300">
        <v>2022</v>
      </c>
      <c r="I77" s="300">
        <v>52</v>
      </c>
      <c r="J77" s="300">
        <v>2022</v>
      </c>
      <c r="K77" s="300">
        <v>562</v>
      </c>
      <c r="L77" s="300" t="s">
        <v>761</v>
      </c>
      <c r="M77" s="300" t="s">
        <v>451</v>
      </c>
      <c r="N77" s="300" t="s">
        <v>660</v>
      </c>
      <c r="O77" s="300" t="s">
        <v>762</v>
      </c>
      <c r="P77" s="300">
        <v>566</v>
      </c>
      <c r="Q77" s="300" t="s">
        <v>791</v>
      </c>
      <c r="R77" s="300" t="s">
        <v>434</v>
      </c>
      <c r="S77" s="300">
        <v>0</v>
      </c>
      <c r="T77" s="300" t="s">
        <v>763</v>
      </c>
      <c r="U77" s="300" t="s">
        <v>764</v>
      </c>
      <c r="V77" s="300" t="s">
        <v>765</v>
      </c>
      <c r="W77" s="300" t="s">
        <v>766</v>
      </c>
      <c r="X77" s="300" t="b">
        <v>1</v>
      </c>
      <c r="Y77" s="300">
        <v>310490</v>
      </c>
      <c r="Z77" s="300" t="s">
        <v>851</v>
      </c>
      <c r="AA77" s="300" t="s">
        <v>526</v>
      </c>
      <c r="AB77" s="300" t="s">
        <v>510</v>
      </c>
      <c r="AC77" s="300" t="s">
        <v>510</v>
      </c>
      <c r="AD77" s="300">
        <v>6</v>
      </c>
      <c r="AE77" s="300" t="b">
        <v>1</v>
      </c>
      <c r="AF77" s="300" t="s">
        <v>768</v>
      </c>
      <c r="AG77" s="300" t="s">
        <v>769</v>
      </c>
      <c r="AH77" s="300">
        <v>0</v>
      </c>
      <c r="AI77" s="300">
        <v>0</v>
      </c>
      <c r="AJ77" s="300" t="s">
        <v>770</v>
      </c>
      <c r="AK77" s="300">
        <v>8</v>
      </c>
      <c r="AL77" s="300" t="s">
        <v>814</v>
      </c>
      <c r="AM77" s="300">
        <v>41000</v>
      </c>
      <c r="AN77" s="300" t="b">
        <v>0</v>
      </c>
      <c r="AO77" s="300">
        <v>8</v>
      </c>
      <c r="AP77" s="300" t="s">
        <v>814</v>
      </c>
      <c r="AQ77" s="300">
        <v>41000</v>
      </c>
      <c r="AR77" s="300" t="b">
        <v>0</v>
      </c>
      <c r="AS77" s="300">
        <v>41000</v>
      </c>
      <c r="AT77" s="300" t="b">
        <v>0</v>
      </c>
      <c r="AU77" s="300">
        <v>0</v>
      </c>
      <c r="AV77" s="300" t="b">
        <v>0</v>
      </c>
      <c r="AW77" s="300" t="s">
        <v>848</v>
      </c>
      <c r="AX77" s="300"/>
      <c r="AY77" s="300" t="s">
        <v>848</v>
      </c>
      <c r="AZ77" s="300">
        <v>0</v>
      </c>
      <c r="BA77" s="300" t="b">
        <v>1</v>
      </c>
      <c r="BB77" s="300" t="b">
        <v>0</v>
      </c>
      <c r="BC77"/>
      <c r="BD77"/>
      <c r="BE77"/>
      <c r="BF77"/>
      <c r="BG77"/>
      <c r="BH77"/>
      <c r="BI77"/>
      <c r="BJ77"/>
      <c r="BK77"/>
      <c r="BL77"/>
      <c r="BM77"/>
      <c r="BN77"/>
      <c r="BO77"/>
      <c r="BP77"/>
      <c r="BQ77"/>
      <c r="BR77"/>
      <c r="BS77"/>
      <c r="BT77"/>
      <c r="BU77"/>
      <c r="BV77"/>
      <c r="BW77"/>
      <c r="BX77"/>
      <c r="BY77"/>
    </row>
    <row r="78" spans="5:77" ht="16.5" hidden="1" x14ac:dyDescent="0.3">
      <c r="E78" s="300" t="s">
        <v>760</v>
      </c>
      <c r="F78" s="300" t="s">
        <v>651</v>
      </c>
      <c r="G78" s="300">
        <v>20220101</v>
      </c>
      <c r="H78" s="300">
        <v>2022</v>
      </c>
      <c r="I78" s="300">
        <v>52</v>
      </c>
      <c r="J78" s="300">
        <v>2022</v>
      </c>
      <c r="K78" s="300">
        <v>562</v>
      </c>
      <c r="L78" s="300" t="s">
        <v>761</v>
      </c>
      <c r="M78" s="300" t="s">
        <v>451</v>
      </c>
      <c r="N78" s="300" t="s">
        <v>660</v>
      </c>
      <c r="O78" s="300" t="s">
        <v>762</v>
      </c>
      <c r="P78" s="300">
        <v>724</v>
      </c>
      <c r="Q78" s="300" t="s">
        <v>801</v>
      </c>
      <c r="R78" s="300" t="s">
        <v>802</v>
      </c>
      <c r="S78" s="300">
        <v>0</v>
      </c>
      <c r="T78" s="300" t="s">
        <v>763</v>
      </c>
      <c r="U78" s="300" t="s">
        <v>764</v>
      </c>
      <c r="V78" s="300" t="s">
        <v>765</v>
      </c>
      <c r="W78" s="300" t="s">
        <v>766</v>
      </c>
      <c r="X78" s="300" t="b">
        <v>1</v>
      </c>
      <c r="Y78" s="300">
        <v>310490</v>
      </c>
      <c r="Z78" s="300" t="s">
        <v>851</v>
      </c>
      <c r="AA78" s="300" t="s">
        <v>526</v>
      </c>
      <c r="AB78" s="300" t="s">
        <v>510</v>
      </c>
      <c r="AC78" s="300" t="s">
        <v>510</v>
      </c>
      <c r="AD78" s="300">
        <v>6</v>
      </c>
      <c r="AE78" s="300" t="b">
        <v>1</v>
      </c>
      <c r="AF78" s="300" t="s">
        <v>768</v>
      </c>
      <c r="AG78" s="300" t="s">
        <v>769</v>
      </c>
      <c r="AH78" s="300">
        <v>0</v>
      </c>
      <c r="AI78" s="300">
        <v>0</v>
      </c>
      <c r="AJ78" s="300" t="s">
        <v>770</v>
      </c>
      <c r="AK78" s="300">
        <v>8</v>
      </c>
      <c r="AL78" s="300" t="s">
        <v>814</v>
      </c>
      <c r="AM78" s="300">
        <v>22970</v>
      </c>
      <c r="AN78" s="300" t="b">
        <v>0</v>
      </c>
      <c r="AO78" s="300">
        <v>8</v>
      </c>
      <c r="AP78" s="300" t="s">
        <v>814</v>
      </c>
      <c r="AQ78" s="300">
        <v>22970</v>
      </c>
      <c r="AR78" s="300" t="b">
        <v>0</v>
      </c>
      <c r="AS78" s="300">
        <v>22970</v>
      </c>
      <c r="AT78" s="300" t="b">
        <v>0</v>
      </c>
      <c r="AU78" s="300">
        <v>0</v>
      </c>
      <c r="AV78" s="300" t="b">
        <v>0</v>
      </c>
      <c r="AW78" s="300" t="s">
        <v>849</v>
      </c>
      <c r="AX78" s="300"/>
      <c r="AY78" s="300" t="s">
        <v>849</v>
      </c>
      <c r="AZ78" s="300">
        <v>0</v>
      </c>
      <c r="BA78" s="300" t="b">
        <v>1</v>
      </c>
      <c r="BB78" s="300" t="b">
        <v>0</v>
      </c>
      <c r="BC78"/>
      <c r="BD78"/>
      <c r="BE78"/>
      <c r="BF78"/>
      <c r="BG78"/>
      <c r="BH78"/>
      <c r="BI78"/>
      <c r="BJ78"/>
      <c r="BK78"/>
      <c r="BL78"/>
      <c r="BM78"/>
      <c r="BN78"/>
      <c r="BO78"/>
      <c r="BP78"/>
      <c r="BQ78"/>
      <c r="BR78"/>
      <c r="BS78"/>
      <c r="BT78"/>
      <c r="BU78"/>
      <c r="BV78"/>
      <c r="BW78"/>
      <c r="BX78"/>
      <c r="BY78"/>
    </row>
    <row r="79" spans="5:77" ht="16.5" hidden="1" x14ac:dyDescent="0.3">
      <c r="E79" s="300" t="s">
        <v>760</v>
      </c>
      <c r="F79" s="300" t="s">
        <v>651</v>
      </c>
      <c r="G79" s="300">
        <v>20220101</v>
      </c>
      <c r="H79" s="300">
        <v>2022</v>
      </c>
      <c r="I79" s="300">
        <v>52</v>
      </c>
      <c r="J79" s="300">
        <v>2022</v>
      </c>
      <c r="K79" s="300">
        <v>562</v>
      </c>
      <c r="L79" s="300" t="s">
        <v>761</v>
      </c>
      <c r="M79" s="300" t="s">
        <v>451</v>
      </c>
      <c r="N79" s="300" t="s">
        <v>660</v>
      </c>
      <c r="O79" s="300" t="s">
        <v>762</v>
      </c>
      <c r="P79" s="300">
        <v>0</v>
      </c>
      <c r="Q79" s="300" t="s">
        <v>763</v>
      </c>
      <c r="R79" s="300" t="s">
        <v>764</v>
      </c>
      <c r="S79" s="300">
        <v>0</v>
      </c>
      <c r="T79" s="300" t="s">
        <v>763</v>
      </c>
      <c r="U79" s="300" t="s">
        <v>764</v>
      </c>
      <c r="V79" s="300" t="s">
        <v>765</v>
      </c>
      <c r="W79" s="300" t="s">
        <v>766</v>
      </c>
      <c r="X79" s="300" t="b">
        <v>1</v>
      </c>
      <c r="Y79" s="300">
        <v>3105</v>
      </c>
      <c r="Z79" s="300" t="s">
        <v>853</v>
      </c>
      <c r="AA79" s="300" t="s">
        <v>854</v>
      </c>
      <c r="AB79" s="300" t="s">
        <v>84</v>
      </c>
      <c r="AC79" s="300" t="s">
        <v>84</v>
      </c>
      <c r="AD79" s="300">
        <v>4</v>
      </c>
      <c r="AE79" s="300" t="b">
        <v>0</v>
      </c>
      <c r="AF79" s="300" t="s">
        <v>768</v>
      </c>
      <c r="AG79" s="300" t="s">
        <v>769</v>
      </c>
      <c r="AH79" s="300">
        <v>0</v>
      </c>
      <c r="AI79" s="300">
        <v>0</v>
      </c>
      <c r="AJ79" s="300" t="s">
        <v>770</v>
      </c>
      <c r="AK79" s="300">
        <v>8</v>
      </c>
      <c r="AL79" s="300" t="s">
        <v>814</v>
      </c>
      <c r="AM79" s="300">
        <v>7737366</v>
      </c>
      <c r="AN79" s="300" t="b">
        <v>0</v>
      </c>
      <c r="AO79" s="300">
        <v>8</v>
      </c>
      <c r="AP79" s="300" t="s">
        <v>814</v>
      </c>
      <c r="AQ79" s="300">
        <v>7737366</v>
      </c>
      <c r="AR79" s="300" t="b">
        <v>0</v>
      </c>
      <c r="AS79" s="300">
        <v>7737366</v>
      </c>
      <c r="AT79" s="300" t="b">
        <v>0</v>
      </c>
      <c r="AU79" s="300">
        <v>0</v>
      </c>
      <c r="AV79" s="300" t="b">
        <v>0</v>
      </c>
      <c r="AW79" s="300" t="s">
        <v>855</v>
      </c>
      <c r="AX79" s="300"/>
      <c r="AY79" s="300" t="s">
        <v>855</v>
      </c>
      <c r="AZ79" s="300">
        <v>0</v>
      </c>
      <c r="BA79" s="300" t="b">
        <v>0</v>
      </c>
      <c r="BB79" s="300" t="b">
        <v>1</v>
      </c>
      <c r="BC79"/>
      <c r="BD79"/>
      <c r="BE79"/>
      <c r="BF79"/>
      <c r="BG79"/>
      <c r="BH79"/>
      <c r="BI79"/>
      <c r="BJ79"/>
      <c r="BK79"/>
      <c r="BL79"/>
      <c r="BM79"/>
      <c r="BN79"/>
      <c r="BO79"/>
      <c r="BP79"/>
      <c r="BQ79"/>
      <c r="BR79"/>
      <c r="BS79"/>
      <c r="BT79"/>
      <c r="BU79"/>
      <c r="BV79"/>
      <c r="BW79"/>
      <c r="BX79"/>
      <c r="BY79"/>
    </row>
    <row r="80" spans="5:77" ht="16.5" hidden="1" x14ac:dyDescent="0.3">
      <c r="E80" s="300" t="s">
        <v>760</v>
      </c>
      <c r="F80" s="300" t="s">
        <v>651</v>
      </c>
      <c r="G80" s="300">
        <v>20220101</v>
      </c>
      <c r="H80" s="300">
        <v>2022</v>
      </c>
      <c r="I80" s="300">
        <v>52</v>
      </c>
      <c r="J80" s="300">
        <v>2022</v>
      </c>
      <c r="K80" s="300">
        <v>562</v>
      </c>
      <c r="L80" s="300" t="s">
        <v>761</v>
      </c>
      <c r="M80" s="300" t="s">
        <v>451</v>
      </c>
      <c r="N80" s="300" t="s">
        <v>660</v>
      </c>
      <c r="O80" s="300" t="s">
        <v>762</v>
      </c>
      <c r="P80" s="300">
        <v>156</v>
      </c>
      <c r="Q80" s="300" t="s">
        <v>773</v>
      </c>
      <c r="R80" s="300" t="s">
        <v>774</v>
      </c>
      <c r="S80" s="300">
        <v>0</v>
      </c>
      <c r="T80" s="300" t="s">
        <v>763</v>
      </c>
      <c r="U80" s="300" t="s">
        <v>764</v>
      </c>
      <c r="V80" s="300" t="s">
        <v>765</v>
      </c>
      <c r="W80" s="300" t="s">
        <v>766</v>
      </c>
      <c r="X80" s="300" t="b">
        <v>1</v>
      </c>
      <c r="Y80" s="300">
        <v>3105</v>
      </c>
      <c r="Z80" s="300" t="s">
        <v>853</v>
      </c>
      <c r="AA80" s="300" t="s">
        <v>854</v>
      </c>
      <c r="AB80" s="300" t="s">
        <v>84</v>
      </c>
      <c r="AC80" s="300" t="s">
        <v>84</v>
      </c>
      <c r="AD80" s="300">
        <v>4</v>
      </c>
      <c r="AE80" s="300" t="b">
        <v>0</v>
      </c>
      <c r="AF80" s="300" t="s">
        <v>768</v>
      </c>
      <c r="AG80" s="300" t="s">
        <v>769</v>
      </c>
      <c r="AH80" s="300">
        <v>0</v>
      </c>
      <c r="AI80" s="300">
        <v>0</v>
      </c>
      <c r="AJ80" s="300" t="s">
        <v>770</v>
      </c>
      <c r="AK80" s="300">
        <v>8</v>
      </c>
      <c r="AL80" s="300" t="s">
        <v>814</v>
      </c>
      <c r="AM80" s="300">
        <v>1207</v>
      </c>
      <c r="AN80" s="300" t="b">
        <v>0</v>
      </c>
      <c r="AO80" s="300">
        <v>8</v>
      </c>
      <c r="AP80" s="300" t="s">
        <v>814</v>
      </c>
      <c r="AQ80" s="300">
        <v>1207</v>
      </c>
      <c r="AR80" s="300" t="b">
        <v>0</v>
      </c>
      <c r="AS80" s="300">
        <v>1207</v>
      </c>
      <c r="AT80" s="300" t="b">
        <v>0</v>
      </c>
      <c r="AU80" s="300">
        <v>0</v>
      </c>
      <c r="AV80" s="300" t="b">
        <v>0</v>
      </c>
      <c r="AW80" s="300" t="s">
        <v>856</v>
      </c>
      <c r="AX80" s="300"/>
      <c r="AY80" s="300" t="s">
        <v>856</v>
      </c>
      <c r="AZ80" s="300">
        <v>0</v>
      </c>
      <c r="BA80" s="300" t="b">
        <v>0</v>
      </c>
      <c r="BB80" s="300" t="b">
        <v>1</v>
      </c>
      <c r="BC80"/>
      <c r="BD80"/>
      <c r="BE80"/>
      <c r="BF80"/>
      <c r="BG80"/>
      <c r="BH80"/>
      <c r="BI80"/>
      <c r="BJ80"/>
      <c r="BK80"/>
      <c r="BL80"/>
      <c r="BM80"/>
      <c r="BN80"/>
      <c r="BO80"/>
      <c r="BP80"/>
      <c r="BQ80"/>
      <c r="BR80"/>
      <c r="BS80"/>
      <c r="BT80"/>
      <c r="BU80"/>
      <c r="BV80"/>
      <c r="BW80"/>
      <c r="BX80"/>
      <c r="BY80"/>
    </row>
    <row r="81" spans="5:77" ht="16.5" hidden="1" x14ac:dyDescent="0.3">
      <c r="E81" s="300" t="s">
        <v>760</v>
      </c>
      <c r="F81" s="300" t="s">
        <v>651</v>
      </c>
      <c r="G81" s="300">
        <v>20220101</v>
      </c>
      <c r="H81" s="300">
        <v>2022</v>
      </c>
      <c r="I81" s="300">
        <v>52</v>
      </c>
      <c r="J81" s="300">
        <v>2022</v>
      </c>
      <c r="K81" s="300">
        <v>562</v>
      </c>
      <c r="L81" s="300" t="s">
        <v>761</v>
      </c>
      <c r="M81" s="300" t="s">
        <v>451</v>
      </c>
      <c r="N81" s="300" t="s">
        <v>660</v>
      </c>
      <c r="O81" s="300" t="s">
        <v>762</v>
      </c>
      <c r="P81" s="300">
        <v>204</v>
      </c>
      <c r="Q81" s="300" t="s">
        <v>776</v>
      </c>
      <c r="R81" s="300" t="s">
        <v>432</v>
      </c>
      <c r="S81" s="300">
        <v>0</v>
      </c>
      <c r="T81" s="300" t="s">
        <v>763</v>
      </c>
      <c r="U81" s="300" t="s">
        <v>764</v>
      </c>
      <c r="V81" s="300" t="s">
        <v>765</v>
      </c>
      <c r="W81" s="300" t="s">
        <v>766</v>
      </c>
      <c r="X81" s="300" t="b">
        <v>1</v>
      </c>
      <c r="Y81" s="300">
        <v>3105</v>
      </c>
      <c r="Z81" s="300" t="s">
        <v>853</v>
      </c>
      <c r="AA81" s="300" t="s">
        <v>854</v>
      </c>
      <c r="AB81" s="300" t="s">
        <v>84</v>
      </c>
      <c r="AC81" s="300" t="s">
        <v>84</v>
      </c>
      <c r="AD81" s="300">
        <v>4</v>
      </c>
      <c r="AE81" s="300" t="b">
        <v>0</v>
      </c>
      <c r="AF81" s="300" t="s">
        <v>768</v>
      </c>
      <c r="AG81" s="300" t="s">
        <v>769</v>
      </c>
      <c r="AH81" s="300">
        <v>0</v>
      </c>
      <c r="AI81" s="300">
        <v>0</v>
      </c>
      <c r="AJ81" s="300" t="s">
        <v>770</v>
      </c>
      <c r="AK81" s="300">
        <v>8</v>
      </c>
      <c r="AL81" s="300" t="s">
        <v>814</v>
      </c>
      <c r="AM81" s="300">
        <v>194000</v>
      </c>
      <c r="AN81" s="300" t="b">
        <v>0</v>
      </c>
      <c r="AO81" s="300">
        <v>8</v>
      </c>
      <c r="AP81" s="300" t="s">
        <v>814</v>
      </c>
      <c r="AQ81" s="300">
        <v>194000</v>
      </c>
      <c r="AR81" s="300" t="b">
        <v>0</v>
      </c>
      <c r="AS81" s="300">
        <v>194000</v>
      </c>
      <c r="AT81" s="300" t="b">
        <v>0</v>
      </c>
      <c r="AU81" s="300">
        <v>0</v>
      </c>
      <c r="AV81" s="300" t="b">
        <v>0</v>
      </c>
      <c r="AW81" s="300" t="s">
        <v>857</v>
      </c>
      <c r="AX81" s="300"/>
      <c r="AY81" s="300" t="s">
        <v>857</v>
      </c>
      <c r="AZ81" s="300">
        <v>0</v>
      </c>
      <c r="BA81" s="300" t="b">
        <v>0</v>
      </c>
      <c r="BB81" s="300" t="b">
        <v>1</v>
      </c>
      <c r="BC81"/>
      <c r="BD81"/>
      <c r="BE81"/>
      <c r="BF81"/>
      <c r="BG81"/>
      <c r="BH81"/>
      <c r="BI81"/>
      <c r="BJ81"/>
      <c r="BK81"/>
      <c r="BL81"/>
      <c r="BM81"/>
      <c r="BN81"/>
      <c r="BO81"/>
      <c r="BP81"/>
      <c r="BQ81"/>
      <c r="BR81"/>
      <c r="BS81"/>
      <c r="BT81"/>
      <c r="BU81"/>
      <c r="BV81"/>
      <c r="BW81"/>
      <c r="BX81"/>
      <c r="BY81"/>
    </row>
    <row r="82" spans="5:77" ht="16.5" hidden="1" x14ac:dyDescent="0.3">
      <c r="E82" s="300" t="s">
        <v>760</v>
      </c>
      <c r="F82" s="300" t="s">
        <v>651</v>
      </c>
      <c r="G82" s="300">
        <v>20220101</v>
      </c>
      <c r="H82" s="300">
        <v>2022</v>
      </c>
      <c r="I82" s="300">
        <v>52</v>
      </c>
      <c r="J82" s="300">
        <v>2022</v>
      </c>
      <c r="K82" s="300">
        <v>562</v>
      </c>
      <c r="L82" s="300" t="s">
        <v>761</v>
      </c>
      <c r="M82" s="300" t="s">
        <v>451</v>
      </c>
      <c r="N82" s="300" t="s">
        <v>660</v>
      </c>
      <c r="O82" s="300" t="s">
        <v>762</v>
      </c>
      <c r="P82" s="300">
        <v>251</v>
      </c>
      <c r="Q82" s="300" t="s">
        <v>778</v>
      </c>
      <c r="R82" s="300" t="s">
        <v>779</v>
      </c>
      <c r="S82" s="300">
        <v>0</v>
      </c>
      <c r="T82" s="300" t="s">
        <v>763</v>
      </c>
      <c r="U82" s="300" t="s">
        <v>764</v>
      </c>
      <c r="V82" s="300" t="s">
        <v>765</v>
      </c>
      <c r="W82" s="300" t="s">
        <v>766</v>
      </c>
      <c r="X82" s="300" t="b">
        <v>1</v>
      </c>
      <c r="Y82" s="300">
        <v>3105</v>
      </c>
      <c r="Z82" s="300" t="s">
        <v>853</v>
      </c>
      <c r="AA82" s="300" t="s">
        <v>854</v>
      </c>
      <c r="AB82" s="300" t="s">
        <v>84</v>
      </c>
      <c r="AC82" s="300" t="s">
        <v>84</v>
      </c>
      <c r="AD82" s="300">
        <v>4</v>
      </c>
      <c r="AE82" s="300" t="b">
        <v>0</v>
      </c>
      <c r="AF82" s="300" t="s">
        <v>768</v>
      </c>
      <c r="AG82" s="300" t="s">
        <v>769</v>
      </c>
      <c r="AH82" s="300">
        <v>0</v>
      </c>
      <c r="AI82" s="300">
        <v>0</v>
      </c>
      <c r="AJ82" s="300" t="s">
        <v>770</v>
      </c>
      <c r="AK82" s="300">
        <v>8</v>
      </c>
      <c r="AL82" s="300" t="s">
        <v>814</v>
      </c>
      <c r="AM82" s="300">
        <v>3160</v>
      </c>
      <c r="AN82" s="300" t="b">
        <v>0</v>
      </c>
      <c r="AO82" s="300">
        <v>8</v>
      </c>
      <c r="AP82" s="300" t="s">
        <v>814</v>
      </c>
      <c r="AQ82" s="300">
        <v>3160</v>
      </c>
      <c r="AR82" s="300" t="b">
        <v>0</v>
      </c>
      <c r="AS82" s="300">
        <v>3160</v>
      </c>
      <c r="AT82" s="300" t="b">
        <v>0</v>
      </c>
      <c r="AU82" s="300">
        <v>0</v>
      </c>
      <c r="AV82" s="300" t="b">
        <v>0</v>
      </c>
      <c r="AW82" s="300" t="s">
        <v>858</v>
      </c>
      <c r="AX82" s="300"/>
      <c r="AY82" s="300" t="s">
        <v>858</v>
      </c>
      <c r="AZ82" s="300">
        <v>0</v>
      </c>
      <c r="BA82" s="300" t="b">
        <v>0</v>
      </c>
      <c r="BB82" s="300" t="b">
        <v>1</v>
      </c>
      <c r="BC82"/>
      <c r="BD82"/>
      <c r="BE82"/>
      <c r="BF82"/>
      <c r="BG82"/>
      <c r="BH82"/>
      <c r="BI82"/>
      <c r="BJ82"/>
      <c r="BK82"/>
      <c r="BL82"/>
      <c r="BM82"/>
      <c r="BN82"/>
      <c r="BO82"/>
      <c r="BP82"/>
      <c r="BQ82"/>
      <c r="BR82"/>
      <c r="BS82"/>
      <c r="BT82"/>
      <c r="BU82"/>
      <c r="BV82"/>
      <c r="BW82"/>
      <c r="BX82"/>
      <c r="BY82"/>
    </row>
    <row r="83" spans="5:77" ht="16.5" hidden="1" x14ac:dyDescent="0.3">
      <c r="E83" s="300" t="s">
        <v>760</v>
      </c>
      <c r="F83" s="300" t="s">
        <v>651</v>
      </c>
      <c r="G83" s="300">
        <v>20220101</v>
      </c>
      <c r="H83" s="300">
        <v>2022</v>
      </c>
      <c r="I83" s="300">
        <v>52</v>
      </c>
      <c r="J83" s="300">
        <v>2022</v>
      </c>
      <c r="K83" s="300">
        <v>562</v>
      </c>
      <c r="L83" s="300" t="s">
        <v>761</v>
      </c>
      <c r="M83" s="300" t="s">
        <v>451</v>
      </c>
      <c r="N83" s="300" t="s">
        <v>660</v>
      </c>
      <c r="O83" s="300" t="s">
        <v>762</v>
      </c>
      <c r="P83" s="300">
        <v>384</v>
      </c>
      <c r="Q83" s="300" t="s">
        <v>786</v>
      </c>
      <c r="R83" s="300" t="s">
        <v>559</v>
      </c>
      <c r="S83" s="300">
        <v>0</v>
      </c>
      <c r="T83" s="300" t="s">
        <v>763</v>
      </c>
      <c r="U83" s="300" t="s">
        <v>764</v>
      </c>
      <c r="V83" s="300" t="s">
        <v>765</v>
      </c>
      <c r="W83" s="300" t="s">
        <v>766</v>
      </c>
      <c r="X83" s="300" t="b">
        <v>1</v>
      </c>
      <c r="Y83" s="300">
        <v>3105</v>
      </c>
      <c r="Z83" s="300" t="s">
        <v>853</v>
      </c>
      <c r="AA83" s="300" t="s">
        <v>854</v>
      </c>
      <c r="AB83" s="300" t="s">
        <v>84</v>
      </c>
      <c r="AC83" s="300" t="s">
        <v>84</v>
      </c>
      <c r="AD83" s="300">
        <v>4</v>
      </c>
      <c r="AE83" s="300" t="b">
        <v>0</v>
      </c>
      <c r="AF83" s="300" t="s">
        <v>768</v>
      </c>
      <c r="AG83" s="300" t="s">
        <v>769</v>
      </c>
      <c r="AH83" s="300">
        <v>0</v>
      </c>
      <c r="AI83" s="300">
        <v>0</v>
      </c>
      <c r="AJ83" s="300" t="s">
        <v>770</v>
      </c>
      <c r="AK83" s="300">
        <v>8</v>
      </c>
      <c r="AL83" s="300" t="s">
        <v>814</v>
      </c>
      <c r="AM83" s="300">
        <v>245640</v>
      </c>
      <c r="AN83" s="300" t="b">
        <v>0</v>
      </c>
      <c r="AO83" s="300">
        <v>8</v>
      </c>
      <c r="AP83" s="300" t="s">
        <v>814</v>
      </c>
      <c r="AQ83" s="300">
        <v>245640</v>
      </c>
      <c r="AR83" s="300" t="b">
        <v>0</v>
      </c>
      <c r="AS83" s="300">
        <v>245640</v>
      </c>
      <c r="AT83" s="300" t="b">
        <v>0</v>
      </c>
      <c r="AU83" s="300">
        <v>0</v>
      </c>
      <c r="AV83" s="300" t="b">
        <v>0</v>
      </c>
      <c r="AW83" s="300" t="s">
        <v>787</v>
      </c>
      <c r="AX83" s="300"/>
      <c r="AY83" s="300" t="s">
        <v>787</v>
      </c>
      <c r="AZ83" s="300">
        <v>0</v>
      </c>
      <c r="BA83" s="300" t="b">
        <v>0</v>
      </c>
      <c r="BB83" s="300" t="b">
        <v>1</v>
      </c>
      <c r="BC83"/>
      <c r="BD83"/>
      <c r="BE83"/>
      <c r="BF83"/>
      <c r="BG83"/>
      <c r="BH83"/>
      <c r="BI83"/>
      <c r="BJ83"/>
      <c r="BK83"/>
      <c r="BL83"/>
      <c r="BM83"/>
      <c r="BN83"/>
      <c r="BO83"/>
      <c r="BP83"/>
      <c r="BQ83"/>
      <c r="BR83"/>
      <c r="BS83"/>
      <c r="BT83"/>
      <c r="BU83"/>
      <c r="BV83"/>
      <c r="BW83"/>
      <c r="BX83"/>
      <c r="BY83"/>
    </row>
    <row r="84" spans="5:77" ht="16.5" hidden="1" x14ac:dyDescent="0.3">
      <c r="E84" s="300" t="s">
        <v>760</v>
      </c>
      <c r="F84" s="300" t="s">
        <v>651</v>
      </c>
      <c r="G84" s="300">
        <v>20220101</v>
      </c>
      <c r="H84" s="300">
        <v>2022</v>
      </c>
      <c r="I84" s="300">
        <v>52</v>
      </c>
      <c r="J84" s="300">
        <v>2022</v>
      </c>
      <c r="K84" s="300">
        <v>562</v>
      </c>
      <c r="L84" s="300" t="s">
        <v>761</v>
      </c>
      <c r="M84" s="300" t="s">
        <v>451</v>
      </c>
      <c r="N84" s="300" t="s">
        <v>660</v>
      </c>
      <c r="O84" s="300" t="s">
        <v>762</v>
      </c>
      <c r="P84" s="300">
        <v>528</v>
      </c>
      <c r="Q84" s="300" t="s">
        <v>788</v>
      </c>
      <c r="R84" s="300" t="s">
        <v>789</v>
      </c>
      <c r="S84" s="300">
        <v>0</v>
      </c>
      <c r="T84" s="300" t="s">
        <v>763</v>
      </c>
      <c r="U84" s="300" t="s">
        <v>764</v>
      </c>
      <c r="V84" s="300" t="s">
        <v>765</v>
      </c>
      <c r="W84" s="300" t="s">
        <v>766</v>
      </c>
      <c r="X84" s="300" t="b">
        <v>1</v>
      </c>
      <c r="Y84" s="300">
        <v>3105</v>
      </c>
      <c r="Z84" s="300" t="s">
        <v>853</v>
      </c>
      <c r="AA84" s="300" t="s">
        <v>854</v>
      </c>
      <c r="AB84" s="300" t="s">
        <v>84</v>
      </c>
      <c r="AC84" s="300" t="s">
        <v>84</v>
      </c>
      <c r="AD84" s="300">
        <v>4</v>
      </c>
      <c r="AE84" s="300" t="b">
        <v>0</v>
      </c>
      <c r="AF84" s="300" t="s">
        <v>768</v>
      </c>
      <c r="AG84" s="300" t="s">
        <v>769</v>
      </c>
      <c r="AH84" s="300">
        <v>0</v>
      </c>
      <c r="AI84" s="300">
        <v>0</v>
      </c>
      <c r="AJ84" s="300" t="s">
        <v>770</v>
      </c>
      <c r="AK84" s="300">
        <v>8</v>
      </c>
      <c r="AL84" s="300" t="s">
        <v>814</v>
      </c>
      <c r="AM84" s="300">
        <v>43100</v>
      </c>
      <c r="AN84" s="300" t="b">
        <v>0</v>
      </c>
      <c r="AO84" s="300">
        <v>8</v>
      </c>
      <c r="AP84" s="300" t="s">
        <v>814</v>
      </c>
      <c r="AQ84" s="300">
        <v>43100</v>
      </c>
      <c r="AR84" s="300" t="b">
        <v>0</v>
      </c>
      <c r="AS84" s="300">
        <v>43100</v>
      </c>
      <c r="AT84" s="300" t="b">
        <v>0</v>
      </c>
      <c r="AU84" s="300">
        <v>0</v>
      </c>
      <c r="AV84" s="300" t="b">
        <v>0</v>
      </c>
      <c r="AW84" s="300" t="s">
        <v>859</v>
      </c>
      <c r="AX84" s="300"/>
      <c r="AY84" s="300" t="s">
        <v>859</v>
      </c>
      <c r="AZ84" s="300">
        <v>0</v>
      </c>
      <c r="BA84" s="300" t="b">
        <v>0</v>
      </c>
      <c r="BB84" s="300" t="b">
        <v>1</v>
      </c>
      <c r="BC84"/>
      <c r="BD84"/>
      <c r="BE84"/>
      <c r="BF84"/>
      <c r="BG84"/>
      <c r="BH84"/>
      <c r="BI84"/>
      <c r="BJ84"/>
      <c r="BK84"/>
      <c r="BL84"/>
      <c r="BM84"/>
      <c r="BN84"/>
      <c r="BO84"/>
      <c r="BP84"/>
      <c r="BQ84"/>
      <c r="BR84"/>
      <c r="BS84"/>
      <c r="BT84"/>
      <c r="BU84"/>
      <c r="BV84"/>
      <c r="BW84"/>
      <c r="BX84"/>
      <c r="BY84"/>
    </row>
    <row r="85" spans="5:77" ht="16.5" hidden="1" x14ac:dyDescent="0.3">
      <c r="E85" s="300" t="s">
        <v>760</v>
      </c>
      <c r="F85" s="300" t="s">
        <v>651</v>
      </c>
      <c r="G85" s="300">
        <v>20220101</v>
      </c>
      <c r="H85" s="300">
        <v>2022</v>
      </c>
      <c r="I85" s="300">
        <v>52</v>
      </c>
      <c r="J85" s="300">
        <v>2022</v>
      </c>
      <c r="K85" s="300">
        <v>562</v>
      </c>
      <c r="L85" s="300" t="s">
        <v>761</v>
      </c>
      <c r="M85" s="300" t="s">
        <v>451</v>
      </c>
      <c r="N85" s="300" t="s">
        <v>660</v>
      </c>
      <c r="O85" s="300" t="s">
        <v>762</v>
      </c>
      <c r="P85" s="300">
        <v>566</v>
      </c>
      <c r="Q85" s="300" t="s">
        <v>791</v>
      </c>
      <c r="R85" s="300" t="s">
        <v>434</v>
      </c>
      <c r="S85" s="300">
        <v>0</v>
      </c>
      <c r="T85" s="300" t="s">
        <v>763</v>
      </c>
      <c r="U85" s="300" t="s">
        <v>764</v>
      </c>
      <c r="V85" s="300" t="s">
        <v>765</v>
      </c>
      <c r="W85" s="300" t="s">
        <v>766</v>
      </c>
      <c r="X85" s="300" t="b">
        <v>1</v>
      </c>
      <c r="Y85" s="300">
        <v>3105</v>
      </c>
      <c r="Z85" s="300" t="s">
        <v>853</v>
      </c>
      <c r="AA85" s="300" t="s">
        <v>854</v>
      </c>
      <c r="AB85" s="300" t="s">
        <v>84</v>
      </c>
      <c r="AC85" s="300" t="s">
        <v>84</v>
      </c>
      <c r="AD85" s="300">
        <v>4</v>
      </c>
      <c r="AE85" s="300" t="b">
        <v>0</v>
      </c>
      <c r="AF85" s="300" t="s">
        <v>768</v>
      </c>
      <c r="AG85" s="300" t="s">
        <v>769</v>
      </c>
      <c r="AH85" s="300">
        <v>0</v>
      </c>
      <c r="AI85" s="300">
        <v>0</v>
      </c>
      <c r="AJ85" s="300" t="s">
        <v>770</v>
      </c>
      <c r="AK85" s="300">
        <v>8</v>
      </c>
      <c r="AL85" s="300" t="s">
        <v>814</v>
      </c>
      <c r="AM85" s="300">
        <v>7235750</v>
      </c>
      <c r="AN85" s="300" t="b">
        <v>0</v>
      </c>
      <c r="AO85" s="300">
        <v>8</v>
      </c>
      <c r="AP85" s="300" t="s">
        <v>814</v>
      </c>
      <c r="AQ85" s="300">
        <v>7235750</v>
      </c>
      <c r="AR85" s="300" t="b">
        <v>0</v>
      </c>
      <c r="AS85" s="300">
        <v>7235750</v>
      </c>
      <c r="AT85" s="300" t="b">
        <v>0</v>
      </c>
      <c r="AU85" s="300">
        <v>0</v>
      </c>
      <c r="AV85" s="300" t="b">
        <v>0</v>
      </c>
      <c r="AW85" s="300" t="s">
        <v>860</v>
      </c>
      <c r="AX85" s="300"/>
      <c r="AY85" s="300" t="s">
        <v>860</v>
      </c>
      <c r="AZ85" s="300">
        <v>0</v>
      </c>
      <c r="BA85" s="300" t="b">
        <v>0</v>
      </c>
      <c r="BB85" s="300" t="b">
        <v>1</v>
      </c>
      <c r="BC85"/>
      <c r="BD85"/>
      <c r="BE85"/>
      <c r="BF85"/>
      <c r="BG85"/>
      <c r="BH85"/>
      <c r="BI85"/>
      <c r="BJ85"/>
      <c r="BK85"/>
      <c r="BL85"/>
      <c r="BM85"/>
      <c r="BN85"/>
      <c r="BO85"/>
      <c r="BP85"/>
      <c r="BQ85"/>
      <c r="BR85"/>
      <c r="BS85"/>
      <c r="BT85"/>
      <c r="BU85"/>
      <c r="BV85"/>
      <c r="BW85"/>
      <c r="BX85"/>
      <c r="BY85"/>
    </row>
    <row r="86" spans="5:77" ht="16.5" hidden="1" x14ac:dyDescent="0.3">
      <c r="E86" s="300" t="s">
        <v>760</v>
      </c>
      <c r="F86" s="300" t="s">
        <v>651</v>
      </c>
      <c r="G86" s="300">
        <v>20220101</v>
      </c>
      <c r="H86" s="300">
        <v>2022</v>
      </c>
      <c r="I86" s="300">
        <v>52</v>
      </c>
      <c r="J86" s="300">
        <v>2022</v>
      </c>
      <c r="K86" s="300">
        <v>562</v>
      </c>
      <c r="L86" s="300" t="s">
        <v>761</v>
      </c>
      <c r="M86" s="300" t="s">
        <v>451</v>
      </c>
      <c r="N86" s="300" t="s">
        <v>660</v>
      </c>
      <c r="O86" s="300" t="s">
        <v>762</v>
      </c>
      <c r="P86" s="300">
        <v>724</v>
      </c>
      <c r="Q86" s="300" t="s">
        <v>801</v>
      </c>
      <c r="R86" s="300" t="s">
        <v>802</v>
      </c>
      <c r="S86" s="300">
        <v>0</v>
      </c>
      <c r="T86" s="300" t="s">
        <v>763</v>
      </c>
      <c r="U86" s="300" t="s">
        <v>764</v>
      </c>
      <c r="V86" s="300" t="s">
        <v>765</v>
      </c>
      <c r="W86" s="300" t="s">
        <v>766</v>
      </c>
      <c r="X86" s="300" t="b">
        <v>1</v>
      </c>
      <c r="Y86" s="300">
        <v>3105</v>
      </c>
      <c r="Z86" s="300" t="s">
        <v>853</v>
      </c>
      <c r="AA86" s="300" t="s">
        <v>854</v>
      </c>
      <c r="AB86" s="300" t="s">
        <v>84</v>
      </c>
      <c r="AC86" s="300" t="s">
        <v>84</v>
      </c>
      <c r="AD86" s="300">
        <v>4</v>
      </c>
      <c r="AE86" s="300" t="b">
        <v>0</v>
      </c>
      <c r="AF86" s="300" t="s">
        <v>768</v>
      </c>
      <c r="AG86" s="300" t="s">
        <v>769</v>
      </c>
      <c r="AH86" s="300">
        <v>0</v>
      </c>
      <c r="AI86" s="300">
        <v>0</v>
      </c>
      <c r="AJ86" s="300" t="s">
        <v>770</v>
      </c>
      <c r="AK86" s="300">
        <v>8</v>
      </c>
      <c r="AL86" s="300" t="s">
        <v>814</v>
      </c>
      <c r="AM86" s="300">
        <v>14509</v>
      </c>
      <c r="AN86" s="300" t="b">
        <v>0</v>
      </c>
      <c r="AO86" s="300">
        <v>8</v>
      </c>
      <c r="AP86" s="300" t="s">
        <v>814</v>
      </c>
      <c r="AQ86" s="300">
        <v>14509</v>
      </c>
      <c r="AR86" s="300" t="b">
        <v>0</v>
      </c>
      <c r="AS86" s="300">
        <v>14509</v>
      </c>
      <c r="AT86" s="300" t="b">
        <v>0</v>
      </c>
      <c r="AU86" s="300">
        <v>0</v>
      </c>
      <c r="AV86" s="300" t="b">
        <v>0</v>
      </c>
      <c r="AW86" s="300" t="s">
        <v>861</v>
      </c>
      <c r="AX86" s="300"/>
      <c r="AY86" s="300" t="s">
        <v>861</v>
      </c>
      <c r="AZ86" s="300">
        <v>0</v>
      </c>
      <c r="BA86" s="300" t="b">
        <v>0</v>
      </c>
      <c r="BB86" s="300" t="b">
        <v>1</v>
      </c>
      <c r="BC86"/>
      <c r="BD86"/>
      <c r="BE86"/>
      <c r="BF86"/>
      <c r="BG86"/>
      <c r="BH86"/>
      <c r="BI86"/>
      <c r="BJ86"/>
      <c r="BK86"/>
      <c r="BL86"/>
      <c r="BM86"/>
      <c r="BN86"/>
      <c r="BO86"/>
      <c r="BP86"/>
      <c r="BQ86"/>
      <c r="BR86"/>
      <c r="BS86"/>
      <c r="BT86"/>
      <c r="BU86"/>
      <c r="BV86"/>
      <c r="BW86"/>
      <c r="BX86"/>
      <c r="BY86"/>
    </row>
    <row r="87" spans="5:77" ht="16.5" hidden="1" x14ac:dyDescent="0.3">
      <c r="E87" s="300" t="s">
        <v>760</v>
      </c>
      <c r="F87" s="300" t="s">
        <v>651</v>
      </c>
      <c r="G87" s="300">
        <v>20220101</v>
      </c>
      <c r="H87" s="300">
        <v>2022</v>
      </c>
      <c r="I87" s="300">
        <v>52</v>
      </c>
      <c r="J87" s="300">
        <v>2022</v>
      </c>
      <c r="K87" s="300">
        <v>562</v>
      </c>
      <c r="L87" s="300" t="s">
        <v>761</v>
      </c>
      <c r="M87" s="300" t="s">
        <v>451</v>
      </c>
      <c r="N87" s="300" t="s">
        <v>660</v>
      </c>
      <c r="O87" s="300" t="s">
        <v>762</v>
      </c>
      <c r="P87" s="300">
        <v>0</v>
      </c>
      <c r="Q87" s="300" t="s">
        <v>763</v>
      </c>
      <c r="R87" s="300" t="s">
        <v>764</v>
      </c>
      <c r="S87" s="300">
        <v>0</v>
      </c>
      <c r="T87" s="300" t="s">
        <v>763</v>
      </c>
      <c r="U87" s="300" t="s">
        <v>764</v>
      </c>
      <c r="V87" s="300" t="s">
        <v>765</v>
      </c>
      <c r="W87" s="300" t="s">
        <v>766</v>
      </c>
      <c r="X87" s="300" t="b">
        <v>1</v>
      </c>
      <c r="Y87" s="300">
        <v>310510</v>
      </c>
      <c r="Z87" s="300" t="s">
        <v>862</v>
      </c>
      <c r="AA87" s="300" t="s">
        <v>540</v>
      </c>
      <c r="AB87" s="300" t="s">
        <v>84</v>
      </c>
      <c r="AC87" s="300" t="s">
        <v>84</v>
      </c>
      <c r="AD87" s="300">
        <v>6</v>
      </c>
      <c r="AE87" s="300" t="b">
        <v>1</v>
      </c>
      <c r="AF87" s="300" t="s">
        <v>768</v>
      </c>
      <c r="AG87" s="300" t="s">
        <v>769</v>
      </c>
      <c r="AH87" s="300">
        <v>0</v>
      </c>
      <c r="AI87" s="300">
        <v>0</v>
      </c>
      <c r="AJ87" s="300" t="s">
        <v>770</v>
      </c>
      <c r="AK87" s="300">
        <v>8</v>
      </c>
      <c r="AL87" s="300" t="s">
        <v>814</v>
      </c>
      <c r="AM87" s="300">
        <v>35500</v>
      </c>
      <c r="AN87" s="300" t="b">
        <v>0</v>
      </c>
      <c r="AO87" s="300">
        <v>8</v>
      </c>
      <c r="AP87" s="300" t="s">
        <v>814</v>
      </c>
      <c r="AQ87" s="300">
        <v>35500</v>
      </c>
      <c r="AR87" s="300" t="b">
        <v>0</v>
      </c>
      <c r="AS87" s="300">
        <v>35500</v>
      </c>
      <c r="AT87" s="300" t="b">
        <v>0</v>
      </c>
      <c r="AU87" s="300">
        <v>0</v>
      </c>
      <c r="AV87" s="300" t="b">
        <v>0</v>
      </c>
      <c r="AW87" s="300" t="s">
        <v>863</v>
      </c>
      <c r="AX87" s="300"/>
      <c r="AY87" s="300" t="s">
        <v>863</v>
      </c>
      <c r="AZ87" s="300">
        <v>0</v>
      </c>
      <c r="BA87" s="300" t="b">
        <v>0</v>
      </c>
      <c r="BB87" s="300" t="b">
        <v>1</v>
      </c>
      <c r="BC87"/>
      <c r="BD87"/>
      <c r="BE87"/>
      <c r="BF87"/>
      <c r="BG87"/>
      <c r="BH87"/>
      <c r="BI87"/>
      <c r="BJ87"/>
      <c r="BK87"/>
      <c r="BL87"/>
      <c r="BM87"/>
      <c r="BN87"/>
      <c r="BO87"/>
      <c r="BP87"/>
      <c r="BQ87"/>
      <c r="BR87"/>
      <c r="BS87"/>
      <c r="BT87"/>
      <c r="BU87"/>
      <c r="BV87"/>
      <c r="BW87"/>
      <c r="BX87"/>
      <c r="BY87"/>
    </row>
    <row r="88" spans="5:77" ht="16.5" hidden="1" x14ac:dyDescent="0.3">
      <c r="E88" s="300" t="s">
        <v>760</v>
      </c>
      <c r="F88" s="300" t="s">
        <v>651</v>
      </c>
      <c r="G88" s="300">
        <v>20220101</v>
      </c>
      <c r="H88" s="300">
        <v>2022</v>
      </c>
      <c r="I88" s="300">
        <v>52</v>
      </c>
      <c r="J88" s="300">
        <v>2022</v>
      </c>
      <c r="K88" s="300">
        <v>562</v>
      </c>
      <c r="L88" s="300" t="s">
        <v>761</v>
      </c>
      <c r="M88" s="300" t="s">
        <v>451</v>
      </c>
      <c r="N88" s="300" t="s">
        <v>660</v>
      </c>
      <c r="O88" s="300" t="s">
        <v>762</v>
      </c>
      <c r="P88" s="300">
        <v>566</v>
      </c>
      <c r="Q88" s="300" t="s">
        <v>791</v>
      </c>
      <c r="R88" s="300" t="s">
        <v>434</v>
      </c>
      <c r="S88" s="300">
        <v>0</v>
      </c>
      <c r="T88" s="300" t="s">
        <v>763</v>
      </c>
      <c r="U88" s="300" t="s">
        <v>764</v>
      </c>
      <c r="V88" s="300" t="s">
        <v>765</v>
      </c>
      <c r="W88" s="300" t="s">
        <v>766</v>
      </c>
      <c r="X88" s="300" t="b">
        <v>1</v>
      </c>
      <c r="Y88" s="300">
        <v>310510</v>
      </c>
      <c r="Z88" s="300" t="s">
        <v>862</v>
      </c>
      <c r="AA88" s="300" t="s">
        <v>540</v>
      </c>
      <c r="AB88" s="300" t="s">
        <v>84</v>
      </c>
      <c r="AC88" s="300" t="s">
        <v>84</v>
      </c>
      <c r="AD88" s="300">
        <v>6</v>
      </c>
      <c r="AE88" s="300" t="b">
        <v>1</v>
      </c>
      <c r="AF88" s="300" t="s">
        <v>768</v>
      </c>
      <c r="AG88" s="300" t="s">
        <v>769</v>
      </c>
      <c r="AH88" s="300">
        <v>0</v>
      </c>
      <c r="AI88" s="300">
        <v>0</v>
      </c>
      <c r="AJ88" s="300" t="s">
        <v>770</v>
      </c>
      <c r="AK88" s="300">
        <v>8</v>
      </c>
      <c r="AL88" s="300" t="s">
        <v>814</v>
      </c>
      <c r="AM88" s="300">
        <v>35500</v>
      </c>
      <c r="AN88" s="300" t="b">
        <v>0</v>
      </c>
      <c r="AO88" s="300">
        <v>8</v>
      </c>
      <c r="AP88" s="300" t="s">
        <v>814</v>
      </c>
      <c r="AQ88" s="300">
        <v>35500</v>
      </c>
      <c r="AR88" s="300" t="b">
        <v>0</v>
      </c>
      <c r="AS88" s="300">
        <v>35500</v>
      </c>
      <c r="AT88" s="300" t="b">
        <v>0</v>
      </c>
      <c r="AU88" s="300">
        <v>0</v>
      </c>
      <c r="AV88" s="300" t="b">
        <v>0</v>
      </c>
      <c r="AW88" s="300" t="s">
        <v>863</v>
      </c>
      <c r="AX88" s="300"/>
      <c r="AY88" s="300" t="s">
        <v>863</v>
      </c>
      <c r="AZ88" s="300">
        <v>0</v>
      </c>
      <c r="BA88" s="300" t="b">
        <v>1</v>
      </c>
      <c r="BB88" s="300" t="b">
        <v>0</v>
      </c>
      <c r="BC88"/>
      <c r="BD88"/>
      <c r="BE88"/>
      <c r="BF88"/>
      <c r="BG88"/>
      <c r="BH88"/>
      <c r="BI88"/>
      <c r="BJ88"/>
      <c r="BK88"/>
      <c r="BL88"/>
      <c r="BM88"/>
      <c r="BN88"/>
      <c r="BO88"/>
      <c r="BP88"/>
      <c r="BQ88"/>
      <c r="BR88"/>
      <c r="BS88"/>
      <c r="BT88"/>
      <c r="BU88"/>
      <c r="BV88"/>
      <c r="BW88"/>
      <c r="BX88"/>
      <c r="BY88"/>
    </row>
    <row r="89" spans="5:77" ht="16.5" hidden="1" x14ac:dyDescent="0.3">
      <c r="E89" s="300" t="s">
        <v>760</v>
      </c>
      <c r="F89" s="300" t="s">
        <v>651</v>
      </c>
      <c r="G89" s="300">
        <v>20220101</v>
      </c>
      <c r="H89" s="300">
        <v>2022</v>
      </c>
      <c r="I89" s="300">
        <v>52</v>
      </c>
      <c r="J89" s="300">
        <v>2022</v>
      </c>
      <c r="K89" s="300">
        <v>562</v>
      </c>
      <c r="L89" s="300" t="s">
        <v>761</v>
      </c>
      <c r="M89" s="300" t="s">
        <v>451</v>
      </c>
      <c r="N89" s="300" t="s">
        <v>660</v>
      </c>
      <c r="O89" s="300" t="s">
        <v>762</v>
      </c>
      <c r="P89" s="300">
        <v>0</v>
      </c>
      <c r="Q89" s="300" t="s">
        <v>763</v>
      </c>
      <c r="R89" s="300" t="s">
        <v>764</v>
      </c>
      <c r="S89" s="300">
        <v>0</v>
      </c>
      <c r="T89" s="300" t="s">
        <v>763</v>
      </c>
      <c r="U89" s="300" t="s">
        <v>764</v>
      </c>
      <c r="V89" s="300" t="s">
        <v>765</v>
      </c>
      <c r="W89" s="300" t="s">
        <v>766</v>
      </c>
      <c r="X89" s="300" t="b">
        <v>1</v>
      </c>
      <c r="Y89" s="300">
        <v>310520</v>
      </c>
      <c r="Z89" s="300" t="s">
        <v>864</v>
      </c>
      <c r="AA89" s="300" t="s">
        <v>61</v>
      </c>
      <c r="AB89" s="300" t="s">
        <v>84</v>
      </c>
      <c r="AC89" s="300" t="s">
        <v>84</v>
      </c>
      <c r="AD89" s="300">
        <v>6</v>
      </c>
      <c r="AE89" s="300" t="b">
        <v>1</v>
      </c>
      <c r="AF89" s="300" t="s">
        <v>768</v>
      </c>
      <c r="AG89" s="300" t="s">
        <v>769</v>
      </c>
      <c r="AH89" s="300">
        <v>0</v>
      </c>
      <c r="AI89" s="300">
        <v>0</v>
      </c>
      <c r="AJ89" s="300" t="s">
        <v>770</v>
      </c>
      <c r="AK89" s="300">
        <v>8</v>
      </c>
      <c r="AL89" s="300" t="s">
        <v>814</v>
      </c>
      <c r="AM89" s="300">
        <v>6134040</v>
      </c>
      <c r="AN89" s="300" t="b">
        <v>0</v>
      </c>
      <c r="AO89" s="300">
        <v>8</v>
      </c>
      <c r="AP89" s="300" t="s">
        <v>814</v>
      </c>
      <c r="AQ89" s="300">
        <v>6134040</v>
      </c>
      <c r="AR89" s="300" t="b">
        <v>0</v>
      </c>
      <c r="AS89" s="300">
        <v>6134040</v>
      </c>
      <c r="AT89" s="300" t="b">
        <v>0</v>
      </c>
      <c r="AU89" s="300">
        <v>0</v>
      </c>
      <c r="AV89" s="300" t="b">
        <v>0</v>
      </c>
      <c r="AW89" s="300" t="s">
        <v>865</v>
      </c>
      <c r="AX89" s="300"/>
      <c r="AY89" s="300" t="s">
        <v>865</v>
      </c>
      <c r="AZ89" s="300">
        <v>0</v>
      </c>
      <c r="BA89" s="300" t="b">
        <v>0</v>
      </c>
      <c r="BB89" s="300" t="b">
        <v>1</v>
      </c>
      <c r="BC89"/>
      <c r="BD89"/>
      <c r="BE89"/>
      <c r="BF89"/>
      <c r="BG89"/>
      <c r="BH89"/>
      <c r="BI89"/>
      <c r="BJ89"/>
      <c r="BK89"/>
      <c r="BL89"/>
      <c r="BM89"/>
      <c r="BN89"/>
      <c r="BO89"/>
      <c r="BP89"/>
      <c r="BQ89"/>
      <c r="BR89"/>
      <c r="BS89"/>
      <c r="BT89"/>
      <c r="BU89"/>
      <c r="BV89"/>
      <c r="BW89"/>
      <c r="BX89"/>
      <c r="BY89"/>
    </row>
    <row r="90" spans="5:77" ht="16.5" hidden="1" x14ac:dyDescent="0.3">
      <c r="E90" s="300" t="s">
        <v>760</v>
      </c>
      <c r="F90" s="300" t="s">
        <v>651</v>
      </c>
      <c r="G90" s="300">
        <v>20220101</v>
      </c>
      <c r="H90" s="300">
        <v>2022</v>
      </c>
      <c r="I90" s="300">
        <v>52</v>
      </c>
      <c r="J90" s="300">
        <v>2022</v>
      </c>
      <c r="K90" s="300">
        <v>562</v>
      </c>
      <c r="L90" s="300" t="s">
        <v>761</v>
      </c>
      <c r="M90" s="300" t="s">
        <v>451</v>
      </c>
      <c r="N90" s="300" t="s">
        <v>660</v>
      </c>
      <c r="O90" s="300" t="s">
        <v>762</v>
      </c>
      <c r="P90" s="300">
        <v>204</v>
      </c>
      <c r="Q90" s="300" t="s">
        <v>776</v>
      </c>
      <c r="R90" s="300" t="s">
        <v>432</v>
      </c>
      <c r="S90" s="300">
        <v>0</v>
      </c>
      <c r="T90" s="300" t="s">
        <v>763</v>
      </c>
      <c r="U90" s="300" t="s">
        <v>764</v>
      </c>
      <c r="V90" s="300" t="s">
        <v>765</v>
      </c>
      <c r="W90" s="300" t="s">
        <v>766</v>
      </c>
      <c r="X90" s="300" t="b">
        <v>1</v>
      </c>
      <c r="Y90" s="300">
        <v>310520</v>
      </c>
      <c r="Z90" s="300" t="s">
        <v>864</v>
      </c>
      <c r="AA90" s="300" t="s">
        <v>61</v>
      </c>
      <c r="AB90" s="300" t="s">
        <v>84</v>
      </c>
      <c r="AC90" s="300" t="s">
        <v>84</v>
      </c>
      <c r="AD90" s="300">
        <v>6</v>
      </c>
      <c r="AE90" s="300" t="b">
        <v>1</v>
      </c>
      <c r="AF90" s="300" t="s">
        <v>768</v>
      </c>
      <c r="AG90" s="300" t="s">
        <v>769</v>
      </c>
      <c r="AH90" s="300">
        <v>0</v>
      </c>
      <c r="AI90" s="300">
        <v>0</v>
      </c>
      <c r="AJ90" s="300" t="s">
        <v>770</v>
      </c>
      <c r="AK90" s="300">
        <v>8</v>
      </c>
      <c r="AL90" s="300" t="s">
        <v>814</v>
      </c>
      <c r="AM90" s="300">
        <v>164000</v>
      </c>
      <c r="AN90" s="300" t="b">
        <v>0</v>
      </c>
      <c r="AO90" s="300">
        <v>8</v>
      </c>
      <c r="AP90" s="300" t="s">
        <v>814</v>
      </c>
      <c r="AQ90" s="300">
        <v>164000</v>
      </c>
      <c r="AR90" s="300" t="b">
        <v>0</v>
      </c>
      <c r="AS90" s="300">
        <v>164000</v>
      </c>
      <c r="AT90" s="300" t="b">
        <v>0</v>
      </c>
      <c r="AU90" s="300">
        <v>0</v>
      </c>
      <c r="AV90" s="300" t="b">
        <v>0</v>
      </c>
      <c r="AW90" s="300" t="s">
        <v>866</v>
      </c>
      <c r="AX90" s="300"/>
      <c r="AY90" s="300" t="s">
        <v>866</v>
      </c>
      <c r="AZ90" s="300">
        <v>0</v>
      </c>
      <c r="BA90" s="300" t="b">
        <v>1</v>
      </c>
      <c r="BB90" s="300" t="b">
        <v>0</v>
      </c>
      <c r="BC90"/>
      <c r="BD90"/>
      <c r="BE90"/>
      <c r="BF90"/>
      <c r="BG90"/>
      <c r="BH90"/>
      <c r="BI90"/>
      <c r="BJ90"/>
      <c r="BK90"/>
      <c r="BL90"/>
      <c r="BM90"/>
      <c r="BN90"/>
      <c r="BO90"/>
      <c r="BP90"/>
      <c r="BQ90"/>
      <c r="BR90"/>
      <c r="BS90"/>
      <c r="BT90"/>
      <c r="BU90"/>
      <c r="BV90"/>
      <c r="BW90"/>
      <c r="BX90"/>
      <c r="BY90"/>
    </row>
    <row r="91" spans="5:77" ht="16.5" hidden="1" x14ac:dyDescent="0.3">
      <c r="E91" s="300" t="s">
        <v>760</v>
      </c>
      <c r="F91" s="300" t="s">
        <v>651</v>
      </c>
      <c r="G91" s="300">
        <v>20220101</v>
      </c>
      <c r="H91" s="300">
        <v>2022</v>
      </c>
      <c r="I91" s="300">
        <v>52</v>
      </c>
      <c r="J91" s="300">
        <v>2022</v>
      </c>
      <c r="K91" s="300">
        <v>562</v>
      </c>
      <c r="L91" s="300" t="s">
        <v>761</v>
      </c>
      <c r="M91" s="300" t="s">
        <v>451</v>
      </c>
      <c r="N91" s="300" t="s">
        <v>660</v>
      </c>
      <c r="O91" s="300" t="s">
        <v>762</v>
      </c>
      <c r="P91" s="300">
        <v>384</v>
      </c>
      <c r="Q91" s="300" t="s">
        <v>786</v>
      </c>
      <c r="R91" s="300" t="s">
        <v>559</v>
      </c>
      <c r="S91" s="300">
        <v>0</v>
      </c>
      <c r="T91" s="300" t="s">
        <v>763</v>
      </c>
      <c r="U91" s="300" t="s">
        <v>764</v>
      </c>
      <c r="V91" s="300" t="s">
        <v>765</v>
      </c>
      <c r="W91" s="300" t="s">
        <v>766</v>
      </c>
      <c r="X91" s="300" t="b">
        <v>1</v>
      </c>
      <c r="Y91" s="300">
        <v>310520</v>
      </c>
      <c r="Z91" s="300" t="s">
        <v>864</v>
      </c>
      <c r="AA91" s="300" t="s">
        <v>61</v>
      </c>
      <c r="AB91" s="300" t="s">
        <v>84</v>
      </c>
      <c r="AC91" s="300" t="s">
        <v>84</v>
      </c>
      <c r="AD91" s="300">
        <v>6</v>
      </c>
      <c r="AE91" s="300" t="b">
        <v>1</v>
      </c>
      <c r="AF91" s="300" t="s">
        <v>768</v>
      </c>
      <c r="AG91" s="300" t="s">
        <v>769</v>
      </c>
      <c r="AH91" s="300">
        <v>0</v>
      </c>
      <c r="AI91" s="300">
        <v>0</v>
      </c>
      <c r="AJ91" s="300" t="s">
        <v>770</v>
      </c>
      <c r="AK91" s="300">
        <v>8</v>
      </c>
      <c r="AL91" s="300" t="s">
        <v>814</v>
      </c>
      <c r="AM91" s="300">
        <v>245640</v>
      </c>
      <c r="AN91" s="300" t="b">
        <v>0</v>
      </c>
      <c r="AO91" s="300">
        <v>8</v>
      </c>
      <c r="AP91" s="300" t="s">
        <v>814</v>
      </c>
      <c r="AQ91" s="300">
        <v>245640</v>
      </c>
      <c r="AR91" s="300" t="b">
        <v>0</v>
      </c>
      <c r="AS91" s="300">
        <v>245640</v>
      </c>
      <c r="AT91" s="300" t="b">
        <v>0</v>
      </c>
      <c r="AU91" s="300">
        <v>0</v>
      </c>
      <c r="AV91" s="300" t="b">
        <v>0</v>
      </c>
      <c r="AW91" s="300" t="s">
        <v>787</v>
      </c>
      <c r="AX91" s="300"/>
      <c r="AY91" s="300" t="s">
        <v>787</v>
      </c>
      <c r="AZ91" s="300">
        <v>0</v>
      </c>
      <c r="BA91" s="300" t="b">
        <v>1</v>
      </c>
      <c r="BB91" s="300" t="b">
        <v>0</v>
      </c>
      <c r="BC91"/>
      <c r="BD91"/>
      <c r="BE91"/>
      <c r="BF91"/>
      <c r="BG91"/>
      <c r="BH91"/>
      <c r="BI91"/>
      <c r="BJ91"/>
      <c r="BK91"/>
      <c r="BL91"/>
      <c r="BM91"/>
      <c r="BN91"/>
      <c r="BO91"/>
      <c r="BP91"/>
      <c r="BQ91"/>
      <c r="BR91"/>
      <c r="BS91"/>
      <c r="BT91"/>
      <c r="BU91"/>
      <c r="BV91"/>
      <c r="BW91"/>
      <c r="BX91"/>
      <c r="BY91"/>
    </row>
    <row r="92" spans="5:77" ht="16.5" hidden="1" x14ac:dyDescent="0.3">
      <c r="E92" s="300" t="s">
        <v>760</v>
      </c>
      <c r="F92" s="300" t="s">
        <v>651</v>
      </c>
      <c r="G92" s="300">
        <v>20220101</v>
      </c>
      <c r="H92" s="300">
        <v>2022</v>
      </c>
      <c r="I92" s="300">
        <v>52</v>
      </c>
      <c r="J92" s="300">
        <v>2022</v>
      </c>
      <c r="K92" s="300">
        <v>562</v>
      </c>
      <c r="L92" s="300" t="s">
        <v>761</v>
      </c>
      <c r="M92" s="300" t="s">
        <v>451</v>
      </c>
      <c r="N92" s="300" t="s">
        <v>660</v>
      </c>
      <c r="O92" s="300" t="s">
        <v>762</v>
      </c>
      <c r="P92" s="300">
        <v>566</v>
      </c>
      <c r="Q92" s="300" t="s">
        <v>791</v>
      </c>
      <c r="R92" s="300" t="s">
        <v>434</v>
      </c>
      <c r="S92" s="300">
        <v>0</v>
      </c>
      <c r="T92" s="300" t="s">
        <v>763</v>
      </c>
      <c r="U92" s="300" t="s">
        <v>764</v>
      </c>
      <c r="V92" s="300" t="s">
        <v>765</v>
      </c>
      <c r="W92" s="300" t="s">
        <v>766</v>
      </c>
      <c r="X92" s="300" t="b">
        <v>1</v>
      </c>
      <c r="Y92" s="300">
        <v>310520</v>
      </c>
      <c r="Z92" s="300" t="s">
        <v>864</v>
      </c>
      <c r="AA92" s="300" t="s">
        <v>61</v>
      </c>
      <c r="AB92" s="300" t="s">
        <v>84</v>
      </c>
      <c r="AC92" s="300" t="s">
        <v>84</v>
      </c>
      <c r="AD92" s="300">
        <v>6</v>
      </c>
      <c r="AE92" s="300" t="b">
        <v>1</v>
      </c>
      <c r="AF92" s="300" t="s">
        <v>768</v>
      </c>
      <c r="AG92" s="300" t="s">
        <v>769</v>
      </c>
      <c r="AH92" s="300">
        <v>0</v>
      </c>
      <c r="AI92" s="300">
        <v>0</v>
      </c>
      <c r="AJ92" s="300" t="s">
        <v>770</v>
      </c>
      <c r="AK92" s="300">
        <v>8</v>
      </c>
      <c r="AL92" s="300" t="s">
        <v>814</v>
      </c>
      <c r="AM92" s="300">
        <v>5724400</v>
      </c>
      <c r="AN92" s="300" t="b">
        <v>0</v>
      </c>
      <c r="AO92" s="300">
        <v>8</v>
      </c>
      <c r="AP92" s="300" t="s">
        <v>814</v>
      </c>
      <c r="AQ92" s="300">
        <v>5724400</v>
      </c>
      <c r="AR92" s="300" t="b">
        <v>0</v>
      </c>
      <c r="AS92" s="300">
        <v>5724400</v>
      </c>
      <c r="AT92" s="300" t="b">
        <v>0</v>
      </c>
      <c r="AU92" s="300">
        <v>0</v>
      </c>
      <c r="AV92" s="300" t="b">
        <v>0</v>
      </c>
      <c r="AW92" s="300" t="s">
        <v>867</v>
      </c>
      <c r="AX92" s="300"/>
      <c r="AY92" s="300" t="s">
        <v>867</v>
      </c>
      <c r="AZ92" s="300">
        <v>0</v>
      </c>
      <c r="BA92" s="300" t="b">
        <v>1</v>
      </c>
      <c r="BB92" s="300" t="b">
        <v>0</v>
      </c>
      <c r="BC92"/>
      <c r="BD92"/>
      <c r="BE92"/>
      <c r="BF92"/>
      <c r="BG92"/>
      <c r="BH92"/>
      <c r="BI92"/>
      <c r="BJ92"/>
      <c r="BK92"/>
      <c r="BL92"/>
      <c r="BM92"/>
      <c r="BN92"/>
      <c r="BO92"/>
      <c r="BP92"/>
      <c r="BQ92"/>
      <c r="BR92"/>
      <c r="BS92"/>
      <c r="BT92"/>
      <c r="BU92"/>
      <c r="BV92"/>
      <c r="BW92"/>
      <c r="BX92"/>
      <c r="BY92"/>
    </row>
    <row r="93" spans="5:77" ht="16.5" hidden="1" x14ac:dyDescent="0.3">
      <c r="E93" s="300" t="s">
        <v>760</v>
      </c>
      <c r="F93" s="300" t="s">
        <v>651</v>
      </c>
      <c r="G93" s="300">
        <v>20220101</v>
      </c>
      <c r="H93" s="300">
        <v>2022</v>
      </c>
      <c r="I93" s="300">
        <v>52</v>
      </c>
      <c r="J93" s="300">
        <v>2022</v>
      </c>
      <c r="K93" s="300">
        <v>562</v>
      </c>
      <c r="L93" s="300" t="s">
        <v>761</v>
      </c>
      <c r="M93" s="300" t="s">
        <v>451</v>
      </c>
      <c r="N93" s="300" t="s">
        <v>660</v>
      </c>
      <c r="O93" s="300" t="s">
        <v>762</v>
      </c>
      <c r="P93" s="300">
        <v>0</v>
      </c>
      <c r="Q93" s="300" t="s">
        <v>763</v>
      </c>
      <c r="R93" s="300" t="s">
        <v>764</v>
      </c>
      <c r="S93" s="300">
        <v>0</v>
      </c>
      <c r="T93" s="300" t="s">
        <v>763</v>
      </c>
      <c r="U93" s="300" t="s">
        <v>764</v>
      </c>
      <c r="V93" s="300" t="s">
        <v>765</v>
      </c>
      <c r="W93" s="300" t="s">
        <v>766</v>
      </c>
      <c r="X93" s="300" t="b">
        <v>1</v>
      </c>
      <c r="Y93" s="300">
        <v>310590</v>
      </c>
      <c r="Z93" s="300" t="s">
        <v>868</v>
      </c>
      <c r="AA93" s="300" t="s">
        <v>540</v>
      </c>
      <c r="AB93" s="300" t="s">
        <v>84</v>
      </c>
      <c r="AC93" s="300" t="s">
        <v>84</v>
      </c>
      <c r="AD93" s="300">
        <v>6</v>
      </c>
      <c r="AE93" s="300" t="b">
        <v>1</v>
      </c>
      <c r="AF93" s="300" t="s">
        <v>768</v>
      </c>
      <c r="AG93" s="300" t="s">
        <v>769</v>
      </c>
      <c r="AH93" s="300">
        <v>0</v>
      </c>
      <c r="AI93" s="300">
        <v>0</v>
      </c>
      <c r="AJ93" s="300" t="s">
        <v>770</v>
      </c>
      <c r="AK93" s="300">
        <v>8</v>
      </c>
      <c r="AL93" s="300" t="s">
        <v>814</v>
      </c>
      <c r="AM93" s="300">
        <v>1567826</v>
      </c>
      <c r="AN93" s="300" t="b">
        <v>0</v>
      </c>
      <c r="AO93" s="300">
        <v>8</v>
      </c>
      <c r="AP93" s="300" t="s">
        <v>814</v>
      </c>
      <c r="AQ93" s="300">
        <v>1567826</v>
      </c>
      <c r="AR93" s="300" t="b">
        <v>0</v>
      </c>
      <c r="AS93" s="300">
        <v>1567826</v>
      </c>
      <c r="AT93" s="300" t="b">
        <v>0</v>
      </c>
      <c r="AU93" s="300">
        <v>0</v>
      </c>
      <c r="AV93" s="300" t="b">
        <v>0</v>
      </c>
      <c r="AW93" s="300" t="s">
        <v>869</v>
      </c>
      <c r="AX93" s="300"/>
      <c r="AY93" s="300" t="s">
        <v>869</v>
      </c>
      <c r="AZ93" s="300">
        <v>0</v>
      </c>
      <c r="BA93" s="300" t="b">
        <v>0</v>
      </c>
      <c r="BB93" s="300" t="b">
        <v>1</v>
      </c>
      <c r="BC93"/>
      <c r="BD93"/>
      <c r="BE93"/>
      <c r="BF93"/>
      <c r="BG93"/>
      <c r="BH93"/>
      <c r="BI93"/>
      <c r="BJ93"/>
      <c r="BK93"/>
      <c r="BL93"/>
      <c r="BM93"/>
      <c r="BN93"/>
      <c r="BO93"/>
      <c r="BP93"/>
      <c r="BQ93"/>
      <c r="BR93"/>
      <c r="BS93"/>
      <c r="BT93"/>
      <c r="BU93"/>
      <c r="BV93"/>
      <c r="BW93"/>
      <c r="BX93"/>
      <c r="BY93"/>
    </row>
    <row r="94" spans="5:77" ht="16.5" hidden="1" x14ac:dyDescent="0.3">
      <c r="E94" s="300" t="s">
        <v>760</v>
      </c>
      <c r="F94" s="300" t="s">
        <v>651</v>
      </c>
      <c r="G94" s="300">
        <v>20220101</v>
      </c>
      <c r="H94" s="300">
        <v>2022</v>
      </c>
      <c r="I94" s="300">
        <v>52</v>
      </c>
      <c r="J94" s="300">
        <v>2022</v>
      </c>
      <c r="K94" s="300">
        <v>562</v>
      </c>
      <c r="L94" s="300" t="s">
        <v>761</v>
      </c>
      <c r="M94" s="300" t="s">
        <v>451</v>
      </c>
      <c r="N94" s="300" t="s">
        <v>660</v>
      </c>
      <c r="O94" s="300" t="s">
        <v>762</v>
      </c>
      <c r="P94" s="300">
        <v>156</v>
      </c>
      <c r="Q94" s="300" t="s">
        <v>773</v>
      </c>
      <c r="R94" s="300" t="s">
        <v>774</v>
      </c>
      <c r="S94" s="300">
        <v>0</v>
      </c>
      <c r="T94" s="300" t="s">
        <v>763</v>
      </c>
      <c r="U94" s="300" t="s">
        <v>764</v>
      </c>
      <c r="V94" s="300" t="s">
        <v>765</v>
      </c>
      <c r="W94" s="300" t="s">
        <v>766</v>
      </c>
      <c r="X94" s="300" t="b">
        <v>1</v>
      </c>
      <c r="Y94" s="300">
        <v>310590</v>
      </c>
      <c r="Z94" s="300" t="s">
        <v>868</v>
      </c>
      <c r="AA94" s="300" t="s">
        <v>540</v>
      </c>
      <c r="AB94" s="300" t="s">
        <v>84</v>
      </c>
      <c r="AC94" s="300" t="s">
        <v>84</v>
      </c>
      <c r="AD94" s="300">
        <v>6</v>
      </c>
      <c r="AE94" s="300" t="b">
        <v>1</v>
      </c>
      <c r="AF94" s="300" t="s">
        <v>768</v>
      </c>
      <c r="AG94" s="300" t="s">
        <v>769</v>
      </c>
      <c r="AH94" s="300">
        <v>0</v>
      </c>
      <c r="AI94" s="300">
        <v>0</v>
      </c>
      <c r="AJ94" s="300" t="s">
        <v>770</v>
      </c>
      <c r="AK94" s="300">
        <v>8</v>
      </c>
      <c r="AL94" s="300" t="s">
        <v>814</v>
      </c>
      <c r="AM94" s="300">
        <v>1207</v>
      </c>
      <c r="AN94" s="300" t="b">
        <v>0</v>
      </c>
      <c r="AO94" s="300">
        <v>8</v>
      </c>
      <c r="AP94" s="300" t="s">
        <v>814</v>
      </c>
      <c r="AQ94" s="300">
        <v>1207</v>
      </c>
      <c r="AR94" s="300" t="b">
        <v>0</v>
      </c>
      <c r="AS94" s="300">
        <v>1207</v>
      </c>
      <c r="AT94" s="300" t="b">
        <v>0</v>
      </c>
      <c r="AU94" s="300">
        <v>0</v>
      </c>
      <c r="AV94" s="300" t="b">
        <v>0</v>
      </c>
      <c r="AW94" s="300" t="s">
        <v>856</v>
      </c>
      <c r="AX94" s="300"/>
      <c r="AY94" s="300" t="s">
        <v>856</v>
      </c>
      <c r="AZ94" s="300">
        <v>0</v>
      </c>
      <c r="BA94" s="300" t="b">
        <v>1</v>
      </c>
      <c r="BB94" s="300" t="b">
        <v>0</v>
      </c>
      <c r="BC94"/>
      <c r="BD94"/>
      <c r="BE94"/>
      <c r="BF94"/>
      <c r="BG94"/>
      <c r="BH94"/>
      <c r="BI94"/>
      <c r="BJ94"/>
      <c r="BK94"/>
      <c r="BL94"/>
      <c r="BM94"/>
      <c r="BN94"/>
      <c r="BO94"/>
      <c r="BP94"/>
      <c r="BQ94"/>
      <c r="BR94"/>
      <c r="BS94"/>
      <c r="BT94"/>
      <c r="BU94"/>
      <c r="BV94"/>
      <c r="BW94"/>
      <c r="BX94"/>
      <c r="BY94"/>
    </row>
    <row r="95" spans="5:77" ht="16.5" hidden="1" x14ac:dyDescent="0.3">
      <c r="E95" s="300" t="s">
        <v>760</v>
      </c>
      <c r="F95" s="300" t="s">
        <v>651</v>
      </c>
      <c r="G95" s="300">
        <v>20220101</v>
      </c>
      <c r="H95" s="300">
        <v>2022</v>
      </c>
      <c r="I95" s="300">
        <v>52</v>
      </c>
      <c r="J95" s="300">
        <v>2022</v>
      </c>
      <c r="K95" s="300">
        <v>562</v>
      </c>
      <c r="L95" s="300" t="s">
        <v>761</v>
      </c>
      <c r="M95" s="300" t="s">
        <v>451</v>
      </c>
      <c r="N95" s="300" t="s">
        <v>660</v>
      </c>
      <c r="O95" s="300" t="s">
        <v>762</v>
      </c>
      <c r="P95" s="300">
        <v>204</v>
      </c>
      <c r="Q95" s="300" t="s">
        <v>776</v>
      </c>
      <c r="R95" s="300" t="s">
        <v>432</v>
      </c>
      <c r="S95" s="300">
        <v>0</v>
      </c>
      <c r="T95" s="300" t="s">
        <v>763</v>
      </c>
      <c r="U95" s="300" t="s">
        <v>764</v>
      </c>
      <c r="V95" s="300" t="s">
        <v>765</v>
      </c>
      <c r="W95" s="300" t="s">
        <v>766</v>
      </c>
      <c r="X95" s="300" t="b">
        <v>1</v>
      </c>
      <c r="Y95" s="300">
        <v>310590</v>
      </c>
      <c r="Z95" s="300" t="s">
        <v>868</v>
      </c>
      <c r="AA95" s="300" t="s">
        <v>540</v>
      </c>
      <c r="AB95" s="300" t="s">
        <v>84</v>
      </c>
      <c r="AC95" s="300" t="s">
        <v>84</v>
      </c>
      <c r="AD95" s="300">
        <v>6</v>
      </c>
      <c r="AE95" s="300" t="b">
        <v>1</v>
      </c>
      <c r="AF95" s="300" t="s">
        <v>768</v>
      </c>
      <c r="AG95" s="300" t="s">
        <v>769</v>
      </c>
      <c r="AH95" s="300">
        <v>0</v>
      </c>
      <c r="AI95" s="300">
        <v>0</v>
      </c>
      <c r="AJ95" s="300" t="s">
        <v>770</v>
      </c>
      <c r="AK95" s="300">
        <v>8</v>
      </c>
      <c r="AL95" s="300" t="s">
        <v>814</v>
      </c>
      <c r="AM95" s="300">
        <v>30000</v>
      </c>
      <c r="AN95" s="300" t="b">
        <v>0</v>
      </c>
      <c r="AO95" s="300">
        <v>8</v>
      </c>
      <c r="AP95" s="300" t="s">
        <v>814</v>
      </c>
      <c r="AQ95" s="300">
        <v>30000</v>
      </c>
      <c r="AR95" s="300" t="b">
        <v>0</v>
      </c>
      <c r="AS95" s="300">
        <v>30000</v>
      </c>
      <c r="AT95" s="300" t="b">
        <v>0</v>
      </c>
      <c r="AU95" s="300">
        <v>0</v>
      </c>
      <c r="AV95" s="300" t="b">
        <v>0</v>
      </c>
      <c r="AW95" s="300" t="s">
        <v>870</v>
      </c>
      <c r="AX95" s="300"/>
      <c r="AY95" s="300" t="s">
        <v>870</v>
      </c>
      <c r="AZ95" s="300">
        <v>0</v>
      </c>
      <c r="BA95" s="300" t="b">
        <v>1</v>
      </c>
      <c r="BB95" s="300" t="b">
        <v>0</v>
      </c>
      <c r="BC95"/>
      <c r="BD95"/>
      <c r="BE95"/>
      <c r="BF95"/>
      <c r="BG95"/>
      <c r="BH95"/>
      <c r="BI95"/>
      <c r="BJ95"/>
      <c r="BK95"/>
      <c r="BL95"/>
      <c r="BM95"/>
      <c r="BN95"/>
      <c r="BO95"/>
      <c r="BP95"/>
      <c r="BQ95"/>
      <c r="BR95"/>
      <c r="BS95"/>
      <c r="BT95"/>
      <c r="BU95"/>
      <c r="BV95"/>
      <c r="BW95"/>
      <c r="BX95"/>
      <c r="BY95"/>
    </row>
    <row r="96" spans="5:77" ht="16.5" hidden="1" x14ac:dyDescent="0.3">
      <c r="E96" s="300" t="s">
        <v>760</v>
      </c>
      <c r="F96" s="300" t="s">
        <v>651</v>
      </c>
      <c r="G96" s="300">
        <v>20220101</v>
      </c>
      <c r="H96" s="300">
        <v>2022</v>
      </c>
      <c r="I96" s="300">
        <v>52</v>
      </c>
      <c r="J96" s="300">
        <v>2022</v>
      </c>
      <c r="K96" s="300">
        <v>562</v>
      </c>
      <c r="L96" s="300" t="s">
        <v>761</v>
      </c>
      <c r="M96" s="300" t="s">
        <v>451</v>
      </c>
      <c r="N96" s="300" t="s">
        <v>660</v>
      </c>
      <c r="O96" s="300" t="s">
        <v>762</v>
      </c>
      <c r="P96" s="300">
        <v>251</v>
      </c>
      <c r="Q96" s="300" t="s">
        <v>778</v>
      </c>
      <c r="R96" s="300" t="s">
        <v>779</v>
      </c>
      <c r="S96" s="300">
        <v>0</v>
      </c>
      <c r="T96" s="300" t="s">
        <v>763</v>
      </c>
      <c r="U96" s="300" t="s">
        <v>764</v>
      </c>
      <c r="V96" s="300" t="s">
        <v>765</v>
      </c>
      <c r="W96" s="300" t="s">
        <v>766</v>
      </c>
      <c r="X96" s="300" t="b">
        <v>1</v>
      </c>
      <c r="Y96" s="300">
        <v>310590</v>
      </c>
      <c r="Z96" s="300" t="s">
        <v>868</v>
      </c>
      <c r="AA96" s="300" t="s">
        <v>540</v>
      </c>
      <c r="AB96" s="300" t="s">
        <v>84</v>
      </c>
      <c r="AC96" s="300" t="s">
        <v>84</v>
      </c>
      <c r="AD96" s="300">
        <v>6</v>
      </c>
      <c r="AE96" s="300" t="b">
        <v>1</v>
      </c>
      <c r="AF96" s="300" t="s">
        <v>768</v>
      </c>
      <c r="AG96" s="300" t="s">
        <v>769</v>
      </c>
      <c r="AH96" s="300">
        <v>0</v>
      </c>
      <c r="AI96" s="300">
        <v>0</v>
      </c>
      <c r="AJ96" s="300" t="s">
        <v>770</v>
      </c>
      <c r="AK96" s="300">
        <v>8</v>
      </c>
      <c r="AL96" s="300" t="s">
        <v>814</v>
      </c>
      <c r="AM96" s="300">
        <v>3160</v>
      </c>
      <c r="AN96" s="300" t="b">
        <v>0</v>
      </c>
      <c r="AO96" s="300">
        <v>8</v>
      </c>
      <c r="AP96" s="300" t="s">
        <v>814</v>
      </c>
      <c r="AQ96" s="300">
        <v>3160</v>
      </c>
      <c r="AR96" s="300" t="b">
        <v>0</v>
      </c>
      <c r="AS96" s="300">
        <v>3160</v>
      </c>
      <c r="AT96" s="300" t="b">
        <v>0</v>
      </c>
      <c r="AU96" s="300">
        <v>0</v>
      </c>
      <c r="AV96" s="300" t="b">
        <v>0</v>
      </c>
      <c r="AW96" s="300" t="s">
        <v>858</v>
      </c>
      <c r="AX96" s="300"/>
      <c r="AY96" s="300" t="s">
        <v>858</v>
      </c>
      <c r="AZ96" s="300">
        <v>0</v>
      </c>
      <c r="BA96" s="300" t="b">
        <v>1</v>
      </c>
      <c r="BB96" s="300" t="b">
        <v>0</v>
      </c>
      <c r="BC96"/>
      <c r="BD96"/>
      <c r="BE96"/>
      <c r="BF96"/>
      <c r="BG96"/>
      <c r="BH96"/>
      <c r="BI96"/>
      <c r="BJ96"/>
      <c r="BK96"/>
      <c r="BL96"/>
      <c r="BM96"/>
      <c r="BN96"/>
      <c r="BO96"/>
      <c r="BP96"/>
      <c r="BQ96"/>
      <c r="BR96"/>
      <c r="BS96"/>
      <c r="BT96"/>
      <c r="BU96"/>
      <c r="BV96"/>
      <c r="BW96"/>
      <c r="BX96"/>
      <c r="BY96"/>
    </row>
    <row r="97" spans="5:77" ht="16.5" hidden="1" x14ac:dyDescent="0.3">
      <c r="E97" s="300" t="s">
        <v>760</v>
      </c>
      <c r="F97" s="300" t="s">
        <v>651</v>
      </c>
      <c r="G97" s="300">
        <v>20220101</v>
      </c>
      <c r="H97" s="300">
        <v>2022</v>
      </c>
      <c r="I97" s="300">
        <v>52</v>
      </c>
      <c r="J97" s="300">
        <v>2022</v>
      </c>
      <c r="K97" s="300">
        <v>562</v>
      </c>
      <c r="L97" s="300" t="s">
        <v>761</v>
      </c>
      <c r="M97" s="300" t="s">
        <v>451</v>
      </c>
      <c r="N97" s="300" t="s">
        <v>660</v>
      </c>
      <c r="O97" s="300" t="s">
        <v>762</v>
      </c>
      <c r="P97" s="300">
        <v>528</v>
      </c>
      <c r="Q97" s="300" t="s">
        <v>788</v>
      </c>
      <c r="R97" s="300" t="s">
        <v>789</v>
      </c>
      <c r="S97" s="300">
        <v>0</v>
      </c>
      <c r="T97" s="300" t="s">
        <v>763</v>
      </c>
      <c r="U97" s="300" t="s">
        <v>764</v>
      </c>
      <c r="V97" s="300" t="s">
        <v>765</v>
      </c>
      <c r="W97" s="300" t="s">
        <v>766</v>
      </c>
      <c r="X97" s="300" t="b">
        <v>1</v>
      </c>
      <c r="Y97" s="300">
        <v>310590</v>
      </c>
      <c r="Z97" s="300" t="s">
        <v>868</v>
      </c>
      <c r="AA97" s="300" t="s">
        <v>540</v>
      </c>
      <c r="AB97" s="300" t="s">
        <v>84</v>
      </c>
      <c r="AC97" s="300" t="s">
        <v>84</v>
      </c>
      <c r="AD97" s="300">
        <v>6</v>
      </c>
      <c r="AE97" s="300" t="b">
        <v>1</v>
      </c>
      <c r="AF97" s="300" t="s">
        <v>768</v>
      </c>
      <c r="AG97" s="300" t="s">
        <v>769</v>
      </c>
      <c r="AH97" s="300">
        <v>0</v>
      </c>
      <c r="AI97" s="300">
        <v>0</v>
      </c>
      <c r="AJ97" s="300" t="s">
        <v>770</v>
      </c>
      <c r="AK97" s="300">
        <v>8</v>
      </c>
      <c r="AL97" s="300" t="s">
        <v>814</v>
      </c>
      <c r="AM97" s="300">
        <v>43100</v>
      </c>
      <c r="AN97" s="300" t="b">
        <v>0</v>
      </c>
      <c r="AO97" s="300">
        <v>8</v>
      </c>
      <c r="AP97" s="300" t="s">
        <v>814</v>
      </c>
      <c r="AQ97" s="300">
        <v>43100</v>
      </c>
      <c r="AR97" s="300" t="b">
        <v>0</v>
      </c>
      <c r="AS97" s="300">
        <v>43100</v>
      </c>
      <c r="AT97" s="300" t="b">
        <v>0</v>
      </c>
      <c r="AU97" s="300">
        <v>0</v>
      </c>
      <c r="AV97" s="300" t="b">
        <v>0</v>
      </c>
      <c r="AW97" s="300" t="s">
        <v>859</v>
      </c>
      <c r="AX97" s="300"/>
      <c r="AY97" s="300" t="s">
        <v>859</v>
      </c>
      <c r="AZ97" s="300">
        <v>0</v>
      </c>
      <c r="BA97" s="300" t="b">
        <v>1</v>
      </c>
      <c r="BB97" s="300" t="b">
        <v>0</v>
      </c>
      <c r="BC97"/>
      <c r="BD97"/>
      <c r="BE97"/>
      <c r="BF97"/>
      <c r="BG97"/>
      <c r="BH97"/>
      <c r="BI97"/>
      <c r="BJ97"/>
      <c r="BK97"/>
      <c r="BL97"/>
      <c r="BM97"/>
      <c r="BN97"/>
      <c r="BO97"/>
      <c r="BP97"/>
      <c r="BQ97"/>
      <c r="BR97"/>
      <c r="BS97"/>
      <c r="BT97"/>
      <c r="BU97"/>
      <c r="BV97"/>
      <c r="BW97"/>
      <c r="BX97"/>
      <c r="BY97"/>
    </row>
    <row r="98" spans="5:77" ht="16.5" hidden="1" x14ac:dyDescent="0.3">
      <c r="E98" s="300" t="s">
        <v>760</v>
      </c>
      <c r="F98" s="300" t="s">
        <v>651</v>
      </c>
      <c r="G98" s="300">
        <v>20220101</v>
      </c>
      <c r="H98" s="300">
        <v>2022</v>
      </c>
      <c r="I98" s="300">
        <v>52</v>
      </c>
      <c r="J98" s="300">
        <v>2022</v>
      </c>
      <c r="K98" s="300">
        <v>562</v>
      </c>
      <c r="L98" s="300" t="s">
        <v>761</v>
      </c>
      <c r="M98" s="300" t="s">
        <v>451</v>
      </c>
      <c r="N98" s="300" t="s">
        <v>660</v>
      </c>
      <c r="O98" s="300" t="s">
        <v>762</v>
      </c>
      <c r="P98" s="300">
        <v>566</v>
      </c>
      <c r="Q98" s="300" t="s">
        <v>791</v>
      </c>
      <c r="R98" s="300" t="s">
        <v>434</v>
      </c>
      <c r="S98" s="300">
        <v>0</v>
      </c>
      <c r="T98" s="300" t="s">
        <v>763</v>
      </c>
      <c r="U98" s="300" t="s">
        <v>764</v>
      </c>
      <c r="V98" s="300" t="s">
        <v>765</v>
      </c>
      <c r="W98" s="300" t="s">
        <v>766</v>
      </c>
      <c r="X98" s="300" t="b">
        <v>1</v>
      </c>
      <c r="Y98" s="300">
        <v>310590</v>
      </c>
      <c r="Z98" s="300" t="s">
        <v>868</v>
      </c>
      <c r="AA98" s="300" t="s">
        <v>540</v>
      </c>
      <c r="AB98" s="300" t="s">
        <v>84</v>
      </c>
      <c r="AC98" s="300" t="s">
        <v>84</v>
      </c>
      <c r="AD98" s="300">
        <v>6</v>
      </c>
      <c r="AE98" s="300" t="b">
        <v>1</v>
      </c>
      <c r="AF98" s="300" t="s">
        <v>768</v>
      </c>
      <c r="AG98" s="300" t="s">
        <v>769</v>
      </c>
      <c r="AH98" s="300">
        <v>0</v>
      </c>
      <c r="AI98" s="300">
        <v>0</v>
      </c>
      <c r="AJ98" s="300" t="s">
        <v>770</v>
      </c>
      <c r="AK98" s="300">
        <v>8</v>
      </c>
      <c r="AL98" s="300" t="s">
        <v>814</v>
      </c>
      <c r="AM98" s="300">
        <v>1475850</v>
      </c>
      <c r="AN98" s="300" t="b">
        <v>0</v>
      </c>
      <c r="AO98" s="300">
        <v>8</v>
      </c>
      <c r="AP98" s="300" t="s">
        <v>814</v>
      </c>
      <c r="AQ98" s="300">
        <v>1475850</v>
      </c>
      <c r="AR98" s="300" t="b">
        <v>0</v>
      </c>
      <c r="AS98" s="300">
        <v>1475850</v>
      </c>
      <c r="AT98" s="300" t="b">
        <v>0</v>
      </c>
      <c r="AU98" s="300">
        <v>0</v>
      </c>
      <c r="AV98" s="300" t="b">
        <v>0</v>
      </c>
      <c r="AW98" s="300" t="s">
        <v>871</v>
      </c>
      <c r="AX98" s="300"/>
      <c r="AY98" s="300" t="s">
        <v>871</v>
      </c>
      <c r="AZ98" s="300">
        <v>0</v>
      </c>
      <c r="BA98" s="300" t="b">
        <v>1</v>
      </c>
      <c r="BB98" s="300" t="b">
        <v>0</v>
      </c>
      <c r="BC98"/>
      <c r="BD98"/>
      <c r="BE98"/>
      <c r="BF98"/>
      <c r="BG98"/>
      <c r="BH98"/>
      <c r="BI98"/>
      <c r="BJ98"/>
      <c r="BK98"/>
      <c r="BL98"/>
      <c r="BM98"/>
      <c r="BN98"/>
      <c r="BO98"/>
      <c r="BP98"/>
      <c r="BQ98"/>
      <c r="BR98"/>
      <c r="BS98"/>
      <c r="BT98"/>
      <c r="BU98"/>
      <c r="BV98"/>
      <c r="BW98"/>
      <c r="BX98"/>
      <c r="BY98"/>
    </row>
    <row r="99" spans="5:77" ht="16.5" hidden="1" x14ac:dyDescent="0.3">
      <c r="E99" s="300" t="s">
        <v>760</v>
      </c>
      <c r="F99" s="300" t="s">
        <v>651</v>
      </c>
      <c r="G99" s="300">
        <v>20220101</v>
      </c>
      <c r="H99" s="300">
        <v>2022</v>
      </c>
      <c r="I99" s="300">
        <v>52</v>
      </c>
      <c r="J99" s="300">
        <v>2022</v>
      </c>
      <c r="K99" s="300">
        <v>562</v>
      </c>
      <c r="L99" s="300" t="s">
        <v>761</v>
      </c>
      <c r="M99" s="300" t="s">
        <v>451</v>
      </c>
      <c r="N99" s="300" t="s">
        <v>660</v>
      </c>
      <c r="O99" s="300" t="s">
        <v>762</v>
      </c>
      <c r="P99" s="300">
        <v>724</v>
      </c>
      <c r="Q99" s="300" t="s">
        <v>801</v>
      </c>
      <c r="R99" s="300" t="s">
        <v>802</v>
      </c>
      <c r="S99" s="300">
        <v>0</v>
      </c>
      <c r="T99" s="300" t="s">
        <v>763</v>
      </c>
      <c r="U99" s="300" t="s">
        <v>764</v>
      </c>
      <c r="V99" s="300" t="s">
        <v>765</v>
      </c>
      <c r="W99" s="300" t="s">
        <v>766</v>
      </c>
      <c r="X99" s="300" t="b">
        <v>1</v>
      </c>
      <c r="Y99" s="300">
        <v>310590</v>
      </c>
      <c r="Z99" s="300" t="s">
        <v>868</v>
      </c>
      <c r="AA99" s="300" t="s">
        <v>540</v>
      </c>
      <c r="AB99" s="300" t="s">
        <v>84</v>
      </c>
      <c r="AC99" s="300" t="s">
        <v>84</v>
      </c>
      <c r="AD99" s="300">
        <v>6</v>
      </c>
      <c r="AE99" s="300" t="b">
        <v>1</v>
      </c>
      <c r="AF99" s="300" t="s">
        <v>768</v>
      </c>
      <c r="AG99" s="300" t="s">
        <v>769</v>
      </c>
      <c r="AH99" s="300">
        <v>0</v>
      </c>
      <c r="AI99" s="300">
        <v>0</v>
      </c>
      <c r="AJ99" s="300" t="s">
        <v>770</v>
      </c>
      <c r="AK99" s="300">
        <v>8</v>
      </c>
      <c r="AL99" s="300" t="s">
        <v>814</v>
      </c>
      <c r="AM99" s="300">
        <v>14509</v>
      </c>
      <c r="AN99" s="300" t="b">
        <v>0</v>
      </c>
      <c r="AO99" s="300">
        <v>8</v>
      </c>
      <c r="AP99" s="300" t="s">
        <v>814</v>
      </c>
      <c r="AQ99" s="300">
        <v>14509</v>
      </c>
      <c r="AR99" s="300" t="b">
        <v>0</v>
      </c>
      <c r="AS99" s="300">
        <v>14509</v>
      </c>
      <c r="AT99" s="300" t="b">
        <v>0</v>
      </c>
      <c r="AU99" s="300">
        <v>0</v>
      </c>
      <c r="AV99" s="300" t="b">
        <v>0</v>
      </c>
      <c r="AW99" s="300" t="s">
        <v>861</v>
      </c>
      <c r="AX99" s="300"/>
      <c r="AY99" s="300" t="s">
        <v>861</v>
      </c>
      <c r="AZ99" s="300">
        <v>0</v>
      </c>
      <c r="BA99" s="300" t="b">
        <v>1</v>
      </c>
      <c r="BB99" s="300" t="b">
        <v>0</v>
      </c>
      <c r="BC99"/>
      <c r="BD99"/>
      <c r="BE99"/>
      <c r="BF99"/>
      <c r="BG99"/>
      <c r="BH99"/>
      <c r="BI99"/>
      <c r="BJ99"/>
      <c r="BK99"/>
      <c r="BL99"/>
      <c r="BM99"/>
      <c r="BN99"/>
      <c r="BO99"/>
      <c r="BP99"/>
      <c r="BQ99"/>
      <c r="BR99"/>
      <c r="BS99"/>
      <c r="BT99"/>
      <c r="BU99"/>
      <c r="BV99"/>
      <c r="BW99"/>
      <c r="BX99"/>
      <c r="BY99"/>
    </row>
    <row r="100" spans="5:77" ht="16.5" hidden="1" x14ac:dyDescent="0.3">
      <c r="E100" s="300" t="s">
        <v>760</v>
      </c>
      <c r="F100" s="300" t="s">
        <v>651</v>
      </c>
      <c r="G100" s="300">
        <v>20210101</v>
      </c>
      <c r="H100" s="300">
        <v>2021</v>
      </c>
      <c r="I100" s="300">
        <v>52</v>
      </c>
      <c r="J100" s="300">
        <v>2021</v>
      </c>
      <c r="K100" s="300">
        <v>180</v>
      </c>
      <c r="L100" s="300" t="s">
        <v>872</v>
      </c>
      <c r="M100" s="300" t="s">
        <v>486</v>
      </c>
      <c r="N100" s="300" t="s">
        <v>660</v>
      </c>
      <c r="O100" s="300" t="s">
        <v>762</v>
      </c>
      <c r="P100" s="300">
        <v>0</v>
      </c>
      <c r="Q100" s="300" t="s">
        <v>763</v>
      </c>
      <c r="R100" s="300" t="s">
        <v>764</v>
      </c>
      <c r="S100" s="300">
        <v>0</v>
      </c>
      <c r="T100" s="300" t="s">
        <v>763</v>
      </c>
      <c r="U100" s="300" t="s">
        <v>764</v>
      </c>
      <c r="V100" s="300" t="s">
        <v>873</v>
      </c>
      <c r="W100" s="300" t="s">
        <v>766</v>
      </c>
      <c r="X100" s="300" t="b">
        <v>1</v>
      </c>
      <c r="Y100" s="300">
        <v>31</v>
      </c>
      <c r="Z100" s="300" t="s">
        <v>767</v>
      </c>
      <c r="AA100" s="300" t="s">
        <v>767</v>
      </c>
      <c r="AB100" s="300" t="s">
        <v>66</v>
      </c>
      <c r="AC100" s="300" t="s">
        <v>66</v>
      </c>
      <c r="AD100" s="300">
        <v>2</v>
      </c>
      <c r="AE100" s="300" t="b">
        <v>0</v>
      </c>
      <c r="AF100" s="300" t="s">
        <v>768</v>
      </c>
      <c r="AG100" s="300" t="s">
        <v>769</v>
      </c>
      <c r="AH100" s="300">
        <v>0</v>
      </c>
      <c r="AI100" s="300">
        <v>0</v>
      </c>
      <c r="AJ100" s="300" t="s">
        <v>770</v>
      </c>
      <c r="AK100" s="300">
        <v>-1</v>
      </c>
      <c r="AL100" s="300" t="s">
        <v>771</v>
      </c>
      <c r="AM100" s="300">
        <v>0</v>
      </c>
      <c r="AN100" s="300" t="b">
        <v>0</v>
      </c>
      <c r="AO100" s="300">
        <v>-1</v>
      </c>
      <c r="AP100" s="300" t="s">
        <v>771</v>
      </c>
      <c r="AQ100" s="300">
        <v>0</v>
      </c>
      <c r="AR100" s="300" t="b">
        <v>0</v>
      </c>
      <c r="AS100" s="300"/>
      <c r="AT100" s="300" t="b">
        <v>0</v>
      </c>
      <c r="AU100" s="300">
        <v>0</v>
      </c>
      <c r="AV100" s="300" t="b">
        <v>0</v>
      </c>
      <c r="AW100" s="300" t="s">
        <v>874</v>
      </c>
      <c r="AX100" s="300"/>
      <c r="AY100" s="300" t="s">
        <v>874</v>
      </c>
      <c r="AZ100" s="300">
        <v>0</v>
      </c>
      <c r="BA100" s="300" t="b">
        <v>0</v>
      </c>
      <c r="BB100" s="300" t="b">
        <v>1</v>
      </c>
      <c r="BC100"/>
      <c r="BD100"/>
      <c r="BE100"/>
      <c r="BF100"/>
      <c r="BG100"/>
      <c r="BH100"/>
      <c r="BI100"/>
      <c r="BJ100"/>
      <c r="BK100"/>
      <c r="BL100"/>
      <c r="BM100"/>
      <c r="BN100"/>
      <c r="BO100"/>
      <c r="BP100"/>
      <c r="BQ100"/>
      <c r="BR100"/>
      <c r="BS100"/>
      <c r="BT100"/>
      <c r="BU100"/>
      <c r="BV100"/>
      <c r="BW100"/>
      <c r="BX100"/>
      <c r="BY100"/>
    </row>
    <row r="101" spans="5:77" ht="16.5" hidden="1" x14ac:dyDescent="0.3">
      <c r="E101" s="300" t="s">
        <v>760</v>
      </c>
      <c r="F101" s="300" t="s">
        <v>651</v>
      </c>
      <c r="G101" s="300">
        <v>20210101</v>
      </c>
      <c r="H101" s="300">
        <v>2021</v>
      </c>
      <c r="I101" s="300">
        <v>52</v>
      </c>
      <c r="J101" s="300">
        <v>2021</v>
      </c>
      <c r="K101" s="300">
        <v>180</v>
      </c>
      <c r="L101" s="300" t="s">
        <v>872</v>
      </c>
      <c r="M101" s="300" t="s">
        <v>486</v>
      </c>
      <c r="N101" s="300" t="s">
        <v>660</v>
      </c>
      <c r="O101" s="300" t="s">
        <v>762</v>
      </c>
      <c r="P101" s="300">
        <v>24</v>
      </c>
      <c r="Q101" s="300" t="s">
        <v>875</v>
      </c>
      <c r="R101" s="300" t="s">
        <v>445</v>
      </c>
      <c r="S101" s="300">
        <v>0</v>
      </c>
      <c r="T101" s="300" t="s">
        <v>763</v>
      </c>
      <c r="U101" s="300" t="s">
        <v>764</v>
      </c>
      <c r="V101" s="300" t="s">
        <v>873</v>
      </c>
      <c r="W101" s="300" t="s">
        <v>766</v>
      </c>
      <c r="X101" s="300" t="b">
        <v>1</v>
      </c>
      <c r="Y101" s="300">
        <v>31</v>
      </c>
      <c r="Z101" s="300" t="s">
        <v>767</v>
      </c>
      <c r="AA101" s="300" t="s">
        <v>767</v>
      </c>
      <c r="AB101" s="300" t="s">
        <v>66</v>
      </c>
      <c r="AC101" s="300" t="s">
        <v>66</v>
      </c>
      <c r="AD101" s="300">
        <v>2</v>
      </c>
      <c r="AE101" s="300" t="b">
        <v>0</v>
      </c>
      <c r="AF101" s="300" t="s">
        <v>768</v>
      </c>
      <c r="AG101" s="300" t="s">
        <v>769</v>
      </c>
      <c r="AH101" s="300">
        <v>0</v>
      </c>
      <c r="AI101" s="300">
        <v>0</v>
      </c>
      <c r="AJ101" s="300" t="s">
        <v>770</v>
      </c>
      <c r="AK101" s="300">
        <v>-1</v>
      </c>
      <c r="AL101" s="300" t="s">
        <v>771</v>
      </c>
      <c r="AM101" s="300">
        <v>0</v>
      </c>
      <c r="AN101" s="300" t="b">
        <v>0</v>
      </c>
      <c r="AO101" s="300">
        <v>-1</v>
      </c>
      <c r="AP101" s="300" t="s">
        <v>771</v>
      </c>
      <c r="AQ101" s="300">
        <v>0</v>
      </c>
      <c r="AR101" s="300" t="b">
        <v>0</v>
      </c>
      <c r="AS101" s="300">
        <v>0</v>
      </c>
      <c r="AT101" s="300" t="b">
        <v>0</v>
      </c>
      <c r="AU101" s="300">
        <v>0</v>
      </c>
      <c r="AV101" s="300" t="b">
        <v>0</v>
      </c>
      <c r="AW101" s="300" t="s">
        <v>876</v>
      </c>
      <c r="AX101" s="300"/>
      <c r="AY101" s="300" t="s">
        <v>876</v>
      </c>
      <c r="AZ101" s="300">
        <v>0</v>
      </c>
      <c r="BA101" s="300" t="b">
        <v>0</v>
      </c>
      <c r="BB101" s="300" t="b">
        <v>1</v>
      </c>
      <c r="BC101"/>
      <c r="BD101"/>
      <c r="BE101"/>
      <c r="BF101"/>
      <c r="BG101"/>
      <c r="BH101"/>
      <c r="BI101"/>
      <c r="BJ101"/>
      <c r="BK101"/>
      <c r="BL101"/>
      <c r="BM101"/>
      <c r="BN101"/>
      <c r="BO101"/>
      <c r="BP101"/>
      <c r="BQ101"/>
      <c r="BR101"/>
      <c r="BS101"/>
      <c r="BT101"/>
      <c r="BU101"/>
      <c r="BV101"/>
      <c r="BW101"/>
      <c r="BX101"/>
      <c r="BY101"/>
    </row>
    <row r="102" spans="5:77" ht="16.5" hidden="1" x14ac:dyDescent="0.3">
      <c r="E102" s="300" t="s">
        <v>760</v>
      </c>
      <c r="F102" s="300" t="s">
        <v>651</v>
      </c>
      <c r="G102" s="300">
        <v>20210101</v>
      </c>
      <c r="H102" s="300">
        <v>2021</v>
      </c>
      <c r="I102" s="300">
        <v>52</v>
      </c>
      <c r="J102" s="300">
        <v>2021</v>
      </c>
      <c r="K102" s="300">
        <v>180</v>
      </c>
      <c r="L102" s="300" t="s">
        <v>872</v>
      </c>
      <c r="M102" s="300" t="s">
        <v>486</v>
      </c>
      <c r="N102" s="300" t="s">
        <v>660</v>
      </c>
      <c r="O102" s="300" t="s">
        <v>762</v>
      </c>
      <c r="P102" s="300">
        <v>56</v>
      </c>
      <c r="Q102" s="300" t="s">
        <v>877</v>
      </c>
      <c r="R102" s="300" t="s">
        <v>878</v>
      </c>
      <c r="S102" s="300">
        <v>0</v>
      </c>
      <c r="T102" s="300" t="s">
        <v>763</v>
      </c>
      <c r="U102" s="300" t="s">
        <v>764</v>
      </c>
      <c r="V102" s="300" t="s">
        <v>873</v>
      </c>
      <c r="W102" s="300" t="s">
        <v>766</v>
      </c>
      <c r="X102" s="300" t="b">
        <v>1</v>
      </c>
      <c r="Y102" s="300">
        <v>31</v>
      </c>
      <c r="Z102" s="300" t="s">
        <v>767</v>
      </c>
      <c r="AA102" s="300" t="s">
        <v>767</v>
      </c>
      <c r="AB102" s="300" t="s">
        <v>66</v>
      </c>
      <c r="AC102" s="300" t="s">
        <v>66</v>
      </c>
      <c r="AD102" s="300">
        <v>2</v>
      </c>
      <c r="AE102" s="300" t="b">
        <v>0</v>
      </c>
      <c r="AF102" s="300" t="s">
        <v>768</v>
      </c>
      <c r="AG102" s="300" t="s">
        <v>769</v>
      </c>
      <c r="AH102" s="300">
        <v>0</v>
      </c>
      <c r="AI102" s="300">
        <v>0</v>
      </c>
      <c r="AJ102" s="300" t="s">
        <v>770</v>
      </c>
      <c r="AK102" s="300">
        <v>-1</v>
      </c>
      <c r="AL102" s="300" t="s">
        <v>771</v>
      </c>
      <c r="AM102" s="300">
        <v>0</v>
      </c>
      <c r="AN102" s="300" t="b">
        <v>0</v>
      </c>
      <c r="AO102" s="300">
        <v>-1</v>
      </c>
      <c r="AP102" s="300" t="s">
        <v>771</v>
      </c>
      <c r="AQ102" s="300">
        <v>0</v>
      </c>
      <c r="AR102" s="300" t="b">
        <v>0</v>
      </c>
      <c r="AS102" s="300"/>
      <c r="AT102" s="300" t="b">
        <v>0</v>
      </c>
      <c r="AU102" s="300">
        <v>0</v>
      </c>
      <c r="AV102" s="300" t="b">
        <v>0</v>
      </c>
      <c r="AW102" s="300" t="s">
        <v>879</v>
      </c>
      <c r="AX102" s="300"/>
      <c r="AY102" s="300" t="s">
        <v>879</v>
      </c>
      <c r="AZ102" s="300">
        <v>0</v>
      </c>
      <c r="BA102" s="300" t="b">
        <v>0</v>
      </c>
      <c r="BB102" s="300" t="b">
        <v>1</v>
      </c>
      <c r="BC102"/>
      <c r="BD102"/>
      <c r="BE102"/>
      <c r="BF102"/>
      <c r="BG102"/>
      <c r="BH102"/>
      <c r="BI102"/>
      <c r="BJ102"/>
      <c r="BK102"/>
      <c r="BL102"/>
      <c r="BM102"/>
      <c r="BN102"/>
      <c r="BO102"/>
      <c r="BP102"/>
      <c r="BQ102"/>
      <c r="BR102"/>
      <c r="BS102"/>
      <c r="BT102"/>
      <c r="BU102"/>
      <c r="BV102"/>
      <c r="BW102"/>
      <c r="BX102"/>
      <c r="BY102"/>
    </row>
    <row r="103" spans="5:77" ht="16.5" hidden="1" x14ac:dyDescent="0.3">
      <c r="E103" s="300" t="s">
        <v>760</v>
      </c>
      <c r="F103" s="300" t="s">
        <v>651</v>
      </c>
      <c r="G103" s="300">
        <v>20210101</v>
      </c>
      <c r="H103" s="300">
        <v>2021</v>
      </c>
      <c r="I103" s="300">
        <v>52</v>
      </c>
      <c r="J103" s="300">
        <v>2021</v>
      </c>
      <c r="K103" s="300">
        <v>180</v>
      </c>
      <c r="L103" s="300" t="s">
        <v>872</v>
      </c>
      <c r="M103" s="300" t="s">
        <v>486</v>
      </c>
      <c r="N103" s="300" t="s">
        <v>660</v>
      </c>
      <c r="O103" s="300" t="s">
        <v>762</v>
      </c>
      <c r="P103" s="300">
        <v>112</v>
      </c>
      <c r="Q103" s="300" t="s">
        <v>880</v>
      </c>
      <c r="R103" s="300" t="s">
        <v>881</v>
      </c>
      <c r="S103" s="300">
        <v>0</v>
      </c>
      <c r="T103" s="300" t="s">
        <v>763</v>
      </c>
      <c r="U103" s="300" t="s">
        <v>764</v>
      </c>
      <c r="V103" s="300" t="s">
        <v>873</v>
      </c>
      <c r="W103" s="300" t="s">
        <v>766</v>
      </c>
      <c r="X103" s="300" t="b">
        <v>1</v>
      </c>
      <c r="Y103" s="300">
        <v>31</v>
      </c>
      <c r="Z103" s="300" t="s">
        <v>767</v>
      </c>
      <c r="AA103" s="300" t="s">
        <v>767</v>
      </c>
      <c r="AB103" s="300" t="s">
        <v>66</v>
      </c>
      <c r="AC103" s="300" t="s">
        <v>66</v>
      </c>
      <c r="AD103" s="300">
        <v>2</v>
      </c>
      <c r="AE103" s="300" t="b">
        <v>0</v>
      </c>
      <c r="AF103" s="300" t="s">
        <v>768</v>
      </c>
      <c r="AG103" s="300" t="s">
        <v>769</v>
      </c>
      <c r="AH103" s="300">
        <v>0</v>
      </c>
      <c r="AI103" s="300">
        <v>0</v>
      </c>
      <c r="AJ103" s="300" t="s">
        <v>770</v>
      </c>
      <c r="AK103" s="300">
        <v>-1</v>
      </c>
      <c r="AL103" s="300" t="s">
        <v>771</v>
      </c>
      <c r="AM103" s="300">
        <v>0</v>
      </c>
      <c r="AN103" s="300" t="b">
        <v>0</v>
      </c>
      <c r="AO103" s="300">
        <v>-1</v>
      </c>
      <c r="AP103" s="300" t="s">
        <v>771</v>
      </c>
      <c r="AQ103" s="300">
        <v>0</v>
      </c>
      <c r="AR103" s="300" t="b">
        <v>0</v>
      </c>
      <c r="AS103" s="300">
        <v>0</v>
      </c>
      <c r="AT103" s="300" t="b">
        <v>0</v>
      </c>
      <c r="AU103" s="300">
        <v>0</v>
      </c>
      <c r="AV103" s="300" t="b">
        <v>0</v>
      </c>
      <c r="AW103" s="300" t="s">
        <v>882</v>
      </c>
      <c r="AX103" s="300"/>
      <c r="AY103" s="300" t="s">
        <v>882</v>
      </c>
      <c r="AZ103" s="300">
        <v>0</v>
      </c>
      <c r="BA103" s="300" t="b">
        <v>0</v>
      </c>
      <c r="BB103" s="300" t="b">
        <v>1</v>
      </c>
      <c r="BC103"/>
      <c r="BD103"/>
      <c r="BE103"/>
      <c r="BF103"/>
      <c r="BG103"/>
      <c r="BH103"/>
      <c r="BI103"/>
      <c r="BJ103"/>
      <c r="BK103"/>
      <c r="BL103"/>
      <c r="BM103"/>
      <c r="BN103"/>
      <c r="BO103"/>
      <c r="BP103"/>
      <c r="BQ103"/>
      <c r="BR103"/>
      <c r="BS103"/>
      <c r="BT103"/>
      <c r="BU103"/>
      <c r="BV103"/>
      <c r="BW103"/>
      <c r="BX103"/>
      <c r="BY103"/>
    </row>
    <row r="104" spans="5:77" ht="16.5" hidden="1" x14ac:dyDescent="0.3">
      <c r="E104" s="300" t="s">
        <v>760</v>
      </c>
      <c r="F104" s="300" t="s">
        <v>651</v>
      </c>
      <c r="G104" s="300">
        <v>20210101</v>
      </c>
      <c r="H104" s="300">
        <v>2021</v>
      </c>
      <c r="I104" s="300">
        <v>52</v>
      </c>
      <c r="J104" s="300">
        <v>2021</v>
      </c>
      <c r="K104" s="300">
        <v>180</v>
      </c>
      <c r="L104" s="300" t="s">
        <v>872</v>
      </c>
      <c r="M104" s="300" t="s">
        <v>486</v>
      </c>
      <c r="N104" s="300" t="s">
        <v>660</v>
      </c>
      <c r="O104" s="300" t="s">
        <v>762</v>
      </c>
      <c r="P104" s="300">
        <v>156</v>
      </c>
      <c r="Q104" s="300" t="s">
        <v>773</v>
      </c>
      <c r="R104" s="300" t="s">
        <v>774</v>
      </c>
      <c r="S104" s="300">
        <v>0</v>
      </c>
      <c r="T104" s="300" t="s">
        <v>763</v>
      </c>
      <c r="U104" s="300" t="s">
        <v>764</v>
      </c>
      <c r="V104" s="300" t="s">
        <v>873</v>
      </c>
      <c r="W104" s="300" t="s">
        <v>766</v>
      </c>
      <c r="X104" s="300" t="b">
        <v>1</v>
      </c>
      <c r="Y104" s="300">
        <v>31</v>
      </c>
      <c r="Z104" s="300" t="s">
        <v>767</v>
      </c>
      <c r="AA104" s="300" t="s">
        <v>767</v>
      </c>
      <c r="AB104" s="300" t="s">
        <v>66</v>
      </c>
      <c r="AC104" s="300" t="s">
        <v>66</v>
      </c>
      <c r="AD104" s="300">
        <v>2</v>
      </c>
      <c r="AE104" s="300" t="b">
        <v>0</v>
      </c>
      <c r="AF104" s="300" t="s">
        <v>768</v>
      </c>
      <c r="AG104" s="300" t="s">
        <v>769</v>
      </c>
      <c r="AH104" s="300">
        <v>0</v>
      </c>
      <c r="AI104" s="300">
        <v>0</v>
      </c>
      <c r="AJ104" s="300" t="s">
        <v>770</v>
      </c>
      <c r="AK104" s="300">
        <v>-1</v>
      </c>
      <c r="AL104" s="300" t="s">
        <v>771</v>
      </c>
      <c r="AM104" s="300">
        <v>0</v>
      </c>
      <c r="AN104" s="300" t="b">
        <v>0</v>
      </c>
      <c r="AO104" s="300">
        <v>-1</v>
      </c>
      <c r="AP104" s="300" t="s">
        <v>771</v>
      </c>
      <c r="AQ104" s="300">
        <v>0</v>
      </c>
      <c r="AR104" s="300" t="b">
        <v>0</v>
      </c>
      <c r="AS104" s="300">
        <v>0</v>
      </c>
      <c r="AT104" s="300" t="b">
        <v>0</v>
      </c>
      <c r="AU104" s="300">
        <v>0</v>
      </c>
      <c r="AV104" s="300" t="b">
        <v>0</v>
      </c>
      <c r="AW104" s="300" t="s">
        <v>883</v>
      </c>
      <c r="AX104" s="300"/>
      <c r="AY104" s="300" t="s">
        <v>883</v>
      </c>
      <c r="AZ104" s="300">
        <v>0</v>
      </c>
      <c r="BA104" s="300" t="b">
        <v>0</v>
      </c>
      <c r="BB104" s="300" t="b">
        <v>1</v>
      </c>
      <c r="BC104"/>
      <c r="BD104"/>
      <c r="BE104"/>
      <c r="BF104"/>
      <c r="BG104"/>
      <c r="BH104"/>
      <c r="BI104"/>
      <c r="BJ104"/>
      <c r="BK104"/>
      <c r="BL104"/>
      <c r="BM104"/>
      <c r="BN104"/>
      <c r="BO104"/>
      <c r="BP104"/>
      <c r="BQ104"/>
      <c r="BR104"/>
      <c r="BS104"/>
      <c r="BT104"/>
      <c r="BU104"/>
      <c r="BV104"/>
      <c r="BW104"/>
      <c r="BX104"/>
      <c r="BY104"/>
    </row>
    <row r="105" spans="5:77" ht="16.5" hidden="1" x14ac:dyDescent="0.3">
      <c r="E105" s="300" t="s">
        <v>760</v>
      </c>
      <c r="F105" s="300" t="s">
        <v>651</v>
      </c>
      <c r="G105" s="300">
        <v>20210101</v>
      </c>
      <c r="H105" s="300">
        <v>2021</v>
      </c>
      <c r="I105" s="300">
        <v>52</v>
      </c>
      <c r="J105" s="300">
        <v>2021</v>
      </c>
      <c r="K105" s="300">
        <v>180</v>
      </c>
      <c r="L105" s="300" t="s">
        <v>872</v>
      </c>
      <c r="M105" s="300" t="s">
        <v>486</v>
      </c>
      <c r="N105" s="300" t="s">
        <v>660</v>
      </c>
      <c r="O105" s="300" t="s">
        <v>762</v>
      </c>
      <c r="P105" s="300">
        <v>251</v>
      </c>
      <c r="Q105" s="300" t="s">
        <v>778</v>
      </c>
      <c r="R105" s="300" t="s">
        <v>779</v>
      </c>
      <c r="S105" s="300">
        <v>0</v>
      </c>
      <c r="T105" s="300" t="s">
        <v>763</v>
      </c>
      <c r="U105" s="300" t="s">
        <v>764</v>
      </c>
      <c r="V105" s="300" t="s">
        <v>873</v>
      </c>
      <c r="W105" s="300" t="s">
        <v>766</v>
      </c>
      <c r="X105" s="300" t="b">
        <v>1</v>
      </c>
      <c r="Y105" s="300">
        <v>31</v>
      </c>
      <c r="Z105" s="300" t="s">
        <v>767</v>
      </c>
      <c r="AA105" s="300" t="s">
        <v>767</v>
      </c>
      <c r="AB105" s="300" t="s">
        <v>66</v>
      </c>
      <c r="AC105" s="300" t="s">
        <v>66</v>
      </c>
      <c r="AD105" s="300">
        <v>2</v>
      </c>
      <c r="AE105" s="300" t="b">
        <v>0</v>
      </c>
      <c r="AF105" s="300" t="s">
        <v>768</v>
      </c>
      <c r="AG105" s="300" t="s">
        <v>769</v>
      </c>
      <c r="AH105" s="300">
        <v>0</v>
      </c>
      <c r="AI105" s="300">
        <v>0</v>
      </c>
      <c r="AJ105" s="300" t="s">
        <v>770</v>
      </c>
      <c r="AK105" s="300">
        <v>-1</v>
      </c>
      <c r="AL105" s="300" t="s">
        <v>771</v>
      </c>
      <c r="AM105" s="300">
        <v>0</v>
      </c>
      <c r="AN105" s="300" t="b">
        <v>0</v>
      </c>
      <c r="AO105" s="300">
        <v>-1</v>
      </c>
      <c r="AP105" s="300" t="s">
        <v>771</v>
      </c>
      <c r="AQ105" s="300">
        <v>0</v>
      </c>
      <c r="AR105" s="300" t="b">
        <v>0</v>
      </c>
      <c r="AS105" s="300">
        <v>0</v>
      </c>
      <c r="AT105" s="300" t="b">
        <v>0</v>
      </c>
      <c r="AU105" s="300">
        <v>0</v>
      </c>
      <c r="AV105" s="300" t="b">
        <v>0</v>
      </c>
      <c r="AW105" s="300" t="s">
        <v>884</v>
      </c>
      <c r="AX105" s="300"/>
      <c r="AY105" s="300" t="s">
        <v>884</v>
      </c>
      <c r="AZ105" s="300">
        <v>0</v>
      </c>
      <c r="BA105" s="300" t="b">
        <v>0</v>
      </c>
      <c r="BB105" s="300" t="b">
        <v>1</v>
      </c>
      <c r="BC105"/>
      <c r="BD105"/>
      <c r="BE105"/>
      <c r="BF105"/>
      <c r="BG105"/>
      <c r="BH105"/>
      <c r="BI105"/>
      <c r="BJ105"/>
      <c r="BK105"/>
      <c r="BL105"/>
      <c r="BM105"/>
      <c r="BN105"/>
      <c r="BO105"/>
      <c r="BP105"/>
      <c r="BQ105"/>
      <c r="BR105"/>
      <c r="BS105"/>
      <c r="BT105"/>
      <c r="BU105"/>
      <c r="BV105"/>
      <c r="BW105"/>
      <c r="BX105"/>
      <c r="BY105"/>
    </row>
    <row r="106" spans="5:77" ht="16.5" hidden="1" x14ac:dyDescent="0.3">
      <c r="E106" s="300" t="s">
        <v>760</v>
      </c>
      <c r="F106" s="300" t="s">
        <v>651</v>
      </c>
      <c r="G106" s="300">
        <v>20210101</v>
      </c>
      <c r="H106" s="300">
        <v>2021</v>
      </c>
      <c r="I106" s="300">
        <v>52</v>
      </c>
      <c r="J106" s="300">
        <v>2021</v>
      </c>
      <c r="K106" s="300">
        <v>180</v>
      </c>
      <c r="L106" s="300" t="s">
        <v>872</v>
      </c>
      <c r="M106" s="300" t="s">
        <v>486</v>
      </c>
      <c r="N106" s="300" t="s">
        <v>660</v>
      </c>
      <c r="O106" s="300" t="s">
        <v>762</v>
      </c>
      <c r="P106" s="300">
        <v>276</v>
      </c>
      <c r="Q106" s="300" t="s">
        <v>781</v>
      </c>
      <c r="R106" s="300" t="s">
        <v>782</v>
      </c>
      <c r="S106" s="300">
        <v>0</v>
      </c>
      <c r="T106" s="300" t="s">
        <v>763</v>
      </c>
      <c r="U106" s="300" t="s">
        <v>764</v>
      </c>
      <c r="V106" s="300" t="s">
        <v>873</v>
      </c>
      <c r="W106" s="300" t="s">
        <v>766</v>
      </c>
      <c r="X106" s="300" t="b">
        <v>1</v>
      </c>
      <c r="Y106" s="300">
        <v>31</v>
      </c>
      <c r="Z106" s="300" t="s">
        <v>767</v>
      </c>
      <c r="AA106" s="300" t="s">
        <v>767</v>
      </c>
      <c r="AB106" s="300" t="s">
        <v>66</v>
      </c>
      <c r="AC106" s="300" t="s">
        <v>66</v>
      </c>
      <c r="AD106" s="300">
        <v>2</v>
      </c>
      <c r="AE106" s="300" t="b">
        <v>0</v>
      </c>
      <c r="AF106" s="300" t="s">
        <v>768</v>
      </c>
      <c r="AG106" s="300" t="s">
        <v>769</v>
      </c>
      <c r="AH106" s="300">
        <v>0</v>
      </c>
      <c r="AI106" s="300">
        <v>0</v>
      </c>
      <c r="AJ106" s="300" t="s">
        <v>770</v>
      </c>
      <c r="AK106" s="300">
        <v>-1</v>
      </c>
      <c r="AL106" s="300" t="s">
        <v>771</v>
      </c>
      <c r="AM106" s="300">
        <v>0</v>
      </c>
      <c r="AN106" s="300" t="b">
        <v>0</v>
      </c>
      <c r="AO106" s="300">
        <v>-1</v>
      </c>
      <c r="AP106" s="300" t="s">
        <v>771</v>
      </c>
      <c r="AQ106" s="300">
        <v>0</v>
      </c>
      <c r="AR106" s="300" t="b">
        <v>0</v>
      </c>
      <c r="AS106" s="300">
        <v>0</v>
      </c>
      <c r="AT106" s="300" t="b">
        <v>0</v>
      </c>
      <c r="AU106" s="300">
        <v>0</v>
      </c>
      <c r="AV106" s="300" t="b">
        <v>0</v>
      </c>
      <c r="AW106" s="300" t="s">
        <v>885</v>
      </c>
      <c r="AX106" s="300"/>
      <c r="AY106" s="300" t="s">
        <v>885</v>
      </c>
      <c r="AZ106" s="300">
        <v>0</v>
      </c>
      <c r="BA106" s="300" t="b">
        <v>0</v>
      </c>
      <c r="BB106" s="300" t="b">
        <v>1</v>
      </c>
      <c r="BC106"/>
      <c r="BD106"/>
      <c r="BE106"/>
      <c r="BF106"/>
      <c r="BG106"/>
      <c r="BH106"/>
      <c r="BI106"/>
      <c r="BJ106"/>
      <c r="BK106"/>
      <c r="BL106"/>
      <c r="BM106"/>
      <c r="BN106"/>
      <c r="BO106"/>
      <c r="BP106"/>
      <c r="BQ106"/>
      <c r="BR106"/>
      <c r="BS106"/>
      <c r="BT106"/>
      <c r="BU106"/>
      <c r="BV106"/>
      <c r="BW106"/>
      <c r="BX106"/>
      <c r="BY106"/>
    </row>
    <row r="107" spans="5:77" ht="16.5" hidden="1" x14ac:dyDescent="0.3">
      <c r="E107" s="300" t="s">
        <v>760</v>
      </c>
      <c r="F107" s="300" t="s">
        <v>651</v>
      </c>
      <c r="G107" s="300">
        <v>20210101</v>
      </c>
      <c r="H107" s="300">
        <v>2021</v>
      </c>
      <c r="I107" s="300">
        <v>52</v>
      </c>
      <c r="J107" s="300">
        <v>2021</v>
      </c>
      <c r="K107" s="300">
        <v>180</v>
      </c>
      <c r="L107" s="300" t="s">
        <v>872</v>
      </c>
      <c r="M107" s="300" t="s">
        <v>486</v>
      </c>
      <c r="N107" s="300" t="s">
        <v>660</v>
      </c>
      <c r="O107" s="300" t="s">
        <v>762</v>
      </c>
      <c r="P107" s="300">
        <v>380</v>
      </c>
      <c r="Q107" s="300" t="s">
        <v>886</v>
      </c>
      <c r="R107" s="300" t="s">
        <v>887</v>
      </c>
      <c r="S107" s="300">
        <v>0</v>
      </c>
      <c r="T107" s="300" t="s">
        <v>763</v>
      </c>
      <c r="U107" s="300" t="s">
        <v>764</v>
      </c>
      <c r="V107" s="300" t="s">
        <v>873</v>
      </c>
      <c r="W107" s="300" t="s">
        <v>766</v>
      </c>
      <c r="X107" s="300" t="b">
        <v>1</v>
      </c>
      <c r="Y107" s="300">
        <v>31</v>
      </c>
      <c r="Z107" s="300" t="s">
        <v>767</v>
      </c>
      <c r="AA107" s="300" t="s">
        <v>767</v>
      </c>
      <c r="AB107" s="300" t="s">
        <v>66</v>
      </c>
      <c r="AC107" s="300" t="s">
        <v>66</v>
      </c>
      <c r="AD107" s="300">
        <v>2</v>
      </c>
      <c r="AE107" s="300" t="b">
        <v>0</v>
      </c>
      <c r="AF107" s="300" t="s">
        <v>768</v>
      </c>
      <c r="AG107" s="300" t="s">
        <v>769</v>
      </c>
      <c r="AH107" s="300">
        <v>0</v>
      </c>
      <c r="AI107" s="300">
        <v>0</v>
      </c>
      <c r="AJ107" s="300" t="s">
        <v>770</v>
      </c>
      <c r="AK107" s="300">
        <v>-1</v>
      </c>
      <c r="AL107" s="300" t="s">
        <v>771</v>
      </c>
      <c r="AM107" s="300">
        <v>0</v>
      </c>
      <c r="AN107" s="300" t="b">
        <v>0</v>
      </c>
      <c r="AO107" s="300">
        <v>-1</v>
      </c>
      <c r="AP107" s="300" t="s">
        <v>771</v>
      </c>
      <c r="AQ107" s="300">
        <v>0</v>
      </c>
      <c r="AR107" s="300" t="b">
        <v>0</v>
      </c>
      <c r="AS107" s="300">
        <v>0</v>
      </c>
      <c r="AT107" s="300" t="b">
        <v>0</v>
      </c>
      <c r="AU107" s="300">
        <v>0</v>
      </c>
      <c r="AV107" s="300" t="b">
        <v>0</v>
      </c>
      <c r="AW107" s="300" t="s">
        <v>888</v>
      </c>
      <c r="AX107" s="300"/>
      <c r="AY107" s="300" t="s">
        <v>888</v>
      </c>
      <c r="AZ107" s="300">
        <v>0</v>
      </c>
      <c r="BA107" s="300" t="b">
        <v>0</v>
      </c>
      <c r="BB107" s="300" t="b">
        <v>1</v>
      </c>
      <c r="BC107"/>
      <c r="BD107"/>
      <c r="BE107"/>
      <c r="BF107"/>
      <c r="BG107"/>
      <c r="BH107"/>
      <c r="BI107"/>
      <c r="BJ107"/>
      <c r="BK107"/>
      <c r="BL107"/>
      <c r="BM107"/>
      <c r="BN107"/>
      <c r="BO107"/>
      <c r="BP107"/>
      <c r="BQ107"/>
      <c r="BR107"/>
      <c r="BS107"/>
      <c r="BT107"/>
      <c r="BU107"/>
      <c r="BV107"/>
      <c r="BW107"/>
      <c r="BX107"/>
      <c r="BY107"/>
    </row>
    <row r="108" spans="5:77" ht="16.5" hidden="1" x14ac:dyDescent="0.3">
      <c r="E108" s="300" t="s">
        <v>760</v>
      </c>
      <c r="F108" s="300" t="s">
        <v>651</v>
      </c>
      <c r="G108" s="300">
        <v>20210101</v>
      </c>
      <c r="H108" s="300">
        <v>2021</v>
      </c>
      <c r="I108" s="300">
        <v>52</v>
      </c>
      <c r="J108" s="300">
        <v>2021</v>
      </c>
      <c r="K108" s="300">
        <v>180</v>
      </c>
      <c r="L108" s="300" t="s">
        <v>872</v>
      </c>
      <c r="M108" s="300" t="s">
        <v>486</v>
      </c>
      <c r="N108" s="300" t="s">
        <v>660</v>
      </c>
      <c r="O108" s="300" t="s">
        <v>762</v>
      </c>
      <c r="P108" s="300">
        <v>400</v>
      </c>
      <c r="Q108" s="300" t="s">
        <v>889</v>
      </c>
      <c r="R108" s="300" t="s">
        <v>890</v>
      </c>
      <c r="S108" s="300">
        <v>0</v>
      </c>
      <c r="T108" s="300" t="s">
        <v>763</v>
      </c>
      <c r="U108" s="300" t="s">
        <v>764</v>
      </c>
      <c r="V108" s="300" t="s">
        <v>873</v>
      </c>
      <c r="W108" s="300" t="s">
        <v>766</v>
      </c>
      <c r="X108" s="300" t="b">
        <v>1</v>
      </c>
      <c r="Y108" s="300">
        <v>31</v>
      </c>
      <c r="Z108" s="300" t="s">
        <v>767</v>
      </c>
      <c r="AA108" s="300" t="s">
        <v>767</v>
      </c>
      <c r="AB108" s="300" t="s">
        <v>66</v>
      </c>
      <c r="AC108" s="300" t="s">
        <v>66</v>
      </c>
      <c r="AD108" s="300">
        <v>2</v>
      </c>
      <c r="AE108" s="300" t="b">
        <v>0</v>
      </c>
      <c r="AF108" s="300" t="s">
        <v>768</v>
      </c>
      <c r="AG108" s="300" t="s">
        <v>769</v>
      </c>
      <c r="AH108" s="300">
        <v>0</v>
      </c>
      <c r="AI108" s="300">
        <v>0</v>
      </c>
      <c r="AJ108" s="300" t="s">
        <v>770</v>
      </c>
      <c r="AK108" s="300">
        <v>-1</v>
      </c>
      <c r="AL108" s="300" t="s">
        <v>771</v>
      </c>
      <c r="AM108" s="300">
        <v>0</v>
      </c>
      <c r="AN108" s="300" t="b">
        <v>0</v>
      </c>
      <c r="AO108" s="300">
        <v>-1</v>
      </c>
      <c r="AP108" s="300" t="s">
        <v>771</v>
      </c>
      <c r="AQ108" s="300">
        <v>0</v>
      </c>
      <c r="AR108" s="300" t="b">
        <v>0</v>
      </c>
      <c r="AS108" s="300">
        <v>0</v>
      </c>
      <c r="AT108" s="300" t="b">
        <v>0</v>
      </c>
      <c r="AU108" s="300">
        <v>0</v>
      </c>
      <c r="AV108" s="300" t="b">
        <v>0</v>
      </c>
      <c r="AW108" s="300" t="s">
        <v>891</v>
      </c>
      <c r="AX108" s="300"/>
      <c r="AY108" s="300" t="s">
        <v>891</v>
      </c>
      <c r="AZ108" s="300">
        <v>0</v>
      </c>
      <c r="BA108" s="300" t="b">
        <v>0</v>
      </c>
      <c r="BB108" s="300" t="b">
        <v>1</v>
      </c>
      <c r="BC108"/>
      <c r="BD108"/>
      <c r="BE108"/>
      <c r="BF108"/>
      <c r="BG108"/>
      <c r="BH108"/>
      <c r="BI108"/>
      <c r="BJ108"/>
      <c r="BK108"/>
      <c r="BL108"/>
      <c r="BM108"/>
      <c r="BN108"/>
      <c r="BO108"/>
      <c r="BP108"/>
      <c r="BQ108"/>
      <c r="BR108"/>
      <c r="BS108"/>
      <c r="BT108"/>
      <c r="BU108"/>
      <c r="BV108"/>
      <c r="BW108"/>
      <c r="BX108"/>
      <c r="BY108"/>
    </row>
    <row r="109" spans="5:77" ht="16.5" hidden="1" x14ac:dyDescent="0.3">
      <c r="E109" s="300" t="s">
        <v>760</v>
      </c>
      <c r="F109" s="300" t="s">
        <v>651</v>
      </c>
      <c r="G109" s="300">
        <v>20210101</v>
      </c>
      <c r="H109" s="300">
        <v>2021</v>
      </c>
      <c r="I109" s="300">
        <v>52</v>
      </c>
      <c r="J109" s="300">
        <v>2021</v>
      </c>
      <c r="K109" s="300">
        <v>180</v>
      </c>
      <c r="L109" s="300" t="s">
        <v>872</v>
      </c>
      <c r="M109" s="300" t="s">
        <v>486</v>
      </c>
      <c r="N109" s="300" t="s">
        <v>660</v>
      </c>
      <c r="O109" s="300" t="s">
        <v>762</v>
      </c>
      <c r="P109" s="300">
        <v>404</v>
      </c>
      <c r="Q109" s="300" t="s">
        <v>892</v>
      </c>
      <c r="R109" s="300" t="s">
        <v>430</v>
      </c>
      <c r="S109" s="300">
        <v>0</v>
      </c>
      <c r="T109" s="300" t="s">
        <v>763</v>
      </c>
      <c r="U109" s="300" t="s">
        <v>764</v>
      </c>
      <c r="V109" s="300" t="s">
        <v>873</v>
      </c>
      <c r="W109" s="300" t="s">
        <v>766</v>
      </c>
      <c r="X109" s="300" t="b">
        <v>1</v>
      </c>
      <c r="Y109" s="300">
        <v>31</v>
      </c>
      <c r="Z109" s="300" t="s">
        <v>767</v>
      </c>
      <c r="AA109" s="300" t="s">
        <v>767</v>
      </c>
      <c r="AB109" s="300" t="s">
        <v>66</v>
      </c>
      <c r="AC109" s="300" t="s">
        <v>66</v>
      </c>
      <c r="AD109" s="300">
        <v>2</v>
      </c>
      <c r="AE109" s="300" t="b">
        <v>0</v>
      </c>
      <c r="AF109" s="300" t="s">
        <v>768</v>
      </c>
      <c r="AG109" s="300" t="s">
        <v>769</v>
      </c>
      <c r="AH109" s="300">
        <v>0</v>
      </c>
      <c r="AI109" s="300">
        <v>0</v>
      </c>
      <c r="AJ109" s="300" t="s">
        <v>770</v>
      </c>
      <c r="AK109" s="300">
        <v>-1</v>
      </c>
      <c r="AL109" s="300" t="s">
        <v>771</v>
      </c>
      <c r="AM109" s="300">
        <v>0</v>
      </c>
      <c r="AN109" s="300" t="b">
        <v>0</v>
      </c>
      <c r="AO109" s="300">
        <v>-1</v>
      </c>
      <c r="AP109" s="300" t="s">
        <v>771</v>
      </c>
      <c r="AQ109" s="300">
        <v>0</v>
      </c>
      <c r="AR109" s="300" t="b">
        <v>0</v>
      </c>
      <c r="AS109" s="300">
        <v>0</v>
      </c>
      <c r="AT109" s="300" t="b">
        <v>0</v>
      </c>
      <c r="AU109" s="300">
        <v>0</v>
      </c>
      <c r="AV109" s="300" t="b">
        <v>0</v>
      </c>
      <c r="AW109" s="300" t="s">
        <v>893</v>
      </c>
      <c r="AX109" s="300"/>
      <c r="AY109" s="300" t="s">
        <v>893</v>
      </c>
      <c r="AZ109" s="300">
        <v>0</v>
      </c>
      <c r="BA109" s="300" t="b">
        <v>0</v>
      </c>
      <c r="BB109" s="300" t="b">
        <v>1</v>
      </c>
      <c r="BC109"/>
      <c r="BD109"/>
      <c r="BE109"/>
      <c r="BF109"/>
      <c r="BG109"/>
      <c r="BH109"/>
      <c r="BI109"/>
      <c r="BJ109"/>
      <c r="BK109"/>
      <c r="BL109"/>
      <c r="BM109"/>
      <c r="BN109"/>
      <c r="BO109"/>
      <c r="BP109"/>
      <c r="BQ109"/>
      <c r="BR109"/>
      <c r="BS109"/>
      <c r="BT109"/>
      <c r="BU109"/>
      <c r="BV109"/>
      <c r="BW109"/>
      <c r="BX109"/>
      <c r="BY109"/>
    </row>
    <row r="110" spans="5:77" ht="16.5" hidden="1" x14ac:dyDescent="0.3">
      <c r="E110" s="300" t="s">
        <v>760</v>
      </c>
      <c r="F110" s="300" t="s">
        <v>651</v>
      </c>
      <c r="G110" s="300">
        <v>20210101</v>
      </c>
      <c r="H110" s="300">
        <v>2021</v>
      </c>
      <c r="I110" s="300">
        <v>52</v>
      </c>
      <c r="J110" s="300">
        <v>2021</v>
      </c>
      <c r="K110" s="300">
        <v>180</v>
      </c>
      <c r="L110" s="300" t="s">
        <v>872</v>
      </c>
      <c r="M110" s="300" t="s">
        <v>486</v>
      </c>
      <c r="N110" s="300" t="s">
        <v>660</v>
      </c>
      <c r="O110" s="300" t="s">
        <v>762</v>
      </c>
      <c r="P110" s="300">
        <v>422</v>
      </c>
      <c r="Q110" s="300" t="s">
        <v>894</v>
      </c>
      <c r="R110" s="300" t="s">
        <v>895</v>
      </c>
      <c r="S110" s="300">
        <v>0</v>
      </c>
      <c r="T110" s="300" t="s">
        <v>763</v>
      </c>
      <c r="U110" s="300" t="s">
        <v>764</v>
      </c>
      <c r="V110" s="300" t="s">
        <v>873</v>
      </c>
      <c r="W110" s="300" t="s">
        <v>766</v>
      </c>
      <c r="X110" s="300" t="b">
        <v>1</v>
      </c>
      <c r="Y110" s="300">
        <v>31</v>
      </c>
      <c r="Z110" s="300" t="s">
        <v>767</v>
      </c>
      <c r="AA110" s="300" t="s">
        <v>767</v>
      </c>
      <c r="AB110" s="300" t="s">
        <v>66</v>
      </c>
      <c r="AC110" s="300" t="s">
        <v>66</v>
      </c>
      <c r="AD110" s="300">
        <v>2</v>
      </c>
      <c r="AE110" s="300" t="b">
        <v>0</v>
      </c>
      <c r="AF110" s="300" t="s">
        <v>768</v>
      </c>
      <c r="AG110" s="300" t="s">
        <v>769</v>
      </c>
      <c r="AH110" s="300">
        <v>0</v>
      </c>
      <c r="AI110" s="300">
        <v>0</v>
      </c>
      <c r="AJ110" s="300" t="s">
        <v>770</v>
      </c>
      <c r="AK110" s="300">
        <v>-1</v>
      </c>
      <c r="AL110" s="300" t="s">
        <v>771</v>
      </c>
      <c r="AM110" s="300">
        <v>0</v>
      </c>
      <c r="AN110" s="300" t="b">
        <v>0</v>
      </c>
      <c r="AO110" s="300">
        <v>-1</v>
      </c>
      <c r="AP110" s="300" t="s">
        <v>771</v>
      </c>
      <c r="AQ110" s="300">
        <v>0</v>
      </c>
      <c r="AR110" s="300" t="b">
        <v>0</v>
      </c>
      <c r="AS110" s="300">
        <v>0</v>
      </c>
      <c r="AT110" s="300" t="b">
        <v>0</v>
      </c>
      <c r="AU110" s="300">
        <v>0</v>
      </c>
      <c r="AV110" s="300" t="b">
        <v>0</v>
      </c>
      <c r="AW110" s="300" t="s">
        <v>896</v>
      </c>
      <c r="AX110" s="300"/>
      <c r="AY110" s="300" t="s">
        <v>896</v>
      </c>
      <c r="AZ110" s="300">
        <v>0</v>
      </c>
      <c r="BA110" s="300" t="b">
        <v>0</v>
      </c>
      <c r="BB110" s="300" t="b">
        <v>1</v>
      </c>
      <c r="BC110"/>
      <c r="BD110"/>
      <c r="BE110"/>
      <c r="BF110"/>
      <c r="BG110"/>
      <c r="BH110"/>
      <c r="BI110"/>
      <c r="BJ110"/>
      <c r="BK110"/>
      <c r="BL110"/>
      <c r="BM110"/>
      <c r="BN110"/>
      <c r="BO110"/>
      <c r="BP110"/>
      <c r="BQ110"/>
      <c r="BR110"/>
      <c r="BS110"/>
      <c r="BT110"/>
      <c r="BU110"/>
      <c r="BV110"/>
      <c r="BW110"/>
      <c r="BX110"/>
      <c r="BY110"/>
    </row>
    <row r="111" spans="5:77" ht="16.5" hidden="1" x14ac:dyDescent="0.3">
      <c r="E111" s="300" t="s">
        <v>760</v>
      </c>
      <c r="F111" s="300" t="s">
        <v>651</v>
      </c>
      <c r="G111" s="300">
        <v>20210101</v>
      </c>
      <c r="H111" s="300">
        <v>2021</v>
      </c>
      <c r="I111" s="300">
        <v>52</v>
      </c>
      <c r="J111" s="300">
        <v>2021</v>
      </c>
      <c r="K111" s="300">
        <v>180</v>
      </c>
      <c r="L111" s="300" t="s">
        <v>872</v>
      </c>
      <c r="M111" s="300" t="s">
        <v>486</v>
      </c>
      <c r="N111" s="300" t="s">
        <v>660</v>
      </c>
      <c r="O111" s="300" t="s">
        <v>762</v>
      </c>
      <c r="P111" s="300">
        <v>440</v>
      </c>
      <c r="Q111" s="300" t="s">
        <v>897</v>
      </c>
      <c r="R111" s="300" t="s">
        <v>898</v>
      </c>
      <c r="S111" s="300">
        <v>0</v>
      </c>
      <c r="T111" s="300" t="s">
        <v>763</v>
      </c>
      <c r="U111" s="300" t="s">
        <v>764</v>
      </c>
      <c r="V111" s="300" t="s">
        <v>873</v>
      </c>
      <c r="W111" s="300" t="s">
        <v>766</v>
      </c>
      <c r="X111" s="300" t="b">
        <v>1</v>
      </c>
      <c r="Y111" s="300">
        <v>31</v>
      </c>
      <c r="Z111" s="300" t="s">
        <v>767</v>
      </c>
      <c r="AA111" s="300" t="s">
        <v>767</v>
      </c>
      <c r="AB111" s="300" t="s">
        <v>66</v>
      </c>
      <c r="AC111" s="300" t="s">
        <v>66</v>
      </c>
      <c r="AD111" s="300">
        <v>2</v>
      </c>
      <c r="AE111" s="300" t="b">
        <v>0</v>
      </c>
      <c r="AF111" s="300" t="s">
        <v>768</v>
      </c>
      <c r="AG111" s="300" t="s">
        <v>769</v>
      </c>
      <c r="AH111" s="300">
        <v>0</v>
      </c>
      <c r="AI111" s="300">
        <v>0</v>
      </c>
      <c r="AJ111" s="300" t="s">
        <v>770</v>
      </c>
      <c r="AK111" s="300">
        <v>-1</v>
      </c>
      <c r="AL111" s="300" t="s">
        <v>771</v>
      </c>
      <c r="AM111" s="300">
        <v>0</v>
      </c>
      <c r="AN111" s="300" t="b">
        <v>0</v>
      </c>
      <c r="AO111" s="300">
        <v>-1</v>
      </c>
      <c r="AP111" s="300" t="s">
        <v>771</v>
      </c>
      <c r="AQ111" s="300">
        <v>0</v>
      </c>
      <c r="AR111" s="300" t="b">
        <v>0</v>
      </c>
      <c r="AS111" s="300">
        <v>0</v>
      </c>
      <c r="AT111" s="300" t="b">
        <v>0</v>
      </c>
      <c r="AU111" s="300">
        <v>0</v>
      </c>
      <c r="AV111" s="300" t="b">
        <v>0</v>
      </c>
      <c r="AW111" s="300" t="s">
        <v>899</v>
      </c>
      <c r="AX111" s="300"/>
      <c r="AY111" s="300" t="s">
        <v>899</v>
      </c>
      <c r="AZ111" s="300">
        <v>0</v>
      </c>
      <c r="BA111" s="300" t="b">
        <v>0</v>
      </c>
      <c r="BB111" s="300" t="b">
        <v>1</v>
      </c>
      <c r="BC111"/>
      <c r="BD111"/>
      <c r="BE111"/>
      <c r="BF111"/>
      <c r="BG111"/>
      <c r="BH111"/>
      <c r="BI111"/>
      <c r="BJ111"/>
      <c r="BK111"/>
      <c r="BL111"/>
      <c r="BM111"/>
      <c r="BN111"/>
      <c r="BO111"/>
      <c r="BP111"/>
      <c r="BQ111"/>
      <c r="BR111"/>
      <c r="BS111"/>
      <c r="BT111"/>
      <c r="BU111"/>
      <c r="BV111"/>
      <c r="BW111"/>
      <c r="BX111"/>
      <c r="BY111"/>
    </row>
    <row r="112" spans="5:77" ht="16.5" hidden="1" x14ac:dyDescent="0.3">
      <c r="E112" s="300" t="s">
        <v>760</v>
      </c>
      <c r="F112" s="300" t="s">
        <v>651</v>
      </c>
      <c r="G112" s="300">
        <v>20210101</v>
      </c>
      <c r="H112" s="300">
        <v>2021</v>
      </c>
      <c r="I112" s="300">
        <v>52</v>
      </c>
      <c r="J112" s="300">
        <v>2021</v>
      </c>
      <c r="K112" s="300">
        <v>180</v>
      </c>
      <c r="L112" s="300" t="s">
        <v>872</v>
      </c>
      <c r="M112" s="300" t="s">
        <v>486</v>
      </c>
      <c r="N112" s="300" t="s">
        <v>660</v>
      </c>
      <c r="O112" s="300" t="s">
        <v>762</v>
      </c>
      <c r="P112" s="300">
        <v>442</v>
      </c>
      <c r="Q112" s="300" t="s">
        <v>900</v>
      </c>
      <c r="R112" s="300" t="s">
        <v>901</v>
      </c>
      <c r="S112" s="300">
        <v>0</v>
      </c>
      <c r="T112" s="300" t="s">
        <v>763</v>
      </c>
      <c r="U112" s="300" t="s">
        <v>764</v>
      </c>
      <c r="V112" s="300" t="s">
        <v>873</v>
      </c>
      <c r="W112" s="300" t="s">
        <v>766</v>
      </c>
      <c r="X112" s="300" t="b">
        <v>1</v>
      </c>
      <c r="Y112" s="300">
        <v>31</v>
      </c>
      <c r="Z112" s="300" t="s">
        <v>767</v>
      </c>
      <c r="AA112" s="300" t="s">
        <v>767</v>
      </c>
      <c r="AB112" s="300" t="s">
        <v>66</v>
      </c>
      <c r="AC112" s="300" t="s">
        <v>66</v>
      </c>
      <c r="AD112" s="300">
        <v>2</v>
      </c>
      <c r="AE112" s="300" t="b">
        <v>0</v>
      </c>
      <c r="AF112" s="300" t="s">
        <v>768</v>
      </c>
      <c r="AG112" s="300" t="s">
        <v>769</v>
      </c>
      <c r="AH112" s="300">
        <v>0</v>
      </c>
      <c r="AI112" s="300">
        <v>0</v>
      </c>
      <c r="AJ112" s="300" t="s">
        <v>770</v>
      </c>
      <c r="AK112" s="300">
        <v>-1</v>
      </c>
      <c r="AL112" s="300" t="s">
        <v>771</v>
      </c>
      <c r="AM112" s="300">
        <v>0</v>
      </c>
      <c r="AN112" s="300" t="b">
        <v>0</v>
      </c>
      <c r="AO112" s="300">
        <v>-1</v>
      </c>
      <c r="AP112" s="300" t="s">
        <v>771</v>
      </c>
      <c r="AQ112" s="300">
        <v>0</v>
      </c>
      <c r="AR112" s="300" t="b">
        <v>0</v>
      </c>
      <c r="AS112" s="300">
        <v>0</v>
      </c>
      <c r="AT112" s="300" t="b">
        <v>0</v>
      </c>
      <c r="AU112" s="300">
        <v>0</v>
      </c>
      <c r="AV112" s="300" t="b">
        <v>0</v>
      </c>
      <c r="AW112" s="300" t="s">
        <v>902</v>
      </c>
      <c r="AX112" s="300"/>
      <c r="AY112" s="300" t="s">
        <v>902</v>
      </c>
      <c r="AZ112" s="300">
        <v>0</v>
      </c>
      <c r="BA112" s="300" t="b">
        <v>0</v>
      </c>
      <c r="BB112" s="300" t="b">
        <v>1</v>
      </c>
      <c r="BC112"/>
      <c r="BD112"/>
      <c r="BE112"/>
      <c r="BF112"/>
      <c r="BG112"/>
      <c r="BH112"/>
      <c r="BI112"/>
      <c r="BJ112"/>
      <c r="BK112"/>
      <c r="BL112"/>
      <c r="BM112"/>
      <c r="BN112"/>
      <c r="BO112"/>
      <c r="BP112"/>
      <c r="BQ112"/>
      <c r="BR112"/>
      <c r="BS112"/>
      <c r="BT112"/>
      <c r="BU112"/>
      <c r="BV112"/>
      <c r="BW112"/>
      <c r="BX112"/>
      <c r="BY112"/>
    </row>
    <row r="113" spans="5:77" ht="16.5" hidden="1" x14ac:dyDescent="0.3">
      <c r="E113" s="300" t="s">
        <v>760</v>
      </c>
      <c r="F113" s="300" t="s">
        <v>651</v>
      </c>
      <c r="G113" s="300">
        <v>20210101</v>
      </c>
      <c r="H113" s="300">
        <v>2021</v>
      </c>
      <c r="I113" s="300">
        <v>52</v>
      </c>
      <c r="J113" s="300">
        <v>2021</v>
      </c>
      <c r="K113" s="300">
        <v>180</v>
      </c>
      <c r="L113" s="300" t="s">
        <v>872</v>
      </c>
      <c r="M113" s="300" t="s">
        <v>486</v>
      </c>
      <c r="N113" s="300" t="s">
        <v>660</v>
      </c>
      <c r="O113" s="300" t="s">
        <v>762</v>
      </c>
      <c r="P113" s="300">
        <v>508</v>
      </c>
      <c r="Q113" s="300" t="s">
        <v>903</v>
      </c>
      <c r="R113" s="300" t="s">
        <v>443</v>
      </c>
      <c r="S113" s="300">
        <v>0</v>
      </c>
      <c r="T113" s="300" t="s">
        <v>763</v>
      </c>
      <c r="U113" s="300" t="s">
        <v>764</v>
      </c>
      <c r="V113" s="300" t="s">
        <v>873</v>
      </c>
      <c r="W113" s="300" t="s">
        <v>766</v>
      </c>
      <c r="X113" s="300" t="b">
        <v>1</v>
      </c>
      <c r="Y113" s="300">
        <v>31</v>
      </c>
      <c r="Z113" s="300" t="s">
        <v>767</v>
      </c>
      <c r="AA113" s="300" t="s">
        <v>767</v>
      </c>
      <c r="AB113" s="300" t="s">
        <v>66</v>
      </c>
      <c r="AC113" s="300" t="s">
        <v>66</v>
      </c>
      <c r="AD113" s="300">
        <v>2</v>
      </c>
      <c r="AE113" s="300" t="b">
        <v>0</v>
      </c>
      <c r="AF113" s="300" t="s">
        <v>768</v>
      </c>
      <c r="AG113" s="300" t="s">
        <v>769</v>
      </c>
      <c r="AH113" s="300">
        <v>0</v>
      </c>
      <c r="AI113" s="300">
        <v>0</v>
      </c>
      <c r="AJ113" s="300" t="s">
        <v>770</v>
      </c>
      <c r="AK113" s="300">
        <v>-1</v>
      </c>
      <c r="AL113" s="300" t="s">
        <v>771</v>
      </c>
      <c r="AM113" s="300">
        <v>0</v>
      </c>
      <c r="AN113" s="300" t="b">
        <v>0</v>
      </c>
      <c r="AO113" s="300">
        <v>-1</v>
      </c>
      <c r="AP113" s="300" t="s">
        <v>771</v>
      </c>
      <c r="AQ113" s="300">
        <v>0</v>
      </c>
      <c r="AR113" s="300" t="b">
        <v>0</v>
      </c>
      <c r="AS113" s="300">
        <v>0</v>
      </c>
      <c r="AT113" s="300" t="b">
        <v>0</v>
      </c>
      <c r="AU113" s="300">
        <v>0</v>
      </c>
      <c r="AV113" s="300" t="b">
        <v>0</v>
      </c>
      <c r="AW113" s="300" t="s">
        <v>904</v>
      </c>
      <c r="AX113" s="300"/>
      <c r="AY113" s="300" t="s">
        <v>904</v>
      </c>
      <c r="AZ113" s="300">
        <v>0</v>
      </c>
      <c r="BA113" s="300" t="b">
        <v>0</v>
      </c>
      <c r="BB113" s="300" t="b">
        <v>1</v>
      </c>
      <c r="BC113"/>
      <c r="BD113"/>
      <c r="BE113"/>
      <c r="BF113"/>
      <c r="BG113"/>
      <c r="BH113"/>
      <c r="BI113"/>
      <c r="BJ113"/>
      <c r="BK113"/>
      <c r="BL113"/>
      <c r="BM113"/>
      <c r="BN113"/>
      <c r="BO113"/>
      <c r="BP113"/>
      <c r="BQ113"/>
      <c r="BR113"/>
      <c r="BS113"/>
      <c r="BT113"/>
      <c r="BU113"/>
      <c r="BV113"/>
      <c r="BW113"/>
      <c r="BX113"/>
      <c r="BY113"/>
    </row>
    <row r="114" spans="5:77" ht="16.5" hidden="1" x14ac:dyDescent="0.3">
      <c r="E114" s="300" t="s">
        <v>760</v>
      </c>
      <c r="F114" s="300" t="s">
        <v>651</v>
      </c>
      <c r="G114" s="300">
        <v>20210101</v>
      </c>
      <c r="H114" s="300">
        <v>2021</v>
      </c>
      <c r="I114" s="300">
        <v>52</v>
      </c>
      <c r="J114" s="300">
        <v>2021</v>
      </c>
      <c r="K114" s="300">
        <v>180</v>
      </c>
      <c r="L114" s="300" t="s">
        <v>872</v>
      </c>
      <c r="M114" s="300" t="s">
        <v>486</v>
      </c>
      <c r="N114" s="300" t="s">
        <v>660</v>
      </c>
      <c r="O114" s="300" t="s">
        <v>762</v>
      </c>
      <c r="P114" s="300">
        <v>516</v>
      </c>
      <c r="Q114" s="300" t="s">
        <v>905</v>
      </c>
      <c r="R114" s="300" t="s">
        <v>463</v>
      </c>
      <c r="S114" s="300">
        <v>0</v>
      </c>
      <c r="T114" s="300" t="s">
        <v>763</v>
      </c>
      <c r="U114" s="300" t="s">
        <v>764</v>
      </c>
      <c r="V114" s="300" t="s">
        <v>873</v>
      </c>
      <c r="W114" s="300" t="s">
        <v>766</v>
      </c>
      <c r="X114" s="300" t="b">
        <v>1</v>
      </c>
      <c r="Y114" s="300">
        <v>31</v>
      </c>
      <c r="Z114" s="300" t="s">
        <v>767</v>
      </c>
      <c r="AA114" s="300" t="s">
        <v>767</v>
      </c>
      <c r="AB114" s="300" t="s">
        <v>66</v>
      </c>
      <c r="AC114" s="300" t="s">
        <v>66</v>
      </c>
      <c r="AD114" s="300">
        <v>2</v>
      </c>
      <c r="AE114" s="300" t="b">
        <v>0</v>
      </c>
      <c r="AF114" s="300" t="s">
        <v>768</v>
      </c>
      <c r="AG114" s="300" t="s">
        <v>769</v>
      </c>
      <c r="AH114" s="300">
        <v>0</v>
      </c>
      <c r="AI114" s="300">
        <v>0</v>
      </c>
      <c r="AJ114" s="300" t="s">
        <v>770</v>
      </c>
      <c r="AK114" s="300">
        <v>-1</v>
      </c>
      <c r="AL114" s="300" t="s">
        <v>771</v>
      </c>
      <c r="AM114" s="300">
        <v>0</v>
      </c>
      <c r="AN114" s="300" t="b">
        <v>0</v>
      </c>
      <c r="AO114" s="300">
        <v>-1</v>
      </c>
      <c r="AP114" s="300" t="s">
        <v>771</v>
      </c>
      <c r="AQ114" s="300">
        <v>0</v>
      </c>
      <c r="AR114" s="300" t="b">
        <v>0</v>
      </c>
      <c r="AS114" s="300">
        <v>0</v>
      </c>
      <c r="AT114" s="300" t="b">
        <v>0</v>
      </c>
      <c r="AU114" s="300">
        <v>0</v>
      </c>
      <c r="AV114" s="300" t="b">
        <v>0</v>
      </c>
      <c r="AW114" s="300" t="s">
        <v>906</v>
      </c>
      <c r="AX114" s="300"/>
      <c r="AY114" s="300" t="s">
        <v>906</v>
      </c>
      <c r="AZ114" s="300">
        <v>0</v>
      </c>
      <c r="BA114" s="300" t="b">
        <v>0</v>
      </c>
      <c r="BB114" s="300" t="b">
        <v>1</v>
      </c>
      <c r="BC114"/>
      <c r="BD114"/>
      <c r="BE114"/>
      <c r="BF114"/>
      <c r="BG114"/>
      <c r="BH114"/>
      <c r="BI114"/>
      <c r="BJ114"/>
      <c r="BK114"/>
      <c r="BL114"/>
      <c r="BM114"/>
      <c r="BN114"/>
      <c r="BO114"/>
      <c r="BP114"/>
      <c r="BQ114"/>
      <c r="BR114"/>
      <c r="BS114"/>
      <c r="BT114"/>
      <c r="BU114"/>
      <c r="BV114"/>
      <c r="BW114"/>
      <c r="BX114"/>
      <c r="BY114"/>
    </row>
    <row r="115" spans="5:77" ht="16.5" hidden="1" x14ac:dyDescent="0.3">
      <c r="E115" s="300" t="s">
        <v>760</v>
      </c>
      <c r="F115" s="300" t="s">
        <v>651</v>
      </c>
      <c r="G115" s="300">
        <v>20210101</v>
      </c>
      <c r="H115" s="300">
        <v>2021</v>
      </c>
      <c r="I115" s="300">
        <v>52</v>
      </c>
      <c r="J115" s="300">
        <v>2021</v>
      </c>
      <c r="K115" s="300">
        <v>180</v>
      </c>
      <c r="L115" s="300" t="s">
        <v>872</v>
      </c>
      <c r="M115" s="300" t="s">
        <v>486</v>
      </c>
      <c r="N115" s="300" t="s">
        <v>660</v>
      </c>
      <c r="O115" s="300" t="s">
        <v>762</v>
      </c>
      <c r="P115" s="300">
        <v>528</v>
      </c>
      <c r="Q115" s="300" t="s">
        <v>788</v>
      </c>
      <c r="R115" s="300" t="s">
        <v>789</v>
      </c>
      <c r="S115" s="300">
        <v>0</v>
      </c>
      <c r="T115" s="300" t="s">
        <v>763</v>
      </c>
      <c r="U115" s="300" t="s">
        <v>764</v>
      </c>
      <c r="V115" s="300" t="s">
        <v>873</v>
      </c>
      <c r="W115" s="300" t="s">
        <v>766</v>
      </c>
      <c r="X115" s="300" t="b">
        <v>1</v>
      </c>
      <c r="Y115" s="300">
        <v>31</v>
      </c>
      <c r="Z115" s="300" t="s">
        <v>767</v>
      </c>
      <c r="AA115" s="300" t="s">
        <v>767</v>
      </c>
      <c r="AB115" s="300" t="s">
        <v>66</v>
      </c>
      <c r="AC115" s="300" t="s">
        <v>66</v>
      </c>
      <c r="AD115" s="300">
        <v>2</v>
      </c>
      <c r="AE115" s="300" t="b">
        <v>0</v>
      </c>
      <c r="AF115" s="300" t="s">
        <v>768</v>
      </c>
      <c r="AG115" s="300" t="s">
        <v>769</v>
      </c>
      <c r="AH115" s="300">
        <v>0</v>
      </c>
      <c r="AI115" s="300">
        <v>0</v>
      </c>
      <c r="AJ115" s="300" t="s">
        <v>770</v>
      </c>
      <c r="AK115" s="300">
        <v>-1</v>
      </c>
      <c r="AL115" s="300" t="s">
        <v>771</v>
      </c>
      <c r="AM115" s="300">
        <v>0</v>
      </c>
      <c r="AN115" s="300" t="b">
        <v>0</v>
      </c>
      <c r="AO115" s="300">
        <v>-1</v>
      </c>
      <c r="AP115" s="300" t="s">
        <v>771</v>
      </c>
      <c r="AQ115" s="300">
        <v>0</v>
      </c>
      <c r="AR115" s="300" t="b">
        <v>0</v>
      </c>
      <c r="AS115" s="300">
        <v>0</v>
      </c>
      <c r="AT115" s="300" t="b">
        <v>0</v>
      </c>
      <c r="AU115" s="300">
        <v>0</v>
      </c>
      <c r="AV115" s="300" t="b">
        <v>0</v>
      </c>
      <c r="AW115" s="300" t="s">
        <v>907</v>
      </c>
      <c r="AX115" s="300"/>
      <c r="AY115" s="300" t="s">
        <v>907</v>
      </c>
      <c r="AZ115" s="300">
        <v>0</v>
      </c>
      <c r="BA115" s="300" t="b">
        <v>0</v>
      </c>
      <c r="BB115" s="300" t="b">
        <v>1</v>
      </c>
      <c r="BC115"/>
      <c r="BD115"/>
      <c r="BE115"/>
      <c r="BF115"/>
      <c r="BG115"/>
      <c r="BH115"/>
      <c r="BI115"/>
      <c r="BJ115"/>
      <c r="BK115"/>
      <c r="BL115"/>
      <c r="BM115"/>
      <c r="BN115"/>
      <c r="BO115"/>
      <c r="BP115"/>
      <c r="BQ115"/>
      <c r="BR115"/>
      <c r="BS115"/>
      <c r="BT115"/>
      <c r="BU115"/>
      <c r="BV115"/>
      <c r="BW115"/>
      <c r="BX115"/>
      <c r="BY115"/>
    </row>
    <row r="116" spans="5:77" ht="16.5" hidden="1" x14ac:dyDescent="0.3">
      <c r="E116" s="300" t="s">
        <v>760</v>
      </c>
      <c r="F116" s="300" t="s">
        <v>651</v>
      </c>
      <c r="G116" s="300">
        <v>20210101</v>
      </c>
      <c r="H116" s="300">
        <v>2021</v>
      </c>
      <c r="I116" s="300">
        <v>52</v>
      </c>
      <c r="J116" s="300">
        <v>2021</v>
      </c>
      <c r="K116" s="300">
        <v>180</v>
      </c>
      <c r="L116" s="300" t="s">
        <v>872</v>
      </c>
      <c r="M116" s="300" t="s">
        <v>486</v>
      </c>
      <c r="N116" s="300" t="s">
        <v>660</v>
      </c>
      <c r="O116" s="300" t="s">
        <v>762</v>
      </c>
      <c r="P116" s="300">
        <v>566</v>
      </c>
      <c r="Q116" s="300" t="s">
        <v>791</v>
      </c>
      <c r="R116" s="300" t="s">
        <v>434</v>
      </c>
      <c r="S116" s="300">
        <v>0</v>
      </c>
      <c r="T116" s="300" t="s">
        <v>763</v>
      </c>
      <c r="U116" s="300" t="s">
        <v>764</v>
      </c>
      <c r="V116" s="300" t="s">
        <v>873</v>
      </c>
      <c r="W116" s="300" t="s">
        <v>766</v>
      </c>
      <c r="X116" s="300" t="b">
        <v>1</v>
      </c>
      <c r="Y116" s="300">
        <v>31</v>
      </c>
      <c r="Z116" s="300" t="s">
        <v>767</v>
      </c>
      <c r="AA116" s="300" t="s">
        <v>767</v>
      </c>
      <c r="AB116" s="300" t="s">
        <v>66</v>
      </c>
      <c r="AC116" s="300" t="s">
        <v>66</v>
      </c>
      <c r="AD116" s="300">
        <v>2</v>
      </c>
      <c r="AE116" s="300" t="b">
        <v>0</v>
      </c>
      <c r="AF116" s="300" t="s">
        <v>768</v>
      </c>
      <c r="AG116" s="300" t="s">
        <v>769</v>
      </c>
      <c r="AH116" s="300">
        <v>0</v>
      </c>
      <c r="AI116" s="300">
        <v>0</v>
      </c>
      <c r="AJ116" s="300" t="s">
        <v>770</v>
      </c>
      <c r="AK116" s="300">
        <v>-1</v>
      </c>
      <c r="AL116" s="300" t="s">
        <v>771</v>
      </c>
      <c r="AM116" s="300">
        <v>0</v>
      </c>
      <c r="AN116" s="300" t="b">
        <v>0</v>
      </c>
      <c r="AO116" s="300">
        <v>-1</v>
      </c>
      <c r="AP116" s="300" t="s">
        <v>771</v>
      </c>
      <c r="AQ116" s="300">
        <v>0</v>
      </c>
      <c r="AR116" s="300" t="b">
        <v>0</v>
      </c>
      <c r="AS116" s="300">
        <v>0</v>
      </c>
      <c r="AT116" s="300" t="b">
        <v>0</v>
      </c>
      <c r="AU116" s="300">
        <v>0</v>
      </c>
      <c r="AV116" s="300" t="b">
        <v>0</v>
      </c>
      <c r="AW116" s="300" t="s">
        <v>908</v>
      </c>
      <c r="AX116" s="300"/>
      <c r="AY116" s="300" t="s">
        <v>908</v>
      </c>
      <c r="AZ116" s="300">
        <v>0</v>
      </c>
      <c r="BA116" s="300" t="b">
        <v>0</v>
      </c>
      <c r="BB116" s="300" t="b">
        <v>1</v>
      </c>
      <c r="BC116"/>
      <c r="BD116"/>
      <c r="BE116"/>
      <c r="BF116"/>
      <c r="BG116"/>
      <c r="BH116"/>
      <c r="BI116"/>
      <c r="BJ116"/>
      <c r="BK116"/>
      <c r="BL116"/>
      <c r="BM116"/>
      <c r="BN116"/>
      <c r="BO116"/>
      <c r="BP116"/>
      <c r="BQ116"/>
      <c r="BR116"/>
      <c r="BS116"/>
      <c r="BT116"/>
      <c r="BU116"/>
      <c r="BV116"/>
      <c r="BW116"/>
      <c r="BX116"/>
      <c r="BY116"/>
    </row>
    <row r="117" spans="5:77" ht="16.5" hidden="1" x14ac:dyDescent="0.3">
      <c r="E117" s="300" t="s">
        <v>760</v>
      </c>
      <c r="F117" s="300" t="s">
        <v>651</v>
      </c>
      <c r="G117" s="300">
        <v>20210101</v>
      </c>
      <c r="H117" s="300">
        <v>2021</v>
      </c>
      <c r="I117" s="300">
        <v>52</v>
      </c>
      <c r="J117" s="300">
        <v>2021</v>
      </c>
      <c r="K117" s="300">
        <v>180</v>
      </c>
      <c r="L117" s="300" t="s">
        <v>872</v>
      </c>
      <c r="M117" s="300" t="s">
        <v>486</v>
      </c>
      <c r="N117" s="300" t="s">
        <v>660</v>
      </c>
      <c r="O117" s="300" t="s">
        <v>762</v>
      </c>
      <c r="P117" s="300">
        <v>643</v>
      </c>
      <c r="Q117" s="300" t="s">
        <v>793</v>
      </c>
      <c r="R117" s="300" t="s">
        <v>794</v>
      </c>
      <c r="S117" s="300">
        <v>0</v>
      </c>
      <c r="T117" s="300" t="s">
        <v>763</v>
      </c>
      <c r="U117" s="300" t="s">
        <v>764</v>
      </c>
      <c r="V117" s="300" t="s">
        <v>873</v>
      </c>
      <c r="W117" s="300" t="s">
        <v>766</v>
      </c>
      <c r="X117" s="300" t="b">
        <v>1</v>
      </c>
      <c r="Y117" s="300">
        <v>31</v>
      </c>
      <c r="Z117" s="300" t="s">
        <v>767</v>
      </c>
      <c r="AA117" s="300" t="s">
        <v>767</v>
      </c>
      <c r="AB117" s="300" t="s">
        <v>66</v>
      </c>
      <c r="AC117" s="300" t="s">
        <v>66</v>
      </c>
      <c r="AD117" s="300">
        <v>2</v>
      </c>
      <c r="AE117" s="300" t="b">
        <v>0</v>
      </c>
      <c r="AF117" s="300" t="s">
        <v>768</v>
      </c>
      <c r="AG117" s="300" t="s">
        <v>769</v>
      </c>
      <c r="AH117" s="300">
        <v>0</v>
      </c>
      <c r="AI117" s="300">
        <v>0</v>
      </c>
      <c r="AJ117" s="300" t="s">
        <v>770</v>
      </c>
      <c r="AK117" s="300">
        <v>-1</v>
      </c>
      <c r="AL117" s="300" t="s">
        <v>771</v>
      </c>
      <c r="AM117" s="300">
        <v>0</v>
      </c>
      <c r="AN117" s="300" t="b">
        <v>0</v>
      </c>
      <c r="AO117" s="300">
        <v>-1</v>
      </c>
      <c r="AP117" s="300" t="s">
        <v>771</v>
      </c>
      <c r="AQ117" s="300">
        <v>0</v>
      </c>
      <c r="AR117" s="300" t="b">
        <v>0</v>
      </c>
      <c r="AS117" s="300">
        <v>0</v>
      </c>
      <c r="AT117" s="300" t="b">
        <v>0</v>
      </c>
      <c r="AU117" s="300">
        <v>0</v>
      </c>
      <c r="AV117" s="300" t="b">
        <v>0</v>
      </c>
      <c r="AW117" s="300" t="s">
        <v>909</v>
      </c>
      <c r="AX117" s="300"/>
      <c r="AY117" s="300" t="s">
        <v>909</v>
      </c>
      <c r="AZ117" s="300">
        <v>0</v>
      </c>
      <c r="BA117" s="300" t="b">
        <v>0</v>
      </c>
      <c r="BB117" s="300" t="b">
        <v>1</v>
      </c>
      <c r="BC117"/>
      <c r="BD117"/>
      <c r="BE117"/>
      <c r="BF117"/>
      <c r="BG117"/>
      <c r="BH117"/>
      <c r="BI117"/>
      <c r="BJ117"/>
      <c r="BK117"/>
      <c r="BL117"/>
      <c r="BM117"/>
      <c r="BN117"/>
      <c r="BO117"/>
      <c r="BP117"/>
      <c r="BQ117"/>
      <c r="BR117"/>
      <c r="BS117"/>
      <c r="BT117"/>
      <c r="BU117"/>
      <c r="BV117"/>
      <c r="BW117"/>
      <c r="BX117"/>
      <c r="BY117"/>
    </row>
    <row r="118" spans="5:77" ht="16.5" hidden="1" x14ac:dyDescent="0.3">
      <c r="E118" s="300" t="s">
        <v>760</v>
      </c>
      <c r="F118" s="300" t="s">
        <v>651</v>
      </c>
      <c r="G118" s="300">
        <v>20210101</v>
      </c>
      <c r="H118" s="300">
        <v>2021</v>
      </c>
      <c r="I118" s="300">
        <v>52</v>
      </c>
      <c r="J118" s="300">
        <v>2021</v>
      </c>
      <c r="K118" s="300">
        <v>180</v>
      </c>
      <c r="L118" s="300" t="s">
        <v>872</v>
      </c>
      <c r="M118" s="300" t="s">
        <v>486</v>
      </c>
      <c r="N118" s="300" t="s">
        <v>660</v>
      </c>
      <c r="O118" s="300" t="s">
        <v>762</v>
      </c>
      <c r="P118" s="300">
        <v>646</v>
      </c>
      <c r="Q118" s="300" t="s">
        <v>910</v>
      </c>
      <c r="R118" s="300" t="s">
        <v>441</v>
      </c>
      <c r="S118" s="300">
        <v>0</v>
      </c>
      <c r="T118" s="300" t="s">
        <v>763</v>
      </c>
      <c r="U118" s="300" t="s">
        <v>764</v>
      </c>
      <c r="V118" s="300" t="s">
        <v>873</v>
      </c>
      <c r="W118" s="300" t="s">
        <v>766</v>
      </c>
      <c r="X118" s="300" t="b">
        <v>1</v>
      </c>
      <c r="Y118" s="300">
        <v>31</v>
      </c>
      <c r="Z118" s="300" t="s">
        <v>767</v>
      </c>
      <c r="AA118" s="300" t="s">
        <v>767</v>
      </c>
      <c r="AB118" s="300" t="s">
        <v>66</v>
      </c>
      <c r="AC118" s="300" t="s">
        <v>66</v>
      </c>
      <c r="AD118" s="300">
        <v>2</v>
      </c>
      <c r="AE118" s="300" t="b">
        <v>0</v>
      </c>
      <c r="AF118" s="300" t="s">
        <v>768</v>
      </c>
      <c r="AG118" s="300" t="s">
        <v>769</v>
      </c>
      <c r="AH118" s="300">
        <v>0</v>
      </c>
      <c r="AI118" s="300">
        <v>0</v>
      </c>
      <c r="AJ118" s="300" t="s">
        <v>770</v>
      </c>
      <c r="AK118" s="300">
        <v>-1</v>
      </c>
      <c r="AL118" s="300" t="s">
        <v>771</v>
      </c>
      <c r="AM118" s="300">
        <v>0</v>
      </c>
      <c r="AN118" s="300" t="b">
        <v>0</v>
      </c>
      <c r="AO118" s="300">
        <v>-1</v>
      </c>
      <c r="AP118" s="300" t="s">
        <v>771</v>
      </c>
      <c r="AQ118" s="300">
        <v>0</v>
      </c>
      <c r="AR118" s="300" t="b">
        <v>0</v>
      </c>
      <c r="AS118" s="300">
        <v>0</v>
      </c>
      <c r="AT118" s="300" t="b">
        <v>0</v>
      </c>
      <c r="AU118" s="300">
        <v>0</v>
      </c>
      <c r="AV118" s="300" t="b">
        <v>0</v>
      </c>
      <c r="AW118" s="300" t="s">
        <v>911</v>
      </c>
      <c r="AX118" s="300"/>
      <c r="AY118" s="300" t="s">
        <v>911</v>
      </c>
      <c r="AZ118" s="300">
        <v>0</v>
      </c>
      <c r="BA118" s="300" t="b">
        <v>0</v>
      </c>
      <c r="BB118" s="300" t="b">
        <v>1</v>
      </c>
      <c r="BC118"/>
      <c r="BD118"/>
      <c r="BE118"/>
      <c r="BF118"/>
      <c r="BG118"/>
      <c r="BH118"/>
      <c r="BI118"/>
      <c r="BJ118"/>
      <c r="BK118"/>
      <c r="BL118"/>
      <c r="BM118"/>
      <c r="BN118"/>
      <c r="BO118"/>
      <c r="BP118"/>
      <c r="BQ118"/>
      <c r="BR118"/>
      <c r="BS118"/>
      <c r="BT118"/>
      <c r="BU118"/>
      <c r="BV118"/>
      <c r="BW118"/>
      <c r="BX118"/>
      <c r="BY118"/>
    </row>
    <row r="119" spans="5:77" ht="16.5" hidden="1" x14ac:dyDescent="0.3">
      <c r="E119" s="300" t="s">
        <v>760</v>
      </c>
      <c r="F119" s="300" t="s">
        <v>651</v>
      </c>
      <c r="G119" s="300">
        <v>20210101</v>
      </c>
      <c r="H119" s="300">
        <v>2021</v>
      </c>
      <c r="I119" s="300">
        <v>52</v>
      </c>
      <c r="J119" s="300">
        <v>2021</v>
      </c>
      <c r="K119" s="300">
        <v>180</v>
      </c>
      <c r="L119" s="300" t="s">
        <v>872</v>
      </c>
      <c r="M119" s="300" t="s">
        <v>486</v>
      </c>
      <c r="N119" s="300" t="s">
        <v>660</v>
      </c>
      <c r="O119" s="300" t="s">
        <v>762</v>
      </c>
      <c r="P119" s="300">
        <v>686</v>
      </c>
      <c r="Q119" s="300" t="s">
        <v>796</v>
      </c>
      <c r="R119" s="300" t="s">
        <v>438</v>
      </c>
      <c r="S119" s="300">
        <v>0</v>
      </c>
      <c r="T119" s="300" t="s">
        <v>763</v>
      </c>
      <c r="U119" s="300" t="s">
        <v>764</v>
      </c>
      <c r="V119" s="300" t="s">
        <v>873</v>
      </c>
      <c r="W119" s="300" t="s">
        <v>766</v>
      </c>
      <c r="X119" s="300" t="b">
        <v>1</v>
      </c>
      <c r="Y119" s="300">
        <v>31</v>
      </c>
      <c r="Z119" s="300" t="s">
        <v>767</v>
      </c>
      <c r="AA119" s="300" t="s">
        <v>767</v>
      </c>
      <c r="AB119" s="300" t="s">
        <v>66</v>
      </c>
      <c r="AC119" s="300" t="s">
        <v>66</v>
      </c>
      <c r="AD119" s="300">
        <v>2</v>
      </c>
      <c r="AE119" s="300" t="b">
        <v>0</v>
      </c>
      <c r="AF119" s="300" t="s">
        <v>768</v>
      </c>
      <c r="AG119" s="300" t="s">
        <v>769</v>
      </c>
      <c r="AH119" s="300">
        <v>0</v>
      </c>
      <c r="AI119" s="300">
        <v>0</v>
      </c>
      <c r="AJ119" s="300" t="s">
        <v>770</v>
      </c>
      <c r="AK119" s="300">
        <v>-1</v>
      </c>
      <c r="AL119" s="300" t="s">
        <v>771</v>
      </c>
      <c r="AM119" s="300">
        <v>0</v>
      </c>
      <c r="AN119" s="300" t="b">
        <v>0</v>
      </c>
      <c r="AO119" s="300">
        <v>-1</v>
      </c>
      <c r="AP119" s="300" t="s">
        <v>771</v>
      </c>
      <c r="AQ119" s="300">
        <v>0</v>
      </c>
      <c r="AR119" s="300" t="b">
        <v>0</v>
      </c>
      <c r="AS119" s="300">
        <v>0</v>
      </c>
      <c r="AT119" s="300" t="b">
        <v>0</v>
      </c>
      <c r="AU119" s="300">
        <v>0</v>
      </c>
      <c r="AV119" s="300" t="b">
        <v>0</v>
      </c>
      <c r="AW119" s="300" t="s">
        <v>912</v>
      </c>
      <c r="AX119" s="300"/>
      <c r="AY119" s="300" t="s">
        <v>912</v>
      </c>
      <c r="AZ119" s="300">
        <v>0</v>
      </c>
      <c r="BA119" s="300" t="b">
        <v>0</v>
      </c>
      <c r="BB119" s="300" t="b">
        <v>1</v>
      </c>
      <c r="BC119"/>
      <c r="BD119"/>
      <c r="BE119"/>
      <c r="BF119"/>
      <c r="BG119"/>
      <c r="BH119"/>
      <c r="BI119"/>
      <c r="BJ119"/>
      <c r="BK119"/>
      <c r="BL119"/>
      <c r="BM119"/>
      <c r="BN119"/>
      <c r="BO119"/>
      <c r="BP119"/>
      <c r="BQ119"/>
      <c r="BR119"/>
      <c r="BS119"/>
      <c r="BT119"/>
      <c r="BU119"/>
      <c r="BV119"/>
      <c r="BW119"/>
      <c r="BX119"/>
      <c r="BY119"/>
    </row>
    <row r="120" spans="5:77" ht="16.5" hidden="1" x14ac:dyDescent="0.3">
      <c r="E120" s="300" t="s">
        <v>760</v>
      </c>
      <c r="F120" s="300" t="s">
        <v>651</v>
      </c>
      <c r="G120" s="300">
        <v>20210101</v>
      </c>
      <c r="H120" s="300">
        <v>2021</v>
      </c>
      <c r="I120" s="300">
        <v>52</v>
      </c>
      <c r="J120" s="300">
        <v>2021</v>
      </c>
      <c r="K120" s="300">
        <v>180</v>
      </c>
      <c r="L120" s="300" t="s">
        <v>872</v>
      </c>
      <c r="M120" s="300" t="s">
        <v>486</v>
      </c>
      <c r="N120" s="300" t="s">
        <v>660</v>
      </c>
      <c r="O120" s="300" t="s">
        <v>762</v>
      </c>
      <c r="P120" s="300">
        <v>699</v>
      </c>
      <c r="Q120" s="300" t="s">
        <v>798</v>
      </c>
      <c r="R120" s="300" t="s">
        <v>799</v>
      </c>
      <c r="S120" s="300">
        <v>0</v>
      </c>
      <c r="T120" s="300" t="s">
        <v>763</v>
      </c>
      <c r="U120" s="300" t="s">
        <v>764</v>
      </c>
      <c r="V120" s="300" t="s">
        <v>873</v>
      </c>
      <c r="W120" s="300" t="s">
        <v>766</v>
      </c>
      <c r="X120" s="300" t="b">
        <v>1</v>
      </c>
      <c r="Y120" s="300">
        <v>31</v>
      </c>
      <c r="Z120" s="300" t="s">
        <v>767</v>
      </c>
      <c r="AA120" s="300" t="s">
        <v>767</v>
      </c>
      <c r="AB120" s="300" t="s">
        <v>66</v>
      </c>
      <c r="AC120" s="300" t="s">
        <v>66</v>
      </c>
      <c r="AD120" s="300">
        <v>2</v>
      </c>
      <c r="AE120" s="300" t="b">
        <v>0</v>
      </c>
      <c r="AF120" s="300" t="s">
        <v>768</v>
      </c>
      <c r="AG120" s="300" t="s">
        <v>769</v>
      </c>
      <c r="AH120" s="300">
        <v>0</v>
      </c>
      <c r="AI120" s="300">
        <v>0</v>
      </c>
      <c r="AJ120" s="300" t="s">
        <v>770</v>
      </c>
      <c r="AK120" s="300">
        <v>-1</v>
      </c>
      <c r="AL120" s="300" t="s">
        <v>771</v>
      </c>
      <c r="AM120" s="300">
        <v>0</v>
      </c>
      <c r="AN120" s="300" t="b">
        <v>0</v>
      </c>
      <c r="AO120" s="300">
        <v>-1</v>
      </c>
      <c r="AP120" s="300" t="s">
        <v>771</v>
      </c>
      <c r="AQ120" s="300">
        <v>0</v>
      </c>
      <c r="AR120" s="300" t="b">
        <v>0</v>
      </c>
      <c r="AS120" s="300">
        <v>0</v>
      </c>
      <c r="AT120" s="300" t="b">
        <v>0</v>
      </c>
      <c r="AU120" s="300">
        <v>0</v>
      </c>
      <c r="AV120" s="300" t="b">
        <v>0</v>
      </c>
      <c r="AW120" s="300" t="s">
        <v>913</v>
      </c>
      <c r="AX120" s="300"/>
      <c r="AY120" s="300" t="s">
        <v>913</v>
      </c>
      <c r="AZ120" s="300">
        <v>0</v>
      </c>
      <c r="BA120" s="300" t="b">
        <v>0</v>
      </c>
      <c r="BB120" s="300" t="b">
        <v>1</v>
      </c>
      <c r="BC120"/>
      <c r="BD120"/>
      <c r="BE120"/>
      <c r="BF120"/>
      <c r="BG120"/>
      <c r="BH120"/>
      <c r="BI120"/>
      <c r="BJ120"/>
      <c r="BK120"/>
      <c r="BL120"/>
      <c r="BM120"/>
      <c r="BN120"/>
      <c r="BO120"/>
      <c r="BP120"/>
      <c r="BQ120"/>
      <c r="BR120"/>
      <c r="BS120"/>
      <c r="BT120"/>
      <c r="BU120"/>
      <c r="BV120"/>
      <c r="BW120"/>
      <c r="BX120"/>
      <c r="BY120"/>
    </row>
    <row r="121" spans="5:77" ht="16.5" hidden="1" x14ac:dyDescent="0.3">
      <c r="E121" s="300" t="s">
        <v>760</v>
      </c>
      <c r="F121" s="300" t="s">
        <v>651</v>
      </c>
      <c r="G121" s="300">
        <v>20210101</v>
      </c>
      <c r="H121" s="300">
        <v>2021</v>
      </c>
      <c r="I121" s="300">
        <v>52</v>
      </c>
      <c r="J121" s="300">
        <v>2021</v>
      </c>
      <c r="K121" s="300">
        <v>180</v>
      </c>
      <c r="L121" s="300" t="s">
        <v>872</v>
      </c>
      <c r="M121" s="300" t="s">
        <v>486</v>
      </c>
      <c r="N121" s="300" t="s">
        <v>660</v>
      </c>
      <c r="O121" s="300" t="s">
        <v>762</v>
      </c>
      <c r="P121" s="300">
        <v>704</v>
      </c>
      <c r="Q121" s="300" t="s">
        <v>914</v>
      </c>
      <c r="R121" s="300" t="s">
        <v>915</v>
      </c>
      <c r="S121" s="300">
        <v>0</v>
      </c>
      <c r="T121" s="300" t="s">
        <v>763</v>
      </c>
      <c r="U121" s="300" t="s">
        <v>764</v>
      </c>
      <c r="V121" s="300" t="s">
        <v>873</v>
      </c>
      <c r="W121" s="300" t="s">
        <v>766</v>
      </c>
      <c r="X121" s="300" t="b">
        <v>1</v>
      </c>
      <c r="Y121" s="300">
        <v>31</v>
      </c>
      <c r="Z121" s="300" t="s">
        <v>767</v>
      </c>
      <c r="AA121" s="300" t="s">
        <v>767</v>
      </c>
      <c r="AB121" s="300" t="s">
        <v>66</v>
      </c>
      <c r="AC121" s="300" t="s">
        <v>66</v>
      </c>
      <c r="AD121" s="300">
        <v>2</v>
      </c>
      <c r="AE121" s="300" t="b">
        <v>0</v>
      </c>
      <c r="AF121" s="300" t="s">
        <v>768</v>
      </c>
      <c r="AG121" s="300" t="s">
        <v>769</v>
      </c>
      <c r="AH121" s="300">
        <v>0</v>
      </c>
      <c r="AI121" s="300">
        <v>0</v>
      </c>
      <c r="AJ121" s="300" t="s">
        <v>770</v>
      </c>
      <c r="AK121" s="300">
        <v>-1</v>
      </c>
      <c r="AL121" s="300" t="s">
        <v>771</v>
      </c>
      <c r="AM121" s="300">
        <v>0</v>
      </c>
      <c r="AN121" s="300" t="b">
        <v>0</v>
      </c>
      <c r="AO121" s="300">
        <v>-1</v>
      </c>
      <c r="AP121" s="300" t="s">
        <v>771</v>
      </c>
      <c r="AQ121" s="300">
        <v>0</v>
      </c>
      <c r="AR121" s="300" t="b">
        <v>0</v>
      </c>
      <c r="AS121" s="300">
        <v>0</v>
      </c>
      <c r="AT121" s="300" t="b">
        <v>0</v>
      </c>
      <c r="AU121" s="300">
        <v>0</v>
      </c>
      <c r="AV121" s="300" t="b">
        <v>0</v>
      </c>
      <c r="AW121" s="300" t="s">
        <v>916</v>
      </c>
      <c r="AX121" s="300"/>
      <c r="AY121" s="300" t="s">
        <v>916</v>
      </c>
      <c r="AZ121" s="300">
        <v>0</v>
      </c>
      <c r="BA121" s="300" t="b">
        <v>0</v>
      </c>
      <c r="BB121" s="300" t="b">
        <v>1</v>
      </c>
      <c r="BC121"/>
      <c r="BD121"/>
      <c r="BE121"/>
      <c r="BF121"/>
      <c r="BG121"/>
      <c r="BH121"/>
      <c r="BI121"/>
      <c r="BJ121"/>
      <c r="BK121"/>
      <c r="BL121"/>
      <c r="BM121"/>
      <c r="BN121"/>
      <c r="BO121"/>
      <c r="BP121"/>
      <c r="BQ121"/>
      <c r="BR121"/>
      <c r="BS121"/>
      <c r="BT121"/>
      <c r="BU121"/>
      <c r="BV121"/>
      <c r="BW121"/>
      <c r="BX121"/>
      <c r="BY121"/>
    </row>
    <row r="122" spans="5:77" ht="16.5" hidden="1" x14ac:dyDescent="0.3">
      <c r="E122" s="300" t="s">
        <v>760</v>
      </c>
      <c r="F122" s="300" t="s">
        <v>651</v>
      </c>
      <c r="G122" s="300">
        <v>20210101</v>
      </c>
      <c r="H122" s="300">
        <v>2021</v>
      </c>
      <c r="I122" s="300">
        <v>52</v>
      </c>
      <c r="J122" s="300">
        <v>2021</v>
      </c>
      <c r="K122" s="300">
        <v>180</v>
      </c>
      <c r="L122" s="300" t="s">
        <v>872</v>
      </c>
      <c r="M122" s="300" t="s">
        <v>486</v>
      </c>
      <c r="N122" s="300" t="s">
        <v>660</v>
      </c>
      <c r="O122" s="300" t="s">
        <v>762</v>
      </c>
      <c r="P122" s="300">
        <v>710</v>
      </c>
      <c r="Q122" s="300" t="s">
        <v>917</v>
      </c>
      <c r="R122" s="300" t="s">
        <v>425</v>
      </c>
      <c r="S122" s="300">
        <v>0</v>
      </c>
      <c r="T122" s="300" t="s">
        <v>763</v>
      </c>
      <c r="U122" s="300" t="s">
        <v>764</v>
      </c>
      <c r="V122" s="300" t="s">
        <v>873</v>
      </c>
      <c r="W122" s="300" t="s">
        <v>766</v>
      </c>
      <c r="X122" s="300" t="b">
        <v>1</v>
      </c>
      <c r="Y122" s="300">
        <v>31</v>
      </c>
      <c r="Z122" s="300" t="s">
        <v>767</v>
      </c>
      <c r="AA122" s="300" t="s">
        <v>767</v>
      </c>
      <c r="AB122" s="300" t="s">
        <v>66</v>
      </c>
      <c r="AC122" s="300" t="s">
        <v>66</v>
      </c>
      <c r="AD122" s="300">
        <v>2</v>
      </c>
      <c r="AE122" s="300" t="b">
        <v>0</v>
      </c>
      <c r="AF122" s="300" t="s">
        <v>768</v>
      </c>
      <c r="AG122" s="300" t="s">
        <v>769</v>
      </c>
      <c r="AH122" s="300">
        <v>0</v>
      </c>
      <c r="AI122" s="300">
        <v>0</v>
      </c>
      <c r="AJ122" s="300" t="s">
        <v>770</v>
      </c>
      <c r="AK122" s="300">
        <v>-1</v>
      </c>
      <c r="AL122" s="300" t="s">
        <v>771</v>
      </c>
      <c r="AM122" s="300">
        <v>0</v>
      </c>
      <c r="AN122" s="300" t="b">
        <v>0</v>
      </c>
      <c r="AO122" s="300">
        <v>-1</v>
      </c>
      <c r="AP122" s="300" t="s">
        <v>771</v>
      </c>
      <c r="AQ122" s="300">
        <v>0</v>
      </c>
      <c r="AR122" s="300" t="b">
        <v>0</v>
      </c>
      <c r="AS122" s="300">
        <v>0</v>
      </c>
      <c r="AT122" s="300" t="b">
        <v>0</v>
      </c>
      <c r="AU122" s="300">
        <v>0</v>
      </c>
      <c r="AV122" s="300" t="b">
        <v>0</v>
      </c>
      <c r="AW122" s="300" t="s">
        <v>918</v>
      </c>
      <c r="AX122" s="300"/>
      <c r="AY122" s="300" t="s">
        <v>918</v>
      </c>
      <c r="AZ122" s="300">
        <v>0</v>
      </c>
      <c r="BA122" s="300" t="b">
        <v>0</v>
      </c>
      <c r="BB122" s="300" t="b">
        <v>1</v>
      </c>
      <c r="BC122"/>
      <c r="BD122"/>
      <c r="BE122"/>
      <c r="BF122"/>
      <c r="BG122"/>
      <c r="BH122"/>
      <c r="BI122"/>
      <c r="BJ122"/>
      <c r="BK122"/>
      <c r="BL122"/>
      <c r="BM122"/>
      <c r="BN122"/>
      <c r="BO122"/>
      <c r="BP122"/>
      <c r="BQ122"/>
      <c r="BR122"/>
      <c r="BS122"/>
      <c r="BT122"/>
      <c r="BU122"/>
      <c r="BV122"/>
      <c r="BW122"/>
      <c r="BX122"/>
      <c r="BY122"/>
    </row>
    <row r="123" spans="5:77" ht="16.5" hidden="1" x14ac:dyDescent="0.3">
      <c r="E123" s="300" t="s">
        <v>760</v>
      </c>
      <c r="F123" s="300" t="s">
        <v>651</v>
      </c>
      <c r="G123" s="300">
        <v>20210101</v>
      </c>
      <c r="H123" s="300">
        <v>2021</v>
      </c>
      <c r="I123" s="300">
        <v>52</v>
      </c>
      <c r="J123" s="300">
        <v>2021</v>
      </c>
      <c r="K123" s="300">
        <v>180</v>
      </c>
      <c r="L123" s="300" t="s">
        <v>872</v>
      </c>
      <c r="M123" s="300" t="s">
        <v>486</v>
      </c>
      <c r="N123" s="300" t="s">
        <v>660</v>
      </c>
      <c r="O123" s="300" t="s">
        <v>762</v>
      </c>
      <c r="P123" s="300">
        <v>724</v>
      </c>
      <c r="Q123" s="300" t="s">
        <v>801</v>
      </c>
      <c r="R123" s="300" t="s">
        <v>802</v>
      </c>
      <c r="S123" s="300">
        <v>0</v>
      </c>
      <c r="T123" s="300" t="s">
        <v>763</v>
      </c>
      <c r="U123" s="300" t="s">
        <v>764</v>
      </c>
      <c r="V123" s="300" t="s">
        <v>873</v>
      </c>
      <c r="W123" s="300" t="s">
        <v>766</v>
      </c>
      <c r="X123" s="300" t="b">
        <v>1</v>
      </c>
      <c r="Y123" s="300">
        <v>31</v>
      </c>
      <c r="Z123" s="300" t="s">
        <v>767</v>
      </c>
      <c r="AA123" s="300" t="s">
        <v>767</v>
      </c>
      <c r="AB123" s="300" t="s">
        <v>66</v>
      </c>
      <c r="AC123" s="300" t="s">
        <v>66</v>
      </c>
      <c r="AD123" s="300">
        <v>2</v>
      </c>
      <c r="AE123" s="300" t="b">
        <v>0</v>
      </c>
      <c r="AF123" s="300" t="s">
        <v>768</v>
      </c>
      <c r="AG123" s="300" t="s">
        <v>769</v>
      </c>
      <c r="AH123" s="300">
        <v>0</v>
      </c>
      <c r="AI123" s="300">
        <v>0</v>
      </c>
      <c r="AJ123" s="300" t="s">
        <v>770</v>
      </c>
      <c r="AK123" s="300">
        <v>-1</v>
      </c>
      <c r="AL123" s="300" t="s">
        <v>771</v>
      </c>
      <c r="AM123" s="300">
        <v>0</v>
      </c>
      <c r="AN123" s="300" t="b">
        <v>0</v>
      </c>
      <c r="AO123" s="300">
        <v>-1</v>
      </c>
      <c r="AP123" s="300" t="s">
        <v>771</v>
      </c>
      <c r="AQ123" s="300">
        <v>0</v>
      </c>
      <c r="AR123" s="300" t="b">
        <v>0</v>
      </c>
      <c r="AS123" s="300">
        <v>0</v>
      </c>
      <c r="AT123" s="300" t="b">
        <v>0</v>
      </c>
      <c r="AU123" s="300">
        <v>0</v>
      </c>
      <c r="AV123" s="300" t="b">
        <v>0</v>
      </c>
      <c r="AW123" s="300" t="s">
        <v>919</v>
      </c>
      <c r="AX123" s="300"/>
      <c r="AY123" s="300" t="s">
        <v>919</v>
      </c>
      <c r="AZ123" s="300">
        <v>0</v>
      </c>
      <c r="BA123" s="300" t="b">
        <v>0</v>
      </c>
      <c r="BB123" s="300" t="b">
        <v>1</v>
      </c>
      <c r="BC123"/>
      <c r="BD123"/>
      <c r="BE123"/>
      <c r="BF123"/>
      <c r="BG123"/>
      <c r="BH123"/>
      <c r="BI123"/>
      <c r="BJ123"/>
      <c r="BK123"/>
      <c r="BL123"/>
      <c r="BM123"/>
      <c r="BN123"/>
      <c r="BO123"/>
      <c r="BP123"/>
      <c r="BQ123"/>
      <c r="BR123"/>
      <c r="BS123"/>
      <c r="BT123"/>
      <c r="BU123"/>
      <c r="BV123"/>
      <c r="BW123"/>
      <c r="BX123"/>
      <c r="BY123"/>
    </row>
    <row r="124" spans="5:77" ht="16.5" hidden="1" x14ac:dyDescent="0.3">
      <c r="E124" s="300" t="s">
        <v>760</v>
      </c>
      <c r="F124" s="300" t="s">
        <v>651</v>
      </c>
      <c r="G124" s="300">
        <v>20210101</v>
      </c>
      <c r="H124" s="300">
        <v>2021</v>
      </c>
      <c r="I124" s="300">
        <v>52</v>
      </c>
      <c r="J124" s="300">
        <v>2021</v>
      </c>
      <c r="K124" s="300">
        <v>180</v>
      </c>
      <c r="L124" s="300" t="s">
        <v>872</v>
      </c>
      <c r="M124" s="300" t="s">
        <v>486</v>
      </c>
      <c r="N124" s="300" t="s">
        <v>660</v>
      </c>
      <c r="O124" s="300" t="s">
        <v>762</v>
      </c>
      <c r="P124" s="300">
        <v>752</v>
      </c>
      <c r="Q124" s="300" t="s">
        <v>804</v>
      </c>
      <c r="R124" s="300" t="s">
        <v>805</v>
      </c>
      <c r="S124" s="300">
        <v>0</v>
      </c>
      <c r="T124" s="300" t="s">
        <v>763</v>
      </c>
      <c r="U124" s="300" t="s">
        <v>764</v>
      </c>
      <c r="V124" s="300" t="s">
        <v>873</v>
      </c>
      <c r="W124" s="300" t="s">
        <v>766</v>
      </c>
      <c r="X124" s="300" t="b">
        <v>1</v>
      </c>
      <c r="Y124" s="300">
        <v>31</v>
      </c>
      <c r="Z124" s="300" t="s">
        <v>767</v>
      </c>
      <c r="AA124" s="300" t="s">
        <v>767</v>
      </c>
      <c r="AB124" s="300" t="s">
        <v>66</v>
      </c>
      <c r="AC124" s="300" t="s">
        <v>66</v>
      </c>
      <c r="AD124" s="300">
        <v>2</v>
      </c>
      <c r="AE124" s="300" t="b">
        <v>0</v>
      </c>
      <c r="AF124" s="300" t="s">
        <v>768</v>
      </c>
      <c r="AG124" s="300" t="s">
        <v>769</v>
      </c>
      <c r="AH124" s="300">
        <v>0</v>
      </c>
      <c r="AI124" s="300">
        <v>0</v>
      </c>
      <c r="AJ124" s="300" t="s">
        <v>770</v>
      </c>
      <c r="AK124" s="300">
        <v>-1</v>
      </c>
      <c r="AL124" s="300" t="s">
        <v>771</v>
      </c>
      <c r="AM124" s="300">
        <v>0</v>
      </c>
      <c r="AN124" s="300" t="b">
        <v>0</v>
      </c>
      <c r="AO124" s="300">
        <v>-1</v>
      </c>
      <c r="AP124" s="300" t="s">
        <v>771</v>
      </c>
      <c r="AQ124" s="300">
        <v>0</v>
      </c>
      <c r="AR124" s="300" t="b">
        <v>0</v>
      </c>
      <c r="AS124" s="300">
        <v>0</v>
      </c>
      <c r="AT124" s="300" t="b">
        <v>0</v>
      </c>
      <c r="AU124" s="300">
        <v>0</v>
      </c>
      <c r="AV124" s="300" t="b">
        <v>0</v>
      </c>
      <c r="AW124" s="300" t="s">
        <v>920</v>
      </c>
      <c r="AX124" s="300"/>
      <c r="AY124" s="300" t="s">
        <v>920</v>
      </c>
      <c r="AZ124" s="300">
        <v>0</v>
      </c>
      <c r="BA124" s="300" t="b">
        <v>0</v>
      </c>
      <c r="BB124" s="300" t="b">
        <v>1</v>
      </c>
      <c r="BC124"/>
      <c r="BD124"/>
      <c r="BE124"/>
      <c r="BF124"/>
      <c r="BG124"/>
      <c r="BH124"/>
      <c r="BI124"/>
      <c r="BJ124"/>
      <c r="BK124"/>
      <c r="BL124"/>
      <c r="BM124"/>
      <c r="BN124"/>
      <c r="BO124"/>
      <c r="BP124"/>
      <c r="BQ124"/>
      <c r="BR124"/>
      <c r="BS124"/>
      <c r="BT124"/>
      <c r="BU124"/>
      <c r="BV124"/>
      <c r="BW124"/>
      <c r="BX124"/>
      <c r="BY124"/>
    </row>
    <row r="125" spans="5:77" ht="16.5" hidden="1" x14ac:dyDescent="0.3">
      <c r="E125" s="300" t="s">
        <v>760</v>
      </c>
      <c r="F125" s="300" t="s">
        <v>651</v>
      </c>
      <c r="G125" s="300">
        <v>20210101</v>
      </c>
      <c r="H125" s="300">
        <v>2021</v>
      </c>
      <c r="I125" s="300">
        <v>52</v>
      </c>
      <c r="J125" s="300">
        <v>2021</v>
      </c>
      <c r="K125" s="300">
        <v>180</v>
      </c>
      <c r="L125" s="300" t="s">
        <v>872</v>
      </c>
      <c r="M125" s="300" t="s">
        <v>486</v>
      </c>
      <c r="N125" s="300" t="s">
        <v>660</v>
      </c>
      <c r="O125" s="300" t="s">
        <v>762</v>
      </c>
      <c r="P125" s="300">
        <v>757</v>
      </c>
      <c r="Q125" s="300" t="s">
        <v>921</v>
      </c>
      <c r="R125" s="300" t="s">
        <v>922</v>
      </c>
      <c r="S125" s="300">
        <v>0</v>
      </c>
      <c r="T125" s="300" t="s">
        <v>763</v>
      </c>
      <c r="U125" s="300" t="s">
        <v>764</v>
      </c>
      <c r="V125" s="300" t="s">
        <v>873</v>
      </c>
      <c r="W125" s="300" t="s">
        <v>766</v>
      </c>
      <c r="X125" s="300" t="b">
        <v>1</v>
      </c>
      <c r="Y125" s="300">
        <v>31</v>
      </c>
      <c r="Z125" s="300" t="s">
        <v>767</v>
      </c>
      <c r="AA125" s="300" t="s">
        <v>767</v>
      </c>
      <c r="AB125" s="300" t="s">
        <v>66</v>
      </c>
      <c r="AC125" s="300" t="s">
        <v>66</v>
      </c>
      <c r="AD125" s="300">
        <v>2</v>
      </c>
      <c r="AE125" s="300" t="b">
        <v>0</v>
      </c>
      <c r="AF125" s="300" t="s">
        <v>768</v>
      </c>
      <c r="AG125" s="300" t="s">
        <v>769</v>
      </c>
      <c r="AH125" s="300">
        <v>0</v>
      </c>
      <c r="AI125" s="300">
        <v>0</v>
      </c>
      <c r="AJ125" s="300" t="s">
        <v>770</v>
      </c>
      <c r="AK125" s="300">
        <v>-1</v>
      </c>
      <c r="AL125" s="300" t="s">
        <v>771</v>
      </c>
      <c r="AM125" s="300">
        <v>0</v>
      </c>
      <c r="AN125" s="300" t="b">
        <v>0</v>
      </c>
      <c r="AO125" s="300">
        <v>-1</v>
      </c>
      <c r="AP125" s="300" t="s">
        <v>771</v>
      </c>
      <c r="AQ125" s="300">
        <v>0</v>
      </c>
      <c r="AR125" s="300" t="b">
        <v>0</v>
      </c>
      <c r="AS125" s="300">
        <v>0</v>
      </c>
      <c r="AT125" s="300" t="b">
        <v>0</v>
      </c>
      <c r="AU125" s="300">
        <v>0</v>
      </c>
      <c r="AV125" s="300" t="b">
        <v>0</v>
      </c>
      <c r="AW125" s="300" t="s">
        <v>923</v>
      </c>
      <c r="AX125" s="300"/>
      <c r="AY125" s="300" t="s">
        <v>923</v>
      </c>
      <c r="AZ125" s="300">
        <v>0</v>
      </c>
      <c r="BA125" s="300" t="b">
        <v>0</v>
      </c>
      <c r="BB125" s="300" t="b">
        <v>1</v>
      </c>
      <c r="BC125"/>
      <c r="BD125"/>
      <c r="BE125"/>
      <c r="BF125"/>
      <c r="BG125"/>
      <c r="BH125"/>
      <c r="BI125"/>
      <c r="BJ125"/>
      <c r="BK125"/>
      <c r="BL125"/>
      <c r="BM125"/>
      <c r="BN125"/>
      <c r="BO125"/>
      <c r="BP125"/>
      <c r="BQ125"/>
      <c r="BR125"/>
      <c r="BS125"/>
      <c r="BT125"/>
      <c r="BU125"/>
      <c r="BV125"/>
      <c r="BW125"/>
      <c r="BX125"/>
      <c r="BY125"/>
    </row>
    <row r="126" spans="5:77" ht="16.5" hidden="1" x14ac:dyDescent="0.3">
      <c r="E126" s="300" t="s">
        <v>760</v>
      </c>
      <c r="F126" s="300" t="s">
        <v>651</v>
      </c>
      <c r="G126" s="300">
        <v>20210101</v>
      </c>
      <c r="H126" s="300">
        <v>2021</v>
      </c>
      <c r="I126" s="300">
        <v>52</v>
      </c>
      <c r="J126" s="300">
        <v>2021</v>
      </c>
      <c r="K126" s="300">
        <v>180</v>
      </c>
      <c r="L126" s="300" t="s">
        <v>872</v>
      </c>
      <c r="M126" s="300" t="s">
        <v>486</v>
      </c>
      <c r="N126" s="300" t="s">
        <v>660</v>
      </c>
      <c r="O126" s="300" t="s">
        <v>762</v>
      </c>
      <c r="P126" s="300">
        <v>784</v>
      </c>
      <c r="Q126" s="300" t="s">
        <v>924</v>
      </c>
      <c r="R126" s="300" t="s">
        <v>925</v>
      </c>
      <c r="S126" s="300">
        <v>0</v>
      </c>
      <c r="T126" s="300" t="s">
        <v>763</v>
      </c>
      <c r="U126" s="300" t="s">
        <v>764</v>
      </c>
      <c r="V126" s="300" t="s">
        <v>873</v>
      </c>
      <c r="W126" s="300" t="s">
        <v>766</v>
      </c>
      <c r="X126" s="300" t="b">
        <v>1</v>
      </c>
      <c r="Y126" s="300">
        <v>31</v>
      </c>
      <c r="Z126" s="300" t="s">
        <v>767</v>
      </c>
      <c r="AA126" s="300" t="s">
        <v>767</v>
      </c>
      <c r="AB126" s="300" t="s">
        <v>66</v>
      </c>
      <c r="AC126" s="300" t="s">
        <v>66</v>
      </c>
      <c r="AD126" s="300">
        <v>2</v>
      </c>
      <c r="AE126" s="300" t="b">
        <v>0</v>
      </c>
      <c r="AF126" s="300" t="s">
        <v>768</v>
      </c>
      <c r="AG126" s="300" t="s">
        <v>769</v>
      </c>
      <c r="AH126" s="300">
        <v>0</v>
      </c>
      <c r="AI126" s="300">
        <v>0</v>
      </c>
      <c r="AJ126" s="300" t="s">
        <v>770</v>
      </c>
      <c r="AK126" s="300">
        <v>-1</v>
      </c>
      <c r="AL126" s="300" t="s">
        <v>771</v>
      </c>
      <c r="AM126" s="300">
        <v>0</v>
      </c>
      <c r="AN126" s="300" t="b">
        <v>0</v>
      </c>
      <c r="AO126" s="300">
        <v>-1</v>
      </c>
      <c r="AP126" s="300" t="s">
        <v>771</v>
      </c>
      <c r="AQ126" s="300">
        <v>0</v>
      </c>
      <c r="AR126" s="300" t="b">
        <v>0</v>
      </c>
      <c r="AS126" s="300">
        <v>0</v>
      </c>
      <c r="AT126" s="300" t="b">
        <v>0</v>
      </c>
      <c r="AU126" s="300">
        <v>0</v>
      </c>
      <c r="AV126" s="300" t="b">
        <v>0</v>
      </c>
      <c r="AW126" s="300" t="s">
        <v>926</v>
      </c>
      <c r="AX126" s="300"/>
      <c r="AY126" s="300" t="s">
        <v>926</v>
      </c>
      <c r="AZ126" s="300">
        <v>0</v>
      </c>
      <c r="BA126" s="300" t="b">
        <v>0</v>
      </c>
      <c r="BB126" s="300" t="b">
        <v>1</v>
      </c>
      <c r="BC126"/>
      <c r="BD126"/>
      <c r="BE126"/>
      <c r="BF126"/>
      <c r="BG126"/>
      <c r="BH126"/>
      <c r="BI126"/>
      <c r="BJ126"/>
      <c r="BK126"/>
      <c r="BL126"/>
      <c r="BM126"/>
      <c r="BN126"/>
      <c r="BO126"/>
      <c r="BP126"/>
      <c r="BQ126"/>
      <c r="BR126"/>
      <c r="BS126"/>
      <c r="BT126"/>
      <c r="BU126"/>
      <c r="BV126"/>
      <c r="BW126"/>
      <c r="BX126"/>
      <c r="BY126"/>
    </row>
    <row r="127" spans="5:77" ht="16.5" hidden="1" x14ac:dyDescent="0.3">
      <c r="E127" s="300" t="s">
        <v>760</v>
      </c>
      <c r="F127" s="300" t="s">
        <v>651</v>
      </c>
      <c r="G127" s="300">
        <v>20210101</v>
      </c>
      <c r="H127" s="300">
        <v>2021</v>
      </c>
      <c r="I127" s="300">
        <v>52</v>
      </c>
      <c r="J127" s="300">
        <v>2021</v>
      </c>
      <c r="K127" s="300">
        <v>180</v>
      </c>
      <c r="L127" s="300" t="s">
        <v>872</v>
      </c>
      <c r="M127" s="300" t="s">
        <v>486</v>
      </c>
      <c r="N127" s="300" t="s">
        <v>660</v>
      </c>
      <c r="O127" s="300" t="s">
        <v>762</v>
      </c>
      <c r="P127" s="300">
        <v>792</v>
      </c>
      <c r="Q127" s="300" t="s">
        <v>927</v>
      </c>
      <c r="R127" s="300" t="s">
        <v>928</v>
      </c>
      <c r="S127" s="300">
        <v>0</v>
      </c>
      <c r="T127" s="300" t="s">
        <v>763</v>
      </c>
      <c r="U127" s="300" t="s">
        <v>764</v>
      </c>
      <c r="V127" s="300" t="s">
        <v>873</v>
      </c>
      <c r="W127" s="300" t="s">
        <v>766</v>
      </c>
      <c r="X127" s="300" t="b">
        <v>1</v>
      </c>
      <c r="Y127" s="300">
        <v>31</v>
      </c>
      <c r="Z127" s="300" t="s">
        <v>767</v>
      </c>
      <c r="AA127" s="300" t="s">
        <v>767</v>
      </c>
      <c r="AB127" s="300" t="s">
        <v>66</v>
      </c>
      <c r="AC127" s="300" t="s">
        <v>66</v>
      </c>
      <c r="AD127" s="300">
        <v>2</v>
      </c>
      <c r="AE127" s="300" t="b">
        <v>0</v>
      </c>
      <c r="AF127" s="300" t="s">
        <v>768</v>
      </c>
      <c r="AG127" s="300" t="s">
        <v>769</v>
      </c>
      <c r="AH127" s="300">
        <v>0</v>
      </c>
      <c r="AI127" s="300">
        <v>0</v>
      </c>
      <c r="AJ127" s="300" t="s">
        <v>770</v>
      </c>
      <c r="AK127" s="300">
        <v>-1</v>
      </c>
      <c r="AL127" s="300" t="s">
        <v>771</v>
      </c>
      <c r="AM127" s="300">
        <v>0</v>
      </c>
      <c r="AN127" s="300" t="b">
        <v>0</v>
      </c>
      <c r="AO127" s="300">
        <v>-1</v>
      </c>
      <c r="AP127" s="300" t="s">
        <v>771</v>
      </c>
      <c r="AQ127" s="300">
        <v>0</v>
      </c>
      <c r="AR127" s="300" t="b">
        <v>0</v>
      </c>
      <c r="AS127" s="300">
        <v>0</v>
      </c>
      <c r="AT127" s="300" t="b">
        <v>0</v>
      </c>
      <c r="AU127" s="300">
        <v>0</v>
      </c>
      <c r="AV127" s="300" t="b">
        <v>0</v>
      </c>
      <c r="AW127" s="300" t="s">
        <v>929</v>
      </c>
      <c r="AX127" s="300"/>
      <c r="AY127" s="300" t="s">
        <v>929</v>
      </c>
      <c r="AZ127" s="300">
        <v>0</v>
      </c>
      <c r="BA127" s="300" t="b">
        <v>0</v>
      </c>
      <c r="BB127" s="300" t="b">
        <v>1</v>
      </c>
      <c r="BC127"/>
      <c r="BD127"/>
      <c r="BE127"/>
      <c r="BF127"/>
      <c r="BG127"/>
      <c r="BH127"/>
      <c r="BI127"/>
      <c r="BJ127"/>
      <c r="BK127"/>
      <c r="BL127"/>
      <c r="BM127"/>
      <c r="BN127"/>
      <c r="BO127"/>
      <c r="BP127"/>
      <c r="BQ127"/>
      <c r="BR127"/>
      <c r="BS127"/>
      <c r="BT127"/>
      <c r="BU127"/>
      <c r="BV127"/>
      <c r="BW127"/>
      <c r="BX127"/>
      <c r="BY127"/>
    </row>
    <row r="128" spans="5:77" ht="16.5" hidden="1" x14ac:dyDescent="0.3">
      <c r="E128" s="300" t="s">
        <v>760</v>
      </c>
      <c r="F128" s="300" t="s">
        <v>651</v>
      </c>
      <c r="G128" s="300">
        <v>20210101</v>
      </c>
      <c r="H128" s="300">
        <v>2021</v>
      </c>
      <c r="I128" s="300">
        <v>52</v>
      </c>
      <c r="J128" s="300">
        <v>2021</v>
      </c>
      <c r="K128" s="300">
        <v>180</v>
      </c>
      <c r="L128" s="300" t="s">
        <v>872</v>
      </c>
      <c r="M128" s="300" t="s">
        <v>486</v>
      </c>
      <c r="N128" s="300" t="s">
        <v>660</v>
      </c>
      <c r="O128" s="300" t="s">
        <v>762</v>
      </c>
      <c r="P128" s="300">
        <v>800</v>
      </c>
      <c r="Q128" s="300" t="s">
        <v>930</v>
      </c>
      <c r="R128" s="300" t="s">
        <v>452</v>
      </c>
      <c r="S128" s="300">
        <v>0</v>
      </c>
      <c r="T128" s="300" t="s">
        <v>763</v>
      </c>
      <c r="U128" s="300" t="s">
        <v>764</v>
      </c>
      <c r="V128" s="300" t="s">
        <v>873</v>
      </c>
      <c r="W128" s="300" t="s">
        <v>766</v>
      </c>
      <c r="X128" s="300" t="b">
        <v>1</v>
      </c>
      <c r="Y128" s="300">
        <v>31</v>
      </c>
      <c r="Z128" s="300" t="s">
        <v>767</v>
      </c>
      <c r="AA128" s="300" t="s">
        <v>767</v>
      </c>
      <c r="AB128" s="300" t="s">
        <v>66</v>
      </c>
      <c r="AC128" s="300" t="s">
        <v>66</v>
      </c>
      <c r="AD128" s="300">
        <v>2</v>
      </c>
      <c r="AE128" s="300" t="b">
        <v>0</v>
      </c>
      <c r="AF128" s="300" t="s">
        <v>768</v>
      </c>
      <c r="AG128" s="300" t="s">
        <v>769</v>
      </c>
      <c r="AH128" s="300">
        <v>0</v>
      </c>
      <c r="AI128" s="300">
        <v>0</v>
      </c>
      <c r="AJ128" s="300" t="s">
        <v>770</v>
      </c>
      <c r="AK128" s="300">
        <v>-1</v>
      </c>
      <c r="AL128" s="300" t="s">
        <v>771</v>
      </c>
      <c r="AM128" s="300">
        <v>0</v>
      </c>
      <c r="AN128" s="300" t="b">
        <v>0</v>
      </c>
      <c r="AO128" s="300">
        <v>-1</v>
      </c>
      <c r="AP128" s="300" t="s">
        <v>771</v>
      </c>
      <c r="AQ128" s="300">
        <v>0</v>
      </c>
      <c r="AR128" s="300" t="b">
        <v>0</v>
      </c>
      <c r="AS128" s="300">
        <v>0</v>
      </c>
      <c r="AT128" s="300" t="b">
        <v>0</v>
      </c>
      <c r="AU128" s="300">
        <v>0</v>
      </c>
      <c r="AV128" s="300" t="b">
        <v>0</v>
      </c>
      <c r="AW128" s="300" t="s">
        <v>931</v>
      </c>
      <c r="AX128" s="300"/>
      <c r="AY128" s="300" t="s">
        <v>931</v>
      </c>
      <c r="AZ128" s="300">
        <v>0</v>
      </c>
      <c r="BA128" s="300" t="b">
        <v>0</v>
      </c>
      <c r="BB128" s="300" t="b">
        <v>1</v>
      </c>
      <c r="BC128"/>
      <c r="BD128"/>
      <c r="BE128"/>
      <c r="BF128"/>
      <c r="BG128"/>
      <c r="BH128"/>
      <c r="BI128"/>
      <c r="BJ128"/>
      <c r="BK128"/>
      <c r="BL128"/>
      <c r="BM128"/>
      <c r="BN128"/>
      <c r="BO128"/>
      <c r="BP128"/>
      <c r="BQ128"/>
      <c r="BR128"/>
      <c r="BS128"/>
      <c r="BT128"/>
      <c r="BU128"/>
      <c r="BV128"/>
      <c r="BW128"/>
      <c r="BX128"/>
      <c r="BY128"/>
    </row>
    <row r="129" spans="5:77" ht="16.5" hidden="1" x14ac:dyDescent="0.3">
      <c r="E129" s="300" t="s">
        <v>760</v>
      </c>
      <c r="F129" s="300" t="s">
        <v>651</v>
      </c>
      <c r="G129" s="300">
        <v>20210101</v>
      </c>
      <c r="H129" s="300">
        <v>2021</v>
      </c>
      <c r="I129" s="300">
        <v>52</v>
      </c>
      <c r="J129" s="300">
        <v>2021</v>
      </c>
      <c r="K129" s="300">
        <v>180</v>
      </c>
      <c r="L129" s="300" t="s">
        <v>872</v>
      </c>
      <c r="M129" s="300" t="s">
        <v>486</v>
      </c>
      <c r="N129" s="300" t="s">
        <v>660</v>
      </c>
      <c r="O129" s="300" t="s">
        <v>762</v>
      </c>
      <c r="P129" s="300">
        <v>804</v>
      </c>
      <c r="Q129" s="300" t="s">
        <v>932</v>
      </c>
      <c r="R129" s="300" t="s">
        <v>933</v>
      </c>
      <c r="S129" s="300">
        <v>0</v>
      </c>
      <c r="T129" s="300" t="s">
        <v>763</v>
      </c>
      <c r="U129" s="300" t="s">
        <v>764</v>
      </c>
      <c r="V129" s="300" t="s">
        <v>873</v>
      </c>
      <c r="W129" s="300" t="s">
        <v>766</v>
      </c>
      <c r="X129" s="300" t="b">
        <v>1</v>
      </c>
      <c r="Y129" s="300">
        <v>31</v>
      </c>
      <c r="Z129" s="300" t="s">
        <v>767</v>
      </c>
      <c r="AA129" s="300" t="s">
        <v>767</v>
      </c>
      <c r="AB129" s="300" t="s">
        <v>66</v>
      </c>
      <c r="AC129" s="300" t="s">
        <v>66</v>
      </c>
      <c r="AD129" s="300">
        <v>2</v>
      </c>
      <c r="AE129" s="300" t="b">
        <v>0</v>
      </c>
      <c r="AF129" s="300" t="s">
        <v>768</v>
      </c>
      <c r="AG129" s="300" t="s">
        <v>769</v>
      </c>
      <c r="AH129" s="300">
        <v>0</v>
      </c>
      <c r="AI129" s="300">
        <v>0</v>
      </c>
      <c r="AJ129" s="300" t="s">
        <v>770</v>
      </c>
      <c r="AK129" s="300">
        <v>-1</v>
      </c>
      <c r="AL129" s="300" t="s">
        <v>771</v>
      </c>
      <c r="AM129" s="300">
        <v>0</v>
      </c>
      <c r="AN129" s="300" t="b">
        <v>0</v>
      </c>
      <c r="AO129" s="300">
        <v>-1</v>
      </c>
      <c r="AP129" s="300" t="s">
        <v>771</v>
      </c>
      <c r="AQ129" s="300">
        <v>0</v>
      </c>
      <c r="AR129" s="300" t="b">
        <v>0</v>
      </c>
      <c r="AS129" s="300">
        <v>0</v>
      </c>
      <c r="AT129" s="300" t="b">
        <v>0</v>
      </c>
      <c r="AU129" s="300">
        <v>0</v>
      </c>
      <c r="AV129" s="300" t="b">
        <v>0</v>
      </c>
      <c r="AW129" s="300" t="s">
        <v>934</v>
      </c>
      <c r="AX129" s="300"/>
      <c r="AY129" s="300" t="s">
        <v>934</v>
      </c>
      <c r="AZ129" s="300">
        <v>0</v>
      </c>
      <c r="BA129" s="300" t="b">
        <v>0</v>
      </c>
      <c r="BB129" s="300" t="b">
        <v>1</v>
      </c>
      <c r="BC129"/>
      <c r="BD129"/>
      <c r="BE129"/>
      <c r="BF129"/>
      <c r="BG129"/>
      <c r="BH129"/>
      <c r="BI129"/>
      <c r="BJ129"/>
      <c r="BK129"/>
      <c r="BL129"/>
      <c r="BM129"/>
      <c r="BN129"/>
      <c r="BO129"/>
      <c r="BP129"/>
      <c r="BQ129"/>
      <c r="BR129"/>
      <c r="BS129"/>
      <c r="BT129"/>
      <c r="BU129"/>
      <c r="BV129"/>
      <c r="BW129"/>
      <c r="BX129"/>
      <c r="BY129"/>
    </row>
    <row r="130" spans="5:77" ht="16.5" hidden="1" x14ac:dyDescent="0.3">
      <c r="E130" s="300" t="s">
        <v>760</v>
      </c>
      <c r="F130" s="300" t="s">
        <v>651</v>
      </c>
      <c r="G130" s="300">
        <v>20210101</v>
      </c>
      <c r="H130" s="300">
        <v>2021</v>
      </c>
      <c r="I130" s="300">
        <v>52</v>
      </c>
      <c r="J130" s="300">
        <v>2021</v>
      </c>
      <c r="K130" s="300">
        <v>180</v>
      </c>
      <c r="L130" s="300" t="s">
        <v>872</v>
      </c>
      <c r="M130" s="300" t="s">
        <v>486</v>
      </c>
      <c r="N130" s="300" t="s">
        <v>660</v>
      </c>
      <c r="O130" s="300" t="s">
        <v>762</v>
      </c>
      <c r="P130" s="300">
        <v>818</v>
      </c>
      <c r="Q130" s="300" t="s">
        <v>935</v>
      </c>
      <c r="R130" s="300" t="s">
        <v>427</v>
      </c>
      <c r="S130" s="300">
        <v>0</v>
      </c>
      <c r="T130" s="300" t="s">
        <v>763</v>
      </c>
      <c r="U130" s="300" t="s">
        <v>764</v>
      </c>
      <c r="V130" s="300" t="s">
        <v>873</v>
      </c>
      <c r="W130" s="300" t="s">
        <v>766</v>
      </c>
      <c r="X130" s="300" t="b">
        <v>1</v>
      </c>
      <c r="Y130" s="300">
        <v>31</v>
      </c>
      <c r="Z130" s="300" t="s">
        <v>767</v>
      </c>
      <c r="AA130" s="300" t="s">
        <v>767</v>
      </c>
      <c r="AB130" s="300" t="s">
        <v>66</v>
      </c>
      <c r="AC130" s="300" t="s">
        <v>66</v>
      </c>
      <c r="AD130" s="300">
        <v>2</v>
      </c>
      <c r="AE130" s="300" t="b">
        <v>0</v>
      </c>
      <c r="AF130" s="300" t="s">
        <v>768</v>
      </c>
      <c r="AG130" s="300" t="s">
        <v>769</v>
      </c>
      <c r="AH130" s="300">
        <v>0</v>
      </c>
      <c r="AI130" s="300">
        <v>0</v>
      </c>
      <c r="AJ130" s="300" t="s">
        <v>770</v>
      </c>
      <c r="AK130" s="300">
        <v>-1</v>
      </c>
      <c r="AL130" s="300" t="s">
        <v>771</v>
      </c>
      <c r="AM130" s="300">
        <v>0</v>
      </c>
      <c r="AN130" s="300" t="b">
        <v>0</v>
      </c>
      <c r="AO130" s="300">
        <v>-1</v>
      </c>
      <c r="AP130" s="300" t="s">
        <v>771</v>
      </c>
      <c r="AQ130" s="300">
        <v>0</v>
      </c>
      <c r="AR130" s="300" t="b">
        <v>0</v>
      </c>
      <c r="AS130" s="300">
        <v>0</v>
      </c>
      <c r="AT130" s="300" t="b">
        <v>0</v>
      </c>
      <c r="AU130" s="300">
        <v>0</v>
      </c>
      <c r="AV130" s="300" t="b">
        <v>0</v>
      </c>
      <c r="AW130" s="300" t="s">
        <v>936</v>
      </c>
      <c r="AX130" s="300"/>
      <c r="AY130" s="300" t="s">
        <v>936</v>
      </c>
      <c r="AZ130" s="300">
        <v>0</v>
      </c>
      <c r="BA130" s="300" t="b">
        <v>0</v>
      </c>
      <c r="BB130" s="300" t="b">
        <v>1</v>
      </c>
      <c r="BC130"/>
      <c r="BD130"/>
      <c r="BE130"/>
      <c r="BF130"/>
      <c r="BG130"/>
      <c r="BH130"/>
      <c r="BI130"/>
      <c r="BJ130"/>
      <c r="BK130"/>
      <c r="BL130"/>
      <c r="BM130"/>
      <c r="BN130"/>
      <c r="BO130"/>
      <c r="BP130"/>
      <c r="BQ130"/>
      <c r="BR130"/>
      <c r="BS130"/>
      <c r="BT130"/>
      <c r="BU130"/>
      <c r="BV130"/>
      <c r="BW130"/>
      <c r="BX130"/>
      <c r="BY130"/>
    </row>
    <row r="131" spans="5:77" ht="16.5" hidden="1" x14ac:dyDescent="0.3">
      <c r="E131" s="300" t="s">
        <v>760</v>
      </c>
      <c r="F131" s="300" t="s">
        <v>651</v>
      </c>
      <c r="G131" s="300">
        <v>20210101</v>
      </c>
      <c r="H131" s="300">
        <v>2021</v>
      </c>
      <c r="I131" s="300">
        <v>52</v>
      </c>
      <c r="J131" s="300">
        <v>2021</v>
      </c>
      <c r="K131" s="300">
        <v>180</v>
      </c>
      <c r="L131" s="300" t="s">
        <v>872</v>
      </c>
      <c r="M131" s="300" t="s">
        <v>486</v>
      </c>
      <c r="N131" s="300" t="s">
        <v>660</v>
      </c>
      <c r="O131" s="300" t="s">
        <v>762</v>
      </c>
      <c r="P131" s="300">
        <v>826</v>
      </c>
      <c r="Q131" s="300" t="s">
        <v>937</v>
      </c>
      <c r="R131" s="300" t="s">
        <v>938</v>
      </c>
      <c r="S131" s="300">
        <v>0</v>
      </c>
      <c r="T131" s="300" t="s">
        <v>763</v>
      </c>
      <c r="U131" s="300" t="s">
        <v>764</v>
      </c>
      <c r="V131" s="300" t="s">
        <v>873</v>
      </c>
      <c r="W131" s="300" t="s">
        <v>766</v>
      </c>
      <c r="X131" s="300" t="b">
        <v>1</v>
      </c>
      <c r="Y131" s="300">
        <v>31</v>
      </c>
      <c r="Z131" s="300" t="s">
        <v>767</v>
      </c>
      <c r="AA131" s="300" t="s">
        <v>767</v>
      </c>
      <c r="AB131" s="300" t="s">
        <v>66</v>
      </c>
      <c r="AC131" s="300" t="s">
        <v>66</v>
      </c>
      <c r="AD131" s="300">
        <v>2</v>
      </c>
      <c r="AE131" s="300" t="b">
        <v>0</v>
      </c>
      <c r="AF131" s="300" t="s">
        <v>768</v>
      </c>
      <c r="AG131" s="300" t="s">
        <v>769</v>
      </c>
      <c r="AH131" s="300">
        <v>0</v>
      </c>
      <c r="AI131" s="300">
        <v>0</v>
      </c>
      <c r="AJ131" s="300" t="s">
        <v>770</v>
      </c>
      <c r="AK131" s="300">
        <v>-1</v>
      </c>
      <c r="AL131" s="300" t="s">
        <v>771</v>
      </c>
      <c r="AM131" s="300">
        <v>0</v>
      </c>
      <c r="AN131" s="300" t="b">
        <v>0</v>
      </c>
      <c r="AO131" s="300">
        <v>-1</v>
      </c>
      <c r="AP131" s="300" t="s">
        <v>771</v>
      </c>
      <c r="AQ131" s="300">
        <v>0</v>
      </c>
      <c r="AR131" s="300" t="b">
        <v>0</v>
      </c>
      <c r="AS131" s="300">
        <v>0</v>
      </c>
      <c r="AT131" s="300" t="b">
        <v>0</v>
      </c>
      <c r="AU131" s="300">
        <v>0</v>
      </c>
      <c r="AV131" s="300" t="b">
        <v>0</v>
      </c>
      <c r="AW131" s="300" t="s">
        <v>939</v>
      </c>
      <c r="AX131" s="300"/>
      <c r="AY131" s="300" t="s">
        <v>939</v>
      </c>
      <c r="AZ131" s="300">
        <v>0</v>
      </c>
      <c r="BA131" s="300" t="b">
        <v>0</v>
      </c>
      <c r="BB131" s="300" t="b">
        <v>1</v>
      </c>
      <c r="BC131"/>
      <c r="BD131"/>
      <c r="BE131"/>
      <c r="BF131"/>
      <c r="BG131"/>
      <c r="BH131"/>
      <c r="BI131"/>
      <c r="BJ131"/>
      <c r="BK131"/>
      <c r="BL131"/>
      <c r="BM131"/>
      <c r="BN131"/>
      <c r="BO131"/>
      <c r="BP131"/>
      <c r="BQ131"/>
      <c r="BR131"/>
      <c r="BS131"/>
      <c r="BT131"/>
      <c r="BU131"/>
      <c r="BV131"/>
      <c r="BW131"/>
      <c r="BX131"/>
      <c r="BY131"/>
    </row>
    <row r="132" spans="5:77" ht="16.5" hidden="1" x14ac:dyDescent="0.3">
      <c r="E132" s="300" t="s">
        <v>760</v>
      </c>
      <c r="F132" s="300" t="s">
        <v>651</v>
      </c>
      <c r="G132" s="300">
        <v>20210101</v>
      </c>
      <c r="H132" s="300">
        <v>2021</v>
      </c>
      <c r="I132" s="300">
        <v>52</v>
      </c>
      <c r="J132" s="300">
        <v>2021</v>
      </c>
      <c r="K132" s="300">
        <v>180</v>
      </c>
      <c r="L132" s="300" t="s">
        <v>872</v>
      </c>
      <c r="M132" s="300" t="s">
        <v>486</v>
      </c>
      <c r="N132" s="300" t="s">
        <v>660</v>
      </c>
      <c r="O132" s="300" t="s">
        <v>762</v>
      </c>
      <c r="P132" s="300">
        <v>834</v>
      </c>
      <c r="Q132" s="300" t="s">
        <v>940</v>
      </c>
      <c r="R132" s="300" t="s">
        <v>941</v>
      </c>
      <c r="S132" s="300">
        <v>0</v>
      </c>
      <c r="T132" s="300" t="s">
        <v>763</v>
      </c>
      <c r="U132" s="300" t="s">
        <v>764</v>
      </c>
      <c r="V132" s="300" t="s">
        <v>873</v>
      </c>
      <c r="W132" s="300" t="s">
        <v>766</v>
      </c>
      <c r="X132" s="300" t="b">
        <v>1</v>
      </c>
      <c r="Y132" s="300">
        <v>31</v>
      </c>
      <c r="Z132" s="300" t="s">
        <v>767</v>
      </c>
      <c r="AA132" s="300" t="s">
        <v>767</v>
      </c>
      <c r="AB132" s="300" t="s">
        <v>66</v>
      </c>
      <c r="AC132" s="300" t="s">
        <v>66</v>
      </c>
      <c r="AD132" s="300">
        <v>2</v>
      </c>
      <c r="AE132" s="300" t="b">
        <v>0</v>
      </c>
      <c r="AF132" s="300" t="s">
        <v>768</v>
      </c>
      <c r="AG132" s="300" t="s">
        <v>769</v>
      </c>
      <c r="AH132" s="300">
        <v>0</v>
      </c>
      <c r="AI132" s="300">
        <v>0</v>
      </c>
      <c r="AJ132" s="300" t="s">
        <v>770</v>
      </c>
      <c r="AK132" s="300">
        <v>-1</v>
      </c>
      <c r="AL132" s="300" t="s">
        <v>771</v>
      </c>
      <c r="AM132" s="300">
        <v>0</v>
      </c>
      <c r="AN132" s="300" t="b">
        <v>0</v>
      </c>
      <c r="AO132" s="300">
        <v>-1</v>
      </c>
      <c r="AP132" s="300" t="s">
        <v>771</v>
      </c>
      <c r="AQ132" s="300">
        <v>0</v>
      </c>
      <c r="AR132" s="300" t="b">
        <v>0</v>
      </c>
      <c r="AS132" s="300">
        <v>0</v>
      </c>
      <c r="AT132" s="300" t="b">
        <v>0</v>
      </c>
      <c r="AU132" s="300">
        <v>0</v>
      </c>
      <c r="AV132" s="300" t="b">
        <v>0</v>
      </c>
      <c r="AW132" s="300" t="s">
        <v>942</v>
      </c>
      <c r="AX132" s="300"/>
      <c r="AY132" s="300" t="s">
        <v>942</v>
      </c>
      <c r="AZ132" s="300">
        <v>0</v>
      </c>
      <c r="BA132" s="300" t="b">
        <v>0</v>
      </c>
      <c r="BB132" s="300" t="b">
        <v>1</v>
      </c>
      <c r="BC132"/>
      <c r="BD132"/>
      <c r="BE132"/>
      <c r="BF132"/>
      <c r="BG132"/>
      <c r="BH132"/>
      <c r="BI132"/>
      <c r="BJ132"/>
      <c r="BK132"/>
      <c r="BL132"/>
      <c r="BM132"/>
      <c r="BN132"/>
      <c r="BO132"/>
      <c r="BP132"/>
      <c r="BQ132"/>
      <c r="BR132"/>
      <c r="BS132"/>
      <c r="BT132"/>
      <c r="BU132"/>
      <c r="BV132"/>
      <c r="BW132"/>
      <c r="BX132"/>
      <c r="BY132"/>
    </row>
    <row r="133" spans="5:77" ht="16.5" hidden="1" x14ac:dyDescent="0.3">
      <c r="E133" s="300" t="s">
        <v>760</v>
      </c>
      <c r="F133" s="300" t="s">
        <v>651</v>
      </c>
      <c r="G133" s="300">
        <v>20210101</v>
      </c>
      <c r="H133" s="300">
        <v>2021</v>
      </c>
      <c r="I133" s="300">
        <v>52</v>
      </c>
      <c r="J133" s="300">
        <v>2021</v>
      </c>
      <c r="K133" s="300">
        <v>180</v>
      </c>
      <c r="L133" s="300" t="s">
        <v>872</v>
      </c>
      <c r="M133" s="300" t="s">
        <v>486</v>
      </c>
      <c r="N133" s="300" t="s">
        <v>660</v>
      </c>
      <c r="O133" s="300" t="s">
        <v>762</v>
      </c>
      <c r="P133" s="300">
        <v>894</v>
      </c>
      <c r="Q133" s="300" t="s">
        <v>943</v>
      </c>
      <c r="R133" s="300" t="s">
        <v>431</v>
      </c>
      <c r="S133" s="300">
        <v>0</v>
      </c>
      <c r="T133" s="300" t="s">
        <v>763</v>
      </c>
      <c r="U133" s="300" t="s">
        <v>764</v>
      </c>
      <c r="V133" s="300" t="s">
        <v>873</v>
      </c>
      <c r="W133" s="300" t="s">
        <v>766</v>
      </c>
      <c r="X133" s="300" t="b">
        <v>1</v>
      </c>
      <c r="Y133" s="300">
        <v>31</v>
      </c>
      <c r="Z133" s="300" t="s">
        <v>767</v>
      </c>
      <c r="AA133" s="300" t="s">
        <v>767</v>
      </c>
      <c r="AB133" s="300" t="s">
        <v>66</v>
      </c>
      <c r="AC133" s="300" t="s">
        <v>66</v>
      </c>
      <c r="AD133" s="300">
        <v>2</v>
      </c>
      <c r="AE133" s="300" t="b">
        <v>0</v>
      </c>
      <c r="AF133" s="300" t="s">
        <v>768</v>
      </c>
      <c r="AG133" s="300" t="s">
        <v>769</v>
      </c>
      <c r="AH133" s="300">
        <v>0</v>
      </c>
      <c r="AI133" s="300">
        <v>0</v>
      </c>
      <c r="AJ133" s="300" t="s">
        <v>770</v>
      </c>
      <c r="AK133" s="300">
        <v>-1</v>
      </c>
      <c r="AL133" s="300" t="s">
        <v>771</v>
      </c>
      <c r="AM133" s="300">
        <v>0</v>
      </c>
      <c r="AN133" s="300" t="b">
        <v>0</v>
      </c>
      <c r="AO133" s="300">
        <v>-1</v>
      </c>
      <c r="AP133" s="300" t="s">
        <v>771</v>
      </c>
      <c r="AQ133" s="300">
        <v>0</v>
      </c>
      <c r="AR133" s="300" t="b">
        <v>0</v>
      </c>
      <c r="AS133" s="300">
        <v>0</v>
      </c>
      <c r="AT133" s="300" t="b">
        <v>0</v>
      </c>
      <c r="AU133" s="300">
        <v>0</v>
      </c>
      <c r="AV133" s="300" t="b">
        <v>0</v>
      </c>
      <c r="AW133" s="300" t="s">
        <v>944</v>
      </c>
      <c r="AX133" s="300"/>
      <c r="AY133" s="300" t="s">
        <v>944</v>
      </c>
      <c r="AZ133" s="300">
        <v>0</v>
      </c>
      <c r="BA133" s="300" t="b">
        <v>0</v>
      </c>
      <c r="BB133" s="300" t="b">
        <v>1</v>
      </c>
      <c r="BC133"/>
      <c r="BD133"/>
      <c r="BE133"/>
      <c r="BF133"/>
      <c r="BG133"/>
      <c r="BH133"/>
      <c r="BI133"/>
      <c r="BJ133"/>
      <c r="BK133"/>
      <c r="BL133"/>
      <c r="BM133"/>
      <c r="BN133"/>
      <c r="BO133"/>
      <c r="BP133"/>
      <c r="BQ133"/>
      <c r="BR133"/>
      <c r="BS133"/>
      <c r="BT133"/>
      <c r="BU133"/>
      <c r="BV133"/>
      <c r="BW133"/>
      <c r="BX133"/>
      <c r="BY133"/>
    </row>
    <row r="134" spans="5:77" ht="16.5" hidden="1" x14ac:dyDescent="0.3">
      <c r="E134" s="300" t="s">
        <v>760</v>
      </c>
      <c r="F134" s="300" t="s">
        <v>651</v>
      </c>
      <c r="G134" s="300">
        <v>20210101</v>
      </c>
      <c r="H134" s="300">
        <v>2021</v>
      </c>
      <c r="I134" s="300">
        <v>52</v>
      </c>
      <c r="J134" s="300">
        <v>2021</v>
      </c>
      <c r="K134" s="300">
        <v>562</v>
      </c>
      <c r="L134" s="300" t="s">
        <v>761</v>
      </c>
      <c r="M134" s="300" t="s">
        <v>451</v>
      </c>
      <c r="N134" s="300" t="s">
        <v>660</v>
      </c>
      <c r="O134" s="300" t="s">
        <v>762</v>
      </c>
      <c r="P134" s="300">
        <v>0</v>
      </c>
      <c r="Q134" s="300" t="s">
        <v>763</v>
      </c>
      <c r="R134" s="300" t="s">
        <v>764</v>
      </c>
      <c r="S134" s="300">
        <v>0</v>
      </c>
      <c r="T134" s="300" t="s">
        <v>763</v>
      </c>
      <c r="U134" s="300" t="s">
        <v>764</v>
      </c>
      <c r="V134" s="300" t="s">
        <v>873</v>
      </c>
      <c r="W134" s="300" t="s">
        <v>766</v>
      </c>
      <c r="X134" s="300" t="b">
        <v>1</v>
      </c>
      <c r="Y134" s="300">
        <v>31</v>
      </c>
      <c r="Z134" s="300" t="s">
        <v>767</v>
      </c>
      <c r="AA134" s="300" t="s">
        <v>767</v>
      </c>
      <c r="AB134" s="300" t="s">
        <v>66</v>
      </c>
      <c r="AC134" s="300" t="s">
        <v>66</v>
      </c>
      <c r="AD134" s="300">
        <v>2</v>
      </c>
      <c r="AE134" s="300" t="b">
        <v>0</v>
      </c>
      <c r="AF134" s="300" t="s">
        <v>768</v>
      </c>
      <c r="AG134" s="300" t="s">
        <v>769</v>
      </c>
      <c r="AH134" s="300">
        <v>0</v>
      </c>
      <c r="AI134" s="300">
        <v>0</v>
      </c>
      <c r="AJ134" s="300" t="s">
        <v>770</v>
      </c>
      <c r="AK134" s="300">
        <v>-1</v>
      </c>
      <c r="AL134" s="300" t="s">
        <v>771</v>
      </c>
      <c r="AM134" s="300">
        <v>0</v>
      </c>
      <c r="AN134" s="300" t="b">
        <v>0</v>
      </c>
      <c r="AO134" s="300">
        <v>-1</v>
      </c>
      <c r="AP134" s="300" t="s">
        <v>771</v>
      </c>
      <c r="AQ134" s="300">
        <v>0</v>
      </c>
      <c r="AR134" s="300" t="b">
        <v>0</v>
      </c>
      <c r="AS134" s="300">
        <v>0</v>
      </c>
      <c r="AT134" s="300" t="b">
        <v>0</v>
      </c>
      <c r="AU134" s="300">
        <v>0</v>
      </c>
      <c r="AV134" s="300" t="b">
        <v>0</v>
      </c>
      <c r="AW134" s="300" t="s">
        <v>945</v>
      </c>
      <c r="AX134" s="300">
        <v>0</v>
      </c>
      <c r="AY134" s="300" t="s">
        <v>945</v>
      </c>
      <c r="AZ134" s="300">
        <v>0</v>
      </c>
      <c r="BA134" s="300" t="b">
        <v>0</v>
      </c>
      <c r="BB134" s="300" t="b">
        <v>1</v>
      </c>
      <c r="BC134"/>
      <c r="BD134"/>
      <c r="BE134"/>
      <c r="BF134"/>
      <c r="BG134"/>
      <c r="BH134"/>
      <c r="BI134"/>
      <c r="BJ134"/>
      <c r="BK134"/>
      <c r="BL134"/>
      <c r="BM134"/>
      <c r="BN134"/>
      <c r="BO134"/>
      <c r="BP134"/>
      <c r="BQ134"/>
      <c r="BR134"/>
      <c r="BS134"/>
      <c r="BT134"/>
      <c r="BU134"/>
      <c r="BV134"/>
      <c r="BW134"/>
      <c r="BX134"/>
      <c r="BY134"/>
    </row>
    <row r="135" spans="5:77" ht="16.5" hidden="1" x14ac:dyDescent="0.3">
      <c r="E135" s="300" t="s">
        <v>760</v>
      </c>
      <c r="F135" s="300" t="s">
        <v>651</v>
      </c>
      <c r="G135" s="300">
        <v>20210101</v>
      </c>
      <c r="H135" s="300">
        <v>2021</v>
      </c>
      <c r="I135" s="300">
        <v>52</v>
      </c>
      <c r="J135" s="300">
        <v>2021</v>
      </c>
      <c r="K135" s="300">
        <v>562</v>
      </c>
      <c r="L135" s="300" t="s">
        <v>761</v>
      </c>
      <c r="M135" s="300" t="s">
        <v>451</v>
      </c>
      <c r="N135" s="300" t="s">
        <v>660</v>
      </c>
      <c r="O135" s="300" t="s">
        <v>762</v>
      </c>
      <c r="P135" s="300">
        <v>156</v>
      </c>
      <c r="Q135" s="300" t="s">
        <v>773</v>
      </c>
      <c r="R135" s="300" t="s">
        <v>774</v>
      </c>
      <c r="S135" s="300">
        <v>0</v>
      </c>
      <c r="T135" s="300" t="s">
        <v>763</v>
      </c>
      <c r="U135" s="300" t="s">
        <v>764</v>
      </c>
      <c r="V135" s="300" t="s">
        <v>873</v>
      </c>
      <c r="W135" s="300" t="s">
        <v>766</v>
      </c>
      <c r="X135" s="300" t="b">
        <v>1</v>
      </c>
      <c r="Y135" s="300">
        <v>31</v>
      </c>
      <c r="Z135" s="300" t="s">
        <v>767</v>
      </c>
      <c r="AA135" s="300" t="s">
        <v>767</v>
      </c>
      <c r="AB135" s="300" t="s">
        <v>66</v>
      </c>
      <c r="AC135" s="300" t="s">
        <v>66</v>
      </c>
      <c r="AD135" s="300">
        <v>2</v>
      </c>
      <c r="AE135" s="300" t="b">
        <v>0</v>
      </c>
      <c r="AF135" s="300" t="s">
        <v>768</v>
      </c>
      <c r="AG135" s="300" t="s">
        <v>769</v>
      </c>
      <c r="AH135" s="300">
        <v>0</v>
      </c>
      <c r="AI135" s="300">
        <v>0</v>
      </c>
      <c r="AJ135" s="300" t="s">
        <v>770</v>
      </c>
      <c r="AK135" s="300">
        <v>-1</v>
      </c>
      <c r="AL135" s="300" t="s">
        <v>771</v>
      </c>
      <c r="AM135" s="300">
        <v>0</v>
      </c>
      <c r="AN135" s="300" t="b">
        <v>0</v>
      </c>
      <c r="AO135" s="300">
        <v>-1</v>
      </c>
      <c r="AP135" s="300" t="s">
        <v>771</v>
      </c>
      <c r="AQ135" s="300">
        <v>0</v>
      </c>
      <c r="AR135" s="300" t="b">
        <v>0</v>
      </c>
      <c r="AS135" s="300">
        <v>0</v>
      </c>
      <c r="AT135" s="300" t="b">
        <v>0</v>
      </c>
      <c r="AU135" s="300">
        <v>0</v>
      </c>
      <c r="AV135" s="300" t="b">
        <v>0</v>
      </c>
      <c r="AW135" s="300" t="s">
        <v>946</v>
      </c>
      <c r="AX135" s="300">
        <v>0</v>
      </c>
      <c r="AY135" s="300" t="s">
        <v>946</v>
      </c>
      <c r="AZ135" s="300">
        <v>0</v>
      </c>
      <c r="BA135" s="300" t="b">
        <v>0</v>
      </c>
      <c r="BB135" s="300" t="b">
        <v>1</v>
      </c>
      <c r="BC135"/>
      <c r="BD135"/>
      <c r="BE135"/>
      <c r="BF135"/>
      <c r="BG135"/>
      <c r="BH135"/>
      <c r="BI135"/>
      <c r="BJ135"/>
      <c r="BK135"/>
      <c r="BL135"/>
      <c r="BM135"/>
      <c r="BN135"/>
      <c r="BO135"/>
      <c r="BP135"/>
      <c r="BQ135"/>
      <c r="BR135"/>
      <c r="BS135"/>
      <c r="BT135"/>
      <c r="BU135"/>
      <c r="BV135"/>
      <c r="BW135"/>
      <c r="BX135"/>
      <c r="BY135"/>
    </row>
    <row r="136" spans="5:77" ht="16.5" hidden="1" x14ac:dyDescent="0.3">
      <c r="E136" s="300" t="s">
        <v>760</v>
      </c>
      <c r="F136" s="300" t="s">
        <v>651</v>
      </c>
      <c r="G136" s="300">
        <v>20210101</v>
      </c>
      <c r="H136" s="300">
        <v>2021</v>
      </c>
      <c r="I136" s="300">
        <v>52</v>
      </c>
      <c r="J136" s="300">
        <v>2021</v>
      </c>
      <c r="K136" s="300">
        <v>562</v>
      </c>
      <c r="L136" s="300" t="s">
        <v>761</v>
      </c>
      <c r="M136" s="300" t="s">
        <v>451</v>
      </c>
      <c r="N136" s="300" t="s">
        <v>660</v>
      </c>
      <c r="O136" s="300" t="s">
        <v>762</v>
      </c>
      <c r="P136" s="300">
        <v>204</v>
      </c>
      <c r="Q136" s="300" t="s">
        <v>776</v>
      </c>
      <c r="R136" s="300" t="s">
        <v>432</v>
      </c>
      <c r="S136" s="300">
        <v>0</v>
      </c>
      <c r="T136" s="300" t="s">
        <v>763</v>
      </c>
      <c r="U136" s="300" t="s">
        <v>764</v>
      </c>
      <c r="V136" s="300" t="s">
        <v>873</v>
      </c>
      <c r="W136" s="300" t="s">
        <v>766</v>
      </c>
      <c r="X136" s="300" t="b">
        <v>1</v>
      </c>
      <c r="Y136" s="300">
        <v>31</v>
      </c>
      <c r="Z136" s="300" t="s">
        <v>767</v>
      </c>
      <c r="AA136" s="300" t="s">
        <v>767</v>
      </c>
      <c r="AB136" s="300" t="s">
        <v>66</v>
      </c>
      <c r="AC136" s="300" t="s">
        <v>66</v>
      </c>
      <c r="AD136" s="300">
        <v>2</v>
      </c>
      <c r="AE136" s="300" t="b">
        <v>0</v>
      </c>
      <c r="AF136" s="300" t="s">
        <v>768</v>
      </c>
      <c r="AG136" s="300" t="s">
        <v>769</v>
      </c>
      <c r="AH136" s="300">
        <v>0</v>
      </c>
      <c r="AI136" s="300">
        <v>0</v>
      </c>
      <c r="AJ136" s="300" t="s">
        <v>770</v>
      </c>
      <c r="AK136" s="300">
        <v>-1</v>
      </c>
      <c r="AL136" s="300" t="s">
        <v>771</v>
      </c>
      <c r="AM136" s="300">
        <v>0</v>
      </c>
      <c r="AN136" s="300" t="b">
        <v>0</v>
      </c>
      <c r="AO136" s="300">
        <v>-1</v>
      </c>
      <c r="AP136" s="300" t="s">
        <v>771</v>
      </c>
      <c r="AQ136" s="300">
        <v>0</v>
      </c>
      <c r="AR136" s="300" t="b">
        <v>0</v>
      </c>
      <c r="AS136" s="300">
        <v>0</v>
      </c>
      <c r="AT136" s="300" t="b">
        <v>0</v>
      </c>
      <c r="AU136" s="300">
        <v>0</v>
      </c>
      <c r="AV136" s="300" t="b">
        <v>0</v>
      </c>
      <c r="AW136" s="300" t="s">
        <v>947</v>
      </c>
      <c r="AX136" s="300">
        <v>0</v>
      </c>
      <c r="AY136" s="300" t="s">
        <v>947</v>
      </c>
      <c r="AZ136" s="300">
        <v>0</v>
      </c>
      <c r="BA136" s="300" t="b">
        <v>0</v>
      </c>
      <c r="BB136" s="300" t="b">
        <v>1</v>
      </c>
      <c r="BC136"/>
      <c r="BD136"/>
      <c r="BE136"/>
      <c r="BF136"/>
      <c r="BG136"/>
      <c r="BH136"/>
      <c r="BI136"/>
      <c r="BJ136"/>
      <c r="BK136"/>
      <c r="BL136"/>
      <c r="BM136"/>
      <c r="BN136"/>
      <c r="BO136"/>
      <c r="BP136"/>
      <c r="BQ136"/>
      <c r="BR136"/>
      <c r="BS136"/>
      <c r="BT136"/>
      <c r="BU136"/>
      <c r="BV136"/>
      <c r="BW136"/>
      <c r="BX136"/>
      <c r="BY136"/>
    </row>
    <row r="137" spans="5:77" ht="16.5" hidden="1" x14ac:dyDescent="0.3">
      <c r="E137" s="300" t="s">
        <v>760</v>
      </c>
      <c r="F137" s="300" t="s">
        <v>651</v>
      </c>
      <c r="G137" s="300">
        <v>20210101</v>
      </c>
      <c r="H137" s="300">
        <v>2021</v>
      </c>
      <c r="I137" s="300">
        <v>52</v>
      </c>
      <c r="J137" s="300">
        <v>2021</v>
      </c>
      <c r="K137" s="300">
        <v>562</v>
      </c>
      <c r="L137" s="300" t="s">
        <v>761</v>
      </c>
      <c r="M137" s="300" t="s">
        <v>451</v>
      </c>
      <c r="N137" s="300" t="s">
        <v>660</v>
      </c>
      <c r="O137" s="300" t="s">
        <v>762</v>
      </c>
      <c r="P137" s="300">
        <v>251</v>
      </c>
      <c r="Q137" s="300" t="s">
        <v>778</v>
      </c>
      <c r="R137" s="300" t="s">
        <v>779</v>
      </c>
      <c r="S137" s="300">
        <v>0</v>
      </c>
      <c r="T137" s="300" t="s">
        <v>763</v>
      </c>
      <c r="U137" s="300" t="s">
        <v>764</v>
      </c>
      <c r="V137" s="300" t="s">
        <v>873</v>
      </c>
      <c r="W137" s="300" t="s">
        <v>766</v>
      </c>
      <c r="X137" s="300" t="b">
        <v>1</v>
      </c>
      <c r="Y137" s="300">
        <v>31</v>
      </c>
      <c r="Z137" s="300" t="s">
        <v>767</v>
      </c>
      <c r="AA137" s="300" t="s">
        <v>767</v>
      </c>
      <c r="AB137" s="300" t="s">
        <v>66</v>
      </c>
      <c r="AC137" s="300" t="s">
        <v>66</v>
      </c>
      <c r="AD137" s="300">
        <v>2</v>
      </c>
      <c r="AE137" s="300" t="b">
        <v>0</v>
      </c>
      <c r="AF137" s="300" t="s">
        <v>768</v>
      </c>
      <c r="AG137" s="300" t="s">
        <v>769</v>
      </c>
      <c r="AH137" s="300">
        <v>0</v>
      </c>
      <c r="AI137" s="300">
        <v>0</v>
      </c>
      <c r="AJ137" s="300" t="s">
        <v>770</v>
      </c>
      <c r="AK137" s="300">
        <v>-1</v>
      </c>
      <c r="AL137" s="300" t="s">
        <v>771</v>
      </c>
      <c r="AM137" s="300">
        <v>0</v>
      </c>
      <c r="AN137" s="300" t="b">
        <v>0</v>
      </c>
      <c r="AO137" s="300">
        <v>-1</v>
      </c>
      <c r="AP137" s="300" t="s">
        <v>771</v>
      </c>
      <c r="AQ137" s="300">
        <v>0</v>
      </c>
      <c r="AR137" s="300" t="b">
        <v>0</v>
      </c>
      <c r="AS137" s="300">
        <v>0</v>
      </c>
      <c r="AT137" s="300" t="b">
        <v>0</v>
      </c>
      <c r="AU137" s="300">
        <v>0</v>
      </c>
      <c r="AV137" s="300" t="b">
        <v>0</v>
      </c>
      <c r="AW137" s="300" t="s">
        <v>948</v>
      </c>
      <c r="AX137" s="300">
        <v>0</v>
      </c>
      <c r="AY137" s="300" t="s">
        <v>948</v>
      </c>
      <c r="AZ137" s="300">
        <v>0</v>
      </c>
      <c r="BA137" s="300" t="b">
        <v>0</v>
      </c>
      <c r="BB137" s="300" t="b">
        <v>1</v>
      </c>
      <c r="BC137"/>
      <c r="BD137"/>
      <c r="BE137"/>
      <c r="BF137"/>
      <c r="BG137"/>
      <c r="BH137"/>
      <c r="BI137"/>
      <c r="BJ137"/>
      <c r="BK137"/>
      <c r="BL137"/>
      <c r="BM137"/>
      <c r="BN137"/>
      <c r="BO137"/>
      <c r="BP137"/>
      <c r="BQ137"/>
      <c r="BR137"/>
      <c r="BS137"/>
      <c r="BT137"/>
      <c r="BU137"/>
      <c r="BV137"/>
      <c r="BW137"/>
      <c r="BX137"/>
      <c r="BY137"/>
    </row>
    <row r="138" spans="5:77" ht="16.5" hidden="1" x14ac:dyDescent="0.3">
      <c r="E138" s="300" t="s">
        <v>760</v>
      </c>
      <c r="F138" s="300" t="s">
        <v>651</v>
      </c>
      <c r="G138" s="300">
        <v>20210101</v>
      </c>
      <c r="H138" s="300">
        <v>2021</v>
      </c>
      <c r="I138" s="300">
        <v>52</v>
      </c>
      <c r="J138" s="300">
        <v>2021</v>
      </c>
      <c r="K138" s="300">
        <v>562</v>
      </c>
      <c r="L138" s="300" t="s">
        <v>761</v>
      </c>
      <c r="M138" s="300" t="s">
        <v>451</v>
      </c>
      <c r="N138" s="300" t="s">
        <v>660</v>
      </c>
      <c r="O138" s="300" t="s">
        <v>762</v>
      </c>
      <c r="P138" s="300">
        <v>266</v>
      </c>
      <c r="Q138" s="300" t="s">
        <v>949</v>
      </c>
      <c r="R138" s="300" t="s">
        <v>453</v>
      </c>
      <c r="S138" s="300">
        <v>0</v>
      </c>
      <c r="T138" s="300" t="s">
        <v>763</v>
      </c>
      <c r="U138" s="300" t="s">
        <v>764</v>
      </c>
      <c r="V138" s="300" t="s">
        <v>873</v>
      </c>
      <c r="W138" s="300" t="s">
        <v>766</v>
      </c>
      <c r="X138" s="300" t="b">
        <v>1</v>
      </c>
      <c r="Y138" s="300">
        <v>31</v>
      </c>
      <c r="Z138" s="300" t="s">
        <v>767</v>
      </c>
      <c r="AA138" s="300" t="s">
        <v>767</v>
      </c>
      <c r="AB138" s="300" t="s">
        <v>66</v>
      </c>
      <c r="AC138" s="300" t="s">
        <v>66</v>
      </c>
      <c r="AD138" s="300">
        <v>2</v>
      </c>
      <c r="AE138" s="300" t="b">
        <v>0</v>
      </c>
      <c r="AF138" s="300" t="s">
        <v>768</v>
      </c>
      <c r="AG138" s="300" t="s">
        <v>769</v>
      </c>
      <c r="AH138" s="300">
        <v>0</v>
      </c>
      <c r="AI138" s="300">
        <v>0</v>
      </c>
      <c r="AJ138" s="300" t="s">
        <v>770</v>
      </c>
      <c r="AK138" s="300">
        <v>-1</v>
      </c>
      <c r="AL138" s="300" t="s">
        <v>771</v>
      </c>
      <c r="AM138" s="300">
        <v>0</v>
      </c>
      <c r="AN138" s="300" t="b">
        <v>0</v>
      </c>
      <c r="AO138" s="300">
        <v>-1</v>
      </c>
      <c r="AP138" s="300" t="s">
        <v>771</v>
      </c>
      <c r="AQ138" s="300">
        <v>0</v>
      </c>
      <c r="AR138" s="300" t="b">
        <v>0</v>
      </c>
      <c r="AS138" s="300">
        <v>0</v>
      </c>
      <c r="AT138" s="300" t="b">
        <v>0</v>
      </c>
      <c r="AU138" s="300">
        <v>0</v>
      </c>
      <c r="AV138" s="300" t="b">
        <v>0</v>
      </c>
      <c r="AW138" s="300" t="s">
        <v>950</v>
      </c>
      <c r="AX138" s="300">
        <v>0</v>
      </c>
      <c r="AY138" s="300" t="s">
        <v>950</v>
      </c>
      <c r="AZ138" s="300">
        <v>0</v>
      </c>
      <c r="BA138" s="300" t="b">
        <v>0</v>
      </c>
      <c r="BB138" s="300" t="b">
        <v>1</v>
      </c>
      <c r="BC138"/>
      <c r="BD138"/>
      <c r="BE138"/>
      <c r="BF138"/>
      <c r="BG138"/>
      <c r="BH138"/>
      <c r="BI138"/>
      <c r="BJ138"/>
      <c r="BK138"/>
      <c r="BL138"/>
      <c r="BM138"/>
      <c r="BN138"/>
      <c r="BO138"/>
      <c r="BP138"/>
      <c r="BQ138"/>
      <c r="BR138"/>
      <c r="BS138"/>
      <c r="BT138"/>
      <c r="BU138"/>
      <c r="BV138"/>
      <c r="BW138"/>
      <c r="BX138"/>
      <c r="BY138"/>
    </row>
    <row r="139" spans="5:77" ht="16.5" hidden="1" x14ac:dyDescent="0.3">
      <c r="E139" s="300" t="s">
        <v>760</v>
      </c>
      <c r="F139" s="300" t="s">
        <v>651</v>
      </c>
      <c r="G139" s="300">
        <v>20210101</v>
      </c>
      <c r="H139" s="300">
        <v>2021</v>
      </c>
      <c r="I139" s="300">
        <v>52</v>
      </c>
      <c r="J139" s="300">
        <v>2021</v>
      </c>
      <c r="K139" s="300">
        <v>562</v>
      </c>
      <c r="L139" s="300" t="s">
        <v>761</v>
      </c>
      <c r="M139" s="300" t="s">
        <v>451</v>
      </c>
      <c r="N139" s="300" t="s">
        <v>660</v>
      </c>
      <c r="O139" s="300" t="s">
        <v>762</v>
      </c>
      <c r="P139" s="300">
        <v>276</v>
      </c>
      <c r="Q139" s="300" t="s">
        <v>781</v>
      </c>
      <c r="R139" s="300" t="s">
        <v>782</v>
      </c>
      <c r="S139" s="300">
        <v>0</v>
      </c>
      <c r="T139" s="300" t="s">
        <v>763</v>
      </c>
      <c r="U139" s="300" t="s">
        <v>764</v>
      </c>
      <c r="V139" s="300" t="s">
        <v>873</v>
      </c>
      <c r="W139" s="300" t="s">
        <v>766</v>
      </c>
      <c r="X139" s="300" t="b">
        <v>1</v>
      </c>
      <c r="Y139" s="300">
        <v>31</v>
      </c>
      <c r="Z139" s="300" t="s">
        <v>767</v>
      </c>
      <c r="AA139" s="300" t="s">
        <v>767</v>
      </c>
      <c r="AB139" s="300" t="s">
        <v>66</v>
      </c>
      <c r="AC139" s="300" t="s">
        <v>66</v>
      </c>
      <c r="AD139" s="300">
        <v>2</v>
      </c>
      <c r="AE139" s="300" t="b">
        <v>0</v>
      </c>
      <c r="AF139" s="300" t="s">
        <v>768</v>
      </c>
      <c r="AG139" s="300" t="s">
        <v>769</v>
      </c>
      <c r="AH139" s="300">
        <v>0</v>
      </c>
      <c r="AI139" s="300">
        <v>0</v>
      </c>
      <c r="AJ139" s="300" t="s">
        <v>770</v>
      </c>
      <c r="AK139" s="300">
        <v>-1</v>
      </c>
      <c r="AL139" s="300" t="s">
        <v>771</v>
      </c>
      <c r="AM139" s="300">
        <v>0</v>
      </c>
      <c r="AN139" s="300" t="b">
        <v>0</v>
      </c>
      <c r="AO139" s="300">
        <v>-1</v>
      </c>
      <c r="AP139" s="300" t="s">
        <v>771</v>
      </c>
      <c r="AQ139" s="300">
        <v>0</v>
      </c>
      <c r="AR139" s="300" t="b">
        <v>0</v>
      </c>
      <c r="AS139" s="300">
        <v>0</v>
      </c>
      <c r="AT139" s="300" t="b">
        <v>0</v>
      </c>
      <c r="AU139" s="300">
        <v>0</v>
      </c>
      <c r="AV139" s="300" t="b">
        <v>0</v>
      </c>
      <c r="AW139" s="300" t="s">
        <v>951</v>
      </c>
      <c r="AX139" s="300">
        <v>0</v>
      </c>
      <c r="AY139" s="300" t="s">
        <v>951</v>
      </c>
      <c r="AZ139" s="300">
        <v>0</v>
      </c>
      <c r="BA139" s="300" t="b">
        <v>0</v>
      </c>
      <c r="BB139" s="300" t="b">
        <v>1</v>
      </c>
      <c r="BC139"/>
      <c r="BD139"/>
      <c r="BE139"/>
      <c r="BF139"/>
      <c r="BG139"/>
      <c r="BH139"/>
      <c r="BI139"/>
      <c r="BJ139"/>
      <c r="BK139"/>
      <c r="BL139"/>
      <c r="BM139"/>
      <c r="BN139"/>
      <c r="BO139"/>
      <c r="BP139"/>
      <c r="BQ139"/>
      <c r="BR139"/>
      <c r="BS139"/>
      <c r="BT139"/>
      <c r="BU139"/>
      <c r="BV139"/>
      <c r="BW139"/>
      <c r="BX139"/>
      <c r="BY139"/>
    </row>
    <row r="140" spans="5:77" ht="16.5" hidden="1" x14ac:dyDescent="0.3">
      <c r="E140" s="300" t="s">
        <v>760</v>
      </c>
      <c r="F140" s="300" t="s">
        <v>651</v>
      </c>
      <c r="G140" s="300">
        <v>20210101</v>
      </c>
      <c r="H140" s="300">
        <v>2021</v>
      </c>
      <c r="I140" s="300">
        <v>52</v>
      </c>
      <c r="J140" s="300">
        <v>2021</v>
      </c>
      <c r="K140" s="300">
        <v>562</v>
      </c>
      <c r="L140" s="300" t="s">
        <v>761</v>
      </c>
      <c r="M140" s="300" t="s">
        <v>451</v>
      </c>
      <c r="N140" s="300" t="s">
        <v>660</v>
      </c>
      <c r="O140" s="300" t="s">
        <v>762</v>
      </c>
      <c r="P140" s="300">
        <v>288</v>
      </c>
      <c r="Q140" s="300" t="s">
        <v>784</v>
      </c>
      <c r="R140" s="300" t="s">
        <v>428</v>
      </c>
      <c r="S140" s="300">
        <v>0</v>
      </c>
      <c r="T140" s="300" t="s">
        <v>763</v>
      </c>
      <c r="U140" s="300" t="s">
        <v>764</v>
      </c>
      <c r="V140" s="300" t="s">
        <v>873</v>
      </c>
      <c r="W140" s="300" t="s">
        <v>766</v>
      </c>
      <c r="X140" s="300" t="b">
        <v>1</v>
      </c>
      <c r="Y140" s="300">
        <v>31</v>
      </c>
      <c r="Z140" s="300" t="s">
        <v>767</v>
      </c>
      <c r="AA140" s="300" t="s">
        <v>767</v>
      </c>
      <c r="AB140" s="300" t="s">
        <v>66</v>
      </c>
      <c r="AC140" s="300" t="s">
        <v>66</v>
      </c>
      <c r="AD140" s="300">
        <v>2</v>
      </c>
      <c r="AE140" s="300" t="b">
        <v>0</v>
      </c>
      <c r="AF140" s="300" t="s">
        <v>768</v>
      </c>
      <c r="AG140" s="300" t="s">
        <v>769</v>
      </c>
      <c r="AH140" s="300">
        <v>0</v>
      </c>
      <c r="AI140" s="300">
        <v>0</v>
      </c>
      <c r="AJ140" s="300" t="s">
        <v>770</v>
      </c>
      <c r="AK140" s="300">
        <v>-1</v>
      </c>
      <c r="AL140" s="300" t="s">
        <v>771</v>
      </c>
      <c r="AM140" s="300">
        <v>0</v>
      </c>
      <c r="AN140" s="300" t="b">
        <v>0</v>
      </c>
      <c r="AO140" s="300">
        <v>-1</v>
      </c>
      <c r="AP140" s="300" t="s">
        <v>771</v>
      </c>
      <c r="AQ140" s="300">
        <v>0</v>
      </c>
      <c r="AR140" s="300" t="b">
        <v>0</v>
      </c>
      <c r="AS140" s="300">
        <v>0</v>
      </c>
      <c r="AT140" s="300" t="b">
        <v>0</v>
      </c>
      <c r="AU140" s="300">
        <v>0</v>
      </c>
      <c r="AV140" s="300" t="b">
        <v>0</v>
      </c>
      <c r="AW140" s="300" t="s">
        <v>952</v>
      </c>
      <c r="AX140" s="300">
        <v>0</v>
      </c>
      <c r="AY140" s="300" t="s">
        <v>952</v>
      </c>
      <c r="AZ140" s="300">
        <v>0</v>
      </c>
      <c r="BA140" s="300" t="b">
        <v>0</v>
      </c>
      <c r="BB140" s="300" t="b">
        <v>1</v>
      </c>
      <c r="BC140"/>
      <c r="BD140"/>
      <c r="BE140"/>
      <c r="BF140"/>
      <c r="BG140"/>
      <c r="BH140"/>
      <c r="BI140"/>
      <c r="BJ140"/>
      <c r="BK140"/>
      <c r="BL140"/>
      <c r="BM140"/>
      <c r="BN140"/>
      <c r="BO140"/>
      <c r="BP140"/>
      <c r="BQ140"/>
      <c r="BR140"/>
      <c r="BS140"/>
      <c r="BT140"/>
      <c r="BU140"/>
      <c r="BV140"/>
      <c r="BW140"/>
      <c r="BX140"/>
      <c r="BY140"/>
    </row>
    <row r="141" spans="5:77" ht="16.5" hidden="1" x14ac:dyDescent="0.3">
      <c r="E141" s="300" t="s">
        <v>760</v>
      </c>
      <c r="F141" s="300" t="s">
        <v>651</v>
      </c>
      <c r="G141" s="300">
        <v>20210101</v>
      </c>
      <c r="H141" s="300">
        <v>2021</v>
      </c>
      <c r="I141" s="300">
        <v>52</v>
      </c>
      <c r="J141" s="300">
        <v>2021</v>
      </c>
      <c r="K141" s="300">
        <v>562</v>
      </c>
      <c r="L141" s="300" t="s">
        <v>761</v>
      </c>
      <c r="M141" s="300" t="s">
        <v>451</v>
      </c>
      <c r="N141" s="300" t="s">
        <v>660</v>
      </c>
      <c r="O141" s="300" t="s">
        <v>762</v>
      </c>
      <c r="P141" s="300">
        <v>384</v>
      </c>
      <c r="Q141" s="300" t="s">
        <v>786</v>
      </c>
      <c r="R141" s="300" t="s">
        <v>559</v>
      </c>
      <c r="S141" s="300">
        <v>0</v>
      </c>
      <c r="T141" s="300" t="s">
        <v>763</v>
      </c>
      <c r="U141" s="300" t="s">
        <v>764</v>
      </c>
      <c r="V141" s="300" t="s">
        <v>873</v>
      </c>
      <c r="W141" s="300" t="s">
        <v>766</v>
      </c>
      <c r="X141" s="300" t="b">
        <v>1</v>
      </c>
      <c r="Y141" s="300">
        <v>31</v>
      </c>
      <c r="Z141" s="300" t="s">
        <v>767</v>
      </c>
      <c r="AA141" s="300" t="s">
        <v>767</v>
      </c>
      <c r="AB141" s="300" t="s">
        <v>66</v>
      </c>
      <c r="AC141" s="300" t="s">
        <v>66</v>
      </c>
      <c r="AD141" s="300">
        <v>2</v>
      </c>
      <c r="AE141" s="300" t="b">
        <v>0</v>
      </c>
      <c r="AF141" s="300" t="s">
        <v>768</v>
      </c>
      <c r="AG141" s="300" t="s">
        <v>769</v>
      </c>
      <c r="AH141" s="300">
        <v>0</v>
      </c>
      <c r="AI141" s="300">
        <v>0</v>
      </c>
      <c r="AJ141" s="300" t="s">
        <v>770</v>
      </c>
      <c r="AK141" s="300">
        <v>-1</v>
      </c>
      <c r="AL141" s="300" t="s">
        <v>771</v>
      </c>
      <c r="AM141" s="300">
        <v>0</v>
      </c>
      <c r="AN141" s="300" t="b">
        <v>0</v>
      </c>
      <c r="AO141" s="300">
        <v>-1</v>
      </c>
      <c r="AP141" s="300" t="s">
        <v>771</v>
      </c>
      <c r="AQ141" s="300">
        <v>0</v>
      </c>
      <c r="AR141" s="300" t="b">
        <v>0</v>
      </c>
      <c r="AS141" s="300">
        <v>0</v>
      </c>
      <c r="AT141" s="300" t="b">
        <v>0</v>
      </c>
      <c r="AU141" s="300">
        <v>0</v>
      </c>
      <c r="AV141" s="300" t="b">
        <v>0</v>
      </c>
      <c r="AW141" s="300" t="s">
        <v>953</v>
      </c>
      <c r="AX141" s="300">
        <v>0</v>
      </c>
      <c r="AY141" s="300" t="s">
        <v>953</v>
      </c>
      <c r="AZ141" s="300">
        <v>0</v>
      </c>
      <c r="BA141" s="300" t="b">
        <v>0</v>
      </c>
      <c r="BB141" s="300" t="b">
        <v>1</v>
      </c>
      <c r="BC141"/>
      <c r="BD141"/>
      <c r="BE141"/>
      <c r="BF141"/>
      <c r="BG141"/>
      <c r="BH141"/>
      <c r="BI141"/>
      <c r="BJ141"/>
      <c r="BK141"/>
      <c r="BL141"/>
      <c r="BM141"/>
      <c r="BN141"/>
      <c r="BO141"/>
      <c r="BP141"/>
      <c r="BQ141"/>
      <c r="BR141"/>
      <c r="BS141"/>
      <c r="BT141"/>
      <c r="BU141"/>
      <c r="BV141"/>
      <c r="BW141"/>
      <c r="BX141"/>
      <c r="BY141"/>
    </row>
    <row r="142" spans="5:77" ht="16.5" hidden="1" x14ac:dyDescent="0.3">
      <c r="E142" s="300" t="s">
        <v>760</v>
      </c>
      <c r="F142" s="300" t="s">
        <v>651</v>
      </c>
      <c r="G142" s="300">
        <v>20210101</v>
      </c>
      <c r="H142" s="300">
        <v>2021</v>
      </c>
      <c r="I142" s="300">
        <v>52</v>
      </c>
      <c r="J142" s="300">
        <v>2021</v>
      </c>
      <c r="K142" s="300">
        <v>562</v>
      </c>
      <c r="L142" s="300" t="s">
        <v>761</v>
      </c>
      <c r="M142" s="300" t="s">
        <v>451</v>
      </c>
      <c r="N142" s="300" t="s">
        <v>660</v>
      </c>
      <c r="O142" s="300" t="s">
        <v>762</v>
      </c>
      <c r="P142" s="300">
        <v>414</v>
      </c>
      <c r="Q142" s="300" t="s">
        <v>954</v>
      </c>
      <c r="R142" s="300" t="s">
        <v>955</v>
      </c>
      <c r="S142" s="300">
        <v>0</v>
      </c>
      <c r="T142" s="300" t="s">
        <v>763</v>
      </c>
      <c r="U142" s="300" t="s">
        <v>764</v>
      </c>
      <c r="V142" s="300" t="s">
        <v>873</v>
      </c>
      <c r="W142" s="300" t="s">
        <v>766</v>
      </c>
      <c r="X142" s="300" t="b">
        <v>1</v>
      </c>
      <c r="Y142" s="300">
        <v>31</v>
      </c>
      <c r="Z142" s="300" t="s">
        <v>767</v>
      </c>
      <c r="AA142" s="300" t="s">
        <v>767</v>
      </c>
      <c r="AB142" s="300" t="s">
        <v>66</v>
      </c>
      <c r="AC142" s="300" t="s">
        <v>66</v>
      </c>
      <c r="AD142" s="300">
        <v>2</v>
      </c>
      <c r="AE142" s="300" t="b">
        <v>0</v>
      </c>
      <c r="AF142" s="300" t="s">
        <v>768</v>
      </c>
      <c r="AG142" s="300" t="s">
        <v>769</v>
      </c>
      <c r="AH142" s="300">
        <v>0</v>
      </c>
      <c r="AI142" s="300">
        <v>0</v>
      </c>
      <c r="AJ142" s="300" t="s">
        <v>770</v>
      </c>
      <c r="AK142" s="300">
        <v>-1</v>
      </c>
      <c r="AL142" s="300" t="s">
        <v>771</v>
      </c>
      <c r="AM142" s="300">
        <v>0</v>
      </c>
      <c r="AN142" s="300" t="b">
        <v>0</v>
      </c>
      <c r="AO142" s="300">
        <v>-1</v>
      </c>
      <c r="AP142" s="300" t="s">
        <v>771</v>
      </c>
      <c r="AQ142" s="300">
        <v>0</v>
      </c>
      <c r="AR142" s="300" t="b">
        <v>0</v>
      </c>
      <c r="AS142" s="300">
        <v>0</v>
      </c>
      <c r="AT142" s="300" t="b">
        <v>0</v>
      </c>
      <c r="AU142" s="300">
        <v>0</v>
      </c>
      <c r="AV142" s="300" t="b">
        <v>0</v>
      </c>
      <c r="AW142" s="300" t="s">
        <v>956</v>
      </c>
      <c r="AX142" s="300">
        <v>0</v>
      </c>
      <c r="AY142" s="300" t="s">
        <v>956</v>
      </c>
      <c r="AZ142" s="300">
        <v>0</v>
      </c>
      <c r="BA142" s="300" t="b">
        <v>0</v>
      </c>
      <c r="BB142" s="300" t="b">
        <v>1</v>
      </c>
      <c r="BC142"/>
      <c r="BD142"/>
      <c r="BE142"/>
      <c r="BF142"/>
      <c r="BG142"/>
      <c r="BH142"/>
      <c r="BI142"/>
      <c r="BJ142"/>
      <c r="BK142"/>
      <c r="BL142"/>
      <c r="BM142"/>
      <c r="BN142"/>
      <c r="BO142"/>
      <c r="BP142"/>
      <c r="BQ142"/>
      <c r="BR142"/>
      <c r="BS142"/>
      <c r="BT142"/>
      <c r="BU142"/>
      <c r="BV142"/>
      <c r="BW142"/>
      <c r="BX142"/>
      <c r="BY142"/>
    </row>
    <row r="143" spans="5:77" ht="16.5" hidden="1" x14ac:dyDescent="0.3">
      <c r="E143" s="300" t="s">
        <v>760</v>
      </c>
      <c r="F143" s="300" t="s">
        <v>651</v>
      </c>
      <c r="G143" s="300">
        <v>20210101</v>
      </c>
      <c r="H143" s="300">
        <v>2021</v>
      </c>
      <c r="I143" s="300">
        <v>52</v>
      </c>
      <c r="J143" s="300">
        <v>2021</v>
      </c>
      <c r="K143" s="300">
        <v>562</v>
      </c>
      <c r="L143" s="300" t="s">
        <v>761</v>
      </c>
      <c r="M143" s="300" t="s">
        <v>451</v>
      </c>
      <c r="N143" s="300" t="s">
        <v>660</v>
      </c>
      <c r="O143" s="300" t="s">
        <v>762</v>
      </c>
      <c r="P143" s="300">
        <v>434</v>
      </c>
      <c r="Q143" s="300" t="s">
        <v>957</v>
      </c>
      <c r="R143" s="300" t="s">
        <v>457</v>
      </c>
      <c r="S143" s="300">
        <v>0</v>
      </c>
      <c r="T143" s="300" t="s">
        <v>763</v>
      </c>
      <c r="U143" s="300" t="s">
        <v>764</v>
      </c>
      <c r="V143" s="300" t="s">
        <v>873</v>
      </c>
      <c r="W143" s="300" t="s">
        <v>766</v>
      </c>
      <c r="X143" s="300" t="b">
        <v>1</v>
      </c>
      <c r="Y143" s="300">
        <v>31</v>
      </c>
      <c r="Z143" s="300" t="s">
        <v>767</v>
      </c>
      <c r="AA143" s="300" t="s">
        <v>767</v>
      </c>
      <c r="AB143" s="300" t="s">
        <v>66</v>
      </c>
      <c r="AC143" s="300" t="s">
        <v>66</v>
      </c>
      <c r="AD143" s="300">
        <v>2</v>
      </c>
      <c r="AE143" s="300" t="b">
        <v>0</v>
      </c>
      <c r="AF143" s="300" t="s">
        <v>768</v>
      </c>
      <c r="AG143" s="300" t="s">
        <v>769</v>
      </c>
      <c r="AH143" s="300">
        <v>0</v>
      </c>
      <c r="AI143" s="300">
        <v>0</v>
      </c>
      <c r="AJ143" s="300" t="s">
        <v>770</v>
      </c>
      <c r="AK143" s="300">
        <v>-1</v>
      </c>
      <c r="AL143" s="300" t="s">
        <v>771</v>
      </c>
      <c r="AM143" s="300">
        <v>0</v>
      </c>
      <c r="AN143" s="300" t="b">
        <v>0</v>
      </c>
      <c r="AO143" s="300">
        <v>-1</v>
      </c>
      <c r="AP143" s="300" t="s">
        <v>771</v>
      </c>
      <c r="AQ143" s="300">
        <v>0</v>
      </c>
      <c r="AR143" s="300" t="b">
        <v>0</v>
      </c>
      <c r="AS143" s="300">
        <v>0</v>
      </c>
      <c r="AT143" s="300" t="b">
        <v>0</v>
      </c>
      <c r="AU143" s="300">
        <v>0</v>
      </c>
      <c r="AV143" s="300" t="b">
        <v>0</v>
      </c>
      <c r="AW143" s="300" t="s">
        <v>958</v>
      </c>
      <c r="AX143" s="300">
        <v>0</v>
      </c>
      <c r="AY143" s="300" t="s">
        <v>958</v>
      </c>
      <c r="AZ143" s="300">
        <v>0</v>
      </c>
      <c r="BA143" s="300" t="b">
        <v>0</v>
      </c>
      <c r="BB143" s="300" t="b">
        <v>1</v>
      </c>
      <c r="BC143"/>
      <c r="BD143"/>
      <c r="BE143"/>
      <c r="BF143"/>
      <c r="BG143"/>
      <c r="BH143"/>
      <c r="BI143"/>
      <c r="BJ143"/>
      <c r="BK143"/>
      <c r="BL143"/>
      <c r="BM143"/>
      <c r="BN143"/>
      <c r="BO143"/>
      <c r="BP143"/>
      <c r="BQ143"/>
      <c r="BR143"/>
      <c r="BS143"/>
      <c r="BT143"/>
      <c r="BU143"/>
      <c r="BV143"/>
      <c r="BW143"/>
      <c r="BX143"/>
      <c r="BY143"/>
    </row>
    <row r="144" spans="5:77" ht="16.5" hidden="1" x14ac:dyDescent="0.3">
      <c r="E144" s="300" t="s">
        <v>760</v>
      </c>
      <c r="F144" s="300" t="s">
        <v>651</v>
      </c>
      <c r="G144" s="300">
        <v>20210101</v>
      </c>
      <c r="H144" s="300">
        <v>2021</v>
      </c>
      <c r="I144" s="300">
        <v>52</v>
      </c>
      <c r="J144" s="300">
        <v>2021</v>
      </c>
      <c r="K144" s="300">
        <v>562</v>
      </c>
      <c r="L144" s="300" t="s">
        <v>761</v>
      </c>
      <c r="M144" s="300" t="s">
        <v>451</v>
      </c>
      <c r="N144" s="300" t="s">
        <v>660</v>
      </c>
      <c r="O144" s="300" t="s">
        <v>762</v>
      </c>
      <c r="P144" s="300">
        <v>504</v>
      </c>
      <c r="Q144" s="300" t="s">
        <v>959</v>
      </c>
      <c r="R144" s="300" t="s">
        <v>426</v>
      </c>
      <c r="S144" s="300">
        <v>0</v>
      </c>
      <c r="T144" s="300" t="s">
        <v>763</v>
      </c>
      <c r="U144" s="300" t="s">
        <v>764</v>
      </c>
      <c r="V144" s="300" t="s">
        <v>873</v>
      </c>
      <c r="W144" s="300" t="s">
        <v>766</v>
      </c>
      <c r="X144" s="300" t="b">
        <v>1</v>
      </c>
      <c r="Y144" s="300">
        <v>31</v>
      </c>
      <c r="Z144" s="300" t="s">
        <v>767</v>
      </c>
      <c r="AA144" s="300" t="s">
        <v>767</v>
      </c>
      <c r="AB144" s="300" t="s">
        <v>66</v>
      </c>
      <c r="AC144" s="300" t="s">
        <v>66</v>
      </c>
      <c r="AD144" s="300">
        <v>2</v>
      </c>
      <c r="AE144" s="300" t="b">
        <v>0</v>
      </c>
      <c r="AF144" s="300" t="s">
        <v>768</v>
      </c>
      <c r="AG144" s="300" t="s">
        <v>769</v>
      </c>
      <c r="AH144" s="300">
        <v>0</v>
      </c>
      <c r="AI144" s="300">
        <v>0</v>
      </c>
      <c r="AJ144" s="300" t="s">
        <v>770</v>
      </c>
      <c r="AK144" s="300">
        <v>-1</v>
      </c>
      <c r="AL144" s="300" t="s">
        <v>771</v>
      </c>
      <c r="AM144" s="300">
        <v>0</v>
      </c>
      <c r="AN144" s="300" t="b">
        <v>0</v>
      </c>
      <c r="AO144" s="300">
        <v>-1</v>
      </c>
      <c r="AP144" s="300" t="s">
        <v>771</v>
      </c>
      <c r="AQ144" s="300">
        <v>0</v>
      </c>
      <c r="AR144" s="300" t="b">
        <v>0</v>
      </c>
      <c r="AS144" s="300">
        <v>0</v>
      </c>
      <c r="AT144" s="300" t="b">
        <v>0</v>
      </c>
      <c r="AU144" s="300">
        <v>0</v>
      </c>
      <c r="AV144" s="300" t="b">
        <v>0</v>
      </c>
      <c r="AW144" s="300" t="s">
        <v>960</v>
      </c>
      <c r="AX144" s="300">
        <v>0</v>
      </c>
      <c r="AY144" s="300" t="s">
        <v>960</v>
      </c>
      <c r="AZ144" s="300">
        <v>0</v>
      </c>
      <c r="BA144" s="300" t="b">
        <v>0</v>
      </c>
      <c r="BB144" s="300" t="b">
        <v>1</v>
      </c>
      <c r="BC144"/>
      <c r="BD144"/>
      <c r="BE144"/>
      <c r="BF144"/>
      <c r="BG144"/>
      <c r="BH144"/>
      <c r="BI144"/>
      <c r="BJ144"/>
      <c r="BK144"/>
      <c r="BL144"/>
      <c r="BM144"/>
      <c r="BN144"/>
      <c r="BO144"/>
      <c r="BP144"/>
      <c r="BQ144"/>
      <c r="BR144"/>
      <c r="BS144"/>
      <c r="BT144"/>
      <c r="BU144"/>
      <c r="BV144"/>
      <c r="BW144"/>
      <c r="BX144"/>
      <c r="BY144"/>
    </row>
    <row r="145" spans="5:77" ht="16.5" hidden="1" x14ac:dyDescent="0.3">
      <c r="E145" s="300" t="s">
        <v>760</v>
      </c>
      <c r="F145" s="300" t="s">
        <v>651</v>
      </c>
      <c r="G145" s="300">
        <v>20210101</v>
      </c>
      <c r="H145" s="300">
        <v>2021</v>
      </c>
      <c r="I145" s="300">
        <v>52</v>
      </c>
      <c r="J145" s="300">
        <v>2021</v>
      </c>
      <c r="K145" s="300">
        <v>562</v>
      </c>
      <c r="L145" s="300" t="s">
        <v>761</v>
      </c>
      <c r="M145" s="300" t="s">
        <v>451</v>
      </c>
      <c r="N145" s="300" t="s">
        <v>660</v>
      </c>
      <c r="O145" s="300" t="s">
        <v>762</v>
      </c>
      <c r="P145" s="300">
        <v>528</v>
      </c>
      <c r="Q145" s="300" t="s">
        <v>788</v>
      </c>
      <c r="R145" s="300" t="s">
        <v>789</v>
      </c>
      <c r="S145" s="300">
        <v>0</v>
      </c>
      <c r="T145" s="300" t="s">
        <v>763</v>
      </c>
      <c r="U145" s="300" t="s">
        <v>764</v>
      </c>
      <c r="V145" s="300" t="s">
        <v>873</v>
      </c>
      <c r="W145" s="300" t="s">
        <v>766</v>
      </c>
      <c r="X145" s="300" t="b">
        <v>1</v>
      </c>
      <c r="Y145" s="300">
        <v>31</v>
      </c>
      <c r="Z145" s="300" t="s">
        <v>767</v>
      </c>
      <c r="AA145" s="300" t="s">
        <v>767</v>
      </c>
      <c r="AB145" s="300" t="s">
        <v>66</v>
      </c>
      <c r="AC145" s="300" t="s">
        <v>66</v>
      </c>
      <c r="AD145" s="300">
        <v>2</v>
      </c>
      <c r="AE145" s="300" t="b">
        <v>0</v>
      </c>
      <c r="AF145" s="300" t="s">
        <v>768</v>
      </c>
      <c r="AG145" s="300" t="s">
        <v>769</v>
      </c>
      <c r="AH145" s="300">
        <v>0</v>
      </c>
      <c r="AI145" s="300">
        <v>0</v>
      </c>
      <c r="AJ145" s="300" t="s">
        <v>770</v>
      </c>
      <c r="AK145" s="300">
        <v>-1</v>
      </c>
      <c r="AL145" s="300" t="s">
        <v>771</v>
      </c>
      <c r="AM145" s="300">
        <v>0</v>
      </c>
      <c r="AN145" s="300" t="b">
        <v>0</v>
      </c>
      <c r="AO145" s="300">
        <v>-1</v>
      </c>
      <c r="AP145" s="300" t="s">
        <v>771</v>
      </c>
      <c r="AQ145" s="300">
        <v>0</v>
      </c>
      <c r="AR145" s="300" t="b">
        <v>0</v>
      </c>
      <c r="AS145" s="300">
        <v>0</v>
      </c>
      <c r="AT145" s="300" t="b">
        <v>0</v>
      </c>
      <c r="AU145" s="300">
        <v>0</v>
      </c>
      <c r="AV145" s="300" t="b">
        <v>0</v>
      </c>
      <c r="AW145" s="300" t="s">
        <v>961</v>
      </c>
      <c r="AX145" s="300">
        <v>0</v>
      </c>
      <c r="AY145" s="300" t="s">
        <v>961</v>
      </c>
      <c r="AZ145" s="300">
        <v>0</v>
      </c>
      <c r="BA145" s="300" t="b">
        <v>0</v>
      </c>
      <c r="BB145" s="300" t="b">
        <v>1</v>
      </c>
      <c r="BC145"/>
      <c r="BD145"/>
      <c r="BE145"/>
      <c r="BF145"/>
      <c r="BG145"/>
      <c r="BH145"/>
      <c r="BI145"/>
      <c r="BJ145"/>
      <c r="BK145"/>
      <c r="BL145"/>
      <c r="BM145"/>
      <c r="BN145"/>
      <c r="BO145"/>
      <c r="BP145"/>
      <c r="BQ145"/>
      <c r="BR145"/>
      <c r="BS145"/>
      <c r="BT145"/>
      <c r="BU145"/>
      <c r="BV145"/>
      <c r="BW145"/>
      <c r="BX145"/>
      <c r="BY145"/>
    </row>
    <row r="146" spans="5:77" ht="16.5" hidden="1" x14ac:dyDescent="0.3">
      <c r="E146" s="300" t="s">
        <v>760</v>
      </c>
      <c r="F146" s="300" t="s">
        <v>651</v>
      </c>
      <c r="G146" s="300">
        <v>20210101</v>
      </c>
      <c r="H146" s="300">
        <v>2021</v>
      </c>
      <c r="I146" s="300">
        <v>52</v>
      </c>
      <c r="J146" s="300">
        <v>2021</v>
      </c>
      <c r="K146" s="300">
        <v>562</v>
      </c>
      <c r="L146" s="300" t="s">
        <v>761</v>
      </c>
      <c r="M146" s="300" t="s">
        <v>451</v>
      </c>
      <c r="N146" s="300" t="s">
        <v>660</v>
      </c>
      <c r="O146" s="300" t="s">
        <v>762</v>
      </c>
      <c r="P146" s="300">
        <v>566</v>
      </c>
      <c r="Q146" s="300" t="s">
        <v>791</v>
      </c>
      <c r="R146" s="300" t="s">
        <v>434</v>
      </c>
      <c r="S146" s="300">
        <v>0</v>
      </c>
      <c r="T146" s="300" t="s">
        <v>763</v>
      </c>
      <c r="U146" s="300" t="s">
        <v>764</v>
      </c>
      <c r="V146" s="300" t="s">
        <v>873</v>
      </c>
      <c r="W146" s="300" t="s">
        <v>766</v>
      </c>
      <c r="X146" s="300" t="b">
        <v>1</v>
      </c>
      <c r="Y146" s="300">
        <v>31</v>
      </c>
      <c r="Z146" s="300" t="s">
        <v>767</v>
      </c>
      <c r="AA146" s="300" t="s">
        <v>767</v>
      </c>
      <c r="AB146" s="300" t="s">
        <v>66</v>
      </c>
      <c r="AC146" s="300" t="s">
        <v>66</v>
      </c>
      <c r="AD146" s="300">
        <v>2</v>
      </c>
      <c r="AE146" s="300" t="b">
        <v>0</v>
      </c>
      <c r="AF146" s="300" t="s">
        <v>768</v>
      </c>
      <c r="AG146" s="300" t="s">
        <v>769</v>
      </c>
      <c r="AH146" s="300">
        <v>0</v>
      </c>
      <c r="AI146" s="300">
        <v>0</v>
      </c>
      <c r="AJ146" s="300" t="s">
        <v>770</v>
      </c>
      <c r="AK146" s="300">
        <v>-1</v>
      </c>
      <c r="AL146" s="300" t="s">
        <v>771</v>
      </c>
      <c r="AM146" s="300">
        <v>0</v>
      </c>
      <c r="AN146" s="300" t="b">
        <v>0</v>
      </c>
      <c r="AO146" s="300">
        <v>-1</v>
      </c>
      <c r="AP146" s="300" t="s">
        <v>771</v>
      </c>
      <c r="AQ146" s="300">
        <v>0</v>
      </c>
      <c r="AR146" s="300" t="b">
        <v>0</v>
      </c>
      <c r="AS146" s="300">
        <v>0</v>
      </c>
      <c r="AT146" s="300" t="b">
        <v>0</v>
      </c>
      <c r="AU146" s="300">
        <v>0</v>
      </c>
      <c r="AV146" s="300" t="b">
        <v>0</v>
      </c>
      <c r="AW146" s="300" t="s">
        <v>962</v>
      </c>
      <c r="AX146" s="300">
        <v>0</v>
      </c>
      <c r="AY146" s="300" t="s">
        <v>962</v>
      </c>
      <c r="AZ146" s="300">
        <v>0</v>
      </c>
      <c r="BA146" s="300" t="b">
        <v>0</v>
      </c>
      <c r="BB146" s="300" t="b">
        <v>1</v>
      </c>
      <c r="BC146"/>
      <c r="BD146"/>
      <c r="BE146"/>
      <c r="BF146"/>
      <c r="BG146"/>
      <c r="BH146"/>
      <c r="BI146"/>
      <c r="BJ146"/>
      <c r="BK146"/>
      <c r="BL146"/>
      <c r="BM146"/>
      <c r="BN146"/>
      <c r="BO146"/>
      <c r="BP146"/>
      <c r="BQ146"/>
      <c r="BR146"/>
      <c r="BS146"/>
      <c r="BT146"/>
      <c r="BU146"/>
      <c r="BV146"/>
      <c r="BW146"/>
      <c r="BX146"/>
      <c r="BY146"/>
    </row>
    <row r="147" spans="5:77" ht="16.5" hidden="1" x14ac:dyDescent="0.3">
      <c r="E147" s="300" t="s">
        <v>760</v>
      </c>
      <c r="F147" s="300" t="s">
        <v>651</v>
      </c>
      <c r="G147" s="300">
        <v>20210101</v>
      </c>
      <c r="H147" s="300">
        <v>2021</v>
      </c>
      <c r="I147" s="300">
        <v>52</v>
      </c>
      <c r="J147" s="300">
        <v>2021</v>
      </c>
      <c r="K147" s="300">
        <v>562</v>
      </c>
      <c r="L147" s="300" t="s">
        <v>761</v>
      </c>
      <c r="M147" s="300" t="s">
        <v>451</v>
      </c>
      <c r="N147" s="300" t="s">
        <v>660</v>
      </c>
      <c r="O147" s="300" t="s">
        <v>762</v>
      </c>
      <c r="P147" s="300">
        <v>579</v>
      </c>
      <c r="Q147" s="300" t="s">
        <v>963</v>
      </c>
      <c r="R147" s="300" t="s">
        <v>964</v>
      </c>
      <c r="S147" s="300">
        <v>0</v>
      </c>
      <c r="T147" s="300" t="s">
        <v>763</v>
      </c>
      <c r="U147" s="300" t="s">
        <v>764</v>
      </c>
      <c r="V147" s="300" t="s">
        <v>873</v>
      </c>
      <c r="W147" s="300" t="s">
        <v>766</v>
      </c>
      <c r="X147" s="300" t="b">
        <v>1</v>
      </c>
      <c r="Y147" s="300">
        <v>31</v>
      </c>
      <c r="Z147" s="300" t="s">
        <v>767</v>
      </c>
      <c r="AA147" s="300" t="s">
        <v>767</v>
      </c>
      <c r="AB147" s="300" t="s">
        <v>66</v>
      </c>
      <c r="AC147" s="300" t="s">
        <v>66</v>
      </c>
      <c r="AD147" s="300">
        <v>2</v>
      </c>
      <c r="AE147" s="300" t="b">
        <v>0</v>
      </c>
      <c r="AF147" s="300" t="s">
        <v>768</v>
      </c>
      <c r="AG147" s="300" t="s">
        <v>769</v>
      </c>
      <c r="AH147" s="300">
        <v>0</v>
      </c>
      <c r="AI147" s="300">
        <v>0</v>
      </c>
      <c r="AJ147" s="300" t="s">
        <v>770</v>
      </c>
      <c r="AK147" s="300">
        <v>-1</v>
      </c>
      <c r="AL147" s="300" t="s">
        <v>771</v>
      </c>
      <c r="AM147" s="300">
        <v>0</v>
      </c>
      <c r="AN147" s="300" t="b">
        <v>0</v>
      </c>
      <c r="AO147" s="300">
        <v>-1</v>
      </c>
      <c r="AP147" s="300" t="s">
        <v>771</v>
      </c>
      <c r="AQ147" s="300">
        <v>0</v>
      </c>
      <c r="AR147" s="300" t="b">
        <v>0</v>
      </c>
      <c r="AS147" s="300">
        <v>0</v>
      </c>
      <c r="AT147" s="300" t="b">
        <v>0</v>
      </c>
      <c r="AU147" s="300">
        <v>0</v>
      </c>
      <c r="AV147" s="300" t="b">
        <v>0</v>
      </c>
      <c r="AW147" s="300" t="s">
        <v>965</v>
      </c>
      <c r="AX147" s="300">
        <v>0</v>
      </c>
      <c r="AY147" s="300" t="s">
        <v>965</v>
      </c>
      <c r="AZ147" s="300">
        <v>0</v>
      </c>
      <c r="BA147" s="300" t="b">
        <v>0</v>
      </c>
      <c r="BB147" s="300" t="b">
        <v>1</v>
      </c>
      <c r="BC147"/>
      <c r="BD147"/>
      <c r="BE147"/>
      <c r="BF147"/>
      <c r="BG147"/>
      <c r="BH147"/>
      <c r="BI147"/>
      <c r="BJ147"/>
      <c r="BK147"/>
      <c r="BL147"/>
      <c r="BM147"/>
      <c r="BN147"/>
      <c r="BO147"/>
      <c r="BP147"/>
      <c r="BQ147"/>
      <c r="BR147"/>
      <c r="BS147"/>
      <c r="BT147"/>
      <c r="BU147"/>
      <c r="BV147"/>
      <c r="BW147"/>
      <c r="BX147"/>
      <c r="BY147"/>
    </row>
    <row r="148" spans="5:77" ht="16.5" hidden="1" x14ac:dyDescent="0.3">
      <c r="E148" s="300" t="s">
        <v>760</v>
      </c>
      <c r="F148" s="300" t="s">
        <v>651</v>
      </c>
      <c r="G148" s="300">
        <v>20210101</v>
      </c>
      <c r="H148" s="300">
        <v>2021</v>
      </c>
      <c r="I148" s="300">
        <v>52</v>
      </c>
      <c r="J148" s="300">
        <v>2021</v>
      </c>
      <c r="K148" s="300">
        <v>562</v>
      </c>
      <c r="L148" s="300" t="s">
        <v>761</v>
      </c>
      <c r="M148" s="300" t="s">
        <v>451</v>
      </c>
      <c r="N148" s="300" t="s">
        <v>660</v>
      </c>
      <c r="O148" s="300" t="s">
        <v>762</v>
      </c>
      <c r="P148" s="300">
        <v>643</v>
      </c>
      <c r="Q148" s="300" t="s">
        <v>793</v>
      </c>
      <c r="R148" s="300" t="s">
        <v>794</v>
      </c>
      <c r="S148" s="300">
        <v>0</v>
      </c>
      <c r="T148" s="300" t="s">
        <v>763</v>
      </c>
      <c r="U148" s="300" t="s">
        <v>764</v>
      </c>
      <c r="V148" s="300" t="s">
        <v>873</v>
      </c>
      <c r="W148" s="300" t="s">
        <v>766</v>
      </c>
      <c r="X148" s="300" t="b">
        <v>1</v>
      </c>
      <c r="Y148" s="300">
        <v>31</v>
      </c>
      <c r="Z148" s="300" t="s">
        <v>767</v>
      </c>
      <c r="AA148" s="300" t="s">
        <v>767</v>
      </c>
      <c r="AB148" s="300" t="s">
        <v>66</v>
      </c>
      <c r="AC148" s="300" t="s">
        <v>66</v>
      </c>
      <c r="AD148" s="300">
        <v>2</v>
      </c>
      <c r="AE148" s="300" t="b">
        <v>0</v>
      </c>
      <c r="AF148" s="300" t="s">
        <v>768</v>
      </c>
      <c r="AG148" s="300" t="s">
        <v>769</v>
      </c>
      <c r="AH148" s="300">
        <v>0</v>
      </c>
      <c r="AI148" s="300">
        <v>0</v>
      </c>
      <c r="AJ148" s="300" t="s">
        <v>770</v>
      </c>
      <c r="AK148" s="300">
        <v>-1</v>
      </c>
      <c r="AL148" s="300" t="s">
        <v>771</v>
      </c>
      <c r="AM148" s="300">
        <v>0</v>
      </c>
      <c r="AN148" s="300" t="b">
        <v>0</v>
      </c>
      <c r="AO148" s="300">
        <v>-1</v>
      </c>
      <c r="AP148" s="300" t="s">
        <v>771</v>
      </c>
      <c r="AQ148" s="300">
        <v>0</v>
      </c>
      <c r="AR148" s="300" t="b">
        <v>0</v>
      </c>
      <c r="AS148" s="300">
        <v>0</v>
      </c>
      <c r="AT148" s="300" t="b">
        <v>0</v>
      </c>
      <c r="AU148" s="300">
        <v>0</v>
      </c>
      <c r="AV148" s="300" t="b">
        <v>0</v>
      </c>
      <c r="AW148" s="300" t="s">
        <v>966</v>
      </c>
      <c r="AX148" s="300">
        <v>0</v>
      </c>
      <c r="AY148" s="300" t="s">
        <v>966</v>
      </c>
      <c r="AZ148" s="300">
        <v>0</v>
      </c>
      <c r="BA148" s="300" t="b">
        <v>0</v>
      </c>
      <c r="BB148" s="300" t="b">
        <v>1</v>
      </c>
      <c r="BC148"/>
      <c r="BD148"/>
      <c r="BE148"/>
      <c r="BF148"/>
      <c r="BG148"/>
      <c r="BH148"/>
      <c r="BI148"/>
      <c r="BJ148"/>
      <c r="BK148"/>
      <c r="BL148"/>
      <c r="BM148"/>
      <c r="BN148"/>
      <c r="BO148"/>
      <c r="BP148"/>
      <c r="BQ148"/>
      <c r="BR148"/>
      <c r="BS148"/>
      <c r="BT148"/>
      <c r="BU148"/>
      <c r="BV148"/>
      <c r="BW148"/>
      <c r="BX148"/>
      <c r="BY148"/>
    </row>
    <row r="149" spans="5:77" ht="16.5" hidden="1" x14ac:dyDescent="0.3">
      <c r="E149" s="300" t="s">
        <v>760</v>
      </c>
      <c r="F149" s="300" t="s">
        <v>651</v>
      </c>
      <c r="G149" s="300">
        <v>20210101</v>
      </c>
      <c r="H149" s="300">
        <v>2021</v>
      </c>
      <c r="I149" s="300">
        <v>52</v>
      </c>
      <c r="J149" s="300">
        <v>2021</v>
      </c>
      <c r="K149" s="300">
        <v>562</v>
      </c>
      <c r="L149" s="300" t="s">
        <v>761</v>
      </c>
      <c r="M149" s="300" t="s">
        <v>451</v>
      </c>
      <c r="N149" s="300" t="s">
        <v>660</v>
      </c>
      <c r="O149" s="300" t="s">
        <v>762</v>
      </c>
      <c r="P149" s="300">
        <v>686</v>
      </c>
      <c r="Q149" s="300" t="s">
        <v>796</v>
      </c>
      <c r="R149" s="300" t="s">
        <v>438</v>
      </c>
      <c r="S149" s="300">
        <v>0</v>
      </c>
      <c r="T149" s="300" t="s">
        <v>763</v>
      </c>
      <c r="U149" s="300" t="s">
        <v>764</v>
      </c>
      <c r="V149" s="300" t="s">
        <v>873</v>
      </c>
      <c r="W149" s="300" t="s">
        <v>766</v>
      </c>
      <c r="X149" s="300" t="b">
        <v>1</v>
      </c>
      <c r="Y149" s="300">
        <v>31</v>
      </c>
      <c r="Z149" s="300" t="s">
        <v>767</v>
      </c>
      <c r="AA149" s="300" t="s">
        <v>767</v>
      </c>
      <c r="AB149" s="300" t="s">
        <v>66</v>
      </c>
      <c r="AC149" s="300" t="s">
        <v>66</v>
      </c>
      <c r="AD149" s="300">
        <v>2</v>
      </c>
      <c r="AE149" s="300" t="b">
        <v>0</v>
      </c>
      <c r="AF149" s="300" t="s">
        <v>768</v>
      </c>
      <c r="AG149" s="300" t="s">
        <v>769</v>
      </c>
      <c r="AH149" s="300">
        <v>0</v>
      </c>
      <c r="AI149" s="300">
        <v>0</v>
      </c>
      <c r="AJ149" s="300" t="s">
        <v>770</v>
      </c>
      <c r="AK149" s="300">
        <v>-1</v>
      </c>
      <c r="AL149" s="300" t="s">
        <v>771</v>
      </c>
      <c r="AM149" s="300">
        <v>0</v>
      </c>
      <c r="AN149" s="300" t="b">
        <v>0</v>
      </c>
      <c r="AO149" s="300">
        <v>-1</v>
      </c>
      <c r="AP149" s="300" t="s">
        <v>771</v>
      </c>
      <c r="AQ149" s="300">
        <v>0</v>
      </c>
      <c r="AR149" s="300" t="b">
        <v>0</v>
      </c>
      <c r="AS149" s="300">
        <v>0</v>
      </c>
      <c r="AT149" s="300" t="b">
        <v>0</v>
      </c>
      <c r="AU149" s="300">
        <v>0</v>
      </c>
      <c r="AV149" s="300" t="b">
        <v>0</v>
      </c>
      <c r="AW149" s="300" t="s">
        <v>967</v>
      </c>
      <c r="AX149" s="300">
        <v>0</v>
      </c>
      <c r="AY149" s="300" t="s">
        <v>967</v>
      </c>
      <c r="AZ149" s="300">
        <v>0</v>
      </c>
      <c r="BA149" s="300" t="b">
        <v>0</v>
      </c>
      <c r="BB149" s="300" t="b">
        <v>1</v>
      </c>
      <c r="BC149"/>
      <c r="BD149"/>
      <c r="BE149"/>
      <c r="BF149"/>
      <c r="BG149"/>
      <c r="BH149"/>
      <c r="BI149"/>
      <c r="BJ149"/>
      <c r="BK149"/>
      <c r="BL149"/>
      <c r="BM149"/>
      <c r="BN149"/>
      <c r="BO149"/>
      <c r="BP149"/>
      <c r="BQ149"/>
      <c r="BR149"/>
      <c r="BS149"/>
      <c r="BT149"/>
      <c r="BU149"/>
      <c r="BV149"/>
      <c r="BW149"/>
      <c r="BX149"/>
      <c r="BY149"/>
    </row>
    <row r="150" spans="5:77" ht="16.5" hidden="1" x14ac:dyDescent="0.3">
      <c r="E150" s="300" t="s">
        <v>760</v>
      </c>
      <c r="F150" s="300" t="s">
        <v>651</v>
      </c>
      <c r="G150" s="300">
        <v>20210101</v>
      </c>
      <c r="H150" s="300">
        <v>2021</v>
      </c>
      <c r="I150" s="300">
        <v>52</v>
      </c>
      <c r="J150" s="300">
        <v>2021</v>
      </c>
      <c r="K150" s="300">
        <v>562</v>
      </c>
      <c r="L150" s="300" t="s">
        <v>761</v>
      </c>
      <c r="M150" s="300" t="s">
        <v>451</v>
      </c>
      <c r="N150" s="300" t="s">
        <v>660</v>
      </c>
      <c r="O150" s="300" t="s">
        <v>762</v>
      </c>
      <c r="P150" s="300">
        <v>699</v>
      </c>
      <c r="Q150" s="300" t="s">
        <v>798</v>
      </c>
      <c r="R150" s="300" t="s">
        <v>799</v>
      </c>
      <c r="S150" s="300">
        <v>0</v>
      </c>
      <c r="T150" s="300" t="s">
        <v>763</v>
      </c>
      <c r="U150" s="300" t="s">
        <v>764</v>
      </c>
      <c r="V150" s="300" t="s">
        <v>873</v>
      </c>
      <c r="W150" s="300" t="s">
        <v>766</v>
      </c>
      <c r="X150" s="300" t="b">
        <v>1</v>
      </c>
      <c r="Y150" s="300">
        <v>31</v>
      </c>
      <c r="Z150" s="300" t="s">
        <v>767</v>
      </c>
      <c r="AA150" s="300" t="s">
        <v>767</v>
      </c>
      <c r="AB150" s="300" t="s">
        <v>66</v>
      </c>
      <c r="AC150" s="300" t="s">
        <v>66</v>
      </c>
      <c r="AD150" s="300">
        <v>2</v>
      </c>
      <c r="AE150" s="300" t="b">
        <v>0</v>
      </c>
      <c r="AF150" s="300" t="s">
        <v>768</v>
      </c>
      <c r="AG150" s="300" t="s">
        <v>769</v>
      </c>
      <c r="AH150" s="300">
        <v>0</v>
      </c>
      <c r="AI150" s="300">
        <v>0</v>
      </c>
      <c r="AJ150" s="300" t="s">
        <v>770</v>
      </c>
      <c r="AK150" s="300">
        <v>-1</v>
      </c>
      <c r="AL150" s="300" t="s">
        <v>771</v>
      </c>
      <c r="AM150" s="300">
        <v>0</v>
      </c>
      <c r="AN150" s="300" t="b">
        <v>0</v>
      </c>
      <c r="AO150" s="300">
        <v>-1</v>
      </c>
      <c r="AP150" s="300" t="s">
        <v>771</v>
      </c>
      <c r="AQ150" s="300">
        <v>0</v>
      </c>
      <c r="AR150" s="300" t="b">
        <v>0</v>
      </c>
      <c r="AS150" s="300">
        <v>0</v>
      </c>
      <c r="AT150" s="300" t="b">
        <v>0</v>
      </c>
      <c r="AU150" s="300">
        <v>0</v>
      </c>
      <c r="AV150" s="300" t="b">
        <v>0</v>
      </c>
      <c r="AW150" s="300" t="s">
        <v>968</v>
      </c>
      <c r="AX150" s="300">
        <v>0</v>
      </c>
      <c r="AY150" s="300" t="s">
        <v>968</v>
      </c>
      <c r="AZ150" s="300">
        <v>0</v>
      </c>
      <c r="BA150" s="300" t="b">
        <v>0</v>
      </c>
      <c r="BB150" s="300" t="b">
        <v>1</v>
      </c>
      <c r="BC150"/>
      <c r="BD150"/>
      <c r="BE150"/>
      <c r="BF150"/>
      <c r="BG150"/>
      <c r="BH150"/>
      <c r="BI150"/>
      <c r="BJ150"/>
      <c r="BK150"/>
      <c r="BL150"/>
      <c r="BM150"/>
      <c r="BN150"/>
      <c r="BO150"/>
      <c r="BP150"/>
      <c r="BQ150"/>
      <c r="BR150"/>
      <c r="BS150"/>
      <c r="BT150"/>
      <c r="BU150"/>
      <c r="BV150"/>
      <c r="BW150"/>
      <c r="BX150"/>
      <c r="BY150"/>
    </row>
    <row r="151" spans="5:77" ht="16.5" hidden="1" x14ac:dyDescent="0.3">
      <c r="E151" s="300" t="s">
        <v>760</v>
      </c>
      <c r="F151" s="300" t="s">
        <v>651</v>
      </c>
      <c r="G151" s="300">
        <v>20210101</v>
      </c>
      <c r="H151" s="300">
        <v>2021</v>
      </c>
      <c r="I151" s="300">
        <v>52</v>
      </c>
      <c r="J151" s="300">
        <v>2021</v>
      </c>
      <c r="K151" s="300">
        <v>562</v>
      </c>
      <c r="L151" s="300" t="s">
        <v>761</v>
      </c>
      <c r="M151" s="300" t="s">
        <v>451</v>
      </c>
      <c r="N151" s="300" t="s">
        <v>660</v>
      </c>
      <c r="O151" s="300" t="s">
        <v>762</v>
      </c>
      <c r="P151" s="300">
        <v>724</v>
      </c>
      <c r="Q151" s="300" t="s">
        <v>801</v>
      </c>
      <c r="R151" s="300" t="s">
        <v>802</v>
      </c>
      <c r="S151" s="300">
        <v>0</v>
      </c>
      <c r="T151" s="300" t="s">
        <v>763</v>
      </c>
      <c r="U151" s="300" t="s">
        <v>764</v>
      </c>
      <c r="V151" s="300" t="s">
        <v>873</v>
      </c>
      <c r="W151" s="300" t="s">
        <v>766</v>
      </c>
      <c r="X151" s="300" t="b">
        <v>1</v>
      </c>
      <c r="Y151" s="300">
        <v>31</v>
      </c>
      <c r="Z151" s="300" t="s">
        <v>767</v>
      </c>
      <c r="AA151" s="300" t="s">
        <v>767</v>
      </c>
      <c r="AB151" s="300" t="s">
        <v>66</v>
      </c>
      <c r="AC151" s="300" t="s">
        <v>66</v>
      </c>
      <c r="AD151" s="300">
        <v>2</v>
      </c>
      <c r="AE151" s="300" t="b">
        <v>0</v>
      </c>
      <c r="AF151" s="300" t="s">
        <v>768</v>
      </c>
      <c r="AG151" s="300" t="s">
        <v>769</v>
      </c>
      <c r="AH151" s="300">
        <v>0</v>
      </c>
      <c r="AI151" s="300">
        <v>0</v>
      </c>
      <c r="AJ151" s="300" t="s">
        <v>770</v>
      </c>
      <c r="AK151" s="300">
        <v>-1</v>
      </c>
      <c r="AL151" s="300" t="s">
        <v>771</v>
      </c>
      <c r="AM151" s="300">
        <v>0</v>
      </c>
      <c r="AN151" s="300" t="b">
        <v>0</v>
      </c>
      <c r="AO151" s="300">
        <v>-1</v>
      </c>
      <c r="AP151" s="300" t="s">
        <v>771</v>
      </c>
      <c r="AQ151" s="300">
        <v>0</v>
      </c>
      <c r="AR151" s="300" t="b">
        <v>0</v>
      </c>
      <c r="AS151" s="300">
        <v>0</v>
      </c>
      <c r="AT151" s="300" t="b">
        <v>0</v>
      </c>
      <c r="AU151" s="300">
        <v>0</v>
      </c>
      <c r="AV151" s="300" t="b">
        <v>0</v>
      </c>
      <c r="AW151" s="300" t="s">
        <v>969</v>
      </c>
      <c r="AX151" s="300">
        <v>0</v>
      </c>
      <c r="AY151" s="300" t="s">
        <v>969</v>
      </c>
      <c r="AZ151" s="300">
        <v>0</v>
      </c>
      <c r="BA151" s="300" t="b">
        <v>0</v>
      </c>
      <c r="BB151" s="300" t="b">
        <v>1</v>
      </c>
      <c r="BC151"/>
      <c r="BD151"/>
      <c r="BE151"/>
      <c r="BF151"/>
      <c r="BG151"/>
      <c r="BH151"/>
      <c r="BI151"/>
      <c r="BJ151"/>
      <c r="BK151"/>
      <c r="BL151"/>
      <c r="BM151"/>
      <c r="BN151"/>
      <c r="BO151"/>
      <c r="BP151"/>
      <c r="BQ151"/>
      <c r="BR151"/>
      <c r="BS151"/>
      <c r="BT151"/>
      <c r="BU151"/>
      <c r="BV151"/>
      <c r="BW151"/>
      <c r="BX151"/>
      <c r="BY151"/>
    </row>
    <row r="152" spans="5:77" ht="16.5" hidden="1" x14ac:dyDescent="0.3">
      <c r="E152" s="300" t="s">
        <v>760</v>
      </c>
      <c r="F152" s="300" t="s">
        <v>651</v>
      </c>
      <c r="G152" s="300">
        <v>20210101</v>
      </c>
      <c r="H152" s="300">
        <v>2021</v>
      </c>
      <c r="I152" s="300">
        <v>52</v>
      </c>
      <c r="J152" s="300">
        <v>2021</v>
      </c>
      <c r="K152" s="300">
        <v>562</v>
      </c>
      <c r="L152" s="300" t="s">
        <v>761</v>
      </c>
      <c r="M152" s="300" t="s">
        <v>451</v>
      </c>
      <c r="N152" s="300" t="s">
        <v>660</v>
      </c>
      <c r="O152" s="300" t="s">
        <v>762</v>
      </c>
      <c r="P152" s="300">
        <v>752</v>
      </c>
      <c r="Q152" s="300" t="s">
        <v>804</v>
      </c>
      <c r="R152" s="300" t="s">
        <v>805</v>
      </c>
      <c r="S152" s="300">
        <v>0</v>
      </c>
      <c r="T152" s="300" t="s">
        <v>763</v>
      </c>
      <c r="U152" s="300" t="s">
        <v>764</v>
      </c>
      <c r="V152" s="300" t="s">
        <v>873</v>
      </c>
      <c r="W152" s="300" t="s">
        <v>766</v>
      </c>
      <c r="X152" s="300" t="b">
        <v>1</v>
      </c>
      <c r="Y152" s="300">
        <v>31</v>
      </c>
      <c r="Z152" s="300" t="s">
        <v>767</v>
      </c>
      <c r="AA152" s="300" t="s">
        <v>767</v>
      </c>
      <c r="AB152" s="300" t="s">
        <v>66</v>
      </c>
      <c r="AC152" s="300" t="s">
        <v>66</v>
      </c>
      <c r="AD152" s="300">
        <v>2</v>
      </c>
      <c r="AE152" s="300" t="b">
        <v>0</v>
      </c>
      <c r="AF152" s="300" t="s">
        <v>768</v>
      </c>
      <c r="AG152" s="300" t="s">
        <v>769</v>
      </c>
      <c r="AH152" s="300">
        <v>0</v>
      </c>
      <c r="AI152" s="300">
        <v>0</v>
      </c>
      <c r="AJ152" s="300" t="s">
        <v>770</v>
      </c>
      <c r="AK152" s="300">
        <v>-1</v>
      </c>
      <c r="AL152" s="300" t="s">
        <v>771</v>
      </c>
      <c r="AM152" s="300">
        <v>0</v>
      </c>
      <c r="AN152" s="300" t="b">
        <v>0</v>
      </c>
      <c r="AO152" s="300">
        <v>-1</v>
      </c>
      <c r="AP152" s="300" t="s">
        <v>771</v>
      </c>
      <c r="AQ152" s="300">
        <v>0</v>
      </c>
      <c r="AR152" s="300" t="b">
        <v>0</v>
      </c>
      <c r="AS152" s="300">
        <v>0</v>
      </c>
      <c r="AT152" s="300" t="b">
        <v>0</v>
      </c>
      <c r="AU152" s="300">
        <v>0</v>
      </c>
      <c r="AV152" s="300" t="b">
        <v>0</v>
      </c>
      <c r="AW152" s="300" t="s">
        <v>970</v>
      </c>
      <c r="AX152" s="300">
        <v>0</v>
      </c>
      <c r="AY152" s="300" t="s">
        <v>970</v>
      </c>
      <c r="AZ152" s="300">
        <v>0</v>
      </c>
      <c r="BA152" s="300" t="b">
        <v>0</v>
      </c>
      <c r="BB152" s="300" t="b">
        <v>1</v>
      </c>
      <c r="BC152"/>
      <c r="BD152"/>
      <c r="BE152"/>
      <c r="BF152"/>
      <c r="BG152"/>
      <c r="BH152"/>
      <c r="BI152"/>
      <c r="BJ152"/>
      <c r="BK152"/>
      <c r="BL152"/>
      <c r="BM152"/>
      <c r="BN152"/>
      <c r="BO152"/>
      <c r="BP152"/>
      <c r="BQ152"/>
      <c r="BR152"/>
      <c r="BS152"/>
      <c r="BT152"/>
      <c r="BU152"/>
      <c r="BV152"/>
      <c r="BW152"/>
      <c r="BX152"/>
      <c r="BY152"/>
    </row>
    <row r="153" spans="5:77" ht="16.5" hidden="1" x14ac:dyDescent="0.3">
      <c r="E153" s="300" t="s">
        <v>760</v>
      </c>
      <c r="F153" s="300" t="s">
        <v>651</v>
      </c>
      <c r="G153" s="300">
        <v>20210101</v>
      </c>
      <c r="H153" s="300">
        <v>2021</v>
      </c>
      <c r="I153" s="300">
        <v>52</v>
      </c>
      <c r="J153" s="300">
        <v>2021</v>
      </c>
      <c r="K153" s="300">
        <v>562</v>
      </c>
      <c r="L153" s="300" t="s">
        <v>761</v>
      </c>
      <c r="M153" s="300" t="s">
        <v>451</v>
      </c>
      <c r="N153" s="300" t="s">
        <v>660</v>
      </c>
      <c r="O153" s="300" t="s">
        <v>762</v>
      </c>
      <c r="P153" s="300">
        <v>768</v>
      </c>
      <c r="Q153" s="300" t="s">
        <v>807</v>
      </c>
      <c r="R153" s="300" t="s">
        <v>442</v>
      </c>
      <c r="S153" s="300">
        <v>0</v>
      </c>
      <c r="T153" s="300" t="s">
        <v>763</v>
      </c>
      <c r="U153" s="300" t="s">
        <v>764</v>
      </c>
      <c r="V153" s="300" t="s">
        <v>873</v>
      </c>
      <c r="W153" s="300" t="s">
        <v>766</v>
      </c>
      <c r="X153" s="300" t="b">
        <v>1</v>
      </c>
      <c r="Y153" s="300">
        <v>31</v>
      </c>
      <c r="Z153" s="300" t="s">
        <v>767</v>
      </c>
      <c r="AA153" s="300" t="s">
        <v>767</v>
      </c>
      <c r="AB153" s="300" t="s">
        <v>66</v>
      </c>
      <c r="AC153" s="300" t="s">
        <v>66</v>
      </c>
      <c r="AD153" s="300">
        <v>2</v>
      </c>
      <c r="AE153" s="300" t="b">
        <v>0</v>
      </c>
      <c r="AF153" s="300" t="s">
        <v>768</v>
      </c>
      <c r="AG153" s="300" t="s">
        <v>769</v>
      </c>
      <c r="AH153" s="300">
        <v>0</v>
      </c>
      <c r="AI153" s="300">
        <v>0</v>
      </c>
      <c r="AJ153" s="300" t="s">
        <v>770</v>
      </c>
      <c r="AK153" s="300">
        <v>-1</v>
      </c>
      <c r="AL153" s="300" t="s">
        <v>771</v>
      </c>
      <c r="AM153" s="300">
        <v>0</v>
      </c>
      <c r="AN153" s="300" t="b">
        <v>0</v>
      </c>
      <c r="AO153" s="300">
        <v>-1</v>
      </c>
      <c r="AP153" s="300" t="s">
        <v>771</v>
      </c>
      <c r="AQ153" s="300">
        <v>0</v>
      </c>
      <c r="AR153" s="300" t="b">
        <v>0</v>
      </c>
      <c r="AS153" s="300">
        <v>0</v>
      </c>
      <c r="AT153" s="300" t="b">
        <v>0</v>
      </c>
      <c r="AU153" s="300">
        <v>0</v>
      </c>
      <c r="AV153" s="300" t="b">
        <v>0</v>
      </c>
      <c r="AW153" s="300" t="s">
        <v>971</v>
      </c>
      <c r="AX153" s="300">
        <v>0</v>
      </c>
      <c r="AY153" s="300" t="s">
        <v>971</v>
      </c>
      <c r="AZ153" s="300">
        <v>0</v>
      </c>
      <c r="BA153" s="300" t="b">
        <v>0</v>
      </c>
      <c r="BB153" s="300" t="b">
        <v>1</v>
      </c>
      <c r="BC153"/>
      <c r="BD153"/>
      <c r="BE153"/>
      <c r="BF153"/>
      <c r="BG153"/>
      <c r="BH153"/>
      <c r="BI153"/>
      <c r="BJ153"/>
      <c r="BK153"/>
      <c r="BL153"/>
      <c r="BM153"/>
      <c r="BN153"/>
      <c r="BO153"/>
      <c r="BP153"/>
      <c r="BQ153"/>
      <c r="BR153"/>
      <c r="BS153"/>
      <c r="BT153"/>
      <c r="BU153"/>
      <c r="BV153"/>
      <c r="BW153"/>
      <c r="BX153"/>
      <c r="BY153"/>
    </row>
    <row r="154" spans="5:77" ht="16.5" hidden="1" x14ac:dyDescent="0.3">
      <c r="E154" s="300" t="s">
        <v>760</v>
      </c>
      <c r="F154" s="300" t="s">
        <v>651</v>
      </c>
      <c r="G154" s="300">
        <v>20210101</v>
      </c>
      <c r="H154" s="300">
        <v>2021</v>
      </c>
      <c r="I154" s="300">
        <v>52</v>
      </c>
      <c r="J154" s="300">
        <v>2021</v>
      </c>
      <c r="K154" s="300">
        <v>562</v>
      </c>
      <c r="L154" s="300" t="s">
        <v>761</v>
      </c>
      <c r="M154" s="300" t="s">
        <v>451</v>
      </c>
      <c r="N154" s="300" t="s">
        <v>660</v>
      </c>
      <c r="O154" s="300" t="s">
        <v>762</v>
      </c>
      <c r="P154" s="300">
        <v>788</v>
      </c>
      <c r="Q154" s="300" t="s">
        <v>972</v>
      </c>
      <c r="R154" s="300" t="s">
        <v>439</v>
      </c>
      <c r="S154" s="300">
        <v>0</v>
      </c>
      <c r="T154" s="300" t="s">
        <v>763</v>
      </c>
      <c r="U154" s="300" t="s">
        <v>764</v>
      </c>
      <c r="V154" s="300" t="s">
        <v>873</v>
      </c>
      <c r="W154" s="300" t="s">
        <v>766</v>
      </c>
      <c r="X154" s="300" t="b">
        <v>1</v>
      </c>
      <c r="Y154" s="300">
        <v>31</v>
      </c>
      <c r="Z154" s="300" t="s">
        <v>767</v>
      </c>
      <c r="AA154" s="300" t="s">
        <v>767</v>
      </c>
      <c r="AB154" s="300" t="s">
        <v>66</v>
      </c>
      <c r="AC154" s="300" t="s">
        <v>66</v>
      </c>
      <c r="AD154" s="300">
        <v>2</v>
      </c>
      <c r="AE154" s="300" t="b">
        <v>0</v>
      </c>
      <c r="AF154" s="300" t="s">
        <v>768</v>
      </c>
      <c r="AG154" s="300" t="s">
        <v>769</v>
      </c>
      <c r="AH154" s="300">
        <v>0</v>
      </c>
      <c r="AI154" s="300">
        <v>0</v>
      </c>
      <c r="AJ154" s="300" t="s">
        <v>770</v>
      </c>
      <c r="AK154" s="300">
        <v>-1</v>
      </c>
      <c r="AL154" s="300" t="s">
        <v>771</v>
      </c>
      <c r="AM154" s="300">
        <v>0</v>
      </c>
      <c r="AN154" s="300" t="b">
        <v>0</v>
      </c>
      <c r="AO154" s="300">
        <v>-1</v>
      </c>
      <c r="AP154" s="300" t="s">
        <v>771</v>
      </c>
      <c r="AQ154" s="300">
        <v>0</v>
      </c>
      <c r="AR154" s="300" t="b">
        <v>0</v>
      </c>
      <c r="AS154" s="300">
        <v>0</v>
      </c>
      <c r="AT154" s="300" t="b">
        <v>0</v>
      </c>
      <c r="AU154" s="300">
        <v>0</v>
      </c>
      <c r="AV154" s="300" t="b">
        <v>0</v>
      </c>
      <c r="AW154" s="300" t="s">
        <v>973</v>
      </c>
      <c r="AX154" s="300">
        <v>0</v>
      </c>
      <c r="AY154" s="300" t="s">
        <v>973</v>
      </c>
      <c r="AZ154" s="300">
        <v>0</v>
      </c>
      <c r="BA154" s="300" t="b">
        <v>0</v>
      </c>
      <c r="BB154" s="300" t="b">
        <v>1</v>
      </c>
      <c r="BC154"/>
      <c r="BD154"/>
      <c r="BE154"/>
      <c r="BF154"/>
      <c r="BG154"/>
      <c r="BH154"/>
      <c r="BI154"/>
      <c r="BJ154"/>
      <c r="BK154"/>
      <c r="BL154"/>
      <c r="BM154"/>
      <c r="BN154"/>
      <c r="BO154"/>
      <c r="BP154"/>
      <c r="BQ154"/>
      <c r="BR154"/>
      <c r="BS154"/>
      <c r="BT154"/>
      <c r="BU154"/>
      <c r="BV154"/>
      <c r="BW154"/>
      <c r="BX154"/>
      <c r="BY154"/>
    </row>
    <row r="155" spans="5:77" ht="16.5" hidden="1" x14ac:dyDescent="0.3">
      <c r="E155" s="300" t="s">
        <v>760</v>
      </c>
      <c r="F155" s="300" t="s">
        <v>651</v>
      </c>
      <c r="G155" s="300">
        <v>20210101</v>
      </c>
      <c r="H155" s="300">
        <v>2021</v>
      </c>
      <c r="I155" s="300">
        <v>52</v>
      </c>
      <c r="J155" s="300">
        <v>2021</v>
      </c>
      <c r="K155" s="300">
        <v>562</v>
      </c>
      <c r="L155" s="300" t="s">
        <v>761</v>
      </c>
      <c r="M155" s="300" t="s">
        <v>451</v>
      </c>
      <c r="N155" s="300" t="s">
        <v>660</v>
      </c>
      <c r="O155" s="300" t="s">
        <v>762</v>
      </c>
      <c r="P155" s="300">
        <v>792</v>
      </c>
      <c r="Q155" s="300" t="s">
        <v>927</v>
      </c>
      <c r="R155" s="300" t="s">
        <v>928</v>
      </c>
      <c r="S155" s="300">
        <v>0</v>
      </c>
      <c r="T155" s="300" t="s">
        <v>763</v>
      </c>
      <c r="U155" s="300" t="s">
        <v>764</v>
      </c>
      <c r="V155" s="300" t="s">
        <v>873</v>
      </c>
      <c r="W155" s="300" t="s">
        <v>766</v>
      </c>
      <c r="X155" s="300" t="b">
        <v>1</v>
      </c>
      <c r="Y155" s="300">
        <v>31</v>
      </c>
      <c r="Z155" s="300" t="s">
        <v>767</v>
      </c>
      <c r="AA155" s="300" t="s">
        <v>767</v>
      </c>
      <c r="AB155" s="300" t="s">
        <v>66</v>
      </c>
      <c r="AC155" s="300" t="s">
        <v>66</v>
      </c>
      <c r="AD155" s="300">
        <v>2</v>
      </c>
      <c r="AE155" s="300" t="b">
        <v>0</v>
      </c>
      <c r="AF155" s="300" t="s">
        <v>768</v>
      </c>
      <c r="AG155" s="300" t="s">
        <v>769</v>
      </c>
      <c r="AH155" s="300">
        <v>0</v>
      </c>
      <c r="AI155" s="300">
        <v>0</v>
      </c>
      <c r="AJ155" s="300" t="s">
        <v>770</v>
      </c>
      <c r="AK155" s="300">
        <v>-1</v>
      </c>
      <c r="AL155" s="300" t="s">
        <v>771</v>
      </c>
      <c r="AM155" s="300">
        <v>0</v>
      </c>
      <c r="AN155" s="300" t="b">
        <v>0</v>
      </c>
      <c r="AO155" s="300">
        <v>-1</v>
      </c>
      <c r="AP155" s="300" t="s">
        <v>771</v>
      </c>
      <c r="AQ155" s="300">
        <v>0</v>
      </c>
      <c r="AR155" s="300" t="b">
        <v>0</v>
      </c>
      <c r="AS155" s="300">
        <v>0</v>
      </c>
      <c r="AT155" s="300" t="b">
        <v>0</v>
      </c>
      <c r="AU155" s="300">
        <v>0</v>
      </c>
      <c r="AV155" s="300" t="b">
        <v>0</v>
      </c>
      <c r="AW155" s="300" t="s">
        <v>974</v>
      </c>
      <c r="AX155" s="300">
        <v>0</v>
      </c>
      <c r="AY155" s="300" t="s">
        <v>974</v>
      </c>
      <c r="AZ155" s="300">
        <v>0</v>
      </c>
      <c r="BA155" s="300" t="b">
        <v>0</v>
      </c>
      <c r="BB155" s="300" t="b">
        <v>1</v>
      </c>
      <c r="BC155"/>
      <c r="BD155"/>
      <c r="BE155"/>
      <c r="BF155"/>
      <c r="BG155"/>
      <c r="BH155"/>
      <c r="BI155"/>
      <c r="BJ155"/>
      <c r="BK155"/>
      <c r="BL155"/>
      <c r="BM155"/>
      <c r="BN155"/>
      <c r="BO155"/>
      <c r="BP155"/>
      <c r="BQ155"/>
      <c r="BR155"/>
      <c r="BS155"/>
      <c r="BT155"/>
      <c r="BU155"/>
      <c r="BV155"/>
      <c r="BW155"/>
      <c r="BX155"/>
      <c r="BY155"/>
    </row>
    <row r="156" spans="5:77" ht="16.5" hidden="1" x14ac:dyDescent="0.3">
      <c r="E156" s="300" t="s">
        <v>760</v>
      </c>
      <c r="F156" s="300" t="s">
        <v>651</v>
      </c>
      <c r="G156" s="300">
        <v>20210101</v>
      </c>
      <c r="H156" s="300">
        <v>2021</v>
      </c>
      <c r="I156" s="300">
        <v>52</v>
      </c>
      <c r="J156" s="300">
        <v>2021</v>
      </c>
      <c r="K156" s="300">
        <v>562</v>
      </c>
      <c r="L156" s="300" t="s">
        <v>761</v>
      </c>
      <c r="M156" s="300" t="s">
        <v>451</v>
      </c>
      <c r="N156" s="300" t="s">
        <v>660</v>
      </c>
      <c r="O156" s="300" t="s">
        <v>762</v>
      </c>
      <c r="P156" s="300">
        <v>854</v>
      </c>
      <c r="Q156" s="300" t="s">
        <v>811</v>
      </c>
      <c r="R156" s="300" t="s">
        <v>437</v>
      </c>
      <c r="S156" s="300">
        <v>0</v>
      </c>
      <c r="T156" s="300" t="s">
        <v>763</v>
      </c>
      <c r="U156" s="300" t="s">
        <v>764</v>
      </c>
      <c r="V156" s="300" t="s">
        <v>873</v>
      </c>
      <c r="W156" s="300" t="s">
        <v>766</v>
      </c>
      <c r="X156" s="300" t="b">
        <v>1</v>
      </c>
      <c r="Y156" s="300">
        <v>31</v>
      </c>
      <c r="Z156" s="300" t="s">
        <v>767</v>
      </c>
      <c r="AA156" s="300" t="s">
        <v>767</v>
      </c>
      <c r="AB156" s="300" t="s">
        <v>66</v>
      </c>
      <c r="AC156" s="300" t="s">
        <v>66</v>
      </c>
      <c r="AD156" s="300">
        <v>2</v>
      </c>
      <c r="AE156" s="300" t="b">
        <v>0</v>
      </c>
      <c r="AF156" s="300" t="s">
        <v>768</v>
      </c>
      <c r="AG156" s="300" t="s">
        <v>769</v>
      </c>
      <c r="AH156" s="300">
        <v>0</v>
      </c>
      <c r="AI156" s="300">
        <v>0</v>
      </c>
      <c r="AJ156" s="300" t="s">
        <v>770</v>
      </c>
      <c r="AK156" s="300">
        <v>-1</v>
      </c>
      <c r="AL156" s="300" t="s">
        <v>771</v>
      </c>
      <c r="AM156" s="300">
        <v>0</v>
      </c>
      <c r="AN156" s="300" t="b">
        <v>0</v>
      </c>
      <c r="AO156" s="300">
        <v>-1</v>
      </c>
      <c r="AP156" s="300" t="s">
        <v>771</v>
      </c>
      <c r="AQ156" s="300">
        <v>0</v>
      </c>
      <c r="AR156" s="300" t="b">
        <v>0</v>
      </c>
      <c r="AS156" s="300">
        <v>0</v>
      </c>
      <c r="AT156" s="300" t="b">
        <v>0</v>
      </c>
      <c r="AU156" s="300">
        <v>0</v>
      </c>
      <c r="AV156" s="300" t="b">
        <v>0</v>
      </c>
      <c r="AW156" s="300" t="s">
        <v>975</v>
      </c>
      <c r="AX156" s="300">
        <v>0</v>
      </c>
      <c r="AY156" s="300" t="s">
        <v>975</v>
      </c>
      <c r="AZ156" s="300">
        <v>0</v>
      </c>
      <c r="BA156" s="300" t="b">
        <v>0</v>
      </c>
      <c r="BB156" s="300" t="b">
        <v>1</v>
      </c>
      <c r="BC156"/>
      <c r="BD156"/>
      <c r="BE156"/>
      <c r="BF156"/>
      <c r="BG156"/>
      <c r="BH156"/>
      <c r="BI156"/>
      <c r="BJ156"/>
      <c r="BK156"/>
      <c r="BL156"/>
      <c r="BM156"/>
      <c r="BN156"/>
      <c r="BO156"/>
      <c r="BP156"/>
      <c r="BQ156"/>
      <c r="BR156"/>
      <c r="BS156"/>
      <c r="BT156"/>
      <c r="BU156"/>
      <c r="BV156"/>
      <c r="BW156"/>
      <c r="BX156"/>
      <c r="BY156"/>
    </row>
    <row r="157" spans="5:77" ht="16.5" hidden="1" x14ac:dyDescent="0.3">
      <c r="E157" s="300" t="s">
        <v>760</v>
      </c>
      <c r="F157" s="300" t="s">
        <v>651</v>
      </c>
      <c r="G157" s="300">
        <v>20210101</v>
      </c>
      <c r="H157" s="300">
        <v>2021</v>
      </c>
      <c r="I157" s="300">
        <v>52</v>
      </c>
      <c r="J157" s="300">
        <v>2021</v>
      </c>
      <c r="K157" s="300">
        <v>180</v>
      </c>
      <c r="L157" s="300" t="s">
        <v>872</v>
      </c>
      <c r="M157" s="300" t="s">
        <v>486</v>
      </c>
      <c r="N157" s="300" t="s">
        <v>660</v>
      </c>
      <c r="O157" s="300" t="s">
        <v>762</v>
      </c>
      <c r="P157" s="300">
        <v>0</v>
      </c>
      <c r="Q157" s="300" t="s">
        <v>763</v>
      </c>
      <c r="R157" s="300" t="s">
        <v>764</v>
      </c>
      <c r="S157" s="300">
        <v>0</v>
      </c>
      <c r="T157" s="300" t="s">
        <v>763</v>
      </c>
      <c r="U157" s="300" t="s">
        <v>764</v>
      </c>
      <c r="V157" s="300" t="s">
        <v>873</v>
      </c>
      <c r="W157" s="300" t="s">
        <v>766</v>
      </c>
      <c r="X157" s="300" t="b">
        <v>1</v>
      </c>
      <c r="Y157" s="300">
        <v>3101</v>
      </c>
      <c r="Z157" s="300" t="s">
        <v>813</v>
      </c>
      <c r="AA157" s="300" t="s">
        <v>525</v>
      </c>
      <c r="AB157" s="300" t="s">
        <v>66</v>
      </c>
      <c r="AC157" s="300" t="s">
        <v>66</v>
      </c>
      <c r="AD157" s="300">
        <v>4</v>
      </c>
      <c r="AE157" s="300" t="b">
        <v>0</v>
      </c>
      <c r="AF157" s="300" t="s">
        <v>768</v>
      </c>
      <c r="AG157" s="300" t="s">
        <v>769</v>
      </c>
      <c r="AH157" s="300">
        <v>0</v>
      </c>
      <c r="AI157" s="300">
        <v>0</v>
      </c>
      <c r="AJ157" s="300" t="s">
        <v>770</v>
      </c>
      <c r="AK157" s="300">
        <v>8</v>
      </c>
      <c r="AL157" s="300" t="s">
        <v>814</v>
      </c>
      <c r="AM157" s="300">
        <v>52748</v>
      </c>
      <c r="AN157" s="300" t="b">
        <v>0</v>
      </c>
      <c r="AO157" s="300">
        <v>8</v>
      </c>
      <c r="AP157" s="300" t="s">
        <v>814</v>
      </c>
      <c r="AQ157" s="300">
        <v>52748</v>
      </c>
      <c r="AR157" s="300" t="b">
        <v>0</v>
      </c>
      <c r="AS157" s="300">
        <v>52748</v>
      </c>
      <c r="AT157" s="300" t="b">
        <v>0</v>
      </c>
      <c r="AU157" s="300">
        <v>0</v>
      </c>
      <c r="AV157" s="300" t="b">
        <v>0</v>
      </c>
      <c r="AW157" s="300" t="s">
        <v>976</v>
      </c>
      <c r="AX157" s="300"/>
      <c r="AY157" s="300" t="s">
        <v>976</v>
      </c>
      <c r="AZ157" s="300">
        <v>0</v>
      </c>
      <c r="BA157" s="300" t="b">
        <v>0</v>
      </c>
      <c r="BB157" s="300" t="b">
        <v>1</v>
      </c>
      <c r="BC157"/>
      <c r="BD157"/>
      <c r="BE157"/>
      <c r="BF157"/>
      <c r="BG157"/>
      <c r="BH157"/>
      <c r="BI157"/>
      <c r="BJ157"/>
      <c r="BK157"/>
      <c r="BL157"/>
      <c r="BM157"/>
      <c r="BN157"/>
      <c r="BO157"/>
      <c r="BP157"/>
      <c r="BQ157"/>
      <c r="BR157"/>
      <c r="BS157"/>
      <c r="BT157"/>
      <c r="BU157"/>
      <c r="BV157"/>
      <c r="BW157"/>
      <c r="BX157"/>
      <c r="BY157"/>
    </row>
    <row r="158" spans="5:77" ht="16.5" hidden="1" x14ac:dyDescent="0.3">
      <c r="E158" s="300" t="s">
        <v>760</v>
      </c>
      <c r="F158" s="300" t="s">
        <v>651</v>
      </c>
      <c r="G158" s="300">
        <v>20210101</v>
      </c>
      <c r="H158" s="300">
        <v>2021</v>
      </c>
      <c r="I158" s="300">
        <v>52</v>
      </c>
      <c r="J158" s="300">
        <v>2021</v>
      </c>
      <c r="K158" s="300">
        <v>180</v>
      </c>
      <c r="L158" s="300" t="s">
        <v>872</v>
      </c>
      <c r="M158" s="300" t="s">
        <v>486</v>
      </c>
      <c r="N158" s="300" t="s">
        <v>660</v>
      </c>
      <c r="O158" s="300" t="s">
        <v>762</v>
      </c>
      <c r="P158" s="300">
        <v>156</v>
      </c>
      <c r="Q158" s="300" t="s">
        <v>773</v>
      </c>
      <c r="R158" s="300" t="s">
        <v>774</v>
      </c>
      <c r="S158" s="300">
        <v>0</v>
      </c>
      <c r="T158" s="300" t="s">
        <v>763</v>
      </c>
      <c r="U158" s="300" t="s">
        <v>764</v>
      </c>
      <c r="V158" s="300" t="s">
        <v>873</v>
      </c>
      <c r="W158" s="300" t="s">
        <v>766</v>
      </c>
      <c r="X158" s="300" t="b">
        <v>1</v>
      </c>
      <c r="Y158" s="300">
        <v>3101</v>
      </c>
      <c r="Z158" s="300" t="s">
        <v>813</v>
      </c>
      <c r="AA158" s="300" t="s">
        <v>525</v>
      </c>
      <c r="AB158" s="300" t="s">
        <v>66</v>
      </c>
      <c r="AC158" s="300" t="s">
        <v>66</v>
      </c>
      <c r="AD158" s="300">
        <v>4</v>
      </c>
      <c r="AE158" s="300" t="b">
        <v>0</v>
      </c>
      <c r="AF158" s="300" t="s">
        <v>768</v>
      </c>
      <c r="AG158" s="300" t="s">
        <v>769</v>
      </c>
      <c r="AH158" s="300">
        <v>0</v>
      </c>
      <c r="AI158" s="300">
        <v>0</v>
      </c>
      <c r="AJ158" s="300" t="s">
        <v>770</v>
      </c>
      <c r="AK158" s="300">
        <v>8</v>
      </c>
      <c r="AL158" s="300" t="s">
        <v>814</v>
      </c>
      <c r="AM158" s="300">
        <v>6000</v>
      </c>
      <c r="AN158" s="300" t="b">
        <v>0</v>
      </c>
      <c r="AO158" s="300">
        <v>8</v>
      </c>
      <c r="AP158" s="300" t="s">
        <v>814</v>
      </c>
      <c r="AQ158" s="300">
        <v>6000</v>
      </c>
      <c r="AR158" s="300" t="b">
        <v>0</v>
      </c>
      <c r="AS158" s="300">
        <v>6000</v>
      </c>
      <c r="AT158" s="300" t="b">
        <v>0</v>
      </c>
      <c r="AU158" s="300">
        <v>0</v>
      </c>
      <c r="AV158" s="300" t="b">
        <v>0</v>
      </c>
      <c r="AW158" s="300" t="s">
        <v>977</v>
      </c>
      <c r="AX158" s="300"/>
      <c r="AY158" s="300" t="s">
        <v>977</v>
      </c>
      <c r="AZ158" s="300">
        <v>0</v>
      </c>
      <c r="BA158" s="300" t="b">
        <v>0</v>
      </c>
      <c r="BB158" s="300" t="b">
        <v>1</v>
      </c>
      <c r="BC158"/>
      <c r="BD158"/>
      <c r="BE158"/>
      <c r="BF158"/>
      <c r="BG158"/>
      <c r="BH158"/>
      <c r="BI158"/>
      <c r="BJ158"/>
      <c r="BK158"/>
      <c r="BL158"/>
      <c r="BM158"/>
      <c r="BN158"/>
      <c r="BO158"/>
      <c r="BP158"/>
      <c r="BQ158"/>
      <c r="BR158"/>
      <c r="BS158"/>
      <c r="BT158"/>
      <c r="BU158"/>
      <c r="BV158"/>
      <c r="BW158"/>
      <c r="BX158"/>
      <c r="BY158"/>
    </row>
    <row r="159" spans="5:77" ht="16.5" hidden="1" x14ac:dyDescent="0.3">
      <c r="E159" s="300" t="s">
        <v>760</v>
      </c>
      <c r="F159" s="300" t="s">
        <v>651</v>
      </c>
      <c r="G159" s="300">
        <v>20210101</v>
      </c>
      <c r="H159" s="300">
        <v>2021</v>
      </c>
      <c r="I159" s="300">
        <v>52</v>
      </c>
      <c r="J159" s="300">
        <v>2021</v>
      </c>
      <c r="K159" s="300">
        <v>180</v>
      </c>
      <c r="L159" s="300" t="s">
        <v>872</v>
      </c>
      <c r="M159" s="300" t="s">
        <v>486</v>
      </c>
      <c r="N159" s="300" t="s">
        <v>660</v>
      </c>
      <c r="O159" s="300" t="s">
        <v>762</v>
      </c>
      <c r="P159" s="300">
        <v>380</v>
      </c>
      <c r="Q159" s="300" t="s">
        <v>886</v>
      </c>
      <c r="R159" s="300" t="s">
        <v>887</v>
      </c>
      <c r="S159" s="300">
        <v>0</v>
      </c>
      <c r="T159" s="300" t="s">
        <v>763</v>
      </c>
      <c r="U159" s="300" t="s">
        <v>764</v>
      </c>
      <c r="V159" s="300" t="s">
        <v>873</v>
      </c>
      <c r="W159" s="300" t="s">
        <v>766</v>
      </c>
      <c r="X159" s="300" t="b">
        <v>1</v>
      </c>
      <c r="Y159" s="300">
        <v>3101</v>
      </c>
      <c r="Z159" s="300" t="s">
        <v>813</v>
      </c>
      <c r="AA159" s="300" t="s">
        <v>525</v>
      </c>
      <c r="AB159" s="300" t="s">
        <v>66</v>
      </c>
      <c r="AC159" s="300" t="s">
        <v>66</v>
      </c>
      <c r="AD159" s="300">
        <v>4</v>
      </c>
      <c r="AE159" s="300" t="b">
        <v>0</v>
      </c>
      <c r="AF159" s="300" t="s">
        <v>768</v>
      </c>
      <c r="AG159" s="300" t="s">
        <v>769</v>
      </c>
      <c r="AH159" s="300">
        <v>0</v>
      </c>
      <c r="AI159" s="300">
        <v>0</v>
      </c>
      <c r="AJ159" s="300" t="s">
        <v>770</v>
      </c>
      <c r="AK159" s="300">
        <v>8</v>
      </c>
      <c r="AL159" s="300" t="s">
        <v>814</v>
      </c>
      <c r="AM159" s="300">
        <v>611</v>
      </c>
      <c r="AN159" s="300" t="b">
        <v>0</v>
      </c>
      <c r="AO159" s="300">
        <v>8</v>
      </c>
      <c r="AP159" s="300" t="s">
        <v>814</v>
      </c>
      <c r="AQ159" s="300">
        <v>611</v>
      </c>
      <c r="AR159" s="300" t="b">
        <v>0</v>
      </c>
      <c r="AS159" s="300">
        <v>611</v>
      </c>
      <c r="AT159" s="300" t="b">
        <v>0</v>
      </c>
      <c r="AU159" s="300">
        <v>0</v>
      </c>
      <c r="AV159" s="300" t="b">
        <v>0</v>
      </c>
      <c r="AW159" s="300" t="s">
        <v>978</v>
      </c>
      <c r="AX159" s="300"/>
      <c r="AY159" s="300" t="s">
        <v>978</v>
      </c>
      <c r="AZ159" s="300">
        <v>0</v>
      </c>
      <c r="BA159" s="300" t="b">
        <v>0</v>
      </c>
      <c r="BB159" s="300" t="b">
        <v>1</v>
      </c>
      <c r="BC159"/>
      <c r="BD159"/>
      <c r="BE159"/>
      <c r="BF159"/>
      <c r="BG159"/>
      <c r="BH159"/>
      <c r="BI159"/>
      <c r="BJ159"/>
      <c r="BK159"/>
      <c r="BL159"/>
      <c r="BM159"/>
      <c r="BN159"/>
      <c r="BO159"/>
      <c r="BP159"/>
      <c r="BQ159"/>
      <c r="BR159"/>
      <c r="BS159"/>
      <c r="BT159"/>
      <c r="BU159"/>
      <c r="BV159"/>
      <c r="BW159"/>
      <c r="BX159"/>
      <c r="BY159"/>
    </row>
    <row r="160" spans="5:77" ht="16.5" hidden="1" x14ac:dyDescent="0.3">
      <c r="E160" s="300" t="s">
        <v>760</v>
      </c>
      <c r="F160" s="300" t="s">
        <v>651</v>
      </c>
      <c r="G160" s="300">
        <v>20210101</v>
      </c>
      <c r="H160" s="300">
        <v>2021</v>
      </c>
      <c r="I160" s="300">
        <v>52</v>
      </c>
      <c r="J160" s="300">
        <v>2021</v>
      </c>
      <c r="K160" s="300">
        <v>180</v>
      </c>
      <c r="L160" s="300" t="s">
        <v>872</v>
      </c>
      <c r="M160" s="300" t="s">
        <v>486</v>
      </c>
      <c r="N160" s="300" t="s">
        <v>660</v>
      </c>
      <c r="O160" s="300" t="s">
        <v>762</v>
      </c>
      <c r="P160" s="300">
        <v>646</v>
      </c>
      <c r="Q160" s="300" t="s">
        <v>910</v>
      </c>
      <c r="R160" s="300" t="s">
        <v>441</v>
      </c>
      <c r="S160" s="300">
        <v>0</v>
      </c>
      <c r="T160" s="300" t="s">
        <v>763</v>
      </c>
      <c r="U160" s="300" t="s">
        <v>764</v>
      </c>
      <c r="V160" s="300" t="s">
        <v>873</v>
      </c>
      <c r="W160" s="300" t="s">
        <v>766</v>
      </c>
      <c r="X160" s="300" t="b">
        <v>1</v>
      </c>
      <c r="Y160" s="300">
        <v>3101</v>
      </c>
      <c r="Z160" s="300" t="s">
        <v>813</v>
      </c>
      <c r="AA160" s="300" t="s">
        <v>525</v>
      </c>
      <c r="AB160" s="300" t="s">
        <v>66</v>
      </c>
      <c r="AC160" s="300" t="s">
        <v>66</v>
      </c>
      <c r="AD160" s="300">
        <v>4</v>
      </c>
      <c r="AE160" s="300" t="b">
        <v>0</v>
      </c>
      <c r="AF160" s="300" t="s">
        <v>768</v>
      </c>
      <c r="AG160" s="300" t="s">
        <v>769</v>
      </c>
      <c r="AH160" s="300">
        <v>0</v>
      </c>
      <c r="AI160" s="300">
        <v>0</v>
      </c>
      <c r="AJ160" s="300" t="s">
        <v>770</v>
      </c>
      <c r="AK160" s="300">
        <v>8</v>
      </c>
      <c r="AL160" s="300" t="s">
        <v>814</v>
      </c>
      <c r="AM160" s="300">
        <v>3345</v>
      </c>
      <c r="AN160" s="300" t="b">
        <v>0</v>
      </c>
      <c r="AO160" s="300">
        <v>8</v>
      </c>
      <c r="AP160" s="300" t="s">
        <v>814</v>
      </c>
      <c r="AQ160" s="300">
        <v>3345</v>
      </c>
      <c r="AR160" s="300" t="b">
        <v>0</v>
      </c>
      <c r="AS160" s="300">
        <v>3345</v>
      </c>
      <c r="AT160" s="300" t="b">
        <v>0</v>
      </c>
      <c r="AU160" s="300">
        <v>0</v>
      </c>
      <c r="AV160" s="300" t="b">
        <v>0</v>
      </c>
      <c r="AW160" s="300" t="s">
        <v>979</v>
      </c>
      <c r="AX160" s="300"/>
      <c r="AY160" s="300" t="s">
        <v>979</v>
      </c>
      <c r="AZ160" s="300">
        <v>0</v>
      </c>
      <c r="BA160" s="300" t="b">
        <v>0</v>
      </c>
      <c r="BB160" s="300" t="b">
        <v>1</v>
      </c>
      <c r="BC160"/>
      <c r="BD160"/>
      <c r="BE160"/>
      <c r="BF160"/>
      <c r="BG160"/>
      <c r="BH160"/>
      <c r="BI160"/>
      <c r="BJ160"/>
      <c r="BK160"/>
      <c r="BL160"/>
      <c r="BM160"/>
      <c r="BN160"/>
      <c r="BO160"/>
      <c r="BP160"/>
      <c r="BQ160"/>
      <c r="BR160"/>
      <c r="BS160"/>
      <c r="BT160"/>
      <c r="BU160"/>
      <c r="BV160"/>
      <c r="BW160"/>
      <c r="BX160"/>
      <c r="BY160"/>
    </row>
    <row r="161" spans="5:77" ht="16.5" hidden="1" x14ac:dyDescent="0.3">
      <c r="E161" s="300" t="s">
        <v>760</v>
      </c>
      <c r="F161" s="300" t="s">
        <v>651</v>
      </c>
      <c r="G161" s="300">
        <v>20210101</v>
      </c>
      <c r="H161" s="300">
        <v>2021</v>
      </c>
      <c r="I161" s="300">
        <v>52</v>
      </c>
      <c r="J161" s="300">
        <v>2021</v>
      </c>
      <c r="K161" s="300">
        <v>180</v>
      </c>
      <c r="L161" s="300" t="s">
        <v>872</v>
      </c>
      <c r="M161" s="300" t="s">
        <v>486</v>
      </c>
      <c r="N161" s="300" t="s">
        <v>660</v>
      </c>
      <c r="O161" s="300" t="s">
        <v>762</v>
      </c>
      <c r="P161" s="300">
        <v>710</v>
      </c>
      <c r="Q161" s="300" t="s">
        <v>917</v>
      </c>
      <c r="R161" s="300" t="s">
        <v>425</v>
      </c>
      <c r="S161" s="300">
        <v>0</v>
      </c>
      <c r="T161" s="300" t="s">
        <v>763</v>
      </c>
      <c r="U161" s="300" t="s">
        <v>764</v>
      </c>
      <c r="V161" s="300" t="s">
        <v>873</v>
      </c>
      <c r="W161" s="300" t="s">
        <v>766</v>
      </c>
      <c r="X161" s="300" t="b">
        <v>1</v>
      </c>
      <c r="Y161" s="300">
        <v>3101</v>
      </c>
      <c r="Z161" s="300" t="s">
        <v>813</v>
      </c>
      <c r="AA161" s="300" t="s">
        <v>525</v>
      </c>
      <c r="AB161" s="300" t="s">
        <v>66</v>
      </c>
      <c r="AC161" s="300" t="s">
        <v>66</v>
      </c>
      <c r="AD161" s="300">
        <v>4</v>
      </c>
      <c r="AE161" s="300" t="b">
        <v>0</v>
      </c>
      <c r="AF161" s="300" t="s">
        <v>768</v>
      </c>
      <c r="AG161" s="300" t="s">
        <v>769</v>
      </c>
      <c r="AH161" s="300">
        <v>0</v>
      </c>
      <c r="AI161" s="300">
        <v>0</v>
      </c>
      <c r="AJ161" s="300" t="s">
        <v>770</v>
      </c>
      <c r="AK161" s="300">
        <v>8</v>
      </c>
      <c r="AL161" s="300" t="s">
        <v>814</v>
      </c>
      <c r="AM161" s="300">
        <v>2</v>
      </c>
      <c r="AN161" s="300" t="b">
        <v>0</v>
      </c>
      <c r="AO161" s="300">
        <v>8</v>
      </c>
      <c r="AP161" s="300" t="s">
        <v>814</v>
      </c>
      <c r="AQ161" s="300">
        <v>2</v>
      </c>
      <c r="AR161" s="300" t="b">
        <v>0</v>
      </c>
      <c r="AS161" s="300">
        <v>2</v>
      </c>
      <c r="AT161" s="300" t="b">
        <v>0</v>
      </c>
      <c r="AU161" s="300">
        <v>0</v>
      </c>
      <c r="AV161" s="300" t="b">
        <v>0</v>
      </c>
      <c r="AW161" s="300" t="s">
        <v>980</v>
      </c>
      <c r="AX161" s="300"/>
      <c r="AY161" s="300" t="s">
        <v>980</v>
      </c>
      <c r="AZ161" s="300">
        <v>0</v>
      </c>
      <c r="BA161" s="300" t="b">
        <v>0</v>
      </c>
      <c r="BB161" s="300" t="b">
        <v>1</v>
      </c>
      <c r="BC161"/>
      <c r="BD161"/>
      <c r="BE161"/>
      <c r="BF161"/>
      <c r="BG161"/>
      <c r="BH161"/>
      <c r="BI161"/>
      <c r="BJ161"/>
      <c r="BK161"/>
      <c r="BL161"/>
      <c r="BM161"/>
      <c r="BN161"/>
      <c r="BO161"/>
      <c r="BP161"/>
      <c r="BQ161"/>
      <c r="BR161"/>
      <c r="BS161"/>
      <c r="BT161"/>
      <c r="BU161"/>
      <c r="BV161"/>
      <c r="BW161"/>
      <c r="BX161"/>
      <c r="BY161"/>
    </row>
    <row r="162" spans="5:77" ht="16.5" hidden="1" x14ac:dyDescent="0.3">
      <c r="E162" s="300" t="s">
        <v>760</v>
      </c>
      <c r="F162" s="300" t="s">
        <v>651</v>
      </c>
      <c r="G162" s="300">
        <v>20210101</v>
      </c>
      <c r="H162" s="300">
        <v>2021</v>
      </c>
      <c r="I162" s="300">
        <v>52</v>
      </c>
      <c r="J162" s="300">
        <v>2021</v>
      </c>
      <c r="K162" s="300">
        <v>180</v>
      </c>
      <c r="L162" s="300" t="s">
        <v>872</v>
      </c>
      <c r="M162" s="300" t="s">
        <v>486</v>
      </c>
      <c r="N162" s="300" t="s">
        <v>660</v>
      </c>
      <c r="O162" s="300" t="s">
        <v>762</v>
      </c>
      <c r="P162" s="300">
        <v>784</v>
      </c>
      <c r="Q162" s="300" t="s">
        <v>924</v>
      </c>
      <c r="R162" s="300" t="s">
        <v>925</v>
      </c>
      <c r="S162" s="300">
        <v>0</v>
      </c>
      <c r="T162" s="300" t="s">
        <v>763</v>
      </c>
      <c r="U162" s="300" t="s">
        <v>764</v>
      </c>
      <c r="V162" s="300" t="s">
        <v>873</v>
      </c>
      <c r="W162" s="300" t="s">
        <v>766</v>
      </c>
      <c r="X162" s="300" t="b">
        <v>1</v>
      </c>
      <c r="Y162" s="300">
        <v>3101</v>
      </c>
      <c r="Z162" s="300" t="s">
        <v>813</v>
      </c>
      <c r="AA162" s="300" t="s">
        <v>525</v>
      </c>
      <c r="AB162" s="300" t="s">
        <v>66</v>
      </c>
      <c r="AC162" s="300" t="s">
        <v>66</v>
      </c>
      <c r="AD162" s="300">
        <v>4</v>
      </c>
      <c r="AE162" s="300" t="b">
        <v>0</v>
      </c>
      <c r="AF162" s="300" t="s">
        <v>768</v>
      </c>
      <c r="AG162" s="300" t="s">
        <v>769</v>
      </c>
      <c r="AH162" s="300">
        <v>0</v>
      </c>
      <c r="AI162" s="300">
        <v>0</v>
      </c>
      <c r="AJ162" s="300" t="s">
        <v>770</v>
      </c>
      <c r="AK162" s="300">
        <v>8</v>
      </c>
      <c r="AL162" s="300" t="s">
        <v>814</v>
      </c>
      <c r="AM162" s="300">
        <v>15200</v>
      </c>
      <c r="AN162" s="300" t="b">
        <v>0</v>
      </c>
      <c r="AO162" s="300">
        <v>8</v>
      </c>
      <c r="AP162" s="300" t="s">
        <v>814</v>
      </c>
      <c r="AQ162" s="300">
        <v>15200</v>
      </c>
      <c r="AR162" s="300" t="b">
        <v>0</v>
      </c>
      <c r="AS162" s="300">
        <v>15200</v>
      </c>
      <c r="AT162" s="300" t="b">
        <v>0</v>
      </c>
      <c r="AU162" s="300">
        <v>0</v>
      </c>
      <c r="AV162" s="300" t="b">
        <v>0</v>
      </c>
      <c r="AW162" s="300" t="s">
        <v>926</v>
      </c>
      <c r="AX162" s="300"/>
      <c r="AY162" s="300" t="s">
        <v>926</v>
      </c>
      <c r="AZ162" s="300">
        <v>0</v>
      </c>
      <c r="BA162" s="300" t="b">
        <v>0</v>
      </c>
      <c r="BB162" s="300" t="b">
        <v>1</v>
      </c>
      <c r="BC162"/>
      <c r="BD162"/>
      <c r="BE162"/>
      <c r="BF162"/>
      <c r="BG162"/>
      <c r="BH162"/>
      <c r="BI162"/>
      <c r="BJ162"/>
      <c r="BK162"/>
      <c r="BL162"/>
      <c r="BM162"/>
      <c r="BN162"/>
      <c r="BO162"/>
      <c r="BP162"/>
      <c r="BQ162"/>
      <c r="BR162"/>
      <c r="BS162"/>
      <c r="BT162"/>
      <c r="BU162"/>
      <c r="BV162"/>
      <c r="BW162"/>
      <c r="BX162"/>
      <c r="BY162"/>
    </row>
    <row r="163" spans="5:77" ht="16.5" hidden="1" x14ac:dyDescent="0.3">
      <c r="E163" s="300" t="s">
        <v>760</v>
      </c>
      <c r="F163" s="300" t="s">
        <v>651</v>
      </c>
      <c r="G163" s="300">
        <v>20210101</v>
      </c>
      <c r="H163" s="300">
        <v>2021</v>
      </c>
      <c r="I163" s="300">
        <v>52</v>
      </c>
      <c r="J163" s="300">
        <v>2021</v>
      </c>
      <c r="K163" s="300">
        <v>180</v>
      </c>
      <c r="L163" s="300" t="s">
        <v>872</v>
      </c>
      <c r="M163" s="300" t="s">
        <v>486</v>
      </c>
      <c r="N163" s="300" t="s">
        <v>660</v>
      </c>
      <c r="O163" s="300" t="s">
        <v>762</v>
      </c>
      <c r="P163" s="300">
        <v>800</v>
      </c>
      <c r="Q163" s="300" t="s">
        <v>930</v>
      </c>
      <c r="R163" s="300" t="s">
        <v>452</v>
      </c>
      <c r="S163" s="300">
        <v>0</v>
      </c>
      <c r="T163" s="300" t="s">
        <v>763</v>
      </c>
      <c r="U163" s="300" t="s">
        <v>764</v>
      </c>
      <c r="V163" s="300" t="s">
        <v>873</v>
      </c>
      <c r="W163" s="300" t="s">
        <v>766</v>
      </c>
      <c r="X163" s="300" t="b">
        <v>1</v>
      </c>
      <c r="Y163" s="300">
        <v>3101</v>
      </c>
      <c r="Z163" s="300" t="s">
        <v>813</v>
      </c>
      <c r="AA163" s="300" t="s">
        <v>525</v>
      </c>
      <c r="AB163" s="300" t="s">
        <v>66</v>
      </c>
      <c r="AC163" s="300" t="s">
        <v>66</v>
      </c>
      <c r="AD163" s="300">
        <v>4</v>
      </c>
      <c r="AE163" s="300" t="b">
        <v>0</v>
      </c>
      <c r="AF163" s="300" t="s">
        <v>768</v>
      </c>
      <c r="AG163" s="300" t="s">
        <v>769</v>
      </c>
      <c r="AH163" s="300">
        <v>0</v>
      </c>
      <c r="AI163" s="300">
        <v>0</v>
      </c>
      <c r="AJ163" s="300" t="s">
        <v>770</v>
      </c>
      <c r="AK163" s="300">
        <v>8</v>
      </c>
      <c r="AL163" s="300" t="s">
        <v>814</v>
      </c>
      <c r="AM163" s="300">
        <v>17590</v>
      </c>
      <c r="AN163" s="300" t="b">
        <v>0</v>
      </c>
      <c r="AO163" s="300">
        <v>8</v>
      </c>
      <c r="AP163" s="300" t="s">
        <v>814</v>
      </c>
      <c r="AQ163" s="300">
        <v>17590</v>
      </c>
      <c r="AR163" s="300" t="b">
        <v>0</v>
      </c>
      <c r="AS163" s="300">
        <v>17590</v>
      </c>
      <c r="AT163" s="300" t="b">
        <v>0</v>
      </c>
      <c r="AU163" s="300">
        <v>0</v>
      </c>
      <c r="AV163" s="300" t="b">
        <v>0</v>
      </c>
      <c r="AW163" s="300" t="s">
        <v>981</v>
      </c>
      <c r="AX163" s="300"/>
      <c r="AY163" s="300" t="s">
        <v>981</v>
      </c>
      <c r="AZ163" s="300">
        <v>0</v>
      </c>
      <c r="BA163" s="300" t="b">
        <v>0</v>
      </c>
      <c r="BB163" s="300" t="b">
        <v>1</v>
      </c>
      <c r="BC163"/>
      <c r="BD163"/>
      <c r="BE163"/>
      <c r="BF163"/>
      <c r="BG163"/>
      <c r="BH163"/>
      <c r="BI163"/>
      <c r="BJ163"/>
      <c r="BK163"/>
      <c r="BL163"/>
      <c r="BM163"/>
      <c r="BN163"/>
      <c r="BO163"/>
      <c r="BP163"/>
      <c r="BQ163"/>
      <c r="BR163"/>
      <c r="BS163"/>
      <c r="BT163"/>
      <c r="BU163"/>
      <c r="BV163"/>
      <c r="BW163"/>
      <c r="BX163"/>
      <c r="BY163"/>
    </row>
    <row r="164" spans="5:77" ht="16.5" hidden="1" x14ac:dyDescent="0.3">
      <c r="E164" s="300" t="s">
        <v>760</v>
      </c>
      <c r="F164" s="300" t="s">
        <v>651</v>
      </c>
      <c r="G164" s="300">
        <v>20210101</v>
      </c>
      <c r="H164" s="300">
        <v>2021</v>
      </c>
      <c r="I164" s="300">
        <v>52</v>
      </c>
      <c r="J164" s="300">
        <v>2021</v>
      </c>
      <c r="K164" s="300">
        <v>180</v>
      </c>
      <c r="L164" s="300" t="s">
        <v>872</v>
      </c>
      <c r="M164" s="300" t="s">
        <v>486</v>
      </c>
      <c r="N164" s="300" t="s">
        <v>660</v>
      </c>
      <c r="O164" s="300" t="s">
        <v>762</v>
      </c>
      <c r="P164" s="300">
        <v>894</v>
      </c>
      <c r="Q164" s="300" t="s">
        <v>943</v>
      </c>
      <c r="R164" s="300" t="s">
        <v>431</v>
      </c>
      <c r="S164" s="300">
        <v>0</v>
      </c>
      <c r="T164" s="300" t="s">
        <v>763</v>
      </c>
      <c r="U164" s="300" t="s">
        <v>764</v>
      </c>
      <c r="V164" s="300" t="s">
        <v>873</v>
      </c>
      <c r="W164" s="300" t="s">
        <v>766</v>
      </c>
      <c r="X164" s="300" t="b">
        <v>1</v>
      </c>
      <c r="Y164" s="300">
        <v>3101</v>
      </c>
      <c r="Z164" s="300" t="s">
        <v>813</v>
      </c>
      <c r="AA164" s="300" t="s">
        <v>525</v>
      </c>
      <c r="AB164" s="300" t="s">
        <v>66</v>
      </c>
      <c r="AC164" s="300" t="s">
        <v>66</v>
      </c>
      <c r="AD164" s="300">
        <v>4</v>
      </c>
      <c r="AE164" s="300" t="b">
        <v>0</v>
      </c>
      <c r="AF164" s="300" t="s">
        <v>768</v>
      </c>
      <c r="AG164" s="300" t="s">
        <v>769</v>
      </c>
      <c r="AH164" s="300">
        <v>0</v>
      </c>
      <c r="AI164" s="300">
        <v>0</v>
      </c>
      <c r="AJ164" s="300" t="s">
        <v>770</v>
      </c>
      <c r="AK164" s="300">
        <v>8</v>
      </c>
      <c r="AL164" s="300" t="s">
        <v>814</v>
      </c>
      <c r="AM164" s="300">
        <v>10000</v>
      </c>
      <c r="AN164" s="300" t="b">
        <v>0</v>
      </c>
      <c r="AO164" s="300">
        <v>8</v>
      </c>
      <c r="AP164" s="300" t="s">
        <v>814</v>
      </c>
      <c r="AQ164" s="300">
        <v>10000</v>
      </c>
      <c r="AR164" s="300" t="b">
        <v>0</v>
      </c>
      <c r="AS164" s="300">
        <v>10000</v>
      </c>
      <c r="AT164" s="300" t="b">
        <v>0</v>
      </c>
      <c r="AU164" s="300">
        <v>0</v>
      </c>
      <c r="AV164" s="300" t="b">
        <v>0</v>
      </c>
      <c r="AW164" s="300" t="s">
        <v>982</v>
      </c>
      <c r="AX164" s="300"/>
      <c r="AY164" s="300" t="s">
        <v>982</v>
      </c>
      <c r="AZ164" s="300">
        <v>0</v>
      </c>
      <c r="BA164" s="300" t="b">
        <v>0</v>
      </c>
      <c r="BB164" s="300" t="b">
        <v>1</v>
      </c>
      <c r="BC164"/>
      <c r="BD164"/>
      <c r="BE164"/>
      <c r="BF164"/>
      <c r="BG164"/>
      <c r="BH164"/>
      <c r="BI164"/>
      <c r="BJ164"/>
      <c r="BK164"/>
      <c r="BL164"/>
      <c r="BM164"/>
      <c r="BN164"/>
      <c r="BO164"/>
      <c r="BP164"/>
      <c r="BQ164"/>
      <c r="BR164"/>
      <c r="BS164"/>
      <c r="BT164"/>
      <c r="BU164"/>
      <c r="BV164"/>
      <c r="BW164"/>
      <c r="BX164"/>
      <c r="BY164"/>
    </row>
    <row r="165" spans="5:77" ht="16.5" hidden="1" x14ac:dyDescent="0.3">
      <c r="E165" s="300" t="s">
        <v>760</v>
      </c>
      <c r="F165" s="300" t="s">
        <v>651</v>
      </c>
      <c r="G165" s="300">
        <v>20210101</v>
      </c>
      <c r="H165" s="300">
        <v>2021</v>
      </c>
      <c r="I165" s="300">
        <v>52</v>
      </c>
      <c r="J165" s="300">
        <v>2021</v>
      </c>
      <c r="K165" s="300">
        <v>562</v>
      </c>
      <c r="L165" s="300" t="s">
        <v>761</v>
      </c>
      <c r="M165" s="300" t="s">
        <v>451</v>
      </c>
      <c r="N165" s="300" t="s">
        <v>660</v>
      </c>
      <c r="O165" s="300" t="s">
        <v>762</v>
      </c>
      <c r="P165" s="300">
        <v>0</v>
      </c>
      <c r="Q165" s="300" t="s">
        <v>763</v>
      </c>
      <c r="R165" s="300" t="s">
        <v>764</v>
      </c>
      <c r="S165" s="300">
        <v>0</v>
      </c>
      <c r="T165" s="300" t="s">
        <v>763</v>
      </c>
      <c r="U165" s="300" t="s">
        <v>764</v>
      </c>
      <c r="V165" s="300" t="s">
        <v>873</v>
      </c>
      <c r="W165" s="300" t="s">
        <v>766</v>
      </c>
      <c r="X165" s="300" t="b">
        <v>1</v>
      </c>
      <c r="Y165" s="300">
        <v>3101</v>
      </c>
      <c r="Z165" s="300" t="s">
        <v>813</v>
      </c>
      <c r="AA165" s="300" t="s">
        <v>525</v>
      </c>
      <c r="AB165" s="300" t="s">
        <v>66</v>
      </c>
      <c r="AC165" s="300" t="s">
        <v>66</v>
      </c>
      <c r="AD165" s="300">
        <v>4</v>
      </c>
      <c r="AE165" s="300" t="b">
        <v>0</v>
      </c>
      <c r="AF165" s="300" t="s">
        <v>768</v>
      </c>
      <c r="AG165" s="300" t="s">
        <v>769</v>
      </c>
      <c r="AH165" s="300">
        <v>0</v>
      </c>
      <c r="AI165" s="300">
        <v>0</v>
      </c>
      <c r="AJ165" s="300" t="s">
        <v>770</v>
      </c>
      <c r="AK165" s="300">
        <v>8</v>
      </c>
      <c r="AL165" s="300" t="s">
        <v>814</v>
      </c>
      <c r="AM165" s="300">
        <v>3000</v>
      </c>
      <c r="AN165" s="300" t="b">
        <v>0</v>
      </c>
      <c r="AO165" s="300">
        <v>8</v>
      </c>
      <c r="AP165" s="300" t="s">
        <v>814</v>
      </c>
      <c r="AQ165" s="300">
        <v>3000</v>
      </c>
      <c r="AR165" s="300" t="b">
        <v>0</v>
      </c>
      <c r="AS165" s="300">
        <v>3000</v>
      </c>
      <c r="AT165" s="300" t="b">
        <v>0</v>
      </c>
      <c r="AU165" s="300">
        <v>0</v>
      </c>
      <c r="AV165" s="300" t="b">
        <v>0</v>
      </c>
      <c r="AW165" s="300" t="s">
        <v>956</v>
      </c>
      <c r="AX165" s="300">
        <v>0</v>
      </c>
      <c r="AY165" s="300" t="s">
        <v>956</v>
      </c>
      <c r="AZ165" s="300">
        <v>0</v>
      </c>
      <c r="BA165" s="300" t="b">
        <v>0</v>
      </c>
      <c r="BB165" s="300" t="b">
        <v>1</v>
      </c>
      <c r="BC165"/>
      <c r="BD165"/>
      <c r="BE165"/>
      <c r="BF165"/>
      <c r="BG165"/>
      <c r="BH165"/>
      <c r="BI165"/>
      <c r="BJ165"/>
      <c r="BK165"/>
      <c r="BL165"/>
      <c r="BM165"/>
      <c r="BN165"/>
      <c r="BO165"/>
      <c r="BP165"/>
      <c r="BQ165"/>
      <c r="BR165"/>
      <c r="BS165"/>
      <c r="BT165"/>
      <c r="BU165"/>
      <c r="BV165"/>
      <c r="BW165"/>
      <c r="BX165"/>
      <c r="BY165"/>
    </row>
    <row r="166" spans="5:77" ht="16.5" hidden="1" x14ac:dyDescent="0.3">
      <c r="E166" s="300" t="s">
        <v>760</v>
      </c>
      <c r="F166" s="300" t="s">
        <v>651</v>
      </c>
      <c r="G166" s="300">
        <v>20210101</v>
      </c>
      <c r="H166" s="300">
        <v>2021</v>
      </c>
      <c r="I166" s="300">
        <v>52</v>
      </c>
      <c r="J166" s="300">
        <v>2021</v>
      </c>
      <c r="K166" s="300">
        <v>562</v>
      </c>
      <c r="L166" s="300" t="s">
        <v>761</v>
      </c>
      <c r="M166" s="300" t="s">
        <v>451</v>
      </c>
      <c r="N166" s="300" t="s">
        <v>660</v>
      </c>
      <c r="O166" s="300" t="s">
        <v>762</v>
      </c>
      <c r="P166" s="300">
        <v>414</v>
      </c>
      <c r="Q166" s="300" t="s">
        <v>954</v>
      </c>
      <c r="R166" s="300" t="s">
        <v>955</v>
      </c>
      <c r="S166" s="300">
        <v>0</v>
      </c>
      <c r="T166" s="300" t="s">
        <v>763</v>
      </c>
      <c r="U166" s="300" t="s">
        <v>764</v>
      </c>
      <c r="V166" s="300" t="s">
        <v>873</v>
      </c>
      <c r="W166" s="300" t="s">
        <v>766</v>
      </c>
      <c r="X166" s="300" t="b">
        <v>1</v>
      </c>
      <c r="Y166" s="300">
        <v>3101</v>
      </c>
      <c r="Z166" s="300" t="s">
        <v>813</v>
      </c>
      <c r="AA166" s="300" t="s">
        <v>525</v>
      </c>
      <c r="AB166" s="300" t="s">
        <v>66</v>
      </c>
      <c r="AC166" s="300" t="s">
        <v>66</v>
      </c>
      <c r="AD166" s="300">
        <v>4</v>
      </c>
      <c r="AE166" s="300" t="b">
        <v>0</v>
      </c>
      <c r="AF166" s="300" t="s">
        <v>768</v>
      </c>
      <c r="AG166" s="300" t="s">
        <v>769</v>
      </c>
      <c r="AH166" s="300">
        <v>0</v>
      </c>
      <c r="AI166" s="300">
        <v>0</v>
      </c>
      <c r="AJ166" s="300" t="s">
        <v>770</v>
      </c>
      <c r="AK166" s="300">
        <v>8</v>
      </c>
      <c r="AL166" s="300" t="s">
        <v>814</v>
      </c>
      <c r="AM166" s="300">
        <v>3000</v>
      </c>
      <c r="AN166" s="300" t="b">
        <v>0</v>
      </c>
      <c r="AO166" s="300">
        <v>8</v>
      </c>
      <c r="AP166" s="300" t="s">
        <v>814</v>
      </c>
      <c r="AQ166" s="300">
        <v>3000</v>
      </c>
      <c r="AR166" s="300" t="b">
        <v>0</v>
      </c>
      <c r="AS166" s="300">
        <v>3000</v>
      </c>
      <c r="AT166" s="300" t="b">
        <v>0</v>
      </c>
      <c r="AU166" s="300">
        <v>0</v>
      </c>
      <c r="AV166" s="300" t="b">
        <v>0</v>
      </c>
      <c r="AW166" s="300" t="s">
        <v>956</v>
      </c>
      <c r="AX166" s="300">
        <v>0</v>
      </c>
      <c r="AY166" s="300" t="s">
        <v>956</v>
      </c>
      <c r="AZ166" s="300">
        <v>0</v>
      </c>
      <c r="BA166" s="300" t="b">
        <v>0</v>
      </c>
      <c r="BB166" s="300" t="b">
        <v>1</v>
      </c>
      <c r="BC166"/>
      <c r="BD166"/>
      <c r="BE166"/>
      <c r="BF166"/>
      <c r="BG166"/>
      <c r="BH166"/>
      <c r="BI166"/>
      <c r="BJ166"/>
      <c r="BK166"/>
      <c r="BL166"/>
      <c r="BM166"/>
      <c r="BN166"/>
      <c r="BO166"/>
      <c r="BP166"/>
      <c r="BQ166"/>
      <c r="BR166"/>
      <c r="BS166"/>
      <c r="BT166"/>
      <c r="BU166"/>
      <c r="BV166"/>
      <c r="BW166"/>
      <c r="BX166"/>
      <c r="BY166"/>
    </row>
    <row r="167" spans="5:77" ht="16.5" hidden="1" x14ac:dyDescent="0.3">
      <c r="E167" s="300" t="s">
        <v>760</v>
      </c>
      <c r="F167" s="300" t="s">
        <v>651</v>
      </c>
      <c r="G167" s="300">
        <v>20210101</v>
      </c>
      <c r="H167" s="300">
        <v>2021</v>
      </c>
      <c r="I167" s="300">
        <v>52</v>
      </c>
      <c r="J167" s="300">
        <v>2021</v>
      </c>
      <c r="K167" s="300">
        <v>180</v>
      </c>
      <c r="L167" s="300" t="s">
        <v>872</v>
      </c>
      <c r="M167" s="300" t="s">
        <v>486</v>
      </c>
      <c r="N167" s="300" t="s">
        <v>660</v>
      </c>
      <c r="O167" s="300" t="s">
        <v>762</v>
      </c>
      <c r="P167" s="300">
        <v>0</v>
      </c>
      <c r="Q167" s="300" t="s">
        <v>763</v>
      </c>
      <c r="R167" s="300" t="s">
        <v>764</v>
      </c>
      <c r="S167" s="300">
        <v>0</v>
      </c>
      <c r="T167" s="300" t="s">
        <v>763</v>
      </c>
      <c r="U167" s="300" t="s">
        <v>764</v>
      </c>
      <c r="V167" s="300" t="s">
        <v>873</v>
      </c>
      <c r="W167" s="300" t="s">
        <v>766</v>
      </c>
      <c r="X167" s="300" t="b">
        <v>1</v>
      </c>
      <c r="Y167" s="300">
        <v>310100</v>
      </c>
      <c r="Z167" s="300" t="s">
        <v>818</v>
      </c>
      <c r="AA167" s="300" t="s">
        <v>525</v>
      </c>
      <c r="AB167" s="300" t="s">
        <v>66</v>
      </c>
      <c r="AC167" s="300" t="s">
        <v>66</v>
      </c>
      <c r="AD167" s="300">
        <v>6</v>
      </c>
      <c r="AE167" s="300" t="b">
        <v>1</v>
      </c>
      <c r="AF167" s="300" t="s">
        <v>768</v>
      </c>
      <c r="AG167" s="300" t="s">
        <v>769</v>
      </c>
      <c r="AH167" s="300">
        <v>0</v>
      </c>
      <c r="AI167" s="300">
        <v>0</v>
      </c>
      <c r="AJ167" s="300" t="s">
        <v>770</v>
      </c>
      <c r="AK167" s="300">
        <v>8</v>
      </c>
      <c r="AL167" s="300" t="s">
        <v>814</v>
      </c>
      <c r="AM167" s="300">
        <v>52748</v>
      </c>
      <c r="AN167" s="300" t="b">
        <v>0</v>
      </c>
      <c r="AO167" s="300">
        <v>8</v>
      </c>
      <c r="AP167" s="300" t="s">
        <v>814</v>
      </c>
      <c r="AQ167" s="300">
        <v>52748</v>
      </c>
      <c r="AR167" s="300" t="b">
        <v>0</v>
      </c>
      <c r="AS167" s="300">
        <v>52748</v>
      </c>
      <c r="AT167" s="300" t="b">
        <v>0</v>
      </c>
      <c r="AU167" s="300">
        <v>0</v>
      </c>
      <c r="AV167" s="300" t="b">
        <v>0</v>
      </c>
      <c r="AW167" s="300" t="s">
        <v>976</v>
      </c>
      <c r="AX167" s="300"/>
      <c r="AY167" s="300" t="s">
        <v>976</v>
      </c>
      <c r="AZ167" s="300">
        <v>0</v>
      </c>
      <c r="BA167" s="300" t="b">
        <v>0</v>
      </c>
      <c r="BB167" s="300" t="b">
        <v>1</v>
      </c>
      <c r="BC167"/>
      <c r="BD167"/>
      <c r="BE167"/>
      <c r="BF167"/>
      <c r="BG167"/>
      <c r="BH167"/>
      <c r="BI167"/>
      <c r="BJ167"/>
      <c r="BK167"/>
      <c r="BL167"/>
      <c r="BM167"/>
      <c r="BN167"/>
      <c r="BO167"/>
      <c r="BP167"/>
      <c r="BQ167"/>
      <c r="BR167"/>
      <c r="BS167"/>
      <c r="BT167"/>
      <c r="BU167"/>
      <c r="BV167"/>
      <c r="BW167"/>
      <c r="BX167"/>
      <c r="BY167"/>
    </row>
    <row r="168" spans="5:77" ht="16.5" hidden="1" x14ac:dyDescent="0.3">
      <c r="E168" s="300" t="s">
        <v>760</v>
      </c>
      <c r="F168" s="300" t="s">
        <v>651</v>
      </c>
      <c r="G168" s="300">
        <v>20210101</v>
      </c>
      <c r="H168" s="300">
        <v>2021</v>
      </c>
      <c r="I168" s="300">
        <v>52</v>
      </c>
      <c r="J168" s="300">
        <v>2021</v>
      </c>
      <c r="K168" s="300">
        <v>180</v>
      </c>
      <c r="L168" s="300" t="s">
        <v>872</v>
      </c>
      <c r="M168" s="300" t="s">
        <v>486</v>
      </c>
      <c r="N168" s="300" t="s">
        <v>660</v>
      </c>
      <c r="O168" s="300" t="s">
        <v>762</v>
      </c>
      <c r="P168" s="300">
        <v>156</v>
      </c>
      <c r="Q168" s="300" t="s">
        <v>773</v>
      </c>
      <c r="R168" s="300" t="s">
        <v>774</v>
      </c>
      <c r="S168" s="300">
        <v>0</v>
      </c>
      <c r="T168" s="300" t="s">
        <v>763</v>
      </c>
      <c r="U168" s="300" t="s">
        <v>764</v>
      </c>
      <c r="V168" s="300" t="s">
        <v>873</v>
      </c>
      <c r="W168" s="300" t="s">
        <v>766</v>
      </c>
      <c r="X168" s="300" t="b">
        <v>1</v>
      </c>
      <c r="Y168" s="300">
        <v>310100</v>
      </c>
      <c r="Z168" s="300" t="s">
        <v>818</v>
      </c>
      <c r="AA168" s="300" t="s">
        <v>525</v>
      </c>
      <c r="AB168" s="300" t="s">
        <v>66</v>
      </c>
      <c r="AC168" s="300" t="s">
        <v>66</v>
      </c>
      <c r="AD168" s="300">
        <v>6</v>
      </c>
      <c r="AE168" s="300" t="b">
        <v>1</v>
      </c>
      <c r="AF168" s="300" t="s">
        <v>768</v>
      </c>
      <c r="AG168" s="300" t="s">
        <v>769</v>
      </c>
      <c r="AH168" s="300">
        <v>0</v>
      </c>
      <c r="AI168" s="300">
        <v>0</v>
      </c>
      <c r="AJ168" s="300" t="s">
        <v>770</v>
      </c>
      <c r="AK168" s="300">
        <v>8</v>
      </c>
      <c r="AL168" s="300" t="s">
        <v>814</v>
      </c>
      <c r="AM168" s="300">
        <v>6000</v>
      </c>
      <c r="AN168" s="300" t="b">
        <v>0</v>
      </c>
      <c r="AO168" s="300">
        <v>8</v>
      </c>
      <c r="AP168" s="300" t="s">
        <v>814</v>
      </c>
      <c r="AQ168" s="300">
        <v>6000</v>
      </c>
      <c r="AR168" s="300" t="b">
        <v>0</v>
      </c>
      <c r="AS168" s="300">
        <v>6000</v>
      </c>
      <c r="AT168" s="300" t="b">
        <v>0</v>
      </c>
      <c r="AU168" s="300">
        <v>0</v>
      </c>
      <c r="AV168" s="300" t="b">
        <v>0</v>
      </c>
      <c r="AW168" s="300" t="s">
        <v>977</v>
      </c>
      <c r="AX168" s="300"/>
      <c r="AY168" s="300" t="s">
        <v>977</v>
      </c>
      <c r="AZ168" s="300">
        <v>0</v>
      </c>
      <c r="BA168" s="300" t="b">
        <v>0</v>
      </c>
      <c r="BB168" s="300" t="b">
        <v>1</v>
      </c>
      <c r="BC168"/>
      <c r="BD168"/>
      <c r="BE168"/>
      <c r="BF168"/>
      <c r="BG168"/>
      <c r="BH168"/>
      <c r="BI168"/>
      <c r="BJ168"/>
      <c r="BK168"/>
      <c r="BL168"/>
      <c r="BM168"/>
      <c r="BN168"/>
      <c r="BO168"/>
      <c r="BP168"/>
      <c r="BQ168"/>
      <c r="BR168"/>
      <c r="BS168"/>
      <c r="BT168"/>
      <c r="BU168"/>
      <c r="BV168"/>
      <c r="BW168"/>
      <c r="BX168"/>
      <c r="BY168"/>
    </row>
    <row r="169" spans="5:77" ht="16.5" hidden="1" x14ac:dyDescent="0.3">
      <c r="E169" s="300" t="s">
        <v>760</v>
      </c>
      <c r="F169" s="300" t="s">
        <v>651</v>
      </c>
      <c r="G169" s="300">
        <v>20210101</v>
      </c>
      <c r="H169" s="300">
        <v>2021</v>
      </c>
      <c r="I169" s="300">
        <v>52</v>
      </c>
      <c r="J169" s="300">
        <v>2021</v>
      </c>
      <c r="K169" s="300">
        <v>180</v>
      </c>
      <c r="L169" s="300" t="s">
        <v>872</v>
      </c>
      <c r="M169" s="300" t="s">
        <v>486</v>
      </c>
      <c r="N169" s="300" t="s">
        <v>660</v>
      </c>
      <c r="O169" s="300" t="s">
        <v>762</v>
      </c>
      <c r="P169" s="300">
        <v>380</v>
      </c>
      <c r="Q169" s="300" t="s">
        <v>886</v>
      </c>
      <c r="R169" s="300" t="s">
        <v>887</v>
      </c>
      <c r="S169" s="300">
        <v>0</v>
      </c>
      <c r="T169" s="300" t="s">
        <v>763</v>
      </c>
      <c r="U169" s="300" t="s">
        <v>764</v>
      </c>
      <c r="V169" s="300" t="s">
        <v>873</v>
      </c>
      <c r="W169" s="300" t="s">
        <v>766</v>
      </c>
      <c r="X169" s="300" t="b">
        <v>1</v>
      </c>
      <c r="Y169" s="300">
        <v>310100</v>
      </c>
      <c r="Z169" s="300" t="s">
        <v>818</v>
      </c>
      <c r="AA169" s="300" t="s">
        <v>525</v>
      </c>
      <c r="AB169" s="300" t="s">
        <v>66</v>
      </c>
      <c r="AC169" s="300" t="s">
        <v>66</v>
      </c>
      <c r="AD169" s="300">
        <v>6</v>
      </c>
      <c r="AE169" s="300" t="b">
        <v>1</v>
      </c>
      <c r="AF169" s="300" t="s">
        <v>768</v>
      </c>
      <c r="AG169" s="300" t="s">
        <v>769</v>
      </c>
      <c r="AH169" s="300">
        <v>0</v>
      </c>
      <c r="AI169" s="300">
        <v>0</v>
      </c>
      <c r="AJ169" s="300" t="s">
        <v>770</v>
      </c>
      <c r="AK169" s="300">
        <v>8</v>
      </c>
      <c r="AL169" s="300" t="s">
        <v>814</v>
      </c>
      <c r="AM169" s="300">
        <v>611</v>
      </c>
      <c r="AN169" s="300" t="b">
        <v>0</v>
      </c>
      <c r="AO169" s="300">
        <v>8</v>
      </c>
      <c r="AP169" s="300" t="s">
        <v>814</v>
      </c>
      <c r="AQ169" s="300">
        <v>611</v>
      </c>
      <c r="AR169" s="300" t="b">
        <v>0</v>
      </c>
      <c r="AS169" s="300">
        <v>611</v>
      </c>
      <c r="AT169" s="300" t="b">
        <v>0</v>
      </c>
      <c r="AU169" s="300">
        <v>0</v>
      </c>
      <c r="AV169" s="300" t="b">
        <v>0</v>
      </c>
      <c r="AW169" s="300" t="s">
        <v>978</v>
      </c>
      <c r="AX169" s="300"/>
      <c r="AY169" s="300" t="s">
        <v>978</v>
      </c>
      <c r="AZ169" s="300">
        <v>0</v>
      </c>
      <c r="BA169" s="300" t="b">
        <v>0</v>
      </c>
      <c r="BB169" s="300" t="b">
        <v>1</v>
      </c>
      <c r="BC169"/>
      <c r="BD169"/>
      <c r="BE169"/>
      <c r="BF169"/>
      <c r="BG169"/>
      <c r="BH169"/>
      <c r="BI169"/>
      <c r="BJ169"/>
      <c r="BK169"/>
      <c r="BL169"/>
      <c r="BM169"/>
      <c r="BN169"/>
      <c r="BO169"/>
      <c r="BP169"/>
      <c r="BQ169"/>
      <c r="BR169"/>
      <c r="BS169"/>
      <c r="BT169"/>
      <c r="BU169"/>
      <c r="BV169"/>
      <c r="BW169"/>
      <c r="BX169"/>
      <c r="BY169"/>
    </row>
    <row r="170" spans="5:77" ht="16.5" hidden="1" x14ac:dyDescent="0.3">
      <c r="E170" s="300" t="s">
        <v>760</v>
      </c>
      <c r="F170" s="300" t="s">
        <v>651</v>
      </c>
      <c r="G170" s="300">
        <v>20210101</v>
      </c>
      <c r="H170" s="300">
        <v>2021</v>
      </c>
      <c r="I170" s="300">
        <v>52</v>
      </c>
      <c r="J170" s="300">
        <v>2021</v>
      </c>
      <c r="K170" s="300">
        <v>180</v>
      </c>
      <c r="L170" s="300" t="s">
        <v>872</v>
      </c>
      <c r="M170" s="300" t="s">
        <v>486</v>
      </c>
      <c r="N170" s="300" t="s">
        <v>660</v>
      </c>
      <c r="O170" s="300" t="s">
        <v>762</v>
      </c>
      <c r="P170" s="300">
        <v>646</v>
      </c>
      <c r="Q170" s="300" t="s">
        <v>910</v>
      </c>
      <c r="R170" s="300" t="s">
        <v>441</v>
      </c>
      <c r="S170" s="300">
        <v>0</v>
      </c>
      <c r="T170" s="300" t="s">
        <v>763</v>
      </c>
      <c r="U170" s="300" t="s">
        <v>764</v>
      </c>
      <c r="V170" s="300" t="s">
        <v>873</v>
      </c>
      <c r="W170" s="300" t="s">
        <v>766</v>
      </c>
      <c r="X170" s="300" t="b">
        <v>1</v>
      </c>
      <c r="Y170" s="300">
        <v>310100</v>
      </c>
      <c r="Z170" s="300" t="s">
        <v>818</v>
      </c>
      <c r="AA170" s="300" t="s">
        <v>525</v>
      </c>
      <c r="AB170" s="300" t="s">
        <v>66</v>
      </c>
      <c r="AC170" s="300" t="s">
        <v>66</v>
      </c>
      <c r="AD170" s="300">
        <v>6</v>
      </c>
      <c r="AE170" s="300" t="b">
        <v>1</v>
      </c>
      <c r="AF170" s="300" t="s">
        <v>768</v>
      </c>
      <c r="AG170" s="300" t="s">
        <v>769</v>
      </c>
      <c r="AH170" s="300">
        <v>0</v>
      </c>
      <c r="AI170" s="300">
        <v>0</v>
      </c>
      <c r="AJ170" s="300" t="s">
        <v>770</v>
      </c>
      <c r="AK170" s="300">
        <v>8</v>
      </c>
      <c r="AL170" s="300" t="s">
        <v>814</v>
      </c>
      <c r="AM170" s="300">
        <v>3345</v>
      </c>
      <c r="AN170" s="300" t="b">
        <v>0</v>
      </c>
      <c r="AO170" s="300">
        <v>8</v>
      </c>
      <c r="AP170" s="300" t="s">
        <v>814</v>
      </c>
      <c r="AQ170" s="300">
        <v>3345</v>
      </c>
      <c r="AR170" s="300" t="b">
        <v>0</v>
      </c>
      <c r="AS170" s="300">
        <v>3345</v>
      </c>
      <c r="AT170" s="300" t="b">
        <v>0</v>
      </c>
      <c r="AU170" s="300">
        <v>0</v>
      </c>
      <c r="AV170" s="300" t="b">
        <v>0</v>
      </c>
      <c r="AW170" s="300" t="s">
        <v>979</v>
      </c>
      <c r="AX170" s="300"/>
      <c r="AY170" s="300" t="s">
        <v>979</v>
      </c>
      <c r="AZ170" s="300">
        <v>0</v>
      </c>
      <c r="BA170" s="300" t="b">
        <v>0</v>
      </c>
      <c r="BB170" s="300" t="b">
        <v>1</v>
      </c>
      <c r="BC170"/>
      <c r="BD170"/>
      <c r="BE170"/>
      <c r="BF170"/>
      <c r="BG170"/>
      <c r="BH170"/>
      <c r="BI170"/>
      <c r="BJ170"/>
      <c r="BK170"/>
      <c r="BL170"/>
      <c r="BM170"/>
      <c r="BN170"/>
      <c r="BO170"/>
      <c r="BP170"/>
      <c r="BQ170"/>
      <c r="BR170"/>
      <c r="BS170"/>
      <c r="BT170"/>
      <c r="BU170"/>
      <c r="BV170"/>
      <c r="BW170"/>
      <c r="BX170"/>
      <c r="BY170"/>
    </row>
    <row r="171" spans="5:77" ht="16.5" hidden="1" x14ac:dyDescent="0.3">
      <c r="E171" s="300" t="s">
        <v>760</v>
      </c>
      <c r="F171" s="300" t="s">
        <v>651</v>
      </c>
      <c r="G171" s="300">
        <v>20210101</v>
      </c>
      <c r="H171" s="300">
        <v>2021</v>
      </c>
      <c r="I171" s="300">
        <v>52</v>
      </c>
      <c r="J171" s="300">
        <v>2021</v>
      </c>
      <c r="K171" s="300">
        <v>180</v>
      </c>
      <c r="L171" s="300" t="s">
        <v>872</v>
      </c>
      <c r="M171" s="300" t="s">
        <v>486</v>
      </c>
      <c r="N171" s="300" t="s">
        <v>660</v>
      </c>
      <c r="O171" s="300" t="s">
        <v>762</v>
      </c>
      <c r="P171" s="300">
        <v>710</v>
      </c>
      <c r="Q171" s="300" t="s">
        <v>917</v>
      </c>
      <c r="R171" s="300" t="s">
        <v>425</v>
      </c>
      <c r="S171" s="300">
        <v>0</v>
      </c>
      <c r="T171" s="300" t="s">
        <v>763</v>
      </c>
      <c r="U171" s="300" t="s">
        <v>764</v>
      </c>
      <c r="V171" s="300" t="s">
        <v>873</v>
      </c>
      <c r="W171" s="300" t="s">
        <v>766</v>
      </c>
      <c r="X171" s="300" t="b">
        <v>1</v>
      </c>
      <c r="Y171" s="300">
        <v>310100</v>
      </c>
      <c r="Z171" s="300" t="s">
        <v>818</v>
      </c>
      <c r="AA171" s="300" t="s">
        <v>525</v>
      </c>
      <c r="AB171" s="300" t="s">
        <v>66</v>
      </c>
      <c r="AC171" s="300" t="s">
        <v>66</v>
      </c>
      <c r="AD171" s="300">
        <v>6</v>
      </c>
      <c r="AE171" s="300" t="b">
        <v>1</v>
      </c>
      <c r="AF171" s="300" t="s">
        <v>768</v>
      </c>
      <c r="AG171" s="300" t="s">
        <v>769</v>
      </c>
      <c r="AH171" s="300">
        <v>0</v>
      </c>
      <c r="AI171" s="300">
        <v>0</v>
      </c>
      <c r="AJ171" s="300" t="s">
        <v>770</v>
      </c>
      <c r="AK171" s="300">
        <v>8</v>
      </c>
      <c r="AL171" s="300" t="s">
        <v>814</v>
      </c>
      <c r="AM171" s="300">
        <v>2</v>
      </c>
      <c r="AN171" s="300" t="b">
        <v>0</v>
      </c>
      <c r="AO171" s="300">
        <v>8</v>
      </c>
      <c r="AP171" s="300" t="s">
        <v>814</v>
      </c>
      <c r="AQ171" s="300">
        <v>2</v>
      </c>
      <c r="AR171" s="300" t="b">
        <v>0</v>
      </c>
      <c r="AS171" s="300">
        <v>2</v>
      </c>
      <c r="AT171" s="300" t="b">
        <v>0</v>
      </c>
      <c r="AU171" s="300">
        <v>0</v>
      </c>
      <c r="AV171" s="300" t="b">
        <v>0</v>
      </c>
      <c r="AW171" s="300" t="s">
        <v>980</v>
      </c>
      <c r="AX171" s="300"/>
      <c r="AY171" s="300" t="s">
        <v>980</v>
      </c>
      <c r="AZ171" s="300">
        <v>0</v>
      </c>
      <c r="BA171" s="300" t="b">
        <v>0</v>
      </c>
      <c r="BB171" s="300" t="b">
        <v>1</v>
      </c>
      <c r="BC171"/>
      <c r="BD171"/>
      <c r="BE171"/>
      <c r="BF171"/>
      <c r="BG171"/>
      <c r="BH171"/>
      <c r="BI171"/>
      <c r="BJ171"/>
      <c r="BK171"/>
      <c r="BL171"/>
      <c r="BM171"/>
      <c r="BN171"/>
      <c r="BO171"/>
      <c r="BP171"/>
      <c r="BQ171"/>
      <c r="BR171"/>
      <c r="BS171"/>
      <c r="BT171"/>
      <c r="BU171"/>
      <c r="BV171"/>
      <c r="BW171"/>
      <c r="BX171"/>
      <c r="BY171"/>
    </row>
    <row r="172" spans="5:77" ht="16.5" hidden="1" x14ac:dyDescent="0.3">
      <c r="E172" s="300" t="s">
        <v>760</v>
      </c>
      <c r="F172" s="300" t="s">
        <v>651</v>
      </c>
      <c r="G172" s="300">
        <v>20210101</v>
      </c>
      <c r="H172" s="300">
        <v>2021</v>
      </c>
      <c r="I172" s="300">
        <v>52</v>
      </c>
      <c r="J172" s="300">
        <v>2021</v>
      </c>
      <c r="K172" s="300">
        <v>180</v>
      </c>
      <c r="L172" s="300" t="s">
        <v>872</v>
      </c>
      <c r="M172" s="300" t="s">
        <v>486</v>
      </c>
      <c r="N172" s="300" t="s">
        <v>660</v>
      </c>
      <c r="O172" s="300" t="s">
        <v>762</v>
      </c>
      <c r="P172" s="300">
        <v>784</v>
      </c>
      <c r="Q172" s="300" t="s">
        <v>924</v>
      </c>
      <c r="R172" s="300" t="s">
        <v>925</v>
      </c>
      <c r="S172" s="300">
        <v>0</v>
      </c>
      <c r="T172" s="300" t="s">
        <v>763</v>
      </c>
      <c r="U172" s="300" t="s">
        <v>764</v>
      </c>
      <c r="V172" s="300" t="s">
        <v>873</v>
      </c>
      <c r="W172" s="300" t="s">
        <v>766</v>
      </c>
      <c r="X172" s="300" t="b">
        <v>1</v>
      </c>
      <c r="Y172" s="300">
        <v>310100</v>
      </c>
      <c r="Z172" s="300" t="s">
        <v>818</v>
      </c>
      <c r="AA172" s="300" t="s">
        <v>525</v>
      </c>
      <c r="AB172" s="300" t="s">
        <v>66</v>
      </c>
      <c r="AC172" s="300" t="s">
        <v>66</v>
      </c>
      <c r="AD172" s="300">
        <v>6</v>
      </c>
      <c r="AE172" s="300" t="b">
        <v>1</v>
      </c>
      <c r="AF172" s="300" t="s">
        <v>768</v>
      </c>
      <c r="AG172" s="300" t="s">
        <v>769</v>
      </c>
      <c r="AH172" s="300">
        <v>0</v>
      </c>
      <c r="AI172" s="300">
        <v>0</v>
      </c>
      <c r="AJ172" s="300" t="s">
        <v>770</v>
      </c>
      <c r="AK172" s="300">
        <v>8</v>
      </c>
      <c r="AL172" s="300" t="s">
        <v>814</v>
      </c>
      <c r="AM172" s="300">
        <v>15200</v>
      </c>
      <c r="AN172" s="300" t="b">
        <v>0</v>
      </c>
      <c r="AO172" s="300">
        <v>8</v>
      </c>
      <c r="AP172" s="300" t="s">
        <v>814</v>
      </c>
      <c r="AQ172" s="300">
        <v>15200</v>
      </c>
      <c r="AR172" s="300" t="b">
        <v>0</v>
      </c>
      <c r="AS172" s="300">
        <v>15200</v>
      </c>
      <c r="AT172" s="300" t="b">
        <v>0</v>
      </c>
      <c r="AU172" s="300">
        <v>0</v>
      </c>
      <c r="AV172" s="300" t="b">
        <v>0</v>
      </c>
      <c r="AW172" s="300" t="s">
        <v>926</v>
      </c>
      <c r="AX172" s="300"/>
      <c r="AY172" s="300" t="s">
        <v>926</v>
      </c>
      <c r="AZ172" s="300">
        <v>0</v>
      </c>
      <c r="BA172" s="300" t="b">
        <v>0</v>
      </c>
      <c r="BB172" s="300" t="b">
        <v>1</v>
      </c>
      <c r="BC172"/>
      <c r="BD172"/>
      <c r="BE172"/>
      <c r="BF172"/>
      <c r="BG172"/>
      <c r="BH172"/>
      <c r="BI172"/>
      <c r="BJ172"/>
      <c r="BK172"/>
      <c r="BL172"/>
      <c r="BM172"/>
      <c r="BN172"/>
      <c r="BO172"/>
      <c r="BP172"/>
      <c r="BQ172"/>
      <c r="BR172"/>
      <c r="BS172"/>
      <c r="BT172"/>
      <c r="BU172"/>
      <c r="BV172"/>
      <c r="BW172"/>
      <c r="BX172"/>
      <c r="BY172"/>
    </row>
    <row r="173" spans="5:77" ht="16.5" hidden="1" x14ac:dyDescent="0.3">
      <c r="E173" s="300" t="s">
        <v>760</v>
      </c>
      <c r="F173" s="300" t="s">
        <v>651</v>
      </c>
      <c r="G173" s="300">
        <v>20210101</v>
      </c>
      <c r="H173" s="300">
        <v>2021</v>
      </c>
      <c r="I173" s="300">
        <v>52</v>
      </c>
      <c r="J173" s="300">
        <v>2021</v>
      </c>
      <c r="K173" s="300">
        <v>180</v>
      </c>
      <c r="L173" s="300" t="s">
        <v>872</v>
      </c>
      <c r="M173" s="300" t="s">
        <v>486</v>
      </c>
      <c r="N173" s="300" t="s">
        <v>660</v>
      </c>
      <c r="O173" s="300" t="s">
        <v>762</v>
      </c>
      <c r="P173" s="300">
        <v>800</v>
      </c>
      <c r="Q173" s="300" t="s">
        <v>930</v>
      </c>
      <c r="R173" s="300" t="s">
        <v>452</v>
      </c>
      <c r="S173" s="300">
        <v>0</v>
      </c>
      <c r="T173" s="300" t="s">
        <v>763</v>
      </c>
      <c r="U173" s="300" t="s">
        <v>764</v>
      </c>
      <c r="V173" s="300" t="s">
        <v>873</v>
      </c>
      <c r="W173" s="300" t="s">
        <v>766</v>
      </c>
      <c r="X173" s="300" t="b">
        <v>1</v>
      </c>
      <c r="Y173" s="300">
        <v>310100</v>
      </c>
      <c r="Z173" s="300" t="s">
        <v>818</v>
      </c>
      <c r="AA173" s="300" t="s">
        <v>525</v>
      </c>
      <c r="AB173" s="300" t="s">
        <v>66</v>
      </c>
      <c r="AC173" s="300" t="s">
        <v>66</v>
      </c>
      <c r="AD173" s="300">
        <v>6</v>
      </c>
      <c r="AE173" s="300" t="b">
        <v>1</v>
      </c>
      <c r="AF173" s="300" t="s">
        <v>768</v>
      </c>
      <c r="AG173" s="300" t="s">
        <v>769</v>
      </c>
      <c r="AH173" s="300">
        <v>0</v>
      </c>
      <c r="AI173" s="300">
        <v>0</v>
      </c>
      <c r="AJ173" s="300" t="s">
        <v>770</v>
      </c>
      <c r="AK173" s="300">
        <v>8</v>
      </c>
      <c r="AL173" s="300" t="s">
        <v>814</v>
      </c>
      <c r="AM173" s="300">
        <v>17590</v>
      </c>
      <c r="AN173" s="300" t="b">
        <v>0</v>
      </c>
      <c r="AO173" s="300">
        <v>8</v>
      </c>
      <c r="AP173" s="300" t="s">
        <v>814</v>
      </c>
      <c r="AQ173" s="300">
        <v>17590</v>
      </c>
      <c r="AR173" s="300" t="b">
        <v>0</v>
      </c>
      <c r="AS173" s="300">
        <v>17590</v>
      </c>
      <c r="AT173" s="300" t="b">
        <v>0</v>
      </c>
      <c r="AU173" s="300">
        <v>0</v>
      </c>
      <c r="AV173" s="300" t="b">
        <v>0</v>
      </c>
      <c r="AW173" s="300" t="s">
        <v>981</v>
      </c>
      <c r="AX173" s="300"/>
      <c r="AY173" s="300" t="s">
        <v>981</v>
      </c>
      <c r="AZ173" s="300">
        <v>0</v>
      </c>
      <c r="BA173" s="300" t="b">
        <v>0</v>
      </c>
      <c r="BB173" s="300" t="b">
        <v>1</v>
      </c>
      <c r="BC173"/>
      <c r="BD173"/>
      <c r="BE173"/>
      <c r="BF173"/>
      <c r="BG173"/>
      <c r="BH173"/>
      <c r="BI173"/>
      <c r="BJ173"/>
      <c r="BK173"/>
      <c r="BL173"/>
      <c r="BM173"/>
      <c r="BN173"/>
      <c r="BO173"/>
      <c r="BP173"/>
      <c r="BQ173"/>
      <c r="BR173"/>
      <c r="BS173"/>
      <c r="BT173"/>
      <c r="BU173"/>
      <c r="BV173"/>
      <c r="BW173"/>
      <c r="BX173"/>
      <c r="BY173"/>
    </row>
    <row r="174" spans="5:77" ht="16.5" hidden="1" x14ac:dyDescent="0.3">
      <c r="E174" s="300" t="s">
        <v>760</v>
      </c>
      <c r="F174" s="300" t="s">
        <v>651</v>
      </c>
      <c r="G174" s="300">
        <v>20210101</v>
      </c>
      <c r="H174" s="300">
        <v>2021</v>
      </c>
      <c r="I174" s="300">
        <v>52</v>
      </c>
      <c r="J174" s="300">
        <v>2021</v>
      </c>
      <c r="K174" s="300">
        <v>180</v>
      </c>
      <c r="L174" s="300" t="s">
        <v>872</v>
      </c>
      <c r="M174" s="300" t="s">
        <v>486</v>
      </c>
      <c r="N174" s="300" t="s">
        <v>660</v>
      </c>
      <c r="O174" s="300" t="s">
        <v>762</v>
      </c>
      <c r="P174" s="300">
        <v>894</v>
      </c>
      <c r="Q174" s="300" t="s">
        <v>943</v>
      </c>
      <c r="R174" s="300" t="s">
        <v>431</v>
      </c>
      <c r="S174" s="300">
        <v>0</v>
      </c>
      <c r="T174" s="300" t="s">
        <v>763</v>
      </c>
      <c r="U174" s="300" t="s">
        <v>764</v>
      </c>
      <c r="V174" s="300" t="s">
        <v>873</v>
      </c>
      <c r="W174" s="300" t="s">
        <v>766</v>
      </c>
      <c r="X174" s="300" t="b">
        <v>1</v>
      </c>
      <c r="Y174" s="300">
        <v>310100</v>
      </c>
      <c r="Z174" s="300" t="s">
        <v>818</v>
      </c>
      <c r="AA174" s="300" t="s">
        <v>525</v>
      </c>
      <c r="AB174" s="300" t="s">
        <v>66</v>
      </c>
      <c r="AC174" s="300" t="s">
        <v>66</v>
      </c>
      <c r="AD174" s="300">
        <v>6</v>
      </c>
      <c r="AE174" s="300" t="b">
        <v>1</v>
      </c>
      <c r="AF174" s="300" t="s">
        <v>768</v>
      </c>
      <c r="AG174" s="300" t="s">
        <v>769</v>
      </c>
      <c r="AH174" s="300">
        <v>0</v>
      </c>
      <c r="AI174" s="300">
        <v>0</v>
      </c>
      <c r="AJ174" s="300" t="s">
        <v>770</v>
      </c>
      <c r="AK174" s="300">
        <v>8</v>
      </c>
      <c r="AL174" s="300" t="s">
        <v>814</v>
      </c>
      <c r="AM174" s="300">
        <v>10000</v>
      </c>
      <c r="AN174" s="300" t="b">
        <v>0</v>
      </c>
      <c r="AO174" s="300">
        <v>8</v>
      </c>
      <c r="AP174" s="300" t="s">
        <v>814</v>
      </c>
      <c r="AQ174" s="300">
        <v>10000</v>
      </c>
      <c r="AR174" s="300" t="b">
        <v>0</v>
      </c>
      <c r="AS174" s="300">
        <v>10000</v>
      </c>
      <c r="AT174" s="300" t="b">
        <v>0</v>
      </c>
      <c r="AU174" s="300">
        <v>0</v>
      </c>
      <c r="AV174" s="300" t="b">
        <v>0</v>
      </c>
      <c r="AW174" s="300" t="s">
        <v>982</v>
      </c>
      <c r="AX174" s="300"/>
      <c r="AY174" s="300" t="s">
        <v>982</v>
      </c>
      <c r="AZ174" s="300">
        <v>0</v>
      </c>
      <c r="BA174" s="300" t="b">
        <v>0</v>
      </c>
      <c r="BB174" s="300" t="b">
        <v>1</v>
      </c>
      <c r="BC174"/>
      <c r="BD174"/>
      <c r="BE174"/>
      <c r="BF174"/>
      <c r="BG174"/>
      <c r="BH174"/>
      <c r="BI174"/>
      <c r="BJ174"/>
      <c r="BK174"/>
      <c r="BL174"/>
      <c r="BM174"/>
      <c r="BN174"/>
      <c r="BO174"/>
      <c r="BP174"/>
      <c r="BQ174"/>
      <c r="BR174"/>
      <c r="BS174"/>
      <c r="BT174"/>
      <c r="BU174"/>
      <c r="BV174"/>
      <c r="BW174"/>
      <c r="BX174"/>
      <c r="BY174"/>
    </row>
    <row r="175" spans="5:77" ht="16.5" hidden="1" x14ac:dyDescent="0.3">
      <c r="E175" s="300" t="s">
        <v>760</v>
      </c>
      <c r="F175" s="300" t="s">
        <v>651</v>
      </c>
      <c r="G175" s="300">
        <v>20210101</v>
      </c>
      <c r="H175" s="300">
        <v>2021</v>
      </c>
      <c r="I175" s="300">
        <v>52</v>
      </c>
      <c r="J175" s="300">
        <v>2021</v>
      </c>
      <c r="K175" s="300">
        <v>562</v>
      </c>
      <c r="L175" s="300" t="s">
        <v>761</v>
      </c>
      <c r="M175" s="300" t="s">
        <v>451</v>
      </c>
      <c r="N175" s="300" t="s">
        <v>660</v>
      </c>
      <c r="O175" s="300" t="s">
        <v>762</v>
      </c>
      <c r="P175" s="300">
        <v>0</v>
      </c>
      <c r="Q175" s="300" t="s">
        <v>763</v>
      </c>
      <c r="R175" s="300" t="s">
        <v>764</v>
      </c>
      <c r="S175" s="300">
        <v>0</v>
      </c>
      <c r="T175" s="300" t="s">
        <v>763</v>
      </c>
      <c r="U175" s="300" t="s">
        <v>764</v>
      </c>
      <c r="V175" s="300" t="s">
        <v>873</v>
      </c>
      <c r="W175" s="300" t="s">
        <v>766</v>
      </c>
      <c r="X175" s="300" t="b">
        <v>1</v>
      </c>
      <c r="Y175" s="300">
        <v>310100</v>
      </c>
      <c r="Z175" s="300" t="s">
        <v>818</v>
      </c>
      <c r="AA175" s="300" t="s">
        <v>525</v>
      </c>
      <c r="AB175" s="300" t="s">
        <v>66</v>
      </c>
      <c r="AC175" s="300" t="s">
        <v>66</v>
      </c>
      <c r="AD175" s="300">
        <v>6</v>
      </c>
      <c r="AE175" s="300" t="b">
        <v>1</v>
      </c>
      <c r="AF175" s="300" t="s">
        <v>768</v>
      </c>
      <c r="AG175" s="300" t="s">
        <v>769</v>
      </c>
      <c r="AH175" s="300">
        <v>0</v>
      </c>
      <c r="AI175" s="300">
        <v>0</v>
      </c>
      <c r="AJ175" s="300" t="s">
        <v>770</v>
      </c>
      <c r="AK175" s="300">
        <v>8</v>
      </c>
      <c r="AL175" s="300" t="s">
        <v>814</v>
      </c>
      <c r="AM175" s="300">
        <v>3000</v>
      </c>
      <c r="AN175" s="300" t="b">
        <v>0</v>
      </c>
      <c r="AO175" s="300">
        <v>8</v>
      </c>
      <c r="AP175" s="300" t="s">
        <v>814</v>
      </c>
      <c r="AQ175" s="300">
        <v>3000</v>
      </c>
      <c r="AR175" s="300" t="b">
        <v>0</v>
      </c>
      <c r="AS175" s="300">
        <v>3000</v>
      </c>
      <c r="AT175" s="300" t="b">
        <v>0</v>
      </c>
      <c r="AU175" s="300">
        <v>0</v>
      </c>
      <c r="AV175" s="300" t="b">
        <v>0</v>
      </c>
      <c r="AW175" s="300" t="s">
        <v>956</v>
      </c>
      <c r="AX175" s="300">
        <v>0</v>
      </c>
      <c r="AY175" s="300" t="s">
        <v>956</v>
      </c>
      <c r="AZ175" s="300">
        <v>0</v>
      </c>
      <c r="BA175" s="300" t="b">
        <v>0</v>
      </c>
      <c r="BB175" s="300" t="b">
        <v>1</v>
      </c>
      <c r="BC175"/>
      <c r="BD175"/>
      <c r="BE175"/>
      <c r="BF175"/>
      <c r="BG175"/>
      <c r="BH175"/>
      <c r="BI175"/>
      <c r="BJ175"/>
      <c r="BK175"/>
      <c r="BL175"/>
      <c r="BM175"/>
      <c r="BN175"/>
      <c r="BO175"/>
      <c r="BP175"/>
      <c r="BQ175"/>
      <c r="BR175"/>
      <c r="BS175"/>
      <c r="BT175"/>
      <c r="BU175"/>
      <c r="BV175"/>
      <c r="BW175"/>
      <c r="BX175"/>
      <c r="BY175"/>
    </row>
    <row r="176" spans="5:77" ht="16.5" hidden="1" x14ac:dyDescent="0.3">
      <c r="E176" s="300" t="s">
        <v>760</v>
      </c>
      <c r="F176" s="300" t="s">
        <v>651</v>
      </c>
      <c r="G176" s="300">
        <v>20210101</v>
      </c>
      <c r="H176" s="300">
        <v>2021</v>
      </c>
      <c r="I176" s="300">
        <v>52</v>
      </c>
      <c r="J176" s="300">
        <v>2021</v>
      </c>
      <c r="K176" s="300">
        <v>562</v>
      </c>
      <c r="L176" s="300" t="s">
        <v>761</v>
      </c>
      <c r="M176" s="300" t="s">
        <v>451</v>
      </c>
      <c r="N176" s="300" t="s">
        <v>660</v>
      </c>
      <c r="O176" s="300" t="s">
        <v>762</v>
      </c>
      <c r="P176" s="300">
        <v>414</v>
      </c>
      <c r="Q176" s="300" t="s">
        <v>954</v>
      </c>
      <c r="R176" s="300" t="s">
        <v>955</v>
      </c>
      <c r="S176" s="300">
        <v>0</v>
      </c>
      <c r="T176" s="300" t="s">
        <v>763</v>
      </c>
      <c r="U176" s="300" t="s">
        <v>764</v>
      </c>
      <c r="V176" s="300" t="s">
        <v>873</v>
      </c>
      <c r="W176" s="300" t="s">
        <v>766</v>
      </c>
      <c r="X176" s="300" t="b">
        <v>1</v>
      </c>
      <c r="Y176" s="300">
        <v>310100</v>
      </c>
      <c r="Z176" s="300" t="s">
        <v>818</v>
      </c>
      <c r="AA176" s="300" t="s">
        <v>525</v>
      </c>
      <c r="AB176" s="300" t="s">
        <v>66</v>
      </c>
      <c r="AC176" s="300" t="s">
        <v>66</v>
      </c>
      <c r="AD176" s="300">
        <v>6</v>
      </c>
      <c r="AE176" s="300" t="b">
        <v>1</v>
      </c>
      <c r="AF176" s="300" t="s">
        <v>768</v>
      </c>
      <c r="AG176" s="300" t="s">
        <v>769</v>
      </c>
      <c r="AH176" s="300">
        <v>0</v>
      </c>
      <c r="AI176" s="300">
        <v>0</v>
      </c>
      <c r="AJ176" s="300" t="s">
        <v>770</v>
      </c>
      <c r="AK176" s="300">
        <v>8</v>
      </c>
      <c r="AL176" s="300" t="s">
        <v>814</v>
      </c>
      <c r="AM176" s="300">
        <v>3000</v>
      </c>
      <c r="AN176" s="300" t="b">
        <v>0</v>
      </c>
      <c r="AO176" s="300">
        <v>8</v>
      </c>
      <c r="AP176" s="300" t="s">
        <v>814</v>
      </c>
      <c r="AQ176" s="300">
        <v>3000</v>
      </c>
      <c r="AR176" s="300" t="b">
        <v>0</v>
      </c>
      <c r="AS176" s="300">
        <v>3000</v>
      </c>
      <c r="AT176" s="300" t="b">
        <v>0</v>
      </c>
      <c r="AU176" s="300">
        <v>0</v>
      </c>
      <c r="AV176" s="300" t="b">
        <v>0</v>
      </c>
      <c r="AW176" s="300" t="s">
        <v>956</v>
      </c>
      <c r="AX176" s="300">
        <v>0</v>
      </c>
      <c r="AY176" s="300" t="s">
        <v>956</v>
      </c>
      <c r="AZ176" s="300">
        <v>0</v>
      </c>
      <c r="BA176" s="300" t="b">
        <v>1</v>
      </c>
      <c r="BB176" s="300" t="b">
        <v>0</v>
      </c>
      <c r="BC176"/>
      <c r="BD176"/>
      <c r="BE176"/>
      <c r="BF176"/>
      <c r="BG176"/>
      <c r="BH176"/>
      <c r="BI176"/>
      <c r="BJ176"/>
      <c r="BK176"/>
      <c r="BL176"/>
      <c r="BM176"/>
      <c r="BN176"/>
      <c r="BO176"/>
      <c r="BP176"/>
      <c r="BQ176"/>
      <c r="BR176"/>
      <c r="BS176"/>
      <c r="BT176"/>
      <c r="BU176"/>
      <c r="BV176"/>
      <c r="BW176"/>
      <c r="BX176"/>
      <c r="BY176"/>
    </row>
    <row r="177" spans="5:77" ht="16.5" hidden="1" x14ac:dyDescent="0.3">
      <c r="E177" s="300" t="s">
        <v>760</v>
      </c>
      <c r="F177" s="300" t="s">
        <v>651</v>
      </c>
      <c r="G177" s="300">
        <v>20210101</v>
      </c>
      <c r="H177" s="300">
        <v>2021</v>
      </c>
      <c r="I177" s="300">
        <v>52</v>
      </c>
      <c r="J177" s="300">
        <v>2021</v>
      </c>
      <c r="K177" s="300">
        <v>180</v>
      </c>
      <c r="L177" s="300" t="s">
        <v>872</v>
      </c>
      <c r="M177" s="300" t="s">
        <v>486</v>
      </c>
      <c r="N177" s="300" t="s">
        <v>660</v>
      </c>
      <c r="O177" s="300" t="s">
        <v>762</v>
      </c>
      <c r="P177" s="300">
        <v>0</v>
      </c>
      <c r="Q177" s="300" t="s">
        <v>763</v>
      </c>
      <c r="R177" s="300" t="s">
        <v>764</v>
      </c>
      <c r="S177" s="300">
        <v>0</v>
      </c>
      <c r="T177" s="300" t="s">
        <v>763</v>
      </c>
      <c r="U177" s="300" t="s">
        <v>764</v>
      </c>
      <c r="V177" s="300" t="s">
        <v>873</v>
      </c>
      <c r="W177" s="300" t="s">
        <v>766</v>
      </c>
      <c r="X177" s="300" t="b">
        <v>1</v>
      </c>
      <c r="Y177" s="300">
        <v>3102</v>
      </c>
      <c r="Z177" s="300" t="s">
        <v>819</v>
      </c>
      <c r="AA177" s="300" t="s">
        <v>820</v>
      </c>
      <c r="AB177" s="300" t="s">
        <v>508</v>
      </c>
      <c r="AC177" s="300" t="s">
        <v>508</v>
      </c>
      <c r="AD177" s="300">
        <v>4</v>
      </c>
      <c r="AE177" s="300" t="b">
        <v>0</v>
      </c>
      <c r="AF177" s="300" t="s">
        <v>768</v>
      </c>
      <c r="AG177" s="300" t="s">
        <v>769</v>
      </c>
      <c r="AH177" s="300">
        <v>0</v>
      </c>
      <c r="AI177" s="300">
        <v>0</v>
      </c>
      <c r="AJ177" s="300" t="s">
        <v>770</v>
      </c>
      <c r="AK177" s="300">
        <v>-1</v>
      </c>
      <c r="AL177" s="300" t="s">
        <v>771</v>
      </c>
      <c r="AM177" s="300">
        <v>0</v>
      </c>
      <c r="AN177" s="300" t="b">
        <v>0</v>
      </c>
      <c r="AO177" s="300">
        <v>-1</v>
      </c>
      <c r="AP177" s="300" t="s">
        <v>771</v>
      </c>
      <c r="AQ177" s="300">
        <v>0</v>
      </c>
      <c r="AR177" s="300" t="b">
        <v>0</v>
      </c>
      <c r="AS177" s="300"/>
      <c r="AT177" s="300" t="b">
        <v>0</v>
      </c>
      <c r="AU177" s="300">
        <v>0</v>
      </c>
      <c r="AV177" s="300" t="b">
        <v>0</v>
      </c>
      <c r="AW177" s="300" t="s">
        <v>983</v>
      </c>
      <c r="AX177" s="300"/>
      <c r="AY177" s="300" t="s">
        <v>983</v>
      </c>
      <c r="AZ177" s="300">
        <v>0</v>
      </c>
      <c r="BA177" s="300" t="b">
        <v>0</v>
      </c>
      <c r="BB177" s="300" t="b">
        <v>1</v>
      </c>
      <c r="BC177"/>
      <c r="BD177"/>
      <c r="BE177"/>
      <c r="BF177"/>
      <c r="BG177"/>
      <c r="BH177"/>
      <c r="BI177"/>
      <c r="BJ177"/>
      <c r="BK177"/>
      <c r="BL177"/>
      <c r="BM177"/>
      <c r="BN177"/>
      <c r="BO177"/>
      <c r="BP177"/>
      <c r="BQ177"/>
      <c r="BR177"/>
      <c r="BS177"/>
      <c r="BT177"/>
      <c r="BU177"/>
      <c r="BV177"/>
      <c r="BW177"/>
      <c r="BX177"/>
      <c r="BY177"/>
    </row>
    <row r="178" spans="5:77" ht="16.5" hidden="1" x14ac:dyDescent="0.3">
      <c r="E178" s="300" t="s">
        <v>760</v>
      </c>
      <c r="F178" s="300" t="s">
        <v>651</v>
      </c>
      <c r="G178" s="300">
        <v>20210101</v>
      </c>
      <c r="H178" s="300">
        <v>2021</v>
      </c>
      <c r="I178" s="300">
        <v>52</v>
      </c>
      <c r="J178" s="300">
        <v>2021</v>
      </c>
      <c r="K178" s="300">
        <v>180</v>
      </c>
      <c r="L178" s="300" t="s">
        <v>872</v>
      </c>
      <c r="M178" s="300" t="s">
        <v>486</v>
      </c>
      <c r="N178" s="300" t="s">
        <v>660</v>
      </c>
      <c r="O178" s="300" t="s">
        <v>762</v>
      </c>
      <c r="P178" s="300">
        <v>56</v>
      </c>
      <c r="Q178" s="300" t="s">
        <v>877</v>
      </c>
      <c r="R178" s="300" t="s">
        <v>878</v>
      </c>
      <c r="S178" s="300">
        <v>0</v>
      </c>
      <c r="T178" s="300" t="s">
        <v>763</v>
      </c>
      <c r="U178" s="300" t="s">
        <v>764</v>
      </c>
      <c r="V178" s="300" t="s">
        <v>873</v>
      </c>
      <c r="W178" s="300" t="s">
        <v>766</v>
      </c>
      <c r="X178" s="300" t="b">
        <v>1</v>
      </c>
      <c r="Y178" s="300">
        <v>3102</v>
      </c>
      <c r="Z178" s="300" t="s">
        <v>819</v>
      </c>
      <c r="AA178" s="300" t="s">
        <v>820</v>
      </c>
      <c r="AB178" s="300" t="s">
        <v>508</v>
      </c>
      <c r="AC178" s="300" t="s">
        <v>508</v>
      </c>
      <c r="AD178" s="300">
        <v>4</v>
      </c>
      <c r="AE178" s="300" t="b">
        <v>0</v>
      </c>
      <c r="AF178" s="300" t="s">
        <v>768</v>
      </c>
      <c r="AG178" s="300" t="s">
        <v>769</v>
      </c>
      <c r="AH178" s="300">
        <v>0</v>
      </c>
      <c r="AI178" s="300">
        <v>0</v>
      </c>
      <c r="AJ178" s="300" t="s">
        <v>770</v>
      </c>
      <c r="AK178" s="300">
        <v>-1</v>
      </c>
      <c r="AL178" s="300" t="s">
        <v>771</v>
      </c>
      <c r="AM178" s="300">
        <v>0</v>
      </c>
      <c r="AN178" s="300" t="b">
        <v>0</v>
      </c>
      <c r="AO178" s="300">
        <v>-1</v>
      </c>
      <c r="AP178" s="300" t="s">
        <v>771</v>
      </c>
      <c r="AQ178" s="300">
        <v>0</v>
      </c>
      <c r="AR178" s="300" t="b">
        <v>0</v>
      </c>
      <c r="AS178" s="300"/>
      <c r="AT178" s="300" t="b">
        <v>0</v>
      </c>
      <c r="AU178" s="300">
        <v>0</v>
      </c>
      <c r="AV178" s="300" t="b">
        <v>0</v>
      </c>
      <c r="AW178" s="300" t="s">
        <v>984</v>
      </c>
      <c r="AX178" s="300"/>
      <c r="AY178" s="300" t="s">
        <v>984</v>
      </c>
      <c r="AZ178" s="300">
        <v>0</v>
      </c>
      <c r="BA178" s="300" t="b">
        <v>0</v>
      </c>
      <c r="BB178" s="300" t="b">
        <v>1</v>
      </c>
      <c r="BC178"/>
      <c r="BD178"/>
      <c r="BE178"/>
      <c r="BF178"/>
      <c r="BG178"/>
      <c r="BH178"/>
      <c r="BI178"/>
      <c r="BJ178"/>
      <c r="BK178"/>
      <c r="BL178"/>
      <c r="BM178"/>
      <c r="BN178"/>
      <c r="BO178"/>
      <c r="BP178"/>
      <c r="BQ178"/>
      <c r="BR178"/>
      <c r="BS178"/>
      <c r="BT178"/>
      <c r="BU178"/>
      <c r="BV178"/>
      <c r="BW178"/>
      <c r="BX178"/>
      <c r="BY178"/>
    </row>
    <row r="179" spans="5:77" ht="16.5" hidden="1" x14ac:dyDescent="0.3">
      <c r="E179" s="300" t="s">
        <v>760</v>
      </c>
      <c r="F179" s="300" t="s">
        <v>651</v>
      </c>
      <c r="G179" s="300">
        <v>20210101</v>
      </c>
      <c r="H179" s="300">
        <v>2021</v>
      </c>
      <c r="I179" s="300">
        <v>52</v>
      </c>
      <c r="J179" s="300">
        <v>2021</v>
      </c>
      <c r="K179" s="300">
        <v>180</v>
      </c>
      <c r="L179" s="300" t="s">
        <v>872</v>
      </c>
      <c r="M179" s="300" t="s">
        <v>486</v>
      </c>
      <c r="N179" s="300" t="s">
        <v>660</v>
      </c>
      <c r="O179" s="300" t="s">
        <v>762</v>
      </c>
      <c r="P179" s="300">
        <v>156</v>
      </c>
      <c r="Q179" s="300" t="s">
        <v>773</v>
      </c>
      <c r="R179" s="300" t="s">
        <v>774</v>
      </c>
      <c r="S179" s="300">
        <v>0</v>
      </c>
      <c r="T179" s="300" t="s">
        <v>763</v>
      </c>
      <c r="U179" s="300" t="s">
        <v>764</v>
      </c>
      <c r="V179" s="300" t="s">
        <v>873</v>
      </c>
      <c r="W179" s="300" t="s">
        <v>766</v>
      </c>
      <c r="X179" s="300" t="b">
        <v>1</v>
      </c>
      <c r="Y179" s="300">
        <v>3102</v>
      </c>
      <c r="Z179" s="300" t="s">
        <v>819</v>
      </c>
      <c r="AA179" s="300" t="s">
        <v>820</v>
      </c>
      <c r="AB179" s="300" t="s">
        <v>508</v>
      </c>
      <c r="AC179" s="300" t="s">
        <v>508</v>
      </c>
      <c r="AD179" s="300">
        <v>4</v>
      </c>
      <c r="AE179" s="300" t="b">
        <v>0</v>
      </c>
      <c r="AF179" s="300" t="s">
        <v>768</v>
      </c>
      <c r="AG179" s="300" t="s">
        <v>769</v>
      </c>
      <c r="AH179" s="300">
        <v>0</v>
      </c>
      <c r="AI179" s="300">
        <v>0</v>
      </c>
      <c r="AJ179" s="300" t="s">
        <v>770</v>
      </c>
      <c r="AK179" s="300">
        <v>8</v>
      </c>
      <c r="AL179" s="300" t="s">
        <v>814</v>
      </c>
      <c r="AM179" s="300">
        <v>365002</v>
      </c>
      <c r="AN179" s="300" t="b">
        <v>0</v>
      </c>
      <c r="AO179" s="300">
        <v>8</v>
      </c>
      <c r="AP179" s="300" t="s">
        <v>814</v>
      </c>
      <c r="AQ179" s="300">
        <v>365002</v>
      </c>
      <c r="AR179" s="300" t="b">
        <v>0</v>
      </c>
      <c r="AS179" s="300">
        <v>365002</v>
      </c>
      <c r="AT179" s="300" t="b">
        <v>0</v>
      </c>
      <c r="AU179" s="300">
        <v>0</v>
      </c>
      <c r="AV179" s="300" t="b">
        <v>0</v>
      </c>
      <c r="AW179" s="300" t="s">
        <v>985</v>
      </c>
      <c r="AX179" s="300"/>
      <c r="AY179" s="300" t="s">
        <v>985</v>
      </c>
      <c r="AZ179" s="300">
        <v>0</v>
      </c>
      <c r="BA179" s="300" t="b">
        <v>0</v>
      </c>
      <c r="BB179" s="300" t="b">
        <v>1</v>
      </c>
      <c r="BC179"/>
      <c r="BD179"/>
      <c r="BE179"/>
      <c r="BF179"/>
      <c r="BG179"/>
      <c r="BH179"/>
      <c r="BI179"/>
      <c r="BJ179"/>
      <c r="BK179"/>
      <c r="BL179"/>
      <c r="BM179"/>
      <c r="BN179"/>
      <c r="BO179"/>
      <c r="BP179"/>
      <c r="BQ179"/>
      <c r="BR179"/>
      <c r="BS179"/>
      <c r="BT179"/>
      <c r="BU179"/>
      <c r="BV179"/>
      <c r="BW179"/>
      <c r="BX179"/>
      <c r="BY179"/>
    </row>
    <row r="180" spans="5:77" ht="16.5" hidden="1" x14ac:dyDescent="0.3">
      <c r="E180" s="300" t="s">
        <v>760</v>
      </c>
      <c r="F180" s="300" t="s">
        <v>651</v>
      </c>
      <c r="G180" s="300">
        <v>20210101</v>
      </c>
      <c r="H180" s="300">
        <v>2021</v>
      </c>
      <c r="I180" s="300">
        <v>52</v>
      </c>
      <c r="J180" s="300">
        <v>2021</v>
      </c>
      <c r="K180" s="300">
        <v>180</v>
      </c>
      <c r="L180" s="300" t="s">
        <v>872</v>
      </c>
      <c r="M180" s="300" t="s">
        <v>486</v>
      </c>
      <c r="N180" s="300" t="s">
        <v>660</v>
      </c>
      <c r="O180" s="300" t="s">
        <v>762</v>
      </c>
      <c r="P180" s="300">
        <v>400</v>
      </c>
      <c r="Q180" s="300" t="s">
        <v>889</v>
      </c>
      <c r="R180" s="300" t="s">
        <v>890</v>
      </c>
      <c r="S180" s="300">
        <v>0</v>
      </c>
      <c r="T180" s="300" t="s">
        <v>763</v>
      </c>
      <c r="U180" s="300" t="s">
        <v>764</v>
      </c>
      <c r="V180" s="300" t="s">
        <v>873</v>
      </c>
      <c r="W180" s="300" t="s">
        <v>766</v>
      </c>
      <c r="X180" s="300" t="b">
        <v>1</v>
      </c>
      <c r="Y180" s="300">
        <v>3102</v>
      </c>
      <c r="Z180" s="300" t="s">
        <v>819</v>
      </c>
      <c r="AA180" s="300" t="s">
        <v>820</v>
      </c>
      <c r="AB180" s="300" t="s">
        <v>508</v>
      </c>
      <c r="AC180" s="300" t="s">
        <v>508</v>
      </c>
      <c r="AD180" s="300">
        <v>4</v>
      </c>
      <c r="AE180" s="300" t="b">
        <v>0</v>
      </c>
      <c r="AF180" s="300" t="s">
        <v>768</v>
      </c>
      <c r="AG180" s="300" t="s">
        <v>769</v>
      </c>
      <c r="AH180" s="300">
        <v>0</v>
      </c>
      <c r="AI180" s="300">
        <v>0</v>
      </c>
      <c r="AJ180" s="300" t="s">
        <v>770</v>
      </c>
      <c r="AK180" s="300">
        <v>8</v>
      </c>
      <c r="AL180" s="300" t="s">
        <v>814</v>
      </c>
      <c r="AM180" s="300">
        <v>26</v>
      </c>
      <c r="AN180" s="300" t="b">
        <v>0</v>
      </c>
      <c r="AO180" s="300">
        <v>8</v>
      </c>
      <c r="AP180" s="300" t="s">
        <v>814</v>
      </c>
      <c r="AQ180" s="300">
        <v>26</v>
      </c>
      <c r="AR180" s="300" t="b">
        <v>0</v>
      </c>
      <c r="AS180" s="300">
        <v>26</v>
      </c>
      <c r="AT180" s="300" t="b">
        <v>0</v>
      </c>
      <c r="AU180" s="300">
        <v>0</v>
      </c>
      <c r="AV180" s="300" t="b">
        <v>0</v>
      </c>
      <c r="AW180" s="300" t="s">
        <v>891</v>
      </c>
      <c r="AX180" s="300"/>
      <c r="AY180" s="300" t="s">
        <v>891</v>
      </c>
      <c r="AZ180" s="300">
        <v>0</v>
      </c>
      <c r="BA180" s="300" t="b">
        <v>0</v>
      </c>
      <c r="BB180" s="300" t="b">
        <v>1</v>
      </c>
      <c r="BC180"/>
      <c r="BD180"/>
      <c r="BE180"/>
      <c r="BF180"/>
      <c r="BG180"/>
      <c r="BH180"/>
      <c r="BI180"/>
      <c r="BJ180"/>
      <c r="BK180"/>
      <c r="BL180"/>
      <c r="BM180"/>
      <c r="BN180"/>
      <c r="BO180"/>
      <c r="BP180"/>
      <c r="BQ180"/>
      <c r="BR180"/>
      <c r="BS180"/>
      <c r="BT180"/>
      <c r="BU180"/>
      <c r="BV180"/>
      <c r="BW180"/>
      <c r="BX180"/>
      <c r="BY180"/>
    </row>
    <row r="181" spans="5:77" ht="16.5" hidden="1" x14ac:dyDescent="0.3">
      <c r="E181" s="300" t="s">
        <v>760</v>
      </c>
      <c r="F181" s="300" t="s">
        <v>651</v>
      </c>
      <c r="G181" s="300">
        <v>20210101</v>
      </c>
      <c r="H181" s="300">
        <v>2021</v>
      </c>
      <c r="I181" s="300">
        <v>52</v>
      </c>
      <c r="J181" s="300">
        <v>2021</v>
      </c>
      <c r="K181" s="300">
        <v>180</v>
      </c>
      <c r="L181" s="300" t="s">
        <v>872</v>
      </c>
      <c r="M181" s="300" t="s">
        <v>486</v>
      </c>
      <c r="N181" s="300" t="s">
        <v>660</v>
      </c>
      <c r="O181" s="300" t="s">
        <v>762</v>
      </c>
      <c r="P181" s="300">
        <v>422</v>
      </c>
      <c r="Q181" s="300" t="s">
        <v>894</v>
      </c>
      <c r="R181" s="300" t="s">
        <v>895</v>
      </c>
      <c r="S181" s="300">
        <v>0</v>
      </c>
      <c r="T181" s="300" t="s">
        <v>763</v>
      </c>
      <c r="U181" s="300" t="s">
        <v>764</v>
      </c>
      <c r="V181" s="300" t="s">
        <v>873</v>
      </c>
      <c r="W181" s="300" t="s">
        <v>766</v>
      </c>
      <c r="X181" s="300" t="b">
        <v>1</v>
      </c>
      <c r="Y181" s="300">
        <v>3102</v>
      </c>
      <c r="Z181" s="300" t="s">
        <v>819</v>
      </c>
      <c r="AA181" s="300" t="s">
        <v>820</v>
      </c>
      <c r="AB181" s="300" t="s">
        <v>508</v>
      </c>
      <c r="AC181" s="300" t="s">
        <v>508</v>
      </c>
      <c r="AD181" s="300">
        <v>4</v>
      </c>
      <c r="AE181" s="300" t="b">
        <v>0</v>
      </c>
      <c r="AF181" s="300" t="s">
        <v>768</v>
      </c>
      <c r="AG181" s="300" t="s">
        <v>769</v>
      </c>
      <c r="AH181" s="300">
        <v>0</v>
      </c>
      <c r="AI181" s="300">
        <v>0</v>
      </c>
      <c r="AJ181" s="300" t="s">
        <v>770</v>
      </c>
      <c r="AK181" s="300">
        <v>8</v>
      </c>
      <c r="AL181" s="300" t="s">
        <v>814</v>
      </c>
      <c r="AM181" s="300">
        <v>8726</v>
      </c>
      <c r="AN181" s="300" t="b">
        <v>0</v>
      </c>
      <c r="AO181" s="300">
        <v>8</v>
      </c>
      <c r="AP181" s="300" t="s">
        <v>814</v>
      </c>
      <c r="AQ181" s="300">
        <v>8726</v>
      </c>
      <c r="AR181" s="300" t="b">
        <v>0</v>
      </c>
      <c r="AS181" s="300">
        <v>8726</v>
      </c>
      <c r="AT181" s="300" t="b">
        <v>0</v>
      </c>
      <c r="AU181" s="300">
        <v>0</v>
      </c>
      <c r="AV181" s="300" t="b">
        <v>0</v>
      </c>
      <c r="AW181" s="300" t="s">
        <v>986</v>
      </c>
      <c r="AX181" s="300"/>
      <c r="AY181" s="300" t="s">
        <v>986</v>
      </c>
      <c r="AZ181" s="300">
        <v>0</v>
      </c>
      <c r="BA181" s="300" t="b">
        <v>0</v>
      </c>
      <c r="BB181" s="300" t="b">
        <v>1</v>
      </c>
      <c r="BC181"/>
      <c r="BD181"/>
      <c r="BE181"/>
      <c r="BF181"/>
      <c r="BG181"/>
      <c r="BH181"/>
      <c r="BI181"/>
      <c r="BJ181"/>
      <c r="BK181"/>
      <c r="BL181"/>
      <c r="BM181"/>
      <c r="BN181"/>
      <c r="BO181"/>
      <c r="BP181"/>
      <c r="BQ181"/>
      <c r="BR181"/>
      <c r="BS181"/>
      <c r="BT181"/>
      <c r="BU181"/>
      <c r="BV181"/>
      <c r="BW181"/>
      <c r="BX181"/>
      <c r="BY181"/>
    </row>
    <row r="182" spans="5:77" ht="16.5" hidden="1" x14ac:dyDescent="0.3">
      <c r="E182" s="300" t="s">
        <v>760</v>
      </c>
      <c r="F182" s="300" t="s">
        <v>651</v>
      </c>
      <c r="G182" s="300">
        <v>20210101</v>
      </c>
      <c r="H182" s="300">
        <v>2021</v>
      </c>
      <c r="I182" s="300">
        <v>52</v>
      </c>
      <c r="J182" s="300">
        <v>2021</v>
      </c>
      <c r="K182" s="300">
        <v>180</v>
      </c>
      <c r="L182" s="300" t="s">
        <v>872</v>
      </c>
      <c r="M182" s="300" t="s">
        <v>486</v>
      </c>
      <c r="N182" s="300" t="s">
        <v>660</v>
      </c>
      <c r="O182" s="300" t="s">
        <v>762</v>
      </c>
      <c r="P182" s="300">
        <v>508</v>
      </c>
      <c r="Q182" s="300" t="s">
        <v>903</v>
      </c>
      <c r="R182" s="300" t="s">
        <v>443</v>
      </c>
      <c r="S182" s="300">
        <v>0</v>
      </c>
      <c r="T182" s="300" t="s">
        <v>763</v>
      </c>
      <c r="U182" s="300" t="s">
        <v>764</v>
      </c>
      <c r="V182" s="300" t="s">
        <v>873</v>
      </c>
      <c r="W182" s="300" t="s">
        <v>766</v>
      </c>
      <c r="X182" s="300" t="b">
        <v>1</v>
      </c>
      <c r="Y182" s="300">
        <v>3102</v>
      </c>
      <c r="Z182" s="300" t="s">
        <v>819</v>
      </c>
      <c r="AA182" s="300" t="s">
        <v>820</v>
      </c>
      <c r="AB182" s="300" t="s">
        <v>508</v>
      </c>
      <c r="AC182" s="300" t="s">
        <v>508</v>
      </c>
      <c r="AD182" s="300">
        <v>4</v>
      </c>
      <c r="AE182" s="300" t="b">
        <v>0</v>
      </c>
      <c r="AF182" s="300" t="s">
        <v>768</v>
      </c>
      <c r="AG182" s="300" t="s">
        <v>769</v>
      </c>
      <c r="AH182" s="300">
        <v>0</v>
      </c>
      <c r="AI182" s="300">
        <v>0</v>
      </c>
      <c r="AJ182" s="300" t="s">
        <v>770</v>
      </c>
      <c r="AK182" s="300">
        <v>8</v>
      </c>
      <c r="AL182" s="300" t="s">
        <v>814</v>
      </c>
      <c r="AM182" s="300">
        <v>965460</v>
      </c>
      <c r="AN182" s="300" t="b">
        <v>0</v>
      </c>
      <c r="AO182" s="300">
        <v>8</v>
      </c>
      <c r="AP182" s="300" t="s">
        <v>814</v>
      </c>
      <c r="AQ182" s="300">
        <v>965460</v>
      </c>
      <c r="AR182" s="300" t="b">
        <v>0</v>
      </c>
      <c r="AS182" s="300">
        <v>965460</v>
      </c>
      <c r="AT182" s="300" t="b">
        <v>0</v>
      </c>
      <c r="AU182" s="300">
        <v>0</v>
      </c>
      <c r="AV182" s="300" t="b">
        <v>0</v>
      </c>
      <c r="AW182" s="300" t="s">
        <v>987</v>
      </c>
      <c r="AX182" s="300"/>
      <c r="AY182" s="300" t="s">
        <v>987</v>
      </c>
      <c r="AZ182" s="300">
        <v>0</v>
      </c>
      <c r="BA182" s="300" t="b">
        <v>0</v>
      </c>
      <c r="BB182" s="300" t="b">
        <v>1</v>
      </c>
      <c r="BC182"/>
      <c r="BD182"/>
      <c r="BE182"/>
      <c r="BF182"/>
      <c r="BG182"/>
      <c r="BH182"/>
      <c r="BI182"/>
      <c r="BJ182"/>
      <c r="BK182"/>
      <c r="BL182"/>
      <c r="BM182"/>
      <c r="BN182"/>
      <c r="BO182"/>
      <c r="BP182"/>
      <c r="BQ182"/>
      <c r="BR182"/>
      <c r="BS182"/>
      <c r="BT182"/>
      <c r="BU182"/>
      <c r="BV182"/>
      <c r="BW182"/>
      <c r="BX182"/>
      <c r="BY182"/>
    </row>
    <row r="183" spans="5:77" ht="16.5" hidden="1" x14ac:dyDescent="0.3">
      <c r="E183" s="300" t="s">
        <v>760</v>
      </c>
      <c r="F183" s="300" t="s">
        <v>651</v>
      </c>
      <c r="G183" s="300">
        <v>20210101</v>
      </c>
      <c r="H183" s="300">
        <v>2021</v>
      </c>
      <c r="I183" s="300">
        <v>52</v>
      </c>
      <c r="J183" s="300">
        <v>2021</v>
      </c>
      <c r="K183" s="300">
        <v>180</v>
      </c>
      <c r="L183" s="300" t="s">
        <v>872</v>
      </c>
      <c r="M183" s="300" t="s">
        <v>486</v>
      </c>
      <c r="N183" s="300" t="s">
        <v>660</v>
      </c>
      <c r="O183" s="300" t="s">
        <v>762</v>
      </c>
      <c r="P183" s="300">
        <v>528</v>
      </c>
      <c r="Q183" s="300" t="s">
        <v>788</v>
      </c>
      <c r="R183" s="300" t="s">
        <v>789</v>
      </c>
      <c r="S183" s="300">
        <v>0</v>
      </c>
      <c r="T183" s="300" t="s">
        <v>763</v>
      </c>
      <c r="U183" s="300" t="s">
        <v>764</v>
      </c>
      <c r="V183" s="300" t="s">
        <v>873</v>
      </c>
      <c r="W183" s="300" t="s">
        <v>766</v>
      </c>
      <c r="X183" s="300" t="b">
        <v>1</v>
      </c>
      <c r="Y183" s="300">
        <v>3102</v>
      </c>
      <c r="Z183" s="300" t="s">
        <v>819</v>
      </c>
      <c r="AA183" s="300" t="s">
        <v>820</v>
      </c>
      <c r="AB183" s="300" t="s">
        <v>508</v>
      </c>
      <c r="AC183" s="300" t="s">
        <v>508</v>
      </c>
      <c r="AD183" s="300">
        <v>4</v>
      </c>
      <c r="AE183" s="300" t="b">
        <v>0</v>
      </c>
      <c r="AF183" s="300" t="s">
        <v>768</v>
      </c>
      <c r="AG183" s="300" t="s">
        <v>769</v>
      </c>
      <c r="AH183" s="300">
        <v>0</v>
      </c>
      <c r="AI183" s="300">
        <v>0</v>
      </c>
      <c r="AJ183" s="300" t="s">
        <v>770</v>
      </c>
      <c r="AK183" s="300">
        <v>8</v>
      </c>
      <c r="AL183" s="300" t="s">
        <v>814</v>
      </c>
      <c r="AM183" s="300">
        <v>26</v>
      </c>
      <c r="AN183" s="300" t="b">
        <v>0</v>
      </c>
      <c r="AO183" s="300">
        <v>8</v>
      </c>
      <c r="AP183" s="300" t="s">
        <v>814</v>
      </c>
      <c r="AQ183" s="300">
        <v>26</v>
      </c>
      <c r="AR183" s="300" t="b">
        <v>0</v>
      </c>
      <c r="AS183" s="300">
        <v>26</v>
      </c>
      <c r="AT183" s="300" t="b">
        <v>0</v>
      </c>
      <c r="AU183" s="300">
        <v>0</v>
      </c>
      <c r="AV183" s="300" t="b">
        <v>0</v>
      </c>
      <c r="AW183" s="300" t="s">
        <v>988</v>
      </c>
      <c r="AX183" s="300"/>
      <c r="AY183" s="300" t="s">
        <v>988</v>
      </c>
      <c r="AZ183" s="300">
        <v>0</v>
      </c>
      <c r="BA183" s="300" t="b">
        <v>0</v>
      </c>
      <c r="BB183" s="300" t="b">
        <v>1</v>
      </c>
      <c r="BC183"/>
      <c r="BD183"/>
      <c r="BE183"/>
      <c r="BF183"/>
      <c r="BG183"/>
      <c r="BH183"/>
      <c r="BI183"/>
      <c r="BJ183"/>
      <c r="BK183"/>
      <c r="BL183"/>
      <c r="BM183"/>
      <c r="BN183"/>
      <c r="BO183"/>
      <c r="BP183"/>
      <c r="BQ183"/>
      <c r="BR183"/>
      <c r="BS183"/>
      <c r="BT183"/>
      <c r="BU183"/>
      <c r="BV183"/>
      <c r="BW183"/>
      <c r="BX183"/>
      <c r="BY183"/>
    </row>
    <row r="184" spans="5:77" ht="16.5" hidden="1" x14ac:dyDescent="0.3">
      <c r="E184" s="300" t="s">
        <v>760</v>
      </c>
      <c r="F184" s="300" t="s">
        <v>651</v>
      </c>
      <c r="G184" s="300">
        <v>20210101</v>
      </c>
      <c r="H184" s="300">
        <v>2021</v>
      </c>
      <c r="I184" s="300">
        <v>52</v>
      </c>
      <c r="J184" s="300">
        <v>2021</v>
      </c>
      <c r="K184" s="300">
        <v>180</v>
      </c>
      <c r="L184" s="300" t="s">
        <v>872</v>
      </c>
      <c r="M184" s="300" t="s">
        <v>486</v>
      </c>
      <c r="N184" s="300" t="s">
        <v>660</v>
      </c>
      <c r="O184" s="300" t="s">
        <v>762</v>
      </c>
      <c r="P184" s="300">
        <v>566</v>
      </c>
      <c r="Q184" s="300" t="s">
        <v>791</v>
      </c>
      <c r="R184" s="300" t="s">
        <v>434</v>
      </c>
      <c r="S184" s="300">
        <v>0</v>
      </c>
      <c r="T184" s="300" t="s">
        <v>763</v>
      </c>
      <c r="U184" s="300" t="s">
        <v>764</v>
      </c>
      <c r="V184" s="300" t="s">
        <v>873</v>
      </c>
      <c r="W184" s="300" t="s">
        <v>766</v>
      </c>
      <c r="X184" s="300" t="b">
        <v>1</v>
      </c>
      <c r="Y184" s="300">
        <v>3102</v>
      </c>
      <c r="Z184" s="300" t="s">
        <v>819</v>
      </c>
      <c r="AA184" s="300" t="s">
        <v>820</v>
      </c>
      <c r="AB184" s="300" t="s">
        <v>508</v>
      </c>
      <c r="AC184" s="300" t="s">
        <v>508</v>
      </c>
      <c r="AD184" s="300">
        <v>4</v>
      </c>
      <c r="AE184" s="300" t="b">
        <v>0</v>
      </c>
      <c r="AF184" s="300" t="s">
        <v>768</v>
      </c>
      <c r="AG184" s="300" t="s">
        <v>769</v>
      </c>
      <c r="AH184" s="300">
        <v>0</v>
      </c>
      <c r="AI184" s="300">
        <v>0</v>
      </c>
      <c r="AJ184" s="300" t="s">
        <v>770</v>
      </c>
      <c r="AK184" s="300">
        <v>8</v>
      </c>
      <c r="AL184" s="300" t="s">
        <v>814</v>
      </c>
      <c r="AM184" s="300">
        <v>27</v>
      </c>
      <c r="AN184" s="300" t="b">
        <v>0</v>
      </c>
      <c r="AO184" s="300">
        <v>8</v>
      </c>
      <c r="AP184" s="300" t="s">
        <v>814</v>
      </c>
      <c r="AQ184" s="300">
        <v>27</v>
      </c>
      <c r="AR184" s="300" t="b">
        <v>0</v>
      </c>
      <c r="AS184" s="300">
        <v>27</v>
      </c>
      <c r="AT184" s="300" t="b">
        <v>0</v>
      </c>
      <c r="AU184" s="300">
        <v>0</v>
      </c>
      <c r="AV184" s="300" t="b">
        <v>0</v>
      </c>
      <c r="AW184" s="300" t="s">
        <v>908</v>
      </c>
      <c r="AX184" s="300"/>
      <c r="AY184" s="300" t="s">
        <v>908</v>
      </c>
      <c r="AZ184" s="300">
        <v>0</v>
      </c>
      <c r="BA184" s="300" t="b">
        <v>0</v>
      </c>
      <c r="BB184" s="300" t="b">
        <v>1</v>
      </c>
      <c r="BC184"/>
      <c r="BD184"/>
      <c r="BE184"/>
      <c r="BF184"/>
      <c r="BG184"/>
      <c r="BH184"/>
      <c r="BI184"/>
      <c r="BJ184"/>
      <c r="BK184"/>
      <c r="BL184"/>
      <c r="BM184"/>
      <c r="BN184"/>
      <c r="BO184"/>
      <c r="BP184"/>
      <c r="BQ184"/>
      <c r="BR184"/>
      <c r="BS184"/>
      <c r="BT184"/>
      <c r="BU184"/>
      <c r="BV184"/>
      <c r="BW184"/>
      <c r="BX184"/>
      <c r="BY184"/>
    </row>
    <row r="185" spans="5:77" ht="16.5" hidden="1" x14ac:dyDescent="0.3">
      <c r="E185" s="300" t="s">
        <v>760</v>
      </c>
      <c r="F185" s="300" t="s">
        <v>651</v>
      </c>
      <c r="G185" s="300">
        <v>20210101</v>
      </c>
      <c r="H185" s="300">
        <v>2021</v>
      </c>
      <c r="I185" s="300">
        <v>52</v>
      </c>
      <c r="J185" s="300">
        <v>2021</v>
      </c>
      <c r="K185" s="300">
        <v>180</v>
      </c>
      <c r="L185" s="300" t="s">
        <v>872</v>
      </c>
      <c r="M185" s="300" t="s">
        <v>486</v>
      </c>
      <c r="N185" s="300" t="s">
        <v>660</v>
      </c>
      <c r="O185" s="300" t="s">
        <v>762</v>
      </c>
      <c r="P185" s="300">
        <v>643</v>
      </c>
      <c r="Q185" s="300" t="s">
        <v>793</v>
      </c>
      <c r="R185" s="300" t="s">
        <v>794</v>
      </c>
      <c r="S185" s="300">
        <v>0</v>
      </c>
      <c r="T185" s="300" t="s">
        <v>763</v>
      </c>
      <c r="U185" s="300" t="s">
        <v>764</v>
      </c>
      <c r="V185" s="300" t="s">
        <v>873</v>
      </c>
      <c r="W185" s="300" t="s">
        <v>766</v>
      </c>
      <c r="X185" s="300" t="b">
        <v>1</v>
      </c>
      <c r="Y185" s="300">
        <v>3102</v>
      </c>
      <c r="Z185" s="300" t="s">
        <v>819</v>
      </c>
      <c r="AA185" s="300" t="s">
        <v>820</v>
      </c>
      <c r="AB185" s="300" t="s">
        <v>508</v>
      </c>
      <c r="AC185" s="300" t="s">
        <v>508</v>
      </c>
      <c r="AD185" s="300">
        <v>4</v>
      </c>
      <c r="AE185" s="300" t="b">
        <v>0</v>
      </c>
      <c r="AF185" s="300" t="s">
        <v>768</v>
      </c>
      <c r="AG185" s="300" t="s">
        <v>769</v>
      </c>
      <c r="AH185" s="300">
        <v>0</v>
      </c>
      <c r="AI185" s="300">
        <v>0</v>
      </c>
      <c r="AJ185" s="300" t="s">
        <v>770</v>
      </c>
      <c r="AK185" s="300">
        <v>8</v>
      </c>
      <c r="AL185" s="300" t="s">
        <v>814</v>
      </c>
      <c r="AM185" s="300">
        <v>10198370</v>
      </c>
      <c r="AN185" s="300" t="b">
        <v>0</v>
      </c>
      <c r="AO185" s="300">
        <v>8</v>
      </c>
      <c r="AP185" s="300" t="s">
        <v>814</v>
      </c>
      <c r="AQ185" s="300">
        <v>10198370</v>
      </c>
      <c r="AR185" s="300" t="b">
        <v>0</v>
      </c>
      <c r="AS185" s="300">
        <v>10198370</v>
      </c>
      <c r="AT185" s="300" t="b">
        <v>0</v>
      </c>
      <c r="AU185" s="300">
        <v>0</v>
      </c>
      <c r="AV185" s="300" t="b">
        <v>0</v>
      </c>
      <c r="AW185" s="300" t="s">
        <v>989</v>
      </c>
      <c r="AX185" s="300"/>
      <c r="AY185" s="300" t="s">
        <v>989</v>
      </c>
      <c r="AZ185" s="300">
        <v>0</v>
      </c>
      <c r="BA185" s="300" t="b">
        <v>0</v>
      </c>
      <c r="BB185" s="300" t="b">
        <v>1</v>
      </c>
      <c r="BC185"/>
      <c r="BD185"/>
      <c r="BE185"/>
      <c r="BF185"/>
      <c r="BG185"/>
      <c r="BH185"/>
      <c r="BI185"/>
      <c r="BJ185"/>
      <c r="BK185"/>
      <c r="BL185"/>
      <c r="BM185"/>
      <c r="BN185"/>
      <c r="BO185"/>
      <c r="BP185"/>
      <c r="BQ185"/>
      <c r="BR185"/>
      <c r="BS185"/>
      <c r="BT185"/>
      <c r="BU185"/>
      <c r="BV185"/>
      <c r="BW185"/>
      <c r="BX185"/>
      <c r="BY185"/>
    </row>
    <row r="186" spans="5:77" ht="16.5" hidden="1" x14ac:dyDescent="0.3">
      <c r="E186" s="300" t="s">
        <v>760</v>
      </c>
      <c r="F186" s="300" t="s">
        <v>651</v>
      </c>
      <c r="G186" s="300">
        <v>20210101</v>
      </c>
      <c r="H186" s="300">
        <v>2021</v>
      </c>
      <c r="I186" s="300">
        <v>52</v>
      </c>
      <c r="J186" s="300">
        <v>2021</v>
      </c>
      <c r="K186" s="300">
        <v>180</v>
      </c>
      <c r="L186" s="300" t="s">
        <v>872</v>
      </c>
      <c r="M186" s="300" t="s">
        <v>486</v>
      </c>
      <c r="N186" s="300" t="s">
        <v>660</v>
      </c>
      <c r="O186" s="300" t="s">
        <v>762</v>
      </c>
      <c r="P186" s="300">
        <v>646</v>
      </c>
      <c r="Q186" s="300" t="s">
        <v>910</v>
      </c>
      <c r="R186" s="300" t="s">
        <v>441</v>
      </c>
      <c r="S186" s="300">
        <v>0</v>
      </c>
      <c r="T186" s="300" t="s">
        <v>763</v>
      </c>
      <c r="U186" s="300" t="s">
        <v>764</v>
      </c>
      <c r="V186" s="300" t="s">
        <v>873</v>
      </c>
      <c r="W186" s="300" t="s">
        <v>766</v>
      </c>
      <c r="X186" s="300" t="b">
        <v>1</v>
      </c>
      <c r="Y186" s="300">
        <v>3102</v>
      </c>
      <c r="Z186" s="300" t="s">
        <v>819</v>
      </c>
      <c r="AA186" s="300" t="s">
        <v>820</v>
      </c>
      <c r="AB186" s="300" t="s">
        <v>508</v>
      </c>
      <c r="AC186" s="300" t="s">
        <v>508</v>
      </c>
      <c r="AD186" s="300">
        <v>4</v>
      </c>
      <c r="AE186" s="300" t="b">
        <v>0</v>
      </c>
      <c r="AF186" s="300" t="s">
        <v>768</v>
      </c>
      <c r="AG186" s="300" t="s">
        <v>769</v>
      </c>
      <c r="AH186" s="300">
        <v>0</v>
      </c>
      <c r="AI186" s="300">
        <v>0</v>
      </c>
      <c r="AJ186" s="300" t="s">
        <v>770</v>
      </c>
      <c r="AK186" s="300">
        <v>8</v>
      </c>
      <c r="AL186" s="300" t="s">
        <v>814</v>
      </c>
      <c r="AM186" s="300">
        <v>64790</v>
      </c>
      <c r="AN186" s="300" t="b">
        <v>0</v>
      </c>
      <c r="AO186" s="300">
        <v>8</v>
      </c>
      <c r="AP186" s="300" t="s">
        <v>814</v>
      </c>
      <c r="AQ186" s="300">
        <v>64790</v>
      </c>
      <c r="AR186" s="300" t="b">
        <v>0</v>
      </c>
      <c r="AS186" s="300">
        <v>64790</v>
      </c>
      <c r="AT186" s="300" t="b">
        <v>0</v>
      </c>
      <c r="AU186" s="300">
        <v>0</v>
      </c>
      <c r="AV186" s="300" t="b">
        <v>0</v>
      </c>
      <c r="AW186" s="300" t="s">
        <v>990</v>
      </c>
      <c r="AX186" s="300"/>
      <c r="AY186" s="300" t="s">
        <v>990</v>
      </c>
      <c r="AZ186" s="300">
        <v>0</v>
      </c>
      <c r="BA186" s="300" t="b">
        <v>0</v>
      </c>
      <c r="BB186" s="300" t="b">
        <v>1</v>
      </c>
      <c r="BC186"/>
      <c r="BD186"/>
      <c r="BE186"/>
      <c r="BF186"/>
      <c r="BG186"/>
      <c r="BH186"/>
      <c r="BI186"/>
      <c r="BJ186"/>
      <c r="BK186"/>
      <c r="BL186"/>
      <c r="BM186"/>
      <c r="BN186"/>
      <c r="BO186"/>
      <c r="BP186"/>
      <c r="BQ186"/>
      <c r="BR186"/>
      <c r="BS186"/>
      <c r="BT186"/>
      <c r="BU186"/>
      <c r="BV186"/>
      <c r="BW186"/>
      <c r="BX186"/>
      <c r="BY186"/>
    </row>
    <row r="187" spans="5:77" ht="16.5" hidden="1" x14ac:dyDescent="0.3">
      <c r="E187" s="300" t="s">
        <v>760</v>
      </c>
      <c r="F187" s="300" t="s">
        <v>651</v>
      </c>
      <c r="G187" s="300">
        <v>20210101</v>
      </c>
      <c r="H187" s="300">
        <v>2021</v>
      </c>
      <c r="I187" s="300">
        <v>52</v>
      </c>
      <c r="J187" s="300">
        <v>2021</v>
      </c>
      <c r="K187" s="300">
        <v>180</v>
      </c>
      <c r="L187" s="300" t="s">
        <v>872</v>
      </c>
      <c r="M187" s="300" t="s">
        <v>486</v>
      </c>
      <c r="N187" s="300" t="s">
        <v>660</v>
      </c>
      <c r="O187" s="300" t="s">
        <v>762</v>
      </c>
      <c r="P187" s="300">
        <v>686</v>
      </c>
      <c r="Q187" s="300" t="s">
        <v>796</v>
      </c>
      <c r="R187" s="300" t="s">
        <v>438</v>
      </c>
      <c r="S187" s="300">
        <v>0</v>
      </c>
      <c r="T187" s="300" t="s">
        <v>763</v>
      </c>
      <c r="U187" s="300" t="s">
        <v>764</v>
      </c>
      <c r="V187" s="300" t="s">
        <v>873</v>
      </c>
      <c r="W187" s="300" t="s">
        <v>766</v>
      </c>
      <c r="X187" s="300" t="b">
        <v>1</v>
      </c>
      <c r="Y187" s="300">
        <v>3102</v>
      </c>
      <c r="Z187" s="300" t="s">
        <v>819</v>
      </c>
      <c r="AA187" s="300" t="s">
        <v>820</v>
      </c>
      <c r="AB187" s="300" t="s">
        <v>508</v>
      </c>
      <c r="AC187" s="300" t="s">
        <v>508</v>
      </c>
      <c r="AD187" s="300">
        <v>4</v>
      </c>
      <c r="AE187" s="300" t="b">
        <v>0</v>
      </c>
      <c r="AF187" s="300" t="s">
        <v>768</v>
      </c>
      <c r="AG187" s="300" t="s">
        <v>769</v>
      </c>
      <c r="AH187" s="300">
        <v>0</v>
      </c>
      <c r="AI187" s="300">
        <v>0</v>
      </c>
      <c r="AJ187" s="300" t="s">
        <v>770</v>
      </c>
      <c r="AK187" s="300">
        <v>8</v>
      </c>
      <c r="AL187" s="300" t="s">
        <v>814</v>
      </c>
      <c r="AM187" s="300">
        <v>139239</v>
      </c>
      <c r="AN187" s="300" t="b">
        <v>0</v>
      </c>
      <c r="AO187" s="300">
        <v>8</v>
      </c>
      <c r="AP187" s="300" t="s">
        <v>814</v>
      </c>
      <c r="AQ187" s="300">
        <v>139239</v>
      </c>
      <c r="AR187" s="300" t="b">
        <v>0</v>
      </c>
      <c r="AS187" s="300">
        <v>139239</v>
      </c>
      <c r="AT187" s="300" t="b">
        <v>0</v>
      </c>
      <c r="AU187" s="300">
        <v>0</v>
      </c>
      <c r="AV187" s="300" t="b">
        <v>0</v>
      </c>
      <c r="AW187" s="300" t="s">
        <v>991</v>
      </c>
      <c r="AX187" s="300"/>
      <c r="AY187" s="300" t="s">
        <v>991</v>
      </c>
      <c r="AZ187" s="300">
        <v>0</v>
      </c>
      <c r="BA187" s="300" t="b">
        <v>0</v>
      </c>
      <c r="BB187" s="300" t="b">
        <v>1</v>
      </c>
      <c r="BC187"/>
      <c r="BD187"/>
      <c r="BE187"/>
      <c r="BF187"/>
      <c r="BG187"/>
      <c r="BH187"/>
      <c r="BI187"/>
      <c r="BJ187"/>
      <c r="BK187"/>
      <c r="BL187"/>
      <c r="BM187"/>
      <c r="BN187"/>
      <c r="BO187"/>
      <c r="BP187"/>
      <c r="BQ187"/>
      <c r="BR187"/>
      <c r="BS187"/>
      <c r="BT187"/>
      <c r="BU187"/>
      <c r="BV187"/>
      <c r="BW187"/>
      <c r="BX187"/>
      <c r="BY187"/>
    </row>
    <row r="188" spans="5:77" ht="16.5" hidden="1" x14ac:dyDescent="0.3">
      <c r="E188" s="300" t="s">
        <v>760</v>
      </c>
      <c r="F188" s="300" t="s">
        <v>651</v>
      </c>
      <c r="G188" s="300">
        <v>20210101</v>
      </c>
      <c r="H188" s="300">
        <v>2021</v>
      </c>
      <c r="I188" s="300">
        <v>52</v>
      </c>
      <c r="J188" s="300">
        <v>2021</v>
      </c>
      <c r="K188" s="300">
        <v>180</v>
      </c>
      <c r="L188" s="300" t="s">
        <v>872</v>
      </c>
      <c r="M188" s="300" t="s">
        <v>486</v>
      </c>
      <c r="N188" s="300" t="s">
        <v>660</v>
      </c>
      <c r="O188" s="300" t="s">
        <v>762</v>
      </c>
      <c r="P188" s="300">
        <v>699</v>
      </c>
      <c r="Q188" s="300" t="s">
        <v>798</v>
      </c>
      <c r="R188" s="300" t="s">
        <v>799</v>
      </c>
      <c r="S188" s="300">
        <v>0</v>
      </c>
      <c r="T188" s="300" t="s">
        <v>763</v>
      </c>
      <c r="U188" s="300" t="s">
        <v>764</v>
      </c>
      <c r="V188" s="300" t="s">
        <v>873</v>
      </c>
      <c r="W188" s="300" t="s">
        <v>766</v>
      </c>
      <c r="X188" s="300" t="b">
        <v>1</v>
      </c>
      <c r="Y188" s="300">
        <v>3102</v>
      </c>
      <c r="Z188" s="300" t="s">
        <v>819</v>
      </c>
      <c r="AA188" s="300" t="s">
        <v>820</v>
      </c>
      <c r="AB188" s="300" t="s">
        <v>508</v>
      </c>
      <c r="AC188" s="300" t="s">
        <v>508</v>
      </c>
      <c r="AD188" s="300">
        <v>4</v>
      </c>
      <c r="AE188" s="300" t="b">
        <v>0</v>
      </c>
      <c r="AF188" s="300" t="s">
        <v>768</v>
      </c>
      <c r="AG188" s="300" t="s">
        <v>769</v>
      </c>
      <c r="AH188" s="300">
        <v>0</v>
      </c>
      <c r="AI188" s="300">
        <v>0</v>
      </c>
      <c r="AJ188" s="300" t="s">
        <v>770</v>
      </c>
      <c r="AK188" s="300">
        <v>8</v>
      </c>
      <c r="AL188" s="300" t="s">
        <v>814</v>
      </c>
      <c r="AM188" s="300">
        <v>334400</v>
      </c>
      <c r="AN188" s="300" t="b">
        <v>0</v>
      </c>
      <c r="AO188" s="300">
        <v>8</v>
      </c>
      <c r="AP188" s="300" t="s">
        <v>814</v>
      </c>
      <c r="AQ188" s="300">
        <v>334400</v>
      </c>
      <c r="AR188" s="300" t="b">
        <v>0</v>
      </c>
      <c r="AS188" s="300">
        <v>334400</v>
      </c>
      <c r="AT188" s="300" t="b">
        <v>0</v>
      </c>
      <c r="AU188" s="300">
        <v>0</v>
      </c>
      <c r="AV188" s="300" t="b">
        <v>0</v>
      </c>
      <c r="AW188" s="300" t="s">
        <v>992</v>
      </c>
      <c r="AX188" s="300"/>
      <c r="AY188" s="300" t="s">
        <v>992</v>
      </c>
      <c r="AZ188" s="300">
        <v>0</v>
      </c>
      <c r="BA188" s="300" t="b">
        <v>0</v>
      </c>
      <c r="BB188" s="300" t="b">
        <v>1</v>
      </c>
      <c r="BC188"/>
      <c r="BD188"/>
      <c r="BE188"/>
      <c r="BF188"/>
      <c r="BG188"/>
      <c r="BH188"/>
      <c r="BI188"/>
      <c r="BJ188"/>
      <c r="BK188"/>
      <c r="BL188"/>
      <c r="BM188"/>
      <c r="BN188"/>
      <c r="BO188"/>
      <c r="BP188"/>
      <c r="BQ188"/>
      <c r="BR188"/>
      <c r="BS188"/>
      <c r="BT188"/>
      <c r="BU188"/>
      <c r="BV188"/>
      <c r="BW188"/>
      <c r="BX188"/>
      <c r="BY188"/>
    </row>
    <row r="189" spans="5:77" ht="16.5" hidden="1" x14ac:dyDescent="0.3">
      <c r="E189" s="300" t="s">
        <v>760</v>
      </c>
      <c r="F189" s="300" t="s">
        <v>651</v>
      </c>
      <c r="G189" s="300">
        <v>20210101</v>
      </c>
      <c r="H189" s="300">
        <v>2021</v>
      </c>
      <c r="I189" s="300">
        <v>52</v>
      </c>
      <c r="J189" s="300">
        <v>2021</v>
      </c>
      <c r="K189" s="300">
        <v>180</v>
      </c>
      <c r="L189" s="300" t="s">
        <v>872</v>
      </c>
      <c r="M189" s="300" t="s">
        <v>486</v>
      </c>
      <c r="N189" s="300" t="s">
        <v>660</v>
      </c>
      <c r="O189" s="300" t="s">
        <v>762</v>
      </c>
      <c r="P189" s="300">
        <v>704</v>
      </c>
      <c r="Q189" s="300" t="s">
        <v>914</v>
      </c>
      <c r="R189" s="300" t="s">
        <v>915</v>
      </c>
      <c r="S189" s="300">
        <v>0</v>
      </c>
      <c r="T189" s="300" t="s">
        <v>763</v>
      </c>
      <c r="U189" s="300" t="s">
        <v>764</v>
      </c>
      <c r="V189" s="300" t="s">
        <v>873</v>
      </c>
      <c r="W189" s="300" t="s">
        <v>766</v>
      </c>
      <c r="X189" s="300" t="b">
        <v>1</v>
      </c>
      <c r="Y189" s="300">
        <v>3102</v>
      </c>
      <c r="Z189" s="300" t="s">
        <v>819</v>
      </c>
      <c r="AA189" s="300" t="s">
        <v>820</v>
      </c>
      <c r="AB189" s="300" t="s">
        <v>508</v>
      </c>
      <c r="AC189" s="300" t="s">
        <v>508</v>
      </c>
      <c r="AD189" s="300">
        <v>4</v>
      </c>
      <c r="AE189" s="300" t="b">
        <v>0</v>
      </c>
      <c r="AF189" s="300" t="s">
        <v>768</v>
      </c>
      <c r="AG189" s="300" t="s">
        <v>769</v>
      </c>
      <c r="AH189" s="300">
        <v>0</v>
      </c>
      <c r="AI189" s="300">
        <v>0</v>
      </c>
      <c r="AJ189" s="300" t="s">
        <v>770</v>
      </c>
      <c r="AK189" s="300">
        <v>8</v>
      </c>
      <c r="AL189" s="300" t="s">
        <v>814</v>
      </c>
      <c r="AM189" s="300">
        <v>4030210</v>
      </c>
      <c r="AN189" s="300" t="b">
        <v>0</v>
      </c>
      <c r="AO189" s="300">
        <v>8</v>
      </c>
      <c r="AP189" s="300" t="s">
        <v>814</v>
      </c>
      <c r="AQ189" s="300">
        <v>4030210</v>
      </c>
      <c r="AR189" s="300" t="b">
        <v>0</v>
      </c>
      <c r="AS189" s="300">
        <v>4030210</v>
      </c>
      <c r="AT189" s="300" t="b">
        <v>0</v>
      </c>
      <c r="AU189" s="300">
        <v>0</v>
      </c>
      <c r="AV189" s="300" t="b">
        <v>0</v>
      </c>
      <c r="AW189" s="300" t="s">
        <v>916</v>
      </c>
      <c r="AX189" s="300"/>
      <c r="AY189" s="300" t="s">
        <v>916</v>
      </c>
      <c r="AZ189" s="300">
        <v>0</v>
      </c>
      <c r="BA189" s="300" t="b">
        <v>0</v>
      </c>
      <c r="BB189" s="300" t="b">
        <v>1</v>
      </c>
      <c r="BC189"/>
      <c r="BD189"/>
      <c r="BE189"/>
      <c r="BF189"/>
      <c r="BG189"/>
      <c r="BH189"/>
      <c r="BI189"/>
      <c r="BJ189"/>
      <c r="BK189"/>
      <c r="BL189"/>
      <c r="BM189"/>
      <c r="BN189"/>
      <c r="BO189"/>
      <c r="BP189"/>
      <c r="BQ189"/>
      <c r="BR189"/>
      <c r="BS189"/>
      <c r="BT189"/>
      <c r="BU189"/>
      <c r="BV189"/>
      <c r="BW189"/>
      <c r="BX189"/>
      <c r="BY189"/>
    </row>
    <row r="190" spans="5:77" ht="16.5" hidden="1" x14ac:dyDescent="0.3">
      <c r="E190" s="300" t="s">
        <v>760</v>
      </c>
      <c r="F190" s="300" t="s">
        <v>651</v>
      </c>
      <c r="G190" s="300">
        <v>20210101</v>
      </c>
      <c r="H190" s="300">
        <v>2021</v>
      </c>
      <c r="I190" s="300">
        <v>52</v>
      </c>
      <c r="J190" s="300">
        <v>2021</v>
      </c>
      <c r="K190" s="300">
        <v>180</v>
      </c>
      <c r="L190" s="300" t="s">
        <v>872</v>
      </c>
      <c r="M190" s="300" t="s">
        <v>486</v>
      </c>
      <c r="N190" s="300" t="s">
        <v>660</v>
      </c>
      <c r="O190" s="300" t="s">
        <v>762</v>
      </c>
      <c r="P190" s="300">
        <v>710</v>
      </c>
      <c r="Q190" s="300" t="s">
        <v>917</v>
      </c>
      <c r="R190" s="300" t="s">
        <v>425</v>
      </c>
      <c r="S190" s="300">
        <v>0</v>
      </c>
      <c r="T190" s="300" t="s">
        <v>763</v>
      </c>
      <c r="U190" s="300" t="s">
        <v>764</v>
      </c>
      <c r="V190" s="300" t="s">
        <v>873</v>
      </c>
      <c r="W190" s="300" t="s">
        <v>766</v>
      </c>
      <c r="X190" s="300" t="b">
        <v>1</v>
      </c>
      <c r="Y190" s="300">
        <v>3102</v>
      </c>
      <c r="Z190" s="300" t="s">
        <v>819</v>
      </c>
      <c r="AA190" s="300" t="s">
        <v>820</v>
      </c>
      <c r="AB190" s="300" t="s">
        <v>508</v>
      </c>
      <c r="AC190" s="300" t="s">
        <v>508</v>
      </c>
      <c r="AD190" s="300">
        <v>4</v>
      </c>
      <c r="AE190" s="300" t="b">
        <v>0</v>
      </c>
      <c r="AF190" s="300" t="s">
        <v>768</v>
      </c>
      <c r="AG190" s="300" t="s">
        <v>769</v>
      </c>
      <c r="AH190" s="300">
        <v>0</v>
      </c>
      <c r="AI190" s="300">
        <v>0</v>
      </c>
      <c r="AJ190" s="300" t="s">
        <v>770</v>
      </c>
      <c r="AK190" s="300">
        <v>8</v>
      </c>
      <c r="AL190" s="300" t="s">
        <v>814</v>
      </c>
      <c r="AM190" s="300">
        <v>15320691</v>
      </c>
      <c r="AN190" s="300" t="b">
        <v>0</v>
      </c>
      <c r="AO190" s="300">
        <v>8</v>
      </c>
      <c r="AP190" s="300" t="s">
        <v>814</v>
      </c>
      <c r="AQ190" s="300">
        <v>15320691</v>
      </c>
      <c r="AR190" s="300" t="b">
        <v>0</v>
      </c>
      <c r="AS190" s="300">
        <v>15320691</v>
      </c>
      <c r="AT190" s="300" t="b">
        <v>0</v>
      </c>
      <c r="AU190" s="300">
        <v>0</v>
      </c>
      <c r="AV190" s="300" t="b">
        <v>0</v>
      </c>
      <c r="AW190" s="300" t="s">
        <v>993</v>
      </c>
      <c r="AX190" s="300"/>
      <c r="AY190" s="300" t="s">
        <v>993</v>
      </c>
      <c r="AZ190" s="300">
        <v>0</v>
      </c>
      <c r="BA190" s="300" t="b">
        <v>0</v>
      </c>
      <c r="BB190" s="300" t="b">
        <v>1</v>
      </c>
      <c r="BC190"/>
      <c r="BD190"/>
      <c r="BE190"/>
      <c r="BF190"/>
      <c r="BG190"/>
      <c r="BH190"/>
      <c r="BI190"/>
      <c r="BJ190"/>
      <c r="BK190"/>
      <c r="BL190"/>
      <c r="BM190"/>
      <c r="BN190"/>
      <c r="BO190"/>
      <c r="BP190"/>
      <c r="BQ190"/>
      <c r="BR190"/>
      <c r="BS190"/>
      <c r="BT190"/>
      <c r="BU190"/>
      <c r="BV190"/>
      <c r="BW190"/>
      <c r="BX190"/>
      <c r="BY190"/>
    </row>
    <row r="191" spans="5:77" ht="16.5" hidden="1" x14ac:dyDescent="0.3">
      <c r="E191" s="300" t="s">
        <v>760</v>
      </c>
      <c r="F191" s="300" t="s">
        <v>651</v>
      </c>
      <c r="G191" s="300">
        <v>20210101</v>
      </c>
      <c r="H191" s="300">
        <v>2021</v>
      </c>
      <c r="I191" s="300">
        <v>52</v>
      </c>
      <c r="J191" s="300">
        <v>2021</v>
      </c>
      <c r="K191" s="300">
        <v>180</v>
      </c>
      <c r="L191" s="300" t="s">
        <v>872</v>
      </c>
      <c r="M191" s="300" t="s">
        <v>486</v>
      </c>
      <c r="N191" s="300" t="s">
        <v>660</v>
      </c>
      <c r="O191" s="300" t="s">
        <v>762</v>
      </c>
      <c r="P191" s="300">
        <v>752</v>
      </c>
      <c r="Q191" s="300" t="s">
        <v>804</v>
      </c>
      <c r="R191" s="300" t="s">
        <v>805</v>
      </c>
      <c r="S191" s="300">
        <v>0</v>
      </c>
      <c r="T191" s="300" t="s">
        <v>763</v>
      </c>
      <c r="U191" s="300" t="s">
        <v>764</v>
      </c>
      <c r="V191" s="300" t="s">
        <v>873</v>
      </c>
      <c r="W191" s="300" t="s">
        <v>766</v>
      </c>
      <c r="X191" s="300" t="b">
        <v>1</v>
      </c>
      <c r="Y191" s="300">
        <v>3102</v>
      </c>
      <c r="Z191" s="300" t="s">
        <v>819</v>
      </c>
      <c r="AA191" s="300" t="s">
        <v>820</v>
      </c>
      <c r="AB191" s="300" t="s">
        <v>508</v>
      </c>
      <c r="AC191" s="300" t="s">
        <v>508</v>
      </c>
      <c r="AD191" s="300">
        <v>4</v>
      </c>
      <c r="AE191" s="300" t="b">
        <v>0</v>
      </c>
      <c r="AF191" s="300" t="s">
        <v>768</v>
      </c>
      <c r="AG191" s="300" t="s">
        <v>769</v>
      </c>
      <c r="AH191" s="300">
        <v>0</v>
      </c>
      <c r="AI191" s="300">
        <v>0</v>
      </c>
      <c r="AJ191" s="300" t="s">
        <v>770</v>
      </c>
      <c r="AK191" s="300">
        <v>8</v>
      </c>
      <c r="AL191" s="300" t="s">
        <v>814</v>
      </c>
      <c r="AM191" s="300">
        <v>65600</v>
      </c>
      <c r="AN191" s="300" t="b">
        <v>0</v>
      </c>
      <c r="AO191" s="300">
        <v>8</v>
      </c>
      <c r="AP191" s="300" t="s">
        <v>814</v>
      </c>
      <c r="AQ191" s="300">
        <v>65600</v>
      </c>
      <c r="AR191" s="300" t="b">
        <v>0</v>
      </c>
      <c r="AS191" s="300">
        <v>65600</v>
      </c>
      <c r="AT191" s="300" t="b">
        <v>0</v>
      </c>
      <c r="AU191" s="300">
        <v>0</v>
      </c>
      <c r="AV191" s="300" t="b">
        <v>0</v>
      </c>
      <c r="AW191" s="300" t="s">
        <v>920</v>
      </c>
      <c r="AX191" s="300"/>
      <c r="AY191" s="300" t="s">
        <v>920</v>
      </c>
      <c r="AZ191" s="300">
        <v>0</v>
      </c>
      <c r="BA191" s="300" t="b">
        <v>0</v>
      </c>
      <c r="BB191" s="300" t="b">
        <v>1</v>
      </c>
      <c r="BC191"/>
      <c r="BD191"/>
      <c r="BE191"/>
      <c r="BF191"/>
      <c r="BG191"/>
      <c r="BH191"/>
      <c r="BI191"/>
      <c r="BJ191"/>
      <c r="BK191"/>
      <c r="BL191"/>
      <c r="BM191"/>
      <c r="BN191"/>
      <c r="BO191"/>
      <c r="BP191"/>
      <c r="BQ191"/>
      <c r="BR191"/>
      <c r="BS191"/>
      <c r="BT191"/>
      <c r="BU191"/>
      <c r="BV191"/>
      <c r="BW191"/>
      <c r="BX191"/>
      <c r="BY191"/>
    </row>
    <row r="192" spans="5:77" ht="16.5" hidden="1" x14ac:dyDescent="0.3">
      <c r="E192" s="300" t="s">
        <v>760</v>
      </c>
      <c r="F192" s="300" t="s">
        <v>651</v>
      </c>
      <c r="G192" s="300">
        <v>20210101</v>
      </c>
      <c r="H192" s="300">
        <v>2021</v>
      </c>
      <c r="I192" s="300">
        <v>52</v>
      </c>
      <c r="J192" s="300">
        <v>2021</v>
      </c>
      <c r="K192" s="300">
        <v>180</v>
      </c>
      <c r="L192" s="300" t="s">
        <v>872</v>
      </c>
      <c r="M192" s="300" t="s">
        <v>486</v>
      </c>
      <c r="N192" s="300" t="s">
        <v>660</v>
      </c>
      <c r="O192" s="300" t="s">
        <v>762</v>
      </c>
      <c r="P192" s="300">
        <v>800</v>
      </c>
      <c r="Q192" s="300" t="s">
        <v>930</v>
      </c>
      <c r="R192" s="300" t="s">
        <v>452</v>
      </c>
      <c r="S192" s="300">
        <v>0</v>
      </c>
      <c r="T192" s="300" t="s">
        <v>763</v>
      </c>
      <c r="U192" s="300" t="s">
        <v>764</v>
      </c>
      <c r="V192" s="300" t="s">
        <v>873</v>
      </c>
      <c r="W192" s="300" t="s">
        <v>766</v>
      </c>
      <c r="X192" s="300" t="b">
        <v>1</v>
      </c>
      <c r="Y192" s="300">
        <v>3102</v>
      </c>
      <c r="Z192" s="300" t="s">
        <v>819</v>
      </c>
      <c r="AA192" s="300" t="s">
        <v>820</v>
      </c>
      <c r="AB192" s="300" t="s">
        <v>508</v>
      </c>
      <c r="AC192" s="300" t="s">
        <v>508</v>
      </c>
      <c r="AD192" s="300">
        <v>4</v>
      </c>
      <c r="AE192" s="300" t="b">
        <v>0</v>
      </c>
      <c r="AF192" s="300" t="s">
        <v>768</v>
      </c>
      <c r="AG192" s="300" t="s">
        <v>769</v>
      </c>
      <c r="AH192" s="300">
        <v>0</v>
      </c>
      <c r="AI192" s="300">
        <v>0</v>
      </c>
      <c r="AJ192" s="300" t="s">
        <v>770</v>
      </c>
      <c r="AK192" s="300">
        <v>8</v>
      </c>
      <c r="AL192" s="300" t="s">
        <v>814</v>
      </c>
      <c r="AM192" s="300">
        <v>760</v>
      </c>
      <c r="AN192" s="300" t="b">
        <v>0</v>
      </c>
      <c r="AO192" s="300">
        <v>8</v>
      </c>
      <c r="AP192" s="300" t="s">
        <v>814</v>
      </c>
      <c r="AQ192" s="300">
        <v>760</v>
      </c>
      <c r="AR192" s="300" t="b">
        <v>0</v>
      </c>
      <c r="AS192" s="300">
        <v>760</v>
      </c>
      <c r="AT192" s="300" t="b">
        <v>0</v>
      </c>
      <c r="AU192" s="300">
        <v>0</v>
      </c>
      <c r="AV192" s="300" t="b">
        <v>0</v>
      </c>
      <c r="AW192" s="300" t="s">
        <v>994</v>
      </c>
      <c r="AX192" s="300"/>
      <c r="AY192" s="300" t="s">
        <v>994</v>
      </c>
      <c r="AZ192" s="300">
        <v>0</v>
      </c>
      <c r="BA192" s="300" t="b">
        <v>0</v>
      </c>
      <c r="BB192" s="300" t="b">
        <v>1</v>
      </c>
      <c r="BC192"/>
      <c r="BD192"/>
      <c r="BE192"/>
      <c r="BF192"/>
      <c r="BG192"/>
      <c r="BH192"/>
      <c r="BI192"/>
      <c r="BJ192"/>
      <c r="BK192"/>
      <c r="BL192"/>
      <c r="BM192"/>
      <c r="BN192"/>
      <c r="BO192"/>
      <c r="BP192"/>
      <c r="BQ192"/>
      <c r="BR192"/>
      <c r="BS192"/>
      <c r="BT192"/>
      <c r="BU192"/>
      <c r="BV192"/>
      <c r="BW192"/>
      <c r="BX192"/>
      <c r="BY192"/>
    </row>
    <row r="193" spans="5:77" ht="16.5" hidden="1" x14ac:dyDescent="0.3">
      <c r="E193" s="300" t="s">
        <v>760</v>
      </c>
      <c r="F193" s="300" t="s">
        <v>651</v>
      </c>
      <c r="G193" s="300">
        <v>20210101</v>
      </c>
      <c r="H193" s="300">
        <v>2021</v>
      </c>
      <c r="I193" s="300">
        <v>52</v>
      </c>
      <c r="J193" s="300">
        <v>2021</v>
      </c>
      <c r="K193" s="300">
        <v>180</v>
      </c>
      <c r="L193" s="300" t="s">
        <v>872</v>
      </c>
      <c r="M193" s="300" t="s">
        <v>486</v>
      </c>
      <c r="N193" s="300" t="s">
        <v>660</v>
      </c>
      <c r="O193" s="300" t="s">
        <v>762</v>
      </c>
      <c r="P193" s="300">
        <v>804</v>
      </c>
      <c r="Q193" s="300" t="s">
        <v>932</v>
      </c>
      <c r="R193" s="300" t="s">
        <v>933</v>
      </c>
      <c r="S193" s="300">
        <v>0</v>
      </c>
      <c r="T193" s="300" t="s">
        <v>763</v>
      </c>
      <c r="U193" s="300" t="s">
        <v>764</v>
      </c>
      <c r="V193" s="300" t="s">
        <v>873</v>
      </c>
      <c r="W193" s="300" t="s">
        <v>766</v>
      </c>
      <c r="X193" s="300" t="b">
        <v>1</v>
      </c>
      <c r="Y193" s="300">
        <v>3102</v>
      </c>
      <c r="Z193" s="300" t="s">
        <v>819</v>
      </c>
      <c r="AA193" s="300" t="s">
        <v>820</v>
      </c>
      <c r="AB193" s="300" t="s">
        <v>508</v>
      </c>
      <c r="AC193" s="300" t="s">
        <v>508</v>
      </c>
      <c r="AD193" s="300">
        <v>4</v>
      </c>
      <c r="AE193" s="300" t="b">
        <v>0</v>
      </c>
      <c r="AF193" s="300" t="s">
        <v>768</v>
      </c>
      <c r="AG193" s="300" t="s">
        <v>769</v>
      </c>
      <c r="AH193" s="300">
        <v>0</v>
      </c>
      <c r="AI193" s="300">
        <v>0</v>
      </c>
      <c r="AJ193" s="300" t="s">
        <v>770</v>
      </c>
      <c r="AK193" s="300">
        <v>8</v>
      </c>
      <c r="AL193" s="300" t="s">
        <v>814</v>
      </c>
      <c r="AM193" s="300">
        <v>807500</v>
      </c>
      <c r="AN193" s="300" t="b">
        <v>0</v>
      </c>
      <c r="AO193" s="300">
        <v>8</v>
      </c>
      <c r="AP193" s="300" t="s">
        <v>814</v>
      </c>
      <c r="AQ193" s="300">
        <v>807500</v>
      </c>
      <c r="AR193" s="300" t="b">
        <v>0</v>
      </c>
      <c r="AS193" s="300">
        <v>807500</v>
      </c>
      <c r="AT193" s="300" t="b">
        <v>0</v>
      </c>
      <c r="AU193" s="300">
        <v>0</v>
      </c>
      <c r="AV193" s="300" t="b">
        <v>0</v>
      </c>
      <c r="AW193" s="300" t="s">
        <v>934</v>
      </c>
      <c r="AX193" s="300"/>
      <c r="AY193" s="300" t="s">
        <v>934</v>
      </c>
      <c r="AZ193" s="300">
        <v>0</v>
      </c>
      <c r="BA193" s="300" t="b">
        <v>0</v>
      </c>
      <c r="BB193" s="300" t="b">
        <v>1</v>
      </c>
      <c r="BC193"/>
      <c r="BD193"/>
      <c r="BE193"/>
      <c r="BF193"/>
      <c r="BG193"/>
      <c r="BH193"/>
      <c r="BI193"/>
      <c r="BJ193"/>
      <c r="BK193"/>
      <c r="BL193"/>
      <c r="BM193"/>
      <c r="BN193"/>
      <c r="BO193"/>
      <c r="BP193"/>
      <c r="BQ193"/>
      <c r="BR193"/>
      <c r="BS193"/>
      <c r="BT193"/>
      <c r="BU193"/>
      <c r="BV193"/>
      <c r="BW193"/>
      <c r="BX193"/>
      <c r="BY193"/>
    </row>
    <row r="194" spans="5:77" ht="16.5" hidden="1" x14ac:dyDescent="0.3">
      <c r="E194" s="300" t="s">
        <v>760</v>
      </c>
      <c r="F194" s="300" t="s">
        <v>651</v>
      </c>
      <c r="G194" s="300">
        <v>20210101</v>
      </c>
      <c r="H194" s="300">
        <v>2021</v>
      </c>
      <c r="I194" s="300">
        <v>52</v>
      </c>
      <c r="J194" s="300">
        <v>2021</v>
      </c>
      <c r="K194" s="300">
        <v>180</v>
      </c>
      <c r="L194" s="300" t="s">
        <v>872</v>
      </c>
      <c r="M194" s="300" t="s">
        <v>486</v>
      </c>
      <c r="N194" s="300" t="s">
        <v>660</v>
      </c>
      <c r="O194" s="300" t="s">
        <v>762</v>
      </c>
      <c r="P194" s="300">
        <v>826</v>
      </c>
      <c r="Q194" s="300" t="s">
        <v>937</v>
      </c>
      <c r="R194" s="300" t="s">
        <v>938</v>
      </c>
      <c r="S194" s="300">
        <v>0</v>
      </c>
      <c r="T194" s="300" t="s">
        <v>763</v>
      </c>
      <c r="U194" s="300" t="s">
        <v>764</v>
      </c>
      <c r="V194" s="300" t="s">
        <v>873</v>
      </c>
      <c r="W194" s="300" t="s">
        <v>766</v>
      </c>
      <c r="X194" s="300" t="b">
        <v>1</v>
      </c>
      <c r="Y194" s="300">
        <v>3102</v>
      </c>
      <c r="Z194" s="300" t="s">
        <v>819</v>
      </c>
      <c r="AA194" s="300" t="s">
        <v>820</v>
      </c>
      <c r="AB194" s="300" t="s">
        <v>508</v>
      </c>
      <c r="AC194" s="300" t="s">
        <v>508</v>
      </c>
      <c r="AD194" s="300">
        <v>4</v>
      </c>
      <c r="AE194" s="300" t="b">
        <v>0</v>
      </c>
      <c r="AF194" s="300" t="s">
        <v>768</v>
      </c>
      <c r="AG194" s="300" t="s">
        <v>769</v>
      </c>
      <c r="AH194" s="300">
        <v>0</v>
      </c>
      <c r="AI194" s="300">
        <v>0</v>
      </c>
      <c r="AJ194" s="300" t="s">
        <v>770</v>
      </c>
      <c r="AK194" s="300">
        <v>8</v>
      </c>
      <c r="AL194" s="300" t="s">
        <v>814</v>
      </c>
      <c r="AM194" s="300">
        <v>480</v>
      </c>
      <c r="AN194" s="300" t="b">
        <v>0</v>
      </c>
      <c r="AO194" s="300">
        <v>8</v>
      </c>
      <c r="AP194" s="300" t="s">
        <v>814</v>
      </c>
      <c r="AQ194" s="300">
        <v>480</v>
      </c>
      <c r="AR194" s="300" t="b">
        <v>0</v>
      </c>
      <c r="AS194" s="300">
        <v>480</v>
      </c>
      <c r="AT194" s="300" t="b">
        <v>0</v>
      </c>
      <c r="AU194" s="300">
        <v>0</v>
      </c>
      <c r="AV194" s="300" t="b">
        <v>0</v>
      </c>
      <c r="AW194" s="300" t="s">
        <v>995</v>
      </c>
      <c r="AX194" s="300"/>
      <c r="AY194" s="300" t="s">
        <v>995</v>
      </c>
      <c r="AZ194" s="300">
        <v>0</v>
      </c>
      <c r="BA194" s="300" t="b">
        <v>0</v>
      </c>
      <c r="BB194" s="300" t="b">
        <v>1</v>
      </c>
      <c r="BC194"/>
      <c r="BD194"/>
      <c r="BE194"/>
      <c r="BF194"/>
      <c r="BG194"/>
      <c r="BH194"/>
      <c r="BI194"/>
      <c r="BJ194"/>
      <c r="BK194"/>
      <c r="BL194"/>
      <c r="BM194"/>
      <c r="BN194"/>
      <c r="BO194"/>
      <c r="BP194"/>
      <c r="BQ194"/>
      <c r="BR194"/>
      <c r="BS194"/>
      <c r="BT194"/>
      <c r="BU194"/>
      <c r="BV194"/>
      <c r="BW194"/>
      <c r="BX194"/>
      <c r="BY194"/>
    </row>
    <row r="195" spans="5:77" ht="16.5" hidden="1" x14ac:dyDescent="0.3">
      <c r="E195" s="300" t="s">
        <v>760</v>
      </c>
      <c r="F195" s="300" t="s">
        <v>651</v>
      </c>
      <c r="G195" s="300">
        <v>20210101</v>
      </c>
      <c r="H195" s="300">
        <v>2021</v>
      </c>
      <c r="I195" s="300">
        <v>52</v>
      </c>
      <c r="J195" s="300">
        <v>2021</v>
      </c>
      <c r="K195" s="300">
        <v>180</v>
      </c>
      <c r="L195" s="300" t="s">
        <v>872</v>
      </c>
      <c r="M195" s="300" t="s">
        <v>486</v>
      </c>
      <c r="N195" s="300" t="s">
        <v>660</v>
      </c>
      <c r="O195" s="300" t="s">
        <v>762</v>
      </c>
      <c r="P195" s="300">
        <v>834</v>
      </c>
      <c r="Q195" s="300" t="s">
        <v>940</v>
      </c>
      <c r="R195" s="300" t="s">
        <v>941</v>
      </c>
      <c r="S195" s="300">
        <v>0</v>
      </c>
      <c r="T195" s="300" t="s">
        <v>763</v>
      </c>
      <c r="U195" s="300" t="s">
        <v>764</v>
      </c>
      <c r="V195" s="300" t="s">
        <v>873</v>
      </c>
      <c r="W195" s="300" t="s">
        <v>766</v>
      </c>
      <c r="X195" s="300" t="b">
        <v>1</v>
      </c>
      <c r="Y195" s="300">
        <v>3102</v>
      </c>
      <c r="Z195" s="300" t="s">
        <v>819</v>
      </c>
      <c r="AA195" s="300" t="s">
        <v>820</v>
      </c>
      <c r="AB195" s="300" t="s">
        <v>508</v>
      </c>
      <c r="AC195" s="300" t="s">
        <v>508</v>
      </c>
      <c r="AD195" s="300">
        <v>4</v>
      </c>
      <c r="AE195" s="300" t="b">
        <v>0</v>
      </c>
      <c r="AF195" s="300" t="s">
        <v>768</v>
      </c>
      <c r="AG195" s="300" t="s">
        <v>769</v>
      </c>
      <c r="AH195" s="300">
        <v>0</v>
      </c>
      <c r="AI195" s="300">
        <v>0</v>
      </c>
      <c r="AJ195" s="300" t="s">
        <v>770</v>
      </c>
      <c r="AK195" s="300">
        <v>8</v>
      </c>
      <c r="AL195" s="300" t="s">
        <v>814</v>
      </c>
      <c r="AM195" s="300">
        <v>416897</v>
      </c>
      <c r="AN195" s="300" t="b">
        <v>0</v>
      </c>
      <c r="AO195" s="300">
        <v>8</v>
      </c>
      <c r="AP195" s="300" t="s">
        <v>814</v>
      </c>
      <c r="AQ195" s="300">
        <v>416897</v>
      </c>
      <c r="AR195" s="300" t="b">
        <v>0</v>
      </c>
      <c r="AS195" s="300">
        <v>416897</v>
      </c>
      <c r="AT195" s="300" t="b">
        <v>0</v>
      </c>
      <c r="AU195" s="300">
        <v>0</v>
      </c>
      <c r="AV195" s="300" t="b">
        <v>0</v>
      </c>
      <c r="AW195" s="300" t="s">
        <v>996</v>
      </c>
      <c r="AX195" s="300"/>
      <c r="AY195" s="300" t="s">
        <v>996</v>
      </c>
      <c r="AZ195" s="300">
        <v>0</v>
      </c>
      <c r="BA195" s="300" t="b">
        <v>0</v>
      </c>
      <c r="BB195" s="300" t="b">
        <v>1</v>
      </c>
      <c r="BC195"/>
      <c r="BD195"/>
      <c r="BE195"/>
      <c r="BF195"/>
      <c r="BG195"/>
      <c r="BH195"/>
      <c r="BI195"/>
      <c r="BJ195"/>
      <c r="BK195"/>
      <c r="BL195"/>
      <c r="BM195"/>
      <c r="BN195"/>
      <c r="BO195"/>
      <c r="BP195"/>
      <c r="BQ195"/>
      <c r="BR195"/>
      <c r="BS195"/>
      <c r="BT195"/>
      <c r="BU195"/>
      <c r="BV195"/>
      <c r="BW195"/>
      <c r="BX195"/>
      <c r="BY195"/>
    </row>
    <row r="196" spans="5:77" ht="16.5" hidden="1" x14ac:dyDescent="0.3">
      <c r="E196" s="300" t="s">
        <v>760</v>
      </c>
      <c r="F196" s="300" t="s">
        <v>651</v>
      </c>
      <c r="G196" s="300">
        <v>20210101</v>
      </c>
      <c r="H196" s="300">
        <v>2021</v>
      </c>
      <c r="I196" s="300">
        <v>52</v>
      </c>
      <c r="J196" s="300">
        <v>2021</v>
      </c>
      <c r="K196" s="300">
        <v>180</v>
      </c>
      <c r="L196" s="300" t="s">
        <v>872</v>
      </c>
      <c r="M196" s="300" t="s">
        <v>486</v>
      </c>
      <c r="N196" s="300" t="s">
        <v>660</v>
      </c>
      <c r="O196" s="300" t="s">
        <v>762</v>
      </c>
      <c r="P196" s="300">
        <v>894</v>
      </c>
      <c r="Q196" s="300" t="s">
        <v>943</v>
      </c>
      <c r="R196" s="300" t="s">
        <v>431</v>
      </c>
      <c r="S196" s="300">
        <v>0</v>
      </c>
      <c r="T196" s="300" t="s">
        <v>763</v>
      </c>
      <c r="U196" s="300" t="s">
        <v>764</v>
      </c>
      <c r="V196" s="300" t="s">
        <v>873</v>
      </c>
      <c r="W196" s="300" t="s">
        <v>766</v>
      </c>
      <c r="X196" s="300" t="b">
        <v>1</v>
      </c>
      <c r="Y196" s="300">
        <v>3102</v>
      </c>
      <c r="Z196" s="300" t="s">
        <v>819</v>
      </c>
      <c r="AA196" s="300" t="s">
        <v>820</v>
      </c>
      <c r="AB196" s="300" t="s">
        <v>508</v>
      </c>
      <c r="AC196" s="300" t="s">
        <v>508</v>
      </c>
      <c r="AD196" s="300">
        <v>4</v>
      </c>
      <c r="AE196" s="300" t="b">
        <v>0</v>
      </c>
      <c r="AF196" s="300" t="s">
        <v>768</v>
      </c>
      <c r="AG196" s="300" t="s">
        <v>769</v>
      </c>
      <c r="AH196" s="300">
        <v>0</v>
      </c>
      <c r="AI196" s="300">
        <v>0</v>
      </c>
      <c r="AJ196" s="300" t="s">
        <v>770</v>
      </c>
      <c r="AK196" s="300">
        <v>8</v>
      </c>
      <c r="AL196" s="300" t="s">
        <v>814</v>
      </c>
      <c r="AM196" s="300">
        <v>5940240</v>
      </c>
      <c r="AN196" s="300" t="b">
        <v>0</v>
      </c>
      <c r="AO196" s="300">
        <v>8</v>
      </c>
      <c r="AP196" s="300" t="s">
        <v>814</v>
      </c>
      <c r="AQ196" s="300">
        <v>5940240</v>
      </c>
      <c r="AR196" s="300" t="b">
        <v>0</v>
      </c>
      <c r="AS196" s="300">
        <v>5940240</v>
      </c>
      <c r="AT196" s="300" t="b">
        <v>0</v>
      </c>
      <c r="AU196" s="300">
        <v>0</v>
      </c>
      <c r="AV196" s="300" t="b">
        <v>0</v>
      </c>
      <c r="AW196" s="300" t="s">
        <v>997</v>
      </c>
      <c r="AX196" s="300"/>
      <c r="AY196" s="300" t="s">
        <v>997</v>
      </c>
      <c r="AZ196" s="300">
        <v>0</v>
      </c>
      <c r="BA196" s="300" t="b">
        <v>0</v>
      </c>
      <c r="BB196" s="300" t="b">
        <v>1</v>
      </c>
      <c r="BC196"/>
      <c r="BD196"/>
      <c r="BE196"/>
      <c r="BF196"/>
      <c r="BG196"/>
      <c r="BH196"/>
      <c r="BI196"/>
      <c r="BJ196"/>
      <c r="BK196"/>
      <c r="BL196"/>
      <c r="BM196"/>
      <c r="BN196"/>
      <c r="BO196"/>
      <c r="BP196"/>
      <c r="BQ196"/>
      <c r="BR196"/>
      <c r="BS196"/>
      <c r="BT196"/>
      <c r="BU196"/>
      <c r="BV196"/>
      <c r="BW196"/>
      <c r="BX196"/>
      <c r="BY196"/>
    </row>
    <row r="197" spans="5:77" ht="16.5" hidden="1" x14ac:dyDescent="0.3">
      <c r="E197" s="300" t="s">
        <v>760</v>
      </c>
      <c r="F197" s="300" t="s">
        <v>651</v>
      </c>
      <c r="G197" s="300">
        <v>20210101</v>
      </c>
      <c r="H197" s="300">
        <v>2021</v>
      </c>
      <c r="I197" s="300">
        <v>52</v>
      </c>
      <c r="J197" s="300">
        <v>2021</v>
      </c>
      <c r="K197" s="300">
        <v>562</v>
      </c>
      <c r="L197" s="300" t="s">
        <v>761</v>
      </c>
      <c r="M197" s="300" t="s">
        <v>451</v>
      </c>
      <c r="N197" s="300" t="s">
        <v>660</v>
      </c>
      <c r="O197" s="300" t="s">
        <v>762</v>
      </c>
      <c r="P197" s="300">
        <v>0</v>
      </c>
      <c r="Q197" s="300" t="s">
        <v>763</v>
      </c>
      <c r="R197" s="300" t="s">
        <v>764</v>
      </c>
      <c r="S197" s="300">
        <v>0</v>
      </c>
      <c r="T197" s="300" t="s">
        <v>763</v>
      </c>
      <c r="U197" s="300" t="s">
        <v>764</v>
      </c>
      <c r="V197" s="300" t="s">
        <v>873</v>
      </c>
      <c r="W197" s="300" t="s">
        <v>766</v>
      </c>
      <c r="X197" s="300" t="b">
        <v>1</v>
      </c>
      <c r="Y197" s="300">
        <v>3102</v>
      </c>
      <c r="Z197" s="300" t="s">
        <v>819</v>
      </c>
      <c r="AA197" s="300" t="s">
        <v>820</v>
      </c>
      <c r="AB197" s="300" t="s">
        <v>508</v>
      </c>
      <c r="AC197" s="300" t="s">
        <v>508</v>
      </c>
      <c r="AD197" s="300">
        <v>4</v>
      </c>
      <c r="AE197" s="300" t="b">
        <v>0</v>
      </c>
      <c r="AF197" s="300" t="s">
        <v>768</v>
      </c>
      <c r="AG197" s="300" t="s">
        <v>769</v>
      </c>
      <c r="AH197" s="300">
        <v>0</v>
      </c>
      <c r="AI197" s="300">
        <v>0</v>
      </c>
      <c r="AJ197" s="300" t="s">
        <v>770</v>
      </c>
      <c r="AK197" s="300">
        <v>8</v>
      </c>
      <c r="AL197" s="300" t="s">
        <v>814</v>
      </c>
      <c r="AM197" s="300">
        <v>21482716</v>
      </c>
      <c r="AN197" s="300" t="b">
        <v>0</v>
      </c>
      <c r="AO197" s="300">
        <v>8</v>
      </c>
      <c r="AP197" s="300" t="s">
        <v>814</v>
      </c>
      <c r="AQ197" s="300">
        <v>21482716</v>
      </c>
      <c r="AR197" s="300" t="b">
        <v>0</v>
      </c>
      <c r="AS197" s="300">
        <v>21482716</v>
      </c>
      <c r="AT197" s="300" t="b">
        <v>0</v>
      </c>
      <c r="AU197" s="300">
        <v>0</v>
      </c>
      <c r="AV197" s="300" t="b">
        <v>0</v>
      </c>
      <c r="AW197" s="300" t="s">
        <v>998</v>
      </c>
      <c r="AX197" s="300">
        <v>0</v>
      </c>
      <c r="AY197" s="300" t="s">
        <v>998</v>
      </c>
      <c r="AZ197" s="300">
        <v>0</v>
      </c>
      <c r="BA197" s="300" t="b">
        <v>0</v>
      </c>
      <c r="BB197" s="300" t="b">
        <v>1</v>
      </c>
      <c r="BC197"/>
      <c r="BD197"/>
      <c r="BE197"/>
      <c r="BF197"/>
      <c r="BG197"/>
      <c r="BH197"/>
      <c r="BI197"/>
      <c r="BJ197"/>
      <c r="BK197"/>
      <c r="BL197"/>
      <c r="BM197"/>
      <c r="BN197"/>
      <c r="BO197"/>
      <c r="BP197"/>
      <c r="BQ197"/>
      <c r="BR197"/>
      <c r="BS197"/>
      <c r="BT197"/>
      <c r="BU197"/>
      <c r="BV197"/>
      <c r="BW197"/>
      <c r="BX197"/>
      <c r="BY197"/>
    </row>
    <row r="198" spans="5:77" ht="16.5" hidden="1" x14ac:dyDescent="0.3">
      <c r="E198" s="300" t="s">
        <v>760</v>
      </c>
      <c r="F198" s="300" t="s">
        <v>651</v>
      </c>
      <c r="G198" s="300">
        <v>20210101</v>
      </c>
      <c r="H198" s="300">
        <v>2021</v>
      </c>
      <c r="I198" s="300">
        <v>52</v>
      </c>
      <c r="J198" s="300">
        <v>2021</v>
      </c>
      <c r="K198" s="300">
        <v>562</v>
      </c>
      <c r="L198" s="300" t="s">
        <v>761</v>
      </c>
      <c r="M198" s="300" t="s">
        <v>451</v>
      </c>
      <c r="N198" s="300" t="s">
        <v>660</v>
      </c>
      <c r="O198" s="300" t="s">
        <v>762</v>
      </c>
      <c r="P198" s="300">
        <v>156</v>
      </c>
      <c r="Q198" s="300" t="s">
        <v>773</v>
      </c>
      <c r="R198" s="300" t="s">
        <v>774</v>
      </c>
      <c r="S198" s="300">
        <v>0</v>
      </c>
      <c r="T198" s="300" t="s">
        <v>763</v>
      </c>
      <c r="U198" s="300" t="s">
        <v>764</v>
      </c>
      <c r="V198" s="300" t="s">
        <v>873</v>
      </c>
      <c r="W198" s="300" t="s">
        <v>766</v>
      </c>
      <c r="X198" s="300" t="b">
        <v>1</v>
      </c>
      <c r="Y198" s="300">
        <v>3102</v>
      </c>
      <c r="Z198" s="300" t="s">
        <v>819</v>
      </c>
      <c r="AA198" s="300" t="s">
        <v>820</v>
      </c>
      <c r="AB198" s="300" t="s">
        <v>508</v>
      </c>
      <c r="AC198" s="300" t="s">
        <v>508</v>
      </c>
      <c r="AD198" s="300">
        <v>4</v>
      </c>
      <c r="AE198" s="300" t="b">
        <v>0</v>
      </c>
      <c r="AF198" s="300" t="s">
        <v>768</v>
      </c>
      <c r="AG198" s="300" t="s">
        <v>769</v>
      </c>
      <c r="AH198" s="300">
        <v>0</v>
      </c>
      <c r="AI198" s="300">
        <v>0</v>
      </c>
      <c r="AJ198" s="300" t="s">
        <v>770</v>
      </c>
      <c r="AK198" s="300">
        <v>8</v>
      </c>
      <c r="AL198" s="300" t="s">
        <v>814</v>
      </c>
      <c r="AM198" s="300">
        <v>75415</v>
      </c>
      <c r="AN198" s="300" t="b">
        <v>0</v>
      </c>
      <c r="AO198" s="300">
        <v>8</v>
      </c>
      <c r="AP198" s="300" t="s">
        <v>814</v>
      </c>
      <c r="AQ198" s="300">
        <v>75415</v>
      </c>
      <c r="AR198" s="300" t="b">
        <v>0</v>
      </c>
      <c r="AS198" s="300">
        <v>75415</v>
      </c>
      <c r="AT198" s="300" t="b">
        <v>0</v>
      </c>
      <c r="AU198" s="300">
        <v>0</v>
      </c>
      <c r="AV198" s="300" t="b">
        <v>0</v>
      </c>
      <c r="AW198" s="300" t="s">
        <v>946</v>
      </c>
      <c r="AX198" s="300">
        <v>0</v>
      </c>
      <c r="AY198" s="300" t="s">
        <v>946</v>
      </c>
      <c r="AZ198" s="300">
        <v>0</v>
      </c>
      <c r="BA198" s="300" t="b">
        <v>0</v>
      </c>
      <c r="BB198" s="300" t="b">
        <v>1</v>
      </c>
      <c r="BC198"/>
      <c r="BD198"/>
      <c r="BE198"/>
      <c r="BF198"/>
      <c r="BG198"/>
      <c r="BH198"/>
      <c r="BI198"/>
      <c r="BJ198"/>
      <c r="BK198"/>
      <c r="BL198"/>
      <c r="BM198"/>
      <c r="BN198"/>
      <c r="BO198"/>
      <c r="BP198"/>
      <c r="BQ198"/>
      <c r="BR198"/>
      <c r="BS198"/>
      <c r="BT198"/>
      <c r="BU198"/>
      <c r="BV198"/>
      <c r="BW198"/>
      <c r="BX198"/>
      <c r="BY198"/>
    </row>
    <row r="199" spans="5:77" ht="16.5" hidden="1" x14ac:dyDescent="0.3">
      <c r="E199" s="300" t="s">
        <v>760</v>
      </c>
      <c r="F199" s="300" t="s">
        <v>651</v>
      </c>
      <c r="G199" s="300">
        <v>20210101</v>
      </c>
      <c r="H199" s="300">
        <v>2021</v>
      </c>
      <c r="I199" s="300">
        <v>52</v>
      </c>
      <c r="J199" s="300">
        <v>2021</v>
      </c>
      <c r="K199" s="300">
        <v>562</v>
      </c>
      <c r="L199" s="300" t="s">
        <v>761</v>
      </c>
      <c r="M199" s="300" t="s">
        <v>451</v>
      </c>
      <c r="N199" s="300" t="s">
        <v>660</v>
      </c>
      <c r="O199" s="300" t="s">
        <v>762</v>
      </c>
      <c r="P199" s="300">
        <v>204</v>
      </c>
      <c r="Q199" s="300" t="s">
        <v>776</v>
      </c>
      <c r="R199" s="300" t="s">
        <v>432</v>
      </c>
      <c r="S199" s="300">
        <v>0</v>
      </c>
      <c r="T199" s="300" t="s">
        <v>763</v>
      </c>
      <c r="U199" s="300" t="s">
        <v>764</v>
      </c>
      <c r="V199" s="300" t="s">
        <v>873</v>
      </c>
      <c r="W199" s="300" t="s">
        <v>766</v>
      </c>
      <c r="X199" s="300" t="b">
        <v>1</v>
      </c>
      <c r="Y199" s="300">
        <v>3102</v>
      </c>
      <c r="Z199" s="300" t="s">
        <v>819</v>
      </c>
      <c r="AA199" s="300" t="s">
        <v>820</v>
      </c>
      <c r="AB199" s="300" t="s">
        <v>508</v>
      </c>
      <c r="AC199" s="300" t="s">
        <v>508</v>
      </c>
      <c r="AD199" s="300">
        <v>4</v>
      </c>
      <c r="AE199" s="300" t="b">
        <v>0</v>
      </c>
      <c r="AF199" s="300" t="s">
        <v>768</v>
      </c>
      <c r="AG199" s="300" t="s">
        <v>769</v>
      </c>
      <c r="AH199" s="300">
        <v>0</v>
      </c>
      <c r="AI199" s="300">
        <v>0</v>
      </c>
      <c r="AJ199" s="300" t="s">
        <v>770</v>
      </c>
      <c r="AK199" s="300">
        <v>8</v>
      </c>
      <c r="AL199" s="300" t="s">
        <v>814</v>
      </c>
      <c r="AM199" s="300">
        <v>4291000</v>
      </c>
      <c r="AN199" s="300" t="b">
        <v>0</v>
      </c>
      <c r="AO199" s="300">
        <v>8</v>
      </c>
      <c r="AP199" s="300" t="s">
        <v>814</v>
      </c>
      <c r="AQ199" s="300">
        <v>4291000</v>
      </c>
      <c r="AR199" s="300" t="b">
        <v>0</v>
      </c>
      <c r="AS199" s="300">
        <v>4291000</v>
      </c>
      <c r="AT199" s="300" t="b">
        <v>0</v>
      </c>
      <c r="AU199" s="300">
        <v>0</v>
      </c>
      <c r="AV199" s="300" t="b">
        <v>0</v>
      </c>
      <c r="AW199" s="300" t="s">
        <v>999</v>
      </c>
      <c r="AX199" s="300">
        <v>0</v>
      </c>
      <c r="AY199" s="300" t="s">
        <v>999</v>
      </c>
      <c r="AZ199" s="300">
        <v>0</v>
      </c>
      <c r="BA199" s="300" t="b">
        <v>0</v>
      </c>
      <c r="BB199" s="300" t="b">
        <v>1</v>
      </c>
      <c r="BC199"/>
      <c r="BD199"/>
      <c r="BE199"/>
      <c r="BF199"/>
      <c r="BG199"/>
      <c r="BH199"/>
      <c r="BI199"/>
      <c r="BJ199"/>
      <c r="BK199"/>
      <c r="BL199"/>
      <c r="BM199"/>
      <c r="BN199"/>
      <c r="BO199"/>
      <c r="BP199"/>
      <c r="BQ199"/>
      <c r="BR199"/>
      <c r="BS199"/>
      <c r="BT199"/>
      <c r="BU199"/>
      <c r="BV199"/>
      <c r="BW199"/>
      <c r="BX199"/>
      <c r="BY199"/>
    </row>
    <row r="200" spans="5:77" ht="16.5" hidden="1" x14ac:dyDescent="0.3">
      <c r="E200" s="300" t="s">
        <v>760</v>
      </c>
      <c r="F200" s="300" t="s">
        <v>651</v>
      </c>
      <c r="G200" s="300">
        <v>20210101</v>
      </c>
      <c r="H200" s="300">
        <v>2021</v>
      </c>
      <c r="I200" s="300">
        <v>52</v>
      </c>
      <c r="J200" s="300">
        <v>2021</v>
      </c>
      <c r="K200" s="300">
        <v>562</v>
      </c>
      <c r="L200" s="300" t="s">
        <v>761</v>
      </c>
      <c r="M200" s="300" t="s">
        <v>451</v>
      </c>
      <c r="N200" s="300" t="s">
        <v>660</v>
      </c>
      <c r="O200" s="300" t="s">
        <v>762</v>
      </c>
      <c r="P200" s="300">
        <v>251</v>
      </c>
      <c r="Q200" s="300" t="s">
        <v>778</v>
      </c>
      <c r="R200" s="300" t="s">
        <v>779</v>
      </c>
      <c r="S200" s="300">
        <v>0</v>
      </c>
      <c r="T200" s="300" t="s">
        <v>763</v>
      </c>
      <c r="U200" s="300" t="s">
        <v>764</v>
      </c>
      <c r="V200" s="300" t="s">
        <v>873</v>
      </c>
      <c r="W200" s="300" t="s">
        <v>766</v>
      </c>
      <c r="X200" s="300" t="b">
        <v>1</v>
      </c>
      <c r="Y200" s="300">
        <v>3102</v>
      </c>
      <c r="Z200" s="300" t="s">
        <v>819</v>
      </c>
      <c r="AA200" s="300" t="s">
        <v>820</v>
      </c>
      <c r="AB200" s="300" t="s">
        <v>508</v>
      </c>
      <c r="AC200" s="300" t="s">
        <v>508</v>
      </c>
      <c r="AD200" s="300">
        <v>4</v>
      </c>
      <c r="AE200" s="300" t="b">
        <v>0</v>
      </c>
      <c r="AF200" s="300" t="s">
        <v>768</v>
      </c>
      <c r="AG200" s="300" t="s">
        <v>769</v>
      </c>
      <c r="AH200" s="300">
        <v>0</v>
      </c>
      <c r="AI200" s="300">
        <v>0</v>
      </c>
      <c r="AJ200" s="300" t="s">
        <v>770</v>
      </c>
      <c r="AK200" s="300">
        <v>8</v>
      </c>
      <c r="AL200" s="300" t="s">
        <v>814</v>
      </c>
      <c r="AM200" s="300">
        <v>2235730</v>
      </c>
      <c r="AN200" s="300" t="b">
        <v>0</v>
      </c>
      <c r="AO200" s="300">
        <v>8</v>
      </c>
      <c r="AP200" s="300" t="s">
        <v>814</v>
      </c>
      <c r="AQ200" s="300">
        <v>2235730</v>
      </c>
      <c r="AR200" s="300" t="b">
        <v>0</v>
      </c>
      <c r="AS200" s="300">
        <v>2235730</v>
      </c>
      <c r="AT200" s="300" t="b">
        <v>0</v>
      </c>
      <c r="AU200" s="300">
        <v>0</v>
      </c>
      <c r="AV200" s="300" t="b">
        <v>0</v>
      </c>
      <c r="AW200" s="300" t="s">
        <v>1000</v>
      </c>
      <c r="AX200" s="300">
        <v>0</v>
      </c>
      <c r="AY200" s="300" t="s">
        <v>1000</v>
      </c>
      <c r="AZ200" s="300">
        <v>0</v>
      </c>
      <c r="BA200" s="300" t="b">
        <v>0</v>
      </c>
      <c r="BB200" s="300" t="b">
        <v>1</v>
      </c>
      <c r="BC200"/>
      <c r="BD200"/>
      <c r="BE200"/>
      <c r="BF200"/>
      <c r="BG200"/>
      <c r="BH200"/>
      <c r="BI200"/>
      <c r="BJ200"/>
      <c r="BK200"/>
      <c r="BL200"/>
      <c r="BM200"/>
      <c r="BN200"/>
      <c r="BO200"/>
      <c r="BP200"/>
      <c r="BQ200"/>
      <c r="BR200"/>
      <c r="BS200"/>
      <c r="BT200"/>
      <c r="BU200"/>
      <c r="BV200"/>
      <c r="BW200"/>
      <c r="BX200"/>
      <c r="BY200"/>
    </row>
    <row r="201" spans="5:77" ht="16.5" hidden="1" x14ac:dyDescent="0.3">
      <c r="E201" s="300" t="s">
        <v>760</v>
      </c>
      <c r="F201" s="300" t="s">
        <v>651</v>
      </c>
      <c r="G201" s="300">
        <v>20210101</v>
      </c>
      <c r="H201" s="300">
        <v>2021</v>
      </c>
      <c r="I201" s="300">
        <v>52</v>
      </c>
      <c r="J201" s="300">
        <v>2021</v>
      </c>
      <c r="K201" s="300">
        <v>562</v>
      </c>
      <c r="L201" s="300" t="s">
        <v>761</v>
      </c>
      <c r="M201" s="300" t="s">
        <v>451</v>
      </c>
      <c r="N201" s="300" t="s">
        <v>660</v>
      </c>
      <c r="O201" s="300" t="s">
        <v>762</v>
      </c>
      <c r="P201" s="300">
        <v>276</v>
      </c>
      <c r="Q201" s="300" t="s">
        <v>781</v>
      </c>
      <c r="R201" s="300" t="s">
        <v>782</v>
      </c>
      <c r="S201" s="300">
        <v>0</v>
      </c>
      <c r="T201" s="300" t="s">
        <v>763</v>
      </c>
      <c r="U201" s="300" t="s">
        <v>764</v>
      </c>
      <c r="V201" s="300" t="s">
        <v>873</v>
      </c>
      <c r="W201" s="300" t="s">
        <v>766</v>
      </c>
      <c r="X201" s="300" t="b">
        <v>1</v>
      </c>
      <c r="Y201" s="300">
        <v>3102</v>
      </c>
      <c r="Z201" s="300" t="s">
        <v>819</v>
      </c>
      <c r="AA201" s="300" t="s">
        <v>820</v>
      </c>
      <c r="AB201" s="300" t="s">
        <v>508</v>
      </c>
      <c r="AC201" s="300" t="s">
        <v>508</v>
      </c>
      <c r="AD201" s="300">
        <v>4</v>
      </c>
      <c r="AE201" s="300" t="b">
        <v>0</v>
      </c>
      <c r="AF201" s="300" t="s">
        <v>768</v>
      </c>
      <c r="AG201" s="300" t="s">
        <v>769</v>
      </c>
      <c r="AH201" s="300">
        <v>0</v>
      </c>
      <c r="AI201" s="300">
        <v>0</v>
      </c>
      <c r="AJ201" s="300" t="s">
        <v>770</v>
      </c>
      <c r="AK201" s="300">
        <v>8</v>
      </c>
      <c r="AL201" s="300" t="s">
        <v>814</v>
      </c>
      <c r="AM201" s="300">
        <v>154</v>
      </c>
      <c r="AN201" s="300" t="b">
        <v>0</v>
      </c>
      <c r="AO201" s="300">
        <v>8</v>
      </c>
      <c r="AP201" s="300" t="s">
        <v>814</v>
      </c>
      <c r="AQ201" s="300">
        <v>154</v>
      </c>
      <c r="AR201" s="300" t="b">
        <v>0</v>
      </c>
      <c r="AS201" s="300">
        <v>154</v>
      </c>
      <c r="AT201" s="300" t="b">
        <v>0</v>
      </c>
      <c r="AU201" s="300">
        <v>0</v>
      </c>
      <c r="AV201" s="300" t="b">
        <v>0</v>
      </c>
      <c r="AW201" s="300" t="s">
        <v>951</v>
      </c>
      <c r="AX201" s="300">
        <v>0</v>
      </c>
      <c r="AY201" s="300" t="s">
        <v>951</v>
      </c>
      <c r="AZ201" s="300">
        <v>0</v>
      </c>
      <c r="BA201" s="300" t="b">
        <v>0</v>
      </c>
      <c r="BB201" s="300" t="b">
        <v>1</v>
      </c>
      <c r="BC201"/>
      <c r="BD201"/>
      <c r="BE201"/>
      <c r="BF201"/>
      <c r="BG201"/>
      <c r="BH201"/>
      <c r="BI201"/>
      <c r="BJ201"/>
      <c r="BK201"/>
      <c r="BL201"/>
      <c r="BM201"/>
      <c r="BN201"/>
      <c r="BO201"/>
      <c r="BP201"/>
      <c r="BQ201"/>
      <c r="BR201"/>
      <c r="BS201"/>
      <c r="BT201"/>
      <c r="BU201"/>
      <c r="BV201"/>
      <c r="BW201"/>
      <c r="BX201"/>
      <c r="BY201"/>
    </row>
    <row r="202" spans="5:77" ht="16.5" hidden="1" x14ac:dyDescent="0.3">
      <c r="E202" s="300" t="s">
        <v>760</v>
      </c>
      <c r="F202" s="300" t="s">
        <v>651</v>
      </c>
      <c r="G202" s="300">
        <v>20210101</v>
      </c>
      <c r="H202" s="300">
        <v>2021</v>
      </c>
      <c r="I202" s="300">
        <v>52</v>
      </c>
      <c r="J202" s="300">
        <v>2021</v>
      </c>
      <c r="K202" s="300">
        <v>562</v>
      </c>
      <c r="L202" s="300" t="s">
        <v>761</v>
      </c>
      <c r="M202" s="300" t="s">
        <v>451</v>
      </c>
      <c r="N202" s="300" t="s">
        <v>660</v>
      </c>
      <c r="O202" s="300" t="s">
        <v>762</v>
      </c>
      <c r="P202" s="300">
        <v>288</v>
      </c>
      <c r="Q202" s="300" t="s">
        <v>784</v>
      </c>
      <c r="R202" s="300" t="s">
        <v>428</v>
      </c>
      <c r="S202" s="300">
        <v>0</v>
      </c>
      <c r="T202" s="300" t="s">
        <v>763</v>
      </c>
      <c r="U202" s="300" t="s">
        <v>764</v>
      </c>
      <c r="V202" s="300" t="s">
        <v>873</v>
      </c>
      <c r="W202" s="300" t="s">
        <v>766</v>
      </c>
      <c r="X202" s="300" t="b">
        <v>1</v>
      </c>
      <c r="Y202" s="300">
        <v>3102</v>
      </c>
      <c r="Z202" s="300" t="s">
        <v>819</v>
      </c>
      <c r="AA202" s="300" t="s">
        <v>820</v>
      </c>
      <c r="AB202" s="300" t="s">
        <v>508</v>
      </c>
      <c r="AC202" s="300" t="s">
        <v>508</v>
      </c>
      <c r="AD202" s="300">
        <v>4</v>
      </c>
      <c r="AE202" s="300" t="b">
        <v>0</v>
      </c>
      <c r="AF202" s="300" t="s">
        <v>768</v>
      </c>
      <c r="AG202" s="300" t="s">
        <v>769</v>
      </c>
      <c r="AH202" s="300">
        <v>0</v>
      </c>
      <c r="AI202" s="300">
        <v>0</v>
      </c>
      <c r="AJ202" s="300" t="s">
        <v>770</v>
      </c>
      <c r="AK202" s="300">
        <v>8</v>
      </c>
      <c r="AL202" s="300" t="s">
        <v>814</v>
      </c>
      <c r="AM202" s="300">
        <v>178425</v>
      </c>
      <c r="AN202" s="300" t="b">
        <v>0</v>
      </c>
      <c r="AO202" s="300">
        <v>8</v>
      </c>
      <c r="AP202" s="300" t="s">
        <v>814</v>
      </c>
      <c r="AQ202" s="300">
        <v>178425</v>
      </c>
      <c r="AR202" s="300" t="b">
        <v>0</v>
      </c>
      <c r="AS202" s="300">
        <v>178425</v>
      </c>
      <c r="AT202" s="300" t="b">
        <v>0</v>
      </c>
      <c r="AU202" s="300">
        <v>0</v>
      </c>
      <c r="AV202" s="300" t="b">
        <v>0</v>
      </c>
      <c r="AW202" s="300" t="s">
        <v>952</v>
      </c>
      <c r="AX202" s="300">
        <v>0</v>
      </c>
      <c r="AY202" s="300" t="s">
        <v>952</v>
      </c>
      <c r="AZ202" s="300">
        <v>0</v>
      </c>
      <c r="BA202" s="300" t="b">
        <v>0</v>
      </c>
      <c r="BB202" s="300" t="b">
        <v>1</v>
      </c>
      <c r="BC202"/>
      <c r="BD202"/>
      <c r="BE202"/>
      <c r="BF202"/>
      <c r="BG202"/>
      <c r="BH202"/>
      <c r="BI202"/>
      <c r="BJ202"/>
      <c r="BK202"/>
      <c r="BL202"/>
      <c r="BM202"/>
      <c r="BN202"/>
      <c r="BO202"/>
      <c r="BP202"/>
      <c r="BQ202"/>
      <c r="BR202"/>
      <c r="BS202"/>
      <c r="BT202"/>
      <c r="BU202"/>
      <c r="BV202"/>
      <c r="BW202"/>
      <c r="BX202"/>
      <c r="BY202"/>
    </row>
    <row r="203" spans="5:77" ht="16.5" hidden="1" x14ac:dyDescent="0.3">
      <c r="E203" s="300" t="s">
        <v>760</v>
      </c>
      <c r="F203" s="300" t="s">
        <v>651</v>
      </c>
      <c r="G203" s="300">
        <v>20210101</v>
      </c>
      <c r="H203" s="300">
        <v>2021</v>
      </c>
      <c r="I203" s="300">
        <v>52</v>
      </c>
      <c r="J203" s="300">
        <v>2021</v>
      </c>
      <c r="K203" s="300">
        <v>562</v>
      </c>
      <c r="L203" s="300" t="s">
        <v>761</v>
      </c>
      <c r="M203" s="300" t="s">
        <v>451</v>
      </c>
      <c r="N203" s="300" t="s">
        <v>660</v>
      </c>
      <c r="O203" s="300" t="s">
        <v>762</v>
      </c>
      <c r="P203" s="300">
        <v>384</v>
      </c>
      <c r="Q203" s="300" t="s">
        <v>786</v>
      </c>
      <c r="R203" s="300" t="s">
        <v>559</v>
      </c>
      <c r="S203" s="300">
        <v>0</v>
      </c>
      <c r="T203" s="300" t="s">
        <v>763</v>
      </c>
      <c r="U203" s="300" t="s">
        <v>764</v>
      </c>
      <c r="V203" s="300" t="s">
        <v>873</v>
      </c>
      <c r="W203" s="300" t="s">
        <v>766</v>
      </c>
      <c r="X203" s="300" t="b">
        <v>1</v>
      </c>
      <c r="Y203" s="300">
        <v>3102</v>
      </c>
      <c r="Z203" s="300" t="s">
        <v>819</v>
      </c>
      <c r="AA203" s="300" t="s">
        <v>820</v>
      </c>
      <c r="AB203" s="300" t="s">
        <v>508</v>
      </c>
      <c r="AC203" s="300" t="s">
        <v>508</v>
      </c>
      <c r="AD203" s="300">
        <v>4</v>
      </c>
      <c r="AE203" s="300" t="b">
        <v>0</v>
      </c>
      <c r="AF203" s="300" t="s">
        <v>768</v>
      </c>
      <c r="AG203" s="300" t="s">
        <v>769</v>
      </c>
      <c r="AH203" s="300">
        <v>0</v>
      </c>
      <c r="AI203" s="300">
        <v>0</v>
      </c>
      <c r="AJ203" s="300" t="s">
        <v>770</v>
      </c>
      <c r="AK203" s="300">
        <v>8</v>
      </c>
      <c r="AL203" s="300" t="s">
        <v>814</v>
      </c>
      <c r="AM203" s="300">
        <v>124342</v>
      </c>
      <c r="AN203" s="300" t="b">
        <v>0</v>
      </c>
      <c r="AO203" s="300">
        <v>8</v>
      </c>
      <c r="AP203" s="300" t="s">
        <v>814</v>
      </c>
      <c r="AQ203" s="300">
        <v>124342</v>
      </c>
      <c r="AR203" s="300" t="b">
        <v>0</v>
      </c>
      <c r="AS203" s="300">
        <v>124342</v>
      </c>
      <c r="AT203" s="300" t="b">
        <v>0</v>
      </c>
      <c r="AU203" s="300">
        <v>0</v>
      </c>
      <c r="AV203" s="300" t="b">
        <v>0</v>
      </c>
      <c r="AW203" s="300" t="s">
        <v>1001</v>
      </c>
      <c r="AX203" s="300">
        <v>0</v>
      </c>
      <c r="AY203" s="300" t="s">
        <v>1001</v>
      </c>
      <c r="AZ203" s="300">
        <v>0</v>
      </c>
      <c r="BA203" s="300" t="b">
        <v>0</v>
      </c>
      <c r="BB203" s="300" t="b">
        <v>1</v>
      </c>
      <c r="BC203"/>
      <c r="BD203"/>
      <c r="BE203"/>
      <c r="BF203"/>
      <c r="BG203"/>
      <c r="BH203"/>
      <c r="BI203"/>
      <c r="BJ203"/>
      <c r="BK203"/>
      <c r="BL203"/>
      <c r="BM203"/>
      <c r="BN203"/>
      <c r="BO203"/>
      <c r="BP203"/>
      <c r="BQ203"/>
      <c r="BR203"/>
      <c r="BS203"/>
      <c r="BT203"/>
      <c r="BU203"/>
      <c r="BV203"/>
      <c r="BW203"/>
      <c r="BX203"/>
      <c r="BY203"/>
    </row>
    <row r="204" spans="5:77" ht="16.5" hidden="1" x14ac:dyDescent="0.3">
      <c r="E204" s="300" t="s">
        <v>760</v>
      </c>
      <c r="F204" s="300" t="s">
        <v>651</v>
      </c>
      <c r="G204" s="300">
        <v>20210101</v>
      </c>
      <c r="H204" s="300">
        <v>2021</v>
      </c>
      <c r="I204" s="300">
        <v>52</v>
      </c>
      <c r="J204" s="300">
        <v>2021</v>
      </c>
      <c r="K204" s="300">
        <v>562</v>
      </c>
      <c r="L204" s="300" t="s">
        <v>761</v>
      </c>
      <c r="M204" s="300" t="s">
        <v>451</v>
      </c>
      <c r="N204" s="300" t="s">
        <v>660</v>
      </c>
      <c r="O204" s="300" t="s">
        <v>762</v>
      </c>
      <c r="P204" s="300">
        <v>434</v>
      </c>
      <c r="Q204" s="300" t="s">
        <v>957</v>
      </c>
      <c r="R204" s="300" t="s">
        <v>457</v>
      </c>
      <c r="S204" s="300">
        <v>0</v>
      </c>
      <c r="T204" s="300" t="s">
        <v>763</v>
      </c>
      <c r="U204" s="300" t="s">
        <v>764</v>
      </c>
      <c r="V204" s="300" t="s">
        <v>873</v>
      </c>
      <c r="W204" s="300" t="s">
        <v>766</v>
      </c>
      <c r="X204" s="300" t="b">
        <v>1</v>
      </c>
      <c r="Y204" s="300">
        <v>3102</v>
      </c>
      <c r="Z204" s="300" t="s">
        <v>819</v>
      </c>
      <c r="AA204" s="300" t="s">
        <v>820</v>
      </c>
      <c r="AB204" s="300" t="s">
        <v>508</v>
      </c>
      <c r="AC204" s="300" t="s">
        <v>508</v>
      </c>
      <c r="AD204" s="300">
        <v>4</v>
      </c>
      <c r="AE204" s="300" t="b">
        <v>0</v>
      </c>
      <c r="AF204" s="300" t="s">
        <v>768</v>
      </c>
      <c r="AG204" s="300" t="s">
        <v>769</v>
      </c>
      <c r="AH204" s="300">
        <v>0</v>
      </c>
      <c r="AI204" s="300">
        <v>0</v>
      </c>
      <c r="AJ204" s="300" t="s">
        <v>770</v>
      </c>
      <c r="AK204" s="300">
        <v>8</v>
      </c>
      <c r="AL204" s="300" t="s">
        <v>814</v>
      </c>
      <c r="AM204" s="300">
        <v>90000</v>
      </c>
      <c r="AN204" s="300" t="b">
        <v>0</v>
      </c>
      <c r="AO204" s="300">
        <v>8</v>
      </c>
      <c r="AP204" s="300" t="s">
        <v>814</v>
      </c>
      <c r="AQ204" s="300">
        <v>90000</v>
      </c>
      <c r="AR204" s="300" t="b">
        <v>0</v>
      </c>
      <c r="AS204" s="300">
        <v>90000</v>
      </c>
      <c r="AT204" s="300" t="b">
        <v>0</v>
      </c>
      <c r="AU204" s="300">
        <v>0</v>
      </c>
      <c r="AV204" s="300" t="b">
        <v>0</v>
      </c>
      <c r="AW204" s="300" t="s">
        <v>958</v>
      </c>
      <c r="AX204" s="300">
        <v>0</v>
      </c>
      <c r="AY204" s="300" t="s">
        <v>958</v>
      </c>
      <c r="AZ204" s="300">
        <v>0</v>
      </c>
      <c r="BA204" s="300" t="b">
        <v>0</v>
      </c>
      <c r="BB204" s="300" t="b">
        <v>1</v>
      </c>
      <c r="BC204"/>
      <c r="BD204"/>
      <c r="BE204"/>
      <c r="BF204"/>
      <c r="BG204"/>
      <c r="BH204"/>
      <c r="BI204"/>
      <c r="BJ204"/>
      <c r="BK204"/>
      <c r="BL204"/>
      <c r="BM204"/>
      <c r="BN204"/>
      <c r="BO204"/>
      <c r="BP204"/>
      <c r="BQ204"/>
      <c r="BR204"/>
      <c r="BS204"/>
      <c r="BT204"/>
      <c r="BU204"/>
      <c r="BV204"/>
      <c r="BW204"/>
      <c r="BX204"/>
      <c r="BY204"/>
    </row>
    <row r="205" spans="5:77" ht="16.5" hidden="1" x14ac:dyDescent="0.3">
      <c r="E205" s="300" t="s">
        <v>760</v>
      </c>
      <c r="F205" s="300" t="s">
        <v>651</v>
      </c>
      <c r="G205" s="300">
        <v>20210101</v>
      </c>
      <c r="H205" s="300">
        <v>2021</v>
      </c>
      <c r="I205" s="300">
        <v>52</v>
      </c>
      <c r="J205" s="300">
        <v>2021</v>
      </c>
      <c r="K205" s="300">
        <v>562</v>
      </c>
      <c r="L205" s="300" t="s">
        <v>761</v>
      </c>
      <c r="M205" s="300" t="s">
        <v>451</v>
      </c>
      <c r="N205" s="300" t="s">
        <v>660</v>
      </c>
      <c r="O205" s="300" t="s">
        <v>762</v>
      </c>
      <c r="P205" s="300">
        <v>528</v>
      </c>
      <c r="Q205" s="300" t="s">
        <v>788</v>
      </c>
      <c r="R205" s="300" t="s">
        <v>789</v>
      </c>
      <c r="S205" s="300">
        <v>0</v>
      </c>
      <c r="T205" s="300" t="s">
        <v>763</v>
      </c>
      <c r="U205" s="300" t="s">
        <v>764</v>
      </c>
      <c r="V205" s="300" t="s">
        <v>873</v>
      </c>
      <c r="W205" s="300" t="s">
        <v>766</v>
      </c>
      <c r="X205" s="300" t="b">
        <v>1</v>
      </c>
      <c r="Y205" s="300">
        <v>3102</v>
      </c>
      <c r="Z205" s="300" t="s">
        <v>819</v>
      </c>
      <c r="AA205" s="300" t="s">
        <v>820</v>
      </c>
      <c r="AB205" s="300" t="s">
        <v>508</v>
      </c>
      <c r="AC205" s="300" t="s">
        <v>508</v>
      </c>
      <c r="AD205" s="300">
        <v>4</v>
      </c>
      <c r="AE205" s="300" t="b">
        <v>0</v>
      </c>
      <c r="AF205" s="300" t="s">
        <v>768</v>
      </c>
      <c r="AG205" s="300" t="s">
        <v>769</v>
      </c>
      <c r="AH205" s="300">
        <v>0</v>
      </c>
      <c r="AI205" s="300">
        <v>0</v>
      </c>
      <c r="AJ205" s="300" t="s">
        <v>770</v>
      </c>
      <c r="AK205" s="300">
        <v>8</v>
      </c>
      <c r="AL205" s="300" t="s">
        <v>814</v>
      </c>
      <c r="AM205" s="300">
        <v>63000</v>
      </c>
      <c r="AN205" s="300" t="b">
        <v>0</v>
      </c>
      <c r="AO205" s="300">
        <v>8</v>
      </c>
      <c r="AP205" s="300" t="s">
        <v>814</v>
      </c>
      <c r="AQ205" s="300">
        <v>63000</v>
      </c>
      <c r="AR205" s="300" t="b">
        <v>0</v>
      </c>
      <c r="AS205" s="300">
        <v>63000</v>
      </c>
      <c r="AT205" s="300" t="b">
        <v>0</v>
      </c>
      <c r="AU205" s="300">
        <v>0</v>
      </c>
      <c r="AV205" s="300" t="b">
        <v>0</v>
      </c>
      <c r="AW205" s="300" t="s">
        <v>961</v>
      </c>
      <c r="AX205" s="300">
        <v>0</v>
      </c>
      <c r="AY205" s="300" t="s">
        <v>961</v>
      </c>
      <c r="AZ205" s="300">
        <v>0</v>
      </c>
      <c r="BA205" s="300" t="b">
        <v>0</v>
      </c>
      <c r="BB205" s="300" t="b">
        <v>1</v>
      </c>
      <c r="BC205"/>
      <c r="BD205"/>
      <c r="BE205"/>
      <c r="BF205"/>
      <c r="BG205"/>
      <c r="BH205"/>
      <c r="BI205"/>
      <c r="BJ205"/>
      <c r="BK205"/>
      <c r="BL205"/>
      <c r="BM205"/>
      <c r="BN205"/>
      <c r="BO205"/>
      <c r="BP205"/>
      <c r="BQ205"/>
      <c r="BR205"/>
      <c r="BS205"/>
      <c r="BT205"/>
      <c r="BU205"/>
      <c r="BV205"/>
      <c r="BW205"/>
      <c r="BX205"/>
      <c r="BY205"/>
    </row>
    <row r="206" spans="5:77" ht="16.5" hidden="1" x14ac:dyDescent="0.3">
      <c r="E206" s="300" t="s">
        <v>760</v>
      </c>
      <c r="F206" s="300" t="s">
        <v>651</v>
      </c>
      <c r="G206" s="300">
        <v>20210101</v>
      </c>
      <c r="H206" s="300">
        <v>2021</v>
      </c>
      <c r="I206" s="300">
        <v>52</v>
      </c>
      <c r="J206" s="300">
        <v>2021</v>
      </c>
      <c r="K206" s="300">
        <v>562</v>
      </c>
      <c r="L206" s="300" t="s">
        <v>761</v>
      </c>
      <c r="M206" s="300" t="s">
        <v>451</v>
      </c>
      <c r="N206" s="300" t="s">
        <v>660</v>
      </c>
      <c r="O206" s="300" t="s">
        <v>762</v>
      </c>
      <c r="P206" s="300">
        <v>566</v>
      </c>
      <c r="Q206" s="300" t="s">
        <v>791</v>
      </c>
      <c r="R206" s="300" t="s">
        <v>434</v>
      </c>
      <c r="S206" s="300">
        <v>0</v>
      </c>
      <c r="T206" s="300" t="s">
        <v>763</v>
      </c>
      <c r="U206" s="300" t="s">
        <v>764</v>
      </c>
      <c r="V206" s="300" t="s">
        <v>873</v>
      </c>
      <c r="W206" s="300" t="s">
        <v>766</v>
      </c>
      <c r="X206" s="300" t="b">
        <v>1</v>
      </c>
      <c r="Y206" s="300">
        <v>3102</v>
      </c>
      <c r="Z206" s="300" t="s">
        <v>819</v>
      </c>
      <c r="AA206" s="300" t="s">
        <v>820</v>
      </c>
      <c r="AB206" s="300" t="s">
        <v>508</v>
      </c>
      <c r="AC206" s="300" t="s">
        <v>508</v>
      </c>
      <c r="AD206" s="300">
        <v>4</v>
      </c>
      <c r="AE206" s="300" t="b">
        <v>0</v>
      </c>
      <c r="AF206" s="300" t="s">
        <v>768</v>
      </c>
      <c r="AG206" s="300" t="s">
        <v>769</v>
      </c>
      <c r="AH206" s="300">
        <v>0</v>
      </c>
      <c r="AI206" s="300">
        <v>0</v>
      </c>
      <c r="AJ206" s="300" t="s">
        <v>770</v>
      </c>
      <c r="AK206" s="300">
        <v>8</v>
      </c>
      <c r="AL206" s="300" t="s">
        <v>814</v>
      </c>
      <c r="AM206" s="300">
        <v>11350405</v>
      </c>
      <c r="AN206" s="300" t="b">
        <v>0</v>
      </c>
      <c r="AO206" s="300">
        <v>8</v>
      </c>
      <c r="AP206" s="300" t="s">
        <v>814</v>
      </c>
      <c r="AQ206" s="300">
        <v>11350405</v>
      </c>
      <c r="AR206" s="300" t="b">
        <v>0</v>
      </c>
      <c r="AS206" s="300">
        <v>11350405</v>
      </c>
      <c r="AT206" s="300" t="b">
        <v>0</v>
      </c>
      <c r="AU206" s="300">
        <v>0</v>
      </c>
      <c r="AV206" s="300" t="b">
        <v>0</v>
      </c>
      <c r="AW206" s="300" t="s">
        <v>1002</v>
      </c>
      <c r="AX206" s="300">
        <v>0</v>
      </c>
      <c r="AY206" s="300" t="s">
        <v>1002</v>
      </c>
      <c r="AZ206" s="300">
        <v>0</v>
      </c>
      <c r="BA206" s="300" t="b">
        <v>0</v>
      </c>
      <c r="BB206" s="300" t="b">
        <v>1</v>
      </c>
      <c r="BC206"/>
      <c r="BD206"/>
      <c r="BE206"/>
      <c r="BF206"/>
      <c r="BG206"/>
      <c r="BH206"/>
      <c r="BI206"/>
      <c r="BJ206"/>
      <c r="BK206"/>
      <c r="BL206"/>
      <c r="BM206"/>
      <c r="BN206"/>
      <c r="BO206"/>
      <c r="BP206"/>
      <c r="BQ206"/>
      <c r="BR206"/>
      <c r="BS206"/>
      <c r="BT206"/>
      <c r="BU206"/>
      <c r="BV206"/>
      <c r="BW206"/>
      <c r="BX206"/>
      <c r="BY206"/>
    </row>
    <row r="207" spans="5:77" ht="16.5" hidden="1" x14ac:dyDescent="0.3">
      <c r="E207" s="300" t="s">
        <v>760</v>
      </c>
      <c r="F207" s="300" t="s">
        <v>651</v>
      </c>
      <c r="G207" s="300">
        <v>20210101</v>
      </c>
      <c r="H207" s="300">
        <v>2021</v>
      </c>
      <c r="I207" s="300">
        <v>52</v>
      </c>
      <c r="J207" s="300">
        <v>2021</v>
      </c>
      <c r="K207" s="300">
        <v>562</v>
      </c>
      <c r="L207" s="300" t="s">
        <v>761</v>
      </c>
      <c r="M207" s="300" t="s">
        <v>451</v>
      </c>
      <c r="N207" s="300" t="s">
        <v>660</v>
      </c>
      <c r="O207" s="300" t="s">
        <v>762</v>
      </c>
      <c r="P207" s="300">
        <v>579</v>
      </c>
      <c r="Q207" s="300" t="s">
        <v>963</v>
      </c>
      <c r="R207" s="300" t="s">
        <v>964</v>
      </c>
      <c r="S207" s="300">
        <v>0</v>
      </c>
      <c r="T207" s="300" t="s">
        <v>763</v>
      </c>
      <c r="U207" s="300" t="s">
        <v>764</v>
      </c>
      <c r="V207" s="300" t="s">
        <v>873</v>
      </c>
      <c r="W207" s="300" t="s">
        <v>766</v>
      </c>
      <c r="X207" s="300" t="b">
        <v>1</v>
      </c>
      <c r="Y207" s="300">
        <v>3102</v>
      </c>
      <c r="Z207" s="300" t="s">
        <v>819</v>
      </c>
      <c r="AA207" s="300" t="s">
        <v>820</v>
      </c>
      <c r="AB207" s="300" t="s">
        <v>508</v>
      </c>
      <c r="AC207" s="300" t="s">
        <v>508</v>
      </c>
      <c r="AD207" s="300">
        <v>4</v>
      </c>
      <c r="AE207" s="300" t="b">
        <v>0</v>
      </c>
      <c r="AF207" s="300" t="s">
        <v>768</v>
      </c>
      <c r="AG207" s="300" t="s">
        <v>769</v>
      </c>
      <c r="AH207" s="300">
        <v>0</v>
      </c>
      <c r="AI207" s="300">
        <v>0</v>
      </c>
      <c r="AJ207" s="300" t="s">
        <v>770</v>
      </c>
      <c r="AK207" s="300">
        <v>8</v>
      </c>
      <c r="AL207" s="300" t="s">
        <v>814</v>
      </c>
      <c r="AM207" s="300">
        <v>120000</v>
      </c>
      <c r="AN207" s="300" t="b">
        <v>0</v>
      </c>
      <c r="AO207" s="300">
        <v>8</v>
      </c>
      <c r="AP207" s="300" t="s">
        <v>814</v>
      </c>
      <c r="AQ207" s="300">
        <v>120000</v>
      </c>
      <c r="AR207" s="300" t="b">
        <v>0</v>
      </c>
      <c r="AS207" s="300">
        <v>120000</v>
      </c>
      <c r="AT207" s="300" t="b">
        <v>0</v>
      </c>
      <c r="AU207" s="300">
        <v>0</v>
      </c>
      <c r="AV207" s="300" t="b">
        <v>0</v>
      </c>
      <c r="AW207" s="300" t="s">
        <v>965</v>
      </c>
      <c r="AX207" s="300">
        <v>0</v>
      </c>
      <c r="AY207" s="300" t="s">
        <v>965</v>
      </c>
      <c r="AZ207" s="300">
        <v>0</v>
      </c>
      <c r="BA207" s="300" t="b">
        <v>0</v>
      </c>
      <c r="BB207" s="300" t="b">
        <v>1</v>
      </c>
      <c r="BC207"/>
      <c r="BD207"/>
      <c r="BE207"/>
      <c r="BF207"/>
      <c r="BG207"/>
      <c r="BH207"/>
      <c r="BI207"/>
      <c r="BJ207"/>
      <c r="BK207"/>
      <c r="BL207"/>
      <c r="BM207"/>
      <c r="BN207"/>
      <c r="BO207"/>
      <c r="BP207"/>
      <c r="BQ207"/>
      <c r="BR207"/>
      <c r="BS207"/>
      <c r="BT207"/>
      <c r="BU207"/>
      <c r="BV207"/>
      <c r="BW207"/>
      <c r="BX207"/>
      <c r="BY207"/>
    </row>
    <row r="208" spans="5:77" ht="16.5" hidden="1" x14ac:dyDescent="0.3">
      <c r="E208" s="300" t="s">
        <v>760</v>
      </c>
      <c r="F208" s="300" t="s">
        <v>651</v>
      </c>
      <c r="G208" s="300">
        <v>20210101</v>
      </c>
      <c r="H208" s="300">
        <v>2021</v>
      </c>
      <c r="I208" s="300">
        <v>52</v>
      </c>
      <c r="J208" s="300">
        <v>2021</v>
      </c>
      <c r="K208" s="300">
        <v>562</v>
      </c>
      <c r="L208" s="300" t="s">
        <v>761</v>
      </c>
      <c r="M208" s="300" t="s">
        <v>451</v>
      </c>
      <c r="N208" s="300" t="s">
        <v>660</v>
      </c>
      <c r="O208" s="300" t="s">
        <v>762</v>
      </c>
      <c r="P208" s="300">
        <v>643</v>
      </c>
      <c r="Q208" s="300" t="s">
        <v>793</v>
      </c>
      <c r="R208" s="300" t="s">
        <v>794</v>
      </c>
      <c r="S208" s="300">
        <v>0</v>
      </c>
      <c r="T208" s="300" t="s">
        <v>763</v>
      </c>
      <c r="U208" s="300" t="s">
        <v>764</v>
      </c>
      <c r="V208" s="300" t="s">
        <v>873</v>
      </c>
      <c r="W208" s="300" t="s">
        <v>766</v>
      </c>
      <c r="X208" s="300" t="b">
        <v>1</v>
      </c>
      <c r="Y208" s="300">
        <v>3102</v>
      </c>
      <c r="Z208" s="300" t="s">
        <v>819</v>
      </c>
      <c r="AA208" s="300" t="s">
        <v>820</v>
      </c>
      <c r="AB208" s="300" t="s">
        <v>508</v>
      </c>
      <c r="AC208" s="300" t="s">
        <v>508</v>
      </c>
      <c r="AD208" s="300">
        <v>4</v>
      </c>
      <c r="AE208" s="300" t="b">
        <v>0</v>
      </c>
      <c r="AF208" s="300" t="s">
        <v>768</v>
      </c>
      <c r="AG208" s="300" t="s">
        <v>769</v>
      </c>
      <c r="AH208" s="300">
        <v>0</v>
      </c>
      <c r="AI208" s="300">
        <v>0</v>
      </c>
      <c r="AJ208" s="300" t="s">
        <v>770</v>
      </c>
      <c r="AK208" s="300">
        <v>8</v>
      </c>
      <c r="AL208" s="300" t="s">
        <v>814</v>
      </c>
      <c r="AM208" s="300">
        <v>60000</v>
      </c>
      <c r="AN208" s="300" t="b">
        <v>0</v>
      </c>
      <c r="AO208" s="300">
        <v>8</v>
      </c>
      <c r="AP208" s="300" t="s">
        <v>814</v>
      </c>
      <c r="AQ208" s="300">
        <v>60000</v>
      </c>
      <c r="AR208" s="300" t="b">
        <v>0</v>
      </c>
      <c r="AS208" s="300">
        <v>60000</v>
      </c>
      <c r="AT208" s="300" t="b">
        <v>0</v>
      </c>
      <c r="AU208" s="300">
        <v>0</v>
      </c>
      <c r="AV208" s="300" t="b">
        <v>0</v>
      </c>
      <c r="AW208" s="300" t="s">
        <v>966</v>
      </c>
      <c r="AX208" s="300">
        <v>0</v>
      </c>
      <c r="AY208" s="300" t="s">
        <v>966</v>
      </c>
      <c r="AZ208" s="300">
        <v>0</v>
      </c>
      <c r="BA208" s="300" t="b">
        <v>0</v>
      </c>
      <c r="BB208" s="300" t="b">
        <v>1</v>
      </c>
      <c r="BC208"/>
      <c r="BD208"/>
      <c r="BE208"/>
      <c r="BF208"/>
      <c r="BG208"/>
      <c r="BH208"/>
      <c r="BI208"/>
      <c r="BJ208"/>
      <c r="BK208"/>
      <c r="BL208"/>
      <c r="BM208"/>
      <c r="BN208"/>
      <c r="BO208"/>
      <c r="BP208"/>
      <c r="BQ208"/>
      <c r="BR208"/>
      <c r="BS208"/>
      <c r="BT208"/>
      <c r="BU208"/>
      <c r="BV208"/>
      <c r="BW208"/>
      <c r="BX208"/>
      <c r="BY208"/>
    </row>
    <row r="209" spans="5:77" ht="16.5" hidden="1" x14ac:dyDescent="0.3">
      <c r="E209" s="300" t="s">
        <v>760</v>
      </c>
      <c r="F209" s="300" t="s">
        <v>651</v>
      </c>
      <c r="G209" s="300">
        <v>20210101</v>
      </c>
      <c r="H209" s="300">
        <v>2021</v>
      </c>
      <c r="I209" s="300">
        <v>52</v>
      </c>
      <c r="J209" s="300">
        <v>2021</v>
      </c>
      <c r="K209" s="300">
        <v>562</v>
      </c>
      <c r="L209" s="300" t="s">
        <v>761</v>
      </c>
      <c r="M209" s="300" t="s">
        <v>451</v>
      </c>
      <c r="N209" s="300" t="s">
        <v>660</v>
      </c>
      <c r="O209" s="300" t="s">
        <v>762</v>
      </c>
      <c r="P209" s="300">
        <v>686</v>
      </c>
      <c r="Q209" s="300" t="s">
        <v>796</v>
      </c>
      <c r="R209" s="300" t="s">
        <v>438</v>
      </c>
      <c r="S209" s="300">
        <v>0</v>
      </c>
      <c r="T209" s="300" t="s">
        <v>763</v>
      </c>
      <c r="U209" s="300" t="s">
        <v>764</v>
      </c>
      <c r="V209" s="300" t="s">
        <v>873</v>
      </c>
      <c r="W209" s="300" t="s">
        <v>766</v>
      </c>
      <c r="X209" s="300" t="b">
        <v>1</v>
      </c>
      <c r="Y209" s="300">
        <v>3102</v>
      </c>
      <c r="Z209" s="300" t="s">
        <v>819</v>
      </c>
      <c r="AA209" s="300" t="s">
        <v>820</v>
      </c>
      <c r="AB209" s="300" t="s">
        <v>508</v>
      </c>
      <c r="AC209" s="300" t="s">
        <v>508</v>
      </c>
      <c r="AD209" s="300">
        <v>4</v>
      </c>
      <c r="AE209" s="300" t="b">
        <v>0</v>
      </c>
      <c r="AF209" s="300" t="s">
        <v>768</v>
      </c>
      <c r="AG209" s="300" t="s">
        <v>769</v>
      </c>
      <c r="AH209" s="300">
        <v>0</v>
      </c>
      <c r="AI209" s="300">
        <v>0</v>
      </c>
      <c r="AJ209" s="300" t="s">
        <v>770</v>
      </c>
      <c r="AK209" s="300">
        <v>8</v>
      </c>
      <c r="AL209" s="300" t="s">
        <v>814</v>
      </c>
      <c r="AM209" s="300">
        <v>625</v>
      </c>
      <c r="AN209" s="300" t="b">
        <v>0</v>
      </c>
      <c r="AO209" s="300">
        <v>8</v>
      </c>
      <c r="AP209" s="300" t="s">
        <v>814</v>
      </c>
      <c r="AQ209" s="300">
        <v>625</v>
      </c>
      <c r="AR209" s="300" t="b">
        <v>0</v>
      </c>
      <c r="AS209" s="300">
        <v>625</v>
      </c>
      <c r="AT209" s="300" t="b">
        <v>0</v>
      </c>
      <c r="AU209" s="300">
        <v>0</v>
      </c>
      <c r="AV209" s="300" t="b">
        <v>0</v>
      </c>
      <c r="AW209" s="300" t="s">
        <v>967</v>
      </c>
      <c r="AX209" s="300">
        <v>0</v>
      </c>
      <c r="AY209" s="300" t="s">
        <v>967</v>
      </c>
      <c r="AZ209" s="300">
        <v>0</v>
      </c>
      <c r="BA209" s="300" t="b">
        <v>0</v>
      </c>
      <c r="BB209" s="300" t="b">
        <v>1</v>
      </c>
      <c r="BC209"/>
      <c r="BD209"/>
      <c r="BE209"/>
      <c r="BF209"/>
      <c r="BG209"/>
      <c r="BH209"/>
      <c r="BI209"/>
      <c r="BJ209"/>
      <c r="BK209"/>
      <c r="BL209"/>
      <c r="BM209"/>
      <c r="BN209"/>
      <c r="BO209"/>
      <c r="BP209"/>
      <c r="BQ209"/>
      <c r="BR209"/>
      <c r="BS209"/>
      <c r="BT209"/>
      <c r="BU209"/>
      <c r="BV209"/>
      <c r="BW209"/>
      <c r="BX209"/>
      <c r="BY209"/>
    </row>
    <row r="210" spans="5:77" ht="16.5" hidden="1" x14ac:dyDescent="0.3">
      <c r="E210" s="300" t="s">
        <v>760</v>
      </c>
      <c r="F210" s="300" t="s">
        <v>651</v>
      </c>
      <c r="G210" s="300">
        <v>20210101</v>
      </c>
      <c r="H210" s="300">
        <v>2021</v>
      </c>
      <c r="I210" s="300">
        <v>52</v>
      </c>
      <c r="J210" s="300">
        <v>2021</v>
      </c>
      <c r="K210" s="300">
        <v>562</v>
      </c>
      <c r="L210" s="300" t="s">
        <v>761</v>
      </c>
      <c r="M210" s="300" t="s">
        <v>451</v>
      </c>
      <c r="N210" s="300" t="s">
        <v>660</v>
      </c>
      <c r="O210" s="300" t="s">
        <v>762</v>
      </c>
      <c r="P210" s="300">
        <v>724</v>
      </c>
      <c r="Q210" s="300" t="s">
        <v>801</v>
      </c>
      <c r="R210" s="300" t="s">
        <v>802</v>
      </c>
      <c r="S210" s="300">
        <v>0</v>
      </c>
      <c r="T210" s="300" t="s">
        <v>763</v>
      </c>
      <c r="U210" s="300" t="s">
        <v>764</v>
      </c>
      <c r="V210" s="300" t="s">
        <v>873</v>
      </c>
      <c r="W210" s="300" t="s">
        <v>766</v>
      </c>
      <c r="X210" s="300" t="b">
        <v>1</v>
      </c>
      <c r="Y210" s="300">
        <v>3102</v>
      </c>
      <c r="Z210" s="300" t="s">
        <v>819</v>
      </c>
      <c r="AA210" s="300" t="s">
        <v>820</v>
      </c>
      <c r="AB210" s="300" t="s">
        <v>508</v>
      </c>
      <c r="AC210" s="300" t="s">
        <v>508</v>
      </c>
      <c r="AD210" s="300">
        <v>4</v>
      </c>
      <c r="AE210" s="300" t="b">
        <v>0</v>
      </c>
      <c r="AF210" s="300" t="s">
        <v>768</v>
      </c>
      <c r="AG210" s="300" t="s">
        <v>769</v>
      </c>
      <c r="AH210" s="300">
        <v>0</v>
      </c>
      <c r="AI210" s="300">
        <v>0</v>
      </c>
      <c r="AJ210" s="300" t="s">
        <v>770</v>
      </c>
      <c r="AK210" s="300">
        <v>8</v>
      </c>
      <c r="AL210" s="300" t="s">
        <v>814</v>
      </c>
      <c r="AM210" s="300">
        <v>60000</v>
      </c>
      <c r="AN210" s="300" t="b">
        <v>0</v>
      </c>
      <c r="AO210" s="300">
        <v>8</v>
      </c>
      <c r="AP210" s="300" t="s">
        <v>814</v>
      </c>
      <c r="AQ210" s="300">
        <v>60000</v>
      </c>
      <c r="AR210" s="300" t="b">
        <v>0</v>
      </c>
      <c r="AS210" s="300">
        <v>60000</v>
      </c>
      <c r="AT210" s="300" t="b">
        <v>0</v>
      </c>
      <c r="AU210" s="300">
        <v>0</v>
      </c>
      <c r="AV210" s="300" t="b">
        <v>0</v>
      </c>
      <c r="AW210" s="300" t="s">
        <v>1003</v>
      </c>
      <c r="AX210" s="300">
        <v>0</v>
      </c>
      <c r="AY210" s="300" t="s">
        <v>1003</v>
      </c>
      <c r="AZ210" s="300">
        <v>0</v>
      </c>
      <c r="BA210" s="300" t="b">
        <v>0</v>
      </c>
      <c r="BB210" s="300" t="b">
        <v>1</v>
      </c>
      <c r="BC210"/>
      <c r="BD210"/>
      <c r="BE210"/>
      <c r="BF210"/>
      <c r="BG210"/>
      <c r="BH210"/>
      <c r="BI210"/>
      <c r="BJ210"/>
      <c r="BK210"/>
      <c r="BL210"/>
      <c r="BM210"/>
      <c r="BN210"/>
      <c r="BO210"/>
      <c r="BP210"/>
      <c r="BQ210"/>
      <c r="BR210"/>
      <c r="BS210"/>
      <c r="BT210"/>
      <c r="BU210"/>
      <c r="BV210"/>
      <c r="BW210"/>
      <c r="BX210"/>
      <c r="BY210"/>
    </row>
    <row r="211" spans="5:77" ht="16.5" hidden="1" x14ac:dyDescent="0.3">
      <c r="E211" s="300" t="s">
        <v>760</v>
      </c>
      <c r="F211" s="300" t="s">
        <v>651</v>
      </c>
      <c r="G211" s="300">
        <v>20210101</v>
      </c>
      <c r="H211" s="300">
        <v>2021</v>
      </c>
      <c r="I211" s="300">
        <v>52</v>
      </c>
      <c r="J211" s="300">
        <v>2021</v>
      </c>
      <c r="K211" s="300">
        <v>562</v>
      </c>
      <c r="L211" s="300" t="s">
        <v>761</v>
      </c>
      <c r="M211" s="300" t="s">
        <v>451</v>
      </c>
      <c r="N211" s="300" t="s">
        <v>660</v>
      </c>
      <c r="O211" s="300" t="s">
        <v>762</v>
      </c>
      <c r="P211" s="300">
        <v>752</v>
      </c>
      <c r="Q211" s="300" t="s">
        <v>804</v>
      </c>
      <c r="R211" s="300" t="s">
        <v>805</v>
      </c>
      <c r="S211" s="300">
        <v>0</v>
      </c>
      <c r="T211" s="300" t="s">
        <v>763</v>
      </c>
      <c r="U211" s="300" t="s">
        <v>764</v>
      </c>
      <c r="V211" s="300" t="s">
        <v>873</v>
      </c>
      <c r="W211" s="300" t="s">
        <v>766</v>
      </c>
      <c r="X211" s="300" t="b">
        <v>1</v>
      </c>
      <c r="Y211" s="300">
        <v>3102</v>
      </c>
      <c r="Z211" s="300" t="s">
        <v>819</v>
      </c>
      <c r="AA211" s="300" t="s">
        <v>820</v>
      </c>
      <c r="AB211" s="300" t="s">
        <v>508</v>
      </c>
      <c r="AC211" s="300" t="s">
        <v>508</v>
      </c>
      <c r="AD211" s="300">
        <v>4</v>
      </c>
      <c r="AE211" s="300" t="b">
        <v>0</v>
      </c>
      <c r="AF211" s="300" t="s">
        <v>768</v>
      </c>
      <c r="AG211" s="300" t="s">
        <v>769</v>
      </c>
      <c r="AH211" s="300">
        <v>0</v>
      </c>
      <c r="AI211" s="300">
        <v>0</v>
      </c>
      <c r="AJ211" s="300" t="s">
        <v>770</v>
      </c>
      <c r="AK211" s="300">
        <v>8</v>
      </c>
      <c r="AL211" s="300" t="s">
        <v>814</v>
      </c>
      <c r="AM211" s="300">
        <v>2754290</v>
      </c>
      <c r="AN211" s="300" t="b">
        <v>0</v>
      </c>
      <c r="AO211" s="300">
        <v>8</v>
      </c>
      <c r="AP211" s="300" t="s">
        <v>814</v>
      </c>
      <c r="AQ211" s="300">
        <v>2754290</v>
      </c>
      <c r="AR211" s="300" t="b">
        <v>0</v>
      </c>
      <c r="AS211" s="300">
        <v>2754290</v>
      </c>
      <c r="AT211" s="300" t="b">
        <v>0</v>
      </c>
      <c r="AU211" s="300">
        <v>0</v>
      </c>
      <c r="AV211" s="300" t="b">
        <v>0</v>
      </c>
      <c r="AW211" s="300" t="s">
        <v>970</v>
      </c>
      <c r="AX211" s="300">
        <v>0</v>
      </c>
      <c r="AY211" s="300" t="s">
        <v>970</v>
      </c>
      <c r="AZ211" s="300">
        <v>0</v>
      </c>
      <c r="BA211" s="300" t="b">
        <v>0</v>
      </c>
      <c r="BB211" s="300" t="b">
        <v>1</v>
      </c>
      <c r="BC211"/>
      <c r="BD211"/>
      <c r="BE211"/>
      <c r="BF211"/>
      <c r="BG211"/>
      <c r="BH211"/>
      <c r="BI211"/>
      <c r="BJ211"/>
      <c r="BK211"/>
      <c r="BL211"/>
      <c r="BM211"/>
      <c r="BN211"/>
      <c r="BO211"/>
      <c r="BP211"/>
      <c r="BQ211"/>
      <c r="BR211"/>
      <c r="BS211"/>
      <c r="BT211"/>
      <c r="BU211"/>
      <c r="BV211"/>
      <c r="BW211"/>
      <c r="BX211"/>
      <c r="BY211"/>
    </row>
    <row r="212" spans="5:77" ht="16.5" hidden="1" x14ac:dyDescent="0.3">
      <c r="E212" s="300" t="s">
        <v>760</v>
      </c>
      <c r="F212" s="300" t="s">
        <v>651</v>
      </c>
      <c r="G212" s="300">
        <v>20210101</v>
      </c>
      <c r="H212" s="300">
        <v>2021</v>
      </c>
      <c r="I212" s="300">
        <v>52</v>
      </c>
      <c r="J212" s="300">
        <v>2021</v>
      </c>
      <c r="K212" s="300">
        <v>562</v>
      </c>
      <c r="L212" s="300" t="s">
        <v>761</v>
      </c>
      <c r="M212" s="300" t="s">
        <v>451</v>
      </c>
      <c r="N212" s="300" t="s">
        <v>660</v>
      </c>
      <c r="O212" s="300" t="s">
        <v>762</v>
      </c>
      <c r="P212" s="300">
        <v>788</v>
      </c>
      <c r="Q212" s="300" t="s">
        <v>972</v>
      </c>
      <c r="R212" s="300" t="s">
        <v>439</v>
      </c>
      <c r="S212" s="300">
        <v>0</v>
      </c>
      <c r="T212" s="300" t="s">
        <v>763</v>
      </c>
      <c r="U212" s="300" t="s">
        <v>764</v>
      </c>
      <c r="V212" s="300" t="s">
        <v>873</v>
      </c>
      <c r="W212" s="300" t="s">
        <v>766</v>
      </c>
      <c r="X212" s="300" t="b">
        <v>1</v>
      </c>
      <c r="Y212" s="300">
        <v>3102</v>
      </c>
      <c r="Z212" s="300" t="s">
        <v>819</v>
      </c>
      <c r="AA212" s="300" t="s">
        <v>820</v>
      </c>
      <c r="AB212" s="300" t="s">
        <v>508</v>
      </c>
      <c r="AC212" s="300" t="s">
        <v>508</v>
      </c>
      <c r="AD212" s="300">
        <v>4</v>
      </c>
      <c r="AE212" s="300" t="b">
        <v>0</v>
      </c>
      <c r="AF212" s="300" t="s">
        <v>768</v>
      </c>
      <c r="AG212" s="300" t="s">
        <v>769</v>
      </c>
      <c r="AH212" s="300">
        <v>0</v>
      </c>
      <c r="AI212" s="300">
        <v>0</v>
      </c>
      <c r="AJ212" s="300" t="s">
        <v>770</v>
      </c>
      <c r="AK212" s="300">
        <v>8</v>
      </c>
      <c r="AL212" s="300" t="s">
        <v>814</v>
      </c>
      <c r="AM212" s="300">
        <v>6250</v>
      </c>
      <c r="AN212" s="300" t="b">
        <v>0</v>
      </c>
      <c r="AO212" s="300">
        <v>8</v>
      </c>
      <c r="AP212" s="300" t="s">
        <v>814</v>
      </c>
      <c r="AQ212" s="300">
        <v>6250</v>
      </c>
      <c r="AR212" s="300" t="b">
        <v>0</v>
      </c>
      <c r="AS212" s="300">
        <v>6250</v>
      </c>
      <c r="AT212" s="300" t="b">
        <v>0</v>
      </c>
      <c r="AU212" s="300">
        <v>0</v>
      </c>
      <c r="AV212" s="300" t="b">
        <v>0</v>
      </c>
      <c r="AW212" s="300" t="s">
        <v>973</v>
      </c>
      <c r="AX212" s="300">
        <v>0</v>
      </c>
      <c r="AY212" s="300" t="s">
        <v>973</v>
      </c>
      <c r="AZ212" s="300">
        <v>0</v>
      </c>
      <c r="BA212" s="300" t="b">
        <v>0</v>
      </c>
      <c r="BB212" s="300" t="b">
        <v>1</v>
      </c>
      <c r="BC212"/>
      <c r="BD212"/>
      <c r="BE212"/>
      <c r="BF212"/>
      <c r="BG212"/>
      <c r="BH212"/>
      <c r="BI212"/>
      <c r="BJ212"/>
      <c r="BK212"/>
      <c r="BL212"/>
      <c r="BM212"/>
      <c r="BN212"/>
      <c r="BO212"/>
      <c r="BP212"/>
      <c r="BQ212"/>
      <c r="BR212"/>
      <c r="BS212"/>
      <c r="BT212"/>
      <c r="BU212"/>
      <c r="BV212"/>
      <c r="BW212"/>
      <c r="BX212"/>
      <c r="BY212"/>
    </row>
    <row r="213" spans="5:77" ht="16.5" hidden="1" x14ac:dyDescent="0.3">
      <c r="E213" s="300" t="s">
        <v>760</v>
      </c>
      <c r="F213" s="300" t="s">
        <v>651</v>
      </c>
      <c r="G213" s="300">
        <v>20210101</v>
      </c>
      <c r="H213" s="300">
        <v>2021</v>
      </c>
      <c r="I213" s="300">
        <v>52</v>
      </c>
      <c r="J213" s="300">
        <v>2021</v>
      </c>
      <c r="K213" s="300">
        <v>562</v>
      </c>
      <c r="L213" s="300" t="s">
        <v>761</v>
      </c>
      <c r="M213" s="300" t="s">
        <v>451</v>
      </c>
      <c r="N213" s="300" t="s">
        <v>660</v>
      </c>
      <c r="O213" s="300" t="s">
        <v>762</v>
      </c>
      <c r="P213" s="300">
        <v>792</v>
      </c>
      <c r="Q213" s="300" t="s">
        <v>927</v>
      </c>
      <c r="R213" s="300" t="s">
        <v>928</v>
      </c>
      <c r="S213" s="300">
        <v>0</v>
      </c>
      <c r="T213" s="300" t="s">
        <v>763</v>
      </c>
      <c r="U213" s="300" t="s">
        <v>764</v>
      </c>
      <c r="V213" s="300" t="s">
        <v>873</v>
      </c>
      <c r="W213" s="300" t="s">
        <v>766</v>
      </c>
      <c r="X213" s="300" t="b">
        <v>1</v>
      </c>
      <c r="Y213" s="300">
        <v>3102</v>
      </c>
      <c r="Z213" s="300" t="s">
        <v>819</v>
      </c>
      <c r="AA213" s="300" t="s">
        <v>820</v>
      </c>
      <c r="AB213" s="300" t="s">
        <v>508</v>
      </c>
      <c r="AC213" s="300" t="s">
        <v>508</v>
      </c>
      <c r="AD213" s="300">
        <v>4</v>
      </c>
      <c r="AE213" s="300" t="b">
        <v>0</v>
      </c>
      <c r="AF213" s="300" t="s">
        <v>768</v>
      </c>
      <c r="AG213" s="300" t="s">
        <v>769</v>
      </c>
      <c r="AH213" s="300">
        <v>0</v>
      </c>
      <c r="AI213" s="300">
        <v>0</v>
      </c>
      <c r="AJ213" s="300" t="s">
        <v>770</v>
      </c>
      <c r="AK213" s="300">
        <v>8</v>
      </c>
      <c r="AL213" s="300" t="s">
        <v>814</v>
      </c>
      <c r="AM213" s="300">
        <v>43080</v>
      </c>
      <c r="AN213" s="300" t="b">
        <v>0</v>
      </c>
      <c r="AO213" s="300">
        <v>8</v>
      </c>
      <c r="AP213" s="300" t="s">
        <v>814</v>
      </c>
      <c r="AQ213" s="300">
        <v>43080</v>
      </c>
      <c r="AR213" s="300" t="b">
        <v>0</v>
      </c>
      <c r="AS213" s="300">
        <v>43080</v>
      </c>
      <c r="AT213" s="300" t="b">
        <v>0</v>
      </c>
      <c r="AU213" s="300">
        <v>0</v>
      </c>
      <c r="AV213" s="300" t="b">
        <v>0</v>
      </c>
      <c r="AW213" s="300" t="s">
        <v>974</v>
      </c>
      <c r="AX213" s="300">
        <v>0</v>
      </c>
      <c r="AY213" s="300" t="s">
        <v>974</v>
      </c>
      <c r="AZ213" s="300">
        <v>0</v>
      </c>
      <c r="BA213" s="300" t="b">
        <v>0</v>
      </c>
      <c r="BB213" s="300" t="b">
        <v>1</v>
      </c>
      <c r="BC213"/>
      <c r="BD213"/>
      <c r="BE213"/>
      <c r="BF213"/>
      <c r="BG213"/>
      <c r="BH213"/>
      <c r="BI213"/>
      <c r="BJ213"/>
      <c r="BK213"/>
      <c r="BL213"/>
      <c r="BM213"/>
      <c r="BN213"/>
      <c r="BO213"/>
      <c r="BP213"/>
      <c r="BQ213"/>
      <c r="BR213"/>
      <c r="BS213"/>
      <c r="BT213"/>
      <c r="BU213"/>
      <c r="BV213"/>
      <c r="BW213"/>
      <c r="BX213"/>
      <c r="BY213"/>
    </row>
    <row r="214" spans="5:77" ht="16.5" hidden="1" x14ac:dyDescent="0.3">
      <c r="E214" s="300" t="s">
        <v>760</v>
      </c>
      <c r="F214" s="300" t="s">
        <v>651</v>
      </c>
      <c r="G214" s="300">
        <v>20210101</v>
      </c>
      <c r="H214" s="300">
        <v>2021</v>
      </c>
      <c r="I214" s="300">
        <v>52</v>
      </c>
      <c r="J214" s="300">
        <v>2021</v>
      </c>
      <c r="K214" s="300">
        <v>562</v>
      </c>
      <c r="L214" s="300" t="s">
        <v>761</v>
      </c>
      <c r="M214" s="300" t="s">
        <v>451</v>
      </c>
      <c r="N214" s="300" t="s">
        <v>660</v>
      </c>
      <c r="O214" s="300" t="s">
        <v>762</v>
      </c>
      <c r="P214" s="300">
        <v>854</v>
      </c>
      <c r="Q214" s="300" t="s">
        <v>811</v>
      </c>
      <c r="R214" s="300" t="s">
        <v>437</v>
      </c>
      <c r="S214" s="300">
        <v>0</v>
      </c>
      <c r="T214" s="300" t="s">
        <v>763</v>
      </c>
      <c r="U214" s="300" t="s">
        <v>764</v>
      </c>
      <c r="V214" s="300" t="s">
        <v>873</v>
      </c>
      <c r="W214" s="300" t="s">
        <v>766</v>
      </c>
      <c r="X214" s="300" t="b">
        <v>1</v>
      </c>
      <c r="Y214" s="300">
        <v>3102</v>
      </c>
      <c r="Z214" s="300" t="s">
        <v>819</v>
      </c>
      <c r="AA214" s="300" t="s">
        <v>820</v>
      </c>
      <c r="AB214" s="300" t="s">
        <v>508</v>
      </c>
      <c r="AC214" s="300" t="s">
        <v>508</v>
      </c>
      <c r="AD214" s="300">
        <v>4</v>
      </c>
      <c r="AE214" s="300" t="b">
        <v>0</v>
      </c>
      <c r="AF214" s="300" t="s">
        <v>768</v>
      </c>
      <c r="AG214" s="300" t="s">
        <v>769</v>
      </c>
      <c r="AH214" s="300">
        <v>0</v>
      </c>
      <c r="AI214" s="300">
        <v>0</v>
      </c>
      <c r="AJ214" s="300" t="s">
        <v>770</v>
      </c>
      <c r="AK214" s="300">
        <v>8</v>
      </c>
      <c r="AL214" s="300" t="s">
        <v>814</v>
      </c>
      <c r="AM214" s="300">
        <v>30000</v>
      </c>
      <c r="AN214" s="300" t="b">
        <v>0</v>
      </c>
      <c r="AO214" s="300">
        <v>8</v>
      </c>
      <c r="AP214" s="300" t="s">
        <v>814</v>
      </c>
      <c r="AQ214" s="300">
        <v>30000</v>
      </c>
      <c r="AR214" s="300" t="b">
        <v>0</v>
      </c>
      <c r="AS214" s="300">
        <v>30000</v>
      </c>
      <c r="AT214" s="300" t="b">
        <v>0</v>
      </c>
      <c r="AU214" s="300">
        <v>0</v>
      </c>
      <c r="AV214" s="300" t="b">
        <v>0</v>
      </c>
      <c r="AW214" s="300" t="s">
        <v>975</v>
      </c>
      <c r="AX214" s="300">
        <v>0</v>
      </c>
      <c r="AY214" s="300" t="s">
        <v>975</v>
      </c>
      <c r="AZ214" s="300">
        <v>0</v>
      </c>
      <c r="BA214" s="300" t="b">
        <v>0</v>
      </c>
      <c r="BB214" s="300" t="b">
        <v>1</v>
      </c>
      <c r="BC214"/>
      <c r="BD214"/>
      <c r="BE214"/>
      <c r="BF214"/>
      <c r="BG214"/>
      <c r="BH214"/>
      <c r="BI214"/>
      <c r="BJ214"/>
      <c r="BK214"/>
      <c r="BL214"/>
      <c r="BM214"/>
      <c r="BN214"/>
      <c r="BO214"/>
      <c r="BP214"/>
      <c r="BQ214"/>
      <c r="BR214"/>
      <c r="BS214"/>
      <c r="BT214"/>
      <c r="BU214"/>
      <c r="BV214"/>
      <c r="BW214"/>
      <c r="BX214"/>
      <c r="BY214"/>
    </row>
    <row r="215" spans="5:77" ht="16.5" hidden="1" x14ac:dyDescent="0.3">
      <c r="E215" s="300" t="s">
        <v>760</v>
      </c>
      <c r="F215" s="300" t="s">
        <v>651</v>
      </c>
      <c r="G215" s="300">
        <v>20210101</v>
      </c>
      <c r="H215" s="300">
        <v>2021</v>
      </c>
      <c r="I215" s="300">
        <v>52</v>
      </c>
      <c r="J215" s="300">
        <v>2021</v>
      </c>
      <c r="K215" s="300">
        <v>180</v>
      </c>
      <c r="L215" s="300" t="s">
        <v>872</v>
      </c>
      <c r="M215" s="300" t="s">
        <v>486</v>
      </c>
      <c r="N215" s="300" t="s">
        <v>660</v>
      </c>
      <c r="O215" s="300" t="s">
        <v>762</v>
      </c>
      <c r="P215" s="300">
        <v>0</v>
      </c>
      <c r="Q215" s="300" t="s">
        <v>763</v>
      </c>
      <c r="R215" s="300" t="s">
        <v>764</v>
      </c>
      <c r="S215" s="300">
        <v>0</v>
      </c>
      <c r="T215" s="300" t="s">
        <v>763</v>
      </c>
      <c r="U215" s="300" t="s">
        <v>764</v>
      </c>
      <c r="V215" s="300" t="s">
        <v>873</v>
      </c>
      <c r="W215" s="300" t="s">
        <v>766</v>
      </c>
      <c r="X215" s="300" t="b">
        <v>1</v>
      </c>
      <c r="Y215" s="300">
        <v>310210</v>
      </c>
      <c r="Z215" s="300" t="s">
        <v>826</v>
      </c>
      <c r="AA215" s="300" t="s">
        <v>503</v>
      </c>
      <c r="AB215" s="300" t="s">
        <v>503</v>
      </c>
      <c r="AC215" s="300" t="s">
        <v>503</v>
      </c>
      <c r="AD215" s="300">
        <v>6</v>
      </c>
      <c r="AE215" s="300" t="b">
        <v>1</v>
      </c>
      <c r="AF215" s="300" t="s">
        <v>768</v>
      </c>
      <c r="AG215" s="300" t="s">
        <v>769</v>
      </c>
      <c r="AH215" s="300">
        <v>0</v>
      </c>
      <c r="AI215" s="300">
        <v>0</v>
      </c>
      <c r="AJ215" s="300" t="s">
        <v>770</v>
      </c>
      <c r="AK215" s="300">
        <v>8</v>
      </c>
      <c r="AL215" s="300" t="s">
        <v>814</v>
      </c>
      <c r="AM215" s="300">
        <v>3932212</v>
      </c>
      <c r="AN215" s="300" t="b">
        <v>0</v>
      </c>
      <c r="AO215" s="300">
        <v>8</v>
      </c>
      <c r="AP215" s="300" t="s">
        <v>814</v>
      </c>
      <c r="AQ215" s="300">
        <v>3932212</v>
      </c>
      <c r="AR215" s="300" t="b">
        <v>0</v>
      </c>
      <c r="AS215" s="300">
        <v>3932212</v>
      </c>
      <c r="AT215" s="300" t="b">
        <v>0</v>
      </c>
      <c r="AU215" s="300">
        <v>0</v>
      </c>
      <c r="AV215" s="300" t="b">
        <v>0</v>
      </c>
      <c r="AW215" s="300" t="s">
        <v>1004</v>
      </c>
      <c r="AX215" s="300"/>
      <c r="AY215" s="300" t="s">
        <v>1004</v>
      </c>
      <c r="AZ215" s="300">
        <v>0</v>
      </c>
      <c r="BA215" s="300" t="b">
        <v>0</v>
      </c>
      <c r="BB215" s="300" t="b">
        <v>1</v>
      </c>
      <c r="BC215"/>
      <c r="BD215"/>
      <c r="BE215"/>
      <c r="BF215"/>
      <c r="BG215"/>
      <c r="BH215"/>
      <c r="BI215"/>
      <c r="BJ215"/>
      <c r="BK215"/>
      <c r="BL215"/>
      <c r="BM215"/>
      <c r="BN215"/>
      <c r="BO215"/>
      <c r="BP215"/>
      <c r="BQ215"/>
      <c r="BR215"/>
      <c r="BS215"/>
      <c r="BT215"/>
      <c r="BU215"/>
      <c r="BV215"/>
      <c r="BW215"/>
      <c r="BX215"/>
      <c r="BY215"/>
    </row>
    <row r="216" spans="5:77" ht="16.5" hidden="1" x14ac:dyDescent="0.3">
      <c r="E216" s="300" t="s">
        <v>760</v>
      </c>
      <c r="F216" s="300" t="s">
        <v>651</v>
      </c>
      <c r="G216" s="300">
        <v>20210101</v>
      </c>
      <c r="H216" s="300">
        <v>2021</v>
      </c>
      <c r="I216" s="300">
        <v>52</v>
      </c>
      <c r="J216" s="300">
        <v>2021</v>
      </c>
      <c r="K216" s="300">
        <v>180</v>
      </c>
      <c r="L216" s="300" t="s">
        <v>872</v>
      </c>
      <c r="M216" s="300" t="s">
        <v>486</v>
      </c>
      <c r="N216" s="300" t="s">
        <v>660</v>
      </c>
      <c r="O216" s="300" t="s">
        <v>762</v>
      </c>
      <c r="P216" s="300">
        <v>56</v>
      </c>
      <c r="Q216" s="300" t="s">
        <v>877</v>
      </c>
      <c r="R216" s="300" t="s">
        <v>878</v>
      </c>
      <c r="S216" s="300">
        <v>0</v>
      </c>
      <c r="T216" s="300" t="s">
        <v>763</v>
      </c>
      <c r="U216" s="300" t="s">
        <v>764</v>
      </c>
      <c r="V216" s="300" t="s">
        <v>873</v>
      </c>
      <c r="W216" s="300" t="s">
        <v>766</v>
      </c>
      <c r="X216" s="300" t="b">
        <v>1</v>
      </c>
      <c r="Y216" s="300">
        <v>310210</v>
      </c>
      <c r="Z216" s="300" t="s">
        <v>826</v>
      </c>
      <c r="AA216" s="300" t="s">
        <v>503</v>
      </c>
      <c r="AB216" s="300" t="s">
        <v>503</v>
      </c>
      <c r="AC216" s="300" t="s">
        <v>503</v>
      </c>
      <c r="AD216" s="300">
        <v>6</v>
      </c>
      <c r="AE216" s="300" t="b">
        <v>1</v>
      </c>
      <c r="AF216" s="300" t="s">
        <v>768</v>
      </c>
      <c r="AG216" s="300" t="s">
        <v>769</v>
      </c>
      <c r="AH216" s="300">
        <v>0</v>
      </c>
      <c r="AI216" s="300">
        <v>0</v>
      </c>
      <c r="AJ216" s="300" t="s">
        <v>770</v>
      </c>
      <c r="AK216" s="300">
        <v>8</v>
      </c>
      <c r="AL216" s="300" t="s">
        <v>814</v>
      </c>
      <c r="AM216" s="300">
        <v>44420</v>
      </c>
      <c r="AN216" s="300" t="b">
        <v>0</v>
      </c>
      <c r="AO216" s="300">
        <v>8</v>
      </c>
      <c r="AP216" s="300" t="s">
        <v>814</v>
      </c>
      <c r="AQ216" s="300">
        <v>44420</v>
      </c>
      <c r="AR216" s="300" t="b">
        <v>0</v>
      </c>
      <c r="AS216" s="300">
        <v>44420</v>
      </c>
      <c r="AT216" s="300" t="b">
        <v>0</v>
      </c>
      <c r="AU216" s="300">
        <v>0</v>
      </c>
      <c r="AV216" s="300" t="b">
        <v>0</v>
      </c>
      <c r="AW216" s="300" t="s">
        <v>1005</v>
      </c>
      <c r="AX216" s="300"/>
      <c r="AY216" s="300" t="s">
        <v>1005</v>
      </c>
      <c r="AZ216" s="300">
        <v>0</v>
      </c>
      <c r="BA216" s="300" t="b">
        <v>0</v>
      </c>
      <c r="BB216" s="300" t="b">
        <v>1</v>
      </c>
      <c r="BC216"/>
      <c r="BD216"/>
      <c r="BE216"/>
      <c r="BF216"/>
      <c r="BG216"/>
      <c r="BH216"/>
      <c r="BI216"/>
      <c r="BJ216"/>
      <c r="BK216"/>
      <c r="BL216"/>
      <c r="BM216"/>
      <c r="BN216"/>
      <c r="BO216"/>
      <c r="BP216"/>
      <c r="BQ216"/>
      <c r="BR216"/>
      <c r="BS216"/>
      <c r="BT216"/>
      <c r="BU216"/>
      <c r="BV216"/>
      <c r="BW216"/>
      <c r="BX216"/>
      <c r="BY216"/>
    </row>
    <row r="217" spans="5:77" ht="16.5" hidden="1" x14ac:dyDescent="0.3">
      <c r="E217" s="300" t="s">
        <v>760</v>
      </c>
      <c r="F217" s="300" t="s">
        <v>651</v>
      </c>
      <c r="G217" s="300">
        <v>20210101</v>
      </c>
      <c r="H217" s="300">
        <v>2021</v>
      </c>
      <c r="I217" s="300">
        <v>52</v>
      </c>
      <c r="J217" s="300">
        <v>2021</v>
      </c>
      <c r="K217" s="300">
        <v>180</v>
      </c>
      <c r="L217" s="300" t="s">
        <v>872</v>
      </c>
      <c r="M217" s="300" t="s">
        <v>486</v>
      </c>
      <c r="N217" s="300" t="s">
        <v>660</v>
      </c>
      <c r="O217" s="300" t="s">
        <v>762</v>
      </c>
      <c r="P217" s="300">
        <v>156</v>
      </c>
      <c r="Q217" s="300" t="s">
        <v>773</v>
      </c>
      <c r="R217" s="300" t="s">
        <v>774</v>
      </c>
      <c r="S217" s="300">
        <v>0</v>
      </c>
      <c r="T217" s="300" t="s">
        <v>763</v>
      </c>
      <c r="U217" s="300" t="s">
        <v>764</v>
      </c>
      <c r="V217" s="300" t="s">
        <v>873</v>
      </c>
      <c r="W217" s="300" t="s">
        <v>766</v>
      </c>
      <c r="X217" s="300" t="b">
        <v>1</v>
      </c>
      <c r="Y217" s="300">
        <v>310210</v>
      </c>
      <c r="Z217" s="300" t="s">
        <v>826</v>
      </c>
      <c r="AA217" s="300" t="s">
        <v>503</v>
      </c>
      <c r="AB217" s="300" t="s">
        <v>503</v>
      </c>
      <c r="AC217" s="300" t="s">
        <v>503</v>
      </c>
      <c r="AD217" s="300">
        <v>6</v>
      </c>
      <c r="AE217" s="300" t="b">
        <v>1</v>
      </c>
      <c r="AF217" s="300" t="s">
        <v>768</v>
      </c>
      <c r="AG217" s="300" t="s">
        <v>769</v>
      </c>
      <c r="AH217" s="300">
        <v>0</v>
      </c>
      <c r="AI217" s="300">
        <v>0</v>
      </c>
      <c r="AJ217" s="300" t="s">
        <v>770</v>
      </c>
      <c r="AK217" s="300">
        <v>8</v>
      </c>
      <c r="AL217" s="300" t="s">
        <v>814</v>
      </c>
      <c r="AM217" s="300">
        <v>199202</v>
      </c>
      <c r="AN217" s="300" t="b">
        <v>0</v>
      </c>
      <c r="AO217" s="300">
        <v>8</v>
      </c>
      <c r="AP217" s="300" t="s">
        <v>814</v>
      </c>
      <c r="AQ217" s="300">
        <v>199202</v>
      </c>
      <c r="AR217" s="300" t="b">
        <v>0</v>
      </c>
      <c r="AS217" s="300">
        <v>199202</v>
      </c>
      <c r="AT217" s="300" t="b">
        <v>0</v>
      </c>
      <c r="AU217" s="300">
        <v>0</v>
      </c>
      <c r="AV217" s="300" t="b">
        <v>0</v>
      </c>
      <c r="AW217" s="300" t="s">
        <v>1006</v>
      </c>
      <c r="AX217" s="300"/>
      <c r="AY217" s="300" t="s">
        <v>1006</v>
      </c>
      <c r="AZ217" s="300">
        <v>0</v>
      </c>
      <c r="BA217" s="300" t="b">
        <v>0</v>
      </c>
      <c r="BB217" s="300" t="b">
        <v>1</v>
      </c>
      <c r="BC217"/>
      <c r="BD217"/>
      <c r="BE217"/>
      <c r="BF217"/>
      <c r="BG217"/>
      <c r="BH217"/>
      <c r="BI217"/>
      <c r="BJ217"/>
      <c r="BK217"/>
      <c r="BL217"/>
      <c r="BM217"/>
      <c r="BN217"/>
      <c r="BO217"/>
      <c r="BP217"/>
      <c r="BQ217"/>
      <c r="BR217"/>
      <c r="BS217"/>
      <c r="BT217"/>
      <c r="BU217"/>
      <c r="BV217"/>
      <c r="BW217"/>
      <c r="BX217"/>
      <c r="BY217"/>
    </row>
    <row r="218" spans="5:77" ht="16.5" hidden="1" x14ac:dyDescent="0.3">
      <c r="E218" s="300" t="s">
        <v>760</v>
      </c>
      <c r="F218" s="300" t="s">
        <v>651</v>
      </c>
      <c r="G218" s="300">
        <v>20210101</v>
      </c>
      <c r="H218" s="300">
        <v>2021</v>
      </c>
      <c r="I218" s="300">
        <v>52</v>
      </c>
      <c r="J218" s="300">
        <v>2021</v>
      </c>
      <c r="K218" s="300">
        <v>180</v>
      </c>
      <c r="L218" s="300" t="s">
        <v>872</v>
      </c>
      <c r="M218" s="300" t="s">
        <v>486</v>
      </c>
      <c r="N218" s="300" t="s">
        <v>660</v>
      </c>
      <c r="O218" s="300" t="s">
        <v>762</v>
      </c>
      <c r="P218" s="300">
        <v>508</v>
      </c>
      <c r="Q218" s="300" t="s">
        <v>903</v>
      </c>
      <c r="R218" s="300" t="s">
        <v>443</v>
      </c>
      <c r="S218" s="300">
        <v>0</v>
      </c>
      <c r="T218" s="300" t="s">
        <v>763</v>
      </c>
      <c r="U218" s="300" t="s">
        <v>764</v>
      </c>
      <c r="V218" s="300" t="s">
        <v>873</v>
      </c>
      <c r="W218" s="300" t="s">
        <v>766</v>
      </c>
      <c r="X218" s="300" t="b">
        <v>1</v>
      </c>
      <c r="Y218" s="300">
        <v>310210</v>
      </c>
      <c r="Z218" s="300" t="s">
        <v>826</v>
      </c>
      <c r="AA218" s="300" t="s">
        <v>503</v>
      </c>
      <c r="AB218" s="300" t="s">
        <v>503</v>
      </c>
      <c r="AC218" s="300" t="s">
        <v>503</v>
      </c>
      <c r="AD218" s="300">
        <v>6</v>
      </c>
      <c r="AE218" s="300" t="b">
        <v>1</v>
      </c>
      <c r="AF218" s="300" t="s">
        <v>768</v>
      </c>
      <c r="AG218" s="300" t="s">
        <v>769</v>
      </c>
      <c r="AH218" s="300">
        <v>0</v>
      </c>
      <c r="AI218" s="300">
        <v>0</v>
      </c>
      <c r="AJ218" s="300" t="s">
        <v>770</v>
      </c>
      <c r="AK218" s="300">
        <v>8</v>
      </c>
      <c r="AL218" s="300" t="s">
        <v>814</v>
      </c>
      <c r="AM218" s="300">
        <v>965460</v>
      </c>
      <c r="AN218" s="300" t="b">
        <v>0</v>
      </c>
      <c r="AO218" s="300">
        <v>8</v>
      </c>
      <c r="AP218" s="300" t="s">
        <v>814</v>
      </c>
      <c r="AQ218" s="300">
        <v>965460</v>
      </c>
      <c r="AR218" s="300" t="b">
        <v>0</v>
      </c>
      <c r="AS218" s="300">
        <v>965460</v>
      </c>
      <c r="AT218" s="300" t="b">
        <v>0</v>
      </c>
      <c r="AU218" s="300">
        <v>0</v>
      </c>
      <c r="AV218" s="300" t="b">
        <v>0</v>
      </c>
      <c r="AW218" s="300" t="s">
        <v>987</v>
      </c>
      <c r="AX218" s="300"/>
      <c r="AY218" s="300" t="s">
        <v>987</v>
      </c>
      <c r="AZ218" s="300">
        <v>0</v>
      </c>
      <c r="BA218" s="300" t="b">
        <v>0</v>
      </c>
      <c r="BB218" s="300" t="b">
        <v>1</v>
      </c>
      <c r="BC218"/>
      <c r="BD218"/>
      <c r="BE218"/>
      <c r="BF218"/>
      <c r="BG218"/>
      <c r="BH218"/>
      <c r="BI218"/>
      <c r="BJ218"/>
      <c r="BK218"/>
      <c r="BL218"/>
      <c r="BM218"/>
      <c r="BN218"/>
      <c r="BO218"/>
      <c r="BP218"/>
      <c r="BQ218"/>
      <c r="BR218"/>
      <c r="BS218"/>
      <c r="BT218"/>
      <c r="BU218"/>
      <c r="BV218"/>
      <c r="BW218"/>
      <c r="BX218"/>
      <c r="BY218"/>
    </row>
    <row r="219" spans="5:77" ht="16.5" hidden="1" x14ac:dyDescent="0.3">
      <c r="E219" s="300" t="s">
        <v>760</v>
      </c>
      <c r="F219" s="300" t="s">
        <v>651</v>
      </c>
      <c r="G219" s="300">
        <v>20210101</v>
      </c>
      <c r="H219" s="300">
        <v>2021</v>
      </c>
      <c r="I219" s="300">
        <v>52</v>
      </c>
      <c r="J219" s="300">
        <v>2021</v>
      </c>
      <c r="K219" s="300">
        <v>180</v>
      </c>
      <c r="L219" s="300" t="s">
        <v>872</v>
      </c>
      <c r="M219" s="300" t="s">
        <v>486</v>
      </c>
      <c r="N219" s="300" t="s">
        <v>660</v>
      </c>
      <c r="O219" s="300" t="s">
        <v>762</v>
      </c>
      <c r="P219" s="300">
        <v>528</v>
      </c>
      <c r="Q219" s="300" t="s">
        <v>788</v>
      </c>
      <c r="R219" s="300" t="s">
        <v>789</v>
      </c>
      <c r="S219" s="300">
        <v>0</v>
      </c>
      <c r="T219" s="300" t="s">
        <v>763</v>
      </c>
      <c r="U219" s="300" t="s">
        <v>764</v>
      </c>
      <c r="V219" s="300" t="s">
        <v>873</v>
      </c>
      <c r="W219" s="300" t="s">
        <v>766</v>
      </c>
      <c r="X219" s="300" t="b">
        <v>1</v>
      </c>
      <c r="Y219" s="300">
        <v>310210</v>
      </c>
      <c r="Z219" s="300" t="s">
        <v>826</v>
      </c>
      <c r="AA219" s="300" t="s">
        <v>503</v>
      </c>
      <c r="AB219" s="300" t="s">
        <v>503</v>
      </c>
      <c r="AC219" s="300" t="s">
        <v>503</v>
      </c>
      <c r="AD219" s="300">
        <v>6</v>
      </c>
      <c r="AE219" s="300" t="b">
        <v>1</v>
      </c>
      <c r="AF219" s="300" t="s">
        <v>768</v>
      </c>
      <c r="AG219" s="300" t="s">
        <v>769</v>
      </c>
      <c r="AH219" s="300">
        <v>0</v>
      </c>
      <c r="AI219" s="300">
        <v>0</v>
      </c>
      <c r="AJ219" s="300" t="s">
        <v>770</v>
      </c>
      <c r="AK219" s="300">
        <v>8</v>
      </c>
      <c r="AL219" s="300" t="s">
        <v>814</v>
      </c>
      <c r="AM219" s="300">
        <v>26</v>
      </c>
      <c r="AN219" s="300" t="b">
        <v>0</v>
      </c>
      <c r="AO219" s="300">
        <v>8</v>
      </c>
      <c r="AP219" s="300" t="s">
        <v>814</v>
      </c>
      <c r="AQ219" s="300">
        <v>26</v>
      </c>
      <c r="AR219" s="300" t="b">
        <v>0</v>
      </c>
      <c r="AS219" s="300">
        <v>26</v>
      </c>
      <c r="AT219" s="300" t="b">
        <v>0</v>
      </c>
      <c r="AU219" s="300">
        <v>0</v>
      </c>
      <c r="AV219" s="300" t="b">
        <v>0</v>
      </c>
      <c r="AW219" s="300" t="s">
        <v>988</v>
      </c>
      <c r="AX219" s="300"/>
      <c r="AY219" s="300" t="s">
        <v>988</v>
      </c>
      <c r="AZ219" s="300">
        <v>0</v>
      </c>
      <c r="BA219" s="300" t="b">
        <v>0</v>
      </c>
      <c r="BB219" s="300" t="b">
        <v>1</v>
      </c>
      <c r="BC219"/>
      <c r="BD219"/>
      <c r="BE219"/>
      <c r="BF219"/>
      <c r="BG219"/>
      <c r="BH219"/>
      <c r="BI219"/>
      <c r="BJ219"/>
      <c r="BK219"/>
      <c r="BL219"/>
      <c r="BM219"/>
      <c r="BN219"/>
      <c r="BO219"/>
      <c r="BP219"/>
      <c r="BQ219"/>
      <c r="BR219"/>
      <c r="BS219"/>
      <c r="BT219"/>
      <c r="BU219"/>
      <c r="BV219"/>
      <c r="BW219"/>
      <c r="BX219"/>
      <c r="BY219"/>
    </row>
    <row r="220" spans="5:77" ht="16.5" hidden="1" x14ac:dyDescent="0.3">
      <c r="E220" s="300" t="s">
        <v>760</v>
      </c>
      <c r="F220" s="300" t="s">
        <v>651</v>
      </c>
      <c r="G220" s="300">
        <v>20210101</v>
      </c>
      <c r="H220" s="300">
        <v>2021</v>
      </c>
      <c r="I220" s="300">
        <v>52</v>
      </c>
      <c r="J220" s="300">
        <v>2021</v>
      </c>
      <c r="K220" s="300">
        <v>180</v>
      </c>
      <c r="L220" s="300" t="s">
        <v>872</v>
      </c>
      <c r="M220" s="300" t="s">
        <v>486</v>
      </c>
      <c r="N220" s="300" t="s">
        <v>660</v>
      </c>
      <c r="O220" s="300" t="s">
        <v>762</v>
      </c>
      <c r="P220" s="300">
        <v>643</v>
      </c>
      <c r="Q220" s="300" t="s">
        <v>793</v>
      </c>
      <c r="R220" s="300" t="s">
        <v>794</v>
      </c>
      <c r="S220" s="300">
        <v>0</v>
      </c>
      <c r="T220" s="300" t="s">
        <v>763</v>
      </c>
      <c r="U220" s="300" t="s">
        <v>764</v>
      </c>
      <c r="V220" s="300" t="s">
        <v>873</v>
      </c>
      <c r="W220" s="300" t="s">
        <v>766</v>
      </c>
      <c r="X220" s="300" t="b">
        <v>1</v>
      </c>
      <c r="Y220" s="300">
        <v>310210</v>
      </c>
      <c r="Z220" s="300" t="s">
        <v>826</v>
      </c>
      <c r="AA220" s="300" t="s">
        <v>503</v>
      </c>
      <c r="AB220" s="300" t="s">
        <v>503</v>
      </c>
      <c r="AC220" s="300" t="s">
        <v>503</v>
      </c>
      <c r="AD220" s="300">
        <v>6</v>
      </c>
      <c r="AE220" s="300" t="b">
        <v>1</v>
      </c>
      <c r="AF220" s="300" t="s">
        <v>768</v>
      </c>
      <c r="AG220" s="300" t="s">
        <v>769</v>
      </c>
      <c r="AH220" s="300">
        <v>0</v>
      </c>
      <c r="AI220" s="300">
        <v>0</v>
      </c>
      <c r="AJ220" s="300" t="s">
        <v>770</v>
      </c>
      <c r="AK220" s="300">
        <v>8</v>
      </c>
      <c r="AL220" s="300" t="s">
        <v>814</v>
      </c>
      <c r="AM220" s="300">
        <v>1679450</v>
      </c>
      <c r="AN220" s="300" t="b">
        <v>0</v>
      </c>
      <c r="AO220" s="300">
        <v>8</v>
      </c>
      <c r="AP220" s="300" t="s">
        <v>814</v>
      </c>
      <c r="AQ220" s="300">
        <v>1679450</v>
      </c>
      <c r="AR220" s="300" t="b">
        <v>0</v>
      </c>
      <c r="AS220" s="300">
        <v>1679450</v>
      </c>
      <c r="AT220" s="300" t="b">
        <v>0</v>
      </c>
      <c r="AU220" s="300">
        <v>0</v>
      </c>
      <c r="AV220" s="300" t="b">
        <v>0</v>
      </c>
      <c r="AW220" s="300" t="s">
        <v>1007</v>
      </c>
      <c r="AX220" s="300"/>
      <c r="AY220" s="300" t="s">
        <v>1007</v>
      </c>
      <c r="AZ220" s="300">
        <v>0</v>
      </c>
      <c r="BA220" s="300" t="b">
        <v>0</v>
      </c>
      <c r="BB220" s="300" t="b">
        <v>1</v>
      </c>
      <c r="BC220"/>
      <c r="BD220"/>
      <c r="BE220"/>
      <c r="BF220"/>
      <c r="BG220"/>
      <c r="BH220"/>
      <c r="BI220"/>
      <c r="BJ220"/>
      <c r="BK220"/>
      <c r="BL220"/>
      <c r="BM220"/>
      <c r="BN220"/>
      <c r="BO220"/>
      <c r="BP220"/>
      <c r="BQ220"/>
      <c r="BR220"/>
      <c r="BS220"/>
      <c r="BT220"/>
      <c r="BU220"/>
      <c r="BV220"/>
      <c r="BW220"/>
      <c r="BX220"/>
      <c r="BY220"/>
    </row>
    <row r="221" spans="5:77" ht="16.5" hidden="1" x14ac:dyDescent="0.3">
      <c r="E221" s="300" t="s">
        <v>760</v>
      </c>
      <c r="F221" s="300" t="s">
        <v>651</v>
      </c>
      <c r="G221" s="300">
        <v>20210101</v>
      </c>
      <c r="H221" s="300">
        <v>2021</v>
      </c>
      <c r="I221" s="300">
        <v>52</v>
      </c>
      <c r="J221" s="300">
        <v>2021</v>
      </c>
      <c r="K221" s="300">
        <v>180</v>
      </c>
      <c r="L221" s="300" t="s">
        <v>872</v>
      </c>
      <c r="M221" s="300" t="s">
        <v>486</v>
      </c>
      <c r="N221" s="300" t="s">
        <v>660</v>
      </c>
      <c r="O221" s="300" t="s">
        <v>762</v>
      </c>
      <c r="P221" s="300">
        <v>710</v>
      </c>
      <c r="Q221" s="300" t="s">
        <v>917</v>
      </c>
      <c r="R221" s="300" t="s">
        <v>425</v>
      </c>
      <c r="S221" s="300">
        <v>0</v>
      </c>
      <c r="T221" s="300" t="s">
        <v>763</v>
      </c>
      <c r="U221" s="300" t="s">
        <v>764</v>
      </c>
      <c r="V221" s="300" t="s">
        <v>873</v>
      </c>
      <c r="W221" s="300" t="s">
        <v>766</v>
      </c>
      <c r="X221" s="300" t="b">
        <v>1</v>
      </c>
      <c r="Y221" s="300">
        <v>310210</v>
      </c>
      <c r="Z221" s="300" t="s">
        <v>826</v>
      </c>
      <c r="AA221" s="300" t="s">
        <v>503</v>
      </c>
      <c r="AB221" s="300" t="s">
        <v>503</v>
      </c>
      <c r="AC221" s="300" t="s">
        <v>503</v>
      </c>
      <c r="AD221" s="300">
        <v>6</v>
      </c>
      <c r="AE221" s="300" t="b">
        <v>1</v>
      </c>
      <c r="AF221" s="300" t="s">
        <v>768</v>
      </c>
      <c r="AG221" s="300" t="s">
        <v>769</v>
      </c>
      <c r="AH221" s="300">
        <v>0</v>
      </c>
      <c r="AI221" s="300">
        <v>0</v>
      </c>
      <c r="AJ221" s="300" t="s">
        <v>770</v>
      </c>
      <c r="AK221" s="300">
        <v>8</v>
      </c>
      <c r="AL221" s="300" t="s">
        <v>814</v>
      </c>
      <c r="AM221" s="300">
        <v>545654</v>
      </c>
      <c r="AN221" s="300" t="b">
        <v>0</v>
      </c>
      <c r="AO221" s="300">
        <v>8</v>
      </c>
      <c r="AP221" s="300" t="s">
        <v>814</v>
      </c>
      <c r="AQ221" s="300">
        <v>545654</v>
      </c>
      <c r="AR221" s="300" t="b">
        <v>0</v>
      </c>
      <c r="AS221" s="300">
        <v>545654</v>
      </c>
      <c r="AT221" s="300" t="b">
        <v>0</v>
      </c>
      <c r="AU221" s="300">
        <v>0</v>
      </c>
      <c r="AV221" s="300" t="b">
        <v>0</v>
      </c>
      <c r="AW221" s="300" t="s">
        <v>1008</v>
      </c>
      <c r="AX221" s="300"/>
      <c r="AY221" s="300" t="s">
        <v>1008</v>
      </c>
      <c r="AZ221" s="300">
        <v>0</v>
      </c>
      <c r="BA221" s="300" t="b">
        <v>0</v>
      </c>
      <c r="BB221" s="300" t="b">
        <v>1</v>
      </c>
      <c r="BC221"/>
      <c r="BD221"/>
      <c r="BE221"/>
      <c r="BF221"/>
      <c r="BG221"/>
      <c r="BH221"/>
      <c r="BI221"/>
      <c r="BJ221"/>
      <c r="BK221"/>
      <c r="BL221"/>
      <c r="BM221"/>
      <c r="BN221"/>
      <c r="BO221"/>
      <c r="BP221"/>
      <c r="BQ221"/>
      <c r="BR221"/>
      <c r="BS221"/>
      <c r="BT221"/>
      <c r="BU221"/>
      <c r="BV221"/>
      <c r="BW221"/>
      <c r="BX221"/>
      <c r="BY221"/>
    </row>
    <row r="222" spans="5:77" ht="16.5" hidden="1" x14ac:dyDescent="0.3">
      <c r="E222" s="300" t="s">
        <v>760</v>
      </c>
      <c r="F222" s="300" t="s">
        <v>651</v>
      </c>
      <c r="G222" s="300">
        <v>20210101</v>
      </c>
      <c r="H222" s="300">
        <v>2021</v>
      </c>
      <c r="I222" s="300">
        <v>52</v>
      </c>
      <c r="J222" s="300">
        <v>2021</v>
      </c>
      <c r="K222" s="300">
        <v>180</v>
      </c>
      <c r="L222" s="300" t="s">
        <v>872</v>
      </c>
      <c r="M222" s="300" t="s">
        <v>486</v>
      </c>
      <c r="N222" s="300" t="s">
        <v>660</v>
      </c>
      <c r="O222" s="300" t="s">
        <v>762</v>
      </c>
      <c r="P222" s="300">
        <v>894</v>
      </c>
      <c r="Q222" s="300" t="s">
        <v>943</v>
      </c>
      <c r="R222" s="300" t="s">
        <v>431</v>
      </c>
      <c r="S222" s="300">
        <v>0</v>
      </c>
      <c r="T222" s="300" t="s">
        <v>763</v>
      </c>
      <c r="U222" s="300" t="s">
        <v>764</v>
      </c>
      <c r="V222" s="300" t="s">
        <v>873</v>
      </c>
      <c r="W222" s="300" t="s">
        <v>766</v>
      </c>
      <c r="X222" s="300" t="b">
        <v>1</v>
      </c>
      <c r="Y222" s="300">
        <v>310210</v>
      </c>
      <c r="Z222" s="300" t="s">
        <v>826</v>
      </c>
      <c r="AA222" s="300" t="s">
        <v>503</v>
      </c>
      <c r="AB222" s="300" t="s">
        <v>503</v>
      </c>
      <c r="AC222" s="300" t="s">
        <v>503</v>
      </c>
      <c r="AD222" s="300">
        <v>6</v>
      </c>
      <c r="AE222" s="300" t="b">
        <v>1</v>
      </c>
      <c r="AF222" s="300" t="s">
        <v>768</v>
      </c>
      <c r="AG222" s="300" t="s">
        <v>769</v>
      </c>
      <c r="AH222" s="300">
        <v>0</v>
      </c>
      <c r="AI222" s="300">
        <v>0</v>
      </c>
      <c r="AJ222" s="300" t="s">
        <v>770</v>
      </c>
      <c r="AK222" s="300">
        <v>8</v>
      </c>
      <c r="AL222" s="300" t="s">
        <v>814</v>
      </c>
      <c r="AM222" s="300">
        <v>498000</v>
      </c>
      <c r="AN222" s="300" t="b">
        <v>0</v>
      </c>
      <c r="AO222" s="300">
        <v>8</v>
      </c>
      <c r="AP222" s="300" t="s">
        <v>814</v>
      </c>
      <c r="AQ222" s="300">
        <v>498000</v>
      </c>
      <c r="AR222" s="300" t="b">
        <v>0</v>
      </c>
      <c r="AS222" s="300">
        <v>498000</v>
      </c>
      <c r="AT222" s="300" t="b">
        <v>0</v>
      </c>
      <c r="AU222" s="300">
        <v>0</v>
      </c>
      <c r="AV222" s="300" t="b">
        <v>0</v>
      </c>
      <c r="AW222" s="300" t="s">
        <v>1009</v>
      </c>
      <c r="AX222" s="300"/>
      <c r="AY222" s="300" t="s">
        <v>1009</v>
      </c>
      <c r="AZ222" s="300">
        <v>0</v>
      </c>
      <c r="BA222" s="300" t="b">
        <v>0</v>
      </c>
      <c r="BB222" s="300" t="b">
        <v>1</v>
      </c>
      <c r="BC222"/>
      <c r="BD222"/>
      <c r="BE222"/>
      <c r="BF222"/>
      <c r="BG222"/>
      <c r="BH222"/>
      <c r="BI222"/>
      <c r="BJ222"/>
      <c r="BK222"/>
      <c r="BL222"/>
      <c r="BM222"/>
      <c r="BN222"/>
      <c r="BO222"/>
      <c r="BP222"/>
      <c r="BQ222"/>
      <c r="BR222"/>
      <c r="BS222"/>
      <c r="BT222"/>
      <c r="BU222"/>
      <c r="BV222"/>
      <c r="BW222"/>
      <c r="BX222"/>
      <c r="BY222"/>
    </row>
    <row r="223" spans="5:77" ht="16.5" hidden="1" x14ac:dyDescent="0.3">
      <c r="E223" s="300" t="s">
        <v>760</v>
      </c>
      <c r="F223" s="300" t="s">
        <v>651</v>
      </c>
      <c r="G223" s="300">
        <v>20210101</v>
      </c>
      <c r="H223" s="300">
        <v>2021</v>
      </c>
      <c r="I223" s="300">
        <v>52</v>
      </c>
      <c r="J223" s="300">
        <v>2021</v>
      </c>
      <c r="K223" s="300">
        <v>562</v>
      </c>
      <c r="L223" s="300" t="s">
        <v>761</v>
      </c>
      <c r="M223" s="300" t="s">
        <v>451</v>
      </c>
      <c r="N223" s="300" t="s">
        <v>660</v>
      </c>
      <c r="O223" s="300" t="s">
        <v>762</v>
      </c>
      <c r="P223" s="300">
        <v>0</v>
      </c>
      <c r="Q223" s="300" t="s">
        <v>763</v>
      </c>
      <c r="R223" s="300" t="s">
        <v>764</v>
      </c>
      <c r="S223" s="300">
        <v>0</v>
      </c>
      <c r="T223" s="300" t="s">
        <v>763</v>
      </c>
      <c r="U223" s="300" t="s">
        <v>764</v>
      </c>
      <c r="V223" s="300" t="s">
        <v>873</v>
      </c>
      <c r="W223" s="300" t="s">
        <v>766</v>
      </c>
      <c r="X223" s="300" t="b">
        <v>1</v>
      </c>
      <c r="Y223" s="300">
        <v>310210</v>
      </c>
      <c r="Z223" s="300" t="s">
        <v>826</v>
      </c>
      <c r="AA223" s="300" t="s">
        <v>503</v>
      </c>
      <c r="AB223" s="300" t="s">
        <v>503</v>
      </c>
      <c r="AC223" s="300" t="s">
        <v>503</v>
      </c>
      <c r="AD223" s="300">
        <v>6</v>
      </c>
      <c r="AE223" s="300" t="b">
        <v>1</v>
      </c>
      <c r="AF223" s="300" t="s">
        <v>768</v>
      </c>
      <c r="AG223" s="300" t="s">
        <v>769</v>
      </c>
      <c r="AH223" s="300">
        <v>0</v>
      </c>
      <c r="AI223" s="300">
        <v>0</v>
      </c>
      <c r="AJ223" s="300" t="s">
        <v>770</v>
      </c>
      <c r="AK223" s="300">
        <v>8</v>
      </c>
      <c r="AL223" s="300" t="s">
        <v>814</v>
      </c>
      <c r="AM223" s="300">
        <v>8988729</v>
      </c>
      <c r="AN223" s="300" t="b">
        <v>0</v>
      </c>
      <c r="AO223" s="300">
        <v>8</v>
      </c>
      <c r="AP223" s="300" t="s">
        <v>814</v>
      </c>
      <c r="AQ223" s="300">
        <v>8988729</v>
      </c>
      <c r="AR223" s="300" t="b">
        <v>0</v>
      </c>
      <c r="AS223" s="300">
        <v>8988729</v>
      </c>
      <c r="AT223" s="300" t="b">
        <v>0</v>
      </c>
      <c r="AU223" s="300">
        <v>0</v>
      </c>
      <c r="AV223" s="300" t="b">
        <v>0</v>
      </c>
      <c r="AW223" s="300" t="s">
        <v>1010</v>
      </c>
      <c r="AX223" s="300">
        <v>0</v>
      </c>
      <c r="AY223" s="300" t="s">
        <v>1010</v>
      </c>
      <c r="AZ223" s="300">
        <v>0</v>
      </c>
      <c r="BA223" s="300" t="b">
        <v>0</v>
      </c>
      <c r="BB223" s="300" t="b">
        <v>1</v>
      </c>
      <c r="BC223"/>
      <c r="BD223"/>
      <c r="BE223"/>
      <c r="BF223"/>
      <c r="BG223"/>
      <c r="BH223"/>
      <c r="BI223"/>
      <c r="BJ223"/>
      <c r="BK223"/>
      <c r="BL223"/>
      <c r="BM223"/>
      <c r="BN223"/>
      <c r="BO223"/>
      <c r="BP223"/>
      <c r="BQ223"/>
      <c r="BR223"/>
      <c r="BS223"/>
      <c r="BT223"/>
      <c r="BU223"/>
      <c r="BV223"/>
      <c r="BW223"/>
      <c r="BX223"/>
      <c r="BY223"/>
    </row>
    <row r="224" spans="5:77" ht="16.5" hidden="1" x14ac:dyDescent="0.3">
      <c r="E224" s="300" t="s">
        <v>760</v>
      </c>
      <c r="F224" s="300" t="s">
        <v>651</v>
      </c>
      <c r="G224" s="300">
        <v>20210101</v>
      </c>
      <c r="H224" s="300">
        <v>2021</v>
      </c>
      <c r="I224" s="300">
        <v>52</v>
      </c>
      <c r="J224" s="300">
        <v>2021</v>
      </c>
      <c r="K224" s="300">
        <v>562</v>
      </c>
      <c r="L224" s="300" t="s">
        <v>761</v>
      </c>
      <c r="M224" s="300" t="s">
        <v>451</v>
      </c>
      <c r="N224" s="300" t="s">
        <v>660</v>
      </c>
      <c r="O224" s="300" t="s">
        <v>762</v>
      </c>
      <c r="P224" s="300">
        <v>204</v>
      </c>
      <c r="Q224" s="300" t="s">
        <v>776</v>
      </c>
      <c r="R224" s="300" t="s">
        <v>432</v>
      </c>
      <c r="S224" s="300">
        <v>0</v>
      </c>
      <c r="T224" s="300" t="s">
        <v>763</v>
      </c>
      <c r="U224" s="300" t="s">
        <v>764</v>
      </c>
      <c r="V224" s="300" t="s">
        <v>873</v>
      </c>
      <c r="W224" s="300" t="s">
        <v>766</v>
      </c>
      <c r="X224" s="300" t="b">
        <v>1</v>
      </c>
      <c r="Y224" s="300">
        <v>310210</v>
      </c>
      <c r="Z224" s="300" t="s">
        <v>826</v>
      </c>
      <c r="AA224" s="300" t="s">
        <v>503</v>
      </c>
      <c r="AB224" s="300" t="s">
        <v>503</v>
      </c>
      <c r="AC224" s="300" t="s">
        <v>503</v>
      </c>
      <c r="AD224" s="300">
        <v>6</v>
      </c>
      <c r="AE224" s="300" t="b">
        <v>1</v>
      </c>
      <c r="AF224" s="300" t="s">
        <v>768</v>
      </c>
      <c r="AG224" s="300" t="s">
        <v>769</v>
      </c>
      <c r="AH224" s="300">
        <v>0</v>
      </c>
      <c r="AI224" s="300">
        <v>0</v>
      </c>
      <c r="AJ224" s="300" t="s">
        <v>770</v>
      </c>
      <c r="AK224" s="300">
        <v>8</v>
      </c>
      <c r="AL224" s="300" t="s">
        <v>814</v>
      </c>
      <c r="AM224" s="300">
        <v>3822000</v>
      </c>
      <c r="AN224" s="300" t="b">
        <v>0</v>
      </c>
      <c r="AO224" s="300">
        <v>8</v>
      </c>
      <c r="AP224" s="300" t="s">
        <v>814</v>
      </c>
      <c r="AQ224" s="300">
        <v>3822000</v>
      </c>
      <c r="AR224" s="300" t="b">
        <v>0</v>
      </c>
      <c r="AS224" s="300">
        <v>3822000</v>
      </c>
      <c r="AT224" s="300" t="b">
        <v>0</v>
      </c>
      <c r="AU224" s="300">
        <v>0</v>
      </c>
      <c r="AV224" s="300" t="b">
        <v>0</v>
      </c>
      <c r="AW224" s="300" t="s">
        <v>1011</v>
      </c>
      <c r="AX224" s="300">
        <v>0</v>
      </c>
      <c r="AY224" s="300" t="s">
        <v>1011</v>
      </c>
      <c r="AZ224" s="300">
        <v>0</v>
      </c>
      <c r="BA224" s="300" t="b">
        <v>1</v>
      </c>
      <c r="BB224" s="300" t="b">
        <v>0</v>
      </c>
      <c r="BC224"/>
      <c r="BD224"/>
      <c r="BE224"/>
      <c r="BF224"/>
      <c r="BG224"/>
      <c r="BH224"/>
      <c r="BI224"/>
      <c r="BJ224"/>
      <c r="BK224"/>
      <c r="BL224"/>
      <c r="BM224"/>
      <c r="BN224"/>
      <c r="BO224"/>
      <c r="BP224"/>
      <c r="BQ224"/>
      <c r="BR224"/>
      <c r="BS224"/>
      <c r="BT224"/>
      <c r="BU224"/>
      <c r="BV224"/>
      <c r="BW224"/>
      <c r="BX224"/>
      <c r="BY224"/>
    </row>
    <row r="225" spans="5:77" ht="16.5" hidden="1" x14ac:dyDescent="0.3">
      <c r="E225" s="300" t="s">
        <v>760</v>
      </c>
      <c r="F225" s="300" t="s">
        <v>651</v>
      </c>
      <c r="G225" s="300">
        <v>20210101</v>
      </c>
      <c r="H225" s="300">
        <v>2021</v>
      </c>
      <c r="I225" s="300">
        <v>52</v>
      </c>
      <c r="J225" s="300">
        <v>2021</v>
      </c>
      <c r="K225" s="300">
        <v>562</v>
      </c>
      <c r="L225" s="300" t="s">
        <v>761</v>
      </c>
      <c r="M225" s="300" t="s">
        <v>451</v>
      </c>
      <c r="N225" s="300" t="s">
        <v>660</v>
      </c>
      <c r="O225" s="300" t="s">
        <v>762</v>
      </c>
      <c r="P225" s="300">
        <v>276</v>
      </c>
      <c r="Q225" s="300" t="s">
        <v>781</v>
      </c>
      <c r="R225" s="300" t="s">
        <v>782</v>
      </c>
      <c r="S225" s="300">
        <v>0</v>
      </c>
      <c r="T225" s="300" t="s">
        <v>763</v>
      </c>
      <c r="U225" s="300" t="s">
        <v>764</v>
      </c>
      <c r="V225" s="300" t="s">
        <v>873</v>
      </c>
      <c r="W225" s="300" t="s">
        <v>766</v>
      </c>
      <c r="X225" s="300" t="b">
        <v>1</v>
      </c>
      <c r="Y225" s="300">
        <v>310210</v>
      </c>
      <c r="Z225" s="300" t="s">
        <v>826</v>
      </c>
      <c r="AA225" s="300" t="s">
        <v>503</v>
      </c>
      <c r="AB225" s="300" t="s">
        <v>503</v>
      </c>
      <c r="AC225" s="300" t="s">
        <v>503</v>
      </c>
      <c r="AD225" s="300">
        <v>6</v>
      </c>
      <c r="AE225" s="300" t="b">
        <v>1</v>
      </c>
      <c r="AF225" s="300" t="s">
        <v>768</v>
      </c>
      <c r="AG225" s="300" t="s">
        <v>769</v>
      </c>
      <c r="AH225" s="300">
        <v>0</v>
      </c>
      <c r="AI225" s="300">
        <v>0</v>
      </c>
      <c r="AJ225" s="300" t="s">
        <v>770</v>
      </c>
      <c r="AK225" s="300">
        <v>8</v>
      </c>
      <c r="AL225" s="300" t="s">
        <v>814</v>
      </c>
      <c r="AM225" s="300">
        <v>154</v>
      </c>
      <c r="AN225" s="300" t="b">
        <v>0</v>
      </c>
      <c r="AO225" s="300">
        <v>8</v>
      </c>
      <c r="AP225" s="300" t="s">
        <v>814</v>
      </c>
      <c r="AQ225" s="300">
        <v>154</v>
      </c>
      <c r="AR225" s="300" t="b">
        <v>0</v>
      </c>
      <c r="AS225" s="300">
        <v>154</v>
      </c>
      <c r="AT225" s="300" t="b">
        <v>0</v>
      </c>
      <c r="AU225" s="300">
        <v>0</v>
      </c>
      <c r="AV225" s="300" t="b">
        <v>0</v>
      </c>
      <c r="AW225" s="300" t="s">
        <v>951</v>
      </c>
      <c r="AX225" s="300">
        <v>0</v>
      </c>
      <c r="AY225" s="300" t="s">
        <v>951</v>
      </c>
      <c r="AZ225" s="300">
        <v>0</v>
      </c>
      <c r="BA225" s="300" t="b">
        <v>1</v>
      </c>
      <c r="BB225" s="300" t="b">
        <v>0</v>
      </c>
      <c r="BC225"/>
      <c r="BD225"/>
      <c r="BE225"/>
      <c r="BF225"/>
      <c r="BG225"/>
      <c r="BH225"/>
      <c r="BI225"/>
      <c r="BJ225"/>
      <c r="BK225"/>
      <c r="BL225"/>
      <c r="BM225"/>
      <c r="BN225"/>
      <c r="BO225"/>
      <c r="BP225"/>
      <c r="BQ225"/>
      <c r="BR225"/>
      <c r="BS225"/>
      <c r="BT225"/>
      <c r="BU225"/>
      <c r="BV225"/>
      <c r="BW225"/>
      <c r="BX225"/>
      <c r="BY225"/>
    </row>
    <row r="226" spans="5:77" ht="16.5" hidden="1" x14ac:dyDescent="0.3">
      <c r="E226" s="300" t="s">
        <v>760</v>
      </c>
      <c r="F226" s="300" t="s">
        <v>651</v>
      </c>
      <c r="G226" s="300">
        <v>20210101</v>
      </c>
      <c r="H226" s="300">
        <v>2021</v>
      </c>
      <c r="I226" s="300">
        <v>52</v>
      </c>
      <c r="J226" s="300">
        <v>2021</v>
      </c>
      <c r="K226" s="300">
        <v>562</v>
      </c>
      <c r="L226" s="300" t="s">
        <v>761</v>
      </c>
      <c r="M226" s="300" t="s">
        <v>451</v>
      </c>
      <c r="N226" s="300" t="s">
        <v>660</v>
      </c>
      <c r="O226" s="300" t="s">
        <v>762</v>
      </c>
      <c r="P226" s="300">
        <v>288</v>
      </c>
      <c r="Q226" s="300" t="s">
        <v>784</v>
      </c>
      <c r="R226" s="300" t="s">
        <v>428</v>
      </c>
      <c r="S226" s="300">
        <v>0</v>
      </c>
      <c r="T226" s="300" t="s">
        <v>763</v>
      </c>
      <c r="U226" s="300" t="s">
        <v>764</v>
      </c>
      <c r="V226" s="300" t="s">
        <v>873</v>
      </c>
      <c r="W226" s="300" t="s">
        <v>766</v>
      </c>
      <c r="X226" s="300" t="b">
        <v>1</v>
      </c>
      <c r="Y226" s="300">
        <v>310210</v>
      </c>
      <c r="Z226" s="300" t="s">
        <v>826</v>
      </c>
      <c r="AA226" s="300" t="s">
        <v>503</v>
      </c>
      <c r="AB226" s="300" t="s">
        <v>503</v>
      </c>
      <c r="AC226" s="300" t="s">
        <v>503</v>
      </c>
      <c r="AD226" s="300">
        <v>6</v>
      </c>
      <c r="AE226" s="300" t="b">
        <v>1</v>
      </c>
      <c r="AF226" s="300" t="s">
        <v>768</v>
      </c>
      <c r="AG226" s="300" t="s">
        <v>769</v>
      </c>
      <c r="AH226" s="300">
        <v>0</v>
      </c>
      <c r="AI226" s="300">
        <v>0</v>
      </c>
      <c r="AJ226" s="300" t="s">
        <v>770</v>
      </c>
      <c r="AK226" s="300">
        <v>8</v>
      </c>
      <c r="AL226" s="300" t="s">
        <v>814</v>
      </c>
      <c r="AM226" s="300">
        <v>700</v>
      </c>
      <c r="AN226" s="300" t="b">
        <v>0</v>
      </c>
      <c r="AO226" s="300">
        <v>8</v>
      </c>
      <c r="AP226" s="300" t="s">
        <v>814</v>
      </c>
      <c r="AQ226" s="300">
        <v>700</v>
      </c>
      <c r="AR226" s="300" t="b">
        <v>0</v>
      </c>
      <c r="AS226" s="300">
        <v>700</v>
      </c>
      <c r="AT226" s="300" t="b">
        <v>0</v>
      </c>
      <c r="AU226" s="300">
        <v>0</v>
      </c>
      <c r="AV226" s="300" t="b">
        <v>0</v>
      </c>
      <c r="AW226" s="300" t="s">
        <v>1012</v>
      </c>
      <c r="AX226" s="300">
        <v>0</v>
      </c>
      <c r="AY226" s="300" t="s">
        <v>1012</v>
      </c>
      <c r="AZ226" s="300">
        <v>0</v>
      </c>
      <c r="BA226" s="300" t="b">
        <v>1</v>
      </c>
      <c r="BB226" s="300" t="b">
        <v>0</v>
      </c>
      <c r="BC226"/>
      <c r="BD226"/>
      <c r="BE226"/>
      <c r="BF226"/>
      <c r="BG226"/>
      <c r="BH226"/>
      <c r="BI226"/>
      <c r="BJ226"/>
      <c r="BK226"/>
      <c r="BL226"/>
      <c r="BM226"/>
      <c r="BN226"/>
      <c r="BO226"/>
      <c r="BP226"/>
      <c r="BQ226"/>
      <c r="BR226"/>
      <c r="BS226"/>
      <c r="BT226"/>
      <c r="BU226"/>
      <c r="BV226"/>
      <c r="BW226"/>
      <c r="BX226"/>
      <c r="BY226"/>
    </row>
    <row r="227" spans="5:77" ht="16.5" hidden="1" x14ac:dyDescent="0.3">
      <c r="E227" s="300" t="s">
        <v>760</v>
      </c>
      <c r="F227" s="300" t="s">
        <v>651</v>
      </c>
      <c r="G227" s="300">
        <v>20210101</v>
      </c>
      <c r="H227" s="300">
        <v>2021</v>
      </c>
      <c r="I227" s="300">
        <v>52</v>
      </c>
      <c r="J227" s="300">
        <v>2021</v>
      </c>
      <c r="K227" s="300">
        <v>562</v>
      </c>
      <c r="L227" s="300" t="s">
        <v>761</v>
      </c>
      <c r="M227" s="300" t="s">
        <v>451</v>
      </c>
      <c r="N227" s="300" t="s">
        <v>660</v>
      </c>
      <c r="O227" s="300" t="s">
        <v>762</v>
      </c>
      <c r="P227" s="300">
        <v>528</v>
      </c>
      <c r="Q227" s="300" t="s">
        <v>788</v>
      </c>
      <c r="R227" s="300" t="s">
        <v>789</v>
      </c>
      <c r="S227" s="300">
        <v>0</v>
      </c>
      <c r="T227" s="300" t="s">
        <v>763</v>
      </c>
      <c r="U227" s="300" t="s">
        <v>764</v>
      </c>
      <c r="V227" s="300" t="s">
        <v>873</v>
      </c>
      <c r="W227" s="300" t="s">
        <v>766</v>
      </c>
      <c r="X227" s="300" t="b">
        <v>1</v>
      </c>
      <c r="Y227" s="300">
        <v>310210</v>
      </c>
      <c r="Z227" s="300" t="s">
        <v>826</v>
      </c>
      <c r="AA227" s="300" t="s">
        <v>503</v>
      </c>
      <c r="AB227" s="300" t="s">
        <v>503</v>
      </c>
      <c r="AC227" s="300" t="s">
        <v>503</v>
      </c>
      <c r="AD227" s="300">
        <v>6</v>
      </c>
      <c r="AE227" s="300" t="b">
        <v>1</v>
      </c>
      <c r="AF227" s="300" t="s">
        <v>768</v>
      </c>
      <c r="AG227" s="300" t="s">
        <v>769</v>
      </c>
      <c r="AH227" s="300">
        <v>0</v>
      </c>
      <c r="AI227" s="300">
        <v>0</v>
      </c>
      <c r="AJ227" s="300" t="s">
        <v>770</v>
      </c>
      <c r="AK227" s="300">
        <v>8</v>
      </c>
      <c r="AL227" s="300" t="s">
        <v>814</v>
      </c>
      <c r="AM227" s="300">
        <v>63000</v>
      </c>
      <c r="AN227" s="300" t="b">
        <v>0</v>
      </c>
      <c r="AO227" s="300">
        <v>8</v>
      </c>
      <c r="AP227" s="300" t="s">
        <v>814</v>
      </c>
      <c r="AQ227" s="300">
        <v>63000</v>
      </c>
      <c r="AR227" s="300" t="b">
        <v>0</v>
      </c>
      <c r="AS227" s="300">
        <v>63000</v>
      </c>
      <c r="AT227" s="300" t="b">
        <v>0</v>
      </c>
      <c r="AU227" s="300">
        <v>0</v>
      </c>
      <c r="AV227" s="300" t="b">
        <v>0</v>
      </c>
      <c r="AW227" s="300" t="s">
        <v>961</v>
      </c>
      <c r="AX227" s="300">
        <v>0</v>
      </c>
      <c r="AY227" s="300" t="s">
        <v>961</v>
      </c>
      <c r="AZ227" s="300">
        <v>0</v>
      </c>
      <c r="BA227" s="300" t="b">
        <v>1</v>
      </c>
      <c r="BB227" s="300" t="b">
        <v>0</v>
      </c>
      <c r="BC227"/>
      <c r="BD227"/>
      <c r="BE227"/>
      <c r="BF227"/>
      <c r="BG227"/>
      <c r="BH227"/>
      <c r="BI227"/>
      <c r="BJ227"/>
      <c r="BK227"/>
      <c r="BL227"/>
      <c r="BM227"/>
      <c r="BN227"/>
      <c r="BO227"/>
      <c r="BP227"/>
      <c r="BQ227"/>
      <c r="BR227"/>
      <c r="BS227"/>
      <c r="BT227"/>
      <c r="BU227"/>
      <c r="BV227"/>
      <c r="BW227"/>
      <c r="BX227"/>
      <c r="BY227"/>
    </row>
    <row r="228" spans="5:77" ht="16.5" hidden="1" x14ac:dyDescent="0.3">
      <c r="E228" s="300" t="s">
        <v>760</v>
      </c>
      <c r="F228" s="300" t="s">
        <v>651</v>
      </c>
      <c r="G228" s="300">
        <v>20210101</v>
      </c>
      <c r="H228" s="300">
        <v>2021</v>
      </c>
      <c r="I228" s="300">
        <v>52</v>
      </c>
      <c r="J228" s="300">
        <v>2021</v>
      </c>
      <c r="K228" s="300">
        <v>562</v>
      </c>
      <c r="L228" s="300" t="s">
        <v>761</v>
      </c>
      <c r="M228" s="300" t="s">
        <v>451</v>
      </c>
      <c r="N228" s="300" t="s">
        <v>660</v>
      </c>
      <c r="O228" s="300" t="s">
        <v>762</v>
      </c>
      <c r="P228" s="300">
        <v>566</v>
      </c>
      <c r="Q228" s="300" t="s">
        <v>791</v>
      </c>
      <c r="R228" s="300" t="s">
        <v>434</v>
      </c>
      <c r="S228" s="300">
        <v>0</v>
      </c>
      <c r="T228" s="300" t="s">
        <v>763</v>
      </c>
      <c r="U228" s="300" t="s">
        <v>764</v>
      </c>
      <c r="V228" s="300" t="s">
        <v>873</v>
      </c>
      <c r="W228" s="300" t="s">
        <v>766</v>
      </c>
      <c r="X228" s="300" t="b">
        <v>1</v>
      </c>
      <c r="Y228" s="300">
        <v>310210</v>
      </c>
      <c r="Z228" s="300" t="s">
        <v>826</v>
      </c>
      <c r="AA228" s="300" t="s">
        <v>503</v>
      </c>
      <c r="AB228" s="300" t="s">
        <v>503</v>
      </c>
      <c r="AC228" s="300" t="s">
        <v>503</v>
      </c>
      <c r="AD228" s="300">
        <v>6</v>
      </c>
      <c r="AE228" s="300" t="b">
        <v>1</v>
      </c>
      <c r="AF228" s="300" t="s">
        <v>768</v>
      </c>
      <c r="AG228" s="300" t="s">
        <v>769</v>
      </c>
      <c r="AH228" s="300">
        <v>0</v>
      </c>
      <c r="AI228" s="300">
        <v>0</v>
      </c>
      <c r="AJ228" s="300" t="s">
        <v>770</v>
      </c>
      <c r="AK228" s="300">
        <v>8</v>
      </c>
      <c r="AL228" s="300" t="s">
        <v>814</v>
      </c>
      <c r="AM228" s="300">
        <v>5102250</v>
      </c>
      <c r="AN228" s="300" t="b">
        <v>0</v>
      </c>
      <c r="AO228" s="300">
        <v>8</v>
      </c>
      <c r="AP228" s="300" t="s">
        <v>814</v>
      </c>
      <c r="AQ228" s="300">
        <v>5102250</v>
      </c>
      <c r="AR228" s="300" t="b">
        <v>0</v>
      </c>
      <c r="AS228" s="300">
        <v>5102250</v>
      </c>
      <c r="AT228" s="300" t="b">
        <v>0</v>
      </c>
      <c r="AU228" s="300">
        <v>0</v>
      </c>
      <c r="AV228" s="300" t="b">
        <v>0</v>
      </c>
      <c r="AW228" s="300" t="s">
        <v>1013</v>
      </c>
      <c r="AX228" s="300">
        <v>0</v>
      </c>
      <c r="AY228" s="300" t="s">
        <v>1013</v>
      </c>
      <c r="AZ228" s="300">
        <v>0</v>
      </c>
      <c r="BA228" s="300" t="b">
        <v>1</v>
      </c>
      <c r="BB228" s="300" t="b">
        <v>0</v>
      </c>
      <c r="BC228"/>
      <c r="BD228"/>
      <c r="BE228"/>
      <c r="BF228"/>
      <c r="BG228"/>
      <c r="BH228"/>
      <c r="BI228"/>
      <c r="BJ228"/>
      <c r="BK228"/>
      <c r="BL228"/>
      <c r="BM228"/>
      <c r="BN228"/>
      <c r="BO228"/>
      <c r="BP228"/>
      <c r="BQ228"/>
      <c r="BR228"/>
      <c r="BS228"/>
      <c r="BT228"/>
      <c r="BU228"/>
      <c r="BV228"/>
      <c r="BW228"/>
      <c r="BX228"/>
      <c r="BY228"/>
    </row>
    <row r="229" spans="5:77" ht="16.5" hidden="1" x14ac:dyDescent="0.3">
      <c r="E229" s="300" t="s">
        <v>760</v>
      </c>
      <c r="F229" s="300" t="s">
        <v>651</v>
      </c>
      <c r="G229" s="300">
        <v>20210101</v>
      </c>
      <c r="H229" s="300">
        <v>2021</v>
      </c>
      <c r="I229" s="300">
        <v>52</v>
      </c>
      <c r="J229" s="300">
        <v>2021</v>
      </c>
      <c r="K229" s="300">
        <v>562</v>
      </c>
      <c r="L229" s="300" t="s">
        <v>761</v>
      </c>
      <c r="M229" s="300" t="s">
        <v>451</v>
      </c>
      <c r="N229" s="300" t="s">
        <v>660</v>
      </c>
      <c r="O229" s="300" t="s">
        <v>762</v>
      </c>
      <c r="P229" s="300">
        <v>686</v>
      </c>
      <c r="Q229" s="300" t="s">
        <v>796</v>
      </c>
      <c r="R229" s="300" t="s">
        <v>438</v>
      </c>
      <c r="S229" s="300">
        <v>0</v>
      </c>
      <c r="T229" s="300" t="s">
        <v>763</v>
      </c>
      <c r="U229" s="300" t="s">
        <v>764</v>
      </c>
      <c r="V229" s="300" t="s">
        <v>873</v>
      </c>
      <c r="W229" s="300" t="s">
        <v>766</v>
      </c>
      <c r="X229" s="300" t="b">
        <v>1</v>
      </c>
      <c r="Y229" s="300">
        <v>310210</v>
      </c>
      <c r="Z229" s="300" t="s">
        <v>826</v>
      </c>
      <c r="AA229" s="300" t="s">
        <v>503</v>
      </c>
      <c r="AB229" s="300" t="s">
        <v>503</v>
      </c>
      <c r="AC229" s="300" t="s">
        <v>503</v>
      </c>
      <c r="AD229" s="300">
        <v>6</v>
      </c>
      <c r="AE229" s="300" t="b">
        <v>1</v>
      </c>
      <c r="AF229" s="300" t="s">
        <v>768</v>
      </c>
      <c r="AG229" s="300" t="s">
        <v>769</v>
      </c>
      <c r="AH229" s="300">
        <v>0</v>
      </c>
      <c r="AI229" s="300">
        <v>0</v>
      </c>
      <c r="AJ229" s="300" t="s">
        <v>770</v>
      </c>
      <c r="AK229" s="300">
        <v>8</v>
      </c>
      <c r="AL229" s="300" t="s">
        <v>814</v>
      </c>
      <c r="AM229" s="300">
        <v>625</v>
      </c>
      <c r="AN229" s="300" t="b">
        <v>0</v>
      </c>
      <c r="AO229" s="300">
        <v>8</v>
      </c>
      <c r="AP229" s="300" t="s">
        <v>814</v>
      </c>
      <c r="AQ229" s="300">
        <v>625</v>
      </c>
      <c r="AR229" s="300" t="b">
        <v>0</v>
      </c>
      <c r="AS229" s="300">
        <v>625</v>
      </c>
      <c r="AT229" s="300" t="b">
        <v>0</v>
      </c>
      <c r="AU229" s="300">
        <v>0</v>
      </c>
      <c r="AV229" s="300" t="b">
        <v>0</v>
      </c>
      <c r="AW229" s="300" t="s">
        <v>967</v>
      </c>
      <c r="AX229" s="300">
        <v>0</v>
      </c>
      <c r="AY229" s="300" t="s">
        <v>967</v>
      </c>
      <c r="AZ229" s="300">
        <v>0</v>
      </c>
      <c r="BA229" s="300" t="b">
        <v>1</v>
      </c>
      <c r="BB229" s="300" t="b">
        <v>0</v>
      </c>
      <c r="BC229"/>
      <c r="BD229"/>
      <c r="BE229"/>
      <c r="BF229"/>
      <c r="BG229"/>
      <c r="BH229"/>
      <c r="BI229"/>
      <c r="BJ229"/>
      <c r="BK229"/>
      <c r="BL229"/>
      <c r="BM229"/>
      <c r="BN229"/>
      <c r="BO229"/>
      <c r="BP229"/>
      <c r="BQ229"/>
      <c r="BR229"/>
      <c r="BS229"/>
      <c r="BT229"/>
      <c r="BU229"/>
      <c r="BV229"/>
      <c r="BW229"/>
      <c r="BX229"/>
      <c r="BY229"/>
    </row>
    <row r="230" spans="5:77" ht="16.5" hidden="1" x14ac:dyDescent="0.3">
      <c r="E230" s="300" t="s">
        <v>760</v>
      </c>
      <c r="F230" s="300" t="s">
        <v>651</v>
      </c>
      <c r="G230" s="300">
        <v>20210101</v>
      </c>
      <c r="H230" s="300">
        <v>2021</v>
      </c>
      <c r="I230" s="300">
        <v>52</v>
      </c>
      <c r="J230" s="300">
        <v>2021</v>
      </c>
      <c r="K230" s="300">
        <v>562</v>
      </c>
      <c r="L230" s="300" t="s">
        <v>761</v>
      </c>
      <c r="M230" s="300" t="s">
        <v>451</v>
      </c>
      <c r="N230" s="300" t="s">
        <v>660</v>
      </c>
      <c r="O230" s="300" t="s">
        <v>762</v>
      </c>
      <c r="P230" s="300">
        <v>0</v>
      </c>
      <c r="Q230" s="300" t="s">
        <v>763</v>
      </c>
      <c r="R230" s="300" t="s">
        <v>764</v>
      </c>
      <c r="S230" s="300">
        <v>0</v>
      </c>
      <c r="T230" s="300" t="s">
        <v>763</v>
      </c>
      <c r="U230" s="300" t="s">
        <v>764</v>
      </c>
      <c r="V230" s="300" t="s">
        <v>873</v>
      </c>
      <c r="W230" s="300" t="s">
        <v>766</v>
      </c>
      <c r="X230" s="300" t="b">
        <v>1</v>
      </c>
      <c r="Y230" s="300">
        <v>310221</v>
      </c>
      <c r="Z230" s="300" t="s">
        <v>1014</v>
      </c>
      <c r="AA230" s="300" t="s">
        <v>511</v>
      </c>
      <c r="AB230" s="300" t="s">
        <v>508</v>
      </c>
      <c r="AC230" s="300" t="s">
        <v>508</v>
      </c>
      <c r="AD230" s="300">
        <v>6</v>
      </c>
      <c r="AE230" s="300" t="b">
        <v>1</v>
      </c>
      <c r="AF230" s="300" t="s">
        <v>768</v>
      </c>
      <c r="AG230" s="300" t="s">
        <v>769</v>
      </c>
      <c r="AH230" s="300">
        <v>0</v>
      </c>
      <c r="AI230" s="300">
        <v>0</v>
      </c>
      <c r="AJ230" s="300" t="s">
        <v>770</v>
      </c>
      <c r="AK230" s="300">
        <v>8</v>
      </c>
      <c r="AL230" s="300" t="s">
        <v>814</v>
      </c>
      <c r="AM230" s="300">
        <v>50100</v>
      </c>
      <c r="AN230" s="300" t="b">
        <v>0</v>
      </c>
      <c r="AO230" s="300">
        <v>8</v>
      </c>
      <c r="AP230" s="300" t="s">
        <v>814</v>
      </c>
      <c r="AQ230" s="300">
        <v>50100</v>
      </c>
      <c r="AR230" s="300" t="b">
        <v>0</v>
      </c>
      <c r="AS230" s="300">
        <v>50100</v>
      </c>
      <c r="AT230" s="300" t="b">
        <v>0</v>
      </c>
      <c r="AU230" s="300">
        <v>0</v>
      </c>
      <c r="AV230" s="300" t="b">
        <v>0</v>
      </c>
      <c r="AW230" s="300" t="s">
        <v>1015</v>
      </c>
      <c r="AX230" s="300">
        <v>0</v>
      </c>
      <c r="AY230" s="300" t="s">
        <v>1015</v>
      </c>
      <c r="AZ230" s="300">
        <v>0</v>
      </c>
      <c r="BA230" s="300" t="b">
        <v>0</v>
      </c>
      <c r="BB230" s="300" t="b">
        <v>1</v>
      </c>
      <c r="BC230"/>
      <c r="BD230"/>
      <c r="BE230"/>
      <c r="BF230"/>
      <c r="BG230"/>
      <c r="BH230"/>
      <c r="BI230"/>
      <c r="BJ230"/>
      <c r="BK230"/>
      <c r="BL230"/>
      <c r="BM230"/>
      <c r="BN230"/>
      <c r="BO230"/>
      <c r="BP230"/>
      <c r="BQ230"/>
      <c r="BR230"/>
      <c r="BS230"/>
      <c r="BT230"/>
      <c r="BU230"/>
      <c r="BV230"/>
      <c r="BW230"/>
      <c r="BX230"/>
      <c r="BY230"/>
    </row>
    <row r="231" spans="5:77" ht="16.5" hidden="1" x14ac:dyDescent="0.3">
      <c r="E231" s="300" t="s">
        <v>760</v>
      </c>
      <c r="F231" s="300" t="s">
        <v>651</v>
      </c>
      <c r="G231" s="300">
        <v>20210101</v>
      </c>
      <c r="H231" s="300">
        <v>2021</v>
      </c>
      <c r="I231" s="300">
        <v>52</v>
      </c>
      <c r="J231" s="300">
        <v>2021</v>
      </c>
      <c r="K231" s="300">
        <v>562</v>
      </c>
      <c r="L231" s="300" t="s">
        <v>761</v>
      </c>
      <c r="M231" s="300" t="s">
        <v>451</v>
      </c>
      <c r="N231" s="300" t="s">
        <v>660</v>
      </c>
      <c r="O231" s="300" t="s">
        <v>762</v>
      </c>
      <c r="P231" s="300">
        <v>251</v>
      </c>
      <c r="Q231" s="300" t="s">
        <v>778</v>
      </c>
      <c r="R231" s="300" t="s">
        <v>779</v>
      </c>
      <c r="S231" s="300">
        <v>0</v>
      </c>
      <c r="T231" s="300" t="s">
        <v>763</v>
      </c>
      <c r="U231" s="300" t="s">
        <v>764</v>
      </c>
      <c r="V231" s="300" t="s">
        <v>873</v>
      </c>
      <c r="W231" s="300" t="s">
        <v>766</v>
      </c>
      <c r="X231" s="300" t="b">
        <v>1</v>
      </c>
      <c r="Y231" s="300">
        <v>310221</v>
      </c>
      <c r="Z231" s="300" t="s">
        <v>1014</v>
      </c>
      <c r="AA231" s="300" t="s">
        <v>511</v>
      </c>
      <c r="AB231" s="300" t="s">
        <v>508</v>
      </c>
      <c r="AC231" s="300" t="s">
        <v>508</v>
      </c>
      <c r="AD231" s="300">
        <v>6</v>
      </c>
      <c r="AE231" s="300" t="b">
        <v>1</v>
      </c>
      <c r="AF231" s="300" t="s">
        <v>768</v>
      </c>
      <c r="AG231" s="300" t="s">
        <v>769</v>
      </c>
      <c r="AH231" s="300">
        <v>0</v>
      </c>
      <c r="AI231" s="300">
        <v>0</v>
      </c>
      <c r="AJ231" s="300" t="s">
        <v>770</v>
      </c>
      <c r="AK231" s="300">
        <v>8</v>
      </c>
      <c r="AL231" s="300" t="s">
        <v>814</v>
      </c>
      <c r="AM231" s="300">
        <v>50100</v>
      </c>
      <c r="AN231" s="300" t="b">
        <v>0</v>
      </c>
      <c r="AO231" s="300">
        <v>8</v>
      </c>
      <c r="AP231" s="300" t="s">
        <v>814</v>
      </c>
      <c r="AQ231" s="300">
        <v>50100</v>
      </c>
      <c r="AR231" s="300" t="b">
        <v>0</v>
      </c>
      <c r="AS231" s="300">
        <v>50100</v>
      </c>
      <c r="AT231" s="300" t="b">
        <v>0</v>
      </c>
      <c r="AU231" s="300">
        <v>0</v>
      </c>
      <c r="AV231" s="300" t="b">
        <v>0</v>
      </c>
      <c r="AW231" s="300" t="s">
        <v>1015</v>
      </c>
      <c r="AX231" s="300">
        <v>0</v>
      </c>
      <c r="AY231" s="300" t="s">
        <v>1015</v>
      </c>
      <c r="AZ231" s="300">
        <v>0</v>
      </c>
      <c r="BA231" s="300" t="b">
        <v>1</v>
      </c>
      <c r="BB231" s="300" t="b">
        <v>0</v>
      </c>
      <c r="BC231"/>
      <c r="BD231"/>
      <c r="BE231"/>
      <c r="BF231"/>
      <c r="BG231"/>
      <c r="BH231"/>
      <c r="BI231"/>
      <c r="BJ231"/>
      <c r="BK231"/>
      <c r="BL231"/>
      <c r="BM231"/>
      <c r="BN231"/>
      <c r="BO231"/>
      <c r="BP231"/>
      <c r="BQ231"/>
      <c r="BR231"/>
      <c r="BS231"/>
      <c r="BT231"/>
      <c r="BU231"/>
      <c r="BV231"/>
      <c r="BW231"/>
      <c r="BX231"/>
      <c r="BY231"/>
    </row>
    <row r="232" spans="5:77" ht="16.5" hidden="1" x14ac:dyDescent="0.3">
      <c r="E232" s="300" t="s">
        <v>760</v>
      </c>
      <c r="F232" s="300" t="s">
        <v>651</v>
      </c>
      <c r="G232" s="300">
        <v>20210101</v>
      </c>
      <c r="H232" s="300">
        <v>2021</v>
      </c>
      <c r="I232" s="300">
        <v>52</v>
      </c>
      <c r="J232" s="300">
        <v>2021</v>
      </c>
      <c r="K232" s="300">
        <v>180</v>
      </c>
      <c r="L232" s="300" t="s">
        <v>872</v>
      </c>
      <c r="M232" s="300" t="s">
        <v>486</v>
      </c>
      <c r="N232" s="300" t="s">
        <v>660</v>
      </c>
      <c r="O232" s="300" t="s">
        <v>762</v>
      </c>
      <c r="P232" s="300">
        <v>0</v>
      </c>
      <c r="Q232" s="300" t="s">
        <v>763</v>
      </c>
      <c r="R232" s="300" t="s">
        <v>764</v>
      </c>
      <c r="S232" s="300">
        <v>0</v>
      </c>
      <c r="T232" s="300" t="s">
        <v>763</v>
      </c>
      <c r="U232" s="300" t="s">
        <v>764</v>
      </c>
      <c r="V232" s="300" t="s">
        <v>873</v>
      </c>
      <c r="W232" s="300" t="s">
        <v>766</v>
      </c>
      <c r="X232" s="300" t="b">
        <v>1</v>
      </c>
      <c r="Y232" s="300">
        <v>310229</v>
      </c>
      <c r="Z232" s="300" t="s">
        <v>830</v>
      </c>
      <c r="AA232" s="300" t="s">
        <v>537</v>
      </c>
      <c r="AB232" s="300" t="s">
        <v>508</v>
      </c>
      <c r="AC232" s="300" t="s">
        <v>508</v>
      </c>
      <c r="AD232" s="300">
        <v>6</v>
      </c>
      <c r="AE232" s="300" t="b">
        <v>1</v>
      </c>
      <c r="AF232" s="300" t="s">
        <v>768</v>
      </c>
      <c r="AG232" s="300" t="s">
        <v>769</v>
      </c>
      <c r="AH232" s="300">
        <v>0</v>
      </c>
      <c r="AI232" s="300">
        <v>0</v>
      </c>
      <c r="AJ232" s="300" t="s">
        <v>770</v>
      </c>
      <c r="AK232" s="300">
        <v>8</v>
      </c>
      <c r="AL232" s="300" t="s">
        <v>814</v>
      </c>
      <c r="AM232" s="300">
        <v>160639</v>
      </c>
      <c r="AN232" s="300" t="b">
        <v>0</v>
      </c>
      <c r="AO232" s="300">
        <v>8</v>
      </c>
      <c r="AP232" s="300" t="s">
        <v>814</v>
      </c>
      <c r="AQ232" s="300">
        <v>160639</v>
      </c>
      <c r="AR232" s="300" t="b">
        <v>0</v>
      </c>
      <c r="AS232" s="300">
        <v>160639</v>
      </c>
      <c r="AT232" s="300" t="b">
        <v>0</v>
      </c>
      <c r="AU232" s="300">
        <v>0</v>
      </c>
      <c r="AV232" s="300" t="b">
        <v>0</v>
      </c>
      <c r="AW232" s="300" t="s">
        <v>1016</v>
      </c>
      <c r="AX232" s="300"/>
      <c r="AY232" s="300" t="s">
        <v>1016</v>
      </c>
      <c r="AZ232" s="300">
        <v>0</v>
      </c>
      <c r="BA232" s="300" t="b">
        <v>0</v>
      </c>
      <c r="BB232" s="300" t="b">
        <v>1</v>
      </c>
      <c r="BC232"/>
      <c r="BD232"/>
      <c r="BE232"/>
      <c r="BF232"/>
      <c r="BG232"/>
      <c r="BH232"/>
      <c r="BI232"/>
      <c r="BJ232"/>
      <c r="BK232"/>
      <c r="BL232"/>
      <c r="BM232"/>
      <c r="BN232"/>
      <c r="BO232"/>
      <c r="BP232"/>
      <c r="BQ232"/>
      <c r="BR232"/>
      <c r="BS232"/>
      <c r="BT232"/>
      <c r="BU232"/>
      <c r="BV232"/>
      <c r="BW232"/>
      <c r="BX232"/>
      <c r="BY232"/>
    </row>
    <row r="233" spans="5:77" ht="16.5" hidden="1" x14ac:dyDescent="0.3">
      <c r="E233" s="300" t="s">
        <v>760</v>
      </c>
      <c r="F233" s="300" t="s">
        <v>651</v>
      </c>
      <c r="G233" s="300">
        <v>20210101</v>
      </c>
      <c r="H233" s="300">
        <v>2021</v>
      </c>
      <c r="I233" s="300">
        <v>52</v>
      </c>
      <c r="J233" s="300">
        <v>2021</v>
      </c>
      <c r="K233" s="300">
        <v>180</v>
      </c>
      <c r="L233" s="300" t="s">
        <v>872</v>
      </c>
      <c r="M233" s="300" t="s">
        <v>486</v>
      </c>
      <c r="N233" s="300" t="s">
        <v>660</v>
      </c>
      <c r="O233" s="300" t="s">
        <v>762</v>
      </c>
      <c r="P233" s="300">
        <v>156</v>
      </c>
      <c r="Q233" s="300" t="s">
        <v>773</v>
      </c>
      <c r="R233" s="300" t="s">
        <v>774</v>
      </c>
      <c r="S233" s="300">
        <v>0</v>
      </c>
      <c r="T233" s="300" t="s">
        <v>763</v>
      </c>
      <c r="U233" s="300" t="s">
        <v>764</v>
      </c>
      <c r="V233" s="300" t="s">
        <v>873</v>
      </c>
      <c r="W233" s="300" t="s">
        <v>766</v>
      </c>
      <c r="X233" s="300" t="b">
        <v>1</v>
      </c>
      <c r="Y233" s="300">
        <v>310229</v>
      </c>
      <c r="Z233" s="300" t="s">
        <v>830</v>
      </c>
      <c r="AA233" s="300" t="s">
        <v>537</v>
      </c>
      <c r="AB233" s="300" t="s">
        <v>508</v>
      </c>
      <c r="AC233" s="300" t="s">
        <v>508</v>
      </c>
      <c r="AD233" s="300">
        <v>6</v>
      </c>
      <c r="AE233" s="300" t="b">
        <v>1</v>
      </c>
      <c r="AF233" s="300" t="s">
        <v>768</v>
      </c>
      <c r="AG233" s="300" t="s">
        <v>769</v>
      </c>
      <c r="AH233" s="300">
        <v>0</v>
      </c>
      <c r="AI233" s="300">
        <v>0</v>
      </c>
      <c r="AJ233" s="300" t="s">
        <v>770</v>
      </c>
      <c r="AK233" s="300">
        <v>8</v>
      </c>
      <c r="AL233" s="300" t="s">
        <v>814</v>
      </c>
      <c r="AM233" s="300">
        <v>20920</v>
      </c>
      <c r="AN233" s="300" t="b">
        <v>0</v>
      </c>
      <c r="AO233" s="300">
        <v>8</v>
      </c>
      <c r="AP233" s="300" t="s">
        <v>814</v>
      </c>
      <c r="AQ233" s="300">
        <v>20920</v>
      </c>
      <c r="AR233" s="300" t="b">
        <v>0</v>
      </c>
      <c r="AS233" s="300">
        <v>20920</v>
      </c>
      <c r="AT233" s="300" t="b">
        <v>0</v>
      </c>
      <c r="AU233" s="300">
        <v>0</v>
      </c>
      <c r="AV233" s="300" t="b">
        <v>0</v>
      </c>
      <c r="AW233" s="300" t="s">
        <v>1017</v>
      </c>
      <c r="AX233" s="300"/>
      <c r="AY233" s="300" t="s">
        <v>1017</v>
      </c>
      <c r="AZ233" s="300">
        <v>0</v>
      </c>
      <c r="BA233" s="300" t="b">
        <v>0</v>
      </c>
      <c r="BB233" s="300" t="b">
        <v>1</v>
      </c>
      <c r="BC233"/>
      <c r="BD233"/>
      <c r="BE233"/>
      <c r="BF233"/>
      <c r="BG233"/>
      <c r="BH233"/>
      <c r="BI233"/>
      <c r="BJ233"/>
      <c r="BK233"/>
      <c r="BL233"/>
      <c r="BM233"/>
      <c r="BN233"/>
      <c r="BO233"/>
      <c r="BP233"/>
      <c r="BQ233"/>
      <c r="BR233"/>
      <c r="BS233"/>
      <c r="BT233"/>
      <c r="BU233"/>
      <c r="BV233"/>
      <c r="BW233"/>
      <c r="BX233"/>
      <c r="BY233"/>
    </row>
    <row r="234" spans="5:77" ht="16.5" hidden="1" x14ac:dyDescent="0.3">
      <c r="E234" s="300" t="s">
        <v>760</v>
      </c>
      <c r="F234" s="300" t="s">
        <v>651</v>
      </c>
      <c r="G234" s="300">
        <v>20210101</v>
      </c>
      <c r="H234" s="300">
        <v>2021</v>
      </c>
      <c r="I234" s="300">
        <v>52</v>
      </c>
      <c r="J234" s="300">
        <v>2021</v>
      </c>
      <c r="K234" s="300">
        <v>180</v>
      </c>
      <c r="L234" s="300" t="s">
        <v>872</v>
      </c>
      <c r="M234" s="300" t="s">
        <v>486</v>
      </c>
      <c r="N234" s="300" t="s">
        <v>660</v>
      </c>
      <c r="O234" s="300" t="s">
        <v>762</v>
      </c>
      <c r="P234" s="300">
        <v>686</v>
      </c>
      <c r="Q234" s="300" t="s">
        <v>796</v>
      </c>
      <c r="R234" s="300" t="s">
        <v>438</v>
      </c>
      <c r="S234" s="300">
        <v>0</v>
      </c>
      <c r="T234" s="300" t="s">
        <v>763</v>
      </c>
      <c r="U234" s="300" t="s">
        <v>764</v>
      </c>
      <c r="V234" s="300" t="s">
        <v>873</v>
      </c>
      <c r="W234" s="300" t="s">
        <v>766</v>
      </c>
      <c r="X234" s="300" t="b">
        <v>1</v>
      </c>
      <c r="Y234" s="300">
        <v>310229</v>
      </c>
      <c r="Z234" s="300" t="s">
        <v>830</v>
      </c>
      <c r="AA234" s="300" t="s">
        <v>537</v>
      </c>
      <c r="AB234" s="300" t="s">
        <v>508</v>
      </c>
      <c r="AC234" s="300" t="s">
        <v>508</v>
      </c>
      <c r="AD234" s="300">
        <v>6</v>
      </c>
      <c r="AE234" s="300" t="b">
        <v>1</v>
      </c>
      <c r="AF234" s="300" t="s">
        <v>768</v>
      </c>
      <c r="AG234" s="300" t="s">
        <v>769</v>
      </c>
      <c r="AH234" s="300">
        <v>0</v>
      </c>
      <c r="AI234" s="300">
        <v>0</v>
      </c>
      <c r="AJ234" s="300" t="s">
        <v>770</v>
      </c>
      <c r="AK234" s="300">
        <v>8</v>
      </c>
      <c r="AL234" s="300" t="s">
        <v>814</v>
      </c>
      <c r="AM234" s="300">
        <v>139239</v>
      </c>
      <c r="AN234" s="300" t="b">
        <v>0</v>
      </c>
      <c r="AO234" s="300">
        <v>8</v>
      </c>
      <c r="AP234" s="300" t="s">
        <v>814</v>
      </c>
      <c r="AQ234" s="300">
        <v>139239</v>
      </c>
      <c r="AR234" s="300" t="b">
        <v>0</v>
      </c>
      <c r="AS234" s="300">
        <v>139239</v>
      </c>
      <c r="AT234" s="300" t="b">
        <v>0</v>
      </c>
      <c r="AU234" s="300">
        <v>0</v>
      </c>
      <c r="AV234" s="300" t="b">
        <v>0</v>
      </c>
      <c r="AW234" s="300" t="s">
        <v>991</v>
      </c>
      <c r="AX234" s="300"/>
      <c r="AY234" s="300" t="s">
        <v>991</v>
      </c>
      <c r="AZ234" s="300">
        <v>0</v>
      </c>
      <c r="BA234" s="300" t="b">
        <v>0</v>
      </c>
      <c r="BB234" s="300" t="b">
        <v>1</v>
      </c>
      <c r="BC234"/>
      <c r="BD234"/>
      <c r="BE234"/>
      <c r="BF234"/>
      <c r="BG234"/>
      <c r="BH234"/>
      <c r="BI234"/>
      <c r="BJ234"/>
      <c r="BK234"/>
      <c r="BL234"/>
      <c r="BM234"/>
      <c r="BN234"/>
      <c r="BO234"/>
      <c r="BP234"/>
      <c r="BQ234"/>
      <c r="BR234"/>
      <c r="BS234"/>
      <c r="BT234"/>
      <c r="BU234"/>
      <c r="BV234"/>
      <c r="BW234"/>
      <c r="BX234"/>
      <c r="BY234"/>
    </row>
    <row r="235" spans="5:77" ht="16.5" hidden="1" x14ac:dyDescent="0.3">
      <c r="E235" s="300" t="s">
        <v>760</v>
      </c>
      <c r="F235" s="300" t="s">
        <v>651</v>
      </c>
      <c r="G235" s="300">
        <v>20210101</v>
      </c>
      <c r="H235" s="300">
        <v>2021</v>
      </c>
      <c r="I235" s="300">
        <v>52</v>
      </c>
      <c r="J235" s="300">
        <v>2021</v>
      </c>
      <c r="K235" s="300">
        <v>180</v>
      </c>
      <c r="L235" s="300" t="s">
        <v>872</v>
      </c>
      <c r="M235" s="300" t="s">
        <v>486</v>
      </c>
      <c r="N235" s="300" t="s">
        <v>660</v>
      </c>
      <c r="O235" s="300" t="s">
        <v>762</v>
      </c>
      <c r="P235" s="300">
        <v>826</v>
      </c>
      <c r="Q235" s="300" t="s">
        <v>937</v>
      </c>
      <c r="R235" s="300" t="s">
        <v>938</v>
      </c>
      <c r="S235" s="300">
        <v>0</v>
      </c>
      <c r="T235" s="300" t="s">
        <v>763</v>
      </c>
      <c r="U235" s="300" t="s">
        <v>764</v>
      </c>
      <c r="V235" s="300" t="s">
        <v>873</v>
      </c>
      <c r="W235" s="300" t="s">
        <v>766</v>
      </c>
      <c r="X235" s="300" t="b">
        <v>1</v>
      </c>
      <c r="Y235" s="300">
        <v>310229</v>
      </c>
      <c r="Z235" s="300" t="s">
        <v>830</v>
      </c>
      <c r="AA235" s="300" t="s">
        <v>537</v>
      </c>
      <c r="AB235" s="300" t="s">
        <v>508</v>
      </c>
      <c r="AC235" s="300" t="s">
        <v>508</v>
      </c>
      <c r="AD235" s="300">
        <v>6</v>
      </c>
      <c r="AE235" s="300" t="b">
        <v>1</v>
      </c>
      <c r="AF235" s="300" t="s">
        <v>768</v>
      </c>
      <c r="AG235" s="300" t="s">
        <v>769</v>
      </c>
      <c r="AH235" s="300">
        <v>0</v>
      </c>
      <c r="AI235" s="300">
        <v>0</v>
      </c>
      <c r="AJ235" s="300" t="s">
        <v>770</v>
      </c>
      <c r="AK235" s="300">
        <v>8</v>
      </c>
      <c r="AL235" s="300" t="s">
        <v>814</v>
      </c>
      <c r="AM235" s="300">
        <v>480</v>
      </c>
      <c r="AN235" s="300" t="b">
        <v>0</v>
      </c>
      <c r="AO235" s="300">
        <v>8</v>
      </c>
      <c r="AP235" s="300" t="s">
        <v>814</v>
      </c>
      <c r="AQ235" s="300">
        <v>480</v>
      </c>
      <c r="AR235" s="300" t="b">
        <v>0</v>
      </c>
      <c r="AS235" s="300">
        <v>480</v>
      </c>
      <c r="AT235" s="300" t="b">
        <v>0</v>
      </c>
      <c r="AU235" s="300">
        <v>0</v>
      </c>
      <c r="AV235" s="300" t="b">
        <v>0</v>
      </c>
      <c r="AW235" s="300" t="s">
        <v>995</v>
      </c>
      <c r="AX235" s="300"/>
      <c r="AY235" s="300" t="s">
        <v>995</v>
      </c>
      <c r="AZ235" s="300">
        <v>0</v>
      </c>
      <c r="BA235" s="300" t="b">
        <v>0</v>
      </c>
      <c r="BB235" s="300" t="b">
        <v>1</v>
      </c>
      <c r="BC235"/>
      <c r="BD235"/>
      <c r="BE235"/>
      <c r="BF235"/>
      <c r="BG235"/>
      <c r="BH235"/>
      <c r="BI235"/>
      <c r="BJ235"/>
      <c r="BK235"/>
      <c r="BL235"/>
      <c r="BM235"/>
      <c r="BN235"/>
      <c r="BO235"/>
      <c r="BP235"/>
      <c r="BQ235"/>
      <c r="BR235"/>
      <c r="BS235"/>
      <c r="BT235"/>
      <c r="BU235"/>
      <c r="BV235"/>
      <c r="BW235"/>
      <c r="BX235"/>
      <c r="BY235"/>
    </row>
    <row r="236" spans="5:77" ht="16.5" hidden="1" x14ac:dyDescent="0.3">
      <c r="E236" s="300" t="s">
        <v>760</v>
      </c>
      <c r="F236" s="300" t="s">
        <v>651</v>
      </c>
      <c r="G236" s="300">
        <v>20210101</v>
      </c>
      <c r="H236" s="300">
        <v>2021</v>
      </c>
      <c r="I236" s="300">
        <v>52</v>
      </c>
      <c r="J236" s="300">
        <v>2021</v>
      </c>
      <c r="K236" s="300">
        <v>562</v>
      </c>
      <c r="L236" s="300" t="s">
        <v>761</v>
      </c>
      <c r="M236" s="300" t="s">
        <v>451</v>
      </c>
      <c r="N236" s="300" t="s">
        <v>660</v>
      </c>
      <c r="O236" s="300" t="s">
        <v>762</v>
      </c>
      <c r="P236" s="300">
        <v>0</v>
      </c>
      <c r="Q236" s="300" t="s">
        <v>763</v>
      </c>
      <c r="R236" s="300" t="s">
        <v>764</v>
      </c>
      <c r="S236" s="300">
        <v>0</v>
      </c>
      <c r="T236" s="300" t="s">
        <v>763</v>
      </c>
      <c r="U236" s="300" t="s">
        <v>764</v>
      </c>
      <c r="V236" s="300" t="s">
        <v>873</v>
      </c>
      <c r="W236" s="300" t="s">
        <v>766</v>
      </c>
      <c r="X236" s="300" t="b">
        <v>1</v>
      </c>
      <c r="Y236" s="300">
        <v>310229</v>
      </c>
      <c r="Z236" s="300" t="s">
        <v>830</v>
      </c>
      <c r="AA236" s="300" t="s">
        <v>537</v>
      </c>
      <c r="AB236" s="300" t="s">
        <v>508</v>
      </c>
      <c r="AC236" s="300" t="s">
        <v>508</v>
      </c>
      <c r="AD236" s="300">
        <v>6</v>
      </c>
      <c r="AE236" s="300" t="b">
        <v>1</v>
      </c>
      <c r="AF236" s="300" t="s">
        <v>768</v>
      </c>
      <c r="AG236" s="300" t="s">
        <v>769</v>
      </c>
      <c r="AH236" s="300">
        <v>0</v>
      </c>
      <c r="AI236" s="300">
        <v>0</v>
      </c>
      <c r="AJ236" s="300" t="s">
        <v>770</v>
      </c>
      <c r="AK236" s="300">
        <v>8</v>
      </c>
      <c r="AL236" s="300" t="s">
        <v>814</v>
      </c>
      <c r="AM236" s="300">
        <v>107625</v>
      </c>
      <c r="AN236" s="300" t="b">
        <v>0</v>
      </c>
      <c r="AO236" s="300">
        <v>8</v>
      </c>
      <c r="AP236" s="300" t="s">
        <v>814</v>
      </c>
      <c r="AQ236" s="300">
        <v>107625</v>
      </c>
      <c r="AR236" s="300" t="b">
        <v>0</v>
      </c>
      <c r="AS236" s="300">
        <v>107625</v>
      </c>
      <c r="AT236" s="300" t="b">
        <v>0</v>
      </c>
      <c r="AU236" s="300">
        <v>0</v>
      </c>
      <c r="AV236" s="300" t="b">
        <v>0</v>
      </c>
      <c r="AW236" s="300" t="s">
        <v>1018</v>
      </c>
      <c r="AX236" s="300">
        <v>0</v>
      </c>
      <c r="AY236" s="300" t="s">
        <v>1018</v>
      </c>
      <c r="AZ236" s="300">
        <v>0</v>
      </c>
      <c r="BA236" s="300" t="b">
        <v>0</v>
      </c>
      <c r="BB236" s="300" t="b">
        <v>1</v>
      </c>
      <c r="BC236"/>
      <c r="BD236"/>
      <c r="BE236"/>
      <c r="BF236"/>
      <c r="BG236"/>
      <c r="BH236"/>
      <c r="BI236"/>
      <c r="BJ236"/>
      <c r="BK236"/>
      <c r="BL236"/>
      <c r="BM236"/>
      <c r="BN236"/>
      <c r="BO236"/>
      <c r="BP236"/>
      <c r="BQ236"/>
      <c r="BR236"/>
      <c r="BS236"/>
      <c r="BT236"/>
      <c r="BU236"/>
      <c r="BV236"/>
      <c r="BW236"/>
      <c r="BX236"/>
      <c r="BY236"/>
    </row>
    <row r="237" spans="5:77" ht="16.5" hidden="1" x14ac:dyDescent="0.3">
      <c r="E237" s="300" t="s">
        <v>760</v>
      </c>
      <c r="F237" s="300" t="s">
        <v>651</v>
      </c>
      <c r="G237" s="300">
        <v>20210101</v>
      </c>
      <c r="H237" s="300">
        <v>2021</v>
      </c>
      <c r="I237" s="300">
        <v>52</v>
      </c>
      <c r="J237" s="300">
        <v>2021</v>
      </c>
      <c r="K237" s="300">
        <v>562</v>
      </c>
      <c r="L237" s="300" t="s">
        <v>761</v>
      </c>
      <c r="M237" s="300" t="s">
        <v>451</v>
      </c>
      <c r="N237" s="300" t="s">
        <v>660</v>
      </c>
      <c r="O237" s="300" t="s">
        <v>762</v>
      </c>
      <c r="P237" s="300">
        <v>204</v>
      </c>
      <c r="Q237" s="300" t="s">
        <v>776</v>
      </c>
      <c r="R237" s="300" t="s">
        <v>432</v>
      </c>
      <c r="S237" s="300">
        <v>0</v>
      </c>
      <c r="T237" s="300" t="s">
        <v>763</v>
      </c>
      <c r="U237" s="300" t="s">
        <v>764</v>
      </c>
      <c r="V237" s="300" t="s">
        <v>873</v>
      </c>
      <c r="W237" s="300" t="s">
        <v>766</v>
      </c>
      <c r="X237" s="300" t="b">
        <v>1</v>
      </c>
      <c r="Y237" s="300">
        <v>310229</v>
      </c>
      <c r="Z237" s="300" t="s">
        <v>830</v>
      </c>
      <c r="AA237" s="300" t="s">
        <v>537</v>
      </c>
      <c r="AB237" s="300" t="s">
        <v>508</v>
      </c>
      <c r="AC237" s="300" t="s">
        <v>508</v>
      </c>
      <c r="AD237" s="300">
        <v>6</v>
      </c>
      <c r="AE237" s="300" t="b">
        <v>1</v>
      </c>
      <c r="AF237" s="300" t="s">
        <v>768</v>
      </c>
      <c r="AG237" s="300" t="s">
        <v>769</v>
      </c>
      <c r="AH237" s="300">
        <v>0</v>
      </c>
      <c r="AI237" s="300">
        <v>0</v>
      </c>
      <c r="AJ237" s="300" t="s">
        <v>770</v>
      </c>
      <c r="AK237" s="300">
        <v>8</v>
      </c>
      <c r="AL237" s="300" t="s">
        <v>814</v>
      </c>
      <c r="AM237" s="300">
        <v>75000</v>
      </c>
      <c r="AN237" s="300" t="b">
        <v>0</v>
      </c>
      <c r="AO237" s="300">
        <v>8</v>
      </c>
      <c r="AP237" s="300" t="s">
        <v>814</v>
      </c>
      <c r="AQ237" s="300">
        <v>75000</v>
      </c>
      <c r="AR237" s="300" t="b">
        <v>0</v>
      </c>
      <c r="AS237" s="300">
        <v>75000</v>
      </c>
      <c r="AT237" s="300" t="b">
        <v>0</v>
      </c>
      <c r="AU237" s="300">
        <v>0</v>
      </c>
      <c r="AV237" s="300" t="b">
        <v>0</v>
      </c>
      <c r="AW237" s="300" t="s">
        <v>1019</v>
      </c>
      <c r="AX237" s="300">
        <v>0</v>
      </c>
      <c r="AY237" s="300" t="s">
        <v>1019</v>
      </c>
      <c r="AZ237" s="300">
        <v>0</v>
      </c>
      <c r="BA237" s="300" t="b">
        <v>1</v>
      </c>
      <c r="BB237" s="300" t="b">
        <v>0</v>
      </c>
      <c r="BC237"/>
      <c r="BD237"/>
      <c r="BE237"/>
      <c r="BF237"/>
      <c r="BG237"/>
      <c r="BH237"/>
      <c r="BI237"/>
      <c r="BJ237"/>
      <c r="BK237"/>
      <c r="BL237"/>
      <c r="BM237"/>
      <c r="BN237"/>
      <c r="BO237"/>
      <c r="BP237"/>
      <c r="BQ237"/>
      <c r="BR237"/>
      <c r="BS237"/>
      <c r="BT237"/>
      <c r="BU237"/>
      <c r="BV237"/>
      <c r="BW237"/>
      <c r="BX237"/>
      <c r="BY237"/>
    </row>
    <row r="238" spans="5:77" ht="16.5" hidden="1" x14ac:dyDescent="0.3">
      <c r="E238" s="300" t="s">
        <v>760</v>
      </c>
      <c r="F238" s="300" t="s">
        <v>651</v>
      </c>
      <c r="G238" s="300">
        <v>20210101</v>
      </c>
      <c r="H238" s="300">
        <v>2021</v>
      </c>
      <c r="I238" s="300">
        <v>52</v>
      </c>
      <c r="J238" s="300">
        <v>2021</v>
      </c>
      <c r="K238" s="300">
        <v>562</v>
      </c>
      <c r="L238" s="300" t="s">
        <v>761</v>
      </c>
      <c r="M238" s="300" t="s">
        <v>451</v>
      </c>
      <c r="N238" s="300" t="s">
        <v>660</v>
      </c>
      <c r="O238" s="300" t="s">
        <v>762</v>
      </c>
      <c r="P238" s="300">
        <v>566</v>
      </c>
      <c r="Q238" s="300" t="s">
        <v>791</v>
      </c>
      <c r="R238" s="300" t="s">
        <v>434</v>
      </c>
      <c r="S238" s="300">
        <v>0</v>
      </c>
      <c r="T238" s="300" t="s">
        <v>763</v>
      </c>
      <c r="U238" s="300" t="s">
        <v>764</v>
      </c>
      <c r="V238" s="300" t="s">
        <v>873</v>
      </c>
      <c r="W238" s="300" t="s">
        <v>766</v>
      </c>
      <c r="X238" s="300" t="b">
        <v>1</v>
      </c>
      <c r="Y238" s="300">
        <v>310229</v>
      </c>
      <c r="Z238" s="300" t="s">
        <v>830</v>
      </c>
      <c r="AA238" s="300" t="s">
        <v>537</v>
      </c>
      <c r="AB238" s="300" t="s">
        <v>508</v>
      </c>
      <c r="AC238" s="300" t="s">
        <v>508</v>
      </c>
      <c r="AD238" s="300">
        <v>6</v>
      </c>
      <c r="AE238" s="300" t="b">
        <v>1</v>
      </c>
      <c r="AF238" s="300" t="s">
        <v>768</v>
      </c>
      <c r="AG238" s="300" t="s">
        <v>769</v>
      </c>
      <c r="AH238" s="300">
        <v>0</v>
      </c>
      <c r="AI238" s="300">
        <v>0</v>
      </c>
      <c r="AJ238" s="300" t="s">
        <v>770</v>
      </c>
      <c r="AK238" s="300">
        <v>8</v>
      </c>
      <c r="AL238" s="300" t="s">
        <v>814</v>
      </c>
      <c r="AM238" s="300">
        <v>32625</v>
      </c>
      <c r="AN238" s="300" t="b">
        <v>0</v>
      </c>
      <c r="AO238" s="300">
        <v>8</v>
      </c>
      <c r="AP238" s="300" t="s">
        <v>814</v>
      </c>
      <c r="AQ238" s="300">
        <v>32625</v>
      </c>
      <c r="AR238" s="300" t="b">
        <v>0</v>
      </c>
      <c r="AS238" s="300">
        <v>32625</v>
      </c>
      <c r="AT238" s="300" t="b">
        <v>0</v>
      </c>
      <c r="AU238" s="300">
        <v>0</v>
      </c>
      <c r="AV238" s="300" t="b">
        <v>0</v>
      </c>
      <c r="AW238" s="300" t="s">
        <v>1020</v>
      </c>
      <c r="AX238" s="300">
        <v>0</v>
      </c>
      <c r="AY238" s="300" t="s">
        <v>1020</v>
      </c>
      <c r="AZ238" s="300">
        <v>0</v>
      </c>
      <c r="BA238" s="300" t="b">
        <v>1</v>
      </c>
      <c r="BB238" s="300" t="b">
        <v>0</v>
      </c>
      <c r="BC238"/>
      <c r="BD238"/>
      <c r="BE238"/>
      <c r="BF238"/>
      <c r="BG238"/>
      <c r="BH238"/>
      <c r="BI238"/>
      <c r="BJ238"/>
      <c r="BK238"/>
      <c r="BL238"/>
      <c r="BM238"/>
      <c r="BN238"/>
      <c r="BO238"/>
      <c r="BP238"/>
      <c r="BQ238"/>
      <c r="BR238"/>
      <c r="BS238"/>
      <c r="BT238"/>
      <c r="BU238"/>
      <c r="BV238"/>
      <c r="BW238"/>
      <c r="BX238"/>
      <c r="BY238"/>
    </row>
    <row r="239" spans="5:77" ht="16.5" hidden="1" x14ac:dyDescent="0.3">
      <c r="E239" s="300" t="s">
        <v>760</v>
      </c>
      <c r="F239" s="300" t="s">
        <v>651</v>
      </c>
      <c r="G239" s="300">
        <v>20210101</v>
      </c>
      <c r="H239" s="300">
        <v>2021</v>
      </c>
      <c r="I239" s="300">
        <v>52</v>
      </c>
      <c r="J239" s="300">
        <v>2021</v>
      </c>
      <c r="K239" s="300">
        <v>180</v>
      </c>
      <c r="L239" s="300" t="s">
        <v>872</v>
      </c>
      <c r="M239" s="300" t="s">
        <v>486</v>
      </c>
      <c r="N239" s="300" t="s">
        <v>660</v>
      </c>
      <c r="O239" s="300" t="s">
        <v>762</v>
      </c>
      <c r="P239" s="300">
        <v>0</v>
      </c>
      <c r="Q239" s="300" t="s">
        <v>763</v>
      </c>
      <c r="R239" s="300" t="s">
        <v>764</v>
      </c>
      <c r="S239" s="300">
        <v>0</v>
      </c>
      <c r="T239" s="300" t="s">
        <v>763</v>
      </c>
      <c r="U239" s="300" t="s">
        <v>764</v>
      </c>
      <c r="V239" s="300" t="s">
        <v>873</v>
      </c>
      <c r="W239" s="300" t="s">
        <v>766</v>
      </c>
      <c r="X239" s="300" t="b">
        <v>1</v>
      </c>
      <c r="Y239" s="300">
        <v>310230</v>
      </c>
      <c r="Z239" s="300" t="s">
        <v>834</v>
      </c>
      <c r="AA239" s="300" t="s">
        <v>507</v>
      </c>
      <c r="AB239" s="300" t="s">
        <v>508</v>
      </c>
      <c r="AC239" s="300" t="s">
        <v>508</v>
      </c>
      <c r="AD239" s="300">
        <v>6</v>
      </c>
      <c r="AE239" s="300" t="b">
        <v>1</v>
      </c>
      <c r="AF239" s="300" t="s">
        <v>768</v>
      </c>
      <c r="AG239" s="300" t="s">
        <v>769</v>
      </c>
      <c r="AH239" s="300">
        <v>0</v>
      </c>
      <c r="AI239" s="300">
        <v>0</v>
      </c>
      <c r="AJ239" s="300" t="s">
        <v>770</v>
      </c>
      <c r="AK239" s="300">
        <v>-1</v>
      </c>
      <c r="AL239" s="300" t="s">
        <v>771</v>
      </c>
      <c r="AM239" s="300">
        <v>0</v>
      </c>
      <c r="AN239" s="300" t="b">
        <v>0</v>
      </c>
      <c r="AO239" s="300">
        <v>8</v>
      </c>
      <c r="AP239" s="300" t="s">
        <v>814</v>
      </c>
      <c r="AQ239" s="300">
        <v>29726668</v>
      </c>
      <c r="AR239" s="300" t="b">
        <v>0</v>
      </c>
      <c r="AS239" s="300"/>
      <c r="AT239" s="300" t="b">
        <v>0</v>
      </c>
      <c r="AU239" s="300">
        <v>0</v>
      </c>
      <c r="AV239" s="300" t="b">
        <v>0</v>
      </c>
      <c r="AW239" s="300" t="s">
        <v>1021</v>
      </c>
      <c r="AX239" s="300"/>
      <c r="AY239" s="300" t="s">
        <v>1021</v>
      </c>
      <c r="AZ239" s="300">
        <v>0</v>
      </c>
      <c r="BA239" s="300" t="b">
        <v>0</v>
      </c>
      <c r="BB239" s="300" t="b">
        <v>1</v>
      </c>
      <c r="BC239"/>
      <c r="BD239"/>
      <c r="BE239"/>
      <c r="BF239"/>
      <c r="BG239"/>
      <c r="BH239"/>
      <c r="BI239"/>
      <c r="BJ239"/>
      <c r="BK239"/>
      <c r="BL239"/>
      <c r="BM239"/>
      <c r="BN239"/>
      <c r="BO239"/>
      <c r="BP239"/>
      <c r="BQ239"/>
      <c r="BR239"/>
      <c r="BS239"/>
      <c r="BT239"/>
      <c r="BU239"/>
      <c r="BV239"/>
      <c r="BW239"/>
      <c r="BX239"/>
      <c r="BY239"/>
    </row>
    <row r="240" spans="5:77" ht="16.5" hidden="1" x14ac:dyDescent="0.3">
      <c r="E240" s="300" t="s">
        <v>760</v>
      </c>
      <c r="F240" s="300" t="s">
        <v>651</v>
      </c>
      <c r="G240" s="300">
        <v>20210101</v>
      </c>
      <c r="H240" s="300">
        <v>2021</v>
      </c>
      <c r="I240" s="300">
        <v>52</v>
      </c>
      <c r="J240" s="300">
        <v>2021</v>
      </c>
      <c r="K240" s="300">
        <v>180</v>
      </c>
      <c r="L240" s="300" t="s">
        <v>872</v>
      </c>
      <c r="M240" s="300" t="s">
        <v>486</v>
      </c>
      <c r="N240" s="300" t="s">
        <v>660</v>
      </c>
      <c r="O240" s="300" t="s">
        <v>762</v>
      </c>
      <c r="P240" s="300">
        <v>56</v>
      </c>
      <c r="Q240" s="300" t="s">
        <v>877</v>
      </c>
      <c r="R240" s="300" t="s">
        <v>878</v>
      </c>
      <c r="S240" s="300">
        <v>0</v>
      </c>
      <c r="T240" s="300" t="s">
        <v>763</v>
      </c>
      <c r="U240" s="300" t="s">
        <v>764</v>
      </c>
      <c r="V240" s="300" t="s">
        <v>873</v>
      </c>
      <c r="W240" s="300" t="s">
        <v>766</v>
      </c>
      <c r="X240" s="300" t="b">
        <v>1</v>
      </c>
      <c r="Y240" s="300">
        <v>310230</v>
      </c>
      <c r="Z240" s="300" t="s">
        <v>834</v>
      </c>
      <c r="AA240" s="300" t="s">
        <v>507</v>
      </c>
      <c r="AB240" s="300" t="s">
        <v>508</v>
      </c>
      <c r="AC240" s="300" t="s">
        <v>508</v>
      </c>
      <c r="AD240" s="300">
        <v>6</v>
      </c>
      <c r="AE240" s="300" t="b">
        <v>1</v>
      </c>
      <c r="AF240" s="300" t="s">
        <v>768</v>
      </c>
      <c r="AG240" s="300" t="s">
        <v>769</v>
      </c>
      <c r="AH240" s="300">
        <v>0</v>
      </c>
      <c r="AI240" s="300">
        <v>0</v>
      </c>
      <c r="AJ240" s="300" t="s">
        <v>770</v>
      </c>
      <c r="AK240" s="300">
        <v>-1</v>
      </c>
      <c r="AL240" s="300" t="s">
        <v>771</v>
      </c>
      <c r="AM240" s="300">
        <v>0</v>
      </c>
      <c r="AN240" s="300" t="b">
        <v>0</v>
      </c>
      <c r="AO240" s="300">
        <v>8</v>
      </c>
      <c r="AP240" s="300" t="s">
        <v>814</v>
      </c>
      <c r="AQ240" s="300">
        <v>1</v>
      </c>
      <c r="AR240" s="300" t="b">
        <v>0</v>
      </c>
      <c r="AS240" s="300"/>
      <c r="AT240" s="300" t="b">
        <v>0</v>
      </c>
      <c r="AU240" s="300">
        <v>0</v>
      </c>
      <c r="AV240" s="300" t="b">
        <v>0</v>
      </c>
      <c r="AW240" s="300" t="s">
        <v>1022</v>
      </c>
      <c r="AX240" s="300"/>
      <c r="AY240" s="300" t="s">
        <v>1022</v>
      </c>
      <c r="AZ240" s="300">
        <v>0</v>
      </c>
      <c r="BA240" s="300" t="b">
        <v>0</v>
      </c>
      <c r="BB240" s="300" t="b">
        <v>1</v>
      </c>
      <c r="BC240"/>
      <c r="BD240"/>
      <c r="BE240"/>
      <c r="BF240"/>
      <c r="BG240"/>
      <c r="BH240"/>
      <c r="BI240"/>
      <c r="BJ240"/>
      <c r="BK240"/>
      <c r="BL240"/>
      <c r="BM240"/>
      <c r="BN240"/>
      <c r="BO240"/>
      <c r="BP240"/>
      <c r="BQ240"/>
      <c r="BR240"/>
      <c r="BS240"/>
      <c r="BT240"/>
      <c r="BU240"/>
      <c r="BV240"/>
      <c r="BW240"/>
      <c r="BX240"/>
      <c r="BY240"/>
    </row>
    <row r="241" spans="5:77" ht="16.5" hidden="1" x14ac:dyDescent="0.3">
      <c r="E241" s="300" t="s">
        <v>760</v>
      </c>
      <c r="F241" s="300" t="s">
        <v>651</v>
      </c>
      <c r="G241" s="300">
        <v>20210101</v>
      </c>
      <c r="H241" s="300">
        <v>2021</v>
      </c>
      <c r="I241" s="300">
        <v>52</v>
      </c>
      <c r="J241" s="300">
        <v>2021</v>
      </c>
      <c r="K241" s="300">
        <v>180</v>
      </c>
      <c r="L241" s="300" t="s">
        <v>872</v>
      </c>
      <c r="M241" s="300" t="s">
        <v>486</v>
      </c>
      <c r="N241" s="300" t="s">
        <v>660</v>
      </c>
      <c r="O241" s="300" t="s">
        <v>762</v>
      </c>
      <c r="P241" s="300">
        <v>643</v>
      </c>
      <c r="Q241" s="300" t="s">
        <v>793</v>
      </c>
      <c r="R241" s="300" t="s">
        <v>794</v>
      </c>
      <c r="S241" s="300">
        <v>0</v>
      </c>
      <c r="T241" s="300" t="s">
        <v>763</v>
      </c>
      <c r="U241" s="300" t="s">
        <v>764</v>
      </c>
      <c r="V241" s="300" t="s">
        <v>873</v>
      </c>
      <c r="W241" s="300" t="s">
        <v>766</v>
      </c>
      <c r="X241" s="300" t="b">
        <v>1</v>
      </c>
      <c r="Y241" s="300">
        <v>310230</v>
      </c>
      <c r="Z241" s="300" t="s">
        <v>834</v>
      </c>
      <c r="AA241" s="300" t="s">
        <v>507</v>
      </c>
      <c r="AB241" s="300" t="s">
        <v>508</v>
      </c>
      <c r="AC241" s="300" t="s">
        <v>508</v>
      </c>
      <c r="AD241" s="300">
        <v>6</v>
      </c>
      <c r="AE241" s="300" t="b">
        <v>1</v>
      </c>
      <c r="AF241" s="300" t="s">
        <v>768</v>
      </c>
      <c r="AG241" s="300" t="s">
        <v>769</v>
      </c>
      <c r="AH241" s="300">
        <v>0</v>
      </c>
      <c r="AI241" s="300">
        <v>0</v>
      </c>
      <c r="AJ241" s="300" t="s">
        <v>770</v>
      </c>
      <c r="AK241" s="300">
        <v>8</v>
      </c>
      <c r="AL241" s="300" t="s">
        <v>814</v>
      </c>
      <c r="AM241" s="300">
        <v>8518920</v>
      </c>
      <c r="AN241" s="300" t="b">
        <v>0</v>
      </c>
      <c r="AO241" s="300">
        <v>8</v>
      </c>
      <c r="AP241" s="300" t="s">
        <v>814</v>
      </c>
      <c r="AQ241" s="300">
        <v>8518920</v>
      </c>
      <c r="AR241" s="300" t="b">
        <v>0</v>
      </c>
      <c r="AS241" s="300">
        <v>8518920</v>
      </c>
      <c r="AT241" s="300" t="b">
        <v>0</v>
      </c>
      <c r="AU241" s="300">
        <v>0</v>
      </c>
      <c r="AV241" s="300" t="b">
        <v>0</v>
      </c>
      <c r="AW241" s="300" t="s">
        <v>1023</v>
      </c>
      <c r="AX241" s="300"/>
      <c r="AY241" s="300" t="s">
        <v>1023</v>
      </c>
      <c r="AZ241" s="300">
        <v>0</v>
      </c>
      <c r="BA241" s="300" t="b">
        <v>0</v>
      </c>
      <c r="BB241" s="300" t="b">
        <v>1</v>
      </c>
      <c r="BC241"/>
      <c r="BD241"/>
      <c r="BE241"/>
      <c r="BF241"/>
      <c r="BG241"/>
      <c r="BH241"/>
      <c r="BI241"/>
      <c r="BJ241"/>
      <c r="BK241"/>
      <c r="BL241"/>
      <c r="BM241"/>
      <c r="BN241"/>
      <c r="BO241"/>
      <c r="BP241"/>
      <c r="BQ241"/>
      <c r="BR241"/>
      <c r="BS241"/>
      <c r="BT241"/>
      <c r="BU241"/>
      <c r="BV241"/>
      <c r="BW241"/>
      <c r="BX241"/>
      <c r="BY241"/>
    </row>
    <row r="242" spans="5:77" ht="16.5" hidden="1" x14ac:dyDescent="0.3">
      <c r="E242" s="300" t="s">
        <v>760</v>
      </c>
      <c r="F242" s="300" t="s">
        <v>651</v>
      </c>
      <c r="G242" s="300">
        <v>20210101</v>
      </c>
      <c r="H242" s="300">
        <v>2021</v>
      </c>
      <c r="I242" s="300">
        <v>52</v>
      </c>
      <c r="J242" s="300">
        <v>2021</v>
      </c>
      <c r="K242" s="300">
        <v>180</v>
      </c>
      <c r="L242" s="300" t="s">
        <v>872</v>
      </c>
      <c r="M242" s="300" t="s">
        <v>486</v>
      </c>
      <c r="N242" s="300" t="s">
        <v>660</v>
      </c>
      <c r="O242" s="300" t="s">
        <v>762</v>
      </c>
      <c r="P242" s="300">
        <v>704</v>
      </c>
      <c r="Q242" s="300" t="s">
        <v>914</v>
      </c>
      <c r="R242" s="300" t="s">
        <v>915</v>
      </c>
      <c r="S242" s="300">
        <v>0</v>
      </c>
      <c r="T242" s="300" t="s">
        <v>763</v>
      </c>
      <c r="U242" s="300" t="s">
        <v>764</v>
      </c>
      <c r="V242" s="300" t="s">
        <v>873</v>
      </c>
      <c r="W242" s="300" t="s">
        <v>766</v>
      </c>
      <c r="X242" s="300" t="b">
        <v>1</v>
      </c>
      <c r="Y242" s="300">
        <v>310230</v>
      </c>
      <c r="Z242" s="300" t="s">
        <v>834</v>
      </c>
      <c r="AA242" s="300" t="s">
        <v>507</v>
      </c>
      <c r="AB242" s="300" t="s">
        <v>508</v>
      </c>
      <c r="AC242" s="300" t="s">
        <v>508</v>
      </c>
      <c r="AD242" s="300">
        <v>6</v>
      </c>
      <c r="AE242" s="300" t="b">
        <v>1</v>
      </c>
      <c r="AF242" s="300" t="s">
        <v>768</v>
      </c>
      <c r="AG242" s="300" t="s">
        <v>769</v>
      </c>
      <c r="AH242" s="300">
        <v>0</v>
      </c>
      <c r="AI242" s="300">
        <v>0</v>
      </c>
      <c r="AJ242" s="300" t="s">
        <v>770</v>
      </c>
      <c r="AK242" s="300">
        <v>8</v>
      </c>
      <c r="AL242" s="300" t="s">
        <v>814</v>
      </c>
      <c r="AM242" s="300">
        <v>4030210</v>
      </c>
      <c r="AN242" s="300" t="b">
        <v>0</v>
      </c>
      <c r="AO242" s="300">
        <v>8</v>
      </c>
      <c r="AP242" s="300" t="s">
        <v>814</v>
      </c>
      <c r="AQ242" s="300">
        <v>4030210</v>
      </c>
      <c r="AR242" s="300" t="b">
        <v>0</v>
      </c>
      <c r="AS242" s="300">
        <v>4030210</v>
      </c>
      <c r="AT242" s="300" t="b">
        <v>0</v>
      </c>
      <c r="AU242" s="300">
        <v>0</v>
      </c>
      <c r="AV242" s="300" t="b">
        <v>0</v>
      </c>
      <c r="AW242" s="300" t="s">
        <v>916</v>
      </c>
      <c r="AX242" s="300"/>
      <c r="AY242" s="300" t="s">
        <v>916</v>
      </c>
      <c r="AZ242" s="300">
        <v>0</v>
      </c>
      <c r="BA242" s="300" t="b">
        <v>0</v>
      </c>
      <c r="BB242" s="300" t="b">
        <v>1</v>
      </c>
      <c r="BC242"/>
      <c r="BD242"/>
      <c r="BE242"/>
      <c r="BF242"/>
      <c r="BG242"/>
      <c r="BH242"/>
      <c r="BI242"/>
      <c r="BJ242"/>
      <c r="BK242"/>
      <c r="BL242"/>
      <c r="BM242"/>
      <c r="BN242"/>
      <c r="BO242"/>
      <c r="BP242"/>
      <c r="BQ242"/>
      <c r="BR242"/>
      <c r="BS242"/>
      <c r="BT242"/>
      <c r="BU242"/>
      <c r="BV242"/>
      <c r="BW242"/>
      <c r="BX242"/>
      <c r="BY242"/>
    </row>
    <row r="243" spans="5:77" ht="16.5" hidden="1" x14ac:dyDescent="0.3">
      <c r="E243" s="300" t="s">
        <v>760</v>
      </c>
      <c r="F243" s="300" t="s">
        <v>651</v>
      </c>
      <c r="G243" s="300">
        <v>20210101</v>
      </c>
      <c r="H243" s="300">
        <v>2021</v>
      </c>
      <c r="I243" s="300">
        <v>52</v>
      </c>
      <c r="J243" s="300">
        <v>2021</v>
      </c>
      <c r="K243" s="300">
        <v>180</v>
      </c>
      <c r="L243" s="300" t="s">
        <v>872</v>
      </c>
      <c r="M243" s="300" t="s">
        <v>486</v>
      </c>
      <c r="N243" s="300" t="s">
        <v>660</v>
      </c>
      <c r="O243" s="300" t="s">
        <v>762</v>
      </c>
      <c r="P243" s="300">
        <v>710</v>
      </c>
      <c r="Q243" s="300" t="s">
        <v>917</v>
      </c>
      <c r="R243" s="300" t="s">
        <v>425</v>
      </c>
      <c r="S243" s="300">
        <v>0</v>
      </c>
      <c r="T243" s="300" t="s">
        <v>763</v>
      </c>
      <c r="U243" s="300" t="s">
        <v>764</v>
      </c>
      <c r="V243" s="300" t="s">
        <v>873</v>
      </c>
      <c r="W243" s="300" t="s">
        <v>766</v>
      </c>
      <c r="X243" s="300" t="b">
        <v>1</v>
      </c>
      <c r="Y243" s="300">
        <v>310230</v>
      </c>
      <c r="Z243" s="300" t="s">
        <v>834</v>
      </c>
      <c r="AA243" s="300" t="s">
        <v>507</v>
      </c>
      <c r="AB243" s="300" t="s">
        <v>508</v>
      </c>
      <c r="AC243" s="300" t="s">
        <v>508</v>
      </c>
      <c r="AD243" s="300">
        <v>6</v>
      </c>
      <c r="AE243" s="300" t="b">
        <v>1</v>
      </c>
      <c r="AF243" s="300" t="s">
        <v>768</v>
      </c>
      <c r="AG243" s="300" t="s">
        <v>769</v>
      </c>
      <c r="AH243" s="300">
        <v>0</v>
      </c>
      <c r="AI243" s="300">
        <v>0</v>
      </c>
      <c r="AJ243" s="300" t="s">
        <v>770</v>
      </c>
      <c r="AK243" s="300">
        <v>8</v>
      </c>
      <c r="AL243" s="300" t="s">
        <v>814</v>
      </c>
      <c r="AM243" s="300">
        <v>14509240</v>
      </c>
      <c r="AN243" s="300" t="b">
        <v>0</v>
      </c>
      <c r="AO243" s="300">
        <v>8</v>
      </c>
      <c r="AP243" s="300" t="s">
        <v>814</v>
      </c>
      <c r="AQ243" s="300">
        <v>14509240</v>
      </c>
      <c r="AR243" s="300" t="b">
        <v>0</v>
      </c>
      <c r="AS243" s="300">
        <v>14509240</v>
      </c>
      <c r="AT243" s="300" t="b">
        <v>0</v>
      </c>
      <c r="AU243" s="300">
        <v>0</v>
      </c>
      <c r="AV243" s="300" t="b">
        <v>0</v>
      </c>
      <c r="AW243" s="300" t="s">
        <v>1024</v>
      </c>
      <c r="AX243" s="300"/>
      <c r="AY243" s="300" t="s">
        <v>1024</v>
      </c>
      <c r="AZ243" s="300">
        <v>0</v>
      </c>
      <c r="BA243" s="300" t="b">
        <v>0</v>
      </c>
      <c r="BB243" s="300" t="b">
        <v>1</v>
      </c>
      <c r="BC243"/>
      <c r="BD243"/>
      <c r="BE243"/>
      <c r="BF243"/>
      <c r="BG243"/>
      <c r="BH243"/>
      <c r="BI243"/>
      <c r="BJ243"/>
      <c r="BK243"/>
      <c r="BL243"/>
      <c r="BM243"/>
      <c r="BN243"/>
      <c r="BO243"/>
      <c r="BP243"/>
      <c r="BQ243"/>
      <c r="BR243"/>
      <c r="BS243"/>
      <c r="BT243"/>
      <c r="BU243"/>
      <c r="BV243"/>
      <c r="BW243"/>
      <c r="BX243"/>
      <c r="BY243"/>
    </row>
    <row r="244" spans="5:77" ht="16.5" hidden="1" x14ac:dyDescent="0.3">
      <c r="E244" s="300" t="s">
        <v>760</v>
      </c>
      <c r="F244" s="300" t="s">
        <v>651</v>
      </c>
      <c r="G244" s="300">
        <v>20210101</v>
      </c>
      <c r="H244" s="300">
        <v>2021</v>
      </c>
      <c r="I244" s="300">
        <v>52</v>
      </c>
      <c r="J244" s="300">
        <v>2021</v>
      </c>
      <c r="K244" s="300">
        <v>180</v>
      </c>
      <c r="L244" s="300" t="s">
        <v>872</v>
      </c>
      <c r="M244" s="300" t="s">
        <v>486</v>
      </c>
      <c r="N244" s="300" t="s">
        <v>660</v>
      </c>
      <c r="O244" s="300" t="s">
        <v>762</v>
      </c>
      <c r="P244" s="300">
        <v>752</v>
      </c>
      <c r="Q244" s="300" t="s">
        <v>804</v>
      </c>
      <c r="R244" s="300" t="s">
        <v>805</v>
      </c>
      <c r="S244" s="300">
        <v>0</v>
      </c>
      <c r="T244" s="300" t="s">
        <v>763</v>
      </c>
      <c r="U244" s="300" t="s">
        <v>764</v>
      </c>
      <c r="V244" s="300" t="s">
        <v>873</v>
      </c>
      <c r="W244" s="300" t="s">
        <v>766</v>
      </c>
      <c r="X244" s="300" t="b">
        <v>1</v>
      </c>
      <c r="Y244" s="300">
        <v>310230</v>
      </c>
      <c r="Z244" s="300" t="s">
        <v>834</v>
      </c>
      <c r="AA244" s="300" t="s">
        <v>507</v>
      </c>
      <c r="AB244" s="300" t="s">
        <v>508</v>
      </c>
      <c r="AC244" s="300" t="s">
        <v>508</v>
      </c>
      <c r="AD244" s="300">
        <v>6</v>
      </c>
      <c r="AE244" s="300" t="b">
        <v>1</v>
      </c>
      <c r="AF244" s="300" t="s">
        <v>768</v>
      </c>
      <c r="AG244" s="300" t="s">
        <v>769</v>
      </c>
      <c r="AH244" s="300">
        <v>0</v>
      </c>
      <c r="AI244" s="300">
        <v>0</v>
      </c>
      <c r="AJ244" s="300" t="s">
        <v>770</v>
      </c>
      <c r="AK244" s="300">
        <v>8</v>
      </c>
      <c r="AL244" s="300" t="s">
        <v>814</v>
      </c>
      <c r="AM244" s="300">
        <v>65600</v>
      </c>
      <c r="AN244" s="300" t="b">
        <v>0</v>
      </c>
      <c r="AO244" s="300">
        <v>8</v>
      </c>
      <c r="AP244" s="300" t="s">
        <v>814</v>
      </c>
      <c r="AQ244" s="300">
        <v>65600</v>
      </c>
      <c r="AR244" s="300" t="b">
        <v>0</v>
      </c>
      <c r="AS244" s="300">
        <v>65600</v>
      </c>
      <c r="AT244" s="300" t="b">
        <v>0</v>
      </c>
      <c r="AU244" s="300">
        <v>0</v>
      </c>
      <c r="AV244" s="300" t="b">
        <v>0</v>
      </c>
      <c r="AW244" s="300" t="s">
        <v>920</v>
      </c>
      <c r="AX244" s="300"/>
      <c r="AY244" s="300" t="s">
        <v>920</v>
      </c>
      <c r="AZ244" s="300">
        <v>0</v>
      </c>
      <c r="BA244" s="300" t="b">
        <v>0</v>
      </c>
      <c r="BB244" s="300" t="b">
        <v>1</v>
      </c>
      <c r="BC244"/>
      <c r="BD244"/>
      <c r="BE244"/>
      <c r="BF244"/>
      <c r="BG244"/>
      <c r="BH244"/>
      <c r="BI244"/>
      <c r="BJ244"/>
      <c r="BK244"/>
      <c r="BL244"/>
      <c r="BM244"/>
      <c r="BN244"/>
      <c r="BO244"/>
      <c r="BP244"/>
      <c r="BQ244"/>
      <c r="BR244"/>
      <c r="BS244"/>
      <c r="BT244"/>
      <c r="BU244"/>
      <c r="BV244"/>
      <c r="BW244"/>
      <c r="BX244"/>
      <c r="BY244"/>
    </row>
    <row r="245" spans="5:77" ht="16.5" hidden="1" x14ac:dyDescent="0.3">
      <c r="E245" s="300" t="s">
        <v>760</v>
      </c>
      <c r="F245" s="300" t="s">
        <v>651</v>
      </c>
      <c r="G245" s="300">
        <v>20210101</v>
      </c>
      <c r="H245" s="300">
        <v>2021</v>
      </c>
      <c r="I245" s="300">
        <v>52</v>
      </c>
      <c r="J245" s="300">
        <v>2021</v>
      </c>
      <c r="K245" s="300">
        <v>180</v>
      </c>
      <c r="L245" s="300" t="s">
        <v>872</v>
      </c>
      <c r="M245" s="300" t="s">
        <v>486</v>
      </c>
      <c r="N245" s="300" t="s">
        <v>660</v>
      </c>
      <c r="O245" s="300" t="s">
        <v>762</v>
      </c>
      <c r="P245" s="300">
        <v>804</v>
      </c>
      <c r="Q245" s="300" t="s">
        <v>932</v>
      </c>
      <c r="R245" s="300" t="s">
        <v>933</v>
      </c>
      <c r="S245" s="300">
        <v>0</v>
      </c>
      <c r="T245" s="300" t="s">
        <v>763</v>
      </c>
      <c r="U245" s="300" t="s">
        <v>764</v>
      </c>
      <c r="V245" s="300" t="s">
        <v>873</v>
      </c>
      <c r="W245" s="300" t="s">
        <v>766</v>
      </c>
      <c r="X245" s="300" t="b">
        <v>1</v>
      </c>
      <c r="Y245" s="300">
        <v>310230</v>
      </c>
      <c r="Z245" s="300" t="s">
        <v>834</v>
      </c>
      <c r="AA245" s="300" t="s">
        <v>507</v>
      </c>
      <c r="AB245" s="300" t="s">
        <v>508</v>
      </c>
      <c r="AC245" s="300" t="s">
        <v>508</v>
      </c>
      <c r="AD245" s="300">
        <v>6</v>
      </c>
      <c r="AE245" s="300" t="b">
        <v>1</v>
      </c>
      <c r="AF245" s="300" t="s">
        <v>768</v>
      </c>
      <c r="AG245" s="300" t="s">
        <v>769</v>
      </c>
      <c r="AH245" s="300">
        <v>0</v>
      </c>
      <c r="AI245" s="300">
        <v>0</v>
      </c>
      <c r="AJ245" s="300" t="s">
        <v>770</v>
      </c>
      <c r="AK245" s="300">
        <v>8</v>
      </c>
      <c r="AL245" s="300" t="s">
        <v>814</v>
      </c>
      <c r="AM245" s="300">
        <v>807500</v>
      </c>
      <c r="AN245" s="300" t="b">
        <v>0</v>
      </c>
      <c r="AO245" s="300">
        <v>8</v>
      </c>
      <c r="AP245" s="300" t="s">
        <v>814</v>
      </c>
      <c r="AQ245" s="300">
        <v>807500</v>
      </c>
      <c r="AR245" s="300" t="b">
        <v>0</v>
      </c>
      <c r="AS245" s="300">
        <v>807500</v>
      </c>
      <c r="AT245" s="300" t="b">
        <v>0</v>
      </c>
      <c r="AU245" s="300">
        <v>0</v>
      </c>
      <c r="AV245" s="300" t="b">
        <v>0</v>
      </c>
      <c r="AW245" s="300" t="s">
        <v>934</v>
      </c>
      <c r="AX245" s="300"/>
      <c r="AY245" s="300" t="s">
        <v>934</v>
      </c>
      <c r="AZ245" s="300">
        <v>0</v>
      </c>
      <c r="BA245" s="300" t="b">
        <v>0</v>
      </c>
      <c r="BB245" s="300" t="b">
        <v>1</v>
      </c>
      <c r="BC245"/>
      <c r="BD245"/>
      <c r="BE245"/>
      <c r="BF245"/>
      <c r="BG245"/>
      <c r="BH245"/>
      <c r="BI245"/>
      <c r="BJ245"/>
      <c r="BK245"/>
      <c r="BL245"/>
      <c r="BM245"/>
      <c r="BN245"/>
      <c r="BO245"/>
      <c r="BP245"/>
      <c r="BQ245"/>
      <c r="BR245"/>
      <c r="BS245"/>
      <c r="BT245"/>
      <c r="BU245"/>
      <c r="BV245"/>
      <c r="BW245"/>
      <c r="BX245"/>
      <c r="BY245"/>
    </row>
    <row r="246" spans="5:77" ht="16.5" hidden="1" x14ac:dyDescent="0.3">
      <c r="E246" s="300" t="s">
        <v>760</v>
      </c>
      <c r="F246" s="300" t="s">
        <v>651</v>
      </c>
      <c r="G246" s="300">
        <v>20210101</v>
      </c>
      <c r="H246" s="300">
        <v>2021</v>
      </c>
      <c r="I246" s="300">
        <v>52</v>
      </c>
      <c r="J246" s="300">
        <v>2021</v>
      </c>
      <c r="K246" s="300">
        <v>180</v>
      </c>
      <c r="L246" s="300" t="s">
        <v>872</v>
      </c>
      <c r="M246" s="300" t="s">
        <v>486</v>
      </c>
      <c r="N246" s="300" t="s">
        <v>660</v>
      </c>
      <c r="O246" s="300" t="s">
        <v>762</v>
      </c>
      <c r="P246" s="300">
        <v>834</v>
      </c>
      <c r="Q246" s="300" t="s">
        <v>940</v>
      </c>
      <c r="R246" s="300" t="s">
        <v>941</v>
      </c>
      <c r="S246" s="300">
        <v>0</v>
      </c>
      <c r="T246" s="300" t="s">
        <v>763</v>
      </c>
      <c r="U246" s="300" t="s">
        <v>764</v>
      </c>
      <c r="V246" s="300" t="s">
        <v>873</v>
      </c>
      <c r="W246" s="300" t="s">
        <v>766</v>
      </c>
      <c r="X246" s="300" t="b">
        <v>1</v>
      </c>
      <c r="Y246" s="300">
        <v>310230</v>
      </c>
      <c r="Z246" s="300" t="s">
        <v>834</v>
      </c>
      <c r="AA246" s="300" t="s">
        <v>507</v>
      </c>
      <c r="AB246" s="300" t="s">
        <v>508</v>
      </c>
      <c r="AC246" s="300" t="s">
        <v>508</v>
      </c>
      <c r="AD246" s="300">
        <v>6</v>
      </c>
      <c r="AE246" s="300" t="b">
        <v>1</v>
      </c>
      <c r="AF246" s="300" t="s">
        <v>768</v>
      </c>
      <c r="AG246" s="300" t="s">
        <v>769</v>
      </c>
      <c r="AH246" s="300">
        <v>0</v>
      </c>
      <c r="AI246" s="300">
        <v>0</v>
      </c>
      <c r="AJ246" s="300" t="s">
        <v>770</v>
      </c>
      <c r="AK246" s="300">
        <v>8</v>
      </c>
      <c r="AL246" s="300" t="s">
        <v>814</v>
      </c>
      <c r="AM246" s="300">
        <v>416897</v>
      </c>
      <c r="AN246" s="300" t="b">
        <v>0</v>
      </c>
      <c r="AO246" s="300">
        <v>8</v>
      </c>
      <c r="AP246" s="300" t="s">
        <v>814</v>
      </c>
      <c r="AQ246" s="300">
        <v>416897</v>
      </c>
      <c r="AR246" s="300" t="b">
        <v>0</v>
      </c>
      <c r="AS246" s="300">
        <v>416897</v>
      </c>
      <c r="AT246" s="300" t="b">
        <v>0</v>
      </c>
      <c r="AU246" s="300">
        <v>0</v>
      </c>
      <c r="AV246" s="300" t="b">
        <v>0</v>
      </c>
      <c r="AW246" s="300" t="s">
        <v>996</v>
      </c>
      <c r="AX246" s="300"/>
      <c r="AY246" s="300" t="s">
        <v>996</v>
      </c>
      <c r="AZ246" s="300">
        <v>0</v>
      </c>
      <c r="BA246" s="300" t="b">
        <v>0</v>
      </c>
      <c r="BB246" s="300" t="b">
        <v>1</v>
      </c>
      <c r="BC246"/>
      <c r="BD246"/>
      <c r="BE246"/>
      <c r="BF246"/>
      <c r="BG246"/>
      <c r="BH246"/>
      <c r="BI246"/>
      <c r="BJ246"/>
      <c r="BK246"/>
      <c r="BL246"/>
      <c r="BM246"/>
      <c r="BN246"/>
      <c r="BO246"/>
      <c r="BP246"/>
      <c r="BQ246"/>
      <c r="BR246"/>
      <c r="BS246"/>
      <c r="BT246"/>
      <c r="BU246"/>
      <c r="BV246"/>
      <c r="BW246"/>
      <c r="BX246"/>
      <c r="BY246"/>
    </row>
    <row r="247" spans="5:77" ht="16.5" hidden="1" x14ac:dyDescent="0.3">
      <c r="E247" s="300" t="s">
        <v>760</v>
      </c>
      <c r="F247" s="300" t="s">
        <v>651</v>
      </c>
      <c r="G247" s="300">
        <v>20210101</v>
      </c>
      <c r="H247" s="300">
        <v>2021</v>
      </c>
      <c r="I247" s="300">
        <v>52</v>
      </c>
      <c r="J247" s="300">
        <v>2021</v>
      </c>
      <c r="K247" s="300">
        <v>180</v>
      </c>
      <c r="L247" s="300" t="s">
        <v>872</v>
      </c>
      <c r="M247" s="300" t="s">
        <v>486</v>
      </c>
      <c r="N247" s="300" t="s">
        <v>660</v>
      </c>
      <c r="O247" s="300" t="s">
        <v>762</v>
      </c>
      <c r="P247" s="300">
        <v>894</v>
      </c>
      <c r="Q247" s="300" t="s">
        <v>943</v>
      </c>
      <c r="R247" s="300" t="s">
        <v>431</v>
      </c>
      <c r="S247" s="300">
        <v>0</v>
      </c>
      <c r="T247" s="300" t="s">
        <v>763</v>
      </c>
      <c r="U247" s="300" t="s">
        <v>764</v>
      </c>
      <c r="V247" s="300" t="s">
        <v>873</v>
      </c>
      <c r="W247" s="300" t="s">
        <v>766</v>
      </c>
      <c r="X247" s="300" t="b">
        <v>1</v>
      </c>
      <c r="Y247" s="300">
        <v>310230</v>
      </c>
      <c r="Z247" s="300" t="s">
        <v>834</v>
      </c>
      <c r="AA247" s="300" t="s">
        <v>507</v>
      </c>
      <c r="AB247" s="300" t="s">
        <v>508</v>
      </c>
      <c r="AC247" s="300" t="s">
        <v>508</v>
      </c>
      <c r="AD247" s="300">
        <v>6</v>
      </c>
      <c r="AE247" s="300" t="b">
        <v>1</v>
      </c>
      <c r="AF247" s="300" t="s">
        <v>768</v>
      </c>
      <c r="AG247" s="300" t="s">
        <v>769</v>
      </c>
      <c r="AH247" s="300">
        <v>0</v>
      </c>
      <c r="AI247" s="300">
        <v>0</v>
      </c>
      <c r="AJ247" s="300" t="s">
        <v>770</v>
      </c>
      <c r="AK247" s="300">
        <v>8</v>
      </c>
      <c r="AL247" s="300" t="s">
        <v>814</v>
      </c>
      <c r="AM247" s="300">
        <v>1378300</v>
      </c>
      <c r="AN247" s="300" t="b">
        <v>0</v>
      </c>
      <c r="AO247" s="300">
        <v>8</v>
      </c>
      <c r="AP247" s="300" t="s">
        <v>814</v>
      </c>
      <c r="AQ247" s="300">
        <v>1378300</v>
      </c>
      <c r="AR247" s="300" t="b">
        <v>0</v>
      </c>
      <c r="AS247" s="300">
        <v>1378300</v>
      </c>
      <c r="AT247" s="300" t="b">
        <v>0</v>
      </c>
      <c r="AU247" s="300">
        <v>0</v>
      </c>
      <c r="AV247" s="300" t="b">
        <v>0</v>
      </c>
      <c r="AW247" s="300" t="s">
        <v>1025</v>
      </c>
      <c r="AX247" s="300"/>
      <c r="AY247" s="300" t="s">
        <v>1025</v>
      </c>
      <c r="AZ247" s="300">
        <v>0</v>
      </c>
      <c r="BA247" s="300" t="b">
        <v>0</v>
      </c>
      <c r="BB247" s="300" t="b">
        <v>1</v>
      </c>
      <c r="BC247"/>
      <c r="BD247"/>
      <c r="BE247"/>
      <c r="BF247"/>
      <c r="BG247"/>
      <c r="BH247"/>
      <c r="BI247"/>
      <c r="BJ247"/>
      <c r="BK247"/>
      <c r="BL247"/>
      <c r="BM247"/>
      <c r="BN247"/>
      <c r="BO247"/>
      <c r="BP247"/>
      <c r="BQ247"/>
      <c r="BR247"/>
      <c r="BS247"/>
      <c r="BT247"/>
      <c r="BU247"/>
      <c r="BV247"/>
      <c r="BW247"/>
      <c r="BX247"/>
      <c r="BY247"/>
    </row>
    <row r="248" spans="5:77" ht="16.5" hidden="1" x14ac:dyDescent="0.3">
      <c r="E248" s="300" t="s">
        <v>760</v>
      </c>
      <c r="F248" s="300" t="s">
        <v>651</v>
      </c>
      <c r="G248" s="300">
        <v>20210101</v>
      </c>
      <c r="H248" s="300">
        <v>2021</v>
      </c>
      <c r="I248" s="300">
        <v>52</v>
      </c>
      <c r="J248" s="300">
        <v>2021</v>
      </c>
      <c r="K248" s="300">
        <v>562</v>
      </c>
      <c r="L248" s="300" t="s">
        <v>761</v>
      </c>
      <c r="M248" s="300" t="s">
        <v>451</v>
      </c>
      <c r="N248" s="300" t="s">
        <v>660</v>
      </c>
      <c r="O248" s="300" t="s">
        <v>762</v>
      </c>
      <c r="P248" s="300">
        <v>0</v>
      </c>
      <c r="Q248" s="300" t="s">
        <v>763</v>
      </c>
      <c r="R248" s="300" t="s">
        <v>764</v>
      </c>
      <c r="S248" s="300">
        <v>0</v>
      </c>
      <c r="T248" s="300" t="s">
        <v>763</v>
      </c>
      <c r="U248" s="300" t="s">
        <v>764</v>
      </c>
      <c r="V248" s="300" t="s">
        <v>873</v>
      </c>
      <c r="W248" s="300" t="s">
        <v>766</v>
      </c>
      <c r="X248" s="300" t="b">
        <v>1</v>
      </c>
      <c r="Y248" s="300">
        <v>310230</v>
      </c>
      <c r="Z248" s="300" t="s">
        <v>834</v>
      </c>
      <c r="AA248" s="300" t="s">
        <v>507</v>
      </c>
      <c r="AB248" s="300" t="s">
        <v>508</v>
      </c>
      <c r="AC248" s="300" t="s">
        <v>508</v>
      </c>
      <c r="AD248" s="300">
        <v>6</v>
      </c>
      <c r="AE248" s="300" t="b">
        <v>1</v>
      </c>
      <c r="AF248" s="300" t="s">
        <v>768</v>
      </c>
      <c r="AG248" s="300" t="s">
        <v>769</v>
      </c>
      <c r="AH248" s="300">
        <v>0</v>
      </c>
      <c r="AI248" s="300">
        <v>0</v>
      </c>
      <c r="AJ248" s="300" t="s">
        <v>770</v>
      </c>
      <c r="AK248" s="300">
        <v>8</v>
      </c>
      <c r="AL248" s="300" t="s">
        <v>814</v>
      </c>
      <c r="AM248" s="300">
        <v>5495842</v>
      </c>
      <c r="AN248" s="300" t="b">
        <v>0</v>
      </c>
      <c r="AO248" s="300">
        <v>8</v>
      </c>
      <c r="AP248" s="300" t="s">
        <v>814</v>
      </c>
      <c r="AQ248" s="300">
        <v>5495842</v>
      </c>
      <c r="AR248" s="300" t="b">
        <v>0</v>
      </c>
      <c r="AS248" s="300">
        <v>5495842</v>
      </c>
      <c r="AT248" s="300" t="b">
        <v>0</v>
      </c>
      <c r="AU248" s="300">
        <v>0</v>
      </c>
      <c r="AV248" s="300" t="b">
        <v>0</v>
      </c>
      <c r="AW248" s="300" t="s">
        <v>1026</v>
      </c>
      <c r="AX248" s="300">
        <v>0</v>
      </c>
      <c r="AY248" s="300" t="s">
        <v>1026</v>
      </c>
      <c r="AZ248" s="300">
        <v>0</v>
      </c>
      <c r="BA248" s="300" t="b">
        <v>0</v>
      </c>
      <c r="BB248" s="300" t="b">
        <v>1</v>
      </c>
      <c r="BC248"/>
      <c r="BD248"/>
      <c r="BE248"/>
      <c r="BF248"/>
      <c r="BG248"/>
      <c r="BH248"/>
      <c r="BI248"/>
      <c r="BJ248"/>
      <c r="BK248"/>
      <c r="BL248"/>
      <c r="BM248"/>
      <c r="BN248"/>
      <c r="BO248"/>
      <c r="BP248"/>
      <c r="BQ248"/>
      <c r="BR248"/>
      <c r="BS248"/>
      <c r="BT248"/>
      <c r="BU248"/>
      <c r="BV248"/>
      <c r="BW248"/>
      <c r="BX248"/>
      <c r="BY248"/>
    </row>
    <row r="249" spans="5:77" ht="16.5" hidden="1" x14ac:dyDescent="0.3">
      <c r="E249" s="300" t="s">
        <v>760</v>
      </c>
      <c r="F249" s="300" t="s">
        <v>651</v>
      </c>
      <c r="G249" s="300">
        <v>20210101</v>
      </c>
      <c r="H249" s="300">
        <v>2021</v>
      </c>
      <c r="I249" s="300">
        <v>52</v>
      </c>
      <c r="J249" s="300">
        <v>2021</v>
      </c>
      <c r="K249" s="300">
        <v>562</v>
      </c>
      <c r="L249" s="300" t="s">
        <v>761</v>
      </c>
      <c r="M249" s="300" t="s">
        <v>451</v>
      </c>
      <c r="N249" s="300" t="s">
        <v>660</v>
      </c>
      <c r="O249" s="300" t="s">
        <v>762</v>
      </c>
      <c r="P249" s="300">
        <v>251</v>
      </c>
      <c r="Q249" s="300" t="s">
        <v>778</v>
      </c>
      <c r="R249" s="300" t="s">
        <v>779</v>
      </c>
      <c r="S249" s="300">
        <v>0</v>
      </c>
      <c r="T249" s="300" t="s">
        <v>763</v>
      </c>
      <c r="U249" s="300" t="s">
        <v>764</v>
      </c>
      <c r="V249" s="300" t="s">
        <v>873</v>
      </c>
      <c r="W249" s="300" t="s">
        <v>766</v>
      </c>
      <c r="X249" s="300" t="b">
        <v>1</v>
      </c>
      <c r="Y249" s="300">
        <v>310230</v>
      </c>
      <c r="Z249" s="300" t="s">
        <v>834</v>
      </c>
      <c r="AA249" s="300" t="s">
        <v>507</v>
      </c>
      <c r="AB249" s="300" t="s">
        <v>508</v>
      </c>
      <c r="AC249" s="300" t="s">
        <v>508</v>
      </c>
      <c r="AD249" s="300">
        <v>6</v>
      </c>
      <c r="AE249" s="300" t="b">
        <v>1</v>
      </c>
      <c r="AF249" s="300" t="s">
        <v>768</v>
      </c>
      <c r="AG249" s="300" t="s">
        <v>769</v>
      </c>
      <c r="AH249" s="300">
        <v>0</v>
      </c>
      <c r="AI249" s="300">
        <v>0</v>
      </c>
      <c r="AJ249" s="300" t="s">
        <v>770</v>
      </c>
      <c r="AK249" s="300">
        <v>8</v>
      </c>
      <c r="AL249" s="300" t="s">
        <v>814</v>
      </c>
      <c r="AM249" s="300">
        <v>2185630</v>
      </c>
      <c r="AN249" s="300" t="b">
        <v>0</v>
      </c>
      <c r="AO249" s="300">
        <v>8</v>
      </c>
      <c r="AP249" s="300" t="s">
        <v>814</v>
      </c>
      <c r="AQ249" s="300">
        <v>2185630</v>
      </c>
      <c r="AR249" s="300" t="b">
        <v>0</v>
      </c>
      <c r="AS249" s="300">
        <v>2185630</v>
      </c>
      <c r="AT249" s="300" t="b">
        <v>0</v>
      </c>
      <c r="AU249" s="300">
        <v>0</v>
      </c>
      <c r="AV249" s="300" t="b">
        <v>0</v>
      </c>
      <c r="AW249" s="300" t="s">
        <v>1027</v>
      </c>
      <c r="AX249" s="300">
        <v>0</v>
      </c>
      <c r="AY249" s="300" t="s">
        <v>1027</v>
      </c>
      <c r="AZ249" s="300">
        <v>0</v>
      </c>
      <c r="BA249" s="300" t="b">
        <v>1</v>
      </c>
      <c r="BB249" s="300" t="b">
        <v>0</v>
      </c>
      <c r="BC249"/>
      <c r="BD249"/>
      <c r="BE249"/>
      <c r="BF249"/>
      <c r="BG249"/>
      <c r="BH249"/>
      <c r="BI249"/>
      <c r="BJ249"/>
      <c r="BK249"/>
      <c r="BL249"/>
      <c r="BM249"/>
      <c r="BN249"/>
      <c r="BO249"/>
      <c r="BP249"/>
      <c r="BQ249"/>
      <c r="BR249"/>
      <c r="BS249"/>
      <c r="BT249"/>
      <c r="BU249"/>
      <c r="BV249"/>
      <c r="BW249"/>
      <c r="BX249"/>
      <c r="BY249"/>
    </row>
    <row r="250" spans="5:77" ht="16.5" hidden="1" x14ac:dyDescent="0.3">
      <c r="E250" s="300" t="s">
        <v>760</v>
      </c>
      <c r="F250" s="300" t="s">
        <v>651</v>
      </c>
      <c r="G250" s="300">
        <v>20210101</v>
      </c>
      <c r="H250" s="300">
        <v>2021</v>
      </c>
      <c r="I250" s="300">
        <v>52</v>
      </c>
      <c r="J250" s="300">
        <v>2021</v>
      </c>
      <c r="K250" s="300">
        <v>562</v>
      </c>
      <c r="L250" s="300" t="s">
        <v>761</v>
      </c>
      <c r="M250" s="300" t="s">
        <v>451</v>
      </c>
      <c r="N250" s="300" t="s">
        <v>660</v>
      </c>
      <c r="O250" s="300" t="s">
        <v>762</v>
      </c>
      <c r="P250" s="300">
        <v>288</v>
      </c>
      <c r="Q250" s="300" t="s">
        <v>784</v>
      </c>
      <c r="R250" s="300" t="s">
        <v>428</v>
      </c>
      <c r="S250" s="300">
        <v>0</v>
      </c>
      <c r="T250" s="300" t="s">
        <v>763</v>
      </c>
      <c r="U250" s="300" t="s">
        <v>764</v>
      </c>
      <c r="V250" s="300" t="s">
        <v>873</v>
      </c>
      <c r="W250" s="300" t="s">
        <v>766</v>
      </c>
      <c r="X250" s="300" t="b">
        <v>1</v>
      </c>
      <c r="Y250" s="300">
        <v>310230</v>
      </c>
      <c r="Z250" s="300" t="s">
        <v>834</v>
      </c>
      <c r="AA250" s="300" t="s">
        <v>507</v>
      </c>
      <c r="AB250" s="300" t="s">
        <v>508</v>
      </c>
      <c r="AC250" s="300" t="s">
        <v>508</v>
      </c>
      <c r="AD250" s="300">
        <v>6</v>
      </c>
      <c r="AE250" s="300" t="b">
        <v>1</v>
      </c>
      <c r="AF250" s="300" t="s">
        <v>768</v>
      </c>
      <c r="AG250" s="300" t="s">
        <v>769</v>
      </c>
      <c r="AH250" s="300">
        <v>0</v>
      </c>
      <c r="AI250" s="300">
        <v>0</v>
      </c>
      <c r="AJ250" s="300" t="s">
        <v>770</v>
      </c>
      <c r="AK250" s="300">
        <v>8</v>
      </c>
      <c r="AL250" s="300" t="s">
        <v>814</v>
      </c>
      <c r="AM250" s="300">
        <v>177500</v>
      </c>
      <c r="AN250" s="300" t="b">
        <v>0</v>
      </c>
      <c r="AO250" s="300">
        <v>8</v>
      </c>
      <c r="AP250" s="300" t="s">
        <v>814</v>
      </c>
      <c r="AQ250" s="300">
        <v>177500</v>
      </c>
      <c r="AR250" s="300" t="b">
        <v>0</v>
      </c>
      <c r="AS250" s="300">
        <v>177500</v>
      </c>
      <c r="AT250" s="300" t="b">
        <v>0</v>
      </c>
      <c r="AU250" s="300">
        <v>0</v>
      </c>
      <c r="AV250" s="300" t="b">
        <v>0</v>
      </c>
      <c r="AW250" s="300" t="s">
        <v>1028</v>
      </c>
      <c r="AX250" s="300">
        <v>0</v>
      </c>
      <c r="AY250" s="300" t="s">
        <v>1028</v>
      </c>
      <c r="AZ250" s="300">
        <v>0</v>
      </c>
      <c r="BA250" s="300" t="b">
        <v>1</v>
      </c>
      <c r="BB250" s="300" t="b">
        <v>0</v>
      </c>
      <c r="BC250"/>
      <c r="BD250"/>
      <c r="BE250"/>
      <c r="BF250"/>
      <c r="BG250"/>
      <c r="BH250"/>
      <c r="BI250"/>
      <c r="BJ250"/>
      <c r="BK250"/>
      <c r="BL250"/>
      <c r="BM250"/>
      <c r="BN250"/>
      <c r="BO250"/>
      <c r="BP250"/>
      <c r="BQ250"/>
      <c r="BR250"/>
      <c r="BS250"/>
      <c r="BT250"/>
      <c r="BU250"/>
      <c r="BV250"/>
      <c r="BW250"/>
      <c r="BX250"/>
      <c r="BY250"/>
    </row>
    <row r="251" spans="5:77" ht="16.5" hidden="1" x14ac:dyDescent="0.3">
      <c r="E251" s="300" t="s">
        <v>760</v>
      </c>
      <c r="F251" s="300" t="s">
        <v>651</v>
      </c>
      <c r="G251" s="300">
        <v>20210101</v>
      </c>
      <c r="H251" s="300">
        <v>2021</v>
      </c>
      <c r="I251" s="300">
        <v>52</v>
      </c>
      <c r="J251" s="300">
        <v>2021</v>
      </c>
      <c r="K251" s="300">
        <v>562</v>
      </c>
      <c r="L251" s="300" t="s">
        <v>761</v>
      </c>
      <c r="M251" s="300" t="s">
        <v>451</v>
      </c>
      <c r="N251" s="300" t="s">
        <v>660</v>
      </c>
      <c r="O251" s="300" t="s">
        <v>762</v>
      </c>
      <c r="P251" s="300">
        <v>384</v>
      </c>
      <c r="Q251" s="300" t="s">
        <v>786</v>
      </c>
      <c r="R251" s="300" t="s">
        <v>559</v>
      </c>
      <c r="S251" s="300">
        <v>0</v>
      </c>
      <c r="T251" s="300" t="s">
        <v>763</v>
      </c>
      <c r="U251" s="300" t="s">
        <v>764</v>
      </c>
      <c r="V251" s="300" t="s">
        <v>873</v>
      </c>
      <c r="W251" s="300" t="s">
        <v>766</v>
      </c>
      <c r="X251" s="300" t="b">
        <v>1</v>
      </c>
      <c r="Y251" s="300">
        <v>310230</v>
      </c>
      <c r="Z251" s="300" t="s">
        <v>834</v>
      </c>
      <c r="AA251" s="300" t="s">
        <v>507</v>
      </c>
      <c r="AB251" s="300" t="s">
        <v>508</v>
      </c>
      <c r="AC251" s="300" t="s">
        <v>508</v>
      </c>
      <c r="AD251" s="300">
        <v>6</v>
      </c>
      <c r="AE251" s="300" t="b">
        <v>1</v>
      </c>
      <c r="AF251" s="300" t="s">
        <v>768</v>
      </c>
      <c r="AG251" s="300" t="s">
        <v>769</v>
      </c>
      <c r="AH251" s="300">
        <v>0</v>
      </c>
      <c r="AI251" s="300">
        <v>0</v>
      </c>
      <c r="AJ251" s="300" t="s">
        <v>770</v>
      </c>
      <c r="AK251" s="300">
        <v>8</v>
      </c>
      <c r="AL251" s="300" t="s">
        <v>814</v>
      </c>
      <c r="AM251" s="300">
        <v>124342</v>
      </c>
      <c r="AN251" s="300" t="b">
        <v>0</v>
      </c>
      <c r="AO251" s="300">
        <v>8</v>
      </c>
      <c r="AP251" s="300" t="s">
        <v>814</v>
      </c>
      <c r="AQ251" s="300">
        <v>124342</v>
      </c>
      <c r="AR251" s="300" t="b">
        <v>0</v>
      </c>
      <c r="AS251" s="300">
        <v>124342</v>
      </c>
      <c r="AT251" s="300" t="b">
        <v>0</v>
      </c>
      <c r="AU251" s="300">
        <v>0</v>
      </c>
      <c r="AV251" s="300" t="b">
        <v>0</v>
      </c>
      <c r="AW251" s="300" t="s">
        <v>1001</v>
      </c>
      <c r="AX251" s="300">
        <v>0</v>
      </c>
      <c r="AY251" s="300" t="s">
        <v>1001</v>
      </c>
      <c r="AZ251" s="300">
        <v>0</v>
      </c>
      <c r="BA251" s="300" t="b">
        <v>1</v>
      </c>
      <c r="BB251" s="300" t="b">
        <v>0</v>
      </c>
      <c r="BC251"/>
      <c r="BD251"/>
      <c r="BE251"/>
      <c r="BF251"/>
      <c r="BG251"/>
      <c r="BH251"/>
      <c r="BI251"/>
      <c r="BJ251"/>
      <c r="BK251"/>
      <c r="BL251"/>
      <c r="BM251"/>
      <c r="BN251"/>
      <c r="BO251"/>
      <c r="BP251"/>
      <c r="BQ251"/>
      <c r="BR251"/>
      <c r="BS251"/>
      <c r="BT251"/>
      <c r="BU251"/>
      <c r="BV251"/>
      <c r="BW251"/>
      <c r="BX251"/>
      <c r="BY251"/>
    </row>
    <row r="252" spans="5:77" ht="16.5" hidden="1" x14ac:dyDescent="0.3">
      <c r="E252" s="300" t="s">
        <v>760</v>
      </c>
      <c r="F252" s="300" t="s">
        <v>651</v>
      </c>
      <c r="G252" s="300">
        <v>20210101</v>
      </c>
      <c r="H252" s="300">
        <v>2021</v>
      </c>
      <c r="I252" s="300">
        <v>52</v>
      </c>
      <c r="J252" s="300">
        <v>2021</v>
      </c>
      <c r="K252" s="300">
        <v>562</v>
      </c>
      <c r="L252" s="300" t="s">
        <v>761</v>
      </c>
      <c r="M252" s="300" t="s">
        <v>451</v>
      </c>
      <c r="N252" s="300" t="s">
        <v>660</v>
      </c>
      <c r="O252" s="300" t="s">
        <v>762</v>
      </c>
      <c r="P252" s="300">
        <v>566</v>
      </c>
      <c r="Q252" s="300" t="s">
        <v>791</v>
      </c>
      <c r="R252" s="300" t="s">
        <v>434</v>
      </c>
      <c r="S252" s="300">
        <v>0</v>
      </c>
      <c r="T252" s="300" t="s">
        <v>763</v>
      </c>
      <c r="U252" s="300" t="s">
        <v>764</v>
      </c>
      <c r="V252" s="300" t="s">
        <v>873</v>
      </c>
      <c r="W252" s="300" t="s">
        <v>766</v>
      </c>
      <c r="X252" s="300" t="b">
        <v>1</v>
      </c>
      <c r="Y252" s="300">
        <v>310230</v>
      </c>
      <c r="Z252" s="300" t="s">
        <v>834</v>
      </c>
      <c r="AA252" s="300" t="s">
        <v>507</v>
      </c>
      <c r="AB252" s="300" t="s">
        <v>508</v>
      </c>
      <c r="AC252" s="300" t="s">
        <v>508</v>
      </c>
      <c r="AD252" s="300">
        <v>6</v>
      </c>
      <c r="AE252" s="300" t="b">
        <v>1</v>
      </c>
      <c r="AF252" s="300" t="s">
        <v>768</v>
      </c>
      <c r="AG252" s="300" t="s">
        <v>769</v>
      </c>
      <c r="AH252" s="300">
        <v>0</v>
      </c>
      <c r="AI252" s="300">
        <v>0</v>
      </c>
      <c r="AJ252" s="300" t="s">
        <v>770</v>
      </c>
      <c r="AK252" s="300">
        <v>8</v>
      </c>
      <c r="AL252" s="300" t="s">
        <v>814</v>
      </c>
      <c r="AM252" s="300">
        <v>1000</v>
      </c>
      <c r="AN252" s="300" t="b">
        <v>0</v>
      </c>
      <c r="AO252" s="300">
        <v>8</v>
      </c>
      <c r="AP252" s="300" t="s">
        <v>814</v>
      </c>
      <c r="AQ252" s="300">
        <v>1000</v>
      </c>
      <c r="AR252" s="300" t="b">
        <v>0</v>
      </c>
      <c r="AS252" s="300">
        <v>1000</v>
      </c>
      <c r="AT252" s="300" t="b">
        <v>0</v>
      </c>
      <c r="AU252" s="300">
        <v>0</v>
      </c>
      <c r="AV252" s="300" t="b">
        <v>0</v>
      </c>
      <c r="AW252" s="300" t="s">
        <v>1029</v>
      </c>
      <c r="AX252" s="300">
        <v>0</v>
      </c>
      <c r="AY252" s="300" t="s">
        <v>1029</v>
      </c>
      <c r="AZ252" s="300">
        <v>0</v>
      </c>
      <c r="BA252" s="300" t="b">
        <v>1</v>
      </c>
      <c r="BB252" s="300" t="b">
        <v>0</v>
      </c>
      <c r="BC252"/>
      <c r="BD252"/>
      <c r="BE252"/>
      <c r="BF252"/>
      <c r="BG252"/>
      <c r="BH252"/>
      <c r="BI252"/>
      <c r="BJ252"/>
      <c r="BK252"/>
      <c r="BL252"/>
      <c r="BM252"/>
      <c r="BN252"/>
      <c r="BO252"/>
      <c r="BP252"/>
      <c r="BQ252"/>
      <c r="BR252"/>
      <c r="BS252"/>
      <c r="BT252"/>
      <c r="BU252"/>
      <c r="BV252"/>
      <c r="BW252"/>
      <c r="BX252"/>
      <c r="BY252"/>
    </row>
    <row r="253" spans="5:77" ht="16.5" hidden="1" x14ac:dyDescent="0.3">
      <c r="E253" s="300" t="s">
        <v>760</v>
      </c>
      <c r="F253" s="300" t="s">
        <v>651</v>
      </c>
      <c r="G253" s="300">
        <v>20210101</v>
      </c>
      <c r="H253" s="300">
        <v>2021</v>
      </c>
      <c r="I253" s="300">
        <v>52</v>
      </c>
      <c r="J253" s="300">
        <v>2021</v>
      </c>
      <c r="K253" s="300">
        <v>562</v>
      </c>
      <c r="L253" s="300" t="s">
        <v>761</v>
      </c>
      <c r="M253" s="300" t="s">
        <v>451</v>
      </c>
      <c r="N253" s="300" t="s">
        <v>660</v>
      </c>
      <c r="O253" s="300" t="s">
        <v>762</v>
      </c>
      <c r="P253" s="300">
        <v>579</v>
      </c>
      <c r="Q253" s="300" t="s">
        <v>963</v>
      </c>
      <c r="R253" s="300" t="s">
        <v>964</v>
      </c>
      <c r="S253" s="300">
        <v>0</v>
      </c>
      <c r="T253" s="300" t="s">
        <v>763</v>
      </c>
      <c r="U253" s="300" t="s">
        <v>764</v>
      </c>
      <c r="V253" s="300" t="s">
        <v>873</v>
      </c>
      <c r="W253" s="300" t="s">
        <v>766</v>
      </c>
      <c r="X253" s="300" t="b">
        <v>1</v>
      </c>
      <c r="Y253" s="300">
        <v>310230</v>
      </c>
      <c r="Z253" s="300" t="s">
        <v>834</v>
      </c>
      <c r="AA253" s="300" t="s">
        <v>507</v>
      </c>
      <c r="AB253" s="300" t="s">
        <v>508</v>
      </c>
      <c r="AC253" s="300" t="s">
        <v>508</v>
      </c>
      <c r="AD253" s="300">
        <v>6</v>
      </c>
      <c r="AE253" s="300" t="b">
        <v>1</v>
      </c>
      <c r="AF253" s="300" t="s">
        <v>768</v>
      </c>
      <c r="AG253" s="300" t="s">
        <v>769</v>
      </c>
      <c r="AH253" s="300">
        <v>0</v>
      </c>
      <c r="AI253" s="300">
        <v>0</v>
      </c>
      <c r="AJ253" s="300" t="s">
        <v>770</v>
      </c>
      <c r="AK253" s="300">
        <v>8</v>
      </c>
      <c r="AL253" s="300" t="s">
        <v>814</v>
      </c>
      <c r="AM253" s="300">
        <v>120000</v>
      </c>
      <c r="AN253" s="300" t="b">
        <v>0</v>
      </c>
      <c r="AO253" s="300">
        <v>8</v>
      </c>
      <c r="AP253" s="300" t="s">
        <v>814</v>
      </c>
      <c r="AQ253" s="300">
        <v>120000</v>
      </c>
      <c r="AR253" s="300" t="b">
        <v>0</v>
      </c>
      <c r="AS253" s="300">
        <v>120000</v>
      </c>
      <c r="AT253" s="300" t="b">
        <v>0</v>
      </c>
      <c r="AU253" s="300">
        <v>0</v>
      </c>
      <c r="AV253" s="300" t="b">
        <v>0</v>
      </c>
      <c r="AW253" s="300" t="s">
        <v>965</v>
      </c>
      <c r="AX253" s="300">
        <v>0</v>
      </c>
      <c r="AY253" s="300" t="s">
        <v>965</v>
      </c>
      <c r="AZ253" s="300">
        <v>0</v>
      </c>
      <c r="BA253" s="300" t="b">
        <v>1</v>
      </c>
      <c r="BB253" s="300" t="b">
        <v>0</v>
      </c>
      <c r="BC253"/>
      <c r="BD253"/>
      <c r="BE253"/>
      <c r="BF253"/>
      <c r="BG253"/>
      <c r="BH253"/>
      <c r="BI253"/>
      <c r="BJ253"/>
      <c r="BK253"/>
      <c r="BL253"/>
      <c r="BM253"/>
      <c r="BN253"/>
      <c r="BO253"/>
      <c r="BP253"/>
      <c r="BQ253"/>
      <c r="BR253"/>
      <c r="BS253"/>
      <c r="BT253"/>
      <c r="BU253"/>
      <c r="BV253"/>
      <c r="BW253"/>
      <c r="BX253"/>
      <c r="BY253"/>
    </row>
    <row r="254" spans="5:77" ht="16.5" hidden="1" x14ac:dyDescent="0.3">
      <c r="E254" s="300" t="s">
        <v>760</v>
      </c>
      <c r="F254" s="300" t="s">
        <v>651</v>
      </c>
      <c r="G254" s="300">
        <v>20210101</v>
      </c>
      <c r="H254" s="300">
        <v>2021</v>
      </c>
      <c r="I254" s="300">
        <v>52</v>
      </c>
      <c r="J254" s="300">
        <v>2021</v>
      </c>
      <c r="K254" s="300">
        <v>562</v>
      </c>
      <c r="L254" s="300" t="s">
        <v>761</v>
      </c>
      <c r="M254" s="300" t="s">
        <v>451</v>
      </c>
      <c r="N254" s="300" t="s">
        <v>660</v>
      </c>
      <c r="O254" s="300" t="s">
        <v>762</v>
      </c>
      <c r="P254" s="300">
        <v>643</v>
      </c>
      <c r="Q254" s="300" t="s">
        <v>793</v>
      </c>
      <c r="R254" s="300" t="s">
        <v>794</v>
      </c>
      <c r="S254" s="300">
        <v>0</v>
      </c>
      <c r="T254" s="300" t="s">
        <v>763</v>
      </c>
      <c r="U254" s="300" t="s">
        <v>764</v>
      </c>
      <c r="V254" s="300" t="s">
        <v>873</v>
      </c>
      <c r="W254" s="300" t="s">
        <v>766</v>
      </c>
      <c r="X254" s="300" t="b">
        <v>1</v>
      </c>
      <c r="Y254" s="300">
        <v>310230</v>
      </c>
      <c r="Z254" s="300" t="s">
        <v>834</v>
      </c>
      <c r="AA254" s="300" t="s">
        <v>507</v>
      </c>
      <c r="AB254" s="300" t="s">
        <v>508</v>
      </c>
      <c r="AC254" s="300" t="s">
        <v>508</v>
      </c>
      <c r="AD254" s="300">
        <v>6</v>
      </c>
      <c r="AE254" s="300" t="b">
        <v>1</v>
      </c>
      <c r="AF254" s="300" t="s">
        <v>768</v>
      </c>
      <c r="AG254" s="300" t="s">
        <v>769</v>
      </c>
      <c r="AH254" s="300">
        <v>0</v>
      </c>
      <c r="AI254" s="300">
        <v>0</v>
      </c>
      <c r="AJ254" s="300" t="s">
        <v>770</v>
      </c>
      <c r="AK254" s="300">
        <v>8</v>
      </c>
      <c r="AL254" s="300" t="s">
        <v>814</v>
      </c>
      <c r="AM254" s="300">
        <v>60000</v>
      </c>
      <c r="AN254" s="300" t="b">
        <v>0</v>
      </c>
      <c r="AO254" s="300">
        <v>8</v>
      </c>
      <c r="AP254" s="300" t="s">
        <v>814</v>
      </c>
      <c r="AQ254" s="300">
        <v>60000</v>
      </c>
      <c r="AR254" s="300" t="b">
        <v>0</v>
      </c>
      <c r="AS254" s="300">
        <v>60000</v>
      </c>
      <c r="AT254" s="300" t="b">
        <v>0</v>
      </c>
      <c r="AU254" s="300">
        <v>0</v>
      </c>
      <c r="AV254" s="300" t="b">
        <v>0</v>
      </c>
      <c r="AW254" s="300" t="s">
        <v>966</v>
      </c>
      <c r="AX254" s="300">
        <v>0</v>
      </c>
      <c r="AY254" s="300" t="s">
        <v>966</v>
      </c>
      <c r="AZ254" s="300">
        <v>0</v>
      </c>
      <c r="BA254" s="300" t="b">
        <v>1</v>
      </c>
      <c r="BB254" s="300" t="b">
        <v>0</v>
      </c>
      <c r="BC254"/>
      <c r="BD254"/>
      <c r="BE254"/>
      <c r="BF254"/>
      <c r="BG254"/>
      <c r="BH254"/>
      <c r="BI254"/>
      <c r="BJ254"/>
      <c r="BK254"/>
      <c r="BL254"/>
      <c r="BM254"/>
      <c r="BN254"/>
      <c r="BO254"/>
      <c r="BP254"/>
      <c r="BQ254"/>
      <c r="BR254"/>
      <c r="BS254"/>
      <c r="BT254"/>
      <c r="BU254"/>
      <c r="BV254"/>
      <c r="BW254"/>
      <c r="BX254"/>
      <c r="BY254"/>
    </row>
    <row r="255" spans="5:77" ht="16.5" hidden="1" x14ac:dyDescent="0.3">
      <c r="E255" s="300" t="s">
        <v>760</v>
      </c>
      <c r="F255" s="300" t="s">
        <v>651</v>
      </c>
      <c r="G255" s="300">
        <v>20210101</v>
      </c>
      <c r="H255" s="300">
        <v>2021</v>
      </c>
      <c r="I255" s="300">
        <v>52</v>
      </c>
      <c r="J255" s="300">
        <v>2021</v>
      </c>
      <c r="K255" s="300">
        <v>562</v>
      </c>
      <c r="L255" s="300" t="s">
        <v>761</v>
      </c>
      <c r="M255" s="300" t="s">
        <v>451</v>
      </c>
      <c r="N255" s="300" t="s">
        <v>660</v>
      </c>
      <c r="O255" s="300" t="s">
        <v>762</v>
      </c>
      <c r="P255" s="300">
        <v>752</v>
      </c>
      <c r="Q255" s="300" t="s">
        <v>804</v>
      </c>
      <c r="R255" s="300" t="s">
        <v>805</v>
      </c>
      <c r="S255" s="300">
        <v>0</v>
      </c>
      <c r="T255" s="300" t="s">
        <v>763</v>
      </c>
      <c r="U255" s="300" t="s">
        <v>764</v>
      </c>
      <c r="V255" s="300" t="s">
        <v>873</v>
      </c>
      <c r="W255" s="300" t="s">
        <v>766</v>
      </c>
      <c r="X255" s="300" t="b">
        <v>1</v>
      </c>
      <c r="Y255" s="300">
        <v>310230</v>
      </c>
      <c r="Z255" s="300" t="s">
        <v>834</v>
      </c>
      <c r="AA255" s="300" t="s">
        <v>507</v>
      </c>
      <c r="AB255" s="300" t="s">
        <v>508</v>
      </c>
      <c r="AC255" s="300" t="s">
        <v>508</v>
      </c>
      <c r="AD255" s="300">
        <v>6</v>
      </c>
      <c r="AE255" s="300" t="b">
        <v>1</v>
      </c>
      <c r="AF255" s="300" t="s">
        <v>768</v>
      </c>
      <c r="AG255" s="300" t="s">
        <v>769</v>
      </c>
      <c r="AH255" s="300">
        <v>0</v>
      </c>
      <c r="AI255" s="300">
        <v>0</v>
      </c>
      <c r="AJ255" s="300" t="s">
        <v>770</v>
      </c>
      <c r="AK255" s="300">
        <v>8</v>
      </c>
      <c r="AL255" s="300" t="s">
        <v>814</v>
      </c>
      <c r="AM255" s="300">
        <v>2754290</v>
      </c>
      <c r="AN255" s="300" t="b">
        <v>0</v>
      </c>
      <c r="AO255" s="300">
        <v>8</v>
      </c>
      <c r="AP255" s="300" t="s">
        <v>814</v>
      </c>
      <c r="AQ255" s="300">
        <v>2754290</v>
      </c>
      <c r="AR255" s="300" t="b">
        <v>0</v>
      </c>
      <c r="AS255" s="300">
        <v>2754290</v>
      </c>
      <c r="AT255" s="300" t="b">
        <v>0</v>
      </c>
      <c r="AU255" s="300">
        <v>0</v>
      </c>
      <c r="AV255" s="300" t="b">
        <v>0</v>
      </c>
      <c r="AW255" s="300" t="s">
        <v>970</v>
      </c>
      <c r="AX255" s="300">
        <v>0</v>
      </c>
      <c r="AY255" s="300" t="s">
        <v>970</v>
      </c>
      <c r="AZ255" s="300">
        <v>0</v>
      </c>
      <c r="BA255" s="300" t="b">
        <v>1</v>
      </c>
      <c r="BB255" s="300" t="b">
        <v>0</v>
      </c>
      <c r="BC255"/>
      <c r="BD255"/>
      <c r="BE255"/>
      <c r="BF255"/>
      <c r="BG255"/>
      <c r="BH255"/>
      <c r="BI255"/>
      <c r="BJ255"/>
      <c r="BK255"/>
      <c r="BL255"/>
      <c r="BM255"/>
      <c r="BN255"/>
      <c r="BO255"/>
      <c r="BP255"/>
      <c r="BQ255"/>
      <c r="BR255"/>
      <c r="BS255"/>
      <c r="BT255"/>
      <c r="BU255"/>
      <c r="BV255"/>
      <c r="BW255"/>
      <c r="BX255"/>
      <c r="BY255"/>
    </row>
    <row r="256" spans="5:77" ht="16.5" hidden="1" x14ac:dyDescent="0.3">
      <c r="E256" s="300" t="s">
        <v>760</v>
      </c>
      <c r="F256" s="300" t="s">
        <v>651</v>
      </c>
      <c r="G256" s="300">
        <v>20210101</v>
      </c>
      <c r="H256" s="300">
        <v>2021</v>
      </c>
      <c r="I256" s="300">
        <v>52</v>
      </c>
      <c r="J256" s="300">
        <v>2021</v>
      </c>
      <c r="K256" s="300">
        <v>562</v>
      </c>
      <c r="L256" s="300" t="s">
        <v>761</v>
      </c>
      <c r="M256" s="300" t="s">
        <v>451</v>
      </c>
      <c r="N256" s="300" t="s">
        <v>660</v>
      </c>
      <c r="O256" s="300" t="s">
        <v>762</v>
      </c>
      <c r="P256" s="300">
        <v>792</v>
      </c>
      <c r="Q256" s="300" t="s">
        <v>927</v>
      </c>
      <c r="R256" s="300" t="s">
        <v>928</v>
      </c>
      <c r="S256" s="300">
        <v>0</v>
      </c>
      <c r="T256" s="300" t="s">
        <v>763</v>
      </c>
      <c r="U256" s="300" t="s">
        <v>764</v>
      </c>
      <c r="V256" s="300" t="s">
        <v>873</v>
      </c>
      <c r="W256" s="300" t="s">
        <v>766</v>
      </c>
      <c r="X256" s="300" t="b">
        <v>1</v>
      </c>
      <c r="Y256" s="300">
        <v>310230</v>
      </c>
      <c r="Z256" s="300" t="s">
        <v>834</v>
      </c>
      <c r="AA256" s="300" t="s">
        <v>507</v>
      </c>
      <c r="AB256" s="300" t="s">
        <v>508</v>
      </c>
      <c r="AC256" s="300" t="s">
        <v>508</v>
      </c>
      <c r="AD256" s="300">
        <v>6</v>
      </c>
      <c r="AE256" s="300" t="b">
        <v>1</v>
      </c>
      <c r="AF256" s="300" t="s">
        <v>768</v>
      </c>
      <c r="AG256" s="300" t="s">
        <v>769</v>
      </c>
      <c r="AH256" s="300">
        <v>0</v>
      </c>
      <c r="AI256" s="300">
        <v>0</v>
      </c>
      <c r="AJ256" s="300" t="s">
        <v>770</v>
      </c>
      <c r="AK256" s="300">
        <v>8</v>
      </c>
      <c r="AL256" s="300" t="s">
        <v>814</v>
      </c>
      <c r="AM256" s="300">
        <v>43080</v>
      </c>
      <c r="AN256" s="300" t="b">
        <v>0</v>
      </c>
      <c r="AO256" s="300">
        <v>8</v>
      </c>
      <c r="AP256" s="300" t="s">
        <v>814</v>
      </c>
      <c r="AQ256" s="300">
        <v>43080</v>
      </c>
      <c r="AR256" s="300" t="b">
        <v>0</v>
      </c>
      <c r="AS256" s="300">
        <v>43080</v>
      </c>
      <c r="AT256" s="300" t="b">
        <v>0</v>
      </c>
      <c r="AU256" s="300">
        <v>0</v>
      </c>
      <c r="AV256" s="300" t="b">
        <v>0</v>
      </c>
      <c r="AW256" s="300" t="s">
        <v>974</v>
      </c>
      <c r="AX256" s="300">
        <v>0</v>
      </c>
      <c r="AY256" s="300" t="s">
        <v>974</v>
      </c>
      <c r="AZ256" s="300">
        <v>0</v>
      </c>
      <c r="BA256" s="300" t="b">
        <v>1</v>
      </c>
      <c r="BB256" s="300" t="b">
        <v>0</v>
      </c>
      <c r="BC256"/>
      <c r="BD256"/>
      <c r="BE256"/>
      <c r="BF256"/>
      <c r="BG256"/>
      <c r="BH256"/>
      <c r="BI256"/>
      <c r="BJ256"/>
      <c r="BK256"/>
      <c r="BL256"/>
      <c r="BM256"/>
      <c r="BN256"/>
      <c r="BO256"/>
      <c r="BP256"/>
      <c r="BQ256"/>
      <c r="BR256"/>
      <c r="BS256"/>
      <c r="BT256"/>
      <c r="BU256"/>
      <c r="BV256"/>
      <c r="BW256"/>
      <c r="BX256"/>
      <c r="BY256"/>
    </row>
    <row r="257" spans="5:77" ht="16.5" hidden="1" x14ac:dyDescent="0.3">
      <c r="E257" s="300" t="s">
        <v>760</v>
      </c>
      <c r="F257" s="300" t="s">
        <v>651</v>
      </c>
      <c r="G257" s="300">
        <v>20210101</v>
      </c>
      <c r="H257" s="300">
        <v>2021</v>
      </c>
      <c r="I257" s="300">
        <v>52</v>
      </c>
      <c r="J257" s="300">
        <v>2021</v>
      </c>
      <c r="K257" s="300">
        <v>562</v>
      </c>
      <c r="L257" s="300" t="s">
        <v>761</v>
      </c>
      <c r="M257" s="300" t="s">
        <v>451</v>
      </c>
      <c r="N257" s="300" t="s">
        <v>660</v>
      </c>
      <c r="O257" s="300" t="s">
        <v>762</v>
      </c>
      <c r="P257" s="300">
        <v>854</v>
      </c>
      <c r="Q257" s="300" t="s">
        <v>811</v>
      </c>
      <c r="R257" s="300" t="s">
        <v>437</v>
      </c>
      <c r="S257" s="300">
        <v>0</v>
      </c>
      <c r="T257" s="300" t="s">
        <v>763</v>
      </c>
      <c r="U257" s="300" t="s">
        <v>764</v>
      </c>
      <c r="V257" s="300" t="s">
        <v>873</v>
      </c>
      <c r="W257" s="300" t="s">
        <v>766</v>
      </c>
      <c r="X257" s="300" t="b">
        <v>1</v>
      </c>
      <c r="Y257" s="300">
        <v>310230</v>
      </c>
      <c r="Z257" s="300" t="s">
        <v>834</v>
      </c>
      <c r="AA257" s="300" t="s">
        <v>507</v>
      </c>
      <c r="AB257" s="300" t="s">
        <v>508</v>
      </c>
      <c r="AC257" s="300" t="s">
        <v>508</v>
      </c>
      <c r="AD257" s="300">
        <v>6</v>
      </c>
      <c r="AE257" s="300" t="b">
        <v>1</v>
      </c>
      <c r="AF257" s="300" t="s">
        <v>768</v>
      </c>
      <c r="AG257" s="300" t="s">
        <v>769</v>
      </c>
      <c r="AH257" s="300">
        <v>0</v>
      </c>
      <c r="AI257" s="300">
        <v>0</v>
      </c>
      <c r="AJ257" s="300" t="s">
        <v>770</v>
      </c>
      <c r="AK257" s="300">
        <v>8</v>
      </c>
      <c r="AL257" s="300" t="s">
        <v>814</v>
      </c>
      <c r="AM257" s="300">
        <v>30000</v>
      </c>
      <c r="AN257" s="300" t="b">
        <v>0</v>
      </c>
      <c r="AO257" s="300">
        <v>8</v>
      </c>
      <c r="AP257" s="300" t="s">
        <v>814</v>
      </c>
      <c r="AQ257" s="300">
        <v>30000</v>
      </c>
      <c r="AR257" s="300" t="b">
        <v>0</v>
      </c>
      <c r="AS257" s="300">
        <v>30000</v>
      </c>
      <c r="AT257" s="300" t="b">
        <v>0</v>
      </c>
      <c r="AU257" s="300">
        <v>0</v>
      </c>
      <c r="AV257" s="300" t="b">
        <v>0</v>
      </c>
      <c r="AW257" s="300" t="s">
        <v>975</v>
      </c>
      <c r="AX257" s="300">
        <v>0</v>
      </c>
      <c r="AY257" s="300" t="s">
        <v>975</v>
      </c>
      <c r="AZ257" s="300">
        <v>0</v>
      </c>
      <c r="BA257" s="300" t="b">
        <v>1</v>
      </c>
      <c r="BB257" s="300" t="b">
        <v>0</v>
      </c>
      <c r="BC257"/>
      <c r="BD257"/>
      <c r="BE257"/>
      <c r="BF257"/>
      <c r="BG257"/>
      <c r="BH257"/>
      <c r="BI257"/>
      <c r="BJ257"/>
      <c r="BK257"/>
      <c r="BL257"/>
      <c r="BM257"/>
      <c r="BN257"/>
      <c r="BO257"/>
      <c r="BP257"/>
      <c r="BQ257"/>
      <c r="BR257"/>
      <c r="BS257"/>
      <c r="BT257"/>
      <c r="BU257"/>
      <c r="BV257"/>
      <c r="BW257"/>
      <c r="BX257"/>
      <c r="BY257"/>
    </row>
    <row r="258" spans="5:77" ht="16.5" hidden="1" x14ac:dyDescent="0.3">
      <c r="E258" s="300" t="s">
        <v>760</v>
      </c>
      <c r="F258" s="300" t="s">
        <v>651</v>
      </c>
      <c r="G258" s="300">
        <v>20210101</v>
      </c>
      <c r="H258" s="300">
        <v>2021</v>
      </c>
      <c r="I258" s="300">
        <v>52</v>
      </c>
      <c r="J258" s="300">
        <v>2021</v>
      </c>
      <c r="K258" s="300">
        <v>180</v>
      </c>
      <c r="L258" s="300" t="s">
        <v>872</v>
      </c>
      <c r="M258" s="300" t="s">
        <v>486</v>
      </c>
      <c r="N258" s="300" t="s">
        <v>660</v>
      </c>
      <c r="O258" s="300" t="s">
        <v>762</v>
      </c>
      <c r="P258" s="300">
        <v>0</v>
      </c>
      <c r="Q258" s="300" t="s">
        <v>763</v>
      </c>
      <c r="R258" s="300" t="s">
        <v>764</v>
      </c>
      <c r="S258" s="300">
        <v>0</v>
      </c>
      <c r="T258" s="300" t="s">
        <v>763</v>
      </c>
      <c r="U258" s="300" t="s">
        <v>764</v>
      </c>
      <c r="V258" s="300" t="s">
        <v>873</v>
      </c>
      <c r="W258" s="300" t="s">
        <v>766</v>
      </c>
      <c r="X258" s="300" t="b">
        <v>1</v>
      </c>
      <c r="Y258" s="300">
        <v>310240</v>
      </c>
      <c r="Z258" s="300" t="s">
        <v>1030</v>
      </c>
      <c r="AA258" s="300" t="s">
        <v>529</v>
      </c>
      <c r="AB258" s="300" t="s">
        <v>508</v>
      </c>
      <c r="AC258" s="300" t="s">
        <v>508</v>
      </c>
      <c r="AD258" s="300">
        <v>6</v>
      </c>
      <c r="AE258" s="300" t="b">
        <v>1</v>
      </c>
      <c r="AF258" s="300" t="s">
        <v>768</v>
      </c>
      <c r="AG258" s="300" t="s">
        <v>769</v>
      </c>
      <c r="AH258" s="300">
        <v>0</v>
      </c>
      <c r="AI258" s="300">
        <v>0</v>
      </c>
      <c r="AJ258" s="300" t="s">
        <v>770</v>
      </c>
      <c r="AK258" s="300">
        <v>8</v>
      </c>
      <c r="AL258" s="300" t="s">
        <v>814</v>
      </c>
      <c r="AM258" s="300">
        <v>160360</v>
      </c>
      <c r="AN258" s="300" t="b">
        <v>0</v>
      </c>
      <c r="AO258" s="300">
        <v>8</v>
      </c>
      <c r="AP258" s="300" t="s">
        <v>814</v>
      </c>
      <c r="AQ258" s="300">
        <v>160360</v>
      </c>
      <c r="AR258" s="300" t="b">
        <v>0</v>
      </c>
      <c r="AS258" s="300">
        <v>160360</v>
      </c>
      <c r="AT258" s="300" t="b">
        <v>0</v>
      </c>
      <c r="AU258" s="300">
        <v>0</v>
      </c>
      <c r="AV258" s="300" t="b">
        <v>0</v>
      </c>
      <c r="AW258" s="300" t="s">
        <v>1031</v>
      </c>
      <c r="AX258" s="300"/>
      <c r="AY258" s="300" t="s">
        <v>1031</v>
      </c>
      <c r="AZ258" s="300">
        <v>0</v>
      </c>
      <c r="BA258" s="300" t="b">
        <v>0</v>
      </c>
      <c r="BB258" s="300" t="b">
        <v>1</v>
      </c>
      <c r="BC258"/>
      <c r="BD258"/>
      <c r="BE258"/>
      <c r="BF258"/>
      <c r="BG258"/>
      <c r="BH258"/>
      <c r="BI258"/>
      <c r="BJ258"/>
      <c r="BK258"/>
      <c r="BL258"/>
      <c r="BM258"/>
      <c r="BN258"/>
      <c r="BO258"/>
      <c r="BP258"/>
      <c r="BQ258"/>
      <c r="BR258"/>
      <c r="BS258"/>
      <c r="BT258"/>
      <c r="BU258"/>
      <c r="BV258"/>
      <c r="BW258"/>
      <c r="BX258"/>
      <c r="BY258"/>
    </row>
    <row r="259" spans="5:77" ht="16.5" hidden="1" x14ac:dyDescent="0.3">
      <c r="E259" s="300" t="s">
        <v>760</v>
      </c>
      <c r="F259" s="300" t="s">
        <v>651</v>
      </c>
      <c r="G259" s="300">
        <v>20210101</v>
      </c>
      <c r="H259" s="300">
        <v>2021</v>
      </c>
      <c r="I259" s="300">
        <v>52</v>
      </c>
      <c r="J259" s="300">
        <v>2021</v>
      </c>
      <c r="K259" s="300">
        <v>180</v>
      </c>
      <c r="L259" s="300" t="s">
        <v>872</v>
      </c>
      <c r="M259" s="300" t="s">
        <v>486</v>
      </c>
      <c r="N259" s="300" t="s">
        <v>660</v>
      </c>
      <c r="O259" s="300" t="s">
        <v>762</v>
      </c>
      <c r="P259" s="300">
        <v>156</v>
      </c>
      <c r="Q259" s="300" t="s">
        <v>773</v>
      </c>
      <c r="R259" s="300" t="s">
        <v>774</v>
      </c>
      <c r="S259" s="300">
        <v>0</v>
      </c>
      <c r="T259" s="300" t="s">
        <v>763</v>
      </c>
      <c r="U259" s="300" t="s">
        <v>764</v>
      </c>
      <c r="V259" s="300" t="s">
        <v>873</v>
      </c>
      <c r="W259" s="300" t="s">
        <v>766</v>
      </c>
      <c r="X259" s="300" t="b">
        <v>1</v>
      </c>
      <c r="Y259" s="300">
        <v>310240</v>
      </c>
      <c r="Z259" s="300" t="s">
        <v>1030</v>
      </c>
      <c r="AA259" s="300" t="s">
        <v>529</v>
      </c>
      <c r="AB259" s="300" t="s">
        <v>508</v>
      </c>
      <c r="AC259" s="300" t="s">
        <v>508</v>
      </c>
      <c r="AD259" s="300">
        <v>6</v>
      </c>
      <c r="AE259" s="300" t="b">
        <v>1</v>
      </c>
      <c r="AF259" s="300" t="s">
        <v>768</v>
      </c>
      <c r="AG259" s="300" t="s">
        <v>769</v>
      </c>
      <c r="AH259" s="300">
        <v>0</v>
      </c>
      <c r="AI259" s="300">
        <v>0</v>
      </c>
      <c r="AJ259" s="300" t="s">
        <v>770</v>
      </c>
      <c r="AK259" s="300">
        <v>8</v>
      </c>
      <c r="AL259" s="300" t="s">
        <v>814</v>
      </c>
      <c r="AM259" s="300">
        <v>17180</v>
      </c>
      <c r="AN259" s="300" t="b">
        <v>0</v>
      </c>
      <c r="AO259" s="300">
        <v>8</v>
      </c>
      <c r="AP259" s="300" t="s">
        <v>814</v>
      </c>
      <c r="AQ259" s="300">
        <v>17180</v>
      </c>
      <c r="AR259" s="300" t="b">
        <v>0</v>
      </c>
      <c r="AS259" s="300">
        <v>17180</v>
      </c>
      <c r="AT259" s="300" t="b">
        <v>0</v>
      </c>
      <c r="AU259" s="300">
        <v>0</v>
      </c>
      <c r="AV259" s="300" t="b">
        <v>0</v>
      </c>
      <c r="AW259" s="300" t="s">
        <v>1032</v>
      </c>
      <c r="AX259" s="300"/>
      <c r="AY259" s="300" t="s">
        <v>1032</v>
      </c>
      <c r="AZ259" s="300">
        <v>0</v>
      </c>
      <c r="BA259" s="300" t="b">
        <v>0</v>
      </c>
      <c r="BB259" s="300" t="b">
        <v>1</v>
      </c>
      <c r="BC259"/>
      <c r="BD259"/>
      <c r="BE259"/>
      <c r="BF259"/>
      <c r="BG259"/>
      <c r="BH259"/>
      <c r="BI259"/>
      <c r="BJ259"/>
      <c r="BK259"/>
      <c r="BL259"/>
      <c r="BM259"/>
      <c r="BN259"/>
      <c r="BO259"/>
      <c r="BP259"/>
      <c r="BQ259"/>
      <c r="BR259"/>
      <c r="BS259"/>
      <c r="BT259"/>
      <c r="BU259"/>
      <c r="BV259"/>
      <c r="BW259"/>
      <c r="BX259"/>
      <c r="BY259"/>
    </row>
    <row r="260" spans="5:77" ht="16.5" hidden="1" x14ac:dyDescent="0.3">
      <c r="E260" s="300" t="s">
        <v>760</v>
      </c>
      <c r="F260" s="300" t="s">
        <v>651</v>
      </c>
      <c r="G260" s="300">
        <v>20210101</v>
      </c>
      <c r="H260" s="300">
        <v>2021</v>
      </c>
      <c r="I260" s="300">
        <v>52</v>
      </c>
      <c r="J260" s="300">
        <v>2021</v>
      </c>
      <c r="K260" s="300">
        <v>180</v>
      </c>
      <c r="L260" s="300" t="s">
        <v>872</v>
      </c>
      <c r="M260" s="300" t="s">
        <v>486</v>
      </c>
      <c r="N260" s="300" t="s">
        <v>660</v>
      </c>
      <c r="O260" s="300" t="s">
        <v>762</v>
      </c>
      <c r="P260" s="300">
        <v>894</v>
      </c>
      <c r="Q260" s="300" t="s">
        <v>943</v>
      </c>
      <c r="R260" s="300" t="s">
        <v>431</v>
      </c>
      <c r="S260" s="300">
        <v>0</v>
      </c>
      <c r="T260" s="300" t="s">
        <v>763</v>
      </c>
      <c r="U260" s="300" t="s">
        <v>764</v>
      </c>
      <c r="V260" s="300" t="s">
        <v>873</v>
      </c>
      <c r="W260" s="300" t="s">
        <v>766</v>
      </c>
      <c r="X260" s="300" t="b">
        <v>1</v>
      </c>
      <c r="Y260" s="300">
        <v>310240</v>
      </c>
      <c r="Z260" s="300" t="s">
        <v>1030</v>
      </c>
      <c r="AA260" s="300" t="s">
        <v>529</v>
      </c>
      <c r="AB260" s="300" t="s">
        <v>508</v>
      </c>
      <c r="AC260" s="300" t="s">
        <v>508</v>
      </c>
      <c r="AD260" s="300">
        <v>6</v>
      </c>
      <c r="AE260" s="300" t="b">
        <v>1</v>
      </c>
      <c r="AF260" s="300" t="s">
        <v>768</v>
      </c>
      <c r="AG260" s="300" t="s">
        <v>769</v>
      </c>
      <c r="AH260" s="300">
        <v>0</v>
      </c>
      <c r="AI260" s="300">
        <v>0</v>
      </c>
      <c r="AJ260" s="300" t="s">
        <v>770</v>
      </c>
      <c r="AK260" s="300">
        <v>8</v>
      </c>
      <c r="AL260" s="300" t="s">
        <v>814</v>
      </c>
      <c r="AM260" s="300">
        <v>143180</v>
      </c>
      <c r="AN260" s="300" t="b">
        <v>0</v>
      </c>
      <c r="AO260" s="300">
        <v>8</v>
      </c>
      <c r="AP260" s="300" t="s">
        <v>814</v>
      </c>
      <c r="AQ260" s="300">
        <v>143180</v>
      </c>
      <c r="AR260" s="300" t="b">
        <v>0</v>
      </c>
      <c r="AS260" s="300">
        <v>143180</v>
      </c>
      <c r="AT260" s="300" t="b">
        <v>0</v>
      </c>
      <c r="AU260" s="300">
        <v>0</v>
      </c>
      <c r="AV260" s="300" t="b">
        <v>0</v>
      </c>
      <c r="AW260" s="300" t="s">
        <v>1033</v>
      </c>
      <c r="AX260" s="300"/>
      <c r="AY260" s="300" t="s">
        <v>1033</v>
      </c>
      <c r="AZ260" s="300">
        <v>0</v>
      </c>
      <c r="BA260" s="300" t="b">
        <v>0</v>
      </c>
      <c r="BB260" s="300" t="b">
        <v>1</v>
      </c>
      <c r="BC260"/>
      <c r="BD260"/>
      <c r="BE260"/>
      <c r="BF260"/>
      <c r="BG260"/>
      <c r="BH260"/>
      <c r="BI260"/>
      <c r="BJ260"/>
      <c r="BK260"/>
      <c r="BL260"/>
      <c r="BM260"/>
      <c r="BN260"/>
      <c r="BO260"/>
      <c r="BP260"/>
      <c r="BQ260"/>
      <c r="BR260"/>
      <c r="BS260"/>
      <c r="BT260"/>
      <c r="BU260"/>
      <c r="BV260"/>
      <c r="BW260"/>
      <c r="BX260"/>
      <c r="BY260"/>
    </row>
    <row r="261" spans="5:77" ht="16.5" hidden="1" x14ac:dyDescent="0.3">
      <c r="E261" s="300" t="s">
        <v>760</v>
      </c>
      <c r="F261" s="300" t="s">
        <v>651</v>
      </c>
      <c r="G261" s="300">
        <v>20210101</v>
      </c>
      <c r="H261" s="300">
        <v>2021</v>
      </c>
      <c r="I261" s="300">
        <v>52</v>
      </c>
      <c r="J261" s="300">
        <v>2021</v>
      </c>
      <c r="K261" s="300">
        <v>180</v>
      </c>
      <c r="L261" s="300" t="s">
        <v>872</v>
      </c>
      <c r="M261" s="300" t="s">
        <v>486</v>
      </c>
      <c r="N261" s="300" t="s">
        <v>660</v>
      </c>
      <c r="O261" s="300" t="s">
        <v>762</v>
      </c>
      <c r="P261" s="300">
        <v>0</v>
      </c>
      <c r="Q261" s="300" t="s">
        <v>763</v>
      </c>
      <c r="R261" s="300" t="s">
        <v>764</v>
      </c>
      <c r="S261" s="300">
        <v>0</v>
      </c>
      <c r="T261" s="300" t="s">
        <v>763</v>
      </c>
      <c r="U261" s="300" t="s">
        <v>764</v>
      </c>
      <c r="V261" s="300" t="s">
        <v>873</v>
      </c>
      <c r="W261" s="300" t="s">
        <v>766</v>
      </c>
      <c r="X261" s="300" t="b">
        <v>1</v>
      </c>
      <c r="Y261" s="300">
        <v>310250</v>
      </c>
      <c r="Z261" s="300" t="s">
        <v>1034</v>
      </c>
      <c r="AA261" s="300" t="s">
        <v>529</v>
      </c>
      <c r="AB261" s="300" t="s">
        <v>508</v>
      </c>
      <c r="AC261" s="300" t="s">
        <v>508</v>
      </c>
      <c r="AD261" s="300">
        <v>6</v>
      </c>
      <c r="AE261" s="300" t="b">
        <v>1</v>
      </c>
      <c r="AF261" s="300" t="s">
        <v>768</v>
      </c>
      <c r="AG261" s="300" t="s">
        <v>769</v>
      </c>
      <c r="AH261" s="300">
        <v>0</v>
      </c>
      <c r="AI261" s="300">
        <v>0</v>
      </c>
      <c r="AJ261" s="300" t="s">
        <v>770</v>
      </c>
      <c r="AK261" s="300">
        <v>8</v>
      </c>
      <c r="AL261" s="300" t="s">
        <v>814</v>
      </c>
      <c r="AM261" s="300">
        <v>141500</v>
      </c>
      <c r="AN261" s="300" t="b">
        <v>0</v>
      </c>
      <c r="AO261" s="300">
        <v>8</v>
      </c>
      <c r="AP261" s="300" t="s">
        <v>814</v>
      </c>
      <c r="AQ261" s="300">
        <v>141500</v>
      </c>
      <c r="AR261" s="300" t="b">
        <v>0</v>
      </c>
      <c r="AS261" s="300">
        <v>141500</v>
      </c>
      <c r="AT261" s="300" t="b">
        <v>0</v>
      </c>
      <c r="AU261" s="300">
        <v>0</v>
      </c>
      <c r="AV261" s="300" t="b">
        <v>0</v>
      </c>
      <c r="AW261" s="300" t="s">
        <v>1035</v>
      </c>
      <c r="AX261" s="300"/>
      <c r="AY261" s="300" t="s">
        <v>1035</v>
      </c>
      <c r="AZ261" s="300">
        <v>0</v>
      </c>
      <c r="BA261" s="300" t="b">
        <v>0</v>
      </c>
      <c r="BB261" s="300" t="b">
        <v>1</v>
      </c>
      <c r="BC261"/>
      <c r="BD261"/>
      <c r="BE261"/>
      <c r="BF261"/>
      <c r="BG261"/>
      <c r="BH261"/>
      <c r="BI261"/>
      <c r="BJ261"/>
      <c r="BK261"/>
      <c r="BL261"/>
      <c r="BM261"/>
      <c r="BN261"/>
      <c r="BO261"/>
      <c r="BP261"/>
      <c r="BQ261"/>
      <c r="BR261"/>
      <c r="BS261"/>
      <c r="BT261"/>
      <c r="BU261"/>
      <c r="BV261"/>
      <c r="BW261"/>
      <c r="BX261"/>
      <c r="BY261"/>
    </row>
    <row r="262" spans="5:77" ht="16.5" hidden="1" x14ac:dyDescent="0.3">
      <c r="E262" s="300" t="s">
        <v>760</v>
      </c>
      <c r="F262" s="300" t="s">
        <v>651</v>
      </c>
      <c r="G262" s="300">
        <v>20210101</v>
      </c>
      <c r="H262" s="300">
        <v>2021</v>
      </c>
      <c r="I262" s="300">
        <v>52</v>
      </c>
      <c r="J262" s="300">
        <v>2021</v>
      </c>
      <c r="K262" s="300">
        <v>180</v>
      </c>
      <c r="L262" s="300" t="s">
        <v>872</v>
      </c>
      <c r="M262" s="300" t="s">
        <v>486</v>
      </c>
      <c r="N262" s="300" t="s">
        <v>660</v>
      </c>
      <c r="O262" s="300" t="s">
        <v>762</v>
      </c>
      <c r="P262" s="300">
        <v>156</v>
      </c>
      <c r="Q262" s="300" t="s">
        <v>773</v>
      </c>
      <c r="R262" s="300" t="s">
        <v>774</v>
      </c>
      <c r="S262" s="300">
        <v>0</v>
      </c>
      <c r="T262" s="300" t="s">
        <v>763</v>
      </c>
      <c r="U262" s="300" t="s">
        <v>764</v>
      </c>
      <c r="V262" s="300" t="s">
        <v>873</v>
      </c>
      <c r="W262" s="300" t="s">
        <v>766</v>
      </c>
      <c r="X262" s="300" t="b">
        <v>1</v>
      </c>
      <c r="Y262" s="300">
        <v>310250</v>
      </c>
      <c r="Z262" s="300" t="s">
        <v>1034</v>
      </c>
      <c r="AA262" s="300" t="s">
        <v>529</v>
      </c>
      <c r="AB262" s="300" t="s">
        <v>508</v>
      </c>
      <c r="AC262" s="300" t="s">
        <v>508</v>
      </c>
      <c r="AD262" s="300">
        <v>6</v>
      </c>
      <c r="AE262" s="300" t="b">
        <v>1</v>
      </c>
      <c r="AF262" s="300" t="s">
        <v>768</v>
      </c>
      <c r="AG262" s="300" t="s">
        <v>769</v>
      </c>
      <c r="AH262" s="300">
        <v>0</v>
      </c>
      <c r="AI262" s="300">
        <v>0</v>
      </c>
      <c r="AJ262" s="300" t="s">
        <v>770</v>
      </c>
      <c r="AK262" s="300">
        <v>8</v>
      </c>
      <c r="AL262" s="300" t="s">
        <v>814</v>
      </c>
      <c r="AM262" s="300">
        <v>75000</v>
      </c>
      <c r="AN262" s="300" t="b">
        <v>0</v>
      </c>
      <c r="AO262" s="300">
        <v>8</v>
      </c>
      <c r="AP262" s="300" t="s">
        <v>814</v>
      </c>
      <c r="AQ262" s="300">
        <v>75000</v>
      </c>
      <c r="AR262" s="300" t="b">
        <v>0</v>
      </c>
      <c r="AS262" s="300">
        <v>75000</v>
      </c>
      <c r="AT262" s="300" t="b">
        <v>0</v>
      </c>
      <c r="AU262" s="300">
        <v>0</v>
      </c>
      <c r="AV262" s="300" t="b">
        <v>0</v>
      </c>
      <c r="AW262" s="300" t="s">
        <v>1036</v>
      </c>
      <c r="AX262" s="300"/>
      <c r="AY262" s="300" t="s">
        <v>1036</v>
      </c>
      <c r="AZ262" s="300">
        <v>0</v>
      </c>
      <c r="BA262" s="300" t="b">
        <v>0</v>
      </c>
      <c r="BB262" s="300" t="b">
        <v>1</v>
      </c>
      <c r="BC262"/>
      <c r="BD262"/>
      <c r="BE262"/>
      <c r="BF262"/>
      <c r="BG262"/>
      <c r="BH262"/>
      <c r="BI262"/>
      <c r="BJ262"/>
      <c r="BK262"/>
      <c r="BL262"/>
      <c r="BM262"/>
      <c r="BN262"/>
      <c r="BO262"/>
      <c r="BP262"/>
      <c r="BQ262"/>
      <c r="BR262"/>
      <c r="BS262"/>
      <c r="BT262"/>
      <c r="BU262"/>
      <c r="BV262"/>
      <c r="BW262"/>
      <c r="BX262"/>
      <c r="BY262"/>
    </row>
    <row r="263" spans="5:77" ht="16.5" hidden="1" x14ac:dyDescent="0.3">
      <c r="E263" s="300" t="s">
        <v>760</v>
      </c>
      <c r="F263" s="300" t="s">
        <v>651</v>
      </c>
      <c r="G263" s="300">
        <v>20210101</v>
      </c>
      <c r="H263" s="300">
        <v>2021</v>
      </c>
      <c r="I263" s="300">
        <v>52</v>
      </c>
      <c r="J263" s="300">
        <v>2021</v>
      </c>
      <c r="K263" s="300">
        <v>180</v>
      </c>
      <c r="L263" s="300" t="s">
        <v>872</v>
      </c>
      <c r="M263" s="300" t="s">
        <v>486</v>
      </c>
      <c r="N263" s="300" t="s">
        <v>660</v>
      </c>
      <c r="O263" s="300" t="s">
        <v>762</v>
      </c>
      <c r="P263" s="300">
        <v>710</v>
      </c>
      <c r="Q263" s="300" t="s">
        <v>917</v>
      </c>
      <c r="R263" s="300" t="s">
        <v>425</v>
      </c>
      <c r="S263" s="300">
        <v>0</v>
      </c>
      <c r="T263" s="300" t="s">
        <v>763</v>
      </c>
      <c r="U263" s="300" t="s">
        <v>764</v>
      </c>
      <c r="V263" s="300" t="s">
        <v>873</v>
      </c>
      <c r="W263" s="300" t="s">
        <v>766</v>
      </c>
      <c r="X263" s="300" t="b">
        <v>1</v>
      </c>
      <c r="Y263" s="300">
        <v>310250</v>
      </c>
      <c r="Z263" s="300" t="s">
        <v>1034</v>
      </c>
      <c r="AA263" s="300" t="s">
        <v>529</v>
      </c>
      <c r="AB263" s="300" t="s">
        <v>508</v>
      </c>
      <c r="AC263" s="300" t="s">
        <v>508</v>
      </c>
      <c r="AD263" s="300">
        <v>6</v>
      </c>
      <c r="AE263" s="300" t="b">
        <v>1</v>
      </c>
      <c r="AF263" s="300" t="s">
        <v>768</v>
      </c>
      <c r="AG263" s="300" t="s">
        <v>769</v>
      </c>
      <c r="AH263" s="300">
        <v>0</v>
      </c>
      <c r="AI263" s="300">
        <v>0</v>
      </c>
      <c r="AJ263" s="300" t="s">
        <v>770</v>
      </c>
      <c r="AK263" s="300">
        <v>8</v>
      </c>
      <c r="AL263" s="300" t="s">
        <v>814</v>
      </c>
      <c r="AM263" s="300">
        <v>66500</v>
      </c>
      <c r="AN263" s="300" t="b">
        <v>0</v>
      </c>
      <c r="AO263" s="300">
        <v>8</v>
      </c>
      <c r="AP263" s="300" t="s">
        <v>814</v>
      </c>
      <c r="AQ263" s="300">
        <v>66500</v>
      </c>
      <c r="AR263" s="300" t="b">
        <v>0</v>
      </c>
      <c r="AS263" s="300">
        <v>66500</v>
      </c>
      <c r="AT263" s="300" t="b">
        <v>0</v>
      </c>
      <c r="AU263" s="300">
        <v>0</v>
      </c>
      <c r="AV263" s="300" t="b">
        <v>0</v>
      </c>
      <c r="AW263" s="300" t="s">
        <v>1037</v>
      </c>
      <c r="AX263" s="300"/>
      <c r="AY263" s="300" t="s">
        <v>1037</v>
      </c>
      <c r="AZ263" s="300">
        <v>0</v>
      </c>
      <c r="BA263" s="300" t="b">
        <v>0</v>
      </c>
      <c r="BB263" s="300" t="b">
        <v>1</v>
      </c>
      <c r="BC263"/>
      <c r="BD263"/>
      <c r="BE263"/>
      <c r="BF263"/>
      <c r="BG263"/>
      <c r="BH263"/>
      <c r="BI263"/>
      <c r="BJ263"/>
      <c r="BK263"/>
      <c r="BL263"/>
      <c r="BM263"/>
      <c r="BN263"/>
      <c r="BO263"/>
      <c r="BP263"/>
      <c r="BQ263"/>
      <c r="BR263"/>
      <c r="BS263"/>
      <c r="BT263"/>
      <c r="BU263"/>
      <c r="BV263"/>
      <c r="BW263"/>
      <c r="BX263"/>
      <c r="BY263"/>
    </row>
    <row r="264" spans="5:77" ht="16.5" hidden="1" x14ac:dyDescent="0.3">
      <c r="E264" s="300" t="s">
        <v>760</v>
      </c>
      <c r="F264" s="300" t="s">
        <v>651</v>
      </c>
      <c r="G264" s="300">
        <v>20210101</v>
      </c>
      <c r="H264" s="300">
        <v>2021</v>
      </c>
      <c r="I264" s="300">
        <v>52</v>
      </c>
      <c r="J264" s="300">
        <v>2021</v>
      </c>
      <c r="K264" s="300">
        <v>562</v>
      </c>
      <c r="L264" s="300" t="s">
        <v>761</v>
      </c>
      <c r="M264" s="300" t="s">
        <v>451</v>
      </c>
      <c r="N264" s="300" t="s">
        <v>660</v>
      </c>
      <c r="O264" s="300" t="s">
        <v>762</v>
      </c>
      <c r="P264" s="300">
        <v>0</v>
      </c>
      <c r="Q264" s="300" t="s">
        <v>763</v>
      </c>
      <c r="R264" s="300" t="s">
        <v>764</v>
      </c>
      <c r="S264" s="300">
        <v>0</v>
      </c>
      <c r="T264" s="300" t="s">
        <v>763</v>
      </c>
      <c r="U264" s="300" t="s">
        <v>764</v>
      </c>
      <c r="V264" s="300" t="s">
        <v>873</v>
      </c>
      <c r="W264" s="300" t="s">
        <v>766</v>
      </c>
      <c r="X264" s="300" t="b">
        <v>1</v>
      </c>
      <c r="Y264" s="300">
        <v>310250</v>
      </c>
      <c r="Z264" s="300" t="s">
        <v>1034</v>
      </c>
      <c r="AA264" s="300" t="s">
        <v>529</v>
      </c>
      <c r="AB264" s="300" t="s">
        <v>508</v>
      </c>
      <c r="AC264" s="300" t="s">
        <v>508</v>
      </c>
      <c r="AD264" s="300">
        <v>6</v>
      </c>
      <c r="AE264" s="300" t="b">
        <v>1</v>
      </c>
      <c r="AF264" s="300" t="s">
        <v>768</v>
      </c>
      <c r="AG264" s="300" t="s">
        <v>769</v>
      </c>
      <c r="AH264" s="300">
        <v>0</v>
      </c>
      <c r="AI264" s="300">
        <v>0</v>
      </c>
      <c r="AJ264" s="300" t="s">
        <v>770</v>
      </c>
      <c r="AK264" s="300">
        <v>8</v>
      </c>
      <c r="AL264" s="300" t="s">
        <v>814</v>
      </c>
      <c r="AM264" s="300">
        <v>225</v>
      </c>
      <c r="AN264" s="300" t="b">
        <v>0</v>
      </c>
      <c r="AO264" s="300">
        <v>8</v>
      </c>
      <c r="AP264" s="300" t="s">
        <v>814</v>
      </c>
      <c r="AQ264" s="300">
        <v>225</v>
      </c>
      <c r="AR264" s="300" t="b">
        <v>0</v>
      </c>
      <c r="AS264" s="300">
        <v>225</v>
      </c>
      <c r="AT264" s="300" t="b">
        <v>0</v>
      </c>
      <c r="AU264" s="300">
        <v>0</v>
      </c>
      <c r="AV264" s="300" t="b">
        <v>0</v>
      </c>
      <c r="AW264" s="300" t="s">
        <v>1038</v>
      </c>
      <c r="AX264" s="300">
        <v>0</v>
      </c>
      <c r="AY264" s="300" t="s">
        <v>1038</v>
      </c>
      <c r="AZ264" s="300">
        <v>0</v>
      </c>
      <c r="BA264" s="300" t="b">
        <v>0</v>
      </c>
      <c r="BB264" s="300" t="b">
        <v>1</v>
      </c>
      <c r="BC264"/>
      <c r="BD264"/>
      <c r="BE264"/>
      <c r="BF264"/>
      <c r="BG264"/>
      <c r="BH264"/>
      <c r="BI264"/>
      <c r="BJ264"/>
      <c r="BK264"/>
      <c r="BL264"/>
      <c r="BM264"/>
      <c r="BN264"/>
      <c r="BO264"/>
      <c r="BP264"/>
      <c r="BQ264"/>
      <c r="BR264"/>
      <c r="BS264"/>
      <c r="BT264"/>
      <c r="BU264"/>
      <c r="BV264"/>
      <c r="BW264"/>
      <c r="BX264"/>
      <c r="BY264"/>
    </row>
    <row r="265" spans="5:77" ht="16.5" hidden="1" x14ac:dyDescent="0.3">
      <c r="E265" s="300" t="s">
        <v>760</v>
      </c>
      <c r="F265" s="300" t="s">
        <v>651</v>
      </c>
      <c r="G265" s="300">
        <v>20210101</v>
      </c>
      <c r="H265" s="300">
        <v>2021</v>
      </c>
      <c r="I265" s="300">
        <v>52</v>
      </c>
      <c r="J265" s="300">
        <v>2021</v>
      </c>
      <c r="K265" s="300">
        <v>562</v>
      </c>
      <c r="L265" s="300" t="s">
        <v>761</v>
      </c>
      <c r="M265" s="300" t="s">
        <v>451</v>
      </c>
      <c r="N265" s="300" t="s">
        <v>660</v>
      </c>
      <c r="O265" s="300" t="s">
        <v>762</v>
      </c>
      <c r="P265" s="300">
        <v>288</v>
      </c>
      <c r="Q265" s="300" t="s">
        <v>784</v>
      </c>
      <c r="R265" s="300" t="s">
        <v>428</v>
      </c>
      <c r="S265" s="300">
        <v>0</v>
      </c>
      <c r="T265" s="300" t="s">
        <v>763</v>
      </c>
      <c r="U265" s="300" t="s">
        <v>764</v>
      </c>
      <c r="V265" s="300" t="s">
        <v>873</v>
      </c>
      <c r="W265" s="300" t="s">
        <v>766</v>
      </c>
      <c r="X265" s="300" t="b">
        <v>1</v>
      </c>
      <c r="Y265" s="300">
        <v>310250</v>
      </c>
      <c r="Z265" s="300" t="s">
        <v>1034</v>
      </c>
      <c r="AA265" s="300" t="s">
        <v>529</v>
      </c>
      <c r="AB265" s="300" t="s">
        <v>508</v>
      </c>
      <c r="AC265" s="300" t="s">
        <v>508</v>
      </c>
      <c r="AD265" s="300">
        <v>6</v>
      </c>
      <c r="AE265" s="300" t="b">
        <v>1</v>
      </c>
      <c r="AF265" s="300" t="s">
        <v>768</v>
      </c>
      <c r="AG265" s="300" t="s">
        <v>769</v>
      </c>
      <c r="AH265" s="300">
        <v>0</v>
      </c>
      <c r="AI265" s="300">
        <v>0</v>
      </c>
      <c r="AJ265" s="300" t="s">
        <v>770</v>
      </c>
      <c r="AK265" s="300">
        <v>8</v>
      </c>
      <c r="AL265" s="300" t="s">
        <v>814</v>
      </c>
      <c r="AM265" s="300">
        <v>225</v>
      </c>
      <c r="AN265" s="300" t="b">
        <v>0</v>
      </c>
      <c r="AO265" s="300">
        <v>8</v>
      </c>
      <c r="AP265" s="300" t="s">
        <v>814</v>
      </c>
      <c r="AQ265" s="300">
        <v>225</v>
      </c>
      <c r="AR265" s="300" t="b">
        <v>0</v>
      </c>
      <c r="AS265" s="300">
        <v>225</v>
      </c>
      <c r="AT265" s="300" t="b">
        <v>0</v>
      </c>
      <c r="AU265" s="300">
        <v>0</v>
      </c>
      <c r="AV265" s="300" t="b">
        <v>0</v>
      </c>
      <c r="AW265" s="300" t="s">
        <v>1038</v>
      </c>
      <c r="AX265" s="300">
        <v>0</v>
      </c>
      <c r="AY265" s="300" t="s">
        <v>1038</v>
      </c>
      <c r="AZ265" s="300">
        <v>0</v>
      </c>
      <c r="BA265" s="300" t="b">
        <v>1</v>
      </c>
      <c r="BB265" s="300" t="b">
        <v>0</v>
      </c>
      <c r="BC265"/>
      <c r="BD265"/>
      <c r="BE265"/>
      <c r="BF265"/>
      <c r="BG265"/>
      <c r="BH265"/>
      <c r="BI265"/>
      <c r="BJ265"/>
      <c r="BK265"/>
      <c r="BL265"/>
      <c r="BM265"/>
      <c r="BN265"/>
      <c r="BO265"/>
      <c r="BP265"/>
      <c r="BQ265"/>
      <c r="BR265"/>
      <c r="BS265"/>
      <c r="BT265"/>
      <c r="BU265"/>
      <c r="BV265"/>
      <c r="BW265"/>
      <c r="BX265"/>
      <c r="BY265"/>
    </row>
    <row r="266" spans="5:77" ht="16.5" hidden="1" x14ac:dyDescent="0.3">
      <c r="E266" s="300" t="s">
        <v>760</v>
      </c>
      <c r="F266" s="300" t="s">
        <v>651</v>
      </c>
      <c r="G266" s="300">
        <v>20210101</v>
      </c>
      <c r="H266" s="300">
        <v>2021</v>
      </c>
      <c r="I266" s="300">
        <v>52</v>
      </c>
      <c r="J266" s="300">
        <v>2021</v>
      </c>
      <c r="K266" s="300">
        <v>180</v>
      </c>
      <c r="L266" s="300" t="s">
        <v>872</v>
      </c>
      <c r="M266" s="300" t="s">
        <v>486</v>
      </c>
      <c r="N266" s="300" t="s">
        <v>660</v>
      </c>
      <c r="O266" s="300" t="s">
        <v>762</v>
      </c>
      <c r="P266" s="300">
        <v>0</v>
      </c>
      <c r="Q266" s="300" t="s">
        <v>763</v>
      </c>
      <c r="R266" s="300" t="s">
        <v>764</v>
      </c>
      <c r="S266" s="300">
        <v>0</v>
      </c>
      <c r="T266" s="300" t="s">
        <v>763</v>
      </c>
      <c r="U266" s="300" t="s">
        <v>764</v>
      </c>
      <c r="V266" s="300" t="s">
        <v>873</v>
      </c>
      <c r="W266" s="300" t="s">
        <v>766</v>
      </c>
      <c r="X266" s="300" t="b">
        <v>1</v>
      </c>
      <c r="Y266" s="300">
        <v>310260</v>
      </c>
      <c r="Z266" s="300" t="s">
        <v>1039</v>
      </c>
      <c r="AA266" s="300" t="s">
        <v>529</v>
      </c>
      <c r="AB266" s="300" t="s">
        <v>508</v>
      </c>
      <c r="AC266" s="300" t="s">
        <v>508</v>
      </c>
      <c r="AD266" s="300">
        <v>6</v>
      </c>
      <c r="AE266" s="300" t="b">
        <v>1</v>
      </c>
      <c r="AF266" s="300" t="s">
        <v>768</v>
      </c>
      <c r="AG266" s="300" t="s">
        <v>769</v>
      </c>
      <c r="AH266" s="300">
        <v>0</v>
      </c>
      <c r="AI266" s="300">
        <v>0</v>
      </c>
      <c r="AJ266" s="300" t="s">
        <v>770</v>
      </c>
      <c r="AK266" s="300">
        <v>8</v>
      </c>
      <c r="AL266" s="300" t="s">
        <v>814</v>
      </c>
      <c r="AM266" s="300">
        <v>50000</v>
      </c>
      <c r="AN266" s="300" t="b">
        <v>0</v>
      </c>
      <c r="AO266" s="300">
        <v>8</v>
      </c>
      <c r="AP266" s="300" t="s">
        <v>814</v>
      </c>
      <c r="AQ266" s="300">
        <v>50000</v>
      </c>
      <c r="AR266" s="300" t="b">
        <v>0</v>
      </c>
      <c r="AS266" s="300">
        <v>50000</v>
      </c>
      <c r="AT266" s="300" t="b">
        <v>0</v>
      </c>
      <c r="AU266" s="300">
        <v>0</v>
      </c>
      <c r="AV266" s="300" t="b">
        <v>0</v>
      </c>
      <c r="AW266" s="300" t="s">
        <v>1040</v>
      </c>
      <c r="AX266" s="300"/>
      <c r="AY266" s="300" t="s">
        <v>1040</v>
      </c>
      <c r="AZ266" s="300">
        <v>0</v>
      </c>
      <c r="BA266" s="300" t="b">
        <v>0</v>
      </c>
      <c r="BB266" s="300" t="b">
        <v>1</v>
      </c>
      <c r="BC266"/>
      <c r="BD266"/>
      <c r="BE266"/>
      <c r="BF266"/>
      <c r="BG266"/>
      <c r="BH266"/>
      <c r="BI266"/>
      <c r="BJ266"/>
      <c r="BK266"/>
      <c r="BL266"/>
      <c r="BM266"/>
      <c r="BN266"/>
      <c r="BO266"/>
      <c r="BP266"/>
      <c r="BQ266"/>
      <c r="BR266"/>
      <c r="BS266"/>
      <c r="BT266"/>
      <c r="BU266"/>
      <c r="BV266"/>
      <c r="BW266"/>
      <c r="BX266"/>
      <c r="BY266"/>
    </row>
    <row r="267" spans="5:77" ht="16.5" hidden="1" x14ac:dyDescent="0.3">
      <c r="E267" s="300" t="s">
        <v>760</v>
      </c>
      <c r="F267" s="300" t="s">
        <v>651</v>
      </c>
      <c r="G267" s="300">
        <v>20210101</v>
      </c>
      <c r="H267" s="300">
        <v>2021</v>
      </c>
      <c r="I267" s="300">
        <v>52</v>
      </c>
      <c r="J267" s="300">
        <v>2021</v>
      </c>
      <c r="K267" s="300">
        <v>180</v>
      </c>
      <c r="L267" s="300" t="s">
        <v>872</v>
      </c>
      <c r="M267" s="300" t="s">
        <v>486</v>
      </c>
      <c r="N267" s="300" t="s">
        <v>660</v>
      </c>
      <c r="O267" s="300" t="s">
        <v>762</v>
      </c>
      <c r="P267" s="300">
        <v>710</v>
      </c>
      <c r="Q267" s="300" t="s">
        <v>917</v>
      </c>
      <c r="R267" s="300" t="s">
        <v>425</v>
      </c>
      <c r="S267" s="300">
        <v>0</v>
      </c>
      <c r="T267" s="300" t="s">
        <v>763</v>
      </c>
      <c r="U267" s="300" t="s">
        <v>764</v>
      </c>
      <c r="V267" s="300" t="s">
        <v>873</v>
      </c>
      <c r="W267" s="300" t="s">
        <v>766</v>
      </c>
      <c r="X267" s="300" t="b">
        <v>1</v>
      </c>
      <c r="Y267" s="300">
        <v>310260</v>
      </c>
      <c r="Z267" s="300" t="s">
        <v>1039</v>
      </c>
      <c r="AA267" s="300" t="s">
        <v>529</v>
      </c>
      <c r="AB267" s="300" t="s">
        <v>508</v>
      </c>
      <c r="AC267" s="300" t="s">
        <v>508</v>
      </c>
      <c r="AD267" s="300">
        <v>6</v>
      </c>
      <c r="AE267" s="300" t="b">
        <v>1</v>
      </c>
      <c r="AF267" s="300" t="s">
        <v>768</v>
      </c>
      <c r="AG267" s="300" t="s">
        <v>769</v>
      </c>
      <c r="AH267" s="300">
        <v>0</v>
      </c>
      <c r="AI267" s="300">
        <v>0</v>
      </c>
      <c r="AJ267" s="300" t="s">
        <v>770</v>
      </c>
      <c r="AK267" s="300">
        <v>8</v>
      </c>
      <c r="AL267" s="300" t="s">
        <v>814</v>
      </c>
      <c r="AM267" s="300">
        <v>50000</v>
      </c>
      <c r="AN267" s="300" t="b">
        <v>0</v>
      </c>
      <c r="AO267" s="300">
        <v>8</v>
      </c>
      <c r="AP267" s="300" t="s">
        <v>814</v>
      </c>
      <c r="AQ267" s="300">
        <v>50000</v>
      </c>
      <c r="AR267" s="300" t="b">
        <v>0</v>
      </c>
      <c r="AS267" s="300">
        <v>50000</v>
      </c>
      <c r="AT267" s="300" t="b">
        <v>0</v>
      </c>
      <c r="AU267" s="300">
        <v>0</v>
      </c>
      <c r="AV267" s="300" t="b">
        <v>0</v>
      </c>
      <c r="AW267" s="300" t="s">
        <v>1040</v>
      </c>
      <c r="AX267" s="300"/>
      <c r="AY267" s="300" t="s">
        <v>1040</v>
      </c>
      <c r="AZ267" s="300">
        <v>0</v>
      </c>
      <c r="BA267" s="300" t="b">
        <v>0</v>
      </c>
      <c r="BB267" s="300" t="b">
        <v>1</v>
      </c>
      <c r="BC267"/>
      <c r="BD267"/>
      <c r="BE267"/>
      <c r="BF267"/>
      <c r="BG267"/>
      <c r="BH267"/>
      <c r="BI267"/>
      <c r="BJ267"/>
      <c r="BK267"/>
      <c r="BL267"/>
      <c r="BM267"/>
      <c r="BN267"/>
      <c r="BO267"/>
      <c r="BP267"/>
      <c r="BQ267"/>
      <c r="BR267"/>
      <c r="BS267"/>
      <c r="BT267"/>
      <c r="BU267"/>
      <c r="BV267"/>
      <c r="BW267"/>
      <c r="BX267"/>
      <c r="BY267"/>
    </row>
    <row r="268" spans="5:77" ht="16.5" hidden="1" x14ac:dyDescent="0.3">
      <c r="E268" s="300" t="s">
        <v>760</v>
      </c>
      <c r="F268" s="300" t="s">
        <v>651</v>
      </c>
      <c r="G268" s="300">
        <v>20210101</v>
      </c>
      <c r="H268" s="300">
        <v>2021</v>
      </c>
      <c r="I268" s="300">
        <v>52</v>
      </c>
      <c r="J268" s="300">
        <v>2021</v>
      </c>
      <c r="K268" s="300">
        <v>180</v>
      </c>
      <c r="L268" s="300" t="s">
        <v>872</v>
      </c>
      <c r="M268" s="300" t="s">
        <v>486</v>
      </c>
      <c r="N268" s="300" t="s">
        <v>660</v>
      </c>
      <c r="O268" s="300" t="s">
        <v>762</v>
      </c>
      <c r="P268" s="300">
        <v>0</v>
      </c>
      <c r="Q268" s="300" t="s">
        <v>763</v>
      </c>
      <c r="R268" s="300" t="s">
        <v>764</v>
      </c>
      <c r="S268" s="300">
        <v>0</v>
      </c>
      <c r="T268" s="300" t="s">
        <v>763</v>
      </c>
      <c r="U268" s="300" t="s">
        <v>764</v>
      </c>
      <c r="V268" s="300" t="s">
        <v>873</v>
      </c>
      <c r="W268" s="300" t="s">
        <v>766</v>
      </c>
      <c r="X268" s="300" t="b">
        <v>1</v>
      </c>
      <c r="Y268" s="300">
        <v>310280</v>
      </c>
      <c r="Z268" s="300" t="s">
        <v>1041</v>
      </c>
      <c r="AA268" s="300" t="s">
        <v>536</v>
      </c>
      <c r="AB268" s="300" t="s">
        <v>508</v>
      </c>
      <c r="AC268" s="300" t="s">
        <v>508</v>
      </c>
      <c r="AD268" s="300">
        <v>6</v>
      </c>
      <c r="AE268" s="300" t="b">
        <v>1</v>
      </c>
      <c r="AF268" s="300" t="s">
        <v>768</v>
      </c>
      <c r="AG268" s="300" t="s">
        <v>769</v>
      </c>
      <c r="AH268" s="300">
        <v>0</v>
      </c>
      <c r="AI268" s="300">
        <v>0</v>
      </c>
      <c r="AJ268" s="300" t="s">
        <v>770</v>
      </c>
      <c r="AK268" s="300">
        <v>8</v>
      </c>
      <c r="AL268" s="300" t="s">
        <v>814</v>
      </c>
      <c r="AM268" s="300">
        <v>379600</v>
      </c>
      <c r="AN268" s="300" t="b">
        <v>0</v>
      </c>
      <c r="AO268" s="300">
        <v>8</v>
      </c>
      <c r="AP268" s="300" t="s">
        <v>814</v>
      </c>
      <c r="AQ268" s="300">
        <v>379600</v>
      </c>
      <c r="AR268" s="300" t="b">
        <v>0</v>
      </c>
      <c r="AS268" s="300">
        <v>379600</v>
      </c>
      <c r="AT268" s="300" t="b">
        <v>0</v>
      </c>
      <c r="AU268" s="300">
        <v>0</v>
      </c>
      <c r="AV268" s="300" t="b">
        <v>0</v>
      </c>
      <c r="AW268" s="300" t="s">
        <v>1042</v>
      </c>
      <c r="AX268" s="300"/>
      <c r="AY268" s="300" t="s">
        <v>1042</v>
      </c>
      <c r="AZ268" s="300">
        <v>0</v>
      </c>
      <c r="BA268" s="300" t="b">
        <v>0</v>
      </c>
      <c r="BB268" s="300" t="b">
        <v>1</v>
      </c>
      <c r="BC268"/>
      <c r="BD268"/>
      <c r="BE268"/>
      <c r="BF268"/>
      <c r="BG268"/>
      <c r="BH268"/>
      <c r="BI268"/>
      <c r="BJ268"/>
      <c r="BK268"/>
      <c r="BL268"/>
      <c r="BM268"/>
      <c r="BN268"/>
      <c r="BO268"/>
      <c r="BP268"/>
      <c r="BQ268"/>
      <c r="BR268"/>
      <c r="BS268"/>
      <c r="BT268"/>
      <c r="BU268"/>
      <c r="BV268"/>
      <c r="BW268"/>
      <c r="BX268"/>
      <c r="BY268"/>
    </row>
    <row r="269" spans="5:77" ht="16.5" hidden="1" x14ac:dyDescent="0.3">
      <c r="E269" s="300" t="s">
        <v>760</v>
      </c>
      <c r="F269" s="300" t="s">
        <v>651</v>
      </c>
      <c r="G269" s="300">
        <v>20210101</v>
      </c>
      <c r="H269" s="300">
        <v>2021</v>
      </c>
      <c r="I269" s="300">
        <v>52</v>
      </c>
      <c r="J269" s="300">
        <v>2021</v>
      </c>
      <c r="K269" s="300">
        <v>180</v>
      </c>
      <c r="L269" s="300" t="s">
        <v>872</v>
      </c>
      <c r="M269" s="300" t="s">
        <v>486</v>
      </c>
      <c r="N269" s="300" t="s">
        <v>660</v>
      </c>
      <c r="O269" s="300" t="s">
        <v>762</v>
      </c>
      <c r="P269" s="300">
        <v>156</v>
      </c>
      <c r="Q269" s="300" t="s">
        <v>773</v>
      </c>
      <c r="R269" s="300" t="s">
        <v>774</v>
      </c>
      <c r="S269" s="300">
        <v>0</v>
      </c>
      <c r="T269" s="300" t="s">
        <v>763</v>
      </c>
      <c r="U269" s="300" t="s">
        <v>764</v>
      </c>
      <c r="V269" s="300" t="s">
        <v>873</v>
      </c>
      <c r="W269" s="300" t="s">
        <v>766</v>
      </c>
      <c r="X269" s="300" t="b">
        <v>1</v>
      </c>
      <c r="Y269" s="300">
        <v>310280</v>
      </c>
      <c r="Z269" s="300" t="s">
        <v>1041</v>
      </c>
      <c r="AA269" s="300" t="s">
        <v>536</v>
      </c>
      <c r="AB269" s="300" t="s">
        <v>508</v>
      </c>
      <c r="AC269" s="300" t="s">
        <v>508</v>
      </c>
      <c r="AD269" s="300">
        <v>6</v>
      </c>
      <c r="AE269" s="300" t="b">
        <v>1</v>
      </c>
      <c r="AF269" s="300" t="s">
        <v>768</v>
      </c>
      <c r="AG269" s="300" t="s">
        <v>769</v>
      </c>
      <c r="AH269" s="300">
        <v>0</v>
      </c>
      <c r="AI269" s="300">
        <v>0</v>
      </c>
      <c r="AJ269" s="300" t="s">
        <v>770</v>
      </c>
      <c r="AK269" s="300">
        <v>8</v>
      </c>
      <c r="AL269" s="300" t="s">
        <v>814</v>
      </c>
      <c r="AM269" s="300">
        <v>45200</v>
      </c>
      <c r="AN269" s="300" t="b">
        <v>0</v>
      </c>
      <c r="AO269" s="300">
        <v>8</v>
      </c>
      <c r="AP269" s="300" t="s">
        <v>814</v>
      </c>
      <c r="AQ269" s="300">
        <v>45200</v>
      </c>
      <c r="AR269" s="300" t="b">
        <v>0</v>
      </c>
      <c r="AS269" s="300">
        <v>45200</v>
      </c>
      <c r="AT269" s="300" t="b">
        <v>0</v>
      </c>
      <c r="AU269" s="300">
        <v>0</v>
      </c>
      <c r="AV269" s="300" t="b">
        <v>0</v>
      </c>
      <c r="AW269" s="300" t="s">
        <v>1043</v>
      </c>
      <c r="AX269" s="300"/>
      <c r="AY269" s="300" t="s">
        <v>1043</v>
      </c>
      <c r="AZ269" s="300">
        <v>0</v>
      </c>
      <c r="BA269" s="300" t="b">
        <v>0</v>
      </c>
      <c r="BB269" s="300" t="b">
        <v>1</v>
      </c>
      <c r="BC269"/>
      <c r="BD269"/>
      <c r="BE269"/>
      <c r="BF269"/>
      <c r="BG269"/>
      <c r="BH269"/>
      <c r="BI269"/>
      <c r="BJ269"/>
      <c r="BK269"/>
      <c r="BL269"/>
      <c r="BM269"/>
      <c r="BN269"/>
      <c r="BO269"/>
      <c r="BP269"/>
      <c r="BQ269"/>
      <c r="BR269"/>
      <c r="BS269"/>
      <c r="BT269"/>
      <c r="BU269"/>
      <c r="BV269"/>
      <c r="BW269"/>
      <c r="BX269"/>
      <c r="BY269"/>
    </row>
    <row r="270" spans="5:77" ht="16.5" hidden="1" x14ac:dyDescent="0.3">
      <c r="E270" s="300" t="s">
        <v>760</v>
      </c>
      <c r="F270" s="300" t="s">
        <v>651</v>
      </c>
      <c r="G270" s="300">
        <v>20210101</v>
      </c>
      <c r="H270" s="300">
        <v>2021</v>
      </c>
      <c r="I270" s="300">
        <v>52</v>
      </c>
      <c r="J270" s="300">
        <v>2021</v>
      </c>
      <c r="K270" s="300">
        <v>180</v>
      </c>
      <c r="L270" s="300" t="s">
        <v>872</v>
      </c>
      <c r="M270" s="300" t="s">
        <v>486</v>
      </c>
      <c r="N270" s="300" t="s">
        <v>660</v>
      </c>
      <c r="O270" s="300" t="s">
        <v>762</v>
      </c>
      <c r="P270" s="300">
        <v>699</v>
      </c>
      <c r="Q270" s="300" t="s">
        <v>798</v>
      </c>
      <c r="R270" s="300" t="s">
        <v>799</v>
      </c>
      <c r="S270" s="300">
        <v>0</v>
      </c>
      <c r="T270" s="300" t="s">
        <v>763</v>
      </c>
      <c r="U270" s="300" t="s">
        <v>764</v>
      </c>
      <c r="V270" s="300" t="s">
        <v>873</v>
      </c>
      <c r="W270" s="300" t="s">
        <v>766</v>
      </c>
      <c r="X270" s="300" t="b">
        <v>1</v>
      </c>
      <c r="Y270" s="300">
        <v>310280</v>
      </c>
      <c r="Z270" s="300" t="s">
        <v>1041</v>
      </c>
      <c r="AA270" s="300" t="s">
        <v>536</v>
      </c>
      <c r="AB270" s="300" t="s">
        <v>508</v>
      </c>
      <c r="AC270" s="300" t="s">
        <v>508</v>
      </c>
      <c r="AD270" s="300">
        <v>6</v>
      </c>
      <c r="AE270" s="300" t="b">
        <v>1</v>
      </c>
      <c r="AF270" s="300" t="s">
        <v>768</v>
      </c>
      <c r="AG270" s="300" t="s">
        <v>769</v>
      </c>
      <c r="AH270" s="300">
        <v>0</v>
      </c>
      <c r="AI270" s="300">
        <v>0</v>
      </c>
      <c r="AJ270" s="300" t="s">
        <v>770</v>
      </c>
      <c r="AK270" s="300">
        <v>8</v>
      </c>
      <c r="AL270" s="300" t="s">
        <v>814</v>
      </c>
      <c r="AM270" s="300">
        <v>334400</v>
      </c>
      <c r="AN270" s="300" t="b">
        <v>0</v>
      </c>
      <c r="AO270" s="300">
        <v>8</v>
      </c>
      <c r="AP270" s="300" t="s">
        <v>814</v>
      </c>
      <c r="AQ270" s="300">
        <v>334400</v>
      </c>
      <c r="AR270" s="300" t="b">
        <v>0</v>
      </c>
      <c r="AS270" s="300">
        <v>334400</v>
      </c>
      <c r="AT270" s="300" t="b">
        <v>0</v>
      </c>
      <c r="AU270" s="300">
        <v>0</v>
      </c>
      <c r="AV270" s="300" t="b">
        <v>0</v>
      </c>
      <c r="AW270" s="300" t="s">
        <v>992</v>
      </c>
      <c r="AX270" s="300"/>
      <c r="AY270" s="300" t="s">
        <v>992</v>
      </c>
      <c r="AZ270" s="300">
        <v>0</v>
      </c>
      <c r="BA270" s="300" t="b">
        <v>0</v>
      </c>
      <c r="BB270" s="300" t="b">
        <v>1</v>
      </c>
      <c r="BC270"/>
      <c r="BD270"/>
      <c r="BE270"/>
      <c r="BF270"/>
      <c r="BG270"/>
      <c r="BH270"/>
      <c r="BI270"/>
      <c r="BJ270"/>
      <c r="BK270"/>
      <c r="BL270"/>
      <c r="BM270"/>
      <c r="BN270"/>
      <c r="BO270"/>
      <c r="BP270"/>
      <c r="BQ270"/>
      <c r="BR270"/>
      <c r="BS270"/>
      <c r="BT270"/>
      <c r="BU270"/>
      <c r="BV270"/>
      <c r="BW270"/>
      <c r="BX270"/>
      <c r="BY270"/>
    </row>
    <row r="271" spans="5:77" ht="16.5" hidden="1" x14ac:dyDescent="0.3">
      <c r="E271" s="300" t="s">
        <v>760</v>
      </c>
      <c r="F271" s="300" t="s">
        <v>651</v>
      </c>
      <c r="G271" s="300">
        <v>20210101</v>
      </c>
      <c r="H271" s="300">
        <v>2021</v>
      </c>
      <c r="I271" s="300">
        <v>52</v>
      </c>
      <c r="J271" s="300">
        <v>2021</v>
      </c>
      <c r="K271" s="300">
        <v>180</v>
      </c>
      <c r="L271" s="300" t="s">
        <v>872</v>
      </c>
      <c r="M271" s="300" t="s">
        <v>486</v>
      </c>
      <c r="N271" s="300" t="s">
        <v>660</v>
      </c>
      <c r="O271" s="300" t="s">
        <v>762</v>
      </c>
      <c r="P271" s="300">
        <v>0</v>
      </c>
      <c r="Q271" s="300" t="s">
        <v>763</v>
      </c>
      <c r="R271" s="300" t="s">
        <v>764</v>
      </c>
      <c r="S271" s="300">
        <v>0</v>
      </c>
      <c r="T271" s="300" t="s">
        <v>763</v>
      </c>
      <c r="U271" s="300" t="s">
        <v>764</v>
      </c>
      <c r="V271" s="300" t="s">
        <v>873</v>
      </c>
      <c r="W271" s="300" t="s">
        <v>766</v>
      </c>
      <c r="X271" s="300" t="b">
        <v>1</v>
      </c>
      <c r="Y271" s="300">
        <v>310290</v>
      </c>
      <c r="Z271" s="300" t="s">
        <v>836</v>
      </c>
      <c r="AA271" s="300" t="s">
        <v>529</v>
      </c>
      <c r="AB271" s="300" t="s">
        <v>508</v>
      </c>
      <c r="AC271" s="300" t="s">
        <v>508</v>
      </c>
      <c r="AD271" s="300">
        <v>6</v>
      </c>
      <c r="AE271" s="300" t="b">
        <v>1</v>
      </c>
      <c r="AF271" s="300" t="s">
        <v>768</v>
      </c>
      <c r="AG271" s="300" t="s">
        <v>769</v>
      </c>
      <c r="AH271" s="300">
        <v>0</v>
      </c>
      <c r="AI271" s="300">
        <v>0</v>
      </c>
      <c r="AJ271" s="300" t="s">
        <v>770</v>
      </c>
      <c r="AK271" s="300">
        <v>8</v>
      </c>
      <c r="AL271" s="300" t="s">
        <v>814</v>
      </c>
      <c r="AM271" s="300">
        <v>4151886</v>
      </c>
      <c r="AN271" s="300" t="b">
        <v>0</v>
      </c>
      <c r="AO271" s="300">
        <v>8</v>
      </c>
      <c r="AP271" s="300" t="s">
        <v>814</v>
      </c>
      <c r="AQ271" s="300">
        <v>4151886</v>
      </c>
      <c r="AR271" s="300" t="b">
        <v>0</v>
      </c>
      <c r="AS271" s="300">
        <v>4151886</v>
      </c>
      <c r="AT271" s="300" t="b">
        <v>0</v>
      </c>
      <c r="AU271" s="300">
        <v>0</v>
      </c>
      <c r="AV271" s="300" t="b">
        <v>0</v>
      </c>
      <c r="AW271" s="300" t="s">
        <v>1044</v>
      </c>
      <c r="AX271" s="300"/>
      <c r="AY271" s="300" t="s">
        <v>1044</v>
      </c>
      <c r="AZ271" s="300">
        <v>0</v>
      </c>
      <c r="BA271" s="300" t="b">
        <v>0</v>
      </c>
      <c r="BB271" s="300" t="b">
        <v>1</v>
      </c>
      <c r="BC271"/>
      <c r="BD271"/>
      <c r="BE271"/>
      <c r="BF271"/>
      <c r="BG271"/>
      <c r="BH271"/>
      <c r="BI271"/>
      <c r="BJ271"/>
      <c r="BK271"/>
      <c r="BL271"/>
      <c r="BM271"/>
      <c r="BN271"/>
      <c r="BO271"/>
      <c r="BP271"/>
      <c r="BQ271"/>
      <c r="BR271"/>
      <c r="BS271"/>
      <c r="BT271"/>
      <c r="BU271"/>
      <c r="BV271"/>
      <c r="BW271"/>
      <c r="BX271"/>
      <c r="BY271"/>
    </row>
    <row r="272" spans="5:77" ht="16.5" hidden="1" x14ac:dyDescent="0.3">
      <c r="E272" s="300" t="s">
        <v>760</v>
      </c>
      <c r="F272" s="300" t="s">
        <v>651</v>
      </c>
      <c r="G272" s="300">
        <v>20210101</v>
      </c>
      <c r="H272" s="300">
        <v>2021</v>
      </c>
      <c r="I272" s="300">
        <v>52</v>
      </c>
      <c r="J272" s="300">
        <v>2021</v>
      </c>
      <c r="K272" s="300">
        <v>180</v>
      </c>
      <c r="L272" s="300" t="s">
        <v>872</v>
      </c>
      <c r="M272" s="300" t="s">
        <v>486</v>
      </c>
      <c r="N272" s="300" t="s">
        <v>660</v>
      </c>
      <c r="O272" s="300" t="s">
        <v>762</v>
      </c>
      <c r="P272" s="300">
        <v>156</v>
      </c>
      <c r="Q272" s="300" t="s">
        <v>773</v>
      </c>
      <c r="R272" s="300" t="s">
        <v>774</v>
      </c>
      <c r="S272" s="300">
        <v>0</v>
      </c>
      <c r="T272" s="300" t="s">
        <v>763</v>
      </c>
      <c r="U272" s="300" t="s">
        <v>764</v>
      </c>
      <c r="V272" s="300" t="s">
        <v>873</v>
      </c>
      <c r="W272" s="300" t="s">
        <v>766</v>
      </c>
      <c r="X272" s="300" t="b">
        <v>1</v>
      </c>
      <c r="Y272" s="300">
        <v>310290</v>
      </c>
      <c r="Z272" s="300" t="s">
        <v>836</v>
      </c>
      <c r="AA272" s="300" t="s">
        <v>529</v>
      </c>
      <c r="AB272" s="300" t="s">
        <v>508</v>
      </c>
      <c r="AC272" s="300" t="s">
        <v>508</v>
      </c>
      <c r="AD272" s="300">
        <v>6</v>
      </c>
      <c r="AE272" s="300" t="b">
        <v>1</v>
      </c>
      <c r="AF272" s="300" t="s">
        <v>768</v>
      </c>
      <c r="AG272" s="300" t="s">
        <v>769</v>
      </c>
      <c r="AH272" s="300">
        <v>0</v>
      </c>
      <c r="AI272" s="300">
        <v>0</v>
      </c>
      <c r="AJ272" s="300" t="s">
        <v>770</v>
      </c>
      <c r="AK272" s="300">
        <v>8</v>
      </c>
      <c r="AL272" s="300" t="s">
        <v>814</v>
      </c>
      <c r="AM272" s="300">
        <v>7500</v>
      </c>
      <c r="AN272" s="300" t="b">
        <v>0</v>
      </c>
      <c r="AO272" s="300">
        <v>8</v>
      </c>
      <c r="AP272" s="300" t="s">
        <v>814</v>
      </c>
      <c r="AQ272" s="300">
        <v>7500</v>
      </c>
      <c r="AR272" s="300" t="b">
        <v>0</v>
      </c>
      <c r="AS272" s="300">
        <v>7500</v>
      </c>
      <c r="AT272" s="300" t="b">
        <v>0</v>
      </c>
      <c r="AU272" s="300">
        <v>0</v>
      </c>
      <c r="AV272" s="300" t="b">
        <v>0</v>
      </c>
      <c r="AW272" s="300" t="s">
        <v>1045</v>
      </c>
      <c r="AX272" s="300"/>
      <c r="AY272" s="300" t="s">
        <v>1045</v>
      </c>
      <c r="AZ272" s="300">
        <v>0</v>
      </c>
      <c r="BA272" s="300" t="b">
        <v>0</v>
      </c>
      <c r="BB272" s="300" t="b">
        <v>1</v>
      </c>
      <c r="BC272"/>
      <c r="BD272"/>
      <c r="BE272"/>
      <c r="BF272"/>
      <c r="BG272"/>
      <c r="BH272"/>
      <c r="BI272"/>
      <c r="BJ272"/>
      <c r="BK272"/>
      <c r="BL272"/>
      <c r="BM272"/>
      <c r="BN272"/>
      <c r="BO272"/>
      <c r="BP272"/>
      <c r="BQ272"/>
      <c r="BR272"/>
      <c r="BS272"/>
      <c r="BT272"/>
      <c r="BU272"/>
      <c r="BV272"/>
      <c r="BW272"/>
      <c r="BX272"/>
      <c r="BY272"/>
    </row>
    <row r="273" spans="5:77" ht="16.5" hidden="1" x14ac:dyDescent="0.3">
      <c r="E273" s="300" t="s">
        <v>760</v>
      </c>
      <c r="F273" s="300" t="s">
        <v>651</v>
      </c>
      <c r="G273" s="300">
        <v>20210101</v>
      </c>
      <c r="H273" s="300">
        <v>2021</v>
      </c>
      <c r="I273" s="300">
        <v>52</v>
      </c>
      <c r="J273" s="300">
        <v>2021</v>
      </c>
      <c r="K273" s="300">
        <v>180</v>
      </c>
      <c r="L273" s="300" t="s">
        <v>872</v>
      </c>
      <c r="M273" s="300" t="s">
        <v>486</v>
      </c>
      <c r="N273" s="300" t="s">
        <v>660</v>
      </c>
      <c r="O273" s="300" t="s">
        <v>762</v>
      </c>
      <c r="P273" s="300">
        <v>400</v>
      </c>
      <c r="Q273" s="300" t="s">
        <v>889</v>
      </c>
      <c r="R273" s="300" t="s">
        <v>890</v>
      </c>
      <c r="S273" s="300">
        <v>0</v>
      </c>
      <c r="T273" s="300" t="s">
        <v>763</v>
      </c>
      <c r="U273" s="300" t="s">
        <v>764</v>
      </c>
      <c r="V273" s="300" t="s">
        <v>873</v>
      </c>
      <c r="W273" s="300" t="s">
        <v>766</v>
      </c>
      <c r="X273" s="300" t="b">
        <v>1</v>
      </c>
      <c r="Y273" s="300">
        <v>310290</v>
      </c>
      <c r="Z273" s="300" t="s">
        <v>836</v>
      </c>
      <c r="AA273" s="300" t="s">
        <v>529</v>
      </c>
      <c r="AB273" s="300" t="s">
        <v>508</v>
      </c>
      <c r="AC273" s="300" t="s">
        <v>508</v>
      </c>
      <c r="AD273" s="300">
        <v>6</v>
      </c>
      <c r="AE273" s="300" t="b">
        <v>1</v>
      </c>
      <c r="AF273" s="300" t="s">
        <v>768</v>
      </c>
      <c r="AG273" s="300" t="s">
        <v>769</v>
      </c>
      <c r="AH273" s="300">
        <v>0</v>
      </c>
      <c r="AI273" s="300">
        <v>0</v>
      </c>
      <c r="AJ273" s="300" t="s">
        <v>770</v>
      </c>
      <c r="AK273" s="300">
        <v>8</v>
      </c>
      <c r="AL273" s="300" t="s">
        <v>814</v>
      </c>
      <c r="AM273" s="300">
        <v>26</v>
      </c>
      <c r="AN273" s="300" t="b">
        <v>0</v>
      </c>
      <c r="AO273" s="300">
        <v>8</v>
      </c>
      <c r="AP273" s="300" t="s">
        <v>814</v>
      </c>
      <c r="AQ273" s="300">
        <v>26</v>
      </c>
      <c r="AR273" s="300" t="b">
        <v>0</v>
      </c>
      <c r="AS273" s="300">
        <v>26</v>
      </c>
      <c r="AT273" s="300" t="b">
        <v>0</v>
      </c>
      <c r="AU273" s="300">
        <v>0</v>
      </c>
      <c r="AV273" s="300" t="b">
        <v>0</v>
      </c>
      <c r="AW273" s="300" t="s">
        <v>891</v>
      </c>
      <c r="AX273" s="300"/>
      <c r="AY273" s="300" t="s">
        <v>891</v>
      </c>
      <c r="AZ273" s="300">
        <v>0</v>
      </c>
      <c r="BA273" s="300" t="b">
        <v>0</v>
      </c>
      <c r="BB273" s="300" t="b">
        <v>1</v>
      </c>
      <c r="BC273"/>
      <c r="BD273"/>
      <c r="BE273"/>
      <c r="BF273"/>
      <c r="BG273"/>
      <c r="BH273"/>
      <c r="BI273"/>
      <c r="BJ273"/>
      <c r="BK273"/>
      <c r="BL273"/>
      <c r="BM273"/>
      <c r="BN273"/>
      <c r="BO273"/>
      <c r="BP273"/>
      <c r="BQ273"/>
      <c r="BR273"/>
      <c r="BS273"/>
      <c r="BT273"/>
      <c r="BU273"/>
      <c r="BV273"/>
      <c r="BW273"/>
      <c r="BX273"/>
      <c r="BY273"/>
    </row>
    <row r="274" spans="5:77" ht="16.5" hidden="1" x14ac:dyDescent="0.3">
      <c r="E274" s="300" t="s">
        <v>760</v>
      </c>
      <c r="F274" s="300" t="s">
        <v>651</v>
      </c>
      <c r="G274" s="300">
        <v>20210101</v>
      </c>
      <c r="H274" s="300">
        <v>2021</v>
      </c>
      <c r="I274" s="300">
        <v>52</v>
      </c>
      <c r="J274" s="300">
        <v>2021</v>
      </c>
      <c r="K274" s="300">
        <v>180</v>
      </c>
      <c r="L274" s="300" t="s">
        <v>872</v>
      </c>
      <c r="M274" s="300" t="s">
        <v>486</v>
      </c>
      <c r="N274" s="300" t="s">
        <v>660</v>
      </c>
      <c r="O274" s="300" t="s">
        <v>762</v>
      </c>
      <c r="P274" s="300">
        <v>422</v>
      </c>
      <c r="Q274" s="300" t="s">
        <v>894</v>
      </c>
      <c r="R274" s="300" t="s">
        <v>895</v>
      </c>
      <c r="S274" s="300">
        <v>0</v>
      </c>
      <c r="T274" s="300" t="s">
        <v>763</v>
      </c>
      <c r="U274" s="300" t="s">
        <v>764</v>
      </c>
      <c r="V274" s="300" t="s">
        <v>873</v>
      </c>
      <c r="W274" s="300" t="s">
        <v>766</v>
      </c>
      <c r="X274" s="300" t="b">
        <v>1</v>
      </c>
      <c r="Y274" s="300">
        <v>310290</v>
      </c>
      <c r="Z274" s="300" t="s">
        <v>836</v>
      </c>
      <c r="AA274" s="300" t="s">
        <v>529</v>
      </c>
      <c r="AB274" s="300" t="s">
        <v>508</v>
      </c>
      <c r="AC274" s="300" t="s">
        <v>508</v>
      </c>
      <c r="AD274" s="300">
        <v>6</v>
      </c>
      <c r="AE274" s="300" t="b">
        <v>1</v>
      </c>
      <c r="AF274" s="300" t="s">
        <v>768</v>
      </c>
      <c r="AG274" s="300" t="s">
        <v>769</v>
      </c>
      <c r="AH274" s="300">
        <v>0</v>
      </c>
      <c r="AI274" s="300">
        <v>0</v>
      </c>
      <c r="AJ274" s="300" t="s">
        <v>770</v>
      </c>
      <c r="AK274" s="300">
        <v>8</v>
      </c>
      <c r="AL274" s="300" t="s">
        <v>814</v>
      </c>
      <c r="AM274" s="300">
        <v>8726</v>
      </c>
      <c r="AN274" s="300" t="b">
        <v>0</v>
      </c>
      <c r="AO274" s="300">
        <v>8</v>
      </c>
      <c r="AP274" s="300" t="s">
        <v>814</v>
      </c>
      <c r="AQ274" s="300">
        <v>8726</v>
      </c>
      <c r="AR274" s="300" t="b">
        <v>0</v>
      </c>
      <c r="AS274" s="300">
        <v>8726</v>
      </c>
      <c r="AT274" s="300" t="b">
        <v>0</v>
      </c>
      <c r="AU274" s="300">
        <v>0</v>
      </c>
      <c r="AV274" s="300" t="b">
        <v>0</v>
      </c>
      <c r="AW274" s="300" t="s">
        <v>986</v>
      </c>
      <c r="AX274" s="300"/>
      <c r="AY274" s="300" t="s">
        <v>986</v>
      </c>
      <c r="AZ274" s="300">
        <v>0</v>
      </c>
      <c r="BA274" s="300" t="b">
        <v>0</v>
      </c>
      <c r="BB274" s="300" t="b">
        <v>1</v>
      </c>
      <c r="BC274"/>
      <c r="BD274"/>
      <c r="BE274"/>
      <c r="BF274"/>
      <c r="BG274"/>
      <c r="BH274"/>
      <c r="BI274"/>
      <c r="BJ274"/>
      <c r="BK274"/>
      <c r="BL274"/>
      <c r="BM274"/>
      <c r="BN274"/>
      <c r="BO274"/>
      <c r="BP274"/>
      <c r="BQ274"/>
      <c r="BR274"/>
      <c r="BS274"/>
      <c r="BT274"/>
      <c r="BU274"/>
      <c r="BV274"/>
      <c r="BW274"/>
      <c r="BX274"/>
      <c r="BY274"/>
    </row>
    <row r="275" spans="5:77" ht="16.5" hidden="1" x14ac:dyDescent="0.3">
      <c r="E275" s="300" t="s">
        <v>760</v>
      </c>
      <c r="F275" s="300" t="s">
        <v>651</v>
      </c>
      <c r="G275" s="300">
        <v>20210101</v>
      </c>
      <c r="H275" s="300">
        <v>2021</v>
      </c>
      <c r="I275" s="300">
        <v>52</v>
      </c>
      <c r="J275" s="300">
        <v>2021</v>
      </c>
      <c r="K275" s="300">
        <v>180</v>
      </c>
      <c r="L275" s="300" t="s">
        <v>872</v>
      </c>
      <c r="M275" s="300" t="s">
        <v>486</v>
      </c>
      <c r="N275" s="300" t="s">
        <v>660</v>
      </c>
      <c r="O275" s="300" t="s">
        <v>762</v>
      </c>
      <c r="P275" s="300">
        <v>566</v>
      </c>
      <c r="Q275" s="300" t="s">
        <v>791</v>
      </c>
      <c r="R275" s="300" t="s">
        <v>434</v>
      </c>
      <c r="S275" s="300">
        <v>0</v>
      </c>
      <c r="T275" s="300" t="s">
        <v>763</v>
      </c>
      <c r="U275" s="300" t="s">
        <v>764</v>
      </c>
      <c r="V275" s="300" t="s">
        <v>873</v>
      </c>
      <c r="W275" s="300" t="s">
        <v>766</v>
      </c>
      <c r="X275" s="300" t="b">
        <v>1</v>
      </c>
      <c r="Y275" s="300">
        <v>310290</v>
      </c>
      <c r="Z275" s="300" t="s">
        <v>836</v>
      </c>
      <c r="AA275" s="300" t="s">
        <v>529</v>
      </c>
      <c r="AB275" s="300" t="s">
        <v>508</v>
      </c>
      <c r="AC275" s="300" t="s">
        <v>508</v>
      </c>
      <c r="AD275" s="300">
        <v>6</v>
      </c>
      <c r="AE275" s="300" t="b">
        <v>1</v>
      </c>
      <c r="AF275" s="300" t="s">
        <v>768</v>
      </c>
      <c r="AG275" s="300" t="s">
        <v>769</v>
      </c>
      <c r="AH275" s="300">
        <v>0</v>
      </c>
      <c r="AI275" s="300">
        <v>0</v>
      </c>
      <c r="AJ275" s="300" t="s">
        <v>770</v>
      </c>
      <c r="AK275" s="300">
        <v>8</v>
      </c>
      <c r="AL275" s="300" t="s">
        <v>814</v>
      </c>
      <c r="AM275" s="300">
        <v>27</v>
      </c>
      <c r="AN275" s="300" t="b">
        <v>0</v>
      </c>
      <c r="AO275" s="300">
        <v>8</v>
      </c>
      <c r="AP275" s="300" t="s">
        <v>814</v>
      </c>
      <c r="AQ275" s="300">
        <v>27</v>
      </c>
      <c r="AR275" s="300" t="b">
        <v>0</v>
      </c>
      <c r="AS275" s="300">
        <v>27</v>
      </c>
      <c r="AT275" s="300" t="b">
        <v>0</v>
      </c>
      <c r="AU275" s="300">
        <v>0</v>
      </c>
      <c r="AV275" s="300" t="b">
        <v>0</v>
      </c>
      <c r="AW275" s="300" t="s">
        <v>908</v>
      </c>
      <c r="AX275" s="300"/>
      <c r="AY275" s="300" t="s">
        <v>908</v>
      </c>
      <c r="AZ275" s="300">
        <v>0</v>
      </c>
      <c r="BA275" s="300" t="b">
        <v>0</v>
      </c>
      <c r="BB275" s="300" t="b">
        <v>1</v>
      </c>
      <c r="BC275"/>
      <c r="BD275"/>
      <c r="BE275"/>
      <c r="BF275"/>
      <c r="BG275"/>
      <c r="BH275"/>
      <c r="BI275"/>
      <c r="BJ275"/>
      <c r="BK275"/>
      <c r="BL275"/>
      <c r="BM275"/>
      <c r="BN275"/>
      <c r="BO275"/>
      <c r="BP275"/>
      <c r="BQ275"/>
      <c r="BR275"/>
      <c r="BS275"/>
      <c r="BT275"/>
      <c r="BU275"/>
      <c r="BV275"/>
      <c r="BW275"/>
      <c r="BX275"/>
      <c r="BY275"/>
    </row>
    <row r="276" spans="5:77" ht="16.5" hidden="1" x14ac:dyDescent="0.3">
      <c r="E276" s="300" t="s">
        <v>760</v>
      </c>
      <c r="F276" s="300" t="s">
        <v>651</v>
      </c>
      <c r="G276" s="300">
        <v>20210101</v>
      </c>
      <c r="H276" s="300">
        <v>2021</v>
      </c>
      <c r="I276" s="300">
        <v>52</v>
      </c>
      <c r="J276" s="300">
        <v>2021</v>
      </c>
      <c r="K276" s="300">
        <v>180</v>
      </c>
      <c r="L276" s="300" t="s">
        <v>872</v>
      </c>
      <c r="M276" s="300" t="s">
        <v>486</v>
      </c>
      <c r="N276" s="300" t="s">
        <v>660</v>
      </c>
      <c r="O276" s="300" t="s">
        <v>762</v>
      </c>
      <c r="P276" s="300">
        <v>646</v>
      </c>
      <c r="Q276" s="300" t="s">
        <v>910</v>
      </c>
      <c r="R276" s="300" t="s">
        <v>441</v>
      </c>
      <c r="S276" s="300">
        <v>0</v>
      </c>
      <c r="T276" s="300" t="s">
        <v>763</v>
      </c>
      <c r="U276" s="300" t="s">
        <v>764</v>
      </c>
      <c r="V276" s="300" t="s">
        <v>873</v>
      </c>
      <c r="W276" s="300" t="s">
        <v>766</v>
      </c>
      <c r="X276" s="300" t="b">
        <v>1</v>
      </c>
      <c r="Y276" s="300">
        <v>310290</v>
      </c>
      <c r="Z276" s="300" t="s">
        <v>836</v>
      </c>
      <c r="AA276" s="300" t="s">
        <v>529</v>
      </c>
      <c r="AB276" s="300" t="s">
        <v>508</v>
      </c>
      <c r="AC276" s="300" t="s">
        <v>508</v>
      </c>
      <c r="AD276" s="300">
        <v>6</v>
      </c>
      <c r="AE276" s="300" t="b">
        <v>1</v>
      </c>
      <c r="AF276" s="300" t="s">
        <v>768</v>
      </c>
      <c r="AG276" s="300" t="s">
        <v>769</v>
      </c>
      <c r="AH276" s="300">
        <v>0</v>
      </c>
      <c r="AI276" s="300">
        <v>0</v>
      </c>
      <c r="AJ276" s="300" t="s">
        <v>770</v>
      </c>
      <c r="AK276" s="300">
        <v>8</v>
      </c>
      <c r="AL276" s="300" t="s">
        <v>814</v>
      </c>
      <c r="AM276" s="300">
        <v>64790</v>
      </c>
      <c r="AN276" s="300" t="b">
        <v>0</v>
      </c>
      <c r="AO276" s="300">
        <v>8</v>
      </c>
      <c r="AP276" s="300" t="s">
        <v>814</v>
      </c>
      <c r="AQ276" s="300">
        <v>64790</v>
      </c>
      <c r="AR276" s="300" t="b">
        <v>0</v>
      </c>
      <c r="AS276" s="300">
        <v>64790</v>
      </c>
      <c r="AT276" s="300" t="b">
        <v>0</v>
      </c>
      <c r="AU276" s="300">
        <v>0</v>
      </c>
      <c r="AV276" s="300" t="b">
        <v>0</v>
      </c>
      <c r="AW276" s="300" t="s">
        <v>990</v>
      </c>
      <c r="AX276" s="300"/>
      <c r="AY276" s="300" t="s">
        <v>990</v>
      </c>
      <c r="AZ276" s="300">
        <v>0</v>
      </c>
      <c r="BA276" s="300" t="b">
        <v>0</v>
      </c>
      <c r="BB276" s="300" t="b">
        <v>1</v>
      </c>
      <c r="BC276"/>
      <c r="BD276"/>
      <c r="BE276"/>
      <c r="BF276"/>
      <c r="BG276"/>
      <c r="BH276"/>
      <c r="BI276"/>
      <c r="BJ276"/>
      <c r="BK276"/>
      <c r="BL276"/>
      <c r="BM276"/>
      <c r="BN276"/>
      <c r="BO276"/>
      <c r="BP276"/>
      <c r="BQ276"/>
    </row>
    <row r="277" spans="5:77" ht="16.5" hidden="1" x14ac:dyDescent="0.3">
      <c r="E277" s="300" t="s">
        <v>760</v>
      </c>
      <c r="F277" s="300" t="s">
        <v>651</v>
      </c>
      <c r="G277" s="300">
        <v>20210101</v>
      </c>
      <c r="H277" s="300">
        <v>2021</v>
      </c>
      <c r="I277" s="300">
        <v>52</v>
      </c>
      <c r="J277" s="300">
        <v>2021</v>
      </c>
      <c r="K277" s="300">
        <v>180</v>
      </c>
      <c r="L277" s="300" t="s">
        <v>872</v>
      </c>
      <c r="M277" s="300" t="s">
        <v>486</v>
      </c>
      <c r="N277" s="300" t="s">
        <v>660</v>
      </c>
      <c r="O277" s="300" t="s">
        <v>762</v>
      </c>
      <c r="P277" s="300">
        <v>710</v>
      </c>
      <c r="Q277" s="300" t="s">
        <v>917</v>
      </c>
      <c r="R277" s="300" t="s">
        <v>425</v>
      </c>
      <c r="S277" s="300">
        <v>0</v>
      </c>
      <c r="T277" s="300" t="s">
        <v>763</v>
      </c>
      <c r="U277" s="300" t="s">
        <v>764</v>
      </c>
      <c r="V277" s="300" t="s">
        <v>873</v>
      </c>
      <c r="W277" s="300" t="s">
        <v>766</v>
      </c>
      <c r="X277" s="300" t="b">
        <v>1</v>
      </c>
      <c r="Y277" s="300">
        <v>310290</v>
      </c>
      <c r="Z277" s="300" t="s">
        <v>836</v>
      </c>
      <c r="AA277" s="300" t="s">
        <v>529</v>
      </c>
      <c r="AB277" s="300" t="s">
        <v>508</v>
      </c>
      <c r="AC277" s="300" t="s">
        <v>508</v>
      </c>
      <c r="AD277" s="300">
        <v>6</v>
      </c>
      <c r="AE277" s="300" t="b">
        <v>1</v>
      </c>
      <c r="AF277" s="300" t="s">
        <v>768</v>
      </c>
      <c r="AG277" s="300" t="s">
        <v>769</v>
      </c>
      <c r="AH277" s="300">
        <v>0</v>
      </c>
      <c r="AI277" s="300">
        <v>0</v>
      </c>
      <c r="AJ277" s="300" t="s">
        <v>770</v>
      </c>
      <c r="AK277" s="300">
        <v>8</v>
      </c>
      <c r="AL277" s="300" t="s">
        <v>814</v>
      </c>
      <c r="AM277" s="300">
        <v>149297</v>
      </c>
      <c r="AN277" s="300" t="b">
        <v>0</v>
      </c>
      <c r="AO277" s="300">
        <v>8</v>
      </c>
      <c r="AP277" s="300" t="s">
        <v>814</v>
      </c>
      <c r="AQ277" s="300">
        <v>149297</v>
      </c>
      <c r="AR277" s="300" t="b">
        <v>0</v>
      </c>
      <c r="AS277" s="300">
        <v>149297</v>
      </c>
      <c r="AT277" s="300" t="b">
        <v>0</v>
      </c>
      <c r="AU277" s="300">
        <v>0</v>
      </c>
      <c r="AV277" s="300" t="b">
        <v>0</v>
      </c>
      <c r="AW277" s="300" t="s">
        <v>1046</v>
      </c>
      <c r="AX277" s="300"/>
      <c r="AY277" s="300" t="s">
        <v>1046</v>
      </c>
      <c r="AZ277" s="300">
        <v>0</v>
      </c>
      <c r="BA277" s="300" t="b">
        <v>0</v>
      </c>
      <c r="BB277" s="300" t="b">
        <v>1</v>
      </c>
      <c r="BC277"/>
      <c r="BD277"/>
      <c r="BE277"/>
      <c r="BF277"/>
      <c r="BG277"/>
      <c r="BH277"/>
      <c r="BI277"/>
      <c r="BJ277"/>
      <c r="BK277"/>
      <c r="BL277"/>
      <c r="BM277"/>
      <c r="BN277"/>
      <c r="BO277"/>
      <c r="BP277"/>
      <c r="BQ277"/>
    </row>
    <row r="278" spans="5:77" ht="16.5" hidden="1" x14ac:dyDescent="0.3">
      <c r="E278" s="300" t="s">
        <v>760</v>
      </c>
      <c r="F278" s="300" t="s">
        <v>651</v>
      </c>
      <c r="G278" s="300">
        <v>20210101</v>
      </c>
      <c r="H278" s="300">
        <v>2021</v>
      </c>
      <c r="I278" s="300">
        <v>52</v>
      </c>
      <c r="J278" s="300">
        <v>2021</v>
      </c>
      <c r="K278" s="300">
        <v>180</v>
      </c>
      <c r="L278" s="300" t="s">
        <v>872</v>
      </c>
      <c r="M278" s="300" t="s">
        <v>486</v>
      </c>
      <c r="N278" s="300" t="s">
        <v>660</v>
      </c>
      <c r="O278" s="300" t="s">
        <v>762</v>
      </c>
      <c r="P278" s="300">
        <v>800</v>
      </c>
      <c r="Q278" s="300" t="s">
        <v>930</v>
      </c>
      <c r="R278" s="300" t="s">
        <v>452</v>
      </c>
      <c r="S278" s="300">
        <v>0</v>
      </c>
      <c r="T278" s="300" t="s">
        <v>763</v>
      </c>
      <c r="U278" s="300" t="s">
        <v>764</v>
      </c>
      <c r="V278" s="300" t="s">
        <v>873</v>
      </c>
      <c r="W278" s="300" t="s">
        <v>766</v>
      </c>
      <c r="X278" s="300" t="b">
        <v>1</v>
      </c>
      <c r="Y278" s="300">
        <v>310290</v>
      </c>
      <c r="Z278" s="300" t="s">
        <v>836</v>
      </c>
      <c r="AA278" s="300" t="s">
        <v>529</v>
      </c>
      <c r="AB278" s="300" t="s">
        <v>508</v>
      </c>
      <c r="AC278" s="300" t="s">
        <v>508</v>
      </c>
      <c r="AD278" s="300">
        <v>6</v>
      </c>
      <c r="AE278" s="300" t="b">
        <v>1</v>
      </c>
      <c r="AF278" s="300" t="s">
        <v>768</v>
      </c>
      <c r="AG278" s="300" t="s">
        <v>769</v>
      </c>
      <c r="AH278" s="300">
        <v>0</v>
      </c>
      <c r="AI278" s="300">
        <v>0</v>
      </c>
      <c r="AJ278" s="300" t="s">
        <v>770</v>
      </c>
      <c r="AK278" s="300">
        <v>8</v>
      </c>
      <c r="AL278" s="300" t="s">
        <v>814</v>
      </c>
      <c r="AM278" s="300">
        <v>760</v>
      </c>
      <c r="AN278" s="300" t="b">
        <v>0</v>
      </c>
      <c r="AO278" s="300">
        <v>8</v>
      </c>
      <c r="AP278" s="300" t="s">
        <v>814</v>
      </c>
      <c r="AQ278" s="300">
        <v>760</v>
      </c>
      <c r="AR278" s="300" t="b">
        <v>0</v>
      </c>
      <c r="AS278" s="300">
        <v>760</v>
      </c>
      <c r="AT278" s="300" t="b">
        <v>0</v>
      </c>
      <c r="AU278" s="300">
        <v>0</v>
      </c>
      <c r="AV278" s="300" t="b">
        <v>0</v>
      </c>
      <c r="AW278" s="300" t="s">
        <v>994</v>
      </c>
      <c r="AX278" s="300"/>
      <c r="AY278" s="300" t="s">
        <v>994</v>
      </c>
      <c r="AZ278" s="300">
        <v>0</v>
      </c>
      <c r="BA278" s="300" t="b">
        <v>0</v>
      </c>
      <c r="BB278" s="300" t="b">
        <v>1</v>
      </c>
      <c r="BC278"/>
      <c r="BD278"/>
      <c r="BE278"/>
      <c r="BF278"/>
      <c r="BG278"/>
      <c r="BH278"/>
      <c r="BI278"/>
      <c r="BJ278"/>
      <c r="BK278"/>
      <c r="BL278"/>
      <c r="BM278"/>
      <c r="BN278"/>
      <c r="BO278"/>
      <c r="BP278"/>
      <c r="BQ278"/>
    </row>
    <row r="279" spans="5:77" ht="16.5" hidden="1" x14ac:dyDescent="0.3">
      <c r="E279" s="300" t="s">
        <v>760</v>
      </c>
      <c r="F279" s="300" t="s">
        <v>651</v>
      </c>
      <c r="G279" s="300">
        <v>20210101</v>
      </c>
      <c r="H279" s="300">
        <v>2021</v>
      </c>
      <c r="I279" s="300">
        <v>52</v>
      </c>
      <c r="J279" s="300">
        <v>2021</v>
      </c>
      <c r="K279" s="300">
        <v>180</v>
      </c>
      <c r="L279" s="300" t="s">
        <v>872</v>
      </c>
      <c r="M279" s="300" t="s">
        <v>486</v>
      </c>
      <c r="N279" s="300" t="s">
        <v>660</v>
      </c>
      <c r="O279" s="300" t="s">
        <v>762</v>
      </c>
      <c r="P279" s="300">
        <v>894</v>
      </c>
      <c r="Q279" s="300" t="s">
        <v>943</v>
      </c>
      <c r="R279" s="300" t="s">
        <v>431</v>
      </c>
      <c r="S279" s="300">
        <v>0</v>
      </c>
      <c r="T279" s="300" t="s">
        <v>763</v>
      </c>
      <c r="U279" s="300" t="s">
        <v>764</v>
      </c>
      <c r="V279" s="300" t="s">
        <v>873</v>
      </c>
      <c r="W279" s="300" t="s">
        <v>766</v>
      </c>
      <c r="X279" s="300" t="b">
        <v>1</v>
      </c>
      <c r="Y279" s="300">
        <v>310290</v>
      </c>
      <c r="Z279" s="300" t="s">
        <v>836</v>
      </c>
      <c r="AA279" s="300" t="s">
        <v>529</v>
      </c>
      <c r="AB279" s="300" t="s">
        <v>508</v>
      </c>
      <c r="AC279" s="300" t="s">
        <v>508</v>
      </c>
      <c r="AD279" s="300">
        <v>6</v>
      </c>
      <c r="AE279" s="300" t="b">
        <v>1</v>
      </c>
      <c r="AF279" s="300" t="s">
        <v>768</v>
      </c>
      <c r="AG279" s="300" t="s">
        <v>769</v>
      </c>
      <c r="AH279" s="300">
        <v>0</v>
      </c>
      <c r="AI279" s="300">
        <v>0</v>
      </c>
      <c r="AJ279" s="300" t="s">
        <v>770</v>
      </c>
      <c r="AK279" s="300">
        <v>8</v>
      </c>
      <c r="AL279" s="300" t="s">
        <v>814</v>
      </c>
      <c r="AM279" s="300">
        <v>3920760</v>
      </c>
      <c r="AN279" s="300" t="b">
        <v>0</v>
      </c>
      <c r="AO279" s="300">
        <v>8</v>
      </c>
      <c r="AP279" s="300" t="s">
        <v>814</v>
      </c>
      <c r="AQ279" s="300">
        <v>3920760</v>
      </c>
      <c r="AR279" s="300" t="b">
        <v>0</v>
      </c>
      <c r="AS279" s="300">
        <v>3920760</v>
      </c>
      <c r="AT279" s="300" t="b">
        <v>0</v>
      </c>
      <c r="AU279" s="300">
        <v>0</v>
      </c>
      <c r="AV279" s="300" t="b">
        <v>0</v>
      </c>
      <c r="AW279" s="300" t="s">
        <v>1047</v>
      </c>
      <c r="AX279" s="300"/>
      <c r="AY279" s="300" t="s">
        <v>1047</v>
      </c>
      <c r="AZ279" s="300">
        <v>0</v>
      </c>
      <c r="BA279" s="300" t="b">
        <v>0</v>
      </c>
      <c r="BB279" s="300" t="b">
        <v>1</v>
      </c>
      <c r="BC279"/>
      <c r="BD279"/>
      <c r="BE279"/>
      <c r="BF279"/>
      <c r="BG279"/>
      <c r="BH279"/>
      <c r="BI279"/>
      <c r="BJ279"/>
      <c r="BK279"/>
      <c r="BL279"/>
      <c r="BM279"/>
      <c r="BN279"/>
      <c r="BO279"/>
      <c r="BP279"/>
      <c r="BQ279"/>
    </row>
    <row r="280" spans="5:77" ht="16.5" hidden="1" x14ac:dyDescent="0.3">
      <c r="E280" s="300" t="s">
        <v>760</v>
      </c>
      <c r="F280" s="300" t="s">
        <v>651</v>
      </c>
      <c r="G280" s="300">
        <v>20210101</v>
      </c>
      <c r="H280" s="300">
        <v>2021</v>
      </c>
      <c r="I280" s="300">
        <v>52</v>
      </c>
      <c r="J280" s="300">
        <v>2021</v>
      </c>
      <c r="K280" s="300">
        <v>562</v>
      </c>
      <c r="L280" s="300" t="s">
        <v>761</v>
      </c>
      <c r="M280" s="300" t="s">
        <v>451</v>
      </c>
      <c r="N280" s="300" t="s">
        <v>660</v>
      </c>
      <c r="O280" s="300" t="s">
        <v>762</v>
      </c>
      <c r="P280" s="300">
        <v>0</v>
      </c>
      <c r="Q280" s="300" t="s">
        <v>763</v>
      </c>
      <c r="R280" s="300" t="s">
        <v>764</v>
      </c>
      <c r="S280" s="300">
        <v>0</v>
      </c>
      <c r="T280" s="300" t="s">
        <v>763</v>
      </c>
      <c r="U280" s="300" t="s">
        <v>764</v>
      </c>
      <c r="V280" s="300" t="s">
        <v>873</v>
      </c>
      <c r="W280" s="300" t="s">
        <v>766</v>
      </c>
      <c r="X280" s="300" t="b">
        <v>1</v>
      </c>
      <c r="Y280" s="300">
        <v>310290</v>
      </c>
      <c r="Z280" s="300" t="s">
        <v>836</v>
      </c>
      <c r="AA280" s="300" t="s">
        <v>529</v>
      </c>
      <c r="AB280" s="300" t="s">
        <v>508</v>
      </c>
      <c r="AC280" s="300" t="s">
        <v>508</v>
      </c>
      <c r="AD280" s="300">
        <v>6</v>
      </c>
      <c r="AE280" s="300" t="b">
        <v>1</v>
      </c>
      <c r="AF280" s="300" t="s">
        <v>768</v>
      </c>
      <c r="AG280" s="300" t="s">
        <v>769</v>
      </c>
      <c r="AH280" s="300">
        <v>0</v>
      </c>
      <c r="AI280" s="300">
        <v>0</v>
      </c>
      <c r="AJ280" s="300" t="s">
        <v>770</v>
      </c>
      <c r="AK280" s="300">
        <v>8</v>
      </c>
      <c r="AL280" s="300" t="s">
        <v>814</v>
      </c>
      <c r="AM280" s="300">
        <v>6840195</v>
      </c>
      <c r="AN280" s="300" t="b">
        <v>0</v>
      </c>
      <c r="AO280" s="300">
        <v>8</v>
      </c>
      <c r="AP280" s="300" t="s">
        <v>814</v>
      </c>
      <c r="AQ280" s="300">
        <v>6840195</v>
      </c>
      <c r="AR280" s="300" t="b">
        <v>0</v>
      </c>
      <c r="AS280" s="300">
        <v>6840195</v>
      </c>
      <c r="AT280" s="300" t="b">
        <v>0</v>
      </c>
      <c r="AU280" s="300">
        <v>0</v>
      </c>
      <c r="AV280" s="300" t="b">
        <v>0</v>
      </c>
      <c r="AW280" s="300" t="s">
        <v>1048</v>
      </c>
      <c r="AX280" s="300">
        <v>0</v>
      </c>
      <c r="AY280" s="300" t="s">
        <v>1048</v>
      </c>
      <c r="AZ280" s="300">
        <v>0</v>
      </c>
      <c r="BA280" s="300" t="b">
        <v>0</v>
      </c>
      <c r="BB280" s="300" t="b">
        <v>1</v>
      </c>
      <c r="BC280"/>
      <c r="BD280"/>
      <c r="BE280"/>
      <c r="BF280"/>
      <c r="BG280"/>
      <c r="BH280"/>
      <c r="BI280"/>
      <c r="BJ280"/>
      <c r="BK280"/>
      <c r="BL280"/>
      <c r="BM280"/>
      <c r="BN280"/>
      <c r="BO280"/>
      <c r="BP280"/>
      <c r="BQ280"/>
    </row>
    <row r="281" spans="5:77" ht="16.5" hidden="1" x14ac:dyDescent="0.3">
      <c r="E281" s="300" t="s">
        <v>760</v>
      </c>
      <c r="F281" s="300" t="s">
        <v>651</v>
      </c>
      <c r="G281" s="300">
        <v>20210101</v>
      </c>
      <c r="H281" s="300">
        <v>2021</v>
      </c>
      <c r="I281" s="300">
        <v>52</v>
      </c>
      <c r="J281" s="300">
        <v>2021</v>
      </c>
      <c r="K281" s="300">
        <v>562</v>
      </c>
      <c r="L281" s="300" t="s">
        <v>761</v>
      </c>
      <c r="M281" s="300" t="s">
        <v>451</v>
      </c>
      <c r="N281" s="300" t="s">
        <v>660</v>
      </c>
      <c r="O281" s="300" t="s">
        <v>762</v>
      </c>
      <c r="P281" s="300">
        <v>156</v>
      </c>
      <c r="Q281" s="300" t="s">
        <v>773</v>
      </c>
      <c r="R281" s="300" t="s">
        <v>774</v>
      </c>
      <c r="S281" s="300">
        <v>0</v>
      </c>
      <c r="T281" s="300" t="s">
        <v>763</v>
      </c>
      <c r="U281" s="300" t="s">
        <v>764</v>
      </c>
      <c r="V281" s="300" t="s">
        <v>873</v>
      </c>
      <c r="W281" s="300" t="s">
        <v>766</v>
      </c>
      <c r="X281" s="300" t="b">
        <v>1</v>
      </c>
      <c r="Y281" s="300">
        <v>310290</v>
      </c>
      <c r="Z281" s="300" t="s">
        <v>836</v>
      </c>
      <c r="AA281" s="300" t="s">
        <v>529</v>
      </c>
      <c r="AB281" s="300" t="s">
        <v>508</v>
      </c>
      <c r="AC281" s="300" t="s">
        <v>508</v>
      </c>
      <c r="AD281" s="300">
        <v>6</v>
      </c>
      <c r="AE281" s="300" t="b">
        <v>1</v>
      </c>
      <c r="AF281" s="300" t="s">
        <v>768</v>
      </c>
      <c r="AG281" s="300" t="s">
        <v>769</v>
      </c>
      <c r="AH281" s="300">
        <v>0</v>
      </c>
      <c r="AI281" s="300">
        <v>0</v>
      </c>
      <c r="AJ281" s="300" t="s">
        <v>770</v>
      </c>
      <c r="AK281" s="300">
        <v>8</v>
      </c>
      <c r="AL281" s="300" t="s">
        <v>814</v>
      </c>
      <c r="AM281" s="300">
        <v>75415</v>
      </c>
      <c r="AN281" s="300" t="b">
        <v>0</v>
      </c>
      <c r="AO281" s="300">
        <v>8</v>
      </c>
      <c r="AP281" s="300" t="s">
        <v>814</v>
      </c>
      <c r="AQ281" s="300">
        <v>75415</v>
      </c>
      <c r="AR281" s="300" t="b">
        <v>0</v>
      </c>
      <c r="AS281" s="300">
        <v>75415</v>
      </c>
      <c r="AT281" s="300" t="b">
        <v>0</v>
      </c>
      <c r="AU281" s="300">
        <v>0</v>
      </c>
      <c r="AV281" s="300" t="b">
        <v>0</v>
      </c>
      <c r="AW281" s="300" t="s">
        <v>946</v>
      </c>
      <c r="AX281" s="300">
        <v>0</v>
      </c>
      <c r="AY281" s="300" t="s">
        <v>946</v>
      </c>
      <c r="AZ281" s="300">
        <v>0</v>
      </c>
      <c r="BA281" s="300" t="b">
        <v>1</v>
      </c>
      <c r="BB281" s="300" t="b">
        <v>0</v>
      </c>
      <c r="BC281"/>
      <c r="BD281"/>
      <c r="BE281"/>
      <c r="BF281"/>
      <c r="BG281"/>
      <c r="BH281"/>
      <c r="BI281"/>
      <c r="BJ281"/>
      <c r="BK281"/>
      <c r="BL281"/>
      <c r="BM281"/>
      <c r="BN281"/>
      <c r="BO281"/>
      <c r="BP281"/>
      <c r="BQ281"/>
    </row>
    <row r="282" spans="5:77" ht="16.5" hidden="1" x14ac:dyDescent="0.3">
      <c r="E282" s="300" t="s">
        <v>760</v>
      </c>
      <c r="F282" s="300" t="s">
        <v>651</v>
      </c>
      <c r="G282" s="300">
        <v>20210101</v>
      </c>
      <c r="H282" s="300">
        <v>2021</v>
      </c>
      <c r="I282" s="300">
        <v>52</v>
      </c>
      <c r="J282" s="300">
        <v>2021</v>
      </c>
      <c r="K282" s="300">
        <v>562</v>
      </c>
      <c r="L282" s="300" t="s">
        <v>761</v>
      </c>
      <c r="M282" s="300" t="s">
        <v>451</v>
      </c>
      <c r="N282" s="300" t="s">
        <v>660</v>
      </c>
      <c r="O282" s="300" t="s">
        <v>762</v>
      </c>
      <c r="P282" s="300">
        <v>204</v>
      </c>
      <c r="Q282" s="300" t="s">
        <v>776</v>
      </c>
      <c r="R282" s="300" t="s">
        <v>432</v>
      </c>
      <c r="S282" s="300">
        <v>0</v>
      </c>
      <c r="T282" s="300" t="s">
        <v>763</v>
      </c>
      <c r="U282" s="300" t="s">
        <v>764</v>
      </c>
      <c r="V282" s="300" t="s">
        <v>873</v>
      </c>
      <c r="W282" s="300" t="s">
        <v>766</v>
      </c>
      <c r="X282" s="300" t="b">
        <v>1</v>
      </c>
      <c r="Y282" s="300">
        <v>310290</v>
      </c>
      <c r="Z282" s="300" t="s">
        <v>836</v>
      </c>
      <c r="AA282" s="300" t="s">
        <v>529</v>
      </c>
      <c r="AB282" s="300" t="s">
        <v>508</v>
      </c>
      <c r="AC282" s="300" t="s">
        <v>508</v>
      </c>
      <c r="AD282" s="300">
        <v>6</v>
      </c>
      <c r="AE282" s="300" t="b">
        <v>1</v>
      </c>
      <c r="AF282" s="300" t="s">
        <v>768</v>
      </c>
      <c r="AG282" s="300" t="s">
        <v>769</v>
      </c>
      <c r="AH282" s="300">
        <v>0</v>
      </c>
      <c r="AI282" s="300">
        <v>0</v>
      </c>
      <c r="AJ282" s="300" t="s">
        <v>770</v>
      </c>
      <c r="AK282" s="300">
        <v>8</v>
      </c>
      <c r="AL282" s="300" t="s">
        <v>814</v>
      </c>
      <c r="AM282" s="300">
        <v>394000</v>
      </c>
      <c r="AN282" s="300" t="b">
        <v>0</v>
      </c>
      <c r="AO282" s="300">
        <v>8</v>
      </c>
      <c r="AP282" s="300" t="s">
        <v>814</v>
      </c>
      <c r="AQ282" s="300">
        <v>394000</v>
      </c>
      <c r="AR282" s="300" t="b">
        <v>0</v>
      </c>
      <c r="AS282" s="300">
        <v>394000</v>
      </c>
      <c r="AT282" s="300" t="b">
        <v>0</v>
      </c>
      <c r="AU282" s="300">
        <v>0</v>
      </c>
      <c r="AV282" s="300" t="b">
        <v>0</v>
      </c>
      <c r="AW282" s="300" t="s">
        <v>1049</v>
      </c>
      <c r="AX282" s="300">
        <v>0</v>
      </c>
      <c r="AY282" s="300" t="s">
        <v>1049</v>
      </c>
      <c r="AZ282" s="300">
        <v>0</v>
      </c>
      <c r="BA282" s="300" t="b">
        <v>1</v>
      </c>
      <c r="BB282" s="300" t="b">
        <v>0</v>
      </c>
      <c r="BC282"/>
      <c r="BD282"/>
      <c r="BE282"/>
      <c r="BF282"/>
      <c r="BG282"/>
      <c r="BH282"/>
      <c r="BI282"/>
      <c r="BJ282"/>
      <c r="BK282"/>
      <c r="BL282"/>
      <c r="BM282"/>
      <c r="BN282"/>
      <c r="BO282"/>
      <c r="BP282"/>
      <c r="BQ282"/>
    </row>
    <row r="283" spans="5:77" ht="16.5" hidden="1" x14ac:dyDescent="0.3">
      <c r="E283" s="300" t="s">
        <v>760</v>
      </c>
      <c r="F283" s="300" t="s">
        <v>651</v>
      </c>
      <c r="G283" s="300">
        <v>20210101</v>
      </c>
      <c r="H283" s="300">
        <v>2021</v>
      </c>
      <c r="I283" s="300">
        <v>52</v>
      </c>
      <c r="J283" s="300">
        <v>2021</v>
      </c>
      <c r="K283" s="300">
        <v>562</v>
      </c>
      <c r="L283" s="300" t="s">
        <v>761</v>
      </c>
      <c r="M283" s="300" t="s">
        <v>451</v>
      </c>
      <c r="N283" s="300" t="s">
        <v>660</v>
      </c>
      <c r="O283" s="300" t="s">
        <v>762</v>
      </c>
      <c r="P283" s="300">
        <v>434</v>
      </c>
      <c r="Q283" s="300" t="s">
        <v>957</v>
      </c>
      <c r="R283" s="300" t="s">
        <v>457</v>
      </c>
      <c r="S283" s="300">
        <v>0</v>
      </c>
      <c r="T283" s="300" t="s">
        <v>763</v>
      </c>
      <c r="U283" s="300" t="s">
        <v>764</v>
      </c>
      <c r="V283" s="300" t="s">
        <v>873</v>
      </c>
      <c r="W283" s="300" t="s">
        <v>766</v>
      </c>
      <c r="X283" s="300" t="b">
        <v>1</v>
      </c>
      <c r="Y283" s="300">
        <v>310290</v>
      </c>
      <c r="Z283" s="300" t="s">
        <v>836</v>
      </c>
      <c r="AA283" s="300" t="s">
        <v>529</v>
      </c>
      <c r="AB283" s="300" t="s">
        <v>508</v>
      </c>
      <c r="AC283" s="300" t="s">
        <v>508</v>
      </c>
      <c r="AD283" s="300">
        <v>6</v>
      </c>
      <c r="AE283" s="300" t="b">
        <v>1</v>
      </c>
      <c r="AF283" s="300" t="s">
        <v>768</v>
      </c>
      <c r="AG283" s="300" t="s">
        <v>769</v>
      </c>
      <c r="AH283" s="300">
        <v>0</v>
      </c>
      <c r="AI283" s="300">
        <v>0</v>
      </c>
      <c r="AJ283" s="300" t="s">
        <v>770</v>
      </c>
      <c r="AK283" s="300">
        <v>8</v>
      </c>
      <c r="AL283" s="300" t="s">
        <v>814</v>
      </c>
      <c r="AM283" s="300">
        <v>90000</v>
      </c>
      <c r="AN283" s="300" t="b">
        <v>0</v>
      </c>
      <c r="AO283" s="300">
        <v>8</v>
      </c>
      <c r="AP283" s="300" t="s">
        <v>814</v>
      </c>
      <c r="AQ283" s="300">
        <v>90000</v>
      </c>
      <c r="AR283" s="300" t="b">
        <v>0</v>
      </c>
      <c r="AS283" s="300">
        <v>90000</v>
      </c>
      <c r="AT283" s="300" t="b">
        <v>0</v>
      </c>
      <c r="AU283" s="300">
        <v>0</v>
      </c>
      <c r="AV283" s="300" t="b">
        <v>0</v>
      </c>
      <c r="AW283" s="300" t="s">
        <v>958</v>
      </c>
      <c r="AX283" s="300">
        <v>0</v>
      </c>
      <c r="AY283" s="300" t="s">
        <v>958</v>
      </c>
      <c r="AZ283" s="300">
        <v>0</v>
      </c>
      <c r="BA283" s="300" t="b">
        <v>1</v>
      </c>
      <c r="BB283" s="300" t="b">
        <v>0</v>
      </c>
      <c r="BC283"/>
      <c r="BD283"/>
      <c r="BE283"/>
      <c r="BF283"/>
      <c r="BG283"/>
      <c r="BH283"/>
      <c r="BI283"/>
      <c r="BJ283"/>
      <c r="BK283"/>
      <c r="BL283"/>
      <c r="BM283"/>
      <c r="BN283"/>
      <c r="BO283"/>
      <c r="BP283"/>
      <c r="BQ283"/>
    </row>
    <row r="284" spans="5:77" ht="16.5" hidden="1" x14ac:dyDescent="0.3">
      <c r="E284" s="300" t="s">
        <v>760</v>
      </c>
      <c r="F284" s="300" t="s">
        <v>651</v>
      </c>
      <c r="G284" s="300">
        <v>20210101</v>
      </c>
      <c r="H284" s="300">
        <v>2021</v>
      </c>
      <c r="I284" s="300">
        <v>52</v>
      </c>
      <c r="J284" s="300">
        <v>2021</v>
      </c>
      <c r="K284" s="300">
        <v>562</v>
      </c>
      <c r="L284" s="300" t="s">
        <v>761</v>
      </c>
      <c r="M284" s="300" t="s">
        <v>451</v>
      </c>
      <c r="N284" s="300" t="s">
        <v>660</v>
      </c>
      <c r="O284" s="300" t="s">
        <v>762</v>
      </c>
      <c r="P284" s="300">
        <v>566</v>
      </c>
      <c r="Q284" s="300" t="s">
        <v>791</v>
      </c>
      <c r="R284" s="300" t="s">
        <v>434</v>
      </c>
      <c r="S284" s="300">
        <v>0</v>
      </c>
      <c r="T284" s="300" t="s">
        <v>763</v>
      </c>
      <c r="U284" s="300" t="s">
        <v>764</v>
      </c>
      <c r="V284" s="300" t="s">
        <v>873</v>
      </c>
      <c r="W284" s="300" t="s">
        <v>766</v>
      </c>
      <c r="X284" s="300" t="b">
        <v>1</v>
      </c>
      <c r="Y284" s="300">
        <v>310290</v>
      </c>
      <c r="Z284" s="300" t="s">
        <v>836</v>
      </c>
      <c r="AA284" s="300" t="s">
        <v>529</v>
      </c>
      <c r="AB284" s="300" t="s">
        <v>508</v>
      </c>
      <c r="AC284" s="300" t="s">
        <v>508</v>
      </c>
      <c r="AD284" s="300">
        <v>6</v>
      </c>
      <c r="AE284" s="300" t="b">
        <v>1</v>
      </c>
      <c r="AF284" s="300" t="s">
        <v>768</v>
      </c>
      <c r="AG284" s="300" t="s">
        <v>769</v>
      </c>
      <c r="AH284" s="300">
        <v>0</v>
      </c>
      <c r="AI284" s="300">
        <v>0</v>
      </c>
      <c r="AJ284" s="300" t="s">
        <v>770</v>
      </c>
      <c r="AK284" s="300">
        <v>8</v>
      </c>
      <c r="AL284" s="300" t="s">
        <v>814</v>
      </c>
      <c r="AM284" s="300">
        <v>6214530</v>
      </c>
      <c r="AN284" s="300" t="b">
        <v>0</v>
      </c>
      <c r="AO284" s="300">
        <v>8</v>
      </c>
      <c r="AP284" s="300" t="s">
        <v>814</v>
      </c>
      <c r="AQ284" s="300">
        <v>6214530</v>
      </c>
      <c r="AR284" s="300" t="b">
        <v>0</v>
      </c>
      <c r="AS284" s="300">
        <v>6214530</v>
      </c>
      <c r="AT284" s="300" t="b">
        <v>0</v>
      </c>
      <c r="AU284" s="300">
        <v>0</v>
      </c>
      <c r="AV284" s="300" t="b">
        <v>0</v>
      </c>
      <c r="AW284" s="300" t="s">
        <v>1050</v>
      </c>
      <c r="AX284" s="300">
        <v>0</v>
      </c>
      <c r="AY284" s="300" t="s">
        <v>1050</v>
      </c>
      <c r="AZ284" s="300">
        <v>0</v>
      </c>
      <c r="BA284" s="300" t="b">
        <v>1</v>
      </c>
      <c r="BB284" s="300" t="b">
        <v>0</v>
      </c>
      <c r="BC284"/>
      <c r="BD284"/>
      <c r="BE284"/>
      <c r="BF284"/>
      <c r="BG284"/>
      <c r="BH284"/>
      <c r="BI284"/>
      <c r="BJ284"/>
      <c r="BK284"/>
      <c r="BL284"/>
      <c r="BM284"/>
      <c r="BN284"/>
      <c r="BO284"/>
      <c r="BP284"/>
      <c r="BQ284"/>
    </row>
    <row r="285" spans="5:77" ht="16.5" hidden="1" x14ac:dyDescent="0.3">
      <c r="E285" s="300" t="s">
        <v>760</v>
      </c>
      <c r="F285" s="300" t="s">
        <v>651</v>
      </c>
      <c r="G285" s="300">
        <v>20210101</v>
      </c>
      <c r="H285" s="300">
        <v>2021</v>
      </c>
      <c r="I285" s="300">
        <v>52</v>
      </c>
      <c r="J285" s="300">
        <v>2021</v>
      </c>
      <c r="K285" s="300">
        <v>562</v>
      </c>
      <c r="L285" s="300" t="s">
        <v>761</v>
      </c>
      <c r="M285" s="300" t="s">
        <v>451</v>
      </c>
      <c r="N285" s="300" t="s">
        <v>660</v>
      </c>
      <c r="O285" s="300" t="s">
        <v>762</v>
      </c>
      <c r="P285" s="300">
        <v>724</v>
      </c>
      <c r="Q285" s="300" t="s">
        <v>801</v>
      </c>
      <c r="R285" s="300" t="s">
        <v>802</v>
      </c>
      <c r="S285" s="300">
        <v>0</v>
      </c>
      <c r="T285" s="300" t="s">
        <v>763</v>
      </c>
      <c r="U285" s="300" t="s">
        <v>764</v>
      </c>
      <c r="V285" s="300" t="s">
        <v>873</v>
      </c>
      <c r="W285" s="300" t="s">
        <v>766</v>
      </c>
      <c r="X285" s="300" t="b">
        <v>1</v>
      </c>
      <c r="Y285" s="300">
        <v>310290</v>
      </c>
      <c r="Z285" s="300" t="s">
        <v>836</v>
      </c>
      <c r="AA285" s="300" t="s">
        <v>529</v>
      </c>
      <c r="AB285" s="300" t="s">
        <v>508</v>
      </c>
      <c r="AC285" s="300" t="s">
        <v>508</v>
      </c>
      <c r="AD285" s="300">
        <v>6</v>
      </c>
      <c r="AE285" s="300" t="b">
        <v>1</v>
      </c>
      <c r="AF285" s="300" t="s">
        <v>768</v>
      </c>
      <c r="AG285" s="300" t="s">
        <v>769</v>
      </c>
      <c r="AH285" s="300">
        <v>0</v>
      </c>
      <c r="AI285" s="300">
        <v>0</v>
      </c>
      <c r="AJ285" s="300" t="s">
        <v>770</v>
      </c>
      <c r="AK285" s="300">
        <v>8</v>
      </c>
      <c r="AL285" s="300" t="s">
        <v>814</v>
      </c>
      <c r="AM285" s="300">
        <v>60000</v>
      </c>
      <c r="AN285" s="300" t="b">
        <v>0</v>
      </c>
      <c r="AO285" s="300">
        <v>8</v>
      </c>
      <c r="AP285" s="300" t="s">
        <v>814</v>
      </c>
      <c r="AQ285" s="300">
        <v>60000</v>
      </c>
      <c r="AR285" s="300" t="b">
        <v>0</v>
      </c>
      <c r="AS285" s="300">
        <v>60000</v>
      </c>
      <c r="AT285" s="300" t="b">
        <v>0</v>
      </c>
      <c r="AU285" s="300">
        <v>0</v>
      </c>
      <c r="AV285" s="300" t="b">
        <v>0</v>
      </c>
      <c r="AW285" s="300" t="s">
        <v>1003</v>
      </c>
      <c r="AX285" s="300">
        <v>0</v>
      </c>
      <c r="AY285" s="300" t="s">
        <v>1003</v>
      </c>
      <c r="AZ285" s="300">
        <v>0</v>
      </c>
      <c r="BA285" s="300" t="b">
        <v>1</v>
      </c>
      <c r="BB285" s="300" t="b">
        <v>0</v>
      </c>
      <c r="BC285"/>
      <c r="BD285"/>
      <c r="BE285"/>
      <c r="BF285"/>
      <c r="BG285"/>
      <c r="BH285"/>
      <c r="BI285"/>
      <c r="BJ285"/>
      <c r="BK285"/>
      <c r="BL285"/>
      <c r="BM285"/>
      <c r="BN285"/>
      <c r="BO285"/>
      <c r="BP285"/>
      <c r="BQ285"/>
    </row>
    <row r="286" spans="5:77" ht="16.5" hidden="1" x14ac:dyDescent="0.3">
      <c r="E286" s="300" t="s">
        <v>760</v>
      </c>
      <c r="F286" s="300" t="s">
        <v>651</v>
      </c>
      <c r="G286" s="300">
        <v>20210101</v>
      </c>
      <c r="H286" s="300">
        <v>2021</v>
      </c>
      <c r="I286" s="300">
        <v>52</v>
      </c>
      <c r="J286" s="300">
        <v>2021</v>
      </c>
      <c r="K286" s="300">
        <v>562</v>
      </c>
      <c r="L286" s="300" t="s">
        <v>761</v>
      </c>
      <c r="M286" s="300" t="s">
        <v>451</v>
      </c>
      <c r="N286" s="300" t="s">
        <v>660</v>
      </c>
      <c r="O286" s="300" t="s">
        <v>762</v>
      </c>
      <c r="P286" s="300">
        <v>788</v>
      </c>
      <c r="Q286" s="300" t="s">
        <v>972</v>
      </c>
      <c r="R286" s="300" t="s">
        <v>439</v>
      </c>
      <c r="S286" s="300">
        <v>0</v>
      </c>
      <c r="T286" s="300" t="s">
        <v>763</v>
      </c>
      <c r="U286" s="300" t="s">
        <v>764</v>
      </c>
      <c r="V286" s="300" t="s">
        <v>873</v>
      </c>
      <c r="W286" s="300" t="s">
        <v>766</v>
      </c>
      <c r="X286" s="300" t="b">
        <v>1</v>
      </c>
      <c r="Y286" s="300">
        <v>310290</v>
      </c>
      <c r="Z286" s="300" t="s">
        <v>836</v>
      </c>
      <c r="AA286" s="300" t="s">
        <v>529</v>
      </c>
      <c r="AB286" s="300" t="s">
        <v>508</v>
      </c>
      <c r="AC286" s="300" t="s">
        <v>508</v>
      </c>
      <c r="AD286" s="300">
        <v>6</v>
      </c>
      <c r="AE286" s="300" t="b">
        <v>1</v>
      </c>
      <c r="AF286" s="300" t="s">
        <v>768</v>
      </c>
      <c r="AG286" s="300" t="s">
        <v>769</v>
      </c>
      <c r="AH286" s="300">
        <v>0</v>
      </c>
      <c r="AI286" s="300">
        <v>0</v>
      </c>
      <c r="AJ286" s="300" t="s">
        <v>770</v>
      </c>
      <c r="AK286" s="300">
        <v>8</v>
      </c>
      <c r="AL286" s="300" t="s">
        <v>814</v>
      </c>
      <c r="AM286" s="300">
        <v>6250</v>
      </c>
      <c r="AN286" s="300" t="b">
        <v>0</v>
      </c>
      <c r="AO286" s="300">
        <v>8</v>
      </c>
      <c r="AP286" s="300" t="s">
        <v>814</v>
      </c>
      <c r="AQ286" s="300">
        <v>6250</v>
      </c>
      <c r="AR286" s="300" t="b">
        <v>0</v>
      </c>
      <c r="AS286" s="300">
        <v>6250</v>
      </c>
      <c r="AT286" s="300" t="b">
        <v>0</v>
      </c>
      <c r="AU286" s="300">
        <v>0</v>
      </c>
      <c r="AV286" s="300" t="b">
        <v>0</v>
      </c>
      <c r="AW286" s="300" t="s">
        <v>973</v>
      </c>
      <c r="AX286" s="300">
        <v>0</v>
      </c>
      <c r="AY286" s="300" t="s">
        <v>973</v>
      </c>
      <c r="AZ286" s="300">
        <v>0</v>
      </c>
      <c r="BA286" s="300" t="b">
        <v>1</v>
      </c>
      <c r="BB286" s="300" t="b">
        <v>0</v>
      </c>
      <c r="BC286"/>
      <c r="BD286"/>
      <c r="BE286"/>
      <c r="BF286"/>
      <c r="BG286"/>
      <c r="BH286"/>
      <c r="BI286"/>
      <c r="BJ286"/>
      <c r="BK286"/>
      <c r="BL286"/>
      <c r="BM286"/>
      <c r="BN286"/>
      <c r="BO286"/>
      <c r="BP286"/>
      <c r="BQ286"/>
    </row>
    <row r="287" spans="5:77" ht="16.5" x14ac:dyDescent="0.3">
      <c r="E287" s="300" t="s">
        <v>760</v>
      </c>
      <c r="F287" s="300" t="s">
        <v>651</v>
      </c>
      <c r="G287" s="300">
        <v>20210101</v>
      </c>
      <c r="H287" s="300">
        <v>2021</v>
      </c>
      <c r="I287" s="300">
        <v>52</v>
      </c>
      <c r="J287" s="300">
        <v>2021</v>
      </c>
      <c r="K287" s="300">
        <v>180</v>
      </c>
      <c r="L287" s="300" t="s">
        <v>872</v>
      </c>
      <c r="M287" s="300" t="s">
        <v>486</v>
      </c>
      <c r="N287" s="300" t="s">
        <v>660</v>
      </c>
      <c r="O287" s="300" t="s">
        <v>762</v>
      </c>
      <c r="P287" s="300">
        <v>0</v>
      </c>
      <c r="Q287" s="300" t="s">
        <v>763</v>
      </c>
      <c r="R287" s="300" t="s">
        <v>764</v>
      </c>
      <c r="S287" s="300">
        <v>0</v>
      </c>
      <c r="T287" s="300" t="s">
        <v>763</v>
      </c>
      <c r="U287" s="300" t="s">
        <v>764</v>
      </c>
      <c r="V287" s="300" t="s">
        <v>873</v>
      </c>
      <c r="W287" s="300" t="s">
        <v>766</v>
      </c>
      <c r="X287" s="300" t="b">
        <v>1</v>
      </c>
      <c r="Y287" s="300">
        <v>3103</v>
      </c>
      <c r="Z287" s="300" t="s">
        <v>840</v>
      </c>
      <c r="AA287" s="300" t="s">
        <v>841</v>
      </c>
      <c r="AB287" s="300" t="s">
        <v>842</v>
      </c>
      <c r="AC287" s="300" t="s">
        <v>517</v>
      </c>
      <c r="AD287" s="300">
        <v>4</v>
      </c>
      <c r="AE287" s="300" t="b">
        <v>0</v>
      </c>
      <c r="AF287" s="300" t="s">
        <v>768</v>
      </c>
      <c r="AG287" s="300" t="s">
        <v>769</v>
      </c>
      <c r="AH287" s="300">
        <v>0</v>
      </c>
      <c r="AI287" s="300">
        <v>0</v>
      </c>
      <c r="AJ287" s="300" t="s">
        <v>770</v>
      </c>
      <c r="AK287" s="300">
        <v>8</v>
      </c>
      <c r="AL287" s="300" t="s">
        <v>814</v>
      </c>
      <c r="AM287" s="300">
        <v>68451</v>
      </c>
      <c r="AN287" s="300" t="b">
        <v>0</v>
      </c>
      <c r="AO287" s="300">
        <v>8</v>
      </c>
      <c r="AP287" s="300" t="s">
        <v>814</v>
      </c>
      <c r="AQ287" s="300">
        <v>68451</v>
      </c>
      <c r="AR287" s="300" t="b">
        <v>0</v>
      </c>
      <c r="AS287" s="300">
        <v>68451</v>
      </c>
      <c r="AT287" s="300" t="b">
        <v>0</v>
      </c>
      <c r="AU287" s="300">
        <v>0</v>
      </c>
      <c r="AV287" s="300" t="b">
        <v>0</v>
      </c>
      <c r="AW287" s="300" t="s">
        <v>1051</v>
      </c>
      <c r="AX287" s="300"/>
      <c r="AY287" s="300" t="s">
        <v>1051</v>
      </c>
      <c r="AZ287" s="300">
        <v>0</v>
      </c>
      <c r="BA287" s="300" t="b">
        <v>0</v>
      </c>
      <c r="BB287" s="300" t="b">
        <v>1</v>
      </c>
      <c r="BC287"/>
      <c r="BD287"/>
      <c r="BE287"/>
      <c r="BF287"/>
      <c r="BG287"/>
      <c r="BH287"/>
      <c r="BI287"/>
      <c r="BJ287"/>
      <c r="BK287"/>
      <c r="BL287"/>
      <c r="BM287"/>
      <c r="BN287"/>
      <c r="BO287"/>
      <c r="BP287"/>
      <c r="BQ287"/>
    </row>
    <row r="288" spans="5:77" ht="16.5" x14ac:dyDescent="0.3">
      <c r="E288" s="300" t="s">
        <v>760</v>
      </c>
      <c r="F288" s="300" t="s">
        <v>651</v>
      </c>
      <c r="G288" s="300">
        <v>20210101</v>
      </c>
      <c r="H288" s="300">
        <v>2021</v>
      </c>
      <c r="I288" s="300">
        <v>52</v>
      </c>
      <c r="J288" s="300">
        <v>2021</v>
      </c>
      <c r="K288" s="300">
        <v>180</v>
      </c>
      <c r="L288" s="300" t="s">
        <v>872</v>
      </c>
      <c r="M288" s="300" t="s">
        <v>486</v>
      </c>
      <c r="N288" s="300" t="s">
        <v>660</v>
      </c>
      <c r="O288" s="300" t="s">
        <v>762</v>
      </c>
      <c r="P288" s="300">
        <v>56</v>
      </c>
      <c r="Q288" s="300" t="s">
        <v>877</v>
      </c>
      <c r="R288" s="300" t="s">
        <v>878</v>
      </c>
      <c r="S288" s="300">
        <v>0</v>
      </c>
      <c r="T288" s="300" t="s">
        <v>763</v>
      </c>
      <c r="U288" s="300" t="s">
        <v>764</v>
      </c>
      <c r="V288" s="300" t="s">
        <v>873</v>
      </c>
      <c r="W288" s="300" t="s">
        <v>766</v>
      </c>
      <c r="X288" s="300" t="b">
        <v>1</v>
      </c>
      <c r="Y288" s="300">
        <v>3103</v>
      </c>
      <c r="Z288" s="300" t="s">
        <v>840</v>
      </c>
      <c r="AA288" s="300" t="s">
        <v>841</v>
      </c>
      <c r="AB288" s="300" t="s">
        <v>842</v>
      </c>
      <c r="AC288" s="300" t="s">
        <v>517</v>
      </c>
      <c r="AD288" s="300">
        <v>4</v>
      </c>
      <c r="AE288" s="300" t="b">
        <v>0</v>
      </c>
      <c r="AF288" s="300" t="s">
        <v>768</v>
      </c>
      <c r="AG288" s="300" t="s">
        <v>769</v>
      </c>
      <c r="AH288" s="300">
        <v>0</v>
      </c>
      <c r="AI288" s="300">
        <v>0</v>
      </c>
      <c r="AJ288" s="300" t="s">
        <v>770</v>
      </c>
      <c r="AK288" s="300">
        <v>8</v>
      </c>
      <c r="AL288" s="300" t="s">
        <v>814</v>
      </c>
      <c r="AM288" s="300">
        <v>9225</v>
      </c>
      <c r="AN288" s="300" t="b">
        <v>0</v>
      </c>
      <c r="AO288" s="300">
        <v>8</v>
      </c>
      <c r="AP288" s="300" t="s">
        <v>814</v>
      </c>
      <c r="AQ288" s="300">
        <v>9225</v>
      </c>
      <c r="AR288" s="300" t="b">
        <v>0</v>
      </c>
      <c r="AS288" s="300">
        <v>9225</v>
      </c>
      <c r="AT288" s="300" t="b">
        <v>0</v>
      </c>
      <c r="AU288" s="300">
        <v>0</v>
      </c>
      <c r="AV288" s="300" t="b">
        <v>0</v>
      </c>
      <c r="AW288" s="300" t="s">
        <v>1052</v>
      </c>
      <c r="AX288" s="300"/>
      <c r="AY288" s="300" t="s">
        <v>1052</v>
      </c>
      <c r="AZ288" s="300">
        <v>0</v>
      </c>
      <c r="BA288" s="300" t="b">
        <v>0</v>
      </c>
      <c r="BB288" s="300" t="b">
        <v>1</v>
      </c>
      <c r="BC288"/>
      <c r="BD288"/>
      <c r="BE288"/>
      <c r="BF288"/>
      <c r="BG288"/>
      <c r="BH288"/>
      <c r="BI288"/>
      <c r="BJ288"/>
      <c r="BK288"/>
      <c r="BL288"/>
      <c r="BM288"/>
      <c r="BN288"/>
      <c r="BO288"/>
      <c r="BP288"/>
      <c r="BQ288"/>
    </row>
    <row r="289" spans="5:69" ht="16.5" x14ac:dyDescent="0.3">
      <c r="E289" s="300" t="s">
        <v>760</v>
      </c>
      <c r="F289" s="300" t="s">
        <v>651</v>
      </c>
      <c r="G289" s="300">
        <v>20210101</v>
      </c>
      <c r="H289" s="300">
        <v>2021</v>
      </c>
      <c r="I289" s="300">
        <v>52</v>
      </c>
      <c r="J289" s="300">
        <v>2021</v>
      </c>
      <c r="K289" s="300">
        <v>180</v>
      </c>
      <c r="L289" s="300" t="s">
        <v>872</v>
      </c>
      <c r="M289" s="300" t="s">
        <v>486</v>
      </c>
      <c r="N289" s="300" t="s">
        <v>660</v>
      </c>
      <c r="O289" s="300" t="s">
        <v>762</v>
      </c>
      <c r="P289" s="300">
        <v>686</v>
      </c>
      <c r="Q289" s="300" t="s">
        <v>796</v>
      </c>
      <c r="R289" s="300" t="s">
        <v>438</v>
      </c>
      <c r="S289" s="300">
        <v>0</v>
      </c>
      <c r="T289" s="300" t="s">
        <v>763</v>
      </c>
      <c r="U289" s="300" t="s">
        <v>764</v>
      </c>
      <c r="V289" s="300" t="s">
        <v>873</v>
      </c>
      <c r="W289" s="300" t="s">
        <v>766</v>
      </c>
      <c r="X289" s="300" t="b">
        <v>1</v>
      </c>
      <c r="Y289" s="300">
        <v>3103</v>
      </c>
      <c r="Z289" s="300" t="s">
        <v>840</v>
      </c>
      <c r="AA289" s="300" t="s">
        <v>841</v>
      </c>
      <c r="AB289" s="300" t="s">
        <v>842</v>
      </c>
      <c r="AC289" s="300" t="s">
        <v>517</v>
      </c>
      <c r="AD289" s="300">
        <v>4</v>
      </c>
      <c r="AE289" s="300" t="b">
        <v>0</v>
      </c>
      <c r="AF289" s="300" t="s">
        <v>768</v>
      </c>
      <c r="AG289" s="300" t="s">
        <v>769</v>
      </c>
      <c r="AH289" s="300">
        <v>0</v>
      </c>
      <c r="AI289" s="300">
        <v>0</v>
      </c>
      <c r="AJ289" s="300" t="s">
        <v>770</v>
      </c>
      <c r="AK289" s="300">
        <v>8</v>
      </c>
      <c r="AL289" s="300" t="s">
        <v>814</v>
      </c>
      <c r="AM289" s="300">
        <v>41862</v>
      </c>
      <c r="AN289" s="300" t="b">
        <v>0</v>
      </c>
      <c r="AO289" s="300">
        <v>8</v>
      </c>
      <c r="AP289" s="300" t="s">
        <v>814</v>
      </c>
      <c r="AQ289" s="300">
        <v>41862</v>
      </c>
      <c r="AR289" s="300" t="b">
        <v>0</v>
      </c>
      <c r="AS289" s="300">
        <v>41862</v>
      </c>
      <c r="AT289" s="300" t="b">
        <v>0</v>
      </c>
      <c r="AU289" s="300">
        <v>0</v>
      </c>
      <c r="AV289" s="300" t="b">
        <v>0</v>
      </c>
      <c r="AW289" s="300" t="s">
        <v>1053</v>
      </c>
      <c r="AX289" s="300"/>
      <c r="AY289" s="300" t="s">
        <v>1053</v>
      </c>
      <c r="AZ289" s="300">
        <v>0</v>
      </c>
      <c r="BA289" s="300" t="b">
        <v>0</v>
      </c>
      <c r="BB289" s="300" t="b">
        <v>1</v>
      </c>
      <c r="BC289"/>
      <c r="BD289"/>
      <c r="BE289"/>
      <c r="BF289"/>
      <c r="BG289"/>
      <c r="BH289"/>
      <c r="BI289"/>
      <c r="BJ289"/>
      <c r="BK289"/>
      <c r="BL289"/>
      <c r="BM289"/>
      <c r="BN289"/>
      <c r="BO289"/>
      <c r="BP289"/>
      <c r="BQ289"/>
    </row>
    <row r="290" spans="5:69" ht="16.5" x14ac:dyDescent="0.3">
      <c r="E290" s="300" t="s">
        <v>760</v>
      </c>
      <c r="F290" s="300" t="s">
        <v>651</v>
      </c>
      <c r="G290" s="300">
        <v>20210101</v>
      </c>
      <c r="H290" s="300">
        <v>2021</v>
      </c>
      <c r="I290" s="300">
        <v>52</v>
      </c>
      <c r="J290" s="300">
        <v>2021</v>
      </c>
      <c r="K290" s="300">
        <v>180</v>
      </c>
      <c r="L290" s="300" t="s">
        <v>872</v>
      </c>
      <c r="M290" s="300" t="s">
        <v>486</v>
      </c>
      <c r="N290" s="300" t="s">
        <v>660</v>
      </c>
      <c r="O290" s="300" t="s">
        <v>762</v>
      </c>
      <c r="P290" s="300">
        <v>792</v>
      </c>
      <c r="Q290" s="300" t="s">
        <v>927</v>
      </c>
      <c r="R290" s="300" t="s">
        <v>928</v>
      </c>
      <c r="S290" s="300">
        <v>0</v>
      </c>
      <c r="T290" s="300" t="s">
        <v>763</v>
      </c>
      <c r="U290" s="300" t="s">
        <v>764</v>
      </c>
      <c r="V290" s="300" t="s">
        <v>873</v>
      </c>
      <c r="W290" s="300" t="s">
        <v>766</v>
      </c>
      <c r="X290" s="300" t="b">
        <v>1</v>
      </c>
      <c r="Y290" s="300">
        <v>3103</v>
      </c>
      <c r="Z290" s="300" t="s">
        <v>840</v>
      </c>
      <c r="AA290" s="300" t="s">
        <v>841</v>
      </c>
      <c r="AB290" s="300" t="s">
        <v>842</v>
      </c>
      <c r="AC290" s="300" t="s">
        <v>517</v>
      </c>
      <c r="AD290" s="300">
        <v>4</v>
      </c>
      <c r="AE290" s="300" t="b">
        <v>0</v>
      </c>
      <c r="AF290" s="300" t="s">
        <v>768</v>
      </c>
      <c r="AG290" s="300" t="s">
        <v>769</v>
      </c>
      <c r="AH290" s="300">
        <v>0</v>
      </c>
      <c r="AI290" s="300">
        <v>0</v>
      </c>
      <c r="AJ290" s="300" t="s">
        <v>770</v>
      </c>
      <c r="AK290" s="300">
        <v>8</v>
      </c>
      <c r="AL290" s="300" t="s">
        <v>814</v>
      </c>
      <c r="AM290" s="300">
        <v>17364</v>
      </c>
      <c r="AN290" s="300" t="b">
        <v>0</v>
      </c>
      <c r="AO290" s="300">
        <v>8</v>
      </c>
      <c r="AP290" s="300" t="s">
        <v>814</v>
      </c>
      <c r="AQ290" s="300">
        <v>17364</v>
      </c>
      <c r="AR290" s="300" t="b">
        <v>0</v>
      </c>
      <c r="AS290" s="300">
        <v>17364</v>
      </c>
      <c r="AT290" s="300" t="b">
        <v>0</v>
      </c>
      <c r="AU290" s="300">
        <v>0</v>
      </c>
      <c r="AV290" s="300" t="b">
        <v>0</v>
      </c>
      <c r="AW290" s="300" t="s">
        <v>929</v>
      </c>
      <c r="AX290" s="300"/>
      <c r="AY290" s="300" t="s">
        <v>929</v>
      </c>
      <c r="AZ290" s="300">
        <v>0</v>
      </c>
      <c r="BA290" s="300" t="b">
        <v>0</v>
      </c>
      <c r="BB290" s="300" t="b">
        <v>1</v>
      </c>
      <c r="BC290"/>
      <c r="BD290"/>
      <c r="BE290"/>
      <c r="BF290"/>
      <c r="BG290"/>
      <c r="BH290"/>
      <c r="BI290"/>
      <c r="BJ290"/>
      <c r="BK290"/>
      <c r="BL290"/>
      <c r="BM290"/>
      <c r="BN290"/>
      <c r="BO290"/>
      <c r="BP290"/>
      <c r="BQ290"/>
    </row>
    <row r="291" spans="5:69" ht="16.5" x14ac:dyDescent="0.3">
      <c r="E291" s="300" t="s">
        <v>760</v>
      </c>
      <c r="F291" s="300" t="s">
        <v>651</v>
      </c>
      <c r="G291" s="300">
        <v>20210101</v>
      </c>
      <c r="H291" s="300">
        <v>2021</v>
      </c>
      <c r="I291" s="300">
        <v>52</v>
      </c>
      <c r="J291" s="300">
        <v>2021</v>
      </c>
      <c r="K291" s="300">
        <v>562</v>
      </c>
      <c r="L291" s="300" t="s">
        <v>761</v>
      </c>
      <c r="M291" s="300" t="s">
        <v>451</v>
      </c>
      <c r="N291" s="300" t="s">
        <v>660</v>
      </c>
      <c r="O291" s="300" t="s">
        <v>762</v>
      </c>
      <c r="P291" s="300">
        <v>0</v>
      </c>
      <c r="Q291" s="300" t="s">
        <v>763</v>
      </c>
      <c r="R291" s="300" t="s">
        <v>764</v>
      </c>
      <c r="S291" s="300">
        <v>0</v>
      </c>
      <c r="T291" s="300" t="s">
        <v>763</v>
      </c>
      <c r="U291" s="300" t="s">
        <v>764</v>
      </c>
      <c r="V291" s="300" t="s">
        <v>873</v>
      </c>
      <c r="W291" s="300" t="s">
        <v>766</v>
      </c>
      <c r="X291" s="300" t="b">
        <v>1</v>
      </c>
      <c r="Y291" s="300">
        <v>3103</v>
      </c>
      <c r="Z291" s="300" t="s">
        <v>840</v>
      </c>
      <c r="AA291" s="300" t="s">
        <v>841</v>
      </c>
      <c r="AB291" s="300" t="s">
        <v>842</v>
      </c>
      <c r="AC291" s="300" t="s">
        <v>517</v>
      </c>
      <c r="AD291" s="300">
        <v>4</v>
      </c>
      <c r="AE291" s="300" t="b">
        <v>0</v>
      </c>
      <c r="AF291" s="300" t="s">
        <v>768</v>
      </c>
      <c r="AG291" s="300" t="s">
        <v>769</v>
      </c>
      <c r="AH291" s="300">
        <v>0</v>
      </c>
      <c r="AI291" s="300">
        <v>0</v>
      </c>
      <c r="AJ291" s="300" t="s">
        <v>770</v>
      </c>
      <c r="AK291" s="300">
        <v>8</v>
      </c>
      <c r="AL291" s="300" t="s">
        <v>814</v>
      </c>
      <c r="AM291" s="300">
        <v>5894330</v>
      </c>
      <c r="AN291" s="300" t="b">
        <v>0</v>
      </c>
      <c r="AO291" s="300">
        <v>8</v>
      </c>
      <c r="AP291" s="300" t="s">
        <v>814</v>
      </c>
      <c r="AQ291" s="300">
        <v>5894330</v>
      </c>
      <c r="AR291" s="300" t="b">
        <v>0</v>
      </c>
      <c r="AS291" s="300">
        <v>5894330</v>
      </c>
      <c r="AT291" s="300" t="b">
        <v>0</v>
      </c>
      <c r="AU291" s="300">
        <v>0</v>
      </c>
      <c r="AV291" s="300" t="b">
        <v>0</v>
      </c>
      <c r="AW291" s="300" t="s">
        <v>1054</v>
      </c>
      <c r="AX291" s="300">
        <v>0</v>
      </c>
      <c r="AY291" s="300" t="s">
        <v>1054</v>
      </c>
      <c r="AZ291" s="300">
        <v>0</v>
      </c>
      <c r="BA291" s="300" t="b">
        <v>0</v>
      </c>
      <c r="BB291" s="300" t="b">
        <v>1</v>
      </c>
      <c r="BC291"/>
      <c r="BD291"/>
      <c r="BE291"/>
      <c r="BF291"/>
      <c r="BG291"/>
      <c r="BH291"/>
      <c r="BI291"/>
      <c r="BJ291"/>
      <c r="BK291"/>
      <c r="BL291"/>
      <c r="BM291"/>
      <c r="BN291"/>
      <c r="BO291"/>
      <c r="BP291"/>
      <c r="BQ291"/>
    </row>
    <row r="292" spans="5:69" ht="16.5" x14ac:dyDescent="0.3">
      <c r="E292" s="300" t="s">
        <v>760</v>
      </c>
      <c r="F292" s="300" t="s">
        <v>651</v>
      </c>
      <c r="G292" s="300">
        <v>20210101</v>
      </c>
      <c r="H292" s="300">
        <v>2021</v>
      </c>
      <c r="I292" s="300">
        <v>52</v>
      </c>
      <c r="J292" s="300">
        <v>2021</v>
      </c>
      <c r="K292" s="300">
        <v>562</v>
      </c>
      <c r="L292" s="300" t="s">
        <v>761</v>
      </c>
      <c r="M292" s="300" t="s">
        <v>451</v>
      </c>
      <c r="N292" s="300" t="s">
        <v>660</v>
      </c>
      <c r="O292" s="300" t="s">
        <v>762</v>
      </c>
      <c r="P292" s="300">
        <v>699</v>
      </c>
      <c r="Q292" s="300" t="s">
        <v>798</v>
      </c>
      <c r="R292" s="300" t="s">
        <v>799</v>
      </c>
      <c r="S292" s="300">
        <v>0</v>
      </c>
      <c r="T292" s="300" t="s">
        <v>763</v>
      </c>
      <c r="U292" s="300" t="s">
        <v>764</v>
      </c>
      <c r="V292" s="300" t="s">
        <v>873</v>
      </c>
      <c r="W292" s="300" t="s">
        <v>766</v>
      </c>
      <c r="X292" s="300" t="b">
        <v>1</v>
      </c>
      <c r="Y292" s="300">
        <v>3103</v>
      </c>
      <c r="Z292" s="300" t="s">
        <v>840</v>
      </c>
      <c r="AA292" s="300" t="s">
        <v>841</v>
      </c>
      <c r="AB292" s="300" t="s">
        <v>842</v>
      </c>
      <c r="AC292" s="300" t="s">
        <v>517</v>
      </c>
      <c r="AD292" s="300">
        <v>4</v>
      </c>
      <c r="AE292" s="300" t="b">
        <v>0</v>
      </c>
      <c r="AF292" s="300" t="s">
        <v>768</v>
      </c>
      <c r="AG292" s="300" t="s">
        <v>769</v>
      </c>
      <c r="AH292" s="300">
        <v>0</v>
      </c>
      <c r="AI292" s="300">
        <v>0</v>
      </c>
      <c r="AJ292" s="300" t="s">
        <v>770</v>
      </c>
      <c r="AK292" s="300">
        <v>8</v>
      </c>
      <c r="AL292" s="300" t="s">
        <v>814</v>
      </c>
      <c r="AM292" s="300">
        <v>5894330</v>
      </c>
      <c r="AN292" s="300" t="b">
        <v>0</v>
      </c>
      <c r="AO292" s="300">
        <v>8</v>
      </c>
      <c r="AP292" s="300" t="s">
        <v>814</v>
      </c>
      <c r="AQ292" s="300">
        <v>5894330</v>
      </c>
      <c r="AR292" s="300" t="b">
        <v>0</v>
      </c>
      <c r="AS292" s="300">
        <v>5894330</v>
      </c>
      <c r="AT292" s="300" t="b">
        <v>0</v>
      </c>
      <c r="AU292" s="300">
        <v>0</v>
      </c>
      <c r="AV292" s="300" t="b">
        <v>0</v>
      </c>
      <c r="AW292" s="300" t="s">
        <v>1054</v>
      </c>
      <c r="AX292" s="300">
        <v>0</v>
      </c>
      <c r="AY292" s="300" t="s">
        <v>1054</v>
      </c>
      <c r="AZ292" s="300">
        <v>0</v>
      </c>
      <c r="BA292" s="300" t="b">
        <v>0</v>
      </c>
      <c r="BB292" s="300" t="b">
        <v>1</v>
      </c>
      <c r="BC292"/>
      <c r="BD292"/>
      <c r="BE292"/>
      <c r="BF292"/>
      <c r="BG292"/>
      <c r="BH292"/>
      <c r="BI292"/>
      <c r="BJ292"/>
      <c r="BK292"/>
      <c r="BL292"/>
      <c r="BM292"/>
      <c r="BN292"/>
      <c r="BO292"/>
      <c r="BP292"/>
      <c r="BQ292"/>
    </row>
    <row r="293" spans="5:69" ht="16.5" hidden="1" x14ac:dyDescent="0.3">
      <c r="E293" s="300" t="s">
        <v>760</v>
      </c>
      <c r="F293" s="300" t="s">
        <v>651</v>
      </c>
      <c r="G293" s="300">
        <v>20210101</v>
      </c>
      <c r="H293" s="300">
        <v>2021</v>
      </c>
      <c r="I293" s="300">
        <v>52</v>
      </c>
      <c r="J293" s="300">
        <v>2021</v>
      </c>
      <c r="K293" s="300">
        <v>562</v>
      </c>
      <c r="L293" s="300" t="s">
        <v>761</v>
      </c>
      <c r="M293" s="300" t="s">
        <v>451</v>
      </c>
      <c r="N293" s="300" t="s">
        <v>660</v>
      </c>
      <c r="O293" s="300" t="s">
        <v>762</v>
      </c>
      <c r="P293" s="300">
        <v>0</v>
      </c>
      <c r="Q293" s="300" t="s">
        <v>763</v>
      </c>
      <c r="R293" s="300" t="s">
        <v>764</v>
      </c>
      <c r="S293" s="300">
        <v>0</v>
      </c>
      <c r="T293" s="300" t="s">
        <v>763</v>
      </c>
      <c r="U293" s="300" t="s">
        <v>764</v>
      </c>
      <c r="V293" s="300" t="s">
        <v>873</v>
      </c>
      <c r="W293" s="300" t="s">
        <v>766</v>
      </c>
      <c r="X293" s="300" t="b">
        <v>1</v>
      </c>
      <c r="Y293" s="300">
        <v>310319</v>
      </c>
      <c r="Z293" s="300" t="s">
        <v>843</v>
      </c>
      <c r="AA293" s="300" t="s">
        <v>521</v>
      </c>
      <c r="AB293" s="300" t="s">
        <v>842</v>
      </c>
      <c r="AC293" s="300" t="s">
        <v>521</v>
      </c>
      <c r="AD293" s="300">
        <v>6</v>
      </c>
      <c r="AE293" s="300" t="b">
        <v>1</v>
      </c>
      <c r="AF293" s="300" t="s">
        <v>768</v>
      </c>
      <c r="AG293" s="300" t="s">
        <v>769</v>
      </c>
      <c r="AH293" s="300">
        <v>0</v>
      </c>
      <c r="AI293" s="300">
        <v>0</v>
      </c>
      <c r="AJ293" s="300" t="s">
        <v>770</v>
      </c>
      <c r="AK293" s="300">
        <v>8</v>
      </c>
      <c r="AL293" s="300" t="s">
        <v>814</v>
      </c>
      <c r="AM293" s="300">
        <v>5894330</v>
      </c>
      <c r="AN293" s="300" t="b">
        <v>0</v>
      </c>
      <c r="AO293" s="300">
        <v>8</v>
      </c>
      <c r="AP293" s="300" t="s">
        <v>814</v>
      </c>
      <c r="AQ293" s="300">
        <v>5894330</v>
      </c>
      <c r="AR293" s="300" t="b">
        <v>0</v>
      </c>
      <c r="AS293" s="300">
        <v>5894330</v>
      </c>
      <c r="AT293" s="300" t="b">
        <v>0</v>
      </c>
      <c r="AU293" s="300">
        <v>0</v>
      </c>
      <c r="AV293" s="300" t="b">
        <v>0</v>
      </c>
      <c r="AW293" s="300" t="s">
        <v>1054</v>
      </c>
      <c r="AX293" s="300">
        <v>0</v>
      </c>
      <c r="AY293" s="300" t="s">
        <v>1054</v>
      </c>
      <c r="AZ293" s="300">
        <v>0</v>
      </c>
      <c r="BA293" s="300" t="b">
        <v>0</v>
      </c>
      <c r="BB293" s="300" t="b">
        <v>1</v>
      </c>
      <c r="BC293"/>
      <c r="BD293"/>
      <c r="BE293"/>
      <c r="BF293"/>
      <c r="BG293"/>
      <c r="BH293"/>
      <c r="BI293"/>
      <c r="BJ293"/>
      <c r="BK293"/>
      <c r="BL293"/>
      <c r="BM293"/>
      <c r="BN293"/>
      <c r="BO293"/>
      <c r="BP293"/>
      <c r="BQ293"/>
    </row>
    <row r="294" spans="5:69" ht="16.5" hidden="1" x14ac:dyDescent="0.3">
      <c r="E294" s="300" t="s">
        <v>760</v>
      </c>
      <c r="F294" s="300" t="s">
        <v>651</v>
      </c>
      <c r="G294" s="300">
        <v>20210101</v>
      </c>
      <c r="H294" s="300">
        <v>2021</v>
      </c>
      <c r="I294" s="300">
        <v>52</v>
      </c>
      <c r="J294" s="300">
        <v>2021</v>
      </c>
      <c r="K294" s="300">
        <v>562</v>
      </c>
      <c r="L294" s="300" t="s">
        <v>761</v>
      </c>
      <c r="M294" s="300" t="s">
        <v>451</v>
      </c>
      <c r="N294" s="300" t="s">
        <v>660</v>
      </c>
      <c r="O294" s="300" t="s">
        <v>762</v>
      </c>
      <c r="P294" s="300">
        <v>699</v>
      </c>
      <c r="Q294" s="300" t="s">
        <v>798</v>
      </c>
      <c r="R294" s="300" t="s">
        <v>799</v>
      </c>
      <c r="S294" s="300">
        <v>0</v>
      </c>
      <c r="T294" s="300" t="s">
        <v>763</v>
      </c>
      <c r="U294" s="300" t="s">
        <v>764</v>
      </c>
      <c r="V294" s="300" t="s">
        <v>873</v>
      </c>
      <c r="W294" s="300" t="s">
        <v>766</v>
      </c>
      <c r="X294" s="300" t="b">
        <v>1</v>
      </c>
      <c r="Y294" s="300">
        <v>310319</v>
      </c>
      <c r="Z294" s="300" t="s">
        <v>843</v>
      </c>
      <c r="AA294" s="300" t="s">
        <v>521</v>
      </c>
      <c r="AB294" s="300" t="s">
        <v>842</v>
      </c>
      <c r="AC294" s="300" t="s">
        <v>521</v>
      </c>
      <c r="AD294" s="300">
        <v>6</v>
      </c>
      <c r="AE294" s="300" t="b">
        <v>1</v>
      </c>
      <c r="AF294" s="300" t="s">
        <v>768</v>
      </c>
      <c r="AG294" s="300" t="s">
        <v>769</v>
      </c>
      <c r="AH294" s="300">
        <v>0</v>
      </c>
      <c r="AI294" s="300">
        <v>0</v>
      </c>
      <c r="AJ294" s="300" t="s">
        <v>770</v>
      </c>
      <c r="AK294" s="300">
        <v>8</v>
      </c>
      <c r="AL294" s="300" t="s">
        <v>814</v>
      </c>
      <c r="AM294" s="300">
        <v>5894330</v>
      </c>
      <c r="AN294" s="300" t="b">
        <v>0</v>
      </c>
      <c r="AO294" s="300">
        <v>8</v>
      </c>
      <c r="AP294" s="300" t="s">
        <v>814</v>
      </c>
      <c r="AQ294" s="300">
        <v>5894330</v>
      </c>
      <c r="AR294" s="300" t="b">
        <v>0</v>
      </c>
      <c r="AS294" s="300">
        <v>5894330</v>
      </c>
      <c r="AT294" s="300" t="b">
        <v>0</v>
      </c>
      <c r="AU294" s="300">
        <v>0</v>
      </c>
      <c r="AV294" s="300" t="b">
        <v>0</v>
      </c>
      <c r="AW294" s="300" t="s">
        <v>1054</v>
      </c>
      <c r="AX294" s="300">
        <v>0</v>
      </c>
      <c r="AY294" s="300" t="s">
        <v>1054</v>
      </c>
      <c r="AZ294" s="300">
        <v>0</v>
      </c>
      <c r="BA294" s="300" t="b">
        <v>1</v>
      </c>
      <c r="BB294" s="300" t="b">
        <v>0</v>
      </c>
      <c r="BC294"/>
      <c r="BD294"/>
      <c r="BE294"/>
      <c r="BF294"/>
      <c r="BG294"/>
      <c r="BH294"/>
      <c r="BI294"/>
      <c r="BJ294"/>
      <c r="BK294"/>
      <c r="BL294"/>
      <c r="BM294"/>
      <c r="BN294"/>
      <c r="BO294"/>
      <c r="BP294"/>
      <c r="BQ294"/>
    </row>
    <row r="295" spans="5:69" ht="16.5" x14ac:dyDescent="0.3">
      <c r="E295" s="300" t="s">
        <v>760</v>
      </c>
      <c r="F295" s="300" t="s">
        <v>651</v>
      </c>
      <c r="G295" s="300">
        <v>20210101</v>
      </c>
      <c r="H295" s="300">
        <v>2021</v>
      </c>
      <c r="I295" s="300">
        <v>52</v>
      </c>
      <c r="J295" s="300">
        <v>2021</v>
      </c>
      <c r="K295" s="300">
        <v>180</v>
      </c>
      <c r="L295" s="300" t="s">
        <v>872</v>
      </c>
      <c r="M295" s="300" t="s">
        <v>486</v>
      </c>
      <c r="N295" s="300" t="s">
        <v>660</v>
      </c>
      <c r="O295" s="300" t="s">
        <v>762</v>
      </c>
      <c r="P295" s="300">
        <v>0</v>
      </c>
      <c r="Q295" s="300" t="s">
        <v>763</v>
      </c>
      <c r="R295" s="300" t="s">
        <v>764</v>
      </c>
      <c r="S295" s="300">
        <v>0</v>
      </c>
      <c r="T295" s="300" t="s">
        <v>763</v>
      </c>
      <c r="U295" s="300" t="s">
        <v>764</v>
      </c>
      <c r="V295" s="300" t="s">
        <v>873</v>
      </c>
      <c r="W295" s="300" t="s">
        <v>766</v>
      </c>
      <c r="X295" s="300" t="b">
        <v>1</v>
      </c>
      <c r="Y295" s="300">
        <v>310390</v>
      </c>
      <c r="Z295" s="300" t="s">
        <v>1055</v>
      </c>
      <c r="AA295" s="300" t="s">
        <v>531</v>
      </c>
      <c r="AB295" s="300" t="s">
        <v>842</v>
      </c>
      <c r="AC295" s="300" t="s">
        <v>517</v>
      </c>
      <c r="AD295" s="300">
        <v>6</v>
      </c>
      <c r="AE295" s="300" t="b">
        <v>1</v>
      </c>
      <c r="AF295" s="300" t="s">
        <v>768</v>
      </c>
      <c r="AG295" s="300" t="s">
        <v>769</v>
      </c>
      <c r="AH295" s="300">
        <v>0</v>
      </c>
      <c r="AI295" s="300">
        <v>0</v>
      </c>
      <c r="AJ295" s="300" t="s">
        <v>770</v>
      </c>
      <c r="AK295" s="300">
        <v>8</v>
      </c>
      <c r="AL295" s="300" t="s">
        <v>814</v>
      </c>
      <c r="AM295" s="300">
        <v>68451</v>
      </c>
      <c r="AN295" s="300" t="b">
        <v>0</v>
      </c>
      <c r="AO295" s="300">
        <v>8</v>
      </c>
      <c r="AP295" s="300" t="s">
        <v>814</v>
      </c>
      <c r="AQ295" s="300">
        <v>68451</v>
      </c>
      <c r="AR295" s="300" t="b">
        <v>0</v>
      </c>
      <c r="AS295" s="300">
        <v>68451</v>
      </c>
      <c r="AT295" s="300" t="b">
        <v>0</v>
      </c>
      <c r="AU295" s="300">
        <v>0</v>
      </c>
      <c r="AV295" s="300" t="b">
        <v>0</v>
      </c>
      <c r="AW295" s="300" t="s">
        <v>1051</v>
      </c>
      <c r="AX295" s="300"/>
      <c r="AY295" s="300" t="s">
        <v>1051</v>
      </c>
      <c r="AZ295" s="300">
        <v>0</v>
      </c>
      <c r="BA295" s="300" t="b">
        <v>0</v>
      </c>
      <c r="BB295" s="300" t="b">
        <v>1</v>
      </c>
      <c r="BC295"/>
      <c r="BD295"/>
      <c r="BE295"/>
      <c r="BF295"/>
      <c r="BG295"/>
      <c r="BH295"/>
      <c r="BI295"/>
      <c r="BJ295"/>
      <c r="BK295"/>
      <c r="BL295"/>
      <c r="BM295"/>
      <c r="BN295"/>
      <c r="BO295"/>
      <c r="BP295"/>
      <c r="BQ295"/>
    </row>
    <row r="296" spans="5:69" ht="16.5" x14ac:dyDescent="0.3">
      <c r="E296" s="300" t="s">
        <v>760</v>
      </c>
      <c r="F296" s="300" t="s">
        <v>651</v>
      </c>
      <c r="G296" s="300">
        <v>20210101</v>
      </c>
      <c r="H296" s="300">
        <v>2021</v>
      </c>
      <c r="I296" s="300">
        <v>52</v>
      </c>
      <c r="J296" s="300">
        <v>2021</v>
      </c>
      <c r="K296" s="300">
        <v>180</v>
      </c>
      <c r="L296" s="300" t="s">
        <v>872</v>
      </c>
      <c r="M296" s="300" t="s">
        <v>486</v>
      </c>
      <c r="N296" s="300" t="s">
        <v>660</v>
      </c>
      <c r="O296" s="300" t="s">
        <v>762</v>
      </c>
      <c r="P296" s="300">
        <v>56</v>
      </c>
      <c r="Q296" s="300" t="s">
        <v>877</v>
      </c>
      <c r="R296" s="300" t="s">
        <v>878</v>
      </c>
      <c r="S296" s="300">
        <v>0</v>
      </c>
      <c r="T296" s="300" t="s">
        <v>763</v>
      </c>
      <c r="U296" s="300" t="s">
        <v>764</v>
      </c>
      <c r="V296" s="300" t="s">
        <v>873</v>
      </c>
      <c r="W296" s="300" t="s">
        <v>766</v>
      </c>
      <c r="X296" s="300" t="b">
        <v>1</v>
      </c>
      <c r="Y296" s="300">
        <v>310390</v>
      </c>
      <c r="Z296" s="300" t="s">
        <v>1055</v>
      </c>
      <c r="AA296" s="300" t="s">
        <v>531</v>
      </c>
      <c r="AB296" s="300" t="s">
        <v>842</v>
      </c>
      <c r="AC296" s="300" t="s">
        <v>517</v>
      </c>
      <c r="AD296" s="300">
        <v>6</v>
      </c>
      <c r="AE296" s="300" t="b">
        <v>1</v>
      </c>
      <c r="AF296" s="300" t="s">
        <v>768</v>
      </c>
      <c r="AG296" s="300" t="s">
        <v>769</v>
      </c>
      <c r="AH296" s="300">
        <v>0</v>
      </c>
      <c r="AI296" s="300">
        <v>0</v>
      </c>
      <c r="AJ296" s="300" t="s">
        <v>770</v>
      </c>
      <c r="AK296" s="300">
        <v>8</v>
      </c>
      <c r="AL296" s="300" t="s">
        <v>814</v>
      </c>
      <c r="AM296" s="300">
        <v>9225</v>
      </c>
      <c r="AN296" s="300" t="b">
        <v>0</v>
      </c>
      <c r="AO296" s="300">
        <v>8</v>
      </c>
      <c r="AP296" s="300" t="s">
        <v>814</v>
      </c>
      <c r="AQ296" s="300">
        <v>9225</v>
      </c>
      <c r="AR296" s="300" t="b">
        <v>0</v>
      </c>
      <c r="AS296" s="300">
        <v>9225</v>
      </c>
      <c r="AT296" s="300" t="b">
        <v>0</v>
      </c>
      <c r="AU296" s="300">
        <v>0</v>
      </c>
      <c r="AV296" s="300" t="b">
        <v>0</v>
      </c>
      <c r="AW296" s="300" t="s">
        <v>1052</v>
      </c>
      <c r="AX296" s="300"/>
      <c r="AY296" s="300" t="s">
        <v>1052</v>
      </c>
      <c r="AZ296" s="300">
        <v>0</v>
      </c>
      <c r="BA296" s="300" t="b">
        <v>0</v>
      </c>
      <c r="BB296" s="300" t="b">
        <v>1</v>
      </c>
      <c r="BC296"/>
      <c r="BD296"/>
      <c r="BE296"/>
      <c r="BF296"/>
      <c r="BG296"/>
      <c r="BH296"/>
      <c r="BI296"/>
      <c r="BJ296"/>
      <c r="BK296"/>
      <c r="BL296"/>
      <c r="BM296"/>
      <c r="BN296"/>
      <c r="BO296"/>
      <c r="BP296"/>
      <c r="BQ296"/>
    </row>
    <row r="297" spans="5:69" ht="16.5" x14ac:dyDescent="0.3">
      <c r="E297" s="300" t="s">
        <v>760</v>
      </c>
      <c r="F297" s="300" t="s">
        <v>651</v>
      </c>
      <c r="G297" s="300">
        <v>20210101</v>
      </c>
      <c r="H297" s="300">
        <v>2021</v>
      </c>
      <c r="I297" s="300">
        <v>52</v>
      </c>
      <c r="J297" s="300">
        <v>2021</v>
      </c>
      <c r="K297" s="300">
        <v>180</v>
      </c>
      <c r="L297" s="300" t="s">
        <v>872</v>
      </c>
      <c r="M297" s="300" t="s">
        <v>486</v>
      </c>
      <c r="N297" s="300" t="s">
        <v>660</v>
      </c>
      <c r="O297" s="300" t="s">
        <v>762</v>
      </c>
      <c r="P297" s="300">
        <v>686</v>
      </c>
      <c r="Q297" s="300" t="s">
        <v>796</v>
      </c>
      <c r="R297" s="300" t="s">
        <v>438</v>
      </c>
      <c r="S297" s="300">
        <v>0</v>
      </c>
      <c r="T297" s="300" t="s">
        <v>763</v>
      </c>
      <c r="U297" s="300" t="s">
        <v>764</v>
      </c>
      <c r="V297" s="300" t="s">
        <v>873</v>
      </c>
      <c r="W297" s="300" t="s">
        <v>766</v>
      </c>
      <c r="X297" s="300" t="b">
        <v>1</v>
      </c>
      <c r="Y297" s="300">
        <v>310390</v>
      </c>
      <c r="Z297" s="300" t="s">
        <v>1055</v>
      </c>
      <c r="AA297" s="300" t="s">
        <v>531</v>
      </c>
      <c r="AB297" s="300" t="s">
        <v>842</v>
      </c>
      <c r="AC297" s="300" t="s">
        <v>517</v>
      </c>
      <c r="AD297" s="300">
        <v>6</v>
      </c>
      <c r="AE297" s="300" t="b">
        <v>1</v>
      </c>
      <c r="AF297" s="300" t="s">
        <v>768</v>
      </c>
      <c r="AG297" s="300" t="s">
        <v>769</v>
      </c>
      <c r="AH297" s="300">
        <v>0</v>
      </c>
      <c r="AI297" s="300">
        <v>0</v>
      </c>
      <c r="AJ297" s="300" t="s">
        <v>770</v>
      </c>
      <c r="AK297" s="300">
        <v>8</v>
      </c>
      <c r="AL297" s="300" t="s">
        <v>814</v>
      </c>
      <c r="AM297" s="300">
        <v>41862</v>
      </c>
      <c r="AN297" s="300" t="b">
        <v>0</v>
      </c>
      <c r="AO297" s="300">
        <v>8</v>
      </c>
      <c r="AP297" s="300" t="s">
        <v>814</v>
      </c>
      <c r="AQ297" s="300">
        <v>41862</v>
      </c>
      <c r="AR297" s="300" t="b">
        <v>0</v>
      </c>
      <c r="AS297" s="300">
        <v>41862</v>
      </c>
      <c r="AT297" s="300" t="b">
        <v>0</v>
      </c>
      <c r="AU297" s="300">
        <v>0</v>
      </c>
      <c r="AV297" s="300" t="b">
        <v>0</v>
      </c>
      <c r="AW297" s="300" t="s">
        <v>1053</v>
      </c>
      <c r="AX297" s="300"/>
      <c r="AY297" s="300" t="s">
        <v>1053</v>
      </c>
      <c r="AZ297" s="300">
        <v>0</v>
      </c>
      <c r="BA297" s="300" t="b">
        <v>0</v>
      </c>
      <c r="BB297" s="300" t="b">
        <v>1</v>
      </c>
      <c r="BC297"/>
      <c r="BD297"/>
      <c r="BE297"/>
      <c r="BF297"/>
      <c r="BG297"/>
      <c r="BH297"/>
      <c r="BI297"/>
      <c r="BJ297"/>
      <c r="BK297"/>
      <c r="BL297"/>
      <c r="BM297"/>
      <c r="BN297"/>
      <c r="BO297"/>
      <c r="BP297"/>
      <c r="BQ297"/>
    </row>
    <row r="298" spans="5:69" ht="16.5" x14ac:dyDescent="0.3">
      <c r="E298" s="300" t="s">
        <v>760</v>
      </c>
      <c r="F298" s="300" t="s">
        <v>651</v>
      </c>
      <c r="G298" s="300">
        <v>20210101</v>
      </c>
      <c r="H298" s="300">
        <v>2021</v>
      </c>
      <c r="I298" s="300">
        <v>52</v>
      </c>
      <c r="J298" s="300">
        <v>2021</v>
      </c>
      <c r="K298" s="300">
        <v>180</v>
      </c>
      <c r="L298" s="300" t="s">
        <v>872</v>
      </c>
      <c r="M298" s="300" t="s">
        <v>486</v>
      </c>
      <c r="N298" s="300" t="s">
        <v>660</v>
      </c>
      <c r="O298" s="300" t="s">
        <v>762</v>
      </c>
      <c r="P298" s="300">
        <v>792</v>
      </c>
      <c r="Q298" s="300" t="s">
        <v>927</v>
      </c>
      <c r="R298" s="300" t="s">
        <v>928</v>
      </c>
      <c r="S298" s="300">
        <v>0</v>
      </c>
      <c r="T298" s="300" t="s">
        <v>763</v>
      </c>
      <c r="U298" s="300" t="s">
        <v>764</v>
      </c>
      <c r="V298" s="300" t="s">
        <v>873</v>
      </c>
      <c r="W298" s="300" t="s">
        <v>766</v>
      </c>
      <c r="X298" s="300" t="b">
        <v>1</v>
      </c>
      <c r="Y298" s="300">
        <v>310390</v>
      </c>
      <c r="Z298" s="300" t="s">
        <v>1055</v>
      </c>
      <c r="AA298" s="300" t="s">
        <v>531</v>
      </c>
      <c r="AB298" s="300" t="s">
        <v>842</v>
      </c>
      <c r="AC298" s="300" t="s">
        <v>517</v>
      </c>
      <c r="AD298" s="300">
        <v>6</v>
      </c>
      <c r="AE298" s="300" t="b">
        <v>1</v>
      </c>
      <c r="AF298" s="300" t="s">
        <v>768</v>
      </c>
      <c r="AG298" s="300" t="s">
        <v>769</v>
      </c>
      <c r="AH298" s="300">
        <v>0</v>
      </c>
      <c r="AI298" s="300">
        <v>0</v>
      </c>
      <c r="AJ298" s="300" t="s">
        <v>770</v>
      </c>
      <c r="AK298" s="300">
        <v>8</v>
      </c>
      <c r="AL298" s="300" t="s">
        <v>814</v>
      </c>
      <c r="AM298" s="300">
        <v>17364</v>
      </c>
      <c r="AN298" s="300" t="b">
        <v>0</v>
      </c>
      <c r="AO298" s="300">
        <v>8</v>
      </c>
      <c r="AP298" s="300" t="s">
        <v>814</v>
      </c>
      <c r="AQ298" s="300">
        <v>17364</v>
      </c>
      <c r="AR298" s="300" t="b">
        <v>0</v>
      </c>
      <c r="AS298" s="300">
        <v>17364</v>
      </c>
      <c r="AT298" s="300" t="b">
        <v>0</v>
      </c>
      <c r="AU298" s="300">
        <v>0</v>
      </c>
      <c r="AV298" s="300" t="b">
        <v>0</v>
      </c>
      <c r="AW298" s="300" t="s">
        <v>929</v>
      </c>
      <c r="AX298" s="300"/>
      <c r="AY298" s="300" t="s">
        <v>929</v>
      </c>
      <c r="AZ298" s="300">
        <v>0</v>
      </c>
      <c r="BA298" s="300" t="b">
        <v>0</v>
      </c>
      <c r="BB298" s="300" t="b">
        <v>1</v>
      </c>
      <c r="BC298"/>
      <c r="BD298"/>
      <c r="BE298"/>
      <c r="BF298"/>
      <c r="BG298"/>
      <c r="BH298"/>
      <c r="BI298"/>
      <c r="BJ298"/>
      <c r="BK298"/>
      <c r="BL298"/>
      <c r="BM298"/>
      <c r="BN298"/>
      <c r="BO298"/>
      <c r="BP298"/>
      <c r="BQ298"/>
    </row>
    <row r="299" spans="5:69" ht="16.5" hidden="1" x14ac:dyDescent="0.3">
      <c r="E299" s="300" t="s">
        <v>760</v>
      </c>
      <c r="F299" s="300" t="s">
        <v>651</v>
      </c>
      <c r="G299" s="300">
        <v>20210101</v>
      </c>
      <c r="H299" s="300">
        <v>2021</v>
      </c>
      <c r="I299" s="300">
        <v>52</v>
      </c>
      <c r="J299" s="300">
        <v>2021</v>
      </c>
      <c r="K299" s="300">
        <v>180</v>
      </c>
      <c r="L299" s="300" t="s">
        <v>872</v>
      </c>
      <c r="M299" s="300" t="s">
        <v>486</v>
      </c>
      <c r="N299" s="300" t="s">
        <v>660</v>
      </c>
      <c r="O299" s="300" t="s">
        <v>762</v>
      </c>
      <c r="P299" s="300">
        <v>0</v>
      </c>
      <c r="Q299" s="300" t="s">
        <v>763</v>
      </c>
      <c r="R299" s="300" t="s">
        <v>764</v>
      </c>
      <c r="S299" s="300">
        <v>0</v>
      </c>
      <c r="T299" s="300" t="s">
        <v>763</v>
      </c>
      <c r="U299" s="300" t="s">
        <v>764</v>
      </c>
      <c r="V299" s="300" t="s">
        <v>873</v>
      </c>
      <c r="W299" s="300" t="s">
        <v>766</v>
      </c>
      <c r="X299" s="300" t="b">
        <v>1</v>
      </c>
      <c r="Y299" s="300">
        <v>3104</v>
      </c>
      <c r="Z299" s="300" t="s">
        <v>844</v>
      </c>
      <c r="AA299" s="300" t="s">
        <v>845</v>
      </c>
      <c r="AB299" s="300" t="s">
        <v>510</v>
      </c>
      <c r="AC299" s="300" t="s">
        <v>510</v>
      </c>
      <c r="AD299" s="300">
        <v>4</v>
      </c>
      <c r="AE299" s="300" t="b">
        <v>0</v>
      </c>
      <c r="AF299" s="300" t="s">
        <v>768</v>
      </c>
      <c r="AG299" s="300" t="s">
        <v>769</v>
      </c>
      <c r="AH299" s="300">
        <v>0</v>
      </c>
      <c r="AI299" s="300">
        <v>0</v>
      </c>
      <c r="AJ299" s="300" t="s">
        <v>770</v>
      </c>
      <c r="AK299" s="300">
        <v>8</v>
      </c>
      <c r="AL299" s="300" t="s">
        <v>814</v>
      </c>
      <c r="AM299" s="300">
        <v>798795</v>
      </c>
      <c r="AN299" s="300" t="b">
        <v>0</v>
      </c>
      <c r="AO299" s="300">
        <v>8</v>
      </c>
      <c r="AP299" s="300" t="s">
        <v>814</v>
      </c>
      <c r="AQ299" s="300">
        <v>798795</v>
      </c>
      <c r="AR299" s="300" t="b">
        <v>0</v>
      </c>
      <c r="AS299" s="300">
        <v>798795</v>
      </c>
      <c r="AT299" s="300" t="b">
        <v>0</v>
      </c>
      <c r="AU299" s="300">
        <v>0</v>
      </c>
      <c r="AV299" s="300" t="b">
        <v>0</v>
      </c>
      <c r="AW299" s="300" t="s">
        <v>1056</v>
      </c>
      <c r="AX299" s="300"/>
      <c r="AY299" s="300" t="s">
        <v>1056</v>
      </c>
      <c r="AZ299" s="300">
        <v>0</v>
      </c>
      <c r="BA299" s="300" t="b">
        <v>0</v>
      </c>
      <c r="BB299" s="300" t="b">
        <v>1</v>
      </c>
      <c r="BC299"/>
      <c r="BD299"/>
      <c r="BE299"/>
      <c r="BF299"/>
      <c r="BG299"/>
      <c r="BH299"/>
      <c r="BI299"/>
      <c r="BJ299"/>
      <c r="BK299"/>
      <c r="BL299"/>
      <c r="BM299"/>
      <c r="BN299"/>
      <c r="BO299"/>
      <c r="BP299"/>
      <c r="BQ299"/>
    </row>
    <row r="300" spans="5:69" ht="16.5" hidden="1" x14ac:dyDescent="0.3">
      <c r="E300" s="300" t="s">
        <v>760</v>
      </c>
      <c r="F300" s="300" t="s">
        <v>651</v>
      </c>
      <c r="G300" s="300">
        <v>20210101</v>
      </c>
      <c r="H300" s="300">
        <v>2021</v>
      </c>
      <c r="I300" s="300">
        <v>52</v>
      </c>
      <c r="J300" s="300">
        <v>2021</v>
      </c>
      <c r="K300" s="300">
        <v>180</v>
      </c>
      <c r="L300" s="300" t="s">
        <v>872</v>
      </c>
      <c r="M300" s="300" t="s">
        <v>486</v>
      </c>
      <c r="N300" s="300" t="s">
        <v>660</v>
      </c>
      <c r="O300" s="300" t="s">
        <v>762</v>
      </c>
      <c r="P300" s="300">
        <v>112</v>
      </c>
      <c r="Q300" s="300" t="s">
        <v>880</v>
      </c>
      <c r="R300" s="300" t="s">
        <v>881</v>
      </c>
      <c r="S300" s="300">
        <v>0</v>
      </c>
      <c r="T300" s="300" t="s">
        <v>763</v>
      </c>
      <c r="U300" s="300" t="s">
        <v>764</v>
      </c>
      <c r="V300" s="300" t="s">
        <v>873</v>
      </c>
      <c r="W300" s="300" t="s">
        <v>766</v>
      </c>
      <c r="X300" s="300" t="b">
        <v>1</v>
      </c>
      <c r="Y300" s="300">
        <v>3104</v>
      </c>
      <c r="Z300" s="300" t="s">
        <v>844</v>
      </c>
      <c r="AA300" s="300" t="s">
        <v>845</v>
      </c>
      <c r="AB300" s="300" t="s">
        <v>510</v>
      </c>
      <c r="AC300" s="300" t="s">
        <v>510</v>
      </c>
      <c r="AD300" s="300">
        <v>4</v>
      </c>
      <c r="AE300" s="300" t="b">
        <v>0</v>
      </c>
      <c r="AF300" s="300" t="s">
        <v>768</v>
      </c>
      <c r="AG300" s="300" t="s">
        <v>769</v>
      </c>
      <c r="AH300" s="300">
        <v>0</v>
      </c>
      <c r="AI300" s="300">
        <v>0</v>
      </c>
      <c r="AJ300" s="300" t="s">
        <v>770</v>
      </c>
      <c r="AK300" s="300">
        <v>8</v>
      </c>
      <c r="AL300" s="300" t="s">
        <v>814</v>
      </c>
      <c r="AM300" s="300">
        <v>242000</v>
      </c>
      <c r="AN300" s="300" t="b">
        <v>0</v>
      </c>
      <c r="AO300" s="300">
        <v>8</v>
      </c>
      <c r="AP300" s="300" t="s">
        <v>814</v>
      </c>
      <c r="AQ300" s="300">
        <v>242000</v>
      </c>
      <c r="AR300" s="300" t="b">
        <v>0</v>
      </c>
      <c r="AS300" s="300">
        <v>242000</v>
      </c>
      <c r="AT300" s="300" t="b">
        <v>0</v>
      </c>
      <c r="AU300" s="300">
        <v>0</v>
      </c>
      <c r="AV300" s="300" t="b">
        <v>0</v>
      </c>
      <c r="AW300" s="300" t="s">
        <v>1057</v>
      </c>
      <c r="AX300" s="300"/>
      <c r="AY300" s="300" t="s">
        <v>1057</v>
      </c>
      <c r="AZ300" s="300">
        <v>0</v>
      </c>
      <c r="BA300" s="300" t="b">
        <v>0</v>
      </c>
      <c r="BB300" s="300" t="b">
        <v>1</v>
      </c>
      <c r="BC300"/>
      <c r="BD300"/>
      <c r="BE300"/>
      <c r="BF300"/>
      <c r="BG300"/>
      <c r="BH300"/>
      <c r="BI300"/>
      <c r="BJ300"/>
      <c r="BK300"/>
      <c r="BL300"/>
      <c r="BM300"/>
      <c r="BN300"/>
      <c r="BO300"/>
      <c r="BP300"/>
      <c r="BQ300"/>
    </row>
    <row r="301" spans="5:69" ht="16.5" hidden="1" x14ac:dyDescent="0.3">
      <c r="E301" s="300" t="s">
        <v>760</v>
      </c>
      <c r="F301" s="300" t="s">
        <v>651</v>
      </c>
      <c r="G301" s="300">
        <v>20210101</v>
      </c>
      <c r="H301" s="300">
        <v>2021</v>
      </c>
      <c r="I301" s="300">
        <v>52</v>
      </c>
      <c r="J301" s="300">
        <v>2021</v>
      </c>
      <c r="K301" s="300">
        <v>180</v>
      </c>
      <c r="L301" s="300" t="s">
        <v>872</v>
      </c>
      <c r="M301" s="300" t="s">
        <v>486</v>
      </c>
      <c r="N301" s="300" t="s">
        <v>660</v>
      </c>
      <c r="O301" s="300" t="s">
        <v>762</v>
      </c>
      <c r="P301" s="300">
        <v>156</v>
      </c>
      <c r="Q301" s="300" t="s">
        <v>773</v>
      </c>
      <c r="R301" s="300" t="s">
        <v>774</v>
      </c>
      <c r="S301" s="300">
        <v>0</v>
      </c>
      <c r="T301" s="300" t="s">
        <v>763</v>
      </c>
      <c r="U301" s="300" t="s">
        <v>764</v>
      </c>
      <c r="V301" s="300" t="s">
        <v>873</v>
      </c>
      <c r="W301" s="300" t="s">
        <v>766</v>
      </c>
      <c r="X301" s="300" t="b">
        <v>1</v>
      </c>
      <c r="Y301" s="300">
        <v>3104</v>
      </c>
      <c r="Z301" s="300" t="s">
        <v>844</v>
      </c>
      <c r="AA301" s="300" t="s">
        <v>845</v>
      </c>
      <c r="AB301" s="300" t="s">
        <v>510</v>
      </c>
      <c r="AC301" s="300" t="s">
        <v>510</v>
      </c>
      <c r="AD301" s="300">
        <v>4</v>
      </c>
      <c r="AE301" s="300" t="b">
        <v>0</v>
      </c>
      <c r="AF301" s="300" t="s">
        <v>768</v>
      </c>
      <c r="AG301" s="300" t="s">
        <v>769</v>
      </c>
      <c r="AH301" s="300">
        <v>0</v>
      </c>
      <c r="AI301" s="300">
        <v>0</v>
      </c>
      <c r="AJ301" s="300" t="s">
        <v>770</v>
      </c>
      <c r="AK301" s="300">
        <v>8</v>
      </c>
      <c r="AL301" s="300" t="s">
        <v>814</v>
      </c>
      <c r="AM301" s="300">
        <v>82999</v>
      </c>
      <c r="AN301" s="300" t="b">
        <v>0</v>
      </c>
      <c r="AO301" s="300">
        <v>8</v>
      </c>
      <c r="AP301" s="300" t="s">
        <v>814</v>
      </c>
      <c r="AQ301" s="300">
        <v>82999</v>
      </c>
      <c r="AR301" s="300" t="b">
        <v>0</v>
      </c>
      <c r="AS301" s="300">
        <v>82999</v>
      </c>
      <c r="AT301" s="300" t="b">
        <v>0</v>
      </c>
      <c r="AU301" s="300">
        <v>0</v>
      </c>
      <c r="AV301" s="300" t="b">
        <v>0</v>
      </c>
      <c r="AW301" s="300" t="s">
        <v>1058</v>
      </c>
      <c r="AX301" s="300"/>
      <c r="AY301" s="300" t="s">
        <v>1058</v>
      </c>
      <c r="AZ301" s="300">
        <v>0</v>
      </c>
      <c r="BA301" s="300" t="b">
        <v>0</v>
      </c>
      <c r="BB301" s="300" t="b">
        <v>1</v>
      </c>
      <c r="BC301"/>
      <c r="BD301"/>
      <c r="BE301"/>
      <c r="BF301"/>
      <c r="BG301"/>
      <c r="BH301"/>
      <c r="BI301"/>
      <c r="BJ301"/>
      <c r="BK301"/>
      <c r="BL301"/>
      <c r="BM301"/>
      <c r="BN301"/>
      <c r="BO301"/>
      <c r="BP301"/>
      <c r="BQ301"/>
    </row>
    <row r="302" spans="5:69" ht="16.5" hidden="1" x14ac:dyDescent="0.3">
      <c r="E302" s="300" t="s">
        <v>760</v>
      </c>
      <c r="F302" s="300" t="s">
        <v>651</v>
      </c>
      <c r="G302" s="300">
        <v>20210101</v>
      </c>
      <c r="H302" s="300">
        <v>2021</v>
      </c>
      <c r="I302" s="300">
        <v>52</v>
      </c>
      <c r="J302" s="300">
        <v>2021</v>
      </c>
      <c r="K302" s="300">
        <v>180</v>
      </c>
      <c r="L302" s="300" t="s">
        <v>872</v>
      </c>
      <c r="M302" s="300" t="s">
        <v>486</v>
      </c>
      <c r="N302" s="300" t="s">
        <v>660</v>
      </c>
      <c r="O302" s="300" t="s">
        <v>762</v>
      </c>
      <c r="P302" s="300">
        <v>276</v>
      </c>
      <c r="Q302" s="300" t="s">
        <v>781</v>
      </c>
      <c r="R302" s="300" t="s">
        <v>782</v>
      </c>
      <c r="S302" s="300">
        <v>0</v>
      </c>
      <c r="T302" s="300" t="s">
        <v>763</v>
      </c>
      <c r="U302" s="300" t="s">
        <v>764</v>
      </c>
      <c r="V302" s="300" t="s">
        <v>873</v>
      </c>
      <c r="W302" s="300" t="s">
        <v>766</v>
      </c>
      <c r="X302" s="300" t="b">
        <v>1</v>
      </c>
      <c r="Y302" s="300">
        <v>3104</v>
      </c>
      <c r="Z302" s="300" t="s">
        <v>844</v>
      </c>
      <c r="AA302" s="300" t="s">
        <v>845</v>
      </c>
      <c r="AB302" s="300" t="s">
        <v>510</v>
      </c>
      <c r="AC302" s="300" t="s">
        <v>510</v>
      </c>
      <c r="AD302" s="300">
        <v>4</v>
      </c>
      <c r="AE302" s="300" t="b">
        <v>0</v>
      </c>
      <c r="AF302" s="300" t="s">
        <v>768</v>
      </c>
      <c r="AG302" s="300" t="s">
        <v>769</v>
      </c>
      <c r="AH302" s="300">
        <v>0</v>
      </c>
      <c r="AI302" s="300">
        <v>0</v>
      </c>
      <c r="AJ302" s="300" t="s">
        <v>770</v>
      </c>
      <c r="AK302" s="300">
        <v>8</v>
      </c>
      <c r="AL302" s="300" t="s">
        <v>814</v>
      </c>
      <c r="AM302" s="300">
        <v>234350</v>
      </c>
      <c r="AN302" s="300" t="b">
        <v>0</v>
      </c>
      <c r="AO302" s="300">
        <v>8</v>
      </c>
      <c r="AP302" s="300" t="s">
        <v>814</v>
      </c>
      <c r="AQ302" s="300">
        <v>234350</v>
      </c>
      <c r="AR302" s="300" t="b">
        <v>0</v>
      </c>
      <c r="AS302" s="300">
        <v>234350</v>
      </c>
      <c r="AT302" s="300" t="b">
        <v>0</v>
      </c>
      <c r="AU302" s="300">
        <v>0</v>
      </c>
      <c r="AV302" s="300" t="b">
        <v>0</v>
      </c>
      <c r="AW302" s="300" t="s">
        <v>1059</v>
      </c>
      <c r="AX302" s="300"/>
      <c r="AY302" s="300" t="s">
        <v>1059</v>
      </c>
      <c r="AZ302" s="300">
        <v>0</v>
      </c>
      <c r="BA302" s="300" t="b">
        <v>0</v>
      </c>
      <c r="BB302" s="300" t="b">
        <v>1</v>
      </c>
      <c r="BC302"/>
      <c r="BD302"/>
      <c r="BE302"/>
      <c r="BF302"/>
      <c r="BG302"/>
      <c r="BH302"/>
      <c r="BI302"/>
      <c r="BJ302"/>
      <c r="BK302"/>
      <c r="BL302"/>
      <c r="BM302"/>
      <c r="BN302"/>
      <c r="BO302"/>
      <c r="BP302"/>
      <c r="BQ302"/>
    </row>
    <row r="303" spans="5:69" ht="16.5" hidden="1" x14ac:dyDescent="0.3">
      <c r="E303" s="300" t="s">
        <v>760</v>
      </c>
      <c r="F303" s="300" t="s">
        <v>651</v>
      </c>
      <c r="G303" s="300">
        <v>20210101</v>
      </c>
      <c r="H303" s="300">
        <v>2021</v>
      </c>
      <c r="I303" s="300">
        <v>52</v>
      </c>
      <c r="J303" s="300">
        <v>2021</v>
      </c>
      <c r="K303" s="300">
        <v>180</v>
      </c>
      <c r="L303" s="300" t="s">
        <v>872</v>
      </c>
      <c r="M303" s="300" t="s">
        <v>486</v>
      </c>
      <c r="N303" s="300" t="s">
        <v>660</v>
      </c>
      <c r="O303" s="300" t="s">
        <v>762</v>
      </c>
      <c r="P303" s="300">
        <v>699</v>
      </c>
      <c r="Q303" s="300" t="s">
        <v>798</v>
      </c>
      <c r="R303" s="300" t="s">
        <v>799</v>
      </c>
      <c r="S303" s="300">
        <v>0</v>
      </c>
      <c r="T303" s="300" t="s">
        <v>763</v>
      </c>
      <c r="U303" s="300" t="s">
        <v>764</v>
      </c>
      <c r="V303" s="300" t="s">
        <v>873</v>
      </c>
      <c r="W303" s="300" t="s">
        <v>766</v>
      </c>
      <c r="X303" s="300" t="b">
        <v>1</v>
      </c>
      <c r="Y303" s="300">
        <v>3104</v>
      </c>
      <c r="Z303" s="300" t="s">
        <v>844</v>
      </c>
      <c r="AA303" s="300" t="s">
        <v>845</v>
      </c>
      <c r="AB303" s="300" t="s">
        <v>510</v>
      </c>
      <c r="AC303" s="300" t="s">
        <v>510</v>
      </c>
      <c r="AD303" s="300">
        <v>4</v>
      </c>
      <c r="AE303" s="300" t="b">
        <v>0</v>
      </c>
      <c r="AF303" s="300" t="s">
        <v>768</v>
      </c>
      <c r="AG303" s="300" t="s">
        <v>769</v>
      </c>
      <c r="AH303" s="300">
        <v>0</v>
      </c>
      <c r="AI303" s="300">
        <v>0</v>
      </c>
      <c r="AJ303" s="300" t="s">
        <v>770</v>
      </c>
      <c r="AK303" s="300">
        <v>8</v>
      </c>
      <c r="AL303" s="300" t="s">
        <v>814</v>
      </c>
      <c r="AM303" s="300">
        <v>224</v>
      </c>
      <c r="AN303" s="300" t="b">
        <v>0</v>
      </c>
      <c r="AO303" s="300">
        <v>8</v>
      </c>
      <c r="AP303" s="300" t="s">
        <v>814</v>
      </c>
      <c r="AQ303" s="300">
        <v>224</v>
      </c>
      <c r="AR303" s="300" t="b">
        <v>0</v>
      </c>
      <c r="AS303" s="300">
        <v>224</v>
      </c>
      <c r="AT303" s="300" t="b">
        <v>0</v>
      </c>
      <c r="AU303" s="300">
        <v>0</v>
      </c>
      <c r="AV303" s="300" t="b">
        <v>0</v>
      </c>
      <c r="AW303" s="300" t="s">
        <v>1060</v>
      </c>
      <c r="AX303" s="300"/>
      <c r="AY303" s="300" t="s">
        <v>1060</v>
      </c>
      <c r="AZ303" s="300">
        <v>0</v>
      </c>
      <c r="BA303" s="300" t="b">
        <v>0</v>
      </c>
      <c r="BB303" s="300" t="b">
        <v>1</v>
      </c>
      <c r="BC303"/>
      <c r="BD303"/>
      <c r="BE303"/>
      <c r="BF303"/>
      <c r="BG303"/>
      <c r="BH303"/>
      <c r="BI303"/>
      <c r="BJ303"/>
      <c r="BK303"/>
      <c r="BL303"/>
      <c r="BM303"/>
      <c r="BN303"/>
      <c r="BO303"/>
      <c r="BP303"/>
      <c r="BQ303"/>
    </row>
    <row r="304" spans="5:69" ht="16.5" hidden="1" x14ac:dyDescent="0.3">
      <c r="E304" s="300" t="s">
        <v>760</v>
      </c>
      <c r="F304" s="300" t="s">
        <v>651</v>
      </c>
      <c r="G304" s="300">
        <v>20210101</v>
      </c>
      <c r="H304" s="300">
        <v>2021</v>
      </c>
      <c r="I304" s="300">
        <v>52</v>
      </c>
      <c r="J304" s="300">
        <v>2021</v>
      </c>
      <c r="K304" s="300">
        <v>180</v>
      </c>
      <c r="L304" s="300" t="s">
        <v>872</v>
      </c>
      <c r="M304" s="300" t="s">
        <v>486</v>
      </c>
      <c r="N304" s="300" t="s">
        <v>660</v>
      </c>
      <c r="O304" s="300" t="s">
        <v>762</v>
      </c>
      <c r="P304" s="300">
        <v>710</v>
      </c>
      <c r="Q304" s="300" t="s">
        <v>917</v>
      </c>
      <c r="R304" s="300" t="s">
        <v>425</v>
      </c>
      <c r="S304" s="300">
        <v>0</v>
      </c>
      <c r="T304" s="300" t="s">
        <v>763</v>
      </c>
      <c r="U304" s="300" t="s">
        <v>764</v>
      </c>
      <c r="V304" s="300" t="s">
        <v>873</v>
      </c>
      <c r="W304" s="300" t="s">
        <v>766</v>
      </c>
      <c r="X304" s="300" t="b">
        <v>1</v>
      </c>
      <c r="Y304" s="300">
        <v>3104</v>
      </c>
      <c r="Z304" s="300" t="s">
        <v>844</v>
      </c>
      <c r="AA304" s="300" t="s">
        <v>845</v>
      </c>
      <c r="AB304" s="300" t="s">
        <v>510</v>
      </c>
      <c r="AC304" s="300" t="s">
        <v>510</v>
      </c>
      <c r="AD304" s="300">
        <v>4</v>
      </c>
      <c r="AE304" s="300" t="b">
        <v>0</v>
      </c>
      <c r="AF304" s="300" t="s">
        <v>768</v>
      </c>
      <c r="AG304" s="300" t="s">
        <v>769</v>
      </c>
      <c r="AH304" s="300">
        <v>0</v>
      </c>
      <c r="AI304" s="300">
        <v>0</v>
      </c>
      <c r="AJ304" s="300" t="s">
        <v>770</v>
      </c>
      <c r="AK304" s="300">
        <v>8</v>
      </c>
      <c r="AL304" s="300" t="s">
        <v>814</v>
      </c>
      <c r="AM304" s="300">
        <v>500</v>
      </c>
      <c r="AN304" s="300" t="b">
        <v>0</v>
      </c>
      <c r="AO304" s="300">
        <v>8</v>
      </c>
      <c r="AP304" s="300" t="s">
        <v>814</v>
      </c>
      <c r="AQ304" s="300">
        <v>500</v>
      </c>
      <c r="AR304" s="300" t="b">
        <v>0</v>
      </c>
      <c r="AS304" s="300">
        <v>500</v>
      </c>
      <c r="AT304" s="300" t="b">
        <v>0</v>
      </c>
      <c r="AU304" s="300">
        <v>0</v>
      </c>
      <c r="AV304" s="300" t="b">
        <v>0</v>
      </c>
      <c r="AW304" s="300" t="s">
        <v>1061</v>
      </c>
      <c r="AX304" s="300"/>
      <c r="AY304" s="300" t="s">
        <v>1061</v>
      </c>
      <c r="AZ304" s="300">
        <v>0</v>
      </c>
      <c r="BA304" s="300" t="b">
        <v>0</v>
      </c>
      <c r="BB304" s="300" t="b">
        <v>1</v>
      </c>
      <c r="BC304"/>
      <c r="BD304"/>
      <c r="BE304"/>
      <c r="BF304"/>
      <c r="BG304"/>
      <c r="BH304"/>
      <c r="BI304"/>
      <c r="BJ304"/>
      <c r="BK304"/>
      <c r="BL304"/>
      <c r="BM304"/>
      <c r="BN304"/>
      <c r="BO304"/>
      <c r="BP304"/>
      <c r="BQ304"/>
    </row>
    <row r="305" spans="5:69" ht="16.5" hidden="1" x14ac:dyDescent="0.3">
      <c r="E305" s="300" t="s">
        <v>760</v>
      </c>
      <c r="F305" s="300" t="s">
        <v>651</v>
      </c>
      <c r="G305" s="300">
        <v>20210101</v>
      </c>
      <c r="H305" s="300">
        <v>2021</v>
      </c>
      <c r="I305" s="300">
        <v>52</v>
      </c>
      <c r="J305" s="300">
        <v>2021</v>
      </c>
      <c r="K305" s="300">
        <v>180</v>
      </c>
      <c r="L305" s="300" t="s">
        <v>872</v>
      </c>
      <c r="M305" s="300" t="s">
        <v>486</v>
      </c>
      <c r="N305" s="300" t="s">
        <v>660</v>
      </c>
      <c r="O305" s="300" t="s">
        <v>762</v>
      </c>
      <c r="P305" s="300">
        <v>757</v>
      </c>
      <c r="Q305" s="300" t="s">
        <v>921</v>
      </c>
      <c r="R305" s="300" t="s">
        <v>922</v>
      </c>
      <c r="S305" s="300">
        <v>0</v>
      </c>
      <c r="T305" s="300" t="s">
        <v>763</v>
      </c>
      <c r="U305" s="300" t="s">
        <v>764</v>
      </c>
      <c r="V305" s="300" t="s">
        <v>873</v>
      </c>
      <c r="W305" s="300" t="s">
        <v>766</v>
      </c>
      <c r="X305" s="300" t="b">
        <v>1</v>
      </c>
      <c r="Y305" s="300">
        <v>3104</v>
      </c>
      <c r="Z305" s="300" t="s">
        <v>844</v>
      </c>
      <c r="AA305" s="300" t="s">
        <v>845</v>
      </c>
      <c r="AB305" s="300" t="s">
        <v>510</v>
      </c>
      <c r="AC305" s="300" t="s">
        <v>510</v>
      </c>
      <c r="AD305" s="300">
        <v>4</v>
      </c>
      <c r="AE305" s="300" t="b">
        <v>0</v>
      </c>
      <c r="AF305" s="300" t="s">
        <v>768</v>
      </c>
      <c r="AG305" s="300" t="s">
        <v>769</v>
      </c>
      <c r="AH305" s="300">
        <v>0</v>
      </c>
      <c r="AI305" s="300">
        <v>0</v>
      </c>
      <c r="AJ305" s="300" t="s">
        <v>770</v>
      </c>
      <c r="AK305" s="300">
        <v>8</v>
      </c>
      <c r="AL305" s="300" t="s">
        <v>814</v>
      </c>
      <c r="AM305" s="300">
        <v>234747</v>
      </c>
      <c r="AN305" s="300" t="b">
        <v>0</v>
      </c>
      <c r="AO305" s="300">
        <v>8</v>
      </c>
      <c r="AP305" s="300" t="s">
        <v>814</v>
      </c>
      <c r="AQ305" s="300">
        <v>234747</v>
      </c>
      <c r="AR305" s="300" t="b">
        <v>0</v>
      </c>
      <c r="AS305" s="300">
        <v>234747</v>
      </c>
      <c r="AT305" s="300" t="b">
        <v>0</v>
      </c>
      <c r="AU305" s="300">
        <v>0</v>
      </c>
      <c r="AV305" s="300" t="b">
        <v>0</v>
      </c>
      <c r="AW305" s="300" t="s">
        <v>1062</v>
      </c>
      <c r="AX305" s="300"/>
      <c r="AY305" s="300" t="s">
        <v>1062</v>
      </c>
      <c r="AZ305" s="300">
        <v>0</v>
      </c>
      <c r="BA305" s="300" t="b">
        <v>0</v>
      </c>
      <c r="BB305" s="300" t="b">
        <v>1</v>
      </c>
      <c r="BC305"/>
      <c r="BD305"/>
      <c r="BE305"/>
      <c r="BF305"/>
      <c r="BG305"/>
      <c r="BH305"/>
      <c r="BI305"/>
      <c r="BJ305"/>
      <c r="BK305"/>
      <c r="BL305"/>
      <c r="BM305"/>
      <c r="BN305"/>
      <c r="BO305"/>
      <c r="BP305"/>
      <c r="BQ305"/>
    </row>
    <row r="306" spans="5:69" ht="16.5" hidden="1" x14ac:dyDescent="0.3">
      <c r="E306" s="300" t="s">
        <v>760</v>
      </c>
      <c r="F306" s="300" t="s">
        <v>651</v>
      </c>
      <c r="G306" s="300">
        <v>20210101</v>
      </c>
      <c r="H306" s="300">
        <v>2021</v>
      </c>
      <c r="I306" s="300">
        <v>52</v>
      </c>
      <c r="J306" s="300">
        <v>2021</v>
      </c>
      <c r="K306" s="300">
        <v>180</v>
      </c>
      <c r="L306" s="300" t="s">
        <v>872</v>
      </c>
      <c r="M306" s="300" t="s">
        <v>486</v>
      </c>
      <c r="N306" s="300" t="s">
        <v>660</v>
      </c>
      <c r="O306" s="300" t="s">
        <v>762</v>
      </c>
      <c r="P306" s="300">
        <v>800</v>
      </c>
      <c r="Q306" s="300" t="s">
        <v>930</v>
      </c>
      <c r="R306" s="300" t="s">
        <v>452</v>
      </c>
      <c r="S306" s="300">
        <v>0</v>
      </c>
      <c r="T306" s="300" t="s">
        <v>763</v>
      </c>
      <c r="U306" s="300" t="s">
        <v>764</v>
      </c>
      <c r="V306" s="300" t="s">
        <v>873</v>
      </c>
      <c r="W306" s="300" t="s">
        <v>766</v>
      </c>
      <c r="X306" s="300" t="b">
        <v>1</v>
      </c>
      <c r="Y306" s="300">
        <v>3104</v>
      </c>
      <c r="Z306" s="300" t="s">
        <v>844</v>
      </c>
      <c r="AA306" s="300" t="s">
        <v>845</v>
      </c>
      <c r="AB306" s="300" t="s">
        <v>510</v>
      </c>
      <c r="AC306" s="300" t="s">
        <v>510</v>
      </c>
      <c r="AD306" s="300">
        <v>4</v>
      </c>
      <c r="AE306" s="300" t="b">
        <v>0</v>
      </c>
      <c r="AF306" s="300" t="s">
        <v>768</v>
      </c>
      <c r="AG306" s="300" t="s">
        <v>769</v>
      </c>
      <c r="AH306" s="300">
        <v>0</v>
      </c>
      <c r="AI306" s="300">
        <v>0</v>
      </c>
      <c r="AJ306" s="300" t="s">
        <v>770</v>
      </c>
      <c r="AK306" s="300">
        <v>8</v>
      </c>
      <c r="AL306" s="300" t="s">
        <v>814</v>
      </c>
      <c r="AM306" s="300">
        <v>3950</v>
      </c>
      <c r="AN306" s="300" t="b">
        <v>0</v>
      </c>
      <c r="AO306" s="300">
        <v>8</v>
      </c>
      <c r="AP306" s="300" t="s">
        <v>814</v>
      </c>
      <c r="AQ306" s="300">
        <v>3950</v>
      </c>
      <c r="AR306" s="300" t="b">
        <v>0</v>
      </c>
      <c r="AS306" s="300">
        <v>3950</v>
      </c>
      <c r="AT306" s="300" t="b">
        <v>0</v>
      </c>
      <c r="AU306" s="300">
        <v>0</v>
      </c>
      <c r="AV306" s="300" t="b">
        <v>0</v>
      </c>
      <c r="AW306" s="300" t="s">
        <v>1063</v>
      </c>
      <c r="AX306" s="300"/>
      <c r="AY306" s="300" t="s">
        <v>1063</v>
      </c>
      <c r="AZ306" s="300">
        <v>0</v>
      </c>
      <c r="BA306" s="300" t="b">
        <v>0</v>
      </c>
      <c r="BB306" s="300" t="b">
        <v>1</v>
      </c>
      <c r="BC306"/>
      <c r="BD306"/>
      <c r="BE306"/>
      <c r="BF306"/>
      <c r="BG306"/>
      <c r="BH306"/>
      <c r="BI306"/>
      <c r="BJ306"/>
      <c r="BK306"/>
      <c r="BL306"/>
      <c r="BM306"/>
      <c r="BN306"/>
      <c r="BO306"/>
      <c r="BP306"/>
      <c r="BQ306"/>
    </row>
    <row r="307" spans="5:69" ht="16.5" hidden="1" x14ac:dyDescent="0.3">
      <c r="E307" s="300" t="s">
        <v>760</v>
      </c>
      <c r="F307" s="300" t="s">
        <v>651</v>
      </c>
      <c r="G307" s="300">
        <v>20210101</v>
      </c>
      <c r="H307" s="300">
        <v>2021</v>
      </c>
      <c r="I307" s="300">
        <v>52</v>
      </c>
      <c r="J307" s="300">
        <v>2021</v>
      </c>
      <c r="K307" s="300">
        <v>180</v>
      </c>
      <c r="L307" s="300" t="s">
        <v>872</v>
      </c>
      <c r="M307" s="300" t="s">
        <v>486</v>
      </c>
      <c r="N307" s="300" t="s">
        <v>660</v>
      </c>
      <c r="O307" s="300" t="s">
        <v>762</v>
      </c>
      <c r="P307" s="300">
        <v>818</v>
      </c>
      <c r="Q307" s="300" t="s">
        <v>935</v>
      </c>
      <c r="R307" s="300" t="s">
        <v>427</v>
      </c>
      <c r="S307" s="300">
        <v>0</v>
      </c>
      <c r="T307" s="300" t="s">
        <v>763</v>
      </c>
      <c r="U307" s="300" t="s">
        <v>764</v>
      </c>
      <c r="V307" s="300" t="s">
        <v>873</v>
      </c>
      <c r="W307" s="300" t="s">
        <v>766</v>
      </c>
      <c r="X307" s="300" t="b">
        <v>1</v>
      </c>
      <c r="Y307" s="300">
        <v>3104</v>
      </c>
      <c r="Z307" s="300" t="s">
        <v>844</v>
      </c>
      <c r="AA307" s="300" t="s">
        <v>845</v>
      </c>
      <c r="AB307" s="300" t="s">
        <v>510</v>
      </c>
      <c r="AC307" s="300" t="s">
        <v>510</v>
      </c>
      <c r="AD307" s="300">
        <v>4</v>
      </c>
      <c r="AE307" s="300" t="b">
        <v>0</v>
      </c>
      <c r="AF307" s="300" t="s">
        <v>768</v>
      </c>
      <c r="AG307" s="300" t="s">
        <v>769</v>
      </c>
      <c r="AH307" s="300">
        <v>0</v>
      </c>
      <c r="AI307" s="300">
        <v>0</v>
      </c>
      <c r="AJ307" s="300" t="s">
        <v>770</v>
      </c>
      <c r="AK307" s="300">
        <v>8</v>
      </c>
      <c r="AL307" s="300" t="s">
        <v>814</v>
      </c>
      <c r="AM307" s="300">
        <v>25</v>
      </c>
      <c r="AN307" s="300" t="b">
        <v>0</v>
      </c>
      <c r="AO307" s="300">
        <v>8</v>
      </c>
      <c r="AP307" s="300" t="s">
        <v>814</v>
      </c>
      <c r="AQ307" s="300">
        <v>25</v>
      </c>
      <c r="AR307" s="300" t="b">
        <v>0</v>
      </c>
      <c r="AS307" s="300">
        <v>25</v>
      </c>
      <c r="AT307" s="300" t="b">
        <v>0</v>
      </c>
      <c r="AU307" s="300">
        <v>0</v>
      </c>
      <c r="AV307" s="300" t="b">
        <v>0</v>
      </c>
      <c r="AW307" s="300" t="s">
        <v>936</v>
      </c>
      <c r="AX307" s="300"/>
      <c r="AY307" s="300" t="s">
        <v>936</v>
      </c>
      <c r="AZ307" s="300">
        <v>0</v>
      </c>
      <c r="BA307" s="300" t="b">
        <v>0</v>
      </c>
      <c r="BB307" s="300" t="b">
        <v>1</v>
      </c>
      <c r="BC307"/>
      <c r="BD307"/>
      <c r="BE307"/>
      <c r="BF307"/>
      <c r="BG307"/>
      <c r="BH307"/>
      <c r="BI307"/>
      <c r="BJ307"/>
      <c r="BK307"/>
      <c r="BL307"/>
      <c r="BM307"/>
      <c r="BN307"/>
      <c r="BO307"/>
      <c r="BP307"/>
      <c r="BQ307"/>
    </row>
    <row r="308" spans="5:69" ht="16.5" hidden="1" x14ac:dyDescent="0.3">
      <c r="E308" s="300" t="s">
        <v>760</v>
      </c>
      <c r="F308" s="300" t="s">
        <v>651</v>
      </c>
      <c r="G308" s="300">
        <v>20210101</v>
      </c>
      <c r="H308" s="300">
        <v>2021</v>
      </c>
      <c r="I308" s="300">
        <v>52</v>
      </c>
      <c r="J308" s="300">
        <v>2021</v>
      </c>
      <c r="K308" s="300">
        <v>562</v>
      </c>
      <c r="L308" s="300" t="s">
        <v>761</v>
      </c>
      <c r="M308" s="300" t="s">
        <v>451</v>
      </c>
      <c r="N308" s="300" t="s">
        <v>660</v>
      </c>
      <c r="O308" s="300" t="s">
        <v>762</v>
      </c>
      <c r="P308" s="300">
        <v>0</v>
      </c>
      <c r="Q308" s="300" t="s">
        <v>763</v>
      </c>
      <c r="R308" s="300" t="s">
        <v>764</v>
      </c>
      <c r="S308" s="300">
        <v>0</v>
      </c>
      <c r="T308" s="300" t="s">
        <v>763</v>
      </c>
      <c r="U308" s="300" t="s">
        <v>764</v>
      </c>
      <c r="V308" s="300" t="s">
        <v>873</v>
      </c>
      <c r="W308" s="300" t="s">
        <v>766</v>
      </c>
      <c r="X308" s="300" t="b">
        <v>1</v>
      </c>
      <c r="Y308" s="300">
        <v>3104</v>
      </c>
      <c r="Z308" s="300" t="s">
        <v>844</v>
      </c>
      <c r="AA308" s="300" t="s">
        <v>845</v>
      </c>
      <c r="AB308" s="300" t="s">
        <v>510</v>
      </c>
      <c r="AC308" s="300" t="s">
        <v>510</v>
      </c>
      <c r="AD308" s="300">
        <v>4</v>
      </c>
      <c r="AE308" s="300" t="b">
        <v>0</v>
      </c>
      <c r="AF308" s="300" t="s">
        <v>768</v>
      </c>
      <c r="AG308" s="300" t="s">
        <v>769</v>
      </c>
      <c r="AH308" s="300">
        <v>0</v>
      </c>
      <c r="AI308" s="300">
        <v>0</v>
      </c>
      <c r="AJ308" s="300" t="s">
        <v>770</v>
      </c>
      <c r="AK308" s="300">
        <v>8</v>
      </c>
      <c r="AL308" s="300" t="s">
        <v>814</v>
      </c>
      <c r="AM308" s="300">
        <v>400</v>
      </c>
      <c r="AN308" s="300" t="b">
        <v>0</v>
      </c>
      <c r="AO308" s="300">
        <v>8</v>
      </c>
      <c r="AP308" s="300" t="s">
        <v>814</v>
      </c>
      <c r="AQ308" s="300">
        <v>400</v>
      </c>
      <c r="AR308" s="300" t="b">
        <v>0</v>
      </c>
      <c r="AS308" s="300">
        <v>400</v>
      </c>
      <c r="AT308" s="300" t="b">
        <v>0</v>
      </c>
      <c r="AU308" s="300">
        <v>0</v>
      </c>
      <c r="AV308" s="300" t="b">
        <v>0</v>
      </c>
      <c r="AW308" s="300" t="s">
        <v>1064</v>
      </c>
      <c r="AX308" s="300">
        <v>0</v>
      </c>
      <c r="AY308" s="300" t="s">
        <v>1064</v>
      </c>
      <c r="AZ308" s="300">
        <v>0</v>
      </c>
      <c r="BA308" s="300" t="b">
        <v>0</v>
      </c>
      <c r="BB308" s="300" t="b">
        <v>1</v>
      </c>
      <c r="BC308"/>
      <c r="BD308"/>
      <c r="BE308"/>
      <c r="BF308"/>
      <c r="BG308"/>
      <c r="BH308"/>
      <c r="BI308"/>
      <c r="BJ308"/>
      <c r="BK308"/>
      <c r="BL308"/>
      <c r="BM308"/>
      <c r="BN308"/>
      <c r="BO308"/>
      <c r="BP308"/>
      <c r="BQ308"/>
    </row>
    <row r="309" spans="5:69" ht="16.5" hidden="1" x14ac:dyDescent="0.3">
      <c r="E309" s="300" t="s">
        <v>760</v>
      </c>
      <c r="F309" s="300" t="s">
        <v>651</v>
      </c>
      <c r="G309" s="300">
        <v>20210101</v>
      </c>
      <c r="H309" s="300">
        <v>2021</v>
      </c>
      <c r="I309" s="300">
        <v>52</v>
      </c>
      <c r="J309" s="300">
        <v>2021</v>
      </c>
      <c r="K309" s="300">
        <v>562</v>
      </c>
      <c r="L309" s="300" t="s">
        <v>761</v>
      </c>
      <c r="M309" s="300" t="s">
        <v>451</v>
      </c>
      <c r="N309" s="300" t="s">
        <v>660</v>
      </c>
      <c r="O309" s="300" t="s">
        <v>762</v>
      </c>
      <c r="P309" s="300">
        <v>566</v>
      </c>
      <c r="Q309" s="300" t="s">
        <v>791</v>
      </c>
      <c r="R309" s="300" t="s">
        <v>434</v>
      </c>
      <c r="S309" s="300">
        <v>0</v>
      </c>
      <c r="T309" s="300" t="s">
        <v>763</v>
      </c>
      <c r="U309" s="300" t="s">
        <v>764</v>
      </c>
      <c r="V309" s="300" t="s">
        <v>873</v>
      </c>
      <c r="W309" s="300" t="s">
        <v>766</v>
      </c>
      <c r="X309" s="300" t="b">
        <v>1</v>
      </c>
      <c r="Y309" s="300">
        <v>3104</v>
      </c>
      <c r="Z309" s="300" t="s">
        <v>844</v>
      </c>
      <c r="AA309" s="300" t="s">
        <v>845</v>
      </c>
      <c r="AB309" s="300" t="s">
        <v>510</v>
      </c>
      <c r="AC309" s="300" t="s">
        <v>510</v>
      </c>
      <c r="AD309" s="300">
        <v>4</v>
      </c>
      <c r="AE309" s="300" t="b">
        <v>0</v>
      </c>
      <c r="AF309" s="300" t="s">
        <v>768</v>
      </c>
      <c r="AG309" s="300" t="s">
        <v>769</v>
      </c>
      <c r="AH309" s="300">
        <v>0</v>
      </c>
      <c r="AI309" s="300">
        <v>0</v>
      </c>
      <c r="AJ309" s="300" t="s">
        <v>770</v>
      </c>
      <c r="AK309" s="300">
        <v>8</v>
      </c>
      <c r="AL309" s="300" t="s">
        <v>814</v>
      </c>
      <c r="AM309" s="300">
        <v>400</v>
      </c>
      <c r="AN309" s="300" t="b">
        <v>0</v>
      </c>
      <c r="AO309" s="300">
        <v>8</v>
      </c>
      <c r="AP309" s="300" t="s">
        <v>814</v>
      </c>
      <c r="AQ309" s="300">
        <v>400</v>
      </c>
      <c r="AR309" s="300" t="b">
        <v>0</v>
      </c>
      <c r="AS309" s="300">
        <v>400</v>
      </c>
      <c r="AT309" s="300" t="b">
        <v>0</v>
      </c>
      <c r="AU309" s="300">
        <v>0</v>
      </c>
      <c r="AV309" s="300" t="b">
        <v>0</v>
      </c>
      <c r="AW309" s="300" t="s">
        <v>1064</v>
      </c>
      <c r="AX309" s="300">
        <v>0</v>
      </c>
      <c r="AY309" s="300" t="s">
        <v>1064</v>
      </c>
      <c r="AZ309" s="300">
        <v>0</v>
      </c>
      <c r="BA309" s="300" t="b">
        <v>0</v>
      </c>
      <c r="BB309" s="300" t="b">
        <v>1</v>
      </c>
      <c r="BC309"/>
      <c r="BD309"/>
      <c r="BE309"/>
      <c r="BF309"/>
      <c r="BG309"/>
      <c r="BH309"/>
      <c r="BI309"/>
      <c r="BJ309"/>
      <c r="BK309"/>
      <c r="BL309"/>
      <c r="BM309"/>
      <c r="BN309"/>
      <c r="BO309"/>
      <c r="BP309"/>
      <c r="BQ309"/>
    </row>
    <row r="310" spans="5:69" ht="16.5" hidden="1" x14ac:dyDescent="0.3">
      <c r="E310" s="300" t="s">
        <v>760</v>
      </c>
      <c r="F310" s="300" t="s">
        <v>651</v>
      </c>
      <c r="G310" s="300">
        <v>20210101</v>
      </c>
      <c r="H310" s="300">
        <v>2021</v>
      </c>
      <c r="I310" s="300">
        <v>52</v>
      </c>
      <c r="J310" s="300">
        <v>2021</v>
      </c>
      <c r="K310" s="300">
        <v>180</v>
      </c>
      <c r="L310" s="300" t="s">
        <v>872</v>
      </c>
      <c r="M310" s="300" t="s">
        <v>486</v>
      </c>
      <c r="N310" s="300" t="s">
        <v>660</v>
      </c>
      <c r="O310" s="300" t="s">
        <v>762</v>
      </c>
      <c r="P310" s="300">
        <v>0</v>
      </c>
      <c r="Q310" s="300" t="s">
        <v>763</v>
      </c>
      <c r="R310" s="300" t="s">
        <v>764</v>
      </c>
      <c r="S310" s="300">
        <v>0</v>
      </c>
      <c r="T310" s="300" t="s">
        <v>763</v>
      </c>
      <c r="U310" s="300" t="s">
        <v>764</v>
      </c>
      <c r="V310" s="300" t="s">
        <v>873</v>
      </c>
      <c r="W310" s="300" t="s">
        <v>766</v>
      </c>
      <c r="X310" s="300" t="b">
        <v>1</v>
      </c>
      <c r="Y310" s="300">
        <v>310420</v>
      </c>
      <c r="Z310" s="300" t="s">
        <v>850</v>
      </c>
      <c r="AA310" s="300" t="s">
        <v>539</v>
      </c>
      <c r="AB310" s="300" t="s">
        <v>510</v>
      </c>
      <c r="AC310" s="300" t="s">
        <v>510</v>
      </c>
      <c r="AD310" s="300">
        <v>6</v>
      </c>
      <c r="AE310" s="300" t="b">
        <v>1</v>
      </c>
      <c r="AF310" s="300" t="s">
        <v>768</v>
      </c>
      <c r="AG310" s="300" t="s">
        <v>769</v>
      </c>
      <c r="AH310" s="300">
        <v>0</v>
      </c>
      <c r="AI310" s="300">
        <v>0</v>
      </c>
      <c r="AJ310" s="300" t="s">
        <v>770</v>
      </c>
      <c r="AK310" s="300">
        <v>8</v>
      </c>
      <c r="AL310" s="300" t="s">
        <v>814</v>
      </c>
      <c r="AM310" s="300">
        <v>794820</v>
      </c>
      <c r="AN310" s="300" t="b">
        <v>0</v>
      </c>
      <c r="AO310" s="300">
        <v>8</v>
      </c>
      <c r="AP310" s="300" t="s">
        <v>814</v>
      </c>
      <c r="AQ310" s="300">
        <v>794820</v>
      </c>
      <c r="AR310" s="300" t="b">
        <v>0</v>
      </c>
      <c r="AS310" s="300">
        <v>794820</v>
      </c>
      <c r="AT310" s="300" t="b">
        <v>0</v>
      </c>
      <c r="AU310" s="300">
        <v>0</v>
      </c>
      <c r="AV310" s="300" t="b">
        <v>0</v>
      </c>
      <c r="AW310" s="300" t="s">
        <v>1065</v>
      </c>
      <c r="AX310" s="300"/>
      <c r="AY310" s="300" t="s">
        <v>1065</v>
      </c>
      <c r="AZ310" s="300">
        <v>0</v>
      </c>
      <c r="BA310" s="300" t="b">
        <v>0</v>
      </c>
      <c r="BB310" s="300" t="b">
        <v>1</v>
      </c>
      <c r="BC310"/>
      <c r="BD310"/>
      <c r="BE310"/>
      <c r="BF310"/>
      <c r="BG310"/>
      <c r="BH310"/>
      <c r="BI310"/>
      <c r="BJ310"/>
      <c r="BK310"/>
      <c r="BL310"/>
      <c r="BM310"/>
      <c r="BN310"/>
      <c r="BO310"/>
      <c r="BP310"/>
      <c r="BQ310"/>
    </row>
    <row r="311" spans="5:69" ht="16.5" hidden="1" x14ac:dyDescent="0.3">
      <c r="E311" s="300" t="s">
        <v>760</v>
      </c>
      <c r="F311" s="300" t="s">
        <v>651</v>
      </c>
      <c r="G311" s="300">
        <v>20210101</v>
      </c>
      <c r="H311" s="300">
        <v>2021</v>
      </c>
      <c r="I311" s="300">
        <v>52</v>
      </c>
      <c r="J311" s="300">
        <v>2021</v>
      </c>
      <c r="K311" s="300">
        <v>180</v>
      </c>
      <c r="L311" s="300" t="s">
        <v>872</v>
      </c>
      <c r="M311" s="300" t="s">
        <v>486</v>
      </c>
      <c r="N311" s="300" t="s">
        <v>660</v>
      </c>
      <c r="O311" s="300" t="s">
        <v>762</v>
      </c>
      <c r="P311" s="300">
        <v>112</v>
      </c>
      <c r="Q311" s="300" t="s">
        <v>880</v>
      </c>
      <c r="R311" s="300" t="s">
        <v>881</v>
      </c>
      <c r="S311" s="300">
        <v>0</v>
      </c>
      <c r="T311" s="300" t="s">
        <v>763</v>
      </c>
      <c r="U311" s="300" t="s">
        <v>764</v>
      </c>
      <c r="V311" s="300" t="s">
        <v>873</v>
      </c>
      <c r="W311" s="300" t="s">
        <v>766</v>
      </c>
      <c r="X311" s="300" t="b">
        <v>1</v>
      </c>
      <c r="Y311" s="300">
        <v>310420</v>
      </c>
      <c r="Z311" s="300" t="s">
        <v>850</v>
      </c>
      <c r="AA311" s="300" t="s">
        <v>539</v>
      </c>
      <c r="AB311" s="300" t="s">
        <v>510</v>
      </c>
      <c r="AC311" s="300" t="s">
        <v>510</v>
      </c>
      <c r="AD311" s="300">
        <v>6</v>
      </c>
      <c r="AE311" s="300" t="b">
        <v>1</v>
      </c>
      <c r="AF311" s="300" t="s">
        <v>768</v>
      </c>
      <c r="AG311" s="300" t="s">
        <v>769</v>
      </c>
      <c r="AH311" s="300">
        <v>0</v>
      </c>
      <c r="AI311" s="300">
        <v>0</v>
      </c>
      <c r="AJ311" s="300" t="s">
        <v>770</v>
      </c>
      <c r="AK311" s="300">
        <v>8</v>
      </c>
      <c r="AL311" s="300" t="s">
        <v>814</v>
      </c>
      <c r="AM311" s="300">
        <v>242000</v>
      </c>
      <c r="AN311" s="300" t="b">
        <v>0</v>
      </c>
      <c r="AO311" s="300">
        <v>8</v>
      </c>
      <c r="AP311" s="300" t="s">
        <v>814</v>
      </c>
      <c r="AQ311" s="300">
        <v>242000</v>
      </c>
      <c r="AR311" s="300" t="b">
        <v>0</v>
      </c>
      <c r="AS311" s="300">
        <v>242000</v>
      </c>
      <c r="AT311" s="300" t="b">
        <v>0</v>
      </c>
      <c r="AU311" s="300">
        <v>0</v>
      </c>
      <c r="AV311" s="300" t="b">
        <v>0</v>
      </c>
      <c r="AW311" s="300" t="s">
        <v>1057</v>
      </c>
      <c r="AX311" s="300"/>
      <c r="AY311" s="300" t="s">
        <v>1057</v>
      </c>
      <c r="AZ311" s="300">
        <v>0</v>
      </c>
      <c r="BA311" s="300" t="b">
        <v>0</v>
      </c>
      <c r="BB311" s="300" t="b">
        <v>1</v>
      </c>
      <c r="BC311"/>
      <c r="BD311"/>
      <c r="BE311"/>
      <c r="BF311"/>
      <c r="BG311"/>
      <c r="BH311"/>
      <c r="BI311"/>
      <c r="BJ311"/>
      <c r="BK311"/>
      <c r="BL311"/>
      <c r="BM311"/>
      <c r="BN311"/>
      <c r="BO311"/>
      <c r="BP311"/>
      <c r="BQ311"/>
    </row>
    <row r="312" spans="5:69" ht="16.5" hidden="1" x14ac:dyDescent="0.3">
      <c r="E312" s="300" t="s">
        <v>760</v>
      </c>
      <c r="F312" s="300" t="s">
        <v>651</v>
      </c>
      <c r="G312" s="300">
        <v>20210101</v>
      </c>
      <c r="H312" s="300">
        <v>2021</v>
      </c>
      <c r="I312" s="300">
        <v>52</v>
      </c>
      <c r="J312" s="300">
        <v>2021</v>
      </c>
      <c r="K312" s="300">
        <v>180</v>
      </c>
      <c r="L312" s="300" t="s">
        <v>872</v>
      </c>
      <c r="M312" s="300" t="s">
        <v>486</v>
      </c>
      <c r="N312" s="300" t="s">
        <v>660</v>
      </c>
      <c r="O312" s="300" t="s">
        <v>762</v>
      </c>
      <c r="P312" s="300">
        <v>156</v>
      </c>
      <c r="Q312" s="300" t="s">
        <v>773</v>
      </c>
      <c r="R312" s="300" t="s">
        <v>774</v>
      </c>
      <c r="S312" s="300">
        <v>0</v>
      </c>
      <c r="T312" s="300" t="s">
        <v>763</v>
      </c>
      <c r="U312" s="300" t="s">
        <v>764</v>
      </c>
      <c r="V312" s="300" t="s">
        <v>873</v>
      </c>
      <c r="W312" s="300" t="s">
        <v>766</v>
      </c>
      <c r="X312" s="300" t="b">
        <v>1</v>
      </c>
      <c r="Y312" s="300">
        <v>310420</v>
      </c>
      <c r="Z312" s="300" t="s">
        <v>850</v>
      </c>
      <c r="AA312" s="300" t="s">
        <v>539</v>
      </c>
      <c r="AB312" s="300" t="s">
        <v>510</v>
      </c>
      <c r="AC312" s="300" t="s">
        <v>510</v>
      </c>
      <c r="AD312" s="300">
        <v>6</v>
      </c>
      <c r="AE312" s="300" t="b">
        <v>1</v>
      </c>
      <c r="AF312" s="300" t="s">
        <v>768</v>
      </c>
      <c r="AG312" s="300" t="s">
        <v>769</v>
      </c>
      <c r="AH312" s="300">
        <v>0</v>
      </c>
      <c r="AI312" s="300">
        <v>0</v>
      </c>
      <c r="AJ312" s="300" t="s">
        <v>770</v>
      </c>
      <c r="AK312" s="300">
        <v>8</v>
      </c>
      <c r="AL312" s="300" t="s">
        <v>814</v>
      </c>
      <c r="AM312" s="300">
        <v>82999</v>
      </c>
      <c r="AN312" s="300" t="b">
        <v>0</v>
      </c>
      <c r="AO312" s="300">
        <v>8</v>
      </c>
      <c r="AP312" s="300" t="s">
        <v>814</v>
      </c>
      <c r="AQ312" s="300">
        <v>82999</v>
      </c>
      <c r="AR312" s="300" t="b">
        <v>0</v>
      </c>
      <c r="AS312" s="300">
        <v>82999</v>
      </c>
      <c r="AT312" s="300" t="b">
        <v>0</v>
      </c>
      <c r="AU312" s="300">
        <v>0</v>
      </c>
      <c r="AV312" s="300" t="b">
        <v>0</v>
      </c>
      <c r="AW312" s="300" t="s">
        <v>1058</v>
      </c>
      <c r="AX312" s="300"/>
      <c r="AY312" s="300" t="s">
        <v>1058</v>
      </c>
      <c r="AZ312" s="300">
        <v>0</v>
      </c>
      <c r="BA312" s="300" t="b">
        <v>0</v>
      </c>
      <c r="BB312" s="300" t="b">
        <v>1</v>
      </c>
      <c r="BC312"/>
      <c r="BD312"/>
      <c r="BE312"/>
      <c r="BF312"/>
      <c r="BG312"/>
      <c r="BH312"/>
      <c r="BI312"/>
      <c r="BJ312"/>
      <c r="BK312"/>
      <c r="BL312"/>
      <c r="BM312"/>
      <c r="BN312"/>
      <c r="BO312"/>
      <c r="BP312"/>
      <c r="BQ312"/>
    </row>
    <row r="313" spans="5:69" ht="16.5" hidden="1" x14ac:dyDescent="0.3">
      <c r="E313" s="300" t="s">
        <v>760</v>
      </c>
      <c r="F313" s="300" t="s">
        <v>651</v>
      </c>
      <c r="G313" s="300">
        <v>20210101</v>
      </c>
      <c r="H313" s="300">
        <v>2021</v>
      </c>
      <c r="I313" s="300">
        <v>52</v>
      </c>
      <c r="J313" s="300">
        <v>2021</v>
      </c>
      <c r="K313" s="300">
        <v>180</v>
      </c>
      <c r="L313" s="300" t="s">
        <v>872</v>
      </c>
      <c r="M313" s="300" t="s">
        <v>486</v>
      </c>
      <c r="N313" s="300" t="s">
        <v>660</v>
      </c>
      <c r="O313" s="300" t="s">
        <v>762</v>
      </c>
      <c r="P313" s="300">
        <v>276</v>
      </c>
      <c r="Q313" s="300" t="s">
        <v>781</v>
      </c>
      <c r="R313" s="300" t="s">
        <v>782</v>
      </c>
      <c r="S313" s="300">
        <v>0</v>
      </c>
      <c r="T313" s="300" t="s">
        <v>763</v>
      </c>
      <c r="U313" s="300" t="s">
        <v>764</v>
      </c>
      <c r="V313" s="300" t="s">
        <v>873</v>
      </c>
      <c r="W313" s="300" t="s">
        <v>766</v>
      </c>
      <c r="X313" s="300" t="b">
        <v>1</v>
      </c>
      <c r="Y313" s="300">
        <v>310420</v>
      </c>
      <c r="Z313" s="300" t="s">
        <v>850</v>
      </c>
      <c r="AA313" s="300" t="s">
        <v>539</v>
      </c>
      <c r="AB313" s="300" t="s">
        <v>510</v>
      </c>
      <c r="AC313" s="300" t="s">
        <v>510</v>
      </c>
      <c r="AD313" s="300">
        <v>6</v>
      </c>
      <c r="AE313" s="300" t="b">
        <v>1</v>
      </c>
      <c r="AF313" s="300" t="s">
        <v>768</v>
      </c>
      <c r="AG313" s="300" t="s">
        <v>769</v>
      </c>
      <c r="AH313" s="300">
        <v>0</v>
      </c>
      <c r="AI313" s="300">
        <v>0</v>
      </c>
      <c r="AJ313" s="300" t="s">
        <v>770</v>
      </c>
      <c r="AK313" s="300">
        <v>8</v>
      </c>
      <c r="AL313" s="300" t="s">
        <v>814</v>
      </c>
      <c r="AM313" s="300">
        <v>234350</v>
      </c>
      <c r="AN313" s="300" t="b">
        <v>0</v>
      </c>
      <c r="AO313" s="300">
        <v>8</v>
      </c>
      <c r="AP313" s="300" t="s">
        <v>814</v>
      </c>
      <c r="AQ313" s="300">
        <v>234350</v>
      </c>
      <c r="AR313" s="300" t="b">
        <v>0</v>
      </c>
      <c r="AS313" s="300">
        <v>234350</v>
      </c>
      <c r="AT313" s="300" t="b">
        <v>0</v>
      </c>
      <c r="AU313" s="300">
        <v>0</v>
      </c>
      <c r="AV313" s="300" t="b">
        <v>0</v>
      </c>
      <c r="AW313" s="300" t="s">
        <v>1059</v>
      </c>
      <c r="AX313" s="300"/>
      <c r="AY313" s="300" t="s">
        <v>1059</v>
      </c>
      <c r="AZ313" s="300">
        <v>0</v>
      </c>
      <c r="BA313" s="300" t="b">
        <v>0</v>
      </c>
      <c r="BB313" s="300" t="b">
        <v>1</v>
      </c>
      <c r="BC313"/>
      <c r="BD313"/>
      <c r="BE313"/>
      <c r="BF313"/>
      <c r="BG313"/>
      <c r="BH313"/>
      <c r="BI313"/>
      <c r="BJ313"/>
      <c r="BK313"/>
      <c r="BL313"/>
      <c r="BM313"/>
      <c r="BN313"/>
      <c r="BO313"/>
      <c r="BP313"/>
      <c r="BQ313"/>
    </row>
    <row r="314" spans="5:69" ht="16.5" hidden="1" x14ac:dyDescent="0.3">
      <c r="E314" s="300" t="s">
        <v>760</v>
      </c>
      <c r="F314" s="300" t="s">
        <v>651</v>
      </c>
      <c r="G314" s="300">
        <v>20210101</v>
      </c>
      <c r="H314" s="300">
        <v>2021</v>
      </c>
      <c r="I314" s="300">
        <v>52</v>
      </c>
      <c r="J314" s="300">
        <v>2021</v>
      </c>
      <c r="K314" s="300">
        <v>180</v>
      </c>
      <c r="L314" s="300" t="s">
        <v>872</v>
      </c>
      <c r="M314" s="300" t="s">
        <v>486</v>
      </c>
      <c r="N314" s="300" t="s">
        <v>660</v>
      </c>
      <c r="O314" s="300" t="s">
        <v>762</v>
      </c>
      <c r="P314" s="300">
        <v>699</v>
      </c>
      <c r="Q314" s="300" t="s">
        <v>798</v>
      </c>
      <c r="R314" s="300" t="s">
        <v>799</v>
      </c>
      <c r="S314" s="300">
        <v>0</v>
      </c>
      <c r="T314" s="300" t="s">
        <v>763</v>
      </c>
      <c r="U314" s="300" t="s">
        <v>764</v>
      </c>
      <c r="V314" s="300" t="s">
        <v>873</v>
      </c>
      <c r="W314" s="300" t="s">
        <v>766</v>
      </c>
      <c r="X314" s="300" t="b">
        <v>1</v>
      </c>
      <c r="Y314" s="300">
        <v>310420</v>
      </c>
      <c r="Z314" s="300" t="s">
        <v>850</v>
      </c>
      <c r="AA314" s="300" t="s">
        <v>539</v>
      </c>
      <c r="AB314" s="300" t="s">
        <v>510</v>
      </c>
      <c r="AC314" s="300" t="s">
        <v>510</v>
      </c>
      <c r="AD314" s="300">
        <v>6</v>
      </c>
      <c r="AE314" s="300" t="b">
        <v>1</v>
      </c>
      <c r="AF314" s="300" t="s">
        <v>768</v>
      </c>
      <c r="AG314" s="300" t="s">
        <v>769</v>
      </c>
      <c r="AH314" s="300">
        <v>0</v>
      </c>
      <c r="AI314" s="300">
        <v>0</v>
      </c>
      <c r="AJ314" s="300" t="s">
        <v>770</v>
      </c>
      <c r="AK314" s="300">
        <v>8</v>
      </c>
      <c r="AL314" s="300" t="s">
        <v>814</v>
      </c>
      <c r="AM314" s="300">
        <v>224</v>
      </c>
      <c r="AN314" s="300" t="b">
        <v>0</v>
      </c>
      <c r="AO314" s="300">
        <v>8</v>
      </c>
      <c r="AP314" s="300" t="s">
        <v>814</v>
      </c>
      <c r="AQ314" s="300">
        <v>224</v>
      </c>
      <c r="AR314" s="300" t="b">
        <v>0</v>
      </c>
      <c r="AS314" s="300">
        <v>224</v>
      </c>
      <c r="AT314" s="300" t="b">
        <v>0</v>
      </c>
      <c r="AU314" s="300">
        <v>0</v>
      </c>
      <c r="AV314" s="300" t="b">
        <v>0</v>
      </c>
      <c r="AW314" s="300" t="s">
        <v>1060</v>
      </c>
      <c r="AX314" s="300"/>
      <c r="AY314" s="300" t="s">
        <v>1060</v>
      </c>
      <c r="AZ314" s="300">
        <v>0</v>
      </c>
      <c r="BA314" s="300" t="b">
        <v>0</v>
      </c>
      <c r="BB314" s="300" t="b">
        <v>1</v>
      </c>
      <c r="BC314"/>
      <c r="BD314"/>
      <c r="BE314"/>
      <c r="BF314"/>
      <c r="BG314"/>
      <c r="BH314"/>
      <c r="BI314"/>
      <c r="BJ314"/>
      <c r="BK314"/>
      <c r="BL314"/>
      <c r="BM314"/>
      <c r="BN314"/>
      <c r="BO314"/>
      <c r="BP314"/>
      <c r="BQ314"/>
    </row>
    <row r="315" spans="5:69" ht="16.5" hidden="1" x14ac:dyDescent="0.3">
      <c r="E315" s="300" t="s">
        <v>760</v>
      </c>
      <c r="F315" s="300" t="s">
        <v>651</v>
      </c>
      <c r="G315" s="300">
        <v>20210101</v>
      </c>
      <c r="H315" s="300">
        <v>2021</v>
      </c>
      <c r="I315" s="300">
        <v>52</v>
      </c>
      <c r="J315" s="300">
        <v>2021</v>
      </c>
      <c r="K315" s="300">
        <v>180</v>
      </c>
      <c r="L315" s="300" t="s">
        <v>872</v>
      </c>
      <c r="M315" s="300" t="s">
        <v>486</v>
      </c>
      <c r="N315" s="300" t="s">
        <v>660</v>
      </c>
      <c r="O315" s="300" t="s">
        <v>762</v>
      </c>
      <c r="P315" s="300">
        <v>710</v>
      </c>
      <c r="Q315" s="300" t="s">
        <v>917</v>
      </c>
      <c r="R315" s="300" t="s">
        <v>425</v>
      </c>
      <c r="S315" s="300">
        <v>0</v>
      </c>
      <c r="T315" s="300" t="s">
        <v>763</v>
      </c>
      <c r="U315" s="300" t="s">
        <v>764</v>
      </c>
      <c r="V315" s="300" t="s">
        <v>873</v>
      </c>
      <c r="W315" s="300" t="s">
        <v>766</v>
      </c>
      <c r="X315" s="300" t="b">
        <v>1</v>
      </c>
      <c r="Y315" s="300">
        <v>310420</v>
      </c>
      <c r="Z315" s="300" t="s">
        <v>850</v>
      </c>
      <c r="AA315" s="300" t="s">
        <v>539</v>
      </c>
      <c r="AB315" s="300" t="s">
        <v>510</v>
      </c>
      <c r="AC315" s="300" t="s">
        <v>510</v>
      </c>
      <c r="AD315" s="300">
        <v>6</v>
      </c>
      <c r="AE315" s="300" t="b">
        <v>1</v>
      </c>
      <c r="AF315" s="300" t="s">
        <v>768</v>
      </c>
      <c r="AG315" s="300" t="s">
        <v>769</v>
      </c>
      <c r="AH315" s="300">
        <v>0</v>
      </c>
      <c r="AI315" s="300">
        <v>0</v>
      </c>
      <c r="AJ315" s="300" t="s">
        <v>770</v>
      </c>
      <c r="AK315" s="300">
        <v>8</v>
      </c>
      <c r="AL315" s="300" t="s">
        <v>814</v>
      </c>
      <c r="AM315" s="300">
        <v>500</v>
      </c>
      <c r="AN315" s="300" t="b">
        <v>0</v>
      </c>
      <c r="AO315" s="300">
        <v>8</v>
      </c>
      <c r="AP315" s="300" t="s">
        <v>814</v>
      </c>
      <c r="AQ315" s="300">
        <v>500</v>
      </c>
      <c r="AR315" s="300" t="b">
        <v>0</v>
      </c>
      <c r="AS315" s="300">
        <v>500</v>
      </c>
      <c r="AT315" s="300" t="b">
        <v>0</v>
      </c>
      <c r="AU315" s="300">
        <v>0</v>
      </c>
      <c r="AV315" s="300" t="b">
        <v>0</v>
      </c>
      <c r="AW315" s="300" t="s">
        <v>1061</v>
      </c>
      <c r="AX315" s="300"/>
      <c r="AY315" s="300" t="s">
        <v>1061</v>
      </c>
      <c r="AZ315" s="300">
        <v>0</v>
      </c>
      <c r="BA315" s="300" t="b">
        <v>0</v>
      </c>
      <c r="BB315" s="300" t="b">
        <v>1</v>
      </c>
      <c r="BC315"/>
      <c r="BD315"/>
      <c r="BE315"/>
      <c r="BF315"/>
      <c r="BG315"/>
      <c r="BH315"/>
      <c r="BI315"/>
      <c r="BJ315"/>
      <c r="BK315"/>
      <c r="BL315"/>
      <c r="BM315"/>
      <c r="BN315"/>
      <c r="BO315"/>
      <c r="BP315"/>
      <c r="BQ315"/>
    </row>
    <row r="316" spans="5:69" ht="16.5" hidden="1" x14ac:dyDescent="0.3">
      <c r="E316" s="300" t="s">
        <v>760</v>
      </c>
      <c r="F316" s="300" t="s">
        <v>651</v>
      </c>
      <c r="G316" s="300">
        <v>20210101</v>
      </c>
      <c r="H316" s="300">
        <v>2021</v>
      </c>
      <c r="I316" s="300">
        <v>52</v>
      </c>
      <c r="J316" s="300">
        <v>2021</v>
      </c>
      <c r="K316" s="300">
        <v>180</v>
      </c>
      <c r="L316" s="300" t="s">
        <v>872</v>
      </c>
      <c r="M316" s="300" t="s">
        <v>486</v>
      </c>
      <c r="N316" s="300" t="s">
        <v>660</v>
      </c>
      <c r="O316" s="300" t="s">
        <v>762</v>
      </c>
      <c r="P316" s="300">
        <v>757</v>
      </c>
      <c r="Q316" s="300" t="s">
        <v>921</v>
      </c>
      <c r="R316" s="300" t="s">
        <v>922</v>
      </c>
      <c r="S316" s="300">
        <v>0</v>
      </c>
      <c r="T316" s="300" t="s">
        <v>763</v>
      </c>
      <c r="U316" s="300" t="s">
        <v>764</v>
      </c>
      <c r="V316" s="300" t="s">
        <v>873</v>
      </c>
      <c r="W316" s="300" t="s">
        <v>766</v>
      </c>
      <c r="X316" s="300" t="b">
        <v>1</v>
      </c>
      <c r="Y316" s="300">
        <v>310420</v>
      </c>
      <c r="Z316" s="300" t="s">
        <v>850</v>
      </c>
      <c r="AA316" s="300" t="s">
        <v>539</v>
      </c>
      <c r="AB316" s="300" t="s">
        <v>510</v>
      </c>
      <c r="AC316" s="300" t="s">
        <v>510</v>
      </c>
      <c r="AD316" s="300">
        <v>6</v>
      </c>
      <c r="AE316" s="300" t="b">
        <v>1</v>
      </c>
      <c r="AF316" s="300" t="s">
        <v>768</v>
      </c>
      <c r="AG316" s="300" t="s">
        <v>769</v>
      </c>
      <c r="AH316" s="300">
        <v>0</v>
      </c>
      <c r="AI316" s="300">
        <v>0</v>
      </c>
      <c r="AJ316" s="300" t="s">
        <v>770</v>
      </c>
      <c r="AK316" s="300">
        <v>8</v>
      </c>
      <c r="AL316" s="300" t="s">
        <v>814</v>
      </c>
      <c r="AM316" s="300">
        <v>234747</v>
      </c>
      <c r="AN316" s="300" t="b">
        <v>0</v>
      </c>
      <c r="AO316" s="300">
        <v>8</v>
      </c>
      <c r="AP316" s="300" t="s">
        <v>814</v>
      </c>
      <c r="AQ316" s="300">
        <v>234747</v>
      </c>
      <c r="AR316" s="300" t="b">
        <v>0</v>
      </c>
      <c r="AS316" s="300">
        <v>234747</v>
      </c>
      <c r="AT316" s="300" t="b">
        <v>0</v>
      </c>
      <c r="AU316" s="300">
        <v>0</v>
      </c>
      <c r="AV316" s="300" t="b">
        <v>0</v>
      </c>
      <c r="AW316" s="300" t="s">
        <v>1062</v>
      </c>
      <c r="AX316" s="300"/>
      <c r="AY316" s="300" t="s">
        <v>1062</v>
      </c>
      <c r="AZ316" s="300">
        <v>0</v>
      </c>
      <c r="BA316" s="300" t="b">
        <v>0</v>
      </c>
      <c r="BB316" s="300" t="b">
        <v>1</v>
      </c>
      <c r="BC316"/>
      <c r="BD316"/>
      <c r="BE316"/>
      <c r="BF316"/>
      <c r="BG316"/>
      <c r="BH316"/>
      <c r="BI316"/>
      <c r="BJ316"/>
      <c r="BK316"/>
      <c r="BL316"/>
      <c r="BM316"/>
      <c r="BN316"/>
      <c r="BO316"/>
      <c r="BP316"/>
      <c r="BQ316"/>
    </row>
    <row r="317" spans="5:69" ht="16.5" hidden="1" x14ac:dyDescent="0.3">
      <c r="E317" s="300" t="s">
        <v>760</v>
      </c>
      <c r="F317" s="300" t="s">
        <v>651</v>
      </c>
      <c r="G317" s="300">
        <v>20210101</v>
      </c>
      <c r="H317" s="300">
        <v>2021</v>
      </c>
      <c r="I317" s="300">
        <v>52</v>
      </c>
      <c r="J317" s="300">
        <v>2021</v>
      </c>
      <c r="K317" s="300">
        <v>562</v>
      </c>
      <c r="L317" s="300" t="s">
        <v>761</v>
      </c>
      <c r="M317" s="300" t="s">
        <v>451</v>
      </c>
      <c r="N317" s="300" t="s">
        <v>660</v>
      </c>
      <c r="O317" s="300" t="s">
        <v>762</v>
      </c>
      <c r="P317" s="300">
        <v>0</v>
      </c>
      <c r="Q317" s="300" t="s">
        <v>763</v>
      </c>
      <c r="R317" s="300" t="s">
        <v>764</v>
      </c>
      <c r="S317" s="300">
        <v>0</v>
      </c>
      <c r="T317" s="300" t="s">
        <v>763</v>
      </c>
      <c r="U317" s="300" t="s">
        <v>764</v>
      </c>
      <c r="V317" s="300" t="s">
        <v>873</v>
      </c>
      <c r="W317" s="300" t="s">
        <v>766</v>
      </c>
      <c r="X317" s="300" t="b">
        <v>1</v>
      </c>
      <c r="Y317" s="300">
        <v>310420</v>
      </c>
      <c r="Z317" s="300" t="s">
        <v>850</v>
      </c>
      <c r="AA317" s="300" t="s">
        <v>539</v>
      </c>
      <c r="AB317" s="300" t="s">
        <v>510</v>
      </c>
      <c r="AC317" s="300" t="s">
        <v>510</v>
      </c>
      <c r="AD317" s="300">
        <v>6</v>
      </c>
      <c r="AE317" s="300" t="b">
        <v>1</v>
      </c>
      <c r="AF317" s="300" t="s">
        <v>768</v>
      </c>
      <c r="AG317" s="300" t="s">
        <v>769</v>
      </c>
      <c r="AH317" s="300">
        <v>0</v>
      </c>
      <c r="AI317" s="300">
        <v>0</v>
      </c>
      <c r="AJ317" s="300" t="s">
        <v>770</v>
      </c>
      <c r="AK317" s="300">
        <v>8</v>
      </c>
      <c r="AL317" s="300" t="s">
        <v>814</v>
      </c>
      <c r="AM317" s="300">
        <v>250</v>
      </c>
      <c r="AN317" s="300" t="b">
        <v>0</v>
      </c>
      <c r="AO317" s="300">
        <v>8</v>
      </c>
      <c r="AP317" s="300" t="s">
        <v>814</v>
      </c>
      <c r="AQ317" s="300">
        <v>250</v>
      </c>
      <c r="AR317" s="300" t="b">
        <v>0</v>
      </c>
      <c r="AS317" s="300">
        <v>250</v>
      </c>
      <c r="AT317" s="300" t="b">
        <v>0</v>
      </c>
      <c r="AU317" s="300">
        <v>0</v>
      </c>
      <c r="AV317" s="300" t="b">
        <v>0</v>
      </c>
      <c r="AW317" s="300" t="s">
        <v>1066</v>
      </c>
      <c r="AX317" s="300">
        <v>0</v>
      </c>
      <c r="AY317" s="300" t="s">
        <v>1066</v>
      </c>
      <c r="AZ317" s="300">
        <v>0</v>
      </c>
      <c r="BA317" s="300" t="b">
        <v>0</v>
      </c>
      <c r="BB317" s="300" t="b">
        <v>1</v>
      </c>
      <c r="BC317"/>
      <c r="BD317"/>
      <c r="BE317"/>
      <c r="BF317"/>
      <c r="BG317"/>
      <c r="BH317"/>
      <c r="BI317"/>
      <c r="BJ317"/>
      <c r="BK317"/>
      <c r="BL317"/>
      <c r="BM317"/>
      <c r="BN317"/>
      <c r="BO317"/>
      <c r="BP317"/>
      <c r="BQ317"/>
    </row>
    <row r="318" spans="5:69" ht="16.5" hidden="1" x14ac:dyDescent="0.3">
      <c r="E318" s="300" t="s">
        <v>760</v>
      </c>
      <c r="F318" s="300" t="s">
        <v>651</v>
      </c>
      <c r="G318" s="300">
        <v>20210101</v>
      </c>
      <c r="H318" s="300">
        <v>2021</v>
      </c>
      <c r="I318" s="300">
        <v>52</v>
      </c>
      <c r="J318" s="300">
        <v>2021</v>
      </c>
      <c r="K318" s="300">
        <v>562</v>
      </c>
      <c r="L318" s="300" t="s">
        <v>761</v>
      </c>
      <c r="M318" s="300" t="s">
        <v>451</v>
      </c>
      <c r="N318" s="300" t="s">
        <v>660</v>
      </c>
      <c r="O318" s="300" t="s">
        <v>762</v>
      </c>
      <c r="P318" s="300">
        <v>566</v>
      </c>
      <c r="Q318" s="300" t="s">
        <v>791</v>
      </c>
      <c r="R318" s="300" t="s">
        <v>434</v>
      </c>
      <c r="S318" s="300">
        <v>0</v>
      </c>
      <c r="T318" s="300" t="s">
        <v>763</v>
      </c>
      <c r="U318" s="300" t="s">
        <v>764</v>
      </c>
      <c r="V318" s="300" t="s">
        <v>873</v>
      </c>
      <c r="W318" s="300" t="s">
        <v>766</v>
      </c>
      <c r="X318" s="300" t="b">
        <v>1</v>
      </c>
      <c r="Y318" s="300">
        <v>310420</v>
      </c>
      <c r="Z318" s="300" t="s">
        <v>850</v>
      </c>
      <c r="AA318" s="300" t="s">
        <v>539</v>
      </c>
      <c r="AB318" s="300" t="s">
        <v>510</v>
      </c>
      <c r="AC318" s="300" t="s">
        <v>510</v>
      </c>
      <c r="AD318" s="300">
        <v>6</v>
      </c>
      <c r="AE318" s="300" t="b">
        <v>1</v>
      </c>
      <c r="AF318" s="300" t="s">
        <v>768</v>
      </c>
      <c r="AG318" s="300" t="s">
        <v>769</v>
      </c>
      <c r="AH318" s="300">
        <v>0</v>
      </c>
      <c r="AI318" s="300">
        <v>0</v>
      </c>
      <c r="AJ318" s="300" t="s">
        <v>770</v>
      </c>
      <c r="AK318" s="300">
        <v>8</v>
      </c>
      <c r="AL318" s="300" t="s">
        <v>814</v>
      </c>
      <c r="AM318" s="300">
        <v>250</v>
      </c>
      <c r="AN318" s="300" t="b">
        <v>0</v>
      </c>
      <c r="AO318" s="300">
        <v>8</v>
      </c>
      <c r="AP318" s="300" t="s">
        <v>814</v>
      </c>
      <c r="AQ318" s="300">
        <v>250</v>
      </c>
      <c r="AR318" s="300" t="b">
        <v>0</v>
      </c>
      <c r="AS318" s="300">
        <v>250</v>
      </c>
      <c r="AT318" s="300" t="b">
        <v>0</v>
      </c>
      <c r="AU318" s="300">
        <v>0</v>
      </c>
      <c r="AV318" s="300" t="b">
        <v>0</v>
      </c>
      <c r="AW318" s="300" t="s">
        <v>1066</v>
      </c>
      <c r="AX318" s="300">
        <v>0</v>
      </c>
      <c r="AY318" s="300" t="s">
        <v>1066</v>
      </c>
      <c r="AZ318" s="300">
        <v>0</v>
      </c>
      <c r="BA318" s="300" t="b">
        <v>1</v>
      </c>
      <c r="BB318" s="300" t="b">
        <v>0</v>
      </c>
      <c r="BC318"/>
      <c r="BD318"/>
      <c r="BE318"/>
      <c r="BF318"/>
      <c r="BG318"/>
      <c r="BH318"/>
      <c r="BI318"/>
      <c r="BJ318"/>
      <c r="BK318"/>
      <c r="BL318"/>
      <c r="BM318"/>
      <c r="BN318"/>
      <c r="BO318"/>
      <c r="BP318"/>
      <c r="BQ318"/>
    </row>
    <row r="319" spans="5:69" ht="16.5" hidden="1" x14ac:dyDescent="0.3">
      <c r="E319" s="300" t="s">
        <v>760</v>
      </c>
      <c r="F319" s="300" t="s">
        <v>651</v>
      </c>
      <c r="G319" s="300">
        <v>20210101</v>
      </c>
      <c r="H319" s="300">
        <v>2021</v>
      </c>
      <c r="I319" s="300">
        <v>52</v>
      </c>
      <c r="J319" s="300">
        <v>2021</v>
      </c>
      <c r="K319" s="300">
        <v>180</v>
      </c>
      <c r="L319" s="300" t="s">
        <v>872</v>
      </c>
      <c r="M319" s="300" t="s">
        <v>486</v>
      </c>
      <c r="N319" s="300" t="s">
        <v>660</v>
      </c>
      <c r="O319" s="300" t="s">
        <v>762</v>
      </c>
      <c r="P319" s="300">
        <v>0</v>
      </c>
      <c r="Q319" s="300" t="s">
        <v>763</v>
      </c>
      <c r="R319" s="300" t="s">
        <v>764</v>
      </c>
      <c r="S319" s="300">
        <v>0</v>
      </c>
      <c r="T319" s="300" t="s">
        <v>763</v>
      </c>
      <c r="U319" s="300" t="s">
        <v>764</v>
      </c>
      <c r="V319" s="300" t="s">
        <v>873</v>
      </c>
      <c r="W319" s="300" t="s">
        <v>766</v>
      </c>
      <c r="X319" s="300" t="b">
        <v>1</v>
      </c>
      <c r="Y319" s="300">
        <v>310490</v>
      </c>
      <c r="Z319" s="300" t="s">
        <v>851</v>
      </c>
      <c r="AA319" s="300" t="s">
        <v>526</v>
      </c>
      <c r="AB319" s="300" t="s">
        <v>510</v>
      </c>
      <c r="AC319" s="300" t="s">
        <v>510</v>
      </c>
      <c r="AD319" s="300">
        <v>6</v>
      </c>
      <c r="AE319" s="300" t="b">
        <v>1</v>
      </c>
      <c r="AF319" s="300" t="s">
        <v>768</v>
      </c>
      <c r="AG319" s="300" t="s">
        <v>769</v>
      </c>
      <c r="AH319" s="300">
        <v>0</v>
      </c>
      <c r="AI319" s="300">
        <v>0</v>
      </c>
      <c r="AJ319" s="300" t="s">
        <v>770</v>
      </c>
      <c r="AK319" s="300">
        <v>8</v>
      </c>
      <c r="AL319" s="300" t="s">
        <v>814</v>
      </c>
      <c r="AM319" s="300">
        <v>3975</v>
      </c>
      <c r="AN319" s="300" t="b">
        <v>0</v>
      </c>
      <c r="AO319" s="300">
        <v>8</v>
      </c>
      <c r="AP319" s="300" t="s">
        <v>814</v>
      </c>
      <c r="AQ319" s="300">
        <v>3975</v>
      </c>
      <c r="AR319" s="300" t="b">
        <v>0</v>
      </c>
      <c r="AS319" s="300">
        <v>3975</v>
      </c>
      <c r="AT319" s="300" t="b">
        <v>0</v>
      </c>
      <c r="AU319" s="300">
        <v>0</v>
      </c>
      <c r="AV319" s="300" t="b">
        <v>0</v>
      </c>
      <c r="AW319" s="300" t="s">
        <v>1067</v>
      </c>
      <c r="AX319" s="300"/>
      <c r="AY319" s="300" t="s">
        <v>1067</v>
      </c>
      <c r="AZ319" s="300">
        <v>0</v>
      </c>
      <c r="BA319" s="300" t="b">
        <v>0</v>
      </c>
      <c r="BB319" s="300" t="b">
        <v>1</v>
      </c>
      <c r="BC319"/>
      <c r="BD319"/>
      <c r="BE319"/>
      <c r="BF319"/>
      <c r="BG319"/>
      <c r="BH319"/>
      <c r="BI319"/>
      <c r="BJ319"/>
      <c r="BK319"/>
      <c r="BL319"/>
      <c r="BM319"/>
      <c r="BN319"/>
      <c r="BO319"/>
      <c r="BP319"/>
      <c r="BQ319"/>
    </row>
    <row r="320" spans="5:69" ht="16.5" hidden="1" x14ac:dyDescent="0.3">
      <c r="E320" s="300" t="s">
        <v>760</v>
      </c>
      <c r="F320" s="300" t="s">
        <v>651</v>
      </c>
      <c r="G320" s="300">
        <v>20210101</v>
      </c>
      <c r="H320" s="300">
        <v>2021</v>
      </c>
      <c r="I320" s="300">
        <v>52</v>
      </c>
      <c r="J320" s="300">
        <v>2021</v>
      </c>
      <c r="K320" s="300">
        <v>180</v>
      </c>
      <c r="L320" s="300" t="s">
        <v>872</v>
      </c>
      <c r="M320" s="300" t="s">
        <v>486</v>
      </c>
      <c r="N320" s="300" t="s">
        <v>660</v>
      </c>
      <c r="O320" s="300" t="s">
        <v>762</v>
      </c>
      <c r="P320" s="300">
        <v>800</v>
      </c>
      <c r="Q320" s="300" t="s">
        <v>930</v>
      </c>
      <c r="R320" s="300" t="s">
        <v>452</v>
      </c>
      <c r="S320" s="300">
        <v>0</v>
      </c>
      <c r="T320" s="300" t="s">
        <v>763</v>
      </c>
      <c r="U320" s="300" t="s">
        <v>764</v>
      </c>
      <c r="V320" s="300" t="s">
        <v>873</v>
      </c>
      <c r="W320" s="300" t="s">
        <v>766</v>
      </c>
      <c r="X320" s="300" t="b">
        <v>1</v>
      </c>
      <c r="Y320" s="300">
        <v>310490</v>
      </c>
      <c r="Z320" s="300" t="s">
        <v>851</v>
      </c>
      <c r="AA320" s="300" t="s">
        <v>526</v>
      </c>
      <c r="AB320" s="300" t="s">
        <v>510</v>
      </c>
      <c r="AC320" s="300" t="s">
        <v>510</v>
      </c>
      <c r="AD320" s="300">
        <v>6</v>
      </c>
      <c r="AE320" s="300" t="b">
        <v>1</v>
      </c>
      <c r="AF320" s="300" t="s">
        <v>768</v>
      </c>
      <c r="AG320" s="300" t="s">
        <v>769</v>
      </c>
      <c r="AH320" s="300">
        <v>0</v>
      </c>
      <c r="AI320" s="300">
        <v>0</v>
      </c>
      <c r="AJ320" s="300" t="s">
        <v>770</v>
      </c>
      <c r="AK320" s="300">
        <v>8</v>
      </c>
      <c r="AL320" s="300" t="s">
        <v>814</v>
      </c>
      <c r="AM320" s="300">
        <v>3950</v>
      </c>
      <c r="AN320" s="300" t="b">
        <v>0</v>
      </c>
      <c r="AO320" s="300">
        <v>8</v>
      </c>
      <c r="AP320" s="300" t="s">
        <v>814</v>
      </c>
      <c r="AQ320" s="300">
        <v>3950</v>
      </c>
      <c r="AR320" s="300" t="b">
        <v>0</v>
      </c>
      <c r="AS320" s="300">
        <v>3950</v>
      </c>
      <c r="AT320" s="300" t="b">
        <v>0</v>
      </c>
      <c r="AU320" s="300">
        <v>0</v>
      </c>
      <c r="AV320" s="300" t="b">
        <v>0</v>
      </c>
      <c r="AW320" s="300" t="s">
        <v>1063</v>
      </c>
      <c r="AX320" s="300"/>
      <c r="AY320" s="300" t="s">
        <v>1063</v>
      </c>
      <c r="AZ320" s="300">
        <v>0</v>
      </c>
      <c r="BA320" s="300" t="b">
        <v>0</v>
      </c>
      <c r="BB320" s="300" t="b">
        <v>1</v>
      </c>
      <c r="BC320"/>
      <c r="BD320"/>
      <c r="BE320"/>
      <c r="BF320"/>
      <c r="BG320"/>
      <c r="BH320"/>
      <c r="BI320"/>
      <c r="BJ320"/>
      <c r="BK320"/>
      <c r="BL320"/>
      <c r="BM320"/>
      <c r="BN320"/>
      <c r="BO320"/>
      <c r="BP320"/>
      <c r="BQ320"/>
    </row>
    <row r="321" spans="5:69" ht="16.5" hidden="1" x14ac:dyDescent="0.3">
      <c r="E321" s="300" t="s">
        <v>760</v>
      </c>
      <c r="F321" s="300" t="s">
        <v>651</v>
      </c>
      <c r="G321" s="300">
        <v>20210101</v>
      </c>
      <c r="H321" s="300">
        <v>2021</v>
      </c>
      <c r="I321" s="300">
        <v>52</v>
      </c>
      <c r="J321" s="300">
        <v>2021</v>
      </c>
      <c r="K321" s="300">
        <v>180</v>
      </c>
      <c r="L321" s="300" t="s">
        <v>872</v>
      </c>
      <c r="M321" s="300" t="s">
        <v>486</v>
      </c>
      <c r="N321" s="300" t="s">
        <v>660</v>
      </c>
      <c r="O321" s="300" t="s">
        <v>762</v>
      </c>
      <c r="P321" s="300">
        <v>818</v>
      </c>
      <c r="Q321" s="300" t="s">
        <v>935</v>
      </c>
      <c r="R321" s="300" t="s">
        <v>427</v>
      </c>
      <c r="S321" s="300">
        <v>0</v>
      </c>
      <c r="T321" s="300" t="s">
        <v>763</v>
      </c>
      <c r="U321" s="300" t="s">
        <v>764</v>
      </c>
      <c r="V321" s="300" t="s">
        <v>873</v>
      </c>
      <c r="W321" s="300" t="s">
        <v>766</v>
      </c>
      <c r="X321" s="300" t="b">
        <v>1</v>
      </c>
      <c r="Y321" s="300">
        <v>310490</v>
      </c>
      <c r="Z321" s="300" t="s">
        <v>851</v>
      </c>
      <c r="AA321" s="300" t="s">
        <v>526</v>
      </c>
      <c r="AB321" s="300" t="s">
        <v>510</v>
      </c>
      <c r="AC321" s="300" t="s">
        <v>510</v>
      </c>
      <c r="AD321" s="300">
        <v>6</v>
      </c>
      <c r="AE321" s="300" t="b">
        <v>1</v>
      </c>
      <c r="AF321" s="300" t="s">
        <v>768</v>
      </c>
      <c r="AG321" s="300" t="s">
        <v>769</v>
      </c>
      <c r="AH321" s="300">
        <v>0</v>
      </c>
      <c r="AI321" s="300">
        <v>0</v>
      </c>
      <c r="AJ321" s="300" t="s">
        <v>770</v>
      </c>
      <c r="AK321" s="300">
        <v>8</v>
      </c>
      <c r="AL321" s="300" t="s">
        <v>814</v>
      </c>
      <c r="AM321" s="300">
        <v>25</v>
      </c>
      <c r="AN321" s="300" t="b">
        <v>0</v>
      </c>
      <c r="AO321" s="300">
        <v>8</v>
      </c>
      <c r="AP321" s="300" t="s">
        <v>814</v>
      </c>
      <c r="AQ321" s="300">
        <v>25</v>
      </c>
      <c r="AR321" s="300" t="b">
        <v>0</v>
      </c>
      <c r="AS321" s="300">
        <v>25</v>
      </c>
      <c r="AT321" s="300" t="b">
        <v>0</v>
      </c>
      <c r="AU321" s="300">
        <v>0</v>
      </c>
      <c r="AV321" s="300" t="b">
        <v>0</v>
      </c>
      <c r="AW321" s="300" t="s">
        <v>936</v>
      </c>
      <c r="AX321" s="300"/>
      <c r="AY321" s="300" t="s">
        <v>936</v>
      </c>
      <c r="AZ321" s="300">
        <v>0</v>
      </c>
      <c r="BA321" s="300" t="b">
        <v>0</v>
      </c>
      <c r="BB321" s="300" t="b">
        <v>1</v>
      </c>
      <c r="BC321"/>
      <c r="BD321"/>
      <c r="BE321"/>
      <c r="BF321"/>
      <c r="BG321"/>
      <c r="BH321"/>
      <c r="BI321"/>
      <c r="BJ321"/>
      <c r="BK321"/>
      <c r="BL321"/>
      <c r="BM321"/>
      <c r="BN321"/>
      <c r="BO321"/>
      <c r="BP321"/>
      <c r="BQ321"/>
    </row>
    <row r="322" spans="5:69" ht="16.5" hidden="1" x14ac:dyDescent="0.3">
      <c r="E322" s="300" t="s">
        <v>760</v>
      </c>
      <c r="F322" s="300" t="s">
        <v>651</v>
      </c>
      <c r="G322" s="300">
        <v>20210101</v>
      </c>
      <c r="H322" s="300">
        <v>2021</v>
      </c>
      <c r="I322" s="300">
        <v>52</v>
      </c>
      <c r="J322" s="300">
        <v>2021</v>
      </c>
      <c r="K322" s="300">
        <v>562</v>
      </c>
      <c r="L322" s="300" t="s">
        <v>761</v>
      </c>
      <c r="M322" s="300" t="s">
        <v>451</v>
      </c>
      <c r="N322" s="300" t="s">
        <v>660</v>
      </c>
      <c r="O322" s="300" t="s">
        <v>762</v>
      </c>
      <c r="P322" s="300">
        <v>0</v>
      </c>
      <c r="Q322" s="300" t="s">
        <v>763</v>
      </c>
      <c r="R322" s="300" t="s">
        <v>764</v>
      </c>
      <c r="S322" s="300">
        <v>0</v>
      </c>
      <c r="T322" s="300" t="s">
        <v>763</v>
      </c>
      <c r="U322" s="300" t="s">
        <v>764</v>
      </c>
      <c r="V322" s="300" t="s">
        <v>873</v>
      </c>
      <c r="W322" s="300" t="s">
        <v>766</v>
      </c>
      <c r="X322" s="300" t="b">
        <v>1</v>
      </c>
      <c r="Y322" s="300">
        <v>310490</v>
      </c>
      <c r="Z322" s="300" t="s">
        <v>851</v>
      </c>
      <c r="AA322" s="300" t="s">
        <v>526</v>
      </c>
      <c r="AB322" s="300" t="s">
        <v>510</v>
      </c>
      <c r="AC322" s="300" t="s">
        <v>510</v>
      </c>
      <c r="AD322" s="300">
        <v>6</v>
      </c>
      <c r="AE322" s="300" t="b">
        <v>1</v>
      </c>
      <c r="AF322" s="300" t="s">
        <v>768</v>
      </c>
      <c r="AG322" s="300" t="s">
        <v>769</v>
      </c>
      <c r="AH322" s="300">
        <v>0</v>
      </c>
      <c r="AI322" s="300">
        <v>0</v>
      </c>
      <c r="AJ322" s="300" t="s">
        <v>770</v>
      </c>
      <c r="AK322" s="300">
        <v>8</v>
      </c>
      <c r="AL322" s="300" t="s">
        <v>814</v>
      </c>
      <c r="AM322" s="300">
        <v>150</v>
      </c>
      <c r="AN322" s="300" t="b">
        <v>0</v>
      </c>
      <c r="AO322" s="300">
        <v>8</v>
      </c>
      <c r="AP322" s="300" t="s">
        <v>814</v>
      </c>
      <c r="AQ322" s="300">
        <v>150</v>
      </c>
      <c r="AR322" s="300" t="b">
        <v>0</v>
      </c>
      <c r="AS322" s="300">
        <v>150</v>
      </c>
      <c r="AT322" s="300" t="b">
        <v>0</v>
      </c>
      <c r="AU322" s="300">
        <v>0</v>
      </c>
      <c r="AV322" s="300" t="b">
        <v>0</v>
      </c>
      <c r="AW322" s="300" t="s">
        <v>1068</v>
      </c>
      <c r="AX322" s="300">
        <v>0</v>
      </c>
      <c r="AY322" s="300" t="s">
        <v>1068</v>
      </c>
      <c r="AZ322" s="300">
        <v>0</v>
      </c>
      <c r="BA322" s="300" t="b">
        <v>0</v>
      </c>
      <c r="BB322" s="300" t="b">
        <v>1</v>
      </c>
      <c r="BC322"/>
      <c r="BD322"/>
      <c r="BE322"/>
      <c r="BF322"/>
      <c r="BG322"/>
      <c r="BH322"/>
      <c r="BI322"/>
      <c r="BJ322"/>
      <c r="BK322"/>
      <c r="BL322"/>
      <c r="BM322"/>
      <c r="BN322"/>
      <c r="BO322"/>
      <c r="BP322"/>
      <c r="BQ322"/>
    </row>
    <row r="323" spans="5:69" ht="16.5" hidden="1" x14ac:dyDescent="0.3">
      <c r="E323" s="300" t="s">
        <v>760</v>
      </c>
      <c r="F323" s="300" t="s">
        <v>651</v>
      </c>
      <c r="G323" s="300">
        <v>20210101</v>
      </c>
      <c r="H323" s="300">
        <v>2021</v>
      </c>
      <c r="I323" s="300">
        <v>52</v>
      </c>
      <c r="J323" s="300">
        <v>2021</v>
      </c>
      <c r="K323" s="300">
        <v>562</v>
      </c>
      <c r="L323" s="300" t="s">
        <v>761</v>
      </c>
      <c r="M323" s="300" t="s">
        <v>451</v>
      </c>
      <c r="N323" s="300" t="s">
        <v>660</v>
      </c>
      <c r="O323" s="300" t="s">
        <v>762</v>
      </c>
      <c r="P323" s="300">
        <v>566</v>
      </c>
      <c r="Q323" s="300" t="s">
        <v>791</v>
      </c>
      <c r="R323" s="300" t="s">
        <v>434</v>
      </c>
      <c r="S323" s="300">
        <v>0</v>
      </c>
      <c r="T323" s="300" t="s">
        <v>763</v>
      </c>
      <c r="U323" s="300" t="s">
        <v>764</v>
      </c>
      <c r="V323" s="300" t="s">
        <v>873</v>
      </c>
      <c r="W323" s="300" t="s">
        <v>766</v>
      </c>
      <c r="X323" s="300" t="b">
        <v>1</v>
      </c>
      <c r="Y323" s="300">
        <v>310490</v>
      </c>
      <c r="Z323" s="300" t="s">
        <v>851</v>
      </c>
      <c r="AA323" s="300" t="s">
        <v>526</v>
      </c>
      <c r="AB323" s="300" t="s">
        <v>510</v>
      </c>
      <c r="AC323" s="300" t="s">
        <v>510</v>
      </c>
      <c r="AD323" s="300">
        <v>6</v>
      </c>
      <c r="AE323" s="300" t="b">
        <v>1</v>
      </c>
      <c r="AF323" s="300" t="s">
        <v>768</v>
      </c>
      <c r="AG323" s="300" t="s">
        <v>769</v>
      </c>
      <c r="AH323" s="300">
        <v>0</v>
      </c>
      <c r="AI323" s="300">
        <v>0</v>
      </c>
      <c r="AJ323" s="300" t="s">
        <v>770</v>
      </c>
      <c r="AK323" s="300">
        <v>8</v>
      </c>
      <c r="AL323" s="300" t="s">
        <v>814</v>
      </c>
      <c r="AM323" s="300">
        <v>150</v>
      </c>
      <c r="AN323" s="300" t="b">
        <v>0</v>
      </c>
      <c r="AO323" s="300">
        <v>8</v>
      </c>
      <c r="AP323" s="300" t="s">
        <v>814</v>
      </c>
      <c r="AQ323" s="300">
        <v>150</v>
      </c>
      <c r="AR323" s="300" t="b">
        <v>0</v>
      </c>
      <c r="AS323" s="300">
        <v>150</v>
      </c>
      <c r="AT323" s="300" t="b">
        <v>0</v>
      </c>
      <c r="AU323" s="300">
        <v>0</v>
      </c>
      <c r="AV323" s="300" t="b">
        <v>0</v>
      </c>
      <c r="AW323" s="300" t="s">
        <v>1068</v>
      </c>
      <c r="AX323" s="300">
        <v>0</v>
      </c>
      <c r="AY323" s="300" t="s">
        <v>1068</v>
      </c>
      <c r="AZ323" s="300">
        <v>0</v>
      </c>
      <c r="BA323" s="300" t="b">
        <v>1</v>
      </c>
      <c r="BB323" s="300" t="b">
        <v>0</v>
      </c>
      <c r="BC323"/>
      <c r="BD323"/>
      <c r="BE323"/>
      <c r="BF323"/>
      <c r="BG323"/>
      <c r="BH323"/>
      <c r="BI323"/>
      <c r="BJ323"/>
      <c r="BK323"/>
      <c r="BL323"/>
      <c r="BM323"/>
      <c r="BN323"/>
      <c r="BO323"/>
      <c r="BP323"/>
      <c r="BQ323"/>
    </row>
    <row r="324" spans="5:69" ht="16.5" hidden="1" x14ac:dyDescent="0.3">
      <c r="E324" s="300" t="s">
        <v>760</v>
      </c>
      <c r="F324" s="300" t="s">
        <v>651</v>
      </c>
      <c r="G324" s="300">
        <v>20210101</v>
      </c>
      <c r="H324" s="300">
        <v>2021</v>
      </c>
      <c r="I324" s="300">
        <v>52</v>
      </c>
      <c r="J324" s="300">
        <v>2021</v>
      </c>
      <c r="K324" s="300">
        <v>180</v>
      </c>
      <c r="L324" s="300" t="s">
        <v>872</v>
      </c>
      <c r="M324" s="300" t="s">
        <v>486</v>
      </c>
      <c r="N324" s="300" t="s">
        <v>660</v>
      </c>
      <c r="O324" s="300" t="s">
        <v>762</v>
      </c>
      <c r="P324" s="300">
        <v>0</v>
      </c>
      <c r="Q324" s="300" t="s">
        <v>763</v>
      </c>
      <c r="R324" s="300" t="s">
        <v>764</v>
      </c>
      <c r="S324" s="300">
        <v>0</v>
      </c>
      <c r="T324" s="300" t="s">
        <v>763</v>
      </c>
      <c r="U324" s="300" t="s">
        <v>764</v>
      </c>
      <c r="V324" s="300" t="s">
        <v>873</v>
      </c>
      <c r="W324" s="300" t="s">
        <v>766</v>
      </c>
      <c r="X324" s="300" t="b">
        <v>1</v>
      </c>
      <c r="Y324" s="300">
        <v>3105</v>
      </c>
      <c r="Z324" s="300" t="s">
        <v>853</v>
      </c>
      <c r="AA324" s="300" t="s">
        <v>854</v>
      </c>
      <c r="AB324" s="300" t="s">
        <v>84</v>
      </c>
      <c r="AC324" s="300" t="s">
        <v>84</v>
      </c>
      <c r="AD324" s="300">
        <v>4</v>
      </c>
      <c r="AE324" s="300" t="b">
        <v>0</v>
      </c>
      <c r="AF324" s="300" t="s">
        <v>768</v>
      </c>
      <c r="AG324" s="300" t="s">
        <v>769</v>
      </c>
      <c r="AH324" s="300">
        <v>0</v>
      </c>
      <c r="AI324" s="300">
        <v>0</v>
      </c>
      <c r="AJ324" s="300" t="s">
        <v>770</v>
      </c>
      <c r="AK324" s="300">
        <v>8</v>
      </c>
      <c r="AL324" s="300" t="s">
        <v>814</v>
      </c>
      <c r="AM324" s="300">
        <v>13586620</v>
      </c>
      <c r="AN324" s="300" t="b">
        <v>0</v>
      </c>
      <c r="AO324" s="300">
        <v>8</v>
      </c>
      <c r="AP324" s="300" t="s">
        <v>814</v>
      </c>
      <c r="AQ324" s="300">
        <v>13586620</v>
      </c>
      <c r="AR324" s="300" t="b">
        <v>0</v>
      </c>
      <c r="AS324" s="300">
        <v>13586620</v>
      </c>
      <c r="AT324" s="300" t="b">
        <v>0</v>
      </c>
      <c r="AU324" s="300">
        <v>0</v>
      </c>
      <c r="AV324" s="300" t="b">
        <v>0</v>
      </c>
      <c r="AW324" s="300" t="s">
        <v>1069</v>
      </c>
      <c r="AX324" s="300"/>
      <c r="AY324" s="300" t="s">
        <v>1069</v>
      </c>
      <c r="AZ324" s="300">
        <v>0</v>
      </c>
      <c r="BA324" s="300" t="b">
        <v>0</v>
      </c>
      <c r="BB324" s="300" t="b">
        <v>1</v>
      </c>
      <c r="BC324"/>
      <c r="BD324"/>
      <c r="BE324"/>
      <c r="BF324"/>
      <c r="BG324"/>
      <c r="BH324"/>
      <c r="BI324"/>
      <c r="BJ324"/>
      <c r="BK324"/>
      <c r="BL324"/>
      <c r="BM324"/>
      <c r="BN324"/>
      <c r="BO324"/>
      <c r="BP324"/>
      <c r="BQ324"/>
    </row>
    <row r="325" spans="5:69" ht="16.5" hidden="1" x14ac:dyDescent="0.3">
      <c r="E325" s="300" t="s">
        <v>760</v>
      </c>
      <c r="F325" s="300" t="s">
        <v>651</v>
      </c>
      <c r="G325" s="300">
        <v>20210101</v>
      </c>
      <c r="H325" s="300">
        <v>2021</v>
      </c>
      <c r="I325" s="300">
        <v>52</v>
      </c>
      <c r="J325" s="300">
        <v>2021</v>
      </c>
      <c r="K325" s="300">
        <v>180</v>
      </c>
      <c r="L325" s="300" t="s">
        <v>872</v>
      </c>
      <c r="M325" s="300" t="s">
        <v>486</v>
      </c>
      <c r="N325" s="300" t="s">
        <v>660</v>
      </c>
      <c r="O325" s="300" t="s">
        <v>762</v>
      </c>
      <c r="P325" s="300">
        <v>24</v>
      </c>
      <c r="Q325" s="300" t="s">
        <v>875</v>
      </c>
      <c r="R325" s="300" t="s">
        <v>445</v>
      </c>
      <c r="S325" s="300">
        <v>0</v>
      </c>
      <c r="T325" s="300" t="s">
        <v>763</v>
      </c>
      <c r="U325" s="300" t="s">
        <v>764</v>
      </c>
      <c r="V325" s="300" t="s">
        <v>873</v>
      </c>
      <c r="W325" s="300" t="s">
        <v>766</v>
      </c>
      <c r="X325" s="300" t="b">
        <v>1</v>
      </c>
      <c r="Y325" s="300">
        <v>3105</v>
      </c>
      <c r="Z325" s="300" t="s">
        <v>853</v>
      </c>
      <c r="AA325" s="300" t="s">
        <v>854</v>
      </c>
      <c r="AB325" s="300" t="s">
        <v>84</v>
      </c>
      <c r="AC325" s="300" t="s">
        <v>84</v>
      </c>
      <c r="AD325" s="300">
        <v>4</v>
      </c>
      <c r="AE325" s="300" t="b">
        <v>0</v>
      </c>
      <c r="AF325" s="300" t="s">
        <v>768</v>
      </c>
      <c r="AG325" s="300" t="s">
        <v>769</v>
      </c>
      <c r="AH325" s="300">
        <v>0</v>
      </c>
      <c r="AI325" s="300">
        <v>0</v>
      </c>
      <c r="AJ325" s="300" t="s">
        <v>770</v>
      </c>
      <c r="AK325" s="300">
        <v>8</v>
      </c>
      <c r="AL325" s="300" t="s">
        <v>814</v>
      </c>
      <c r="AM325" s="300">
        <v>1687655</v>
      </c>
      <c r="AN325" s="300" t="b">
        <v>0</v>
      </c>
      <c r="AO325" s="300">
        <v>8</v>
      </c>
      <c r="AP325" s="300" t="s">
        <v>814</v>
      </c>
      <c r="AQ325" s="300">
        <v>1687655</v>
      </c>
      <c r="AR325" s="300" t="b">
        <v>0</v>
      </c>
      <c r="AS325" s="300">
        <v>1687655</v>
      </c>
      <c r="AT325" s="300" t="b">
        <v>0</v>
      </c>
      <c r="AU325" s="300">
        <v>0</v>
      </c>
      <c r="AV325" s="300" t="b">
        <v>0</v>
      </c>
      <c r="AW325" s="300" t="s">
        <v>876</v>
      </c>
      <c r="AX325" s="300"/>
      <c r="AY325" s="300" t="s">
        <v>876</v>
      </c>
      <c r="AZ325" s="300">
        <v>0</v>
      </c>
      <c r="BA325" s="300" t="b">
        <v>0</v>
      </c>
      <c r="BB325" s="300" t="b">
        <v>1</v>
      </c>
      <c r="BC325"/>
      <c r="BD325"/>
      <c r="BE325"/>
      <c r="BF325"/>
      <c r="BG325"/>
      <c r="BH325"/>
      <c r="BI325"/>
      <c r="BJ325"/>
      <c r="BK325"/>
      <c r="BL325"/>
      <c r="BM325"/>
      <c r="BN325"/>
      <c r="BO325"/>
      <c r="BP325"/>
      <c r="BQ325"/>
    </row>
    <row r="326" spans="5:69" ht="16.5" hidden="1" x14ac:dyDescent="0.3">
      <c r="E326" s="300" t="s">
        <v>760</v>
      </c>
      <c r="F326" s="300" t="s">
        <v>651</v>
      </c>
      <c r="G326" s="300">
        <v>20210101</v>
      </c>
      <c r="H326" s="300">
        <v>2021</v>
      </c>
      <c r="I326" s="300">
        <v>52</v>
      </c>
      <c r="J326" s="300">
        <v>2021</v>
      </c>
      <c r="K326" s="300">
        <v>180</v>
      </c>
      <c r="L326" s="300" t="s">
        <v>872</v>
      </c>
      <c r="M326" s="300" t="s">
        <v>486</v>
      </c>
      <c r="N326" s="300" t="s">
        <v>660</v>
      </c>
      <c r="O326" s="300" t="s">
        <v>762</v>
      </c>
      <c r="P326" s="300">
        <v>56</v>
      </c>
      <c r="Q326" s="300" t="s">
        <v>877</v>
      </c>
      <c r="R326" s="300" t="s">
        <v>878</v>
      </c>
      <c r="S326" s="300">
        <v>0</v>
      </c>
      <c r="T326" s="300" t="s">
        <v>763</v>
      </c>
      <c r="U326" s="300" t="s">
        <v>764</v>
      </c>
      <c r="V326" s="300" t="s">
        <v>873</v>
      </c>
      <c r="W326" s="300" t="s">
        <v>766</v>
      </c>
      <c r="X326" s="300" t="b">
        <v>1</v>
      </c>
      <c r="Y326" s="300">
        <v>3105</v>
      </c>
      <c r="Z326" s="300" t="s">
        <v>853</v>
      </c>
      <c r="AA326" s="300" t="s">
        <v>854</v>
      </c>
      <c r="AB326" s="300" t="s">
        <v>84</v>
      </c>
      <c r="AC326" s="300" t="s">
        <v>84</v>
      </c>
      <c r="AD326" s="300">
        <v>4</v>
      </c>
      <c r="AE326" s="300" t="b">
        <v>0</v>
      </c>
      <c r="AF326" s="300" t="s">
        <v>768</v>
      </c>
      <c r="AG326" s="300" t="s">
        <v>769</v>
      </c>
      <c r="AH326" s="300">
        <v>0</v>
      </c>
      <c r="AI326" s="300">
        <v>0</v>
      </c>
      <c r="AJ326" s="300" t="s">
        <v>770</v>
      </c>
      <c r="AK326" s="300">
        <v>8</v>
      </c>
      <c r="AL326" s="300" t="s">
        <v>814</v>
      </c>
      <c r="AM326" s="300">
        <v>312855</v>
      </c>
      <c r="AN326" s="300" t="b">
        <v>0</v>
      </c>
      <c r="AO326" s="300">
        <v>8</v>
      </c>
      <c r="AP326" s="300" t="s">
        <v>814</v>
      </c>
      <c r="AQ326" s="300">
        <v>312855</v>
      </c>
      <c r="AR326" s="300" t="b">
        <v>0</v>
      </c>
      <c r="AS326" s="300">
        <v>312855</v>
      </c>
      <c r="AT326" s="300" t="b">
        <v>0</v>
      </c>
      <c r="AU326" s="300">
        <v>0</v>
      </c>
      <c r="AV326" s="300" t="b">
        <v>0</v>
      </c>
      <c r="AW326" s="300" t="s">
        <v>1070</v>
      </c>
      <c r="AX326" s="300"/>
      <c r="AY326" s="300" t="s">
        <v>1070</v>
      </c>
      <c r="AZ326" s="300">
        <v>0</v>
      </c>
      <c r="BA326" s="300" t="b">
        <v>0</v>
      </c>
      <c r="BB326" s="300" t="b">
        <v>1</v>
      </c>
      <c r="BC326"/>
      <c r="BD326"/>
      <c r="BE326"/>
      <c r="BF326"/>
      <c r="BG326"/>
      <c r="BH326"/>
      <c r="BI326"/>
      <c r="BJ326"/>
      <c r="BK326"/>
      <c r="BL326"/>
      <c r="BM326"/>
      <c r="BN326"/>
      <c r="BO326"/>
      <c r="BP326"/>
      <c r="BQ326"/>
    </row>
    <row r="327" spans="5:69" ht="16.5" hidden="1" x14ac:dyDescent="0.3">
      <c r="E327" s="300" t="s">
        <v>760</v>
      </c>
      <c r="F327" s="300" t="s">
        <v>651</v>
      </c>
      <c r="G327" s="300">
        <v>20210101</v>
      </c>
      <c r="H327" s="300">
        <v>2021</v>
      </c>
      <c r="I327" s="300">
        <v>52</v>
      </c>
      <c r="J327" s="300">
        <v>2021</v>
      </c>
      <c r="K327" s="300">
        <v>180</v>
      </c>
      <c r="L327" s="300" t="s">
        <v>872</v>
      </c>
      <c r="M327" s="300" t="s">
        <v>486</v>
      </c>
      <c r="N327" s="300" t="s">
        <v>660</v>
      </c>
      <c r="O327" s="300" t="s">
        <v>762</v>
      </c>
      <c r="P327" s="300">
        <v>112</v>
      </c>
      <c r="Q327" s="300" t="s">
        <v>880</v>
      </c>
      <c r="R327" s="300" t="s">
        <v>881</v>
      </c>
      <c r="S327" s="300">
        <v>0</v>
      </c>
      <c r="T327" s="300" t="s">
        <v>763</v>
      </c>
      <c r="U327" s="300" t="s">
        <v>764</v>
      </c>
      <c r="V327" s="300" t="s">
        <v>873</v>
      </c>
      <c r="W327" s="300" t="s">
        <v>766</v>
      </c>
      <c r="X327" s="300" t="b">
        <v>1</v>
      </c>
      <c r="Y327" s="300">
        <v>3105</v>
      </c>
      <c r="Z327" s="300" t="s">
        <v>853</v>
      </c>
      <c r="AA327" s="300" t="s">
        <v>854</v>
      </c>
      <c r="AB327" s="300" t="s">
        <v>84</v>
      </c>
      <c r="AC327" s="300" t="s">
        <v>84</v>
      </c>
      <c r="AD327" s="300">
        <v>4</v>
      </c>
      <c r="AE327" s="300" t="b">
        <v>0</v>
      </c>
      <c r="AF327" s="300" t="s">
        <v>768</v>
      </c>
      <c r="AG327" s="300" t="s">
        <v>769</v>
      </c>
      <c r="AH327" s="300">
        <v>0</v>
      </c>
      <c r="AI327" s="300">
        <v>0</v>
      </c>
      <c r="AJ327" s="300" t="s">
        <v>770</v>
      </c>
      <c r="AK327" s="300">
        <v>8</v>
      </c>
      <c r="AL327" s="300" t="s">
        <v>814</v>
      </c>
      <c r="AM327" s="300">
        <v>837000</v>
      </c>
      <c r="AN327" s="300" t="b">
        <v>0</v>
      </c>
      <c r="AO327" s="300">
        <v>8</v>
      </c>
      <c r="AP327" s="300" t="s">
        <v>814</v>
      </c>
      <c r="AQ327" s="300">
        <v>837000</v>
      </c>
      <c r="AR327" s="300" t="b">
        <v>0</v>
      </c>
      <c r="AS327" s="300">
        <v>837000</v>
      </c>
      <c r="AT327" s="300" t="b">
        <v>0</v>
      </c>
      <c r="AU327" s="300">
        <v>0</v>
      </c>
      <c r="AV327" s="300" t="b">
        <v>0</v>
      </c>
      <c r="AW327" s="300" t="s">
        <v>1071</v>
      </c>
      <c r="AX327" s="300"/>
      <c r="AY327" s="300" t="s">
        <v>1071</v>
      </c>
      <c r="AZ327" s="300">
        <v>0</v>
      </c>
      <c r="BA327" s="300" t="b">
        <v>0</v>
      </c>
      <c r="BB327" s="300" t="b">
        <v>1</v>
      </c>
      <c r="BC327"/>
      <c r="BD327"/>
      <c r="BE327"/>
      <c r="BF327"/>
      <c r="BG327"/>
      <c r="BH327"/>
      <c r="BI327"/>
      <c r="BJ327"/>
      <c r="BK327"/>
      <c r="BL327"/>
      <c r="BM327"/>
      <c r="BN327"/>
      <c r="BO327"/>
      <c r="BP327"/>
      <c r="BQ327"/>
    </row>
    <row r="328" spans="5:69" ht="16.5" hidden="1" x14ac:dyDescent="0.3">
      <c r="E328" s="300" t="s">
        <v>760</v>
      </c>
      <c r="F328" s="300" t="s">
        <v>651</v>
      </c>
      <c r="G328" s="300">
        <v>20210101</v>
      </c>
      <c r="H328" s="300">
        <v>2021</v>
      </c>
      <c r="I328" s="300">
        <v>52</v>
      </c>
      <c r="J328" s="300">
        <v>2021</v>
      </c>
      <c r="K328" s="300">
        <v>180</v>
      </c>
      <c r="L328" s="300" t="s">
        <v>872</v>
      </c>
      <c r="M328" s="300" t="s">
        <v>486</v>
      </c>
      <c r="N328" s="300" t="s">
        <v>660</v>
      </c>
      <c r="O328" s="300" t="s">
        <v>762</v>
      </c>
      <c r="P328" s="300">
        <v>156</v>
      </c>
      <c r="Q328" s="300" t="s">
        <v>773</v>
      </c>
      <c r="R328" s="300" t="s">
        <v>774</v>
      </c>
      <c r="S328" s="300">
        <v>0</v>
      </c>
      <c r="T328" s="300" t="s">
        <v>763</v>
      </c>
      <c r="U328" s="300" t="s">
        <v>764</v>
      </c>
      <c r="V328" s="300" t="s">
        <v>873</v>
      </c>
      <c r="W328" s="300" t="s">
        <v>766</v>
      </c>
      <c r="X328" s="300" t="b">
        <v>1</v>
      </c>
      <c r="Y328" s="300">
        <v>3105</v>
      </c>
      <c r="Z328" s="300" t="s">
        <v>853</v>
      </c>
      <c r="AA328" s="300" t="s">
        <v>854</v>
      </c>
      <c r="AB328" s="300" t="s">
        <v>84</v>
      </c>
      <c r="AC328" s="300" t="s">
        <v>84</v>
      </c>
      <c r="AD328" s="300">
        <v>4</v>
      </c>
      <c r="AE328" s="300" t="b">
        <v>0</v>
      </c>
      <c r="AF328" s="300" t="s">
        <v>768</v>
      </c>
      <c r="AG328" s="300" t="s">
        <v>769</v>
      </c>
      <c r="AH328" s="300">
        <v>0</v>
      </c>
      <c r="AI328" s="300">
        <v>0</v>
      </c>
      <c r="AJ328" s="300" t="s">
        <v>770</v>
      </c>
      <c r="AK328" s="300">
        <v>8</v>
      </c>
      <c r="AL328" s="300" t="s">
        <v>814</v>
      </c>
      <c r="AM328" s="300">
        <v>218332</v>
      </c>
      <c r="AN328" s="300" t="b">
        <v>0</v>
      </c>
      <c r="AO328" s="300">
        <v>8</v>
      </c>
      <c r="AP328" s="300" t="s">
        <v>814</v>
      </c>
      <c r="AQ328" s="300">
        <v>218332</v>
      </c>
      <c r="AR328" s="300" t="b">
        <v>0</v>
      </c>
      <c r="AS328" s="300">
        <v>218332</v>
      </c>
      <c r="AT328" s="300" t="b">
        <v>0</v>
      </c>
      <c r="AU328" s="300">
        <v>0</v>
      </c>
      <c r="AV328" s="300" t="b">
        <v>0</v>
      </c>
      <c r="AW328" s="300" t="s">
        <v>1072</v>
      </c>
      <c r="AX328" s="300"/>
      <c r="AY328" s="300" t="s">
        <v>1072</v>
      </c>
      <c r="AZ328" s="300">
        <v>0</v>
      </c>
      <c r="BA328" s="300" t="b">
        <v>0</v>
      </c>
      <c r="BB328" s="300" t="b">
        <v>1</v>
      </c>
      <c r="BC328"/>
      <c r="BD328"/>
      <c r="BE328"/>
      <c r="BF328"/>
      <c r="BG328"/>
      <c r="BH328"/>
      <c r="BI328"/>
      <c r="BJ328"/>
      <c r="BK328"/>
      <c r="BL328"/>
      <c r="BM328"/>
      <c r="BN328"/>
      <c r="BO328"/>
      <c r="BP328"/>
      <c r="BQ328"/>
    </row>
    <row r="329" spans="5:69" ht="16.5" hidden="1" x14ac:dyDescent="0.3">
      <c r="E329" s="300" t="s">
        <v>760</v>
      </c>
      <c r="F329" s="300" t="s">
        <v>651</v>
      </c>
      <c r="G329" s="300">
        <v>20210101</v>
      </c>
      <c r="H329" s="300">
        <v>2021</v>
      </c>
      <c r="I329" s="300">
        <v>52</v>
      </c>
      <c r="J329" s="300">
        <v>2021</v>
      </c>
      <c r="K329" s="300">
        <v>180</v>
      </c>
      <c r="L329" s="300" t="s">
        <v>872</v>
      </c>
      <c r="M329" s="300" t="s">
        <v>486</v>
      </c>
      <c r="N329" s="300" t="s">
        <v>660</v>
      </c>
      <c r="O329" s="300" t="s">
        <v>762</v>
      </c>
      <c r="P329" s="300">
        <v>251</v>
      </c>
      <c r="Q329" s="300" t="s">
        <v>778</v>
      </c>
      <c r="R329" s="300" t="s">
        <v>779</v>
      </c>
      <c r="S329" s="300">
        <v>0</v>
      </c>
      <c r="T329" s="300" t="s">
        <v>763</v>
      </c>
      <c r="U329" s="300" t="s">
        <v>764</v>
      </c>
      <c r="V329" s="300" t="s">
        <v>873</v>
      </c>
      <c r="W329" s="300" t="s">
        <v>766</v>
      </c>
      <c r="X329" s="300" t="b">
        <v>1</v>
      </c>
      <c r="Y329" s="300">
        <v>3105</v>
      </c>
      <c r="Z329" s="300" t="s">
        <v>853</v>
      </c>
      <c r="AA329" s="300" t="s">
        <v>854</v>
      </c>
      <c r="AB329" s="300" t="s">
        <v>84</v>
      </c>
      <c r="AC329" s="300" t="s">
        <v>84</v>
      </c>
      <c r="AD329" s="300">
        <v>4</v>
      </c>
      <c r="AE329" s="300" t="b">
        <v>0</v>
      </c>
      <c r="AF329" s="300" t="s">
        <v>768</v>
      </c>
      <c r="AG329" s="300" t="s">
        <v>769</v>
      </c>
      <c r="AH329" s="300">
        <v>0</v>
      </c>
      <c r="AI329" s="300">
        <v>0</v>
      </c>
      <c r="AJ329" s="300" t="s">
        <v>770</v>
      </c>
      <c r="AK329" s="300">
        <v>8</v>
      </c>
      <c r="AL329" s="300" t="s">
        <v>814</v>
      </c>
      <c r="AM329" s="300">
        <v>27555</v>
      </c>
      <c r="AN329" s="300" t="b">
        <v>0</v>
      </c>
      <c r="AO329" s="300">
        <v>8</v>
      </c>
      <c r="AP329" s="300" t="s">
        <v>814</v>
      </c>
      <c r="AQ329" s="300">
        <v>27555</v>
      </c>
      <c r="AR329" s="300" t="b">
        <v>0</v>
      </c>
      <c r="AS329" s="300">
        <v>27555</v>
      </c>
      <c r="AT329" s="300" t="b">
        <v>0</v>
      </c>
      <c r="AU329" s="300">
        <v>0</v>
      </c>
      <c r="AV329" s="300" t="b">
        <v>0</v>
      </c>
      <c r="AW329" s="300" t="s">
        <v>884</v>
      </c>
      <c r="AX329" s="300"/>
      <c r="AY329" s="300" t="s">
        <v>884</v>
      </c>
      <c r="AZ329" s="300">
        <v>0</v>
      </c>
      <c r="BA329" s="300" t="b">
        <v>0</v>
      </c>
      <c r="BB329" s="300" t="b">
        <v>1</v>
      </c>
      <c r="BC329"/>
      <c r="BD329"/>
      <c r="BE329"/>
      <c r="BF329"/>
      <c r="BG329"/>
      <c r="BH329"/>
      <c r="BI329"/>
      <c r="BJ329"/>
      <c r="BK329"/>
      <c r="BL329"/>
      <c r="BM329"/>
      <c r="BN329"/>
      <c r="BO329"/>
      <c r="BP329"/>
      <c r="BQ329"/>
    </row>
    <row r="330" spans="5:69" ht="16.5" hidden="1" x14ac:dyDescent="0.3">
      <c r="E330" s="300" t="s">
        <v>760</v>
      </c>
      <c r="F330" s="300" t="s">
        <v>651</v>
      </c>
      <c r="G330" s="300">
        <v>20210101</v>
      </c>
      <c r="H330" s="300">
        <v>2021</v>
      </c>
      <c r="I330" s="300">
        <v>52</v>
      </c>
      <c r="J330" s="300">
        <v>2021</v>
      </c>
      <c r="K330" s="300">
        <v>180</v>
      </c>
      <c r="L330" s="300" t="s">
        <v>872</v>
      </c>
      <c r="M330" s="300" t="s">
        <v>486</v>
      </c>
      <c r="N330" s="300" t="s">
        <v>660</v>
      </c>
      <c r="O330" s="300" t="s">
        <v>762</v>
      </c>
      <c r="P330" s="300">
        <v>276</v>
      </c>
      <c r="Q330" s="300" t="s">
        <v>781</v>
      </c>
      <c r="R330" s="300" t="s">
        <v>782</v>
      </c>
      <c r="S330" s="300">
        <v>0</v>
      </c>
      <c r="T330" s="300" t="s">
        <v>763</v>
      </c>
      <c r="U330" s="300" t="s">
        <v>764</v>
      </c>
      <c r="V330" s="300" t="s">
        <v>873</v>
      </c>
      <c r="W330" s="300" t="s">
        <v>766</v>
      </c>
      <c r="X330" s="300" t="b">
        <v>1</v>
      </c>
      <c r="Y330" s="300">
        <v>3105</v>
      </c>
      <c r="Z330" s="300" t="s">
        <v>853</v>
      </c>
      <c r="AA330" s="300" t="s">
        <v>854</v>
      </c>
      <c r="AB330" s="300" t="s">
        <v>84</v>
      </c>
      <c r="AC330" s="300" t="s">
        <v>84</v>
      </c>
      <c r="AD330" s="300">
        <v>4</v>
      </c>
      <c r="AE330" s="300" t="b">
        <v>0</v>
      </c>
      <c r="AF330" s="300" t="s">
        <v>768</v>
      </c>
      <c r="AG330" s="300" t="s">
        <v>769</v>
      </c>
      <c r="AH330" s="300">
        <v>0</v>
      </c>
      <c r="AI330" s="300">
        <v>0</v>
      </c>
      <c r="AJ330" s="300" t="s">
        <v>770</v>
      </c>
      <c r="AK330" s="300">
        <v>8</v>
      </c>
      <c r="AL330" s="300" t="s">
        <v>814</v>
      </c>
      <c r="AM330" s="300">
        <v>370</v>
      </c>
      <c r="AN330" s="300" t="b">
        <v>0</v>
      </c>
      <c r="AO330" s="300">
        <v>8</v>
      </c>
      <c r="AP330" s="300" t="s">
        <v>814</v>
      </c>
      <c r="AQ330" s="300">
        <v>370</v>
      </c>
      <c r="AR330" s="300" t="b">
        <v>0</v>
      </c>
      <c r="AS330" s="300">
        <v>370</v>
      </c>
      <c r="AT330" s="300" t="b">
        <v>0</v>
      </c>
      <c r="AU330" s="300">
        <v>0</v>
      </c>
      <c r="AV330" s="300" t="b">
        <v>0</v>
      </c>
      <c r="AW330" s="300" t="s">
        <v>1073</v>
      </c>
      <c r="AX330" s="300"/>
      <c r="AY330" s="300" t="s">
        <v>1073</v>
      </c>
      <c r="AZ330" s="300">
        <v>0</v>
      </c>
      <c r="BA330" s="300" t="b">
        <v>0</v>
      </c>
      <c r="BB330" s="300" t="b">
        <v>1</v>
      </c>
      <c r="BC330"/>
      <c r="BD330"/>
      <c r="BE330"/>
      <c r="BF330"/>
      <c r="BG330"/>
      <c r="BH330"/>
      <c r="BI330"/>
      <c r="BJ330"/>
      <c r="BK330"/>
      <c r="BL330"/>
      <c r="BM330"/>
      <c r="BN330"/>
      <c r="BO330"/>
      <c r="BP330"/>
      <c r="BQ330"/>
    </row>
    <row r="331" spans="5:69" ht="16.5" hidden="1" x14ac:dyDescent="0.3">
      <c r="E331" s="300" t="s">
        <v>760</v>
      </c>
      <c r="F331" s="300" t="s">
        <v>651</v>
      </c>
      <c r="G331" s="300">
        <v>20210101</v>
      </c>
      <c r="H331" s="300">
        <v>2021</v>
      </c>
      <c r="I331" s="300">
        <v>52</v>
      </c>
      <c r="J331" s="300">
        <v>2021</v>
      </c>
      <c r="K331" s="300">
        <v>180</v>
      </c>
      <c r="L331" s="300" t="s">
        <v>872</v>
      </c>
      <c r="M331" s="300" t="s">
        <v>486</v>
      </c>
      <c r="N331" s="300" t="s">
        <v>660</v>
      </c>
      <c r="O331" s="300" t="s">
        <v>762</v>
      </c>
      <c r="P331" s="300">
        <v>380</v>
      </c>
      <c r="Q331" s="300" t="s">
        <v>886</v>
      </c>
      <c r="R331" s="300" t="s">
        <v>887</v>
      </c>
      <c r="S331" s="300">
        <v>0</v>
      </c>
      <c r="T331" s="300" t="s">
        <v>763</v>
      </c>
      <c r="U331" s="300" t="s">
        <v>764</v>
      </c>
      <c r="V331" s="300" t="s">
        <v>873</v>
      </c>
      <c r="W331" s="300" t="s">
        <v>766</v>
      </c>
      <c r="X331" s="300" t="b">
        <v>1</v>
      </c>
      <c r="Y331" s="300">
        <v>3105</v>
      </c>
      <c r="Z331" s="300" t="s">
        <v>853</v>
      </c>
      <c r="AA331" s="300" t="s">
        <v>854</v>
      </c>
      <c r="AB331" s="300" t="s">
        <v>84</v>
      </c>
      <c r="AC331" s="300" t="s">
        <v>84</v>
      </c>
      <c r="AD331" s="300">
        <v>4</v>
      </c>
      <c r="AE331" s="300" t="b">
        <v>0</v>
      </c>
      <c r="AF331" s="300" t="s">
        <v>768</v>
      </c>
      <c r="AG331" s="300" t="s">
        <v>769</v>
      </c>
      <c r="AH331" s="300">
        <v>0</v>
      </c>
      <c r="AI331" s="300">
        <v>0</v>
      </c>
      <c r="AJ331" s="300" t="s">
        <v>770</v>
      </c>
      <c r="AK331" s="300">
        <v>8</v>
      </c>
      <c r="AL331" s="300" t="s">
        <v>814</v>
      </c>
      <c r="AM331" s="300">
        <v>10115</v>
      </c>
      <c r="AN331" s="300" t="b">
        <v>0</v>
      </c>
      <c r="AO331" s="300">
        <v>8</v>
      </c>
      <c r="AP331" s="300" t="s">
        <v>814</v>
      </c>
      <c r="AQ331" s="300">
        <v>10115</v>
      </c>
      <c r="AR331" s="300" t="b">
        <v>0</v>
      </c>
      <c r="AS331" s="300">
        <v>10115</v>
      </c>
      <c r="AT331" s="300" t="b">
        <v>0</v>
      </c>
      <c r="AU331" s="300">
        <v>0</v>
      </c>
      <c r="AV331" s="300" t="b">
        <v>0</v>
      </c>
      <c r="AW331" s="300" t="s">
        <v>1074</v>
      </c>
      <c r="AX331" s="300"/>
      <c r="AY331" s="300" t="s">
        <v>1074</v>
      </c>
      <c r="AZ331" s="300">
        <v>0</v>
      </c>
      <c r="BA331" s="300" t="b">
        <v>0</v>
      </c>
      <c r="BB331" s="300" t="b">
        <v>1</v>
      </c>
      <c r="BC331"/>
      <c r="BD331"/>
      <c r="BE331"/>
      <c r="BF331"/>
      <c r="BG331"/>
      <c r="BH331"/>
      <c r="BI331"/>
      <c r="BJ331"/>
      <c r="BK331"/>
      <c r="BL331"/>
      <c r="BM331"/>
      <c r="BN331"/>
      <c r="BO331"/>
      <c r="BP331"/>
      <c r="BQ331"/>
    </row>
    <row r="332" spans="5:69" ht="16.5" hidden="1" x14ac:dyDescent="0.3">
      <c r="E332" s="300" t="s">
        <v>760</v>
      </c>
      <c r="F332" s="300" t="s">
        <v>651</v>
      </c>
      <c r="G332" s="300">
        <v>20210101</v>
      </c>
      <c r="H332" s="300">
        <v>2021</v>
      </c>
      <c r="I332" s="300">
        <v>52</v>
      </c>
      <c r="J332" s="300">
        <v>2021</v>
      </c>
      <c r="K332" s="300">
        <v>180</v>
      </c>
      <c r="L332" s="300" t="s">
        <v>872</v>
      </c>
      <c r="M332" s="300" t="s">
        <v>486</v>
      </c>
      <c r="N332" s="300" t="s">
        <v>660</v>
      </c>
      <c r="O332" s="300" t="s">
        <v>762</v>
      </c>
      <c r="P332" s="300">
        <v>404</v>
      </c>
      <c r="Q332" s="300" t="s">
        <v>892</v>
      </c>
      <c r="R332" s="300" t="s">
        <v>430</v>
      </c>
      <c r="S332" s="300">
        <v>0</v>
      </c>
      <c r="T332" s="300" t="s">
        <v>763</v>
      </c>
      <c r="U332" s="300" t="s">
        <v>764</v>
      </c>
      <c r="V332" s="300" t="s">
        <v>873</v>
      </c>
      <c r="W332" s="300" t="s">
        <v>766</v>
      </c>
      <c r="X332" s="300" t="b">
        <v>1</v>
      </c>
      <c r="Y332" s="300">
        <v>3105</v>
      </c>
      <c r="Z332" s="300" t="s">
        <v>853</v>
      </c>
      <c r="AA332" s="300" t="s">
        <v>854</v>
      </c>
      <c r="AB332" s="300" t="s">
        <v>84</v>
      </c>
      <c r="AC332" s="300" t="s">
        <v>84</v>
      </c>
      <c r="AD332" s="300">
        <v>4</v>
      </c>
      <c r="AE332" s="300" t="b">
        <v>0</v>
      </c>
      <c r="AF332" s="300" t="s">
        <v>768</v>
      </c>
      <c r="AG332" s="300" t="s">
        <v>769</v>
      </c>
      <c r="AH332" s="300">
        <v>0</v>
      </c>
      <c r="AI332" s="300">
        <v>0</v>
      </c>
      <c r="AJ332" s="300" t="s">
        <v>770</v>
      </c>
      <c r="AK332" s="300">
        <v>8</v>
      </c>
      <c r="AL332" s="300" t="s">
        <v>814</v>
      </c>
      <c r="AM332" s="300">
        <v>263500</v>
      </c>
      <c r="AN332" s="300" t="b">
        <v>0</v>
      </c>
      <c r="AO332" s="300">
        <v>8</v>
      </c>
      <c r="AP332" s="300" t="s">
        <v>814</v>
      </c>
      <c r="AQ332" s="300">
        <v>263500</v>
      </c>
      <c r="AR332" s="300" t="b">
        <v>0</v>
      </c>
      <c r="AS332" s="300">
        <v>263500</v>
      </c>
      <c r="AT332" s="300" t="b">
        <v>0</v>
      </c>
      <c r="AU332" s="300">
        <v>0</v>
      </c>
      <c r="AV332" s="300" t="b">
        <v>0</v>
      </c>
      <c r="AW332" s="300" t="s">
        <v>893</v>
      </c>
      <c r="AX332" s="300"/>
      <c r="AY332" s="300" t="s">
        <v>893</v>
      </c>
      <c r="AZ332" s="300">
        <v>0</v>
      </c>
      <c r="BA332" s="300" t="b">
        <v>0</v>
      </c>
      <c r="BB332" s="300" t="b">
        <v>1</v>
      </c>
      <c r="BC332"/>
      <c r="BD332"/>
      <c r="BE332"/>
      <c r="BF332"/>
      <c r="BG332"/>
      <c r="BH332"/>
      <c r="BI332"/>
      <c r="BJ332"/>
      <c r="BK332"/>
      <c r="BL332"/>
      <c r="BM332"/>
      <c r="BN332"/>
      <c r="BO332"/>
      <c r="BP332"/>
      <c r="BQ332"/>
    </row>
    <row r="333" spans="5:69" ht="16.5" hidden="1" x14ac:dyDescent="0.3">
      <c r="E333" s="300" t="s">
        <v>760</v>
      </c>
      <c r="F333" s="300" t="s">
        <v>651</v>
      </c>
      <c r="G333" s="300">
        <v>20210101</v>
      </c>
      <c r="H333" s="300">
        <v>2021</v>
      </c>
      <c r="I333" s="300">
        <v>52</v>
      </c>
      <c r="J333" s="300">
        <v>2021</v>
      </c>
      <c r="K333" s="300">
        <v>180</v>
      </c>
      <c r="L333" s="300" t="s">
        <v>872</v>
      </c>
      <c r="M333" s="300" t="s">
        <v>486</v>
      </c>
      <c r="N333" s="300" t="s">
        <v>660</v>
      </c>
      <c r="O333" s="300" t="s">
        <v>762</v>
      </c>
      <c r="P333" s="300">
        <v>422</v>
      </c>
      <c r="Q333" s="300" t="s">
        <v>894</v>
      </c>
      <c r="R333" s="300" t="s">
        <v>895</v>
      </c>
      <c r="S333" s="300">
        <v>0</v>
      </c>
      <c r="T333" s="300" t="s">
        <v>763</v>
      </c>
      <c r="U333" s="300" t="s">
        <v>764</v>
      </c>
      <c r="V333" s="300" t="s">
        <v>873</v>
      </c>
      <c r="W333" s="300" t="s">
        <v>766</v>
      </c>
      <c r="X333" s="300" t="b">
        <v>1</v>
      </c>
      <c r="Y333" s="300">
        <v>3105</v>
      </c>
      <c r="Z333" s="300" t="s">
        <v>853</v>
      </c>
      <c r="AA333" s="300" t="s">
        <v>854</v>
      </c>
      <c r="AB333" s="300" t="s">
        <v>84</v>
      </c>
      <c r="AC333" s="300" t="s">
        <v>84</v>
      </c>
      <c r="AD333" s="300">
        <v>4</v>
      </c>
      <c r="AE333" s="300" t="b">
        <v>0</v>
      </c>
      <c r="AF333" s="300" t="s">
        <v>768</v>
      </c>
      <c r="AG333" s="300" t="s">
        <v>769</v>
      </c>
      <c r="AH333" s="300">
        <v>0</v>
      </c>
      <c r="AI333" s="300">
        <v>0</v>
      </c>
      <c r="AJ333" s="300" t="s">
        <v>770</v>
      </c>
      <c r="AK333" s="300">
        <v>8</v>
      </c>
      <c r="AL333" s="300" t="s">
        <v>814</v>
      </c>
      <c r="AM333" s="300">
        <v>1494</v>
      </c>
      <c r="AN333" s="300" t="b">
        <v>0</v>
      </c>
      <c r="AO333" s="300">
        <v>8</v>
      </c>
      <c r="AP333" s="300" t="s">
        <v>814</v>
      </c>
      <c r="AQ333" s="300">
        <v>1494</v>
      </c>
      <c r="AR333" s="300" t="b">
        <v>0</v>
      </c>
      <c r="AS333" s="300">
        <v>1494</v>
      </c>
      <c r="AT333" s="300" t="b">
        <v>0</v>
      </c>
      <c r="AU333" s="300">
        <v>0</v>
      </c>
      <c r="AV333" s="300" t="b">
        <v>0</v>
      </c>
      <c r="AW333" s="300" t="s">
        <v>1075</v>
      </c>
      <c r="AX333" s="300"/>
      <c r="AY333" s="300" t="s">
        <v>1075</v>
      </c>
      <c r="AZ333" s="300">
        <v>0</v>
      </c>
      <c r="BA333" s="300" t="b">
        <v>0</v>
      </c>
      <c r="BB333" s="300" t="b">
        <v>1</v>
      </c>
      <c r="BC333"/>
      <c r="BD333"/>
      <c r="BE333"/>
      <c r="BF333"/>
      <c r="BG333"/>
      <c r="BH333"/>
      <c r="BI333"/>
      <c r="BJ333"/>
      <c r="BK333"/>
      <c r="BL333"/>
      <c r="BM333"/>
      <c r="BN333"/>
      <c r="BO333"/>
      <c r="BP333"/>
      <c r="BQ333"/>
    </row>
    <row r="334" spans="5:69" ht="16.5" hidden="1" x14ac:dyDescent="0.3">
      <c r="E334" s="300" t="s">
        <v>760</v>
      </c>
      <c r="F334" s="300" t="s">
        <v>651</v>
      </c>
      <c r="G334" s="300">
        <v>20210101</v>
      </c>
      <c r="H334" s="300">
        <v>2021</v>
      </c>
      <c r="I334" s="300">
        <v>52</v>
      </c>
      <c r="J334" s="300">
        <v>2021</v>
      </c>
      <c r="K334" s="300">
        <v>180</v>
      </c>
      <c r="L334" s="300" t="s">
        <v>872</v>
      </c>
      <c r="M334" s="300" t="s">
        <v>486</v>
      </c>
      <c r="N334" s="300" t="s">
        <v>660</v>
      </c>
      <c r="O334" s="300" t="s">
        <v>762</v>
      </c>
      <c r="P334" s="300">
        <v>440</v>
      </c>
      <c r="Q334" s="300" t="s">
        <v>897</v>
      </c>
      <c r="R334" s="300" t="s">
        <v>898</v>
      </c>
      <c r="S334" s="300">
        <v>0</v>
      </c>
      <c r="T334" s="300" t="s">
        <v>763</v>
      </c>
      <c r="U334" s="300" t="s">
        <v>764</v>
      </c>
      <c r="V334" s="300" t="s">
        <v>873</v>
      </c>
      <c r="W334" s="300" t="s">
        <v>766</v>
      </c>
      <c r="X334" s="300" t="b">
        <v>1</v>
      </c>
      <c r="Y334" s="300">
        <v>3105</v>
      </c>
      <c r="Z334" s="300" t="s">
        <v>853</v>
      </c>
      <c r="AA334" s="300" t="s">
        <v>854</v>
      </c>
      <c r="AB334" s="300" t="s">
        <v>84</v>
      </c>
      <c r="AC334" s="300" t="s">
        <v>84</v>
      </c>
      <c r="AD334" s="300">
        <v>4</v>
      </c>
      <c r="AE334" s="300" t="b">
        <v>0</v>
      </c>
      <c r="AF334" s="300" t="s">
        <v>768</v>
      </c>
      <c r="AG334" s="300" t="s">
        <v>769</v>
      </c>
      <c r="AH334" s="300">
        <v>0</v>
      </c>
      <c r="AI334" s="300">
        <v>0</v>
      </c>
      <c r="AJ334" s="300" t="s">
        <v>770</v>
      </c>
      <c r="AK334" s="300">
        <v>8</v>
      </c>
      <c r="AL334" s="300" t="s">
        <v>814</v>
      </c>
      <c r="AM334" s="300">
        <v>972000</v>
      </c>
      <c r="AN334" s="300" t="b">
        <v>0</v>
      </c>
      <c r="AO334" s="300">
        <v>8</v>
      </c>
      <c r="AP334" s="300" t="s">
        <v>814</v>
      </c>
      <c r="AQ334" s="300">
        <v>972000</v>
      </c>
      <c r="AR334" s="300" t="b">
        <v>0</v>
      </c>
      <c r="AS334" s="300">
        <v>972000</v>
      </c>
      <c r="AT334" s="300" t="b">
        <v>0</v>
      </c>
      <c r="AU334" s="300">
        <v>0</v>
      </c>
      <c r="AV334" s="300" t="b">
        <v>0</v>
      </c>
      <c r="AW334" s="300" t="s">
        <v>899</v>
      </c>
      <c r="AX334" s="300"/>
      <c r="AY334" s="300" t="s">
        <v>899</v>
      </c>
      <c r="AZ334" s="300">
        <v>0</v>
      </c>
      <c r="BA334" s="300" t="b">
        <v>0</v>
      </c>
      <c r="BB334" s="300" t="b">
        <v>1</v>
      </c>
      <c r="BC334"/>
      <c r="BD334"/>
      <c r="BE334"/>
      <c r="BF334"/>
      <c r="BG334"/>
      <c r="BH334"/>
      <c r="BI334"/>
      <c r="BJ334"/>
      <c r="BK334"/>
      <c r="BL334"/>
      <c r="BM334"/>
      <c r="BN334"/>
      <c r="BO334"/>
      <c r="BP334"/>
      <c r="BQ334"/>
    </row>
    <row r="335" spans="5:69" ht="16.5" hidden="1" x14ac:dyDescent="0.3">
      <c r="E335" s="300" t="s">
        <v>760</v>
      </c>
      <c r="F335" s="300" t="s">
        <v>651</v>
      </c>
      <c r="G335" s="300">
        <v>20210101</v>
      </c>
      <c r="H335" s="300">
        <v>2021</v>
      </c>
      <c r="I335" s="300">
        <v>52</v>
      </c>
      <c r="J335" s="300">
        <v>2021</v>
      </c>
      <c r="K335" s="300">
        <v>180</v>
      </c>
      <c r="L335" s="300" t="s">
        <v>872</v>
      </c>
      <c r="M335" s="300" t="s">
        <v>486</v>
      </c>
      <c r="N335" s="300" t="s">
        <v>660</v>
      </c>
      <c r="O335" s="300" t="s">
        <v>762</v>
      </c>
      <c r="P335" s="300">
        <v>442</v>
      </c>
      <c r="Q335" s="300" t="s">
        <v>900</v>
      </c>
      <c r="R335" s="300" t="s">
        <v>901</v>
      </c>
      <c r="S335" s="300">
        <v>0</v>
      </c>
      <c r="T335" s="300" t="s">
        <v>763</v>
      </c>
      <c r="U335" s="300" t="s">
        <v>764</v>
      </c>
      <c r="V335" s="300" t="s">
        <v>873</v>
      </c>
      <c r="W335" s="300" t="s">
        <v>766</v>
      </c>
      <c r="X335" s="300" t="b">
        <v>1</v>
      </c>
      <c r="Y335" s="300">
        <v>3105</v>
      </c>
      <c r="Z335" s="300" t="s">
        <v>853</v>
      </c>
      <c r="AA335" s="300" t="s">
        <v>854</v>
      </c>
      <c r="AB335" s="300" t="s">
        <v>84</v>
      </c>
      <c r="AC335" s="300" t="s">
        <v>84</v>
      </c>
      <c r="AD335" s="300">
        <v>4</v>
      </c>
      <c r="AE335" s="300" t="b">
        <v>0</v>
      </c>
      <c r="AF335" s="300" t="s">
        <v>768</v>
      </c>
      <c r="AG335" s="300" t="s">
        <v>769</v>
      </c>
      <c r="AH335" s="300">
        <v>0</v>
      </c>
      <c r="AI335" s="300">
        <v>0</v>
      </c>
      <c r="AJ335" s="300" t="s">
        <v>770</v>
      </c>
      <c r="AK335" s="300">
        <v>8</v>
      </c>
      <c r="AL335" s="300" t="s">
        <v>814</v>
      </c>
      <c r="AM335" s="300">
        <v>15940</v>
      </c>
      <c r="AN335" s="300" t="b">
        <v>0</v>
      </c>
      <c r="AO335" s="300">
        <v>8</v>
      </c>
      <c r="AP335" s="300" t="s">
        <v>814</v>
      </c>
      <c r="AQ335" s="300">
        <v>15940</v>
      </c>
      <c r="AR335" s="300" t="b">
        <v>0</v>
      </c>
      <c r="AS335" s="300">
        <v>15940</v>
      </c>
      <c r="AT335" s="300" t="b">
        <v>0</v>
      </c>
      <c r="AU335" s="300">
        <v>0</v>
      </c>
      <c r="AV335" s="300" t="b">
        <v>0</v>
      </c>
      <c r="AW335" s="300" t="s">
        <v>902</v>
      </c>
      <c r="AX335" s="300"/>
      <c r="AY335" s="300" t="s">
        <v>902</v>
      </c>
      <c r="AZ335" s="300">
        <v>0</v>
      </c>
      <c r="BA335" s="300" t="b">
        <v>0</v>
      </c>
      <c r="BB335" s="300" t="b">
        <v>1</v>
      </c>
      <c r="BC335"/>
      <c r="BD335"/>
      <c r="BE335"/>
      <c r="BF335"/>
      <c r="BG335"/>
      <c r="BH335"/>
      <c r="BI335"/>
      <c r="BJ335"/>
      <c r="BK335"/>
      <c r="BL335"/>
      <c r="BM335"/>
      <c r="BN335"/>
      <c r="BO335"/>
      <c r="BP335"/>
      <c r="BQ335"/>
    </row>
    <row r="336" spans="5:69" ht="16.5" hidden="1" x14ac:dyDescent="0.3">
      <c r="E336" s="300" t="s">
        <v>760</v>
      </c>
      <c r="F336" s="300" t="s">
        <v>651</v>
      </c>
      <c r="G336" s="300">
        <v>20210101</v>
      </c>
      <c r="H336" s="300">
        <v>2021</v>
      </c>
      <c r="I336" s="300">
        <v>52</v>
      </c>
      <c r="J336" s="300">
        <v>2021</v>
      </c>
      <c r="K336" s="300">
        <v>180</v>
      </c>
      <c r="L336" s="300" t="s">
        <v>872</v>
      </c>
      <c r="M336" s="300" t="s">
        <v>486</v>
      </c>
      <c r="N336" s="300" t="s">
        <v>660</v>
      </c>
      <c r="O336" s="300" t="s">
        <v>762</v>
      </c>
      <c r="P336" s="300">
        <v>508</v>
      </c>
      <c r="Q336" s="300" t="s">
        <v>903</v>
      </c>
      <c r="R336" s="300" t="s">
        <v>443</v>
      </c>
      <c r="S336" s="300">
        <v>0</v>
      </c>
      <c r="T336" s="300" t="s">
        <v>763</v>
      </c>
      <c r="U336" s="300" t="s">
        <v>764</v>
      </c>
      <c r="V336" s="300" t="s">
        <v>873</v>
      </c>
      <c r="W336" s="300" t="s">
        <v>766</v>
      </c>
      <c r="X336" s="300" t="b">
        <v>1</v>
      </c>
      <c r="Y336" s="300">
        <v>3105</v>
      </c>
      <c r="Z336" s="300" t="s">
        <v>853</v>
      </c>
      <c r="AA336" s="300" t="s">
        <v>854</v>
      </c>
      <c r="AB336" s="300" t="s">
        <v>84</v>
      </c>
      <c r="AC336" s="300" t="s">
        <v>84</v>
      </c>
      <c r="AD336" s="300">
        <v>4</v>
      </c>
      <c r="AE336" s="300" t="b">
        <v>0</v>
      </c>
      <c r="AF336" s="300" t="s">
        <v>768</v>
      </c>
      <c r="AG336" s="300" t="s">
        <v>769</v>
      </c>
      <c r="AH336" s="300">
        <v>0</v>
      </c>
      <c r="AI336" s="300">
        <v>0</v>
      </c>
      <c r="AJ336" s="300" t="s">
        <v>770</v>
      </c>
      <c r="AK336" s="300">
        <v>8</v>
      </c>
      <c r="AL336" s="300" t="s">
        <v>814</v>
      </c>
      <c r="AM336" s="300">
        <v>2302880</v>
      </c>
      <c r="AN336" s="300" t="b">
        <v>0</v>
      </c>
      <c r="AO336" s="300">
        <v>8</v>
      </c>
      <c r="AP336" s="300" t="s">
        <v>814</v>
      </c>
      <c r="AQ336" s="300">
        <v>2302880</v>
      </c>
      <c r="AR336" s="300" t="b">
        <v>0</v>
      </c>
      <c r="AS336" s="300">
        <v>2302880</v>
      </c>
      <c r="AT336" s="300" t="b">
        <v>0</v>
      </c>
      <c r="AU336" s="300">
        <v>0</v>
      </c>
      <c r="AV336" s="300" t="b">
        <v>0</v>
      </c>
      <c r="AW336" s="300" t="s">
        <v>1076</v>
      </c>
      <c r="AX336" s="300"/>
      <c r="AY336" s="300" t="s">
        <v>1076</v>
      </c>
      <c r="AZ336" s="300">
        <v>0</v>
      </c>
      <c r="BA336" s="300" t="b">
        <v>0</v>
      </c>
      <c r="BB336" s="300" t="b">
        <v>1</v>
      </c>
      <c r="BC336"/>
      <c r="BD336"/>
      <c r="BE336"/>
      <c r="BF336"/>
      <c r="BG336"/>
      <c r="BH336"/>
      <c r="BI336"/>
      <c r="BJ336"/>
      <c r="BK336"/>
      <c r="BL336"/>
      <c r="BM336"/>
      <c r="BN336"/>
      <c r="BO336"/>
      <c r="BP336"/>
      <c r="BQ336"/>
    </row>
    <row r="337" spans="5:69" ht="16.5" hidden="1" x14ac:dyDescent="0.3">
      <c r="E337" s="300" t="s">
        <v>760</v>
      </c>
      <c r="F337" s="300" t="s">
        <v>651</v>
      </c>
      <c r="G337" s="300">
        <v>20210101</v>
      </c>
      <c r="H337" s="300">
        <v>2021</v>
      </c>
      <c r="I337" s="300">
        <v>52</v>
      </c>
      <c r="J337" s="300">
        <v>2021</v>
      </c>
      <c r="K337" s="300">
        <v>180</v>
      </c>
      <c r="L337" s="300" t="s">
        <v>872</v>
      </c>
      <c r="M337" s="300" t="s">
        <v>486</v>
      </c>
      <c r="N337" s="300" t="s">
        <v>660</v>
      </c>
      <c r="O337" s="300" t="s">
        <v>762</v>
      </c>
      <c r="P337" s="300">
        <v>516</v>
      </c>
      <c r="Q337" s="300" t="s">
        <v>905</v>
      </c>
      <c r="R337" s="300" t="s">
        <v>463</v>
      </c>
      <c r="S337" s="300">
        <v>0</v>
      </c>
      <c r="T337" s="300" t="s">
        <v>763</v>
      </c>
      <c r="U337" s="300" t="s">
        <v>764</v>
      </c>
      <c r="V337" s="300" t="s">
        <v>873</v>
      </c>
      <c r="W337" s="300" t="s">
        <v>766</v>
      </c>
      <c r="X337" s="300" t="b">
        <v>1</v>
      </c>
      <c r="Y337" s="300">
        <v>3105</v>
      </c>
      <c r="Z337" s="300" t="s">
        <v>853</v>
      </c>
      <c r="AA337" s="300" t="s">
        <v>854</v>
      </c>
      <c r="AB337" s="300" t="s">
        <v>84</v>
      </c>
      <c r="AC337" s="300" t="s">
        <v>84</v>
      </c>
      <c r="AD337" s="300">
        <v>4</v>
      </c>
      <c r="AE337" s="300" t="b">
        <v>0</v>
      </c>
      <c r="AF337" s="300" t="s">
        <v>768</v>
      </c>
      <c r="AG337" s="300" t="s">
        <v>769</v>
      </c>
      <c r="AH337" s="300">
        <v>0</v>
      </c>
      <c r="AI337" s="300">
        <v>0</v>
      </c>
      <c r="AJ337" s="300" t="s">
        <v>770</v>
      </c>
      <c r="AK337" s="300">
        <v>8</v>
      </c>
      <c r="AL337" s="300" t="s">
        <v>814</v>
      </c>
      <c r="AM337" s="300">
        <v>5220</v>
      </c>
      <c r="AN337" s="300" t="b">
        <v>0</v>
      </c>
      <c r="AO337" s="300">
        <v>8</v>
      </c>
      <c r="AP337" s="300" t="s">
        <v>814</v>
      </c>
      <c r="AQ337" s="300">
        <v>5220</v>
      </c>
      <c r="AR337" s="300" t="b">
        <v>0</v>
      </c>
      <c r="AS337" s="300">
        <v>5220</v>
      </c>
      <c r="AT337" s="300" t="b">
        <v>0</v>
      </c>
      <c r="AU337" s="300">
        <v>0</v>
      </c>
      <c r="AV337" s="300" t="b">
        <v>0</v>
      </c>
      <c r="AW337" s="300" t="s">
        <v>906</v>
      </c>
      <c r="AX337" s="300"/>
      <c r="AY337" s="300" t="s">
        <v>906</v>
      </c>
      <c r="AZ337" s="300">
        <v>0</v>
      </c>
      <c r="BA337" s="300" t="b">
        <v>0</v>
      </c>
      <c r="BB337" s="300" t="b">
        <v>1</v>
      </c>
      <c r="BC337"/>
      <c r="BD337"/>
      <c r="BE337"/>
      <c r="BF337"/>
      <c r="BG337"/>
      <c r="BH337"/>
      <c r="BI337"/>
      <c r="BJ337"/>
      <c r="BK337"/>
      <c r="BL337"/>
      <c r="BM337"/>
      <c r="BN337"/>
      <c r="BO337"/>
      <c r="BP337"/>
      <c r="BQ337"/>
    </row>
    <row r="338" spans="5:69" ht="16.5" hidden="1" x14ac:dyDescent="0.3">
      <c r="E338" s="300" t="s">
        <v>760</v>
      </c>
      <c r="F338" s="300" t="s">
        <v>651</v>
      </c>
      <c r="G338" s="300">
        <v>20210101</v>
      </c>
      <c r="H338" s="300">
        <v>2021</v>
      </c>
      <c r="I338" s="300">
        <v>52</v>
      </c>
      <c r="J338" s="300">
        <v>2021</v>
      </c>
      <c r="K338" s="300">
        <v>180</v>
      </c>
      <c r="L338" s="300" t="s">
        <v>872</v>
      </c>
      <c r="M338" s="300" t="s">
        <v>486</v>
      </c>
      <c r="N338" s="300" t="s">
        <v>660</v>
      </c>
      <c r="O338" s="300" t="s">
        <v>762</v>
      </c>
      <c r="P338" s="300">
        <v>528</v>
      </c>
      <c r="Q338" s="300" t="s">
        <v>788</v>
      </c>
      <c r="R338" s="300" t="s">
        <v>789</v>
      </c>
      <c r="S338" s="300">
        <v>0</v>
      </c>
      <c r="T338" s="300" t="s">
        <v>763</v>
      </c>
      <c r="U338" s="300" t="s">
        <v>764</v>
      </c>
      <c r="V338" s="300" t="s">
        <v>873</v>
      </c>
      <c r="W338" s="300" t="s">
        <v>766</v>
      </c>
      <c r="X338" s="300" t="b">
        <v>1</v>
      </c>
      <c r="Y338" s="300">
        <v>3105</v>
      </c>
      <c r="Z338" s="300" t="s">
        <v>853</v>
      </c>
      <c r="AA338" s="300" t="s">
        <v>854</v>
      </c>
      <c r="AB338" s="300" t="s">
        <v>84</v>
      </c>
      <c r="AC338" s="300" t="s">
        <v>84</v>
      </c>
      <c r="AD338" s="300">
        <v>4</v>
      </c>
      <c r="AE338" s="300" t="b">
        <v>0</v>
      </c>
      <c r="AF338" s="300" t="s">
        <v>768</v>
      </c>
      <c r="AG338" s="300" t="s">
        <v>769</v>
      </c>
      <c r="AH338" s="300">
        <v>0</v>
      </c>
      <c r="AI338" s="300">
        <v>0</v>
      </c>
      <c r="AJ338" s="300" t="s">
        <v>770</v>
      </c>
      <c r="AK338" s="300">
        <v>8</v>
      </c>
      <c r="AL338" s="300" t="s">
        <v>814</v>
      </c>
      <c r="AM338" s="300">
        <v>37340</v>
      </c>
      <c r="AN338" s="300" t="b">
        <v>0</v>
      </c>
      <c r="AO338" s="300">
        <v>8</v>
      </c>
      <c r="AP338" s="300" t="s">
        <v>814</v>
      </c>
      <c r="AQ338" s="300">
        <v>37340</v>
      </c>
      <c r="AR338" s="300" t="b">
        <v>0</v>
      </c>
      <c r="AS338" s="300">
        <v>37340</v>
      </c>
      <c r="AT338" s="300" t="b">
        <v>0</v>
      </c>
      <c r="AU338" s="300">
        <v>0</v>
      </c>
      <c r="AV338" s="300" t="b">
        <v>0</v>
      </c>
      <c r="AW338" s="300" t="s">
        <v>1077</v>
      </c>
      <c r="AX338" s="300"/>
      <c r="AY338" s="300" t="s">
        <v>1077</v>
      </c>
      <c r="AZ338" s="300">
        <v>0</v>
      </c>
      <c r="BA338" s="300" t="b">
        <v>0</v>
      </c>
      <c r="BB338" s="300" t="b">
        <v>1</v>
      </c>
      <c r="BC338"/>
      <c r="BD338"/>
      <c r="BE338"/>
      <c r="BF338"/>
      <c r="BG338"/>
      <c r="BH338"/>
      <c r="BI338"/>
      <c r="BJ338"/>
      <c r="BK338"/>
      <c r="BL338"/>
      <c r="BM338"/>
      <c r="BN338"/>
      <c r="BO338"/>
      <c r="BP338"/>
      <c r="BQ338"/>
    </row>
    <row r="339" spans="5:69" ht="16.5" hidden="1" x14ac:dyDescent="0.3">
      <c r="E339" s="300" t="s">
        <v>760</v>
      </c>
      <c r="F339" s="300" t="s">
        <v>651</v>
      </c>
      <c r="G339" s="300">
        <v>20210101</v>
      </c>
      <c r="H339" s="300">
        <v>2021</v>
      </c>
      <c r="I339" s="300">
        <v>52</v>
      </c>
      <c r="J339" s="300">
        <v>2021</v>
      </c>
      <c r="K339" s="300">
        <v>180</v>
      </c>
      <c r="L339" s="300" t="s">
        <v>872</v>
      </c>
      <c r="M339" s="300" t="s">
        <v>486</v>
      </c>
      <c r="N339" s="300" t="s">
        <v>660</v>
      </c>
      <c r="O339" s="300" t="s">
        <v>762</v>
      </c>
      <c r="P339" s="300">
        <v>643</v>
      </c>
      <c r="Q339" s="300" t="s">
        <v>793</v>
      </c>
      <c r="R339" s="300" t="s">
        <v>794</v>
      </c>
      <c r="S339" s="300">
        <v>0</v>
      </c>
      <c r="T339" s="300" t="s">
        <v>763</v>
      </c>
      <c r="U339" s="300" t="s">
        <v>764</v>
      </c>
      <c r="V339" s="300" t="s">
        <v>873</v>
      </c>
      <c r="W339" s="300" t="s">
        <v>766</v>
      </c>
      <c r="X339" s="300" t="b">
        <v>1</v>
      </c>
      <c r="Y339" s="300">
        <v>3105</v>
      </c>
      <c r="Z339" s="300" t="s">
        <v>853</v>
      </c>
      <c r="AA339" s="300" t="s">
        <v>854</v>
      </c>
      <c r="AB339" s="300" t="s">
        <v>84</v>
      </c>
      <c r="AC339" s="300" t="s">
        <v>84</v>
      </c>
      <c r="AD339" s="300">
        <v>4</v>
      </c>
      <c r="AE339" s="300" t="b">
        <v>0</v>
      </c>
      <c r="AF339" s="300" t="s">
        <v>768</v>
      </c>
      <c r="AG339" s="300" t="s">
        <v>769</v>
      </c>
      <c r="AH339" s="300">
        <v>0</v>
      </c>
      <c r="AI339" s="300">
        <v>0</v>
      </c>
      <c r="AJ339" s="300" t="s">
        <v>770</v>
      </c>
      <c r="AK339" s="300">
        <v>8</v>
      </c>
      <c r="AL339" s="300" t="s">
        <v>814</v>
      </c>
      <c r="AM339" s="300">
        <v>822400</v>
      </c>
      <c r="AN339" s="300" t="b">
        <v>0</v>
      </c>
      <c r="AO339" s="300">
        <v>8</v>
      </c>
      <c r="AP339" s="300" t="s">
        <v>814</v>
      </c>
      <c r="AQ339" s="300">
        <v>822400</v>
      </c>
      <c r="AR339" s="300" t="b">
        <v>0</v>
      </c>
      <c r="AS339" s="300">
        <v>822400</v>
      </c>
      <c r="AT339" s="300" t="b">
        <v>0</v>
      </c>
      <c r="AU339" s="300">
        <v>0</v>
      </c>
      <c r="AV339" s="300" t="b">
        <v>0</v>
      </c>
      <c r="AW339" s="300" t="s">
        <v>1078</v>
      </c>
      <c r="AX339" s="300"/>
      <c r="AY339" s="300" t="s">
        <v>1078</v>
      </c>
      <c r="AZ339" s="300">
        <v>0</v>
      </c>
      <c r="BA339" s="300" t="b">
        <v>0</v>
      </c>
      <c r="BB339" s="300" t="b">
        <v>1</v>
      </c>
      <c r="BC339"/>
      <c r="BD339"/>
      <c r="BE339"/>
      <c r="BF339"/>
      <c r="BG339"/>
      <c r="BH339"/>
      <c r="BI339"/>
      <c r="BJ339"/>
      <c r="BK339"/>
      <c r="BL339"/>
      <c r="BM339"/>
      <c r="BN339"/>
      <c r="BO339"/>
      <c r="BP339"/>
      <c r="BQ339"/>
    </row>
    <row r="340" spans="5:69" ht="16.5" hidden="1" x14ac:dyDescent="0.3">
      <c r="E340" s="300" t="s">
        <v>760</v>
      </c>
      <c r="F340" s="300" t="s">
        <v>651</v>
      </c>
      <c r="G340" s="300">
        <v>20210101</v>
      </c>
      <c r="H340" s="300">
        <v>2021</v>
      </c>
      <c r="I340" s="300">
        <v>52</v>
      </c>
      <c r="J340" s="300">
        <v>2021</v>
      </c>
      <c r="K340" s="300">
        <v>180</v>
      </c>
      <c r="L340" s="300" t="s">
        <v>872</v>
      </c>
      <c r="M340" s="300" t="s">
        <v>486</v>
      </c>
      <c r="N340" s="300" t="s">
        <v>660</v>
      </c>
      <c r="O340" s="300" t="s">
        <v>762</v>
      </c>
      <c r="P340" s="300">
        <v>699</v>
      </c>
      <c r="Q340" s="300" t="s">
        <v>798</v>
      </c>
      <c r="R340" s="300" t="s">
        <v>799</v>
      </c>
      <c r="S340" s="300">
        <v>0</v>
      </c>
      <c r="T340" s="300" t="s">
        <v>763</v>
      </c>
      <c r="U340" s="300" t="s">
        <v>764</v>
      </c>
      <c r="V340" s="300" t="s">
        <v>873</v>
      </c>
      <c r="W340" s="300" t="s">
        <v>766</v>
      </c>
      <c r="X340" s="300" t="b">
        <v>1</v>
      </c>
      <c r="Y340" s="300">
        <v>3105</v>
      </c>
      <c r="Z340" s="300" t="s">
        <v>853</v>
      </c>
      <c r="AA340" s="300" t="s">
        <v>854</v>
      </c>
      <c r="AB340" s="300" t="s">
        <v>84</v>
      </c>
      <c r="AC340" s="300" t="s">
        <v>84</v>
      </c>
      <c r="AD340" s="300">
        <v>4</v>
      </c>
      <c r="AE340" s="300" t="b">
        <v>0</v>
      </c>
      <c r="AF340" s="300" t="s">
        <v>768</v>
      </c>
      <c r="AG340" s="300" t="s">
        <v>769</v>
      </c>
      <c r="AH340" s="300">
        <v>0</v>
      </c>
      <c r="AI340" s="300">
        <v>0</v>
      </c>
      <c r="AJ340" s="300" t="s">
        <v>770</v>
      </c>
      <c r="AK340" s="300">
        <v>8</v>
      </c>
      <c r="AL340" s="300" t="s">
        <v>814</v>
      </c>
      <c r="AM340" s="300">
        <v>3700</v>
      </c>
      <c r="AN340" s="300" t="b">
        <v>0</v>
      </c>
      <c r="AO340" s="300">
        <v>8</v>
      </c>
      <c r="AP340" s="300" t="s">
        <v>814</v>
      </c>
      <c r="AQ340" s="300">
        <v>3700</v>
      </c>
      <c r="AR340" s="300" t="b">
        <v>0</v>
      </c>
      <c r="AS340" s="300">
        <v>3700</v>
      </c>
      <c r="AT340" s="300" t="b">
        <v>0</v>
      </c>
      <c r="AU340" s="300">
        <v>0</v>
      </c>
      <c r="AV340" s="300" t="b">
        <v>0</v>
      </c>
      <c r="AW340" s="300" t="s">
        <v>1079</v>
      </c>
      <c r="AX340" s="300"/>
      <c r="AY340" s="300" t="s">
        <v>1079</v>
      </c>
      <c r="AZ340" s="300">
        <v>0</v>
      </c>
      <c r="BA340" s="300" t="b">
        <v>0</v>
      </c>
      <c r="BB340" s="300" t="b">
        <v>1</v>
      </c>
      <c r="BC340"/>
      <c r="BD340"/>
      <c r="BE340"/>
      <c r="BF340"/>
      <c r="BG340"/>
      <c r="BH340"/>
      <c r="BI340"/>
      <c r="BJ340"/>
      <c r="BK340"/>
      <c r="BL340"/>
      <c r="BM340"/>
      <c r="BN340"/>
      <c r="BO340"/>
      <c r="BP340"/>
      <c r="BQ340"/>
    </row>
    <row r="341" spans="5:69" ht="16.5" hidden="1" x14ac:dyDescent="0.3">
      <c r="E341" s="300" t="s">
        <v>760</v>
      </c>
      <c r="F341" s="300" t="s">
        <v>651</v>
      </c>
      <c r="G341" s="300">
        <v>20210101</v>
      </c>
      <c r="H341" s="300">
        <v>2021</v>
      </c>
      <c r="I341" s="300">
        <v>52</v>
      </c>
      <c r="J341" s="300">
        <v>2021</v>
      </c>
      <c r="K341" s="300">
        <v>180</v>
      </c>
      <c r="L341" s="300" t="s">
        <v>872</v>
      </c>
      <c r="M341" s="300" t="s">
        <v>486</v>
      </c>
      <c r="N341" s="300" t="s">
        <v>660</v>
      </c>
      <c r="O341" s="300" t="s">
        <v>762</v>
      </c>
      <c r="P341" s="300">
        <v>710</v>
      </c>
      <c r="Q341" s="300" t="s">
        <v>917</v>
      </c>
      <c r="R341" s="300" t="s">
        <v>425</v>
      </c>
      <c r="S341" s="300">
        <v>0</v>
      </c>
      <c r="T341" s="300" t="s">
        <v>763</v>
      </c>
      <c r="U341" s="300" t="s">
        <v>764</v>
      </c>
      <c r="V341" s="300" t="s">
        <v>873</v>
      </c>
      <c r="W341" s="300" t="s">
        <v>766</v>
      </c>
      <c r="X341" s="300" t="b">
        <v>1</v>
      </c>
      <c r="Y341" s="300">
        <v>3105</v>
      </c>
      <c r="Z341" s="300" t="s">
        <v>853</v>
      </c>
      <c r="AA341" s="300" t="s">
        <v>854</v>
      </c>
      <c r="AB341" s="300" t="s">
        <v>84</v>
      </c>
      <c r="AC341" s="300" t="s">
        <v>84</v>
      </c>
      <c r="AD341" s="300">
        <v>4</v>
      </c>
      <c r="AE341" s="300" t="b">
        <v>0</v>
      </c>
      <c r="AF341" s="300" t="s">
        <v>768</v>
      </c>
      <c r="AG341" s="300" t="s">
        <v>769</v>
      </c>
      <c r="AH341" s="300">
        <v>0</v>
      </c>
      <c r="AI341" s="300">
        <v>0</v>
      </c>
      <c r="AJ341" s="300" t="s">
        <v>770</v>
      </c>
      <c r="AK341" s="300">
        <v>8</v>
      </c>
      <c r="AL341" s="300" t="s">
        <v>814</v>
      </c>
      <c r="AM341" s="300">
        <v>4247877</v>
      </c>
      <c r="AN341" s="300" t="b">
        <v>0</v>
      </c>
      <c r="AO341" s="300">
        <v>8</v>
      </c>
      <c r="AP341" s="300" t="s">
        <v>814</v>
      </c>
      <c r="AQ341" s="300">
        <v>4247877</v>
      </c>
      <c r="AR341" s="300" t="b">
        <v>0</v>
      </c>
      <c r="AS341" s="300">
        <v>4247877</v>
      </c>
      <c r="AT341" s="300" t="b">
        <v>0</v>
      </c>
      <c r="AU341" s="300">
        <v>0</v>
      </c>
      <c r="AV341" s="300" t="b">
        <v>0</v>
      </c>
      <c r="AW341" s="300" t="s">
        <v>1080</v>
      </c>
      <c r="AX341" s="300"/>
      <c r="AY341" s="300" t="s">
        <v>1080</v>
      </c>
      <c r="AZ341" s="300">
        <v>0</v>
      </c>
      <c r="BA341" s="300" t="b">
        <v>0</v>
      </c>
      <c r="BB341" s="300" t="b">
        <v>1</v>
      </c>
      <c r="BC341"/>
      <c r="BD341"/>
      <c r="BE341"/>
      <c r="BF341"/>
      <c r="BG341"/>
      <c r="BH341"/>
      <c r="BI341"/>
      <c r="BJ341"/>
      <c r="BK341"/>
      <c r="BL341"/>
      <c r="BM341"/>
      <c r="BN341"/>
      <c r="BO341"/>
      <c r="BP341"/>
      <c r="BQ341"/>
    </row>
    <row r="342" spans="5:69" ht="16.5" hidden="1" x14ac:dyDescent="0.3">
      <c r="E342" s="300" t="s">
        <v>760</v>
      </c>
      <c r="F342" s="300" t="s">
        <v>651</v>
      </c>
      <c r="G342" s="300">
        <v>20210101</v>
      </c>
      <c r="H342" s="300">
        <v>2021</v>
      </c>
      <c r="I342" s="300">
        <v>52</v>
      </c>
      <c r="J342" s="300">
        <v>2021</v>
      </c>
      <c r="K342" s="300">
        <v>180</v>
      </c>
      <c r="L342" s="300" t="s">
        <v>872</v>
      </c>
      <c r="M342" s="300" t="s">
        <v>486</v>
      </c>
      <c r="N342" s="300" t="s">
        <v>660</v>
      </c>
      <c r="O342" s="300" t="s">
        <v>762</v>
      </c>
      <c r="P342" s="300">
        <v>724</v>
      </c>
      <c r="Q342" s="300" t="s">
        <v>801</v>
      </c>
      <c r="R342" s="300" t="s">
        <v>802</v>
      </c>
      <c r="S342" s="300">
        <v>0</v>
      </c>
      <c r="T342" s="300" t="s">
        <v>763</v>
      </c>
      <c r="U342" s="300" t="s">
        <v>764</v>
      </c>
      <c r="V342" s="300" t="s">
        <v>873</v>
      </c>
      <c r="W342" s="300" t="s">
        <v>766</v>
      </c>
      <c r="X342" s="300" t="b">
        <v>1</v>
      </c>
      <c r="Y342" s="300">
        <v>3105</v>
      </c>
      <c r="Z342" s="300" t="s">
        <v>853</v>
      </c>
      <c r="AA342" s="300" t="s">
        <v>854</v>
      </c>
      <c r="AB342" s="300" t="s">
        <v>84</v>
      </c>
      <c r="AC342" s="300" t="s">
        <v>84</v>
      </c>
      <c r="AD342" s="300">
        <v>4</v>
      </c>
      <c r="AE342" s="300" t="b">
        <v>0</v>
      </c>
      <c r="AF342" s="300" t="s">
        <v>768</v>
      </c>
      <c r="AG342" s="300" t="s">
        <v>769</v>
      </c>
      <c r="AH342" s="300">
        <v>0</v>
      </c>
      <c r="AI342" s="300">
        <v>0</v>
      </c>
      <c r="AJ342" s="300" t="s">
        <v>770</v>
      </c>
      <c r="AK342" s="300">
        <v>8</v>
      </c>
      <c r="AL342" s="300" t="s">
        <v>814</v>
      </c>
      <c r="AM342" s="300">
        <v>300</v>
      </c>
      <c r="AN342" s="300" t="b">
        <v>0</v>
      </c>
      <c r="AO342" s="300">
        <v>8</v>
      </c>
      <c r="AP342" s="300" t="s">
        <v>814</v>
      </c>
      <c r="AQ342" s="300">
        <v>300</v>
      </c>
      <c r="AR342" s="300" t="b">
        <v>0</v>
      </c>
      <c r="AS342" s="300">
        <v>300</v>
      </c>
      <c r="AT342" s="300" t="b">
        <v>0</v>
      </c>
      <c r="AU342" s="300">
        <v>0</v>
      </c>
      <c r="AV342" s="300" t="b">
        <v>0</v>
      </c>
      <c r="AW342" s="300" t="s">
        <v>919</v>
      </c>
      <c r="AX342" s="300"/>
      <c r="AY342" s="300" t="s">
        <v>919</v>
      </c>
      <c r="AZ342" s="300">
        <v>0</v>
      </c>
      <c r="BA342" s="300" t="b">
        <v>0</v>
      </c>
      <c r="BB342" s="300" t="b">
        <v>1</v>
      </c>
      <c r="BC342"/>
      <c r="BD342"/>
      <c r="BE342"/>
      <c r="BF342"/>
      <c r="BG342"/>
      <c r="BH342"/>
      <c r="BI342"/>
      <c r="BJ342"/>
      <c r="BK342"/>
      <c r="BL342"/>
      <c r="BM342"/>
      <c r="BN342"/>
      <c r="BO342"/>
      <c r="BP342"/>
      <c r="BQ342"/>
    </row>
    <row r="343" spans="5:69" ht="16.5" hidden="1" x14ac:dyDescent="0.3">
      <c r="E343" s="300" t="s">
        <v>760</v>
      </c>
      <c r="F343" s="300" t="s">
        <v>651</v>
      </c>
      <c r="G343" s="300">
        <v>20210101</v>
      </c>
      <c r="H343" s="300">
        <v>2021</v>
      </c>
      <c r="I343" s="300">
        <v>52</v>
      </c>
      <c r="J343" s="300">
        <v>2021</v>
      </c>
      <c r="K343" s="300">
        <v>180</v>
      </c>
      <c r="L343" s="300" t="s">
        <v>872</v>
      </c>
      <c r="M343" s="300" t="s">
        <v>486</v>
      </c>
      <c r="N343" s="300" t="s">
        <v>660</v>
      </c>
      <c r="O343" s="300" t="s">
        <v>762</v>
      </c>
      <c r="P343" s="300">
        <v>757</v>
      </c>
      <c r="Q343" s="300" t="s">
        <v>921</v>
      </c>
      <c r="R343" s="300" t="s">
        <v>922</v>
      </c>
      <c r="S343" s="300">
        <v>0</v>
      </c>
      <c r="T343" s="300" t="s">
        <v>763</v>
      </c>
      <c r="U343" s="300" t="s">
        <v>764</v>
      </c>
      <c r="V343" s="300" t="s">
        <v>873</v>
      </c>
      <c r="W343" s="300" t="s">
        <v>766</v>
      </c>
      <c r="X343" s="300" t="b">
        <v>1</v>
      </c>
      <c r="Y343" s="300">
        <v>3105</v>
      </c>
      <c r="Z343" s="300" t="s">
        <v>853</v>
      </c>
      <c r="AA343" s="300" t="s">
        <v>854</v>
      </c>
      <c r="AB343" s="300" t="s">
        <v>84</v>
      </c>
      <c r="AC343" s="300" t="s">
        <v>84</v>
      </c>
      <c r="AD343" s="300">
        <v>4</v>
      </c>
      <c r="AE343" s="300" t="b">
        <v>0</v>
      </c>
      <c r="AF343" s="300" t="s">
        <v>768</v>
      </c>
      <c r="AG343" s="300" t="s">
        <v>769</v>
      </c>
      <c r="AH343" s="300">
        <v>0</v>
      </c>
      <c r="AI343" s="300">
        <v>0</v>
      </c>
      <c r="AJ343" s="300" t="s">
        <v>770</v>
      </c>
      <c r="AK343" s="300">
        <v>8</v>
      </c>
      <c r="AL343" s="300" t="s">
        <v>814</v>
      </c>
      <c r="AM343" s="300">
        <v>209240</v>
      </c>
      <c r="AN343" s="300" t="b">
        <v>0</v>
      </c>
      <c r="AO343" s="300">
        <v>8</v>
      </c>
      <c r="AP343" s="300" t="s">
        <v>814</v>
      </c>
      <c r="AQ343" s="300">
        <v>209240</v>
      </c>
      <c r="AR343" s="300" t="b">
        <v>0</v>
      </c>
      <c r="AS343" s="300">
        <v>209240</v>
      </c>
      <c r="AT343" s="300" t="b">
        <v>0</v>
      </c>
      <c r="AU343" s="300">
        <v>0</v>
      </c>
      <c r="AV343" s="300" t="b">
        <v>0</v>
      </c>
      <c r="AW343" s="300" t="s">
        <v>1081</v>
      </c>
      <c r="AX343" s="300"/>
      <c r="AY343" s="300" t="s">
        <v>1081</v>
      </c>
      <c r="AZ343" s="300">
        <v>0</v>
      </c>
      <c r="BA343" s="300" t="b">
        <v>0</v>
      </c>
      <c r="BB343" s="300" t="b">
        <v>1</v>
      </c>
      <c r="BC343"/>
      <c r="BD343"/>
      <c r="BE343"/>
      <c r="BF343"/>
      <c r="BG343"/>
      <c r="BH343"/>
      <c r="BI343"/>
      <c r="BJ343"/>
      <c r="BK343"/>
      <c r="BL343"/>
      <c r="BM343"/>
      <c r="BN343"/>
      <c r="BO343"/>
      <c r="BP343"/>
      <c r="BQ343"/>
    </row>
    <row r="344" spans="5:69" ht="16.5" hidden="1" x14ac:dyDescent="0.3">
      <c r="E344" s="300" t="s">
        <v>760</v>
      </c>
      <c r="F344" s="300" t="s">
        <v>651</v>
      </c>
      <c r="G344" s="300">
        <v>20210101</v>
      </c>
      <c r="H344" s="300">
        <v>2021</v>
      </c>
      <c r="I344" s="300">
        <v>52</v>
      </c>
      <c r="J344" s="300">
        <v>2021</v>
      </c>
      <c r="K344" s="300">
        <v>180</v>
      </c>
      <c r="L344" s="300" t="s">
        <v>872</v>
      </c>
      <c r="M344" s="300" t="s">
        <v>486</v>
      </c>
      <c r="N344" s="300" t="s">
        <v>660</v>
      </c>
      <c r="O344" s="300" t="s">
        <v>762</v>
      </c>
      <c r="P344" s="300">
        <v>800</v>
      </c>
      <c r="Q344" s="300" t="s">
        <v>930</v>
      </c>
      <c r="R344" s="300" t="s">
        <v>452</v>
      </c>
      <c r="S344" s="300">
        <v>0</v>
      </c>
      <c r="T344" s="300" t="s">
        <v>763</v>
      </c>
      <c r="U344" s="300" t="s">
        <v>764</v>
      </c>
      <c r="V344" s="300" t="s">
        <v>873</v>
      </c>
      <c r="W344" s="300" t="s">
        <v>766</v>
      </c>
      <c r="X344" s="300" t="b">
        <v>1</v>
      </c>
      <c r="Y344" s="300">
        <v>3105</v>
      </c>
      <c r="Z344" s="300" t="s">
        <v>853</v>
      </c>
      <c r="AA344" s="300" t="s">
        <v>854</v>
      </c>
      <c r="AB344" s="300" t="s">
        <v>84</v>
      </c>
      <c r="AC344" s="300" t="s">
        <v>84</v>
      </c>
      <c r="AD344" s="300">
        <v>4</v>
      </c>
      <c r="AE344" s="300" t="b">
        <v>0</v>
      </c>
      <c r="AF344" s="300" t="s">
        <v>768</v>
      </c>
      <c r="AG344" s="300" t="s">
        <v>769</v>
      </c>
      <c r="AH344" s="300">
        <v>0</v>
      </c>
      <c r="AI344" s="300">
        <v>0</v>
      </c>
      <c r="AJ344" s="300" t="s">
        <v>770</v>
      </c>
      <c r="AK344" s="300">
        <v>8</v>
      </c>
      <c r="AL344" s="300" t="s">
        <v>814</v>
      </c>
      <c r="AM344" s="300">
        <v>7500</v>
      </c>
      <c r="AN344" s="300" t="b">
        <v>0</v>
      </c>
      <c r="AO344" s="300">
        <v>8</v>
      </c>
      <c r="AP344" s="300" t="s">
        <v>814</v>
      </c>
      <c r="AQ344" s="300">
        <v>7500</v>
      </c>
      <c r="AR344" s="300" t="b">
        <v>0</v>
      </c>
      <c r="AS344" s="300">
        <v>7500</v>
      </c>
      <c r="AT344" s="300" t="b">
        <v>0</v>
      </c>
      <c r="AU344" s="300">
        <v>0</v>
      </c>
      <c r="AV344" s="300" t="b">
        <v>0</v>
      </c>
      <c r="AW344" s="300" t="s">
        <v>1082</v>
      </c>
      <c r="AX344" s="300"/>
      <c r="AY344" s="300" t="s">
        <v>1082</v>
      </c>
      <c r="AZ344" s="300">
        <v>0</v>
      </c>
      <c r="BA344" s="300" t="b">
        <v>0</v>
      </c>
      <c r="BB344" s="300" t="b">
        <v>1</v>
      </c>
      <c r="BC344"/>
      <c r="BD344"/>
      <c r="BE344"/>
      <c r="BF344"/>
      <c r="BG344"/>
      <c r="BH344"/>
      <c r="BI344"/>
      <c r="BJ344"/>
      <c r="BK344"/>
      <c r="BL344"/>
      <c r="BM344"/>
      <c r="BN344"/>
      <c r="BO344"/>
      <c r="BP344"/>
      <c r="BQ344"/>
    </row>
    <row r="345" spans="5:69" ht="16.5" hidden="1" x14ac:dyDescent="0.3">
      <c r="E345" s="300" t="s">
        <v>760</v>
      </c>
      <c r="F345" s="300" t="s">
        <v>651</v>
      </c>
      <c r="G345" s="300">
        <v>20210101</v>
      </c>
      <c r="H345" s="300">
        <v>2021</v>
      </c>
      <c r="I345" s="300">
        <v>52</v>
      </c>
      <c r="J345" s="300">
        <v>2021</v>
      </c>
      <c r="K345" s="300">
        <v>180</v>
      </c>
      <c r="L345" s="300" t="s">
        <v>872</v>
      </c>
      <c r="M345" s="300" t="s">
        <v>486</v>
      </c>
      <c r="N345" s="300" t="s">
        <v>660</v>
      </c>
      <c r="O345" s="300" t="s">
        <v>762</v>
      </c>
      <c r="P345" s="300">
        <v>826</v>
      </c>
      <c r="Q345" s="300" t="s">
        <v>937</v>
      </c>
      <c r="R345" s="300" t="s">
        <v>938</v>
      </c>
      <c r="S345" s="300">
        <v>0</v>
      </c>
      <c r="T345" s="300" t="s">
        <v>763</v>
      </c>
      <c r="U345" s="300" t="s">
        <v>764</v>
      </c>
      <c r="V345" s="300" t="s">
        <v>873</v>
      </c>
      <c r="W345" s="300" t="s">
        <v>766</v>
      </c>
      <c r="X345" s="300" t="b">
        <v>1</v>
      </c>
      <c r="Y345" s="300">
        <v>3105</v>
      </c>
      <c r="Z345" s="300" t="s">
        <v>853</v>
      </c>
      <c r="AA345" s="300" t="s">
        <v>854</v>
      </c>
      <c r="AB345" s="300" t="s">
        <v>84</v>
      </c>
      <c r="AC345" s="300" t="s">
        <v>84</v>
      </c>
      <c r="AD345" s="300">
        <v>4</v>
      </c>
      <c r="AE345" s="300" t="b">
        <v>0</v>
      </c>
      <c r="AF345" s="300" t="s">
        <v>768</v>
      </c>
      <c r="AG345" s="300" t="s">
        <v>769</v>
      </c>
      <c r="AH345" s="300">
        <v>0</v>
      </c>
      <c r="AI345" s="300">
        <v>0</v>
      </c>
      <c r="AJ345" s="300" t="s">
        <v>770</v>
      </c>
      <c r="AK345" s="300">
        <v>8</v>
      </c>
      <c r="AL345" s="300" t="s">
        <v>814</v>
      </c>
      <c r="AM345" s="300">
        <v>47</v>
      </c>
      <c r="AN345" s="300" t="b">
        <v>0</v>
      </c>
      <c r="AO345" s="300">
        <v>8</v>
      </c>
      <c r="AP345" s="300" t="s">
        <v>814</v>
      </c>
      <c r="AQ345" s="300">
        <v>47</v>
      </c>
      <c r="AR345" s="300" t="b">
        <v>0</v>
      </c>
      <c r="AS345" s="300">
        <v>47</v>
      </c>
      <c r="AT345" s="300" t="b">
        <v>0</v>
      </c>
      <c r="AU345" s="300">
        <v>0</v>
      </c>
      <c r="AV345" s="300" t="b">
        <v>0</v>
      </c>
      <c r="AW345" s="300" t="s">
        <v>1083</v>
      </c>
      <c r="AX345" s="300"/>
      <c r="AY345" s="300" t="s">
        <v>1083</v>
      </c>
      <c r="AZ345" s="300">
        <v>0</v>
      </c>
      <c r="BA345" s="300" t="b">
        <v>0</v>
      </c>
      <c r="BB345" s="300" t="b">
        <v>1</v>
      </c>
      <c r="BC345"/>
      <c r="BD345"/>
      <c r="BE345"/>
      <c r="BF345"/>
      <c r="BG345"/>
      <c r="BH345"/>
      <c r="BI345"/>
      <c r="BJ345"/>
      <c r="BK345"/>
      <c r="BL345"/>
      <c r="BM345"/>
      <c r="BN345"/>
      <c r="BO345"/>
      <c r="BP345"/>
      <c r="BQ345"/>
    </row>
    <row r="346" spans="5:69" ht="16.5" hidden="1" x14ac:dyDescent="0.3">
      <c r="E346" s="300" t="s">
        <v>760</v>
      </c>
      <c r="F346" s="300" t="s">
        <v>651</v>
      </c>
      <c r="G346" s="300">
        <v>20210101</v>
      </c>
      <c r="H346" s="300">
        <v>2021</v>
      </c>
      <c r="I346" s="300">
        <v>52</v>
      </c>
      <c r="J346" s="300">
        <v>2021</v>
      </c>
      <c r="K346" s="300">
        <v>180</v>
      </c>
      <c r="L346" s="300" t="s">
        <v>872</v>
      </c>
      <c r="M346" s="300" t="s">
        <v>486</v>
      </c>
      <c r="N346" s="300" t="s">
        <v>660</v>
      </c>
      <c r="O346" s="300" t="s">
        <v>762</v>
      </c>
      <c r="P346" s="300">
        <v>834</v>
      </c>
      <c r="Q346" s="300" t="s">
        <v>940</v>
      </c>
      <c r="R346" s="300" t="s">
        <v>941</v>
      </c>
      <c r="S346" s="300">
        <v>0</v>
      </c>
      <c r="T346" s="300" t="s">
        <v>763</v>
      </c>
      <c r="U346" s="300" t="s">
        <v>764</v>
      </c>
      <c r="V346" s="300" t="s">
        <v>873</v>
      </c>
      <c r="W346" s="300" t="s">
        <v>766</v>
      </c>
      <c r="X346" s="300" t="b">
        <v>1</v>
      </c>
      <c r="Y346" s="300">
        <v>3105</v>
      </c>
      <c r="Z346" s="300" t="s">
        <v>853</v>
      </c>
      <c r="AA346" s="300" t="s">
        <v>854</v>
      </c>
      <c r="AB346" s="300" t="s">
        <v>84</v>
      </c>
      <c r="AC346" s="300" t="s">
        <v>84</v>
      </c>
      <c r="AD346" s="300">
        <v>4</v>
      </c>
      <c r="AE346" s="300" t="b">
        <v>0</v>
      </c>
      <c r="AF346" s="300" t="s">
        <v>768</v>
      </c>
      <c r="AG346" s="300" t="s">
        <v>769</v>
      </c>
      <c r="AH346" s="300">
        <v>0</v>
      </c>
      <c r="AI346" s="300">
        <v>0</v>
      </c>
      <c r="AJ346" s="300" t="s">
        <v>770</v>
      </c>
      <c r="AK346" s="300">
        <v>8</v>
      </c>
      <c r="AL346" s="300" t="s">
        <v>814</v>
      </c>
      <c r="AM346" s="300">
        <v>922500</v>
      </c>
      <c r="AN346" s="300" t="b">
        <v>0</v>
      </c>
      <c r="AO346" s="300">
        <v>8</v>
      </c>
      <c r="AP346" s="300" t="s">
        <v>814</v>
      </c>
      <c r="AQ346" s="300">
        <v>922500</v>
      </c>
      <c r="AR346" s="300" t="b">
        <v>0</v>
      </c>
      <c r="AS346" s="300">
        <v>922500</v>
      </c>
      <c r="AT346" s="300" t="b">
        <v>0</v>
      </c>
      <c r="AU346" s="300">
        <v>0</v>
      </c>
      <c r="AV346" s="300" t="b">
        <v>0</v>
      </c>
      <c r="AW346" s="300" t="s">
        <v>1084</v>
      </c>
      <c r="AX346" s="300"/>
      <c r="AY346" s="300" t="s">
        <v>1084</v>
      </c>
      <c r="AZ346" s="300">
        <v>0</v>
      </c>
      <c r="BA346" s="300" t="b">
        <v>0</v>
      </c>
      <c r="BB346" s="300" t="b">
        <v>1</v>
      </c>
      <c r="BC346"/>
      <c r="BD346"/>
      <c r="BE346"/>
      <c r="BF346"/>
      <c r="BG346"/>
      <c r="BH346"/>
      <c r="BI346"/>
      <c r="BJ346"/>
      <c r="BK346"/>
      <c r="BL346"/>
      <c r="BM346"/>
      <c r="BN346"/>
      <c r="BO346"/>
      <c r="BP346"/>
      <c r="BQ346"/>
    </row>
    <row r="347" spans="5:69" ht="16.5" hidden="1" x14ac:dyDescent="0.3">
      <c r="E347" s="300" t="s">
        <v>760</v>
      </c>
      <c r="F347" s="300" t="s">
        <v>651</v>
      </c>
      <c r="G347" s="300">
        <v>20210101</v>
      </c>
      <c r="H347" s="300">
        <v>2021</v>
      </c>
      <c r="I347" s="300">
        <v>52</v>
      </c>
      <c r="J347" s="300">
        <v>2021</v>
      </c>
      <c r="K347" s="300">
        <v>180</v>
      </c>
      <c r="L347" s="300" t="s">
        <v>872</v>
      </c>
      <c r="M347" s="300" t="s">
        <v>486</v>
      </c>
      <c r="N347" s="300" t="s">
        <v>660</v>
      </c>
      <c r="O347" s="300" t="s">
        <v>762</v>
      </c>
      <c r="P347" s="300">
        <v>894</v>
      </c>
      <c r="Q347" s="300" t="s">
        <v>943</v>
      </c>
      <c r="R347" s="300" t="s">
        <v>431</v>
      </c>
      <c r="S347" s="300">
        <v>0</v>
      </c>
      <c r="T347" s="300" t="s">
        <v>763</v>
      </c>
      <c r="U347" s="300" t="s">
        <v>764</v>
      </c>
      <c r="V347" s="300" t="s">
        <v>873</v>
      </c>
      <c r="W347" s="300" t="s">
        <v>766</v>
      </c>
      <c r="X347" s="300" t="b">
        <v>1</v>
      </c>
      <c r="Y347" s="300">
        <v>3105</v>
      </c>
      <c r="Z347" s="300" t="s">
        <v>853</v>
      </c>
      <c r="AA347" s="300" t="s">
        <v>854</v>
      </c>
      <c r="AB347" s="300" t="s">
        <v>84</v>
      </c>
      <c r="AC347" s="300" t="s">
        <v>84</v>
      </c>
      <c r="AD347" s="300">
        <v>4</v>
      </c>
      <c r="AE347" s="300" t="b">
        <v>0</v>
      </c>
      <c r="AF347" s="300" t="s">
        <v>768</v>
      </c>
      <c r="AG347" s="300" t="s">
        <v>769</v>
      </c>
      <c r="AH347" s="300">
        <v>0</v>
      </c>
      <c r="AI347" s="300">
        <v>0</v>
      </c>
      <c r="AJ347" s="300" t="s">
        <v>770</v>
      </c>
      <c r="AK347" s="300">
        <v>8</v>
      </c>
      <c r="AL347" s="300" t="s">
        <v>814</v>
      </c>
      <c r="AM347" s="300">
        <v>680800</v>
      </c>
      <c r="AN347" s="300" t="b">
        <v>0</v>
      </c>
      <c r="AO347" s="300">
        <v>8</v>
      </c>
      <c r="AP347" s="300" t="s">
        <v>814</v>
      </c>
      <c r="AQ347" s="300">
        <v>680800</v>
      </c>
      <c r="AR347" s="300" t="b">
        <v>0</v>
      </c>
      <c r="AS347" s="300">
        <v>680800</v>
      </c>
      <c r="AT347" s="300" t="b">
        <v>0</v>
      </c>
      <c r="AU347" s="300">
        <v>0</v>
      </c>
      <c r="AV347" s="300" t="b">
        <v>0</v>
      </c>
      <c r="AW347" s="300" t="s">
        <v>1085</v>
      </c>
      <c r="AX347" s="300"/>
      <c r="AY347" s="300" t="s">
        <v>1085</v>
      </c>
      <c r="AZ347" s="300">
        <v>0</v>
      </c>
      <c r="BA347" s="300" t="b">
        <v>0</v>
      </c>
      <c r="BB347" s="300" t="b">
        <v>1</v>
      </c>
      <c r="BC347"/>
      <c r="BD347"/>
      <c r="BE347"/>
      <c r="BF347"/>
      <c r="BG347"/>
      <c r="BH347"/>
      <c r="BI347"/>
      <c r="BJ347"/>
      <c r="BK347"/>
      <c r="BL347"/>
      <c r="BM347"/>
      <c r="BN347"/>
      <c r="BO347"/>
      <c r="BP347"/>
      <c r="BQ347"/>
    </row>
    <row r="348" spans="5:69" ht="16.5" hidden="1" x14ac:dyDescent="0.3">
      <c r="E348" s="300" t="s">
        <v>760</v>
      </c>
      <c r="F348" s="300" t="s">
        <v>651</v>
      </c>
      <c r="G348" s="300">
        <v>20210101</v>
      </c>
      <c r="H348" s="300">
        <v>2021</v>
      </c>
      <c r="I348" s="300">
        <v>52</v>
      </c>
      <c r="J348" s="300">
        <v>2021</v>
      </c>
      <c r="K348" s="300">
        <v>562</v>
      </c>
      <c r="L348" s="300" t="s">
        <v>761</v>
      </c>
      <c r="M348" s="300" t="s">
        <v>451</v>
      </c>
      <c r="N348" s="300" t="s">
        <v>660</v>
      </c>
      <c r="O348" s="300" t="s">
        <v>762</v>
      </c>
      <c r="P348" s="300">
        <v>0</v>
      </c>
      <c r="Q348" s="300" t="s">
        <v>763</v>
      </c>
      <c r="R348" s="300" t="s">
        <v>764</v>
      </c>
      <c r="S348" s="300">
        <v>0</v>
      </c>
      <c r="T348" s="300" t="s">
        <v>763</v>
      </c>
      <c r="U348" s="300" t="s">
        <v>764</v>
      </c>
      <c r="V348" s="300" t="s">
        <v>873</v>
      </c>
      <c r="W348" s="300" t="s">
        <v>766</v>
      </c>
      <c r="X348" s="300" t="b">
        <v>1</v>
      </c>
      <c r="Y348" s="300">
        <v>3105</v>
      </c>
      <c r="Z348" s="300" t="s">
        <v>853</v>
      </c>
      <c r="AA348" s="300" t="s">
        <v>854</v>
      </c>
      <c r="AB348" s="300" t="s">
        <v>84</v>
      </c>
      <c r="AC348" s="300" t="s">
        <v>84</v>
      </c>
      <c r="AD348" s="300">
        <v>4</v>
      </c>
      <c r="AE348" s="300" t="b">
        <v>0</v>
      </c>
      <c r="AF348" s="300" t="s">
        <v>768</v>
      </c>
      <c r="AG348" s="300" t="s">
        <v>769</v>
      </c>
      <c r="AH348" s="300">
        <v>0</v>
      </c>
      <c r="AI348" s="300">
        <v>0</v>
      </c>
      <c r="AJ348" s="300" t="s">
        <v>770</v>
      </c>
      <c r="AK348" s="300">
        <v>8</v>
      </c>
      <c r="AL348" s="300" t="s">
        <v>814</v>
      </c>
      <c r="AM348" s="300">
        <v>18534938</v>
      </c>
      <c r="AN348" s="300" t="b">
        <v>0</v>
      </c>
      <c r="AO348" s="300">
        <v>8</v>
      </c>
      <c r="AP348" s="300" t="s">
        <v>814</v>
      </c>
      <c r="AQ348" s="300">
        <v>18534938</v>
      </c>
      <c r="AR348" s="300" t="b">
        <v>0</v>
      </c>
      <c r="AS348" s="300">
        <v>18534938</v>
      </c>
      <c r="AT348" s="300" t="b">
        <v>0</v>
      </c>
      <c r="AU348" s="300">
        <v>0</v>
      </c>
      <c r="AV348" s="300" t="b">
        <v>0</v>
      </c>
      <c r="AW348" s="300" t="s">
        <v>1086</v>
      </c>
      <c r="AX348" s="300">
        <v>0</v>
      </c>
      <c r="AY348" s="300" t="s">
        <v>1086</v>
      </c>
      <c r="AZ348" s="300">
        <v>0</v>
      </c>
      <c r="BA348" s="300" t="b">
        <v>0</v>
      </c>
      <c r="BB348" s="300" t="b">
        <v>1</v>
      </c>
      <c r="BC348"/>
      <c r="BD348"/>
      <c r="BE348"/>
      <c r="BF348"/>
      <c r="BG348"/>
      <c r="BH348"/>
      <c r="BI348"/>
      <c r="BJ348"/>
      <c r="BK348"/>
      <c r="BL348"/>
      <c r="BM348"/>
      <c r="BN348"/>
      <c r="BO348"/>
      <c r="BP348"/>
      <c r="BQ348"/>
    </row>
    <row r="349" spans="5:69" ht="16.5" hidden="1" x14ac:dyDescent="0.3">
      <c r="E349" s="300" t="s">
        <v>760</v>
      </c>
      <c r="F349" s="300" t="s">
        <v>651</v>
      </c>
      <c r="G349" s="300">
        <v>20210101</v>
      </c>
      <c r="H349" s="300">
        <v>2021</v>
      </c>
      <c r="I349" s="300">
        <v>52</v>
      </c>
      <c r="J349" s="300">
        <v>2021</v>
      </c>
      <c r="K349" s="300">
        <v>562</v>
      </c>
      <c r="L349" s="300" t="s">
        <v>761</v>
      </c>
      <c r="M349" s="300" t="s">
        <v>451</v>
      </c>
      <c r="N349" s="300" t="s">
        <v>660</v>
      </c>
      <c r="O349" s="300" t="s">
        <v>762</v>
      </c>
      <c r="P349" s="300">
        <v>204</v>
      </c>
      <c r="Q349" s="300" t="s">
        <v>776</v>
      </c>
      <c r="R349" s="300" t="s">
        <v>432</v>
      </c>
      <c r="S349" s="300">
        <v>0</v>
      </c>
      <c r="T349" s="300" t="s">
        <v>763</v>
      </c>
      <c r="U349" s="300" t="s">
        <v>764</v>
      </c>
      <c r="V349" s="300" t="s">
        <v>873</v>
      </c>
      <c r="W349" s="300" t="s">
        <v>766</v>
      </c>
      <c r="X349" s="300" t="b">
        <v>1</v>
      </c>
      <c r="Y349" s="300">
        <v>3105</v>
      </c>
      <c r="Z349" s="300" t="s">
        <v>853</v>
      </c>
      <c r="AA349" s="300" t="s">
        <v>854</v>
      </c>
      <c r="AB349" s="300" t="s">
        <v>84</v>
      </c>
      <c r="AC349" s="300" t="s">
        <v>84</v>
      </c>
      <c r="AD349" s="300">
        <v>4</v>
      </c>
      <c r="AE349" s="300" t="b">
        <v>0</v>
      </c>
      <c r="AF349" s="300" t="s">
        <v>768</v>
      </c>
      <c r="AG349" s="300" t="s">
        <v>769</v>
      </c>
      <c r="AH349" s="300">
        <v>0</v>
      </c>
      <c r="AI349" s="300">
        <v>0</v>
      </c>
      <c r="AJ349" s="300" t="s">
        <v>770</v>
      </c>
      <c r="AK349" s="300">
        <v>8</v>
      </c>
      <c r="AL349" s="300" t="s">
        <v>814</v>
      </c>
      <c r="AM349" s="300">
        <v>1707000</v>
      </c>
      <c r="AN349" s="300" t="b">
        <v>0</v>
      </c>
      <c r="AO349" s="300">
        <v>8</v>
      </c>
      <c r="AP349" s="300" t="s">
        <v>814</v>
      </c>
      <c r="AQ349" s="300">
        <v>1707000</v>
      </c>
      <c r="AR349" s="300" t="b">
        <v>0</v>
      </c>
      <c r="AS349" s="300">
        <v>1707000</v>
      </c>
      <c r="AT349" s="300" t="b">
        <v>0</v>
      </c>
      <c r="AU349" s="300">
        <v>0</v>
      </c>
      <c r="AV349" s="300" t="b">
        <v>0</v>
      </c>
      <c r="AW349" s="300" t="s">
        <v>1087</v>
      </c>
      <c r="AX349" s="300">
        <v>0</v>
      </c>
      <c r="AY349" s="300" t="s">
        <v>1087</v>
      </c>
      <c r="AZ349" s="300">
        <v>0</v>
      </c>
      <c r="BA349" s="300" t="b">
        <v>0</v>
      </c>
      <c r="BB349" s="300" t="b">
        <v>1</v>
      </c>
      <c r="BC349"/>
      <c r="BD349"/>
      <c r="BE349"/>
      <c r="BF349"/>
      <c r="BG349"/>
      <c r="BH349"/>
      <c r="BI349"/>
      <c r="BJ349"/>
      <c r="BK349"/>
      <c r="BL349"/>
      <c r="BM349"/>
      <c r="BN349"/>
      <c r="BO349"/>
      <c r="BP349"/>
      <c r="BQ349"/>
    </row>
    <row r="350" spans="5:69" ht="16.5" hidden="1" x14ac:dyDescent="0.3">
      <c r="E350" s="300" t="s">
        <v>760</v>
      </c>
      <c r="F350" s="300" t="s">
        <v>651</v>
      </c>
      <c r="G350" s="300">
        <v>20210101</v>
      </c>
      <c r="H350" s="300">
        <v>2021</v>
      </c>
      <c r="I350" s="300">
        <v>52</v>
      </c>
      <c r="J350" s="300">
        <v>2021</v>
      </c>
      <c r="K350" s="300">
        <v>562</v>
      </c>
      <c r="L350" s="300" t="s">
        <v>761</v>
      </c>
      <c r="M350" s="300" t="s">
        <v>451</v>
      </c>
      <c r="N350" s="300" t="s">
        <v>660</v>
      </c>
      <c r="O350" s="300" t="s">
        <v>762</v>
      </c>
      <c r="P350" s="300">
        <v>251</v>
      </c>
      <c r="Q350" s="300" t="s">
        <v>778</v>
      </c>
      <c r="R350" s="300" t="s">
        <v>779</v>
      </c>
      <c r="S350" s="300">
        <v>0</v>
      </c>
      <c r="T350" s="300" t="s">
        <v>763</v>
      </c>
      <c r="U350" s="300" t="s">
        <v>764</v>
      </c>
      <c r="V350" s="300" t="s">
        <v>873</v>
      </c>
      <c r="W350" s="300" t="s">
        <v>766</v>
      </c>
      <c r="X350" s="300" t="b">
        <v>1</v>
      </c>
      <c r="Y350" s="300">
        <v>3105</v>
      </c>
      <c r="Z350" s="300" t="s">
        <v>853</v>
      </c>
      <c r="AA350" s="300" t="s">
        <v>854</v>
      </c>
      <c r="AB350" s="300" t="s">
        <v>84</v>
      </c>
      <c r="AC350" s="300" t="s">
        <v>84</v>
      </c>
      <c r="AD350" s="300">
        <v>4</v>
      </c>
      <c r="AE350" s="300" t="b">
        <v>0</v>
      </c>
      <c r="AF350" s="300" t="s">
        <v>768</v>
      </c>
      <c r="AG350" s="300" t="s">
        <v>769</v>
      </c>
      <c r="AH350" s="300">
        <v>0</v>
      </c>
      <c r="AI350" s="300">
        <v>0</v>
      </c>
      <c r="AJ350" s="300" t="s">
        <v>770</v>
      </c>
      <c r="AK350" s="300">
        <v>8</v>
      </c>
      <c r="AL350" s="300" t="s">
        <v>814</v>
      </c>
      <c r="AM350" s="300">
        <v>2769000</v>
      </c>
      <c r="AN350" s="300" t="b">
        <v>0</v>
      </c>
      <c r="AO350" s="300">
        <v>8</v>
      </c>
      <c r="AP350" s="300" t="s">
        <v>814</v>
      </c>
      <c r="AQ350" s="300">
        <v>2769000</v>
      </c>
      <c r="AR350" s="300" t="b">
        <v>0</v>
      </c>
      <c r="AS350" s="300">
        <v>2769000</v>
      </c>
      <c r="AT350" s="300" t="b">
        <v>0</v>
      </c>
      <c r="AU350" s="300">
        <v>0</v>
      </c>
      <c r="AV350" s="300" t="b">
        <v>0</v>
      </c>
      <c r="AW350" s="300" t="s">
        <v>1088</v>
      </c>
      <c r="AX350" s="300">
        <v>0</v>
      </c>
      <c r="AY350" s="300" t="s">
        <v>1088</v>
      </c>
      <c r="AZ350" s="300">
        <v>0</v>
      </c>
      <c r="BA350" s="300" t="b">
        <v>0</v>
      </c>
      <c r="BB350" s="300" t="b">
        <v>1</v>
      </c>
      <c r="BC350"/>
      <c r="BD350"/>
      <c r="BE350"/>
      <c r="BF350"/>
      <c r="BG350"/>
      <c r="BH350"/>
      <c r="BI350"/>
      <c r="BJ350"/>
      <c r="BK350"/>
      <c r="BL350"/>
      <c r="BM350"/>
      <c r="BN350"/>
      <c r="BO350"/>
      <c r="BP350"/>
      <c r="BQ350"/>
    </row>
    <row r="351" spans="5:69" ht="16.5" hidden="1" x14ac:dyDescent="0.3">
      <c r="E351" s="300" t="s">
        <v>760</v>
      </c>
      <c r="F351" s="300" t="s">
        <v>651</v>
      </c>
      <c r="G351" s="300">
        <v>20210101</v>
      </c>
      <c r="H351" s="300">
        <v>2021</v>
      </c>
      <c r="I351" s="300">
        <v>52</v>
      </c>
      <c r="J351" s="300">
        <v>2021</v>
      </c>
      <c r="K351" s="300">
        <v>562</v>
      </c>
      <c r="L351" s="300" t="s">
        <v>761</v>
      </c>
      <c r="M351" s="300" t="s">
        <v>451</v>
      </c>
      <c r="N351" s="300" t="s">
        <v>660</v>
      </c>
      <c r="O351" s="300" t="s">
        <v>762</v>
      </c>
      <c r="P351" s="300">
        <v>266</v>
      </c>
      <c r="Q351" s="300" t="s">
        <v>949</v>
      </c>
      <c r="R351" s="300" t="s">
        <v>453</v>
      </c>
      <c r="S351" s="300">
        <v>0</v>
      </c>
      <c r="T351" s="300" t="s">
        <v>763</v>
      </c>
      <c r="U351" s="300" t="s">
        <v>764</v>
      </c>
      <c r="V351" s="300" t="s">
        <v>873</v>
      </c>
      <c r="W351" s="300" t="s">
        <v>766</v>
      </c>
      <c r="X351" s="300" t="b">
        <v>1</v>
      </c>
      <c r="Y351" s="300">
        <v>3105</v>
      </c>
      <c r="Z351" s="300" t="s">
        <v>853</v>
      </c>
      <c r="AA351" s="300" t="s">
        <v>854</v>
      </c>
      <c r="AB351" s="300" t="s">
        <v>84</v>
      </c>
      <c r="AC351" s="300" t="s">
        <v>84</v>
      </c>
      <c r="AD351" s="300">
        <v>4</v>
      </c>
      <c r="AE351" s="300" t="b">
        <v>0</v>
      </c>
      <c r="AF351" s="300" t="s">
        <v>768</v>
      </c>
      <c r="AG351" s="300" t="s">
        <v>769</v>
      </c>
      <c r="AH351" s="300">
        <v>0</v>
      </c>
      <c r="AI351" s="300">
        <v>0</v>
      </c>
      <c r="AJ351" s="300" t="s">
        <v>770</v>
      </c>
      <c r="AK351" s="300">
        <v>8</v>
      </c>
      <c r="AL351" s="300" t="s">
        <v>814</v>
      </c>
      <c r="AM351" s="300">
        <v>5000</v>
      </c>
      <c r="AN351" s="300" t="b">
        <v>0</v>
      </c>
      <c r="AO351" s="300">
        <v>8</v>
      </c>
      <c r="AP351" s="300" t="s">
        <v>814</v>
      </c>
      <c r="AQ351" s="300">
        <v>5000</v>
      </c>
      <c r="AR351" s="300" t="b">
        <v>0</v>
      </c>
      <c r="AS351" s="300">
        <v>5000</v>
      </c>
      <c r="AT351" s="300" t="b">
        <v>0</v>
      </c>
      <c r="AU351" s="300">
        <v>0</v>
      </c>
      <c r="AV351" s="300" t="b">
        <v>0</v>
      </c>
      <c r="AW351" s="300" t="s">
        <v>950</v>
      </c>
      <c r="AX351" s="300">
        <v>0</v>
      </c>
      <c r="AY351" s="300" t="s">
        <v>950</v>
      </c>
      <c r="AZ351" s="300">
        <v>0</v>
      </c>
      <c r="BA351" s="300" t="b">
        <v>0</v>
      </c>
      <c r="BB351" s="300" t="b">
        <v>1</v>
      </c>
      <c r="BC351"/>
      <c r="BD351"/>
      <c r="BE351"/>
      <c r="BF351"/>
      <c r="BG351"/>
      <c r="BH351"/>
      <c r="BI351"/>
      <c r="BJ351"/>
      <c r="BK351"/>
      <c r="BL351"/>
      <c r="BM351"/>
      <c r="BN351"/>
      <c r="BO351"/>
      <c r="BP351"/>
      <c r="BQ351"/>
    </row>
    <row r="352" spans="5:69" ht="16.5" hidden="1" x14ac:dyDescent="0.3">
      <c r="E352" s="300" t="s">
        <v>760</v>
      </c>
      <c r="F352" s="300" t="s">
        <v>651</v>
      </c>
      <c r="G352" s="300">
        <v>20210101</v>
      </c>
      <c r="H352" s="300">
        <v>2021</v>
      </c>
      <c r="I352" s="300">
        <v>52</v>
      </c>
      <c r="J352" s="300">
        <v>2021</v>
      </c>
      <c r="K352" s="300">
        <v>562</v>
      </c>
      <c r="L352" s="300" t="s">
        <v>761</v>
      </c>
      <c r="M352" s="300" t="s">
        <v>451</v>
      </c>
      <c r="N352" s="300" t="s">
        <v>660</v>
      </c>
      <c r="O352" s="300" t="s">
        <v>762</v>
      </c>
      <c r="P352" s="300">
        <v>384</v>
      </c>
      <c r="Q352" s="300" t="s">
        <v>786</v>
      </c>
      <c r="R352" s="300" t="s">
        <v>559</v>
      </c>
      <c r="S352" s="300">
        <v>0</v>
      </c>
      <c r="T352" s="300" t="s">
        <v>763</v>
      </c>
      <c r="U352" s="300" t="s">
        <v>764</v>
      </c>
      <c r="V352" s="300" t="s">
        <v>873</v>
      </c>
      <c r="W352" s="300" t="s">
        <v>766</v>
      </c>
      <c r="X352" s="300" t="b">
        <v>1</v>
      </c>
      <c r="Y352" s="300">
        <v>3105</v>
      </c>
      <c r="Z352" s="300" t="s">
        <v>853</v>
      </c>
      <c r="AA352" s="300" t="s">
        <v>854</v>
      </c>
      <c r="AB352" s="300" t="s">
        <v>84</v>
      </c>
      <c r="AC352" s="300" t="s">
        <v>84</v>
      </c>
      <c r="AD352" s="300">
        <v>4</v>
      </c>
      <c r="AE352" s="300" t="b">
        <v>0</v>
      </c>
      <c r="AF352" s="300" t="s">
        <v>768</v>
      </c>
      <c r="AG352" s="300" t="s">
        <v>769</v>
      </c>
      <c r="AH352" s="300">
        <v>0</v>
      </c>
      <c r="AI352" s="300">
        <v>0</v>
      </c>
      <c r="AJ352" s="300" t="s">
        <v>770</v>
      </c>
      <c r="AK352" s="300">
        <v>8</v>
      </c>
      <c r="AL352" s="300" t="s">
        <v>814</v>
      </c>
      <c r="AM352" s="300">
        <v>1520000</v>
      </c>
      <c r="AN352" s="300" t="b">
        <v>0</v>
      </c>
      <c r="AO352" s="300">
        <v>8</v>
      </c>
      <c r="AP352" s="300" t="s">
        <v>814</v>
      </c>
      <c r="AQ352" s="300">
        <v>1520000</v>
      </c>
      <c r="AR352" s="300" t="b">
        <v>0</v>
      </c>
      <c r="AS352" s="300">
        <v>1520000</v>
      </c>
      <c r="AT352" s="300" t="b">
        <v>0</v>
      </c>
      <c r="AU352" s="300">
        <v>0</v>
      </c>
      <c r="AV352" s="300" t="b">
        <v>0</v>
      </c>
      <c r="AW352" s="300" t="s">
        <v>1089</v>
      </c>
      <c r="AX352" s="300">
        <v>0</v>
      </c>
      <c r="AY352" s="300" t="s">
        <v>1089</v>
      </c>
      <c r="AZ352" s="300">
        <v>0</v>
      </c>
      <c r="BA352" s="300" t="b">
        <v>0</v>
      </c>
      <c r="BB352" s="300" t="b">
        <v>1</v>
      </c>
      <c r="BC352"/>
      <c r="BD352"/>
      <c r="BE352"/>
      <c r="BF352"/>
      <c r="BG352"/>
      <c r="BH352"/>
      <c r="BI352"/>
      <c r="BJ352"/>
      <c r="BK352"/>
      <c r="BL352"/>
      <c r="BM352"/>
      <c r="BN352"/>
      <c r="BO352"/>
      <c r="BP352"/>
      <c r="BQ352"/>
    </row>
    <row r="353" spans="5:69" ht="16.5" hidden="1" x14ac:dyDescent="0.3">
      <c r="E353" s="300" t="s">
        <v>760</v>
      </c>
      <c r="F353" s="300" t="s">
        <v>651</v>
      </c>
      <c r="G353" s="300">
        <v>20210101</v>
      </c>
      <c r="H353" s="300">
        <v>2021</v>
      </c>
      <c r="I353" s="300">
        <v>52</v>
      </c>
      <c r="J353" s="300">
        <v>2021</v>
      </c>
      <c r="K353" s="300">
        <v>562</v>
      </c>
      <c r="L353" s="300" t="s">
        <v>761</v>
      </c>
      <c r="M353" s="300" t="s">
        <v>451</v>
      </c>
      <c r="N353" s="300" t="s">
        <v>660</v>
      </c>
      <c r="O353" s="300" t="s">
        <v>762</v>
      </c>
      <c r="P353" s="300">
        <v>504</v>
      </c>
      <c r="Q353" s="300" t="s">
        <v>959</v>
      </c>
      <c r="R353" s="300" t="s">
        <v>426</v>
      </c>
      <c r="S353" s="300">
        <v>0</v>
      </c>
      <c r="T353" s="300" t="s">
        <v>763</v>
      </c>
      <c r="U353" s="300" t="s">
        <v>764</v>
      </c>
      <c r="V353" s="300" t="s">
        <v>873</v>
      </c>
      <c r="W353" s="300" t="s">
        <v>766</v>
      </c>
      <c r="X353" s="300" t="b">
        <v>1</v>
      </c>
      <c r="Y353" s="300">
        <v>3105</v>
      </c>
      <c r="Z353" s="300" t="s">
        <v>853</v>
      </c>
      <c r="AA353" s="300" t="s">
        <v>854</v>
      </c>
      <c r="AB353" s="300" t="s">
        <v>84</v>
      </c>
      <c r="AC353" s="300" t="s">
        <v>84</v>
      </c>
      <c r="AD353" s="300">
        <v>4</v>
      </c>
      <c r="AE353" s="300" t="b">
        <v>0</v>
      </c>
      <c r="AF353" s="300" t="s">
        <v>768</v>
      </c>
      <c r="AG353" s="300" t="s">
        <v>769</v>
      </c>
      <c r="AH353" s="300">
        <v>0</v>
      </c>
      <c r="AI353" s="300">
        <v>0</v>
      </c>
      <c r="AJ353" s="300" t="s">
        <v>770</v>
      </c>
      <c r="AK353" s="300">
        <v>8</v>
      </c>
      <c r="AL353" s="300" t="s">
        <v>814</v>
      </c>
      <c r="AM353" s="300">
        <v>7994000</v>
      </c>
      <c r="AN353" s="300" t="b">
        <v>0</v>
      </c>
      <c r="AO353" s="300">
        <v>8</v>
      </c>
      <c r="AP353" s="300" t="s">
        <v>814</v>
      </c>
      <c r="AQ353" s="300">
        <v>7994000</v>
      </c>
      <c r="AR353" s="300" t="b">
        <v>0</v>
      </c>
      <c r="AS353" s="300">
        <v>7994000</v>
      </c>
      <c r="AT353" s="300" t="b">
        <v>0</v>
      </c>
      <c r="AU353" s="300">
        <v>0</v>
      </c>
      <c r="AV353" s="300" t="b">
        <v>0</v>
      </c>
      <c r="AW353" s="300" t="s">
        <v>960</v>
      </c>
      <c r="AX353" s="300">
        <v>0</v>
      </c>
      <c r="AY353" s="300" t="s">
        <v>960</v>
      </c>
      <c r="AZ353" s="300">
        <v>0</v>
      </c>
      <c r="BA353" s="300" t="b">
        <v>0</v>
      </c>
      <c r="BB353" s="300" t="b">
        <v>1</v>
      </c>
      <c r="BC353"/>
      <c r="BD353"/>
      <c r="BE353"/>
      <c r="BF353"/>
      <c r="BG353"/>
      <c r="BH353"/>
      <c r="BI353"/>
      <c r="BJ353"/>
      <c r="BK353"/>
      <c r="BL353"/>
      <c r="BM353"/>
      <c r="BN353"/>
      <c r="BO353"/>
      <c r="BP353"/>
      <c r="BQ353"/>
    </row>
    <row r="354" spans="5:69" ht="16.5" hidden="1" x14ac:dyDescent="0.3">
      <c r="E354" s="300" t="s">
        <v>760</v>
      </c>
      <c r="F354" s="300" t="s">
        <v>651</v>
      </c>
      <c r="G354" s="300">
        <v>20210101</v>
      </c>
      <c r="H354" s="300">
        <v>2021</v>
      </c>
      <c r="I354" s="300">
        <v>52</v>
      </c>
      <c r="J354" s="300">
        <v>2021</v>
      </c>
      <c r="K354" s="300">
        <v>562</v>
      </c>
      <c r="L354" s="300" t="s">
        <v>761</v>
      </c>
      <c r="M354" s="300" t="s">
        <v>451</v>
      </c>
      <c r="N354" s="300" t="s">
        <v>660</v>
      </c>
      <c r="O354" s="300" t="s">
        <v>762</v>
      </c>
      <c r="P354" s="300">
        <v>566</v>
      </c>
      <c r="Q354" s="300" t="s">
        <v>791</v>
      </c>
      <c r="R354" s="300" t="s">
        <v>434</v>
      </c>
      <c r="S354" s="300">
        <v>0</v>
      </c>
      <c r="T354" s="300" t="s">
        <v>763</v>
      </c>
      <c r="U354" s="300" t="s">
        <v>764</v>
      </c>
      <c r="V354" s="300" t="s">
        <v>873</v>
      </c>
      <c r="W354" s="300" t="s">
        <v>766</v>
      </c>
      <c r="X354" s="300" t="b">
        <v>1</v>
      </c>
      <c r="Y354" s="300">
        <v>3105</v>
      </c>
      <c r="Z354" s="300" t="s">
        <v>853</v>
      </c>
      <c r="AA354" s="300" t="s">
        <v>854</v>
      </c>
      <c r="AB354" s="300" t="s">
        <v>84</v>
      </c>
      <c r="AC354" s="300" t="s">
        <v>84</v>
      </c>
      <c r="AD354" s="300">
        <v>4</v>
      </c>
      <c r="AE354" s="300" t="b">
        <v>0</v>
      </c>
      <c r="AF354" s="300" t="s">
        <v>768</v>
      </c>
      <c r="AG354" s="300" t="s">
        <v>769</v>
      </c>
      <c r="AH354" s="300">
        <v>0</v>
      </c>
      <c r="AI354" s="300">
        <v>0</v>
      </c>
      <c r="AJ354" s="300" t="s">
        <v>770</v>
      </c>
      <c r="AK354" s="300">
        <v>8</v>
      </c>
      <c r="AL354" s="300" t="s">
        <v>814</v>
      </c>
      <c r="AM354" s="300">
        <v>3705900</v>
      </c>
      <c r="AN354" s="300" t="b">
        <v>0</v>
      </c>
      <c r="AO354" s="300">
        <v>8</v>
      </c>
      <c r="AP354" s="300" t="s">
        <v>814</v>
      </c>
      <c r="AQ354" s="300">
        <v>3705900</v>
      </c>
      <c r="AR354" s="300" t="b">
        <v>0</v>
      </c>
      <c r="AS354" s="300">
        <v>3705900</v>
      </c>
      <c r="AT354" s="300" t="b">
        <v>0</v>
      </c>
      <c r="AU354" s="300">
        <v>0</v>
      </c>
      <c r="AV354" s="300" t="b">
        <v>0</v>
      </c>
      <c r="AW354" s="300" t="s">
        <v>1090</v>
      </c>
      <c r="AX354" s="300">
        <v>0</v>
      </c>
      <c r="AY354" s="300" t="s">
        <v>1090</v>
      </c>
      <c r="AZ354" s="300">
        <v>0</v>
      </c>
      <c r="BA354" s="300" t="b">
        <v>0</v>
      </c>
      <c r="BB354" s="300" t="b">
        <v>1</v>
      </c>
      <c r="BC354"/>
      <c r="BD354"/>
      <c r="BE354"/>
      <c r="BF354"/>
      <c r="BG354"/>
      <c r="BH354"/>
      <c r="BI354"/>
      <c r="BJ354"/>
      <c r="BK354"/>
      <c r="BL354"/>
      <c r="BM354"/>
      <c r="BN354"/>
      <c r="BO354"/>
      <c r="BP354"/>
      <c r="BQ354"/>
    </row>
    <row r="355" spans="5:69" ht="16.5" hidden="1" x14ac:dyDescent="0.3">
      <c r="E355" s="300" t="s">
        <v>760</v>
      </c>
      <c r="F355" s="300" t="s">
        <v>651</v>
      </c>
      <c r="G355" s="300">
        <v>20210101</v>
      </c>
      <c r="H355" s="300">
        <v>2021</v>
      </c>
      <c r="I355" s="300">
        <v>52</v>
      </c>
      <c r="J355" s="300">
        <v>2021</v>
      </c>
      <c r="K355" s="300">
        <v>562</v>
      </c>
      <c r="L355" s="300" t="s">
        <v>761</v>
      </c>
      <c r="M355" s="300" t="s">
        <v>451</v>
      </c>
      <c r="N355" s="300" t="s">
        <v>660</v>
      </c>
      <c r="O355" s="300" t="s">
        <v>762</v>
      </c>
      <c r="P355" s="300">
        <v>699</v>
      </c>
      <c r="Q355" s="300" t="s">
        <v>798</v>
      </c>
      <c r="R355" s="300" t="s">
        <v>799</v>
      </c>
      <c r="S355" s="300">
        <v>0</v>
      </c>
      <c r="T355" s="300" t="s">
        <v>763</v>
      </c>
      <c r="U355" s="300" t="s">
        <v>764</v>
      </c>
      <c r="V355" s="300" t="s">
        <v>873</v>
      </c>
      <c r="W355" s="300" t="s">
        <v>766</v>
      </c>
      <c r="X355" s="300" t="b">
        <v>1</v>
      </c>
      <c r="Y355" s="300">
        <v>3105</v>
      </c>
      <c r="Z355" s="300" t="s">
        <v>853</v>
      </c>
      <c r="AA355" s="300" t="s">
        <v>854</v>
      </c>
      <c r="AB355" s="300" t="s">
        <v>84</v>
      </c>
      <c r="AC355" s="300" t="s">
        <v>84</v>
      </c>
      <c r="AD355" s="300">
        <v>4</v>
      </c>
      <c r="AE355" s="300" t="b">
        <v>0</v>
      </c>
      <c r="AF355" s="300" t="s">
        <v>768</v>
      </c>
      <c r="AG355" s="300" t="s">
        <v>769</v>
      </c>
      <c r="AH355" s="300">
        <v>0</v>
      </c>
      <c r="AI355" s="300">
        <v>0</v>
      </c>
      <c r="AJ355" s="300" t="s">
        <v>770</v>
      </c>
      <c r="AK355" s="300">
        <v>8</v>
      </c>
      <c r="AL355" s="300" t="s">
        <v>814</v>
      </c>
      <c r="AM355" s="300">
        <v>4500</v>
      </c>
      <c r="AN355" s="300" t="b">
        <v>0</v>
      </c>
      <c r="AO355" s="300">
        <v>8</v>
      </c>
      <c r="AP355" s="300" t="s">
        <v>814</v>
      </c>
      <c r="AQ355" s="300">
        <v>4500</v>
      </c>
      <c r="AR355" s="300" t="b">
        <v>0</v>
      </c>
      <c r="AS355" s="300">
        <v>4500</v>
      </c>
      <c r="AT355" s="300" t="b">
        <v>0</v>
      </c>
      <c r="AU355" s="300">
        <v>0</v>
      </c>
      <c r="AV355" s="300" t="b">
        <v>0</v>
      </c>
      <c r="AW355" s="300" t="s">
        <v>1091</v>
      </c>
      <c r="AX355" s="300">
        <v>0</v>
      </c>
      <c r="AY355" s="300" t="s">
        <v>1091</v>
      </c>
      <c r="AZ355" s="300">
        <v>0</v>
      </c>
      <c r="BA355" s="300" t="b">
        <v>0</v>
      </c>
      <c r="BB355" s="300" t="b">
        <v>1</v>
      </c>
      <c r="BC355"/>
      <c r="BD355"/>
      <c r="BE355"/>
      <c r="BF355"/>
      <c r="BG355"/>
      <c r="BH355"/>
      <c r="BI355"/>
      <c r="BJ355"/>
      <c r="BK355"/>
      <c r="BL355"/>
      <c r="BM355"/>
      <c r="BN355"/>
      <c r="BO355"/>
      <c r="BP355"/>
      <c r="BQ355"/>
    </row>
    <row r="356" spans="5:69" ht="16.5" hidden="1" x14ac:dyDescent="0.3">
      <c r="E356" s="300" t="s">
        <v>760</v>
      </c>
      <c r="F356" s="300" t="s">
        <v>651</v>
      </c>
      <c r="G356" s="300">
        <v>20210101</v>
      </c>
      <c r="H356" s="300">
        <v>2021</v>
      </c>
      <c r="I356" s="300">
        <v>52</v>
      </c>
      <c r="J356" s="300">
        <v>2021</v>
      </c>
      <c r="K356" s="300">
        <v>562</v>
      </c>
      <c r="L356" s="300" t="s">
        <v>761</v>
      </c>
      <c r="M356" s="300" t="s">
        <v>451</v>
      </c>
      <c r="N356" s="300" t="s">
        <v>660</v>
      </c>
      <c r="O356" s="300" t="s">
        <v>762</v>
      </c>
      <c r="P356" s="300">
        <v>724</v>
      </c>
      <c r="Q356" s="300" t="s">
        <v>801</v>
      </c>
      <c r="R356" s="300" t="s">
        <v>802</v>
      </c>
      <c r="S356" s="300">
        <v>0</v>
      </c>
      <c r="T356" s="300" t="s">
        <v>763</v>
      </c>
      <c r="U356" s="300" t="s">
        <v>764</v>
      </c>
      <c r="V356" s="300" t="s">
        <v>873</v>
      </c>
      <c r="W356" s="300" t="s">
        <v>766</v>
      </c>
      <c r="X356" s="300" t="b">
        <v>1</v>
      </c>
      <c r="Y356" s="300">
        <v>3105</v>
      </c>
      <c r="Z356" s="300" t="s">
        <v>853</v>
      </c>
      <c r="AA356" s="300" t="s">
        <v>854</v>
      </c>
      <c r="AB356" s="300" t="s">
        <v>84</v>
      </c>
      <c r="AC356" s="300" t="s">
        <v>84</v>
      </c>
      <c r="AD356" s="300">
        <v>4</v>
      </c>
      <c r="AE356" s="300" t="b">
        <v>0</v>
      </c>
      <c r="AF356" s="300" t="s">
        <v>768</v>
      </c>
      <c r="AG356" s="300" t="s">
        <v>769</v>
      </c>
      <c r="AH356" s="300">
        <v>0</v>
      </c>
      <c r="AI356" s="300">
        <v>0</v>
      </c>
      <c r="AJ356" s="300" t="s">
        <v>770</v>
      </c>
      <c r="AK356" s="300">
        <v>8</v>
      </c>
      <c r="AL356" s="300" t="s">
        <v>814</v>
      </c>
      <c r="AM356" s="300">
        <v>538</v>
      </c>
      <c r="AN356" s="300" t="b">
        <v>0</v>
      </c>
      <c r="AO356" s="300">
        <v>8</v>
      </c>
      <c r="AP356" s="300" t="s">
        <v>814</v>
      </c>
      <c r="AQ356" s="300">
        <v>538</v>
      </c>
      <c r="AR356" s="300" t="b">
        <v>0</v>
      </c>
      <c r="AS356" s="300">
        <v>538</v>
      </c>
      <c r="AT356" s="300" t="b">
        <v>0</v>
      </c>
      <c r="AU356" s="300">
        <v>0</v>
      </c>
      <c r="AV356" s="300" t="b">
        <v>0</v>
      </c>
      <c r="AW356" s="300" t="s">
        <v>1092</v>
      </c>
      <c r="AX356" s="300">
        <v>0</v>
      </c>
      <c r="AY356" s="300" t="s">
        <v>1092</v>
      </c>
      <c r="AZ356" s="300">
        <v>0</v>
      </c>
      <c r="BA356" s="300" t="b">
        <v>0</v>
      </c>
      <c r="BB356" s="300" t="b">
        <v>1</v>
      </c>
      <c r="BC356"/>
      <c r="BD356"/>
      <c r="BE356"/>
      <c r="BF356"/>
      <c r="BG356"/>
      <c r="BH356"/>
      <c r="BI356"/>
      <c r="BJ356"/>
      <c r="BK356"/>
      <c r="BL356"/>
      <c r="BM356"/>
      <c r="BN356"/>
      <c r="BO356"/>
      <c r="BP356"/>
      <c r="BQ356"/>
    </row>
    <row r="357" spans="5:69" ht="16.5" hidden="1" x14ac:dyDescent="0.3">
      <c r="E357" s="300" t="s">
        <v>760</v>
      </c>
      <c r="F357" s="300" t="s">
        <v>651</v>
      </c>
      <c r="G357" s="300">
        <v>20210101</v>
      </c>
      <c r="H357" s="300">
        <v>2021</v>
      </c>
      <c r="I357" s="300">
        <v>52</v>
      </c>
      <c r="J357" s="300">
        <v>2021</v>
      </c>
      <c r="K357" s="300">
        <v>562</v>
      </c>
      <c r="L357" s="300" t="s">
        <v>761</v>
      </c>
      <c r="M357" s="300" t="s">
        <v>451</v>
      </c>
      <c r="N357" s="300" t="s">
        <v>660</v>
      </c>
      <c r="O357" s="300" t="s">
        <v>762</v>
      </c>
      <c r="P357" s="300">
        <v>768</v>
      </c>
      <c r="Q357" s="300" t="s">
        <v>807</v>
      </c>
      <c r="R357" s="300" t="s">
        <v>442</v>
      </c>
      <c r="S357" s="300">
        <v>0</v>
      </c>
      <c r="T357" s="300" t="s">
        <v>763</v>
      </c>
      <c r="U357" s="300" t="s">
        <v>764</v>
      </c>
      <c r="V357" s="300" t="s">
        <v>873</v>
      </c>
      <c r="W357" s="300" t="s">
        <v>766</v>
      </c>
      <c r="X357" s="300" t="b">
        <v>1</v>
      </c>
      <c r="Y357" s="300">
        <v>3105</v>
      </c>
      <c r="Z357" s="300" t="s">
        <v>853</v>
      </c>
      <c r="AA357" s="300" t="s">
        <v>854</v>
      </c>
      <c r="AB357" s="300" t="s">
        <v>84</v>
      </c>
      <c r="AC357" s="300" t="s">
        <v>84</v>
      </c>
      <c r="AD357" s="300">
        <v>4</v>
      </c>
      <c r="AE357" s="300" t="b">
        <v>0</v>
      </c>
      <c r="AF357" s="300" t="s">
        <v>768</v>
      </c>
      <c r="AG357" s="300" t="s">
        <v>769</v>
      </c>
      <c r="AH357" s="300">
        <v>0</v>
      </c>
      <c r="AI357" s="300">
        <v>0</v>
      </c>
      <c r="AJ357" s="300" t="s">
        <v>770</v>
      </c>
      <c r="AK357" s="300">
        <v>8</v>
      </c>
      <c r="AL357" s="300" t="s">
        <v>814</v>
      </c>
      <c r="AM357" s="300">
        <v>829000</v>
      </c>
      <c r="AN357" s="300" t="b">
        <v>0</v>
      </c>
      <c r="AO357" s="300">
        <v>8</v>
      </c>
      <c r="AP357" s="300" t="s">
        <v>814</v>
      </c>
      <c r="AQ357" s="300">
        <v>829000</v>
      </c>
      <c r="AR357" s="300" t="b">
        <v>0</v>
      </c>
      <c r="AS357" s="300">
        <v>829000</v>
      </c>
      <c r="AT357" s="300" t="b">
        <v>0</v>
      </c>
      <c r="AU357" s="300">
        <v>0</v>
      </c>
      <c r="AV357" s="300" t="b">
        <v>0</v>
      </c>
      <c r="AW357" s="300" t="s">
        <v>971</v>
      </c>
      <c r="AX357" s="300">
        <v>0</v>
      </c>
      <c r="AY357" s="300" t="s">
        <v>971</v>
      </c>
      <c r="AZ357" s="300">
        <v>0</v>
      </c>
      <c r="BA357" s="300" t="b">
        <v>0</v>
      </c>
      <c r="BB357" s="300" t="b">
        <v>1</v>
      </c>
      <c r="BC357"/>
      <c r="BD357"/>
      <c r="BE357"/>
      <c r="BF357"/>
      <c r="BG357"/>
      <c r="BH357"/>
      <c r="BI357"/>
      <c r="BJ357"/>
      <c r="BK357"/>
      <c r="BL357"/>
      <c r="BM357"/>
      <c r="BN357"/>
      <c r="BO357"/>
      <c r="BP357"/>
      <c r="BQ357"/>
    </row>
    <row r="358" spans="5:69" ht="16.5" hidden="1" x14ac:dyDescent="0.3">
      <c r="E358" s="300" t="s">
        <v>760</v>
      </c>
      <c r="F358" s="300" t="s">
        <v>651</v>
      </c>
      <c r="G358" s="300">
        <v>20210101</v>
      </c>
      <c r="H358" s="300">
        <v>2021</v>
      </c>
      <c r="I358" s="300">
        <v>52</v>
      </c>
      <c r="J358" s="300">
        <v>2021</v>
      </c>
      <c r="K358" s="300">
        <v>180</v>
      </c>
      <c r="L358" s="300" t="s">
        <v>872</v>
      </c>
      <c r="M358" s="300" t="s">
        <v>486</v>
      </c>
      <c r="N358" s="300" t="s">
        <v>660</v>
      </c>
      <c r="O358" s="300" t="s">
        <v>762</v>
      </c>
      <c r="P358" s="300">
        <v>0</v>
      </c>
      <c r="Q358" s="300" t="s">
        <v>763</v>
      </c>
      <c r="R358" s="300" t="s">
        <v>764</v>
      </c>
      <c r="S358" s="300">
        <v>0</v>
      </c>
      <c r="T358" s="300" t="s">
        <v>763</v>
      </c>
      <c r="U358" s="300" t="s">
        <v>764</v>
      </c>
      <c r="V358" s="300" t="s">
        <v>873</v>
      </c>
      <c r="W358" s="300" t="s">
        <v>766</v>
      </c>
      <c r="X358" s="300" t="b">
        <v>1</v>
      </c>
      <c r="Y358" s="300">
        <v>310510</v>
      </c>
      <c r="Z358" s="300" t="s">
        <v>862</v>
      </c>
      <c r="AA358" s="300" t="s">
        <v>540</v>
      </c>
      <c r="AB358" s="300" t="s">
        <v>84</v>
      </c>
      <c r="AC358" s="300" t="s">
        <v>84</v>
      </c>
      <c r="AD358" s="300">
        <v>6</v>
      </c>
      <c r="AE358" s="300" t="b">
        <v>1</v>
      </c>
      <c r="AF358" s="300" t="s">
        <v>768</v>
      </c>
      <c r="AG358" s="300" t="s">
        <v>769</v>
      </c>
      <c r="AH358" s="300">
        <v>0</v>
      </c>
      <c r="AI358" s="300">
        <v>0</v>
      </c>
      <c r="AJ358" s="300" t="s">
        <v>770</v>
      </c>
      <c r="AK358" s="300">
        <v>8</v>
      </c>
      <c r="AL358" s="300" t="s">
        <v>814</v>
      </c>
      <c r="AM358" s="300">
        <v>13843</v>
      </c>
      <c r="AN358" s="300" t="b">
        <v>0</v>
      </c>
      <c r="AO358" s="300">
        <v>8</v>
      </c>
      <c r="AP358" s="300" t="s">
        <v>814</v>
      </c>
      <c r="AQ358" s="300">
        <v>13843</v>
      </c>
      <c r="AR358" s="300" t="b">
        <v>0</v>
      </c>
      <c r="AS358" s="300">
        <v>13843</v>
      </c>
      <c r="AT358" s="300" t="b">
        <v>0</v>
      </c>
      <c r="AU358" s="300">
        <v>0</v>
      </c>
      <c r="AV358" s="300" t="b">
        <v>0</v>
      </c>
      <c r="AW358" s="300" t="s">
        <v>1093</v>
      </c>
      <c r="AX358" s="300"/>
      <c r="AY358" s="300" t="s">
        <v>1093</v>
      </c>
      <c r="AZ358" s="300">
        <v>0</v>
      </c>
      <c r="BA358" s="300" t="b">
        <v>0</v>
      </c>
      <c r="BB358" s="300" t="b">
        <v>1</v>
      </c>
      <c r="BC358"/>
      <c r="BD358"/>
      <c r="BE358"/>
      <c r="BF358"/>
      <c r="BG358"/>
      <c r="BH358"/>
      <c r="BI358"/>
      <c r="BJ358"/>
      <c r="BK358"/>
      <c r="BL358"/>
      <c r="BM358"/>
      <c r="BN358"/>
      <c r="BO358"/>
      <c r="BP358"/>
      <c r="BQ358"/>
    </row>
    <row r="359" spans="5:69" ht="16.5" hidden="1" x14ac:dyDescent="0.3">
      <c r="E359" s="300" t="s">
        <v>760</v>
      </c>
      <c r="F359" s="300" t="s">
        <v>651</v>
      </c>
      <c r="G359" s="300">
        <v>20210101</v>
      </c>
      <c r="H359" s="300">
        <v>2021</v>
      </c>
      <c r="I359" s="300">
        <v>52</v>
      </c>
      <c r="J359" s="300">
        <v>2021</v>
      </c>
      <c r="K359" s="300">
        <v>180</v>
      </c>
      <c r="L359" s="300" t="s">
        <v>872</v>
      </c>
      <c r="M359" s="300" t="s">
        <v>486</v>
      </c>
      <c r="N359" s="300" t="s">
        <v>660</v>
      </c>
      <c r="O359" s="300" t="s">
        <v>762</v>
      </c>
      <c r="P359" s="300">
        <v>156</v>
      </c>
      <c r="Q359" s="300" t="s">
        <v>773</v>
      </c>
      <c r="R359" s="300" t="s">
        <v>774</v>
      </c>
      <c r="S359" s="300">
        <v>0</v>
      </c>
      <c r="T359" s="300" t="s">
        <v>763</v>
      </c>
      <c r="U359" s="300" t="s">
        <v>764</v>
      </c>
      <c r="V359" s="300" t="s">
        <v>873</v>
      </c>
      <c r="W359" s="300" t="s">
        <v>766</v>
      </c>
      <c r="X359" s="300" t="b">
        <v>1</v>
      </c>
      <c r="Y359" s="300">
        <v>310510</v>
      </c>
      <c r="Z359" s="300" t="s">
        <v>862</v>
      </c>
      <c r="AA359" s="300" t="s">
        <v>540</v>
      </c>
      <c r="AB359" s="300" t="s">
        <v>84</v>
      </c>
      <c r="AC359" s="300" t="s">
        <v>84</v>
      </c>
      <c r="AD359" s="300">
        <v>6</v>
      </c>
      <c r="AE359" s="300" t="b">
        <v>1</v>
      </c>
      <c r="AF359" s="300" t="s">
        <v>768</v>
      </c>
      <c r="AG359" s="300" t="s">
        <v>769</v>
      </c>
      <c r="AH359" s="300">
        <v>0</v>
      </c>
      <c r="AI359" s="300">
        <v>0</v>
      </c>
      <c r="AJ359" s="300" t="s">
        <v>770</v>
      </c>
      <c r="AK359" s="300">
        <v>8</v>
      </c>
      <c r="AL359" s="300" t="s">
        <v>814</v>
      </c>
      <c r="AM359" s="300">
        <v>13298</v>
      </c>
      <c r="AN359" s="300" t="b">
        <v>0</v>
      </c>
      <c r="AO359" s="300">
        <v>8</v>
      </c>
      <c r="AP359" s="300" t="s">
        <v>814</v>
      </c>
      <c r="AQ359" s="300">
        <v>13298</v>
      </c>
      <c r="AR359" s="300" t="b">
        <v>0</v>
      </c>
      <c r="AS359" s="300">
        <v>13298</v>
      </c>
      <c r="AT359" s="300" t="b">
        <v>0</v>
      </c>
      <c r="AU359" s="300">
        <v>0</v>
      </c>
      <c r="AV359" s="300" t="b">
        <v>0</v>
      </c>
      <c r="AW359" s="300" t="s">
        <v>1094</v>
      </c>
      <c r="AX359" s="300"/>
      <c r="AY359" s="300" t="s">
        <v>1094</v>
      </c>
      <c r="AZ359" s="300">
        <v>0</v>
      </c>
      <c r="BA359" s="300" t="b">
        <v>0</v>
      </c>
      <c r="BB359" s="300" t="b">
        <v>1</v>
      </c>
      <c r="BC359"/>
      <c r="BD359"/>
      <c r="BE359"/>
      <c r="BF359"/>
      <c r="BG359"/>
      <c r="BH359"/>
      <c r="BI359"/>
      <c r="BJ359"/>
      <c r="BK359"/>
      <c r="BL359"/>
      <c r="BM359"/>
      <c r="BN359"/>
      <c r="BO359"/>
      <c r="BP359"/>
      <c r="BQ359"/>
    </row>
    <row r="360" spans="5:69" ht="16.5" hidden="1" x14ac:dyDescent="0.3">
      <c r="E360" s="300" t="s">
        <v>760</v>
      </c>
      <c r="F360" s="300" t="s">
        <v>651</v>
      </c>
      <c r="G360" s="300">
        <v>20210101</v>
      </c>
      <c r="H360" s="300">
        <v>2021</v>
      </c>
      <c r="I360" s="300">
        <v>52</v>
      </c>
      <c r="J360" s="300">
        <v>2021</v>
      </c>
      <c r="K360" s="300">
        <v>180</v>
      </c>
      <c r="L360" s="300" t="s">
        <v>872</v>
      </c>
      <c r="M360" s="300" t="s">
        <v>486</v>
      </c>
      <c r="N360" s="300" t="s">
        <v>660</v>
      </c>
      <c r="O360" s="300" t="s">
        <v>762</v>
      </c>
      <c r="P360" s="300">
        <v>276</v>
      </c>
      <c r="Q360" s="300" t="s">
        <v>781</v>
      </c>
      <c r="R360" s="300" t="s">
        <v>782</v>
      </c>
      <c r="S360" s="300">
        <v>0</v>
      </c>
      <c r="T360" s="300" t="s">
        <v>763</v>
      </c>
      <c r="U360" s="300" t="s">
        <v>764</v>
      </c>
      <c r="V360" s="300" t="s">
        <v>873</v>
      </c>
      <c r="W360" s="300" t="s">
        <v>766</v>
      </c>
      <c r="X360" s="300" t="b">
        <v>1</v>
      </c>
      <c r="Y360" s="300">
        <v>310510</v>
      </c>
      <c r="Z360" s="300" t="s">
        <v>862</v>
      </c>
      <c r="AA360" s="300" t="s">
        <v>540</v>
      </c>
      <c r="AB360" s="300" t="s">
        <v>84</v>
      </c>
      <c r="AC360" s="300" t="s">
        <v>84</v>
      </c>
      <c r="AD360" s="300">
        <v>6</v>
      </c>
      <c r="AE360" s="300" t="b">
        <v>1</v>
      </c>
      <c r="AF360" s="300" t="s">
        <v>768</v>
      </c>
      <c r="AG360" s="300" t="s">
        <v>769</v>
      </c>
      <c r="AH360" s="300">
        <v>0</v>
      </c>
      <c r="AI360" s="300">
        <v>0</v>
      </c>
      <c r="AJ360" s="300" t="s">
        <v>770</v>
      </c>
      <c r="AK360" s="300">
        <v>8</v>
      </c>
      <c r="AL360" s="300" t="s">
        <v>814</v>
      </c>
      <c r="AM360" s="300">
        <v>370</v>
      </c>
      <c r="AN360" s="300" t="b">
        <v>0</v>
      </c>
      <c r="AO360" s="300">
        <v>8</v>
      </c>
      <c r="AP360" s="300" t="s">
        <v>814</v>
      </c>
      <c r="AQ360" s="300">
        <v>370</v>
      </c>
      <c r="AR360" s="300" t="b">
        <v>0</v>
      </c>
      <c r="AS360" s="300">
        <v>370</v>
      </c>
      <c r="AT360" s="300" t="b">
        <v>0</v>
      </c>
      <c r="AU360" s="300">
        <v>0</v>
      </c>
      <c r="AV360" s="300" t="b">
        <v>0</v>
      </c>
      <c r="AW360" s="300" t="s">
        <v>1073</v>
      </c>
      <c r="AX360" s="300"/>
      <c r="AY360" s="300" t="s">
        <v>1073</v>
      </c>
      <c r="AZ360" s="300">
        <v>0</v>
      </c>
      <c r="BA360" s="300" t="b">
        <v>0</v>
      </c>
      <c r="BB360" s="300" t="b">
        <v>1</v>
      </c>
      <c r="BC360"/>
      <c r="BD360"/>
      <c r="BE360"/>
      <c r="BF360"/>
      <c r="BG360"/>
      <c r="BH360"/>
      <c r="BI360"/>
      <c r="BJ360"/>
      <c r="BK360"/>
      <c r="BL360"/>
      <c r="BM360"/>
      <c r="BN360"/>
      <c r="BO360"/>
      <c r="BP360"/>
      <c r="BQ360"/>
    </row>
    <row r="361" spans="5:69" ht="16.5" hidden="1" x14ac:dyDescent="0.3">
      <c r="E361" s="300" t="s">
        <v>760</v>
      </c>
      <c r="F361" s="300" t="s">
        <v>651</v>
      </c>
      <c r="G361" s="300">
        <v>20210101</v>
      </c>
      <c r="H361" s="300">
        <v>2021</v>
      </c>
      <c r="I361" s="300">
        <v>52</v>
      </c>
      <c r="J361" s="300">
        <v>2021</v>
      </c>
      <c r="K361" s="300">
        <v>180</v>
      </c>
      <c r="L361" s="300" t="s">
        <v>872</v>
      </c>
      <c r="M361" s="300" t="s">
        <v>486</v>
      </c>
      <c r="N361" s="300" t="s">
        <v>660</v>
      </c>
      <c r="O361" s="300" t="s">
        <v>762</v>
      </c>
      <c r="P361" s="300">
        <v>724</v>
      </c>
      <c r="Q361" s="300" t="s">
        <v>801</v>
      </c>
      <c r="R361" s="300" t="s">
        <v>802</v>
      </c>
      <c r="S361" s="300">
        <v>0</v>
      </c>
      <c r="T361" s="300" t="s">
        <v>763</v>
      </c>
      <c r="U361" s="300" t="s">
        <v>764</v>
      </c>
      <c r="V361" s="300" t="s">
        <v>873</v>
      </c>
      <c r="W361" s="300" t="s">
        <v>766</v>
      </c>
      <c r="X361" s="300" t="b">
        <v>1</v>
      </c>
      <c r="Y361" s="300">
        <v>310510</v>
      </c>
      <c r="Z361" s="300" t="s">
        <v>862</v>
      </c>
      <c r="AA361" s="300" t="s">
        <v>540</v>
      </c>
      <c r="AB361" s="300" t="s">
        <v>84</v>
      </c>
      <c r="AC361" s="300" t="s">
        <v>84</v>
      </c>
      <c r="AD361" s="300">
        <v>6</v>
      </c>
      <c r="AE361" s="300" t="b">
        <v>1</v>
      </c>
      <c r="AF361" s="300" t="s">
        <v>768</v>
      </c>
      <c r="AG361" s="300" t="s">
        <v>769</v>
      </c>
      <c r="AH361" s="300">
        <v>0</v>
      </c>
      <c r="AI361" s="300">
        <v>0</v>
      </c>
      <c r="AJ361" s="300" t="s">
        <v>770</v>
      </c>
      <c r="AK361" s="300">
        <v>8</v>
      </c>
      <c r="AL361" s="300" t="s">
        <v>814</v>
      </c>
      <c r="AM361" s="300">
        <v>175</v>
      </c>
      <c r="AN361" s="300" t="b">
        <v>0</v>
      </c>
      <c r="AO361" s="300">
        <v>8</v>
      </c>
      <c r="AP361" s="300" t="s">
        <v>814</v>
      </c>
      <c r="AQ361" s="300">
        <v>175</v>
      </c>
      <c r="AR361" s="300" t="b">
        <v>0</v>
      </c>
      <c r="AS361" s="300">
        <v>175</v>
      </c>
      <c r="AT361" s="300" t="b">
        <v>0</v>
      </c>
      <c r="AU361" s="300">
        <v>0</v>
      </c>
      <c r="AV361" s="300" t="b">
        <v>0</v>
      </c>
      <c r="AW361" s="300" t="s">
        <v>1095</v>
      </c>
      <c r="AX361" s="300"/>
      <c r="AY361" s="300" t="s">
        <v>1095</v>
      </c>
      <c r="AZ361" s="300">
        <v>0</v>
      </c>
      <c r="BA361" s="300" t="b">
        <v>0</v>
      </c>
      <c r="BB361" s="300" t="b">
        <v>1</v>
      </c>
      <c r="BC361"/>
      <c r="BD361"/>
      <c r="BE361"/>
      <c r="BF361"/>
      <c r="BG361"/>
      <c r="BH361"/>
      <c r="BI361"/>
      <c r="BJ361"/>
      <c r="BK361"/>
      <c r="BL361"/>
      <c r="BM361"/>
      <c r="BN361"/>
      <c r="BO361"/>
      <c r="BP361"/>
      <c r="BQ361"/>
    </row>
    <row r="362" spans="5:69" ht="16.5" hidden="1" x14ac:dyDescent="0.3">
      <c r="E362" s="300" t="s">
        <v>760</v>
      </c>
      <c r="F362" s="300" t="s">
        <v>651</v>
      </c>
      <c r="G362" s="300">
        <v>20210101</v>
      </c>
      <c r="H362" s="300">
        <v>2021</v>
      </c>
      <c r="I362" s="300">
        <v>52</v>
      </c>
      <c r="J362" s="300">
        <v>2021</v>
      </c>
      <c r="K362" s="300">
        <v>562</v>
      </c>
      <c r="L362" s="300" t="s">
        <v>761</v>
      </c>
      <c r="M362" s="300" t="s">
        <v>451</v>
      </c>
      <c r="N362" s="300" t="s">
        <v>660</v>
      </c>
      <c r="O362" s="300" t="s">
        <v>762</v>
      </c>
      <c r="P362" s="300">
        <v>0</v>
      </c>
      <c r="Q362" s="300" t="s">
        <v>763</v>
      </c>
      <c r="R362" s="300" t="s">
        <v>764</v>
      </c>
      <c r="S362" s="300">
        <v>0</v>
      </c>
      <c r="T362" s="300" t="s">
        <v>763</v>
      </c>
      <c r="U362" s="300" t="s">
        <v>764</v>
      </c>
      <c r="V362" s="300" t="s">
        <v>873</v>
      </c>
      <c r="W362" s="300" t="s">
        <v>766</v>
      </c>
      <c r="X362" s="300" t="b">
        <v>1</v>
      </c>
      <c r="Y362" s="300">
        <v>310510</v>
      </c>
      <c r="Z362" s="300" t="s">
        <v>862</v>
      </c>
      <c r="AA362" s="300" t="s">
        <v>540</v>
      </c>
      <c r="AB362" s="300" t="s">
        <v>84</v>
      </c>
      <c r="AC362" s="300" t="s">
        <v>84</v>
      </c>
      <c r="AD362" s="300">
        <v>6</v>
      </c>
      <c r="AE362" s="300" t="b">
        <v>1</v>
      </c>
      <c r="AF362" s="300" t="s">
        <v>768</v>
      </c>
      <c r="AG362" s="300" t="s">
        <v>769</v>
      </c>
      <c r="AH362" s="300">
        <v>0</v>
      </c>
      <c r="AI362" s="300">
        <v>0</v>
      </c>
      <c r="AJ362" s="300" t="s">
        <v>770</v>
      </c>
      <c r="AK362" s="300">
        <v>8</v>
      </c>
      <c r="AL362" s="300" t="s">
        <v>814</v>
      </c>
      <c r="AM362" s="300">
        <v>3551938</v>
      </c>
      <c r="AN362" s="300" t="b">
        <v>0</v>
      </c>
      <c r="AO362" s="300">
        <v>8</v>
      </c>
      <c r="AP362" s="300" t="s">
        <v>814</v>
      </c>
      <c r="AQ362" s="300">
        <v>3551938</v>
      </c>
      <c r="AR362" s="300" t="b">
        <v>0</v>
      </c>
      <c r="AS362" s="300">
        <v>3551938</v>
      </c>
      <c r="AT362" s="300" t="b">
        <v>0</v>
      </c>
      <c r="AU362" s="300">
        <v>0</v>
      </c>
      <c r="AV362" s="300" t="b">
        <v>0</v>
      </c>
      <c r="AW362" s="300" t="s">
        <v>1096</v>
      </c>
      <c r="AX362" s="300">
        <v>0</v>
      </c>
      <c r="AY362" s="300" t="s">
        <v>1096</v>
      </c>
      <c r="AZ362" s="300">
        <v>0</v>
      </c>
      <c r="BA362" s="300" t="b">
        <v>0</v>
      </c>
      <c r="BB362" s="300" t="b">
        <v>1</v>
      </c>
      <c r="BC362"/>
      <c r="BD362"/>
      <c r="BE362"/>
      <c r="BF362"/>
      <c r="BG362"/>
      <c r="BH362"/>
      <c r="BI362"/>
      <c r="BJ362"/>
      <c r="BK362"/>
      <c r="BL362"/>
      <c r="BM362"/>
      <c r="BN362"/>
      <c r="BO362"/>
      <c r="BP362"/>
      <c r="BQ362"/>
    </row>
    <row r="363" spans="5:69" ht="16.5" hidden="1" x14ac:dyDescent="0.3">
      <c r="E363" s="300" t="s">
        <v>760</v>
      </c>
      <c r="F363" s="300" t="s">
        <v>651</v>
      </c>
      <c r="G363" s="300">
        <v>20210101</v>
      </c>
      <c r="H363" s="300">
        <v>2021</v>
      </c>
      <c r="I363" s="300">
        <v>52</v>
      </c>
      <c r="J363" s="300">
        <v>2021</v>
      </c>
      <c r="K363" s="300">
        <v>562</v>
      </c>
      <c r="L363" s="300" t="s">
        <v>761</v>
      </c>
      <c r="M363" s="300" t="s">
        <v>451</v>
      </c>
      <c r="N363" s="300" t="s">
        <v>660</v>
      </c>
      <c r="O363" s="300" t="s">
        <v>762</v>
      </c>
      <c r="P363" s="300">
        <v>266</v>
      </c>
      <c r="Q363" s="300" t="s">
        <v>949</v>
      </c>
      <c r="R363" s="300" t="s">
        <v>453</v>
      </c>
      <c r="S363" s="300">
        <v>0</v>
      </c>
      <c r="T363" s="300" t="s">
        <v>763</v>
      </c>
      <c r="U363" s="300" t="s">
        <v>764</v>
      </c>
      <c r="V363" s="300" t="s">
        <v>873</v>
      </c>
      <c r="W363" s="300" t="s">
        <v>766</v>
      </c>
      <c r="X363" s="300" t="b">
        <v>1</v>
      </c>
      <c r="Y363" s="300">
        <v>310510</v>
      </c>
      <c r="Z363" s="300" t="s">
        <v>862</v>
      </c>
      <c r="AA363" s="300" t="s">
        <v>540</v>
      </c>
      <c r="AB363" s="300" t="s">
        <v>84</v>
      </c>
      <c r="AC363" s="300" t="s">
        <v>84</v>
      </c>
      <c r="AD363" s="300">
        <v>6</v>
      </c>
      <c r="AE363" s="300" t="b">
        <v>1</v>
      </c>
      <c r="AF363" s="300" t="s">
        <v>768</v>
      </c>
      <c r="AG363" s="300" t="s">
        <v>769</v>
      </c>
      <c r="AH363" s="300">
        <v>0</v>
      </c>
      <c r="AI363" s="300">
        <v>0</v>
      </c>
      <c r="AJ363" s="300" t="s">
        <v>770</v>
      </c>
      <c r="AK363" s="300">
        <v>8</v>
      </c>
      <c r="AL363" s="300" t="s">
        <v>814</v>
      </c>
      <c r="AM363" s="300">
        <v>5000</v>
      </c>
      <c r="AN363" s="300" t="b">
        <v>0</v>
      </c>
      <c r="AO363" s="300">
        <v>8</v>
      </c>
      <c r="AP363" s="300" t="s">
        <v>814</v>
      </c>
      <c r="AQ363" s="300">
        <v>5000</v>
      </c>
      <c r="AR363" s="300" t="b">
        <v>0</v>
      </c>
      <c r="AS363" s="300">
        <v>5000</v>
      </c>
      <c r="AT363" s="300" t="b">
        <v>0</v>
      </c>
      <c r="AU363" s="300">
        <v>0</v>
      </c>
      <c r="AV363" s="300" t="b">
        <v>0</v>
      </c>
      <c r="AW363" s="300" t="s">
        <v>950</v>
      </c>
      <c r="AX363" s="300">
        <v>0</v>
      </c>
      <c r="AY363" s="300" t="s">
        <v>950</v>
      </c>
      <c r="AZ363" s="300">
        <v>0</v>
      </c>
      <c r="BA363" s="300" t="b">
        <v>1</v>
      </c>
      <c r="BB363" s="300" t="b">
        <v>0</v>
      </c>
      <c r="BC363"/>
      <c r="BD363"/>
      <c r="BE363"/>
      <c r="BF363"/>
      <c r="BG363"/>
      <c r="BH363"/>
      <c r="BI363"/>
      <c r="BJ363"/>
      <c r="BK363"/>
      <c r="BL363"/>
      <c r="BM363"/>
      <c r="BN363"/>
      <c r="BO363"/>
      <c r="BP363"/>
      <c r="BQ363"/>
    </row>
    <row r="364" spans="5:69" ht="16.5" hidden="1" x14ac:dyDescent="0.3">
      <c r="E364" s="300" t="s">
        <v>760</v>
      </c>
      <c r="F364" s="300" t="s">
        <v>651</v>
      </c>
      <c r="G364" s="300">
        <v>20210101</v>
      </c>
      <c r="H364" s="300">
        <v>2021</v>
      </c>
      <c r="I364" s="300">
        <v>52</v>
      </c>
      <c r="J364" s="300">
        <v>2021</v>
      </c>
      <c r="K364" s="300">
        <v>562</v>
      </c>
      <c r="L364" s="300" t="s">
        <v>761</v>
      </c>
      <c r="M364" s="300" t="s">
        <v>451</v>
      </c>
      <c r="N364" s="300" t="s">
        <v>660</v>
      </c>
      <c r="O364" s="300" t="s">
        <v>762</v>
      </c>
      <c r="P364" s="300">
        <v>566</v>
      </c>
      <c r="Q364" s="300" t="s">
        <v>791</v>
      </c>
      <c r="R364" s="300" t="s">
        <v>434</v>
      </c>
      <c r="S364" s="300">
        <v>0</v>
      </c>
      <c r="T364" s="300" t="s">
        <v>763</v>
      </c>
      <c r="U364" s="300" t="s">
        <v>764</v>
      </c>
      <c r="V364" s="300" t="s">
        <v>873</v>
      </c>
      <c r="W364" s="300" t="s">
        <v>766</v>
      </c>
      <c r="X364" s="300" t="b">
        <v>1</v>
      </c>
      <c r="Y364" s="300">
        <v>310510</v>
      </c>
      <c r="Z364" s="300" t="s">
        <v>862</v>
      </c>
      <c r="AA364" s="300" t="s">
        <v>540</v>
      </c>
      <c r="AB364" s="300" t="s">
        <v>84</v>
      </c>
      <c r="AC364" s="300" t="s">
        <v>84</v>
      </c>
      <c r="AD364" s="300">
        <v>6</v>
      </c>
      <c r="AE364" s="300" t="b">
        <v>1</v>
      </c>
      <c r="AF364" s="300" t="s">
        <v>768</v>
      </c>
      <c r="AG364" s="300" t="s">
        <v>769</v>
      </c>
      <c r="AH364" s="300">
        <v>0</v>
      </c>
      <c r="AI364" s="300">
        <v>0</v>
      </c>
      <c r="AJ364" s="300" t="s">
        <v>770</v>
      </c>
      <c r="AK364" s="300">
        <v>8</v>
      </c>
      <c r="AL364" s="300" t="s">
        <v>814</v>
      </c>
      <c r="AM364" s="300">
        <v>3546400</v>
      </c>
      <c r="AN364" s="300" t="b">
        <v>0</v>
      </c>
      <c r="AO364" s="300">
        <v>8</v>
      </c>
      <c r="AP364" s="300" t="s">
        <v>814</v>
      </c>
      <c r="AQ364" s="300">
        <v>3546400</v>
      </c>
      <c r="AR364" s="300" t="b">
        <v>0</v>
      </c>
      <c r="AS364" s="300">
        <v>3546400</v>
      </c>
      <c r="AT364" s="300" t="b">
        <v>0</v>
      </c>
      <c r="AU364" s="300">
        <v>0</v>
      </c>
      <c r="AV364" s="300" t="b">
        <v>0</v>
      </c>
      <c r="AW364" s="300" t="s">
        <v>1097</v>
      </c>
      <c r="AX364" s="300">
        <v>0</v>
      </c>
      <c r="AY364" s="300" t="s">
        <v>1097</v>
      </c>
      <c r="AZ364" s="300">
        <v>0</v>
      </c>
      <c r="BA364" s="300" t="b">
        <v>1</v>
      </c>
      <c r="BB364" s="300" t="b">
        <v>0</v>
      </c>
      <c r="BC364"/>
      <c r="BD364"/>
      <c r="BE364"/>
      <c r="BF364"/>
      <c r="BG364"/>
      <c r="BH364"/>
      <c r="BI364"/>
      <c r="BJ364"/>
      <c r="BK364"/>
      <c r="BL364"/>
      <c r="BM364"/>
      <c r="BN364"/>
      <c r="BO364"/>
      <c r="BP364"/>
      <c r="BQ364"/>
    </row>
    <row r="365" spans="5:69" ht="16.5" hidden="1" x14ac:dyDescent="0.3">
      <c r="E365" s="300" t="s">
        <v>760</v>
      </c>
      <c r="F365" s="300" t="s">
        <v>651</v>
      </c>
      <c r="G365" s="300">
        <v>20210101</v>
      </c>
      <c r="H365" s="300">
        <v>2021</v>
      </c>
      <c r="I365" s="300">
        <v>52</v>
      </c>
      <c r="J365" s="300">
        <v>2021</v>
      </c>
      <c r="K365" s="300">
        <v>562</v>
      </c>
      <c r="L365" s="300" t="s">
        <v>761</v>
      </c>
      <c r="M365" s="300" t="s">
        <v>451</v>
      </c>
      <c r="N365" s="300" t="s">
        <v>660</v>
      </c>
      <c r="O365" s="300" t="s">
        <v>762</v>
      </c>
      <c r="P365" s="300">
        <v>724</v>
      </c>
      <c r="Q365" s="300" t="s">
        <v>801</v>
      </c>
      <c r="R365" s="300" t="s">
        <v>802</v>
      </c>
      <c r="S365" s="300">
        <v>0</v>
      </c>
      <c r="T365" s="300" t="s">
        <v>763</v>
      </c>
      <c r="U365" s="300" t="s">
        <v>764</v>
      </c>
      <c r="V365" s="300" t="s">
        <v>873</v>
      </c>
      <c r="W365" s="300" t="s">
        <v>766</v>
      </c>
      <c r="X365" s="300" t="b">
        <v>1</v>
      </c>
      <c r="Y365" s="300">
        <v>310510</v>
      </c>
      <c r="Z365" s="300" t="s">
        <v>862</v>
      </c>
      <c r="AA365" s="300" t="s">
        <v>540</v>
      </c>
      <c r="AB365" s="300" t="s">
        <v>84</v>
      </c>
      <c r="AC365" s="300" t="s">
        <v>84</v>
      </c>
      <c r="AD365" s="300">
        <v>6</v>
      </c>
      <c r="AE365" s="300" t="b">
        <v>1</v>
      </c>
      <c r="AF365" s="300" t="s">
        <v>768</v>
      </c>
      <c r="AG365" s="300" t="s">
        <v>769</v>
      </c>
      <c r="AH365" s="300">
        <v>0</v>
      </c>
      <c r="AI365" s="300">
        <v>0</v>
      </c>
      <c r="AJ365" s="300" t="s">
        <v>770</v>
      </c>
      <c r="AK365" s="300">
        <v>8</v>
      </c>
      <c r="AL365" s="300" t="s">
        <v>814</v>
      </c>
      <c r="AM365" s="300">
        <v>538</v>
      </c>
      <c r="AN365" s="300" t="b">
        <v>0</v>
      </c>
      <c r="AO365" s="300">
        <v>8</v>
      </c>
      <c r="AP365" s="300" t="s">
        <v>814</v>
      </c>
      <c r="AQ365" s="300">
        <v>538</v>
      </c>
      <c r="AR365" s="300" t="b">
        <v>0</v>
      </c>
      <c r="AS365" s="300">
        <v>538</v>
      </c>
      <c r="AT365" s="300" t="b">
        <v>0</v>
      </c>
      <c r="AU365" s="300">
        <v>0</v>
      </c>
      <c r="AV365" s="300" t="b">
        <v>0</v>
      </c>
      <c r="AW365" s="300" t="s">
        <v>1092</v>
      </c>
      <c r="AX365" s="300">
        <v>0</v>
      </c>
      <c r="AY365" s="300" t="s">
        <v>1092</v>
      </c>
      <c r="AZ365" s="300">
        <v>0</v>
      </c>
      <c r="BA365" s="300" t="b">
        <v>1</v>
      </c>
      <c r="BB365" s="300" t="b">
        <v>0</v>
      </c>
      <c r="BC365"/>
      <c r="BD365"/>
      <c r="BE365"/>
      <c r="BF365"/>
      <c r="BG365"/>
      <c r="BH365"/>
      <c r="BI365"/>
      <c r="BJ365"/>
      <c r="BK365"/>
      <c r="BL365"/>
      <c r="BM365"/>
      <c r="BN365"/>
      <c r="BO365"/>
      <c r="BP365"/>
      <c r="BQ365"/>
    </row>
    <row r="366" spans="5:69" ht="16.5" hidden="1" x14ac:dyDescent="0.3">
      <c r="E366" s="300" t="s">
        <v>760</v>
      </c>
      <c r="F366" s="300" t="s">
        <v>651</v>
      </c>
      <c r="G366" s="300">
        <v>20210101</v>
      </c>
      <c r="H366" s="300">
        <v>2021</v>
      </c>
      <c r="I366" s="300">
        <v>52</v>
      </c>
      <c r="J366" s="300">
        <v>2021</v>
      </c>
      <c r="K366" s="300">
        <v>180</v>
      </c>
      <c r="L366" s="300" t="s">
        <v>872</v>
      </c>
      <c r="M366" s="300" t="s">
        <v>486</v>
      </c>
      <c r="N366" s="300" t="s">
        <v>660</v>
      </c>
      <c r="O366" s="300" t="s">
        <v>762</v>
      </c>
      <c r="P366" s="300">
        <v>0</v>
      </c>
      <c r="Q366" s="300" t="s">
        <v>763</v>
      </c>
      <c r="R366" s="300" t="s">
        <v>764</v>
      </c>
      <c r="S366" s="300">
        <v>0</v>
      </c>
      <c r="T366" s="300" t="s">
        <v>763</v>
      </c>
      <c r="U366" s="300" t="s">
        <v>764</v>
      </c>
      <c r="V366" s="300" t="s">
        <v>873</v>
      </c>
      <c r="W366" s="300" t="s">
        <v>766</v>
      </c>
      <c r="X366" s="300" t="b">
        <v>1</v>
      </c>
      <c r="Y366" s="300">
        <v>310520</v>
      </c>
      <c r="Z366" s="300" t="s">
        <v>864</v>
      </c>
      <c r="AA366" s="300" t="s">
        <v>61</v>
      </c>
      <c r="AB366" s="300" t="s">
        <v>84</v>
      </c>
      <c r="AC366" s="300" t="s">
        <v>84</v>
      </c>
      <c r="AD366" s="300">
        <v>6</v>
      </c>
      <c r="AE366" s="300" t="b">
        <v>1</v>
      </c>
      <c r="AF366" s="300" t="s">
        <v>768</v>
      </c>
      <c r="AG366" s="300" t="s">
        <v>769</v>
      </c>
      <c r="AH366" s="300">
        <v>0</v>
      </c>
      <c r="AI366" s="300">
        <v>0</v>
      </c>
      <c r="AJ366" s="300" t="s">
        <v>770</v>
      </c>
      <c r="AK366" s="300">
        <v>8</v>
      </c>
      <c r="AL366" s="300" t="s">
        <v>814</v>
      </c>
      <c r="AM366" s="300">
        <v>12586943</v>
      </c>
      <c r="AN366" s="300" t="b">
        <v>0</v>
      </c>
      <c r="AO366" s="300">
        <v>8</v>
      </c>
      <c r="AP366" s="300" t="s">
        <v>814</v>
      </c>
      <c r="AQ366" s="300">
        <v>12586943</v>
      </c>
      <c r="AR366" s="300" t="b">
        <v>0</v>
      </c>
      <c r="AS366" s="300">
        <v>12586943</v>
      </c>
      <c r="AT366" s="300" t="b">
        <v>0</v>
      </c>
      <c r="AU366" s="300">
        <v>0</v>
      </c>
      <c r="AV366" s="300" t="b">
        <v>0</v>
      </c>
      <c r="AW366" s="300" t="s">
        <v>1098</v>
      </c>
      <c r="AX366" s="300"/>
      <c r="AY366" s="300" t="s">
        <v>1098</v>
      </c>
      <c r="AZ366" s="300">
        <v>0</v>
      </c>
      <c r="BA366" s="300" t="b">
        <v>0</v>
      </c>
      <c r="BB366" s="300" t="b">
        <v>1</v>
      </c>
      <c r="BC366"/>
      <c r="BD366"/>
      <c r="BE366"/>
      <c r="BF366"/>
      <c r="BG366"/>
      <c r="BH366"/>
      <c r="BI366"/>
      <c r="BJ366"/>
      <c r="BK366"/>
      <c r="BL366"/>
      <c r="BM366"/>
      <c r="BN366"/>
      <c r="BO366"/>
      <c r="BP366"/>
      <c r="BQ366"/>
    </row>
    <row r="367" spans="5:69" ht="16.5" hidden="1" x14ac:dyDescent="0.3">
      <c r="E367" s="300" t="s">
        <v>760</v>
      </c>
      <c r="F367" s="300" t="s">
        <v>651</v>
      </c>
      <c r="G367" s="300">
        <v>20210101</v>
      </c>
      <c r="H367" s="300">
        <v>2021</v>
      </c>
      <c r="I367" s="300">
        <v>52</v>
      </c>
      <c r="J367" s="300">
        <v>2021</v>
      </c>
      <c r="K367" s="300">
        <v>180</v>
      </c>
      <c r="L367" s="300" t="s">
        <v>872</v>
      </c>
      <c r="M367" s="300" t="s">
        <v>486</v>
      </c>
      <c r="N367" s="300" t="s">
        <v>660</v>
      </c>
      <c r="O367" s="300" t="s">
        <v>762</v>
      </c>
      <c r="P367" s="300">
        <v>24</v>
      </c>
      <c r="Q367" s="300" t="s">
        <v>875</v>
      </c>
      <c r="R367" s="300" t="s">
        <v>445</v>
      </c>
      <c r="S367" s="300">
        <v>0</v>
      </c>
      <c r="T367" s="300" t="s">
        <v>763</v>
      </c>
      <c r="U367" s="300" t="s">
        <v>764</v>
      </c>
      <c r="V367" s="300" t="s">
        <v>873</v>
      </c>
      <c r="W367" s="300" t="s">
        <v>766</v>
      </c>
      <c r="X367" s="300" t="b">
        <v>1</v>
      </c>
      <c r="Y367" s="300">
        <v>310520</v>
      </c>
      <c r="Z367" s="300" t="s">
        <v>864</v>
      </c>
      <c r="AA367" s="300" t="s">
        <v>61</v>
      </c>
      <c r="AB367" s="300" t="s">
        <v>84</v>
      </c>
      <c r="AC367" s="300" t="s">
        <v>84</v>
      </c>
      <c r="AD367" s="300">
        <v>6</v>
      </c>
      <c r="AE367" s="300" t="b">
        <v>1</v>
      </c>
      <c r="AF367" s="300" t="s">
        <v>768</v>
      </c>
      <c r="AG367" s="300" t="s">
        <v>769</v>
      </c>
      <c r="AH367" s="300">
        <v>0</v>
      </c>
      <c r="AI367" s="300">
        <v>0</v>
      </c>
      <c r="AJ367" s="300" t="s">
        <v>770</v>
      </c>
      <c r="AK367" s="300">
        <v>8</v>
      </c>
      <c r="AL367" s="300" t="s">
        <v>814</v>
      </c>
      <c r="AM367" s="300">
        <v>1687655</v>
      </c>
      <c r="AN367" s="300" t="b">
        <v>0</v>
      </c>
      <c r="AO367" s="300">
        <v>8</v>
      </c>
      <c r="AP367" s="300" t="s">
        <v>814</v>
      </c>
      <c r="AQ367" s="300">
        <v>1687655</v>
      </c>
      <c r="AR367" s="300" t="b">
        <v>0</v>
      </c>
      <c r="AS367" s="300">
        <v>1687655</v>
      </c>
      <c r="AT367" s="300" t="b">
        <v>0</v>
      </c>
      <c r="AU367" s="300">
        <v>0</v>
      </c>
      <c r="AV367" s="300" t="b">
        <v>0</v>
      </c>
      <c r="AW367" s="300" t="s">
        <v>876</v>
      </c>
      <c r="AX367" s="300"/>
      <c r="AY367" s="300" t="s">
        <v>876</v>
      </c>
      <c r="AZ367" s="300">
        <v>0</v>
      </c>
      <c r="BA367" s="300" t="b">
        <v>0</v>
      </c>
      <c r="BB367" s="300" t="b">
        <v>1</v>
      </c>
      <c r="BC367"/>
      <c r="BD367"/>
      <c r="BE367"/>
      <c r="BF367"/>
      <c r="BG367"/>
      <c r="BH367"/>
      <c r="BI367"/>
      <c r="BJ367"/>
      <c r="BK367"/>
      <c r="BL367"/>
      <c r="BM367"/>
      <c r="BN367"/>
      <c r="BO367"/>
      <c r="BP367"/>
      <c r="BQ367"/>
    </row>
    <row r="368" spans="5:69" ht="16.5" hidden="1" x14ac:dyDescent="0.3">
      <c r="E368" s="300" t="s">
        <v>760</v>
      </c>
      <c r="F368" s="300" t="s">
        <v>651</v>
      </c>
      <c r="G368" s="300">
        <v>20210101</v>
      </c>
      <c r="H368" s="300">
        <v>2021</v>
      </c>
      <c r="I368" s="300">
        <v>52</v>
      </c>
      <c r="J368" s="300">
        <v>2021</v>
      </c>
      <c r="K368" s="300">
        <v>180</v>
      </c>
      <c r="L368" s="300" t="s">
        <v>872</v>
      </c>
      <c r="M368" s="300" t="s">
        <v>486</v>
      </c>
      <c r="N368" s="300" t="s">
        <v>660</v>
      </c>
      <c r="O368" s="300" t="s">
        <v>762</v>
      </c>
      <c r="P368" s="300">
        <v>56</v>
      </c>
      <c r="Q368" s="300" t="s">
        <v>877</v>
      </c>
      <c r="R368" s="300" t="s">
        <v>878</v>
      </c>
      <c r="S368" s="300">
        <v>0</v>
      </c>
      <c r="T368" s="300" t="s">
        <v>763</v>
      </c>
      <c r="U368" s="300" t="s">
        <v>764</v>
      </c>
      <c r="V368" s="300" t="s">
        <v>873</v>
      </c>
      <c r="W368" s="300" t="s">
        <v>766</v>
      </c>
      <c r="X368" s="300" t="b">
        <v>1</v>
      </c>
      <c r="Y368" s="300">
        <v>310520</v>
      </c>
      <c r="Z368" s="300" t="s">
        <v>864</v>
      </c>
      <c r="AA368" s="300" t="s">
        <v>61</v>
      </c>
      <c r="AB368" s="300" t="s">
        <v>84</v>
      </c>
      <c r="AC368" s="300" t="s">
        <v>84</v>
      </c>
      <c r="AD368" s="300">
        <v>6</v>
      </c>
      <c r="AE368" s="300" t="b">
        <v>1</v>
      </c>
      <c r="AF368" s="300" t="s">
        <v>768</v>
      </c>
      <c r="AG368" s="300" t="s">
        <v>769</v>
      </c>
      <c r="AH368" s="300">
        <v>0</v>
      </c>
      <c r="AI368" s="300">
        <v>0</v>
      </c>
      <c r="AJ368" s="300" t="s">
        <v>770</v>
      </c>
      <c r="AK368" s="300">
        <v>8</v>
      </c>
      <c r="AL368" s="300" t="s">
        <v>814</v>
      </c>
      <c r="AM368" s="300">
        <v>312855</v>
      </c>
      <c r="AN368" s="300" t="b">
        <v>0</v>
      </c>
      <c r="AO368" s="300">
        <v>8</v>
      </c>
      <c r="AP368" s="300" t="s">
        <v>814</v>
      </c>
      <c r="AQ368" s="300">
        <v>312855</v>
      </c>
      <c r="AR368" s="300" t="b">
        <v>0</v>
      </c>
      <c r="AS368" s="300">
        <v>312855</v>
      </c>
      <c r="AT368" s="300" t="b">
        <v>0</v>
      </c>
      <c r="AU368" s="300">
        <v>0</v>
      </c>
      <c r="AV368" s="300" t="b">
        <v>0</v>
      </c>
      <c r="AW368" s="300" t="s">
        <v>1070</v>
      </c>
      <c r="AX368" s="300"/>
      <c r="AY368" s="300" t="s">
        <v>1070</v>
      </c>
      <c r="AZ368" s="300">
        <v>0</v>
      </c>
      <c r="BA368" s="300" t="b">
        <v>0</v>
      </c>
      <c r="BB368" s="300" t="b">
        <v>1</v>
      </c>
      <c r="BC368"/>
      <c r="BD368"/>
      <c r="BE368"/>
      <c r="BF368"/>
      <c r="BG368"/>
      <c r="BH368"/>
      <c r="BI368"/>
      <c r="BJ368"/>
      <c r="BK368"/>
      <c r="BL368"/>
      <c r="BM368"/>
      <c r="BN368"/>
      <c r="BO368"/>
      <c r="BP368"/>
      <c r="BQ368"/>
    </row>
    <row r="369" spans="5:69" ht="16.5" hidden="1" x14ac:dyDescent="0.3">
      <c r="E369" s="300" t="s">
        <v>760</v>
      </c>
      <c r="F369" s="300" t="s">
        <v>651</v>
      </c>
      <c r="G369" s="300">
        <v>20210101</v>
      </c>
      <c r="H369" s="300">
        <v>2021</v>
      </c>
      <c r="I369" s="300">
        <v>52</v>
      </c>
      <c r="J369" s="300">
        <v>2021</v>
      </c>
      <c r="K369" s="300">
        <v>180</v>
      </c>
      <c r="L369" s="300" t="s">
        <v>872</v>
      </c>
      <c r="M369" s="300" t="s">
        <v>486</v>
      </c>
      <c r="N369" s="300" t="s">
        <v>660</v>
      </c>
      <c r="O369" s="300" t="s">
        <v>762</v>
      </c>
      <c r="P369" s="300">
        <v>112</v>
      </c>
      <c r="Q369" s="300" t="s">
        <v>880</v>
      </c>
      <c r="R369" s="300" t="s">
        <v>881</v>
      </c>
      <c r="S369" s="300">
        <v>0</v>
      </c>
      <c r="T369" s="300" t="s">
        <v>763</v>
      </c>
      <c r="U369" s="300" t="s">
        <v>764</v>
      </c>
      <c r="V369" s="300" t="s">
        <v>873</v>
      </c>
      <c r="W369" s="300" t="s">
        <v>766</v>
      </c>
      <c r="X369" s="300" t="b">
        <v>1</v>
      </c>
      <c r="Y369" s="300">
        <v>310520</v>
      </c>
      <c r="Z369" s="300" t="s">
        <v>864</v>
      </c>
      <c r="AA369" s="300" t="s">
        <v>61</v>
      </c>
      <c r="AB369" s="300" t="s">
        <v>84</v>
      </c>
      <c r="AC369" s="300" t="s">
        <v>84</v>
      </c>
      <c r="AD369" s="300">
        <v>6</v>
      </c>
      <c r="AE369" s="300" t="b">
        <v>1</v>
      </c>
      <c r="AF369" s="300" t="s">
        <v>768</v>
      </c>
      <c r="AG369" s="300" t="s">
        <v>769</v>
      </c>
      <c r="AH369" s="300">
        <v>0</v>
      </c>
      <c r="AI369" s="300">
        <v>0</v>
      </c>
      <c r="AJ369" s="300" t="s">
        <v>770</v>
      </c>
      <c r="AK369" s="300">
        <v>8</v>
      </c>
      <c r="AL369" s="300" t="s">
        <v>814</v>
      </c>
      <c r="AM369" s="300">
        <v>837000</v>
      </c>
      <c r="AN369" s="300" t="b">
        <v>0</v>
      </c>
      <c r="AO369" s="300">
        <v>8</v>
      </c>
      <c r="AP369" s="300" t="s">
        <v>814</v>
      </c>
      <c r="AQ369" s="300">
        <v>837000</v>
      </c>
      <c r="AR369" s="300" t="b">
        <v>0</v>
      </c>
      <c r="AS369" s="300">
        <v>837000</v>
      </c>
      <c r="AT369" s="300" t="b">
        <v>0</v>
      </c>
      <c r="AU369" s="300">
        <v>0</v>
      </c>
      <c r="AV369" s="300" t="b">
        <v>0</v>
      </c>
      <c r="AW369" s="300" t="s">
        <v>1071</v>
      </c>
      <c r="AX369" s="300"/>
      <c r="AY369" s="300" t="s">
        <v>1071</v>
      </c>
      <c r="AZ369" s="300">
        <v>0</v>
      </c>
      <c r="BA369" s="300" t="b">
        <v>0</v>
      </c>
      <c r="BB369" s="300" t="b">
        <v>1</v>
      </c>
      <c r="BC369"/>
      <c r="BD369"/>
      <c r="BE369"/>
      <c r="BF369"/>
      <c r="BG369"/>
      <c r="BH369"/>
      <c r="BI369"/>
      <c r="BJ369"/>
      <c r="BK369"/>
      <c r="BL369"/>
      <c r="BM369"/>
      <c r="BN369"/>
      <c r="BO369"/>
      <c r="BP369"/>
      <c r="BQ369"/>
    </row>
    <row r="370" spans="5:69" ht="16.5" hidden="1" x14ac:dyDescent="0.3">
      <c r="E370" s="300" t="s">
        <v>760</v>
      </c>
      <c r="F370" s="300" t="s">
        <v>651</v>
      </c>
      <c r="G370" s="300">
        <v>20210101</v>
      </c>
      <c r="H370" s="300">
        <v>2021</v>
      </c>
      <c r="I370" s="300">
        <v>52</v>
      </c>
      <c r="J370" s="300">
        <v>2021</v>
      </c>
      <c r="K370" s="300">
        <v>180</v>
      </c>
      <c r="L370" s="300" t="s">
        <v>872</v>
      </c>
      <c r="M370" s="300" t="s">
        <v>486</v>
      </c>
      <c r="N370" s="300" t="s">
        <v>660</v>
      </c>
      <c r="O370" s="300" t="s">
        <v>762</v>
      </c>
      <c r="P370" s="300">
        <v>156</v>
      </c>
      <c r="Q370" s="300" t="s">
        <v>773</v>
      </c>
      <c r="R370" s="300" t="s">
        <v>774</v>
      </c>
      <c r="S370" s="300">
        <v>0</v>
      </c>
      <c r="T370" s="300" t="s">
        <v>763</v>
      </c>
      <c r="U370" s="300" t="s">
        <v>764</v>
      </c>
      <c r="V370" s="300" t="s">
        <v>873</v>
      </c>
      <c r="W370" s="300" t="s">
        <v>766</v>
      </c>
      <c r="X370" s="300" t="b">
        <v>1</v>
      </c>
      <c r="Y370" s="300">
        <v>310520</v>
      </c>
      <c r="Z370" s="300" t="s">
        <v>864</v>
      </c>
      <c r="AA370" s="300" t="s">
        <v>61</v>
      </c>
      <c r="AB370" s="300" t="s">
        <v>84</v>
      </c>
      <c r="AC370" s="300" t="s">
        <v>84</v>
      </c>
      <c r="AD370" s="300">
        <v>6</v>
      </c>
      <c r="AE370" s="300" t="b">
        <v>1</v>
      </c>
      <c r="AF370" s="300" t="s">
        <v>768</v>
      </c>
      <c r="AG370" s="300" t="s">
        <v>769</v>
      </c>
      <c r="AH370" s="300">
        <v>0</v>
      </c>
      <c r="AI370" s="300">
        <v>0</v>
      </c>
      <c r="AJ370" s="300" t="s">
        <v>770</v>
      </c>
      <c r="AK370" s="300">
        <v>8</v>
      </c>
      <c r="AL370" s="300" t="s">
        <v>814</v>
      </c>
      <c r="AM370" s="300">
        <v>200354</v>
      </c>
      <c r="AN370" s="300" t="b">
        <v>0</v>
      </c>
      <c r="AO370" s="300">
        <v>8</v>
      </c>
      <c r="AP370" s="300" t="s">
        <v>814</v>
      </c>
      <c r="AQ370" s="300">
        <v>200354</v>
      </c>
      <c r="AR370" s="300" t="b">
        <v>0</v>
      </c>
      <c r="AS370" s="300">
        <v>200354</v>
      </c>
      <c r="AT370" s="300" t="b">
        <v>0</v>
      </c>
      <c r="AU370" s="300">
        <v>0</v>
      </c>
      <c r="AV370" s="300" t="b">
        <v>0</v>
      </c>
      <c r="AW370" s="300" t="s">
        <v>1099</v>
      </c>
      <c r="AX370" s="300"/>
      <c r="AY370" s="300" t="s">
        <v>1099</v>
      </c>
      <c r="AZ370" s="300">
        <v>0</v>
      </c>
      <c r="BA370" s="300" t="b">
        <v>0</v>
      </c>
      <c r="BB370" s="300" t="b">
        <v>1</v>
      </c>
      <c r="BC370"/>
      <c r="BD370"/>
      <c r="BE370"/>
      <c r="BF370"/>
      <c r="BG370"/>
      <c r="BH370"/>
      <c r="BI370"/>
      <c r="BJ370"/>
      <c r="BK370"/>
      <c r="BL370"/>
      <c r="BM370"/>
      <c r="BN370"/>
      <c r="BO370"/>
      <c r="BP370"/>
      <c r="BQ370"/>
    </row>
    <row r="371" spans="5:69" ht="16.5" hidden="1" x14ac:dyDescent="0.3">
      <c r="E371" s="300" t="s">
        <v>760</v>
      </c>
      <c r="F371" s="300" t="s">
        <v>651</v>
      </c>
      <c r="G371" s="300">
        <v>20210101</v>
      </c>
      <c r="H371" s="300">
        <v>2021</v>
      </c>
      <c r="I371" s="300">
        <v>52</v>
      </c>
      <c r="J371" s="300">
        <v>2021</v>
      </c>
      <c r="K371" s="300">
        <v>180</v>
      </c>
      <c r="L371" s="300" t="s">
        <v>872</v>
      </c>
      <c r="M371" s="300" t="s">
        <v>486</v>
      </c>
      <c r="N371" s="300" t="s">
        <v>660</v>
      </c>
      <c r="O371" s="300" t="s">
        <v>762</v>
      </c>
      <c r="P371" s="300">
        <v>251</v>
      </c>
      <c r="Q371" s="300" t="s">
        <v>778</v>
      </c>
      <c r="R371" s="300" t="s">
        <v>779</v>
      </c>
      <c r="S371" s="300">
        <v>0</v>
      </c>
      <c r="T371" s="300" t="s">
        <v>763</v>
      </c>
      <c r="U371" s="300" t="s">
        <v>764</v>
      </c>
      <c r="V371" s="300" t="s">
        <v>873</v>
      </c>
      <c r="W371" s="300" t="s">
        <v>766</v>
      </c>
      <c r="X371" s="300" t="b">
        <v>1</v>
      </c>
      <c r="Y371" s="300">
        <v>310520</v>
      </c>
      <c r="Z371" s="300" t="s">
        <v>864</v>
      </c>
      <c r="AA371" s="300" t="s">
        <v>61</v>
      </c>
      <c r="AB371" s="300" t="s">
        <v>84</v>
      </c>
      <c r="AC371" s="300" t="s">
        <v>84</v>
      </c>
      <c r="AD371" s="300">
        <v>6</v>
      </c>
      <c r="AE371" s="300" t="b">
        <v>1</v>
      </c>
      <c r="AF371" s="300" t="s">
        <v>768</v>
      </c>
      <c r="AG371" s="300" t="s">
        <v>769</v>
      </c>
      <c r="AH371" s="300">
        <v>0</v>
      </c>
      <c r="AI371" s="300">
        <v>0</v>
      </c>
      <c r="AJ371" s="300" t="s">
        <v>770</v>
      </c>
      <c r="AK371" s="300">
        <v>8</v>
      </c>
      <c r="AL371" s="300" t="s">
        <v>814</v>
      </c>
      <c r="AM371" s="300">
        <v>27555</v>
      </c>
      <c r="AN371" s="300" t="b">
        <v>0</v>
      </c>
      <c r="AO371" s="300">
        <v>8</v>
      </c>
      <c r="AP371" s="300" t="s">
        <v>814</v>
      </c>
      <c r="AQ371" s="300">
        <v>27555</v>
      </c>
      <c r="AR371" s="300" t="b">
        <v>0</v>
      </c>
      <c r="AS371" s="300">
        <v>27555</v>
      </c>
      <c r="AT371" s="300" t="b">
        <v>0</v>
      </c>
      <c r="AU371" s="300">
        <v>0</v>
      </c>
      <c r="AV371" s="300" t="b">
        <v>0</v>
      </c>
      <c r="AW371" s="300" t="s">
        <v>884</v>
      </c>
      <c r="AX371" s="300"/>
      <c r="AY371" s="300" t="s">
        <v>884</v>
      </c>
      <c r="AZ371" s="300">
        <v>0</v>
      </c>
      <c r="BA371" s="300" t="b">
        <v>0</v>
      </c>
      <c r="BB371" s="300" t="b">
        <v>1</v>
      </c>
      <c r="BC371"/>
      <c r="BD371"/>
      <c r="BE371"/>
      <c r="BF371"/>
      <c r="BG371"/>
      <c r="BH371"/>
      <c r="BI371"/>
      <c r="BJ371"/>
      <c r="BK371"/>
      <c r="BL371"/>
      <c r="BM371"/>
      <c r="BN371"/>
      <c r="BO371"/>
      <c r="BP371"/>
      <c r="BQ371"/>
    </row>
    <row r="372" spans="5:69" ht="16.5" hidden="1" x14ac:dyDescent="0.3">
      <c r="E372" s="300" t="s">
        <v>760</v>
      </c>
      <c r="F372" s="300" t="s">
        <v>651</v>
      </c>
      <c r="G372" s="300">
        <v>20210101</v>
      </c>
      <c r="H372" s="300">
        <v>2021</v>
      </c>
      <c r="I372" s="300">
        <v>52</v>
      </c>
      <c r="J372" s="300">
        <v>2021</v>
      </c>
      <c r="K372" s="300">
        <v>180</v>
      </c>
      <c r="L372" s="300" t="s">
        <v>872</v>
      </c>
      <c r="M372" s="300" t="s">
        <v>486</v>
      </c>
      <c r="N372" s="300" t="s">
        <v>660</v>
      </c>
      <c r="O372" s="300" t="s">
        <v>762</v>
      </c>
      <c r="P372" s="300">
        <v>380</v>
      </c>
      <c r="Q372" s="300" t="s">
        <v>886</v>
      </c>
      <c r="R372" s="300" t="s">
        <v>887</v>
      </c>
      <c r="S372" s="300">
        <v>0</v>
      </c>
      <c r="T372" s="300" t="s">
        <v>763</v>
      </c>
      <c r="U372" s="300" t="s">
        <v>764</v>
      </c>
      <c r="V372" s="300" t="s">
        <v>873</v>
      </c>
      <c r="W372" s="300" t="s">
        <v>766</v>
      </c>
      <c r="X372" s="300" t="b">
        <v>1</v>
      </c>
      <c r="Y372" s="300">
        <v>310520</v>
      </c>
      <c r="Z372" s="300" t="s">
        <v>864</v>
      </c>
      <c r="AA372" s="300" t="s">
        <v>61</v>
      </c>
      <c r="AB372" s="300" t="s">
        <v>84</v>
      </c>
      <c r="AC372" s="300" t="s">
        <v>84</v>
      </c>
      <c r="AD372" s="300">
        <v>6</v>
      </c>
      <c r="AE372" s="300" t="b">
        <v>1</v>
      </c>
      <c r="AF372" s="300" t="s">
        <v>768</v>
      </c>
      <c r="AG372" s="300" t="s">
        <v>769</v>
      </c>
      <c r="AH372" s="300">
        <v>0</v>
      </c>
      <c r="AI372" s="300">
        <v>0</v>
      </c>
      <c r="AJ372" s="300" t="s">
        <v>770</v>
      </c>
      <c r="AK372" s="300">
        <v>8</v>
      </c>
      <c r="AL372" s="300" t="s">
        <v>814</v>
      </c>
      <c r="AM372" s="300">
        <v>10115</v>
      </c>
      <c r="AN372" s="300" t="b">
        <v>0</v>
      </c>
      <c r="AO372" s="300">
        <v>8</v>
      </c>
      <c r="AP372" s="300" t="s">
        <v>814</v>
      </c>
      <c r="AQ372" s="300">
        <v>10115</v>
      </c>
      <c r="AR372" s="300" t="b">
        <v>0</v>
      </c>
      <c r="AS372" s="300">
        <v>10115</v>
      </c>
      <c r="AT372" s="300" t="b">
        <v>0</v>
      </c>
      <c r="AU372" s="300">
        <v>0</v>
      </c>
      <c r="AV372" s="300" t="b">
        <v>0</v>
      </c>
      <c r="AW372" s="300" t="s">
        <v>1074</v>
      </c>
      <c r="AX372" s="300"/>
      <c r="AY372" s="300" t="s">
        <v>1074</v>
      </c>
      <c r="AZ372" s="300">
        <v>0</v>
      </c>
      <c r="BA372" s="300" t="b">
        <v>0</v>
      </c>
      <c r="BB372" s="300" t="b">
        <v>1</v>
      </c>
      <c r="BC372"/>
      <c r="BD372"/>
      <c r="BE372"/>
      <c r="BF372"/>
      <c r="BG372"/>
      <c r="BH372"/>
      <c r="BI372"/>
      <c r="BJ372"/>
      <c r="BK372"/>
      <c r="BL372"/>
      <c r="BM372"/>
      <c r="BN372"/>
      <c r="BO372"/>
      <c r="BP372"/>
      <c r="BQ372"/>
    </row>
    <row r="373" spans="5:69" ht="16.5" hidden="1" x14ac:dyDescent="0.3">
      <c r="E373" s="300" t="s">
        <v>760</v>
      </c>
      <c r="F373" s="300" t="s">
        <v>651</v>
      </c>
      <c r="G373" s="300">
        <v>20210101</v>
      </c>
      <c r="H373" s="300">
        <v>2021</v>
      </c>
      <c r="I373" s="300">
        <v>52</v>
      </c>
      <c r="J373" s="300">
        <v>2021</v>
      </c>
      <c r="K373" s="300">
        <v>180</v>
      </c>
      <c r="L373" s="300" t="s">
        <v>872</v>
      </c>
      <c r="M373" s="300" t="s">
        <v>486</v>
      </c>
      <c r="N373" s="300" t="s">
        <v>660</v>
      </c>
      <c r="O373" s="300" t="s">
        <v>762</v>
      </c>
      <c r="P373" s="300">
        <v>404</v>
      </c>
      <c r="Q373" s="300" t="s">
        <v>892</v>
      </c>
      <c r="R373" s="300" t="s">
        <v>430</v>
      </c>
      <c r="S373" s="300">
        <v>0</v>
      </c>
      <c r="T373" s="300" t="s">
        <v>763</v>
      </c>
      <c r="U373" s="300" t="s">
        <v>764</v>
      </c>
      <c r="V373" s="300" t="s">
        <v>873</v>
      </c>
      <c r="W373" s="300" t="s">
        <v>766</v>
      </c>
      <c r="X373" s="300" t="b">
        <v>1</v>
      </c>
      <c r="Y373" s="300">
        <v>310520</v>
      </c>
      <c r="Z373" s="300" t="s">
        <v>864</v>
      </c>
      <c r="AA373" s="300" t="s">
        <v>61</v>
      </c>
      <c r="AB373" s="300" t="s">
        <v>84</v>
      </c>
      <c r="AC373" s="300" t="s">
        <v>84</v>
      </c>
      <c r="AD373" s="300">
        <v>6</v>
      </c>
      <c r="AE373" s="300" t="b">
        <v>1</v>
      </c>
      <c r="AF373" s="300" t="s">
        <v>768</v>
      </c>
      <c r="AG373" s="300" t="s">
        <v>769</v>
      </c>
      <c r="AH373" s="300">
        <v>0</v>
      </c>
      <c r="AI373" s="300">
        <v>0</v>
      </c>
      <c r="AJ373" s="300" t="s">
        <v>770</v>
      </c>
      <c r="AK373" s="300">
        <v>8</v>
      </c>
      <c r="AL373" s="300" t="s">
        <v>814</v>
      </c>
      <c r="AM373" s="300">
        <v>263500</v>
      </c>
      <c r="AN373" s="300" t="b">
        <v>0</v>
      </c>
      <c r="AO373" s="300">
        <v>8</v>
      </c>
      <c r="AP373" s="300" t="s">
        <v>814</v>
      </c>
      <c r="AQ373" s="300">
        <v>263500</v>
      </c>
      <c r="AR373" s="300" t="b">
        <v>0</v>
      </c>
      <c r="AS373" s="300">
        <v>263500</v>
      </c>
      <c r="AT373" s="300" t="b">
        <v>0</v>
      </c>
      <c r="AU373" s="300">
        <v>0</v>
      </c>
      <c r="AV373" s="300" t="b">
        <v>0</v>
      </c>
      <c r="AW373" s="300" t="s">
        <v>893</v>
      </c>
      <c r="AX373" s="300"/>
      <c r="AY373" s="300" t="s">
        <v>893</v>
      </c>
      <c r="AZ373" s="300">
        <v>0</v>
      </c>
      <c r="BA373" s="300" t="b">
        <v>0</v>
      </c>
      <c r="BB373" s="300" t="b">
        <v>1</v>
      </c>
      <c r="BC373"/>
      <c r="BD373"/>
      <c r="BE373"/>
      <c r="BF373"/>
      <c r="BG373"/>
      <c r="BH373"/>
      <c r="BI373"/>
      <c r="BJ373"/>
      <c r="BK373"/>
      <c r="BL373"/>
      <c r="BM373"/>
      <c r="BN373"/>
      <c r="BO373"/>
      <c r="BP373"/>
      <c r="BQ373"/>
    </row>
    <row r="374" spans="5:69" ht="16.5" hidden="1" x14ac:dyDescent="0.3">
      <c r="E374" s="300" t="s">
        <v>760</v>
      </c>
      <c r="F374" s="300" t="s">
        <v>651</v>
      </c>
      <c r="G374" s="300">
        <v>20210101</v>
      </c>
      <c r="H374" s="300">
        <v>2021</v>
      </c>
      <c r="I374" s="300">
        <v>52</v>
      </c>
      <c r="J374" s="300">
        <v>2021</v>
      </c>
      <c r="K374" s="300">
        <v>180</v>
      </c>
      <c r="L374" s="300" t="s">
        <v>872</v>
      </c>
      <c r="M374" s="300" t="s">
        <v>486</v>
      </c>
      <c r="N374" s="300" t="s">
        <v>660</v>
      </c>
      <c r="O374" s="300" t="s">
        <v>762</v>
      </c>
      <c r="P374" s="300">
        <v>422</v>
      </c>
      <c r="Q374" s="300" t="s">
        <v>894</v>
      </c>
      <c r="R374" s="300" t="s">
        <v>895</v>
      </c>
      <c r="S374" s="300">
        <v>0</v>
      </c>
      <c r="T374" s="300" t="s">
        <v>763</v>
      </c>
      <c r="U374" s="300" t="s">
        <v>764</v>
      </c>
      <c r="V374" s="300" t="s">
        <v>873</v>
      </c>
      <c r="W374" s="300" t="s">
        <v>766</v>
      </c>
      <c r="X374" s="300" t="b">
        <v>1</v>
      </c>
      <c r="Y374" s="300">
        <v>310520</v>
      </c>
      <c r="Z374" s="300" t="s">
        <v>864</v>
      </c>
      <c r="AA374" s="300" t="s">
        <v>61</v>
      </c>
      <c r="AB374" s="300" t="s">
        <v>84</v>
      </c>
      <c r="AC374" s="300" t="s">
        <v>84</v>
      </c>
      <c r="AD374" s="300">
        <v>6</v>
      </c>
      <c r="AE374" s="300" t="b">
        <v>1</v>
      </c>
      <c r="AF374" s="300" t="s">
        <v>768</v>
      </c>
      <c r="AG374" s="300" t="s">
        <v>769</v>
      </c>
      <c r="AH374" s="300">
        <v>0</v>
      </c>
      <c r="AI374" s="300">
        <v>0</v>
      </c>
      <c r="AJ374" s="300" t="s">
        <v>770</v>
      </c>
      <c r="AK374" s="300">
        <v>8</v>
      </c>
      <c r="AL374" s="300" t="s">
        <v>814</v>
      </c>
      <c r="AM374" s="300">
        <v>1494</v>
      </c>
      <c r="AN374" s="300" t="b">
        <v>0</v>
      </c>
      <c r="AO374" s="300">
        <v>8</v>
      </c>
      <c r="AP374" s="300" t="s">
        <v>814</v>
      </c>
      <c r="AQ374" s="300">
        <v>1494</v>
      </c>
      <c r="AR374" s="300" t="b">
        <v>0</v>
      </c>
      <c r="AS374" s="300">
        <v>1494</v>
      </c>
      <c r="AT374" s="300" t="b">
        <v>0</v>
      </c>
      <c r="AU374" s="300">
        <v>0</v>
      </c>
      <c r="AV374" s="300" t="b">
        <v>0</v>
      </c>
      <c r="AW374" s="300" t="s">
        <v>1075</v>
      </c>
      <c r="AX374" s="300"/>
      <c r="AY374" s="300" t="s">
        <v>1075</v>
      </c>
      <c r="AZ374" s="300">
        <v>0</v>
      </c>
      <c r="BA374" s="300" t="b">
        <v>0</v>
      </c>
      <c r="BB374" s="300" t="b">
        <v>1</v>
      </c>
      <c r="BC374"/>
      <c r="BD374"/>
      <c r="BE374"/>
      <c r="BF374"/>
      <c r="BG374"/>
      <c r="BH374"/>
      <c r="BI374"/>
      <c r="BJ374"/>
      <c r="BK374"/>
      <c r="BL374"/>
      <c r="BM374"/>
      <c r="BN374"/>
      <c r="BO374"/>
      <c r="BP374"/>
      <c r="BQ374"/>
    </row>
    <row r="375" spans="5:69" ht="16.5" hidden="1" x14ac:dyDescent="0.3">
      <c r="E375" s="300" t="s">
        <v>760</v>
      </c>
      <c r="F375" s="300" t="s">
        <v>651</v>
      </c>
      <c r="G375" s="300">
        <v>20210101</v>
      </c>
      <c r="H375" s="300">
        <v>2021</v>
      </c>
      <c r="I375" s="300">
        <v>52</v>
      </c>
      <c r="J375" s="300">
        <v>2021</v>
      </c>
      <c r="K375" s="300">
        <v>180</v>
      </c>
      <c r="L375" s="300" t="s">
        <v>872</v>
      </c>
      <c r="M375" s="300" t="s">
        <v>486</v>
      </c>
      <c r="N375" s="300" t="s">
        <v>660</v>
      </c>
      <c r="O375" s="300" t="s">
        <v>762</v>
      </c>
      <c r="P375" s="300">
        <v>440</v>
      </c>
      <c r="Q375" s="300" t="s">
        <v>897</v>
      </c>
      <c r="R375" s="300" t="s">
        <v>898</v>
      </c>
      <c r="S375" s="300">
        <v>0</v>
      </c>
      <c r="T375" s="300" t="s">
        <v>763</v>
      </c>
      <c r="U375" s="300" t="s">
        <v>764</v>
      </c>
      <c r="V375" s="300" t="s">
        <v>873</v>
      </c>
      <c r="W375" s="300" t="s">
        <v>766</v>
      </c>
      <c r="X375" s="300" t="b">
        <v>1</v>
      </c>
      <c r="Y375" s="300">
        <v>310520</v>
      </c>
      <c r="Z375" s="300" t="s">
        <v>864</v>
      </c>
      <c r="AA375" s="300" t="s">
        <v>61</v>
      </c>
      <c r="AB375" s="300" t="s">
        <v>84</v>
      </c>
      <c r="AC375" s="300" t="s">
        <v>84</v>
      </c>
      <c r="AD375" s="300">
        <v>6</v>
      </c>
      <c r="AE375" s="300" t="b">
        <v>1</v>
      </c>
      <c r="AF375" s="300" t="s">
        <v>768</v>
      </c>
      <c r="AG375" s="300" t="s">
        <v>769</v>
      </c>
      <c r="AH375" s="300">
        <v>0</v>
      </c>
      <c r="AI375" s="300">
        <v>0</v>
      </c>
      <c r="AJ375" s="300" t="s">
        <v>770</v>
      </c>
      <c r="AK375" s="300">
        <v>8</v>
      </c>
      <c r="AL375" s="300" t="s">
        <v>814</v>
      </c>
      <c r="AM375" s="300">
        <v>972000</v>
      </c>
      <c r="AN375" s="300" t="b">
        <v>0</v>
      </c>
      <c r="AO375" s="300">
        <v>8</v>
      </c>
      <c r="AP375" s="300" t="s">
        <v>814</v>
      </c>
      <c r="AQ375" s="300">
        <v>972000</v>
      </c>
      <c r="AR375" s="300" t="b">
        <v>0</v>
      </c>
      <c r="AS375" s="300">
        <v>972000</v>
      </c>
      <c r="AT375" s="300" t="b">
        <v>0</v>
      </c>
      <c r="AU375" s="300">
        <v>0</v>
      </c>
      <c r="AV375" s="300" t="b">
        <v>0</v>
      </c>
      <c r="AW375" s="300" t="s">
        <v>899</v>
      </c>
      <c r="AX375" s="300"/>
      <c r="AY375" s="300" t="s">
        <v>899</v>
      </c>
      <c r="AZ375" s="300">
        <v>0</v>
      </c>
      <c r="BA375" s="300" t="b">
        <v>0</v>
      </c>
      <c r="BB375" s="300" t="b">
        <v>1</v>
      </c>
      <c r="BC375"/>
      <c r="BD375"/>
      <c r="BE375"/>
      <c r="BF375"/>
      <c r="BG375"/>
      <c r="BH375"/>
      <c r="BI375"/>
      <c r="BJ375"/>
      <c r="BK375"/>
      <c r="BL375"/>
      <c r="BM375"/>
      <c r="BN375"/>
      <c r="BO375"/>
      <c r="BP375"/>
      <c r="BQ375"/>
    </row>
    <row r="376" spans="5:69" ht="16.5" hidden="1" x14ac:dyDescent="0.3">
      <c r="E376" s="300" t="s">
        <v>760</v>
      </c>
      <c r="F376" s="300" t="s">
        <v>651</v>
      </c>
      <c r="G376" s="300">
        <v>20210101</v>
      </c>
      <c r="H376" s="300">
        <v>2021</v>
      </c>
      <c r="I376" s="300">
        <v>52</v>
      </c>
      <c r="J376" s="300">
        <v>2021</v>
      </c>
      <c r="K376" s="300">
        <v>180</v>
      </c>
      <c r="L376" s="300" t="s">
        <v>872</v>
      </c>
      <c r="M376" s="300" t="s">
        <v>486</v>
      </c>
      <c r="N376" s="300" t="s">
        <v>660</v>
      </c>
      <c r="O376" s="300" t="s">
        <v>762</v>
      </c>
      <c r="P376" s="300">
        <v>442</v>
      </c>
      <c r="Q376" s="300" t="s">
        <v>900</v>
      </c>
      <c r="R376" s="300" t="s">
        <v>901</v>
      </c>
      <c r="S376" s="300">
        <v>0</v>
      </c>
      <c r="T376" s="300" t="s">
        <v>763</v>
      </c>
      <c r="U376" s="300" t="s">
        <v>764</v>
      </c>
      <c r="V376" s="300" t="s">
        <v>873</v>
      </c>
      <c r="W376" s="300" t="s">
        <v>766</v>
      </c>
      <c r="X376" s="300" t="b">
        <v>1</v>
      </c>
      <c r="Y376" s="300">
        <v>310520</v>
      </c>
      <c r="Z376" s="300" t="s">
        <v>864</v>
      </c>
      <c r="AA376" s="300" t="s">
        <v>61</v>
      </c>
      <c r="AB376" s="300" t="s">
        <v>84</v>
      </c>
      <c r="AC376" s="300" t="s">
        <v>84</v>
      </c>
      <c r="AD376" s="300">
        <v>6</v>
      </c>
      <c r="AE376" s="300" t="b">
        <v>1</v>
      </c>
      <c r="AF376" s="300" t="s">
        <v>768</v>
      </c>
      <c r="AG376" s="300" t="s">
        <v>769</v>
      </c>
      <c r="AH376" s="300">
        <v>0</v>
      </c>
      <c r="AI376" s="300">
        <v>0</v>
      </c>
      <c r="AJ376" s="300" t="s">
        <v>770</v>
      </c>
      <c r="AK376" s="300">
        <v>8</v>
      </c>
      <c r="AL376" s="300" t="s">
        <v>814</v>
      </c>
      <c r="AM376" s="300">
        <v>15940</v>
      </c>
      <c r="AN376" s="300" t="b">
        <v>0</v>
      </c>
      <c r="AO376" s="300">
        <v>8</v>
      </c>
      <c r="AP376" s="300" t="s">
        <v>814</v>
      </c>
      <c r="AQ376" s="300">
        <v>15940</v>
      </c>
      <c r="AR376" s="300" t="b">
        <v>0</v>
      </c>
      <c r="AS376" s="300">
        <v>15940</v>
      </c>
      <c r="AT376" s="300" t="b">
        <v>0</v>
      </c>
      <c r="AU376" s="300">
        <v>0</v>
      </c>
      <c r="AV376" s="300" t="b">
        <v>0</v>
      </c>
      <c r="AW376" s="300" t="s">
        <v>902</v>
      </c>
      <c r="AX376" s="300"/>
      <c r="AY376" s="300" t="s">
        <v>902</v>
      </c>
      <c r="AZ376" s="300">
        <v>0</v>
      </c>
      <c r="BA376" s="300" t="b">
        <v>0</v>
      </c>
      <c r="BB376" s="300" t="b">
        <v>1</v>
      </c>
      <c r="BC376"/>
      <c r="BD376"/>
      <c r="BE376"/>
      <c r="BF376"/>
      <c r="BG376"/>
      <c r="BH376"/>
      <c r="BI376"/>
      <c r="BJ376"/>
      <c r="BK376"/>
      <c r="BL376"/>
      <c r="BM376"/>
      <c r="BN376"/>
      <c r="BO376"/>
      <c r="BP376"/>
      <c r="BQ376"/>
    </row>
    <row r="377" spans="5:69" ht="16.5" hidden="1" x14ac:dyDescent="0.3">
      <c r="E377" s="300" t="s">
        <v>760</v>
      </c>
      <c r="F377" s="300" t="s">
        <v>651</v>
      </c>
      <c r="G377" s="300">
        <v>20210101</v>
      </c>
      <c r="H377" s="300">
        <v>2021</v>
      </c>
      <c r="I377" s="300">
        <v>52</v>
      </c>
      <c r="J377" s="300">
        <v>2021</v>
      </c>
      <c r="K377" s="300">
        <v>180</v>
      </c>
      <c r="L377" s="300" t="s">
        <v>872</v>
      </c>
      <c r="M377" s="300" t="s">
        <v>486</v>
      </c>
      <c r="N377" s="300" t="s">
        <v>660</v>
      </c>
      <c r="O377" s="300" t="s">
        <v>762</v>
      </c>
      <c r="P377" s="300">
        <v>508</v>
      </c>
      <c r="Q377" s="300" t="s">
        <v>903</v>
      </c>
      <c r="R377" s="300" t="s">
        <v>443</v>
      </c>
      <c r="S377" s="300">
        <v>0</v>
      </c>
      <c r="T377" s="300" t="s">
        <v>763</v>
      </c>
      <c r="U377" s="300" t="s">
        <v>764</v>
      </c>
      <c r="V377" s="300" t="s">
        <v>873</v>
      </c>
      <c r="W377" s="300" t="s">
        <v>766</v>
      </c>
      <c r="X377" s="300" t="b">
        <v>1</v>
      </c>
      <c r="Y377" s="300">
        <v>310520</v>
      </c>
      <c r="Z377" s="300" t="s">
        <v>864</v>
      </c>
      <c r="AA377" s="300" t="s">
        <v>61</v>
      </c>
      <c r="AB377" s="300" t="s">
        <v>84</v>
      </c>
      <c r="AC377" s="300" t="s">
        <v>84</v>
      </c>
      <c r="AD377" s="300">
        <v>6</v>
      </c>
      <c r="AE377" s="300" t="b">
        <v>1</v>
      </c>
      <c r="AF377" s="300" t="s">
        <v>768</v>
      </c>
      <c r="AG377" s="300" t="s">
        <v>769</v>
      </c>
      <c r="AH377" s="300">
        <v>0</v>
      </c>
      <c r="AI377" s="300">
        <v>0</v>
      </c>
      <c r="AJ377" s="300" t="s">
        <v>770</v>
      </c>
      <c r="AK377" s="300">
        <v>8</v>
      </c>
      <c r="AL377" s="300" t="s">
        <v>814</v>
      </c>
      <c r="AM377" s="300">
        <v>2302880</v>
      </c>
      <c r="AN377" s="300" t="b">
        <v>0</v>
      </c>
      <c r="AO377" s="300">
        <v>8</v>
      </c>
      <c r="AP377" s="300" t="s">
        <v>814</v>
      </c>
      <c r="AQ377" s="300">
        <v>2302880</v>
      </c>
      <c r="AR377" s="300" t="b">
        <v>0</v>
      </c>
      <c r="AS377" s="300">
        <v>2302880</v>
      </c>
      <c r="AT377" s="300" t="b">
        <v>0</v>
      </c>
      <c r="AU377" s="300">
        <v>0</v>
      </c>
      <c r="AV377" s="300" t="b">
        <v>0</v>
      </c>
      <c r="AW377" s="300" t="s">
        <v>1076</v>
      </c>
      <c r="AX377" s="300"/>
      <c r="AY377" s="300" t="s">
        <v>1076</v>
      </c>
      <c r="AZ377" s="300">
        <v>0</v>
      </c>
      <c r="BA377" s="300" t="b">
        <v>0</v>
      </c>
      <c r="BB377" s="300" t="b">
        <v>1</v>
      </c>
      <c r="BC377"/>
      <c r="BD377"/>
      <c r="BE377"/>
      <c r="BF377"/>
      <c r="BG377"/>
      <c r="BH377"/>
      <c r="BI377"/>
      <c r="BJ377"/>
      <c r="BK377"/>
      <c r="BL377"/>
      <c r="BM377"/>
      <c r="BN377"/>
      <c r="BO377"/>
      <c r="BP377"/>
      <c r="BQ377"/>
    </row>
    <row r="378" spans="5:69" ht="16.5" hidden="1" x14ac:dyDescent="0.3">
      <c r="E378" s="300" t="s">
        <v>760</v>
      </c>
      <c r="F378" s="300" t="s">
        <v>651</v>
      </c>
      <c r="G378" s="300">
        <v>20210101</v>
      </c>
      <c r="H378" s="300">
        <v>2021</v>
      </c>
      <c r="I378" s="300">
        <v>52</v>
      </c>
      <c r="J378" s="300">
        <v>2021</v>
      </c>
      <c r="K378" s="300">
        <v>180</v>
      </c>
      <c r="L378" s="300" t="s">
        <v>872</v>
      </c>
      <c r="M378" s="300" t="s">
        <v>486</v>
      </c>
      <c r="N378" s="300" t="s">
        <v>660</v>
      </c>
      <c r="O378" s="300" t="s">
        <v>762</v>
      </c>
      <c r="P378" s="300">
        <v>516</v>
      </c>
      <c r="Q378" s="300" t="s">
        <v>905</v>
      </c>
      <c r="R378" s="300" t="s">
        <v>463</v>
      </c>
      <c r="S378" s="300">
        <v>0</v>
      </c>
      <c r="T378" s="300" t="s">
        <v>763</v>
      </c>
      <c r="U378" s="300" t="s">
        <v>764</v>
      </c>
      <c r="V378" s="300" t="s">
        <v>873</v>
      </c>
      <c r="W378" s="300" t="s">
        <v>766</v>
      </c>
      <c r="X378" s="300" t="b">
        <v>1</v>
      </c>
      <c r="Y378" s="300">
        <v>310520</v>
      </c>
      <c r="Z378" s="300" t="s">
        <v>864</v>
      </c>
      <c r="AA378" s="300" t="s">
        <v>61</v>
      </c>
      <c r="AB378" s="300" t="s">
        <v>84</v>
      </c>
      <c r="AC378" s="300" t="s">
        <v>84</v>
      </c>
      <c r="AD378" s="300">
        <v>6</v>
      </c>
      <c r="AE378" s="300" t="b">
        <v>1</v>
      </c>
      <c r="AF378" s="300" t="s">
        <v>768</v>
      </c>
      <c r="AG378" s="300" t="s">
        <v>769</v>
      </c>
      <c r="AH378" s="300">
        <v>0</v>
      </c>
      <c r="AI378" s="300">
        <v>0</v>
      </c>
      <c r="AJ378" s="300" t="s">
        <v>770</v>
      </c>
      <c r="AK378" s="300">
        <v>8</v>
      </c>
      <c r="AL378" s="300" t="s">
        <v>814</v>
      </c>
      <c r="AM378" s="300">
        <v>5220</v>
      </c>
      <c r="AN378" s="300" t="b">
        <v>0</v>
      </c>
      <c r="AO378" s="300">
        <v>8</v>
      </c>
      <c r="AP378" s="300" t="s">
        <v>814</v>
      </c>
      <c r="AQ378" s="300">
        <v>5220</v>
      </c>
      <c r="AR378" s="300" t="b">
        <v>0</v>
      </c>
      <c r="AS378" s="300">
        <v>5220</v>
      </c>
      <c r="AT378" s="300" t="b">
        <v>0</v>
      </c>
      <c r="AU378" s="300">
        <v>0</v>
      </c>
      <c r="AV378" s="300" t="b">
        <v>0</v>
      </c>
      <c r="AW378" s="300" t="s">
        <v>906</v>
      </c>
      <c r="AX378" s="300"/>
      <c r="AY378" s="300" t="s">
        <v>906</v>
      </c>
      <c r="AZ378" s="300">
        <v>0</v>
      </c>
      <c r="BA378" s="300" t="b">
        <v>0</v>
      </c>
      <c r="BB378" s="300" t="b">
        <v>1</v>
      </c>
      <c r="BC378"/>
      <c r="BD378"/>
      <c r="BE378"/>
      <c r="BF378"/>
      <c r="BG378"/>
      <c r="BH378"/>
      <c r="BI378"/>
      <c r="BJ378"/>
      <c r="BK378"/>
      <c r="BL378"/>
      <c r="BM378"/>
      <c r="BN378"/>
      <c r="BO378"/>
      <c r="BP378"/>
      <c r="BQ378"/>
    </row>
    <row r="379" spans="5:69" ht="16.5" hidden="1" x14ac:dyDescent="0.3">
      <c r="E379" s="300" t="s">
        <v>760</v>
      </c>
      <c r="F379" s="300" t="s">
        <v>651</v>
      </c>
      <c r="G379" s="300">
        <v>20210101</v>
      </c>
      <c r="H379" s="300">
        <v>2021</v>
      </c>
      <c r="I379" s="300">
        <v>52</v>
      </c>
      <c r="J379" s="300">
        <v>2021</v>
      </c>
      <c r="K379" s="300">
        <v>180</v>
      </c>
      <c r="L379" s="300" t="s">
        <v>872</v>
      </c>
      <c r="M379" s="300" t="s">
        <v>486</v>
      </c>
      <c r="N379" s="300" t="s">
        <v>660</v>
      </c>
      <c r="O379" s="300" t="s">
        <v>762</v>
      </c>
      <c r="P379" s="300">
        <v>528</v>
      </c>
      <c r="Q379" s="300" t="s">
        <v>788</v>
      </c>
      <c r="R379" s="300" t="s">
        <v>789</v>
      </c>
      <c r="S379" s="300">
        <v>0</v>
      </c>
      <c r="T379" s="300" t="s">
        <v>763</v>
      </c>
      <c r="U379" s="300" t="s">
        <v>764</v>
      </c>
      <c r="V379" s="300" t="s">
        <v>873</v>
      </c>
      <c r="W379" s="300" t="s">
        <v>766</v>
      </c>
      <c r="X379" s="300" t="b">
        <v>1</v>
      </c>
      <c r="Y379" s="300">
        <v>310520</v>
      </c>
      <c r="Z379" s="300" t="s">
        <v>864</v>
      </c>
      <c r="AA379" s="300" t="s">
        <v>61</v>
      </c>
      <c r="AB379" s="300" t="s">
        <v>84</v>
      </c>
      <c r="AC379" s="300" t="s">
        <v>84</v>
      </c>
      <c r="AD379" s="300">
        <v>6</v>
      </c>
      <c r="AE379" s="300" t="b">
        <v>1</v>
      </c>
      <c r="AF379" s="300" t="s">
        <v>768</v>
      </c>
      <c r="AG379" s="300" t="s">
        <v>769</v>
      </c>
      <c r="AH379" s="300">
        <v>0</v>
      </c>
      <c r="AI379" s="300">
        <v>0</v>
      </c>
      <c r="AJ379" s="300" t="s">
        <v>770</v>
      </c>
      <c r="AK379" s="300">
        <v>8</v>
      </c>
      <c r="AL379" s="300" t="s">
        <v>814</v>
      </c>
      <c r="AM379" s="300">
        <v>25300</v>
      </c>
      <c r="AN379" s="300" t="b">
        <v>0</v>
      </c>
      <c r="AO379" s="300">
        <v>8</v>
      </c>
      <c r="AP379" s="300" t="s">
        <v>814</v>
      </c>
      <c r="AQ379" s="300">
        <v>25300</v>
      </c>
      <c r="AR379" s="300" t="b">
        <v>0</v>
      </c>
      <c r="AS379" s="300">
        <v>25300</v>
      </c>
      <c r="AT379" s="300" t="b">
        <v>0</v>
      </c>
      <c r="AU379" s="300">
        <v>0</v>
      </c>
      <c r="AV379" s="300" t="b">
        <v>0</v>
      </c>
      <c r="AW379" s="300" t="s">
        <v>1100</v>
      </c>
      <c r="AX379" s="300"/>
      <c r="AY379" s="300" t="s">
        <v>1100</v>
      </c>
      <c r="AZ379" s="300">
        <v>0</v>
      </c>
      <c r="BA379" s="300" t="b">
        <v>0</v>
      </c>
      <c r="BB379" s="300" t="b">
        <v>1</v>
      </c>
      <c r="BC379"/>
      <c r="BD379"/>
      <c r="BE379"/>
      <c r="BF379"/>
      <c r="BG379"/>
      <c r="BH379"/>
      <c r="BI379"/>
      <c r="BJ379"/>
      <c r="BK379"/>
      <c r="BL379"/>
      <c r="BM379"/>
      <c r="BN379"/>
      <c r="BO379"/>
      <c r="BP379"/>
      <c r="BQ379"/>
    </row>
    <row r="380" spans="5:69" ht="16.5" hidden="1" x14ac:dyDescent="0.3">
      <c r="E380" s="300" t="s">
        <v>760</v>
      </c>
      <c r="F380" s="300" t="s">
        <v>651</v>
      </c>
      <c r="G380" s="300">
        <v>20210101</v>
      </c>
      <c r="H380" s="300">
        <v>2021</v>
      </c>
      <c r="I380" s="300">
        <v>52</v>
      </c>
      <c r="J380" s="300">
        <v>2021</v>
      </c>
      <c r="K380" s="300">
        <v>180</v>
      </c>
      <c r="L380" s="300" t="s">
        <v>872</v>
      </c>
      <c r="M380" s="300" t="s">
        <v>486</v>
      </c>
      <c r="N380" s="300" t="s">
        <v>660</v>
      </c>
      <c r="O380" s="300" t="s">
        <v>762</v>
      </c>
      <c r="P380" s="300">
        <v>643</v>
      </c>
      <c r="Q380" s="300" t="s">
        <v>793</v>
      </c>
      <c r="R380" s="300" t="s">
        <v>794</v>
      </c>
      <c r="S380" s="300">
        <v>0</v>
      </c>
      <c r="T380" s="300" t="s">
        <v>763</v>
      </c>
      <c r="U380" s="300" t="s">
        <v>764</v>
      </c>
      <c r="V380" s="300" t="s">
        <v>873</v>
      </c>
      <c r="W380" s="300" t="s">
        <v>766</v>
      </c>
      <c r="X380" s="300" t="b">
        <v>1</v>
      </c>
      <c r="Y380" s="300">
        <v>310520</v>
      </c>
      <c r="Z380" s="300" t="s">
        <v>864</v>
      </c>
      <c r="AA380" s="300" t="s">
        <v>61</v>
      </c>
      <c r="AB380" s="300" t="s">
        <v>84</v>
      </c>
      <c r="AC380" s="300" t="s">
        <v>84</v>
      </c>
      <c r="AD380" s="300">
        <v>6</v>
      </c>
      <c r="AE380" s="300" t="b">
        <v>1</v>
      </c>
      <c r="AF380" s="300" t="s">
        <v>768</v>
      </c>
      <c r="AG380" s="300" t="s">
        <v>769</v>
      </c>
      <c r="AH380" s="300">
        <v>0</v>
      </c>
      <c r="AI380" s="300">
        <v>0</v>
      </c>
      <c r="AJ380" s="300" t="s">
        <v>770</v>
      </c>
      <c r="AK380" s="300">
        <v>8</v>
      </c>
      <c r="AL380" s="300" t="s">
        <v>814</v>
      </c>
      <c r="AM380" s="300">
        <v>822400</v>
      </c>
      <c r="AN380" s="300" t="b">
        <v>0</v>
      </c>
      <c r="AO380" s="300">
        <v>8</v>
      </c>
      <c r="AP380" s="300" t="s">
        <v>814</v>
      </c>
      <c r="AQ380" s="300">
        <v>822400</v>
      </c>
      <c r="AR380" s="300" t="b">
        <v>0</v>
      </c>
      <c r="AS380" s="300">
        <v>822400</v>
      </c>
      <c r="AT380" s="300" t="b">
        <v>0</v>
      </c>
      <c r="AU380" s="300">
        <v>0</v>
      </c>
      <c r="AV380" s="300" t="b">
        <v>0</v>
      </c>
      <c r="AW380" s="300" t="s">
        <v>1078</v>
      </c>
      <c r="AX380" s="300"/>
      <c r="AY380" s="300" t="s">
        <v>1078</v>
      </c>
      <c r="AZ380" s="300">
        <v>0</v>
      </c>
      <c r="BA380" s="300" t="b">
        <v>0</v>
      </c>
      <c r="BB380" s="300" t="b">
        <v>1</v>
      </c>
      <c r="BC380"/>
      <c r="BD380"/>
      <c r="BE380"/>
      <c r="BF380"/>
      <c r="BG380"/>
      <c r="BH380"/>
      <c r="BI380"/>
      <c r="BJ380"/>
      <c r="BK380"/>
      <c r="BL380"/>
      <c r="BM380"/>
      <c r="BN380"/>
      <c r="BO380"/>
      <c r="BP380"/>
      <c r="BQ380"/>
    </row>
    <row r="381" spans="5:69" ht="16.5" hidden="1" x14ac:dyDescent="0.3">
      <c r="E381" s="300" t="s">
        <v>760</v>
      </c>
      <c r="F381" s="300" t="s">
        <v>651</v>
      </c>
      <c r="G381" s="300">
        <v>20210101</v>
      </c>
      <c r="H381" s="300">
        <v>2021</v>
      </c>
      <c r="I381" s="300">
        <v>52</v>
      </c>
      <c r="J381" s="300">
        <v>2021</v>
      </c>
      <c r="K381" s="300">
        <v>180</v>
      </c>
      <c r="L381" s="300" t="s">
        <v>872</v>
      </c>
      <c r="M381" s="300" t="s">
        <v>486</v>
      </c>
      <c r="N381" s="300" t="s">
        <v>660</v>
      </c>
      <c r="O381" s="300" t="s">
        <v>762</v>
      </c>
      <c r="P381" s="300">
        <v>699</v>
      </c>
      <c r="Q381" s="300" t="s">
        <v>798</v>
      </c>
      <c r="R381" s="300" t="s">
        <v>799</v>
      </c>
      <c r="S381" s="300">
        <v>0</v>
      </c>
      <c r="T381" s="300" t="s">
        <v>763</v>
      </c>
      <c r="U381" s="300" t="s">
        <v>764</v>
      </c>
      <c r="V381" s="300" t="s">
        <v>873</v>
      </c>
      <c r="W381" s="300" t="s">
        <v>766</v>
      </c>
      <c r="X381" s="300" t="b">
        <v>1</v>
      </c>
      <c r="Y381" s="300">
        <v>310520</v>
      </c>
      <c r="Z381" s="300" t="s">
        <v>864</v>
      </c>
      <c r="AA381" s="300" t="s">
        <v>61</v>
      </c>
      <c r="AB381" s="300" t="s">
        <v>84</v>
      </c>
      <c r="AC381" s="300" t="s">
        <v>84</v>
      </c>
      <c r="AD381" s="300">
        <v>6</v>
      </c>
      <c r="AE381" s="300" t="b">
        <v>1</v>
      </c>
      <c r="AF381" s="300" t="s">
        <v>768</v>
      </c>
      <c r="AG381" s="300" t="s">
        <v>769</v>
      </c>
      <c r="AH381" s="300">
        <v>0</v>
      </c>
      <c r="AI381" s="300">
        <v>0</v>
      </c>
      <c r="AJ381" s="300" t="s">
        <v>770</v>
      </c>
      <c r="AK381" s="300">
        <v>8</v>
      </c>
      <c r="AL381" s="300" t="s">
        <v>814</v>
      </c>
      <c r="AM381" s="300">
        <v>2800</v>
      </c>
      <c r="AN381" s="300" t="b">
        <v>0</v>
      </c>
      <c r="AO381" s="300">
        <v>8</v>
      </c>
      <c r="AP381" s="300" t="s">
        <v>814</v>
      </c>
      <c r="AQ381" s="300">
        <v>2800</v>
      </c>
      <c r="AR381" s="300" t="b">
        <v>0</v>
      </c>
      <c r="AS381" s="300">
        <v>2800</v>
      </c>
      <c r="AT381" s="300" t="b">
        <v>0</v>
      </c>
      <c r="AU381" s="300">
        <v>0</v>
      </c>
      <c r="AV381" s="300" t="b">
        <v>0</v>
      </c>
      <c r="AW381" s="300" t="s">
        <v>1101</v>
      </c>
      <c r="AX381" s="300"/>
      <c r="AY381" s="300" t="s">
        <v>1101</v>
      </c>
      <c r="AZ381" s="300">
        <v>0</v>
      </c>
      <c r="BA381" s="300" t="b">
        <v>0</v>
      </c>
      <c r="BB381" s="300" t="b">
        <v>1</v>
      </c>
      <c r="BC381"/>
      <c r="BD381"/>
      <c r="BE381"/>
      <c r="BF381"/>
      <c r="BG381"/>
      <c r="BH381"/>
      <c r="BI381"/>
      <c r="BJ381"/>
      <c r="BK381"/>
      <c r="BL381"/>
      <c r="BM381"/>
      <c r="BN381"/>
      <c r="BO381"/>
      <c r="BP381"/>
      <c r="BQ381"/>
    </row>
    <row r="382" spans="5:69" ht="16.5" hidden="1" x14ac:dyDescent="0.3">
      <c r="E382" s="300" t="s">
        <v>760</v>
      </c>
      <c r="F382" s="300" t="s">
        <v>651</v>
      </c>
      <c r="G382" s="300">
        <v>20210101</v>
      </c>
      <c r="H382" s="300">
        <v>2021</v>
      </c>
      <c r="I382" s="300">
        <v>52</v>
      </c>
      <c r="J382" s="300">
        <v>2021</v>
      </c>
      <c r="K382" s="300">
        <v>180</v>
      </c>
      <c r="L382" s="300" t="s">
        <v>872</v>
      </c>
      <c r="M382" s="300" t="s">
        <v>486</v>
      </c>
      <c r="N382" s="300" t="s">
        <v>660</v>
      </c>
      <c r="O382" s="300" t="s">
        <v>762</v>
      </c>
      <c r="P382" s="300">
        <v>710</v>
      </c>
      <c r="Q382" s="300" t="s">
        <v>917</v>
      </c>
      <c r="R382" s="300" t="s">
        <v>425</v>
      </c>
      <c r="S382" s="300">
        <v>0</v>
      </c>
      <c r="T382" s="300" t="s">
        <v>763</v>
      </c>
      <c r="U382" s="300" t="s">
        <v>764</v>
      </c>
      <c r="V382" s="300" t="s">
        <v>873</v>
      </c>
      <c r="W382" s="300" t="s">
        <v>766</v>
      </c>
      <c r="X382" s="300" t="b">
        <v>1</v>
      </c>
      <c r="Y382" s="300">
        <v>310520</v>
      </c>
      <c r="Z382" s="300" t="s">
        <v>864</v>
      </c>
      <c r="AA382" s="300" t="s">
        <v>61</v>
      </c>
      <c r="AB382" s="300" t="s">
        <v>84</v>
      </c>
      <c r="AC382" s="300" t="s">
        <v>84</v>
      </c>
      <c r="AD382" s="300">
        <v>6</v>
      </c>
      <c r="AE382" s="300" t="b">
        <v>1</v>
      </c>
      <c r="AF382" s="300" t="s">
        <v>768</v>
      </c>
      <c r="AG382" s="300" t="s">
        <v>769</v>
      </c>
      <c r="AH382" s="300">
        <v>0</v>
      </c>
      <c r="AI382" s="300">
        <v>0</v>
      </c>
      <c r="AJ382" s="300" t="s">
        <v>770</v>
      </c>
      <c r="AK382" s="300">
        <v>8</v>
      </c>
      <c r="AL382" s="300" t="s">
        <v>814</v>
      </c>
      <c r="AM382" s="300">
        <v>4215635</v>
      </c>
      <c r="AN382" s="300" t="b">
        <v>0</v>
      </c>
      <c r="AO382" s="300">
        <v>8</v>
      </c>
      <c r="AP382" s="300" t="s">
        <v>814</v>
      </c>
      <c r="AQ382" s="300">
        <v>4215635</v>
      </c>
      <c r="AR382" s="300" t="b">
        <v>0</v>
      </c>
      <c r="AS382" s="300">
        <v>4215635</v>
      </c>
      <c r="AT382" s="300" t="b">
        <v>0</v>
      </c>
      <c r="AU382" s="300">
        <v>0</v>
      </c>
      <c r="AV382" s="300" t="b">
        <v>0</v>
      </c>
      <c r="AW382" s="300" t="s">
        <v>1102</v>
      </c>
      <c r="AX382" s="300"/>
      <c r="AY382" s="300" t="s">
        <v>1102</v>
      </c>
      <c r="AZ382" s="300">
        <v>0</v>
      </c>
      <c r="BA382" s="300" t="b">
        <v>0</v>
      </c>
      <c r="BB382" s="300" t="b">
        <v>1</v>
      </c>
      <c r="BC382"/>
      <c r="BD382"/>
      <c r="BE382"/>
      <c r="BF382"/>
      <c r="BG382"/>
      <c r="BH382"/>
      <c r="BI382"/>
      <c r="BJ382"/>
      <c r="BK382"/>
      <c r="BL382"/>
      <c r="BM382"/>
      <c r="BN382"/>
      <c r="BO382"/>
      <c r="BP382"/>
      <c r="BQ382"/>
    </row>
    <row r="383" spans="5:69" ht="16.5" hidden="1" x14ac:dyDescent="0.3">
      <c r="E383" s="300" t="s">
        <v>760</v>
      </c>
      <c r="F383" s="300" t="s">
        <v>651</v>
      </c>
      <c r="G383" s="300">
        <v>20210101</v>
      </c>
      <c r="H383" s="300">
        <v>2021</v>
      </c>
      <c r="I383" s="300">
        <v>52</v>
      </c>
      <c r="J383" s="300">
        <v>2021</v>
      </c>
      <c r="K383" s="300">
        <v>180</v>
      </c>
      <c r="L383" s="300" t="s">
        <v>872</v>
      </c>
      <c r="M383" s="300" t="s">
        <v>486</v>
      </c>
      <c r="N383" s="300" t="s">
        <v>660</v>
      </c>
      <c r="O383" s="300" t="s">
        <v>762</v>
      </c>
      <c r="P383" s="300">
        <v>757</v>
      </c>
      <c r="Q383" s="300" t="s">
        <v>921</v>
      </c>
      <c r="R383" s="300" t="s">
        <v>922</v>
      </c>
      <c r="S383" s="300">
        <v>0</v>
      </c>
      <c r="T383" s="300" t="s">
        <v>763</v>
      </c>
      <c r="U383" s="300" t="s">
        <v>764</v>
      </c>
      <c r="V383" s="300" t="s">
        <v>873</v>
      </c>
      <c r="W383" s="300" t="s">
        <v>766</v>
      </c>
      <c r="X383" s="300" t="b">
        <v>1</v>
      </c>
      <c r="Y383" s="300">
        <v>310520</v>
      </c>
      <c r="Z383" s="300" t="s">
        <v>864</v>
      </c>
      <c r="AA383" s="300" t="s">
        <v>61</v>
      </c>
      <c r="AB383" s="300" t="s">
        <v>84</v>
      </c>
      <c r="AC383" s="300" t="s">
        <v>84</v>
      </c>
      <c r="AD383" s="300">
        <v>6</v>
      </c>
      <c r="AE383" s="300" t="b">
        <v>1</v>
      </c>
      <c r="AF383" s="300" t="s">
        <v>768</v>
      </c>
      <c r="AG383" s="300" t="s">
        <v>769</v>
      </c>
      <c r="AH383" s="300">
        <v>0</v>
      </c>
      <c r="AI383" s="300">
        <v>0</v>
      </c>
      <c r="AJ383" s="300" t="s">
        <v>770</v>
      </c>
      <c r="AK383" s="300">
        <v>8</v>
      </c>
      <c r="AL383" s="300" t="s">
        <v>814</v>
      </c>
      <c r="AM383" s="300">
        <v>209240</v>
      </c>
      <c r="AN383" s="300" t="b">
        <v>0</v>
      </c>
      <c r="AO383" s="300">
        <v>8</v>
      </c>
      <c r="AP383" s="300" t="s">
        <v>814</v>
      </c>
      <c r="AQ383" s="300">
        <v>209240</v>
      </c>
      <c r="AR383" s="300" t="b">
        <v>0</v>
      </c>
      <c r="AS383" s="300">
        <v>209240</v>
      </c>
      <c r="AT383" s="300" t="b">
        <v>0</v>
      </c>
      <c r="AU383" s="300">
        <v>0</v>
      </c>
      <c r="AV383" s="300" t="b">
        <v>0</v>
      </c>
      <c r="AW383" s="300" t="s">
        <v>1081</v>
      </c>
      <c r="AX383" s="300"/>
      <c r="AY383" s="300" t="s">
        <v>1081</v>
      </c>
      <c r="AZ383" s="300">
        <v>0</v>
      </c>
      <c r="BA383" s="300" t="b">
        <v>0</v>
      </c>
      <c r="BB383" s="300" t="b">
        <v>1</v>
      </c>
      <c r="BC383"/>
      <c r="BD383"/>
      <c r="BE383"/>
      <c r="BF383"/>
      <c r="BG383"/>
      <c r="BH383"/>
      <c r="BI383"/>
      <c r="BJ383"/>
      <c r="BK383"/>
      <c r="BL383"/>
      <c r="BM383"/>
      <c r="BN383"/>
      <c r="BO383"/>
      <c r="BP383"/>
      <c r="BQ383"/>
    </row>
    <row r="384" spans="5:69" ht="16.5" hidden="1" x14ac:dyDescent="0.3">
      <c r="E384" s="300" t="s">
        <v>760</v>
      </c>
      <c r="F384" s="300" t="s">
        <v>651</v>
      </c>
      <c r="G384" s="300">
        <v>20210101</v>
      </c>
      <c r="H384" s="300">
        <v>2021</v>
      </c>
      <c r="I384" s="300">
        <v>52</v>
      </c>
      <c r="J384" s="300">
        <v>2021</v>
      </c>
      <c r="K384" s="300">
        <v>180</v>
      </c>
      <c r="L384" s="300" t="s">
        <v>872</v>
      </c>
      <c r="M384" s="300" t="s">
        <v>486</v>
      </c>
      <c r="N384" s="300" t="s">
        <v>660</v>
      </c>
      <c r="O384" s="300" t="s">
        <v>762</v>
      </c>
      <c r="P384" s="300">
        <v>894</v>
      </c>
      <c r="Q384" s="300" t="s">
        <v>943</v>
      </c>
      <c r="R384" s="300" t="s">
        <v>431</v>
      </c>
      <c r="S384" s="300">
        <v>0</v>
      </c>
      <c r="T384" s="300" t="s">
        <v>763</v>
      </c>
      <c r="U384" s="300" t="s">
        <v>764</v>
      </c>
      <c r="V384" s="300" t="s">
        <v>873</v>
      </c>
      <c r="W384" s="300" t="s">
        <v>766</v>
      </c>
      <c r="X384" s="300" t="b">
        <v>1</v>
      </c>
      <c r="Y384" s="300">
        <v>310520</v>
      </c>
      <c r="Z384" s="300" t="s">
        <v>864</v>
      </c>
      <c r="AA384" s="300" t="s">
        <v>61</v>
      </c>
      <c r="AB384" s="300" t="s">
        <v>84</v>
      </c>
      <c r="AC384" s="300" t="s">
        <v>84</v>
      </c>
      <c r="AD384" s="300">
        <v>6</v>
      </c>
      <c r="AE384" s="300" t="b">
        <v>1</v>
      </c>
      <c r="AF384" s="300" t="s">
        <v>768</v>
      </c>
      <c r="AG384" s="300" t="s">
        <v>769</v>
      </c>
      <c r="AH384" s="300">
        <v>0</v>
      </c>
      <c r="AI384" s="300">
        <v>0</v>
      </c>
      <c r="AJ384" s="300" t="s">
        <v>770</v>
      </c>
      <c r="AK384" s="300">
        <v>8</v>
      </c>
      <c r="AL384" s="300" t="s">
        <v>814</v>
      </c>
      <c r="AM384" s="300">
        <v>675000</v>
      </c>
      <c r="AN384" s="300" t="b">
        <v>0</v>
      </c>
      <c r="AO384" s="300">
        <v>8</v>
      </c>
      <c r="AP384" s="300" t="s">
        <v>814</v>
      </c>
      <c r="AQ384" s="300">
        <v>675000</v>
      </c>
      <c r="AR384" s="300" t="b">
        <v>0</v>
      </c>
      <c r="AS384" s="300">
        <v>675000</v>
      </c>
      <c r="AT384" s="300" t="b">
        <v>0</v>
      </c>
      <c r="AU384" s="300">
        <v>0</v>
      </c>
      <c r="AV384" s="300" t="b">
        <v>0</v>
      </c>
      <c r="AW384" s="300" t="s">
        <v>1103</v>
      </c>
      <c r="AX384" s="300"/>
      <c r="AY384" s="300" t="s">
        <v>1103</v>
      </c>
      <c r="AZ384" s="300">
        <v>0</v>
      </c>
      <c r="BA384" s="300" t="b">
        <v>0</v>
      </c>
      <c r="BB384" s="300" t="b">
        <v>1</v>
      </c>
      <c r="BC384"/>
      <c r="BD384"/>
      <c r="BE384"/>
      <c r="BF384"/>
      <c r="BG384"/>
      <c r="BH384"/>
      <c r="BI384"/>
      <c r="BJ384"/>
      <c r="BK384"/>
      <c r="BL384"/>
      <c r="BM384"/>
      <c r="BN384"/>
      <c r="BO384"/>
      <c r="BP384"/>
      <c r="BQ384"/>
    </row>
    <row r="385" spans="5:69" ht="16.5" hidden="1" x14ac:dyDescent="0.3">
      <c r="E385" s="300" t="s">
        <v>760</v>
      </c>
      <c r="F385" s="300" t="s">
        <v>651</v>
      </c>
      <c r="G385" s="300">
        <v>20210101</v>
      </c>
      <c r="H385" s="300">
        <v>2021</v>
      </c>
      <c r="I385" s="300">
        <v>52</v>
      </c>
      <c r="J385" s="300">
        <v>2021</v>
      </c>
      <c r="K385" s="300">
        <v>562</v>
      </c>
      <c r="L385" s="300" t="s">
        <v>761</v>
      </c>
      <c r="M385" s="300" t="s">
        <v>451</v>
      </c>
      <c r="N385" s="300" t="s">
        <v>660</v>
      </c>
      <c r="O385" s="300" t="s">
        <v>762</v>
      </c>
      <c r="P385" s="300">
        <v>0</v>
      </c>
      <c r="Q385" s="300" t="s">
        <v>763</v>
      </c>
      <c r="R385" s="300" t="s">
        <v>764</v>
      </c>
      <c r="S385" s="300">
        <v>0</v>
      </c>
      <c r="T385" s="300" t="s">
        <v>763</v>
      </c>
      <c r="U385" s="300" t="s">
        <v>764</v>
      </c>
      <c r="V385" s="300" t="s">
        <v>873</v>
      </c>
      <c r="W385" s="300" t="s">
        <v>766</v>
      </c>
      <c r="X385" s="300" t="b">
        <v>1</v>
      </c>
      <c r="Y385" s="300">
        <v>310520</v>
      </c>
      <c r="Z385" s="300" t="s">
        <v>864</v>
      </c>
      <c r="AA385" s="300" t="s">
        <v>61</v>
      </c>
      <c r="AB385" s="300" t="s">
        <v>84</v>
      </c>
      <c r="AC385" s="300" t="s">
        <v>84</v>
      </c>
      <c r="AD385" s="300">
        <v>6</v>
      </c>
      <c r="AE385" s="300" t="b">
        <v>1</v>
      </c>
      <c r="AF385" s="300" t="s">
        <v>768</v>
      </c>
      <c r="AG385" s="300" t="s">
        <v>769</v>
      </c>
      <c r="AH385" s="300">
        <v>0</v>
      </c>
      <c r="AI385" s="300">
        <v>0</v>
      </c>
      <c r="AJ385" s="300" t="s">
        <v>770</v>
      </c>
      <c r="AK385" s="300">
        <v>8</v>
      </c>
      <c r="AL385" s="300" t="s">
        <v>814</v>
      </c>
      <c r="AM385" s="300">
        <v>9567000</v>
      </c>
      <c r="AN385" s="300" t="b">
        <v>0</v>
      </c>
      <c r="AO385" s="300">
        <v>8</v>
      </c>
      <c r="AP385" s="300" t="s">
        <v>814</v>
      </c>
      <c r="AQ385" s="300">
        <v>9567000</v>
      </c>
      <c r="AR385" s="300" t="b">
        <v>0</v>
      </c>
      <c r="AS385" s="300">
        <v>9567000</v>
      </c>
      <c r="AT385" s="300" t="b">
        <v>0</v>
      </c>
      <c r="AU385" s="300">
        <v>0</v>
      </c>
      <c r="AV385" s="300" t="b">
        <v>0</v>
      </c>
      <c r="AW385" s="300" t="s">
        <v>1104</v>
      </c>
      <c r="AX385" s="300">
        <v>0</v>
      </c>
      <c r="AY385" s="300" t="s">
        <v>1104</v>
      </c>
      <c r="AZ385" s="300">
        <v>0</v>
      </c>
      <c r="BA385" s="300" t="b">
        <v>0</v>
      </c>
      <c r="BB385" s="300" t="b">
        <v>1</v>
      </c>
      <c r="BC385"/>
      <c r="BD385"/>
      <c r="BE385"/>
      <c r="BF385"/>
      <c r="BG385"/>
      <c r="BH385"/>
      <c r="BI385"/>
      <c r="BJ385"/>
      <c r="BK385"/>
      <c r="BL385"/>
      <c r="BM385"/>
      <c r="BN385"/>
      <c r="BO385"/>
      <c r="BP385"/>
      <c r="BQ385"/>
    </row>
    <row r="386" spans="5:69" ht="16.5" hidden="1" x14ac:dyDescent="0.3">
      <c r="E386" s="300" t="s">
        <v>760</v>
      </c>
      <c r="F386" s="300" t="s">
        <v>651</v>
      </c>
      <c r="G386" s="300">
        <v>20210101</v>
      </c>
      <c r="H386" s="300">
        <v>2021</v>
      </c>
      <c r="I386" s="300">
        <v>52</v>
      </c>
      <c r="J386" s="300">
        <v>2021</v>
      </c>
      <c r="K386" s="300">
        <v>562</v>
      </c>
      <c r="L386" s="300" t="s">
        <v>761</v>
      </c>
      <c r="M386" s="300" t="s">
        <v>451</v>
      </c>
      <c r="N386" s="300" t="s">
        <v>660</v>
      </c>
      <c r="O386" s="300" t="s">
        <v>762</v>
      </c>
      <c r="P386" s="300">
        <v>384</v>
      </c>
      <c r="Q386" s="300" t="s">
        <v>786</v>
      </c>
      <c r="R386" s="300" t="s">
        <v>559</v>
      </c>
      <c r="S386" s="300">
        <v>0</v>
      </c>
      <c r="T386" s="300" t="s">
        <v>763</v>
      </c>
      <c r="U386" s="300" t="s">
        <v>764</v>
      </c>
      <c r="V386" s="300" t="s">
        <v>873</v>
      </c>
      <c r="W386" s="300" t="s">
        <v>766</v>
      </c>
      <c r="X386" s="300" t="b">
        <v>1</v>
      </c>
      <c r="Y386" s="300">
        <v>310520</v>
      </c>
      <c r="Z386" s="300" t="s">
        <v>864</v>
      </c>
      <c r="AA386" s="300" t="s">
        <v>61</v>
      </c>
      <c r="AB386" s="300" t="s">
        <v>84</v>
      </c>
      <c r="AC386" s="300" t="s">
        <v>84</v>
      </c>
      <c r="AD386" s="300">
        <v>6</v>
      </c>
      <c r="AE386" s="300" t="b">
        <v>1</v>
      </c>
      <c r="AF386" s="300" t="s">
        <v>768</v>
      </c>
      <c r="AG386" s="300" t="s">
        <v>769</v>
      </c>
      <c r="AH386" s="300">
        <v>0</v>
      </c>
      <c r="AI386" s="300">
        <v>0</v>
      </c>
      <c r="AJ386" s="300" t="s">
        <v>770</v>
      </c>
      <c r="AK386" s="300">
        <v>8</v>
      </c>
      <c r="AL386" s="300" t="s">
        <v>814</v>
      </c>
      <c r="AM386" s="300">
        <v>1520000</v>
      </c>
      <c r="AN386" s="300" t="b">
        <v>0</v>
      </c>
      <c r="AO386" s="300">
        <v>8</v>
      </c>
      <c r="AP386" s="300" t="s">
        <v>814</v>
      </c>
      <c r="AQ386" s="300">
        <v>1520000</v>
      </c>
      <c r="AR386" s="300" t="b">
        <v>0</v>
      </c>
      <c r="AS386" s="300">
        <v>1520000</v>
      </c>
      <c r="AT386" s="300" t="b">
        <v>0</v>
      </c>
      <c r="AU386" s="300">
        <v>0</v>
      </c>
      <c r="AV386" s="300" t="b">
        <v>0</v>
      </c>
      <c r="AW386" s="300" t="s">
        <v>1089</v>
      </c>
      <c r="AX386" s="300">
        <v>0</v>
      </c>
      <c r="AY386" s="300" t="s">
        <v>1089</v>
      </c>
      <c r="AZ386" s="300">
        <v>0</v>
      </c>
      <c r="BA386" s="300" t="b">
        <v>1</v>
      </c>
      <c r="BB386" s="300" t="b">
        <v>0</v>
      </c>
      <c r="BC386"/>
      <c r="BD386"/>
      <c r="BE386"/>
      <c r="BF386"/>
      <c r="BG386"/>
      <c r="BH386"/>
      <c r="BI386"/>
      <c r="BJ386"/>
      <c r="BK386"/>
      <c r="BL386"/>
      <c r="BM386"/>
      <c r="BN386"/>
      <c r="BO386"/>
      <c r="BP386"/>
      <c r="BQ386"/>
    </row>
    <row r="387" spans="5:69" ht="16.5" hidden="1" x14ac:dyDescent="0.3">
      <c r="E387" s="300" t="s">
        <v>760</v>
      </c>
      <c r="F387" s="300" t="s">
        <v>651</v>
      </c>
      <c r="G387" s="300">
        <v>20210101</v>
      </c>
      <c r="H387" s="300">
        <v>2021</v>
      </c>
      <c r="I387" s="300">
        <v>52</v>
      </c>
      <c r="J387" s="300">
        <v>2021</v>
      </c>
      <c r="K387" s="300">
        <v>562</v>
      </c>
      <c r="L387" s="300" t="s">
        <v>761</v>
      </c>
      <c r="M387" s="300" t="s">
        <v>451</v>
      </c>
      <c r="N387" s="300" t="s">
        <v>660</v>
      </c>
      <c r="O387" s="300" t="s">
        <v>762</v>
      </c>
      <c r="P387" s="300">
        <v>504</v>
      </c>
      <c r="Q387" s="300" t="s">
        <v>959</v>
      </c>
      <c r="R387" s="300" t="s">
        <v>426</v>
      </c>
      <c r="S387" s="300">
        <v>0</v>
      </c>
      <c r="T387" s="300" t="s">
        <v>763</v>
      </c>
      <c r="U387" s="300" t="s">
        <v>764</v>
      </c>
      <c r="V387" s="300" t="s">
        <v>873</v>
      </c>
      <c r="W387" s="300" t="s">
        <v>766</v>
      </c>
      <c r="X387" s="300" t="b">
        <v>1</v>
      </c>
      <c r="Y387" s="300">
        <v>310520</v>
      </c>
      <c r="Z387" s="300" t="s">
        <v>864</v>
      </c>
      <c r="AA387" s="300" t="s">
        <v>61</v>
      </c>
      <c r="AB387" s="300" t="s">
        <v>84</v>
      </c>
      <c r="AC387" s="300" t="s">
        <v>84</v>
      </c>
      <c r="AD387" s="300">
        <v>6</v>
      </c>
      <c r="AE387" s="300" t="b">
        <v>1</v>
      </c>
      <c r="AF387" s="300" t="s">
        <v>768</v>
      </c>
      <c r="AG387" s="300" t="s">
        <v>769</v>
      </c>
      <c r="AH387" s="300">
        <v>0</v>
      </c>
      <c r="AI387" s="300">
        <v>0</v>
      </c>
      <c r="AJ387" s="300" t="s">
        <v>770</v>
      </c>
      <c r="AK387" s="300">
        <v>8</v>
      </c>
      <c r="AL387" s="300" t="s">
        <v>814</v>
      </c>
      <c r="AM387" s="300">
        <v>7994000</v>
      </c>
      <c r="AN387" s="300" t="b">
        <v>0</v>
      </c>
      <c r="AO387" s="300">
        <v>8</v>
      </c>
      <c r="AP387" s="300" t="s">
        <v>814</v>
      </c>
      <c r="AQ387" s="300">
        <v>7994000</v>
      </c>
      <c r="AR387" s="300" t="b">
        <v>0</v>
      </c>
      <c r="AS387" s="300">
        <v>7994000</v>
      </c>
      <c r="AT387" s="300" t="b">
        <v>0</v>
      </c>
      <c r="AU387" s="300">
        <v>0</v>
      </c>
      <c r="AV387" s="300" t="b">
        <v>0</v>
      </c>
      <c r="AW387" s="300" t="s">
        <v>960</v>
      </c>
      <c r="AX387" s="300">
        <v>0</v>
      </c>
      <c r="AY387" s="300" t="s">
        <v>960</v>
      </c>
      <c r="AZ387" s="300">
        <v>0</v>
      </c>
      <c r="BA387" s="300" t="b">
        <v>1</v>
      </c>
      <c r="BB387" s="300" t="b">
        <v>0</v>
      </c>
      <c r="BC387"/>
      <c r="BD387"/>
      <c r="BE387"/>
      <c r="BF387"/>
      <c r="BG387"/>
      <c r="BH387"/>
      <c r="BI387"/>
      <c r="BJ387"/>
      <c r="BK387"/>
      <c r="BL387"/>
      <c r="BM387"/>
      <c r="BN387"/>
      <c r="BO387"/>
      <c r="BP387"/>
      <c r="BQ387"/>
    </row>
    <row r="388" spans="5:69" ht="16.5" hidden="1" x14ac:dyDescent="0.3">
      <c r="E388" s="300" t="s">
        <v>760</v>
      </c>
      <c r="F388" s="300" t="s">
        <v>651</v>
      </c>
      <c r="G388" s="300">
        <v>20210101</v>
      </c>
      <c r="H388" s="300">
        <v>2021</v>
      </c>
      <c r="I388" s="300">
        <v>52</v>
      </c>
      <c r="J388" s="300">
        <v>2021</v>
      </c>
      <c r="K388" s="300">
        <v>562</v>
      </c>
      <c r="L388" s="300" t="s">
        <v>761</v>
      </c>
      <c r="M388" s="300" t="s">
        <v>451</v>
      </c>
      <c r="N388" s="300" t="s">
        <v>660</v>
      </c>
      <c r="O388" s="300" t="s">
        <v>762</v>
      </c>
      <c r="P388" s="300">
        <v>566</v>
      </c>
      <c r="Q388" s="300" t="s">
        <v>791</v>
      </c>
      <c r="R388" s="300" t="s">
        <v>434</v>
      </c>
      <c r="S388" s="300">
        <v>0</v>
      </c>
      <c r="T388" s="300" t="s">
        <v>763</v>
      </c>
      <c r="U388" s="300" t="s">
        <v>764</v>
      </c>
      <c r="V388" s="300" t="s">
        <v>873</v>
      </c>
      <c r="W388" s="300" t="s">
        <v>766</v>
      </c>
      <c r="X388" s="300" t="b">
        <v>1</v>
      </c>
      <c r="Y388" s="300">
        <v>310520</v>
      </c>
      <c r="Z388" s="300" t="s">
        <v>864</v>
      </c>
      <c r="AA388" s="300" t="s">
        <v>61</v>
      </c>
      <c r="AB388" s="300" t="s">
        <v>84</v>
      </c>
      <c r="AC388" s="300" t="s">
        <v>84</v>
      </c>
      <c r="AD388" s="300">
        <v>6</v>
      </c>
      <c r="AE388" s="300" t="b">
        <v>1</v>
      </c>
      <c r="AF388" s="300" t="s">
        <v>768</v>
      </c>
      <c r="AG388" s="300" t="s">
        <v>769</v>
      </c>
      <c r="AH388" s="300">
        <v>0</v>
      </c>
      <c r="AI388" s="300">
        <v>0</v>
      </c>
      <c r="AJ388" s="300" t="s">
        <v>770</v>
      </c>
      <c r="AK388" s="300">
        <v>8</v>
      </c>
      <c r="AL388" s="300" t="s">
        <v>814</v>
      </c>
      <c r="AM388" s="300">
        <v>53000</v>
      </c>
      <c r="AN388" s="300" t="b">
        <v>0</v>
      </c>
      <c r="AO388" s="300">
        <v>8</v>
      </c>
      <c r="AP388" s="300" t="s">
        <v>814</v>
      </c>
      <c r="AQ388" s="300">
        <v>53000</v>
      </c>
      <c r="AR388" s="300" t="b">
        <v>0</v>
      </c>
      <c r="AS388" s="300">
        <v>53000</v>
      </c>
      <c r="AT388" s="300" t="b">
        <v>0</v>
      </c>
      <c r="AU388" s="300">
        <v>0</v>
      </c>
      <c r="AV388" s="300" t="b">
        <v>0</v>
      </c>
      <c r="AW388" s="300" t="s">
        <v>1105</v>
      </c>
      <c r="AX388" s="300">
        <v>0</v>
      </c>
      <c r="AY388" s="300" t="s">
        <v>1105</v>
      </c>
      <c r="AZ388" s="300">
        <v>0</v>
      </c>
      <c r="BA388" s="300" t="b">
        <v>1</v>
      </c>
      <c r="BB388" s="300" t="b">
        <v>0</v>
      </c>
      <c r="BC388"/>
      <c r="BD388"/>
      <c r="BE388"/>
      <c r="BF388"/>
      <c r="BG388"/>
      <c r="BH388"/>
      <c r="BI388"/>
      <c r="BJ388"/>
      <c r="BK388"/>
      <c r="BL388"/>
      <c r="BM388"/>
      <c r="BN388"/>
      <c r="BO388"/>
      <c r="BP388"/>
      <c r="BQ388"/>
    </row>
    <row r="389" spans="5:69" ht="16.5" hidden="1" x14ac:dyDescent="0.3">
      <c r="E389" s="300" t="s">
        <v>760</v>
      </c>
      <c r="F389" s="300" t="s">
        <v>651</v>
      </c>
      <c r="G389" s="300">
        <v>20210101</v>
      </c>
      <c r="H389" s="300">
        <v>2021</v>
      </c>
      <c r="I389" s="300">
        <v>52</v>
      </c>
      <c r="J389" s="300">
        <v>2021</v>
      </c>
      <c r="K389" s="300">
        <v>180</v>
      </c>
      <c r="L389" s="300" t="s">
        <v>872</v>
      </c>
      <c r="M389" s="300" t="s">
        <v>486</v>
      </c>
      <c r="N389" s="300" t="s">
        <v>660</v>
      </c>
      <c r="O389" s="300" t="s">
        <v>762</v>
      </c>
      <c r="P389" s="300">
        <v>0</v>
      </c>
      <c r="Q389" s="300" t="s">
        <v>763</v>
      </c>
      <c r="R389" s="300" t="s">
        <v>764</v>
      </c>
      <c r="S389" s="300">
        <v>0</v>
      </c>
      <c r="T389" s="300" t="s">
        <v>763</v>
      </c>
      <c r="U389" s="300" t="s">
        <v>764</v>
      </c>
      <c r="V389" s="300" t="s">
        <v>873</v>
      </c>
      <c r="W389" s="300" t="s">
        <v>766</v>
      </c>
      <c r="X389" s="300" t="b">
        <v>1</v>
      </c>
      <c r="Y389" s="300">
        <v>310540</v>
      </c>
      <c r="Z389" s="300" t="s">
        <v>1106</v>
      </c>
      <c r="AA389" s="300" t="s">
        <v>512</v>
      </c>
      <c r="AB389" s="300" t="s">
        <v>842</v>
      </c>
      <c r="AC389" s="300" t="s">
        <v>512</v>
      </c>
      <c r="AD389" s="300">
        <v>6</v>
      </c>
      <c r="AE389" s="300" t="b">
        <v>1</v>
      </c>
      <c r="AF389" s="300" t="s">
        <v>768</v>
      </c>
      <c r="AG389" s="300" t="s">
        <v>769</v>
      </c>
      <c r="AH389" s="300">
        <v>0</v>
      </c>
      <c r="AI389" s="300">
        <v>0</v>
      </c>
      <c r="AJ389" s="300" t="s">
        <v>770</v>
      </c>
      <c r="AK389" s="300">
        <v>8</v>
      </c>
      <c r="AL389" s="300" t="s">
        <v>814</v>
      </c>
      <c r="AM389" s="300">
        <v>922547</v>
      </c>
      <c r="AN389" s="300" t="b">
        <v>0</v>
      </c>
      <c r="AO389" s="300">
        <v>8</v>
      </c>
      <c r="AP389" s="300" t="s">
        <v>814</v>
      </c>
      <c r="AQ389" s="300">
        <v>922547</v>
      </c>
      <c r="AR389" s="300" t="b">
        <v>0</v>
      </c>
      <c r="AS389" s="300">
        <v>922547</v>
      </c>
      <c r="AT389" s="300" t="b">
        <v>0</v>
      </c>
      <c r="AU389" s="300">
        <v>0</v>
      </c>
      <c r="AV389" s="300" t="b">
        <v>0</v>
      </c>
      <c r="AW389" s="300" t="s">
        <v>1107</v>
      </c>
      <c r="AX389" s="300"/>
      <c r="AY389" s="300" t="s">
        <v>1107</v>
      </c>
      <c r="AZ389" s="300">
        <v>0</v>
      </c>
      <c r="BA389" s="300" t="b">
        <v>0</v>
      </c>
      <c r="BB389" s="300" t="b">
        <v>1</v>
      </c>
      <c r="BC389"/>
      <c r="BD389"/>
      <c r="BE389"/>
      <c r="BF389"/>
      <c r="BG389"/>
      <c r="BH389"/>
      <c r="BI389"/>
      <c r="BJ389"/>
      <c r="BK389"/>
      <c r="BL389"/>
      <c r="BM389"/>
      <c r="BN389"/>
      <c r="BO389"/>
      <c r="BP389"/>
      <c r="BQ389"/>
    </row>
    <row r="390" spans="5:69" ht="16.5" hidden="1" x14ac:dyDescent="0.3">
      <c r="E390" s="300" t="s">
        <v>760</v>
      </c>
      <c r="F390" s="300" t="s">
        <v>651</v>
      </c>
      <c r="G390" s="300">
        <v>20210101</v>
      </c>
      <c r="H390" s="300">
        <v>2021</v>
      </c>
      <c r="I390" s="300">
        <v>52</v>
      </c>
      <c r="J390" s="300">
        <v>2021</v>
      </c>
      <c r="K390" s="300">
        <v>180</v>
      </c>
      <c r="L390" s="300" t="s">
        <v>872</v>
      </c>
      <c r="M390" s="300" t="s">
        <v>486</v>
      </c>
      <c r="N390" s="300" t="s">
        <v>660</v>
      </c>
      <c r="O390" s="300" t="s">
        <v>762</v>
      </c>
      <c r="P390" s="300">
        <v>826</v>
      </c>
      <c r="Q390" s="300" t="s">
        <v>937</v>
      </c>
      <c r="R390" s="300" t="s">
        <v>938</v>
      </c>
      <c r="S390" s="300">
        <v>0</v>
      </c>
      <c r="T390" s="300" t="s">
        <v>763</v>
      </c>
      <c r="U390" s="300" t="s">
        <v>764</v>
      </c>
      <c r="V390" s="300" t="s">
        <v>873</v>
      </c>
      <c r="W390" s="300" t="s">
        <v>766</v>
      </c>
      <c r="X390" s="300" t="b">
        <v>1</v>
      </c>
      <c r="Y390" s="300">
        <v>310540</v>
      </c>
      <c r="Z390" s="300" t="s">
        <v>1106</v>
      </c>
      <c r="AA390" s="300" t="s">
        <v>512</v>
      </c>
      <c r="AB390" s="300" t="s">
        <v>842</v>
      </c>
      <c r="AC390" s="300" t="s">
        <v>512</v>
      </c>
      <c r="AD390" s="300">
        <v>6</v>
      </c>
      <c r="AE390" s="300" t="b">
        <v>1</v>
      </c>
      <c r="AF390" s="300" t="s">
        <v>768</v>
      </c>
      <c r="AG390" s="300" t="s">
        <v>769</v>
      </c>
      <c r="AH390" s="300">
        <v>0</v>
      </c>
      <c r="AI390" s="300">
        <v>0</v>
      </c>
      <c r="AJ390" s="300" t="s">
        <v>770</v>
      </c>
      <c r="AK390" s="300">
        <v>8</v>
      </c>
      <c r="AL390" s="300" t="s">
        <v>814</v>
      </c>
      <c r="AM390" s="300">
        <v>47</v>
      </c>
      <c r="AN390" s="300" t="b">
        <v>0</v>
      </c>
      <c r="AO390" s="300">
        <v>8</v>
      </c>
      <c r="AP390" s="300" t="s">
        <v>814</v>
      </c>
      <c r="AQ390" s="300">
        <v>47</v>
      </c>
      <c r="AR390" s="300" t="b">
        <v>0</v>
      </c>
      <c r="AS390" s="300">
        <v>47</v>
      </c>
      <c r="AT390" s="300" t="b">
        <v>0</v>
      </c>
      <c r="AU390" s="300">
        <v>0</v>
      </c>
      <c r="AV390" s="300" t="b">
        <v>0</v>
      </c>
      <c r="AW390" s="300" t="s">
        <v>1083</v>
      </c>
      <c r="AX390" s="300"/>
      <c r="AY390" s="300" t="s">
        <v>1083</v>
      </c>
      <c r="AZ390" s="300">
        <v>0</v>
      </c>
      <c r="BA390" s="300" t="b">
        <v>0</v>
      </c>
      <c r="BB390" s="300" t="b">
        <v>1</v>
      </c>
      <c r="BC390"/>
      <c r="BD390"/>
      <c r="BE390"/>
      <c r="BF390"/>
      <c r="BG390"/>
      <c r="BH390"/>
      <c r="BI390"/>
      <c r="BJ390"/>
      <c r="BK390"/>
      <c r="BL390"/>
      <c r="BM390"/>
      <c r="BN390"/>
      <c r="BO390"/>
      <c r="BP390"/>
      <c r="BQ390"/>
    </row>
    <row r="391" spans="5:69" ht="16.5" hidden="1" x14ac:dyDescent="0.3">
      <c r="E391" s="300" t="s">
        <v>760</v>
      </c>
      <c r="F391" s="300" t="s">
        <v>651</v>
      </c>
      <c r="G391" s="300">
        <v>20210101</v>
      </c>
      <c r="H391" s="300">
        <v>2021</v>
      </c>
      <c r="I391" s="300">
        <v>52</v>
      </c>
      <c r="J391" s="300">
        <v>2021</v>
      </c>
      <c r="K391" s="300">
        <v>180</v>
      </c>
      <c r="L391" s="300" t="s">
        <v>872</v>
      </c>
      <c r="M391" s="300" t="s">
        <v>486</v>
      </c>
      <c r="N391" s="300" t="s">
        <v>660</v>
      </c>
      <c r="O391" s="300" t="s">
        <v>762</v>
      </c>
      <c r="P391" s="300">
        <v>834</v>
      </c>
      <c r="Q391" s="300" t="s">
        <v>940</v>
      </c>
      <c r="R391" s="300" t="s">
        <v>941</v>
      </c>
      <c r="S391" s="300">
        <v>0</v>
      </c>
      <c r="T391" s="300" t="s">
        <v>763</v>
      </c>
      <c r="U391" s="300" t="s">
        <v>764</v>
      </c>
      <c r="V391" s="300" t="s">
        <v>873</v>
      </c>
      <c r="W391" s="300" t="s">
        <v>766</v>
      </c>
      <c r="X391" s="300" t="b">
        <v>1</v>
      </c>
      <c r="Y391" s="300">
        <v>310540</v>
      </c>
      <c r="Z391" s="300" t="s">
        <v>1106</v>
      </c>
      <c r="AA391" s="300" t="s">
        <v>512</v>
      </c>
      <c r="AB391" s="300" t="s">
        <v>842</v>
      </c>
      <c r="AC391" s="300" t="s">
        <v>512</v>
      </c>
      <c r="AD391" s="300">
        <v>6</v>
      </c>
      <c r="AE391" s="300" t="b">
        <v>1</v>
      </c>
      <c r="AF391" s="300" t="s">
        <v>768</v>
      </c>
      <c r="AG391" s="300" t="s">
        <v>769</v>
      </c>
      <c r="AH391" s="300">
        <v>0</v>
      </c>
      <c r="AI391" s="300">
        <v>0</v>
      </c>
      <c r="AJ391" s="300" t="s">
        <v>770</v>
      </c>
      <c r="AK391" s="300">
        <v>8</v>
      </c>
      <c r="AL391" s="300" t="s">
        <v>814</v>
      </c>
      <c r="AM391" s="300">
        <v>922500</v>
      </c>
      <c r="AN391" s="300" t="b">
        <v>0</v>
      </c>
      <c r="AO391" s="300">
        <v>8</v>
      </c>
      <c r="AP391" s="300" t="s">
        <v>814</v>
      </c>
      <c r="AQ391" s="300">
        <v>922500</v>
      </c>
      <c r="AR391" s="300" t="b">
        <v>0</v>
      </c>
      <c r="AS391" s="300">
        <v>922500</v>
      </c>
      <c r="AT391" s="300" t="b">
        <v>0</v>
      </c>
      <c r="AU391" s="300">
        <v>0</v>
      </c>
      <c r="AV391" s="300" t="b">
        <v>0</v>
      </c>
      <c r="AW391" s="300" t="s">
        <v>1084</v>
      </c>
      <c r="AX391" s="300"/>
      <c r="AY391" s="300" t="s">
        <v>1084</v>
      </c>
      <c r="AZ391" s="300">
        <v>0</v>
      </c>
      <c r="BA391" s="300" t="b">
        <v>0</v>
      </c>
      <c r="BB391" s="300" t="b">
        <v>1</v>
      </c>
      <c r="BC391"/>
      <c r="BD391"/>
      <c r="BE391"/>
      <c r="BF391"/>
      <c r="BG391"/>
      <c r="BH391"/>
      <c r="BI391"/>
      <c r="BJ391"/>
      <c r="BK391"/>
      <c r="BL391"/>
      <c r="BM391"/>
      <c r="BN391"/>
      <c r="BO391"/>
      <c r="BP391"/>
      <c r="BQ391"/>
    </row>
    <row r="392" spans="5:69" ht="16.5" hidden="1" x14ac:dyDescent="0.3">
      <c r="E392" s="300" t="s">
        <v>760</v>
      </c>
      <c r="F392" s="300" t="s">
        <v>651</v>
      </c>
      <c r="G392" s="300">
        <v>20210101</v>
      </c>
      <c r="H392" s="300">
        <v>2021</v>
      </c>
      <c r="I392" s="300">
        <v>52</v>
      </c>
      <c r="J392" s="300">
        <v>2021</v>
      </c>
      <c r="K392" s="300">
        <v>562</v>
      </c>
      <c r="L392" s="300" t="s">
        <v>761</v>
      </c>
      <c r="M392" s="300" t="s">
        <v>451</v>
      </c>
      <c r="N392" s="300" t="s">
        <v>660</v>
      </c>
      <c r="O392" s="300" t="s">
        <v>762</v>
      </c>
      <c r="P392" s="300">
        <v>0</v>
      </c>
      <c r="Q392" s="300" t="s">
        <v>763</v>
      </c>
      <c r="R392" s="300" t="s">
        <v>764</v>
      </c>
      <c r="S392" s="300">
        <v>0</v>
      </c>
      <c r="T392" s="300" t="s">
        <v>763</v>
      </c>
      <c r="U392" s="300" t="s">
        <v>764</v>
      </c>
      <c r="V392" s="300" t="s">
        <v>873</v>
      </c>
      <c r="W392" s="300" t="s">
        <v>766</v>
      </c>
      <c r="X392" s="300" t="b">
        <v>1</v>
      </c>
      <c r="Y392" s="300">
        <v>310551</v>
      </c>
      <c r="Z392" s="300" t="s">
        <v>1108</v>
      </c>
      <c r="AA392" s="300" t="s">
        <v>541</v>
      </c>
      <c r="AB392" s="300" t="s">
        <v>84</v>
      </c>
      <c r="AC392" s="300" t="s">
        <v>84</v>
      </c>
      <c r="AD392" s="300">
        <v>6</v>
      </c>
      <c r="AE392" s="300" t="b">
        <v>1</v>
      </c>
      <c r="AF392" s="300" t="s">
        <v>768</v>
      </c>
      <c r="AG392" s="300" t="s">
        <v>769</v>
      </c>
      <c r="AH392" s="300">
        <v>0</v>
      </c>
      <c r="AI392" s="300">
        <v>0</v>
      </c>
      <c r="AJ392" s="300" t="s">
        <v>770</v>
      </c>
      <c r="AK392" s="300">
        <v>8</v>
      </c>
      <c r="AL392" s="300" t="s">
        <v>814</v>
      </c>
      <c r="AM392" s="300">
        <v>4494500</v>
      </c>
      <c r="AN392" s="300" t="b">
        <v>0</v>
      </c>
      <c r="AO392" s="300">
        <v>8</v>
      </c>
      <c r="AP392" s="300" t="s">
        <v>814</v>
      </c>
      <c r="AQ392" s="300">
        <v>4494500</v>
      </c>
      <c r="AR392" s="300" t="b">
        <v>0</v>
      </c>
      <c r="AS392" s="300">
        <v>4494500</v>
      </c>
      <c r="AT392" s="300" t="b">
        <v>0</v>
      </c>
      <c r="AU392" s="300">
        <v>0</v>
      </c>
      <c r="AV392" s="300" t="b">
        <v>0</v>
      </c>
      <c r="AW392" s="300" t="s">
        <v>1109</v>
      </c>
      <c r="AX392" s="300">
        <v>0</v>
      </c>
      <c r="AY392" s="300" t="s">
        <v>1109</v>
      </c>
      <c r="AZ392" s="300">
        <v>0</v>
      </c>
      <c r="BA392" s="300" t="b">
        <v>0</v>
      </c>
      <c r="BB392" s="300" t="b">
        <v>1</v>
      </c>
      <c r="BC392"/>
      <c r="BD392"/>
      <c r="BE392"/>
      <c r="BF392"/>
      <c r="BG392"/>
      <c r="BH392"/>
      <c r="BI392"/>
      <c r="BJ392"/>
      <c r="BK392"/>
      <c r="BL392"/>
      <c r="BM392"/>
      <c r="BN392"/>
      <c r="BO392"/>
      <c r="BP392"/>
      <c r="BQ392"/>
    </row>
    <row r="393" spans="5:69" ht="16.5" hidden="1" x14ac:dyDescent="0.3">
      <c r="E393" s="300" t="s">
        <v>760</v>
      </c>
      <c r="F393" s="300" t="s">
        <v>651</v>
      </c>
      <c r="G393" s="300">
        <v>20210101</v>
      </c>
      <c r="H393" s="300">
        <v>2021</v>
      </c>
      <c r="I393" s="300">
        <v>52</v>
      </c>
      <c r="J393" s="300">
        <v>2021</v>
      </c>
      <c r="K393" s="300">
        <v>562</v>
      </c>
      <c r="L393" s="300" t="s">
        <v>761</v>
      </c>
      <c r="M393" s="300" t="s">
        <v>451</v>
      </c>
      <c r="N393" s="300" t="s">
        <v>660</v>
      </c>
      <c r="O393" s="300" t="s">
        <v>762</v>
      </c>
      <c r="P393" s="300">
        <v>204</v>
      </c>
      <c r="Q393" s="300" t="s">
        <v>776</v>
      </c>
      <c r="R393" s="300" t="s">
        <v>432</v>
      </c>
      <c r="S393" s="300">
        <v>0</v>
      </c>
      <c r="T393" s="300" t="s">
        <v>763</v>
      </c>
      <c r="U393" s="300" t="s">
        <v>764</v>
      </c>
      <c r="V393" s="300" t="s">
        <v>873</v>
      </c>
      <c r="W393" s="300" t="s">
        <v>766</v>
      </c>
      <c r="X393" s="300" t="b">
        <v>1</v>
      </c>
      <c r="Y393" s="300">
        <v>310551</v>
      </c>
      <c r="Z393" s="300" t="s">
        <v>1108</v>
      </c>
      <c r="AA393" s="300" t="s">
        <v>541</v>
      </c>
      <c r="AB393" s="300" t="s">
        <v>84</v>
      </c>
      <c r="AC393" s="300" t="s">
        <v>84</v>
      </c>
      <c r="AD393" s="300">
        <v>6</v>
      </c>
      <c r="AE393" s="300" t="b">
        <v>1</v>
      </c>
      <c r="AF393" s="300" t="s">
        <v>768</v>
      </c>
      <c r="AG393" s="300" t="s">
        <v>769</v>
      </c>
      <c r="AH393" s="300">
        <v>0</v>
      </c>
      <c r="AI393" s="300">
        <v>0</v>
      </c>
      <c r="AJ393" s="300" t="s">
        <v>770</v>
      </c>
      <c r="AK393" s="300">
        <v>8</v>
      </c>
      <c r="AL393" s="300" t="s">
        <v>814</v>
      </c>
      <c r="AM393" s="300">
        <v>885000</v>
      </c>
      <c r="AN393" s="300" t="b">
        <v>0</v>
      </c>
      <c r="AO393" s="300">
        <v>8</v>
      </c>
      <c r="AP393" s="300" t="s">
        <v>814</v>
      </c>
      <c r="AQ393" s="300">
        <v>885000</v>
      </c>
      <c r="AR393" s="300" t="b">
        <v>0</v>
      </c>
      <c r="AS393" s="300">
        <v>885000</v>
      </c>
      <c r="AT393" s="300" t="b">
        <v>0</v>
      </c>
      <c r="AU393" s="300">
        <v>0</v>
      </c>
      <c r="AV393" s="300" t="b">
        <v>0</v>
      </c>
      <c r="AW393" s="300" t="s">
        <v>1110</v>
      </c>
      <c r="AX393" s="300">
        <v>0</v>
      </c>
      <c r="AY393" s="300" t="s">
        <v>1110</v>
      </c>
      <c r="AZ393" s="300">
        <v>0</v>
      </c>
      <c r="BA393" s="300" t="b">
        <v>1</v>
      </c>
      <c r="BB393" s="300" t="b">
        <v>0</v>
      </c>
      <c r="BC393"/>
      <c r="BD393"/>
      <c r="BE393"/>
      <c r="BF393"/>
      <c r="BG393"/>
      <c r="BH393"/>
      <c r="BI393"/>
      <c r="BJ393"/>
      <c r="BK393"/>
      <c r="BL393"/>
      <c r="BM393"/>
      <c r="BN393"/>
      <c r="BO393"/>
      <c r="BP393"/>
      <c r="BQ393"/>
    </row>
    <row r="394" spans="5:69" ht="16.5" hidden="1" x14ac:dyDescent="0.3">
      <c r="E394" s="300" t="s">
        <v>760</v>
      </c>
      <c r="F394" s="300" t="s">
        <v>651</v>
      </c>
      <c r="G394" s="300">
        <v>20210101</v>
      </c>
      <c r="H394" s="300">
        <v>2021</v>
      </c>
      <c r="I394" s="300">
        <v>52</v>
      </c>
      <c r="J394" s="300">
        <v>2021</v>
      </c>
      <c r="K394" s="300">
        <v>562</v>
      </c>
      <c r="L394" s="300" t="s">
        <v>761</v>
      </c>
      <c r="M394" s="300" t="s">
        <v>451</v>
      </c>
      <c r="N394" s="300" t="s">
        <v>660</v>
      </c>
      <c r="O394" s="300" t="s">
        <v>762</v>
      </c>
      <c r="P394" s="300">
        <v>251</v>
      </c>
      <c r="Q394" s="300" t="s">
        <v>778</v>
      </c>
      <c r="R394" s="300" t="s">
        <v>779</v>
      </c>
      <c r="S394" s="300">
        <v>0</v>
      </c>
      <c r="T394" s="300" t="s">
        <v>763</v>
      </c>
      <c r="U394" s="300" t="s">
        <v>764</v>
      </c>
      <c r="V394" s="300" t="s">
        <v>873</v>
      </c>
      <c r="W394" s="300" t="s">
        <v>766</v>
      </c>
      <c r="X394" s="300" t="b">
        <v>1</v>
      </c>
      <c r="Y394" s="300">
        <v>310551</v>
      </c>
      <c r="Z394" s="300" t="s">
        <v>1108</v>
      </c>
      <c r="AA394" s="300" t="s">
        <v>541</v>
      </c>
      <c r="AB394" s="300" t="s">
        <v>84</v>
      </c>
      <c r="AC394" s="300" t="s">
        <v>84</v>
      </c>
      <c r="AD394" s="300">
        <v>6</v>
      </c>
      <c r="AE394" s="300" t="b">
        <v>1</v>
      </c>
      <c r="AF394" s="300" t="s">
        <v>768</v>
      </c>
      <c r="AG394" s="300" t="s">
        <v>769</v>
      </c>
      <c r="AH394" s="300">
        <v>0</v>
      </c>
      <c r="AI394" s="300">
        <v>0</v>
      </c>
      <c r="AJ394" s="300" t="s">
        <v>770</v>
      </c>
      <c r="AK394" s="300">
        <v>8</v>
      </c>
      <c r="AL394" s="300" t="s">
        <v>814</v>
      </c>
      <c r="AM394" s="300">
        <v>2769000</v>
      </c>
      <c r="AN394" s="300" t="b">
        <v>0</v>
      </c>
      <c r="AO394" s="300">
        <v>8</v>
      </c>
      <c r="AP394" s="300" t="s">
        <v>814</v>
      </c>
      <c r="AQ394" s="300">
        <v>2769000</v>
      </c>
      <c r="AR394" s="300" t="b">
        <v>0</v>
      </c>
      <c r="AS394" s="300">
        <v>2769000</v>
      </c>
      <c r="AT394" s="300" t="b">
        <v>0</v>
      </c>
      <c r="AU394" s="300">
        <v>0</v>
      </c>
      <c r="AV394" s="300" t="b">
        <v>0</v>
      </c>
      <c r="AW394" s="300" t="s">
        <v>1088</v>
      </c>
      <c r="AX394" s="300">
        <v>0</v>
      </c>
      <c r="AY394" s="300" t="s">
        <v>1088</v>
      </c>
      <c r="AZ394" s="300">
        <v>0</v>
      </c>
      <c r="BA394" s="300" t="b">
        <v>1</v>
      </c>
      <c r="BB394" s="300" t="b">
        <v>0</v>
      </c>
      <c r="BC394"/>
      <c r="BD394"/>
      <c r="BE394"/>
      <c r="BF394"/>
      <c r="BG394"/>
      <c r="BH394"/>
      <c r="BI394"/>
      <c r="BJ394"/>
      <c r="BK394"/>
      <c r="BL394"/>
      <c r="BM394"/>
      <c r="BN394"/>
      <c r="BO394"/>
      <c r="BP394"/>
      <c r="BQ394"/>
    </row>
    <row r="395" spans="5:69" ht="16.5" hidden="1" x14ac:dyDescent="0.3">
      <c r="E395" s="300" t="s">
        <v>760</v>
      </c>
      <c r="F395" s="300" t="s">
        <v>651</v>
      </c>
      <c r="G395" s="300">
        <v>20210101</v>
      </c>
      <c r="H395" s="300">
        <v>2021</v>
      </c>
      <c r="I395" s="300">
        <v>52</v>
      </c>
      <c r="J395" s="300">
        <v>2021</v>
      </c>
      <c r="K395" s="300">
        <v>562</v>
      </c>
      <c r="L395" s="300" t="s">
        <v>761</v>
      </c>
      <c r="M395" s="300" t="s">
        <v>451</v>
      </c>
      <c r="N395" s="300" t="s">
        <v>660</v>
      </c>
      <c r="O395" s="300" t="s">
        <v>762</v>
      </c>
      <c r="P395" s="300">
        <v>566</v>
      </c>
      <c r="Q395" s="300" t="s">
        <v>791</v>
      </c>
      <c r="R395" s="300" t="s">
        <v>434</v>
      </c>
      <c r="S395" s="300">
        <v>0</v>
      </c>
      <c r="T395" s="300" t="s">
        <v>763</v>
      </c>
      <c r="U395" s="300" t="s">
        <v>764</v>
      </c>
      <c r="V395" s="300" t="s">
        <v>873</v>
      </c>
      <c r="W395" s="300" t="s">
        <v>766</v>
      </c>
      <c r="X395" s="300" t="b">
        <v>1</v>
      </c>
      <c r="Y395" s="300">
        <v>310551</v>
      </c>
      <c r="Z395" s="300" t="s">
        <v>1108</v>
      </c>
      <c r="AA395" s="300" t="s">
        <v>541</v>
      </c>
      <c r="AB395" s="300" t="s">
        <v>84</v>
      </c>
      <c r="AC395" s="300" t="s">
        <v>84</v>
      </c>
      <c r="AD395" s="300">
        <v>6</v>
      </c>
      <c r="AE395" s="300" t="b">
        <v>1</v>
      </c>
      <c r="AF395" s="300" t="s">
        <v>768</v>
      </c>
      <c r="AG395" s="300" t="s">
        <v>769</v>
      </c>
      <c r="AH395" s="300">
        <v>0</v>
      </c>
      <c r="AI395" s="300">
        <v>0</v>
      </c>
      <c r="AJ395" s="300" t="s">
        <v>770</v>
      </c>
      <c r="AK395" s="300">
        <v>8</v>
      </c>
      <c r="AL395" s="300" t="s">
        <v>814</v>
      </c>
      <c r="AM395" s="300">
        <v>11500</v>
      </c>
      <c r="AN395" s="300" t="b">
        <v>0</v>
      </c>
      <c r="AO395" s="300">
        <v>8</v>
      </c>
      <c r="AP395" s="300" t="s">
        <v>814</v>
      </c>
      <c r="AQ395" s="300">
        <v>11500</v>
      </c>
      <c r="AR395" s="300" t="b">
        <v>0</v>
      </c>
      <c r="AS395" s="300">
        <v>11500</v>
      </c>
      <c r="AT395" s="300" t="b">
        <v>0</v>
      </c>
      <c r="AU395" s="300">
        <v>0</v>
      </c>
      <c r="AV395" s="300" t="b">
        <v>0</v>
      </c>
      <c r="AW395" s="300" t="s">
        <v>1111</v>
      </c>
      <c r="AX395" s="300">
        <v>0</v>
      </c>
      <c r="AY395" s="300" t="s">
        <v>1111</v>
      </c>
      <c r="AZ395" s="300">
        <v>0</v>
      </c>
      <c r="BA395" s="300" t="b">
        <v>1</v>
      </c>
      <c r="BB395" s="300" t="b">
        <v>0</v>
      </c>
      <c r="BC395"/>
      <c r="BD395"/>
      <c r="BE395"/>
      <c r="BF395"/>
      <c r="BG395"/>
      <c r="BH395"/>
      <c r="BI395"/>
      <c r="BJ395"/>
      <c r="BK395"/>
      <c r="BL395"/>
      <c r="BM395"/>
      <c r="BN395"/>
      <c r="BO395"/>
      <c r="BP395"/>
      <c r="BQ395"/>
    </row>
    <row r="396" spans="5:69" ht="16.5" hidden="1" x14ac:dyDescent="0.3">
      <c r="E396" s="300" t="s">
        <v>760</v>
      </c>
      <c r="F396" s="300" t="s">
        <v>651</v>
      </c>
      <c r="G396" s="300">
        <v>20210101</v>
      </c>
      <c r="H396" s="300">
        <v>2021</v>
      </c>
      <c r="I396" s="300">
        <v>52</v>
      </c>
      <c r="J396" s="300">
        <v>2021</v>
      </c>
      <c r="K396" s="300">
        <v>562</v>
      </c>
      <c r="L396" s="300" t="s">
        <v>761</v>
      </c>
      <c r="M396" s="300" t="s">
        <v>451</v>
      </c>
      <c r="N396" s="300" t="s">
        <v>660</v>
      </c>
      <c r="O396" s="300" t="s">
        <v>762</v>
      </c>
      <c r="P396" s="300">
        <v>768</v>
      </c>
      <c r="Q396" s="300" t="s">
        <v>807</v>
      </c>
      <c r="R396" s="300" t="s">
        <v>442</v>
      </c>
      <c r="S396" s="300">
        <v>0</v>
      </c>
      <c r="T396" s="300" t="s">
        <v>763</v>
      </c>
      <c r="U396" s="300" t="s">
        <v>764</v>
      </c>
      <c r="V396" s="300" t="s">
        <v>873</v>
      </c>
      <c r="W396" s="300" t="s">
        <v>766</v>
      </c>
      <c r="X396" s="300" t="b">
        <v>1</v>
      </c>
      <c r="Y396" s="300">
        <v>310551</v>
      </c>
      <c r="Z396" s="300" t="s">
        <v>1108</v>
      </c>
      <c r="AA396" s="300" t="s">
        <v>541</v>
      </c>
      <c r="AB396" s="300" t="s">
        <v>84</v>
      </c>
      <c r="AC396" s="300" t="s">
        <v>84</v>
      </c>
      <c r="AD396" s="300">
        <v>6</v>
      </c>
      <c r="AE396" s="300" t="b">
        <v>1</v>
      </c>
      <c r="AF396" s="300" t="s">
        <v>768</v>
      </c>
      <c r="AG396" s="300" t="s">
        <v>769</v>
      </c>
      <c r="AH396" s="300">
        <v>0</v>
      </c>
      <c r="AI396" s="300">
        <v>0</v>
      </c>
      <c r="AJ396" s="300" t="s">
        <v>770</v>
      </c>
      <c r="AK396" s="300">
        <v>8</v>
      </c>
      <c r="AL396" s="300" t="s">
        <v>814</v>
      </c>
      <c r="AM396" s="300">
        <v>829000</v>
      </c>
      <c r="AN396" s="300" t="b">
        <v>0</v>
      </c>
      <c r="AO396" s="300">
        <v>8</v>
      </c>
      <c r="AP396" s="300" t="s">
        <v>814</v>
      </c>
      <c r="AQ396" s="300">
        <v>829000</v>
      </c>
      <c r="AR396" s="300" t="b">
        <v>0</v>
      </c>
      <c r="AS396" s="300">
        <v>829000</v>
      </c>
      <c r="AT396" s="300" t="b">
        <v>0</v>
      </c>
      <c r="AU396" s="300">
        <v>0</v>
      </c>
      <c r="AV396" s="300" t="b">
        <v>0</v>
      </c>
      <c r="AW396" s="300" t="s">
        <v>971</v>
      </c>
      <c r="AX396" s="300">
        <v>0</v>
      </c>
      <c r="AY396" s="300" t="s">
        <v>971</v>
      </c>
      <c r="AZ396" s="300">
        <v>0</v>
      </c>
      <c r="BA396" s="300" t="b">
        <v>1</v>
      </c>
      <c r="BB396" s="300" t="b">
        <v>0</v>
      </c>
      <c r="BC396"/>
      <c r="BD396"/>
      <c r="BE396"/>
      <c r="BF396"/>
      <c r="BG396"/>
      <c r="BH396"/>
      <c r="BI396"/>
      <c r="BJ396"/>
      <c r="BK396"/>
      <c r="BL396"/>
      <c r="BM396"/>
      <c r="BN396"/>
      <c r="BO396"/>
      <c r="BP396"/>
      <c r="BQ396"/>
    </row>
    <row r="397" spans="5:69" ht="16.5" hidden="1" x14ac:dyDescent="0.3">
      <c r="E397" s="300" t="s">
        <v>760</v>
      </c>
      <c r="F397" s="300" t="s">
        <v>651</v>
      </c>
      <c r="G397" s="300">
        <v>20210101</v>
      </c>
      <c r="H397" s="300">
        <v>2021</v>
      </c>
      <c r="I397" s="300">
        <v>52</v>
      </c>
      <c r="J397" s="300">
        <v>2021</v>
      </c>
      <c r="K397" s="300">
        <v>180</v>
      </c>
      <c r="L397" s="300" t="s">
        <v>872</v>
      </c>
      <c r="M397" s="300" t="s">
        <v>486</v>
      </c>
      <c r="N397" s="300" t="s">
        <v>660</v>
      </c>
      <c r="O397" s="300" t="s">
        <v>762</v>
      </c>
      <c r="P397" s="300">
        <v>0</v>
      </c>
      <c r="Q397" s="300" t="s">
        <v>763</v>
      </c>
      <c r="R397" s="300" t="s">
        <v>764</v>
      </c>
      <c r="S397" s="300">
        <v>0</v>
      </c>
      <c r="T397" s="300" t="s">
        <v>763</v>
      </c>
      <c r="U397" s="300" t="s">
        <v>764</v>
      </c>
      <c r="V397" s="300" t="s">
        <v>873</v>
      </c>
      <c r="W397" s="300" t="s">
        <v>766</v>
      </c>
      <c r="X397" s="300" t="b">
        <v>1</v>
      </c>
      <c r="Y397" s="300">
        <v>310560</v>
      </c>
      <c r="Z397" s="300" t="s">
        <v>1112</v>
      </c>
      <c r="AA397" s="300" t="s">
        <v>542</v>
      </c>
      <c r="AB397" s="300" t="s">
        <v>84</v>
      </c>
      <c r="AC397" s="300" t="s">
        <v>84</v>
      </c>
      <c r="AD397" s="300">
        <v>6</v>
      </c>
      <c r="AE397" s="300" t="b">
        <v>1</v>
      </c>
      <c r="AF397" s="300" t="s">
        <v>768</v>
      </c>
      <c r="AG397" s="300" t="s">
        <v>769</v>
      </c>
      <c r="AH397" s="300">
        <v>0</v>
      </c>
      <c r="AI397" s="300">
        <v>0</v>
      </c>
      <c r="AJ397" s="300" t="s">
        <v>770</v>
      </c>
      <c r="AK397" s="300">
        <v>8</v>
      </c>
      <c r="AL397" s="300" t="s">
        <v>814</v>
      </c>
      <c r="AM397" s="300">
        <v>125</v>
      </c>
      <c r="AN397" s="300" t="b">
        <v>0</v>
      </c>
      <c r="AO397" s="300">
        <v>8</v>
      </c>
      <c r="AP397" s="300" t="s">
        <v>814</v>
      </c>
      <c r="AQ397" s="300">
        <v>125</v>
      </c>
      <c r="AR397" s="300" t="b">
        <v>0</v>
      </c>
      <c r="AS397" s="300">
        <v>125</v>
      </c>
      <c r="AT397" s="300" t="b">
        <v>0</v>
      </c>
      <c r="AU397" s="300">
        <v>0</v>
      </c>
      <c r="AV397" s="300" t="b">
        <v>0</v>
      </c>
      <c r="AW397" s="300" t="s">
        <v>1113</v>
      </c>
      <c r="AX397" s="300"/>
      <c r="AY397" s="300" t="s">
        <v>1113</v>
      </c>
      <c r="AZ397" s="300">
        <v>0</v>
      </c>
      <c r="BA397" s="300" t="b">
        <v>0</v>
      </c>
      <c r="BB397" s="300" t="b">
        <v>1</v>
      </c>
      <c r="BC397"/>
      <c r="BD397"/>
      <c r="BE397"/>
      <c r="BF397"/>
      <c r="BG397"/>
      <c r="BH397"/>
      <c r="BI397"/>
      <c r="BJ397"/>
      <c r="BK397"/>
      <c r="BL397"/>
      <c r="BM397"/>
      <c r="BN397"/>
      <c r="BO397"/>
      <c r="BP397"/>
      <c r="BQ397"/>
    </row>
    <row r="398" spans="5:69" ht="16.5" hidden="1" x14ac:dyDescent="0.3">
      <c r="E398" s="300" t="s">
        <v>760</v>
      </c>
      <c r="F398" s="300" t="s">
        <v>651</v>
      </c>
      <c r="G398" s="300">
        <v>20210101</v>
      </c>
      <c r="H398" s="300">
        <v>2021</v>
      </c>
      <c r="I398" s="300">
        <v>52</v>
      </c>
      <c r="J398" s="300">
        <v>2021</v>
      </c>
      <c r="K398" s="300">
        <v>180</v>
      </c>
      <c r="L398" s="300" t="s">
        <v>872</v>
      </c>
      <c r="M398" s="300" t="s">
        <v>486</v>
      </c>
      <c r="N398" s="300" t="s">
        <v>660</v>
      </c>
      <c r="O398" s="300" t="s">
        <v>762</v>
      </c>
      <c r="P398" s="300">
        <v>724</v>
      </c>
      <c r="Q398" s="300" t="s">
        <v>801</v>
      </c>
      <c r="R398" s="300" t="s">
        <v>802</v>
      </c>
      <c r="S398" s="300">
        <v>0</v>
      </c>
      <c r="T398" s="300" t="s">
        <v>763</v>
      </c>
      <c r="U398" s="300" t="s">
        <v>764</v>
      </c>
      <c r="V398" s="300" t="s">
        <v>873</v>
      </c>
      <c r="W398" s="300" t="s">
        <v>766</v>
      </c>
      <c r="X398" s="300" t="b">
        <v>1</v>
      </c>
      <c r="Y398" s="300">
        <v>310560</v>
      </c>
      <c r="Z398" s="300" t="s">
        <v>1112</v>
      </c>
      <c r="AA398" s="300" t="s">
        <v>542</v>
      </c>
      <c r="AB398" s="300" t="s">
        <v>84</v>
      </c>
      <c r="AC398" s="300" t="s">
        <v>84</v>
      </c>
      <c r="AD398" s="300">
        <v>6</v>
      </c>
      <c r="AE398" s="300" t="b">
        <v>1</v>
      </c>
      <c r="AF398" s="300" t="s">
        <v>768</v>
      </c>
      <c r="AG398" s="300" t="s">
        <v>769</v>
      </c>
      <c r="AH398" s="300">
        <v>0</v>
      </c>
      <c r="AI398" s="300">
        <v>0</v>
      </c>
      <c r="AJ398" s="300" t="s">
        <v>770</v>
      </c>
      <c r="AK398" s="300">
        <v>8</v>
      </c>
      <c r="AL398" s="300" t="s">
        <v>814</v>
      </c>
      <c r="AM398" s="300">
        <v>125</v>
      </c>
      <c r="AN398" s="300" t="b">
        <v>0</v>
      </c>
      <c r="AO398" s="300">
        <v>8</v>
      </c>
      <c r="AP398" s="300" t="s">
        <v>814</v>
      </c>
      <c r="AQ398" s="300">
        <v>125</v>
      </c>
      <c r="AR398" s="300" t="b">
        <v>0</v>
      </c>
      <c r="AS398" s="300">
        <v>125</v>
      </c>
      <c r="AT398" s="300" t="b">
        <v>0</v>
      </c>
      <c r="AU398" s="300">
        <v>0</v>
      </c>
      <c r="AV398" s="300" t="b">
        <v>0</v>
      </c>
      <c r="AW398" s="300" t="s">
        <v>1113</v>
      </c>
      <c r="AX398" s="300"/>
      <c r="AY398" s="300" t="s">
        <v>1113</v>
      </c>
      <c r="AZ398" s="300">
        <v>0</v>
      </c>
      <c r="BA398" s="300" t="b">
        <v>0</v>
      </c>
      <c r="BB398" s="300" t="b">
        <v>1</v>
      </c>
      <c r="BC398"/>
      <c r="BD398"/>
      <c r="BE398"/>
      <c r="BF398"/>
      <c r="BG398"/>
      <c r="BH398"/>
      <c r="BI398"/>
      <c r="BJ398"/>
      <c r="BK398"/>
      <c r="BL398"/>
      <c r="BM398"/>
      <c r="BN398"/>
      <c r="BO398"/>
      <c r="BP398"/>
      <c r="BQ398"/>
    </row>
    <row r="399" spans="5:69" ht="16.5" hidden="1" x14ac:dyDescent="0.3">
      <c r="E399" s="300" t="s">
        <v>760</v>
      </c>
      <c r="F399" s="300" t="s">
        <v>651</v>
      </c>
      <c r="G399" s="300">
        <v>20210101</v>
      </c>
      <c r="H399" s="300">
        <v>2021</v>
      </c>
      <c r="I399" s="300">
        <v>52</v>
      </c>
      <c r="J399" s="300">
        <v>2021</v>
      </c>
      <c r="K399" s="300">
        <v>562</v>
      </c>
      <c r="L399" s="300" t="s">
        <v>761</v>
      </c>
      <c r="M399" s="300" t="s">
        <v>451</v>
      </c>
      <c r="N399" s="300" t="s">
        <v>660</v>
      </c>
      <c r="O399" s="300" t="s">
        <v>762</v>
      </c>
      <c r="P399" s="300">
        <v>0</v>
      </c>
      <c r="Q399" s="300" t="s">
        <v>763</v>
      </c>
      <c r="R399" s="300" t="s">
        <v>764</v>
      </c>
      <c r="S399" s="300">
        <v>0</v>
      </c>
      <c r="T399" s="300" t="s">
        <v>763</v>
      </c>
      <c r="U399" s="300" t="s">
        <v>764</v>
      </c>
      <c r="V399" s="300" t="s">
        <v>873</v>
      </c>
      <c r="W399" s="300" t="s">
        <v>766</v>
      </c>
      <c r="X399" s="300" t="b">
        <v>1</v>
      </c>
      <c r="Y399" s="300">
        <v>310560</v>
      </c>
      <c r="Z399" s="300" t="s">
        <v>1112</v>
      </c>
      <c r="AA399" s="300" t="s">
        <v>542</v>
      </c>
      <c r="AB399" s="300" t="s">
        <v>84</v>
      </c>
      <c r="AC399" s="300" t="s">
        <v>84</v>
      </c>
      <c r="AD399" s="300">
        <v>6</v>
      </c>
      <c r="AE399" s="300" t="b">
        <v>1</v>
      </c>
      <c r="AF399" s="300" t="s">
        <v>768</v>
      </c>
      <c r="AG399" s="300" t="s">
        <v>769</v>
      </c>
      <c r="AH399" s="300">
        <v>0</v>
      </c>
      <c r="AI399" s="300">
        <v>0</v>
      </c>
      <c r="AJ399" s="300" t="s">
        <v>770</v>
      </c>
      <c r="AK399" s="300">
        <v>8</v>
      </c>
      <c r="AL399" s="300" t="s">
        <v>814</v>
      </c>
      <c r="AM399" s="300">
        <v>4500</v>
      </c>
      <c r="AN399" s="300" t="b">
        <v>0</v>
      </c>
      <c r="AO399" s="300">
        <v>8</v>
      </c>
      <c r="AP399" s="300" t="s">
        <v>814</v>
      </c>
      <c r="AQ399" s="300">
        <v>4500</v>
      </c>
      <c r="AR399" s="300" t="b">
        <v>0</v>
      </c>
      <c r="AS399" s="300">
        <v>4500</v>
      </c>
      <c r="AT399" s="300" t="b">
        <v>0</v>
      </c>
      <c r="AU399" s="300">
        <v>0</v>
      </c>
      <c r="AV399" s="300" t="b">
        <v>0</v>
      </c>
      <c r="AW399" s="300" t="s">
        <v>1091</v>
      </c>
      <c r="AX399" s="300">
        <v>0</v>
      </c>
      <c r="AY399" s="300" t="s">
        <v>1091</v>
      </c>
      <c r="AZ399" s="300">
        <v>0</v>
      </c>
      <c r="BA399" s="300" t="b">
        <v>0</v>
      </c>
      <c r="BB399" s="300" t="b">
        <v>1</v>
      </c>
      <c r="BC399"/>
      <c r="BD399"/>
      <c r="BE399"/>
      <c r="BF399"/>
      <c r="BG399"/>
      <c r="BH399"/>
      <c r="BI399"/>
      <c r="BJ399"/>
      <c r="BK399"/>
      <c r="BL399"/>
      <c r="BM399"/>
      <c r="BN399"/>
      <c r="BO399"/>
      <c r="BP399"/>
      <c r="BQ399"/>
    </row>
    <row r="400" spans="5:69" ht="16.5" hidden="1" x14ac:dyDescent="0.3">
      <c r="E400" s="300" t="s">
        <v>760</v>
      </c>
      <c r="F400" s="300" t="s">
        <v>651</v>
      </c>
      <c r="G400" s="300">
        <v>20210101</v>
      </c>
      <c r="H400" s="300">
        <v>2021</v>
      </c>
      <c r="I400" s="300">
        <v>52</v>
      </c>
      <c r="J400" s="300">
        <v>2021</v>
      </c>
      <c r="K400" s="300">
        <v>562</v>
      </c>
      <c r="L400" s="300" t="s">
        <v>761</v>
      </c>
      <c r="M400" s="300" t="s">
        <v>451</v>
      </c>
      <c r="N400" s="300" t="s">
        <v>660</v>
      </c>
      <c r="O400" s="300" t="s">
        <v>762</v>
      </c>
      <c r="P400" s="300">
        <v>699</v>
      </c>
      <c r="Q400" s="300" t="s">
        <v>798</v>
      </c>
      <c r="R400" s="300" t="s">
        <v>799</v>
      </c>
      <c r="S400" s="300">
        <v>0</v>
      </c>
      <c r="T400" s="300" t="s">
        <v>763</v>
      </c>
      <c r="U400" s="300" t="s">
        <v>764</v>
      </c>
      <c r="V400" s="300" t="s">
        <v>873</v>
      </c>
      <c r="W400" s="300" t="s">
        <v>766</v>
      </c>
      <c r="X400" s="300" t="b">
        <v>1</v>
      </c>
      <c r="Y400" s="300">
        <v>310560</v>
      </c>
      <c r="Z400" s="300" t="s">
        <v>1112</v>
      </c>
      <c r="AA400" s="300" t="s">
        <v>542</v>
      </c>
      <c r="AB400" s="300" t="s">
        <v>84</v>
      </c>
      <c r="AC400" s="300" t="s">
        <v>84</v>
      </c>
      <c r="AD400" s="300">
        <v>6</v>
      </c>
      <c r="AE400" s="300" t="b">
        <v>1</v>
      </c>
      <c r="AF400" s="300" t="s">
        <v>768</v>
      </c>
      <c r="AG400" s="300" t="s">
        <v>769</v>
      </c>
      <c r="AH400" s="300">
        <v>0</v>
      </c>
      <c r="AI400" s="300">
        <v>0</v>
      </c>
      <c r="AJ400" s="300" t="s">
        <v>770</v>
      </c>
      <c r="AK400" s="300">
        <v>8</v>
      </c>
      <c r="AL400" s="300" t="s">
        <v>814</v>
      </c>
      <c r="AM400" s="300">
        <v>4500</v>
      </c>
      <c r="AN400" s="300" t="b">
        <v>0</v>
      </c>
      <c r="AO400" s="300">
        <v>8</v>
      </c>
      <c r="AP400" s="300" t="s">
        <v>814</v>
      </c>
      <c r="AQ400" s="300">
        <v>4500</v>
      </c>
      <c r="AR400" s="300" t="b">
        <v>0</v>
      </c>
      <c r="AS400" s="300">
        <v>4500</v>
      </c>
      <c r="AT400" s="300" t="b">
        <v>0</v>
      </c>
      <c r="AU400" s="300">
        <v>0</v>
      </c>
      <c r="AV400" s="300" t="b">
        <v>0</v>
      </c>
      <c r="AW400" s="300" t="s">
        <v>1091</v>
      </c>
      <c r="AX400" s="300">
        <v>0</v>
      </c>
      <c r="AY400" s="300" t="s">
        <v>1091</v>
      </c>
      <c r="AZ400" s="300">
        <v>0</v>
      </c>
      <c r="BA400" s="300" t="b">
        <v>1</v>
      </c>
      <c r="BB400" s="300" t="b">
        <v>0</v>
      </c>
      <c r="BC400"/>
      <c r="BD400"/>
      <c r="BE400"/>
      <c r="BF400"/>
      <c r="BG400"/>
      <c r="BH400"/>
      <c r="BI400"/>
      <c r="BJ400"/>
      <c r="BK400"/>
      <c r="BL400"/>
      <c r="BM400"/>
      <c r="BN400"/>
      <c r="BO400"/>
      <c r="BP400"/>
      <c r="BQ400"/>
    </row>
    <row r="401" spans="5:69" ht="16.5" hidden="1" x14ac:dyDescent="0.3">
      <c r="E401" s="300" t="s">
        <v>760</v>
      </c>
      <c r="F401" s="300" t="s">
        <v>651</v>
      </c>
      <c r="G401" s="300">
        <v>20210101</v>
      </c>
      <c r="H401" s="300">
        <v>2021</v>
      </c>
      <c r="I401" s="300">
        <v>52</v>
      </c>
      <c r="J401" s="300">
        <v>2021</v>
      </c>
      <c r="K401" s="300">
        <v>180</v>
      </c>
      <c r="L401" s="300" t="s">
        <v>872</v>
      </c>
      <c r="M401" s="300" t="s">
        <v>486</v>
      </c>
      <c r="N401" s="300" t="s">
        <v>660</v>
      </c>
      <c r="O401" s="300" t="s">
        <v>762</v>
      </c>
      <c r="P401" s="300">
        <v>0</v>
      </c>
      <c r="Q401" s="300" t="s">
        <v>763</v>
      </c>
      <c r="R401" s="300" t="s">
        <v>764</v>
      </c>
      <c r="S401" s="300">
        <v>0</v>
      </c>
      <c r="T401" s="300" t="s">
        <v>763</v>
      </c>
      <c r="U401" s="300" t="s">
        <v>764</v>
      </c>
      <c r="V401" s="300" t="s">
        <v>873</v>
      </c>
      <c r="W401" s="300" t="s">
        <v>766</v>
      </c>
      <c r="X401" s="300" t="b">
        <v>1</v>
      </c>
      <c r="Y401" s="300">
        <v>310590</v>
      </c>
      <c r="Z401" s="300" t="s">
        <v>868</v>
      </c>
      <c r="AA401" s="300" t="s">
        <v>540</v>
      </c>
      <c r="AB401" s="300" t="s">
        <v>84</v>
      </c>
      <c r="AC401" s="300" t="s">
        <v>84</v>
      </c>
      <c r="AD401" s="300">
        <v>6</v>
      </c>
      <c r="AE401" s="300" t="b">
        <v>1</v>
      </c>
      <c r="AF401" s="300" t="s">
        <v>768</v>
      </c>
      <c r="AG401" s="300" t="s">
        <v>769</v>
      </c>
      <c r="AH401" s="300">
        <v>0</v>
      </c>
      <c r="AI401" s="300">
        <v>0</v>
      </c>
      <c r="AJ401" s="300" t="s">
        <v>770</v>
      </c>
      <c r="AK401" s="300">
        <v>8</v>
      </c>
      <c r="AL401" s="300" t="s">
        <v>814</v>
      </c>
      <c r="AM401" s="300">
        <v>63162</v>
      </c>
      <c r="AN401" s="300" t="b">
        <v>0</v>
      </c>
      <c r="AO401" s="300">
        <v>8</v>
      </c>
      <c r="AP401" s="300" t="s">
        <v>814</v>
      </c>
      <c r="AQ401" s="300">
        <v>63162</v>
      </c>
      <c r="AR401" s="300" t="b">
        <v>0</v>
      </c>
      <c r="AS401" s="300">
        <v>63162</v>
      </c>
      <c r="AT401" s="300" t="b">
        <v>0</v>
      </c>
      <c r="AU401" s="300">
        <v>0</v>
      </c>
      <c r="AV401" s="300" t="b">
        <v>0</v>
      </c>
      <c r="AW401" s="300" t="s">
        <v>1114</v>
      </c>
      <c r="AX401" s="300"/>
      <c r="AY401" s="300" t="s">
        <v>1114</v>
      </c>
      <c r="AZ401" s="300">
        <v>0</v>
      </c>
      <c r="BA401" s="300" t="b">
        <v>0</v>
      </c>
      <c r="BB401" s="300" t="b">
        <v>1</v>
      </c>
      <c r="BC401"/>
      <c r="BD401"/>
      <c r="BE401"/>
      <c r="BF401"/>
      <c r="BG401"/>
      <c r="BH401"/>
      <c r="BI401"/>
      <c r="BJ401"/>
      <c r="BK401"/>
      <c r="BL401"/>
      <c r="BM401"/>
      <c r="BN401"/>
      <c r="BO401"/>
      <c r="BP401"/>
      <c r="BQ401"/>
    </row>
    <row r="402" spans="5:69" ht="16.5" hidden="1" x14ac:dyDescent="0.3">
      <c r="E402" s="300" t="s">
        <v>760</v>
      </c>
      <c r="F402" s="300" t="s">
        <v>651</v>
      </c>
      <c r="G402" s="300">
        <v>20210101</v>
      </c>
      <c r="H402" s="300">
        <v>2021</v>
      </c>
      <c r="I402" s="300">
        <v>52</v>
      </c>
      <c r="J402" s="300">
        <v>2021</v>
      </c>
      <c r="K402" s="300">
        <v>180</v>
      </c>
      <c r="L402" s="300" t="s">
        <v>872</v>
      </c>
      <c r="M402" s="300" t="s">
        <v>486</v>
      </c>
      <c r="N402" s="300" t="s">
        <v>660</v>
      </c>
      <c r="O402" s="300" t="s">
        <v>762</v>
      </c>
      <c r="P402" s="300">
        <v>156</v>
      </c>
      <c r="Q402" s="300" t="s">
        <v>773</v>
      </c>
      <c r="R402" s="300" t="s">
        <v>774</v>
      </c>
      <c r="S402" s="300">
        <v>0</v>
      </c>
      <c r="T402" s="300" t="s">
        <v>763</v>
      </c>
      <c r="U402" s="300" t="s">
        <v>764</v>
      </c>
      <c r="V402" s="300" t="s">
        <v>873</v>
      </c>
      <c r="W402" s="300" t="s">
        <v>766</v>
      </c>
      <c r="X402" s="300" t="b">
        <v>1</v>
      </c>
      <c r="Y402" s="300">
        <v>310590</v>
      </c>
      <c r="Z402" s="300" t="s">
        <v>868</v>
      </c>
      <c r="AA402" s="300" t="s">
        <v>540</v>
      </c>
      <c r="AB402" s="300" t="s">
        <v>84</v>
      </c>
      <c r="AC402" s="300" t="s">
        <v>84</v>
      </c>
      <c r="AD402" s="300">
        <v>6</v>
      </c>
      <c r="AE402" s="300" t="b">
        <v>1</v>
      </c>
      <c r="AF402" s="300" t="s">
        <v>768</v>
      </c>
      <c r="AG402" s="300" t="s">
        <v>769</v>
      </c>
      <c r="AH402" s="300">
        <v>0</v>
      </c>
      <c r="AI402" s="300">
        <v>0</v>
      </c>
      <c r="AJ402" s="300" t="s">
        <v>770</v>
      </c>
      <c r="AK402" s="300">
        <v>8</v>
      </c>
      <c r="AL402" s="300" t="s">
        <v>814</v>
      </c>
      <c r="AM402" s="300">
        <v>4680</v>
      </c>
      <c r="AN402" s="300" t="b">
        <v>0</v>
      </c>
      <c r="AO402" s="300">
        <v>8</v>
      </c>
      <c r="AP402" s="300" t="s">
        <v>814</v>
      </c>
      <c r="AQ402" s="300">
        <v>4680</v>
      </c>
      <c r="AR402" s="300" t="b">
        <v>0</v>
      </c>
      <c r="AS402" s="300">
        <v>4680</v>
      </c>
      <c r="AT402" s="300" t="b">
        <v>0</v>
      </c>
      <c r="AU402" s="300">
        <v>0</v>
      </c>
      <c r="AV402" s="300" t="b">
        <v>0</v>
      </c>
      <c r="AW402" s="300" t="s">
        <v>1115</v>
      </c>
      <c r="AX402" s="300"/>
      <c r="AY402" s="300" t="s">
        <v>1115</v>
      </c>
      <c r="AZ402" s="300">
        <v>0</v>
      </c>
      <c r="BA402" s="300" t="b">
        <v>0</v>
      </c>
      <c r="BB402" s="300" t="b">
        <v>1</v>
      </c>
      <c r="BC402"/>
      <c r="BD402"/>
      <c r="BE402"/>
      <c r="BF402"/>
      <c r="BG402"/>
      <c r="BH402"/>
      <c r="BI402"/>
      <c r="BJ402"/>
      <c r="BK402"/>
      <c r="BL402"/>
      <c r="BM402"/>
      <c r="BN402"/>
      <c r="BO402"/>
      <c r="BP402"/>
      <c r="BQ402"/>
    </row>
    <row r="403" spans="5:69" ht="16.5" hidden="1" x14ac:dyDescent="0.3">
      <c r="E403" s="300" t="s">
        <v>760</v>
      </c>
      <c r="F403" s="300" t="s">
        <v>651</v>
      </c>
      <c r="G403" s="300">
        <v>20210101</v>
      </c>
      <c r="H403" s="300">
        <v>2021</v>
      </c>
      <c r="I403" s="300">
        <v>52</v>
      </c>
      <c r="J403" s="300">
        <v>2021</v>
      </c>
      <c r="K403" s="300">
        <v>180</v>
      </c>
      <c r="L403" s="300" t="s">
        <v>872</v>
      </c>
      <c r="M403" s="300" t="s">
        <v>486</v>
      </c>
      <c r="N403" s="300" t="s">
        <v>660</v>
      </c>
      <c r="O403" s="300" t="s">
        <v>762</v>
      </c>
      <c r="P403" s="300">
        <v>528</v>
      </c>
      <c r="Q403" s="300" t="s">
        <v>788</v>
      </c>
      <c r="R403" s="300" t="s">
        <v>789</v>
      </c>
      <c r="S403" s="300">
        <v>0</v>
      </c>
      <c r="T403" s="300" t="s">
        <v>763</v>
      </c>
      <c r="U403" s="300" t="s">
        <v>764</v>
      </c>
      <c r="V403" s="300" t="s">
        <v>873</v>
      </c>
      <c r="W403" s="300" t="s">
        <v>766</v>
      </c>
      <c r="X403" s="300" t="b">
        <v>1</v>
      </c>
      <c r="Y403" s="300">
        <v>310590</v>
      </c>
      <c r="Z403" s="300" t="s">
        <v>868</v>
      </c>
      <c r="AA403" s="300" t="s">
        <v>540</v>
      </c>
      <c r="AB403" s="300" t="s">
        <v>84</v>
      </c>
      <c r="AC403" s="300" t="s">
        <v>84</v>
      </c>
      <c r="AD403" s="300">
        <v>6</v>
      </c>
      <c r="AE403" s="300" t="b">
        <v>1</v>
      </c>
      <c r="AF403" s="300" t="s">
        <v>768</v>
      </c>
      <c r="AG403" s="300" t="s">
        <v>769</v>
      </c>
      <c r="AH403" s="300">
        <v>0</v>
      </c>
      <c r="AI403" s="300">
        <v>0</v>
      </c>
      <c r="AJ403" s="300" t="s">
        <v>770</v>
      </c>
      <c r="AK403" s="300">
        <v>8</v>
      </c>
      <c r="AL403" s="300" t="s">
        <v>814</v>
      </c>
      <c r="AM403" s="300">
        <v>12040</v>
      </c>
      <c r="AN403" s="300" t="b">
        <v>0</v>
      </c>
      <c r="AO403" s="300">
        <v>8</v>
      </c>
      <c r="AP403" s="300" t="s">
        <v>814</v>
      </c>
      <c r="AQ403" s="300">
        <v>12040</v>
      </c>
      <c r="AR403" s="300" t="b">
        <v>0</v>
      </c>
      <c r="AS403" s="300">
        <v>12040</v>
      </c>
      <c r="AT403" s="300" t="b">
        <v>0</v>
      </c>
      <c r="AU403" s="300">
        <v>0</v>
      </c>
      <c r="AV403" s="300" t="b">
        <v>0</v>
      </c>
      <c r="AW403" s="300" t="s">
        <v>1116</v>
      </c>
      <c r="AX403" s="300"/>
      <c r="AY403" s="300" t="s">
        <v>1116</v>
      </c>
      <c r="AZ403" s="300">
        <v>0</v>
      </c>
      <c r="BA403" s="300" t="b">
        <v>0</v>
      </c>
      <c r="BB403" s="300" t="b">
        <v>1</v>
      </c>
      <c r="BC403"/>
      <c r="BD403"/>
      <c r="BE403"/>
      <c r="BF403"/>
      <c r="BG403"/>
      <c r="BH403"/>
      <c r="BI403"/>
      <c r="BJ403"/>
      <c r="BK403"/>
      <c r="BL403"/>
      <c r="BM403"/>
      <c r="BN403"/>
      <c r="BO403"/>
      <c r="BP403"/>
      <c r="BQ403"/>
    </row>
    <row r="404" spans="5:69" ht="16.5" hidden="1" x14ac:dyDescent="0.3">
      <c r="E404" s="300" t="s">
        <v>760</v>
      </c>
      <c r="F404" s="300" t="s">
        <v>651</v>
      </c>
      <c r="G404" s="300">
        <v>20210101</v>
      </c>
      <c r="H404" s="300">
        <v>2021</v>
      </c>
      <c r="I404" s="300">
        <v>52</v>
      </c>
      <c r="J404" s="300">
        <v>2021</v>
      </c>
      <c r="K404" s="300">
        <v>180</v>
      </c>
      <c r="L404" s="300" t="s">
        <v>872</v>
      </c>
      <c r="M404" s="300" t="s">
        <v>486</v>
      </c>
      <c r="N404" s="300" t="s">
        <v>660</v>
      </c>
      <c r="O404" s="300" t="s">
        <v>762</v>
      </c>
      <c r="P404" s="300">
        <v>699</v>
      </c>
      <c r="Q404" s="300" t="s">
        <v>798</v>
      </c>
      <c r="R404" s="300" t="s">
        <v>799</v>
      </c>
      <c r="S404" s="300">
        <v>0</v>
      </c>
      <c r="T404" s="300" t="s">
        <v>763</v>
      </c>
      <c r="U404" s="300" t="s">
        <v>764</v>
      </c>
      <c r="V404" s="300" t="s">
        <v>873</v>
      </c>
      <c r="W404" s="300" t="s">
        <v>766</v>
      </c>
      <c r="X404" s="300" t="b">
        <v>1</v>
      </c>
      <c r="Y404" s="300">
        <v>310590</v>
      </c>
      <c r="Z404" s="300" t="s">
        <v>868</v>
      </c>
      <c r="AA404" s="300" t="s">
        <v>540</v>
      </c>
      <c r="AB404" s="300" t="s">
        <v>84</v>
      </c>
      <c r="AC404" s="300" t="s">
        <v>84</v>
      </c>
      <c r="AD404" s="300">
        <v>6</v>
      </c>
      <c r="AE404" s="300" t="b">
        <v>1</v>
      </c>
      <c r="AF404" s="300" t="s">
        <v>768</v>
      </c>
      <c r="AG404" s="300" t="s">
        <v>769</v>
      </c>
      <c r="AH404" s="300">
        <v>0</v>
      </c>
      <c r="AI404" s="300">
        <v>0</v>
      </c>
      <c r="AJ404" s="300" t="s">
        <v>770</v>
      </c>
      <c r="AK404" s="300">
        <v>8</v>
      </c>
      <c r="AL404" s="300" t="s">
        <v>814</v>
      </c>
      <c r="AM404" s="300">
        <v>900</v>
      </c>
      <c r="AN404" s="300" t="b">
        <v>0</v>
      </c>
      <c r="AO404" s="300">
        <v>8</v>
      </c>
      <c r="AP404" s="300" t="s">
        <v>814</v>
      </c>
      <c r="AQ404" s="300">
        <v>900</v>
      </c>
      <c r="AR404" s="300" t="b">
        <v>0</v>
      </c>
      <c r="AS404" s="300">
        <v>900</v>
      </c>
      <c r="AT404" s="300" t="b">
        <v>0</v>
      </c>
      <c r="AU404" s="300">
        <v>0</v>
      </c>
      <c r="AV404" s="300" t="b">
        <v>0</v>
      </c>
      <c r="AW404" s="300" t="s">
        <v>1117</v>
      </c>
      <c r="AX404" s="300"/>
      <c r="AY404" s="300" t="s">
        <v>1117</v>
      </c>
      <c r="AZ404" s="300">
        <v>0</v>
      </c>
      <c r="BA404" s="300" t="b">
        <v>0</v>
      </c>
      <c r="BB404" s="300" t="b">
        <v>1</v>
      </c>
      <c r="BC404"/>
      <c r="BD404"/>
      <c r="BE404"/>
      <c r="BF404"/>
      <c r="BG404"/>
      <c r="BH404"/>
      <c r="BI404"/>
      <c r="BJ404"/>
      <c r="BK404"/>
      <c r="BL404"/>
      <c r="BM404"/>
      <c r="BN404"/>
      <c r="BO404"/>
      <c r="BP404"/>
      <c r="BQ404"/>
    </row>
    <row r="405" spans="5:69" ht="16.5" hidden="1" x14ac:dyDescent="0.3">
      <c r="E405" s="300" t="s">
        <v>760</v>
      </c>
      <c r="F405" s="300" t="s">
        <v>651</v>
      </c>
      <c r="G405" s="300">
        <v>20210101</v>
      </c>
      <c r="H405" s="300">
        <v>2021</v>
      </c>
      <c r="I405" s="300">
        <v>52</v>
      </c>
      <c r="J405" s="300">
        <v>2021</v>
      </c>
      <c r="K405" s="300">
        <v>180</v>
      </c>
      <c r="L405" s="300" t="s">
        <v>872</v>
      </c>
      <c r="M405" s="300" t="s">
        <v>486</v>
      </c>
      <c r="N405" s="300" t="s">
        <v>660</v>
      </c>
      <c r="O405" s="300" t="s">
        <v>762</v>
      </c>
      <c r="P405" s="300">
        <v>710</v>
      </c>
      <c r="Q405" s="300" t="s">
        <v>917</v>
      </c>
      <c r="R405" s="300" t="s">
        <v>425</v>
      </c>
      <c r="S405" s="300">
        <v>0</v>
      </c>
      <c r="T405" s="300" t="s">
        <v>763</v>
      </c>
      <c r="U405" s="300" t="s">
        <v>764</v>
      </c>
      <c r="V405" s="300" t="s">
        <v>873</v>
      </c>
      <c r="W405" s="300" t="s">
        <v>766</v>
      </c>
      <c r="X405" s="300" t="b">
        <v>1</v>
      </c>
      <c r="Y405" s="300">
        <v>310590</v>
      </c>
      <c r="Z405" s="300" t="s">
        <v>868</v>
      </c>
      <c r="AA405" s="300" t="s">
        <v>540</v>
      </c>
      <c r="AB405" s="300" t="s">
        <v>84</v>
      </c>
      <c r="AC405" s="300" t="s">
        <v>84</v>
      </c>
      <c r="AD405" s="300">
        <v>6</v>
      </c>
      <c r="AE405" s="300" t="b">
        <v>1</v>
      </c>
      <c r="AF405" s="300" t="s">
        <v>768</v>
      </c>
      <c r="AG405" s="300" t="s">
        <v>769</v>
      </c>
      <c r="AH405" s="300">
        <v>0</v>
      </c>
      <c r="AI405" s="300">
        <v>0</v>
      </c>
      <c r="AJ405" s="300" t="s">
        <v>770</v>
      </c>
      <c r="AK405" s="300">
        <v>8</v>
      </c>
      <c r="AL405" s="300" t="s">
        <v>814</v>
      </c>
      <c r="AM405" s="300">
        <v>32242</v>
      </c>
      <c r="AN405" s="300" t="b">
        <v>0</v>
      </c>
      <c r="AO405" s="300">
        <v>8</v>
      </c>
      <c r="AP405" s="300" t="s">
        <v>814</v>
      </c>
      <c r="AQ405" s="300">
        <v>32242</v>
      </c>
      <c r="AR405" s="300" t="b">
        <v>0</v>
      </c>
      <c r="AS405" s="300">
        <v>32242</v>
      </c>
      <c r="AT405" s="300" t="b">
        <v>0</v>
      </c>
      <c r="AU405" s="300">
        <v>0</v>
      </c>
      <c r="AV405" s="300" t="b">
        <v>0</v>
      </c>
      <c r="AW405" s="300" t="s">
        <v>1118</v>
      </c>
      <c r="AX405" s="300"/>
      <c r="AY405" s="300" t="s">
        <v>1118</v>
      </c>
      <c r="AZ405" s="300">
        <v>0</v>
      </c>
      <c r="BA405" s="300" t="b">
        <v>0</v>
      </c>
      <c r="BB405" s="300" t="b">
        <v>1</v>
      </c>
      <c r="BC405"/>
      <c r="BD405"/>
      <c r="BE405"/>
      <c r="BF405"/>
      <c r="BG405"/>
      <c r="BH405"/>
      <c r="BI405"/>
      <c r="BJ405"/>
      <c r="BK405"/>
      <c r="BL405"/>
      <c r="BM405"/>
      <c r="BN405"/>
      <c r="BO405"/>
      <c r="BP405"/>
      <c r="BQ405"/>
    </row>
    <row r="406" spans="5:69" ht="16.5" hidden="1" x14ac:dyDescent="0.3">
      <c r="E406" s="300" t="s">
        <v>760</v>
      </c>
      <c r="F406" s="300" t="s">
        <v>651</v>
      </c>
      <c r="G406" s="300">
        <v>20210101</v>
      </c>
      <c r="H406" s="300">
        <v>2021</v>
      </c>
      <c r="I406" s="300">
        <v>52</v>
      </c>
      <c r="J406" s="300">
        <v>2021</v>
      </c>
      <c r="K406" s="300">
        <v>180</v>
      </c>
      <c r="L406" s="300" t="s">
        <v>872</v>
      </c>
      <c r="M406" s="300" t="s">
        <v>486</v>
      </c>
      <c r="N406" s="300" t="s">
        <v>660</v>
      </c>
      <c r="O406" s="300" t="s">
        <v>762</v>
      </c>
      <c r="P406" s="300">
        <v>800</v>
      </c>
      <c r="Q406" s="300" t="s">
        <v>930</v>
      </c>
      <c r="R406" s="300" t="s">
        <v>452</v>
      </c>
      <c r="S406" s="300">
        <v>0</v>
      </c>
      <c r="T406" s="300" t="s">
        <v>763</v>
      </c>
      <c r="U406" s="300" t="s">
        <v>764</v>
      </c>
      <c r="V406" s="300" t="s">
        <v>873</v>
      </c>
      <c r="W406" s="300" t="s">
        <v>766</v>
      </c>
      <c r="X406" s="300" t="b">
        <v>1</v>
      </c>
      <c r="Y406" s="300">
        <v>310590</v>
      </c>
      <c r="Z406" s="300" t="s">
        <v>868</v>
      </c>
      <c r="AA406" s="300" t="s">
        <v>540</v>
      </c>
      <c r="AB406" s="300" t="s">
        <v>84</v>
      </c>
      <c r="AC406" s="300" t="s">
        <v>84</v>
      </c>
      <c r="AD406" s="300">
        <v>6</v>
      </c>
      <c r="AE406" s="300" t="b">
        <v>1</v>
      </c>
      <c r="AF406" s="300" t="s">
        <v>768</v>
      </c>
      <c r="AG406" s="300" t="s">
        <v>769</v>
      </c>
      <c r="AH406" s="300">
        <v>0</v>
      </c>
      <c r="AI406" s="300">
        <v>0</v>
      </c>
      <c r="AJ406" s="300" t="s">
        <v>770</v>
      </c>
      <c r="AK406" s="300">
        <v>8</v>
      </c>
      <c r="AL406" s="300" t="s">
        <v>814</v>
      </c>
      <c r="AM406" s="300">
        <v>7500</v>
      </c>
      <c r="AN406" s="300" t="b">
        <v>0</v>
      </c>
      <c r="AO406" s="300">
        <v>8</v>
      </c>
      <c r="AP406" s="300" t="s">
        <v>814</v>
      </c>
      <c r="AQ406" s="300">
        <v>7500</v>
      </c>
      <c r="AR406" s="300" t="b">
        <v>0</v>
      </c>
      <c r="AS406" s="300">
        <v>7500</v>
      </c>
      <c r="AT406" s="300" t="b">
        <v>0</v>
      </c>
      <c r="AU406" s="300">
        <v>0</v>
      </c>
      <c r="AV406" s="300" t="b">
        <v>0</v>
      </c>
      <c r="AW406" s="300" t="s">
        <v>1082</v>
      </c>
      <c r="AX406" s="300"/>
      <c r="AY406" s="300" t="s">
        <v>1082</v>
      </c>
      <c r="AZ406" s="300">
        <v>0</v>
      </c>
      <c r="BA406" s="300" t="b">
        <v>0</v>
      </c>
      <c r="BB406" s="300" t="b">
        <v>1</v>
      </c>
      <c r="BC406"/>
      <c r="BD406"/>
      <c r="BE406"/>
      <c r="BF406"/>
      <c r="BG406"/>
      <c r="BH406"/>
      <c r="BI406"/>
      <c r="BJ406"/>
      <c r="BK406"/>
      <c r="BL406"/>
      <c r="BM406"/>
      <c r="BN406"/>
      <c r="BO406"/>
      <c r="BP406"/>
      <c r="BQ406"/>
    </row>
    <row r="407" spans="5:69" ht="16.5" hidden="1" x14ac:dyDescent="0.3">
      <c r="E407" s="300" t="s">
        <v>760</v>
      </c>
      <c r="F407" s="300" t="s">
        <v>651</v>
      </c>
      <c r="G407" s="300">
        <v>20210101</v>
      </c>
      <c r="H407" s="300">
        <v>2021</v>
      </c>
      <c r="I407" s="300">
        <v>52</v>
      </c>
      <c r="J407" s="300">
        <v>2021</v>
      </c>
      <c r="K407" s="300">
        <v>180</v>
      </c>
      <c r="L407" s="300" t="s">
        <v>872</v>
      </c>
      <c r="M407" s="300" t="s">
        <v>486</v>
      </c>
      <c r="N407" s="300" t="s">
        <v>660</v>
      </c>
      <c r="O407" s="300" t="s">
        <v>762</v>
      </c>
      <c r="P407" s="300">
        <v>894</v>
      </c>
      <c r="Q407" s="300" t="s">
        <v>943</v>
      </c>
      <c r="R407" s="300" t="s">
        <v>431</v>
      </c>
      <c r="S407" s="300">
        <v>0</v>
      </c>
      <c r="T407" s="300" t="s">
        <v>763</v>
      </c>
      <c r="U407" s="300" t="s">
        <v>764</v>
      </c>
      <c r="V407" s="300" t="s">
        <v>873</v>
      </c>
      <c r="W407" s="300" t="s">
        <v>766</v>
      </c>
      <c r="X407" s="300" t="b">
        <v>1</v>
      </c>
      <c r="Y407" s="300">
        <v>310590</v>
      </c>
      <c r="Z407" s="300" t="s">
        <v>868</v>
      </c>
      <c r="AA407" s="300" t="s">
        <v>540</v>
      </c>
      <c r="AB407" s="300" t="s">
        <v>84</v>
      </c>
      <c r="AC407" s="300" t="s">
        <v>84</v>
      </c>
      <c r="AD407" s="300">
        <v>6</v>
      </c>
      <c r="AE407" s="300" t="b">
        <v>1</v>
      </c>
      <c r="AF407" s="300" t="s">
        <v>768</v>
      </c>
      <c r="AG407" s="300" t="s">
        <v>769</v>
      </c>
      <c r="AH407" s="300">
        <v>0</v>
      </c>
      <c r="AI407" s="300">
        <v>0</v>
      </c>
      <c r="AJ407" s="300" t="s">
        <v>770</v>
      </c>
      <c r="AK407" s="300">
        <v>8</v>
      </c>
      <c r="AL407" s="300" t="s">
        <v>814</v>
      </c>
      <c r="AM407" s="300">
        <v>5800</v>
      </c>
      <c r="AN407" s="300" t="b">
        <v>0</v>
      </c>
      <c r="AO407" s="300">
        <v>8</v>
      </c>
      <c r="AP407" s="300" t="s">
        <v>814</v>
      </c>
      <c r="AQ407" s="300">
        <v>5800</v>
      </c>
      <c r="AR407" s="300" t="b">
        <v>0</v>
      </c>
      <c r="AS407" s="300">
        <v>5800</v>
      </c>
      <c r="AT407" s="300" t="b">
        <v>0</v>
      </c>
      <c r="AU407" s="300">
        <v>0</v>
      </c>
      <c r="AV407" s="300" t="b">
        <v>0</v>
      </c>
      <c r="AW407" s="300" t="s">
        <v>1119</v>
      </c>
      <c r="AX407" s="300"/>
      <c r="AY407" s="300" t="s">
        <v>1119</v>
      </c>
      <c r="AZ407" s="300">
        <v>0</v>
      </c>
      <c r="BA407" s="300" t="b">
        <v>0</v>
      </c>
      <c r="BB407" s="300" t="b">
        <v>1</v>
      </c>
      <c r="BC407"/>
      <c r="BD407"/>
      <c r="BE407"/>
      <c r="BF407"/>
      <c r="BG407"/>
      <c r="BH407"/>
      <c r="BI407"/>
      <c r="BJ407"/>
      <c r="BK407"/>
      <c r="BL407"/>
      <c r="BM407"/>
      <c r="BN407"/>
      <c r="BO407"/>
      <c r="BP407"/>
      <c r="BQ407"/>
    </row>
    <row r="408" spans="5:69" ht="16.5" hidden="1" x14ac:dyDescent="0.3">
      <c r="E408" s="300" t="s">
        <v>760</v>
      </c>
      <c r="F408" s="300" t="s">
        <v>651</v>
      </c>
      <c r="G408" s="300">
        <v>20210101</v>
      </c>
      <c r="H408" s="300">
        <v>2021</v>
      </c>
      <c r="I408" s="300">
        <v>52</v>
      </c>
      <c r="J408" s="300">
        <v>2021</v>
      </c>
      <c r="K408" s="300">
        <v>562</v>
      </c>
      <c r="L408" s="300" t="s">
        <v>761</v>
      </c>
      <c r="M408" s="300" t="s">
        <v>451</v>
      </c>
      <c r="N408" s="300" t="s">
        <v>660</v>
      </c>
      <c r="O408" s="300" t="s">
        <v>762</v>
      </c>
      <c r="P408" s="300">
        <v>0</v>
      </c>
      <c r="Q408" s="300" t="s">
        <v>763</v>
      </c>
      <c r="R408" s="300" t="s">
        <v>764</v>
      </c>
      <c r="S408" s="300">
        <v>0</v>
      </c>
      <c r="T408" s="300" t="s">
        <v>763</v>
      </c>
      <c r="U408" s="300" t="s">
        <v>764</v>
      </c>
      <c r="V408" s="300" t="s">
        <v>873</v>
      </c>
      <c r="W408" s="300" t="s">
        <v>766</v>
      </c>
      <c r="X408" s="300" t="b">
        <v>1</v>
      </c>
      <c r="Y408" s="300">
        <v>310590</v>
      </c>
      <c r="Z408" s="300" t="s">
        <v>868</v>
      </c>
      <c r="AA408" s="300" t="s">
        <v>540</v>
      </c>
      <c r="AB408" s="300" t="s">
        <v>84</v>
      </c>
      <c r="AC408" s="300" t="s">
        <v>84</v>
      </c>
      <c r="AD408" s="300">
        <v>6</v>
      </c>
      <c r="AE408" s="300" t="b">
        <v>1</v>
      </c>
      <c r="AF408" s="300" t="s">
        <v>768</v>
      </c>
      <c r="AG408" s="300" t="s">
        <v>769</v>
      </c>
      <c r="AH408" s="300">
        <v>0</v>
      </c>
      <c r="AI408" s="300">
        <v>0</v>
      </c>
      <c r="AJ408" s="300" t="s">
        <v>770</v>
      </c>
      <c r="AK408" s="300">
        <v>8</v>
      </c>
      <c r="AL408" s="300" t="s">
        <v>814</v>
      </c>
      <c r="AM408" s="300">
        <v>917000</v>
      </c>
      <c r="AN408" s="300" t="b">
        <v>0</v>
      </c>
      <c r="AO408" s="300">
        <v>8</v>
      </c>
      <c r="AP408" s="300" t="s">
        <v>814</v>
      </c>
      <c r="AQ408" s="300">
        <v>917000</v>
      </c>
      <c r="AR408" s="300" t="b">
        <v>0</v>
      </c>
      <c r="AS408" s="300">
        <v>917000</v>
      </c>
      <c r="AT408" s="300" t="b">
        <v>0</v>
      </c>
      <c r="AU408" s="300">
        <v>0</v>
      </c>
      <c r="AV408" s="300" t="b">
        <v>0</v>
      </c>
      <c r="AW408" s="300" t="s">
        <v>1120</v>
      </c>
      <c r="AX408" s="300">
        <v>0</v>
      </c>
      <c r="AY408" s="300" t="s">
        <v>1120</v>
      </c>
      <c r="AZ408" s="300">
        <v>0</v>
      </c>
      <c r="BA408" s="300" t="b">
        <v>0</v>
      </c>
      <c r="BB408" s="300" t="b">
        <v>1</v>
      </c>
      <c r="BC408"/>
      <c r="BD408"/>
      <c r="BE408"/>
      <c r="BF408"/>
      <c r="BG408"/>
      <c r="BH408"/>
      <c r="BI408"/>
      <c r="BJ408"/>
      <c r="BK408"/>
      <c r="BL408"/>
      <c r="BM408"/>
      <c r="BN408"/>
      <c r="BO408"/>
      <c r="BP408"/>
      <c r="BQ408"/>
    </row>
    <row r="409" spans="5:69" ht="16.5" hidden="1" x14ac:dyDescent="0.3">
      <c r="E409" s="300" t="s">
        <v>760</v>
      </c>
      <c r="F409" s="300" t="s">
        <v>651</v>
      </c>
      <c r="G409" s="300">
        <v>20210101</v>
      </c>
      <c r="H409" s="300">
        <v>2021</v>
      </c>
      <c r="I409" s="300">
        <v>52</v>
      </c>
      <c r="J409" s="300">
        <v>2021</v>
      </c>
      <c r="K409" s="300">
        <v>562</v>
      </c>
      <c r="L409" s="300" t="s">
        <v>761</v>
      </c>
      <c r="M409" s="300" t="s">
        <v>451</v>
      </c>
      <c r="N409" s="300" t="s">
        <v>660</v>
      </c>
      <c r="O409" s="300" t="s">
        <v>762</v>
      </c>
      <c r="P409" s="300">
        <v>204</v>
      </c>
      <c r="Q409" s="300" t="s">
        <v>776</v>
      </c>
      <c r="R409" s="300" t="s">
        <v>432</v>
      </c>
      <c r="S409" s="300">
        <v>0</v>
      </c>
      <c r="T409" s="300" t="s">
        <v>763</v>
      </c>
      <c r="U409" s="300" t="s">
        <v>764</v>
      </c>
      <c r="V409" s="300" t="s">
        <v>873</v>
      </c>
      <c r="W409" s="300" t="s">
        <v>766</v>
      </c>
      <c r="X409" s="300" t="b">
        <v>1</v>
      </c>
      <c r="Y409" s="300">
        <v>310590</v>
      </c>
      <c r="Z409" s="300" t="s">
        <v>868</v>
      </c>
      <c r="AA409" s="300" t="s">
        <v>540</v>
      </c>
      <c r="AB409" s="300" t="s">
        <v>84</v>
      </c>
      <c r="AC409" s="300" t="s">
        <v>84</v>
      </c>
      <c r="AD409" s="300">
        <v>6</v>
      </c>
      <c r="AE409" s="300" t="b">
        <v>1</v>
      </c>
      <c r="AF409" s="300" t="s">
        <v>768</v>
      </c>
      <c r="AG409" s="300" t="s">
        <v>769</v>
      </c>
      <c r="AH409" s="300">
        <v>0</v>
      </c>
      <c r="AI409" s="300">
        <v>0</v>
      </c>
      <c r="AJ409" s="300" t="s">
        <v>770</v>
      </c>
      <c r="AK409" s="300">
        <v>8</v>
      </c>
      <c r="AL409" s="300" t="s">
        <v>814</v>
      </c>
      <c r="AM409" s="300">
        <v>822000</v>
      </c>
      <c r="AN409" s="300" t="b">
        <v>0</v>
      </c>
      <c r="AO409" s="300">
        <v>8</v>
      </c>
      <c r="AP409" s="300" t="s">
        <v>814</v>
      </c>
      <c r="AQ409" s="300">
        <v>822000</v>
      </c>
      <c r="AR409" s="300" t="b">
        <v>0</v>
      </c>
      <c r="AS409" s="300">
        <v>822000</v>
      </c>
      <c r="AT409" s="300" t="b">
        <v>0</v>
      </c>
      <c r="AU409" s="300">
        <v>0</v>
      </c>
      <c r="AV409" s="300" t="b">
        <v>0</v>
      </c>
      <c r="AW409" s="300" t="s">
        <v>1121</v>
      </c>
      <c r="AX409" s="300">
        <v>0</v>
      </c>
      <c r="AY409" s="300" t="s">
        <v>1121</v>
      </c>
      <c r="AZ409" s="300">
        <v>0</v>
      </c>
      <c r="BA409" s="300" t="b">
        <v>1</v>
      </c>
      <c r="BB409" s="300" t="b">
        <v>0</v>
      </c>
      <c r="BC409"/>
      <c r="BD409"/>
      <c r="BE409"/>
      <c r="BF409"/>
      <c r="BG409"/>
      <c r="BH409"/>
      <c r="BI409"/>
      <c r="BJ409"/>
      <c r="BK409"/>
      <c r="BL409"/>
      <c r="BM409"/>
      <c r="BN409"/>
      <c r="BO409"/>
      <c r="BP409"/>
      <c r="BQ409"/>
    </row>
    <row r="410" spans="5:69" ht="16.5" hidden="1" x14ac:dyDescent="0.3">
      <c r="E410" s="300" t="s">
        <v>760</v>
      </c>
      <c r="F410" s="300" t="s">
        <v>651</v>
      </c>
      <c r="G410" s="300">
        <v>20210101</v>
      </c>
      <c r="H410" s="300">
        <v>2021</v>
      </c>
      <c r="I410" s="300">
        <v>52</v>
      </c>
      <c r="J410" s="300">
        <v>2021</v>
      </c>
      <c r="K410" s="300">
        <v>562</v>
      </c>
      <c r="L410" s="300" t="s">
        <v>761</v>
      </c>
      <c r="M410" s="300" t="s">
        <v>451</v>
      </c>
      <c r="N410" s="300" t="s">
        <v>660</v>
      </c>
      <c r="O410" s="300" t="s">
        <v>762</v>
      </c>
      <c r="P410" s="300">
        <v>566</v>
      </c>
      <c r="Q410" s="300" t="s">
        <v>791</v>
      </c>
      <c r="R410" s="300" t="s">
        <v>434</v>
      </c>
      <c r="S410" s="300">
        <v>0</v>
      </c>
      <c r="T410" s="300" t="s">
        <v>763</v>
      </c>
      <c r="U410" s="300" t="s">
        <v>764</v>
      </c>
      <c r="V410" s="300" t="s">
        <v>873</v>
      </c>
      <c r="W410" s="300" t="s">
        <v>766</v>
      </c>
      <c r="X410" s="300" t="b">
        <v>1</v>
      </c>
      <c r="Y410" s="300">
        <v>310590</v>
      </c>
      <c r="Z410" s="300" t="s">
        <v>868</v>
      </c>
      <c r="AA410" s="300" t="s">
        <v>540</v>
      </c>
      <c r="AB410" s="300" t="s">
        <v>84</v>
      </c>
      <c r="AC410" s="300" t="s">
        <v>84</v>
      </c>
      <c r="AD410" s="300">
        <v>6</v>
      </c>
      <c r="AE410" s="300" t="b">
        <v>1</v>
      </c>
      <c r="AF410" s="300" t="s">
        <v>768</v>
      </c>
      <c r="AG410" s="300" t="s">
        <v>769</v>
      </c>
      <c r="AH410" s="300">
        <v>0</v>
      </c>
      <c r="AI410" s="300">
        <v>0</v>
      </c>
      <c r="AJ410" s="300" t="s">
        <v>770</v>
      </c>
      <c r="AK410" s="300">
        <v>8</v>
      </c>
      <c r="AL410" s="300" t="s">
        <v>814</v>
      </c>
      <c r="AM410" s="300">
        <v>95000</v>
      </c>
      <c r="AN410" s="300" t="b">
        <v>0</v>
      </c>
      <c r="AO410" s="300">
        <v>8</v>
      </c>
      <c r="AP410" s="300" t="s">
        <v>814</v>
      </c>
      <c r="AQ410" s="300">
        <v>95000</v>
      </c>
      <c r="AR410" s="300" t="b">
        <v>0</v>
      </c>
      <c r="AS410" s="300">
        <v>95000</v>
      </c>
      <c r="AT410" s="300" t="b">
        <v>0</v>
      </c>
      <c r="AU410" s="300">
        <v>0</v>
      </c>
      <c r="AV410" s="300" t="b">
        <v>0</v>
      </c>
      <c r="AW410" s="300" t="s">
        <v>1122</v>
      </c>
      <c r="AX410" s="300">
        <v>0</v>
      </c>
      <c r="AY410" s="300" t="s">
        <v>1122</v>
      </c>
      <c r="AZ410" s="300">
        <v>0</v>
      </c>
      <c r="BA410" s="300" t="b">
        <v>1</v>
      </c>
      <c r="BB410" s="300" t="b">
        <v>0</v>
      </c>
      <c r="BC410"/>
      <c r="BD410"/>
      <c r="BE410"/>
      <c r="BF410"/>
      <c r="BG410"/>
      <c r="BH410"/>
      <c r="BI410"/>
      <c r="BJ410"/>
      <c r="BK410"/>
      <c r="BL410"/>
      <c r="BM410"/>
      <c r="BN410"/>
      <c r="BO410"/>
      <c r="BP410"/>
      <c r="BQ410"/>
    </row>
    <row r="411" spans="5:69" ht="16.5" hidden="1" x14ac:dyDescent="0.3">
      <c r="E411" s="300" t="s">
        <v>760</v>
      </c>
      <c r="F411" s="300" t="s">
        <v>651</v>
      </c>
      <c r="G411" s="300">
        <v>20200101</v>
      </c>
      <c r="H411" s="300">
        <v>2020</v>
      </c>
      <c r="I411" s="300">
        <v>52</v>
      </c>
      <c r="J411" s="300">
        <v>2020</v>
      </c>
      <c r="K411" s="300">
        <v>180</v>
      </c>
      <c r="L411" s="300" t="s">
        <v>872</v>
      </c>
      <c r="M411" s="300" t="s">
        <v>486</v>
      </c>
      <c r="N411" s="300" t="s">
        <v>660</v>
      </c>
      <c r="O411" s="300" t="s">
        <v>762</v>
      </c>
      <c r="P411" s="300">
        <v>0</v>
      </c>
      <c r="Q411" s="300" t="s">
        <v>763</v>
      </c>
      <c r="R411" s="300" t="s">
        <v>764</v>
      </c>
      <c r="S411" s="300">
        <v>0</v>
      </c>
      <c r="T411" s="300" t="s">
        <v>763</v>
      </c>
      <c r="U411" s="300" t="s">
        <v>764</v>
      </c>
      <c r="V411" s="300" t="s">
        <v>1123</v>
      </c>
      <c r="W411" s="300" t="s">
        <v>766</v>
      </c>
      <c r="X411" s="300" t="b">
        <v>1</v>
      </c>
      <c r="Y411" s="300">
        <v>31</v>
      </c>
      <c r="Z411" s="300" t="s">
        <v>767</v>
      </c>
      <c r="AA411" s="300" t="s">
        <v>767</v>
      </c>
      <c r="AB411" s="300" t="s">
        <v>66</v>
      </c>
      <c r="AC411" s="300" t="s">
        <v>66</v>
      </c>
      <c r="AD411" s="300">
        <v>2</v>
      </c>
      <c r="AE411" s="300" t="b">
        <v>0</v>
      </c>
      <c r="AF411" s="300" t="s">
        <v>768</v>
      </c>
      <c r="AG411" s="300" t="s">
        <v>769</v>
      </c>
      <c r="AH411" s="300">
        <v>0</v>
      </c>
      <c r="AI411" s="300">
        <v>0</v>
      </c>
      <c r="AJ411" s="300" t="s">
        <v>770</v>
      </c>
      <c r="AK411" s="300">
        <v>-1</v>
      </c>
      <c r="AL411" s="300" t="s">
        <v>771</v>
      </c>
      <c r="AM411" s="300">
        <v>0</v>
      </c>
      <c r="AN411" s="300" t="b">
        <v>0</v>
      </c>
      <c r="AO411" s="300">
        <v>-1</v>
      </c>
      <c r="AP411" s="300" t="s">
        <v>771</v>
      </c>
      <c r="AQ411" s="300">
        <v>0</v>
      </c>
      <c r="AR411" s="300" t="b">
        <v>0</v>
      </c>
      <c r="AS411" s="300">
        <v>0</v>
      </c>
      <c r="AT411" s="300" t="b">
        <v>1</v>
      </c>
      <c r="AU411" s="300">
        <v>0</v>
      </c>
      <c r="AV411" s="300" t="b">
        <v>0</v>
      </c>
      <c r="AW411" s="300" t="s">
        <v>1124</v>
      </c>
      <c r="AX411" s="300">
        <v>0</v>
      </c>
      <c r="AY411" s="300" t="s">
        <v>1124</v>
      </c>
      <c r="AZ411" s="300">
        <v>4</v>
      </c>
      <c r="BA411" s="300" t="b">
        <v>0</v>
      </c>
      <c r="BB411" s="300" t="b">
        <v>1</v>
      </c>
      <c r="BC411"/>
      <c r="BD411"/>
      <c r="BE411"/>
      <c r="BF411"/>
      <c r="BG411"/>
      <c r="BH411"/>
      <c r="BI411"/>
      <c r="BJ411"/>
      <c r="BK411"/>
      <c r="BL411"/>
      <c r="BM411"/>
      <c r="BN411"/>
      <c r="BO411"/>
      <c r="BP411"/>
      <c r="BQ411"/>
    </row>
    <row r="412" spans="5:69" ht="16.5" hidden="1" x14ac:dyDescent="0.3">
      <c r="E412" s="300" t="s">
        <v>760</v>
      </c>
      <c r="F412" s="300" t="s">
        <v>651</v>
      </c>
      <c r="G412" s="300">
        <v>20200101</v>
      </c>
      <c r="H412" s="300">
        <v>2020</v>
      </c>
      <c r="I412" s="300">
        <v>52</v>
      </c>
      <c r="J412" s="300">
        <v>2020</v>
      </c>
      <c r="K412" s="300">
        <v>180</v>
      </c>
      <c r="L412" s="300" t="s">
        <v>872</v>
      </c>
      <c r="M412" s="300" t="s">
        <v>486</v>
      </c>
      <c r="N412" s="300" t="s">
        <v>660</v>
      </c>
      <c r="O412" s="300" t="s">
        <v>762</v>
      </c>
      <c r="P412" s="300">
        <v>24</v>
      </c>
      <c r="Q412" s="300" t="s">
        <v>875</v>
      </c>
      <c r="R412" s="300" t="s">
        <v>445</v>
      </c>
      <c r="S412" s="300">
        <v>0</v>
      </c>
      <c r="T412" s="300" t="s">
        <v>763</v>
      </c>
      <c r="U412" s="300" t="s">
        <v>764</v>
      </c>
      <c r="V412" s="300" t="s">
        <v>1123</v>
      </c>
      <c r="W412" s="300" t="s">
        <v>766</v>
      </c>
      <c r="X412" s="300" t="b">
        <v>1</v>
      </c>
      <c r="Y412" s="300">
        <v>31</v>
      </c>
      <c r="Z412" s="300" t="s">
        <v>767</v>
      </c>
      <c r="AA412" s="300" t="s">
        <v>767</v>
      </c>
      <c r="AB412" s="300" t="s">
        <v>66</v>
      </c>
      <c r="AC412" s="300" t="s">
        <v>66</v>
      </c>
      <c r="AD412" s="300">
        <v>2</v>
      </c>
      <c r="AE412" s="300" t="b">
        <v>0</v>
      </c>
      <c r="AF412" s="300" t="s">
        <v>768</v>
      </c>
      <c r="AG412" s="300" t="s">
        <v>769</v>
      </c>
      <c r="AH412" s="300">
        <v>0</v>
      </c>
      <c r="AI412" s="300">
        <v>0</v>
      </c>
      <c r="AJ412" s="300" t="s">
        <v>770</v>
      </c>
      <c r="AK412" s="300">
        <v>-1</v>
      </c>
      <c r="AL412" s="300" t="s">
        <v>771</v>
      </c>
      <c r="AM412" s="300">
        <v>0</v>
      </c>
      <c r="AN412" s="300" t="b">
        <v>0</v>
      </c>
      <c r="AO412" s="300">
        <v>-1</v>
      </c>
      <c r="AP412" s="300" t="s">
        <v>771</v>
      </c>
      <c r="AQ412" s="300">
        <v>0</v>
      </c>
      <c r="AR412" s="300" t="b">
        <v>0</v>
      </c>
      <c r="AS412" s="300">
        <v>0</v>
      </c>
      <c r="AT412" s="300" t="b">
        <v>0</v>
      </c>
      <c r="AU412" s="300">
        <v>0</v>
      </c>
      <c r="AV412" s="300" t="b">
        <v>0</v>
      </c>
      <c r="AW412" s="300" t="s">
        <v>1125</v>
      </c>
      <c r="AX412" s="300">
        <v>0</v>
      </c>
      <c r="AY412" s="300" t="s">
        <v>1125</v>
      </c>
      <c r="AZ412" s="300">
        <v>0</v>
      </c>
      <c r="BA412" s="300" t="b">
        <v>0</v>
      </c>
      <c r="BB412" s="300" t="b">
        <v>1</v>
      </c>
      <c r="BC412"/>
      <c r="BD412"/>
      <c r="BE412"/>
      <c r="BF412"/>
      <c r="BG412"/>
      <c r="BH412"/>
      <c r="BI412"/>
      <c r="BJ412"/>
      <c r="BK412"/>
      <c r="BL412"/>
      <c r="BM412"/>
      <c r="BN412"/>
      <c r="BO412"/>
      <c r="BP412"/>
      <c r="BQ412"/>
    </row>
    <row r="413" spans="5:69" ht="16.5" hidden="1" x14ac:dyDescent="0.3">
      <c r="E413" s="300" t="s">
        <v>760</v>
      </c>
      <c r="F413" s="300" t="s">
        <v>651</v>
      </c>
      <c r="G413" s="300">
        <v>20200101</v>
      </c>
      <c r="H413" s="300">
        <v>2020</v>
      </c>
      <c r="I413" s="300">
        <v>52</v>
      </c>
      <c r="J413" s="300">
        <v>2020</v>
      </c>
      <c r="K413" s="300">
        <v>180</v>
      </c>
      <c r="L413" s="300" t="s">
        <v>872</v>
      </c>
      <c r="M413" s="300" t="s">
        <v>486</v>
      </c>
      <c r="N413" s="300" t="s">
        <v>660</v>
      </c>
      <c r="O413" s="300" t="s">
        <v>762</v>
      </c>
      <c r="P413" s="300">
        <v>56</v>
      </c>
      <c r="Q413" s="300" t="s">
        <v>877</v>
      </c>
      <c r="R413" s="300" t="s">
        <v>878</v>
      </c>
      <c r="S413" s="300">
        <v>0</v>
      </c>
      <c r="T413" s="300" t="s">
        <v>763</v>
      </c>
      <c r="U413" s="300" t="s">
        <v>764</v>
      </c>
      <c r="V413" s="300" t="s">
        <v>1123</v>
      </c>
      <c r="W413" s="300" t="s">
        <v>766</v>
      </c>
      <c r="X413" s="300" t="b">
        <v>1</v>
      </c>
      <c r="Y413" s="300">
        <v>31</v>
      </c>
      <c r="Z413" s="300" t="s">
        <v>767</v>
      </c>
      <c r="AA413" s="300" t="s">
        <v>767</v>
      </c>
      <c r="AB413" s="300" t="s">
        <v>66</v>
      </c>
      <c r="AC413" s="300" t="s">
        <v>66</v>
      </c>
      <c r="AD413" s="300">
        <v>2</v>
      </c>
      <c r="AE413" s="300" t="b">
        <v>0</v>
      </c>
      <c r="AF413" s="300" t="s">
        <v>768</v>
      </c>
      <c r="AG413" s="300" t="s">
        <v>769</v>
      </c>
      <c r="AH413" s="300">
        <v>0</v>
      </c>
      <c r="AI413" s="300">
        <v>0</v>
      </c>
      <c r="AJ413" s="300" t="s">
        <v>770</v>
      </c>
      <c r="AK413" s="300">
        <v>-1</v>
      </c>
      <c r="AL413" s="300" t="s">
        <v>771</v>
      </c>
      <c r="AM413" s="300">
        <v>0</v>
      </c>
      <c r="AN413" s="300" t="b">
        <v>0</v>
      </c>
      <c r="AO413" s="300">
        <v>-1</v>
      </c>
      <c r="AP413" s="300" t="s">
        <v>771</v>
      </c>
      <c r="AQ413" s="300">
        <v>0</v>
      </c>
      <c r="AR413" s="300" t="b">
        <v>0</v>
      </c>
      <c r="AS413" s="300">
        <v>0</v>
      </c>
      <c r="AT413" s="300" t="b">
        <v>0</v>
      </c>
      <c r="AU413" s="300">
        <v>0</v>
      </c>
      <c r="AV413" s="300" t="b">
        <v>0</v>
      </c>
      <c r="AW413" s="300" t="s">
        <v>1126</v>
      </c>
      <c r="AX413" s="300">
        <v>0</v>
      </c>
      <c r="AY413" s="300" t="s">
        <v>1126</v>
      </c>
      <c r="AZ413" s="300">
        <v>0</v>
      </c>
      <c r="BA413" s="300" t="b">
        <v>0</v>
      </c>
      <c r="BB413" s="300" t="b">
        <v>1</v>
      </c>
      <c r="BC413"/>
      <c r="BD413"/>
      <c r="BE413"/>
      <c r="BF413"/>
      <c r="BG413"/>
      <c r="BH413"/>
      <c r="BI413"/>
      <c r="BJ413"/>
      <c r="BK413"/>
      <c r="BL413"/>
      <c r="BM413"/>
      <c r="BN413"/>
      <c r="BO413"/>
      <c r="BP413"/>
      <c r="BQ413"/>
    </row>
    <row r="414" spans="5:69" ht="16.5" hidden="1" x14ac:dyDescent="0.3">
      <c r="E414" s="300" t="s">
        <v>760</v>
      </c>
      <c r="F414" s="300" t="s">
        <v>651</v>
      </c>
      <c r="G414" s="300">
        <v>20200101</v>
      </c>
      <c r="H414" s="300">
        <v>2020</v>
      </c>
      <c r="I414" s="300">
        <v>52</v>
      </c>
      <c r="J414" s="300">
        <v>2020</v>
      </c>
      <c r="K414" s="300">
        <v>180</v>
      </c>
      <c r="L414" s="300" t="s">
        <v>872</v>
      </c>
      <c r="M414" s="300" t="s">
        <v>486</v>
      </c>
      <c r="N414" s="300" t="s">
        <v>660</v>
      </c>
      <c r="O414" s="300" t="s">
        <v>762</v>
      </c>
      <c r="P414" s="300">
        <v>120</v>
      </c>
      <c r="Q414" s="300" t="s">
        <v>1127</v>
      </c>
      <c r="R414" s="300" t="s">
        <v>440</v>
      </c>
      <c r="S414" s="300">
        <v>0</v>
      </c>
      <c r="T414" s="300" t="s">
        <v>763</v>
      </c>
      <c r="U414" s="300" t="s">
        <v>764</v>
      </c>
      <c r="V414" s="300" t="s">
        <v>1123</v>
      </c>
      <c r="W414" s="300" t="s">
        <v>766</v>
      </c>
      <c r="X414" s="300" t="b">
        <v>1</v>
      </c>
      <c r="Y414" s="300">
        <v>31</v>
      </c>
      <c r="Z414" s="300" t="s">
        <v>767</v>
      </c>
      <c r="AA414" s="300" t="s">
        <v>767</v>
      </c>
      <c r="AB414" s="300" t="s">
        <v>66</v>
      </c>
      <c r="AC414" s="300" t="s">
        <v>66</v>
      </c>
      <c r="AD414" s="300">
        <v>2</v>
      </c>
      <c r="AE414" s="300" t="b">
        <v>0</v>
      </c>
      <c r="AF414" s="300" t="s">
        <v>768</v>
      </c>
      <c r="AG414" s="300" t="s">
        <v>769</v>
      </c>
      <c r="AH414" s="300">
        <v>0</v>
      </c>
      <c r="AI414" s="300">
        <v>0</v>
      </c>
      <c r="AJ414" s="300" t="s">
        <v>770</v>
      </c>
      <c r="AK414" s="300">
        <v>-1</v>
      </c>
      <c r="AL414" s="300" t="s">
        <v>771</v>
      </c>
      <c r="AM414" s="300">
        <v>0</v>
      </c>
      <c r="AN414" s="300" t="b">
        <v>0</v>
      </c>
      <c r="AO414" s="300">
        <v>-1</v>
      </c>
      <c r="AP414" s="300" t="s">
        <v>771</v>
      </c>
      <c r="AQ414" s="300">
        <v>0</v>
      </c>
      <c r="AR414" s="300" t="b">
        <v>0</v>
      </c>
      <c r="AS414" s="300">
        <v>0</v>
      </c>
      <c r="AT414" s="300" t="b">
        <v>0</v>
      </c>
      <c r="AU414" s="300">
        <v>0</v>
      </c>
      <c r="AV414" s="300" t="b">
        <v>0</v>
      </c>
      <c r="AW414" s="300" t="s">
        <v>1128</v>
      </c>
      <c r="AX414" s="300">
        <v>0</v>
      </c>
      <c r="AY414" s="300" t="s">
        <v>1128</v>
      </c>
      <c r="AZ414" s="300">
        <v>0</v>
      </c>
      <c r="BA414" s="300" t="b">
        <v>0</v>
      </c>
      <c r="BB414" s="300" t="b">
        <v>1</v>
      </c>
      <c r="BC414"/>
      <c r="BD414"/>
      <c r="BE414"/>
      <c r="BF414"/>
      <c r="BG414"/>
      <c r="BH414"/>
      <c r="BI414"/>
      <c r="BJ414"/>
      <c r="BK414"/>
      <c r="BL414"/>
      <c r="BM414"/>
      <c r="BN414"/>
      <c r="BO414"/>
      <c r="BP414"/>
      <c r="BQ414"/>
    </row>
    <row r="415" spans="5:69" ht="16.5" hidden="1" x14ac:dyDescent="0.3">
      <c r="E415" s="300" t="s">
        <v>760</v>
      </c>
      <c r="F415" s="300" t="s">
        <v>651</v>
      </c>
      <c r="G415" s="300">
        <v>20200101</v>
      </c>
      <c r="H415" s="300">
        <v>2020</v>
      </c>
      <c r="I415" s="300">
        <v>52</v>
      </c>
      <c r="J415" s="300">
        <v>2020</v>
      </c>
      <c r="K415" s="300">
        <v>180</v>
      </c>
      <c r="L415" s="300" t="s">
        <v>872</v>
      </c>
      <c r="M415" s="300" t="s">
        <v>486</v>
      </c>
      <c r="N415" s="300" t="s">
        <v>660</v>
      </c>
      <c r="O415" s="300" t="s">
        <v>762</v>
      </c>
      <c r="P415" s="300">
        <v>124</v>
      </c>
      <c r="Q415" s="300" t="s">
        <v>1129</v>
      </c>
      <c r="R415" s="300" t="s">
        <v>1130</v>
      </c>
      <c r="S415" s="300">
        <v>0</v>
      </c>
      <c r="T415" s="300" t="s">
        <v>763</v>
      </c>
      <c r="U415" s="300" t="s">
        <v>764</v>
      </c>
      <c r="V415" s="300" t="s">
        <v>1123</v>
      </c>
      <c r="W415" s="300" t="s">
        <v>766</v>
      </c>
      <c r="X415" s="300" t="b">
        <v>1</v>
      </c>
      <c r="Y415" s="300">
        <v>31</v>
      </c>
      <c r="Z415" s="300" t="s">
        <v>767</v>
      </c>
      <c r="AA415" s="300" t="s">
        <v>767</v>
      </c>
      <c r="AB415" s="300" t="s">
        <v>66</v>
      </c>
      <c r="AC415" s="300" t="s">
        <v>66</v>
      </c>
      <c r="AD415" s="300">
        <v>2</v>
      </c>
      <c r="AE415" s="300" t="b">
        <v>0</v>
      </c>
      <c r="AF415" s="300" t="s">
        <v>768</v>
      </c>
      <c r="AG415" s="300" t="s">
        <v>769</v>
      </c>
      <c r="AH415" s="300">
        <v>0</v>
      </c>
      <c r="AI415" s="300">
        <v>0</v>
      </c>
      <c r="AJ415" s="300" t="s">
        <v>770</v>
      </c>
      <c r="AK415" s="300">
        <v>-1</v>
      </c>
      <c r="AL415" s="300" t="s">
        <v>771</v>
      </c>
      <c r="AM415" s="300">
        <v>0</v>
      </c>
      <c r="AN415" s="300" t="b">
        <v>0</v>
      </c>
      <c r="AO415" s="300">
        <v>-1</v>
      </c>
      <c r="AP415" s="300" t="s">
        <v>771</v>
      </c>
      <c r="AQ415" s="300">
        <v>0</v>
      </c>
      <c r="AR415" s="300" t="b">
        <v>0</v>
      </c>
      <c r="AS415" s="300">
        <v>0</v>
      </c>
      <c r="AT415" s="300" t="b">
        <v>0</v>
      </c>
      <c r="AU415" s="300">
        <v>0</v>
      </c>
      <c r="AV415" s="300" t="b">
        <v>0</v>
      </c>
      <c r="AW415" s="300" t="s">
        <v>1131</v>
      </c>
      <c r="AX415" s="300">
        <v>0</v>
      </c>
      <c r="AY415" s="300" t="s">
        <v>1131</v>
      </c>
      <c r="AZ415" s="300">
        <v>0</v>
      </c>
      <c r="BA415" s="300" t="b">
        <v>0</v>
      </c>
      <c r="BB415" s="300" t="b">
        <v>1</v>
      </c>
      <c r="BC415"/>
      <c r="BD415"/>
      <c r="BE415"/>
      <c r="BF415"/>
      <c r="BG415"/>
      <c r="BH415"/>
      <c r="BI415"/>
      <c r="BJ415"/>
      <c r="BK415"/>
      <c r="BL415"/>
      <c r="BM415"/>
      <c r="BN415"/>
      <c r="BO415"/>
      <c r="BP415"/>
      <c r="BQ415"/>
    </row>
    <row r="416" spans="5:69" ht="16.5" hidden="1" x14ac:dyDescent="0.3">
      <c r="E416" s="300" t="s">
        <v>760</v>
      </c>
      <c r="F416" s="300" t="s">
        <v>651</v>
      </c>
      <c r="G416" s="300">
        <v>20200101</v>
      </c>
      <c r="H416" s="300">
        <v>2020</v>
      </c>
      <c r="I416" s="300">
        <v>52</v>
      </c>
      <c r="J416" s="300">
        <v>2020</v>
      </c>
      <c r="K416" s="300">
        <v>180</v>
      </c>
      <c r="L416" s="300" t="s">
        <v>872</v>
      </c>
      <c r="M416" s="300" t="s">
        <v>486</v>
      </c>
      <c r="N416" s="300" t="s">
        <v>660</v>
      </c>
      <c r="O416" s="300" t="s">
        <v>762</v>
      </c>
      <c r="P416" s="300">
        <v>156</v>
      </c>
      <c r="Q416" s="300" t="s">
        <v>773</v>
      </c>
      <c r="R416" s="300" t="s">
        <v>774</v>
      </c>
      <c r="S416" s="300">
        <v>0</v>
      </c>
      <c r="T416" s="300" t="s">
        <v>763</v>
      </c>
      <c r="U416" s="300" t="s">
        <v>764</v>
      </c>
      <c r="V416" s="300" t="s">
        <v>1123</v>
      </c>
      <c r="W416" s="300" t="s">
        <v>766</v>
      </c>
      <c r="X416" s="300" t="b">
        <v>1</v>
      </c>
      <c r="Y416" s="300">
        <v>31</v>
      </c>
      <c r="Z416" s="300" t="s">
        <v>767</v>
      </c>
      <c r="AA416" s="300" t="s">
        <v>767</v>
      </c>
      <c r="AB416" s="300" t="s">
        <v>66</v>
      </c>
      <c r="AC416" s="300" t="s">
        <v>66</v>
      </c>
      <c r="AD416" s="300">
        <v>2</v>
      </c>
      <c r="AE416" s="300" t="b">
        <v>0</v>
      </c>
      <c r="AF416" s="300" t="s">
        <v>768</v>
      </c>
      <c r="AG416" s="300" t="s">
        <v>769</v>
      </c>
      <c r="AH416" s="300">
        <v>0</v>
      </c>
      <c r="AI416" s="300">
        <v>0</v>
      </c>
      <c r="AJ416" s="300" t="s">
        <v>770</v>
      </c>
      <c r="AK416" s="300">
        <v>-1</v>
      </c>
      <c r="AL416" s="300" t="s">
        <v>771</v>
      </c>
      <c r="AM416" s="300">
        <v>0</v>
      </c>
      <c r="AN416" s="300" t="b">
        <v>0</v>
      </c>
      <c r="AO416" s="300">
        <v>-1</v>
      </c>
      <c r="AP416" s="300" t="s">
        <v>771</v>
      </c>
      <c r="AQ416" s="300">
        <v>0</v>
      </c>
      <c r="AR416" s="300" t="b">
        <v>0</v>
      </c>
      <c r="AS416" s="300">
        <v>0</v>
      </c>
      <c r="AT416" s="300" t="b">
        <v>1</v>
      </c>
      <c r="AU416" s="300">
        <v>0</v>
      </c>
      <c r="AV416" s="300" t="b">
        <v>0</v>
      </c>
      <c r="AW416" s="300" t="s">
        <v>1132</v>
      </c>
      <c r="AX416" s="300">
        <v>0</v>
      </c>
      <c r="AY416" s="300" t="s">
        <v>1132</v>
      </c>
      <c r="AZ416" s="300">
        <v>4</v>
      </c>
      <c r="BA416" s="300" t="b">
        <v>0</v>
      </c>
      <c r="BB416" s="300" t="b">
        <v>1</v>
      </c>
      <c r="BC416"/>
      <c r="BD416"/>
      <c r="BE416"/>
      <c r="BF416"/>
      <c r="BG416"/>
      <c r="BH416"/>
      <c r="BI416"/>
      <c r="BJ416"/>
      <c r="BK416"/>
      <c r="BL416"/>
      <c r="BM416"/>
      <c r="BN416"/>
      <c r="BO416"/>
      <c r="BP416"/>
      <c r="BQ416"/>
    </row>
    <row r="417" spans="5:69" ht="16.5" hidden="1" x14ac:dyDescent="0.3">
      <c r="E417" s="300" t="s">
        <v>760</v>
      </c>
      <c r="F417" s="300" t="s">
        <v>651</v>
      </c>
      <c r="G417" s="300">
        <v>20200101</v>
      </c>
      <c r="H417" s="300">
        <v>2020</v>
      </c>
      <c r="I417" s="300">
        <v>52</v>
      </c>
      <c r="J417" s="300">
        <v>2020</v>
      </c>
      <c r="K417" s="300">
        <v>180</v>
      </c>
      <c r="L417" s="300" t="s">
        <v>872</v>
      </c>
      <c r="M417" s="300" t="s">
        <v>486</v>
      </c>
      <c r="N417" s="300" t="s">
        <v>660</v>
      </c>
      <c r="O417" s="300" t="s">
        <v>762</v>
      </c>
      <c r="P417" s="300">
        <v>276</v>
      </c>
      <c r="Q417" s="300" t="s">
        <v>781</v>
      </c>
      <c r="R417" s="300" t="s">
        <v>782</v>
      </c>
      <c r="S417" s="300">
        <v>0</v>
      </c>
      <c r="T417" s="300" t="s">
        <v>763</v>
      </c>
      <c r="U417" s="300" t="s">
        <v>764</v>
      </c>
      <c r="V417" s="300" t="s">
        <v>1123</v>
      </c>
      <c r="W417" s="300" t="s">
        <v>766</v>
      </c>
      <c r="X417" s="300" t="b">
        <v>1</v>
      </c>
      <c r="Y417" s="300">
        <v>31</v>
      </c>
      <c r="Z417" s="300" t="s">
        <v>767</v>
      </c>
      <c r="AA417" s="300" t="s">
        <v>767</v>
      </c>
      <c r="AB417" s="300" t="s">
        <v>66</v>
      </c>
      <c r="AC417" s="300" t="s">
        <v>66</v>
      </c>
      <c r="AD417" s="300">
        <v>2</v>
      </c>
      <c r="AE417" s="300" t="b">
        <v>0</v>
      </c>
      <c r="AF417" s="300" t="s">
        <v>768</v>
      </c>
      <c r="AG417" s="300" t="s">
        <v>769</v>
      </c>
      <c r="AH417" s="300">
        <v>0</v>
      </c>
      <c r="AI417" s="300">
        <v>0</v>
      </c>
      <c r="AJ417" s="300" t="s">
        <v>770</v>
      </c>
      <c r="AK417" s="300">
        <v>-1</v>
      </c>
      <c r="AL417" s="300" t="s">
        <v>771</v>
      </c>
      <c r="AM417" s="300">
        <v>0</v>
      </c>
      <c r="AN417" s="300" t="b">
        <v>0</v>
      </c>
      <c r="AO417" s="300">
        <v>-1</v>
      </c>
      <c r="AP417" s="300" t="s">
        <v>771</v>
      </c>
      <c r="AQ417" s="300">
        <v>0</v>
      </c>
      <c r="AR417" s="300" t="b">
        <v>0</v>
      </c>
      <c r="AS417" s="300">
        <v>0</v>
      </c>
      <c r="AT417" s="300" t="b">
        <v>0</v>
      </c>
      <c r="AU417" s="300">
        <v>0</v>
      </c>
      <c r="AV417" s="300" t="b">
        <v>0</v>
      </c>
      <c r="AW417" s="300" t="s">
        <v>1133</v>
      </c>
      <c r="AX417" s="300">
        <v>0</v>
      </c>
      <c r="AY417" s="300" t="s">
        <v>1133</v>
      </c>
      <c r="AZ417" s="300">
        <v>0</v>
      </c>
      <c r="BA417" s="300" t="b">
        <v>0</v>
      </c>
      <c r="BB417" s="300" t="b">
        <v>1</v>
      </c>
      <c r="BC417"/>
      <c r="BD417"/>
      <c r="BE417"/>
      <c r="BF417"/>
      <c r="BG417"/>
      <c r="BH417"/>
      <c r="BI417"/>
      <c r="BJ417"/>
      <c r="BK417"/>
      <c r="BL417"/>
      <c r="BM417"/>
      <c r="BN417"/>
      <c r="BO417"/>
      <c r="BP417"/>
      <c r="BQ417"/>
    </row>
    <row r="418" spans="5:69" ht="16.5" hidden="1" x14ac:dyDescent="0.3">
      <c r="E418" s="300" t="s">
        <v>760</v>
      </c>
      <c r="F418" s="300" t="s">
        <v>651</v>
      </c>
      <c r="G418" s="300">
        <v>20200101</v>
      </c>
      <c r="H418" s="300">
        <v>2020</v>
      </c>
      <c r="I418" s="300">
        <v>52</v>
      </c>
      <c r="J418" s="300">
        <v>2020</v>
      </c>
      <c r="K418" s="300">
        <v>180</v>
      </c>
      <c r="L418" s="300" t="s">
        <v>872</v>
      </c>
      <c r="M418" s="300" t="s">
        <v>486</v>
      </c>
      <c r="N418" s="300" t="s">
        <v>660</v>
      </c>
      <c r="O418" s="300" t="s">
        <v>762</v>
      </c>
      <c r="P418" s="300">
        <v>404</v>
      </c>
      <c r="Q418" s="300" t="s">
        <v>892</v>
      </c>
      <c r="R418" s="300" t="s">
        <v>430</v>
      </c>
      <c r="S418" s="300">
        <v>0</v>
      </c>
      <c r="T418" s="300" t="s">
        <v>763</v>
      </c>
      <c r="U418" s="300" t="s">
        <v>764</v>
      </c>
      <c r="V418" s="300" t="s">
        <v>1123</v>
      </c>
      <c r="W418" s="300" t="s">
        <v>766</v>
      </c>
      <c r="X418" s="300" t="b">
        <v>1</v>
      </c>
      <c r="Y418" s="300">
        <v>31</v>
      </c>
      <c r="Z418" s="300" t="s">
        <v>767</v>
      </c>
      <c r="AA418" s="300" t="s">
        <v>767</v>
      </c>
      <c r="AB418" s="300" t="s">
        <v>66</v>
      </c>
      <c r="AC418" s="300" t="s">
        <v>66</v>
      </c>
      <c r="AD418" s="300">
        <v>2</v>
      </c>
      <c r="AE418" s="300" t="b">
        <v>0</v>
      </c>
      <c r="AF418" s="300" t="s">
        <v>768</v>
      </c>
      <c r="AG418" s="300" t="s">
        <v>769</v>
      </c>
      <c r="AH418" s="300">
        <v>0</v>
      </c>
      <c r="AI418" s="300">
        <v>0</v>
      </c>
      <c r="AJ418" s="300" t="s">
        <v>770</v>
      </c>
      <c r="AK418" s="300">
        <v>-1</v>
      </c>
      <c r="AL418" s="300" t="s">
        <v>771</v>
      </c>
      <c r="AM418" s="300">
        <v>0</v>
      </c>
      <c r="AN418" s="300" t="b">
        <v>0</v>
      </c>
      <c r="AO418" s="300">
        <v>-1</v>
      </c>
      <c r="AP418" s="300" t="s">
        <v>771</v>
      </c>
      <c r="AQ418" s="300">
        <v>0</v>
      </c>
      <c r="AR418" s="300" t="b">
        <v>0</v>
      </c>
      <c r="AS418" s="300">
        <v>0</v>
      </c>
      <c r="AT418" s="300" t="b">
        <v>0</v>
      </c>
      <c r="AU418" s="300">
        <v>0</v>
      </c>
      <c r="AV418" s="300" t="b">
        <v>0</v>
      </c>
      <c r="AW418" s="300" t="s">
        <v>1134</v>
      </c>
      <c r="AX418" s="300">
        <v>0</v>
      </c>
      <c r="AY418" s="300" t="s">
        <v>1134</v>
      </c>
      <c r="AZ418" s="300">
        <v>0</v>
      </c>
      <c r="BA418" s="300" t="b">
        <v>0</v>
      </c>
      <c r="BB418" s="300" t="b">
        <v>1</v>
      </c>
      <c r="BC418"/>
      <c r="BD418"/>
      <c r="BE418"/>
      <c r="BF418"/>
      <c r="BG418"/>
      <c r="BH418"/>
      <c r="BI418"/>
      <c r="BJ418"/>
      <c r="BK418"/>
      <c r="BL418"/>
      <c r="BM418"/>
      <c r="BN418"/>
      <c r="BO418"/>
      <c r="BP418"/>
      <c r="BQ418"/>
    </row>
    <row r="419" spans="5:69" ht="16.5" hidden="1" x14ac:dyDescent="0.3">
      <c r="E419" s="300" t="s">
        <v>760</v>
      </c>
      <c r="F419" s="300" t="s">
        <v>651</v>
      </c>
      <c r="G419" s="300">
        <v>20200101</v>
      </c>
      <c r="H419" s="300">
        <v>2020</v>
      </c>
      <c r="I419" s="300">
        <v>52</v>
      </c>
      <c r="J419" s="300">
        <v>2020</v>
      </c>
      <c r="K419" s="300">
        <v>180</v>
      </c>
      <c r="L419" s="300" t="s">
        <v>872</v>
      </c>
      <c r="M419" s="300" t="s">
        <v>486</v>
      </c>
      <c r="N419" s="300" t="s">
        <v>660</v>
      </c>
      <c r="O419" s="300" t="s">
        <v>762</v>
      </c>
      <c r="P419" s="300">
        <v>440</v>
      </c>
      <c r="Q419" s="300" t="s">
        <v>897</v>
      </c>
      <c r="R419" s="300" t="s">
        <v>898</v>
      </c>
      <c r="S419" s="300">
        <v>0</v>
      </c>
      <c r="T419" s="300" t="s">
        <v>763</v>
      </c>
      <c r="U419" s="300" t="s">
        <v>764</v>
      </c>
      <c r="V419" s="300" t="s">
        <v>1123</v>
      </c>
      <c r="W419" s="300" t="s">
        <v>766</v>
      </c>
      <c r="X419" s="300" t="b">
        <v>1</v>
      </c>
      <c r="Y419" s="300">
        <v>31</v>
      </c>
      <c r="Z419" s="300" t="s">
        <v>767</v>
      </c>
      <c r="AA419" s="300" t="s">
        <v>767</v>
      </c>
      <c r="AB419" s="300" t="s">
        <v>66</v>
      </c>
      <c r="AC419" s="300" t="s">
        <v>66</v>
      </c>
      <c r="AD419" s="300">
        <v>2</v>
      </c>
      <c r="AE419" s="300" t="b">
        <v>0</v>
      </c>
      <c r="AF419" s="300" t="s">
        <v>768</v>
      </c>
      <c r="AG419" s="300" t="s">
        <v>769</v>
      </c>
      <c r="AH419" s="300">
        <v>0</v>
      </c>
      <c r="AI419" s="300">
        <v>0</v>
      </c>
      <c r="AJ419" s="300" t="s">
        <v>770</v>
      </c>
      <c r="AK419" s="300">
        <v>-1</v>
      </c>
      <c r="AL419" s="300" t="s">
        <v>771</v>
      </c>
      <c r="AM419" s="300">
        <v>0</v>
      </c>
      <c r="AN419" s="300" t="b">
        <v>0</v>
      </c>
      <c r="AO419" s="300">
        <v>-1</v>
      </c>
      <c r="AP419" s="300" t="s">
        <v>771</v>
      </c>
      <c r="AQ419" s="300">
        <v>0</v>
      </c>
      <c r="AR419" s="300" t="b">
        <v>0</v>
      </c>
      <c r="AS419" s="300">
        <v>0</v>
      </c>
      <c r="AT419" s="300" t="b">
        <v>0</v>
      </c>
      <c r="AU419" s="300">
        <v>0</v>
      </c>
      <c r="AV419" s="300" t="b">
        <v>0</v>
      </c>
      <c r="AW419" s="300" t="s">
        <v>1135</v>
      </c>
      <c r="AX419" s="300">
        <v>0</v>
      </c>
      <c r="AY419" s="300" t="s">
        <v>1135</v>
      </c>
      <c r="AZ419" s="300">
        <v>0</v>
      </c>
      <c r="BA419" s="300" t="b">
        <v>0</v>
      </c>
      <c r="BB419" s="300" t="b">
        <v>1</v>
      </c>
      <c r="BC419"/>
      <c r="BD419"/>
      <c r="BE419"/>
      <c r="BF419"/>
      <c r="BG419"/>
      <c r="BH419"/>
      <c r="BI419"/>
      <c r="BJ419"/>
      <c r="BK419"/>
      <c r="BL419"/>
      <c r="BM419"/>
      <c r="BN419"/>
      <c r="BO419"/>
      <c r="BP419"/>
      <c r="BQ419"/>
    </row>
    <row r="420" spans="5:69" ht="16.5" hidden="1" x14ac:dyDescent="0.3">
      <c r="E420" s="300" t="s">
        <v>760</v>
      </c>
      <c r="F420" s="300" t="s">
        <v>651</v>
      </c>
      <c r="G420" s="300">
        <v>20200101</v>
      </c>
      <c r="H420" s="300">
        <v>2020</v>
      </c>
      <c r="I420" s="300">
        <v>52</v>
      </c>
      <c r="J420" s="300">
        <v>2020</v>
      </c>
      <c r="K420" s="300">
        <v>180</v>
      </c>
      <c r="L420" s="300" t="s">
        <v>872</v>
      </c>
      <c r="M420" s="300" t="s">
        <v>486</v>
      </c>
      <c r="N420" s="300" t="s">
        <v>660</v>
      </c>
      <c r="O420" s="300" t="s">
        <v>762</v>
      </c>
      <c r="P420" s="300">
        <v>504</v>
      </c>
      <c r="Q420" s="300" t="s">
        <v>959</v>
      </c>
      <c r="R420" s="300" t="s">
        <v>426</v>
      </c>
      <c r="S420" s="300">
        <v>0</v>
      </c>
      <c r="T420" s="300" t="s">
        <v>763</v>
      </c>
      <c r="U420" s="300" t="s">
        <v>764</v>
      </c>
      <c r="V420" s="300" t="s">
        <v>1123</v>
      </c>
      <c r="W420" s="300" t="s">
        <v>766</v>
      </c>
      <c r="X420" s="300" t="b">
        <v>1</v>
      </c>
      <c r="Y420" s="300">
        <v>31</v>
      </c>
      <c r="Z420" s="300" t="s">
        <v>767</v>
      </c>
      <c r="AA420" s="300" t="s">
        <v>767</v>
      </c>
      <c r="AB420" s="300" t="s">
        <v>66</v>
      </c>
      <c r="AC420" s="300" t="s">
        <v>66</v>
      </c>
      <c r="AD420" s="300">
        <v>2</v>
      </c>
      <c r="AE420" s="300" t="b">
        <v>0</v>
      </c>
      <c r="AF420" s="300" t="s">
        <v>768</v>
      </c>
      <c r="AG420" s="300" t="s">
        <v>769</v>
      </c>
      <c r="AH420" s="300">
        <v>0</v>
      </c>
      <c r="AI420" s="300">
        <v>0</v>
      </c>
      <c r="AJ420" s="300" t="s">
        <v>770</v>
      </c>
      <c r="AK420" s="300">
        <v>-1</v>
      </c>
      <c r="AL420" s="300" t="s">
        <v>771</v>
      </c>
      <c r="AM420" s="300">
        <v>0</v>
      </c>
      <c r="AN420" s="300" t="b">
        <v>0</v>
      </c>
      <c r="AO420" s="300">
        <v>-1</v>
      </c>
      <c r="AP420" s="300" t="s">
        <v>771</v>
      </c>
      <c r="AQ420" s="300">
        <v>0</v>
      </c>
      <c r="AR420" s="300" t="b">
        <v>0</v>
      </c>
      <c r="AS420" s="300">
        <v>0</v>
      </c>
      <c r="AT420" s="300" t="b">
        <v>0</v>
      </c>
      <c r="AU420" s="300">
        <v>0</v>
      </c>
      <c r="AV420" s="300" t="b">
        <v>0</v>
      </c>
      <c r="AW420" s="300" t="s">
        <v>1136</v>
      </c>
      <c r="AX420" s="300">
        <v>0</v>
      </c>
      <c r="AY420" s="300" t="s">
        <v>1136</v>
      </c>
      <c r="AZ420" s="300">
        <v>0</v>
      </c>
      <c r="BA420" s="300" t="b">
        <v>0</v>
      </c>
      <c r="BB420" s="300" t="b">
        <v>1</v>
      </c>
      <c r="BC420"/>
      <c r="BD420"/>
      <c r="BE420"/>
      <c r="BF420"/>
      <c r="BG420"/>
      <c r="BH420"/>
      <c r="BI420"/>
      <c r="BJ420"/>
      <c r="BK420"/>
      <c r="BL420"/>
      <c r="BM420"/>
      <c r="BN420"/>
      <c r="BO420"/>
      <c r="BP420"/>
      <c r="BQ420"/>
    </row>
    <row r="421" spans="5:69" ht="16.5" hidden="1" x14ac:dyDescent="0.3">
      <c r="E421" s="300" t="s">
        <v>760</v>
      </c>
      <c r="F421" s="300" t="s">
        <v>651</v>
      </c>
      <c r="G421" s="300">
        <v>20200101</v>
      </c>
      <c r="H421" s="300">
        <v>2020</v>
      </c>
      <c r="I421" s="300">
        <v>52</v>
      </c>
      <c r="J421" s="300">
        <v>2020</v>
      </c>
      <c r="K421" s="300">
        <v>180</v>
      </c>
      <c r="L421" s="300" t="s">
        <v>872</v>
      </c>
      <c r="M421" s="300" t="s">
        <v>486</v>
      </c>
      <c r="N421" s="300" t="s">
        <v>660</v>
      </c>
      <c r="O421" s="300" t="s">
        <v>762</v>
      </c>
      <c r="P421" s="300">
        <v>508</v>
      </c>
      <c r="Q421" s="300" t="s">
        <v>903</v>
      </c>
      <c r="R421" s="300" t="s">
        <v>443</v>
      </c>
      <c r="S421" s="300">
        <v>0</v>
      </c>
      <c r="T421" s="300" t="s">
        <v>763</v>
      </c>
      <c r="U421" s="300" t="s">
        <v>764</v>
      </c>
      <c r="V421" s="300" t="s">
        <v>1123</v>
      </c>
      <c r="W421" s="300" t="s">
        <v>766</v>
      </c>
      <c r="X421" s="300" t="b">
        <v>1</v>
      </c>
      <c r="Y421" s="300">
        <v>31</v>
      </c>
      <c r="Z421" s="300" t="s">
        <v>767</v>
      </c>
      <c r="AA421" s="300" t="s">
        <v>767</v>
      </c>
      <c r="AB421" s="300" t="s">
        <v>66</v>
      </c>
      <c r="AC421" s="300" t="s">
        <v>66</v>
      </c>
      <c r="AD421" s="300">
        <v>2</v>
      </c>
      <c r="AE421" s="300" t="b">
        <v>0</v>
      </c>
      <c r="AF421" s="300" t="s">
        <v>768</v>
      </c>
      <c r="AG421" s="300" t="s">
        <v>769</v>
      </c>
      <c r="AH421" s="300">
        <v>0</v>
      </c>
      <c r="AI421" s="300">
        <v>0</v>
      </c>
      <c r="AJ421" s="300" t="s">
        <v>770</v>
      </c>
      <c r="AK421" s="300">
        <v>-1</v>
      </c>
      <c r="AL421" s="300" t="s">
        <v>771</v>
      </c>
      <c r="AM421" s="300">
        <v>0</v>
      </c>
      <c r="AN421" s="300" t="b">
        <v>0</v>
      </c>
      <c r="AO421" s="300">
        <v>-1</v>
      </c>
      <c r="AP421" s="300" t="s">
        <v>771</v>
      </c>
      <c r="AQ421" s="300">
        <v>0</v>
      </c>
      <c r="AR421" s="300" t="b">
        <v>0</v>
      </c>
      <c r="AS421" s="300">
        <v>0</v>
      </c>
      <c r="AT421" s="300" t="b">
        <v>0</v>
      </c>
      <c r="AU421" s="300">
        <v>0</v>
      </c>
      <c r="AV421" s="300" t="b">
        <v>0</v>
      </c>
      <c r="AW421" s="300" t="s">
        <v>1137</v>
      </c>
      <c r="AX421" s="300">
        <v>0</v>
      </c>
      <c r="AY421" s="300" t="s">
        <v>1137</v>
      </c>
      <c r="AZ421" s="300">
        <v>0</v>
      </c>
      <c r="BA421" s="300" t="b">
        <v>0</v>
      </c>
      <c r="BB421" s="300" t="b">
        <v>1</v>
      </c>
      <c r="BC421"/>
      <c r="BD421"/>
      <c r="BE421"/>
      <c r="BF421"/>
      <c r="BG421"/>
      <c r="BH421"/>
      <c r="BI421"/>
      <c r="BJ421"/>
      <c r="BK421"/>
      <c r="BL421"/>
      <c r="BM421"/>
      <c r="BN421"/>
      <c r="BO421"/>
      <c r="BP421"/>
      <c r="BQ421"/>
    </row>
    <row r="422" spans="5:69" ht="16.5" hidden="1" x14ac:dyDescent="0.3">
      <c r="E422" s="300" t="s">
        <v>760</v>
      </c>
      <c r="F422" s="300" t="s">
        <v>651</v>
      </c>
      <c r="G422" s="300">
        <v>20200101</v>
      </c>
      <c r="H422" s="300">
        <v>2020</v>
      </c>
      <c r="I422" s="300">
        <v>52</v>
      </c>
      <c r="J422" s="300">
        <v>2020</v>
      </c>
      <c r="K422" s="300">
        <v>180</v>
      </c>
      <c r="L422" s="300" t="s">
        <v>872</v>
      </c>
      <c r="M422" s="300" t="s">
        <v>486</v>
      </c>
      <c r="N422" s="300" t="s">
        <v>660</v>
      </c>
      <c r="O422" s="300" t="s">
        <v>762</v>
      </c>
      <c r="P422" s="300">
        <v>528</v>
      </c>
      <c r="Q422" s="300" t="s">
        <v>788</v>
      </c>
      <c r="R422" s="300" t="s">
        <v>789</v>
      </c>
      <c r="S422" s="300">
        <v>0</v>
      </c>
      <c r="T422" s="300" t="s">
        <v>763</v>
      </c>
      <c r="U422" s="300" t="s">
        <v>764</v>
      </c>
      <c r="V422" s="300" t="s">
        <v>1123</v>
      </c>
      <c r="W422" s="300" t="s">
        <v>766</v>
      </c>
      <c r="X422" s="300" t="b">
        <v>1</v>
      </c>
      <c r="Y422" s="300">
        <v>31</v>
      </c>
      <c r="Z422" s="300" t="s">
        <v>767</v>
      </c>
      <c r="AA422" s="300" t="s">
        <v>767</v>
      </c>
      <c r="AB422" s="300" t="s">
        <v>66</v>
      </c>
      <c r="AC422" s="300" t="s">
        <v>66</v>
      </c>
      <c r="AD422" s="300">
        <v>2</v>
      </c>
      <c r="AE422" s="300" t="b">
        <v>0</v>
      </c>
      <c r="AF422" s="300" t="s">
        <v>768</v>
      </c>
      <c r="AG422" s="300" t="s">
        <v>769</v>
      </c>
      <c r="AH422" s="300">
        <v>0</v>
      </c>
      <c r="AI422" s="300">
        <v>0</v>
      </c>
      <c r="AJ422" s="300" t="s">
        <v>770</v>
      </c>
      <c r="AK422" s="300">
        <v>-1</v>
      </c>
      <c r="AL422" s="300" t="s">
        <v>771</v>
      </c>
      <c r="AM422" s="300">
        <v>0</v>
      </c>
      <c r="AN422" s="300" t="b">
        <v>0</v>
      </c>
      <c r="AO422" s="300">
        <v>-1</v>
      </c>
      <c r="AP422" s="300" t="s">
        <v>771</v>
      </c>
      <c r="AQ422" s="300">
        <v>0</v>
      </c>
      <c r="AR422" s="300" t="b">
        <v>0</v>
      </c>
      <c r="AS422" s="300">
        <v>0</v>
      </c>
      <c r="AT422" s="300" t="b">
        <v>1</v>
      </c>
      <c r="AU422" s="300">
        <v>0</v>
      </c>
      <c r="AV422" s="300" t="b">
        <v>0</v>
      </c>
      <c r="AW422" s="300" t="s">
        <v>1138</v>
      </c>
      <c r="AX422" s="300">
        <v>0</v>
      </c>
      <c r="AY422" s="300" t="s">
        <v>1138</v>
      </c>
      <c r="AZ422" s="300">
        <v>4</v>
      </c>
      <c r="BA422" s="300" t="b">
        <v>0</v>
      </c>
      <c r="BB422" s="300" t="b">
        <v>1</v>
      </c>
      <c r="BC422"/>
      <c r="BD422"/>
      <c r="BE422"/>
      <c r="BF422"/>
      <c r="BG422"/>
      <c r="BH422"/>
      <c r="BI422"/>
      <c r="BJ422"/>
      <c r="BK422"/>
      <c r="BL422"/>
      <c r="BM422"/>
      <c r="BN422"/>
      <c r="BO422"/>
      <c r="BP422"/>
      <c r="BQ422"/>
    </row>
    <row r="423" spans="5:69" ht="16.5" hidden="1" x14ac:dyDescent="0.3">
      <c r="E423" s="300" t="s">
        <v>760</v>
      </c>
      <c r="F423" s="300" t="s">
        <v>651</v>
      </c>
      <c r="G423" s="300">
        <v>20200101</v>
      </c>
      <c r="H423" s="300">
        <v>2020</v>
      </c>
      <c r="I423" s="300">
        <v>52</v>
      </c>
      <c r="J423" s="300">
        <v>2020</v>
      </c>
      <c r="K423" s="300">
        <v>180</v>
      </c>
      <c r="L423" s="300" t="s">
        <v>872</v>
      </c>
      <c r="M423" s="300" t="s">
        <v>486</v>
      </c>
      <c r="N423" s="300" t="s">
        <v>660</v>
      </c>
      <c r="O423" s="300" t="s">
        <v>762</v>
      </c>
      <c r="P423" s="300">
        <v>643</v>
      </c>
      <c r="Q423" s="300" t="s">
        <v>793</v>
      </c>
      <c r="R423" s="300" t="s">
        <v>794</v>
      </c>
      <c r="S423" s="300">
        <v>0</v>
      </c>
      <c r="T423" s="300" t="s">
        <v>763</v>
      </c>
      <c r="U423" s="300" t="s">
        <v>764</v>
      </c>
      <c r="V423" s="300" t="s">
        <v>1123</v>
      </c>
      <c r="W423" s="300" t="s">
        <v>766</v>
      </c>
      <c r="X423" s="300" t="b">
        <v>1</v>
      </c>
      <c r="Y423" s="300">
        <v>31</v>
      </c>
      <c r="Z423" s="300" t="s">
        <v>767</v>
      </c>
      <c r="AA423" s="300" t="s">
        <v>767</v>
      </c>
      <c r="AB423" s="300" t="s">
        <v>66</v>
      </c>
      <c r="AC423" s="300" t="s">
        <v>66</v>
      </c>
      <c r="AD423" s="300">
        <v>2</v>
      </c>
      <c r="AE423" s="300" t="b">
        <v>0</v>
      </c>
      <c r="AF423" s="300" t="s">
        <v>768</v>
      </c>
      <c r="AG423" s="300" t="s">
        <v>769</v>
      </c>
      <c r="AH423" s="300">
        <v>0</v>
      </c>
      <c r="AI423" s="300">
        <v>0</v>
      </c>
      <c r="AJ423" s="300" t="s">
        <v>770</v>
      </c>
      <c r="AK423" s="300">
        <v>-1</v>
      </c>
      <c r="AL423" s="300" t="s">
        <v>771</v>
      </c>
      <c r="AM423" s="300">
        <v>0</v>
      </c>
      <c r="AN423" s="300" t="b">
        <v>0</v>
      </c>
      <c r="AO423" s="300">
        <v>-1</v>
      </c>
      <c r="AP423" s="300" t="s">
        <v>771</v>
      </c>
      <c r="AQ423" s="300">
        <v>0</v>
      </c>
      <c r="AR423" s="300" t="b">
        <v>0</v>
      </c>
      <c r="AS423" s="300">
        <v>0</v>
      </c>
      <c r="AT423" s="300" t="b">
        <v>1</v>
      </c>
      <c r="AU423" s="300">
        <v>0</v>
      </c>
      <c r="AV423" s="300" t="b">
        <v>0</v>
      </c>
      <c r="AW423" s="300" t="s">
        <v>1139</v>
      </c>
      <c r="AX423" s="300">
        <v>0</v>
      </c>
      <c r="AY423" s="300" t="s">
        <v>1139</v>
      </c>
      <c r="AZ423" s="300">
        <v>4</v>
      </c>
      <c r="BA423" s="300" t="b">
        <v>0</v>
      </c>
      <c r="BB423" s="300" t="b">
        <v>1</v>
      </c>
      <c r="BC423"/>
      <c r="BD423"/>
      <c r="BE423"/>
      <c r="BF423"/>
      <c r="BG423"/>
      <c r="BH423"/>
      <c r="BI423"/>
      <c r="BJ423"/>
      <c r="BK423"/>
      <c r="BL423"/>
      <c r="BM423"/>
      <c r="BN423"/>
      <c r="BO423"/>
      <c r="BP423"/>
      <c r="BQ423"/>
    </row>
    <row r="424" spans="5:69" ht="16.5" hidden="1" x14ac:dyDescent="0.3">
      <c r="E424" s="300" t="s">
        <v>760</v>
      </c>
      <c r="F424" s="300" t="s">
        <v>651</v>
      </c>
      <c r="G424" s="300">
        <v>20200101</v>
      </c>
      <c r="H424" s="300">
        <v>2020</v>
      </c>
      <c r="I424" s="300">
        <v>52</v>
      </c>
      <c r="J424" s="300">
        <v>2020</v>
      </c>
      <c r="K424" s="300">
        <v>180</v>
      </c>
      <c r="L424" s="300" t="s">
        <v>872</v>
      </c>
      <c r="M424" s="300" t="s">
        <v>486</v>
      </c>
      <c r="N424" s="300" t="s">
        <v>660</v>
      </c>
      <c r="O424" s="300" t="s">
        <v>762</v>
      </c>
      <c r="P424" s="300">
        <v>646</v>
      </c>
      <c r="Q424" s="300" t="s">
        <v>910</v>
      </c>
      <c r="R424" s="300" t="s">
        <v>441</v>
      </c>
      <c r="S424" s="300">
        <v>0</v>
      </c>
      <c r="T424" s="300" t="s">
        <v>763</v>
      </c>
      <c r="U424" s="300" t="s">
        <v>764</v>
      </c>
      <c r="V424" s="300" t="s">
        <v>1123</v>
      </c>
      <c r="W424" s="300" t="s">
        <v>766</v>
      </c>
      <c r="X424" s="300" t="b">
        <v>1</v>
      </c>
      <c r="Y424" s="300">
        <v>31</v>
      </c>
      <c r="Z424" s="300" t="s">
        <v>767</v>
      </c>
      <c r="AA424" s="300" t="s">
        <v>767</v>
      </c>
      <c r="AB424" s="300" t="s">
        <v>66</v>
      </c>
      <c r="AC424" s="300" t="s">
        <v>66</v>
      </c>
      <c r="AD424" s="300">
        <v>2</v>
      </c>
      <c r="AE424" s="300" t="b">
        <v>0</v>
      </c>
      <c r="AF424" s="300" t="s">
        <v>768</v>
      </c>
      <c r="AG424" s="300" t="s">
        <v>769</v>
      </c>
      <c r="AH424" s="300">
        <v>0</v>
      </c>
      <c r="AI424" s="300">
        <v>0</v>
      </c>
      <c r="AJ424" s="300" t="s">
        <v>770</v>
      </c>
      <c r="AK424" s="300">
        <v>-1</v>
      </c>
      <c r="AL424" s="300" t="s">
        <v>771</v>
      </c>
      <c r="AM424" s="300">
        <v>0</v>
      </c>
      <c r="AN424" s="300" t="b">
        <v>0</v>
      </c>
      <c r="AO424" s="300">
        <v>-1</v>
      </c>
      <c r="AP424" s="300" t="s">
        <v>771</v>
      </c>
      <c r="AQ424" s="300">
        <v>0</v>
      </c>
      <c r="AR424" s="300" t="b">
        <v>0</v>
      </c>
      <c r="AS424" s="300">
        <v>0</v>
      </c>
      <c r="AT424" s="300" t="b">
        <v>0</v>
      </c>
      <c r="AU424" s="300">
        <v>0</v>
      </c>
      <c r="AV424" s="300" t="b">
        <v>0</v>
      </c>
      <c r="AW424" s="300" t="s">
        <v>1140</v>
      </c>
      <c r="AX424" s="300">
        <v>0</v>
      </c>
      <c r="AY424" s="300" t="s">
        <v>1140</v>
      </c>
      <c r="AZ424" s="300">
        <v>0</v>
      </c>
      <c r="BA424" s="300" t="b">
        <v>0</v>
      </c>
      <c r="BB424" s="300" t="b">
        <v>1</v>
      </c>
      <c r="BC424"/>
      <c r="BD424"/>
      <c r="BE424"/>
      <c r="BF424"/>
      <c r="BG424"/>
      <c r="BH424"/>
      <c r="BI424"/>
      <c r="BJ424"/>
      <c r="BK424"/>
      <c r="BL424"/>
      <c r="BM424"/>
      <c r="BN424"/>
      <c r="BO424"/>
      <c r="BP424"/>
      <c r="BQ424"/>
    </row>
    <row r="425" spans="5:69" ht="16.5" hidden="1" x14ac:dyDescent="0.3">
      <c r="E425" s="300" t="s">
        <v>760</v>
      </c>
      <c r="F425" s="300" t="s">
        <v>651</v>
      </c>
      <c r="G425" s="300">
        <v>20200101</v>
      </c>
      <c r="H425" s="300">
        <v>2020</v>
      </c>
      <c r="I425" s="300">
        <v>52</v>
      </c>
      <c r="J425" s="300">
        <v>2020</v>
      </c>
      <c r="K425" s="300">
        <v>180</v>
      </c>
      <c r="L425" s="300" t="s">
        <v>872</v>
      </c>
      <c r="M425" s="300" t="s">
        <v>486</v>
      </c>
      <c r="N425" s="300" t="s">
        <v>660</v>
      </c>
      <c r="O425" s="300" t="s">
        <v>762</v>
      </c>
      <c r="P425" s="300">
        <v>682</v>
      </c>
      <c r="Q425" s="300" t="s">
        <v>1141</v>
      </c>
      <c r="R425" s="300" t="s">
        <v>1142</v>
      </c>
      <c r="S425" s="300">
        <v>0</v>
      </c>
      <c r="T425" s="300" t="s">
        <v>763</v>
      </c>
      <c r="U425" s="300" t="s">
        <v>764</v>
      </c>
      <c r="V425" s="300" t="s">
        <v>1123</v>
      </c>
      <c r="W425" s="300" t="s">
        <v>766</v>
      </c>
      <c r="X425" s="300" t="b">
        <v>1</v>
      </c>
      <c r="Y425" s="300">
        <v>31</v>
      </c>
      <c r="Z425" s="300" t="s">
        <v>767</v>
      </c>
      <c r="AA425" s="300" t="s">
        <v>767</v>
      </c>
      <c r="AB425" s="300" t="s">
        <v>66</v>
      </c>
      <c r="AC425" s="300" t="s">
        <v>66</v>
      </c>
      <c r="AD425" s="300">
        <v>2</v>
      </c>
      <c r="AE425" s="300" t="b">
        <v>0</v>
      </c>
      <c r="AF425" s="300" t="s">
        <v>768</v>
      </c>
      <c r="AG425" s="300" t="s">
        <v>769</v>
      </c>
      <c r="AH425" s="300">
        <v>0</v>
      </c>
      <c r="AI425" s="300">
        <v>0</v>
      </c>
      <c r="AJ425" s="300" t="s">
        <v>770</v>
      </c>
      <c r="AK425" s="300">
        <v>-1</v>
      </c>
      <c r="AL425" s="300" t="s">
        <v>771</v>
      </c>
      <c r="AM425" s="300">
        <v>0</v>
      </c>
      <c r="AN425" s="300" t="b">
        <v>0</v>
      </c>
      <c r="AO425" s="300">
        <v>-1</v>
      </c>
      <c r="AP425" s="300" t="s">
        <v>771</v>
      </c>
      <c r="AQ425" s="300">
        <v>0</v>
      </c>
      <c r="AR425" s="300" t="b">
        <v>0</v>
      </c>
      <c r="AS425" s="300">
        <v>0</v>
      </c>
      <c r="AT425" s="300" t="b">
        <v>0</v>
      </c>
      <c r="AU425" s="300">
        <v>0</v>
      </c>
      <c r="AV425" s="300" t="b">
        <v>0</v>
      </c>
      <c r="AW425" s="300" t="s">
        <v>1143</v>
      </c>
      <c r="AX425" s="300">
        <v>0</v>
      </c>
      <c r="AY425" s="300" t="s">
        <v>1143</v>
      </c>
      <c r="AZ425" s="300">
        <v>0</v>
      </c>
      <c r="BA425" s="300" t="b">
        <v>0</v>
      </c>
      <c r="BB425" s="300" t="b">
        <v>1</v>
      </c>
      <c r="BC425"/>
      <c r="BD425"/>
      <c r="BE425"/>
      <c r="BF425"/>
      <c r="BG425"/>
      <c r="BH425"/>
      <c r="BI425"/>
      <c r="BJ425"/>
      <c r="BK425"/>
      <c r="BL425"/>
      <c r="BM425"/>
      <c r="BN425"/>
      <c r="BO425"/>
      <c r="BP425"/>
      <c r="BQ425"/>
    </row>
    <row r="426" spans="5:69" ht="16.5" hidden="1" x14ac:dyDescent="0.3">
      <c r="E426" s="300" t="s">
        <v>760</v>
      </c>
      <c r="F426" s="300" t="s">
        <v>651</v>
      </c>
      <c r="G426" s="300">
        <v>20200101</v>
      </c>
      <c r="H426" s="300">
        <v>2020</v>
      </c>
      <c r="I426" s="300">
        <v>52</v>
      </c>
      <c r="J426" s="300">
        <v>2020</v>
      </c>
      <c r="K426" s="300">
        <v>180</v>
      </c>
      <c r="L426" s="300" t="s">
        <v>872</v>
      </c>
      <c r="M426" s="300" t="s">
        <v>486</v>
      </c>
      <c r="N426" s="300" t="s">
        <v>660</v>
      </c>
      <c r="O426" s="300" t="s">
        <v>762</v>
      </c>
      <c r="P426" s="300">
        <v>686</v>
      </c>
      <c r="Q426" s="300" t="s">
        <v>796</v>
      </c>
      <c r="R426" s="300" t="s">
        <v>438</v>
      </c>
      <c r="S426" s="300">
        <v>0</v>
      </c>
      <c r="T426" s="300" t="s">
        <v>763</v>
      </c>
      <c r="U426" s="300" t="s">
        <v>764</v>
      </c>
      <c r="V426" s="300" t="s">
        <v>1123</v>
      </c>
      <c r="W426" s="300" t="s">
        <v>766</v>
      </c>
      <c r="X426" s="300" t="b">
        <v>1</v>
      </c>
      <c r="Y426" s="300">
        <v>31</v>
      </c>
      <c r="Z426" s="300" t="s">
        <v>767</v>
      </c>
      <c r="AA426" s="300" t="s">
        <v>767</v>
      </c>
      <c r="AB426" s="300" t="s">
        <v>66</v>
      </c>
      <c r="AC426" s="300" t="s">
        <v>66</v>
      </c>
      <c r="AD426" s="300">
        <v>2</v>
      </c>
      <c r="AE426" s="300" t="b">
        <v>0</v>
      </c>
      <c r="AF426" s="300" t="s">
        <v>768</v>
      </c>
      <c r="AG426" s="300" t="s">
        <v>769</v>
      </c>
      <c r="AH426" s="300">
        <v>0</v>
      </c>
      <c r="AI426" s="300">
        <v>0</v>
      </c>
      <c r="AJ426" s="300" t="s">
        <v>770</v>
      </c>
      <c r="AK426" s="300">
        <v>-1</v>
      </c>
      <c r="AL426" s="300" t="s">
        <v>771</v>
      </c>
      <c r="AM426" s="300">
        <v>0</v>
      </c>
      <c r="AN426" s="300" t="b">
        <v>0</v>
      </c>
      <c r="AO426" s="300">
        <v>-1</v>
      </c>
      <c r="AP426" s="300" t="s">
        <v>771</v>
      </c>
      <c r="AQ426" s="300">
        <v>0</v>
      </c>
      <c r="AR426" s="300" t="b">
        <v>0</v>
      </c>
      <c r="AS426" s="300">
        <v>0</v>
      </c>
      <c r="AT426" s="300" t="b">
        <v>0</v>
      </c>
      <c r="AU426" s="300">
        <v>0</v>
      </c>
      <c r="AV426" s="300" t="b">
        <v>0</v>
      </c>
      <c r="AW426" s="300" t="s">
        <v>1144</v>
      </c>
      <c r="AX426" s="300">
        <v>0</v>
      </c>
      <c r="AY426" s="300" t="s">
        <v>1144</v>
      </c>
      <c r="AZ426" s="300">
        <v>0</v>
      </c>
      <c r="BA426" s="300" t="b">
        <v>0</v>
      </c>
      <c r="BB426" s="300" t="b">
        <v>1</v>
      </c>
      <c r="BC426"/>
      <c r="BD426"/>
      <c r="BE426"/>
      <c r="BF426"/>
      <c r="BG426"/>
      <c r="BH426"/>
      <c r="BI426"/>
      <c r="BJ426"/>
      <c r="BK426"/>
      <c r="BL426"/>
      <c r="BM426"/>
      <c r="BN426"/>
      <c r="BO426"/>
      <c r="BP426"/>
      <c r="BQ426"/>
    </row>
    <row r="427" spans="5:69" ht="16.5" hidden="1" x14ac:dyDescent="0.3">
      <c r="E427" s="300" t="s">
        <v>760</v>
      </c>
      <c r="F427" s="300" t="s">
        <v>651</v>
      </c>
      <c r="G427" s="300">
        <v>20200101</v>
      </c>
      <c r="H427" s="300">
        <v>2020</v>
      </c>
      <c r="I427" s="300">
        <v>52</v>
      </c>
      <c r="J427" s="300">
        <v>2020</v>
      </c>
      <c r="K427" s="300">
        <v>180</v>
      </c>
      <c r="L427" s="300" t="s">
        <v>872</v>
      </c>
      <c r="M427" s="300" t="s">
        <v>486</v>
      </c>
      <c r="N427" s="300" t="s">
        <v>660</v>
      </c>
      <c r="O427" s="300" t="s">
        <v>762</v>
      </c>
      <c r="P427" s="300">
        <v>699</v>
      </c>
      <c r="Q427" s="300" t="s">
        <v>798</v>
      </c>
      <c r="R427" s="300" t="s">
        <v>799</v>
      </c>
      <c r="S427" s="300">
        <v>0</v>
      </c>
      <c r="T427" s="300" t="s">
        <v>763</v>
      </c>
      <c r="U427" s="300" t="s">
        <v>764</v>
      </c>
      <c r="V427" s="300" t="s">
        <v>1123</v>
      </c>
      <c r="W427" s="300" t="s">
        <v>766</v>
      </c>
      <c r="X427" s="300" t="b">
        <v>1</v>
      </c>
      <c r="Y427" s="300">
        <v>31</v>
      </c>
      <c r="Z427" s="300" t="s">
        <v>767</v>
      </c>
      <c r="AA427" s="300" t="s">
        <v>767</v>
      </c>
      <c r="AB427" s="300" t="s">
        <v>66</v>
      </c>
      <c r="AC427" s="300" t="s">
        <v>66</v>
      </c>
      <c r="AD427" s="300">
        <v>2</v>
      </c>
      <c r="AE427" s="300" t="b">
        <v>0</v>
      </c>
      <c r="AF427" s="300" t="s">
        <v>768</v>
      </c>
      <c r="AG427" s="300" t="s">
        <v>769</v>
      </c>
      <c r="AH427" s="300">
        <v>0</v>
      </c>
      <c r="AI427" s="300">
        <v>0</v>
      </c>
      <c r="AJ427" s="300" t="s">
        <v>770</v>
      </c>
      <c r="AK427" s="300">
        <v>-1</v>
      </c>
      <c r="AL427" s="300" t="s">
        <v>771</v>
      </c>
      <c r="AM427" s="300">
        <v>0</v>
      </c>
      <c r="AN427" s="300" t="b">
        <v>0</v>
      </c>
      <c r="AO427" s="300">
        <v>-1</v>
      </c>
      <c r="AP427" s="300" t="s">
        <v>771</v>
      </c>
      <c r="AQ427" s="300">
        <v>0</v>
      </c>
      <c r="AR427" s="300" t="b">
        <v>0</v>
      </c>
      <c r="AS427" s="300">
        <v>0</v>
      </c>
      <c r="AT427" s="300" t="b">
        <v>0</v>
      </c>
      <c r="AU427" s="300">
        <v>0</v>
      </c>
      <c r="AV427" s="300" t="b">
        <v>0</v>
      </c>
      <c r="AW427" s="300" t="s">
        <v>1145</v>
      </c>
      <c r="AX427" s="300">
        <v>0</v>
      </c>
      <c r="AY427" s="300" t="s">
        <v>1145</v>
      </c>
      <c r="AZ427" s="300">
        <v>0</v>
      </c>
      <c r="BA427" s="300" t="b">
        <v>0</v>
      </c>
      <c r="BB427" s="300" t="b">
        <v>1</v>
      </c>
      <c r="BC427"/>
      <c r="BD427"/>
      <c r="BE427"/>
      <c r="BF427"/>
      <c r="BG427"/>
      <c r="BH427"/>
      <c r="BI427"/>
      <c r="BJ427"/>
      <c r="BK427"/>
      <c r="BL427"/>
      <c r="BM427"/>
      <c r="BN427"/>
      <c r="BO427"/>
      <c r="BP427"/>
      <c r="BQ427"/>
    </row>
    <row r="428" spans="5:69" ht="16.5" hidden="1" x14ac:dyDescent="0.3">
      <c r="E428" s="300" t="s">
        <v>760</v>
      </c>
      <c r="F428" s="300" t="s">
        <v>651</v>
      </c>
      <c r="G428" s="300">
        <v>20200101</v>
      </c>
      <c r="H428" s="300">
        <v>2020</v>
      </c>
      <c r="I428" s="300">
        <v>52</v>
      </c>
      <c r="J428" s="300">
        <v>2020</v>
      </c>
      <c r="K428" s="300">
        <v>180</v>
      </c>
      <c r="L428" s="300" t="s">
        <v>872</v>
      </c>
      <c r="M428" s="300" t="s">
        <v>486</v>
      </c>
      <c r="N428" s="300" t="s">
        <v>660</v>
      </c>
      <c r="O428" s="300" t="s">
        <v>762</v>
      </c>
      <c r="P428" s="300">
        <v>704</v>
      </c>
      <c r="Q428" s="300" t="s">
        <v>914</v>
      </c>
      <c r="R428" s="300" t="s">
        <v>915</v>
      </c>
      <c r="S428" s="300">
        <v>0</v>
      </c>
      <c r="T428" s="300" t="s">
        <v>763</v>
      </c>
      <c r="U428" s="300" t="s">
        <v>764</v>
      </c>
      <c r="V428" s="300" t="s">
        <v>1123</v>
      </c>
      <c r="W428" s="300" t="s">
        <v>766</v>
      </c>
      <c r="X428" s="300" t="b">
        <v>1</v>
      </c>
      <c r="Y428" s="300">
        <v>31</v>
      </c>
      <c r="Z428" s="300" t="s">
        <v>767</v>
      </c>
      <c r="AA428" s="300" t="s">
        <v>767</v>
      </c>
      <c r="AB428" s="300" t="s">
        <v>66</v>
      </c>
      <c r="AC428" s="300" t="s">
        <v>66</v>
      </c>
      <c r="AD428" s="300">
        <v>2</v>
      </c>
      <c r="AE428" s="300" t="b">
        <v>0</v>
      </c>
      <c r="AF428" s="300" t="s">
        <v>768</v>
      </c>
      <c r="AG428" s="300" t="s">
        <v>769</v>
      </c>
      <c r="AH428" s="300">
        <v>0</v>
      </c>
      <c r="AI428" s="300">
        <v>0</v>
      </c>
      <c r="AJ428" s="300" t="s">
        <v>770</v>
      </c>
      <c r="AK428" s="300">
        <v>-1</v>
      </c>
      <c r="AL428" s="300" t="s">
        <v>771</v>
      </c>
      <c r="AM428" s="300">
        <v>0</v>
      </c>
      <c r="AN428" s="300" t="b">
        <v>0</v>
      </c>
      <c r="AO428" s="300">
        <v>-1</v>
      </c>
      <c r="AP428" s="300" t="s">
        <v>771</v>
      </c>
      <c r="AQ428" s="300">
        <v>0</v>
      </c>
      <c r="AR428" s="300" t="b">
        <v>0</v>
      </c>
      <c r="AS428" s="300">
        <v>0</v>
      </c>
      <c r="AT428" s="300" t="b">
        <v>0</v>
      </c>
      <c r="AU428" s="300">
        <v>0</v>
      </c>
      <c r="AV428" s="300" t="b">
        <v>0</v>
      </c>
      <c r="AW428" s="300" t="s">
        <v>1146</v>
      </c>
      <c r="AX428" s="300">
        <v>0</v>
      </c>
      <c r="AY428" s="300" t="s">
        <v>1146</v>
      </c>
      <c r="AZ428" s="300">
        <v>0</v>
      </c>
      <c r="BA428" s="300" t="b">
        <v>0</v>
      </c>
      <c r="BB428" s="300" t="b">
        <v>1</v>
      </c>
      <c r="BC428"/>
      <c r="BD428"/>
      <c r="BE428"/>
      <c r="BF428"/>
      <c r="BG428"/>
      <c r="BH428"/>
      <c r="BI428"/>
      <c r="BJ428"/>
      <c r="BK428"/>
      <c r="BL428"/>
      <c r="BM428"/>
      <c r="BN428"/>
      <c r="BO428"/>
      <c r="BP428"/>
      <c r="BQ428"/>
    </row>
    <row r="429" spans="5:69" ht="16.5" hidden="1" x14ac:dyDescent="0.3">
      <c r="E429" s="300" t="s">
        <v>760</v>
      </c>
      <c r="F429" s="300" t="s">
        <v>651</v>
      </c>
      <c r="G429" s="300">
        <v>20200101</v>
      </c>
      <c r="H429" s="300">
        <v>2020</v>
      </c>
      <c r="I429" s="300">
        <v>52</v>
      </c>
      <c r="J429" s="300">
        <v>2020</v>
      </c>
      <c r="K429" s="300">
        <v>180</v>
      </c>
      <c r="L429" s="300" t="s">
        <v>872</v>
      </c>
      <c r="M429" s="300" t="s">
        <v>486</v>
      </c>
      <c r="N429" s="300" t="s">
        <v>660</v>
      </c>
      <c r="O429" s="300" t="s">
        <v>762</v>
      </c>
      <c r="P429" s="300">
        <v>710</v>
      </c>
      <c r="Q429" s="300" t="s">
        <v>917</v>
      </c>
      <c r="R429" s="300" t="s">
        <v>425</v>
      </c>
      <c r="S429" s="300">
        <v>0</v>
      </c>
      <c r="T429" s="300" t="s">
        <v>763</v>
      </c>
      <c r="U429" s="300" t="s">
        <v>764</v>
      </c>
      <c r="V429" s="300" t="s">
        <v>1123</v>
      </c>
      <c r="W429" s="300" t="s">
        <v>766</v>
      </c>
      <c r="X429" s="300" t="b">
        <v>1</v>
      </c>
      <c r="Y429" s="300">
        <v>31</v>
      </c>
      <c r="Z429" s="300" t="s">
        <v>767</v>
      </c>
      <c r="AA429" s="300" t="s">
        <v>767</v>
      </c>
      <c r="AB429" s="300" t="s">
        <v>66</v>
      </c>
      <c r="AC429" s="300" t="s">
        <v>66</v>
      </c>
      <c r="AD429" s="300">
        <v>2</v>
      </c>
      <c r="AE429" s="300" t="b">
        <v>0</v>
      </c>
      <c r="AF429" s="300" t="s">
        <v>768</v>
      </c>
      <c r="AG429" s="300" t="s">
        <v>769</v>
      </c>
      <c r="AH429" s="300">
        <v>0</v>
      </c>
      <c r="AI429" s="300">
        <v>0</v>
      </c>
      <c r="AJ429" s="300" t="s">
        <v>770</v>
      </c>
      <c r="AK429" s="300">
        <v>-1</v>
      </c>
      <c r="AL429" s="300" t="s">
        <v>771</v>
      </c>
      <c r="AM429" s="300">
        <v>0</v>
      </c>
      <c r="AN429" s="300" t="b">
        <v>0</v>
      </c>
      <c r="AO429" s="300">
        <v>-1</v>
      </c>
      <c r="AP429" s="300" t="s">
        <v>771</v>
      </c>
      <c r="AQ429" s="300">
        <v>0</v>
      </c>
      <c r="AR429" s="300" t="b">
        <v>0</v>
      </c>
      <c r="AS429" s="300">
        <v>0</v>
      </c>
      <c r="AT429" s="300" t="b">
        <v>0</v>
      </c>
      <c r="AU429" s="300">
        <v>0</v>
      </c>
      <c r="AV429" s="300" t="b">
        <v>0</v>
      </c>
      <c r="AW429" s="300" t="s">
        <v>1147</v>
      </c>
      <c r="AX429" s="300">
        <v>0</v>
      </c>
      <c r="AY429" s="300" t="s">
        <v>1147</v>
      </c>
      <c r="AZ429" s="300">
        <v>0</v>
      </c>
      <c r="BA429" s="300" t="b">
        <v>0</v>
      </c>
      <c r="BB429" s="300" t="b">
        <v>1</v>
      </c>
      <c r="BC429"/>
      <c r="BD429"/>
      <c r="BE429"/>
      <c r="BF429"/>
      <c r="BG429"/>
      <c r="BH429"/>
      <c r="BI429"/>
      <c r="BJ429"/>
      <c r="BK429"/>
      <c r="BL429"/>
      <c r="BM429"/>
      <c r="BN429"/>
      <c r="BO429"/>
      <c r="BP429"/>
      <c r="BQ429"/>
    </row>
    <row r="430" spans="5:69" ht="16.5" hidden="1" x14ac:dyDescent="0.3">
      <c r="E430" s="300" t="s">
        <v>760</v>
      </c>
      <c r="F430" s="300" t="s">
        <v>651</v>
      </c>
      <c r="G430" s="300">
        <v>20200101</v>
      </c>
      <c r="H430" s="300">
        <v>2020</v>
      </c>
      <c r="I430" s="300">
        <v>52</v>
      </c>
      <c r="J430" s="300">
        <v>2020</v>
      </c>
      <c r="K430" s="300">
        <v>180</v>
      </c>
      <c r="L430" s="300" t="s">
        <v>872</v>
      </c>
      <c r="M430" s="300" t="s">
        <v>486</v>
      </c>
      <c r="N430" s="300" t="s">
        <v>660</v>
      </c>
      <c r="O430" s="300" t="s">
        <v>762</v>
      </c>
      <c r="P430" s="300">
        <v>724</v>
      </c>
      <c r="Q430" s="300" t="s">
        <v>801</v>
      </c>
      <c r="R430" s="300" t="s">
        <v>802</v>
      </c>
      <c r="S430" s="300">
        <v>0</v>
      </c>
      <c r="T430" s="300" t="s">
        <v>763</v>
      </c>
      <c r="U430" s="300" t="s">
        <v>764</v>
      </c>
      <c r="V430" s="300" t="s">
        <v>1123</v>
      </c>
      <c r="W430" s="300" t="s">
        <v>766</v>
      </c>
      <c r="X430" s="300" t="b">
        <v>1</v>
      </c>
      <c r="Y430" s="300">
        <v>31</v>
      </c>
      <c r="Z430" s="300" t="s">
        <v>767</v>
      </c>
      <c r="AA430" s="300" t="s">
        <v>767</v>
      </c>
      <c r="AB430" s="300" t="s">
        <v>66</v>
      </c>
      <c r="AC430" s="300" t="s">
        <v>66</v>
      </c>
      <c r="AD430" s="300">
        <v>2</v>
      </c>
      <c r="AE430" s="300" t="b">
        <v>0</v>
      </c>
      <c r="AF430" s="300" t="s">
        <v>768</v>
      </c>
      <c r="AG430" s="300" t="s">
        <v>769</v>
      </c>
      <c r="AH430" s="300">
        <v>0</v>
      </c>
      <c r="AI430" s="300">
        <v>0</v>
      </c>
      <c r="AJ430" s="300" t="s">
        <v>770</v>
      </c>
      <c r="AK430" s="300">
        <v>-1</v>
      </c>
      <c r="AL430" s="300" t="s">
        <v>771</v>
      </c>
      <c r="AM430" s="300">
        <v>0</v>
      </c>
      <c r="AN430" s="300" t="b">
        <v>0</v>
      </c>
      <c r="AO430" s="300">
        <v>-1</v>
      </c>
      <c r="AP430" s="300" t="s">
        <v>771</v>
      </c>
      <c r="AQ430" s="300">
        <v>0</v>
      </c>
      <c r="AR430" s="300" t="b">
        <v>0</v>
      </c>
      <c r="AS430" s="300">
        <v>0</v>
      </c>
      <c r="AT430" s="300" t="b">
        <v>0</v>
      </c>
      <c r="AU430" s="300">
        <v>0</v>
      </c>
      <c r="AV430" s="300" t="b">
        <v>0</v>
      </c>
      <c r="AW430" s="300" t="s">
        <v>1148</v>
      </c>
      <c r="AX430" s="300">
        <v>0</v>
      </c>
      <c r="AY430" s="300" t="s">
        <v>1148</v>
      </c>
      <c r="AZ430" s="300">
        <v>0</v>
      </c>
      <c r="BA430" s="300" t="b">
        <v>0</v>
      </c>
      <c r="BB430" s="300" t="b">
        <v>1</v>
      </c>
      <c r="BC430"/>
      <c r="BD430"/>
      <c r="BE430"/>
      <c r="BF430"/>
      <c r="BG430"/>
      <c r="BH430"/>
      <c r="BI430"/>
      <c r="BJ430"/>
      <c r="BK430"/>
      <c r="BL430"/>
      <c r="BM430"/>
      <c r="BN430"/>
      <c r="BO430"/>
      <c r="BP430"/>
      <c r="BQ430"/>
    </row>
    <row r="431" spans="5:69" ht="16.5" hidden="1" x14ac:dyDescent="0.3">
      <c r="E431" s="300" t="s">
        <v>760</v>
      </c>
      <c r="F431" s="300" t="s">
        <v>651</v>
      </c>
      <c r="G431" s="300">
        <v>20200101</v>
      </c>
      <c r="H431" s="300">
        <v>2020</v>
      </c>
      <c r="I431" s="300">
        <v>52</v>
      </c>
      <c r="J431" s="300">
        <v>2020</v>
      </c>
      <c r="K431" s="300">
        <v>180</v>
      </c>
      <c r="L431" s="300" t="s">
        <v>872</v>
      </c>
      <c r="M431" s="300" t="s">
        <v>486</v>
      </c>
      <c r="N431" s="300" t="s">
        <v>660</v>
      </c>
      <c r="O431" s="300" t="s">
        <v>762</v>
      </c>
      <c r="P431" s="300">
        <v>752</v>
      </c>
      <c r="Q431" s="300" t="s">
        <v>804</v>
      </c>
      <c r="R431" s="300" t="s">
        <v>805</v>
      </c>
      <c r="S431" s="300">
        <v>0</v>
      </c>
      <c r="T431" s="300" t="s">
        <v>763</v>
      </c>
      <c r="U431" s="300" t="s">
        <v>764</v>
      </c>
      <c r="V431" s="300" t="s">
        <v>1123</v>
      </c>
      <c r="W431" s="300" t="s">
        <v>766</v>
      </c>
      <c r="X431" s="300" t="b">
        <v>1</v>
      </c>
      <c r="Y431" s="300">
        <v>31</v>
      </c>
      <c r="Z431" s="300" t="s">
        <v>767</v>
      </c>
      <c r="AA431" s="300" t="s">
        <v>767</v>
      </c>
      <c r="AB431" s="300" t="s">
        <v>66</v>
      </c>
      <c r="AC431" s="300" t="s">
        <v>66</v>
      </c>
      <c r="AD431" s="300">
        <v>2</v>
      </c>
      <c r="AE431" s="300" t="b">
        <v>0</v>
      </c>
      <c r="AF431" s="300" t="s">
        <v>768</v>
      </c>
      <c r="AG431" s="300" t="s">
        <v>769</v>
      </c>
      <c r="AH431" s="300">
        <v>0</v>
      </c>
      <c r="AI431" s="300">
        <v>0</v>
      </c>
      <c r="AJ431" s="300" t="s">
        <v>770</v>
      </c>
      <c r="AK431" s="300">
        <v>-1</v>
      </c>
      <c r="AL431" s="300" t="s">
        <v>771</v>
      </c>
      <c r="AM431" s="300">
        <v>0</v>
      </c>
      <c r="AN431" s="300" t="b">
        <v>0</v>
      </c>
      <c r="AO431" s="300">
        <v>-1</v>
      </c>
      <c r="AP431" s="300" t="s">
        <v>771</v>
      </c>
      <c r="AQ431" s="300">
        <v>0</v>
      </c>
      <c r="AR431" s="300" t="b">
        <v>0</v>
      </c>
      <c r="AS431" s="300">
        <v>0</v>
      </c>
      <c r="AT431" s="300" t="b">
        <v>0</v>
      </c>
      <c r="AU431" s="300">
        <v>0</v>
      </c>
      <c r="AV431" s="300" t="b">
        <v>0</v>
      </c>
      <c r="AW431" s="300" t="s">
        <v>1149</v>
      </c>
      <c r="AX431" s="300">
        <v>0</v>
      </c>
      <c r="AY431" s="300" t="s">
        <v>1149</v>
      </c>
      <c r="AZ431" s="300">
        <v>0</v>
      </c>
      <c r="BA431" s="300" t="b">
        <v>0</v>
      </c>
      <c r="BB431" s="300" t="b">
        <v>1</v>
      </c>
      <c r="BC431"/>
      <c r="BD431"/>
      <c r="BE431"/>
      <c r="BF431"/>
      <c r="BG431"/>
      <c r="BH431"/>
      <c r="BI431"/>
      <c r="BJ431"/>
      <c r="BK431"/>
      <c r="BL431"/>
      <c r="BM431"/>
      <c r="BN431"/>
      <c r="BO431"/>
      <c r="BP431"/>
      <c r="BQ431"/>
    </row>
    <row r="432" spans="5:69" ht="16.5" hidden="1" x14ac:dyDescent="0.3">
      <c r="E432" s="300" t="s">
        <v>760</v>
      </c>
      <c r="F432" s="300" t="s">
        <v>651</v>
      </c>
      <c r="G432" s="300">
        <v>20200101</v>
      </c>
      <c r="H432" s="300">
        <v>2020</v>
      </c>
      <c r="I432" s="300">
        <v>52</v>
      </c>
      <c r="J432" s="300">
        <v>2020</v>
      </c>
      <c r="K432" s="300">
        <v>180</v>
      </c>
      <c r="L432" s="300" t="s">
        <v>872</v>
      </c>
      <c r="M432" s="300" t="s">
        <v>486</v>
      </c>
      <c r="N432" s="300" t="s">
        <v>660</v>
      </c>
      <c r="O432" s="300" t="s">
        <v>762</v>
      </c>
      <c r="P432" s="300">
        <v>757</v>
      </c>
      <c r="Q432" s="300" t="s">
        <v>921</v>
      </c>
      <c r="R432" s="300" t="s">
        <v>922</v>
      </c>
      <c r="S432" s="300">
        <v>0</v>
      </c>
      <c r="T432" s="300" t="s">
        <v>763</v>
      </c>
      <c r="U432" s="300" t="s">
        <v>764</v>
      </c>
      <c r="V432" s="300" t="s">
        <v>1123</v>
      </c>
      <c r="W432" s="300" t="s">
        <v>766</v>
      </c>
      <c r="X432" s="300" t="b">
        <v>1</v>
      </c>
      <c r="Y432" s="300">
        <v>31</v>
      </c>
      <c r="Z432" s="300" t="s">
        <v>767</v>
      </c>
      <c r="AA432" s="300" t="s">
        <v>767</v>
      </c>
      <c r="AB432" s="300" t="s">
        <v>66</v>
      </c>
      <c r="AC432" s="300" t="s">
        <v>66</v>
      </c>
      <c r="AD432" s="300">
        <v>2</v>
      </c>
      <c r="AE432" s="300" t="b">
        <v>0</v>
      </c>
      <c r="AF432" s="300" t="s">
        <v>768</v>
      </c>
      <c r="AG432" s="300" t="s">
        <v>769</v>
      </c>
      <c r="AH432" s="300">
        <v>0</v>
      </c>
      <c r="AI432" s="300">
        <v>0</v>
      </c>
      <c r="AJ432" s="300" t="s">
        <v>770</v>
      </c>
      <c r="AK432" s="300">
        <v>-1</v>
      </c>
      <c r="AL432" s="300" t="s">
        <v>771</v>
      </c>
      <c r="AM432" s="300">
        <v>0</v>
      </c>
      <c r="AN432" s="300" t="b">
        <v>0</v>
      </c>
      <c r="AO432" s="300">
        <v>-1</v>
      </c>
      <c r="AP432" s="300" t="s">
        <v>771</v>
      </c>
      <c r="AQ432" s="300">
        <v>0</v>
      </c>
      <c r="AR432" s="300" t="b">
        <v>0</v>
      </c>
      <c r="AS432" s="300">
        <v>0</v>
      </c>
      <c r="AT432" s="300" t="b">
        <v>0</v>
      </c>
      <c r="AU432" s="300">
        <v>0</v>
      </c>
      <c r="AV432" s="300" t="b">
        <v>0</v>
      </c>
      <c r="AW432" s="300" t="s">
        <v>1150</v>
      </c>
      <c r="AX432" s="300">
        <v>0</v>
      </c>
      <c r="AY432" s="300" t="s">
        <v>1150</v>
      </c>
      <c r="AZ432" s="300">
        <v>0</v>
      </c>
      <c r="BA432" s="300" t="b">
        <v>0</v>
      </c>
      <c r="BB432" s="300" t="b">
        <v>1</v>
      </c>
      <c r="BC432"/>
      <c r="BD432"/>
      <c r="BE432"/>
      <c r="BF432"/>
      <c r="BG432"/>
      <c r="BH432"/>
      <c r="BI432"/>
      <c r="BJ432"/>
      <c r="BK432"/>
      <c r="BL432"/>
      <c r="BM432"/>
      <c r="BN432"/>
      <c r="BO432"/>
      <c r="BP432"/>
      <c r="BQ432"/>
    </row>
    <row r="433" spans="5:69" ht="16.5" hidden="1" x14ac:dyDescent="0.3">
      <c r="E433" s="300" t="s">
        <v>760</v>
      </c>
      <c r="F433" s="300" t="s">
        <v>651</v>
      </c>
      <c r="G433" s="300">
        <v>20200101</v>
      </c>
      <c r="H433" s="300">
        <v>2020</v>
      </c>
      <c r="I433" s="300">
        <v>52</v>
      </c>
      <c r="J433" s="300">
        <v>2020</v>
      </c>
      <c r="K433" s="300">
        <v>180</v>
      </c>
      <c r="L433" s="300" t="s">
        <v>872</v>
      </c>
      <c r="M433" s="300" t="s">
        <v>486</v>
      </c>
      <c r="N433" s="300" t="s">
        <v>660</v>
      </c>
      <c r="O433" s="300" t="s">
        <v>762</v>
      </c>
      <c r="P433" s="300">
        <v>784</v>
      </c>
      <c r="Q433" s="300" t="s">
        <v>924</v>
      </c>
      <c r="R433" s="300" t="s">
        <v>925</v>
      </c>
      <c r="S433" s="300">
        <v>0</v>
      </c>
      <c r="T433" s="300" t="s">
        <v>763</v>
      </c>
      <c r="U433" s="300" t="s">
        <v>764</v>
      </c>
      <c r="V433" s="300" t="s">
        <v>1123</v>
      </c>
      <c r="W433" s="300" t="s">
        <v>766</v>
      </c>
      <c r="X433" s="300" t="b">
        <v>1</v>
      </c>
      <c r="Y433" s="300">
        <v>31</v>
      </c>
      <c r="Z433" s="300" t="s">
        <v>767</v>
      </c>
      <c r="AA433" s="300" t="s">
        <v>767</v>
      </c>
      <c r="AB433" s="300" t="s">
        <v>66</v>
      </c>
      <c r="AC433" s="300" t="s">
        <v>66</v>
      </c>
      <c r="AD433" s="300">
        <v>2</v>
      </c>
      <c r="AE433" s="300" t="b">
        <v>0</v>
      </c>
      <c r="AF433" s="300" t="s">
        <v>768</v>
      </c>
      <c r="AG433" s="300" t="s">
        <v>769</v>
      </c>
      <c r="AH433" s="300">
        <v>0</v>
      </c>
      <c r="AI433" s="300">
        <v>0</v>
      </c>
      <c r="AJ433" s="300" t="s">
        <v>770</v>
      </c>
      <c r="AK433" s="300">
        <v>-1</v>
      </c>
      <c r="AL433" s="300" t="s">
        <v>771</v>
      </c>
      <c r="AM433" s="300">
        <v>0</v>
      </c>
      <c r="AN433" s="300" t="b">
        <v>0</v>
      </c>
      <c r="AO433" s="300">
        <v>-1</v>
      </c>
      <c r="AP433" s="300" t="s">
        <v>771</v>
      </c>
      <c r="AQ433" s="300">
        <v>0</v>
      </c>
      <c r="AR433" s="300" t="b">
        <v>0</v>
      </c>
      <c r="AS433" s="300">
        <v>0</v>
      </c>
      <c r="AT433" s="300" t="b">
        <v>0</v>
      </c>
      <c r="AU433" s="300">
        <v>0</v>
      </c>
      <c r="AV433" s="300" t="b">
        <v>0</v>
      </c>
      <c r="AW433" s="300" t="s">
        <v>1151</v>
      </c>
      <c r="AX433" s="300">
        <v>0</v>
      </c>
      <c r="AY433" s="300" t="s">
        <v>1151</v>
      </c>
      <c r="AZ433" s="300">
        <v>0</v>
      </c>
      <c r="BA433" s="300" t="b">
        <v>0</v>
      </c>
      <c r="BB433" s="300" t="b">
        <v>1</v>
      </c>
      <c r="BC433"/>
      <c r="BD433"/>
      <c r="BE433"/>
      <c r="BF433"/>
      <c r="BG433"/>
      <c r="BH433"/>
      <c r="BI433"/>
      <c r="BJ433"/>
      <c r="BK433"/>
      <c r="BL433"/>
      <c r="BM433"/>
      <c r="BN433"/>
      <c r="BO433"/>
      <c r="BP433"/>
      <c r="BQ433"/>
    </row>
    <row r="434" spans="5:69" ht="16.5" hidden="1" x14ac:dyDescent="0.3">
      <c r="E434" s="300" t="s">
        <v>760</v>
      </c>
      <c r="F434" s="300" t="s">
        <v>651</v>
      </c>
      <c r="G434" s="300">
        <v>20200101</v>
      </c>
      <c r="H434" s="300">
        <v>2020</v>
      </c>
      <c r="I434" s="300">
        <v>52</v>
      </c>
      <c r="J434" s="300">
        <v>2020</v>
      </c>
      <c r="K434" s="300">
        <v>180</v>
      </c>
      <c r="L434" s="300" t="s">
        <v>872</v>
      </c>
      <c r="M434" s="300" t="s">
        <v>486</v>
      </c>
      <c r="N434" s="300" t="s">
        <v>660</v>
      </c>
      <c r="O434" s="300" t="s">
        <v>762</v>
      </c>
      <c r="P434" s="300">
        <v>800</v>
      </c>
      <c r="Q434" s="300" t="s">
        <v>930</v>
      </c>
      <c r="R434" s="300" t="s">
        <v>452</v>
      </c>
      <c r="S434" s="300">
        <v>0</v>
      </c>
      <c r="T434" s="300" t="s">
        <v>763</v>
      </c>
      <c r="U434" s="300" t="s">
        <v>764</v>
      </c>
      <c r="V434" s="300" t="s">
        <v>1123</v>
      </c>
      <c r="W434" s="300" t="s">
        <v>766</v>
      </c>
      <c r="X434" s="300" t="b">
        <v>1</v>
      </c>
      <c r="Y434" s="300">
        <v>31</v>
      </c>
      <c r="Z434" s="300" t="s">
        <v>767</v>
      </c>
      <c r="AA434" s="300" t="s">
        <v>767</v>
      </c>
      <c r="AB434" s="300" t="s">
        <v>66</v>
      </c>
      <c r="AC434" s="300" t="s">
        <v>66</v>
      </c>
      <c r="AD434" s="300">
        <v>2</v>
      </c>
      <c r="AE434" s="300" t="b">
        <v>0</v>
      </c>
      <c r="AF434" s="300" t="s">
        <v>768</v>
      </c>
      <c r="AG434" s="300" t="s">
        <v>769</v>
      </c>
      <c r="AH434" s="300">
        <v>0</v>
      </c>
      <c r="AI434" s="300">
        <v>0</v>
      </c>
      <c r="AJ434" s="300" t="s">
        <v>770</v>
      </c>
      <c r="AK434" s="300">
        <v>-1</v>
      </c>
      <c r="AL434" s="300" t="s">
        <v>771</v>
      </c>
      <c r="AM434" s="300">
        <v>0</v>
      </c>
      <c r="AN434" s="300" t="b">
        <v>0</v>
      </c>
      <c r="AO434" s="300">
        <v>-1</v>
      </c>
      <c r="AP434" s="300" t="s">
        <v>771</v>
      </c>
      <c r="AQ434" s="300">
        <v>0</v>
      </c>
      <c r="AR434" s="300" t="b">
        <v>0</v>
      </c>
      <c r="AS434" s="300">
        <v>0</v>
      </c>
      <c r="AT434" s="300" t="b">
        <v>0</v>
      </c>
      <c r="AU434" s="300">
        <v>0</v>
      </c>
      <c r="AV434" s="300" t="b">
        <v>0</v>
      </c>
      <c r="AW434" s="300" t="s">
        <v>1152</v>
      </c>
      <c r="AX434" s="300">
        <v>0</v>
      </c>
      <c r="AY434" s="300" t="s">
        <v>1152</v>
      </c>
      <c r="AZ434" s="300">
        <v>0</v>
      </c>
      <c r="BA434" s="300" t="b">
        <v>0</v>
      </c>
      <c r="BB434" s="300" t="b">
        <v>1</v>
      </c>
      <c r="BC434"/>
      <c r="BD434"/>
      <c r="BE434"/>
      <c r="BF434"/>
      <c r="BG434"/>
      <c r="BH434"/>
      <c r="BI434"/>
      <c r="BJ434"/>
      <c r="BK434"/>
      <c r="BL434"/>
      <c r="BM434"/>
      <c r="BN434"/>
      <c r="BO434"/>
      <c r="BP434"/>
      <c r="BQ434"/>
    </row>
    <row r="435" spans="5:69" ht="16.5" hidden="1" x14ac:dyDescent="0.3">
      <c r="E435" s="300" t="s">
        <v>760</v>
      </c>
      <c r="F435" s="300" t="s">
        <v>651</v>
      </c>
      <c r="G435" s="300">
        <v>20200101</v>
      </c>
      <c r="H435" s="300">
        <v>2020</v>
      </c>
      <c r="I435" s="300">
        <v>52</v>
      </c>
      <c r="J435" s="300">
        <v>2020</v>
      </c>
      <c r="K435" s="300">
        <v>180</v>
      </c>
      <c r="L435" s="300" t="s">
        <v>872</v>
      </c>
      <c r="M435" s="300" t="s">
        <v>486</v>
      </c>
      <c r="N435" s="300" t="s">
        <v>660</v>
      </c>
      <c r="O435" s="300" t="s">
        <v>762</v>
      </c>
      <c r="P435" s="300">
        <v>818</v>
      </c>
      <c r="Q435" s="300" t="s">
        <v>935</v>
      </c>
      <c r="R435" s="300" t="s">
        <v>427</v>
      </c>
      <c r="S435" s="300">
        <v>0</v>
      </c>
      <c r="T435" s="300" t="s">
        <v>763</v>
      </c>
      <c r="U435" s="300" t="s">
        <v>764</v>
      </c>
      <c r="V435" s="300" t="s">
        <v>1123</v>
      </c>
      <c r="W435" s="300" t="s">
        <v>766</v>
      </c>
      <c r="X435" s="300" t="b">
        <v>1</v>
      </c>
      <c r="Y435" s="300">
        <v>31</v>
      </c>
      <c r="Z435" s="300" t="s">
        <v>767</v>
      </c>
      <c r="AA435" s="300" t="s">
        <v>767</v>
      </c>
      <c r="AB435" s="300" t="s">
        <v>66</v>
      </c>
      <c r="AC435" s="300" t="s">
        <v>66</v>
      </c>
      <c r="AD435" s="300">
        <v>2</v>
      </c>
      <c r="AE435" s="300" t="b">
        <v>0</v>
      </c>
      <c r="AF435" s="300" t="s">
        <v>768</v>
      </c>
      <c r="AG435" s="300" t="s">
        <v>769</v>
      </c>
      <c r="AH435" s="300">
        <v>0</v>
      </c>
      <c r="AI435" s="300">
        <v>0</v>
      </c>
      <c r="AJ435" s="300" t="s">
        <v>770</v>
      </c>
      <c r="AK435" s="300">
        <v>-1</v>
      </c>
      <c r="AL435" s="300" t="s">
        <v>771</v>
      </c>
      <c r="AM435" s="300">
        <v>0</v>
      </c>
      <c r="AN435" s="300" t="b">
        <v>0</v>
      </c>
      <c r="AO435" s="300">
        <v>-1</v>
      </c>
      <c r="AP435" s="300" t="s">
        <v>771</v>
      </c>
      <c r="AQ435" s="300">
        <v>0</v>
      </c>
      <c r="AR435" s="300" t="b">
        <v>0</v>
      </c>
      <c r="AS435" s="300">
        <v>0</v>
      </c>
      <c r="AT435" s="300" t="b">
        <v>0</v>
      </c>
      <c r="AU435" s="300">
        <v>0</v>
      </c>
      <c r="AV435" s="300" t="b">
        <v>0</v>
      </c>
      <c r="AW435" s="300" t="s">
        <v>1153</v>
      </c>
      <c r="AX435" s="300">
        <v>0</v>
      </c>
      <c r="AY435" s="300" t="s">
        <v>1153</v>
      </c>
      <c r="AZ435" s="300">
        <v>0</v>
      </c>
      <c r="BA435" s="300" t="b">
        <v>0</v>
      </c>
      <c r="BB435" s="300" t="b">
        <v>1</v>
      </c>
      <c r="BC435"/>
      <c r="BD435"/>
      <c r="BE435"/>
      <c r="BF435"/>
      <c r="BG435"/>
      <c r="BH435"/>
      <c r="BI435"/>
      <c r="BJ435"/>
      <c r="BK435"/>
      <c r="BL435"/>
      <c r="BM435"/>
      <c r="BN435"/>
      <c r="BO435"/>
      <c r="BP435"/>
      <c r="BQ435"/>
    </row>
    <row r="436" spans="5:69" ht="16.5" hidden="1" x14ac:dyDescent="0.3">
      <c r="E436" s="300" t="s">
        <v>760</v>
      </c>
      <c r="F436" s="300" t="s">
        <v>651</v>
      </c>
      <c r="G436" s="300">
        <v>20200101</v>
      </c>
      <c r="H436" s="300">
        <v>2020</v>
      </c>
      <c r="I436" s="300">
        <v>52</v>
      </c>
      <c r="J436" s="300">
        <v>2020</v>
      </c>
      <c r="K436" s="300">
        <v>180</v>
      </c>
      <c r="L436" s="300" t="s">
        <v>872</v>
      </c>
      <c r="M436" s="300" t="s">
        <v>486</v>
      </c>
      <c r="N436" s="300" t="s">
        <v>660</v>
      </c>
      <c r="O436" s="300" t="s">
        <v>762</v>
      </c>
      <c r="P436" s="300">
        <v>834</v>
      </c>
      <c r="Q436" s="300" t="s">
        <v>940</v>
      </c>
      <c r="R436" s="300" t="s">
        <v>941</v>
      </c>
      <c r="S436" s="300">
        <v>0</v>
      </c>
      <c r="T436" s="300" t="s">
        <v>763</v>
      </c>
      <c r="U436" s="300" t="s">
        <v>764</v>
      </c>
      <c r="V436" s="300" t="s">
        <v>1123</v>
      </c>
      <c r="W436" s="300" t="s">
        <v>766</v>
      </c>
      <c r="X436" s="300" t="b">
        <v>1</v>
      </c>
      <c r="Y436" s="300">
        <v>31</v>
      </c>
      <c r="Z436" s="300" t="s">
        <v>767</v>
      </c>
      <c r="AA436" s="300" t="s">
        <v>767</v>
      </c>
      <c r="AB436" s="300" t="s">
        <v>66</v>
      </c>
      <c r="AC436" s="300" t="s">
        <v>66</v>
      </c>
      <c r="AD436" s="300">
        <v>2</v>
      </c>
      <c r="AE436" s="300" t="b">
        <v>0</v>
      </c>
      <c r="AF436" s="300" t="s">
        <v>768</v>
      </c>
      <c r="AG436" s="300" t="s">
        <v>769</v>
      </c>
      <c r="AH436" s="300">
        <v>0</v>
      </c>
      <c r="AI436" s="300">
        <v>0</v>
      </c>
      <c r="AJ436" s="300" t="s">
        <v>770</v>
      </c>
      <c r="AK436" s="300">
        <v>-1</v>
      </c>
      <c r="AL436" s="300" t="s">
        <v>771</v>
      </c>
      <c r="AM436" s="300">
        <v>0</v>
      </c>
      <c r="AN436" s="300" t="b">
        <v>0</v>
      </c>
      <c r="AO436" s="300">
        <v>-1</v>
      </c>
      <c r="AP436" s="300" t="s">
        <v>771</v>
      </c>
      <c r="AQ436" s="300">
        <v>0</v>
      </c>
      <c r="AR436" s="300" t="b">
        <v>0</v>
      </c>
      <c r="AS436" s="300">
        <v>0</v>
      </c>
      <c r="AT436" s="300" t="b">
        <v>0</v>
      </c>
      <c r="AU436" s="300">
        <v>0</v>
      </c>
      <c r="AV436" s="300" t="b">
        <v>0</v>
      </c>
      <c r="AW436" s="300" t="s">
        <v>1154</v>
      </c>
      <c r="AX436" s="300">
        <v>0</v>
      </c>
      <c r="AY436" s="300" t="s">
        <v>1154</v>
      </c>
      <c r="AZ436" s="300">
        <v>0</v>
      </c>
      <c r="BA436" s="300" t="b">
        <v>0</v>
      </c>
      <c r="BB436" s="300" t="b">
        <v>1</v>
      </c>
      <c r="BC436"/>
      <c r="BD436"/>
      <c r="BE436"/>
      <c r="BF436"/>
      <c r="BG436"/>
      <c r="BH436"/>
      <c r="BI436"/>
      <c r="BJ436"/>
      <c r="BK436"/>
      <c r="BL436"/>
      <c r="BM436"/>
      <c r="BN436"/>
      <c r="BO436"/>
      <c r="BP436"/>
      <c r="BQ436"/>
    </row>
    <row r="437" spans="5:69" ht="16.5" hidden="1" x14ac:dyDescent="0.3">
      <c r="E437" s="300" t="s">
        <v>760</v>
      </c>
      <c r="F437" s="300" t="s">
        <v>651</v>
      </c>
      <c r="G437" s="300">
        <v>20200101</v>
      </c>
      <c r="H437" s="300">
        <v>2020</v>
      </c>
      <c r="I437" s="300">
        <v>52</v>
      </c>
      <c r="J437" s="300">
        <v>2020</v>
      </c>
      <c r="K437" s="300">
        <v>180</v>
      </c>
      <c r="L437" s="300" t="s">
        <v>872</v>
      </c>
      <c r="M437" s="300" t="s">
        <v>486</v>
      </c>
      <c r="N437" s="300" t="s">
        <v>660</v>
      </c>
      <c r="O437" s="300" t="s">
        <v>762</v>
      </c>
      <c r="P437" s="300">
        <v>842</v>
      </c>
      <c r="Q437" s="300" t="s">
        <v>809</v>
      </c>
      <c r="R437" s="300" t="s">
        <v>809</v>
      </c>
      <c r="S437" s="300">
        <v>0</v>
      </c>
      <c r="T437" s="300" t="s">
        <v>763</v>
      </c>
      <c r="U437" s="300" t="s">
        <v>764</v>
      </c>
      <c r="V437" s="300" t="s">
        <v>1123</v>
      </c>
      <c r="W437" s="300" t="s">
        <v>766</v>
      </c>
      <c r="X437" s="300" t="b">
        <v>1</v>
      </c>
      <c r="Y437" s="300">
        <v>31</v>
      </c>
      <c r="Z437" s="300" t="s">
        <v>767</v>
      </c>
      <c r="AA437" s="300" t="s">
        <v>767</v>
      </c>
      <c r="AB437" s="300" t="s">
        <v>66</v>
      </c>
      <c r="AC437" s="300" t="s">
        <v>66</v>
      </c>
      <c r="AD437" s="300">
        <v>2</v>
      </c>
      <c r="AE437" s="300" t="b">
        <v>0</v>
      </c>
      <c r="AF437" s="300" t="s">
        <v>768</v>
      </c>
      <c r="AG437" s="300" t="s">
        <v>769</v>
      </c>
      <c r="AH437" s="300">
        <v>0</v>
      </c>
      <c r="AI437" s="300">
        <v>0</v>
      </c>
      <c r="AJ437" s="300" t="s">
        <v>770</v>
      </c>
      <c r="AK437" s="300">
        <v>-1</v>
      </c>
      <c r="AL437" s="300" t="s">
        <v>771</v>
      </c>
      <c r="AM437" s="300">
        <v>0</v>
      </c>
      <c r="AN437" s="300" t="b">
        <v>0</v>
      </c>
      <c r="AO437" s="300">
        <v>-1</v>
      </c>
      <c r="AP437" s="300" t="s">
        <v>771</v>
      </c>
      <c r="AQ437" s="300">
        <v>0</v>
      </c>
      <c r="AR437" s="300" t="b">
        <v>0</v>
      </c>
      <c r="AS437" s="300">
        <v>0</v>
      </c>
      <c r="AT437" s="300" t="b">
        <v>0</v>
      </c>
      <c r="AU437" s="300">
        <v>0</v>
      </c>
      <c r="AV437" s="300" t="b">
        <v>0</v>
      </c>
      <c r="AW437" s="300" t="s">
        <v>1155</v>
      </c>
      <c r="AX437" s="300">
        <v>0</v>
      </c>
      <c r="AY437" s="300" t="s">
        <v>1155</v>
      </c>
      <c r="AZ437" s="300">
        <v>0</v>
      </c>
      <c r="BA437" s="300" t="b">
        <v>0</v>
      </c>
      <c r="BB437" s="300" t="b">
        <v>1</v>
      </c>
      <c r="BC437"/>
      <c r="BD437"/>
      <c r="BE437"/>
      <c r="BF437"/>
      <c r="BG437"/>
      <c r="BH437"/>
      <c r="BI437"/>
      <c r="BJ437"/>
      <c r="BK437"/>
      <c r="BL437"/>
      <c r="BM437"/>
      <c r="BN437"/>
      <c r="BO437"/>
      <c r="BP437"/>
      <c r="BQ437"/>
    </row>
    <row r="438" spans="5:69" ht="16.5" hidden="1" x14ac:dyDescent="0.3">
      <c r="E438" s="300" t="s">
        <v>760</v>
      </c>
      <c r="F438" s="300" t="s">
        <v>651</v>
      </c>
      <c r="G438" s="300">
        <v>20200101</v>
      </c>
      <c r="H438" s="300">
        <v>2020</v>
      </c>
      <c r="I438" s="300">
        <v>52</v>
      </c>
      <c r="J438" s="300">
        <v>2020</v>
      </c>
      <c r="K438" s="300">
        <v>180</v>
      </c>
      <c r="L438" s="300" t="s">
        <v>872</v>
      </c>
      <c r="M438" s="300" t="s">
        <v>486</v>
      </c>
      <c r="N438" s="300" t="s">
        <v>660</v>
      </c>
      <c r="O438" s="300" t="s">
        <v>762</v>
      </c>
      <c r="P438" s="300">
        <v>894</v>
      </c>
      <c r="Q438" s="300" t="s">
        <v>943</v>
      </c>
      <c r="R438" s="300" t="s">
        <v>431</v>
      </c>
      <c r="S438" s="300">
        <v>0</v>
      </c>
      <c r="T438" s="300" t="s">
        <v>763</v>
      </c>
      <c r="U438" s="300" t="s">
        <v>764</v>
      </c>
      <c r="V438" s="300" t="s">
        <v>1123</v>
      </c>
      <c r="W438" s="300" t="s">
        <v>766</v>
      </c>
      <c r="X438" s="300" t="b">
        <v>1</v>
      </c>
      <c r="Y438" s="300">
        <v>31</v>
      </c>
      <c r="Z438" s="300" t="s">
        <v>767</v>
      </c>
      <c r="AA438" s="300" t="s">
        <v>767</v>
      </c>
      <c r="AB438" s="300" t="s">
        <v>66</v>
      </c>
      <c r="AC438" s="300" t="s">
        <v>66</v>
      </c>
      <c r="AD438" s="300">
        <v>2</v>
      </c>
      <c r="AE438" s="300" t="b">
        <v>0</v>
      </c>
      <c r="AF438" s="300" t="s">
        <v>768</v>
      </c>
      <c r="AG438" s="300" t="s">
        <v>769</v>
      </c>
      <c r="AH438" s="300">
        <v>0</v>
      </c>
      <c r="AI438" s="300">
        <v>0</v>
      </c>
      <c r="AJ438" s="300" t="s">
        <v>770</v>
      </c>
      <c r="AK438" s="300">
        <v>-1</v>
      </c>
      <c r="AL438" s="300" t="s">
        <v>771</v>
      </c>
      <c r="AM438" s="300">
        <v>0</v>
      </c>
      <c r="AN438" s="300" t="b">
        <v>0</v>
      </c>
      <c r="AO438" s="300">
        <v>-1</v>
      </c>
      <c r="AP438" s="300" t="s">
        <v>771</v>
      </c>
      <c r="AQ438" s="300">
        <v>0</v>
      </c>
      <c r="AR438" s="300" t="b">
        <v>0</v>
      </c>
      <c r="AS438" s="300">
        <v>0</v>
      </c>
      <c r="AT438" s="300" t="b">
        <v>0</v>
      </c>
      <c r="AU438" s="300">
        <v>0</v>
      </c>
      <c r="AV438" s="300" t="b">
        <v>0</v>
      </c>
      <c r="AW438" s="300" t="s">
        <v>1156</v>
      </c>
      <c r="AX438" s="300">
        <v>0</v>
      </c>
      <c r="AY438" s="300" t="s">
        <v>1156</v>
      </c>
      <c r="AZ438" s="300">
        <v>0</v>
      </c>
      <c r="BA438" s="300" t="b">
        <v>0</v>
      </c>
      <c r="BB438" s="300" t="b">
        <v>1</v>
      </c>
      <c r="BC438"/>
      <c r="BD438"/>
      <c r="BE438"/>
      <c r="BF438"/>
      <c r="BG438"/>
      <c r="BH438"/>
      <c r="BI438"/>
      <c r="BJ438"/>
      <c r="BK438"/>
      <c r="BL438"/>
      <c r="BM438"/>
      <c r="BN438"/>
      <c r="BO438"/>
      <c r="BP438"/>
      <c r="BQ438"/>
    </row>
    <row r="439" spans="5:69" ht="16.5" hidden="1" x14ac:dyDescent="0.3">
      <c r="E439" s="300" t="s">
        <v>760</v>
      </c>
      <c r="F439" s="300" t="s">
        <v>651</v>
      </c>
      <c r="G439" s="300">
        <v>20200101</v>
      </c>
      <c r="H439" s="300">
        <v>2020</v>
      </c>
      <c r="I439" s="300">
        <v>52</v>
      </c>
      <c r="J439" s="300">
        <v>2020</v>
      </c>
      <c r="K439" s="300">
        <v>562</v>
      </c>
      <c r="L439" s="300" t="s">
        <v>761</v>
      </c>
      <c r="M439" s="300" t="s">
        <v>451</v>
      </c>
      <c r="N439" s="300" t="s">
        <v>660</v>
      </c>
      <c r="O439" s="300" t="s">
        <v>762</v>
      </c>
      <c r="P439" s="300">
        <v>0</v>
      </c>
      <c r="Q439" s="300" t="s">
        <v>763</v>
      </c>
      <c r="R439" s="300" t="s">
        <v>764</v>
      </c>
      <c r="S439" s="300">
        <v>0</v>
      </c>
      <c r="T439" s="300" t="s">
        <v>763</v>
      </c>
      <c r="U439" s="300" t="s">
        <v>764</v>
      </c>
      <c r="V439" s="300" t="s">
        <v>873</v>
      </c>
      <c r="W439" s="300" t="s">
        <v>766</v>
      </c>
      <c r="X439" s="300" t="b">
        <v>1</v>
      </c>
      <c r="Y439" s="300">
        <v>31</v>
      </c>
      <c r="Z439" s="300" t="s">
        <v>767</v>
      </c>
      <c r="AA439" s="300" t="s">
        <v>767</v>
      </c>
      <c r="AB439" s="300" t="s">
        <v>66</v>
      </c>
      <c r="AC439" s="300" t="s">
        <v>66</v>
      </c>
      <c r="AD439" s="300">
        <v>2</v>
      </c>
      <c r="AE439" s="300" t="b">
        <v>0</v>
      </c>
      <c r="AF439" s="300" t="s">
        <v>768</v>
      </c>
      <c r="AG439" s="300" t="s">
        <v>769</v>
      </c>
      <c r="AH439" s="300">
        <v>0</v>
      </c>
      <c r="AI439" s="300">
        <v>0</v>
      </c>
      <c r="AJ439" s="300" t="s">
        <v>770</v>
      </c>
      <c r="AK439" s="300">
        <v>-1</v>
      </c>
      <c r="AL439" s="300" t="s">
        <v>771</v>
      </c>
      <c r="AM439" s="300">
        <v>0</v>
      </c>
      <c r="AN439" s="300" t="b">
        <v>0</v>
      </c>
      <c r="AO439" s="300">
        <v>-1</v>
      </c>
      <c r="AP439" s="300" t="s">
        <v>771</v>
      </c>
      <c r="AQ439" s="300">
        <v>0</v>
      </c>
      <c r="AR439" s="300" t="b">
        <v>0</v>
      </c>
      <c r="AS439" s="300">
        <v>0</v>
      </c>
      <c r="AT439" s="300" t="b">
        <v>1</v>
      </c>
      <c r="AU439" s="300">
        <v>0</v>
      </c>
      <c r="AV439" s="300" t="b">
        <v>0</v>
      </c>
      <c r="AW439" s="300" t="s">
        <v>1157</v>
      </c>
      <c r="AX439" s="300">
        <v>0</v>
      </c>
      <c r="AY439" s="300" t="s">
        <v>1157</v>
      </c>
      <c r="AZ439" s="300">
        <v>4</v>
      </c>
      <c r="BA439" s="300" t="b">
        <v>0</v>
      </c>
      <c r="BB439" s="300" t="b">
        <v>1</v>
      </c>
      <c r="BC439"/>
      <c r="BD439"/>
      <c r="BE439"/>
      <c r="BF439"/>
      <c r="BG439"/>
      <c r="BH439"/>
      <c r="BI439"/>
      <c r="BJ439"/>
      <c r="BK439"/>
      <c r="BL439"/>
      <c r="BM439"/>
      <c r="BN439"/>
      <c r="BO439"/>
      <c r="BP439"/>
      <c r="BQ439"/>
    </row>
    <row r="440" spans="5:69" ht="16.5" hidden="1" x14ac:dyDescent="0.3">
      <c r="E440" s="300" t="s">
        <v>760</v>
      </c>
      <c r="F440" s="300" t="s">
        <v>651</v>
      </c>
      <c r="G440" s="300">
        <v>20200101</v>
      </c>
      <c r="H440" s="300">
        <v>2020</v>
      </c>
      <c r="I440" s="300">
        <v>52</v>
      </c>
      <c r="J440" s="300">
        <v>2020</v>
      </c>
      <c r="K440" s="300">
        <v>562</v>
      </c>
      <c r="L440" s="300" t="s">
        <v>761</v>
      </c>
      <c r="M440" s="300" t="s">
        <v>451</v>
      </c>
      <c r="N440" s="300" t="s">
        <v>660</v>
      </c>
      <c r="O440" s="300" t="s">
        <v>762</v>
      </c>
      <c r="P440" s="300">
        <v>156</v>
      </c>
      <c r="Q440" s="300" t="s">
        <v>773</v>
      </c>
      <c r="R440" s="300" t="s">
        <v>774</v>
      </c>
      <c r="S440" s="300">
        <v>0</v>
      </c>
      <c r="T440" s="300" t="s">
        <v>763</v>
      </c>
      <c r="U440" s="300" t="s">
        <v>764</v>
      </c>
      <c r="V440" s="300" t="s">
        <v>873</v>
      </c>
      <c r="W440" s="300" t="s">
        <v>766</v>
      </c>
      <c r="X440" s="300" t="b">
        <v>1</v>
      </c>
      <c r="Y440" s="300">
        <v>31</v>
      </c>
      <c r="Z440" s="300" t="s">
        <v>767</v>
      </c>
      <c r="AA440" s="300" t="s">
        <v>767</v>
      </c>
      <c r="AB440" s="300" t="s">
        <v>66</v>
      </c>
      <c r="AC440" s="300" t="s">
        <v>66</v>
      </c>
      <c r="AD440" s="300">
        <v>2</v>
      </c>
      <c r="AE440" s="300" t="b">
        <v>0</v>
      </c>
      <c r="AF440" s="300" t="s">
        <v>768</v>
      </c>
      <c r="AG440" s="300" t="s">
        <v>769</v>
      </c>
      <c r="AH440" s="300">
        <v>0</v>
      </c>
      <c r="AI440" s="300">
        <v>0</v>
      </c>
      <c r="AJ440" s="300" t="s">
        <v>770</v>
      </c>
      <c r="AK440" s="300">
        <v>-1</v>
      </c>
      <c r="AL440" s="300" t="s">
        <v>771</v>
      </c>
      <c r="AM440" s="300">
        <v>0</v>
      </c>
      <c r="AN440" s="300" t="b">
        <v>0</v>
      </c>
      <c r="AO440" s="300">
        <v>-1</v>
      </c>
      <c r="AP440" s="300" t="s">
        <v>771</v>
      </c>
      <c r="AQ440" s="300">
        <v>0</v>
      </c>
      <c r="AR440" s="300" t="b">
        <v>0</v>
      </c>
      <c r="AS440" s="300">
        <v>0</v>
      </c>
      <c r="AT440" s="300" t="b">
        <v>0</v>
      </c>
      <c r="AU440" s="300">
        <v>0</v>
      </c>
      <c r="AV440" s="300" t="b">
        <v>0</v>
      </c>
      <c r="AW440" s="300" t="s">
        <v>1158</v>
      </c>
      <c r="AX440" s="300">
        <v>0</v>
      </c>
      <c r="AY440" s="300" t="s">
        <v>1158</v>
      </c>
      <c r="AZ440" s="300">
        <v>0</v>
      </c>
      <c r="BA440" s="300" t="b">
        <v>0</v>
      </c>
      <c r="BB440" s="300" t="b">
        <v>1</v>
      </c>
      <c r="BC440"/>
      <c r="BD440"/>
      <c r="BE440"/>
      <c r="BF440"/>
      <c r="BG440"/>
      <c r="BH440"/>
      <c r="BI440"/>
      <c r="BJ440"/>
      <c r="BK440"/>
      <c r="BL440"/>
      <c r="BM440"/>
      <c r="BN440"/>
      <c r="BO440"/>
      <c r="BP440"/>
      <c r="BQ440"/>
    </row>
    <row r="441" spans="5:69" ht="16.5" hidden="1" x14ac:dyDescent="0.3">
      <c r="E441" s="300" t="s">
        <v>760</v>
      </c>
      <c r="F441" s="300" t="s">
        <v>651</v>
      </c>
      <c r="G441" s="300">
        <v>20200101</v>
      </c>
      <c r="H441" s="300">
        <v>2020</v>
      </c>
      <c r="I441" s="300">
        <v>52</v>
      </c>
      <c r="J441" s="300">
        <v>2020</v>
      </c>
      <c r="K441" s="300">
        <v>562</v>
      </c>
      <c r="L441" s="300" t="s">
        <v>761</v>
      </c>
      <c r="M441" s="300" t="s">
        <v>451</v>
      </c>
      <c r="N441" s="300" t="s">
        <v>660</v>
      </c>
      <c r="O441" s="300" t="s">
        <v>762</v>
      </c>
      <c r="P441" s="300">
        <v>204</v>
      </c>
      <c r="Q441" s="300" t="s">
        <v>776</v>
      </c>
      <c r="R441" s="300" t="s">
        <v>432</v>
      </c>
      <c r="S441" s="300">
        <v>0</v>
      </c>
      <c r="T441" s="300" t="s">
        <v>763</v>
      </c>
      <c r="U441" s="300" t="s">
        <v>764</v>
      </c>
      <c r="V441" s="300" t="s">
        <v>873</v>
      </c>
      <c r="W441" s="300" t="s">
        <v>766</v>
      </c>
      <c r="X441" s="300" t="b">
        <v>1</v>
      </c>
      <c r="Y441" s="300">
        <v>31</v>
      </c>
      <c r="Z441" s="300" t="s">
        <v>767</v>
      </c>
      <c r="AA441" s="300" t="s">
        <v>767</v>
      </c>
      <c r="AB441" s="300" t="s">
        <v>66</v>
      </c>
      <c r="AC441" s="300" t="s">
        <v>66</v>
      </c>
      <c r="AD441" s="300">
        <v>2</v>
      </c>
      <c r="AE441" s="300" t="b">
        <v>0</v>
      </c>
      <c r="AF441" s="300" t="s">
        <v>768</v>
      </c>
      <c r="AG441" s="300" t="s">
        <v>769</v>
      </c>
      <c r="AH441" s="300">
        <v>0</v>
      </c>
      <c r="AI441" s="300">
        <v>0</v>
      </c>
      <c r="AJ441" s="300" t="s">
        <v>770</v>
      </c>
      <c r="AK441" s="300">
        <v>-1</v>
      </c>
      <c r="AL441" s="300" t="s">
        <v>771</v>
      </c>
      <c r="AM441" s="300">
        <v>0</v>
      </c>
      <c r="AN441" s="300" t="b">
        <v>0</v>
      </c>
      <c r="AO441" s="300">
        <v>-1</v>
      </c>
      <c r="AP441" s="300" t="s">
        <v>771</v>
      </c>
      <c r="AQ441" s="300">
        <v>0</v>
      </c>
      <c r="AR441" s="300" t="b">
        <v>0</v>
      </c>
      <c r="AS441" s="300">
        <v>0</v>
      </c>
      <c r="AT441" s="300" t="b">
        <v>0</v>
      </c>
      <c r="AU441" s="300">
        <v>0</v>
      </c>
      <c r="AV441" s="300" t="b">
        <v>0</v>
      </c>
      <c r="AW441" s="300" t="s">
        <v>1159</v>
      </c>
      <c r="AX441" s="300">
        <v>0</v>
      </c>
      <c r="AY441" s="300" t="s">
        <v>1159</v>
      </c>
      <c r="AZ441" s="300">
        <v>0</v>
      </c>
      <c r="BA441" s="300" t="b">
        <v>0</v>
      </c>
      <c r="BB441" s="300" t="b">
        <v>1</v>
      </c>
      <c r="BC441"/>
      <c r="BD441"/>
      <c r="BE441"/>
      <c r="BF441"/>
      <c r="BG441"/>
      <c r="BH441"/>
      <c r="BI441"/>
      <c r="BJ441"/>
      <c r="BK441"/>
      <c r="BL441"/>
      <c r="BM441"/>
      <c r="BN441"/>
      <c r="BO441"/>
      <c r="BP441"/>
      <c r="BQ441"/>
    </row>
    <row r="442" spans="5:69" ht="16.5" hidden="1" x14ac:dyDescent="0.3">
      <c r="E442" s="300" t="s">
        <v>760</v>
      </c>
      <c r="F442" s="300" t="s">
        <v>651</v>
      </c>
      <c r="G442" s="300">
        <v>20200101</v>
      </c>
      <c r="H442" s="300">
        <v>2020</v>
      </c>
      <c r="I442" s="300">
        <v>52</v>
      </c>
      <c r="J442" s="300">
        <v>2020</v>
      </c>
      <c r="K442" s="300">
        <v>562</v>
      </c>
      <c r="L442" s="300" t="s">
        <v>761</v>
      </c>
      <c r="M442" s="300" t="s">
        <v>451</v>
      </c>
      <c r="N442" s="300" t="s">
        <v>660</v>
      </c>
      <c r="O442" s="300" t="s">
        <v>762</v>
      </c>
      <c r="P442" s="300">
        <v>251</v>
      </c>
      <c r="Q442" s="300" t="s">
        <v>778</v>
      </c>
      <c r="R442" s="300" t="s">
        <v>779</v>
      </c>
      <c r="S442" s="300">
        <v>0</v>
      </c>
      <c r="T442" s="300" t="s">
        <v>763</v>
      </c>
      <c r="U442" s="300" t="s">
        <v>764</v>
      </c>
      <c r="V442" s="300" t="s">
        <v>873</v>
      </c>
      <c r="W442" s="300" t="s">
        <v>766</v>
      </c>
      <c r="X442" s="300" t="b">
        <v>1</v>
      </c>
      <c r="Y442" s="300">
        <v>31</v>
      </c>
      <c r="Z442" s="300" t="s">
        <v>767</v>
      </c>
      <c r="AA442" s="300" t="s">
        <v>767</v>
      </c>
      <c r="AB442" s="300" t="s">
        <v>66</v>
      </c>
      <c r="AC442" s="300" t="s">
        <v>66</v>
      </c>
      <c r="AD442" s="300">
        <v>2</v>
      </c>
      <c r="AE442" s="300" t="b">
        <v>0</v>
      </c>
      <c r="AF442" s="300" t="s">
        <v>768</v>
      </c>
      <c r="AG442" s="300" t="s">
        <v>769</v>
      </c>
      <c r="AH442" s="300">
        <v>0</v>
      </c>
      <c r="AI442" s="300">
        <v>0</v>
      </c>
      <c r="AJ442" s="300" t="s">
        <v>770</v>
      </c>
      <c r="AK442" s="300">
        <v>-1</v>
      </c>
      <c r="AL442" s="300" t="s">
        <v>771</v>
      </c>
      <c r="AM442" s="300">
        <v>0</v>
      </c>
      <c r="AN442" s="300" t="b">
        <v>0</v>
      </c>
      <c r="AO442" s="300">
        <v>-1</v>
      </c>
      <c r="AP442" s="300" t="s">
        <v>771</v>
      </c>
      <c r="AQ442" s="300">
        <v>0</v>
      </c>
      <c r="AR442" s="300" t="b">
        <v>0</v>
      </c>
      <c r="AS442" s="300">
        <v>0</v>
      </c>
      <c r="AT442" s="300" t="b">
        <v>0</v>
      </c>
      <c r="AU442" s="300">
        <v>0</v>
      </c>
      <c r="AV442" s="300" t="b">
        <v>0</v>
      </c>
      <c r="AW442" s="300" t="s">
        <v>1160</v>
      </c>
      <c r="AX442" s="300">
        <v>0</v>
      </c>
      <c r="AY442" s="300" t="s">
        <v>1160</v>
      </c>
      <c r="AZ442" s="300">
        <v>0</v>
      </c>
      <c r="BA442" s="300" t="b">
        <v>0</v>
      </c>
      <c r="BB442" s="300" t="b">
        <v>1</v>
      </c>
      <c r="BC442"/>
      <c r="BD442"/>
      <c r="BE442"/>
      <c r="BF442"/>
      <c r="BG442"/>
      <c r="BH442"/>
      <c r="BI442"/>
      <c r="BJ442"/>
      <c r="BK442"/>
      <c r="BL442"/>
      <c r="BM442"/>
      <c r="BN442"/>
      <c r="BO442"/>
      <c r="BP442"/>
      <c r="BQ442"/>
    </row>
    <row r="443" spans="5:69" ht="16.5" hidden="1" x14ac:dyDescent="0.3">
      <c r="E443" s="300" t="s">
        <v>760</v>
      </c>
      <c r="F443" s="300" t="s">
        <v>651</v>
      </c>
      <c r="G443" s="300">
        <v>20200101</v>
      </c>
      <c r="H443" s="300">
        <v>2020</v>
      </c>
      <c r="I443" s="300">
        <v>52</v>
      </c>
      <c r="J443" s="300">
        <v>2020</v>
      </c>
      <c r="K443" s="300">
        <v>562</v>
      </c>
      <c r="L443" s="300" t="s">
        <v>761</v>
      </c>
      <c r="M443" s="300" t="s">
        <v>451</v>
      </c>
      <c r="N443" s="300" t="s">
        <v>660</v>
      </c>
      <c r="O443" s="300" t="s">
        <v>762</v>
      </c>
      <c r="P443" s="300">
        <v>288</v>
      </c>
      <c r="Q443" s="300" t="s">
        <v>784</v>
      </c>
      <c r="R443" s="300" t="s">
        <v>428</v>
      </c>
      <c r="S443" s="300">
        <v>0</v>
      </c>
      <c r="T443" s="300" t="s">
        <v>763</v>
      </c>
      <c r="U443" s="300" t="s">
        <v>764</v>
      </c>
      <c r="V443" s="300" t="s">
        <v>873</v>
      </c>
      <c r="W443" s="300" t="s">
        <v>766</v>
      </c>
      <c r="X443" s="300" t="b">
        <v>1</v>
      </c>
      <c r="Y443" s="300">
        <v>31</v>
      </c>
      <c r="Z443" s="300" t="s">
        <v>767</v>
      </c>
      <c r="AA443" s="300" t="s">
        <v>767</v>
      </c>
      <c r="AB443" s="300" t="s">
        <v>66</v>
      </c>
      <c r="AC443" s="300" t="s">
        <v>66</v>
      </c>
      <c r="AD443" s="300">
        <v>2</v>
      </c>
      <c r="AE443" s="300" t="b">
        <v>0</v>
      </c>
      <c r="AF443" s="300" t="s">
        <v>768</v>
      </c>
      <c r="AG443" s="300" t="s">
        <v>769</v>
      </c>
      <c r="AH443" s="300">
        <v>0</v>
      </c>
      <c r="AI443" s="300">
        <v>0</v>
      </c>
      <c r="AJ443" s="300" t="s">
        <v>770</v>
      </c>
      <c r="AK443" s="300">
        <v>-1</v>
      </c>
      <c r="AL443" s="300" t="s">
        <v>771</v>
      </c>
      <c r="AM443" s="300">
        <v>0</v>
      </c>
      <c r="AN443" s="300" t="b">
        <v>0</v>
      </c>
      <c r="AO443" s="300">
        <v>-1</v>
      </c>
      <c r="AP443" s="300" t="s">
        <v>771</v>
      </c>
      <c r="AQ443" s="300">
        <v>0</v>
      </c>
      <c r="AR443" s="300" t="b">
        <v>0</v>
      </c>
      <c r="AS443" s="300">
        <v>0</v>
      </c>
      <c r="AT443" s="300" t="b">
        <v>0</v>
      </c>
      <c r="AU443" s="300">
        <v>0</v>
      </c>
      <c r="AV443" s="300" t="b">
        <v>0</v>
      </c>
      <c r="AW443" s="300" t="s">
        <v>1161</v>
      </c>
      <c r="AX443" s="300">
        <v>0</v>
      </c>
      <c r="AY443" s="300" t="s">
        <v>1161</v>
      </c>
      <c r="AZ443" s="300">
        <v>0</v>
      </c>
      <c r="BA443" s="300" t="b">
        <v>0</v>
      </c>
      <c r="BB443" s="300" t="b">
        <v>1</v>
      </c>
      <c r="BC443"/>
      <c r="BD443"/>
      <c r="BE443"/>
      <c r="BF443"/>
      <c r="BG443"/>
      <c r="BH443"/>
      <c r="BI443"/>
      <c r="BJ443"/>
      <c r="BK443"/>
      <c r="BL443"/>
      <c r="BM443"/>
      <c r="BN443"/>
      <c r="BO443"/>
      <c r="BP443"/>
      <c r="BQ443"/>
    </row>
    <row r="444" spans="5:69" ht="16.5" hidden="1" x14ac:dyDescent="0.3">
      <c r="E444" s="300" t="s">
        <v>760</v>
      </c>
      <c r="F444" s="300" t="s">
        <v>651</v>
      </c>
      <c r="G444" s="300">
        <v>20200101</v>
      </c>
      <c r="H444" s="300">
        <v>2020</v>
      </c>
      <c r="I444" s="300">
        <v>52</v>
      </c>
      <c r="J444" s="300">
        <v>2020</v>
      </c>
      <c r="K444" s="300">
        <v>562</v>
      </c>
      <c r="L444" s="300" t="s">
        <v>761</v>
      </c>
      <c r="M444" s="300" t="s">
        <v>451</v>
      </c>
      <c r="N444" s="300" t="s">
        <v>660</v>
      </c>
      <c r="O444" s="300" t="s">
        <v>762</v>
      </c>
      <c r="P444" s="300">
        <v>384</v>
      </c>
      <c r="Q444" s="300" t="s">
        <v>786</v>
      </c>
      <c r="R444" s="300" t="s">
        <v>559</v>
      </c>
      <c r="S444" s="300">
        <v>0</v>
      </c>
      <c r="T444" s="300" t="s">
        <v>763</v>
      </c>
      <c r="U444" s="300" t="s">
        <v>764</v>
      </c>
      <c r="V444" s="300" t="s">
        <v>873</v>
      </c>
      <c r="W444" s="300" t="s">
        <v>766</v>
      </c>
      <c r="X444" s="300" t="b">
        <v>1</v>
      </c>
      <c r="Y444" s="300">
        <v>31</v>
      </c>
      <c r="Z444" s="300" t="s">
        <v>767</v>
      </c>
      <c r="AA444" s="300" t="s">
        <v>767</v>
      </c>
      <c r="AB444" s="300" t="s">
        <v>66</v>
      </c>
      <c r="AC444" s="300" t="s">
        <v>66</v>
      </c>
      <c r="AD444" s="300">
        <v>2</v>
      </c>
      <c r="AE444" s="300" t="b">
        <v>0</v>
      </c>
      <c r="AF444" s="300" t="s">
        <v>768</v>
      </c>
      <c r="AG444" s="300" t="s">
        <v>769</v>
      </c>
      <c r="AH444" s="300">
        <v>0</v>
      </c>
      <c r="AI444" s="300">
        <v>0</v>
      </c>
      <c r="AJ444" s="300" t="s">
        <v>770</v>
      </c>
      <c r="AK444" s="300">
        <v>-1</v>
      </c>
      <c r="AL444" s="300" t="s">
        <v>771</v>
      </c>
      <c r="AM444" s="300">
        <v>0</v>
      </c>
      <c r="AN444" s="300" t="b">
        <v>0</v>
      </c>
      <c r="AO444" s="300">
        <v>-1</v>
      </c>
      <c r="AP444" s="300" t="s">
        <v>771</v>
      </c>
      <c r="AQ444" s="300">
        <v>0</v>
      </c>
      <c r="AR444" s="300" t="b">
        <v>0</v>
      </c>
      <c r="AS444" s="300">
        <v>0</v>
      </c>
      <c r="AT444" s="300" t="b">
        <v>0</v>
      </c>
      <c r="AU444" s="300">
        <v>0</v>
      </c>
      <c r="AV444" s="300" t="b">
        <v>0</v>
      </c>
      <c r="AW444" s="300" t="s">
        <v>1162</v>
      </c>
      <c r="AX444" s="300">
        <v>0</v>
      </c>
      <c r="AY444" s="300" t="s">
        <v>1162</v>
      </c>
      <c r="AZ444" s="300">
        <v>0</v>
      </c>
      <c r="BA444" s="300" t="b">
        <v>0</v>
      </c>
      <c r="BB444" s="300" t="b">
        <v>1</v>
      </c>
      <c r="BC444"/>
      <c r="BD444"/>
      <c r="BE444"/>
      <c r="BF444"/>
      <c r="BG444"/>
      <c r="BH444"/>
      <c r="BI444"/>
      <c r="BJ444"/>
      <c r="BK444"/>
      <c r="BL444"/>
      <c r="BM444"/>
      <c r="BN444"/>
      <c r="BO444"/>
      <c r="BP444"/>
      <c r="BQ444"/>
    </row>
    <row r="445" spans="5:69" ht="16.5" hidden="1" x14ac:dyDescent="0.3">
      <c r="E445" s="300" t="s">
        <v>760</v>
      </c>
      <c r="F445" s="300" t="s">
        <v>651</v>
      </c>
      <c r="G445" s="300">
        <v>20200101</v>
      </c>
      <c r="H445" s="300">
        <v>2020</v>
      </c>
      <c r="I445" s="300">
        <v>52</v>
      </c>
      <c r="J445" s="300">
        <v>2020</v>
      </c>
      <c r="K445" s="300">
        <v>562</v>
      </c>
      <c r="L445" s="300" t="s">
        <v>761</v>
      </c>
      <c r="M445" s="300" t="s">
        <v>451</v>
      </c>
      <c r="N445" s="300" t="s">
        <v>660</v>
      </c>
      <c r="O445" s="300" t="s">
        <v>762</v>
      </c>
      <c r="P445" s="300">
        <v>566</v>
      </c>
      <c r="Q445" s="300" t="s">
        <v>791</v>
      </c>
      <c r="R445" s="300" t="s">
        <v>434</v>
      </c>
      <c r="S445" s="300">
        <v>0</v>
      </c>
      <c r="T445" s="300" t="s">
        <v>763</v>
      </c>
      <c r="U445" s="300" t="s">
        <v>764</v>
      </c>
      <c r="V445" s="300" t="s">
        <v>873</v>
      </c>
      <c r="W445" s="300" t="s">
        <v>766</v>
      </c>
      <c r="X445" s="300" t="b">
        <v>1</v>
      </c>
      <c r="Y445" s="300">
        <v>31</v>
      </c>
      <c r="Z445" s="300" t="s">
        <v>767</v>
      </c>
      <c r="AA445" s="300" t="s">
        <v>767</v>
      </c>
      <c r="AB445" s="300" t="s">
        <v>66</v>
      </c>
      <c r="AC445" s="300" t="s">
        <v>66</v>
      </c>
      <c r="AD445" s="300">
        <v>2</v>
      </c>
      <c r="AE445" s="300" t="b">
        <v>0</v>
      </c>
      <c r="AF445" s="300" t="s">
        <v>768</v>
      </c>
      <c r="AG445" s="300" t="s">
        <v>769</v>
      </c>
      <c r="AH445" s="300">
        <v>0</v>
      </c>
      <c r="AI445" s="300">
        <v>0</v>
      </c>
      <c r="AJ445" s="300" t="s">
        <v>770</v>
      </c>
      <c r="AK445" s="300">
        <v>-1</v>
      </c>
      <c r="AL445" s="300" t="s">
        <v>771</v>
      </c>
      <c r="AM445" s="300">
        <v>0</v>
      </c>
      <c r="AN445" s="300" t="b">
        <v>0</v>
      </c>
      <c r="AO445" s="300">
        <v>-1</v>
      </c>
      <c r="AP445" s="300" t="s">
        <v>771</v>
      </c>
      <c r="AQ445" s="300">
        <v>0</v>
      </c>
      <c r="AR445" s="300" t="b">
        <v>0</v>
      </c>
      <c r="AS445" s="300">
        <v>0</v>
      </c>
      <c r="AT445" s="300" t="b">
        <v>0</v>
      </c>
      <c r="AU445" s="300">
        <v>0</v>
      </c>
      <c r="AV445" s="300" t="b">
        <v>0</v>
      </c>
      <c r="AW445" s="300" t="s">
        <v>1163</v>
      </c>
      <c r="AX445" s="300">
        <v>0</v>
      </c>
      <c r="AY445" s="300" t="s">
        <v>1163</v>
      </c>
      <c r="AZ445" s="300">
        <v>0</v>
      </c>
      <c r="BA445" s="300" t="b">
        <v>0</v>
      </c>
      <c r="BB445" s="300" t="b">
        <v>1</v>
      </c>
      <c r="BC445"/>
      <c r="BD445"/>
      <c r="BE445"/>
      <c r="BF445"/>
      <c r="BG445"/>
      <c r="BH445"/>
      <c r="BI445"/>
      <c r="BJ445"/>
      <c r="BK445"/>
      <c r="BL445"/>
      <c r="BM445"/>
      <c r="BN445"/>
      <c r="BO445"/>
      <c r="BP445"/>
      <c r="BQ445"/>
    </row>
    <row r="446" spans="5:69" ht="16.5" hidden="1" x14ac:dyDescent="0.3">
      <c r="E446" s="300" t="s">
        <v>760</v>
      </c>
      <c r="F446" s="300" t="s">
        <v>651</v>
      </c>
      <c r="G446" s="300">
        <v>20200101</v>
      </c>
      <c r="H446" s="300">
        <v>2020</v>
      </c>
      <c r="I446" s="300">
        <v>52</v>
      </c>
      <c r="J446" s="300">
        <v>2020</v>
      </c>
      <c r="K446" s="300">
        <v>562</v>
      </c>
      <c r="L446" s="300" t="s">
        <v>761</v>
      </c>
      <c r="M446" s="300" t="s">
        <v>451</v>
      </c>
      <c r="N446" s="300" t="s">
        <v>660</v>
      </c>
      <c r="O446" s="300" t="s">
        <v>762</v>
      </c>
      <c r="P446" s="300">
        <v>643</v>
      </c>
      <c r="Q446" s="300" t="s">
        <v>793</v>
      </c>
      <c r="R446" s="300" t="s">
        <v>794</v>
      </c>
      <c r="S446" s="300">
        <v>0</v>
      </c>
      <c r="T446" s="300" t="s">
        <v>763</v>
      </c>
      <c r="U446" s="300" t="s">
        <v>764</v>
      </c>
      <c r="V446" s="300" t="s">
        <v>873</v>
      </c>
      <c r="W446" s="300" t="s">
        <v>766</v>
      </c>
      <c r="X446" s="300" t="b">
        <v>1</v>
      </c>
      <c r="Y446" s="300">
        <v>31</v>
      </c>
      <c r="Z446" s="300" t="s">
        <v>767</v>
      </c>
      <c r="AA446" s="300" t="s">
        <v>767</v>
      </c>
      <c r="AB446" s="300" t="s">
        <v>66</v>
      </c>
      <c r="AC446" s="300" t="s">
        <v>66</v>
      </c>
      <c r="AD446" s="300">
        <v>2</v>
      </c>
      <c r="AE446" s="300" t="b">
        <v>0</v>
      </c>
      <c r="AF446" s="300" t="s">
        <v>768</v>
      </c>
      <c r="AG446" s="300" t="s">
        <v>769</v>
      </c>
      <c r="AH446" s="300">
        <v>0</v>
      </c>
      <c r="AI446" s="300">
        <v>0</v>
      </c>
      <c r="AJ446" s="300" t="s">
        <v>770</v>
      </c>
      <c r="AK446" s="300">
        <v>-1</v>
      </c>
      <c r="AL446" s="300" t="s">
        <v>771</v>
      </c>
      <c r="AM446" s="300">
        <v>0</v>
      </c>
      <c r="AN446" s="300" t="b">
        <v>0</v>
      </c>
      <c r="AO446" s="300">
        <v>-1</v>
      </c>
      <c r="AP446" s="300" t="s">
        <v>771</v>
      </c>
      <c r="AQ446" s="300">
        <v>0</v>
      </c>
      <c r="AR446" s="300" t="b">
        <v>0</v>
      </c>
      <c r="AS446" s="300">
        <v>0</v>
      </c>
      <c r="AT446" s="300" t="b">
        <v>0</v>
      </c>
      <c r="AU446" s="300">
        <v>0</v>
      </c>
      <c r="AV446" s="300" t="b">
        <v>0</v>
      </c>
      <c r="AW446" s="300" t="s">
        <v>1164</v>
      </c>
      <c r="AX446" s="300">
        <v>0</v>
      </c>
      <c r="AY446" s="300" t="s">
        <v>1164</v>
      </c>
      <c r="AZ446" s="300">
        <v>0</v>
      </c>
      <c r="BA446" s="300" t="b">
        <v>0</v>
      </c>
      <c r="BB446" s="300" t="b">
        <v>1</v>
      </c>
      <c r="BC446"/>
      <c r="BD446"/>
      <c r="BE446"/>
      <c r="BF446"/>
      <c r="BG446"/>
      <c r="BH446"/>
      <c r="BI446"/>
      <c r="BJ446"/>
      <c r="BK446"/>
      <c r="BL446"/>
      <c r="BM446"/>
      <c r="BN446"/>
      <c r="BO446"/>
      <c r="BP446"/>
      <c r="BQ446"/>
    </row>
    <row r="447" spans="5:69" ht="16.5" hidden="1" x14ac:dyDescent="0.3">
      <c r="E447" s="300" t="s">
        <v>760</v>
      </c>
      <c r="F447" s="300" t="s">
        <v>651</v>
      </c>
      <c r="G447" s="300">
        <v>20200101</v>
      </c>
      <c r="H447" s="300">
        <v>2020</v>
      </c>
      <c r="I447" s="300">
        <v>52</v>
      </c>
      <c r="J447" s="300">
        <v>2020</v>
      </c>
      <c r="K447" s="300">
        <v>562</v>
      </c>
      <c r="L447" s="300" t="s">
        <v>761</v>
      </c>
      <c r="M447" s="300" t="s">
        <v>451</v>
      </c>
      <c r="N447" s="300" t="s">
        <v>660</v>
      </c>
      <c r="O447" s="300" t="s">
        <v>762</v>
      </c>
      <c r="P447" s="300">
        <v>724</v>
      </c>
      <c r="Q447" s="300" t="s">
        <v>801</v>
      </c>
      <c r="R447" s="300" t="s">
        <v>802</v>
      </c>
      <c r="S447" s="300">
        <v>0</v>
      </c>
      <c r="T447" s="300" t="s">
        <v>763</v>
      </c>
      <c r="U447" s="300" t="s">
        <v>764</v>
      </c>
      <c r="V447" s="300" t="s">
        <v>873</v>
      </c>
      <c r="W447" s="300" t="s">
        <v>766</v>
      </c>
      <c r="X447" s="300" t="b">
        <v>1</v>
      </c>
      <c r="Y447" s="300">
        <v>31</v>
      </c>
      <c r="Z447" s="300" t="s">
        <v>767</v>
      </c>
      <c r="AA447" s="300" t="s">
        <v>767</v>
      </c>
      <c r="AB447" s="300" t="s">
        <v>66</v>
      </c>
      <c r="AC447" s="300" t="s">
        <v>66</v>
      </c>
      <c r="AD447" s="300">
        <v>2</v>
      </c>
      <c r="AE447" s="300" t="b">
        <v>0</v>
      </c>
      <c r="AF447" s="300" t="s">
        <v>768</v>
      </c>
      <c r="AG447" s="300" t="s">
        <v>769</v>
      </c>
      <c r="AH447" s="300">
        <v>0</v>
      </c>
      <c r="AI447" s="300">
        <v>0</v>
      </c>
      <c r="AJ447" s="300" t="s">
        <v>770</v>
      </c>
      <c r="AK447" s="300">
        <v>-1</v>
      </c>
      <c r="AL447" s="300" t="s">
        <v>771</v>
      </c>
      <c r="AM447" s="300">
        <v>0</v>
      </c>
      <c r="AN447" s="300" t="b">
        <v>0</v>
      </c>
      <c r="AO447" s="300">
        <v>-1</v>
      </c>
      <c r="AP447" s="300" t="s">
        <v>771</v>
      </c>
      <c r="AQ447" s="300">
        <v>0</v>
      </c>
      <c r="AR447" s="300" t="b">
        <v>0</v>
      </c>
      <c r="AS447" s="300">
        <v>0</v>
      </c>
      <c r="AT447" s="300" t="b">
        <v>0</v>
      </c>
      <c r="AU447" s="300">
        <v>0</v>
      </c>
      <c r="AV447" s="300" t="b">
        <v>0</v>
      </c>
      <c r="AW447" s="300" t="s">
        <v>1165</v>
      </c>
      <c r="AX447" s="300">
        <v>0</v>
      </c>
      <c r="AY447" s="300" t="s">
        <v>1165</v>
      </c>
      <c r="AZ447" s="300">
        <v>0</v>
      </c>
      <c r="BA447" s="300" t="b">
        <v>0</v>
      </c>
      <c r="BB447" s="300" t="b">
        <v>1</v>
      </c>
      <c r="BC447"/>
      <c r="BD447"/>
      <c r="BE447"/>
      <c r="BF447"/>
      <c r="BG447"/>
      <c r="BH447"/>
      <c r="BI447"/>
      <c r="BJ447"/>
      <c r="BK447"/>
      <c r="BL447"/>
      <c r="BM447"/>
      <c r="BN447"/>
      <c r="BO447"/>
      <c r="BP447"/>
      <c r="BQ447"/>
    </row>
    <row r="448" spans="5:69" ht="16.5" hidden="1" x14ac:dyDescent="0.3">
      <c r="E448" s="300" t="s">
        <v>760</v>
      </c>
      <c r="F448" s="300" t="s">
        <v>651</v>
      </c>
      <c r="G448" s="300">
        <v>20200101</v>
      </c>
      <c r="H448" s="300">
        <v>2020</v>
      </c>
      <c r="I448" s="300">
        <v>52</v>
      </c>
      <c r="J448" s="300">
        <v>2020</v>
      </c>
      <c r="K448" s="300">
        <v>562</v>
      </c>
      <c r="L448" s="300" t="s">
        <v>761</v>
      </c>
      <c r="M448" s="300" t="s">
        <v>451</v>
      </c>
      <c r="N448" s="300" t="s">
        <v>660</v>
      </c>
      <c r="O448" s="300" t="s">
        <v>762</v>
      </c>
      <c r="P448" s="300">
        <v>752</v>
      </c>
      <c r="Q448" s="300" t="s">
        <v>804</v>
      </c>
      <c r="R448" s="300" t="s">
        <v>805</v>
      </c>
      <c r="S448" s="300">
        <v>0</v>
      </c>
      <c r="T448" s="300" t="s">
        <v>763</v>
      </c>
      <c r="U448" s="300" t="s">
        <v>764</v>
      </c>
      <c r="V448" s="300" t="s">
        <v>873</v>
      </c>
      <c r="W448" s="300" t="s">
        <v>766</v>
      </c>
      <c r="X448" s="300" t="b">
        <v>1</v>
      </c>
      <c r="Y448" s="300">
        <v>31</v>
      </c>
      <c r="Z448" s="300" t="s">
        <v>767</v>
      </c>
      <c r="AA448" s="300" t="s">
        <v>767</v>
      </c>
      <c r="AB448" s="300" t="s">
        <v>66</v>
      </c>
      <c r="AC448" s="300" t="s">
        <v>66</v>
      </c>
      <c r="AD448" s="300">
        <v>2</v>
      </c>
      <c r="AE448" s="300" t="b">
        <v>0</v>
      </c>
      <c r="AF448" s="300" t="s">
        <v>768</v>
      </c>
      <c r="AG448" s="300" t="s">
        <v>769</v>
      </c>
      <c r="AH448" s="300">
        <v>0</v>
      </c>
      <c r="AI448" s="300">
        <v>0</v>
      </c>
      <c r="AJ448" s="300" t="s">
        <v>770</v>
      </c>
      <c r="AK448" s="300">
        <v>-1</v>
      </c>
      <c r="AL448" s="300" t="s">
        <v>771</v>
      </c>
      <c r="AM448" s="300">
        <v>0</v>
      </c>
      <c r="AN448" s="300" t="b">
        <v>0</v>
      </c>
      <c r="AO448" s="300">
        <v>-1</v>
      </c>
      <c r="AP448" s="300" t="s">
        <v>771</v>
      </c>
      <c r="AQ448" s="300">
        <v>0</v>
      </c>
      <c r="AR448" s="300" t="b">
        <v>0</v>
      </c>
      <c r="AS448" s="300">
        <v>0</v>
      </c>
      <c r="AT448" s="300" t="b">
        <v>0</v>
      </c>
      <c r="AU448" s="300">
        <v>0</v>
      </c>
      <c r="AV448" s="300" t="b">
        <v>0</v>
      </c>
      <c r="AW448" s="300" t="s">
        <v>1166</v>
      </c>
      <c r="AX448" s="300">
        <v>0</v>
      </c>
      <c r="AY448" s="300" t="s">
        <v>1166</v>
      </c>
      <c r="AZ448" s="300">
        <v>0</v>
      </c>
      <c r="BA448" s="300" t="b">
        <v>0</v>
      </c>
      <c r="BB448" s="300" t="b">
        <v>1</v>
      </c>
      <c r="BC448"/>
      <c r="BD448"/>
      <c r="BE448"/>
      <c r="BF448"/>
      <c r="BG448"/>
      <c r="BH448"/>
      <c r="BI448"/>
      <c r="BJ448"/>
      <c r="BK448"/>
      <c r="BL448"/>
      <c r="BM448"/>
      <c r="BN448"/>
      <c r="BO448"/>
      <c r="BP448"/>
      <c r="BQ448"/>
    </row>
    <row r="449" spans="5:69" ht="16.5" hidden="1" x14ac:dyDescent="0.3">
      <c r="E449" s="300" t="s">
        <v>760</v>
      </c>
      <c r="F449" s="300" t="s">
        <v>651</v>
      </c>
      <c r="G449" s="300">
        <v>20200101</v>
      </c>
      <c r="H449" s="300">
        <v>2020</v>
      </c>
      <c r="I449" s="300">
        <v>52</v>
      </c>
      <c r="J449" s="300">
        <v>2020</v>
      </c>
      <c r="K449" s="300">
        <v>562</v>
      </c>
      <c r="L449" s="300" t="s">
        <v>761</v>
      </c>
      <c r="M449" s="300" t="s">
        <v>451</v>
      </c>
      <c r="N449" s="300" t="s">
        <v>660</v>
      </c>
      <c r="O449" s="300" t="s">
        <v>762</v>
      </c>
      <c r="P449" s="300">
        <v>768</v>
      </c>
      <c r="Q449" s="300" t="s">
        <v>807</v>
      </c>
      <c r="R449" s="300" t="s">
        <v>442</v>
      </c>
      <c r="S449" s="300">
        <v>0</v>
      </c>
      <c r="T449" s="300" t="s">
        <v>763</v>
      </c>
      <c r="U449" s="300" t="s">
        <v>764</v>
      </c>
      <c r="V449" s="300" t="s">
        <v>873</v>
      </c>
      <c r="W449" s="300" t="s">
        <v>766</v>
      </c>
      <c r="X449" s="300" t="b">
        <v>1</v>
      </c>
      <c r="Y449" s="300">
        <v>31</v>
      </c>
      <c r="Z449" s="300" t="s">
        <v>767</v>
      </c>
      <c r="AA449" s="300" t="s">
        <v>767</v>
      </c>
      <c r="AB449" s="300" t="s">
        <v>66</v>
      </c>
      <c r="AC449" s="300" t="s">
        <v>66</v>
      </c>
      <c r="AD449" s="300">
        <v>2</v>
      </c>
      <c r="AE449" s="300" t="b">
        <v>0</v>
      </c>
      <c r="AF449" s="300" t="s">
        <v>768</v>
      </c>
      <c r="AG449" s="300" t="s">
        <v>769</v>
      </c>
      <c r="AH449" s="300">
        <v>0</v>
      </c>
      <c r="AI449" s="300">
        <v>0</v>
      </c>
      <c r="AJ449" s="300" t="s">
        <v>770</v>
      </c>
      <c r="AK449" s="300">
        <v>-1</v>
      </c>
      <c r="AL449" s="300" t="s">
        <v>771</v>
      </c>
      <c r="AM449" s="300">
        <v>0</v>
      </c>
      <c r="AN449" s="300" t="b">
        <v>0</v>
      </c>
      <c r="AO449" s="300">
        <v>-1</v>
      </c>
      <c r="AP449" s="300" t="s">
        <v>771</v>
      </c>
      <c r="AQ449" s="300">
        <v>0</v>
      </c>
      <c r="AR449" s="300" t="b">
        <v>0</v>
      </c>
      <c r="AS449" s="300">
        <v>0</v>
      </c>
      <c r="AT449" s="300" t="b">
        <v>0</v>
      </c>
      <c r="AU449" s="300">
        <v>0</v>
      </c>
      <c r="AV449" s="300" t="b">
        <v>0</v>
      </c>
      <c r="AW449" s="300" t="s">
        <v>1167</v>
      </c>
      <c r="AX449" s="300">
        <v>0</v>
      </c>
      <c r="AY449" s="300" t="s">
        <v>1167</v>
      </c>
      <c r="AZ449" s="300">
        <v>0</v>
      </c>
      <c r="BA449" s="300" t="b">
        <v>0</v>
      </c>
      <c r="BB449" s="300" t="b">
        <v>1</v>
      </c>
      <c r="BC449"/>
      <c r="BD449"/>
      <c r="BE449"/>
      <c r="BF449"/>
      <c r="BG449"/>
      <c r="BH449"/>
      <c r="BI449"/>
      <c r="BJ449"/>
      <c r="BK449"/>
      <c r="BL449"/>
      <c r="BM449"/>
      <c r="BN449"/>
      <c r="BO449"/>
      <c r="BP449"/>
      <c r="BQ449"/>
    </row>
    <row r="450" spans="5:69" ht="16.5" hidden="1" x14ac:dyDescent="0.3">
      <c r="E450" s="300" t="s">
        <v>760</v>
      </c>
      <c r="F450" s="300" t="s">
        <v>651</v>
      </c>
      <c r="G450" s="300">
        <v>20200101</v>
      </c>
      <c r="H450" s="300">
        <v>2020</v>
      </c>
      <c r="I450" s="300">
        <v>52</v>
      </c>
      <c r="J450" s="300">
        <v>2020</v>
      </c>
      <c r="K450" s="300">
        <v>562</v>
      </c>
      <c r="L450" s="300" t="s">
        <v>761</v>
      </c>
      <c r="M450" s="300" t="s">
        <v>451</v>
      </c>
      <c r="N450" s="300" t="s">
        <v>660</v>
      </c>
      <c r="O450" s="300" t="s">
        <v>762</v>
      </c>
      <c r="P450" s="300">
        <v>842</v>
      </c>
      <c r="Q450" s="300" t="s">
        <v>809</v>
      </c>
      <c r="R450" s="300" t="s">
        <v>809</v>
      </c>
      <c r="S450" s="300">
        <v>0</v>
      </c>
      <c r="T450" s="300" t="s">
        <v>763</v>
      </c>
      <c r="U450" s="300" t="s">
        <v>764</v>
      </c>
      <c r="V450" s="300" t="s">
        <v>873</v>
      </c>
      <c r="W450" s="300" t="s">
        <v>766</v>
      </c>
      <c r="X450" s="300" t="b">
        <v>1</v>
      </c>
      <c r="Y450" s="300">
        <v>31</v>
      </c>
      <c r="Z450" s="300" t="s">
        <v>767</v>
      </c>
      <c r="AA450" s="300" t="s">
        <v>767</v>
      </c>
      <c r="AB450" s="300" t="s">
        <v>66</v>
      </c>
      <c r="AC450" s="300" t="s">
        <v>66</v>
      </c>
      <c r="AD450" s="300">
        <v>2</v>
      </c>
      <c r="AE450" s="300" t="b">
        <v>0</v>
      </c>
      <c r="AF450" s="300" t="s">
        <v>768</v>
      </c>
      <c r="AG450" s="300" t="s">
        <v>769</v>
      </c>
      <c r="AH450" s="300">
        <v>0</v>
      </c>
      <c r="AI450" s="300">
        <v>0</v>
      </c>
      <c r="AJ450" s="300" t="s">
        <v>770</v>
      </c>
      <c r="AK450" s="300">
        <v>-1</v>
      </c>
      <c r="AL450" s="300" t="s">
        <v>771</v>
      </c>
      <c r="AM450" s="300">
        <v>0</v>
      </c>
      <c r="AN450" s="300" t="b">
        <v>0</v>
      </c>
      <c r="AO450" s="300">
        <v>-1</v>
      </c>
      <c r="AP450" s="300" t="s">
        <v>771</v>
      </c>
      <c r="AQ450" s="300">
        <v>0</v>
      </c>
      <c r="AR450" s="300" t="b">
        <v>0</v>
      </c>
      <c r="AS450" s="300">
        <v>0</v>
      </c>
      <c r="AT450" s="300" t="b">
        <v>1</v>
      </c>
      <c r="AU450" s="300">
        <v>0</v>
      </c>
      <c r="AV450" s="300" t="b">
        <v>0</v>
      </c>
      <c r="AW450" s="300" t="s">
        <v>1168</v>
      </c>
      <c r="AX450" s="300">
        <v>0</v>
      </c>
      <c r="AY450" s="300" t="s">
        <v>1168</v>
      </c>
      <c r="AZ450" s="300">
        <v>4</v>
      </c>
      <c r="BA450" s="300" t="b">
        <v>0</v>
      </c>
      <c r="BB450" s="300" t="b">
        <v>1</v>
      </c>
      <c r="BC450"/>
      <c r="BD450"/>
      <c r="BE450"/>
      <c r="BF450"/>
      <c r="BG450"/>
      <c r="BH450"/>
      <c r="BI450"/>
      <c r="BJ450"/>
      <c r="BK450"/>
      <c r="BL450"/>
      <c r="BM450"/>
      <c r="BN450"/>
      <c r="BO450"/>
      <c r="BP450"/>
      <c r="BQ450"/>
    </row>
    <row r="451" spans="5:69" ht="16.5" hidden="1" x14ac:dyDescent="0.3">
      <c r="E451" s="300" t="s">
        <v>760</v>
      </c>
      <c r="F451" s="300" t="s">
        <v>651</v>
      </c>
      <c r="G451" s="300">
        <v>20200101</v>
      </c>
      <c r="H451" s="300">
        <v>2020</v>
      </c>
      <c r="I451" s="300">
        <v>52</v>
      </c>
      <c r="J451" s="300">
        <v>2020</v>
      </c>
      <c r="K451" s="300">
        <v>562</v>
      </c>
      <c r="L451" s="300" t="s">
        <v>761</v>
      </c>
      <c r="M451" s="300" t="s">
        <v>451</v>
      </c>
      <c r="N451" s="300" t="s">
        <v>660</v>
      </c>
      <c r="O451" s="300" t="s">
        <v>762</v>
      </c>
      <c r="P451" s="300">
        <v>854</v>
      </c>
      <c r="Q451" s="300" t="s">
        <v>811</v>
      </c>
      <c r="R451" s="300" t="s">
        <v>437</v>
      </c>
      <c r="S451" s="300">
        <v>0</v>
      </c>
      <c r="T451" s="300" t="s">
        <v>763</v>
      </c>
      <c r="U451" s="300" t="s">
        <v>764</v>
      </c>
      <c r="V451" s="300" t="s">
        <v>873</v>
      </c>
      <c r="W451" s="300" t="s">
        <v>766</v>
      </c>
      <c r="X451" s="300" t="b">
        <v>1</v>
      </c>
      <c r="Y451" s="300">
        <v>31</v>
      </c>
      <c r="Z451" s="300" t="s">
        <v>767</v>
      </c>
      <c r="AA451" s="300" t="s">
        <v>767</v>
      </c>
      <c r="AB451" s="300" t="s">
        <v>66</v>
      </c>
      <c r="AC451" s="300" t="s">
        <v>66</v>
      </c>
      <c r="AD451" s="300">
        <v>2</v>
      </c>
      <c r="AE451" s="300" t="b">
        <v>0</v>
      </c>
      <c r="AF451" s="300" t="s">
        <v>768</v>
      </c>
      <c r="AG451" s="300" t="s">
        <v>769</v>
      </c>
      <c r="AH451" s="300">
        <v>0</v>
      </c>
      <c r="AI451" s="300">
        <v>0</v>
      </c>
      <c r="AJ451" s="300" t="s">
        <v>770</v>
      </c>
      <c r="AK451" s="300">
        <v>-1</v>
      </c>
      <c r="AL451" s="300" t="s">
        <v>771</v>
      </c>
      <c r="AM451" s="300">
        <v>0</v>
      </c>
      <c r="AN451" s="300" t="b">
        <v>0</v>
      </c>
      <c r="AO451" s="300">
        <v>-1</v>
      </c>
      <c r="AP451" s="300" t="s">
        <v>771</v>
      </c>
      <c r="AQ451" s="300">
        <v>0</v>
      </c>
      <c r="AR451" s="300" t="b">
        <v>0</v>
      </c>
      <c r="AS451" s="300">
        <v>0</v>
      </c>
      <c r="AT451" s="300" t="b">
        <v>0</v>
      </c>
      <c r="AU451" s="300">
        <v>0</v>
      </c>
      <c r="AV451" s="300" t="b">
        <v>0</v>
      </c>
      <c r="AW451" s="300" t="s">
        <v>1169</v>
      </c>
      <c r="AX451" s="300">
        <v>0</v>
      </c>
      <c r="AY451" s="300" t="s">
        <v>1169</v>
      </c>
      <c r="AZ451" s="300">
        <v>0</v>
      </c>
      <c r="BA451" s="300" t="b">
        <v>0</v>
      </c>
      <c r="BB451" s="300" t="b">
        <v>1</v>
      </c>
      <c r="BC451"/>
      <c r="BD451"/>
      <c r="BE451"/>
      <c r="BF451"/>
      <c r="BG451"/>
      <c r="BH451"/>
      <c r="BI451"/>
      <c r="BJ451"/>
      <c r="BK451"/>
      <c r="BL451"/>
      <c r="BM451"/>
      <c r="BN451"/>
      <c r="BO451"/>
      <c r="BP451"/>
      <c r="BQ451"/>
    </row>
    <row r="452" spans="5:69" ht="16.5" hidden="1" x14ac:dyDescent="0.3">
      <c r="E452" s="300" t="s">
        <v>760</v>
      </c>
      <c r="F452" s="300" t="s">
        <v>651</v>
      </c>
      <c r="G452" s="300">
        <v>20200101</v>
      </c>
      <c r="H452" s="300">
        <v>2020</v>
      </c>
      <c r="I452" s="300">
        <v>52</v>
      </c>
      <c r="J452" s="300">
        <v>2020</v>
      </c>
      <c r="K452" s="300">
        <v>180</v>
      </c>
      <c r="L452" s="300" t="s">
        <v>872</v>
      </c>
      <c r="M452" s="300" t="s">
        <v>486</v>
      </c>
      <c r="N452" s="300" t="s">
        <v>660</v>
      </c>
      <c r="O452" s="300" t="s">
        <v>762</v>
      </c>
      <c r="P452" s="300">
        <v>0</v>
      </c>
      <c r="Q452" s="300" t="s">
        <v>763</v>
      </c>
      <c r="R452" s="300" t="s">
        <v>764</v>
      </c>
      <c r="S452" s="300">
        <v>0</v>
      </c>
      <c r="T452" s="300" t="s">
        <v>763</v>
      </c>
      <c r="U452" s="300" t="s">
        <v>764</v>
      </c>
      <c r="V452" s="300" t="s">
        <v>1123</v>
      </c>
      <c r="W452" s="300" t="s">
        <v>766</v>
      </c>
      <c r="X452" s="300" t="b">
        <v>1</v>
      </c>
      <c r="Y452" s="300">
        <v>3101</v>
      </c>
      <c r="Z452" s="300" t="s">
        <v>813</v>
      </c>
      <c r="AA452" s="300" t="s">
        <v>525</v>
      </c>
      <c r="AB452" s="300" t="s">
        <v>66</v>
      </c>
      <c r="AC452" s="300" t="s">
        <v>66</v>
      </c>
      <c r="AD452" s="300">
        <v>4</v>
      </c>
      <c r="AE452" s="300" t="b">
        <v>0</v>
      </c>
      <c r="AF452" s="300" t="s">
        <v>768</v>
      </c>
      <c r="AG452" s="300" t="s">
        <v>769</v>
      </c>
      <c r="AH452" s="300">
        <v>0</v>
      </c>
      <c r="AI452" s="300">
        <v>0</v>
      </c>
      <c r="AJ452" s="300" t="s">
        <v>770</v>
      </c>
      <c r="AK452" s="300">
        <v>8</v>
      </c>
      <c r="AL452" s="300" t="s">
        <v>814</v>
      </c>
      <c r="AM452" s="300">
        <v>116530</v>
      </c>
      <c r="AN452" s="300" t="b">
        <v>0</v>
      </c>
      <c r="AO452" s="300">
        <v>8</v>
      </c>
      <c r="AP452" s="300" t="s">
        <v>814</v>
      </c>
      <c r="AQ452" s="300">
        <v>116530</v>
      </c>
      <c r="AR452" s="300" t="b">
        <v>0</v>
      </c>
      <c r="AS452" s="300">
        <v>116530</v>
      </c>
      <c r="AT452" s="300" t="b">
        <v>0</v>
      </c>
      <c r="AU452" s="300">
        <v>0</v>
      </c>
      <c r="AV452" s="300" t="b">
        <v>0</v>
      </c>
      <c r="AW452" s="300" t="s">
        <v>1170</v>
      </c>
      <c r="AX452" s="300">
        <v>0</v>
      </c>
      <c r="AY452" s="300" t="s">
        <v>1170</v>
      </c>
      <c r="AZ452" s="300">
        <v>0</v>
      </c>
      <c r="BA452" s="300" t="b">
        <v>0</v>
      </c>
      <c r="BB452" s="300" t="b">
        <v>1</v>
      </c>
      <c r="BC452"/>
      <c r="BD452"/>
      <c r="BE452"/>
      <c r="BF452"/>
      <c r="BG452"/>
      <c r="BH452"/>
      <c r="BI452"/>
      <c r="BJ452"/>
      <c r="BK452"/>
      <c r="BL452"/>
      <c r="BM452"/>
      <c r="BN452"/>
      <c r="BO452"/>
      <c r="BP452"/>
      <c r="BQ452"/>
    </row>
    <row r="453" spans="5:69" ht="16.5" hidden="1" x14ac:dyDescent="0.3">
      <c r="E453" s="300" t="s">
        <v>760</v>
      </c>
      <c r="F453" s="300" t="s">
        <v>651</v>
      </c>
      <c r="G453" s="300">
        <v>20200101</v>
      </c>
      <c r="H453" s="300">
        <v>2020</v>
      </c>
      <c r="I453" s="300">
        <v>52</v>
      </c>
      <c r="J453" s="300">
        <v>2020</v>
      </c>
      <c r="K453" s="300">
        <v>180</v>
      </c>
      <c r="L453" s="300" t="s">
        <v>872</v>
      </c>
      <c r="M453" s="300" t="s">
        <v>486</v>
      </c>
      <c r="N453" s="300" t="s">
        <v>660</v>
      </c>
      <c r="O453" s="300" t="s">
        <v>762</v>
      </c>
      <c r="P453" s="300">
        <v>156</v>
      </c>
      <c r="Q453" s="300" t="s">
        <v>773</v>
      </c>
      <c r="R453" s="300" t="s">
        <v>774</v>
      </c>
      <c r="S453" s="300">
        <v>0</v>
      </c>
      <c r="T453" s="300" t="s">
        <v>763</v>
      </c>
      <c r="U453" s="300" t="s">
        <v>764</v>
      </c>
      <c r="V453" s="300" t="s">
        <v>1123</v>
      </c>
      <c r="W453" s="300" t="s">
        <v>766</v>
      </c>
      <c r="X453" s="300" t="b">
        <v>1</v>
      </c>
      <c r="Y453" s="300">
        <v>3101</v>
      </c>
      <c r="Z453" s="300" t="s">
        <v>813</v>
      </c>
      <c r="AA453" s="300" t="s">
        <v>525</v>
      </c>
      <c r="AB453" s="300" t="s">
        <v>66</v>
      </c>
      <c r="AC453" s="300" t="s">
        <v>66</v>
      </c>
      <c r="AD453" s="300">
        <v>4</v>
      </c>
      <c r="AE453" s="300" t="b">
        <v>0</v>
      </c>
      <c r="AF453" s="300" t="s">
        <v>768</v>
      </c>
      <c r="AG453" s="300" t="s">
        <v>769</v>
      </c>
      <c r="AH453" s="300">
        <v>0</v>
      </c>
      <c r="AI453" s="300">
        <v>0</v>
      </c>
      <c r="AJ453" s="300" t="s">
        <v>770</v>
      </c>
      <c r="AK453" s="300">
        <v>8</v>
      </c>
      <c r="AL453" s="300" t="s">
        <v>814</v>
      </c>
      <c r="AM453" s="300">
        <v>30</v>
      </c>
      <c r="AN453" s="300" t="b">
        <v>0</v>
      </c>
      <c r="AO453" s="300">
        <v>8</v>
      </c>
      <c r="AP453" s="300" t="s">
        <v>814</v>
      </c>
      <c r="AQ453" s="300">
        <v>30</v>
      </c>
      <c r="AR453" s="300" t="b">
        <v>0</v>
      </c>
      <c r="AS453" s="300">
        <v>30</v>
      </c>
      <c r="AT453" s="300" t="b">
        <v>0</v>
      </c>
      <c r="AU453" s="300">
        <v>0</v>
      </c>
      <c r="AV453" s="300" t="b">
        <v>0</v>
      </c>
      <c r="AW453" s="300" t="s">
        <v>1171</v>
      </c>
      <c r="AX453" s="300">
        <v>0</v>
      </c>
      <c r="AY453" s="300" t="s">
        <v>1171</v>
      </c>
      <c r="AZ453" s="300">
        <v>0</v>
      </c>
      <c r="BA453" s="300" t="b">
        <v>0</v>
      </c>
      <c r="BB453" s="300" t="b">
        <v>1</v>
      </c>
      <c r="BC453"/>
      <c r="BD453"/>
      <c r="BE453"/>
      <c r="BF453"/>
      <c r="BG453"/>
      <c r="BH453"/>
      <c r="BI453"/>
      <c r="BJ453"/>
      <c r="BK453"/>
      <c r="BL453"/>
      <c r="BM453"/>
      <c r="BN453"/>
      <c r="BO453"/>
      <c r="BP453"/>
      <c r="BQ453"/>
    </row>
    <row r="454" spans="5:69" ht="16.5" hidden="1" x14ac:dyDescent="0.3">
      <c r="E454" s="300" t="s">
        <v>760</v>
      </c>
      <c r="F454" s="300" t="s">
        <v>651</v>
      </c>
      <c r="G454" s="300">
        <v>20200101</v>
      </c>
      <c r="H454" s="300">
        <v>2020</v>
      </c>
      <c r="I454" s="300">
        <v>52</v>
      </c>
      <c r="J454" s="300">
        <v>2020</v>
      </c>
      <c r="K454" s="300">
        <v>180</v>
      </c>
      <c r="L454" s="300" t="s">
        <v>872</v>
      </c>
      <c r="M454" s="300" t="s">
        <v>486</v>
      </c>
      <c r="N454" s="300" t="s">
        <v>660</v>
      </c>
      <c r="O454" s="300" t="s">
        <v>762</v>
      </c>
      <c r="P454" s="300">
        <v>710</v>
      </c>
      <c r="Q454" s="300" t="s">
        <v>917</v>
      </c>
      <c r="R454" s="300" t="s">
        <v>425</v>
      </c>
      <c r="S454" s="300">
        <v>0</v>
      </c>
      <c r="T454" s="300" t="s">
        <v>763</v>
      </c>
      <c r="U454" s="300" t="s">
        <v>764</v>
      </c>
      <c r="V454" s="300" t="s">
        <v>1123</v>
      </c>
      <c r="W454" s="300" t="s">
        <v>766</v>
      </c>
      <c r="X454" s="300" t="b">
        <v>1</v>
      </c>
      <c r="Y454" s="300">
        <v>3101</v>
      </c>
      <c r="Z454" s="300" t="s">
        <v>813</v>
      </c>
      <c r="AA454" s="300" t="s">
        <v>525</v>
      </c>
      <c r="AB454" s="300" t="s">
        <v>66</v>
      </c>
      <c r="AC454" s="300" t="s">
        <v>66</v>
      </c>
      <c r="AD454" s="300">
        <v>4</v>
      </c>
      <c r="AE454" s="300" t="b">
        <v>0</v>
      </c>
      <c r="AF454" s="300" t="s">
        <v>768</v>
      </c>
      <c r="AG454" s="300" t="s">
        <v>769</v>
      </c>
      <c r="AH454" s="300">
        <v>0</v>
      </c>
      <c r="AI454" s="300">
        <v>0</v>
      </c>
      <c r="AJ454" s="300" t="s">
        <v>770</v>
      </c>
      <c r="AK454" s="300">
        <v>8</v>
      </c>
      <c r="AL454" s="300" t="s">
        <v>814</v>
      </c>
      <c r="AM454" s="300">
        <v>6250</v>
      </c>
      <c r="AN454" s="300" t="b">
        <v>0</v>
      </c>
      <c r="AO454" s="300">
        <v>8</v>
      </c>
      <c r="AP454" s="300" t="s">
        <v>814</v>
      </c>
      <c r="AQ454" s="300">
        <v>6250</v>
      </c>
      <c r="AR454" s="300" t="b">
        <v>0</v>
      </c>
      <c r="AS454" s="300">
        <v>6250</v>
      </c>
      <c r="AT454" s="300" t="b">
        <v>0</v>
      </c>
      <c r="AU454" s="300">
        <v>0</v>
      </c>
      <c r="AV454" s="300" t="b">
        <v>0</v>
      </c>
      <c r="AW454" s="300" t="s">
        <v>1172</v>
      </c>
      <c r="AX454" s="300">
        <v>0</v>
      </c>
      <c r="AY454" s="300" t="s">
        <v>1172</v>
      </c>
      <c r="AZ454" s="300">
        <v>0</v>
      </c>
      <c r="BA454" s="300" t="b">
        <v>0</v>
      </c>
      <c r="BB454" s="300" t="b">
        <v>1</v>
      </c>
      <c r="BC454"/>
      <c r="BD454"/>
      <c r="BE454"/>
      <c r="BF454"/>
      <c r="BG454"/>
      <c r="BH454"/>
      <c r="BI454"/>
      <c r="BJ454"/>
      <c r="BK454"/>
      <c r="BL454"/>
      <c r="BM454"/>
      <c r="BN454"/>
      <c r="BO454"/>
      <c r="BP454"/>
      <c r="BQ454"/>
    </row>
    <row r="455" spans="5:69" ht="16.5" hidden="1" x14ac:dyDescent="0.3">
      <c r="E455" s="300" t="s">
        <v>760</v>
      </c>
      <c r="F455" s="300" t="s">
        <v>651</v>
      </c>
      <c r="G455" s="300">
        <v>20200101</v>
      </c>
      <c r="H455" s="300">
        <v>2020</v>
      </c>
      <c r="I455" s="300">
        <v>52</v>
      </c>
      <c r="J455" s="300">
        <v>2020</v>
      </c>
      <c r="K455" s="300">
        <v>180</v>
      </c>
      <c r="L455" s="300" t="s">
        <v>872</v>
      </c>
      <c r="M455" s="300" t="s">
        <v>486</v>
      </c>
      <c r="N455" s="300" t="s">
        <v>660</v>
      </c>
      <c r="O455" s="300" t="s">
        <v>762</v>
      </c>
      <c r="P455" s="300">
        <v>800</v>
      </c>
      <c r="Q455" s="300" t="s">
        <v>930</v>
      </c>
      <c r="R455" s="300" t="s">
        <v>452</v>
      </c>
      <c r="S455" s="300">
        <v>0</v>
      </c>
      <c r="T455" s="300" t="s">
        <v>763</v>
      </c>
      <c r="U455" s="300" t="s">
        <v>764</v>
      </c>
      <c r="V455" s="300" t="s">
        <v>1123</v>
      </c>
      <c r="W455" s="300" t="s">
        <v>766</v>
      </c>
      <c r="X455" s="300" t="b">
        <v>1</v>
      </c>
      <c r="Y455" s="300">
        <v>3101</v>
      </c>
      <c r="Z455" s="300" t="s">
        <v>813</v>
      </c>
      <c r="AA455" s="300" t="s">
        <v>525</v>
      </c>
      <c r="AB455" s="300" t="s">
        <v>66</v>
      </c>
      <c r="AC455" s="300" t="s">
        <v>66</v>
      </c>
      <c r="AD455" s="300">
        <v>4</v>
      </c>
      <c r="AE455" s="300" t="b">
        <v>0</v>
      </c>
      <c r="AF455" s="300" t="s">
        <v>768</v>
      </c>
      <c r="AG455" s="300" t="s">
        <v>769</v>
      </c>
      <c r="AH455" s="300">
        <v>0</v>
      </c>
      <c r="AI455" s="300">
        <v>0</v>
      </c>
      <c r="AJ455" s="300" t="s">
        <v>770</v>
      </c>
      <c r="AK455" s="300">
        <v>8</v>
      </c>
      <c r="AL455" s="300" t="s">
        <v>814</v>
      </c>
      <c r="AM455" s="300">
        <v>110250</v>
      </c>
      <c r="AN455" s="300" t="b">
        <v>0</v>
      </c>
      <c r="AO455" s="300">
        <v>8</v>
      </c>
      <c r="AP455" s="300" t="s">
        <v>814</v>
      </c>
      <c r="AQ455" s="300">
        <v>110250</v>
      </c>
      <c r="AR455" s="300" t="b">
        <v>0</v>
      </c>
      <c r="AS455" s="300">
        <v>110250</v>
      </c>
      <c r="AT455" s="300" t="b">
        <v>0</v>
      </c>
      <c r="AU455" s="300">
        <v>0</v>
      </c>
      <c r="AV455" s="300" t="b">
        <v>0</v>
      </c>
      <c r="AW455" s="300" t="s">
        <v>1173</v>
      </c>
      <c r="AX455" s="300">
        <v>0</v>
      </c>
      <c r="AY455" s="300" t="s">
        <v>1173</v>
      </c>
      <c r="AZ455" s="300">
        <v>0</v>
      </c>
      <c r="BA455" s="300" t="b">
        <v>0</v>
      </c>
      <c r="BB455" s="300" t="b">
        <v>1</v>
      </c>
      <c r="BC455"/>
      <c r="BD455"/>
      <c r="BE455"/>
      <c r="BF455"/>
      <c r="BG455"/>
      <c r="BH455"/>
      <c r="BI455"/>
      <c r="BJ455"/>
      <c r="BK455"/>
      <c r="BL455"/>
      <c r="BM455"/>
      <c r="BN455"/>
      <c r="BO455"/>
      <c r="BP455"/>
      <c r="BQ455"/>
    </row>
    <row r="456" spans="5:69" ht="16.5" hidden="1" x14ac:dyDescent="0.3">
      <c r="E456" s="300" t="s">
        <v>760</v>
      </c>
      <c r="F456" s="300" t="s">
        <v>651</v>
      </c>
      <c r="G456" s="300">
        <v>20200101</v>
      </c>
      <c r="H456" s="300">
        <v>2020</v>
      </c>
      <c r="I456" s="300">
        <v>52</v>
      </c>
      <c r="J456" s="300">
        <v>2020</v>
      </c>
      <c r="K456" s="300">
        <v>562</v>
      </c>
      <c r="L456" s="300" t="s">
        <v>761</v>
      </c>
      <c r="M456" s="300" t="s">
        <v>451</v>
      </c>
      <c r="N456" s="300" t="s">
        <v>660</v>
      </c>
      <c r="O456" s="300" t="s">
        <v>762</v>
      </c>
      <c r="P456" s="300">
        <v>0</v>
      </c>
      <c r="Q456" s="300" t="s">
        <v>763</v>
      </c>
      <c r="R456" s="300" t="s">
        <v>764</v>
      </c>
      <c r="S456" s="300">
        <v>0</v>
      </c>
      <c r="T456" s="300" t="s">
        <v>763</v>
      </c>
      <c r="U456" s="300" t="s">
        <v>764</v>
      </c>
      <c r="V456" s="300" t="s">
        <v>873</v>
      </c>
      <c r="W456" s="300" t="s">
        <v>766</v>
      </c>
      <c r="X456" s="300" t="b">
        <v>1</v>
      </c>
      <c r="Y456" s="300">
        <v>3101</v>
      </c>
      <c r="Z456" s="300" t="s">
        <v>813</v>
      </c>
      <c r="AA456" s="300" t="s">
        <v>525</v>
      </c>
      <c r="AB456" s="300" t="s">
        <v>66</v>
      </c>
      <c r="AC456" s="300" t="s">
        <v>66</v>
      </c>
      <c r="AD456" s="300">
        <v>4</v>
      </c>
      <c r="AE456" s="300" t="b">
        <v>0</v>
      </c>
      <c r="AF456" s="300" t="s">
        <v>768</v>
      </c>
      <c r="AG456" s="300" t="s">
        <v>769</v>
      </c>
      <c r="AH456" s="300">
        <v>0</v>
      </c>
      <c r="AI456" s="300">
        <v>0</v>
      </c>
      <c r="AJ456" s="300" t="s">
        <v>770</v>
      </c>
      <c r="AK456" s="300">
        <v>8</v>
      </c>
      <c r="AL456" s="300" t="s">
        <v>814</v>
      </c>
      <c r="AM456" s="300">
        <v>23000</v>
      </c>
      <c r="AN456" s="300" t="b">
        <v>0</v>
      </c>
      <c r="AO456" s="300">
        <v>8</v>
      </c>
      <c r="AP456" s="300" t="s">
        <v>814</v>
      </c>
      <c r="AQ456" s="300">
        <v>23000</v>
      </c>
      <c r="AR456" s="300" t="b">
        <v>0</v>
      </c>
      <c r="AS456" s="300">
        <v>23000</v>
      </c>
      <c r="AT456" s="300" t="b">
        <v>0</v>
      </c>
      <c r="AU456" s="300">
        <v>0</v>
      </c>
      <c r="AV456" s="300" t="b">
        <v>0</v>
      </c>
      <c r="AW456" s="300" t="s">
        <v>1174</v>
      </c>
      <c r="AX456" s="300">
        <v>0</v>
      </c>
      <c r="AY456" s="300" t="s">
        <v>1174</v>
      </c>
      <c r="AZ456" s="300">
        <v>0</v>
      </c>
      <c r="BA456" s="300" t="b">
        <v>0</v>
      </c>
      <c r="BB456" s="300" t="b">
        <v>1</v>
      </c>
      <c r="BC456"/>
      <c r="BD456"/>
      <c r="BE456"/>
      <c r="BF456"/>
      <c r="BG456"/>
      <c r="BH456"/>
      <c r="BI456"/>
      <c r="BJ456"/>
      <c r="BK456"/>
      <c r="BL456"/>
      <c r="BM456"/>
      <c r="BN456"/>
      <c r="BO456"/>
      <c r="BP456"/>
      <c r="BQ456"/>
    </row>
    <row r="457" spans="5:69" ht="16.5" hidden="1" x14ac:dyDescent="0.3">
      <c r="E457" s="300" t="s">
        <v>760</v>
      </c>
      <c r="F457" s="300" t="s">
        <v>651</v>
      </c>
      <c r="G457" s="300">
        <v>20200101</v>
      </c>
      <c r="H457" s="300">
        <v>2020</v>
      </c>
      <c r="I457" s="300">
        <v>52</v>
      </c>
      <c r="J457" s="300">
        <v>2020</v>
      </c>
      <c r="K457" s="300">
        <v>562</v>
      </c>
      <c r="L457" s="300" t="s">
        <v>761</v>
      </c>
      <c r="M457" s="300" t="s">
        <v>451</v>
      </c>
      <c r="N457" s="300" t="s">
        <v>660</v>
      </c>
      <c r="O457" s="300" t="s">
        <v>762</v>
      </c>
      <c r="P457" s="300">
        <v>204</v>
      </c>
      <c r="Q457" s="300" t="s">
        <v>776</v>
      </c>
      <c r="R457" s="300" t="s">
        <v>432</v>
      </c>
      <c r="S457" s="300">
        <v>0</v>
      </c>
      <c r="T457" s="300" t="s">
        <v>763</v>
      </c>
      <c r="U457" s="300" t="s">
        <v>764</v>
      </c>
      <c r="V457" s="300" t="s">
        <v>873</v>
      </c>
      <c r="W457" s="300" t="s">
        <v>766</v>
      </c>
      <c r="X457" s="300" t="b">
        <v>1</v>
      </c>
      <c r="Y457" s="300">
        <v>3101</v>
      </c>
      <c r="Z457" s="300" t="s">
        <v>813</v>
      </c>
      <c r="AA457" s="300" t="s">
        <v>525</v>
      </c>
      <c r="AB457" s="300" t="s">
        <v>66</v>
      </c>
      <c r="AC457" s="300" t="s">
        <v>66</v>
      </c>
      <c r="AD457" s="300">
        <v>4</v>
      </c>
      <c r="AE457" s="300" t="b">
        <v>0</v>
      </c>
      <c r="AF457" s="300" t="s">
        <v>768</v>
      </c>
      <c r="AG457" s="300" t="s">
        <v>769</v>
      </c>
      <c r="AH457" s="300">
        <v>0</v>
      </c>
      <c r="AI457" s="300">
        <v>0</v>
      </c>
      <c r="AJ457" s="300" t="s">
        <v>770</v>
      </c>
      <c r="AK457" s="300">
        <v>8</v>
      </c>
      <c r="AL457" s="300" t="s">
        <v>814</v>
      </c>
      <c r="AM457" s="300">
        <v>3000</v>
      </c>
      <c r="AN457" s="300" t="b">
        <v>0</v>
      </c>
      <c r="AO457" s="300">
        <v>8</v>
      </c>
      <c r="AP457" s="300" t="s">
        <v>814</v>
      </c>
      <c r="AQ457" s="300">
        <v>3000</v>
      </c>
      <c r="AR457" s="300" t="b">
        <v>0</v>
      </c>
      <c r="AS457" s="300">
        <v>3000</v>
      </c>
      <c r="AT457" s="300" t="b">
        <v>0</v>
      </c>
      <c r="AU457" s="300">
        <v>0</v>
      </c>
      <c r="AV457" s="300" t="b">
        <v>0</v>
      </c>
      <c r="AW457" s="300" t="s">
        <v>1175</v>
      </c>
      <c r="AX457" s="300">
        <v>0</v>
      </c>
      <c r="AY457" s="300" t="s">
        <v>1175</v>
      </c>
      <c r="AZ457" s="300">
        <v>0</v>
      </c>
      <c r="BA457" s="300" t="b">
        <v>0</v>
      </c>
      <c r="BB457" s="300" t="b">
        <v>1</v>
      </c>
      <c r="BC457"/>
      <c r="BD457"/>
      <c r="BE457"/>
      <c r="BF457"/>
      <c r="BG457"/>
      <c r="BH457"/>
      <c r="BI457"/>
      <c r="BJ457"/>
      <c r="BK457"/>
      <c r="BL457"/>
      <c r="BM457"/>
      <c r="BN457"/>
      <c r="BO457"/>
      <c r="BP457"/>
      <c r="BQ457"/>
    </row>
    <row r="458" spans="5:69" ht="16.5" hidden="1" x14ac:dyDescent="0.3">
      <c r="E458" s="300" t="s">
        <v>760</v>
      </c>
      <c r="F458" s="300" t="s">
        <v>651</v>
      </c>
      <c r="G458" s="300">
        <v>20200101</v>
      </c>
      <c r="H458" s="300">
        <v>2020</v>
      </c>
      <c r="I458" s="300">
        <v>52</v>
      </c>
      <c r="J458" s="300">
        <v>2020</v>
      </c>
      <c r="K458" s="300">
        <v>562</v>
      </c>
      <c r="L458" s="300" t="s">
        <v>761</v>
      </c>
      <c r="M458" s="300" t="s">
        <v>451</v>
      </c>
      <c r="N458" s="300" t="s">
        <v>660</v>
      </c>
      <c r="O458" s="300" t="s">
        <v>762</v>
      </c>
      <c r="P458" s="300">
        <v>566</v>
      </c>
      <c r="Q458" s="300" t="s">
        <v>791</v>
      </c>
      <c r="R458" s="300" t="s">
        <v>434</v>
      </c>
      <c r="S458" s="300">
        <v>0</v>
      </c>
      <c r="T458" s="300" t="s">
        <v>763</v>
      </c>
      <c r="U458" s="300" t="s">
        <v>764</v>
      </c>
      <c r="V458" s="300" t="s">
        <v>873</v>
      </c>
      <c r="W458" s="300" t="s">
        <v>766</v>
      </c>
      <c r="X458" s="300" t="b">
        <v>1</v>
      </c>
      <c r="Y458" s="300">
        <v>3101</v>
      </c>
      <c r="Z458" s="300" t="s">
        <v>813</v>
      </c>
      <c r="AA458" s="300" t="s">
        <v>525</v>
      </c>
      <c r="AB458" s="300" t="s">
        <v>66</v>
      </c>
      <c r="AC458" s="300" t="s">
        <v>66</v>
      </c>
      <c r="AD458" s="300">
        <v>4</v>
      </c>
      <c r="AE458" s="300" t="b">
        <v>0</v>
      </c>
      <c r="AF458" s="300" t="s">
        <v>768</v>
      </c>
      <c r="AG458" s="300" t="s">
        <v>769</v>
      </c>
      <c r="AH458" s="300">
        <v>0</v>
      </c>
      <c r="AI458" s="300">
        <v>0</v>
      </c>
      <c r="AJ458" s="300" t="s">
        <v>770</v>
      </c>
      <c r="AK458" s="300">
        <v>8</v>
      </c>
      <c r="AL458" s="300" t="s">
        <v>814</v>
      </c>
      <c r="AM458" s="300">
        <v>20000</v>
      </c>
      <c r="AN458" s="300" t="b">
        <v>0</v>
      </c>
      <c r="AO458" s="300">
        <v>8</v>
      </c>
      <c r="AP458" s="300" t="s">
        <v>814</v>
      </c>
      <c r="AQ458" s="300">
        <v>20000</v>
      </c>
      <c r="AR458" s="300" t="b">
        <v>0</v>
      </c>
      <c r="AS458" s="300">
        <v>20000</v>
      </c>
      <c r="AT458" s="300" t="b">
        <v>0</v>
      </c>
      <c r="AU458" s="300">
        <v>0</v>
      </c>
      <c r="AV458" s="300" t="b">
        <v>0</v>
      </c>
      <c r="AW458" s="300" t="s">
        <v>1176</v>
      </c>
      <c r="AX458" s="300">
        <v>0</v>
      </c>
      <c r="AY458" s="300" t="s">
        <v>1176</v>
      </c>
      <c r="AZ458" s="300">
        <v>0</v>
      </c>
      <c r="BA458" s="300" t="b">
        <v>0</v>
      </c>
      <c r="BB458" s="300" t="b">
        <v>1</v>
      </c>
      <c r="BC458"/>
      <c r="BD458"/>
      <c r="BE458"/>
      <c r="BF458"/>
      <c r="BG458"/>
      <c r="BH458"/>
      <c r="BI458"/>
      <c r="BJ458"/>
      <c r="BK458"/>
      <c r="BL458"/>
      <c r="BM458"/>
      <c r="BN458"/>
      <c r="BO458"/>
      <c r="BP458"/>
      <c r="BQ458"/>
    </row>
    <row r="459" spans="5:69" ht="16.5" hidden="1" x14ac:dyDescent="0.3">
      <c r="E459" s="300" t="s">
        <v>760</v>
      </c>
      <c r="F459" s="300" t="s">
        <v>651</v>
      </c>
      <c r="G459" s="300">
        <v>20200101</v>
      </c>
      <c r="H459" s="300">
        <v>2020</v>
      </c>
      <c r="I459" s="300">
        <v>52</v>
      </c>
      <c r="J459" s="300">
        <v>2020</v>
      </c>
      <c r="K459" s="300">
        <v>180</v>
      </c>
      <c r="L459" s="300" t="s">
        <v>872</v>
      </c>
      <c r="M459" s="300" t="s">
        <v>486</v>
      </c>
      <c r="N459" s="300" t="s">
        <v>660</v>
      </c>
      <c r="O459" s="300" t="s">
        <v>762</v>
      </c>
      <c r="P459" s="300">
        <v>0</v>
      </c>
      <c r="Q459" s="300" t="s">
        <v>763</v>
      </c>
      <c r="R459" s="300" t="s">
        <v>764</v>
      </c>
      <c r="S459" s="300">
        <v>0</v>
      </c>
      <c r="T459" s="300" t="s">
        <v>763</v>
      </c>
      <c r="U459" s="300" t="s">
        <v>764</v>
      </c>
      <c r="V459" s="300" t="s">
        <v>1123</v>
      </c>
      <c r="W459" s="300" t="s">
        <v>766</v>
      </c>
      <c r="X459" s="300" t="b">
        <v>1</v>
      </c>
      <c r="Y459" s="300">
        <v>310100</v>
      </c>
      <c r="Z459" s="300" t="s">
        <v>818</v>
      </c>
      <c r="AA459" s="300" t="s">
        <v>525</v>
      </c>
      <c r="AB459" s="300" t="s">
        <v>66</v>
      </c>
      <c r="AC459" s="300" t="s">
        <v>66</v>
      </c>
      <c r="AD459" s="300">
        <v>6</v>
      </c>
      <c r="AE459" s="300" t="b">
        <v>1</v>
      </c>
      <c r="AF459" s="300" t="s">
        <v>768</v>
      </c>
      <c r="AG459" s="300" t="s">
        <v>769</v>
      </c>
      <c r="AH459" s="300">
        <v>0</v>
      </c>
      <c r="AI459" s="300">
        <v>0</v>
      </c>
      <c r="AJ459" s="300" t="s">
        <v>770</v>
      </c>
      <c r="AK459" s="300">
        <v>8</v>
      </c>
      <c r="AL459" s="300" t="s">
        <v>814</v>
      </c>
      <c r="AM459" s="300">
        <v>116530</v>
      </c>
      <c r="AN459" s="300" t="b">
        <v>0</v>
      </c>
      <c r="AO459" s="300">
        <v>8</v>
      </c>
      <c r="AP459" s="300" t="s">
        <v>814</v>
      </c>
      <c r="AQ459" s="300">
        <v>116530</v>
      </c>
      <c r="AR459" s="300" t="b">
        <v>0</v>
      </c>
      <c r="AS459" s="300">
        <v>116530</v>
      </c>
      <c r="AT459" s="300" t="b">
        <v>0</v>
      </c>
      <c r="AU459" s="300">
        <v>0</v>
      </c>
      <c r="AV459" s="300" t="b">
        <v>0</v>
      </c>
      <c r="AW459" s="300" t="s">
        <v>1170</v>
      </c>
      <c r="AX459" s="300">
        <v>0</v>
      </c>
      <c r="AY459" s="300" t="s">
        <v>1170</v>
      </c>
      <c r="AZ459" s="300">
        <v>0</v>
      </c>
      <c r="BA459" s="300" t="b">
        <v>0</v>
      </c>
      <c r="BB459" s="300" t="b">
        <v>1</v>
      </c>
      <c r="BC459"/>
      <c r="BD459"/>
      <c r="BE459"/>
      <c r="BF459"/>
      <c r="BG459"/>
      <c r="BH459"/>
      <c r="BI459"/>
      <c r="BJ459"/>
      <c r="BK459"/>
      <c r="BL459"/>
      <c r="BM459"/>
      <c r="BN459"/>
      <c r="BO459"/>
      <c r="BP459"/>
      <c r="BQ459"/>
    </row>
    <row r="460" spans="5:69" ht="16.5" hidden="1" x14ac:dyDescent="0.3">
      <c r="E460" s="300" t="s">
        <v>760</v>
      </c>
      <c r="F460" s="300" t="s">
        <v>651</v>
      </c>
      <c r="G460" s="300">
        <v>20200101</v>
      </c>
      <c r="H460" s="300">
        <v>2020</v>
      </c>
      <c r="I460" s="300">
        <v>52</v>
      </c>
      <c r="J460" s="300">
        <v>2020</v>
      </c>
      <c r="K460" s="300">
        <v>180</v>
      </c>
      <c r="L460" s="300" t="s">
        <v>872</v>
      </c>
      <c r="M460" s="300" t="s">
        <v>486</v>
      </c>
      <c r="N460" s="300" t="s">
        <v>660</v>
      </c>
      <c r="O460" s="300" t="s">
        <v>762</v>
      </c>
      <c r="P460" s="300">
        <v>156</v>
      </c>
      <c r="Q460" s="300" t="s">
        <v>773</v>
      </c>
      <c r="R460" s="300" t="s">
        <v>774</v>
      </c>
      <c r="S460" s="300">
        <v>0</v>
      </c>
      <c r="T460" s="300" t="s">
        <v>763</v>
      </c>
      <c r="U460" s="300" t="s">
        <v>764</v>
      </c>
      <c r="V460" s="300" t="s">
        <v>1123</v>
      </c>
      <c r="W460" s="300" t="s">
        <v>766</v>
      </c>
      <c r="X460" s="300" t="b">
        <v>1</v>
      </c>
      <c r="Y460" s="300">
        <v>310100</v>
      </c>
      <c r="Z460" s="300" t="s">
        <v>818</v>
      </c>
      <c r="AA460" s="300" t="s">
        <v>525</v>
      </c>
      <c r="AB460" s="300" t="s">
        <v>66</v>
      </c>
      <c r="AC460" s="300" t="s">
        <v>66</v>
      </c>
      <c r="AD460" s="300">
        <v>6</v>
      </c>
      <c r="AE460" s="300" t="b">
        <v>1</v>
      </c>
      <c r="AF460" s="300" t="s">
        <v>768</v>
      </c>
      <c r="AG460" s="300" t="s">
        <v>769</v>
      </c>
      <c r="AH460" s="300">
        <v>0</v>
      </c>
      <c r="AI460" s="300">
        <v>0</v>
      </c>
      <c r="AJ460" s="300" t="s">
        <v>770</v>
      </c>
      <c r="AK460" s="300">
        <v>8</v>
      </c>
      <c r="AL460" s="300" t="s">
        <v>814</v>
      </c>
      <c r="AM460" s="300">
        <v>30</v>
      </c>
      <c r="AN460" s="300" t="b">
        <v>0</v>
      </c>
      <c r="AO460" s="300">
        <v>8</v>
      </c>
      <c r="AP460" s="300" t="s">
        <v>814</v>
      </c>
      <c r="AQ460" s="300">
        <v>30</v>
      </c>
      <c r="AR460" s="300" t="b">
        <v>0</v>
      </c>
      <c r="AS460" s="300">
        <v>30</v>
      </c>
      <c r="AT460" s="300" t="b">
        <v>0</v>
      </c>
      <c r="AU460" s="300">
        <v>0</v>
      </c>
      <c r="AV460" s="300" t="b">
        <v>0</v>
      </c>
      <c r="AW460" s="300" t="s">
        <v>1171</v>
      </c>
      <c r="AX460" s="300">
        <v>0</v>
      </c>
      <c r="AY460" s="300" t="s">
        <v>1171</v>
      </c>
      <c r="AZ460" s="300">
        <v>0</v>
      </c>
      <c r="BA460" s="300" t="b">
        <v>0</v>
      </c>
      <c r="BB460" s="300" t="b">
        <v>1</v>
      </c>
      <c r="BC460"/>
      <c r="BD460"/>
      <c r="BE460"/>
      <c r="BF460"/>
      <c r="BG460"/>
      <c r="BH460"/>
      <c r="BI460"/>
      <c r="BJ460"/>
      <c r="BK460"/>
      <c r="BL460"/>
      <c r="BM460"/>
      <c r="BN460"/>
      <c r="BO460"/>
      <c r="BP460"/>
      <c r="BQ460"/>
    </row>
    <row r="461" spans="5:69" ht="16.5" hidden="1" x14ac:dyDescent="0.3">
      <c r="E461" s="300" t="s">
        <v>760</v>
      </c>
      <c r="F461" s="300" t="s">
        <v>651</v>
      </c>
      <c r="G461" s="300">
        <v>20200101</v>
      </c>
      <c r="H461" s="300">
        <v>2020</v>
      </c>
      <c r="I461" s="300">
        <v>52</v>
      </c>
      <c r="J461" s="300">
        <v>2020</v>
      </c>
      <c r="K461" s="300">
        <v>180</v>
      </c>
      <c r="L461" s="300" t="s">
        <v>872</v>
      </c>
      <c r="M461" s="300" t="s">
        <v>486</v>
      </c>
      <c r="N461" s="300" t="s">
        <v>660</v>
      </c>
      <c r="O461" s="300" t="s">
        <v>762</v>
      </c>
      <c r="P461" s="300">
        <v>710</v>
      </c>
      <c r="Q461" s="300" t="s">
        <v>917</v>
      </c>
      <c r="R461" s="300" t="s">
        <v>425</v>
      </c>
      <c r="S461" s="300">
        <v>0</v>
      </c>
      <c r="T461" s="300" t="s">
        <v>763</v>
      </c>
      <c r="U461" s="300" t="s">
        <v>764</v>
      </c>
      <c r="V461" s="300" t="s">
        <v>1123</v>
      </c>
      <c r="W461" s="300" t="s">
        <v>766</v>
      </c>
      <c r="X461" s="300" t="b">
        <v>1</v>
      </c>
      <c r="Y461" s="300">
        <v>310100</v>
      </c>
      <c r="Z461" s="300" t="s">
        <v>818</v>
      </c>
      <c r="AA461" s="300" t="s">
        <v>525</v>
      </c>
      <c r="AB461" s="300" t="s">
        <v>66</v>
      </c>
      <c r="AC461" s="300" t="s">
        <v>66</v>
      </c>
      <c r="AD461" s="300">
        <v>6</v>
      </c>
      <c r="AE461" s="300" t="b">
        <v>1</v>
      </c>
      <c r="AF461" s="300" t="s">
        <v>768</v>
      </c>
      <c r="AG461" s="300" t="s">
        <v>769</v>
      </c>
      <c r="AH461" s="300">
        <v>0</v>
      </c>
      <c r="AI461" s="300">
        <v>0</v>
      </c>
      <c r="AJ461" s="300" t="s">
        <v>770</v>
      </c>
      <c r="AK461" s="300">
        <v>8</v>
      </c>
      <c r="AL461" s="300" t="s">
        <v>814</v>
      </c>
      <c r="AM461" s="300">
        <v>6250</v>
      </c>
      <c r="AN461" s="300" t="b">
        <v>0</v>
      </c>
      <c r="AO461" s="300">
        <v>8</v>
      </c>
      <c r="AP461" s="300" t="s">
        <v>814</v>
      </c>
      <c r="AQ461" s="300">
        <v>6250</v>
      </c>
      <c r="AR461" s="300" t="b">
        <v>0</v>
      </c>
      <c r="AS461" s="300">
        <v>6250</v>
      </c>
      <c r="AT461" s="300" t="b">
        <v>0</v>
      </c>
      <c r="AU461" s="300">
        <v>0</v>
      </c>
      <c r="AV461" s="300" t="b">
        <v>0</v>
      </c>
      <c r="AW461" s="300" t="s">
        <v>1172</v>
      </c>
      <c r="AX461" s="300">
        <v>0</v>
      </c>
      <c r="AY461" s="300" t="s">
        <v>1172</v>
      </c>
      <c r="AZ461" s="300">
        <v>0</v>
      </c>
      <c r="BA461" s="300" t="b">
        <v>0</v>
      </c>
      <c r="BB461" s="300" t="b">
        <v>1</v>
      </c>
      <c r="BC461"/>
      <c r="BD461"/>
      <c r="BE461"/>
      <c r="BF461"/>
      <c r="BG461"/>
      <c r="BH461"/>
      <c r="BI461"/>
      <c r="BJ461"/>
      <c r="BK461"/>
      <c r="BL461"/>
      <c r="BM461"/>
      <c r="BN461"/>
      <c r="BO461"/>
      <c r="BP461"/>
      <c r="BQ461"/>
    </row>
    <row r="462" spans="5:69" ht="16.5" hidden="1" x14ac:dyDescent="0.3">
      <c r="E462" s="300" t="s">
        <v>760</v>
      </c>
      <c r="F462" s="300" t="s">
        <v>651</v>
      </c>
      <c r="G462" s="300">
        <v>20200101</v>
      </c>
      <c r="H462" s="300">
        <v>2020</v>
      </c>
      <c r="I462" s="300">
        <v>52</v>
      </c>
      <c r="J462" s="300">
        <v>2020</v>
      </c>
      <c r="K462" s="300">
        <v>180</v>
      </c>
      <c r="L462" s="300" t="s">
        <v>872</v>
      </c>
      <c r="M462" s="300" t="s">
        <v>486</v>
      </c>
      <c r="N462" s="300" t="s">
        <v>660</v>
      </c>
      <c r="O462" s="300" t="s">
        <v>762</v>
      </c>
      <c r="P462" s="300">
        <v>800</v>
      </c>
      <c r="Q462" s="300" t="s">
        <v>930</v>
      </c>
      <c r="R462" s="300" t="s">
        <v>452</v>
      </c>
      <c r="S462" s="300">
        <v>0</v>
      </c>
      <c r="T462" s="300" t="s">
        <v>763</v>
      </c>
      <c r="U462" s="300" t="s">
        <v>764</v>
      </c>
      <c r="V462" s="300" t="s">
        <v>1123</v>
      </c>
      <c r="W462" s="300" t="s">
        <v>766</v>
      </c>
      <c r="X462" s="300" t="b">
        <v>1</v>
      </c>
      <c r="Y462" s="300">
        <v>310100</v>
      </c>
      <c r="Z462" s="300" t="s">
        <v>818</v>
      </c>
      <c r="AA462" s="300" t="s">
        <v>525</v>
      </c>
      <c r="AB462" s="300" t="s">
        <v>66</v>
      </c>
      <c r="AC462" s="300" t="s">
        <v>66</v>
      </c>
      <c r="AD462" s="300">
        <v>6</v>
      </c>
      <c r="AE462" s="300" t="b">
        <v>1</v>
      </c>
      <c r="AF462" s="300" t="s">
        <v>768</v>
      </c>
      <c r="AG462" s="300" t="s">
        <v>769</v>
      </c>
      <c r="AH462" s="300">
        <v>0</v>
      </c>
      <c r="AI462" s="300">
        <v>0</v>
      </c>
      <c r="AJ462" s="300" t="s">
        <v>770</v>
      </c>
      <c r="AK462" s="300">
        <v>8</v>
      </c>
      <c r="AL462" s="300" t="s">
        <v>814</v>
      </c>
      <c r="AM462" s="300">
        <v>110250</v>
      </c>
      <c r="AN462" s="300" t="b">
        <v>0</v>
      </c>
      <c r="AO462" s="300">
        <v>8</v>
      </c>
      <c r="AP462" s="300" t="s">
        <v>814</v>
      </c>
      <c r="AQ462" s="300">
        <v>110250</v>
      </c>
      <c r="AR462" s="300" t="b">
        <v>0</v>
      </c>
      <c r="AS462" s="300">
        <v>110250</v>
      </c>
      <c r="AT462" s="300" t="b">
        <v>0</v>
      </c>
      <c r="AU462" s="300">
        <v>0</v>
      </c>
      <c r="AV462" s="300" t="b">
        <v>0</v>
      </c>
      <c r="AW462" s="300" t="s">
        <v>1173</v>
      </c>
      <c r="AX462" s="300">
        <v>0</v>
      </c>
      <c r="AY462" s="300" t="s">
        <v>1173</v>
      </c>
      <c r="AZ462" s="300">
        <v>0</v>
      </c>
      <c r="BA462" s="300" t="b">
        <v>0</v>
      </c>
      <c r="BB462" s="300" t="b">
        <v>1</v>
      </c>
      <c r="BC462"/>
      <c r="BD462"/>
      <c r="BE462"/>
      <c r="BF462"/>
      <c r="BG462"/>
      <c r="BH462"/>
      <c r="BI462"/>
      <c r="BJ462"/>
      <c r="BK462"/>
      <c r="BL462"/>
      <c r="BM462"/>
      <c r="BN462"/>
      <c r="BO462"/>
      <c r="BP462"/>
      <c r="BQ462"/>
    </row>
    <row r="463" spans="5:69" ht="16.5" hidden="1" x14ac:dyDescent="0.3">
      <c r="E463" s="300" t="s">
        <v>760</v>
      </c>
      <c r="F463" s="300" t="s">
        <v>651</v>
      </c>
      <c r="G463" s="300">
        <v>20200101</v>
      </c>
      <c r="H463" s="300">
        <v>2020</v>
      </c>
      <c r="I463" s="300">
        <v>52</v>
      </c>
      <c r="J463" s="300">
        <v>2020</v>
      </c>
      <c r="K463" s="300">
        <v>562</v>
      </c>
      <c r="L463" s="300" t="s">
        <v>761</v>
      </c>
      <c r="M463" s="300" t="s">
        <v>451</v>
      </c>
      <c r="N463" s="300" t="s">
        <v>660</v>
      </c>
      <c r="O463" s="300" t="s">
        <v>762</v>
      </c>
      <c r="P463" s="300">
        <v>0</v>
      </c>
      <c r="Q463" s="300" t="s">
        <v>763</v>
      </c>
      <c r="R463" s="300" t="s">
        <v>764</v>
      </c>
      <c r="S463" s="300">
        <v>0</v>
      </c>
      <c r="T463" s="300" t="s">
        <v>763</v>
      </c>
      <c r="U463" s="300" t="s">
        <v>764</v>
      </c>
      <c r="V463" s="300" t="s">
        <v>873</v>
      </c>
      <c r="W463" s="300" t="s">
        <v>766</v>
      </c>
      <c r="X463" s="300" t="b">
        <v>1</v>
      </c>
      <c r="Y463" s="300">
        <v>310100</v>
      </c>
      <c r="Z463" s="300" t="s">
        <v>818</v>
      </c>
      <c r="AA463" s="300" t="s">
        <v>525</v>
      </c>
      <c r="AB463" s="300" t="s">
        <v>66</v>
      </c>
      <c r="AC463" s="300" t="s">
        <v>66</v>
      </c>
      <c r="AD463" s="300">
        <v>6</v>
      </c>
      <c r="AE463" s="300" t="b">
        <v>1</v>
      </c>
      <c r="AF463" s="300" t="s">
        <v>768</v>
      </c>
      <c r="AG463" s="300" t="s">
        <v>769</v>
      </c>
      <c r="AH463" s="300">
        <v>0</v>
      </c>
      <c r="AI463" s="300">
        <v>0</v>
      </c>
      <c r="AJ463" s="300" t="s">
        <v>770</v>
      </c>
      <c r="AK463" s="300">
        <v>8</v>
      </c>
      <c r="AL463" s="300" t="s">
        <v>814</v>
      </c>
      <c r="AM463" s="300">
        <v>23000</v>
      </c>
      <c r="AN463" s="300" t="b">
        <v>0</v>
      </c>
      <c r="AO463" s="300">
        <v>8</v>
      </c>
      <c r="AP463" s="300" t="s">
        <v>814</v>
      </c>
      <c r="AQ463" s="300">
        <v>23000</v>
      </c>
      <c r="AR463" s="300" t="b">
        <v>0</v>
      </c>
      <c r="AS463" s="300">
        <v>23000</v>
      </c>
      <c r="AT463" s="300" t="b">
        <v>0</v>
      </c>
      <c r="AU463" s="300">
        <v>0</v>
      </c>
      <c r="AV463" s="300" t="b">
        <v>0</v>
      </c>
      <c r="AW463" s="300" t="s">
        <v>1174</v>
      </c>
      <c r="AX463" s="300">
        <v>0</v>
      </c>
      <c r="AY463" s="300" t="s">
        <v>1174</v>
      </c>
      <c r="AZ463" s="300">
        <v>0</v>
      </c>
      <c r="BA463" s="300" t="b">
        <v>0</v>
      </c>
      <c r="BB463" s="300" t="b">
        <v>1</v>
      </c>
      <c r="BC463"/>
      <c r="BD463"/>
      <c r="BE463"/>
      <c r="BF463"/>
      <c r="BG463"/>
      <c r="BH463"/>
      <c r="BI463"/>
      <c r="BJ463"/>
      <c r="BK463"/>
      <c r="BL463"/>
      <c r="BM463"/>
      <c r="BN463"/>
      <c r="BO463"/>
      <c r="BP463"/>
      <c r="BQ463"/>
    </row>
    <row r="464" spans="5:69" ht="16.5" hidden="1" x14ac:dyDescent="0.3">
      <c r="E464" s="300" t="s">
        <v>760</v>
      </c>
      <c r="F464" s="300" t="s">
        <v>651</v>
      </c>
      <c r="G464" s="300">
        <v>20200101</v>
      </c>
      <c r="H464" s="300">
        <v>2020</v>
      </c>
      <c r="I464" s="300">
        <v>52</v>
      </c>
      <c r="J464" s="300">
        <v>2020</v>
      </c>
      <c r="K464" s="300">
        <v>562</v>
      </c>
      <c r="L464" s="300" t="s">
        <v>761</v>
      </c>
      <c r="M464" s="300" t="s">
        <v>451</v>
      </c>
      <c r="N464" s="300" t="s">
        <v>660</v>
      </c>
      <c r="O464" s="300" t="s">
        <v>762</v>
      </c>
      <c r="P464" s="300">
        <v>204</v>
      </c>
      <c r="Q464" s="300" t="s">
        <v>776</v>
      </c>
      <c r="R464" s="300" t="s">
        <v>432</v>
      </c>
      <c r="S464" s="300">
        <v>0</v>
      </c>
      <c r="T464" s="300" t="s">
        <v>763</v>
      </c>
      <c r="U464" s="300" t="s">
        <v>764</v>
      </c>
      <c r="V464" s="300" t="s">
        <v>873</v>
      </c>
      <c r="W464" s="300" t="s">
        <v>766</v>
      </c>
      <c r="X464" s="300" t="b">
        <v>1</v>
      </c>
      <c r="Y464" s="300">
        <v>310100</v>
      </c>
      <c r="Z464" s="300" t="s">
        <v>818</v>
      </c>
      <c r="AA464" s="300" t="s">
        <v>525</v>
      </c>
      <c r="AB464" s="300" t="s">
        <v>66</v>
      </c>
      <c r="AC464" s="300" t="s">
        <v>66</v>
      </c>
      <c r="AD464" s="300">
        <v>6</v>
      </c>
      <c r="AE464" s="300" t="b">
        <v>1</v>
      </c>
      <c r="AF464" s="300" t="s">
        <v>768</v>
      </c>
      <c r="AG464" s="300" t="s">
        <v>769</v>
      </c>
      <c r="AH464" s="300">
        <v>0</v>
      </c>
      <c r="AI464" s="300">
        <v>0</v>
      </c>
      <c r="AJ464" s="300" t="s">
        <v>770</v>
      </c>
      <c r="AK464" s="300">
        <v>8</v>
      </c>
      <c r="AL464" s="300" t="s">
        <v>814</v>
      </c>
      <c r="AM464" s="300">
        <v>3000</v>
      </c>
      <c r="AN464" s="300" t="b">
        <v>0</v>
      </c>
      <c r="AO464" s="300">
        <v>8</v>
      </c>
      <c r="AP464" s="300" t="s">
        <v>814</v>
      </c>
      <c r="AQ464" s="300">
        <v>3000</v>
      </c>
      <c r="AR464" s="300" t="b">
        <v>0</v>
      </c>
      <c r="AS464" s="300">
        <v>3000</v>
      </c>
      <c r="AT464" s="300" t="b">
        <v>0</v>
      </c>
      <c r="AU464" s="300">
        <v>0</v>
      </c>
      <c r="AV464" s="300" t="b">
        <v>0</v>
      </c>
      <c r="AW464" s="300" t="s">
        <v>1175</v>
      </c>
      <c r="AX464" s="300">
        <v>0</v>
      </c>
      <c r="AY464" s="300" t="s">
        <v>1175</v>
      </c>
      <c r="AZ464" s="300">
        <v>0</v>
      </c>
      <c r="BA464" s="300" t="b">
        <v>1</v>
      </c>
      <c r="BB464" s="300" t="b">
        <v>0</v>
      </c>
      <c r="BC464"/>
      <c r="BD464"/>
      <c r="BE464"/>
      <c r="BF464"/>
      <c r="BG464"/>
      <c r="BH464"/>
      <c r="BI464"/>
      <c r="BJ464"/>
      <c r="BK464"/>
      <c r="BL464"/>
      <c r="BM464"/>
      <c r="BN464"/>
      <c r="BO464"/>
      <c r="BP464"/>
      <c r="BQ464"/>
    </row>
    <row r="465" spans="5:69" ht="16.5" hidden="1" x14ac:dyDescent="0.3">
      <c r="E465" s="300" t="s">
        <v>760</v>
      </c>
      <c r="F465" s="300" t="s">
        <v>651</v>
      </c>
      <c r="G465" s="300">
        <v>20200101</v>
      </c>
      <c r="H465" s="300">
        <v>2020</v>
      </c>
      <c r="I465" s="300">
        <v>52</v>
      </c>
      <c r="J465" s="300">
        <v>2020</v>
      </c>
      <c r="K465" s="300">
        <v>562</v>
      </c>
      <c r="L465" s="300" t="s">
        <v>761</v>
      </c>
      <c r="M465" s="300" t="s">
        <v>451</v>
      </c>
      <c r="N465" s="300" t="s">
        <v>660</v>
      </c>
      <c r="O465" s="300" t="s">
        <v>762</v>
      </c>
      <c r="P465" s="300">
        <v>566</v>
      </c>
      <c r="Q465" s="300" t="s">
        <v>791</v>
      </c>
      <c r="R465" s="300" t="s">
        <v>434</v>
      </c>
      <c r="S465" s="300">
        <v>0</v>
      </c>
      <c r="T465" s="300" t="s">
        <v>763</v>
      </c>
      <c r="U465" s="300" t="s">
        <v>764</v>
      </c>
      <c r="V465" s="300" t="s">
        <v>873</v>
      </c>
      <c r="W465" s="300" t="s">
        <v>766</v>
      </c>
      <c r="X465" s="300" t="b">
        <v>1</v>
      </c>
      <c r="Y465" s="300">
        <v>310100</v>
      </c>
      <c r="Z465" s="300" t="s">
        <v>818</v>
      </c>
      <c r="AA465" s="300" t="s">
        <v>525</v>
      </c>
      <c r="AB465" s="300" t="s">
        <v>66</v>
      </c>
      <c r="AC465" s="300" t="s">
        <v>66</v>
      </c>
      <c r="AD465" s="300">
        <v>6</v>
      </c>
      <c r="AE465" s="300" t="b">
        <v>1</v>
      </c>
      <c r="AF465" s="300" t="s">
        <v>768</v>
      </c>
      <c r="AG465" s="300" t="s">
        <v>769</v>
      </c>
      <c r="AH465" s="300">
        <v>0</v>
      </c>
      <c r="AI465" s="300">
        <v>0</v>
      </c>
      <c r="AJ465" s="300" t="s">
        <v>770</v>
      </c>
      <c r="AK465" s="300">
        <v>8</v>
      </c>
      <c r="AL465" s="300" t="s">
        <v>814</v>
      </c>
      <c r="AM465" s="300">
        <v>20000</v>
      </c>
      <c r="AN465" s="300" t="b">
        <v>0</v>
      </c>
      <c r="AO465" s="300">
        <v>8</v>
      </c>
      <c r="AP465" s="300" t="s">
        <v>814</v>
      </c>
      <c r="AQ465" s="300">
        <v>20000</v>
      </c>
      <c r="AR465" s="300" t="b">
        <v>0</v>
      </c>
      <c r="AS465" s="300">
        <v>20000</v>
      </c>
      <c r="AT465" s="300" t="b">
        <v>0</v>
      </c>
      <c r="AU465" s="300">
        <v>0</v>
      </c>
      <c r="AV465" s="300" t="b">
        <v>0</v>
      </c>
      <c r="AW465" s="300" t="s">
        <v>1176</v>
      </c>
      <c r="AX465" s="300">
        <v>0</v>
      </c>
      <c r="AY465" s="300" t="s">
        <v>1176</v>
      </c>
      <c r="AZ465" s="300">
        <v>0</v>
      </c>
      <c r="BA465" s="300" t="b">
        <v>1</v>
      </c>
      <c r="BB465" s="300" t="b">
        <v>0</v>
      </c>
      <c r="BC465"/>
      <c r="BD465"/>
      <c r="BE465"/>
      <c r="BF465"/>
      <c r="BG465"/>
      <c r="BH465"/>
      <c r="BI465"/>
      <c r="BJ465"/>
      <c r="BK465"/>
      <c r="BL465"/>
      <c r="BM465"/>
      <c r="BN465"/>
      <c r="BO465"/>
      <c r="BP465"/>
      <c r="BQ465"/>
    </row>
    <row r="466" spans="5:69" ht="16.5" hidden="1" x14ac:dyDescent="0.3">
      <c r="E466" s="300" t="s">
        <v>760</v>
      </c>
      <c r="F466" s="300" t="s">
        <v>651</v>
      </c>
      <c r="G466" s="300">
        <v>20200101</v>
      </c>
      <c r="H466" s="300">
        <v>2020</v>
      </c>
      <c r="I466" s="300">
        <v>52</v>
      </c>
      <c r="J466" s="300">
        <v>2020</v>
      </c>
      <c r="K466" s="300">
        <v>180</v>
      </c>
      <c r="L466" s="300" t="s">
        <v>872</v>
      </c>
      <c r="M466" s="300" t="s">
        <v>486</v>
      </c>
      <c r="N466" s="300" t="s">
        <v>660</v>
      </c>
      <c r="O466" s="300" t="s">
        <v>762</v>
      </c>
      <c r="P466" s="300">
        <v>0</v>
      </c>
      <c r="Q466" s="300" t="s">
        <v>763</v>
      </c>
      <c r="R466" s="300" t="s">
        <v>764</v>
      </c>
      <c r="S466" s="300">
        <v>0</v>
      </c>
      <c r="T466" s="300" t="s">
        <v>763</v>
      </c>
      <c r="U466" s="300" t="s">
        <v>764</v>
      </c>
      <c r="V466" s="300" t="s">
        <v>1123</v>
      </c>
      <c r="W466" s="300" t="s">
        <v>766</v>
      </c>
      <c r="X466" s="300" t="b">
        <v>1</v>
      </c>
      <c r="Y466" s="300">
        <v>3102</v>
      </c>
      <c r="Z466" s="300" t="s">
        <v>819</v>
      </c>
      <c r="AA466" s="300" t="s">
        <v>820</v>
      </c>
      <c r="AB466" s="300" t="s">
        <v>508</v>
      </c>
      <c r="AC466" s="300" t="s">
        <v>508</v>
      </c>
      <c r="AD466" s="300">
        <v>4</v>
      </c>
      <c r="AE466" s="300" t="b">
        <v>0</v>
      </c>
      <c r="AF466" s="300" t="s">
        <v>768</v>
      </c>
      <c r="AG466" s="300" t="s">
        <v>769</v>
      </c>
      <c r="AH466" s="300">
        <v>0</v>
      </c>
      <c r="AI466" s="300">
        <v>0</v>
      </c>
      <c r="AJ466" s="300" t="s">
        <v>770</v>
      </c>
      <c r="AK466" s="300">
        <v>-1</v>
      </c>
      <c r="AL466" s="300" t="s">
        <v>771</v>
      </c>
      <c r="AM466" s="300">
        <v>0</v>
      </c>
      <c r="AN466" s="300" t="b">
        <v>1</v>
      </c>
      <c r="AO466" s="300">
        <v>-1</v>
      </c>
      <c r="AP466" s="300" t="s">
        <v>771</v>
      </c>
      <c r="AQ466" s="300">
        <v>0</v>
      </c>
      <c r="AR466" s="300" t="b">
        <v>0</v>
      </c>
      <c r="AS466" s="300">
        <v>0</v>
      </c>
      <c r="AT466" s="300" t="b">
        <v>1</v>
      </c>
      <c r="AU466" s="300">
        <v>0</v>
      </c>
      <c r="AV466" s="300" t="b">
        <v>0</v>
      </c>
      <c r="AW466" s="300" t="s">
        <v>1177</v>
      </c>
      <c r="AX466" s="300">
        <v>0</v>
      </c>
      <c r="AY466" s="300" t="s">
        <v>1177</v>
      </c>
      <c r="AZ466" s="300">
        <v>6</v>
      </c>
      <c r="BA466" s="300" t="b">
        <v>0</v>
      </c>
      <c r="BB466" s="300" t="b">
        <v>1</v>
      </c>
      <c r="BC466"/>
      <c r="BD466"/>
      <c r="BE466"/>
      <c r="BF466"/>
      <c r="BG466"/>
      <c r="BH466"/>
      <c r="BI466"/>
      <c r="BJ466"/>
      <c r="BK466"/>
      <c r="BL466"/>
      <c r="BM466"/>
      <c r="BN466"/>
      <c r="BO466"/>
      <c r="BP466"/>
      <c r="BQ466"/>
    </row>
    <row r="467" spans="5:69" ht="16.5" hidden="1" x14ac:dyDescent="0.3">
      <c r="E467" s="300" t="s">
        <v>760</v>
      </c>
      <c r="F467" s="300" t="s">
        <v>651</v>
      </c>
      <c r="G467" s="300">
        <v>20200101</v>
      </c>
      <c r="H467" s="300">
        <v>2020</v>
      </c>
      <c r="I467" s="300">
        <v>52</v>
      </c>
      <c r="J467" s="300">
        <v>2020</v>
      </c>
      <c r="K467" s="300">
        <v>180</v>
      </c>
      <c r="L467" s="300" t="s">
        <v>872</v>
      </c>
      <c r="M467" s="300" t="s">
        <v>486</v>
      </c>
      <c r="N467" s="300" t="s">
        <v>660</v>
      </c>
      <c r="O467" s="300" t="s">
        <v>762</v>
      </c>
      <c r="P467" s="300">
        <v>24</v>
      </c>
      <c r="Q467" s="300" t="s">
        <v>875</v>
      </c>
      <c r="R467" s="300" t="s">
        <v>445</v>
      </c>
      <c r="S467" s="300">
        <v>0</v>
      </c>
      <c r="T467" s="300" t="s">
        <v>763</v>
      </c>
      <c r="U467" s="300" t="s">
        <v>764</v>
      </c>
      <c r="V467" s="300" t="s">
        <v>1123</v>
      </c>
      <c r="W467" s="300" t="s">
        <v>766</v>
      </c>
      <c r="X467" s="300" t="b">
        <v>1</v>
      </c>
      <c r="Y467" s="300">
        <v>3102</v>
      </c>
      <c r="Z467" s="300" t="s">
        <v>819</v>
      </c>
      <c r="AA467" s="300" t="s">
        <v>820</v>
      </c>
      <c r="AB467" s="300" t="s">
        <v>508</v>
      </c>
      <c r="AC467" s="300" t="s">
        <v>508</v>
      </c>
      <c r="AD467" s="300">
        <v>4</v>
      </c>
      <c r="AE467" s="300" t="b">
        <v>0</v>
      </c>
      <c r="AF467" s="300" t="s">
        <v>768</v>
      </c>
      <c r="AG467" s="300" t="s">
        <v>769</v>
      </c>
      <c r="AH467" s="300">
        <v>0</v>
      </c>
      <c r="AI467" s="300">
        <v>0</v>
      </c>
      <c r="AJ467" s="300" t="s">
        <v>770</v>
      </c>
      <c r="AK467" s="300">
        <v>8</v>
      </c>
      <c r="AL467" s="300" t="s">
        <v>814</v>
      </c>
      <c r="AM467" s="300">
        <v>490000</v>
      </c>
      <c r="AN467" s="300" t="b">
        <v>0</v>
      </c>
      <c r="AO467" s="300">
        <v>8</v>
      </c>
      <c r="AP467" s="300" t="s">
        <v>814</v>
      </c>
      <c r="AQ467" s="300">
        <v>490000</v>
      </c>
      <c r="AR467" s="300" t="b">
        <v>0</v>
      </c>
      <c r="AS467" s="300">
        <v>490000</v>
      </c>
      <c r="AT467" s="300" t="b">
        <v>0</v>
      </c>
      <c r="AU467" s="300">
        <v>0</v>
      </c>
      <c r="AV467" s="300" t="b">
        <v>0</v>
      </c>
      <c r="AW467" s="300" t="s">
        <v>1178</v>
      </c>
      <c r="AX467" s="300">
        <v>0</v>
      </c>
      <c r="AY467" s="300" t="s">
        <v>1178</v>
      </c>
      <c r="AZ467" s="300">
        <v>0</v>
      </c>
      <c r="BA467" s="300" t="b">
        <v>0</v>
      </c>
      <c r="BB467" s="300" t="b">
        <v>1</v>
      </c>
      <c r="BC467"/>
      <c r="BD467"/>
      <c r="BE467"/>
      <c r="BF467"/>
      <c r="BG467"/>
      <c r="BH467"/>
      <c r="BI467"/>
      <c r="BJ467"/>
      <c r="BK467"/>
      <c r="BL467"/>
      <c r="BM467"/>
      <c r="BN467"/>
      <c r="BO467"/>
      <c r="BP467"/>
      <c r="BQ467"/>
    </row>
    <row r="468" spans="5:69" ht="16.5" hidden="1" x14ac:dyDescent="0.3">
      <c r="E468" s="300" t="s">
        <v>760</v>
      </c>
      <c r="F468" s="300" t="s">
        <v>651</v>
      </c>
      <c r="G468" s="300">
        <v>20200101</v>
      </c>
      <c r="H468" s="300">
        <v>2020</v>
      </c>
      <c r="I468" s="300">
        <v>52</v>
      </c>
      <c r="J468" s="300">
        <v>2020</v>
      </c>
      <c r="K468" s="300">
        <v>180</v>
      </c>
      <c r="L468" s="300" t="s">
        <v>872</v>
      </c>
      <c r="M468" s="300" t="s">
        <v>486</v>
      </c>
      <c r="N468" s="300" t="s">
        <v>660</v>
      </c>
      <c r="O468" s="300" t="s">
        <v>762</v>
      </c>
      <c r="P468" s="300">
        <v>56</v>
      </c>
      <c r="Q468" s="300" t="s">
        <v>877</v>
      </c>
      <c r="R468" s="300" t="s">
        <v>878</v>
      </c>
      <c r="S468" s="300">
        <v>0</v>
      </c>
      <c r="T468" s="300" t="s">
        <v>763</v>
      </c>
      <c r="U468" s="300" t="s">
        <v>764</v>
      </c>
      <c r="V468" s="300" t="s">
        <v>1123</v>
      </c>
      <c r="W468" s="300" t="s">
        <v>766</v>
      </c>
      <c r="X468" s="300" t="b">
        <v>1</v>
      </c>
      <c r="Y468" s="300">
        <v>3102</v>
      </c>
      <c r="Z468" s="300" t="s">
        <v>819</v>
      </c>
      <c r="AA468" s="300" t="s">
        <v>820</v>
      </c>
      <c r="AB468" s="300" t="s">
        <v>508</v>
      </c>
      <c r="AC468" s="300" t="s">
        <v>508</v>
      </c>
      <c r="AD468" s="300">
        <v>4</v>
      </c>
      <c r="AE468" s="300" t="b">
        <v>0</v>
      </c>
      <c r="AF468" s="300" t="s">
        <v>768</v>
      </c>
      <c r="AG468" s="300" t="s">
        <v>769</v>
      </c>
      <c r="AH468" s="300">
        <v>0</v>
      </c>
      <c r="AI468" s="300">
        <v>0</v>
      </c>
      <c r="AJ468" s="300" t="s">
        <v>770</v>
      </c>
      <c r="AK468" s="300">
        <v>8</v>
      </c>
      <c r="AL468" s="300" t="s">
        <v>814</v>
      </c>
      <c r="AM468" s="300">
        <v>500</v>
      </c>
      <c r="AN468" s="300" t="b">
        <v>0</v>
      </c>
      <c r="AO468" s="300">
        <v>8</v>
      </c>
      <c r="AP468" s="300" t="s">
        <v>814</v>
      </c>
      <c r="AQ468" s="300">
        <v>500</v>
      </c>
      <c r="AR468" s="300" t="b">
        <v>0</v>
      </c>
      <c r="AS468" s="300">
        <v>500</v>
      </c>
      <c r="AT468" s="300" t="b">
        <v>0</v>
      </c>
      <c r="AU468" s="300">
        <v>0</v>
      </c>
      <c r="AV468" s="300" t="b">
        <v>0</v>
      </c>
      <c r="AW468" s="300" t="s">
        <v>1179</v>
      </c>
      <c r="AX468" s="300">
        <v>0</v>
      </c>
      <c r="AY468" s="300" t="s">
        <v>1179</v>
      </c>
      <c r="AZ468" s="300">
        <v>0</v>
      </c>
      <c r="BA468" s="300" t="b">
        <v>0</v>
      </c>
      <c r="BB468" s="300" t="b">
        <v>1</v>
      </c>
      <c r="BC468"/>
      <c r="BD468"/>
      <c r="BE468"/>
      <c r="BF468"/>
      <c r="BG468"/>
      <c r="BH468"/>
      <c r="BI468"/>
      <c r="BJ468"/>
      <c r="BK468"/>
      <c r="BL468"/>
      <c r="BM468"/>
      <c r="BN468"/>
      <c r="BO468"/>
      <c r="BP468"/>
      <c r="BQ468"/>
    </row>
    <row r="469" spans="5:69" ht="16.5" hidden="1" x14ac:dyDescent="0.3">
      <c r="E469" s="300" t="s">
        <v>760</v>
      </c>
      <c r="F469" s="300" t="s">
        <v>651</v>
      </c>
      <c r="G469" s="300">
        <v>20200101</v>
      </c>
      <c r="H469" s="300">
        <v>2020</v>
      </c>
      <c r="I469" s="300">
        <v>52</v>
      </c>
      <c r="J469" s="300">
        <v>2020</v>
      </c>
      <c r="K469" s="300">
        <v>180</v>
      </c>
      <c r="L469" s="300" t="s">
        <v>872</v>
      </c>
      <c r="M469" s="300" t="s">
        <v>486</v>
      </c>
      <c r="N469" s="300" t="s">
        <v>660</v>
      </c>
      <c r="O469" s="300" t="s">
        <v>762</v>
      </c>
      <c r="P469" s="300">
        <v>156</v>
      </c>
      <c r="Q469" s="300" t="s">
        <v>773</v>
      </c>
      <c r="R469" s="300" t="s">
        <v>774</v>
      </c>
      <c r="S469" s="300">
        <v>0</v>
      </c>
      <c r="T469" s="300" t="s">
        <v>763</v>
      </c>
      <c r="U469" s="300" t="s">
        <v>764</v>
      </c>
      <c r="V469" s="300" t="s">
        <v>1123</v>
      </c>
      <c r="W469" s="300" t="s">
        <v>766</v>
      </c>
      <c r="X469" s="300" t="b">
        <v>1</v>
      </c>
      <c r="Y469" s="300">
        <v>3102</v>
      </c>
      <c r="Z469" s="300" t="s">
        <v>819</v>
      </c>
      <c r="AA469" s="300" t="s">
        <v>820</v>
      </c>
      <c r="AB469" s="300" t="s">
        <v>508</v>
      </c>
      <c r="AC469" s="300" t="s">
        <v>508</v>
      </c>
      <c r="AD469" s="300">
        <v>4</v>
      </c>
      <c r="AE469" s="300" t="b">
        <v>0</v>
      </c>
      <c r="AF469" s="300" t="s">
        <v>768</v>
      </c>
      <c r="AG469" s="300" t="s">
        <v>769</v>
      </c>
      <c r="AH469" s="300">
        <v>0</v>
      </c>
      <c r="AI469" s="300">
        <v>0</v>
      </c>
      <c r="AJ469" s="300" t="s">
        <v>770</v>
      </c>
      <c r="AK469" s="300">
        <v>8</v>
      </c>
      <c r="AL469" s="300" t="s">
        <v>814</v>
      </c>
      <c r="AM469" s="300">
        <v>3964685</v>
      </c>
      <c r="AN469" s="300" t="b">
        <v>0</v>
      </c>
      <c r="AO469" s="300">
        <v>8</v>
      </c>
      <c r="AP469" s="300" t="s">
        <v>814</v>
      </c>
      <c r="AQ469" s="300">
        <v>3964685</v>
      </c>
      <c r="AR469" s="300" t="b">
        <v>0</v>
      </c>
      <c r="AS469" s="300">
        <v>3964685</v>
      </c>
      <c r="AT469" s="300" t="b">
        <v>0</v>
      </c>
      <c r="AU469" s="300">
        <v>0</v>
      </c>
      <c r="AV469" s="300" t="b">
        <v>0</v>
      </c>
      <c r="AW469" s="300" t="s">
        <v>1180</v>
      </c>
      <c r="AX469" s="300">
        <v>0</v>
      </c>
      <c r="AY469" s="300" t="s">
        <v>1180</v>
      </c>
      <c r="AZ469" s="300">
        <v>0</v>
      </c>
      <c r="BA469" s="300" t="b">
        <v>0</v>
      </c>
      <c r="BB469" s="300" t="b">
        <v>1</v>
      </c>
      <c r="BC469"/>
      <c r="BD469"/>
      <c r="BE469"/>
      <c r="BF469"/>
      <c r="BG469"/>
      <c r="BH469"/>
      <c r="BI469"/>
      <c r="BJ469"/>
      <c r="BK469"/>
      <c r="BL469"/>
      <c r="BM469"/>
      <c r="BN469"/>
      <c r="BO469"/>
      <c r="BP469"/>
      <c r="BQ469"/>
    </row>
    <row r="470" spans="5:69" ht="16.5" hidden="1" x14ac:dyDescent="0.3">
      <c r="E470" s="300" t="s">
        <v>760</v>
      </c>
      <c r="F470" s="300" t="s">
        <v>651</v>
      </c>
      <c r="G470" s="300">
        <v>20200101</v>
      </c>
      <c r="H470" s="300">
        <v>2020</v>
      </c>
      <c r="I470" s="300">
        <v>52</v>
      </c>
      <c r="J470" s="300">
        <v>2020</v>
      </c>
      <c r="K470" s="300">
        <v>180</v>
      </c>
      <c r="L470" s="300" t="s">
        <v>872</v>
      </c>
      <c r="M470" s="300" t="s">
        <v>486</v>
      </c>
      <c r="N470" s="300" t="s">
        <v>660</v>
      </c>
      <c r="O470" s="300" t="s">
        <v>762</v>
      </c>
      <c r="P470" s="300">
        <v>440</v>
      </c>
      <c r="Q470" s="300" t="s">
        <v>897</v>
      </c>
      <c r="R470" s="300" t="s">
        <v>898</v>
      </c>
      <c r="S470" s="300">
        <v>0</v>
      </c>
      <c r="T470" s="300" t="s">
        <v>763</v>
      </c>
      <c r="U470" s="300" t="s">
        <v>764</v>
      </c>
      <c r="V470" s="300" t="s">
        <v>1123</v>
      </c>
      <c r="W470" s="300" t="s">
        <v>766</v>
      </c>
      <c r="X470" s="300" t="b">
        <v>1</v>
      </c>
      <c r="Y470" s="300">
        <v>3102</v>
      </c>
      <c r="Z470" s="300" t="s">
        <v>819</v>
      </c>
      <c r="AA470" s="300" t="s">
        <v>820</v>
      </c>
      <c r="AB470" s="300" t="s">
        <v>508</v>
      </c>
      <c r="AC470" s="300" t="s">
        <v>508</v>
      </c>
      <c r="AD470" s="300">
        <v>4</v>
      </c>
      <c r="AE470" s="300" t="b">
        <v>0</v>
      </c>
      <c r="AF470" s="300" t="s">
        <v>768</v>
      </c>
      <c r="AG470" s="300" t="s">
        <v>769</v>
      </c>
      <c r="AH470" s="300">
        <v>0</v>
      </c>
      <c r="AI470" s="300">
        <v>0</v>
      </c>
      <c r="AJ470" s="300" t="s">
        <v>770</v>
      </c>
      <c r="AK470" s="300">
        <v>8</v>
      </c>
      <c r="AL470" s="300" t="s">
        <v>814</v>
      </c>
      <c r="AM470" s="300">
        <v>1200000</v>
      </c>
      <c r="AN470" s="300" t="b">
        <v>0</v>
      </c>
      <c r="AO470" s="300">
        <v>8</v>
      </c>
      <c r="AP470" s="300" t="s">
        <v>814</v>
      </c>
      <c r="AQ470" s="300">
        <v>1200000</v>
      </c>
      <c r="AR470" s="300" t="b">
        <v>0</v>
      </c>
      <c r="AS470" s="300">
        <v>1200000</v>
      </c>
      <c r="AT470" s="300" t="b">
        <v>0</v>
      </c>
      <c r="AU470" s="300">
        <v>0</v>
      </c>
      <c r="AV470" s="300" t="b">
        <v>0</v>
      </c>
      <c r="AW470" s="300" t="s">
        <v>1181</v>
      </c>
      <c r="AX470" s="300">
        <v>0</v>
      </c>
      <c r="AY470" s="300" t="s">
        <v>1181</v>
      </c>
      <c r="AZ470" s="300">
        <v>0</v>
      </c>
      <c r="BA470" s="300" t="b">
        <v>0</v>
      </c>
      <c r="BB470" s="300" t="b">
        <v>1</v>
      </c>
      <c r="BC470"/>
      <c r="BD470"/>
      <c r="BE470"/>
      <c r="BF470"/>
      <c r="BG470"/>
      <c r="BH470"/>
      <c r="BI470"/>
      <c r="BJ470"/>
      <c r="BK470"/>
      <c r="BL470"/>
      <c r="BM470"/>
      <c r="BN470"/>
      <c r="BO470"/>
      <c r="BP470"/>
      <c r="BQ470"/>
    </row>
    <row r="471" spans="5:69" ht="16.5" hidden="1" x14ac:dyDescent="0.3">
      <c r="E471" s="300" t="s">
        <v>760</v>
      </c>
      <c r="F471" s="300" t="s">
        <v>651</v>
      </c>
      <c r="G471" s="300">
        <v>20200101</v>
      </c>
      <c r="H471" s="300">
        <v>2020</v>
      </c>
      <c r="I471" s="300">
        <v>52</v>
      </c>
      <c r="J471" s="300">
        <v>2020</v>
      </c>
      <c r="K471" s="300">
        <v>180</v>
      </c>
      <c r="L471" s="300" t="s">
        <v>872</v>
      </c>
      <c r="M471" s="300" t="s">
        <v>486</v>
      </c>
      <c r="N471" s="300" t="s">
        <v>660</v>
      </c>
      <c r="O471" s="300" t="s">
        <v>762</v>
      </c>
      <c r="P471" s="300">
        <v>508</v>
      </c>
      <c r="Q471" s="300" t="s">
        <v>903</v>
      </c>
      <c r="R471" s="300" t="s">
        <v>443</v>
      </c>
      <c r="S471" s="300">
        <v>0</v>
      </c>
      <c r="T471" s="300" t="s">
        <v>763</v>
      </c>
      <c r="U471" s="300" t="s">
        <v>764</v>
      </c>
      <c r="V471" s="300" t="s">
        <v>1123</v>
      </c>
      <c r="W471" s="300" t="s">
        <v>766</v>
      </c>
      <c r="X471" s="300" t="b">
        <v>1</v>
      </c>
      <c r="Y471" s="300">
        <v>3102</v>
      </c>
      <c r="Z471" s="300" t="s">
        <v>819</v>
      </c>
      <c r="AA471" s="300" t="s">
        <v>820</v>
      </c>
      <c r="AB471" s="300" t="s">
        <v>508</v>
      </c>
      <c r="AC471" s="300" t="s">
        <v>508</v>
      </c>
      <c r="AD471" s="300">
        <v>4</v>
      </c>
      <c r="AE471" s="300" t="b">
        <v>0</v>
      </c>
      <c r="AF471" s="300" t="s">
        <v>768</v>
      </c>
      <c r="AG471" s="300" t="s">
        <v>769</v>
      </c>
      <c r="AH471" s="300">
        <v>0</v>
      </c>
      <c r="AI471" s="300">
        <v>0</v>
      </c>
      <c r="AJ471" s="300" t="s">
        <v>770</v>
      </c>
      <c r="AK471" s="300">
        <v>8</v>
      </c>
      <c r="AL471" s="300" t="s">
        <v>814</v>
      </c>
      <c r="AM471" s="300">
        <v>3425750</v>
      </c>
      <c r="AN471" s="300" t="b">
        <v>0</v>
      </c>
      <c r="AO471" s="300">
        <v>8</v>
      </c>
      <c r="AP471" s="300" t="s">
        <v>814</v>
      </c>
      <c r="AQ471" s="300">
        <v>3425750</v>
      </c>
      <c r="AR471" s="300" t="b">
        <v>0</v>
      </c>
      <c r="AS471" s="300">
        <v>3425750</v>
      </c>
      <c r="AT471" s="300" t="b">
        <v>0</v>
      </c>
      <c r="AU471" s="300">
        <v>0</v>
      </c>
      <c r="AV471" s="300" t="b">
        <v>0</v>
      </c>
      <c r="AW471" s="300" t="s">
        <v>1137</v>
      </c>
      <c r="AX471" s="300">
        <v>0</v>
      </c>
      <c r="AY471" s="300" t="s">
        <v>1137</v>
      </c>
      <c r="AZ471" s="300">
        <v>0</v>
      </c>
      <c r="BA471" s="300" t="b">
        <v>0</v>
      </c>
      <c r="BB471" s="300" t="b">
        <v>1</v>
      </c>
      <c r="BC471"/>
      <c r="BD471"/>
      <c r="BE471"/>
      <c r="BF471"/>
      <c r="BG471"/>
      <c r="BH471"/>
      <c r="BI471"/>
      <c r="BJ471"/>
      <c r="BK471"/>
      <c r="BL471"/>
      <c r="BM471"/>
      <c r="BN471"/>
      <c r="BO471"/>
      <c r="BP471"/>
      <c r="BQ471"/>
    </row>
    <row r="472" spans="5:69" ht="16.5" hidden="1" x14ac:dyDescent="0.3">
      <c r="E472" s="300" t="s">
        <v>760</v>
      </c>
      <c r="F472" s="300" t="s">
        <v>651</v>
      </c>
      <c r="G472" s="300">
        <v>20200101</v>
      </c>
      <c r="H472" s="300">
        <v>2020</v>
      </c>
      <c r="I472" s="300">
        <v>52</v>
      </c>
      <c r="J472" s="300">
        <v>2020</v>
      </c>
      <c r="K472" s="300">
        <v>180</v>
      </c>
      <c r="L472" s="300" t="s">
        <v>872</v>
      </c>
      <c r="M472" s="300" t="s">
        <v>486</v>
      </c>
      <c r="N472" s="300" t="s">
        <v>660</v>
      </c>
      <c r="O472" s="300" t="s">
        <v>762</v>
      </c>
      <c r="P472" s="300">
        <v>643</v>
      </c>
      <c r="Q472" s="300" t="s">
        <v>793</v>
      </c>
      <c r="R472" s="300" t="s">
        <v>794</v>
      </c>
      <c r="S472" s="300">
        <v>0</v>
      </c>
      <c r="T472" s="300" t="s">
        <v>763</v>
      </c>
      <c r="U472" s="300" t="s">
        <v>764</v>
      </c>
      <c r="V472" s="300" t="s">
        <v>1123</v>
      </c>
      <c r="W472" s="300" t="s">
        <v>766</v>
      </c>
      <c r="X472" s="300" t="b">
        <v>1</v>
      </c>
      <c r="Y472" s="300">
        <v>3102</v>
      </c>
      <c r="Z472" s="300" t="s">
        <v>819</v>
      </c>
      <c r="AA472" s="300" t="s">
        <v>820</v>
      </c>
      <c r="AB472" s="300" t="s">
        <v>508</v>
      </c>
      <c r="AC472" s="300" t="s">
        <v>508</v>
      </c>
      <c r="AD472" s="300">
        <v>4</v>
      </c>
      <c r="AE472" s="300" t="b">
        <v>0</v>
      </c>
      <c r="AF472" s="300" t="s">
        <v>768</v>
      </c>
      <c r="AG472" s="300" t="s">
        <v>769</v>
      </c>
      <c r="AH472" s="300">
        <v>0</v>
      </c>
      <c r="AI472" s="300">
        <v>0</v>
      </c>
      <c r="AJ472" s="300" t="s">
        <v>770</v>
      </c>
      <c r="AK472" s="300">
        <v>-1</v>
      </c>
      <c r="AL472" s="300" t="s">
        <v>771</v>
      </c>
      <c r="AM472" s="300">
        <v>0</v>
      </c>
      <c r="AN472" s="300" t="b">
        <v>1</v>
      </c>
      <c r="AO472" s="300">
        <v>-1</v>
      </c>
      <c r="AP472" s="300" t="s">
        <v>771</v>
      </c>
      <c r="AQ472" s="300">
        <v>0</v>
      </c>
      <c r="AR472" s="300" t="b">
        <v>0</v>
      </c>
      <c r="AS472" s="300">
        <v>0</v>
      </c>
      <c r="AT472" s="300" t="b">
        <v>1</v>
      </c>
      <c r="AU472" s="300">
        <v>0</v>
      </c>
      <c r="AV472" s="300" t="b">
        <v>0</v>
      </c>
      <c r="AW472" s="300" t="s">
        <v>1182</v>
      </c>
      <c r="AX472" s="300">
        <v>0</v>
      </c>
      <c r="AY472" s="300" t="s">
        <v>1182</v>
      </c>
      <c r="AZ472" s="300">
        <v>6</v>
      </c>
      <c r="BA472" s="300" t="b">
        <v>0</v>
      </c>
      <c r="BB472" s="300" t="b">
        <v>1</v>
      </c>
      <c r="BC472"/>
      <c r="BD472"/>
      <c r="BE472"/>
      <c r="BF472"/>
      <c r="BG472"/>
      <c r="BH472"/>
      <c r="BI472"/>
      <c r="BJ472"/>
      <c r="BK472"/>
      <c r="BL472"/>
      <c r="BM472"/>
      <c r="BN472"/>
      <c r="BO472"/>
      <c r="BP472"/>
      <c r="BQ472"/>
    </row>
    <row r="473" spans="5:69" ht="16.5" hidden="1" x14ac:dyDescent="0.3">
      <c r="E473" s="300" t="s">
        <v>760</v>
      </c>
      <c r="F473" s="300" t="s">
        <v>651</v>
      </c>
      <c r="G473" s="300">
        <v>20200101</v>
      </c>
      <c r="H473" s="300">
        <v>2020</v>
      </c>
      <c r="I473" s="300">
        <v>52</v>
      </c>
      <c r="J473" s="300">
        <v>2020</v>
      </c>
      <c r="K473" s="300">
        <v>180</v>
      </c>
      <c r="L473" s="300" t="s">
        <v>872</v>
      </c>
      <c r="M473" s="300" t="s">
        <v>486</v>
      </c>
      <c r="N473" s="300" t="s">
        <v>660</v>
      </c>
      <c r="O473" s="300" t="s">
        <v>762</v>
      </c>
      <c r="P473" s="300">
        <v>646</v>
      </c>
      <c r="Q473" s="300" t="s">
        <v>910</v>
      </c>
      <c r="R473" s="300" t="s">
        <v>441</v>
      </c>
      <c r="S473" s="300">
        <v>0</v>
      </c>
      <c r="T473" s="300" t="s">
        <v>763</v>
      </c>
      <c r="U473" s="300" t="s">
        <v>764</v>
      </c>
      <c r="V473" s="300" t="s">
        <v>1123</v>
      </c>
      <c r="W473" s="300" t="s">
        <v>766</v>
      </c>
      <c r="X473" s="300" t="b">
        <v>1</v>
      </c>
      <c r="Y473" s="300">
        <v>3102</v>
      </c>
      <c r="Z473" s="300" t="s">
        <v>819</v>
      </c>
      <c r="AA473" s="300" t="s">
        <v>820</v>
      </c>
      <c r="AB473" s="300" t="s">
        <v>508</v>
      </c>
      <c r="AC473" s="300" t="s">
        <v>508</v>
      </c>
      <c r="AD473" s="300">
        <v>4</v>
      </c>
      <c r="AE473" s="300" t="b">
        <v>0</v>
      </c>
      <c r="AF473" s="300" t="s">
        <v>768</v>
      </c>
      <c r="AG473" s="300" t="s">
        <v>769</v>
      </c>
      <c r="AH473" s="300">
        <v>0</v>
      </c>
      <c r="AI473" s="300">
        <v>0</v>
      </c>
      <c r="AJ473" s="300" t="s">
        <v>770</v>
      </c>
      <c r="AK473" s="300">
        <v>8</v>
      </c>
      <c r="AL473" s="300" t="s">
        <v>814</v>
      </c>
      <c r="AM473" s="300">
        <v>600</v>
      </c>
      <c r="AN473" s="300" t="b">
        <v>0</v>
      </c>
      <c r="AO473" s="300">
        <v>8</v>
      </c>
      <c r="AP473" s="300" t="s">
        <v>814</v>
      </c>
      <c r="AQ473" s="300">
        <v>600</v>
      </c>
      <c r="AR473" s="300" t="b">
        <v>0</v>
      </c>
      <c r="AS473" s="300">
        <v>600</v>
      </c>
      <c r="AT473" s="300" t="b">
        <v>0</v>
      </c>
      <c r="AU473" s="300">
        <v>0</v>
      </c>
      <c r="AV473" s="300" t="b">
        <v>0</v>
      </c>
      <c r="AW473" s="300" t="s">
        <v>1183</v>
      </c>
      <c r="AX473" s="300">
        <v>0</v>
      </c>
      <c r="AY473" s="300" t="s">
        <v>1183</v>
      </c>
      <c r="AZ473" s="300">
        <v>0</v>
      </c>
      <c r="BA473" s="300" t="b">
        <v>0</v>
      </c>
      <c r="BB473" s="300" t="b">
        <v>1</v>
      </c>
      <c r="BC473"/>
      <c r="BD473"/>
      <c r="BE473"/>
      <c r="BF473"/>
      <c r="BG473"/>
      <c r="BH473"/>
      <c r="BI473"/>
      <c r="BJ473"/>
      <c r="BK473"/>
      <c r="BL473"/>
      <c r="BM473"/>
      <c r="BN473"/>
      <c r="BO473"/>
      <c r="BP473"/>
      <c r="BQ473"/>
    </row>
    <row r="474" spans="5:69" ht="16.5" hidden="1" x14ac:dyDescent="0.3">
      <c r="E474" s="300" t="s">
        <v>760</v>
      </c>
      <c r="F474" s="300" t="s">
        <v>651</v>
      </c>
      <c r="G474" s="300">
        <v>20200101</v>
      </c>
      <c r="H474" s="300">
        <v>2020</v>
      </c>
      <c r="I474" s="300">
        <v>52</v>
      </c>
      <c r="J474" s="300">
        <v>2020</v>
      </c>
      <c r="K474" s="300">
        <v>180</v>
      </c>
      <c r="L474" s="300" t="s">
        <v>872</v>
      </c>
      <c r="M474" s="300" t="s">
        <v>486</v>
      </c>
      <c r="N474" s="300" t="s">
        <v>660</v>
      </c>
      <c r="O474" s="300" t="s">
        <v>762</v>
      </c>
      <c r="P474" s="300">
        <v>682</v>
      </c>
      <c r="Q474" s="300" t="s">
        <v>1141</v>
      </c>
      <c r="R474" s="300" t="s">
        <v>1142</v>
      </c>
      <c r="S474" s="300">
        <v>0</v>
      </c>
      <c r="T474" s="300" t="s">
        <v>763</v>
      </c>
      <c r="U474" s="300" t="s">
        <v>764</v>
      </c>
      <c r="V474" s="300" t="s">
        <v>1123</v>
      </c>
      <c r="W474" s="300" t="s">
        <v>766</v>
      </c>
      <c r="X474" s="300" t="b">
        <v>1</v>
      </c>
      <c r="Y474" s="300">
        <v>3102</v>
      </c>
      <c r="Z474" s="300" t="s">
        <v>819</v>
      </c>
      <c r="AA474" s="300" t="s">
        <v>820</v>
      </c>
      <c r="AB474" s="300" t="s">
        <v>508</v>
      </c>
      <c r="AC474" s="300" t="s">
        <v>508</v>
      </c>
      <c r="AD474" s="300">
        <v>4</v>
      </c>
      <c r="AE474" s="300" t="b">
        <v>0</v>
      </c>
      <c r="AF474" s="300" t="s">
        <v>768</v>
      </c>
      <c r="AG474" s="300" t="s">
        <v>769</v>
      </c>
      <c r="AH474" s="300">
        <v>0</v>
      </c>
      <c r="AI474" s="300">
        <v>0</v>
      </c>
      <c r="AJ474" s="300" t="s">
        <v>770</v>
      </c>
      <c r="AK474" s="300">
        <v>8</v>
      </c>
      <c r="AL474" s="300" t="s">
        <v>814</v>
      </c>
      <c r="AM474" s="300">
        <v>45000</v>
      </c>
      <c r="AN474" s="300" t="b">
        <v>0</v>
      </c>
      <c r="AO474" s="300">
        <v>8</v>
      </c>
      <c r="AP474" s="300" t="s">
        <v>814</v>
      </c>
      <c r="AQ474" s="300">
        <v>45000</v>
      </c>
      <c r="AR474" s="300" t="b">
        <v>0</v>
      </c>
      <c r="AS474" s="300">
        <v>45000</v>
      </c>
      <c r="AT474" s="300" t="b">
        <v>0</v>
      </c>
      <c r="AU474" s="300">
        <v>0</v>
      </c>
      <c r="AV474" s="300" t="b">
        <v>0</v>
      </c>
      <c r="AW474" s="300" t="s">
        <v>1143</v>
      </c>
      <c r="AX474" s="300">
        <v>0</v>
      </c>
      <c r="AY474" s="300" t="s">
        <v>1143</v>
      </c>
      <c r="AZ474" s="300">
        <v>0</v>
      </c>
      <c r="BA474" s="300" t="b">
        <v>0</v>
      </c>
      <c r="BB474" s="300" t="b">
        <v>1</v>
      </c>
      <c r="BC474"/>
      <c r="BD474"/>
      <c r="BE474"/>
      <c r="BF474"/>
      <c r="BG474"/>
      <c r="BH474"/>
      <c r="BI474"/>
      <c r="BJ474"/>
      <c r="BK474"/>
      <c r="BL474"/>
      <c r="BM474"/>
      <c r="BN474"/>
      <c r="BO474"/>
      <c r="BP474"/>
      <c r="BQ474"/>
    </row>
    <row r="475" spans="5:69" ht="16.5" hidden="1" x14ac:dyDescent="0.3">
      <c r="E475" s="300" t="s">
        <v>760</v>
      </c>
      <c r="F475" s="300" t="s">
        <v>651</v>
      </c>
      <c r="G475" s="300">
        <v>20200101</v>
      </c>
      <c r="H475" s="300">
        <v>2020</v>
      </c>
      <c r="I475" s="300">
        <v>52</v>
      </c>
      <c r="J475" s="300">
        <v>2020</v>
      </c>
      <c r="K475" s="300">
        <v>180</v>
      </c>
      <c r="L475" s="300" t="s">
        <v>872</v>
      </c>
      <c r="M475" s="300" t="s">
        <v>486</v>
      </c>
      <c r="N475" s="300" t="s">
        <v>660</v>
      </c>
      <c r="O475" s="300" t="s">
        <v>762</v>
      </c>
      <c r="P475" s="300">
        <v>699</v>
      </c>
      <c r="Q475" s="300" t="s">
        <v>798</v>
      </c>
      <c r="R475" s="300" t="s">
        <v>799</v>
      </c>
      <c r="S475" s="300">
        <v>0</v>
      </c>
      <c r="T475" s="300" t="s">
        <v>763</v>
      </c>
      <c r="U475" s="300" t="s">
        <v>764</v>
      </c>
      <c r="V475" s="300" t="s">
        <v>1123</v>
      </c>
      <c r="W475" s="300" t="s">
        <v>766</v>
      </c>
      <c r="X475" s="300" t="b">
        <v>1</v>
      </c>
      <c r="Y475" s="300">
        <v>3102</v>
      </c>
      <c r="Z475" s="300" t="s">
        <v>819</v>
      </c>
      <c r="AA475" s="300" t="s">
        <v>820</v>
      </c>
      <c r="AB475" s="300" t="s">
        <v>508</v>
      </c>
      <c r="AC475" s="300" t="s">
        <v>508</v>
      </c>
      <c r="AD475" s="300">
        <v>4</v>
      </c>
      <c r="AE475" s="300" t="b">
        <v>0</v>
      </c>
      <c r="AF475" s="300" t="s">
        <v>768</v>
      </c>
      <c r="AG475" s="300" t="s">
        <v>769</v>
      </c>
      <c r="AH475" s="300">
        <v>0</v>
      </c>
      <c r="AI475" s="300">
        <v>0</v>
      </c>
      <c r="AJ475" s="300" t="s">
        <v>770</v>
      </c>
      <c r="AK475" s="300">
        <v>8</v>
      </c>
      <c r="AL475" s="300" t="s">
        <v>814</v>
      </c>
      <c r="AM475" s="300">
        <v>266790</v>
      </c>
      <c r="AN475" s="300" t="b">
        <v>0</v>
      </c>
      <c r="AO475" s="300">
        <v>8</v>
      </c>
      <c r="AP475" s="300" t="s">
        <v>814</v>
      </c>
      <c r="AQ475" s="300">
        <v>266790</v>
      </c>
      <c r="AR475" s="300" t="b">
        <v>0</v>
      </c>
      <c r="AS475" s="300">
        <v>266790</v>
      </c>
      <c r="AT475" s="300" t="b">
        <v>0</v>
      </c>
      <c r="AU475" s="300">
        <v>0</v>
      </c>
      <c r="AV475" s="300" t="b">
        <v>0</v>
      </c>
      <c r="AW475" s="300" t="s">
        <v>1184</v>
      </c>
      <c r="AX475" s="300">
        <v>0</v>
      </c>
      <c r="AY475" s="300" t="s">
        <v>1184</v>
      </c>
      <c r="AZ475" s="300">
        <v>0</v>
      </c>
      <c r="BA475" s="300" t="b">
        <v>0</v>
      </c>
      <c r="BB475" s="300" t="b">
        <v>1</v>
      </c>
      <c r="BC475"/>
      <c r="BD475"/>
      <c r="BE475"/>
      <c r="BF475"/>
      <c r="BG475"/>
      <c r="BH475"/>
      <c r="BI475"/>
      <c r="BJ475"/>
      <c r="BK475"/>
      <c r="BL475"/>
      <c r="BM475"/>
      <c r="BN475"/>
      <c r="BO475"/>
      <c r="BP475"/>
      <c r="BQ475"/>
    </row>
    <row r="476" spans="5:69" ht="16.5" hidden="1" x14ac:dyDescent="0.3">
      <c r="E476" s="300" t="s">
        <v>760</v>
      </c>
      <c r="F476" s="300" t="s">
        <v>651</v>
      </c>
      <c r="G476" s="300">
        <v>20200101</v>
      </c>
      <c r="H476" s="300">
        <v>2020</v>
      </c>
      <c r="I476" s="300">
        <v>52</v>
      </c>
      <c r="J476" s="300">
        <v>2020</v>
      </c>
      <c r="K476" s="300">
        <v>180</v>
      </c>
      <c r="L476" s="300" t="s">
        <v>872</v>
      </c>
      <c r="M476" s="300" t="s">
        <v>486</v>
      </c>
      <c r="N476" s="300" t="s">
        <v>660</v>
      </c>
      <c r="O476" s="300" t="s">
        <v>762</v>
      </c>
      <c r="P476" s="300">
        <v>704</v>
      </c>
      <c r="Q476" s="300" t="s">
        <v>914</v>
      </c>
      <c r="R476" s="300" t="s">
        <v>915</v>
      </c>
      <c r="S476" s="300">
        <v>0</v>
      </c>
      <c r="T476" s="300" t="s">
        <v>763</v>
      </c>
      <c r="U476" s="300" t="s">
        <v>764</v>
      </c>
      <c r="V476" s="300" t="s">
        <v>1123</v>
      </c>
      <c r="W476" s="300" t="s">
        <v>766</v>
      </c>
      <c r="X476" s="300" t="b">
        <v>1</v>
      </c>
      <c r="Y476" s="300">
        <v>3102</v>
      </c>
      <c r="Z476" s="300" t="s">
        <v>819</v>
      </c>
      <c r="AA476" s="300" t="s">
        <v>820</v>
      </c>
      <c r="AB476" s="300" t="s">
        <v>508</v>
      </c>
      <c r="AC476" s="300" t="s">
        <v>508</v>
      </c>
      <c r="AD476" s="300">
        <v>4</v>
      </c>
      <c r="AE476" s="300" t="b">
        <v>0</v>
      </c>
      <c r="AF476" s="300" t="s">
        <v>768</v>
      </c>
      <c r="AG476" s="300" t="s">
        <v>769</v>
      </c>
      <c r="AH476" s="300">
        <v>0</v>
      </c>
      <c r="AI476" s="300">
        <v>0</v>
      </c>
      <c r="AJ476" s="300" t="s">
        <v>770</v>
      </c>
      <c r="AK476" s="300">
        <v>8</v>
      </c>
      <c r="AL476" s="300" t="s">
        <v>814</v>
      </c>
      <c r="AM476" s="300">
        <v>8963120</v>
      </c>
      <c r="AN476" s="300" t="b">
        <v>0</v>
      </c>
      <c r="AO476" s="300">
        <v>8</v>
      </c>
      <c r="AP476" s="300" t="s">
        <v>814</v>
      </c>
      <c r="AQ476" s="300">
        <v>8963120</v>
      </c>
      <c r="AR476" s="300" t="b">
        <v>0</v>
      </c>
      <c r="AS476" s="300">
        <v>8963120</v>
      </c>
      <c r="AT476" s="300" t="b">
        <v>0</v>
      </c>
      <c r="AU476" s="300">
        <v>0</v>
      </c>
      <c r="AV476" s="300" t="b">
        <v>0</v>
      </c>
      <c r="AW476" s="300" t="s">
        <v>1185</v>
      </c>
      <c r="AX476" s="300">
        <v>0</v>
      </c>
      <c r="AY476" s="300" t="s">
        <v>1185</v>
      </c>
      <c r="AZ476" s="300">
        <v>0</v>
      </c>
      <c r="BA476" s="300" t="b">
        <v>0</v>
      </c>
      <c r="BB476" s="300" t="b">
        <v>1</v>
      </c>
      <c r="BC476"/>
      <c r="BD476"/>
      <c r="BE476"/>
      <c r="BF476"/>
      <c r="BG476"/>
      <c r="BH476"/>
      <c r="BI476"/>
      <c r="BJ476"/>
      <c r="BK476"/>
      <c r="BL476"/>
      <c r="BM476"/>
      <c r="BN476"/>
      <c r="BO476"/>
      <c r="BP476"/>
      <c r="BQ476"/>
    </row>
    <row r="477" spans="5:69" ht="16.5" hidden="1" x14ac:dyDescent="0.3">
      <c r="E477" s="300" t="s">
        <v>760</v>
      </c>
      <c r="F477" s="300" t="s">
        <v>651</v>
      </c>
      <c r="G477" s="300">
        <v>20200101</v>
      </c>
      <c r="H477" s="300">
        <v>2020</v>
      </c>
      <c r="I477" s="300">
        <v>52</v>
      </c>
      <c r="J477" s="300">
        <v>2020</v>
      </c>
      <c r="K477" s="300">
        <v>180</v>
      </c>
      <c r="L477" s="300" t="s">
        <v>872</v>
      </c>
      <c r="M477" s="300" t="s">
        <v>486</v>
      </c>
      <c r="N477" s="300" t="s">
        <v>660</v>
      </c>
      <c r="O477" s="300" t="s">
        <v>762</v>
      </c>
      <c r="P477" s="300">
        <v>710</v>
      </c>
      <c r="Q477" s="300" t="s">
        <v>917</v>
      </c>
      <c r="R477" s="300" t="s">
        <v>425</v>
      </c>
      <c r="S477" s="300">
        <v>0</v>
      </c>
      <c r="T477" s="300" t="s">
        <v>763</v>
      </c>
      <c r="U477" s="300" t="s">
        <v>764</v>
      </c>
      <c r="V477" s="300" t="s">
        <v>1123</v>
      </c>
      <c r="W477" s="300" t="s">
        <v>766</v>
      </c>
      <c r="X477" s="300" t="b">
        <v>1</v>
      </c>
      <c r="Y477" s="300">
        <v>3102</v>
      </c>
      <c r="Z477" s="300" t="s">
        <v>819</v>
      </c>
      <c r="AA477" s="300" t="s">
        <v>820</v>
      </c>
      <c r="AB477" s="300" t="s">
        <v>508</v>
      </c>
      <c r="AC477" s="300" t="s">
        <v>508</v>
      </c>
      <c r="AD477" s="300">
        <v>4</v>
      </c>
      <c r="AE477" s="300" t="b">
        <v>0</v>
      </c>
      <c r="AF477" s="300" t="s">
        <v>768</v>
      </c>
      <c r="AG477" s="300" t="s">
        <v>769</v>
      </c>
      <c r="AH477" s="300">
        <v>0</v>
      </c>
      <c r="AI477" s="300">
        <v>0</v>
      </c>
      <c r="AJ477" s="300" t="s">
        <v>770</v>
      </c>
      <c r="AK477" s="300">
        <v>8</v>
      </c>
      <c r="AL477" s="300" t="s">
        <v>814</v>
      </c>
      <c r="AM477" s="300">
        <v>28941101</v>
      </c>
      <c r="AN477" s="300" t="b">
        <v>0</v>
      </c>
      <c r="AO477" s="300">
        <v>8</v>
      </c>
      <c r="AP477" s="300" t="s">
        <v>814</v>
      </c>
      <c r="AQ477" s="300">
        <v>28941101</v>
      </c>
      <c r="AR477" s="300" t="b">
        <v>0</v>
      </c>
      <c r="AS477" s="300">
        <v>28941101</v>
      </c>
      <c r="AT477" s="300" t="b">
        <v>0</v>
      </c>
      <c r="AU477" s="300">
        <v>0</v>
      </c>
      <c r="AV477" s="300" t="b">
        <v>0</v>
      </c>
      <c r="AW477" s="300" t="s">
        <v>1186</v>
      </c>
      <c r="AX477" s="300">
        <v>0</v>
      </c>
      <c r="AY477" s="300" t="s">
        <v>1186</v>
      </c>
      <c r="AZ477" s="300">
        <v>0</v>
      </c>
      <c r="BA477" s="300" t="b">
        <v>0</v>
      </c>
      <c r="BB477" s="300" t="b">
        <v>1</v>
      </c>
      <c r="BC477"/>
      <c r="BD477"/>
      <c r="BE477"/>
      <c r="BF477"/>
      <c r="BG477"/>
      <c r="BH477"/>
      <c r="BI477"/>
      <c r="BJ477"/>
      <c r="BK477"/>
      <c r="BL477"/>
      <c r="BM477"/>
      <c r="BN477"/>
      <c r="BO477"/>
      <c r="BP477"/>
      <c r="BQ477"/>
    </row>
    <row r="478" spans="5:69" ht="16.5" hidden="1" x14ac:dyDescent="0.3">
      <c r="E478" s="300" t="s">
        <v>760</v>
      </c>
      <c r="F478" s="300" t="s">
        <v>651</v>
      </c>
      <c r="G478" s="300">
        <v>20200101</v>
      </c>
      <c r="H478" s="300">
        <v>2020</v>
      </c>
      <c r="I478" s="300">
        <v>52</v>
      </c>
      <c r="J478" s="300">
        <v>2020</v>
      </c>
      <c r="K478" s="300">
        <v>180</v>
      </c>
      <c r="L478" s="300" t="s">
        <v>872</v>
      </c>
      <c r="M478" s="300" t="s">
        <v>486</v>
      </c>
      <c r="N478" s="300" t="s">
        <v>660</v>
      </c>
      <c r="O478" s="300" t="s">
        <v>762</v>
      </c>
      <c r="P478" s="300">
        <v>724</v>
      </c>
      <c r="Q478" s="300" t="s">
        <v>801</v>
      </c>
      <c r="R478" s="300" t="s">
        <v>802</v>
      </c>
      <c r="S478" s="300">
        <v>0</v>
      </c>
      <c r="T478" s="300" t="s">
        <v>763</v>
      </c>
      <c r="U478" s="300" t="s">
        <v>764</v>
      </c>
      <c r="V478" s="300" t="s">
        <v>1123</v>
      </c>
      <c r="W478" s="300" t="s">
        <v>766</v>
      </c>
      <c r="X478" s="300" t="b">
        <v>1</v>
      </c>
      <c r="Y478" s="300">
        <v>3102</v>
      </c>
      <c r="Z478" s="300" t="s">
        <v>819</v>
      </c>
      <c r="AA478" s="300" t="s">
        <v>820</v>
      </c>
      <c r="AB478" s="300" t="s">
        <v>508</v>
      </c>
      <c r="AC478" s="300" t="s">
        <v>508</v>
      </c>
      <c r="AD478" s="300">
        <v>4</v>
      </c>
      <c r="AE478" s="300" t="b">
        <v>0</v>
      </c>
      <c r="AF478" s="300" t="s">
        <v>768</v>
      </c>
      <c r="AG478" s="300" t="s">
        <v>769</v>
      </c>
      <c r="AH478" s="300">
        <v>0</v>
      </c>
      <c r="AI478" s="300">
        <v>0</v>
      </c>
      <c r="AJ478" s="300" t="s">
        <v>770</v>
      </c>
      <c r="AK478" s="300">
        <v>8</v>
      </c>
      <c r="AL478" s="300" t="s">
        <v>814</v>
      </c>
      <c r="AM478" s="300">
        <v>25000</v>
      </c>
      <c r="AN478" s="300" t="b">
        <v>0</v>
      </c>
      <c r="AO478" s="300">
        <v>8</v>
      </c>
      <c r="AP478" s="300" t="s">
        <v>814</v>
      </c>
      <c r="AQ478" s="300">
        <v>25000</v>
      </c>
      <c r="AR478" s="300" t="b">
        <v>0</v>
      </c>
      <c r="AS478" s="300">
        <v>25000</v>
      </c>
      <c r="AT478" s="300" t="b">
        <v>0</v>
      </c>
      <c r="AU478" s="300">
        <v>0</v>
      </c>
      <c r="AV478" s="300" t="b">
        <v>0</v>
      </c>
      <c r="AW478" s="300" t="s">
        <v>1148</v>
      </c>
      <c r="AX478" s="300">
        <v>0</v>
      </c>
      <c r="AY478" s="300" t="s">
        <v>1148</v>
      </c>
      <c r="AZ478" s="300">
        <v>0</v>
      </c>
      <c r="BA478" s="300" t="b">
        <v>0</v>
      </c>
      <c r="BB478" s="300" t="b">
        <v>1</v>
      </c>
      <c r="BC478"/>
      <c r="BD478"/>
      <c r="BE478"/>
      <c r="BF478"/>
      <c r="BG478"/>
      <c r="BH478"/>
      <c r="BI478"/>
      <c r="BJ478"/>
      <c r="BK478"/>
      <c r="BL478"/>
      <c r="BM478"/>
      <c r="BN478"/>
      <c r="BO478"/>
      <c r="BP478"/>
      <c r="BQ478"/>
    </row>
    <row r="479" spans="5:69" ht="16.5" hidden="1" x14ac:dyDescent="0.3">
      <c r="E479" s="300" t="s">
        <v>760</v>
      </c>
      <c r="F479" s="300" t="s">
        <v>651</v>
      </c>
      <c r="G479" s="300">
        <v>20200101</v>
      </c>
      <c r="H479" s="300">
        <v>2020</v>
      </c>
      <c r="I479" s="300">
        <v>52</v>
      </c>
      <c r="J479" s="300">
        <v>2020</v>
      </c>
      <c r="K479" s="300">
        <v>180</v>
      </c>
      <c r="L479" s="300" t="s">
        <v>872</v>
      </c>
      <c r="M479" s="300" t="s">
        <v>486</v>
      </c>
      <c r="N479" s="300" t="s">
        <v>660</v>
      </c>
      <c r="O479" s="300" t="s">
        <v>762</v>
      </c>
      <c r="P479" s="300">
        <v>752</v>
      </c>
      <c r="Q479" s="300" t="s">
        <v>804</v>
      </c>
      <c r="R479" s="300" t="s">
        <v>805</v>
      </c>
      <c r="S479" s="300">
        <v>0</v>
      </c>
      <c r="T479" s="300" t="s">
        <v>763</v>
      </c>
      <c r="U479" s="300" t="s">
        <v>764</v>
      </c>
      <c r="V479" s="300" t="s">
        <v>1123</v>
      </c>
      <c r="W479" s="300" t="s">
        <v>766</v>
      </c>
      <c r="X479" s="300" t="b">
        <v>1</v>
      </c>
      <c r="Y479" s="300">
        <v>3102</v>
      </c>
      <c r="Z479" s="300" t="s">
        <v>819</v>
      </c>
      <c r="AA479" s="300" t="s">
        <v>820</v>
      </c>
      <c r="AB479" s="300" t="s">
        <v>508</v>
      </c>
      <c r="AC479" s="300" t="s">
        <v>508</v>
      </c>
      <c r="AD479" s="300">
        <v>4</v>
      </c>
      <c r="AE479" s="300" t="b">
        <v>0</v>
      </c>
      <c r="AF479" s="300" t="s">
        <v>768</v>
      </c>
      <c r="AG479" s="300" t="s">
        <v>769</v>
      </c>
      <c r="AH479" s="300">
        <v>0</v>
      </c>
      <c r="AI479" s="300">
        <v>0</v>
      </c>
      <c r="AJ479" s="300" t="s">
        <v>770</v>
      </c>
      <c r="AK479" s="300">
        <v>8</v>
      </c>
      <c r="AL479" s="300" t="s">
        <v>814</v>
      </c>
      <c r="AM479" s="300">
        <v>44100</v>
      </c>
      <c r="AN479" s="300" t="b">
        <v>0</v>
      </c>
      <c r="AO479" s="300">
        <v>8</v>
      </c>
      <c r="AP479" s="300" t="s">
        <v>814</v>
      </c>
      <c r="AQ479" s="300">
        <v>44100</v>
      </c>
      <c r="AR479" s="300" t="b">
        <v>0</v>
      </c>
      <c r="AS479" s="300">
        <v>44100</v>
      </c>
      <c r="AT479" s="300" t="b">
        <v>0</v>
      </c>
      <c r="AU479" s="300">
        <v>0</v>
      </c>
      <c r="AV479" s="300" t="b">
        <v>0</v>
      </c>
      <c r="AW479" s="300" t="s">
        <v>1149</v>
      </c>
      <c r="AX479" s="300">
        <v>0</v>
      </c>
      <c r="AY479" s="300" t="s">
        <v>1149</v>
      </c>
      <c r="AZ479" s="300">
        <v>0</v>
      </c>
      <c r="BA479" s="300" t="b">
        <v>0</v>
      </c>
      <c r="BB479" s="300" t="b">
        <v>1</v>
      </c>
      <c r="BC479"/>
      <c r="BD479"/>
      <c r="BE479"/>
      <c r="BF479"/>
      <c r="BG479"/>
      <c r="BH479"/>
      <c r="BI479"/>
      <c r="BJ479"/>
      <c r="BK479"/>
      <c r="BL479"/>
      <c r="BM479"/>
      <c r="BN479"/>
      <c r="BO479"/>
      <c r="BP479"/>
      <c r="BQ479"/>
    </row>
    <row r="480" spans="5:69" ht="16.5" hidden="1" x14ac:dyDescent="0.3">
      <c r="E480" s="300" t="s">
        <v>760</v>
      </c>
      <c r="F480" s="300" t="s">
        <v>651</v>
      </c>
      <c r="G480" s="300">
        <v>20200101</v>
      </c>
      <c r="H480" s="300">
        <v>2020</v>
      </c>
      <c r="I480" s="300">
        <v>52</v>
      </c>
      <c r="J480" s="300">
        <v>2020</v>
      </c>
      <c r="K480" s="300">
        <v>180</v>
      </c>
      <c r="L480" s="300" t="s">
        <v>872</v>
      </c>
      <c r="M480" s="300" t="s">
        <v>486</v>
      </c>
      <c r="N480" s="300" t="s">
        <v>660</v>
      </c>
      <c r="O480" s="300" t="s">
        <v>762</v>
      </c>
      <c r="P480" s="300">
        <v>784</v>
      </c>
      <c r="Q480" s="300" t="s">
        <v>924</v>
      </c>
      <c r="R480" s="300" t="s">
        <v>925</v>
      </c>
      <c r="S480" s="300">
        <v>0</v>
      </c>
      <c r="T480" s="300" t="s">
        <v>763</v>
      </c>
      <c r="U480" s="300" t="s">
        <v>764</v>
      </c>
      <c r="V480" s="300" t="s">
        <v>1123</v>
      </c>
      <c r="W480" s="300" t="s">
        <v>766</v>
      </c>
      <c r="X480" s="300" t="b">
        <v>1</v>
      </c>
      <c r="Y480" s="300">
        <v>3102</v>
      </c>
      <c r="Z480" s="300" t="s">
        <v>819</v>
      </c>
      <c r="AA480" s="300" t="s">
        <v>820</v>
      </c>
      <c r="AB480" s="300" t="s">
        <v>508</v>
      </c>
      <c r="AC480" s="300" t="s">
        <v>508</v>
      </c>
      <c r="AD480" s="300">
        <v>4</v>
      </c>
      <c r="AE480" s="300" t="b">
        <v>0</v>
      </c>
      <c r="AF480" s="300" t="s">
        <v>768</v>
      </c>
      <c r="AG480" s="300" t="s">
        <v>769</v>
      </c>
      <c r="AH480" s="300">
        <v>0</v>
      </c>
      <c r="AI480" s="300">
        <v>0</v>
      </c>
      <c r="AJ480" s="300" t="s">
        <v>770</v>
      </c>
      <c r="AK480" s="300">
        <v>8</v>
      </c>
      <c r="AL480" s="300" t="s">
        <v>814</v>
      </c>
      <c r="AM480" s="300">
        <v>4500</v>
      </c>
      <c r="AN480" s="300" t="b">
        <v>0</v>
      </c>
      <c r="AO480" s="300">
        <v>8</v>
      </c>
      <c r="AP480" s="300" t="s">
        <v>814</v>
      </c>
      <c r="AQ480" s="300">
        <v>4500</v>
      </c>
      <c r="AR480" s="300" t="b">
        <v>0</v>
      </c>
      <c r="AS480" s="300">
        <v>4500</v>
      </c>
      <c r="AT480" s="300" t="b">
        <v>0</v>
      </c>
      <c r="AU480" s="300">
        <v>0</v>
      </c>
      <c r="AV480" s="300" t="b">
        <v>0</v>
      </c>
      <c r="AW480" s="300" t="s">
        <v>1151</v>
      </c>
      <c r="AX480" s="300">
        <v>0</v>
      </c>
      <c r="AY480" s="300" t="s">
        <v>1151</v>
      </c>
      <c r="AZ480" s="300">
        <v>0</v>
      </c>
      <c r="BA480" s="300" t="b">
        <v>0</v>
      </c>
      <c r="BB480" s="300" t="b">
        <v>1</v>
      </c>
      <c r="BC480"/>
      <c r="BD480"/>
      <c r="BE480"/>
      <c r="BF480"/>
      <c r="BG480"/>
      <c r="BH480"/>
      <c r="BI480"/>
      <c r="BJ480"/>
      <c r="BK480"/>
      <c r="BL480"/>
      <c r="BM480"/>
      <c r="BN480"/>
      <c r="BO480"/>
      <c r="BP480"/>
      <c r="BQ480"/>
    </row>
    <row r="481" spans="5:69" ht="16.5" hidden="1" x14ac:dyDescent="0.3">
      <c r="E481" s="300" t="s">
        <v>760</v>
      </c>
      <c r="F481" s="300" t="s">
        <v>651</v>
      </c>
      <c r="G481" s="300">
        <v>20200101</v>
      </c>
      <c r="H481" s="300">
        <v>2020</v>
      </c>
      <c r="I481" s="300">
        <v>52</v>
      </c>
      <c r="J481" s="300">
        <v>2020</v>
      </c>
      <c r="K481" s="300">
        <v>180</v>
      </c>
      <c r="L481" s="300" t="s">
        <v>872</v>
      </c>
      <c r="M481" s="300" t="s">
        <v>486</v>
      </c>
      <c r="N481" s="300" t="s">
        <v>660</v>
      </c>
      <c r="O481" s="300" t="s">
        <v>762</v>
      </c>
      <c r="P481" s="300">
        <v>818</v>
      </c>
      <c r="Q481" s="300" t="s">
        <v>935</v>
      </c>
      <c r="R481" s="300" t="s">
        <v>427</v>
      </c>
      <c r="S481" s="300">
        <v>0</v>
      </c>
      <c r="T481" s="300" t="s">
        <v>763</v>
      </c>
      <c r="U481" s="300" t="s">
        <v>764</v>
      </c>
      <c r="V481" s="300" t="s">
        <v>1123</v>
      </c>
      <c r="W481" s="300" t="s">
        <v>766</v>
      </c>
      <c r="X481" s="300" t="b">
        <v>1</v>
      </c>
      <c r="Y481" s="300">
        <v>3102</v>
      </c>
      <c r="Z481" s="300" t="s">
        <v>819</v>
      </c>
      <c r="AA481" s="300" t="s">
        <v>820</v>
      </c>
      <c r="AB481" s="300" t="s">
        <v>508</v>
      </c>
      <c r="AC481" s="300" t="s">
        <v>508</v>
      </c>
      <c r="AD481" s="300">
        <v>4</v>
      </c>
      <c r="AE481" s="300" t="b">
        <v>0</v>
      </c>
      <c r="AF481" s="300" t="s">
        <v>768</v>
      </c>
      <c r="AG481" s="300" t="s">
        <v>769</v>
      </c>
      <c r="AH481" s="300">
        <v>0</v>
      </c>
      <c r="AI481" s="300">
        <v>0</v>
      </c>
      <c r="AJ481" s="300" t="s">
        <v>770</v>
      </c>
      <c r="AK481" s="300">
        <v>8</v>
      </c>
      <c r="AL481" s="300" t="s">
        <v>814</v>
      </c>
      <c r="AM481" s="300">
        <v>110500</v>
      </c>
      <c r="AN481" s="300" t="b">
        <v>0</v>
      </c>
      <c r="AO481" s="300">
        <v>8</v>
      </c>
      <c r="AP481" s="300" t="s">
        <v>814</v>
      </c>
      <c r="AQ481" s="300">
        <v>110500</v>
      </c>
      <c r="AR481" s="300" t="b">
        <v>0</v>
      </c>
      <c r="AS481" s="300">
        <v>110500</v>
      </c>
      <c r="AT481" s="300" t="b">
        <v>0</v>
      </c>
      <c r="AU481" s="300">
        <v>0</v>
      </c>
      <c r="AV481" s="300" t="b">
        <v>0</v>
      </c>
      <c r="AW481" s="300" t="s">
        <v>1153</v>
      </c>
      <c r="AX481" s="300">
        <v>0</v>
      </c>
      <c r="AY481" s="300" t="s">
        <v>1153</v>
      </c>
      <c r="AZ481" s="300">
        <v>0</v>
      </c>
      <c r="BA481" s="300" t="b">
        <v>0</v>
      </c>
      <c r="BB481" s="300" t="b">
        <v>1</v>
      </c>
      <c r="BC481"/>
      <c r="BD481"/>
      <c r="BE481"/>
      <c r="BF481"/>
      <c r="BG481"/>
      <c r="BH481"/>
      <c r="BI481"/>
      <c r="BJ481"/>
      <c r="BK481"/>
      <c r="BL481"/>
      <c r="BM481"/>
      <c r="BN481"/>
      <c r="BO481"/>
      <c r="BP481"/>
      <c r="BQ481"/>
    </row>
    <row r="482" spans="5:69" ht="16.5" hidden="1" x14ac:dyDescent="0.3">
      <c r="E482" s="300" t="s">
        <v>760</v>
      </c>
      <c r="F482" s="300" t="s">
        <v>651</v>
      </c>
      <c r="G482" s="300">
        <v>20200101</v>
      </c>
      <c r="H482" s="300">
        <v>2020</v>
      </c>
      <c r="I482" s="300">
        <v>52</v>
      </c>
      <c r="J482" s="300">
        <v>2020</v>
      </c>
      <c r="K482" s="300">
        <v>180</v>
      </c>
      <c r="L482" s="300" t="s">
        <v>872</v>
      </c>
      <c r="M482" s="300" t="s">
        <v>486</v>
      </c>
      <c r="N482" s="300" t="s">
        <v>660</v>
      </c>
      <c r="O482" s="300" t="s">
        <v>762</v>
      </c>
      <c r="P482" s="300">
        <v>834</v>
      </c>
      <c r="Q482" s="300" t="s">
        <v>940</v>
      </c>
      <c r="R482" s="300" t="s">
        <v>941</v>
      </c>
      <c r="S482" s="300">
        <v>0</v>
      </c>
      <c r="T482" s="300" t="s">
        <v>763</v>
      </c>
      <c r="U482" s="300" t="s">
        <v>764</v>
      </c>
      <c r="V482" s="300" t="s">
        <v>1123</v>
      </c>
      <c r="W482" s="300" t="s">
        <v>766</v>
      </c>
      <c r="X482" s="300" t="b">
        <v>1</v>
      </c>
      <c r="Y482" s="300">
        <v>3102</v>
      </c>
      <c r="Z482" s="300" t="s">
        <v>819</v>
      </c>
      <c r="AA482" s="300" t="s">
        <v>820</v>
      </c>
      <c r="AB482" s="300" t="s">
        <v>508</v>
      </c>
      <c r="AC482" s="300" t="s">
        <v>508</v>
      </c>
      <c r="AD482" s="300">
        <v>4</v>
      </c>
      <c r="AE482" s="300" t="b">
        <v>0</v>
      </c>
      <c r="AF482" s="300" t="s">
        <v>768</v>
      </c>
      <c r="AG482" s="300" t="s">
        <v>769</v>
      </c>
      <c r="AH482" s="300">
        <v>0</v>
      </c>
      <c r="AI482" s="300">
        <v>0</v>
      </c>
      <c r="AJ482" s="300" t="s">
        <v>770</v>
      </c>
      <c r="AK482" s="300">
        <v>8</v>
      </c>
      <c r="AL482" s="300" t="s">
        <v>814</v>
      </c>
      <c r="AM482" s="300">
        <v>112000</v>
      </c>
      <c r="AN482" s="300" t="b">
        <v>0</v>
      </c>
      <c r="AO482" s="300">
        <v>8</v>
      </c>
      <c r="AP482" s="300" t="s">
        <v>814</v>
      </c>
      <c r="AQ482" s="300">
        <v>112000</v>
      </c>
      <c r="AR482" s="300" t="b">
        <v>0</v>
      </c>
      <c r="AS482" s="300">
        <v>112000</v>
      </c>
      <c r="AT482" s="300" t="b">
        <v>0</v>
      </c>
      <c r="AU482" s="300">
        <v>0</v>
      </c>
      <c r="AV482" s="300" t="b">
        <v>0</v>
      </c>
      <c r="AW482" s="300" t="s">
        <v>1154</v>
      </c>
      <c r="AX482" s="300">
        <v>0</v>
      </c>
      <c r="AY482" s="300" t="s">
        <v>1154</v>
      </c>
      <c r="AZ482" s="300">
        <v>0</v>
      </c>
      <c r="BA482" s="300" t="b">
        <v>0</v>
      </c>
      <c r="BB482" s="300" t="b">
        <v>1</v>
      </c>
      <c r="BC482"/>
      <c r="BD482"/>
      <c r="BE482"/>
      <c r="BF482"/>
      <c r="BG482"/>
      <c r="BH482"/>
      <c r="BI482"/>
      <c r="BJ482"/>
      <c r="BK482"/>
      <c r="BL482"/>
      <c r="BM482"/>
      <c r="BN482"/>
      <c r="BO482"/>
      <c r="BP482"/>
      <c r="BQ482"/>
    </row>
    <row r="483" spans="5:69" ht="16.5" hidden="1" x14ac:dyDescent="0.3">
      <c r="E483" s="300" t="s">
        <v>760</v>
      </c>
      <c r="F483" s="300" t="s">
        <v>651</v>
      </c>
      <c r="G483" s="300">
        <v>20200101</v>
      </c>
      <c r="H483" s="300">
        <v>2020</v>
      </c>
      <c r="I483" s="300">
        <v>52</v>
      </c>
      <c r="J483" s="300">
        <v>2020</v>
      </c>
      <c r="K483" s="300">
        <v>180</v>
      </c>
      <c r="L483" s="300" t="s">
        <v>872</v>
      </c>
      <c r="M483" s="300" t="s">
        <v>486</v>
      </c>
      <c r="N483" s="300" t="s">
        <v>660</v>
      </c>
      <c r="O483" s="300" t="s">
        <v>762</v>
      </c>
      <c r="P483" s="300">
        <v>842</v>
      </c>
      <c r="Q483" s="300" t="s">
        <v>809</v>
      </c>
      <c r="R483" s="300" t="s">
        <v>809</v>
      </c>
      <c r="S483" s="300">
        <v>0</v>
      </c>
      <c r="T483" s="300" t="s">
        <v>763</v>
      </c>
      <c r="U483" s="300" t="s">
        <v>764</v>
      </c>
      <c r="V483" s="300" t="s">
        <v>1123</v>
      </c>
      <c r="W483" s="300" t="s">
        <v>766</v>
      </c>
      <c r="X483" s="300" t="b">
        <v>1</v>
      </c>
      <c r="Y483" s="300">
        <v>3102</v>
      </c>
      <c r="Z483" s="300" t="s">
        <v>819</v>
      </c>
      <c r="AA483" s="300" t="s">
        <v>820</v>
      </c>
      <c r="AB483" s="300" t="s">
        <v>508</v>
      </c>
      <c r="AC483" s="300" t="s">
        <v>508</v>
      </c>
      <c r="AD483" s="300">
        <v>4</v>
      </c>
      <c r="AE483" s="300" t="b">
        <v>0</v>
      </c>
      <c r="AF483" s="300" t="s">
        <v>768</v>
      </c>
      <c r="AG483" s="300" t="s">
        <v>769</v>
      </c>
      <c r="AH483" s="300">
        <v>0</v>
      </c>
      <c r="AI483" s="300">
        <v>0</v>
      </c>
      <c r="AJ483" s="300" t="s">
        <v>770</v>
      </c>
      <c r="AK483" s="300">
        <v>8</v>
      </c>
      <c r="AL483" s="300" t="s">
        <v>814</v>
      </c>
      <c r="AM483" s="300">
        <v>16393</v>
      </c>
      <c r="AN483" s="300" t="b">
        <v>0</v>
      </c>
      <c r="AO483" s="300">
        <v>8</v>
      </c>
      <c r="AP483" s="300" t="s">
        <v>814</v>
      </c>
      <c r="AQ483" s="300">
        <v>16393</v>
      </c>
      <c r="AR483" s="300" t="b">
        <v>0</v>
      </c>
      <c r="AS483" s="300">
        <v>16393</v>
      </c>
      <c r="AT483" s="300" t="b">
        <v>0</v>
      </c>
      <c r="AU483" s="300">
        <v>0</v>
      </c>
      <c r="AV483" s="300" t="b">
        <v>0</v>
      </c>
      <c r="AW483" s="300" t="s">
        <v>1187</v>
      </c>
      <c r="AX483" s="300">
        <v>0</v>
      </c>
      <c r="AY483" s="300" t="s">
        <v>1187</v>
      </c>
      <c r="AZ483" s="300">
        <v>0</v>
      </c>
      <c r="BA483" s="300" t="b">
        <v>0</v>
      </c>
      <c r="BB483" s="300" t="b">
        <v>1</v>
      </c>
      <c r="BC483"/>
      <c r="BD483"/>
      <c r="BE483"/>
      <c r="BF483"/>
      <c r="BG483"/>
      <c r="BH483"/>
      <c r="BI483"/>
      <c r="BJ483"/>
      <c r="BK483"/>
      <c r="BL483"/>
      <c r="BM483"/>
      <c r="BN483"/>
      <c r="BO483"/>
      <c r="BP483"/>
      <c r="BQ483"/>
    </row>
    <row r="484" spans="5:69" ht="16.5" hidden="1" x14ac:dyDescent="0.3">
      <c r="E484" s="300" t="s">
        <v>760</v>
      </c>
      <c r="F484" s="300" t="s">
        <v>651</v>
      </c>
      <c r="G484" s="300">
        <v>20200101</v>
      </c>
      <c r="H484" s="300">
        <v>2020</v>
      </c>
      <c r="I484" s="300">
        <v>52</v>
      </c>
      <c r="J484" s="300">
        <v>2020</v>
      </c>
      <c r="K484" s="300">
        <v>180</v>
      </c>
      <c r="L484" s="300" t="s">
        <v>872</v>
      </c>
      <c r="M484" s="300" t="s">
        <v>486</v>
      </c>
      <c r="N484" s="300" t="s">
        <v>660</v>
      </c>
      <c r="O484" s="300" t="s">
        <v>762</v>
      </c>
      <c r="P484" s="300">
        <v>894</v>
      </c>
      <c r="Q484" s="300" t="s">
        <v>943</v>
      </c>
      <c r="R484" s="300" t="s">
        <v>431</v>
      </c>
      <c r="S484" s="300">
        <v>0</v>
      </c>
      <c r="T484" s="300" t="s">
        <v>763</v>
      </c>
      <c r="U484" s="300" t="s">
        <v>764</v>
      </c>
      <c r="V484" s="300" t="s">
        <v>1123</v>
      </c>
      <c r="W484" s="300" t="s">
        <v>766</v>
      </c>
      <c r="X484" s="300" t="b">
        <v>1</v>
      </c>
      <c r="Y484" s="300">
        <v>3102</v>
      </c>
      <c r="Z484" s="300" t="s">
        <v>819</v>
      </c>
      <c r="AA484" s="300" t="s">
        <v>820</v>
      </c>
      <c r="AB484" s="300" t="s">
        <v>508</v>
      </c>
      <c r="AC484" s="300" t="s">
        <v>508</v>
      </c>
      <c r="AD484" s="300">
        <v>4</v>
      </c>
      <c r="AE484" s="300" t="b">
        <v>0</v>
      </c>
      <c r="AF484" s="300" t="s">
        <v>768</v>
      </c>
      <c r="AG484" s="300" t="s">
        <v>769</v>
      </c>
      <c r="AH484" s="300">
        <v>0</v>
      </c>
      <c r="AI484" s="300">
        <v>0</v>
      </c>
      <c r="AJ484" s="300" t="s">
        <v>770</v>
      </c>
      <c r="AK484" s="300">
        <v>8</v>
      </c>
      <c r="AL484" s="300" t="s">
        <v>814</v>
      </c>
      <c r="AM484" s="300">
        <v>10252312</v>
      </c>
      <c r="AN484" s="300" t="b">
        <v>0</v>
      </c>
      <c r="AO484" s="300">
        <v>8</v>
      </c>
      <c r="AP484" s="300" t="s">
        <v>814</v>
      </c>
      <c r="AQ484" s="300">
        <v>10252312</v>
      </c>
      <c r="AR484" s="300" t="b">
        <v>0</v>
      </c>
      <c r="AS484" s="300">
        <v>10252312</v>
      </c>
      <c r="AT484" s="300" t="b">
        <v>0</v>
      </c>
      <c r="AU484" s="300">
        <v>0</v>
      </c>
      <c r="AV484" s="300" t="b">
        <v>0</v>
      </c>
      <c r="AW484" s="300" t="s">
        <v>1188</v>
      </c>
      <c r="AX484" s="300">
        <v>0</v>
      </c>
      <c r="AY484" s="300" t="s">
        <v>1188</v>
      </c>
      <c r="AZ484" s="300">
        <v>0</v>
      </c>
      <c r="BA484" s="300" t="b">
        <v>0</v>
      </c>
      <c r="BB484" s="300" t="b">
        <v>1</v>
      </c>
      <c r="BC484"/>
      <c r="BD484"/>
      <c r="BE484"/>
      <c r="BF484"/>
      <c r="BG484"/>
      <c r="BH484"/>
      <c r="BI484"/>
      <c r="BJ484"/>
      <c r="BK484"/>
      <c r="BL484"/>
      <c r="BM484"/>
      <c r="BN484"/>
      <c r="BO484"/>
      <c r="BP484"/>
      <c r="BQ484"/>
    </row>
    <row r="485" spans="5:69" ht="16.5" hidden="1" x14ac:dyDescent="0.3">
      <c r="E485" s="300" t="s">
        <v>760</v>
      </c>
      <c r="F485" s="300" t="s">
        <v>651</v>
      </c>
      <c r="G485" s="300">
        <v>20200101</v>
      </c>
      <c r="H485" s="300">
        <v>2020</v>
      </c>
      <c r="I485" s="300">
        <v>52</v>
      </c>
      <c r="J485" s="300">
        <v>2020</v>
      </c>
      <c r="K485" s="300">
        <v>562</v>
      </c>
      <c r="L485" s="300" t="s">
        <v>761</v>
      </c>
      <c r="M485" s="300" t="s">
        <v>451</v>
      </c>
      <c r="N485" s="300" t="s">
        <v>660</v>
      </c>
      <c r="O485" s="300" t="s">
        <v>762</v>
      </c>
      <c r="P485" s="300">
        <v>0</v>
      </c>
      <c r="Q485" s="300" t="s">
        <v>763</v>
      </c>
      <c r="R485" s="300" t="s">
        <v>764</v>
      </c>
      <c r="S485" s="300">
        <v>0</v>
      </c>
      <c r="T485" s="300" t="s">
        <v>763</v>
      </c>
      <c r="U485" s="300" t="s">
        <v>764</v>
      </c>
      <c r="V485" s="300" t="s">
        <v>873</v>
      </c>
      <c r="W485" s="300" t="s">
        <v>766</v>
      </c>
      <c r="X485" s="300" t="b">
        <v>1</v>
      </c>
      <c r="Y485" s="300">
        <v>3102</v>
      </c>
      <c r="Z485" s="300" t="s">
        <v>819</v>
      </c>
      <c r="AA485" s="300" t="s">
        <v>820</v>
      </c>
      <c r="AB485" s="300" t="s">
        <v>508</v>
      </c>
      <c r="AC485" s="300" t="s">
        <v>508</v>
      </c>
      <c r="AD485" s="300">
        <v>4</v>
      </c>
      <c r="AE485" s="300" t="b">
        <v>0</v>
      </c>
      <c r="AF485" s="300" t="s">
        <v>768</v>
      </c>
      <c r="AG485" s="300" t="s">
        <v>769</v>
      </c>
      <c r="AH485" s="300">
        <v>0</v>
      </c>
      <c r="AI485" s="300">
        <v>0</v>
      </c>
      <c r="AJ485" s="300" t="s">
        <v>770</v>
      </c>
      <c r="AK485" s="300">
        <v>8</v>
      </c>
      <c r="AL485" s="300" t="s">
        <v>814</v>
      </c>
      <c r="AM485" s="300">
        <v>15023232</v>
      </c>
      <c r="AN485" s="300" t="b">
        <v>0</v>
      </c>
      <c r="AO485" s="300">
        <v>8</v>
      </c>
      <c r="AP485" s="300" t="s">
        <v>814</v>
      </c>
      <c r="AQ485" s="300">
        <v>15023232</v>
      </c>
      <c r="AR485" s="300" t="b">
        <v>0</v>
      </c>
      <c r="AS485" s="300">
        <v>15023232</v>
      </c>
      <c r="AT485" s="300" t="b">
        <v>0</v>
      </c>
      <c r="AU485" s="300">
        <v>0</v>
      </c>
      <c r="AV485" s="300" t="b">
        <v>0</v>
      </c>
      <c r="AW485" s="300" t="s">
        <v>1189</v>
      </c>
      <c r="AX485" s="300">
        <v>0</v>
      </c>
      <c r="AY485" s="300" t="s">
        <v>1189</v>
      </c>
      <c r="AZ485" s="300">
        <v>0</v>
      </c>
      <c r="BA485" s="300" t="b">
        <v>0</v>
      </c>
      <c r="BB485" s="300" t="b">
        <v>1</v>
      </c>
      <c r="BC485"/>
      <c r="BD485"/>
      <c r="BE485"/>
      <c r="BF485"/>
      <c r="BG485"/>
      <c r="BH485"/>
      <c r="BI485"/>
      <c r="BJ485"/>
      <c r="BK485"/>
      <c r="BL485"/>
      <c r="BM485"/>
      <c r="BN485"/>
      <c r="BO485"/>
      <c r="BP485"/>
      <c r="BQ485"/>
    </row>
    <row r="486" spans="5:69" ht="16.5" hidden="1" x14ac:dyDescent="0.3">
      <c r="E486" s="300" t="s">
        <v>760</v>
      </c>
      <c r="F486" s="300" t="s">
        <v>651</v>
      </c>
      <c r="G486" s="300">
        <v>20200101</v>
      </c>
      <c r="H486" s="300">
        <v>2020</v>
      </c>
      <c r="I486" s="300">
        <v>52</v>
      </c>
      <c r="J486" s="300">
        <v>2020</v>
      </c>
      <c r="K486" s="300">
        <v>562</v>
      </c>
      <c r="L486" s="300" t="s">
        <v>761</v>
      </c>
      <c r="M486" s="300" t="s">
        <v>451</v>
      </c>
      <c r="N486" s="300" t="s">
        <v>660</v>
      </c>
      <c r="O486" s="300" t="s">
        <v>762</v>
      </c>
      <c r="P486" s="300">
        <v>156</v>
      </c>
      <c r="Q486" s="300" t="s">
        <v>773</v>
      </c>
      <c r="R486" s="300" t="s">
        <v>774</v>
      </c>
      <c r="S486" s="300">
        <v>0</v>
      </c>
      <c r="T486" s="300" t="s">
        <v>763</v>
      </c>
      <c r="U486" s="300" t="s">
        <v>764</v>
      </c>
      <c r="V486" s="300" t="s">
        <v>873</v>
      </c>
      <c r="W486" s="300" t="s">
        <v>766</v>
      </c>
      <c r="X486" s="300" t="b">
        <v>1</v>
      </c>
      <c r="Y486" s="300">
        <v>3102</v>
      </c>
      <c r="Z486" s="300" t="s">
        <v>819</v>
      </c>
      <c r="AA486" s="300" t="s">
        <v>820</v>
      </c>
      <c r="AB486" s="300" t="s">
        <v>508</v>
      </c>
      <c r="AC486" s="300" t="s">
        <v>508</v>
      </c>
      <c r="AD486" s="300">
        <v>4</v>
      </c>
      <c r="AE486" s="300" t="b">
        <v>0</v>
      </c>
      <c r="AF486" s="300" t="s">
        <v>768</v>
      </c>
      <c r="AG486" s="300" t="s">
        <v>769</v>
      </c>
      <c r="AH486" s="300">
        <v>0</v>
      </c>
      <c r="AI486" s="300">
        <v>0</v>
      </c>
      <c r="AJ486" s="300" t="s">
        <v>770</v>
      </c>
      <c r="AK486" s="300">
        <v>8</v>
      </c>
      <c r="AL486" s="300" t="s">
        <v>814</v>
      </c>
      <c r="AM486" s="300">
        <v>221900</v>
      </c>
      <c r="AN486" s="300" t="b">
        <v>0</v>
      </c>
      <c r="AO486" s="300">
        <v>8</v>
      </c>
      <c r="AP486" s="300" t="s">
        <v>814</v>
      </c>
      <c r="AQ486" s="300">
        <v>221900</v>
      </c>
      <c r="AR486" s="300" t="b">
        <v>0</v>
      </c>
      <c r="AS486" s="300">
        <v>221900</v>
      </c>
      <c r="AT486" s="300" t="b">
        <v>0</v>
      </c>
      <c r="AU486" s="300">
        <v>0</v>
      </c>
      <c r="AV486" s="300" t="b">
        <v>0</v>
      </c>
      <c r="AW486" s="300" t="s">
        <v>1190</v>
      </c>
      <c r="AX486" s="300">
        <v>0</v>
      </c>
      <c r="AY486" s="300" t="s">
        <v>1190</v>
      </c>
      <c r="AZ486" s="300">
        <v>0</v>
      </c>
      <c r="BA486" s="300" t="b">
        <v>0</v>
      </c>
      <c r="BB486" s="300" t="b">
        <v>1</v>
      </c>
      <c r="BC486"/>
      <c r="BD486"/>
      <c r="BE486"/>
      <c r="BF486"/>
      <c r="BG486"/>
      <c r="BH486"/>
      <c r="BI486"/>
      <c r="BJ486"/>
      <c r="BK486"/>
      <c r="BL486"/>
      <c r="BM486"/>
      <c r="BN486"/>
      <c r="BO486"/>
      <c r="BP486"/>
      <c r="BQ486"/>
    </row>
    <row r="487" spans="5:69" ht="16.5" hidden="1" x14ac:dyDescent="0.3">
      <c r="E487" s="300" t="s">
        <v>760</v>
      </c>
      <c r="F487" s="300" t="s">
        <v>651</v>
      </c>
      <c r="G487" s="300">
        <v>20200101</v>
      </c>
      <c r="H487" s="300">
        <v>2020</v>
      </c>
      <c r="I487" s="300">
        <v>52</v>
      </c>
      <c r="J487" s="300">
        <v>2020</v>
      </c>
      <c r="K487" s="300">
        <v>562</v>
      </c>
      <c r="L487" s="300" t="s">
        <v>761</v>
      </c>
      <c r="M487" s="300" t="s">
        <v>451</v>
      </c>
      <c r="N487" s="300" t="s">
        <v>660</v>
      </c>
      <c r="O487" s="300" t="s">
        <v>762</v>
      </c>
      <c r="P487" s="300">
        <v>204</v>
      </c>
      <c r="Q487" s="300" t="s">
        <v>776</v>
      </c>
      <c r="R487" s="300" t="s">
        <v>432</v>
      </c>
      <c r="S487" s="300">
        <v>0</v>
      </c>
      <c r="T487" s="300" t="s">
        <v>763</v>
      </c>
      <c r="U487" s="300" t="s">
        <v>764</v>
      </c>
      <c r="V487" s="300" t="s">
        <v>873</v>
      </c>
      <c r="W487" s="300" t="s">
        <v>766</v>
      </c>
      <c r="X487" s="300" t="b">
        <v>1</v>
      </c>
      <c r="Y487" s="300">
        <v>3102</v>
      </c>
      <c r="Z487" s="300" t="s">
        <v>819</v>
      </c>
      <c r="AA487" s="300" t="s">
        <v>820</v>
      </c>
      <c r="AB487" s="300" t="s">
        <v>508</v>
      </c>
      <c r="AC487" s="300" t="s">
        <v>508</v>
      </c>
      <c r="AD487" s="300">
        <v>4</v>
      </c>
      <c r="AE487" s="300" t="b">
        <v>0</v>
      </c>
      <c r="AF487" s="300" t="s">
        <v>768</v>
      </c>
      <c r="AG487" s="300" t="s">
        <v>769</v>
      </c>
      <c r="AH487" s="300">
        <v>0</v>
      </c>
      <c r="AI487" s="300">
        <v>0</v>
      </c>
      <c r="AJ487" s="300" t="s">
        <v>770</v>
      </c>
      <c r="AK487" s="300">
        <v>8</v>
      </c>
      <c r="AL487" s="300" t="s">
        <v>814</v>
      </c>
      <c r="AM487" s="300">
        <v>2922000</v>
      </c>
      <c r="AN487" s="300" t="b">
        <v>0</v>
      </c>
      <c r="AO487" s="300">
        <v>8</v>
      </c>
      <c r="AP487" s="300" t="s">
        <v>814</v>
      </c>
      <c r="AQ487" s="300">
        <v>2922000</v>
      </c>
      <c r="AR487" s="300" t="b">
        <v>0</v>
      </c>
      <c r="AS487" s="300">
        <v>2922000</v>
      </c>
      <c r="AT487" s="300" t="b">
        <v>0</v>
      </c>
      <c r="AU487" s="300">
        <v>0</v>
      </c>
      <c r="AV487" s="300" t="b">
        <v>0</v>
      </c>
      <c r="AW487" s="300" t="s">
        <v>1191</v>
      </c>
      <c r="AX487" s="300">
        <v>0</v>
      </c>
      <c r="AY487" s="300" t="s">
        <v>1191</v>
      </c>
      <c r="AZ487" s="300">
        <v>0</v>
      </c>
      <c r="BA487" s="300" t="b">
        <v>0</v>
      </c>
      <c r="BB487" s="300" t="b">
        <v>1</v>
      </c>
      <c r="BC487"/>
      <c r="BD487"/>
      <c r="BE487"/>
      <c r="BF487"/>
      <c r="BG487"/>
      <c r="BH487"/>
      <c r="BI487"/>
      <c r="BJ487"/>
      <c r="BK487"/>
      <c r="BL487"/>
      <c r="BM487"/>
      <c r="BN487"/>
      <c r="BO487"/>
      <c r="BP487"/>
      <c r="BQ487"/>
    </row>
    <row r="488" spans="5:69" ht="16.5" hidden="1" x14ac:dyDescent="0.3">
      <c r="E488" s="300" t="s">
        <v>760</v>
      </c>
      <c r="F488" s="300" t="s">
        <v>651</v>
      </c>
      <c r="G488" s="300">
        <v>20200101</v>
      </c>
      <c r="H488" s="300">
        <v>2020</v>
      </c>
      <c r="I488" s="300">
        <v>52</v>
      </c>
      <c r="J488" s="300">
        <v>2020</v>
      </c>
      <c r="K488" s="300">
        <v>562</v>
      </c>
      <c r="L488" s="300" t="s">
        <v>761</v>
      </c>
      <c r="M488" s="300" t="s">
        <v>451</v>
      </c>
      <c r="N488" s="300" t="s">
        <v>660</v>
      </c>
      <c r="O488" s="300" t="s">
        <v>762</v>
      </c>
      <c r="P488" s="300">
        <v>251</v>
      </c>
      <c r="Q488" s="300" t="s">
        <v>778</v>
      </c>
      <c r="R488" s="300" t="s">
        <v>779</v>
      </c>
      <c r="S488" s="300">
        <v>0</v>
      </c>
      <c r="T488" s="300" t="s">
        <v>763</v>
      </c>
      <c r="U488" s="300" t="s">
        <v>764</v>
      </c>
      <c r="V488" s="300" t="s">
        <v>873</v>
      </c>
      <c r="W488" s="300" t="s">
        <v>766</v>
      </c>
      <c r="X488" s="300" t="b">
        <v>1</v>
      </c>
      <c r="Y488" s="300">
        <v>3102</v>
      </c>
      <c r="Z488" s="300" t="s">
        <v>819</v>
      </c>
      <c r="AA488" s="300" t="s">
        <v>820</v>
      </c>
      <c r="AB488" s="300" t="s">
        <v>508</v>
      </c>
      <c r="AC488" s="300" t="s">
        <v>508</v>
      </c>
      <c r="AD488" s="300">
        <v>4</v>
      </c>
      <c r="AE488" s="300" t="b">
        <v>0</v>
      </c>
      <c r="AF488" s="300" t="s">
        <v>768</v>
      </c>
      <c r="AG488" s="300" t="s">
        <v>769</v>
      </c>
      <c r="AH488" s="300">
        <v>0</v>
      </c>
      <c r="AI488" s="300">
        <v>0</v>
      </c>
      <c r="AJ488" s="300" t="s">
        <v>770</v>
      </c>
      <c r="AK488" s="300">
        <v>8</v>
      </c>
      <c r="AL488" s="300" t="s">
        <v>814</v>
      </c>
      <c r="AM488" s="300">
        <v>3405306</v>
      </c>
      <c r="AN488" s="300" t="b">
        <v>0</v>
      </c>
      <c r="AO488" s="300">
        <v>8</v>
      </c>
      <c r="AP488" s="300" t="s">
        <v>814</v>
      </c>
      <c r="AQ488" s="300">
        <v>3405306</v>
      </c>
      <c r="AR488" s="300" t="b">
        <v>0</v>
      </c>
      <c r="AS488" s="300">
        <v>3405306</v>
      </c>
      <c r="AT488" s="300" t="b">
        <v>0</v>
      </c>
      <c r="AU488" s="300">
        <v>0</v>
      </c>
      <c r="AV488" s="300" t="b">
        <v>0</v>
      </c>
      <c r="AW488" s="300" t="s">
        <v>1192</v>
      </c>
      <c r="AX488" s="300">
        <v>0</v>
      </c>
      <c r="AY488" s="300" t="s">
        <v>1192</v>
      </c>
      <c r="AZ488" s="300">
        <v>0</v>
      </c>
      <c r="BA488" s="300" t="b">
        <v>0</v>
      </c>
      <c r="BB488" s="300" t="b">
        <v>1</v>
      </c>
      <c r="BC488"/>
      <c r="BD488"/>
      <c r="BE488"/>
      <c r="BF488"/>
      <c r="BG488"/>
      <c r="BH488"/>
      <c r="BI488"/>
      <c r="BJ488"/>
      <c r="BK488"/>
      <c r="BL488"/>
      <c r="BM488"/>
      <c r="BN488"/>
      <c r="BO488"/>
      <c r="BP488"/>
      <c r="BQ488"/>
    </row>
    <row r="489" spans="5:69" ht="16.5" hidden="1" x14ac:dyDescent="0.3">
      <c r="E489" s="300" t="s">
        <v>760</v>
      </c>
      <c r="F489" s="300" t="s">
        <v>651</v>
      </c>
      <c r="G489" s="300">
        <v>20200101</v>
      </c>
      <c r="H489" s="300">
        <v>2020</v>
      </c>
      <c r="I489" s="300">
        <v>52</v>
      </c>
      <c r="J489" s="300">
        <v>2020</v>
      </c>
      <c r="K489" s="300">
        <v>562</v>
      </c>
      <c r="L489" s="300" t="s">
        <v>761</v>
      </c>
      <c r="M489" s="300" t="s">
        <v>451</v>
      </c>
      <c r="N489" s="300" t="s">
        <v>660</v>
      </c>
      <c r="O489" s="300" t="s">
        <v>762</v>
      </c>
      <c r="P489" s="300">
        <v>288</v>
      </c>
      <c r="Q489" s="300" t="s">
        <v>784</v>
      </c>
      <c r="R489" s="300" t="s">
        <v>428</v>
      </c>
      <c r="S489" s="300">
        <v>0</v>
      </c>
      <c r="T489" s="300" t="s">
        <v>763</v>
      </c>
      <c r="U489" s="300" t="s">
        <v>764</v>
      </c>
      <c r="V489" s="300" t="s">
        <v>873</v>
      </c>
      <c r="W489" s="300" t="s">
        <v>766</v>
      </c>
      <c r="X489" s="300" t="b">
        <v>1</v>
      </c>
      <c r="Y489" s="300">
        <v>3102</v>
      </c>
      <c r="Z489" s="300" t="s">
        <v>819</v>
      </c>
      <c r="AA489" s="300" t="s">
        <v>820</v>
      </c>
      <c r="AB489" s="300" t="s">
        <v>508</v>
      </c>
      <c r="AC489" s="300" t="s">
        <v>508</v>
      </c>
      <c r="AD489" s="300">
        <v>4</v>
      </c>
      <c r="AE489" s="300" t="b">
        <v>0</v>
      </c>
      <c r="AF489" s="300" t="s">
        <v>768</v>
      </c>
      <c r="AG489" s="300" t="s">
        <v>769</v>
      </c>
      <c r="AH489" s="300">
        <v>0</v>
      </c>
      <c r="AI489" s="300">
        <v>0</v>
      </c>
      <c r="AJ489" s="300" t="s">
        <v>770</v>
      </c>
      <c r="AK489" s="300">
        <v>8</v>
      </c>
      <c r="AL489" s="300" t="s">
        <v>814</v>
      </c>
      <c r="AM489" s="300">
        <v>216600</v>
      </c>
      <c r="AN489" s="300" t="b">
        <v>0</v>
      </c>
      <c r="AO489" s="300">
        <v>8</v>
      </c>
      <c r="AP489" s="300" t="s">
        <v>814</v>
      </c>
      <c r="AQ489" s="300">
        <v>216600</v>
      </c>
      <c r="AR489" s="300" t="b">
        <v>0</v>
      </c>
      <c r="AS489" s="300">
        <v>216600</v>
      </c>
      <c r="AT489" s="300" t="b">
        <v>0</v>
      </c>
      <c r="AU489" s="300">
        <v>0</v>
      </c>
      <c r="AV489" s="300" t="b">
        <v>0</v>
      </c>
      <c r="AW489" s="300" t="s">
        <v>1161</v>
      </c>
      <c r="AX489" s="300">
        <v>0</v>
      </c>
      <c r="AY489" s="300" t="s">
        <v>1161</v>
      </c>
      <c r="AZ489" s="300">
        <v>0</v>
      </c>
      <c r="BA489" s="300" t="b">
        <v>0</v>
      </c>
      <c r="BB489" s="300" t="b">
        <v>1</v>
      </c>
      <c r="BC489"/>
      <c r="BD489"/>
      <c r="BE489"/>
      <c r="BF489"/>
      <c r="BG489"/>
      <c r="BH489"/>
      <c r="BI489"/>
      <c r="BJ489"/>
      <c r="BK489"/>
      <c r="BL489"/>
      <c r="BM489"/>
      <c r="BN489"/>
      <c r="BO489"/>
      <c r="BP489"/>
      <c r="BQ489"/>
    </row>
    <row r="490" spans="5:69" ht="16.5" hidden="1" x14ac:dyDescent="0.3">
      <c r="E490" s="300" t="s">
        <v>760</v>
      </c>
      <c r="F490" s="300" t="s">
        <v>651</v>
      </c>
      <c r="G490" s="300">
        <v>20200101</v>
      </c>
      <c r="H490" s="300">
        <v>2020</v>
      </c>
      <c r="I490" s="300">
        <v>52</v>
      </c>
      <c r="J490" s="300">
        <v>2020</v>
      </c>
      <c r="K490" s="300">
        <v>562</v>
      </c>
      <c r="L490" s="300" t="s">
        <v>761</v>
      </c>
      <c r="M490" s="300" t="s">
        <v>451</v>
      </c>
      <c r="N490" s="300" t="s">
        <v>660</v>
      </c>
      <c r="O490" s="300" t="s">
        <v>762</v>
      </c>
      <c r="P490" s="300">
        <v>384</v>
      </c>
      <c r="Q490" s="300" t="s">
        <v>786</v>
      </c>
      <c r="R490" s="300" t="s">
        <v>559</v>
      </c>
      <c r="S490" s="300">
        <v>0</v>
      </c>
      <c r="T490" s="300" t="s">
        <v>763</v>
      </c>
      <c r="U490" s="300" t="s">
        <v>764</v>
      </c>
      <c r="V490" s="300" t="s">
        <v>873</v>
      </c>
      <c r="W490" s="300" t="s">
        <v>766</v>
      </c>
      <c r="X490" s="300" t="b">
        <v>1</v>
      </c>
      <c r="Y490" s="300">
        <v>3102</v>
      </c>
      <c r="Z490" s="300" t="s">
        <v>819</v>
      </c>
      <c r="AA490" s="300" t="s">
        <v>820</v>
      </c>
      <c r="AB490" s="300" t="s">
        <v>508</v>
      </c>
      <c r="AC490" s="300" t="s">
        <v>508</v>
      </c>
      <c r="AD490" s="300">
        <v>4</v>
      </c>
      <c r="AE490" s="300" t="b">
        <v>0</v>
      </c>
      <c r="AF490" s="300" t="s">
        <v>768</v>
      </c>
      <c r="AG490" s="300" t="s">
        <v>769</v>
      </c>
      <c r="AH490" s="300">
        <v>0</v>
      </c>
      <c r="AI490" s="300">
        <v>0</v>
      </c>
      <c r="AJ490" s="300" t="s">
        <v>770</v>
      </c>
      <c r="AK490" s="300">
        <v>8</v>
      </c>
      <c r="AL490" s="300" t="s">
        <v>814</v>
      </c>
      <c r="AM490" s="300">
        <v>75000</v>
      </c>
      <c r="AN490" s="300" t="b">
        <v>0</v>
      </c>
      <c r="AO490" s="300">
        <v>8</v>
      </c>
      <c r="AP490" s="300" t="s">
        <v>814</v>
      </c>
      <c r="AQ490" s="300">
        <v>75000</v>
      </c>
      <c r="AR490" s="300" t="b">
        <v>0</v>
      </c>
      <c r="AS490" s="300">
        <v>75000</v>
      </c>
      <c r="AT490" s="300" t="b">
        <v>0</v>
      </c>
      <c r="AU490" s="300">
        <v>0</v>
      </c>
      <c r="AV490" s="300" t="b">
        <v>0</v>
      </c>
      <c r="AW490" s="300" t="s">
        <v>1193</v>
      </c>
      <c r="AX490" s="300">
        <v>0</v>
      </c>
      <c r="AY490" s="300" t="s">
        <v>1193</v>
      </c>
      <c r="AZ490" s="300">
        <v>0</v>
      </c>
      <c r="BA490" s="300" t="b">
        <v>0</v>
      </c>
      <c r="BB490" s="300" t="b">
        <v>1</v>
      </c>
      <c r="BC490"/>
      <c r="BD490"/>
      <c r="BE490"/>
      <c r="BF490"/>
      <c r="BG490"/>
      <c r="BH490"/>
      <c r="BI490"/>
      <c r="BJ490"/>
      <c r="BK490"/>
      <c r="BL490"/>
      <c r="BM490"/>
      <c r="BN490"/>
      <c r="BO490"/>
      <c r="BP490"/>
      <c r="BQ490"/>
    </row>
    <row r="491" spans="5:69" ht="16.5" hidden="1" x14ac:dyDescent="0.3">
      <c r="E491" s="300" t="s">
        <v>760</v>
      </c>
      <c r="F491" s="300" t="s">
        <v>651</v>
      </c>
      <c r="G491" s="300">
        <v>20200101</v>
      </c>
      <c r="H491" s="300">
        <v>2020</v>
      </c>
      <c r="I491" s="300">
        <v>52</v>
      </c>
      <c r="J491" s="300">
        <v>2020</v>
      </c>
      <c r="K491" s="300">
        <v>562</v>
      </c>
      <c r="L491" s="300" t="s">
        <v>761</v>
      </c>
      <c r="M491" s="300" t="s">
        <v>451</v>
      </c>
      <c r="N491" s="300" t="s">
        <v>660</v>
      </c>
      <c r="O491" s="300" t="s">
        <v>762</v>
      </c>
      <c r="P491" s="300">
        <v>566</v>
      </c>
      <c r="Q491" s="300" t="s">
        <v>791</v>
      </c>
      <c r="R491" s="300" t="s">
        <v>434</v>
      </c>
      <c r="S491" s="300">
        <v>0</v>
      </c>
      <c r="T491" s="300" t="s">
        <v>763</v>
      </c>
      <c r="U491" s="300" t="s">
        <v>764</v>
      </c>
      <c r="V491" s="300" t="s">
        <v>873</v>
      </c>
      <c r="W491" s="300" t="s">
        <v>766</v>
      </c>
      <c r="X491" s="300" t="b">
        <v>1</v>
      </c>
      <c r="Y491" s="300">
        <v>3102</v>
      </c>
      <c r="Z491" s="300" t="s">
        <v>819</v>
      </c>
      <c r="AA491" s="300" t="s">
        <v>820</v>
      </c>
      <c r="AB491" s="300" t="s">
        <v>508</v>
      </c>
      <c r="AC491" s="300" t="s">
        <v>508</v>
      </c>
      <c r="AD491" s="300">
        <v>4</v>
      </c>
      <c r="AE491" s="300" t="b">
        <v>0</v>
      </c>
      <c r="AF491" s="300" t="s">
        <v>768</v>
      </c>
      <c r="AG491" s="300" t="s">
        <v>769</v>
      </c>
      <c r="AH491" s="300">
        <v>0</v>
      </c>
      <c r="AI491" s="300">
        <v>0</v>
      </c>
      <c r="AJ491" s="300" t="s">
        <v>770</v>
      </c>
      <c r="AK491" s="300">
        <v>8</v>
      </c>
      <c r="AL491" s="300" t="s">
        <v>814</v>
      </c>
      <c r="AM491" s="300">
        <v>4490990</v>
      </c>
      <c r="AN491" s="300" t="b">
        <v>0</v>
      </c>
      <c r="AO491" s="300">
        <v>8</v>
      </c>
      <c r="AP491" s="300" t="s">
        <v>814</v>
      </c>
      <c r="AQ491" s="300">
        <v>4490990</v>
      </c>
      <c r="AR491" s="300" t="b">
        <v>0</v>
      </c>
      <c r="AS491" s="300">
        <v>4490990</v>
      </c>
      <c r="AT491" s="300" t="b">
        <v>0</v>
      </c>
      <c r="AU491" s="300">
        <v>0</v>
      </c>
      <c r="AV491" s="300" t="b">
        <v>0</v>
      </c>
      <c r="AW491" s="300" t="s">
        <v>1194</v>
      </c>
      <c r="AX491" s="300">
        <v>0</v>
      </c>
      <c r="AY491" s="300" t="s">
        <v>1194</v>
      </c>
      <c r="AZ491" s="300">
        <v>0</v>
      </c>
      <c r="BA491" s="300" t="b">
        <v>0</v>
      </c>
      <c r="BB491" s="300" t="b">
        <v>1</v>
      </c>
      <c r="BC491"/>
      <c r="BD491"/>
      <c r="BE491"/>
      <c r="BF491"/>
      <c r="BG491"/>
      <c r="BH491"/>
      <c r="BI491"/>
      <c r="BJ491"/>
      <c r="BK491"/>
      <c r="BL491"/>
      <c r="BM491"/>
      <c r="BN491"/>
      <c r="BO491"/>
      <c r="BP491"/>
      <c r="BQ491"/>
    </row>
    <row r="492" spans="5:69" ht="16.5" hidden="1" x14ac:dyDescent="0.3">
      <c r="E492" s="300" t="s">
        <v>760</v>
      </c>
      <c r="F492" s="300" t="s">
        <v>651</v>
      </c>
      <c r="G492" s="300">
        <v>20200101</v>
      </c>
      <c r="H492" s="300">
        <v>2020</v>
      </c>
      <c r="I492" s="300">
        <v>52</v>
      </c>
      <c r="J492" s="300">
        <v>2020</v>
      </c>
      <c r="K492" s="300">
        <v>562</v>
      </c>
      <c r="L492" s="300" t="s">
        <v>761</v>
      </c>
      <c r="M492" s="300" t="s">
        <v>451</v>
      </c>
      <c r="N492" s="300" t="s">
        <v>660</v>
      </c>
      <c r="O492" s="300" t="s">
        <v>762</v>
      </c>
      <c r="P492" s="300">
        <v>724</v>
      </c>
      <c r="Q492" s="300" t="s">
        <v>801</v>
      </c>
      <c r="R492" s="300" t="s">
        <v>802</v>
      </c>
      <c r="S492" s="300">
        <v>0</v>
      </c>
      <c r="T492" s="300" t="s">
        <v>763</v>
      </c>
      <c r="U492" s="300" t="s">
        <v>764</v>
      </c>
      <c r="V492" s="300" t="s">
        <v>873</v>
      </c>
      <c r="W492" s="300" t="s">
        <v>766</v>
      </c>
      <c r="X492" s="300" t="b">
        <v>1</v>
      </c>
      <c r="Y492" s="300">
        <v>3102</v>
      </c>
      <c r="Z492" s="300" t="s">
        <v>819</v>
      </c>
      <c r="AA492" s="300" t="s">
        <v>820</v>
      </c>
      <c r="AB492" s="300" t="s">
        <v>508</v>
      </c>
      <c r="AC492" s="300" t="s">
        <v>508</v>
      </c>
      <c r="AD492" s="300">
        <v>4</v>
      </c>
      <c r="AE492" s="300" t="b">
        <v>0</v>
      </c>
      <c r="AF492" s="300" t="s">
        <v>768</v>
      </c>
      <c r="AG492" s="300" t="s">
        <v>769</v>
      </c>
      <c r="AH492" s="300">
        <v>0</v>
      </c>
      <c r="AI492" s="300">
        <v>0</v>
      </c>
      <c r="AJ492" s="300" t="s">
        <v>770</v>
      </c>
      <c r="AK492" s="300">
        <v>8</v>
      </c>
      <c r="AL492" s="300" t="s">
        <v>814</v>
      </c>
      <c r="AM492" s="300">
        <v>167160</v>
      </c>
      <c r="AN492" s="300" t="b">
        <v>0</v>
      </c>
      <c r="AO492" s="300">
        <v>8</v>
      </c>
      <c r="AP492" s="300" t="s">
        <v>814</v>
      </c>
      <c r="AQ492" s="300">
        <v>167160</v>
      </c>
      <c r="AR492" s="300" t="b">
        <v>0</v>
      </c>
      <c r="AS492" s="300">
        <v>167160</v>
      </c>
      <c r="AT492" s="300" t="b">
        <v>0</v>
      </c>
      <c r="AU492" s="300">
        <v>0</v>
      </c>
      <c r="AV492" s="300" t="b">
        <v>0</v>
      </c>
      <c r="AW492" s="300" t="s">
        <v>1165</v>
      </c>
      <c r="AX492" s="300">
        <v>0</v>
      </c>
      <c r="AY492" s="300" t="s">
        <v>1165</v>
      </c>
      <c r="AZ492" s="300">
        <v>0</v>
      </c>
      <c r="BA492" s="300" t="b">
        <v>0</v>
      </c>
      <c r="BB492" s="300" t="b">
        <v>1</v>
      </c>
      <c r="BC492"/>
      <c r="BD492"/>
      <c r="BE492"/>
      <c r="BF492"/>
      <c r="BG492"/>
      <c r="BH492"/>
      <c r="BI492"/>
      <c r="BJ492"/>
      <c r="BK492"/>
      <c r="BL492"/>
      <c r="BM492"/>
      <c r="BN492"/>
      <c r="BO492"/>
      <c r="BP492"/>
      <c r="BQ492"/>
    </row>
    <row r="493" spans="5:69" ht="16.5" hidden="1" x14ac:dyDescent="0.3">
      <c r="E493" s="300" t="s">
        <v>760</v>
      </c>
      <c r="F493" s="300" t="s">
        <v>651</v>
      </c>
      <c r="G493" s="300">
        <v>20200101</v>
      </c>
      <c r="H493" s="300">
        <v>2020</v>
      </c>
      <c r="I493" s="300">
        <v>52</v>
      </c>
      <c r="J493" s="300">
        <v>2020</v>
      </c>
      <c r="K493" s="300">
        <v>562</v>
      </c>
      <c r="L493" s="300" t="s">
        <v>761</v>
      </c>
      <c r="M493" s="300" t="s">
        <v>451</v>
      </c>
      <c r="N493" s="300" t="s">
        <v>660</v>
      </c>
      <c r="O493" s="300" t="s">
        <v>762</v>
      </c>
      <c r="P493" s="300">
        <v>752</v>
      </c>
      <c r="Q493" s="300" t="s">
        <v>804</v>
      </c>
      <c r="R493" s="300" t="s">
        <v>805</v>
      </c>
      <c r="S493" s="300">
        <v>0</v>
      </c>
      <c r="T493" s="300" t="s">
        <v>763</v>
      </c>
      <c r="U493" s="300" t="s">
        <v>764</v>
      </c>
      <c r="V493" s="300" t="s">
        <v>873</v>
      </c>
      <c r="W493" s="300" t="s">
        <v>766</v>
      </c>
      <c r="X493" s="300" t="b">
        <v>1</v>
      </c>
      <c r="Y493" s="300">
        <v>3102</v>
      </c>
      <c r="Z493" s="300" t="s">
        <v>819</v>
      </c>
      <c r="AA493" s="300" t="s">
        <v>820</v>
      </c>
      <c r="AB493" s="300" t="s">
        <v>508</v>
      </c>
      <c r="AC493" s="300" t="s">
        <v>508</v>
      </c>
      <c r="AD493" s="300">
        <v>4</v>
      </c>
      <c r="AE493" s="300" t="b">
        <v>0</v>
      </c>
      <c r="AF493" s="300" t="s">
        <v>768</v>
      </c>
      <c r="AG493" s="300" t="s">
        <v>769</v>
      </c>
      <c r="AH493" s="300">
        <v>0</v>
      </c>
      <c r="AI493" s="300">
        <v>0</v>
      </c>
      <c r="AJ493" s="300" t="s">
        <v>770</v>
      </c>
      <c r="AK493" s="300">
        <v>8</v>
      </c>
      <c r="AL493" s="300" t="s">
        <v>814</v>
      </c>
      <c r="AM493" s="300">
        <v>44276</v>
      </c>
      <c r="AN493" s="300" t="b">
        <v>0</v>
      </c>
      <c r="AO493" s="300">
        <v>8</v>
      </c>
      <c r="AP493" s="300" t="s">
        <v>814</v>
      </c>
      <c r="AQ493" s="300">
        <v>44276</v>
      </c>
      <c r="AR493" s="300" t="b">
        <v>0</v>
      </c>
      <c r="AS493" s="300">
        <v>44276</v>
      </c>
      <c r="AT493" s="300" t="b">
        <v>0</v>
      </c>
      <c r="AU493" s="300">
        <v>0</v>
      </c>
      <c r="AV493" s="300" t="b">
        <v>0</v>
      </c>
      <c r="AW493" s="300" t="s">
        <v>1166</v>
      </c>
      <c r="AX493" s="300">
        <v>0</v>
      </c>
      <c r="AY493" s="300" t="s">
        <v>1166</v>
      </c>
      <c r="AZ493" s="300">
        <v>0</v>
      </c>
      <c r="BA493" s="300" t="b">
        <v>0</v>
      </c>
      <c r="BB493" s="300" t="b">
        <v>1</v>
      </c>
      <c r="BC493"/>
      <c r="BD493"/>
      <c r="BE493"/>
      <c r="BF493"/>
      <c r="BG493"/>
      <c r="BH493"/>
      <c r="BI493"/>
      <c r="BJ493"/>
      <c r="BK493"/>
      <c r="BL493"/>
      <c r="BM493"/>
      <c r="BN493"/>
      <c r="BO493"/>
      <c r="BP493"/>
      <c r="BQ493"/>
    </row>
    <row r="494" spans="5:69" ht="16.5" hidden="1" x14ac:dyDescent="0.3">
      <c r="E494" s="300" t="s">
        <v>760</v>
      </c>
      <c r="F494" s="300" t="s">
        <v>651</v>
      </c>
      <c r="G494" s="300">
        <v>20200101</v>
      </c>
      <c r="H494" s="300">
        <v>2020</v>
      </c>
      <c r="I494" s="300">
        <v>52</v>
      </c>
      <c r="J494" s="300">
        <v>2020</v>
      </c>
      <c r="K494" s="300">
        <v>562</v>
      </c>
      <c r="L494" s="300" t="s">
        <v>761</v>
      </c>
      <c r="M494" s="300" t="s">
        <v>451</v>
      </c>
      <c r="N494" s="300" t="s">
        <v>660</v>
      </c>
      <c r="O494" s="300" t="s">
        <v>762</v>
      </c>
      <c r="P494" s="300">
        <v>768</v>
      </c>
      <c r="Q494" s="300" t="s">
        <v>807</v>
      </c>
      <c r="R494" s="300" t="s">
        <v>442</v>
      </c>
      <c r="S494" s="300">
        <v>0</v>
      </c>
      <c r="T494" s="300" t="s">
        <v>763</v>
      </c>
      <c r="U494" s="300" t="s">
        <v>764</v>
      </c>
      <c r="V494" s="300" t="s">
        <v>873</v>
      </c>
      <c r="W494" s="300" t="s">
        <v>766</v>
      </c>
      <c r="X494" s="300" t="b">
        <v>1</v>
      </c>
      <c r="Y494" s="300">
        <v>3102</v>
      </c>
      <c r="Z494" s="300" t="s">
        <v>819</v>
      </c>
      <c r="AA494" s="300" t="s">
        <v>820</v>
      </c>
      <c r="AB494" s="300" t="s">
        <v>508</v>
      </c>
      <c r="AC494" s="300" t="s">
        <v>508</v>
      </c>
      <c r="AD494" s="300">
        <v>4</v>
      </c>
      <c r="AE494" s="300" t="b">
        <v>0</v>
      </c>
      <c r="AF494" s="300" t="s">
        <v>768</v>
      </c>
      <c r="AG494" s="300" t="s">
        <v>769</v>
      </c>
      <c r="AH494" s="300">
        <v>0</v>
      </c>
      <c r="AI494" s="300">
        <v>0</v>
      </c>
      <c r="AJ494" s="300" t="s">
        <v>770</v>
      </c>
      <c r="AK494" s="300">
        <v>8</v>
      </c>
      <c r="AL494" s="300" t="s">
        <v>814</v>
      </c>
      <c r="AM494" s="300">
        <v>3345000</v>
      </c>
      <c r="AN494" s="300" t="b">
        <v>0</v>
      </c>
      <c r="AO494" s="300">
        <v>8</v>
      </c>
      <c r="AP494" s="300" t="s">
        <v>814</v>
      </c>
      <c r="AQ494" s="300">
        <v>3345000</v>
      </c>
      <c r="AR494" s="300" t="b">
        <v>0</v>
      </c>
      <c r="AS494" s="300">
        <v>3345000</v>
      </c>
      <c r="AT494" s="300" t="b">
        <v>0</v>
      </c>
      <c r="AU494" s="300">
        <v>0</v>
      </c>
      <c r="AV494" s="300" t="b">
        <v>0</v>
      </c>
      <c r="AW494" s="300" t="s">
        <v>1195</v>
      </c>
      <c r="AX494" s="300">
        <v>0</v>
      </c>
      <c r="AY494" s="300" t="s">
        <v>1195</v>
      </c>
      <c r="AZ494" s="300">
        <v>0</v>
      </c>
      <c r="BA494" s="300" t="b">
        <v>0</v>
      </c>
      <c r="BB494" s="300" t="b">
        <v>1</v>
      </c>
      <c r="BC494"/>
      <c r="BD494"/>
      <c r="BE494"/>
      <c r="BF494"/>
      <c r="BG494"/>
      <c r="BH494"/>
      <c r="BI494"/>
      <c r="BJ494"/>
      <c r="BK494"/>
      <c r="BL494"/>
      <c r="BM494"/>
      <c r="BN494"/>
      <c r="BO494"/>
      <c r="BP494"/>
      <c r="BQ494"/>
    </row>
    <row r="495" spans="5:69" ht="16.5" hidden="1" x14ac:dyDescent="0.3">
      <c r="E495" s="300" t="s">
        <v>760</v>
      </c>
      <c r="F495" s="300" t="s">
        <v>651</v>
      </c>
      <c r="G495" s="300">
        <v>20200101</v>
      </c>
      <c r="H495" s="300">
        <v>2020</v>
      </c>
      <c r="I495" s="300">
        <v>52</v>
      </c>
      <c r="J495" s="300">
        <v>2020</v>
      </c>
      <c r="K495" s="300">
        <v>562</v>
      </c>
      <c r="L495" s="300" t="s">
        <v>761</v>
      </c>
      <c r="M495" s="300" t="s">
        <v>451</v>
      </c>
      <c r="N495" s="300" t="s">
        <v>660</v>
      </c>
      <c r="O495" s="300" t="s">
        <v>762</v>
      </c>
      <c r="P495" s="300">
        <v>854</v>
      </c>
      <c r="Q495" s="300" t="s">
        <v>811</v>
      </c>
      <c r="R495" s="300" t="s">
        <v>437</v>
      </c>
      <c r="S495" s="300">
        <v>0</v>
      </c>
      <c r="T495" s="300" t="s">
        <v>763</v>
      </c>
      <c r="U495" s="300" t="s">
        <v>764</v>
      </c>
      <c r="V495" s="300" t="s">
        <v>873</v>
      </c>
      <c r="W495" s="300" t="s">
        <v>766</v>
      </c>
      <c r="X495" s="300" t="b">
        <v>1</v>
      </c>
      <c r="Y495" s="300">
        <v>3102</v>
      </c>
      <c r="Z495" s="300" t="s">
        <v>819</v>
      </c>
      <c r="AA495" s="300" t="s">
        <v>820</v>
      </c>
      <c r="AB495" s="300" t="s">
        <v>508</v>
      </c>
      <c r="AC495" s="300" t="s">
        <v>508</v>
      </c>
      <c r="AD495" s="300">
        <v>4</v>
      </c>
      <c r="AE495" s="300" t="b">
        <v>0</v>
      </c>
      <c r="AF495" s="300" t="s">
        <v>768</v>
      </c>
      <c r="AG495" s="300" t="s">
        <v>769</v>
      </c>
      <c r="AH495" s="300">
        <v>0</v>
      </c>
      <c r="AI495" s="300">
        <v>0</v>
      </c>
      <c r="AJ495" s="300" t="s">
        <v>770</v>
      </c>
      <c r="AK495" s="300">
        <v>8</v>
      </c>
      <c r="AL495" s="300" t="s">
        <v>814</v>
      </c>
      <c r="AM495" s="300">
        <v>135000</v>
      </c>
      <c r="AN495" s="300" t="b">
        <v>0</v>
      </c>
      <c r="AO495" s="300">
        <v>8</v>
      </c>
      <c r="AP495" s="300" t="s">
        <v>814</v>
      </c>
      <c r="AQ495" s="300">
        <v>135000</v>
      </c>
      <c r="AR495" s="300" t="b">
        <v>0</v>
      </c>
      <c r="AS495" s="300">
        <v>135000</v>
      </c>
      <c r="AT495" s="300" t="b">
        <v>0</v>
      </c>
      <c r="AU495" s="300">
        <v>0</v>
      </c>
      <c r="AV495" s="300" t="b">
        <v>0</v>
      </c>
      <c r="AW495" s="300" t="s">
        <v>1169</v>
      </c>
      <c r="AX495" s="300">
        <v>0</v>
      </c>
      <c r="AY495" s="300" t="s">
        <v>1169</v>
      </c>
      <c r="AZ495" s="300">
        <v>0</v>
      </c>
      <c r="BA495" s="300" t="b">
        <v>0</v>
      </c>
      <c r="BB495" s="300" t="b">
        <v>1</v>
      </c>
      <c r="BC495"/>
      <c r="BD495"/>
      <c r="BE495"/>
      <c r="BF495"/>
      <c r="BG495"/>
      <c r="BH495"/>
      <c r="BI495"/>
      <c r="BJ495"/>
      <c r="BK495"/>
      <c r="BL495"/>
      <c r="BM495"/>
      <c r="BN495"/>
      <c r="BO495"/>
      <c r="BP495"/>
      <c r="BQ495"/>
    </row>
    <row r="496" spans="5:69" ht="16.5" hidden="1" x14ac:dyDescent="0.3">
      <c r="E496" s="300" t="s">
        <v>760</v>
      </c>
      <c r="F496" s="300" t="s">
        <v>651</v>
      </c>
      <c r="G496" s="300">
        <v>20200101</v>
      </c>
      <c r="H496" s="300">
        <v>2020</v>
      </c>
      <c r="I496" s="300">
        <v>52</v>
      </c>
      <c r="J496" s="300">
        <v>2020</v>
      </c>
      <c r="K496" s="300">
        <v>180</v>
      </c>
      <c r="L496" s="300" t="s">
        <v>872</v>
      </c>
      <c r="M496" s="300" t="s">
        <v>486</v>
      </c>
      <c r="N496" s="300" t="s">
        <v>660</v>
      </c>
      <c r="O496" s="300" t="s">
        <v>762</v>
      </c>
      <c r="P496" s="300">
        <v>0</v>
      </c>
      <c r="Q496" s="300" t="s">
        <v>763</v>
      </c>
      <c r="R496" s="300" t="s">
        <v>764</v>
      </c>
      <c r="S496" s="300">
        <v>0</v>
      </c>
      <c r="T496" s="300" t="s">
        <v>763</v>
      </c>
      <c r="U496" s="300" t="s">
        <v>764</v>
      </c>
      <c r="V496" s="300" t="s">
        <v>1123</v>
      </c>
      <c r="W496" s="300" t="s">
        <v>766</v>
      </c>
      <c r="X496" s="300" t="b">
        <v>1</v>
      </c>
      <c r="Y496" s="300">
        <v>310210</v>
      </c>
      <c r="Z496" s="300" t="s">
        <v>826</v>
      </c>
      <c r="AA496" s="300" t="s">
        <v>503</v>
      </c>
      <c r="AB496" s="300" t="s">
        <v>503</v>
      </c>
      <c r="AC496" s="300" t="s">
        <v>503</v>
      </c>
      <c r="AD496" s="300">
        <v>6</v>
      </c>
      <c r="AE496" s="300" t="b">
        <v>1</v>
      </c>
      <c r="AF496" s="300" t="s">
        <v>768</v>
      </c>
      <c r="AG496" s="300" t="s">
        <v>769</v>
      </c>
      <c r="AH496" s="300">
        <v>0</v>
      </c>
      <c r="AI496" s="300">
        <v>0</v>
      </c>
      <c r="AJ496" s="300" t="s">
        <v>770</v>
      </c>
      <c r="AK496" s="300">
        <v>-1</v>
      </c>
      <c r="AL496" s="300" t="s">
        <v>771</v>
      </c>
      <c r="AM496" s="300">
        <v>0</v>
      </c>
      <c r="AN496" s="300" t="b">
        <v>1</v>
      </c>
      <c r="AO496" s="300">
        <v>8</v>
      </c>
      <c r="AP496" s="300" t="s">
        <v>814</v>
      </c>
      <c r="AQ496" s="300">
        <v>11020829</v>
      </c>
      <c r="AR496" s="300" t="b">
        <v>0</v>
      </c>
      <c r="AS496" s="300">
        <v>0</v>
      </c>
      <c r="AT496" s="300" t="b">
        <v>1</v>
      </c>
      <c r="AU496" s="300">
        <v>0</v>
      </c>
      <c r="AV496" s="300" t="b">
        <v>0</v>
      </c>
      <c r="AW496" s="300" t="s">
        <v>1196</v>
      </c>
      <c r="AX496" s="300">
        <v>0</v>
      </c>
      <c r="AY496" s="300" t="s">
        <v>1196</v>
      </c>
      <c r="AZ496" s="300">
        <v>6</v>
      </c>
      <c r="BA496" s="300" t="b">
        <v>0</v>
      </c>
      <c r="BB496" s="300" t="b">
        <v>1</v>
      </c>
      <c r="BC496"/>
      <c r="BD496"/>
      <c r="BE496"/>
      <c r="BF496"/>
      <c r="BG496"/>
      <c r="BH496"/>
      <c r="BI496"/>
      <c r="BJ496"/>
      <c r="BK496"/>
      <c r="BL496"/>
      <c r="BM496"/>
      <c r="BN496"/>
      <c r="BO496"/>
      <c r="BP496"/>
      <c r="BQ496"/>
    </row>
    <row r="497" spans="5:69" ht="16.5" hidden="1" x14ac:dyDescent="0.3">
      <c r="E497" s="300" t="s">
        <v>760</v>
      </c>
      <c r="F497" s="300" t="s">
        <v>651</v>
      </c>
      <c r="G497" s="300">
        <v>20200101</v>
      </c>
      <c r="H497" s="300">
        <v>2020</v>
      </c>
      <c r="I497" s="300">
        <v>52</v>
      </c>
      <c r="J497" s="300">
        <v>2020</v>
      </c>
      <c r="K497" s="300">
        <v>180</v>
      </c>
      <c r="L497" s="300" t="s">
        <v>872</v>
      </c>
      <c r="M497" s="300" t="s">
        <v>486</v>
      </c>
      <c r="N497" s="300" t="s">
        <v>660</v>
      </c>
      <c r="O497" s="300" t="s">
        <v>762</v>
      </c>
      <c r="P497" s="300">
        <v>24</v>
      </c>
      <c r="Q497" s="300" t="s">
        <v>875</v>
      </c>
      <c r="R497" s="300" t="s">
        <v>445</v>
      </c>
      <c r="S497" s="300">
        <v>0</v>
      </c>
      <c r="T497" s="300" t="s">
        <v>763</v>
      </c>
      <c r="U497" s="300" t="s">
        <v>764</v>
      </c>
      <c r="V497" s="300" t="s">
        <v>1123</v>
      </c>
      <c r="W497" s="300" t="s">
        <v>766</v>
      </c>
      <c r="X497" s="300" t="b">
        <v>1</v>
      </c>
      <c r="Y497" s="300">
        <v>310210</v>
      </c>
      <c r="Z497" s="300" t="s">
        <v>826</v>
      </c>
      <c r="AA497" s="300" t="s">
        <v>503</v>
      </c>
      <c r="AB497" s="300" t="s">
        <v>503</v>
      </c>
      <c r="AC497" s="300" t="s">
        <v>503</v>
      </c>
      <c r="AD497" s="300">
        <v>6</v>
      </c>
      <c r="AE497" s="300" t="b">
        <v>1</v>
      </c>
      <c r="AF497" s="300" t="s">
        <v>768</v>
      </c>
      <c r="AG497" s="300" t="s">
        <v>769</v>
      </c>
      <c r="AH497" s="300">
        <v>0</v>
      </c>
      <c r="AI497" s="300">
        <v>0</v>
      </c>
      <c r="AJ497" s="300" t="s">
        <v>770</v>
      </c>
      <c r="AK497" s="300">
        <v>8</v>
      </c>
      <c r="AL497" s="300" t="s">
        <v>814</v>
      </c>
      <c r="AM497" s="300">
        <v>490000</v>
      </c>
      <c r="AN497" s="300" t="b">
        <v>0</v>
      </c>
      <c r="AO497" s="300">
        <v>8</v>
      </c>
      <c r="AP497" s="300" t="s">
        <v>814</v>
      </c>
      <c r="AQ497" s="300">
        <v>490000</v>
      </c>
      <c r="AR497" s="300" t="b">
        <v>0</v>
      </c>
      <c r="AS497" s="300">
        <v>490000</v>
      </c>
      <c r="AT497" s="300" t="b">
        <v>0</v>
      </c>
      <c r="AU497" s="300">
        <v>0</v>
      </c>
      <c r="AV497" s="300" t="b">
        <v>0</v>
      </c>
      <c r="AW497" s="300" t="s">
        <v>1178</v>
      </c>
      <c r="AX497" s="300">
        <v>0</v>
      </c>
      <c r="AY497" s="300" t="s">
        <v>1178</v>
      </c>
      <c r="AZ497" s="300">
        <v>0</v>
      </c>
      <c r="BA497" s="300" t="b">
        <v>0</v>
      </c>
      <c r="BB497" s="300" t="b">
        <v>1</v>
      </c>
      <c r="BC497"/>
      <c r="BD497"/>
      <c r="BE497"/>
      <c r="BF497"/>
      <c r="BG497"/>
      <c r="BH497"/>
      <c r="BI497"/>
      <c r="BJ497"/>
      <c r="BK497"/>
      <c r="BL497"/>
      <c r="BM497"/>
      <c r="BN497"/>
      <c r="BO497"/>
      <c r="BP497"/>
      <c r="BQ497"/>
    </row>
    <row r="498" spans="5:69" ht="16.5" hidden="1" x14ac:dyDescent="0.3">
      <c r="E498" s="300" t="s">
        <v>760</v>
      </c>
      <c r="F498" s="300" t="s">
        <v>651</v>
      </c>
      <c r="G498" s="300">
        <v>20200101</v>
      </c>
      <c r="H498" s="300">
        <v>2020</v>
      </c>
      <c r="I498" s="300">
        <v>52</v>
      </c>
      <c r="J498" s="300">
        <v>2020</v>
      </c>
      <c r="K498" s="300">
        <v>180</v>
      </c>
      <c r="L498" s="300" t="s">
        <v>872</v>
      </c>
      <c r="M498" s="300" t="s">
        <v>486</v>
      </c>
      <c r="N498" s="300" t="s">
        <v>660</v>
      </c>
      <c r="O498" s="300" t="s">
        <v>762</v>
      </c>
      <c r="P498" s="300">
        <v>56</v>
      </c>
      <c r="Q498" s="300" t="s">
        <v>877</v>
      </c>
      <c r="R498" s="300" t="s">
        <v>878</v>
      </c>
      <c r="S498" s="300">
        <v>0</v>
      </c>
      <c r="T498" s="300" t="s">
        <v>763</v>
      </c>
      <c r="U498" s="300" t="s">
        <v>764</v>
      </c>
      <c r="V498" s="300" t="s">
        <v>1123</v>
      </c>
      <c r="W498" s="300" t="s">
        <v>766</v>
      </c>
      <c r="X498" s="300" t="b">
        <v>1</v>
      </c>
      <c r="Y498" s="300">
        <v>310210</v>
      </c>
      <c r="Z498" s="300" t="s">
        <v>826</v>
      </c>
      <c r="AA498" s="300" t="s">
        <v>503</v>
      </c>
      <c r="AB498" s="300" t="s">
        <v>503</v>
      </c>
      <c r="AC498" s="300" t="s">
        <v>503</v>
      </c>
      <c r="AD498" s="300">
        <v>6</v>
      </c>
      <c r="AE498" s="300" t="b">
        <v>1</v>
      </c>
      <c r="AF498" s="300" t="s">
        <v>768</v>
      </c>
      <c r="AG498" s="300" t="s">
        <v>769</v>
      </c>
      <c r="AH498" s="300">
        <v>0</v>
      </c>
      <c r="AI498" s="300">
        <v>0</v>
      </c>
      <c r="AJ498" s="300" t="s">
        <v>770</v>
      </c>
      <c r="AK498" s="300">
        <v>8</v>
      </c>
      <c r="AL498" s="300" t="s">
        <v>814</v>
      </c>
      <c r="AM498" s="300">
        <v>500</v>
      </c>
      <c r="AN498" s="300" t="b">
        <v>0</v>
      </c>
      <c r="AO498" s="300">
        <v>8</v>
      </c>
      <c r="AP498" s="300" t="s">
        <v>814</v>
      </c>
      <c r="AQ498" s="300">
        <v>500</v>
      </c>
      <c r="AR498" s="300" t="b">
        <v>0</v>
      </c>
      <c r="AS498" s="300">
        <v>500</v>
      </c>
      <c r="AT498" s="300" t="b">
        <v>0</v>
      </c>
      <c r="AU498" s="300">
        <v>0</v>
      </c>
      <c r="AV498" s="300" t="b">
        <v>0</v>
      </c>
      <c r="AW498" s="300" t="s">
        <v>1179</v>
      </c>
      <c r="AX498" s="300">
        <v>0</v>
      </c>
      <c r="AY498" s="300" t="s">
        <v>1179</v>
      </c>
      <c r="AZ498" s="300">
        <v>0</v>
      </c>
      <c r="BA498" s="300" t="b">
        <v>0</v>
      </c>
      <c r="BB498" s="300" t="b">
        <v>1</v>
      </c>
      <c r="BC498"/>
      <c r="BD498"/>
      <c r="BE498"/>
      <c r="BF498"/>
      <c r="BG498"/>
      <c r="BH498"/>
      <c r="BI498"/>
      <c r="BJ498"/>
      <c r="BK498"/>
      <c r="BL498"/>
      <c r="BM498"/>
      <c r="BN498"/>
      <c r="BO498"/>
      <c r="BP498"/>
      <c r="BQ498"/>
    </row>
    <row r="499" spans="5:69" ht="16.5" hidden="1" x14ac:dyDescent="0.3">
      <c r="E499" s="300" t="s">
        <v>760</v>
      </c>
      <c r="F499" s="300" t="s">
        <v>651</v>
      </c>
      <c r="G499" s="300">
        <v>20200101</v>
      </c>
      <c r="H499" s="300">
        <v>2020</v>
      </c>
      <c r="I499" s="300">
        <v>52</v>
      </c>
      <c r="J499" s="300">
        <v>2020</v>
      </c>
      <c r="K499" s="300">
        <v>180</v>
      </c>
      <c r="L499" s="300" t="s">
        <v>872</v>
      </c>
      <c r="M499" s="300" t="s">
        <v>486</v>
      </c>
      <c r="N499" s="300" t="s">
        <v>660</v>
      </c>
      <c r="O499" s="300" t="s">
        <v>762</v>
      </c>
      <c r="P499" s="300">
        <v>156</v>
      </c>
      <c r="Q499" s="300" t="s">
        <v>773</v>
      </c>
      <c r="R499" s="300" t="s">
        <v>774</v>
      </c>
      <c r="S499" s="300">
        <v>0</v>
      </c>
      <c r="T499" s="300" t="s">
        <v>763</v>
      </c>
      <c r="U499" s="300" t="s">
        <v>764</v>
      </c>
      <c r="V499" s="300" t="s">
        <v>1123</v>
      </c>
      <c r="W499" s="300" t="s">
        <v>766</v>
      </c>
      <c r="X499" s="300" t="b">
        <v>1</v>
      </c>
      <c r="Y499" s="300">
        <v>310210</v>
      </c>
      <c r="Z499" s="300" t="s">
        <v>826</v>
      </c>
      <c r="AA499" s="300" t="s">
        <v>503</v>
      </c>
      <c r="AB499" s="300" t="s">
        <v>503</v>
      </c>
      <c r="AC499" s="300" t="s">
        <v>503</v>
      </c>
      <c r="AD499" s="300">
        <v>6</v>
      </c>
      <c r="AE499" s="300" t="b">
        <v>1</v>
      </c>
      <c r="AF499" s="300" t="s">
        <v>768</v>
      </c>
      <c r="AG499" s="300" t="s">
        <v>769</v>
      </c>
      <c r="AH499" s="300">
        <v>0</v>
      </c>
      <c r="AI499" s="300">
        <v>0</v>
      </c>
      <c r="AJ499" s="300" t="s">
        <v>770</v>
      </c>
      <c r="AK499" s="300">
        <v>8</v>
      </c>
      <c r="AL499" s="300" t="s">
        <v>814</v>
      </c>
      <c r="AM499" s="300">
        <v>214173</v>
      </c>
      <c r="AN499" s="300" t="b">
        <v>0</v>
      </c>
      <c r="AO499" s="300">
        <v>8</v>
      </c>
      <c r="AP499" s="300" t="s">
        <v>814</v>
      </c>
      <c r="AQ499" s="300">
        <v>214173</v>
      </c>
      <c r="AR499" s="300" t="b">
        <v>0</v>
      </c>
      <c r="AS499" s="300">
        <v>214173</v>
      </c>
      <c r="AT499" s="300" t="b">
        <v>0</v>
      </c>
      <c r="AU499" s="300">
        <v>0</v>
      </c>
      <c r="AV499" s="300" t="b">
        <v>0</v>
      </c>
      <c r="AW499" s="300" t="s">
        <v>1197</v>
      </c>
      <c r="AX499" s="300">
        <v>0</v>
      </c>
      <c r="AY499" s="300" t="s">
        <v>1197</v>
      </c>
      <c r="AZ499" s="300">
        <v>0</v>
      </c>
      <c r="BA499" s="300" t="b">
        <v>0</v>
      </c>
      <c r="BB499" s="300" t="b">
        <v>1</v>
      </c>
      <c r="BC499"/>
      <c r="BD499"/>
      <c r="BE499"/>
      <c r="BF499"/>
      <c r="BG499"/>
      <c r="BH499"/>
      <c r="BI499"/>
      <c r="BJ499"/>
      <c r="BK499"/>
      <c r="BL499"/>
      <c r="BM499"/>
      <c r="BN499"/>
      <c r="BO499"/>
      <c r="BP499"/>
      <c r="BQ499"/>
    </row>
    <row r="500" spans="5:69" ht="16.5" hidden="1" x14ac:dyDescent="0.3">
      <c r="E500" s="300" t="s">
        <v>760</v>
      </c>
      <c r="F500" s="300" t="s">
        <v>651</v>
      </c>
      <c r="G500" s="300">
        <v>20200101</v>
      </c>
      <c r="H500" s="300">
        <v>2020</v>
      </c>
      <c r="I500" s="300">
        <v>52</v>
      </c>
      <c r="J500" s="300">
        <v>2020</v>
      </c>
      <c r="K500" s="300">
        <v>180</v>
      </c>
      <c r="L500" s="300" t="s">
        <v>872</v>
      </c>
      <c r="M500" s="300" t="s">
        <v>486</v>
      </c>
      <c r="N500" s="300" t="s">
        <v>660</v>
      </c>
      <c r="O500" s="300" t="s">
        <v>762</v>
      </c>
      <c r="P500" s="300">
        <v>508</v>
      </c>
      <c r="Q500" s="300" t="s">
        <v>903</v>
      </c>
      <c r="R500" s="300" t="s">
        <v>443</v>
      </c>
      <c r="S500" s="300">
        <v>0</v>
      </c>
      <c r="T500" s="300" t="s">
        <v>763</v>
      </c>
      <c r="U500" s="300" t="s">
        <v>764</v>
      </c>
      <c r="V500" s="300" t="s">
        <v>1123</v>
      </c>
      <c r="W500" s="300" t="s">
        <v>766</v>
      </c>
      <c r="X500" s="300" t="b">
        <v>1</v>
      </c>
      <c r="Y500" s="300">
        <v>310210</v>
      </c>
      <c r="Z500" s="300" t="s">
        <v>826</v>
      </c>
      <c r="AA500" s="300" t="s">
        <v>503</v>
      </c>
      <c r="AB500" s="300" t="s">
        <v>503</v>
      </c>
      <c r="AC500" s="300" t="s">
        <v>503</v>
      </c>
      <c r="AD500" s="300">
        <v>6</v>
      </c>
      <c r="AE500" s="300" t="b">
        <v>1</v>
      </c>
      <c r="AF500" s="300" t="s">
        <v>768</v>
      </c>
      <c r="AG500" s="300" t="s">
        <v>769</v>
      </c>
      <c r="AH500" s="300">
        <v>0</v>
      </c>
      <c r="AI500" s="300">
        <v>0</v>
      </c>
      <c r="AJ500" s="300" t="s">
        <v>770</v>
      </c>
      <c r="AK500" s="300">
        <v>8</v>
      </c>
      <c r="AL500" s="300" t="s">
        <v>814</v>
      </c>
      <c r="AM500" s="300">
        <v>1584000</v>
      </c>
      <c r="AN500" s="300" t="b">
        <v>0</v>
      </c>
      <c r="AO500" s="300">
        <v>8</v>
      </c>
      <c r="AP500" s="300" t="s">
        <v>814</v>
      </c>
      <c r="AQ500" s="300">
        <v>1584000</v>
      </c>
      <c r="AR500" s="300" t="b">
        <v>0</v>
      </c>
      <c r="AS500" s="300">
        <v>1584000</v>
      </c>
      <c r="AT500" s="300" t="b">
        <v>0</v>
      </c>
      <c r="AU500" s="300">
        <v>0</v>
      </c>
      <c r="AV500" s="300" t="b">
        <v>0</v>
      </c>
      <c r="AW500" s="300" t="s">
        <v>1198</v>
      </c>
      <c r="AX500" s="300">
        <v>0</v>
      </c>
      <c r="AY500" s="300" t="s">
        <v>1198</v>
      </c>
      <c r="AZ500" s="300">
        <v>0</v>
      </c>
      <c r="BA500" s="300" t="b">
        <v>0</v>
      </c>
      <c r="BB500" s="300" t="b">
        <v>1</v>
      </c>
      <c r="BC500"/>
      <c r="BD500"/>
      <c r="BE500"/>
      <c r="BF500"/>
      <c r="BG500"/>
      <c r="BH500"/>
      <c r="BI500"/>
      <c r="BJ500"/>
      <c r="BK500"/>
      <c r="BL500"/>
      <c r="BM500"/>
      <c r="BN500"/>
      <c r="BO500"/>
      <c r="BP500"/>
      <c r="BQ500"/>
    </row>
    <row r="501" spans="5:69" ht="16.5" hidden="1" x14ac:dyDescent="0.3">
      <c r="E501" s="300" t="s">
        <v>760</v>
      </c>
      <c r="F501" s="300" t="s">
        <v>651</v>
      </c>
      <c r="G501" s="300">
        <v>20200101</v>
      </c>
      <c r="H501" s="300">
        <v>2020</v>
      </c>
      <c r="I501" s="300">
        <v>52</v>
      </c>
      <c r="J501" s="300">
        <v>2020</v>
      </c>
      <c r="K501" s="300">
        <v>180</v>
      </c>
      <c r="L501" s="300" t="s">
        <v>872</v>
      </c>
      <c r="M501" s="300" t="s">
        <v>486</v>
      </c>
      <c r="N501" s="300" t="s">
        <v>660</v>
      </c>
      <c r="O501" s="300" t="s">
        <v>762</v>
      </c>
      <c r="P501" s="300">
        <v>643</v>
      </c>
      <c r="Q501" s="300" t="s">
        <v>793</v>
      </c>
      <c r="R501" s="300" t="s">
        <v>794</v>
      </c>
      <c r="S501" s="300">
        <v>0</v>
      </c>
      <c r="T501" s="300" t="s">
        <v>763</v>
      </c>
      <c r="U501" s="300" t="s">
        <v>764</v>
      </c>
      <c r="V501" s="300" t="s">
        <v>1123</v>
      </c>
      <c r="W501" s="300" t="s">
        <v>766</v>
      </c>
      <c r="X501" s="300" t="b">
        <v>1</v>
      </c>
      <c r="Y501" s="300">
        <v>310210</v>
      </c>
      <c r="Z501" s="300" t="s">
        <v>826</v>
      </c>
      <c r="AA501" s="300" t="s">
        <v>503</v>
      </c>
      <c r="AB501" s="300" t="s">
        <v>503</v>
      </c>
      <c r="AC501" s="300" t="s">
        <v>503</v>
      </c>
      <c r="AD501" s="300">
        <v>6</v>
      </c>
      <c r="AE501" s="300" t="b">
        <v>1</v>
      </c>
      <c r="AF501" s="300" t="s">
        <v>768</v>
      </c>
      <c r="AG501" s="300" t="s">
        <v>769</v>
      </c>
      <c r="AH501" s="300">
        <v>0</v>
      </c>
      <c r="AI501" s="300">
        <v>0</v>
      </c>
      <c r="AJ501" s="300" t="s">
        <v>770</v>
      </c>
      <c r="AK501" s="300">
        <v>-1</v>
      </c>
      <c r="AL501" s="300" t="s">
        <v>771</v>
      </c>
      <c r="AM501" s="300">
        <v>0</v>
      </c>
      <c r="AN501" s="300" t="b">
        <v>1</v>
      </c>
      <c r="AO501" s="300">
        <v>8</v>
      </c>
      <c r="AP501" s="300" t="s">
        <v>814</v>
      </c>
      <c r="AQ501" s="300">
        <v>2870680</v>
      </c>
      <c r="AR501" s="300" t="b">
        <v>0</v>
      </c>
      <c r="AS501" s="300">
        <v>0</v>
      </c>
      <c r="AT501" s="300" t="b">
        <v>1</v>
      </c>
      <c r="AU501" s="300">
        <v>0</v>
      </c>
      <c r="AV501" s="300" t="b">
        <v>0</v>
      </c>
      <c r="AW501" s="300" t="s">
        <v>1199</v>
      </c>
      <c r="AX501" s="300">
        <v>0</v>
      </c>
      <c r="AY501" s="300" t="s">
        <v>1199</v>
      </c>
      <c r="AZ501" s="300">
        <v>6</v>
      </c>
      <c r="BA501" s="300" t="b">
        <v>0</v>
      </c>
      <c r="BB501" s="300" t="b">
        <v>1</v>
      </c>
      <c r="BC501"/>
      <c r="BD501"/>
      <c r="BE501"/>
      <c r="BF501"/>
      <c r="BG501"/>
      <c r="BH501"/>
      <c r="BI501"/>
      <c r="BJ501"/>
      <c r="BK501"/>
      <c r="BL501"/>
      <c r="BM501"/>
      <c r="BN501"/>
      <c r="BO501"/>
      <c r="BP501"/>
      <c r="BQ501"/>
    </row>
    <row r="502" spans="5:69" ht="16.5" hidden="1" x14ac:dyDescent="0.3">
      <c r="E502" s="300" t="s">
        <v>760</v>
      </c>
      <c r="F502" s="300" t="s">
        <v>651</v>
      </c>
      <c r="G502" s="300">
        <v>20200101</v>
      </c>
      <c r="H502" s="300">
        <v>2020</v>
      </c>
      <c r="I502" s="300">
        <v>52</v>
      </c>
      <c r="J502" s="300">
        <v>2020</v>
      </c>
      <c r="K502" s="300">
        <v>180</v>
      </c>
      <c r="L502" s="300" t="s">
        <v>872</v>
      </c>
      <c r="M502" s="300" t="s">
        <v>486</v>
      </c>
      <c r="N502" s="300" t="s">
        <v>660</v>
      </c>
      <c r="O502" s="300" t="s">
        <v>762</v>
      </c>
      <c r="P502" s="300">
        <v>682</v>
      </c>
      <c r="Q502" s="300" t="s">
        <v>1141</v>
      </c>
      <c r="R502" s="300" t="s">
        <v>1142</v>
      </c>
      <c r="S502" s="300">
        <v>0</v>
      </c>
      <c r="T502" s="300" t="s">
        <v>763</v>
      </c>
      <c r="U502" s="300" t="s">
        <v>764</v>
      </c>
      <c r="V502" s="300" t="s">
        <v>1123</v>
      </c>
      <c r="W502" s="300" t="s">
        <v>766</v>
      </c>
      <c r="X502" s="300" t="b">
        <v>1</v>
      </c>
      <c r="Y502" s="300">
        <v>310210</v>
      </c>
      <c r="Z502" s="300" t="s">
        <v>826</v>
      </c>
      <c r="AA502" s="300" t="s">
        <v>503</v>
      </c>
      <c r="AB502" s="300" t="s">
        <v>503</v>
      </c>
      <c r="AC502" s="300" t="s">
        <v>503</v>
      </c>
      <c r="AD502" s="300">
        <v>6</v>
      </c>
      <c r="AE502" s="300" t="b">
        <v>1</v>
      </c>
      <c r="AF502" s="300" t="s">
        <v>768</v>
      </c>
      <c r="AG502" s="300" t="s">
        <v>769</v>
      </c>
      <c r="AH502" s="300">
        <v>0</v>
      </c>
      <c r="AI502" s="300">
        <v>0</v>
      </c>
      <c r="AJ502" s="300" t="s">
        <v>770</v>
      </c>
      <c r="AK502" s="300">
        <v>8</v>
      </c>
      <c r="AL502" s="300" t="s">
        <v>814</v>
      </c>
      <c r="AM502" s="300">
        <v>45000</v>
      </c>
      <c r="AN502" s="300" t="b">
        <v>0</v>
      </c>
      <c r="AO502" s="300">
        <v>8</v>
      </c>
      <c r="AP502" s="300" t="s">
        <v>814</v>
      </c>
      <c r="AQ502" s="300">
        <v>45000</v>
      </c>
      <c r="AR502" s="300" t="b">
        <v>0</v>
      </c>
      <c r="AS502" s="300">
        <v>45000</v>
      </c>
      <c r="AT502" s="300" t="b">
        <v>0</v>
      </c>
      <c r="AU502" s="300">
        <v>0</v>
      </c>
      <c r="AV502" s="300" t="b">
        <v>0</v>
      </c>
      <c r="AW502" s="300" t="s">
        <v>1143</v>
      </c>
      <c r="AX502" s="300">
        <v>0</v>
      </c>
      <c r="AY502" s="300" t="s">
        <v>1143</v>
      </c>
      <c r="AZ502" s="300">
        <v>0</v>
      </c>
      <c r="BA502" s="300" t="b">
        <v>0</v>
      </c>
      <c r="BB502" s="300" t="b">
        <v>1</v>
      </c>
      <c r="BC502"/>
      <c r="BD502"/>
      <c r="BE502"/>
      <c r="BF502"/>
      <c r="BG502"/>
      <c r="BH502"/>
      <c r="BI502"/>
      <c r="BJ502"/>
      <c r="BK502"/>
      <c r="BL502"/>
      <c r="BM502"/>
      <c r="BN502"/>
      <c r="BO502"/>
      <c r="BP502"/>
      <c r="BQ502"/>
    </row>
    <row r="503" spans="5:69" ht="16.5" hidden="1" x14ac:dyDescent="0.3">
      <c r="E503" s="300" t="s">
        <v>760</v>
      </c>
      <c r="F503" s="300" t="s">
        <v>651</v>
      </c>
      <c r="G503" s="300">
        <v>20200101</v>
      </c>
      <c r="H503" s="300">
        <v>2020</v>
      </c>
      <c r="I503" s="300">
        <v>52</v>
      </c>
      <c r="J503" s="300">
        <v>2020</v>
      </c>
      <c r="K503" s="300">
        <v>180</v>
      </c>
      <c r="L503" s="300" t="s">
        <v>872</v>
      </c>
      <c r="M503" s="300" t="s">
        <v>486</v>
      </c>
      <c r="N503" s="300" t="s">
        <v>660</v>
      </c>
      <c r="O503" s="300" t="s">
        <v>762</v>
      </c>
      <c r="P503" s="300">
        <v>710</v>
      </c>
      <c r="Q503" s="300" t="s">
        <v>917</v>
      </c>
      <c r="R503" s="300" t="s">
        <v>425</v>
      </c>
      <c r="S503" s="300">
        <v>0</v>
      </c>
      <c r="T503" s="300" t="s">
        <v>763</v>
      </c>
      <c r="U503" s="300" t="s">
        <v>764</v>
      </c>
      <c r="V503" s="300" t="s">
        <v>1123</v>
      </c>
      <c r="W503" s="300" t="s">
        <v>766</v>
      </c>
      <c r="X503" s="300" t="b">
        <v>1</v>
      </c>
      <c r="Y503" s="300">
        <v>310210</v>
      </c>
      <c r="Z503" s="300" t="s">
        <v>826</v>
      </c>
      <c r="AA503" s="300" t="s">
        <v>503</v>
      </c>
      <c r="AB503" s="300" t="s">
        <v>503</v>
      </c>
      <c r="AC503" s="300" t="s">
        <v>503</v>
      </c>
      <c r="AD503" s="300">
        <v>6</v>
      </c>
      <c r="AE503" s="300" t="b">
        <v>1</v>
      </c>
      <c r="AF503" s="300" t="s">
        <v>768</v>
      </c>
      <c r="AG503" s="300" t="s">
        <v>769</v>
      </c>
      <c r="AH503" s="300">
        <v>0</v>
      </c>
      <c r="AI503" s="300">
        <v>0</v>
      </c>
      <c r="AJ503" s="300" t="s">
        <v>770</v>
      </c>
      <c r="AK503" s="300">
        <v>8</v>
      </c>
      <c r="AL503" s="300" t="s">
        <v>814</v>
      </c>
      <c r="AM503" s="300">
        <v>5729444</v>
      </c>
      <c r="AN503" s="300" t="b">
        <v>0</v>
      </c>
      <c r="AO503" s="300">
        <v>8</v>
      </c>
      <c r="AP503" s="300" t="s">
        <v>814</v>
      </c>
      <c r="AQ503" s="300">
        <v>5729444</v>
      </c>
      <c r="AR503" s="300" t="b">
        <v>0</v>
      </c>
      <c r="AS503" s="300">
        <v>5729444</v>
      </c>
      <c r="AT503" s="300" t="b">
        <v>0</v>
      </c>
      <c r="AU503" s="300">
        <v>0</v>
      </c>
      <c r="AV503" s="300" t="b">
        <v>0</v>
      </c>
      <c r="AW503" s="300" t="s">
        <v>1200</v>
      </c>
      <c r="AX503" s="300">
        <v>0</v>
      </c>
      <c r="AY503" s="300" t="s">
        <v>1200</v>
      </c>
      <c r="AZ503" s="300">
        <v>0</v>
      </c>
      <c r="BA503" s="300" t="b">
        <v>0</v>
      </c>
      <c r="BB503" s="300" t="b">
        <v>1</v>
      </c>
      <c r="BC503"/>
      <c r="BD503"/>
      <c r="BE503"/>
      <c r="BF503"/>
      <c r="BG503"/>
      <c r="BH503"/>
      <c r="BI503"/>
      <c r="BJ503"/>
      <c r="BK503"/>
      <c r="BL503"/>
      <c r="BM503"/>
      <c r="BN503"/>
      <c r="BO503"/>
      <c r="BP503"/>
      <c r="BQ503"/>
    </row>
    <row r="504" spans="5:69" ht="16.5" hidden="1" x14ac:dyDescent="0.3">
      <c r="E504" s="300" t="s">
        <v>760</v>
      </c>
      <c r="F504" s="300" t="s">
        <v>651</v>
      </c>
      <c r="G504" s="300">
        <v>20200101</v>
      </c>
      <c r="H504" s="300">
        <v>2020</v>
      </c>
      <c r="I504" s="300">
        <v>52</v>
      </c>
      <c r="J504" s="300">
        <v>2020</v>
      </c>
      <c r="K504" s="300">
        <v>180</v>
      </c>
      <c r="L504" s="300" t="s">
        <v>872</v>
      </c>
      <c r="M504" s="300" t="s">
        <v>486</v>
      </c>
      <c r="N504" s="300" t="s">
        <v>660</v>
      </c>
      <c r="O504" s="300" t="s">
        <v>762</v>
      </c>
      <c r="P504" s="300">
        <v>724</v>
      </c>
      <c r="Q504" s="300" t="s">
        <v>801</v>
      </c>
      <c r="R504" s="300" t="s">
        <v>802</v>
      </c>
      <c r="S504" s="300">
        <v>0</v>
      </c>
      <c r="T504" s="300" t="s">
        <v>763</v>
      </c>
      <c r="U504" s="300" t="s">
        <v>764</v>
      </c>
      <c r="V504" s="300" t="s">
        <v>1123</v>
      </c>
      <c r="W504" s="300" t="s">
        <v>766</v>
      </c>
      <c r="X504" s="300" t="b">
        <v>1</v>
      </c>
      <c r="Y504" s="300">
        <v>310210</v>
      </c>
      <c r="Z504" s="300" t="s">
        <v>826</v>
      </c>
      <c r="AA504" s="300" t="s">
        <v>503</v>
      </c>
      <c r="AB504" s="300" t="s">
        <v>503</v>
      </c>
      <c r="AC504" s="300" t="s">
        <v>503</v>
      </c>
      <c r="AD504" s="300">
        <v>6</v>
      </c>
      <c r="AE504" s="300" t="b">
        <v>1</v>
      </c>
      <c r="AF504" s="300" t="s">
        <v>768</v>
      </c>
      <c r="AG504" s="300" t="s">
        <v>769</v>
      </c>
      <c r="AH504" s="300">
        <v>0</v>
      </c>
      <c r="AI504" s="300">
        <v>0</v>
      </c>
      <c r="AJ504" s="300" t="s">
        <v>770</v>
      </c>
      <c r="AK504" s="300">
        <v>8</v>
      </c>
      <c r="AL504" s="300" t="s">
        <v>814</v>
      </c>
      <c r="AM504" s="300">
        <v>25000</v>
      </c>
      <c r="AN504" s="300" t="b">
        <v>0</v>
      </c>
      <c r="AO504" s="300">
        <v>8</v>
      </c>
      <c r="AP504" s="300" t="s">
        <v>814</v>
      </c>
      <c r="AQ504" s="300">
        <v>25000</v>
      </c>
      <c r="AR504" s="300" t="b">
        <v>0</v>
      </c>
      <c r="AS504" s="300">
        <v>25000</v>
      </c>
      <c r="AT504" s="300" t="b">
        <v>0</v>
      </c>
      <c r="AU504" s="300">
        <v>0</v>
      </c>
      <c r="AV504" s="300" t="b">
        <v>0</v>
      </c>
      <c r="AW504" s="300" t="s">
        <v>1148</v>
      </c>
      <c r="AX504" s="300">
        <v>0</v>
      </c>
      <c r="AY504" s="300" t="s">
        <v>1148</v>
      </c>
      <c r="AZ504" s="300">
        <v>0</v>
      </c>
      <c r="BA504" s="300" t="b">
        <v>0</v>
      </c>
      <c r="BB504" s="300" t="b">
        <v>1</v>
      </c>
      <c r="BC504"/>
      <c r="BD504"/>
      <c r="BE504"/>
      <c r="BF504"/>
      <c r="BG504"/>
      <c r="BH504"/>
      <c r="BI504"/>
      <c r="BJ504"/>
      <c r="BK504"/>
      <c r="BL504"/>
      <c r="BM504"/>
      <c r="BN504"/>
      <c r="BO504"/>
      <c r="BP504"/>
      <c r="BQ504"/>
    </row>
    <row r="505" spans="5:69" ht="16.5" hidden="1" x14ac:dyDescent="0.3">
      <c r="E505" s="300" t="s">
        <v>760</v>
      </c>
      <c r="F505" s="300" t="s">
        <v>651</v>
      </c>
      <c r="G505" s="300">
        <v>20200101</v>
      </c>
      <c r="H505" s="300">
        <v>2020</v>
      </c>
      <c r="I505" s="300">
        <v>52</v>
      </c>
      <c r="J505" s="300">
        <v>2020</v>
      </c>
      <c r="K505" s="300">
        <v>180</v>
      </c>
      <c r="L505" s="300" t="s">
        <v>872</v>
      </c>
      <c r="M505" s="300" t="s">
        <v>486</v>
      </c>
      <c r="N505" s="300" t="s">
        <v>660</v>
      </c>
      <c r="O505" s="300" t="s">
        <v>762</v>
      </c>
      <c r="P505" s="300">
        <v>894</v>
      </c>
      <c r="Q505" s="300" t="s">
        <v>943</v>
      </c>
      <c r="R505" s="300" t="s">
        <v>431</v>
      </c>
      <c r="S505" s="300">
        <v>0</v>
      </c>
      <c r="T505" s="300" t="s">
        <v>763</v>
      </c>
      <c r="U505" s="300" t="s">
        <v>764</v>
      </c>
      <c r="V505" s="300" t="s">
        <v>1123</v>
      </c>
      <c r="W505" s="300" t="s">
        <v>766</v>
      </c>
      <c r="X505" s="300" t="b">
        <v>1</v>
      </c>
      <c r="Y505" s="300">
        <v>310210</v>
      </c>
      <c r="Z505" s="300" t="s">
        <v>826</v>
      </c>
      <c r="AA505" s="300" t="s">
        <v>503</v>
      </c>
      <c r="AB505" s="300" t="s">
        <v>503</v>
      </c>
      <c r="AC505" s="300" t="s">
        <v>503</v>
      </c>
      <c r="AD505" s="300">
        <v>6</v>
      </c>
      <c r="AE505" s="300" t="b">
        <v>1</v>
      </c>
      <c r="AF505" s="300" t="s">
        <v>768</v>
      </c>
      <c r="AG505" s="300" t="s">
        <v>769</v>
      </c>
      <c r="AH505" s="300">
        <v>0</v>
      </c>
      <c r="AI505" s="300">
        <v>0</v>
      </c>
      <c r="AJ505" s="300" t="s">
        <v>770</v>
      </c>
      <c r="AK505" s="300">
        <v>8</v>
      </c>
      <c r="AL505" s="300" t="s">
        <v>814</v>
      </c>
      <c r="AM505" s="300">
        <v>62032</v>
      </c>
      <c r="AN505" s="300" t="b">
        <v>0</v>
      </c>
      <c r="AO505" s="300">
        <v>8</v>
      </c>
      <c r="AP505" s="300" t="s">
        <v>814</v>
      </c>
      <c r="AQ505" s="300">
        <v>62032</v>
      </c>
      <c r="AR505" s="300" t="b">
        <v>0</v>
      </c>
      <c r="AS505" s="300">
        <v>62032</v>
      </c>
      <c r="AT505" s="300" t="b">
        <v>0</v>
      </c>
      <c r="AU505" s="300">
        <v>0</v>
      </c>
      <c r="AV505" s="300" t="b">
        <v>0</v>
      </c>
      <c r="AW505" s="300" t="s">
        <v>1201</v>
      </c>
      <c r="AX505" s="300">
        <v>0</v>
      </c>
      <c r="AY505" s="300" t="s">
        <v>1201</v>
      </c>
      <c r="AZ505" s="300">
        <v>0</v>
      </c>
      <c r="BA505" s="300" t="b">
        <v>0</v>
      </c>
      <c r="BB505" s="300" t="b">
        <v>1</v>
      </c>
      <c r="BC505"/>
      <c r="BD505"/>
      <c r="BE505"/>
      <c r="BF505"/>
      <c r="BG505"/>
      <c r="BH505"/>
      <c r="BI505"/>
      <c r="BJ505"/>
      <c r="BK505"/>
      <c r="BL505"/>
      <c r="BM505"/>
      <c r="BN505"/>
      <c r="BO505"/>
      <c r="BP505"/>
      <c r="BQ505"/>
    </row>
    <row r="506" spans="5:69" ht="16.5" hidden="1" x14ac:dyDescent="0.3">
      <c r="E506" s="300" t="s">
        <v>760</v>
      </c>
      <c r="F506" s="300" t="s">
        <v>651</v>
      </c>
      <c r="G506" s="300">
        <v>20200101</v>
      </c>
      <c r="H506" s="300">
        <v>2020</v>
      </c>
      <c r="I506" s="300">
        <v>52</v>
      </c>
      <c r="J506" s="300">
        <v>2020</v>
      </c>
      <c r="K506" s="300">
        <v>562</v>
      </c>
      <c r="L506" s="300" t="s">
        <v>761</v>
      </c>
      <c r="M506" s="300" t="s">
        <v>451</v>
      </c>
      <c r="N506" s="300" t="s">
        <v>660</v>
      </c>
      <c r="O506" s="300" t="s">
        <v>762</v>
      </c>
      <c r="P506" s="300">
        <v>0</v>
      </c>
      <c r="Q506" s="300" t="s">
        <v>763</v>
      </c>
      <c r="R506" s="300" t="s">
        <v>764</v>
      </c>
      <c r="S506" s="300">
        <v>0</v>
      </c>
      <c r="T506" s="300" t="s">
        <v>763</v>
      </c>
      <c r="U506" s="300" t="s">
        <v>764</v>
      </c>
      <c r="V506" s="300" t="s">
        <v>873</v>
      </c>
      <c r="W506" s="300" t="s">
        <v>766</v>
      </c>
      <c r="X506" s="300" t="b">
        <v>1</v>
      </c>
      <c r="Y506" s="300">
        <v>310210</v>
      </c>
      <c r="Z506" s="300" t="s">
        <v>826</v>
      </c>
      <c r="AA506" s="300" t="s">
        <v>503</v>
      </c>
      <c r="AB506" s="300" t="s">
        <v>503</v>
      </c>
      <c r="AC506" s="300" t="s">
        <v>503</v>
      </c>
      <c r="AD506" s="300">
        <v>6</v>
      </c>
      <c r="AE506" s="300" t="b">
        <v>1</v>
      </c>
      <c r="AF506" s="300" t="s">
        <v>768</v>
      </c>
      <c r="AG506" s="300" t="s">
        <v>769</v>
      </c>
      <c r="AH506" s="300">
        <v>0</v>
      </c>
      <c r="AI506" s="300">
        <v>0</v>
      </c>
      <c r="AJ506" s="300" t="s">
        <v>770</v>
      </c>
      <c r="AK506" s="300">
        <v>8</v>
      </c>
      <c r="AL506" s="300" t="s">
        <v>814</v>
      </c>
      <c r="AM506" s="300">
        <v>7461595</v>
      </c>
      <c r="AN506" s="300" t="b">
        <v>0</v>
      </c>
      <c r="AO506" s="300">
        <v>8</v>
      </c>
      <c r="AP506" s="300" t="s">
        <v>814</v>
      </c>
      <c r="AQ506" s="300">
        <v>7461595</v>
      </c>
      <c r="AR506" s="300" t="b">
        <v>0</v>
      </c>
      <c r="AS506" s="300">
        <v>7461595</v>
      </c>
      <c r="AT506" s="300" t="b">
        <v>0</v>
      </c>
      <c r="AU506" s="300">
        <v>0</v>
      </c>
      <c r="AV506" s="300" t="b">
        <v>0</v>
      </c>
      <c r="AW506" s="300" t="s">
        <v>1202</v>
      </c>
      <c r="AX506" s="300">
        <v>0</v>
      </c>
      <c r="AY506" s="300" t="s">
        <v>1202</v>
      </c>
      <c r="AZ506" s="300">
        <v>0</v>
      </c>
      <c r="BA506" s="300" t="b">
        <v>0</v>
      </c>
      <c r="BB506" s="300" t="b">
        <v>1</v>
      </c>
      <c r="BC506"/>
      <c r="BD506"/>
      <c r="BE506"/>
      <c r="BF506"/>
      <c r="BG506"/>
      <c r="BH506"/>
      <c r="BI506"/>
      <c r="BJ506"/>
      <c r="BK506"/>
      <c r="BL506"/>
      <c r="BM506"/>
      <c r="BN506"/>
      <c r="BO506"/>
      <c r="BP506"/>
      <c r="BQ506"/>
    </row>
    <row r="507" spans="5:69" ht="16.5" hidden="1" x14ac:dyDescent="0.3">
      <c r="E507" s="300" t="s">
        <v>760</v>
      </c>
      <c r="F507" s="300" t="s">
        <v>651</v>
      </c>
      <c r="G507" s="300">
        <v>20200101</v>
      </c>
      <c r="H507" s="300">
        <v>2020</v>
      </c>
      <c r="I507" s="300">
        <v>52</v>
      </c>
      <c r="J507" s="300">
        <v>2020</v>
      </c>
      <c r="K507" s="300">
        <v>562</v>
      </c>
      <c r="L507" s="300" t="s">
        <v>761</v>
      </c>
      <c r="M507" s="300" t="s">
        <v>451</v>
      </c>
      <c r="N507" s="300" t="s">
        <v>660</v>
      </c>
      <c r="O507" s="300" t="s">
        <v>762</v>
      </c>
      <c r="P507" s="300">
        <v>204</v>
      </c>
      <c r="Q507" s="300" t="s">
        <v>776</v>
      </c>
      <c r="R507" s="300" t="s">
        <v>432</v>
      </c>
      <c r="S507" s="300">
        <v>0</v>
      </c>
      <c r="T507" s="300" t="s">
        <v>763</v>
      </c>
      <c r="U507" s="300" t="s">
        <v>764</v>
      </c>
      <c r="V507" s="300" t="s">
        <v>873</v>
      </c>
      <c r="W507" s="300" t="s">
        <v>766</v>
      </c>
      <c r="X507" s="300" t="b">
        <v>1</v>
      </c>
      <c r="Y507" s="300">
        <v>310210</v>
      </c>
      <c r="Z507" s="300" t="s">
        <v>826</v>
      </c>
      <c r="AA507" s="300" t="s">
        <v>503</v>
      </c>
      <c r="AB507" s="300" t="s">
        <v>503</v>
      </c>
      <c r="AC507" s="300" t="s">
        <v>503</v>
      </c>
      <c r="AD507" s="300">
        <v>6</v>
      </c>
      <c r="AE507" s="300" t="b">
        <v>1</v>
      </c>
      <c r="AF507" s="300" t="s">
        <v>768</v>
      </c>
      <c r="AG507" s="300" t="s">
        <v>769</v>
      </c>
      <c r="AH507" s="300">
        <v>0</v>
      </c>
      <c r="AI507" s="300">
        <v>0</v>
      </c>
      <c r="AJ507" s="300" t="s">
        <v>770</v>
      </c>
      <c r="AK507" s="300">
        <v>8</v>
      </c>
      <c r="AL507" s="300" t="s">
        <v>814</v>
      </c>
      <c r="AM507" s="300">
        <v>2741000</v>
      </c>
      <c r="AN507" s="300" t="b">
        <v>0</v>
      </c>
      <c r="AO507" s="300">
        <v>8</v>
      </c>
      <c r="AP507" s="300" t="s">
        <v>814</v>
      </c>
      <c r="AQ507" s="300">
        <v>2741000</v>
      </c>
      <c r="AR507" s="300" t="b">
        <v>0</v>
      </c>
      <c r="AS507" s="300">
        <v>2741000</v>
      </c>
      <c r="AT507" s="300" t="b">
        <v>0</v>
      </c>
      <c r="AU507" s="300">
        <v>0</v>
      </c>
      <c r="AV507" s="300" t="b">
        <v>0</v>
      </c>
      <c r="AW507" s="300" t="s">
        <v>1203</v>
      </c>
      <c r="AX507" s="300">
        <v>0</v>
      </c>
      <c r="AY507" s="300" t="s">
        <v>1203</v>
      </c>
      <c r="AZ507" s="300">
        <v>0</v>
      </c>
      <c r="BA507" s="300" t="b">
        <v>1</v>
      </c>
      <c r="BB507" s="300" t="b">
        <v>0</v>
      </c>
      <c r="BC507"/>
      <c r="BD507"/>
      <c r="BE507"/>
      <c r="BF507"/>
      <c r="BG507"/>
      <c r="BH507"/>
      <c r="BI507"/>
      <c r="BJ507"/>
      <c r="BK507"/>
      <c r="BL507"/>
      <c r="BM507"/>
      <c r="BN507"/>
      <c r="BO507"/>
      <c r="BP507"/>
      <c r="BQ507"/>
    </row>
    <row r="508" spans="5:69" ht="16.5" hidden="1" x14ac:dyDescent="0.3">
      <c r="E508" s="300" t="s">
        <v>760</v>
      </c>
      <c r="F508" s="300" t="s">
        <v>651</v>
      </c>
      <c r="G508" s="300">
        <v>20200101</v>
      </c>
      <c r="H508" s="300">
        <v>2020</v>
      </c>
      <c r="I508" s="300">
        <v>52</v>
      </c>
      <c r="J508" s="300">
        <v>2020</v>
      </c>
      <c r="K508" s="300">
        <v>562</v>
      </c>
      <c r="L508" s="300" t="s">
        <v>761</v>
      </c>
      <c r="M508" s="300" t="s">
        <v>451</v>
      </c>
      <c r="N508" s="300" t="s">
        <v>660</v>
      </c>
      <c r="O508" s="300" t="s">
        <v>762</v>
      </c>
      <c r="P508" s="300">
        <v>566</v>
      </c>
      <c r="Q508" s="300" t="s">
        <v>791</v>
      </c>
      <c r="R508" s="300" t="s">
        <v>434</v>
      </c>
      <c r="S508" s="300">
        <v>0</v>
      </c>
      <c r="T508" s="300" t="s">
        <v>763</v>
      </c>
      <c r="U508" s="300" t="s">
        <v>764</v>
      </c>
      <c r="V508" s="300" t="s">
        <v>873</v>
      </c>
      <c r="W508" s="300" t="s">
        <v>766</v>
      </c>
      <c r="X508" s="300" t="b">
        <v>1</v>
      </c>
      <c r="Y508" s="300">
        <v>310210</v>
      </c>
      <c r="Z508" s="300" t="s">
        <v>826</v>
      </c>
      <c r="AA508" s="300" t="s">
        <v>503</v>
      </c>
      <c r="AB508" s="300" t="s">
        <v>503</v>
      </c>
      <c r="AC508" s="300" t="s">
        <v>503</v>
      </c>
      <c r="AD508" s="300">
        <v>6</v>
      </c>
      <c r="AE508" s="300" t="b">
        <v>1</v>
      </c>
      <c r="AF508" s="300" t="s">
        <v>768</v>
      </c>
      <c r="AG508" s="300" t="s">
        <v>769</v>
      </c>
      <c r="AH508" s="300">
        <v>0</v>
      </c>
      <c r="AI508" s="300">
        <v>0</v>
      </c>
      <c r="AJ508" s="300" t="s">
        <v>770</v>
      </c>
      <c r="AK508" s="300">
        <v>8</v>
      </c>
      <c r="AL508" s="300" t="s">
        <v>814</v>
      </c>
      <c r="AM508" s="300">
        <v>1455595</v>
      </c>
      <c r="AN508" s="300" t="b">
        <v>0</v>
      </c>
      <c r="AO508" s="300">
        <v>8</v>
      </c>
      <c r="AP508" s="300" t="s">
        <v>814</v>
      </c>
      <c r="AQ508" s="300">
        <v>1455595</v>
      </c>
      <c r="AR508" s="300" t="b">
        <v>0</v>
      </c>
      <c r="AS508" s="300">
        <v>1455595</v>
      </c>
      <c r="AT508" s="300" t="b">
        <v>0</v>
      </c>
      <c r="AU508" s="300">
        <v>0</v>
      </c>
      <c r="AV508" s="300" t="b">
        <v>0</v>
      </c>
      <c r="AW508" s="300" t="s">
        <v>1204</v>
      </c>
      <c r="AX508" s="300">
        <v>0</v>
      </c>
      <c r="AY508" s="300" t="s">
        <v>1204</v>
      </c>
      <c r="AZ508" s="300">
        <v>0</v>
      </c>
      <c r="BA508" s="300" t="b">
        <v>1</v>
      </c>
      <c r="BB508" s="300" t="b">
        <v>0</v>
      </c>
      <c r="BC508"/>
      <c r="BD508"/>
      <c r="BE508"/>
      <c r="BF508"/>
      <c r="BG508"/>
      <c r="BH508"/>
      <c r="BI508"/>
      <c r="BJ508"/>
      <c r="BK508"/>
      <c r="BL508"/>
      <c r="BM508"/>
      <c r="BN508"/>
      <c r="BO508"/>
      <c r="BP508"/>
      <c r="BQ508"/>
    </row>
    <row r="509" spans="5:69" ht="16.5" hidden="1" x14ac:dyDescent="0.3">
      <c r="E509" s="300" t="s">
        <v>760</v>
      </c>
      <c r="F509" s="300" t="s">
        <v>651</v>
      </c>
      <c r="G509" s="300">
        <v>20200101</v>
      </c>
      <c r="H509" s="300">
        <v>2020</v>
      </c>
      <c r="I509" s="300">
        <v>52</v>
      </c>
      <c r="J509" s="300">
        <v>2020</v>
      </c>
      <c r="K509" s="300">
        <v>562</v>
      </c>
      <c r="L509" s="300" t="s">
        <v>761</v>
      </c>
      <c r="M509" s="300" t="s">
        <v>451</v>
      </c>
      <c r="N509" s="300" t="s">
        <v>660</v>
      </c>
      <c r="O509" s="300" t="s">
        <v>762</v>
      </c>
      <c r="P509" s="300">
        <v>768</v>
      </c>
      <c r="Q509" s="300" t="s">
        <v>807</v>
      </c>
      <c r="R509" s="300" t="s">
        <v>442</v>
      </c>
      <c r="S509" s="300">
        <v>0</v>
      </c>
      <c r="T509" s="300" t="s">
        <v>763</v>
      </c>
      <c r="U509" s="300" t="s">
        <v>764</v>
      </c>
      <c r="V509" s="300" t="s">
        <v>873</v>
      </c>
      <c r="W509" s="300" t="s">
        <v>766</v>
      </c>
      <c r="X509" s="300" t="b">
        <v>1</v>
      </c>
      <c r="Y509" s="300">
        <v>310210</v>
      </c>
      <c r="Z509" s="300" t="s">
        <v>826</v>
      </c>
      <c r="AA509" s="300" t="s">
        <v>503</v>
      </c>
      <c r="AB509" s="300" t="s">
        <v>503</v>
      </c>
      <c r="AC509" s="300" t="s">
        <v>503</v>
      </c>
      <c r="AD509" s="300">
        <v>6</v>
      </c>
      <c r="AE509" s="300" t="b">
        <v>1</v>
      </c>
      <c r="AF509" s="300" t="s">
        <v>768</v>
      </c>
      <c r="AG509" s="300" t="s">
        <v>769</v>
      </c>
      <c r="AH509" s="300">
        <v>0</v>
      </c>
      <c r="AI509" s="300">
        <v>0</v>
      </c>
      <c r="AJ509" s="300" t="s">
        <v>770</v>
      </c>
      <c r="AK509" s="300">
        <v>8</v>
      </c>
      <c r="AL509" s="300" t="s">
        <v>814</v>
      </c>
      <c r="AM509" s="300">
        <v>3265000</v>
      </c>
      <c r="AN509" s="300" t="b">
        <v>0</v>
      </c>
      <c r="AO509" s="300">
        <v>8</v>
      </c>
      <c r="AP509" s="300" t="s">
        <v>814</v>
      </c>
      <c r="AQ509" s="300">
        <v>3265000</v>
      </c>
      <c r="AR509" s="300" t="b">
        <v>0</v>
      </c>
      <c r="AS509" s="300">
        <v>3265000</v>
      </c>
      <c r="AT509" s="300" t="b">
        <v>0</v>
      </c>
      <c r="AU509" s="300">
        <v>0</v>
      </c>
      <c r="AV509" s="300" t="b">
        <v>0</v>
      </c>
      <c r="AW509" s="300" t="s">
        <v>1205</v>
      </c>
      <c r="AX509" s="300">
        <v>0</v>
      </c>
      <c r="AY509" s="300" t="s">
        <v>1205</v>
      </c>
      <c r="AZ509" s="300">
        <v>0</v>
      </c>
      <c r="BA509" s="300" t="b">
        <v>1</v>
      </c>
      <c r="BB509" s="300" t="b">
        <v>0</v>
      </c>
      <c r="BC509"/>
      <c r="BD509"/>
      <c r="BE509"/>
      <c r="BF509"/>
      <c r="BG509"/>
      <c r="BH509"/>
      <c r="BI509"/>
      <c r="BJ509"/>
      <c r="BK509"/>
      <c r="BL509"/>
      <c r="BM509"/>
      <c r="BN509"/>
      <c r="BO509"/>
      <c r="BP509"/>
      <c r="BQ509"/>
    </row>
    <row r="510" spans="5:69" ht="16.5" hidden="1" x14ac:dyDescent="0.3">
      <c r="E510" s="300" t="s">
        <v>760</v>
      </c>
      <c r="F510" s="300" t="s">
        <v>651</v>
      </c>
      <c r="G510" s="300">
        <v>20200101</v>
      </c>
      <c r="H510" s="300">
        <v>2020</v>
      </c>
      <c r="I510" s="300">
        <v>52</v>
      </c>
      <c r="J510" s="300">
        <v>2020</v>
      </c>
      <c r="K510" s="300">
        <v>180</v>
      </c>
      <c r="L510" s="300" t="s">
        <v>872</v>
      </c>
      <c r="M510" s="300" t="s">
        <v>486</v>
      </c>
      <c r="N510" s="300" t="s">
        <v>660</v>
      </c>
      <c r="O510" s="300" t="s">
        <v>762</v>
      </c>
      <c r="P510" s="300">
        <v>0</v>
      </c>
      <c r="Q510" s="300" t="s">
        <v>763</v>
      </c>
      <c r="R510" s="300" t="s">
        <v>764</v>
      </c>
      <c r="S510" s="300">
        <v>0</v>
      </c>
      <c r="T510" s="300" t="s">
        <v>763</v>
      </c>
      <c r="U510" s="300" t="s">
        <v>764</v>
      </c>
      <c r="V510" s="300" t="s">
        <v>1123</v>
      </c>
      <c r="W510" s="300" t="s">
        <v>766</v>
      </c>
      <c r="X510" s="300" t="b">
        <v>1</v>
      </c>
      <c r="Y510" s="300">
        <v>310221</v>
      </c>
      <c r="Z510" s="300" t="s">
        <v>1014</v>
      </c>
      <c r="AA510" s="300" t="s">
        <v>511</v>
      </c>
      <c r="AB510" s="300" t="s">
        <v>508</v>
      </c>
      <c r="AC510" s="300" t="s">
        <v>508</v>
      </c>
      <c r="AD510" s="300">
        <v>6</v>
      </c>
      <c r="AE510" s="300" t="b">
        <v>1</v>
      </c>
      <c r="AF510" s="300" t="s">
        <v>768</v>
      </c>
      <c r="AG510" s="300" t="s">
        <v>769</v>
      </c>
      <c r="AH510" s="300">
        <v>0</v>
      </c>
      <c r="AI510" s="300">
        <v>0</v>
      </c>
      <c r="AJ510" s="300" t="s">
        <v>770</v>
      </c>
      <c r="AK510" s="300">
        <v>8</v>
      </c>
      <c r="AL510" s="300" t="s">
        <v>814</v>
      </c>
      <c r="AM510" s="300">
        <v>29940</v>
      </c>
      <c r="AN510" s="300" t="b">
        <v>0</v>
      </c>
      <c r="AO510" s="300">
        <v>8</v>
      </c>
      <c r="AP510" s="300" t="s">
        <v>814</v>
      </c>
      <c r="AQ510" s="300">
        <v>29940</v>
      </c>
      <c r="AR510" s="300" t="b">
        <v>0</v>
      </c>
      <c r="AS510" s="300">
        <v>29940</v>
      </c>
      <c r="AT510" s="300" t="b">
        <v>0</v>
      </c>
      <c r="AU510" s="300">
        <v>0</v>
      </c>
      <c r="AV510" s="300" t="b">
        <v>0</v>
      </c>
      <c r="AW510" s="300" t="s">
        <v>1206</v>
      </c>
      <c r="AX510" s="300">
        <v>0</v>
      </c>
      <c r="AY510" s="300" t="s">
        <v>1206</v>
      </c>
      <c r="AZ510" s="300">
        <v>0</v>
      </c>
      <c r="BA510" s="300" t="b">
        <v>0</v>
      </c>
      <c r="BB510" s="300" t="b">
        <v>1</v>
      </c>
      <c r="BC510"/>
      <c r="BD510"/>
      <c r="BE510"/>
      <c r="BF510"/>
      <c r="BG510"/>
      <c r="BH510"/>
      <c r="BI510"/>
      <c r="BJ510"/>
      <c r="BK510"/>
      <c r="BL510"/>
      <c r="BM510"/>
      <c r="BN510"/>
      <c r="BO510"/>
      <c r="BP510"/>
      <c r="BQ510"/>
    </row>
    <row r="511" spans="5:69" ht="16.5" hidden="1" x14ac:dyDescent="0.3">
      <c r="E511" s="300" t="s">
        <v>760</v>
      </c>
      <c r="F511" s="300" t="s">
        <v>651</v>
      </c>
      <c r="G511" s="300">
        <v>20200101</v>
      </c>
      <c r="H511" s="300">
        <v>2020</v>
      </c>
      <c r="I511" s="300">
        <v>52</v>
      </c>
      <c r="J511" s="300">
        <v>2020</v>
      </c>
      <c r="K511" s="300">
        <v>180</v>
      </c>
      <c r="L511" s="300" t="s">
        <v>872</v>
      </c>
      <c r="M511" s="300" t="s">
        <v>486</v>
      </c>
      <c r="N511" s="300" t="s">
        <v>660</v>
      </c>
      <c r="O511" s="300" t="s">
        <v>762</v>
      </c>
      <c r="P511" s="300">
        <v>710</v>
      </c>
      <c r="Q511" s="300" t="s">
        <v>917</v>
      </c>
      <c r="R511" s="300" t="s">
        <v>425</v>
      </c>
      <c r="S511" s="300">
        <v>0</v>
      </c>
      <c r="T511" s="300" t="s">
        <v>763</v>
      </c>
      <c r="U511" s="300" t="s">
        <v>764</v>
      </c>
      <c r="V511" s="300" t="s">
        <v>1123</v>
      </c>
      <c r="W511" s="300" t="s">
        <v>766</v>
      </c>
      <c r="X511" s="300" t="b">
        <v>1</v>
      </c>
      <c r="Y511" s="300">
        <v>310221</v>
      </c>
      <c r="Z511" s="300" t="s">
        <v>1014</v>
      </c>
      <c r="AA511" s="300" t="s">
        <v>511</v>
      </c>
      <c r="AB511" s="300" t="s">
        <v>508</v>
      </c>
      <c r="AC511" s="300" t="s">
        <v>508</v>
      </c>
      <c r="AD511" s="300">
        <v>6</v>
      </c>
      <c r="AE511" s="300" t="b">
        <v>1</v>
      </c>
      <c r="AF511" s="300" t="s">
        <v>768</v>
      </c>
      <c r="AG511" s="300" t="s">
        <v>769</v>
      </c>
      <c r="AH511" s="300">
        <v>0</v>
      </c>
      <c r="AI511" s="300">
        <v>0</v>
      </c>
      <c r="AJ511" s="300" t="s">
        <v>770</v>
      </c>
      <c r="AK511" s="300">
        <v>8</v>
      </c>
      <c r="AL511" s="300" t="s">
        <v>814</v>
      </c>
      <c r="AM511" s="300">
        <v>29940</v>
      </c>
      <c r="AN511" s="300" t="b">
        <v>0</v>
      </c>
      <c r="AO511" s="300">
        <v>8</v>
      </c>
      <c r="AP511" s="300" t="s">
        <v>814</v>
      </c>
      <c r="AQ511" s="300">
        <v>29940</v>
      </c>
      <c r="AR511" s="300" t="b">
        <v>0</v>
      </c>
      <c r="AS511" s="300">
        <v>29940</v>
      </c>
      <c r="AT511" s="300" t="b">
        <v>0</v>
      </c>
      <c r="AU511" s="300">
        <v>0</v>
      </c>
      <c r="AV511" s="300" t="b">
        <v>0</v>
      </c>
      <c r="AW511" s="300" t="s">
        <v>1206</v>
      </c>
      <c r="AX511" s="300">
        <v>0</v>
      </c>
      <c r="AY511" s="300" t="s">
        <v>1206</v>
      </c>
      <c r="AZ511" s="300">
        <v>0</v>
      </c>
      <c r="BA511" s="300" t="b">
        <v>0</v>
      </c>
      <c r="BB511" s="300" t="b">
        <v>1</v>
      </c>
      <c r="BC511"/>
      <c r="BD511"/>
      <c r="BE511"/>
      <c r="BF511"/>
      <c r="BG511"/>
      <c r="BH511"/>
      <c r="BI511"/>
      <c r="BJ511"/>
      <c r="BK511"/>
      <c r="BL511"/>
      <c r="BM511"/>
      <c r="BN511"/>
      <c r="BO511"/>
      <c r="BP511"/>
      <c r="BQ511"/>
    </row>
    <row r="512" spans="5:69" ht="16.5" hidden="1" x14ac:dyDescent="0.3">
      <c r="E512" s="300" t="s">
        <v>760</v>
      </c>
      <c r="F512" s="300" t="s">
        <v>651</v>
      </c>
      <c r="G512" s="300">
        <v>20200101</v>
      </c>
      <c r="H512" s="300">
        <v>2020</v>
      </c>
      <c r="I512" s="300">
        <v>52</v>
      </c>
      <c r="J512" s="300">
        <v>2020</v>
      </c>
      <c r="K512" s="300">
        <v>562</v>
      </c>
      <c r="L512" s="300" t="s">
        <v>761</v>
      </c>
      <c r="M512" s="300" t="s">
        <v>451</v>
      </c>
      <c r="N512" s="300" t="s">
        <v>660</v>
      </c>
      <c r="O512" s="300" t="s">
        <v>762</v>
      </c>
      <c r="P512" s="300">
        <v>0</v>
      </c>
      <c r="Q512" s="300" t="s">
        <v>763</v>
      </c>
      <c r="R512" s="300" t="s">
        <v>764</v>
      </c>
      <c r="S512" s="300">
        <v>0</v>
      </c>
      <c r="T512" s="300" t="s">
        <v>763</v>
      </c>
      <c r="U512" s="300" t="s">
        <v>764</v>
      </c>
      <c r="V512" s="300" t="s">
        <v>873</v>
      </c>
      <c r="W512" s="300" t="s">
        <v>766</v>
      </c>
      <c r="X512" s="300" t="b">
        <v>1</v>
      </c>
      <c r="Y512" s="300">
        <v>310221</v>
      </c>
      <c r="Z512" s="300" t="s">
        <v>1014</v>
      </c>
      <c r="AA512" s="300" t="s">
        <v>511</v>
      </c>
      <c r="AB512" s="300" t="s">
        <v>508</v>
      </c>
      <c r="AC512" s="300" t="s">
        <v>508</v>
      </c>
      <c r="AD512" s="300">
        <v>6</v>
      </c>
      <c r="AE512" s="300" t="b">
        <v>1</v>
      </c>
      <c r="AF512" s="300" t="s">
        <v>768</v>
      </c>
      <c r="AG512" s="300" t="s">
        <v>769</v>
      </c>
      <c r="AH512" s="300">
        <v>0</v>
      </c>
      <c r="AI512" s="300">
        <v>0</v>
      </c>
      <c r="AJ512" s="300" t="s">
        <v>770</v>
      </c>
      <c r="AK512" s="300">
        <v>8</v>
      </c>
      <c r="AL512" s="300" t="s">
        <v>814</v>
      </c>
      <c r="AM512" s="300">
        <v>200200</v>
      </c>
      <c r="AN512" s="300" t="b">
        <v>0</v>
      </c>
      <c r="AO512" s="300">
        <v>8</v>
      </c>
      <c r="AP512" s="300" t="s">
        <v>814</v>
      </c>
      <c r="AQ512" s="300">
        <v>200200</v>
      </c>
      <c r="AR512" s="300" t="b">
        <v>0</v>
      </c>
      <c r="AS512" s="300">
        <v>200200</v>
      </c>
      <c r="AT512" s="300" t="b">
        <v>0</v>
      </c>
      <c r="AU512" s="300">
        <v>0</v>
      </c>
      <c r="AV512" s="300" t="b">
        <v>0</v>
      </c>
      <c r="AW512" s="300" t="s">
        <v>1207</v>
      </c>
      <c r="AX512" s="300">
        <v>0</v>
      </c>
      <c r="AY512" s="300" t="s">
        <v>1207</v>
      </c>
      <c r="AZ512" s="300">
        <v>0</v>
      </c>
      <c r="BA512" s="300" t="b">
        <v>0</v>
      </c>
      <c r="BB512" s="300" t="b">
        <v>1</v>
      </c>
      <c r="BC512"/>
      <c r="BD512"/>
      <c r="BE512"/>
      <c r="BF512"/>
      <c r="BG512"/>
      <c r="BH512"/>
      <c r="BI512"/>
      <c r="BJ512"/>
      <c r="BK512"/>
      <c r="BL512"/>
      <c r="BM512"/>
      <c r="BN512"/>
      <c r="BO512"/>
      <c r="BP512"/>
      <c r="BQ512"/>
    </row>
    <row r="513" spans="5:69" ht="16.5" hidden="1" x14ac:dyDescent="0.3">
      <c r="E513" s="300" t="s">
        <v>760</v>
      </c>
      <c r="F513" s="300" t="s">
        <v>651</v>
      </c>
      <c r="G513" s="300">
        <v>20200101</v>
      </c>
      <c r="H513" s="300">
        <v>2020</v>
      </c>
      <c r="I513" s="300">
        <v>52</v>
      </c>
      <c r="J513" s="300">
        <v>2020</v>
      </c>
      <c r="K513" s="300">
        <v>562</v>
      </c>
      <c r="L513" s="300" t="s">
        <v>761</v>
      </c>
      <c r="M513" s="300" t="s">
        <v>451</v>
      </c>
      <c r="N513" s="300" t="s">
        <v>660</v>
      </c>
      <c r="O513" s="300" t="s">
        <v>762</v>
      </c>
      <c r="P513" s="300">
        <v>156</v>
      </c>
      <c r="Q513" s="300" t="s">
        <v>773</v>
      </c>
      <c r="R513" s="300" t="s">
        <v>774</v>
      </c>
      <c r="S513" s="300">
        <v>0</v>
      </c>
      <c r="T513" s="300" t="s">
        <v>763</v>
      </c>
      <c r="U513" s="300" t="s">
        <v>764</v>
      </c>
      <c r="V513" s="300" t="s">
        <v>873</v>
      </c>
      <c r="W513" s="300" t="s">
        <v>766</v>
      </c>
      <c r="X513" s="300" t="b">
        <v>1</v>
      </c>
      <c r="Y513" s="300">
        <v>310221</v>
      </c>
      <c r="Z513" s="300" t="s">
        <v>1014</v>
      </c>
      <c r="AA513" s="300" t="s">
        <v>511</v>
      </c>
      <c r="AB513" s="300" t="s">
        <v>508</v>
      </c>
      <c r="AC513" s="300" t="s">
        <v>508</v>
      </c>
      <c r="AD513" s="300">
        <v>6</v>
      </c>
      <c r="AE513" s="300" t="b">
        <v>1</v>
      </c>
      <c r="AF513" s="300" t="s">
        <v>768</v>
      </c>
      <c r="AG513" s="300" t="s">
        <v>769</v>
      </c>
      <c r="AH513" s="300">
        <v>0</v>
      </c>
      <c r="AI513" s="300">
        <v>0</v>
      </c>
      <c r="AJ513" s="300" t="s">
        <v>770</v>
      </c>
      <c r="AK513" s="300">
        <v>8</v>
      </c>
      <c r="AL513" s="300" t="s">
        <v>814</v>
      </c>
      <c r="AM513" s="300">
        <v>200200</v>
      </c>
      <c r="AN513" s="300" t="b">
        <v>0</v>
      </c>
      <c r="AO513" s="300">
        <v>8</v>
      </c>
      <c r="AP513" s="300" t="s">
        <v>814</v>
      </c>
      <c r="AQ513" s="300">
        <v>200200</v>
      </c>
      <c r="AR513" s="300" t="b">
        <v>0</v>
      </c>
      <c r="AS513" s="300">
        <v>200200</v>
      </c>
      <c r="AT513" s="300" t="b">
        <v>0</v>
      </c>
      <c r="AU513" s="300">
        <v>0</v>
      </c>
      <c r="AV513" s="300" t="b">
        <v>0</v>
      </c>
      <c r="AW513" s="300" t="s">
        <v>1207</v>
      </c>
      <c r="AX513" s="300">
        <v>0</v>
      </c>
      <c r="AY513" s="300" t="s">
        <v>1207</v>
      </c>
      <c r="AZ513" s="300">
        <v>0</v>
      </c>
      <c r="BA513" s="300" t="b">
        <v>1</v>
      </c>
      <c r="BB513" s="300" t="b">
        <v>0</v>
      </c>
      <c r="BC513"/>
      <c r="BD513"/>
      <c r="BE513"/>
      <c r="BF513"/>
      <c r="BG513"/>
      <c r="BH513"/>
      <c r="BI513"/>
      <c r="BJ513"/>
      <c r="BK513"/>
      <c r="BL513"/>
      <c r="BM513"/>
      <c r="BN513"/>
      <c r="BO513"/>
      <c r="BP513"/>
      <c r="BQ513"/>
    </row>
    <row r="514" spans="5:69" ht="16.5" hidden="1" x14ac:dyDescent="0.3">
      <c r="E514" s="300" t="s">
        <v>760</v>
      </c>
      <c r="F514" s="300" t="s">
        <v>651</v>
      </c>
      <c r="G514" s="300">
        <v>20200101</v>
      </c>
      <c r="H514" s="300">
        <v>2020</v>
      </c>
      <c r="I514" s="300">
        <v>52</v>
      </c>
      <c r="J514" s="300">
        <v>2020</v>
      </c>
      <c r="K514" s="300">
        <v>180</v>
      </c>
      <c r="L514" s="300" t="s">
        <v>872</v>
      </c>
      <c r="M514" s="300" t="s">
        <v>486</v>
      </c>
      <c r="N514" s="300" t="s">
        <v>660</v>
      </c>
      <c r="O514" s="300" t="s">
        <v>762</v>
      </c>
      <c r="P514" s="300">
        <v>0</v>
      </c>
      <c r="Q514" s="300" t="s">
        <v>763</v>
      </c>
      <c r="R514" s="300" t="s">
        <v>764</v>
      </c>
      <c r="S514" s="300">
        <v>0</v>
      </c>
      <c r="T514" s="300" t="s">
        <v>763</v>
      </c>
      <c r="U514" s="300" t="s">
        <v>764</v>
      </c>
      <c r="V514" s="300" t="s">
        <v>1123</v>
      </c>
      <c r="W514" s="300" t="s">
        <v>766</v>
      </c>
      <c r="X514" s="300" t="b">
        <v>1</v>
      </c>
      <c r="Y514" s="300">
        <v>310229</v>
      </c>
      <c r="Z514" s="300" t="s">
        <v>830</v>
      </c>
      <c r="AA514" s="300" t="s">
        <v>537</v>
      </c>
      <c r="AB514" s="300" t="s">
        <v>508</v>
      </c>
      <c r="AC514" s="300" t="s">
        <v>508</v>
      </c>
      <c r="AD514" s="300">
        <v>6</v>
      </c>
      <c r="AE514" s="300" t="b">
        <v>1</v>
      </c>
      <c r="AF514" s="300" t="s">
        <v>768</v>
      </c>
      <c r="AG514" s="300" t="s">
        <v>769</v>
      </c>
      <c r="AH514" s="300">
        <v>0</v>
      </c>
      <c r="AI514" s="300">
        <v>0</v>
      </c>
      <c r="AJ514" s="300" t="s">
        <v>770</v>
      </c>
      <c r="AK514" s="300">
        <v>8</v>
      </c>
      <c r="AL514" s="300" t="s">
        <v>814</v>
      </c>
      <c r="AM514" s="300">
        <v>1637450</v>
      </c>
      <c r="AN514" s="300" t="b">
        <v>0</v>
      </c>
      <c r="AO514" s="300">
        <v>8</v>
      </c>
      <c r="AP514" s="300" t="s">
        <v>814</v>
      </c>
      <c r="AQ514" s="300">
        <v>1637450</v>
      </c>
      <c r="AR514" s="300" t="b">
        <v>0</v>
      </c>
      <c r="AS514" s="300">
        <v>1637450</v>
      </c>
      <c r="AT514" s="300" t="b">
        <v>0</v>
      </c>
      <c r="AU514" s="300">
        <v>0</v>
      </c>
      <c r="AV514" s="300" t="b">
        <v>0</v>
      </c>
      <c r="AW514" s="300" t="s">
        <v>1208</v>
      </c>
      <c r="AX514" s="300">
        <v>0</v>
      </c>
      <c r="AY514" s="300" t="s">
        <v>1208</v>
      </c>
      <c r="AZ514" s="300">
        <v>0</v>
      </c>
      <c r="BA514" s="300" t="b">
        <v>0</v>
      </c>
      <c r="BB514" s="300" t="b">
        <v>1</v>
      </c>
      <c r="BC514"/>
      <c r="BD514"/>
      <c r="BE514"/>
      <c r="BF514"/>
      <c r="BG514"/>
      <c r="BH514"/>
      <c r="BI514"/>
      <c r="BJ514"/>
      <c r="BK514"/>
      <c r="BL514"/>
      <c r="BM514"/>
      <c r="BN514"/>
      <c r="BO514"/>
      <c r="BP514"/>
      <c r="BQ514"/>
    </row>
    <row r="515" spans="5:69" ht="16.5" hidden="1" x14ac:dyDescent="0.3">
      <c r="E515" s="300" t="s">
        <v>760</v>
      </c>
      <c r="F515" s="300" t="s">
        <v>651</v>
      </c>
      <c r="G515" s="300">
        <v>20200101</v>
      </c>
      <c r="H515" s="300">
        <v>2020</v>
      </c>
      <c r="I515" s="300">
        <v>52</v>
      </c>
      <c r="J515" s="300">
        <v>2020</v>
      </c>
      <c r="K515" s="300">
        <v>180</v>
      </c>
      <c r="L515" s="300" t="s">
        <v>872</v>
      </c>
      <c r="M515" s="300" t="s">
        <v>486</v>
      </c>
      <c r="N515" s="300" t="s">
        <v>660</v>
      </c>
      <c r="O515" s="300" t="s">
        <v>762</v>
      </c>
      <c r="P515" s="300">
        <v>508</v>
      </c>
      <c r="Q515" s="300" t="s">
        <v>903</v>
      </c>
      <c r="R515" s="300" t="s">
        <v>443</v>
      </c>
      <c r="S515" s="300">
        <v>0</v>
      </c>
      <c r="T515" s="300" t="s">
        <v>763</v>
      </c>
      <c r="U515" s="300" t="s">
        <v>764</v>
      </c>
      <c r="V515" s="300" t="s">
        <v>1123</v>
      </c>
      <c r="W515" s="300" t="s">
        <v>766</v>
      </c>
      <c r="X515" s="300" t="b">
        <v>1</v>
      </c>
      <c r="Y515" s="300">
        <v>310229</v>
      </c>
      <c r="Z515" s="300" t="s">
        <v>830</v>
      </c>
      <c r="AA515" s="300" t="s">
        <v>537</v>
      </c>
      <c r="AB515" s="300" t="s">
        <v>508</v>
      </c>
      <c r="AC515" s="300" t="s">
        <v>508</v>
      </c>
      <c r="AD515" s="300">
        <v>6</v>
      </c>
      <c r="AE515" s="300" t="b">
        <v>1</v>
      </c>
      <c r="AF515" s="300" t="s">
        <v>768</v>
      </c>
      <c r="AG515" s="300" t="s">
        <v>769</v>
      </c>
      <c r="AH515" s="300">
        <v>0</v>
      </c>
      <c r="AI515" s="300">
        <v>0</v>
      </c>
      <c r="AJ515" s="300" t="s">
        <v>770</v>
      </c>
      <c r="AK515" s="300">
        <v>8</v>
      </c>
      <c r="AL515" s="300" t="s">
        <v>814</v>
      </c>
      <c r="AM515" s="300">
        <v>1636000</v>
      </c>
      <c r="AN515" s="300" t="b">
        <v>0</v>
      </c>
      <c r="AO515" s="300">
        <v>8</v>
      </c>
      <c r="AP515" s="300" t="s">
        <v>814</v>
      </c>
      <c r="AQ515" s="300">
        <v>1636000</v>
      </c>
      <c r="AR515" s="300" t="b">
        <v>0</v>
      </c>
      <c r="AS515" s="300">
        <v>1636000</v>
      </c>
      <c r="AT515" s="300" t="b">
        <v>0</v>
      </c>
      <c r="AU515" s="300">
        <v>0</v>
      </c>
      <c r="AV515" s="300" t="b">
        <v>0</v>
      </c>
      <c r="AW515" s="300" t="s">
        <v>1209</v>
      </c>
      <c r="AX515" s="300">
        <v>0</v>
      </c>
      <c r="AY515" s="300" t="s">
        <v>1209</v>
      </c>
      <c r="AZ515" s="300">
        <v>0</v>
      </c>
      <c r="BA515" s="300" t="b">
        <v>0</v>
      </c>
      <c r="BB515" s="300" t="b">
        <v>1</v>
      </c>
      <c r="BC515"/>
      <c r="BD515"/>
      <c r="BE515"/>
      <c r="BF515"/>
      <c r="BG515"/>
      <c r="BH515"/>
      <c r="BI515"/>
      <c r="BJ515"/>
      <c r="BK515"/>
      <c r="BL515"/>
      <c r="BM515"/>
      <c r="BN515"/>
      <c r="BO515"/>
      <c r="BP515"/>
      <c r="BQ515"/>
    </row>
    <row r="516" spans="5:69" ht="16.5" hidden="1" x14ac:dyDescent="0.3">
      <c r="E516" s="300" t="s">
        <v>760</v>
      </c>
      <c r="F516" s="300" t="s">
        <v>651</v>
      </c>
      <c r="G516" s="300">
        <v>20200101</v>
      </c>
      <c r="H516" s="300">
        <v>2020</v>
      </c>
      <c r="I516" s="300">
        <v>52</v>
      </c>
      <c r="J516" s="300">
        <v>2020</v>
      </c>
      <c r="K516" s="300">
        <v>180</v>
      </c>
      <c r="L516" s="300" t="s">
        <v>872</v>
      </c>
      <c r="M516" s="300" t="s">
        <v>486</v>
      </c>
      <c r="N516" s="300" t="s">
        <v>660</v>
      </c>
      <c r="O516" s="300" t="s">
        <v>762</v>
      </c>
      <c r="P516" s="300">
        <v>699</v>
      </c>
      <c r="Q516" s="300" t="s">
        <v>798</v>
      </c>
      <c r="R516" s="300" t="s">
        <v>799</v>
      </c>
      <c r="S516" s="300">
        <v>0</v>
      </c>
      <c r="T516" s="300" t="s">
        <v>763</v>
      </c>
      <c r="U516" s="300" t="s">
        <v>764</v>
      </c>
      <c r="V516" s="300" t="s">
        <v>1123</v>
      </c>
      <c r="W516" s="300" t="s">
        <v>766</v>
      </c>
      <c r="X516" s="300" t="b">
        <v>1</v>
      </c>
      <c r="Y516" s="300">
        <v>310229</v>
      </c>
      <c r="Z516" s="300" t="s">
        <v>830</v>
      </c>
      <c r="AA516" s="300" t="s">
        <v>537</v>
      </c>
      <c r="AB516" s="300" t="s">
        <v>508</v>
      </c>
      <c r="AC516" s="300" t="s">
        <v>508</v>
      </c>
      <c r="AD516" s="300">
        <v>6</v>
      </c>
      <c r="AE516" s="300" t="b">
        <v>1</v>
      </c>
      <c r="AF516" s="300" t="s">
        <v>768</v>
      </c>
      <c r="AG516" s="300" t="s">
        <v>769</v>
      </c>
      <c r="AH516" s="300">
        <v>0</v>
      </c>
      <c r="AI516" s="300">
        <v>0</v>
      </c>
      <c r="AJ516" s="300" t="s">
        <v>770</v>
      </c>
      <c r="AK516" s="300">
        <v>8</v>
      </c>
      <c r="AL516" s="300" t="s">
        <v>814</v>
      </c>
      <c r="AM516" s="300">
        <v>400</v>
      </c>
      <c r="AN516" s="300" t="b">
        <v>0</v>
      </c>
      <c r="AO516" s="300">
        <v>8</v>
      </c>
      <c r="AP516" s="300" t="s">
        <v>814</v>
      </c>
      <c r="AQ516" s="300">
        <v>400</v>
      </c>
      <c r="AR516" s="300" t="b">
        <v>0</v>
      </c>
      <c r="AS516" s="300">
        <v>400</v>
      </c>
      <c r="AT516" s="300" t="b">
        <v>0</v>
      </c>
      <c r="AU516" s="300">
        <v>0</v>
      </c>
      <c r="AV516" s="300" t="b">
        <v>0</v>
      </c>
      <c r="AW516" s="300" t="s">
        <v>1210</v>
      </c>
      <c r="AX516" s="300">
        <v>0</v>
      </c>
      <c r="AY516" s="300" t="s">
        <v>1210</v>
      </c>
      <c r="AZ516" s="300">
        <v>0</v>
      </c>
      <c r="BA516" s="300" t="b">
        <v>0</v>
      </c>
      <c r="BB516" s="300" t="b">
        <v>1</v>
      </c>
      <c r="BC516"/>
      <c r="BD516"/>
      <c r="BE516"/>
      <c r="BF516"/>
      <c r="BG516"/>
      <c r="BH516"/>
      <c r="BI516"/>
      <c r="BJ516"/>
      <c r="BK516"/>
      <c r="BL516"/>
      <c r="BM516"/>
      <c r="BN516"/>
      <c r="BO516"/>
      <c r="BP516"/>
      <c r="BQ516"/>
    </row>
    <row r="517" spans="5:69" ht="16.5" hidden="1" x14ac:dyDescent="0.3">
      <c r="E517" s="300" t="s">
        <v>760</v>
      </c>
      <c r="F517" s="300" t="s">
        <v>651</v>
      </c>
      <c r="G517" s="300">
        <v>20200101</v>
      </c>
      <c r="H517" s="300">
        <v>2020</v>
      </c>
      <c r="I517" s="300">
        <v>52</v>
      </c>
      <c r="J517" s="300">
        <v>2020</v>
      </c>
      <c r="K517" s="300">
        <v>180</v>
      </c>
      <c r="L517" s="300" t="s">
        <v>872</v>
      </c>
      <c r="M517" s="300" t="s">
        <v>486</v>
      </c>
      <c r="N517" s="300" t="s">
        <v>660</v>
      </c>
      <c r="O517" s="300" t="s">
        <v>762</v>
      </c>
      <c r="P517" s="300">
        <v>710</v>
      </c>
      <c r="Q517" s="300" t="s">
        <v>917</v>
      </c>
      <c r="R517" s="300" t="s">
        <v>425</v>
      </c>
      <c r="S517" s="300">
        <v>0</v>
      </c>
      <c r="T517" s="300" t="s">
        <v>763</v>
      </c>
      <c r="U517" s="300" t="s">
        <v>764</v>
      </c>
      <c r="V517" s="300" t="s">
        <v>1123</v>
      </c>
      <c r="W517" s="300" t="s">
        <v>766</v>
      </c>
      <c r="X517" s="300" t="b">
        <v>1</v>
      </c>
      <c r="Y517" s="300">
        <v>310229</v>
      </c>
      <c r="Z517" s="300" t="s">
        <v>830</v>
      </c>
      <c r="AA517" s="300" t="s">
        <v>537</v>
      </c>
      <c r="AB517" s="300" t="s">
        <v>508</v>
      </c>
      <c r="AC517" s="300" t="s">
        <v>508</v>
      </c>
      <c r="AD517" s="300">
        <v>6</v>
      </c>
      <c r="AE517" s="300" t="b">
        <v>1</v>
      </c>
      <c r="AF517" s="300" t="s">
        <v>768</v>
      </c>
      <c r="AG517" s="300" t="s">
        <v>769</v>
      </c>
      <c r="AH517" s="300">
        <v>0</v>
      </c>
      <c r="AI517" s="300">
        <v>0</v>
      </c>
      <c r="AJ517" s="300" t="s">
        <v>770</v>
      </c>
      <c r="AK517" s="300">
        <v>8</v>
      </c>
      <c r="AL517" s="300" t="s">
        <v>814</v>
      </c>
      <c r="AM517" s="300">
        <v>1050</v>
      </c>
      <c r="AN517" s="300" t="b">
        <v>0</v>
      </c>
      <c r="AO517" s="300">
        <v>8</v>
      </c>
      <c r="AP517" s="300" t="s">
        <v>814</v>
      </c>
      <c r="AQ517" s="300">
        <v>1050</v>
      </c>
      <c r="AR517" s="300" t="b">
        <v>0</v>
      </c>
      <c r="AS517" s="300">
        <v>1050</v>
      </c>
      <c r="AT517" s="300" t="b">
        <v>0</v>
      </c>
      <c r="AU517" s="300">
        <v>0</v>
      </c>
      <c r="AV517" s="300" t="b">
        <v>0</v>
      </c>
      <c r="AW517" s="300" t="s">
        <v>1211</v>
      </c>
      <c r="AX517" s="300">
        <v>0</v>
      </c>
      <c r="AY517" s="300" t="s">
        <v>1211</v>
      </c>
      <c r="AZ517" s="300">
        <v>0</v>
      </c>
      <c r="BA517" s="300" t="b">
        <v>0</v>
      </c>
      <c r="BB517" s="300" t="b">
        <v>1</v>
      </c>
      <c r="BC517"/>
      <c r="BD517"/>
      <c r="BE517"/>
      <c r="BF517"/>
      <c r="BG517"/>
      <c r="BH517"/>
      <c r="BI517"/>
      <c r="BJ517"/>
      <c r="BK517"/>
      <c r="BL517"/>
      <c r="BM517"/>
      <c r="BN517"/>
      <c r="BO517"/>
      <c r="BP517"/>
      <c r="BQ517"/>
    </row>
    <row r="518" spans="5:69" ht="16.5" hidden="1" x14ac:dyDescent="0.3">
      <c r="E518" s="300" t="s">
        <v>760</v>
      </c>
      <c r="F518" s="300" t="s">
        <v>651</v>
      </c>
      <c r="G518" s="300">
        <v>20200101</v>
      </c>
      <c r="H518" s="300">
        <v>2020</v>
      </c>
      <c r="I518" s="300">
        <v>52</v>
      </c>
      <c r="J518" s="300">
        <v>2020</v>
      </c>
      <c r="K518" s="300">
        <v>562</v>
      </c>
      <c r="L518" s="300" t="s">
        <v>761</v>
      </c>
      <c r="M518" s="300" t="s">
        <v>451</v>
      </c>
      <c r="N518" s="300" t="s">
        <v>660</v>
      </c>
      <c r="O518" s="300" t="s">
        <v>762</v>
      </c>
      <c r="P518" s="300">
        <v>0</v>
      </c>
      <c r="Q518" s="300" t="s">
        <v>763</v>
      </c>
      <c r="R518" s="300" t="s">
        <v>764</v>
      </c>
      <c r="S518" s="300">
        <v>0</v>
      </c>
      <c r="T518" s="300" t="s">
        <v>763</v>
      </c>
      <c r="U518" s="300" t="s">
        <v>764</v>
      </c>
      <c r="V518" s="300" t="s">
        <v>873</v>
      </c>
      <c r="W518" s="300" t="s">
        <v>766</v>
      </c>
      <c r="X518" s="300" t="b">
        <v>1</v>
      </c>
      <c r="Y518" s="300">
        <v>310229</v>
      </c>
      <c r="Z518" s="300" t="s">
        <v>830</v>
      </c>
      <c r="AA518" s="300" t="s">
        <v>537</v>
      </c>
      <c r="AB518" s="300" t="s">
        <v>508</v>
      </c>
      <c r="AC518" s="300" t="s">
        <v>508</v>
      </c>
      <c r="AD518" s="300">
        <v>6</v>
      </c>
      <c r="AE518" s="300" t="b">
        <v>1</v>
      </c>
      <c r="AF518" s="300" t="s">
        <v>768</v>
      </c>
      <c r="AG518" s="300" t="s">
        <v>769</v>
      </c>
      <c r="AH518" s="300">
        <v>0</v>
      </c>
      <c r="AI518" s="300">
        <v>0</v>
      </c>
      <c r="AJ518" s="300" t="s">
        <v>770</v>
      </c>
      <c r="AK518" s="300">
        <v>8</v>
      </c>
      <c r="AL518" s="300" t="s">
        <v>814</v>
      </c>
      <c r="AM518" s="300">
        <v>276975</v>
      </c>
      <c r="AN518" s="300" t="b">
        <v>0</v>
      </c>
      <c r="AO518" s="300">
        <v>8</v>
      </c>
      <c r="AP518" s="300" t="s">
        <v>814</v>
      </c>
      <c r="AQ518" s="300">
        <v>276975</v>
      </c>
      <c r="AR518" s="300" t="b">
        <v>0</v>
      </c>
      <c r="AS518" s="300">
        <v>276975</v>
      </c>
      <c r="AT518" s="300" t="b">
        <v>0</v>
      </c>
      <c r="AU518" s="300">
        <v>0</v>
      </c>
      <c r="AV518" s="300" t="b">
        <v>0</v>
      </c>
      <c r="AW518" s="300" t="s">
        <v>1212</v>
      </c>
      <c r="AX518" s="300">
        <v>0</v>
      </c>
      <c r="AY518" s="300" t="s">
        <v>1212</v>
      </c>
      <c r="AZ518" s="300">
        <v>0</v>
      </c>
      <c r="BA518" s="300" t="b">
        <v>0</v>
      </c>
      <c r="BB518" s="300" t="b">
        <v>1</v>
      </c>
      <c r="BC518"/>
      <c r="BD518"/>
      <c r="BE518"/>
      <c r="BF518"/>
      <c r="BG518"/>
      <c r="BH518"/>
      <c r="BI518"/>
      <c r="BJ518"/>
      <c r="BK518"/>
      <c r="BL518"/>
      <c r="BM518"/>
      <c r="BN518"/>
      <c r="BO518"/>
      <c r="BP518"/>
      <c r="BQ518"/>
    </row>
    <row r="519" spans="5:69" ht="16.5" hidden="1" x14ac:dyDescent="0.3">
      <c r="E519" s="300" t="s">
        <v>760</v>
      </c>
      <c r="F519" s="300" t="s">
        <v>651</v>
      </c>
      <c r="G519" s="300">
        <v>20200101</v>
      </c>
      <c r="H519" s="300">
        <v>2020</v>
      </c>
      <c r="I519" s="300">
        <v>52</v>
      </c>
      <c r="J519" s="300">
        <v>2020</v>
      </c>
      <c r="K519" s="300">
        <v>562</v>
      </c>
      <c r="L519" s="300" t="s">
        <v>761</v>
      </c>
      <c r="M519" s="300" t="s">
        <v>451</v>
      </c>
      <c r="N519" s="300" t="s">
        <v>660</v>
      </c>
      <c r="O519" s="300" t="s">
        <v>762</v>
      </c>
      <c r="P519" s="300">
        <v>204</v>
      </c>
      <c r="Q519" s="300" t="s">
        <v>776</v>
      </c>
      <c r="R519" s="300" t="s">
        <v>432</v>
      </c>
      <c r="S519" s="300">
        <v>0</v>
      </c>
      <c r="T519" s="300" t="s">
        <v>763</v>
      </c>
      <c r="U519" s="300" t="s">
        <v>764</v>
      </c>
      <c r="V519" s="300" t="s">
        <v>873</v>
      </c>
      <c r="W519" s="300" t="s">
        <v>766</v>
      </c>
      <c r="X519" s="300" t="b">
        <v>1</v>
      </c>
      <c r="Y519" s="300">
        <v>310229</v>
      </c>
      <c r="Z519" s="300" t="s">
        <v>830</v>
      </c>
      <c r="AA519" s="300" t="s">
        <v>537</v>
      </c>
      <c r="AB519" s="300" t="s">
        <v>508</v>
      </c>
      <c r="AC519" s="300" t="s">
        <v>508</v>
      </c>
      <c r="AD519" s="300">
        <v>6</v>
      </c>
      <c r="AE519" s="300" t="b">
        <v>1</v>
      </c>
      <c r="AF519" s="300" t="s">
        <v>768</v>
      </c>
      <c r="AG519" s="300" t="s">
        <v>769</v>
      </c>
      <c r="AH519" s="300">
        <v>0</v>
      </c>
      <c r="AI519" s="300">
        <v>0</v>
      </c>
      <c r="AJ519" s="300" t="s">
        <v>770</v>
      </c>
      <c r="AK519" s="300">
        <v>8</v>
      </c>
      <c r="AL519" s="300" t="s">
        <v>814</v>
      </c>
      <c r="AM519" s="300">
        <v>166000</v>
      </c>
      <c r="AN519" s="300" t="b">
        <v>0</v>
      </c>
      <c r="AO519" s="300">
        <v>8</v>
      </c>
      <c r="AP519" s="300" t="s">
        <v>814</v>
      </c>
      <c r="AQ519" s="300">
        <v>166000</v>
      </c>
      <c r="AR519" s="300" t="b">
        <v>0</v>
      </c>
      <c r="AS519" s="300">
        <v>166000</v>
      </c>
      <c r="AT519" s="300" t="b">
        <v>0</v>
      </c>
      <c r="AU519" s="300">
        <v>0</v>
      </c>
      <c r="AV519" s="300" t="b">
        <v>0</v>
      </c>
      <c r="AW519" s="300" t="s">
        <v>1213</v>
      </c>
      <c r="AX519" s="300">
        <v>0</v>
      </c>
      <c r="AY519" s="300" t="s">
        <v>1213</v>
      </c>
      <c r="AZ519" s="300">
        <v>0</v>
      </c>
      <c r="BA519" s="300" t="b">
        <v>1</v>
      </c>
      <c r="BB519" s="300" t="b">
        <v>0</v>
      </c>
      <c r="BC519"/>
      <c r="BD519"/>
      <c r="BE519"/>
      <c r="BF519"/>
      <c r="BG519"/>
      <c r="BH519"/>
      <c r="BI519"/>
      <c r="BJ519"/>
      <c r="BK519"/>
      <c r="BL519"/>
      <c r="BM519"/>
      <c r="BN519"/>
      <c r="BO519"/>
      <c r="BP519"/>
      <c r="BQ519"/>
    </row>
    <row r="520" spans="5:69" ht="16.5" hidden="1" x14ac:dyDescent="0.3">
      <c r="E520" s="300" t="s">
        <v>760</v>
      </c>
      <c r="F520" s="300" t="s">
        <v>651</v>
      </c>
      <c r="G520" s="300">
        <v>20200101</v>
      </c>
      <c r="H520" s="300">
        <v>2020</v>
      </c>
      <c r="I520" s="300">
        <v>52</v>
      </c>
      <c r="J520" s="300">
        <v>2020</v>
      </c>
      <c r="K520" s="300">
        <v>562</v>
      </c>
      <c r="L520" s="300" t="s">
        <v>761</v>
      </c>
      <c r="M520" s="300" t="s">
        <v>451</v>
      </c>
      <c r="N520" s="300" t="s">
        <v>660</v>
      </c>
      <c r="O520" s="300" t="s">
        <v>762</v>
      </c>
      <c r="P520" s="300">
        <v>566</v>
      </c>
      <c r="Q520" s="300" t="s">
        <v>791</v>
      </c>
      <c r="R520" s="300" t="s">
        <v>434</v>
      </c>
      <c r="S520" s="300">
        <v>0</v>
      </c>
      <c r="T520" s="300" t="s">
        <v>763</v>
      </c>
      <c r="U520" s="300" t="s">
        <v>764</v>
      </c>
      <c r="V520" s="300" t="s">
        <v>873</v>
      </c>
      <c r="W520" s="300" t="s">
        <v>766</v>
      </c>
      <c r="X520" s="300" t="b">
        <v>1</v>
      </c>
      <c r="Y520" s="300">
        <v>310229</v>
      </c>
      <c r="Z520" s="300" t="s">
        <v>830</v>
      </c>
      <c r="AA520" s="300" t="s">
        <v>537</v>
      </c>
      <c r="AB520" s="300" t="s">
        <v>508</v>
      </c>
      <c r="AC520" s="300" t="s">
        <v>508</v>
      </c>
      <c r="AD520" s="300">
        <v>6</v>
      </c>
      <c r="AE520" s="300" t="b">
        <v>1</v>
      </c>
      <c r="AF520" s="300" t="s">
        <v>768</v>
      </c>
      <c r="AG520" s="300" t="s">
        <v>769</v>
      </c>
      <c r="AH520" s="300">
        <v>0</v>
      </c>
      <c r="AI520" s="300">
        <v>0</v>
      </c>
      <c r="AJ520" s="300" t="s">
        <v>770</v>
      </c>
      <c r="AK520" s="300">
        <v>8</v>
      </c>
      <c r="AL520" s="300" t="s">
        <v>814</v>
      </c>
      <c r="AM520" s="300">
        <v>30975</v>
      </c>
      <c r="AN520" s="300" t="b">
        <v>0</v>
      </c>
      <c r="AO520" s="300">
        <v>8</v>
      </c>
      <c r="AP520" s="300" t="s">
        <v>814</v>
      </c>
      <c r="AQ520" s="300">
        <v>30975</v>
      </c>
      <c r="AR520" s="300" t="b">
        <v>0</v>
      </c>
      <c r="AS520" s="300">
        <v>30975</v>
      </c>
      <c r="AT520" s="300" t="b">
        <v>0</v>
      </c>
      <c r="AU520" s="300">
        <v>0</v>
      </c>
      <c r="AV520" s="300" t="b">
        <v>0</v>
      </c>
      <c r="AW520" s="300" t="s">
        <v>1214</v>
      </c>
      <c r="AX520" s="300">
        <v>0</v>
      </c>
      <c r="AY520" s="300" t="s">
        <v>1214</v>
      </c>
      <c r="AZ520" s="300">
        <v>0</v>
      </c>
      <c r="BA520" s="300" t="b">
        <v>1</v>
      </c>
      <c r="BB520" s="300" t="b">
        <v>0</v>
      </c>
      <c r="BC520"/>
      <c r="BD520"/>
      <c r="BE520"/>
      <c r="BF520"/>
      <c r="BG520"/>
      <c r="BH520"/>
      <c r="BI520"/>
      <c r="BJ520"/>
      <c r="BK520"/>
      <c r="BL520"/>
      <c r="BM520"/>
      <c r="BN520"/>
      <c r="BO520"/>
      <c r="BP520"/>
      <c r="BQ520"/>
    </row>
    <row r="521" spans="5:69" ht="16.5" hidden="1" x14ac:dyDescent="0.3">
      <c r="E521" s="300" t="s">
        <v>760</v>
      </c>
      <c r="F521" s="300" t="s">
        <v>651</v>
      </c>
      <c r="G521" s="300">
        <v>20200101</v>
      </c>
      <c r="H521" s="300">
        <v>2020</v>
      </c>
      <c r="I521" s="300">
        <v>52</v>
      </c>
      <c r="J521" s="300">
        <v>2020</v>
      </c>
      <c r="K521" s="300">
        <v>562</v>
      </c>
      <c r="L521" s="300" t="s">
        <v>761</v>
      </c>
      <c r="M521" s="300" t="s">
        <v>451</v>
      </c>
      <c r="N521" s="300" t="s">
        <v>660</v>
      </c>
      <c r="O521" s="300" t="s">
        <v>762</v>
      </c>
      <c r="P521" s="300">
        <v>768</v>
      </c>
      <c r="Q521" s="300" t="s">
        <v>807</v>
      </c>
      <c r="R521" s="300" t="s">
        <v>442</v>
      </c>
      <c r="S521" s="300">
        <v>0</v>
      </c>
      <c r="T521" s="300" t="s">
        <v>763</v>
      </c>
      <c r="U521" s="300" t="s">
        <v>764</v>
      </c>
      <c r="V521" s="300" t="s">
        <v>873</v>
      </c>
      <c r="W521" s="300" t="s">
        <v>766</v>
      </c>
      <c r="X521" s="300" t="b">
        <v>1</v>
      </c>
      <c r="Y521" s="300">
        <v>310229</v>
      </c>
      <c r="Z521" s="300" t="s">
        <v>830</v>
      </c>
      <c r="AA521" s="300" t="s">
        <v>537</v>
      </c>
      <c r="AB521" s="300" t="s">
        <v>508</v>
      </c>
      <c r="AC521" s="300" t="s">
        <v>508</v>
      </c>
      <c r="AD521" s="300">
        <v>6</v>
      </c>
      <c r="AE521" s="300" t="b">
        <v>1</v>
      </c>
      <c r="AF521" s="300" t="s">
        <v>768</v>
      </c>
      <c r="AG521" s="300" t="s">
        <v>769</v>
      </c>
      <c r="AH521" s="300">
        <v>0</v>
      </c>
      <c r="AI521" s="300">
        <v>0</v>
      </c>
      <c r="AJ521" s="300" t="s">
        <v>770</v>
      </c>
      <c r="AK521" s="300">
        <v>8</v>
      </c>
      <c r="AL521" s="300" t="s">
        <v>814</v>
      </c>
      <c r="AM521" s="300">
        <v>80000</v>
      </c>
      <c r="AN521" s="300" t="b">
        <v>0</v>
      </c>
      <c r="AO521" s="300">
        <v>8</v>
      </c>
      <c r="AP521" s="300" t="s">
        <v>814</v>
      </c>
      <c r="AQ521" s="300">
        <v>80000</v>
      </c>
      <c r="AR521" s="300" t="b">
        <v>0</v>
      </c>
      <c r="AS521" s="300">
        <v>80000</v>
      </c>
      <c r="AT521" s="300" t="b">
        <v>0</v>
      </c>
      <c r="AU521" s="300">
        <v>0</v>
      </c>
      <c r="AV521" s="300" t="b">
        <v>0</v>
      </c>
      <c r="AW521" s="300" t="s">
        <v>1215</v>
      </c>
      <c r="AX521" s="300">
        <v>0</v>
      </c>
      <c r="AY521" s="300" t="s">
        <v>1215</v>
      </c>
      <c r="AZ521" s="300">
        <v>0</v>
      </c>
      <c r="BA521" s="300" t="b">
        <v>1</v>
      </c>
      <c r="BB521" s="300" t="b">
        <v>0</v>
      </c>
      <c r="BC521"/>
      <c r="BD521"/>
      <c r="BE521"/>
      <c r="BF521"/>
      <c r="BG521"/>
      <c r="BH521"/>
      <c r="BI521"/>
      <c r="BJ521"/>
      <c r="BK521"/>
      <c r="BL521"/>
      <c r="BM521"/>
      <c r="BN521"/>
      <c r="BO521"/>
      <c r="BP521"/>
      <c r="BQ521"/>
    </row>
    <row r="522" spans="5:69" ht="16.5" hidden="1" x14ac:dyDescent="0.3">
      <c r="E522" s="300" t="s">
        <v>760</v>
      </c>
      <c r="F522" s="300" t="s">
        <v>651</v>
      </c>
      <c r="G522" s="300">
        <v>20200101</v>
      </c>
      <c r="H522" s="300">
        <v>2020</v>
      </c>
      <c r="I522" s="300">
        <v>52</v>
      </c>
      <c r="J522" s="300">
        <v>2020</v>
      </c>
      <c r="K522" s="300">
        <v>180</v>
      </c>
      <c r="L522" s="300" t="s">
        <v>872</v>
      </c>
      <c r="M522" s="300" t="s">
        <v>486</v>
      </c>
      <c r="N522" s="300" t="s">
        <v>660</v>
      </c>
      <c r="O522" s="300" t="s">
        <v>762</v>
      </c>
      <c r="P522" s="300">
        <v>0</v>
      </c>
      <c r="Q522" s="300" t="s">
        <v>763</v>
      </c>
      <c r="R522" s="300" t="s">
        <v>764</v>
      </c>
      <c r="S522" s="300">
        <v>0</v>
      </c>
      <c r="T522" s="300" t="s">
        <v>763</v>
      </c>
      <c r="U522" s="300" t="s">
        <v>764</v>
      </c>
      <c r="V522" s="300" t="s">
        <v>1123</v>
      </c>
      <c r="W522" s="300" t="s">
        <v>766</v>
      </c>
      <c r="X522" s="300" t="b">
        <v>1</v>
      </c>
      <c r="Y522" s="300">
        <v>310230</v>
      </c>
      <c r="Z522" s="300" t="s">
        <v>834</v>
      </c>
      <c r="AA522" s="300" t="s">
        <v>507</v>
      </c>
      <c r="AB522" s="300" t="s">
        <v>508</v>
      </c>
      <c r="AC522" s="300" t="s">
        <v>508</v>
      </c>
      <c r="AD522" s="300">
        <v>6</v>
      </c>
      <c r="AE522" s="300" t="b">
        <v>1</v>
      </c>
      <c r="AF522" s="300" t="s">
        <v>768</v>
      </c>
      <c r="AG522" s="300" t="s">
        <v>769</v>
      </c>
      <c r="AH522" s="300">
        <v>0</v>
      </c>
      <c r="AI522" s="300">
        <v>0</v>
      </c>
      <c r="AJ522" s="300" t="s">
        <v>770</v>
      </c>
      <c r="AK522" s="300">
        <v>8</v>
      </c>
      <c r="AL522" s="300" t="s">
        <v>814</v>
      </c>
      <c r="AM522" s="300">
        <v>47628795</v>
      </c>
      <c r="AN522" s="300" t="b">
        <v>0</v>
      </c>
      <c r="AO522" s="300">
        <v>8</v>
      </c>
      <c r="AP522" s="300" t="s">
        <v>814</v>
      </c>
      <c r="AQ522" s="300">
        <v>47628795</v>
      </c>
      <c r="AR522" s="300" t="b">
        <v>0</v>
      </c>
      <c r="AS522" s="300">
        <v>47628795</v>
      </c>
      <c r="AT522" s="300" t="b">
        <v>0</v>
      </c>
      <c r="AU522" s="300">
        <v>0</v>
      </c>
      <c r="AV522" s="300" t="b">
        <v>0</v>
      </c>
      <c r="AW522" s="300" t="s">
        <v>1216</v>
      </c>
      <c r="AX522" s="300">
        <v>0</v>
      </c>
      <c r="AY522" s="300" t="s">
        <v>1216</v>
      </c>
      <c r="AZ522" s="300">
        <v>0</v>
      </c>
      <c r="BA522" s="300" t="b">
        <v>0</v>
      </c>
      <c r="BB522" s="300" t="b">
        <v>1</v>
      </c>
      <c r="BC522"/>
      <c r="BD522"/>
      <c r="BE522"/>
      <c r="BF522"/>
      <c r="BG522"/>
      <c r="BH522"/>
      <c r="BI522"/>
      <c r="BJ522"/>
      <c r="BK522"/>
      <c r="BL522"/>
      <c r="BM522"/>
      <c r="BN522"/>
      <c r="BO522"/>
      <c r="BP522"/>
      <c r="BQ522"/>
    </row>
    <row r="523" spans="5:69" ht="16.5" hidden="1" x14ac:dyDescent="0.3">
      <c r="E523" s="300" t="s">
        <v>760</v>
      </c>
      <c r="F523" s="300" t="s">
        <v>651</v>
      </c>
      <c r="G523" s="300">
        <v>20200101</v>
      </c>
      <c r="H523" s="300">
        <v>2020</v>
      </c>
      <c r="I523" s="300">
        <v>52</v>
      </c>
      <c r="J523" s="300">
        <v>2020</v>
      </c>
      <c r="K523" s="300">
        <v>180</v>
      </c>
      <c r="L523" s="300" t="s">
        <v>872</v>
      </c>
      <c r="M523" s="300" t="s">
        <v>486</v>
      </c>
      <c r="N523" s="300" t="s">
        <v>660</v>
      </c>
      <c r="O523" s="300" t="s">
        <v>762</v>
      </c>
      <c r="P523" s="300">
        <v>156</v>
      </c>
      <c r="Q523" s="300" t="s">
        <v>773</v>
      </c>
      <c r="R523" s="300" t="s">
        <v>774</v>
      </c>
      <c r="S523" s="300">
        <v>0</v>
      </c>
      <c r="T523" s="300" t="s">
        <v>763</v>
      </c>
      <c r="U523" s="300" t="s">
        <v>764</v>
      </c>
      <c r="V523" s="300" t="s">
        <v>1123</v>
      </c>
      <c r="W523" s="300" t="s">
        <v>766</v>
      </c>
      <c r="X523" s="300" t="b">
        <v>1</v>
      </c>
      <c r="Y523" s="300">
        <v>310230</v>
      </c>
      <c r="Z523" s="300" t="s">
        <v>834</v>
      </c>
      <c r="AA523" s="300" t="s">
        <v>507</v>
      </c>
      <c r="AB523" s="300" t="s">
        <v>508</v>
      </c>
      <c r="AC523" s="300" t="s">
        <v>508</v>
      </c>
      <c r="AD523" s="300">
        <v>6</v>
      </c>
      <c r="AE523" s="300" t="b">
        <v>1</v>
      </c>
      <c r="AF523" s="300" t="s">
        <v>768</v>
      </c>
      <c r="AG523" s="300" t="s">
        <v>769</v>
      </c>
      <c r="AH523" s="300">
        <v>0</v>
      </c>
      <c r="AI523" s="300">
        <v>0</v>
      </c>
      <c r="AJ523" s="300" t="s">
        <v>770</v>
      </c>
      <c r="AK523" s="300">
        <v>8</v>
      </c>
      <c r="AL523" s="300" t="s">
        <v>814</v>
      </c>
      <c r="AM523" s="300">
        <v>3592222</v>
      </c>
      <c r="AN523" s="300" t="b">
        <v>0</v>
      </c>
      <c r="AO523" s="300">
        <v>8</v>
      </c>
      <c r="AP523" s="300" t="s">
        <v>814</v>
      </c>
      <c r="AQ523" s="300">
        <v>3592222</v>
      </c>
      <c r="AR523" s="300" t="b">
        <v>0</v>
      </c>
      <c r="AS523" s="300">
        <v>3592222</v>
      </c>
      <c r="AT523" s="300" t="b">
        <v>0</v>
      </c>
      <c r="AU523" s="300">
        <v>0</v>
      </c>
      <c r="AV523" s="300" t="b">
        <v>0</v>
      </c>
      <c r="AW523" s="300" t="s">
        <v>1217</v>
      </c>
      <c r="AX523" s="300">
        <v>0</v>
      </c>
      <c r="AY523" s="300" t="s">
        <v>1217</v>
      </c>
      <c r="AZ523" s="300">
        <v>0</v>
      </c>
      <c r="BA523" s="300" t="b">
        <v>0</v>
      </c>
      <c r="BB523" s="300" t="b">
        <v>1</v>
      </c>
      <c r="BC523"/>
      <c r="BD523"/>
      <c r="BE523"/>
      <c r="BF523"/>
      <c r="BG523"/>
      <c r="BH523"/>
      <c r="BI523"/>
      <c r="BJ523"/>
      <c r="BK523"/>
      <c r="BL523"/>
      <c r="BM523"/>
      <c r="BN523"/>
      <c r="BO523"/>
      <c r="BP523"/>
      <c r="BQ523"/>
    </row>
    <row r="524" spans="5:69" ht="16.5" hidden="1" x14ac:dyDescent="0.3">
      <c r="E524" s="300" t="s">
        <v>760</v>
      </c>
      <c r="F524" s="300" t="s">
        <v>651</v>
      </c>
      <c r="G524" s="300">
        <v>20200101</v>
      </c>
      <c r="H524" s="300">
        <v>2020</v>
      </c>
      <c r="I524" s="300">
        <v>52</v>
      </c>
      <c r="J524" s="300">
        <v>2020</v>
      </c>
      <c r="K524" s="300">
        <v>180</v>
      </c>
      <c r="L524" s="300" t="s">
        <v>872</v>
      </c>
      <c r="M524" s="300" t="s">
        <v>486</v>
      </c>
      <c r="N524" s="300" t="s">
        <v>660</v>
      </c>
      <c r="O524" s="300" t="s">
        <v>762</v>
      </c>
      <c r="P524" s="300">
        <v>440</v>
      </c>
      <c r="Q524" s="300" t="s">
        <v>897</v>
      </c>
      <c r="R524" s="300" t="s">
        <v>898</v>
      </c>
      <c r="S524" s="300">
        <v>0</v>
      </c>
      <c r="T524" s="300" t="s">
        <v>763</v>
      </c>
      <c r="U524" s="300" t="s">
        <v>764</v>
      </c>
      <c r="V524" s="300" t="s">
        <v>1123</v>
      </c>
      <c r="W524" s="300" t="s">
        <v>766</v>
      </c>
      <c r="X524" s="300" t="b">
        <v>1</v>
      </c>
      <c r="Y524" s="300">
        <v>310230</v>
      </c>
      <c r="Z524" s="300" t="s">
        <v>834</v>
      </c>
      <c r="AA524" s="300" t="s">
        <v>507</v>
      </c>
      <c r="AB524" s="300" t="s">
        <v>508</v>
      </c>
      <c r="AC524" s="300" t="s">
        <v>508</v>
      </c>
      <c r="AD524" s="300">
        <v>6</v>
      </c>
      <c r="AE524" s="300" t="b">
        <v>1</v>
      </c>
      <c r="AF524" s="300" t="s">
        <v>768</v>
      </c>
      <c r="AG524" s="300" t="s">
        <v>769</v>
      </c>
      <c r="AH524" s="300">
        <v>0</v>
      </c>
      <c r="AI524" s="300">
        <v>0</v>
      </c>
      <c r="AJ524" s="300" t="s">
        <v>770</v>
      </c>
      <c r="AK524" s="300">
        <v>8</v>
      </c>
      <c r="AL524" s="300" t="s">
        <v>814</v>
      </c>
      <c r="AM524" s="300">
        <v>1200000</v>
      </c>
      <c r="AN524" s="300" t="b">
        <v>0</v>
      </c>
      <c r="AO524" s="300">
        <v>8</v>
      </c>
      <c r="AP524" s="300" t="s">
        <v>814</v>
      </c>
      <c r="AQ524" s="300">
        <v>1200000</v>
      </c>
      <c r="AR524" s="300" t="b">
        <v>0</v>
      </c>
      <c r="AS524" s="300">
        <v>1200000</v>
      </c>
      <c r="AT524" s="300" t="b">
        <v>0</v>
      </c>
      <c r="AU524" s="300">
        <v>0</v>
      </c>
      <c r="AV524" s="300" t="b">
        <v>0</v>
      </c>
      <c r="AW524" s="300" t="s">
        <v>1181</v>
      </c>
      <c r="AX524" s="300">
        <v>0</v>
      </c>
      <c r="AY524" s="300" t="s">
        <v>1181</v>
      </c>
      <c r="AZ524" s="300">
        <v>0</v>
      </c>
      <c r="BA524" s="300" t="b">
        <v>0</v>
      </c>
      <c r="BB524" s="300" t="b">
        <v>1</v>
      </c>
      <c r="BC524"/>
      <c r="BD524"/>
      <c r="BE524"/>
      <c r="BF524"/>
      <c r="BG524"/>
      <c r="BH524"/>
      <c r="BI524"/>
      <c r="BJ524"/>
      <c r="BK524"/>
      <c r="BL524"/>
      <c r="BM524"/>
      <c r="BN524"/>
      <c r="BO524"/>
      <c r="BP524"/>
      <c r="BQ524"/>
    </row>
    <row r="525" spans="5:69" ht="16.5" hidden="1" x14ac:dyDescent="0.3">
      <c r="E525" s="300" t="s">
        <v>760</v>
      </c>
      <c r="F525" s="300" t="s">
        <v>651</v>
      </c>
      <c r="G525" s="300">
        <v>20200101</v>
      </c>
      <c r="H525" s="300">
        <v>2020</v>
      </c>
      <c r="I525" s="300">
        <v>52</v>
      </c>
      <c r="J525" s="300">
        <v>2020</v>
      </c>
      <c r="K525" s="300">
        <v>180</v>
      </c>
      <c r="L525" s="300" t="s">
        <v>872</v>
      </c>
      <c r="M525" s="300" t="s">
        <v>486</v>
      </c>
      <c r="N525" s="300" t="s">
        <v>660</v>
      </c>
      <c r="O525" s="300" t="s">
        <v>762</v>
      </c>
      <c r="P525" s="300">
        <v>508</v>
      </c>
      <c r="Q525" s="300" t="s">
        <v>903</v>
      </c>
      <c r="R525" s="300" t="s">
        <v>443</v>
      </c>
      <c r="S525" s="300">
        <v>0</v>
      </c>
      <c r="T525" s="300" t="s">
        <v>763</v>
      </c>
      <c r="U525" s="300" t="s">
        <v>764</v>
      </c>
      <c r="V525" s="300" t="s">
        <v>1123</v>
      </c>
      <c r="W525" s="300" t="s">
        <v>766</v>
      </c>
      <c r="X525" s="300" t="b">
        <v>1</v>
      </c>
      <c r="Y525" s="300">
        <v>310230</v>
      </c>
      <c r="Z525" s="300" t="s">
        <v>834</v>
      </c>
      <c r="AA525" s="300" t="s">
        <v>507</v>
      </c>
      <c r="AB525" s="300" t="s">
        <v>508</v>
      </c>
      <c r="AC525" s="300" t="s">
        <v>508</v>
      </c>
      <c r="AD525" s="300">
        <v>6</v>
      </c>
      <c r="AE525" s="300" t="b">
        <v>1</v>
      </c>
      <c r="AF525" s="300" t="s">
        <v>768</v>
      </c>
      <c r="AG525" s="300" t="s">
        <v>769</v>
      </c>
      <c r="AH525" s="300">
        <v>0</v>
      </c>
      <c r="AI525" s="300">
        <v>0</v>
      </c>
      <c r="AJ525" s="300" t="s">
        <v>770</v>
      </c>
      <c r="AK525" s="300">
        <v>8</v>
      </c>
      <c r="AL525" s="300" t="s">
        <v>814</v>
      </c>
      <c r="AM525" s="300">
        <v>205750</v>
      </c>
      <c r="AN525" s="300" t="b">
        <v>0</v>
      </c>
      <c r="AO525" s="300">
        <v>8</v>
      </c>
      <c r="AP525" s="300" t="s">
        <v>814</v>
      </c>
      <c r="AQ525" s="300">
        <v>205750</v>
      </c>
      <c r="AR525" s="300" t="b">
        <v>0</v>
      </c>
      <c r="AS525" s="300">
        <v>205750</v>
      </c>
      <c r="AT525" s="300" t="b">
        <v>0</v>
      </c>
      <c r="AU525" s="300">
        <v>0</v>
      </c>
      <c r="AV525" s="300" t="b">
        <v>0</v>
      </c>
      <c r="AW525" s="300" t="s">
        <v>1218</v>
      </c>
      <c r="AX525" s="300">
        <v>0</v>
      </c>
      <c r="AY525" s="300" t="s">
        <v>1218</v>
      </c>
      <c r="AZ525" s="300">
        <v>0</v>
      </c>
      <c r="BA525" s="300" t="b">
        <v>0</v>
      </c>
      <c r="BB525" s="300" t="b">
        <v>1</v>
      </c>
      <c r="BC525"/>
      <c r="BD525"/>
      <c r="BE525"/>
      <c r="BF525"/>
      <c r="BG525"/>
      <c r="BH525"/>
      <c r="BI525"/>
      <c r="BJ525"/>
      <c r="BK525"/>
      <c r="BL525"/>
      <c r="BM525"/>
      <c r="BN525"/>
      <c r="BO525"/>
      <c r="BP525"/>
      <c r="BQ525"/>
    </row>
    <row r="526" spans="5:69" ht="16.5" hidden="1" x14ac:dyDescent="0.3">
      <c r="E526" s="300" t="s">
        <v>760</v>
      </c>
      <c r="F526" s="300" t="s">
        <v>651</v>
      </c>
      <c r="G526" s="300">
        <v>20200101</v>
      </c>
      <c r="H526" s="300">
        <v>2020</v>
      </c>
      <c r="I526" s="300">
        <v>52</v>
      </c>
      <c r="J526" s="300">
        <v>2020</v>
      </c>
      <c r="K526" s="300">
        <v>180</v>
      </c>
      <c r="L526" s="300" t="s">
        <v>872</v>
      </c>
      <c r="M526" s="300" t="s">
        <v>486</v>
      </c>
      <c r="N526" s="300" t="s">
        <v>660</v>
      </c>
      <c r="O526" s="300" t="s">
        <v>762</v>
      </c>
      <c r="P526" s="300">
        <v>643</v>
      </c>
      <c r="Q526" s="300" t="s">
        <v>793</v>
      </c>
      <c r="R526" s="300" t="s">
        <v>794</v>
      </c>
      <c r="S526" s="300">
        <v>0</v>
      </c>
      <c r="T526" s="300" t="s">
        <v>763</v>
      </c>
      <c r="U526" s="300" t="s">
        <v>764</v>
      </c>
      <c r="V526" s="300" t="s">
        <v>1123</v>
      </c>
      <c r="W526" s="300" t="s">
        <v>766</v>
      </c>
      <c r="X526" s="300" t="b">
        <v>1</v>
      </c>
      <c r="Y526" s="300">
        <v>310230</v>
      </c>
      <c r="Z526" s="300" t="s">
        <v>834</v>
      </c>
      <c r="AA526" s="300" t="s">
        <v>507</v>
      </c>
      <c r="AB526" s="300" t="s">
        <v>508</v>
      </c>
      <c r="AC526" s="300" t="s">
        <v>508</v>
      </c>
      <c r="AD526" s="300">
        <v>6</v>
      </c>
      <c r="AE526" s="300" t="b">
        <v>1</v>
      </c>
      <c r="AF526" s="300" t="s">
        <v>768</v>
      </c>
      <c r="AG526" s="300" t="s">
        <v>769</v>
      </c>
      <c r="AH526" s="300">
        <v>0</v>
      </c>
      <c r="AI526" s="300">
        <v>0</v>
      </c>
      <c r="AJ526" s="300" t="s">
        <v>770</v>
      </c>
      <c r="AK526" s="300">
        <v>8</v>
      </c>
      <c r="AL526" s="300" t="s">
        <v>814</v>
      </c>
      <c r="AM526" s="300">
        <v>10253232</v>
      </c>
      <c r="AN526" s="300" t="b">
        <v>0</v>
      </c>
      <c r="AO526" s="300">
        <v>8</v>
      </c>
      <c r="AP526" s="300" t="s">
        <v>814</v>
      </c>
      <c r="AQ526" s="300">
        <v>10253232</v>
      </c>
      <c r="AR526" s="300" t="b">
        <v>0</v>
      </c>
      <c r="AS526" s="300">
        <v>10253232</v>
      </c>
      <c r="AT526" s="300" t="b">
        <v>0</v>
      </c>
      <c r="AU526" s="300">
        <v>0</v>
      </c>
      <c r="AV526" s="300" t="b">
        <v>0</v>
      </c>
      <c r="AW526" s="300" t="s">
        <v>1219</v>
      </c>
      <c r="AX526" s="300">
        <v>0</v>
      </c>
      <c r="AY526" s="300" t="s">
        <v>1219</v>
      </c>
      <c r="AZ526" s="300">
        <v>0</v>
      </c>
      <c r="BA526" s="300" t="b">
        <v>0</v>
      </c>
      <c r="BB526" s="300" t="b">
        <v>1</v>
      </c>
      <c r="BC526"/>
      <c r="BD526"/>
      <c r="BE526"/>
      <c r="BF526"/>
      <c r="BG526"/>
      <c r="BH526"/>
      <c r="BI526"/>
      <c r="BJ526"/>
      <c r="BK526"/>
      <c r="BL526"/>
      <c r="BM526"/>
      <c r="BN526"/>
      <c r="BO526"/>
      <c r="BP526"/>
      <c r="BQ526"/>
    </row>
    <row r="527" spans="5:69" ht="16.5" hidden="1" x14ac:dyDescent="0.3">
      <c r="E527" s="300" t="s">
        <v>760</v>
      </c>
      <c r="F527" s="300" t="s">
        <v>651</v>
      </c>
      <c r="G527" s="300">
        <v>20200101</v>
      </c>
      <c r="H527" s="300">
        <v>2020</v>
      </c>
      <c r="I527" s="300">
        <v>52</v>
      </c>
      <c r="J527" s="300">
        <v>2020</v>
      </c>
      <c r="K527" s="300">
        <v>180</v>
      </c>
      <c r="L527" s="300" t="s">
        <v>872</v>
      </c>
      <c r="M527" s="300" t="s">
        <v>486</v>
      </c>
      <c r="N527" s="300" t="s">
        <v>660</v>
      </c>
      <c r="O527" s="300" t="s">
        <v>762</v>
      </c>
      <c r="P527" s="300">
        <v>704</v>
      </c>
      <c r="Q527" s="300" t="s">
        <v>914</v>
      </c>
      <c r="R527" s="300" t="s">
        <v>915</v>
      </c>
      <c r="S527" s="300">
        <v>0</v>
      </c>
      <c r="T527" s="300" t="s">
        <v>763</v>
      </c>
      <c r="U527" s="300" t="s">
        <v>764</v>
      </c>
      <c r="V527" s="300" t="s">
        <v>1123</v>
      </c>
      <c r="W527" s="300" t="s">
        <v>766</v>
      </c>
      <c r="X527" s="300" t="b">
        <v>1</v>
      </c>
      <c r="Y527" s="300">
        <v>310230</v>
      </c>
      <c r="Z527" s="300" t="s">
        <v>834</v>
      </c>
      <c r="AA527" s="300" t="s">
        <v>507</v>
      </c>
      <c r="AB527" s="300" t="s">
        <v>508</v>
      </c>
      <c r="AC527" s="300" t="s">
        <v>508</v>
      </c>
      <c r="AD527" s="300">
        <v>6</v>
      </c>
      <c r="AE527" s="300" t="b">
        <v>1</v>
      </c>
      <c r="AF527" s="300" t="s">
        <v>768</v>
      </c>
      <c r="AG527" s="300" t="s">
        <v>769</v>
      </c>
      <c r="AH527" s="300">
        <v>0</v>
      </c>
      <c r="AI527" s="300">
        <v>0</v>
      </c>
      <c r="AJ527" s="300" t="s">
        <v>770</v>
      </c>
      <c r="AK527" s="300">
        <v>8</v>
      </c>
      <c r="AL527" s="300" t="s">
        <v>814</v>
      </c>
      <c r="AM527" s="300">
        <v>8963120</v>
      </c>
      <c r="AN527" s="300" t="b">
        <v>0</v>
      </c>
      <c r="AO527" s="300">
        <v>8</v>
      </c>
      <c r="AP527" s="300" t="s">
        <v>814</v>
      </c>
      <c r="AQ527" s="300">
        <v>8963120</v>
      </c>
      <c r="AR527" s="300" t="b">
        <v>0</v>
      </c>
      <c r="AS527" s="300">
        <v>8963120</v>
      </c>
      <c r="AT527" s="300" t="b">
        <v>0</v>
      </c>
      <c r="AU527" s="300">
        <v>0</v>
      </c>
      <c r="AV527" s="300" t="b">
        <v>0</v>
      </c>
      <c r="AW527" s="300" t="s">
        <v>1185</v>
      </c>
      <c r="AX527" s="300">
        <v>0</v>
      </c>
      <c r="AY527" s="300" t="s">
        <v>1185</v>
      </c>
      <c r="AZ527" s="300">
        <v>0</v>
      </c>
      <c r="BA527" s="300" t="b">
        <v>0</v>
      </c>
      <c r="BB527" s="300" t="b">
        <v>1</v>
      </c>
      <c r="BC527"/>
      <c r="BD527"/>
      <c r="BE527"/>
      <c r="BF527"/>
      <c r="BG527"/>
      <c r="BH527"/>
      <c r="BI527"/>
      <c r="BJ527"/>
      <c r="BK527"/>
      <c r="BL527"/>
      <c r="BM527"/>
      <c r="BN527"/>
      <c r="BO527"/>
      <c r="BP527"/>
      <c r="BQ527"/>
    </row>
    <row r="528" spans="5:69" ht="16.5" hidden="1" x14ac:dyDescent="0.3">
      <c r="E528" s="300" t="s">
        <v>760</v>
      </c>
      <c r="F528" s="300" t="s">
        <v>651</v>
      </c>
      <c r="G528" s="300">
        <v>20200101</v>
      </c>
      <c r="H528" s="300">
        <v>2020</v>
      </c>
      <c r="I528" s="300">
        <v>52</v>
      </c>
      <c r="J528" s="300">
        <v>2020</v>
      </c>
      <c r="K528" s="300">
        <v>180</v>
      </c>
      <c r="L528" s="300" t="s">
        <v>872</v>
      </c>
      <c r="M528" s="300" t="s">
        <v>486</v>
      </c>
      <c r="N528" s="300" t="s">
        <v>660</v>
      </c>
      <c r="O528" s="300" t="s">
        <v>762</v>
      </c>
      <c r="P528" s="300">
        <v>710</v>
      </c>
      <c r="Q528" s="300" t="s">
        <v>917</v>
      </c>
      <c r="R528" s="300" t="s">
        <v>425</v>
      </c>
      <c r="S528" s="300">
        <v>0</v>
      </c>
      <c r="T528" s="300" t="s">
        <v>763</v>
      </c>
      <c r="U528" s="300" t="s">
        <v>764</v>
      </c>
      <c r="V528" s="300" t="s">
        <v>1123</v>
      </c>
      <c r="W528" s="300" t="s">
        <v>766</v>
      </c>
      <c r="X528" s="300" t="b">
        <v>1</v>
      </c>
      <c r="Y528" s="300">
        <v>310230</v>
      </c>
      <c r="Z528" s="300" t="s">
        <v>834</v>
      </c>
      <c r="AA528" s="300" t="s">
        <v>507</v>
      </c>
      <c r="AB528" s="300" t="s">
        <v>508</v>
      </c>
      <c r="AC528" s="300" t="s">
        <v>508</v>
      </c>
      <c r="AD528" s="300">
        <v>6</v>
      </c>
      <c r="AE528" s="300" t="b">
        <v>1</v>
      </c>
      <c r="AF528" s="300" t="s">
        <v>768</v>
      </c>
      <c r="AG528" s="300" t="s">
        <v>769</v>
      </c>
      <c r="AH528" s="300">
        <v>0</v>
      </c>
      <c r="AI528" s="300">
        <v>0</v>
      </c>
      <c r="AJ528" s="300" t="s">
        <v>770</v>
      </c>
      <c r="AK528" s="300">
        <v>8</v>
      </c>
      <c r="AL528" s="300" t="s">
        <v>814</v>
      </c>
      <c r="AM528" s="300">
        <v>23043471</v>
      </c>
      <c r="AN528" s="300" t="b">
        <v>0</v>
      </c>
      <c r="AO528" s="300">
        <v>8</v>
      </c>
      <c r="AP528" s="300" t="s">
        <v>814</v>
      </c>
      <c r="AQ528" s="300">
        <v>23043471</v>
      </c>
      <c r="AR528" s="300" t="b">
        <v>0</v>
      </c>
      <c r="AS528" s="300">
        <v>23043471</v>
      </c>
      <c r="AT528" s="300" t="b">
        <v>0</v>
      </c>
      <c r="AU528" s="300">
        <v>0</v>
      </c>
      <c r="AV528" s="300" t="b">
        <v>0</v>
      </c>
      <c r="AW528" s="300" t="s">
        <v>1220</v>
      </c>
      <c r="AX528" s="300">
        <v>0</v>
      </c>
      <c r="AY528" s="300" t="s">
        <v>1220</v>
      </c>
      <c r="AZ528" s="300">
        <v>0</v>
      </c>
      <c r="BA528" s="300" t="b">
        <v>0</v>
      </c>
      <c r="BB528" s="300" t="b">
        <v>1</v>
      </c>
      <c r="BC528"/>
      <c r="BD528"/>
      <c r="BE528"/>
      <c r="BF528"/>
      <c r="BG528"/>
      <c r="BH528"/>
      <c r="BI528"/>
      <c r="BJ528"/>
      <c r="BK528"/>
      <c r="BL528"/>
      <c r="BM528"/>
      <c r="BN528"/>
      <c r="BO528"/>
      <c r="BP528"/>
      <c r="BQ528"/>
    </row>
    <row r="529" spans="5:69" ht="16.5" hidden="1" x14ac:dyDescent="0.3">
      <c r="E529" s="300" t="s">
        <v>760</v>
      </c>
      <c r="F529" s="300" t="s">
        <v>651</v>
      </c>
      <c r="G529" s="300">
        <v>20200101</v>
      </c>
      <c r="H529" s="300">
        <v>2020</v>
      </c>
      <c r="I529" s="300">
        <v>52</v>
      </c>
      <c r="J529" s="300">
        <v>2020</v>
      </c>
      <c r="K529" s="300">
        <v>180</v>
      </c>
      <c r="L529" s="300" t="s">
        <v>872</v>
      </c>
      <c r="M529" s="300" t="s">
        <v>486</v>
      </c>
      <c r="N529" s="300" t="s">
        <v>660</v>
      </c>
      <c r="O529" s="300" t="s">
        <v>762</v>
      </c>
      <c r="P529" s="300">
        <v>752</v>
      </c>
      <c r="Q529" s="300" t="s">
        <v>804</v>
      </c>
      <c r="R529" s="300" t="s">
        <v>805</v>
      </c>
      <c r="S529" s="300">
        <v>0</v>
      </c>
      <c r="T529" s="300" t="s">
        <v>763</v>
      </c>
      <c r="U529" s="300" t="s">
        <v>764</v>
      </c>
      <c r="V529" s="300" t="s">
        <v>1123</v>
      </c>
      <c r="W529" s="300" t="s">
        <v>766</v>
      </c>
      <c r="X529" s="300" t="b">
        <v>1</v>
      </c>
      <c r="Y529" s="300">
        <v>310230</v>
      </c>
      <c r="Z529" s="300" t="s">
        <v>834</v>
      </c>
      <c r="AA529" s="300" t="s">
        <v>507</v>
      </c>
      <c r="AB529" s="300" t="s">
        <v>508</v>
      </c>
      <c r="AC529" s="300" t="s">
        <v>508</v>
      </c>
      <c r="AD529" s="300">
        <v>6</v>
      </c>
      <c r="AE529" s="300" t="b">
        <v>1</v>
      </c>
      <c r="AF529" s="300" t="s">
        <v>768</v>
      </c>
      <c r="AG529" s="300" t="s">
        <v>769</v>
      </c>
      <c r="AH529" s="300">
        <v>0</v>
      </c>
      <c r="AI529" s="300">
        <v>0</v>
      </c>
      <c r="AJ529" s="300" t="s">
        <v>770</v>
      </c>
      <c r="AK529" s="300">
        <v>8</v>
      </c>
      <c r="AL529" s="300" t="s">
        <v>814</v>
      </c>
      <c r="AM529" s="300">
        <v>44100</v>
      </c>
      <c r="AN529" s="300" t="b">
        <v>0</v>
      </c>
      <c r="AO529" s="300">
        <v>8</v>
      </c>
      <c r="AP529" s="300" t="s">
        <v>814</v>
      </c>
      <c r="AQ529" s="300">
        <v>44100</v>
      </c>
      <c r="AR529" s="300" t="b">
        <v>0</v>
      </c>
      <c r="AS529" s="300">
        <v>44100</v>
      </c>
      <c r="AT529" s="300" t="b">
        <v>0</v>
      </c>
      <c r="AU529" s="300">
        <v>0</v>
      </c>
      <c r="AV529" s="300" t="b">
        <v>0</v>
      </c>
      <c r="AW529" s="300" t="s">
        <v>1149</v>
      </c>
      <c r="AX529" s="300">
        <v>0</v>
      </c>
      <c r="AY529" s="300" t="s">
        <v>1149</v>
      </c>
      <c r="AZ529" s="300">
        <v>0</v>
      </c>
      <c r="BA529" s="300" t="b">
        <v>0</v>
      </c>
      <c r="BB529" s="300" t="b">
        <v>1</v>
      </c>
      <c r="BC529"/>
      <c r="BD529"/>
      <c r="BE529"/>
      <c r="BF529"/>
      <c r="BG529"/>
      <c r="BH529"/>
      <c r="BI529"/>
      <c r="BJ529"/>
      <c r="BK529"/>
      <c r="BL529"/>
      <c r="BM529"/>
      <c r="BN529"/>
      <c r="BO529"/>
      <c r="BP529"/>
      <c r="BQ529"/>
    </row>
    <row r="530" spans="5:69" ht="16.5" hidden="1" x14ac:dyDescent="0.3">
      <c r="E530" s="300" t="s">
        <v>760</v>
      </c>
      <c r="F530" s="300" t="s">
        <v>651</v>
      </c>
      <c r="G530" s="300">
        <v>20200101</v>
      </c>
      <c r="H530" s="300">
        <v>2020</v>
      </c>
      <c r="I530" s="300">
        <v>52</v>
      </c>
      <c r="J530" s="300">
        <v>2020</v>
      </c>
      <c r="K530" s="300">
        <v>180</v>
      </c>
      <c r="L530" s="300" t="s">
        <v>872</v>
      </c>
      <c r="M530" s="300" t="s">
        <v>486</v>
      </c>
      <c r="N530" s="300" t="s">
        <v>660</v>
      </c>
      <c r="O530" s="300" t="s">
        <v>762</v>
      </c>
      <c r="P530" s="300">
        <v>818</v>
      </c>
      <c r="Q530" s="300" t="s">
        <v>935</v>
      </c>
      <c r="R530" s="300" t="s">
        <v>427</v>
      </c>
      <c r="S530" s="300">
        <v>0</v>
      </c>
      <c r="T530" s="300" t="s">
        <v>763</v>
      </c>
      <c r="U530" s="300" t="s">
        <v>764</v>
      </c>
      <c r="V530" s="300" t="s">
        <v>1123</v>
      </c>
      <c r="W530" s="300" t="s">
        <v>766</v>
      </c>
      <c r="X530" s="300" t="b">
        <v>1</v>
      </c>
      <c r="Y530" s="300">
        <v>310230</v>
      </c>
      <c r="Z530" s="300" t="s">
        <v>834</v>
      </c>
      <c r="AA530" s="300" t="s">
        <v>507</v>
      </c>
      <c r="AB530" s="300" t="s">
        <v>508</v>
      </c>
      <c r="AC530" s="300" t="s">
        <v>508</v>
      </c>
      <c r="AD530" s="300">
        <v>6</v>
      </c>
      <c r="AE530" s="300" t="b">
        <v>1</v>
      </c>
      <c r="AF530" s="300" t="s">
        <v>768</v>
      </c>
      <c r="AG530" s="300" t="s">
        <v>769</v>
      </c>
      <c r="AH530" s="300">
        <v>0</v>
      </c>
      <c r="AI530" s="300">
        <v>0</v>
      </c>
      <c r="AJ530" s="300" t="s">
        <v>770</v>
      </c>
      <c r="AK530" s="300">
        <v>8</v>
      </c>
      <c r="AL530" s="300" t="s">
        <v>814</v>
      </c>
      <c r="AM530" s="300">
        <v>110500</v>
      </c>
      <c r="AN530" s="300" t="b">
        <v>0</v>
      </c>
      <c r="AO530" s="300">
        <v>8</v>
      </c>
      <c r="AP530" s="300" t="s">
        <v>814</v>
      </c>
      <c r="AQ530" s="300">
        <v>110500</v>
      </c>
      <c r="AR530" s="300" t="b">
        <v>0</v>
      </c>
      <c r="AS530" s="300">
        <v>110500</v>
      </c>
      <c r="AT530" s="300" t="b">
        <v>0</v>
      </c>
      <c r="AU530" s="300">
        <v>0</v>
      </c>
      <c r="AV530" s="300" t="b">
        <v>0</v>
      </c>
      <c r="AW530" s="300" t="s">
        <v>1153</v>
      </c>
      <c r="AX530" s="300">
        <v>0</v>
      </c>
      <c r="AY530" s="300" t="s">
        <v>1153</v>
      </c>
      <c r="AZ530" s="300">
        <v>0</v>
      </c>
      <c r="BA530" s="300" t="b">
        <v>0</v>
      </c>
      <c r="BB530" s="300" t="b">
        <v>1</v>
      </c>
      <c r="BC530"/>
      <c r="BD530"/>
      <c r="BE530"/>
      <c r="BF530"/>
      <c r="BG530"/>
      <c r="BH530"/>
      <c r="BI530"/>
      <c r="BJ530"/>
      <c r="BK530"/>
      <c r="BL530"/>
      <c r="BM530"/>
      <c r="BN530"/>
      <c r="BO530"/>
      <c r="BP530"/>
      <c r="BQ530"/>
    </row>
    <row r="531" spans="5:69" ht="16.5" hidden="1" x14ac:dyDescent="0.3">
      <c r="E531" s="300" t="s">
        <v>760</v>
      </c>
      <c r="F531" s="300" t="s">
        <v>651</v>
      </c>
      <c r="G531" s="300">
        <v>20200101</v>
      </c>
      <c r="H531" s="300">
        <v>2020</v>
      </c>
      <c r="I531" s="300">
        <v>52</v>
      </c>
      <c r="J531" s="300">
        <v>2020</v>
      </c>
      <c r="K531" s="300">
        <v>180</v>
      </c>
      <c r="L531" s="300" t="s">
        <v>872</v>
      </c>
      <c r="M531" s="300" t="s">
        <v>486</v>
      </c>
      <c r="N531" s="300" t="s">
        <v>660</v>
      </c>
      <c r="O531" s="300" t="s">
        <v>762</v>
      </c>
      <c r="P531" s="300">
        <v>834</v>
      </c>
      <c r="Q531" s="300" t="s">
        <v>940</v>
      </c>
      <c r="R531" s="300" t="s">
        <v>941</v>
      </c>
      <c r="S531" s="300">
        <v>0</v>
      </c>
      <c r="T531" s="300" t="s">
        <v>763</v>
      </c>
      <c r="U531" s="300" t="s">
        <v>764</v>
      </c>
      <c r="V531" s="300" t="s">
        <v>1123</v>
      </c>
      <c r="W531" s="300" t="s">
        <v>766</v>
      </c>
      <c r="X531" s="300" t="b">
        <v>1</v>
      </c>
      <c r="Y531" s="300">
        <v>310230</v>
      </c>
      <c r="Z531" s="300" t="s">
        <v>834</v>
      </c>
      <c r="AA531" s="300" t="s">
        <v>507</v>
      </c>
      <c r="AB531" s="300" t="s">
        <v>508</v>
      </c>
      <c r="AC531" s="300" t="s">
        <v>508</v>
      </c>
      <c r="AD531" s="300">
        <v>6</v>
      </c>
      <c r="AE531" s="300" t="b">
        <v>1</v>
      </c>
      <c r="AF531" s="300" t="s">
        <v>768</v>
      </c>
      <c r="AG531" s="300" t="s">
        <v>769</v>
      </c>
      <c r="AH531" s="300">
        <v>0</v>
      </c>
      <c r="AI531" s="300">
        <v>0</v>
      </c>
      <c r="AJ531" s="300" t="s">
        <v>770</v>
      </c>
      <c r="AK531" s="300">
        <v>8</v>
      </c>
      <c r="AL531" s="300" t="s">
        <v>814</v>
      </c>
      <c r="AM531" s="300">
        <v>112000</v>
      </c>
      <c r="AN531" s="300" t="b">
        <v>0</v>
      </c>
      <c r="AO531" s="300">
        <v>8</v>
      </c>
      <c r="AP531" s="300" t="s">
        <v>814</v>
      </c>
      <c r="AQ531" s="300">
        <v>112000</v>
      </c>
      <c r="AR531" s="300" t="b">
        <v>0</v>
      </c>
      <c r="AS531" s="300">
        <v>112000</v>
      </c>
      <c r="AT531" s="300" t="b">
        <v>0</v>
      </c>
      <c r="AU531" s="300">
        <v>0</v>
      </c>
      <c r="AV531" s="300" t="b">
        <v>0</v>
      </c>
      <c r="AW531" s="300" t="s">
        <v>1154</v>
      </c>
      <c r="AX531" s="300">
        <v>0</v>
      </c>
      <c r="AY531" s="300" t="s">
        <v>1154</v>
      </c>
      <c r="AZ531" s="300">
        <v>0</v>
      </c>
      <c r="BA531" s="300" t="b">
        <v>0</v>
      </c>
      <c r="BB531" s="300" t="b">
        <v>1</v>
      </c>
      <c r="BC531"/>
      <c r="BD531"/>
      <c r="BE531"/>
      <c r="BF531"/>
      <c r="BG531"/>
      <c r="BH531"/>
      <c r="BI531"/>
      <c r="BJ531"/>
      <c r="BK531"/>
      <c r="BL531"/>
      <c r="BM531"/>
      <c r="BN531"/>
      <c r="BO531"/>
      <c r="BP531"/>
      <c r="BQ531"/>
    </row>
    <row r="532" spans="5:69" ht="16.5" hidden="1" x14ac:dyDescent="0.3">
      <c r="E532" s="300" t="s">
        <v>760</v>
      </c>
      <c r="F532" s="300" t="s">
        <v>651</v>
      </c>
      <c r="G532" s="300">
        <v>20200101</v>
      </c>
      <c r="H532" s="300">
        <v>2020</v>
      </c>
      <c r="I532" s="300">
        <v>52</v>
      </c>
      <c r="J532" s="300">
        <v>2020</v>
      </c>
      <c r="K532" s="300">
        <v>180</v>
      </c>
      <c r="L532" s="300" t="s">
        <v>872</v>
      </c>
      <c r="M532" s="300" t="s">
        <v>486</v>
      </c>
      <c r="N532" s="300" t="s">
        <v>660</v>
      </c>
      <c r="O532" s="300" t="s">
        <v>762</v>
      </c>
      <c r="P532" s="300">
        <v>894</v>
      </c>
      <c r="Q532" s="300" t="s">
        <v>943</v>
      </c>
      <c r="R532" s="300" t="s">
        <v>431</v>
      </c>
      <c r="S532" s="300">
        <v>0</v>
      </c>
      <c r="T532" s="300" t="s">
        <v>763</v>
      </c>
      <c r="U532" s="300" t="s">
        <v>764</v>
      </c>
      <c r="V532" s="300" t="s">
        <v>1123</v>
      </c>
      <c r="W532" s="300" t="s">
        <v>766</v>
      </c>
      <c r="X532" s="300" t="b">
        <v>1</v>
      </c>
      <c r="Y532" s="300">
        <v>310230</v>
      </c>
      <c r="Z532" s="300" t="s">
        <v>834</v>
      </c>
      <c r="AA532" s="300" t="s">
        <v>507</v>
      </c>
      <c r="AB532" s="300" t="s">
        <v>508</v>
      </c>
      <c r="AC532" s="300" t="s">
        <v>508</v>
      </c>
      <c r="AD532" s="300">
        <v>6</v>
      </c>
      <c r="AE532" s="300" t="b">
        <v>1</v>
      </c>
      <c r="AF532" s="300" t="s">
        <v>768</v>
      </c>
      <c r="AG532" s="300" t="s">
        <v>769</v>
      </c>
      <c r="AH532" s="300">
        <v>0</v>
      </c>
      <c r="AI532" s="300">
        <v>0</v>
      </c>
      <c r="AJ532" s="300" t="s">
        <v>770</v>
      </c>
      <c r="AK532" s="300">
        <v>8</v>
      </c>
      <c r="AL532" s="300" t="s">
        <v>814</v>
      </c>
      <c r="AM532" s="300">
        <v>104400</v>
      </c>
      <c r="AN532" s="300" t="b">
        <v>0</v>
      </c>
      <c r="AO532" s="300">
        <v>8</v>
      </c>
      <c r="AP532" s="300" t="s">
        <v>814</v>
      </c>
      <c r="AQ532" s="300">
        <v>104400</v>
      </c>
      <c r="AR532" s="300" t="b">
        <v>0</v>
      </c>
      <c r="AS532" s="300">
        <v>104400</v>
      </c>
      <c r="AT532" s="300" t="b">
        <v>0</v>
      </c>
      <c r="AU532" s="300">
        <v>0</v>
      </c>
      <c r="AV532" s="300" t="b">
        <v>0</v>
      </c>
      <c r="AW532" s="300" t="s">
        <v>1221</v>
      </c>
      <c r="AX532" s="300">
        <v>0</v>
      </c>
      <c r="AY532" s="300" t="s">
        <v>1221</v>
      </c>
      <c r="AZ532" s="300">
        <v>0</v>
      </c>
      <c r="BA532" s="300" t="b">
        <v>0</v>
      </c>
      <c r="BB532" s="300" t="b">
        <v>1</v>
      </c>
      <c r="BC532"/>
      <c r="BD532"/>
      <c r="BE532"/>
      <c r="BF532"/>
      <c r="BG532"/>
      <c r="BH532"/>
      <c r="BI532"/>
      <c r="BJ532"/>
      <c r="BK532"/>
      <c r="BL532"/>
      <c r="BM532"/>
      <c r="BN532"/>
      <c r="BO532"/>
      <c r="BP532"/>
      <c r="BQ532"/>
    </row>
    <row r="533" spans="5:69" ht="16.5" hidden="1" x14ac:dyDescent="0.3">
      <c r="E533" s="300" t="s">
        <v>760</v>
      </c>
      <c r="F533" s="300" t="s">
        <v>651</v>
      </c>
      <c r="G533" s="300">
        <v>20200101</v>
      </c>
      <c r="H533" s="300">
        <v>2020</v>
      </c>
      <c r="I533" s="300">
        <v>52</v>
      </c>
      <c r="J533" s="300">
        <v>2020</v>
      </c>
      <c r="K533" s="300">
        <v>562</v>
      </c>
      <c r="L533" s="300" t="s">
        <v>761</v>
      </c>
      <c r="M533" s="300" t="s">
        <v>451</v>
      </c>
      <c r="N533" s="300" t="s">
        <v>660</v>
      </c>
      <c r="O533" s="300" t="s">
        <v>762</v>
      </c>
      <c r="P533" s="300">
        <v>0</v>
      </c>
      <c r="Q533" s="300" t="s">
        <v>763</v>
      </c>
      <c r="R533" s="300" t="s">
        <v>764</v>
      </c>
      <c r="S533" s="300">
        <v>0</v>
      </c>
      <c r="T533" s="300" t="s">
        <v>763</v>
      </c>
      <c r="U533" s="300" t="s">
        <v>764</v>
      </c>
      <c r="V533" s="300" t="s">
        <v>873</v>
      </c>
      <c r="W533" s="300" t="s">
        <v>766</v>
      </c>
      <c r="X533" s="300" t="b">
        <v>1</v>
      </c>
      <c r="Y533" s="300">
        <v>310230</v>
      </c>
      <c r="Z533" s="300" t="s">
        <v>834</v>
      </c>
      <c r="AA533" s="300" t="s">
        <v>507</v>
      </c>
      <c r="AB533" s="300" t="s">
        <v>508</v>
      </c>
      <c r="AC533" s="300" t="s">
        <v>508</v>
      </c>
      <c r="AD533" s="300">
        <v>6</v>
      </c>
      <c r="AE533" s="300" t="b">
        <v>1</v>
      </c>
      <c r="AF533" s="300" t="s">
        <v>768</v>
      </c>
      <c r="AG533" s="300" t="s">
        <v>769</v>
      </c>
      <c r="AH533" s="300">
        <v>0</v>
      </c>
      <c r="AI533" s="300">
        <v>0</v>
      </c>
      <c r="AJ533" s="300" t="s">
        <v>770</v>
      </c>
      <c r="AK533" s="300">
        <v>8</v>
      </c>
      <c r="AL533" s="300" t="s">
        <v>814</v>
      </c>
      <c r="AM533" s="300">
        <v>4003342</v>
      </c>
      <c r="AN533" s="300" t="b">
        <v>0</v>
      </c>
      <c r="AO533" s="300">
        <v>8</v>
      </c>
      <c r="AP533" s="300" t="s">
        <v>814</v>
      </c>
      <c r="AQ533" s="300">
        <v>4003342</v>
      </c>
      <c r="AR533" s="300" t="b">
        <v>0</v>
      </c>
      <c r="AS533" s="300">
        <v>4003342</v>
      </c>
      <c r="AT533" s="300" t="b">
        <v>0</v>
      </c>
      <c r="AU533" s="300">
        <v>0</v>
      </c>
      <c r="AV533" s="300" t="b">
        <v>0</v>
      </c>
      <c r="AW533" s="300" t="s">
        <v>1222</v>
      </c>
      <c r="AX533" s="300">
        <v>0</v>
      </c>
      <c r="AY533" s="300" t="s">
        <v>1222</v>
      </c>
      <c r="AZ533" s="300">
        <v>0</v>
      </c>
      <c r="BA533" s="300" t="b">
        <v>0</v>
      </c>
      <c r="BB533" s="300" t="b">
        <v>1</v>
      </c>
      <c r="BC533"/>
      <c r="BD533"/>
      <c r="BE533"/>
      <c r="BF533"/>
      <c r="BG533"/>
      <c r="BH533"/>
      <c r="BI533"/>
      <c r="BJ533"/>
      <c r="BK533"/>
      <c r="BL533"/>
      <c r="BM533"/>
      <c r="BN533"/>
      <c r="BO533"/>
      <c r="BP533"/>
      <c r="BQ533"/>
    </row>
    <row r="534" spans="5:69" ht="16.5" hidden="1" x14ac:dyDescent="0.3">
      <c r="E534" s="300" t="s">
        <v>760</v>
      </c>
      <c r="F534" s="300" t="s">
        <v>651</v>
      </c>
      <c r="G534" s="300">
        <v>20200101</v>
      </c>
      <c r="H534" s="300">
        <v>2020</v>
      </c>
      <c r="I534" s="300">
        <v>52</v>
      </c>
      <c r="J534" s="300">
        <v>2020</v>
      </c>
      <c r="K534" s="300">
        <v>562</v>
      </c>
      <c r="L534" s="300" t="s">
        <v>761</v>
      </c>
      <c r="M534" s="300" t="s">
        <v>451</v>
      </c>
      <c r="N534" s="300" t="s">
        <v>660</v>
      </c>
      <c r="O534" s="300" t="s">
        <v>762</v>
      </c>
      <c r="P534" s="300">
        <v>251</v>
      </c>
      <c r="Q534" s="300" t="s">
        <v>778</v>
      </c>
      <c r="R534" s="300" t="s">
        <v>779</v>
      </c>
      <c r="S534" s="300">
        <v>0</v>
      </c>
      <c r="T534" s="300" t="s">
        <v>763</v>
      </c>
      <c r="U534" s="300" t="s">
        <v>764</v>
      </c>
      <c r="V534" s="300" t="s">
        <v>873</v>
      </c>
      <c r="W534" s="300" t="s">
        <v>766</v>
      </c>
      <c r="X534" s="300" t="b">
        <v>1</v>
      </c>
      <c r="Y534" s="300">
        <v>310230</v>
      </c>
      <c r="Z534" s="300" t="s">
        <v>834</v>
      </c>
      <c r="AA534" s="300" t="s">
        <v>507</v>
      </c>
      <c r="AB534" s="300" t="s">
        <v>508</v>
      </c>
      <c r="AC534" s="300" t="s">
        <v>508</v>
      </c>
      <c r="AD534" s="300">
        <v>6</v>
      </c>
      <c r="AE534" s="300" t="b">
        <v>1</v>
      </c>
      <c r="AF534" s="300" t="s">
        <v>768</v>
      </c>
      <c r="AG534" s="300" t="s">
        <v>769</v>
      </c>
      <c r="AH534" s="300">
        <v>0</v>
      </c>
      <c r="AI534" s="300">
        <v>0</v>
      </c>
      <c r="AJ534" s="300" t="s">
        <v>770</v>
      </c>
      <c r="AK534" s="300">
        <v>8</v>
      </c>
      <c r="AL534" s="300" t="s">
        <v>814</v>
      </c>
      <c r="AM534" s="300">
        <v>3405306</v>
      </c>
      <c r="AN534" s="300" t="b">
        <v>0</v>
      </c>
      <c r="AO534" s="300">
        <v>8</v>
      </c>
      <c r="AP534" s="300" t="s">
        <v>814</v>
      </c>
      <c r="AQ534" s="300">
        <v>3405306</v>
      </c>
      <c r="AR534" s="300" t="b">
        <v>0</v>
      </c>
      <c r="AS534" s="300">
        <v>3405306</v>
      </c>
      <c r="AT534" s="300" t="b">
        <v>0</v>
      </c>
      <c r="AU534" s="300">
        <v>0</v>
      </c>
      <c r="AV534" s="300" t="b">
        <v>0</v>
      </c>
      <c r="AW534" s="300" t="s">
        <v>1192</v>
      </c>
      <c r="AX534" s="300">
        <v>0</v>
      </c>
      <c r="AY534" s="300" t="s">
        <v>1192</v>
      </c>
      <c r="AZ534" s="300">
        <v>0</v>
      </c>
      <c r="BA534" s="300" t="b">
        <v>1</v>
      </c>
      <c r="BB534" s="300" t="b">
        <v>0</v>
      </c>
      <c r="BC534"/>
      <c r="BD534"/>
      <c r="BE534"/>
      <c r="BF534"/>
      <c r="BG534"/>
      <c r="BH534"/>
      <c r="BI534"/>
      <c r="BJ534"/>
      <c r="BK534"/>
      <c r="BL534"/>
      <c r="BM534"/>
      <c r="BN534"/>
      <c r="BO534"/>
      <c r="BP534"/>
      <c r="BQ534"/>
    </row>
    <row r="535" spans="5:69" ht="16.5" hidden="1" x14ac:dyDescent="0.3">
      <c r="E535" s="300" t="s">
        <v>760</v>
      </c>
      <c r="F535" s="300" t="s">
        <v>651</v>
      </c>
      <c r="G535" s="300">
        <v>20200101</v>
      </c>
      <c r="H535" s="300">
        <v>2020</v>
      </c>
      <c r="I535" s="300">
        <v>52</v>
      </c>
      <c r="J535" s="300">
        <v>2020</v>
      </c>
      <c r="K535" s="300">
        <v>562</v>
      </c>
      <c r="L535" s="300" t="s">
        <v>761</v>
      </c>
      <c r="M535" s="300" t="s">
        <v>451</v>
      </c>
      <c r="N535" s="300" t="s">
        <v>660</v>
      </c>
      <c r="O535" s="300" t="s">
        <v>762</v>
      </c>
      <c r="P535" s="300">
        <v>288</v>
      </c>
      <c r="Q535" s="300" t="s">
        <v>784</v>
      </c>
      <c r="R535" s="300" t="s">
        <v>428</v>
      </c>
      <c r="S535" s="300">
        <v>0</v>
      </c>
      <c r="T535" s="300" t="s">
        <v>763</v>
      </c>
      <c r="U535" s="300" t="s">
        <v>764</v>
      </c>
      <c r="V535" s="300" t="s">
        <v>873</v>
      </c>
      <c r="W535" s="300" t="s">
        <v>766</v>
      </c>
      <c r="X535" s="300" t="b">
        <v>1</v>
      </c>
      <c r="Y535" s="300">
        <v>310230</v>
      </c>
      <c r="Z535" s="300" t="s">
        <v>834</v>
      </c>
      <c r="AA535" s="300" t="s">
        <v>507</v>
      </c>
      <c r="AB535" s="300" t="s">
        <v>508</v>
      </c>
      <c r="AC535" s="300" t="s">
        <v>508</v>
      </c>
      <c r="AD535" s="300">
        <v>6</v>
      </c>
      <c r="AE535" s="300" t="b">
        <v>1</v>
      </c>
      <c r="AF535" s="300" t="s">
        <v>768</v>
      </c>
      <c r="AG535" s="300" t="s">
        <v>769</v>
      </c>
      <c r="AH535" s="300">
        <v>0</v>
      </c>
      <c r="AI535" s="300">
        <v>0</v>
      </c>
      <c r="AJ535" s="300" t="s">
        <v>770</v>
      </c>
      <c r="AK535" s="300">
        <v>8</v>
      </c>
      <c r="AL535" s="300" t="s">
        <v>814</v>
      </c>
      <c r="AM535" s="300">
        <v>216600</v>
      </c>
      <c r="AN535" s="300" t="b">
        <v>0</v>
      </c>
      <c r="AO535" s="300">
        <v>8</v>
      </c>
      <c r="AP535" s="300" t="s">
        <v>814</v>
      </c>
      <c r="AQ535" s="300">
        <v>216600</v>
      </c>
      <c r="AR535" s="300" t="b">
        <v>0</v>
      </c>
      <c r="AS535" s="300">
        <v>216600</v>
      </c>
      <c r="AT535" s="300" t="b">
        <v>0</v>
      </c>
      <c r="AU535" s="300">
        <v>0</v>
      </c>
      <c r="AV535" s="300" t="b">
        <v>0</v>
      </c>
      <c r="AW535" s="300" t="s">
        <v>1161</v>
      </c>
      <c r="AX535" s="300">
        <v>0</v>
      </c>
      <c r="AY535" s="300" t="s">
        <v>1161</v>
      </c>
      <c r="AZ535" s="300">
        <v>0</v>
      </c>
      <c r="BA535" s="300" t="b">
        <v>1</v>
      </c>
      <c r="BB535" s="300" t="b">
        <v>0</v>
      </c>
      <c r="BC535"/>
      <c r="BD535"/>
      <c r="BE535"/>
      <c r="BF535"/>
      <c r="BG535"/>
      <c r="BH535"/>
      <c r="BI535"/>
      <c r="BJ535"/>
      <c r="BK535"/>
      <c r="BL535"/>
      <c r="BM535"/>
      <c r="BN535"/>
      <c r="BO535"/>
      <c r="BP535"/>
      <c r="BQ535"/>
    </row>
    <row r="536" spans="5:69" ht="16.5" hidden="1" x14ac:dyDescent="0.3">
      <c r="E536" s="300" t="s">
        <v>760</v>
      </c>
      <c r="F536" s="300" t="s">
        <v>651</v>
      </c>
      <c r="G536" s="300">
        <v>20200101</v>
      </c>
      <c r="H536" s="300">
        <v>2020</v>
      </c>
      <c r="I536" s="300">
        <v>52</v>
      </c>
      <c r="J536" s="300">
        <v>2020</v>
      </c>
      <c r="K536" s="300">
        <v>562</v>
      </c>
      <c r="L536" s="300" t="s">
        <v>761</v>
      </c>
      <c r="M536" s="300" t="s">
        <v>451</v>
      </c>
      <c r="N536" s="300" t="s">
        <v>660</v>
      </c>
      <c r="O536" s="300" t="s">
        <v>762</v>
      </c>
      <c r="P536" s="300">
        <v>384</v>
      </c>
      <c r="Q536" s="300" t="s">
        <v>786</v>
      </c>
      <c r="R536" s="300" t="s">
        <v>559</v>
      </c>
      <c r="S536" s="300">
        <v>0</v>
      </c>
      <c r="T536" s="300" t="s">
        <v>763</v>
      </c>
      <c r="U536" s="300" t="s">
        <v>764</v>
      </c>
      <c r="V536" s="300" t="s">
        <v>873</v>
      </c>
      <c r="W536" s="300" t="s">
        <v>766</v>
      </c>
      <c r="X536" s="300" t="b">
        <v>1</v>
      </c>
      <c r="Y536" s="300">
        <v>310230</v>
      </c>
      <c r="Z536" s="300" t="s">
        <v>834</v>
      </c>
      <c r="AA536" s="300" t="s">
        <v>507</v>
      </c>
      <c r="AB536" s="300" t="s">
        <v>508</v>
      </c>
      <c r="AC536" s="300" t="s">
        <v>508</v>
      </c>
      <c r="AD536" s="300">
        <v>6</v>
      </c>
      <c r="AE536" s="300" t="b">
        <v>1</v>
      </c>
      <c r="AF536" s="300" t="s">
        <v>768</v>
      </c>
      <c r="AG536" s="300" t="s">
        <v>769</v>
      </c>
      <c r="AH536" s="300">
        <v>0</v>
      </c>
      <c r="AI536" s="300">
        <v>0</v>
      </c>
      <c r="AJ536" s="300" t="s">
        <v>770</v>
      </c>
      <c r="AK536" s="300">
        <v>8</v>
      </c>
      <c r="AL536" s="300" t="s">
        <v>814</v>
      </c>
      <c r="AM536" s="300">
        <v>75000</v>
      </c>
      <c r="AN536" s="300" t="b">
        <v>0</v>
      </c>
      <c r="AO536" s="300">
        <v>8</v>
      </c>
      <c r="AP536" s="300" t="s">
        <v>814</v>
      </c>
      <c r="AQ536" s="300">
        <v>75000</v>
      </c>
      <c r="AR536" s="300" t="b">
        <v>0</v>
      </c>
      <c r="AS536" s="300">
        <v>75000</v>
      </c>
      <c r="AT536" s="300" t="b">
        <v>0</v>
      </c>
      <c r="AU536" s="300">
        <v>0</v>
      </c>
      <c r="AV536" s="300" t="b">
        <v>0</v>
      </c>
      <c r="AW536" s="300" t="s">
        <v>1193</v>
      </c>
      <c r="AX536" s="300">
        <v>0</v>
      </c>
      <c r="AY536" s="300" t="s">
        <v>1193</v>
      </c>
      <c r="AZ536" s="300">
        <v>0</v>
      </c>
      <c r="BA536" s="300" t="b">
        <v>1</v>
      </c>
      <c r="BB536" s="300" t="b">
        <v>0</v>
      </c>
      <c r="BC536"/>
      <c r="BD536"/>
      <c r="BE536"/>
      <c r="BF536"/>
      <c r="BG536"/>
      <c r="BH536"/>
      <c r="BI536"/>
      <c r="BJ536"/>
      <c r="BK536"/>
      <c r="BL536"/>
      <c r="BM536"/>
      <c r="BN536"/>
      <c r="BO536"/>
      <c r="BP536"/>
      <c r="BQ536"/>
    </row>
    <row r="537" spans="5:69" ht="16.5" hidden="1" x14ac:dyDescent="0.3">
      <c r="E537" s="300" t="s">
        <v>760</v>
      </c>
      <c r="F537" s="300" t="s">
        <v>651</v>
      </c>
      <c r="G537" s="300">
        <v>20200101</v>
      </c>
      <c r="H537" s="300">
        <v>2020</v>
      </c>
      <c r="I537" s="300">
        <v>52</v>
      </c>
      <c r="J537" s="300">
        <v>2020</v>
      </c>
      <c r="K537" s="300">
        <v>562</v>
      </c>
      <c r="L537" s="300" t="s">
        <v>761</v>
      </c>
      <c r="M537" s="300" t="s">
        <v>451</v>
      </c>
      <c r="N537" s="300" t="s">
        <v>660</v>
      </c>
      <c r="O537" s="300" t="s">
        <v>762</v>
      </c>
      <c r="P537" s="300">
        <v>724</v>
      </c>
      <c r="Q537" s="300" t="s">
        <v>801</v>
      </c>
      <c r="R537" s="300" t="s">
        <v>802</v>
      </c>
      <c r="S537" s="300">
        <v>0</v>
      </c>
      <c r="T537" s="300" t="s">
        <v>763</v>
      </c>
      <c r="U537" s="300" t="s">
        <v>764</v>
      </c>
      <c r="V537" s="300" t="s">
        <v>873</v>
      </c>
      <c r="W537" s="300" t="s">
        <v>766</v>
      </c>
      <c r="X537" s="300" t="b">
        <v>1</v>
      </c>
      <c r="Y537" s="300">
        <v>310230</v>
      </c>
      <c r="Z537" s="300" t="s">
        <v>834</v>
      </c>
      <c r="AA537" s="300" t="s">
        <v>507</v>
      </c>
      <c r="AB537" s="300" t="s">
        <v>508</v>
      </c>
      <c r="AC537" s="300" t="s">
        <v>508</v>
      </c>
      <c r="AD537" s="300">
        <v>6</v>
      </c>
      <c r="AE537" s="300" t="b">
        <v>1</v>
      </c>
      <c r="AF537" s="300" t="s">
        <v>768</v>
      </c>
      <c r="AG537" s="300" t="s">
        <v>769</v>
      </c>
      <c r="AH537" s="300">
        <v>0</v>
      </c>
      <c r="AI537" s="300">
        <v>0</v>
      </c>
      <c r="AJ537" s="300" t="s">
        <v>770</v>
      </c>
      <c r="AK537" s="300">
        <v>8</v>
      </c>
      <c r="AL537" s="300" t="s">
        <v>814</v>
      </c>
      <c r="AM537" s="300">
        <v>167160</v>
      </c>
      <c r="AN537" s="300" t="b">
        <v>0</v>
      </c>
      <c r="AO537" s="300">
        <v>8</v>
      </c>
      <c r="AP537" s="300" t="s">
        <v>814</v>
      </c>
      <c r="AQ537" s="300">
        <v>167160</v>
      </c>
      <c r="AR537" s="300" t="b">
        <v>0</v>
      </c>
      <c r="AS537" s="300">
        <v>167160</v>
      </c>
      <c r="AT537" s="300" t="b">
        <v>0</v>
      </c>
      <c r="AU537" s="300">
        <v>0</v>
      </c>
      <c r="AV537" s="300" t="b">
        <v>0</v>
      </c>
      <c r="AW537" s="300" t="s">
        <v>1165</v>
      </c>
      <c r="AX537" s="300">
        <v>0</v>
      </c>
      <c r="AY537" s="300" t="s">
        <v>1165</v>
      </c>
      <c r="AZ537" s="300">
        <v>0</v>
      </c>
      <c r="BA537" s="300" t="b">
        <v>1</v>
      </c>
      <c r="BB537" s="300" t="b">
        <v>0</v>
      </c>
      <c r="BC537"/>
      <c r="BD537"/>
      <c r="BE537"/>
      <c r="BF537"/>
      <c r="BG537"/>
      <c r="BH537"/>
      <c r="BI537"/>
      <c r="BJ537"/>
      <c r="BK537"/>
      <c r="BL537"/>
      <c r="BM537"/>
      <c r="BN537"/>
      <c r="BO537"/>
      <c r="BP537"/>
      <c r="BQ537"/>
    </row>
    <row r="538" spans="5:69" ht="16.5" hidden="1" x14ac:dyDescent="0.3">
      <c r="E538" s="300" t="s">
        <v>760</v>
      </c>
      <c r="F538" s="300" t="s">
        <v>651</v>
      </c>
      <c r="G538" s="300">
        <v>20200101</v>
      </c>
      <c r="H538" s="300">
        <v>2020</v>
      </c>
      <c r="I538" s="300">
        <v>52</v>
      </c>
      <c r="J538" s="300">
        <v>2020</v>
      </c>
      <c r="K538" s="300">
        <v>562</v>
      </c>
      <c r="L538" s="300" t="s">
        <v>761</v>
      </c>
      <c r="M538" s="300" t="s">
        <v>451</v>
      </c>
      <c r="N538" s="300" t="s">
        <v>660</v>
      </c>
      <c r="O538" s="300" t="s">
        <v>762</v>
      </c>
      <c r="P538" s="300">
        <v>752</v>
      </c>
      <c r="Q538" s="300" t="s">
        <v>804</v>
      </c>
      <c r="R538" s="300" t="s">
        <v>805</v>
      </c>
      <c r="S538" s="300">
        <v>0</v>
      </c>
      <c r="T538" s="300" t="s">
        <v>763</v>
      </c>
      <c r="U538" s="300" t="s">
        <v>764</v>
      </c>
      <c r="V538" s="300" t="s">
        <v>873</v>
      </c>
      <c r="W538" s="300" t="s">
        <v>766</v>
      </c>
      <c r="X538" s="300" t="b">
        <v>1</v>
      </c>
      <c r="Y538" s="300">
        <v>310230</v>
      </c>
      <c r="Z538" s="300" t="s">
        <v>834</v>
      </c>
      <c r="AA538" s="300" t="s">
        <v>507</v>
      </c>
      <c r="AB538" s="300" t="s">
        <v>508</v>
      </c>
      <c r="AC538" s="300" t="s">
        <v>508</v>
      </c>
      <c r="AD538" s="300">
        <v>6</v>
      </c>
      <c r="AE538" s="300" t="b">
        <v>1</v>
      </c>
      <c r="AF538" s="300" t="s">
        <v>768</v>
      </c>
      <c r="AG538" s="300" t="s">
        <v>769</v>
      </c>
      <c r="AH538" s="300">
        <v>0</v>
      </c>
      <c r="AI538" s="300">
        <v>0</v>
      </c>
      <c r="AJ538" s="300" t="s">
        <v>770</v>
      </c>
      <c r="AK538" s="300">
        <v>8</v>
      </c>
      <c r="AL538" s="300" t="s">
        <v>814</v>
      </c>
      <c r="AM538" s="300">
        <v>44276</v>
      </c>
      <c r="AN538" s="300" t="b">
        <v>0</v>
      </c>
      <c r="AO538" s="300">
        <v>8</v>
      </c>
      <c r="AP538" s="300" t="s">
        <v>814</v>
      </c>
      <c r="AQ538" s="300">
        <v>44276</v>
      </c>
      <c r="AR538" s="300" t="b">
        <v>0</v>
      </c>
      <c r="AS538" s="300">
        <v>44276</v>
      </c>
      <c r="AT538" s="300" t="b">
        <v>0</v>
      </c>
      <c r="AU538" s="300">
        <v>0</v>
      </c>
      <c r="AV538" s="300" t="b">
        <v>0</v>
      </c>
      <c r="AW538" s="300" t="s">
        <v>1166</v>
      </c>
      <c r="AX538" s="300">
        <v>0</v>
      </c>
      <c r="AY538" s="300" t="s">
        <v>1166</v>
      </c>
      <c r="AZ538" s="300">
        <v>0</v>
      </c>
      <c r="BA538" s="300" t="b">
        <v>1</v>
      </c>
      <c r="BB538" s="300" t="b">
        <v>0</v>
      </c>
      <c r="BC538"/>
      <c r="BD538"/>
      <c r="BE538"/>
      <c r="BF538"/>
      <c r="BG538"/>
      <c r="BH538"/>
      <c r="BI538"/>
      <c r="BJ538"/>
      <c r="BK538"/>
      <c r="BL538"/>
      <c r="BM538"/>
      <c r="BN538"/>
      <c r="BO538"/>
      <c r="BP538"/>
      <c r="BQ538"/>
    </row>
    <row r="539" spans="5:69" ht="16.5" hidden="1" x14ac:dyDescent="0.3">
      <c r="E539" s="300" t="s">
        <v>760</v>
      </c>
      <c r="F539" s="300" t="s">
        <v>651</v>
      </c>
      <c r="G539" s="300">
        <v>20200101</v>
      </c>
      <c r="H539" s="300">
        <v>2020</v>
      </c>
      <c r="I539" s="300">
        <v>52</v>
      </c>
      <c r="J539" s="300">
        <v>2020</v>
      </c>
      <c r="K539" s="300">
        <v>562</v>
      </c>
      <c r="L539" s="300" t="s">
        <v>761</v>
      </c>
      <c r="M539" s="300" t="s">
        <v>451</v>
      </c>
      <c r="N539" s="300" t="s">
        <v>660</v>
      </c>
      <c r="O539" s="300" t="s">
        <v>762</v>
      </c>
      <c r="P539" s="300">
        <v>854</v>
      </c>
      <c r="Q539" s="300" t="s">
        <v>811</v>
      </c>
      <c r="R539" s="300" t="s">
        <v>437</v>
      </c>
      <c r="S539" s="300">
        <v>0</v>
      </c>
      <c r="T539" s="300" t="s">
        <v>763</v>
      </c>
      <c r="U539" s="300" t="s">
        <v>764</v>
      </c>
      <c r="V539" s="300" t="s">
        <v>873</v>
      </c>
      <c r="W539" s="300" t="s">
        <v>766</v>
      </c>
      <c r="X539" s="300" t="b">
        <v>1</v>
      </c>
      <c r="Y539" s="300">
        <v>310230</v>
      </c>
      <c r="Z539" s="300" t="s">
        <v>834</v>
      </c>
      <c r="AA539" s="300" t="s">
        <v>507</v>
      </c>
      <c r="AB539" s="300" t="s">
        <v>508</v>
      </c>
      <c r="AC539" s="300" t="s">
        <v>508</v>
      </c>
      <c r="AD539" s="300">
        <v>6</v>
      </c>
      <c r="AE539" s="300" t="b">
        <v>1</v>
      </c>
      <c r="AF539" s="300" t="s">
        <v>768</v>
      </c>
      <c r="AG539" s="300" t="s">
        <v>769</v>
      </c>
      <c r="AH539" s="300">
        <v>0</v>
      </c>
      <c r="AI539" s="300">
        <v>0</v>
      </c>
      <c r="AJ539" s="300" t="s">
        <v>770</v>
      </c>
      <c r="AK539" s="300">
        <v>8</v>
      </c>
      <c r="AL539" s="300" t="s">
        <v>814</v>
      </c>
      <c r="AM539" s="300">
        <v>95000</v>
      </c>
      <c r="AN539" s="300" t="b">
        <v>0</v>
      </c>
      <c r="AO539" s="300">
        <v>8</v>
      </c>
      <c r="AP539" s="300" t="s">
        <v>814</v>
      </c>
      <c r="AQ539" s="300">
        <v>95000</v>
      </c>
      <c r="AR539" s="300" t="b">
        <v>0</v>
      </c>
      <c r="AS539" s="300">
        <v>95000</v>
      </c>
      <c r="AT539" s="300" t="b">
        <v>0</v>
      </c>
      <c r="AU539" s="300">
        <v>0</v>
      </c>
      <c r="AV539" s="300" t="b">
        <v>0</v>
      </c>
      <c r="AW539" s="300" t="s">
        <v>1223</v>
      </c>
      <c r="AX539" s="300">
        <v>0</v>
      </c>
      <c r="AY539" s="300" t="s">
        <v>1223</v>
      </c>
      <c r="AZ539" s="300">
        <v>0</v>
      </c>
      <c r="BA539" s="300" t="b">
        <v>1</v>
      </c>
      <c r="BB539" s="300" t="b">
        <v>0</v>
      </c>
      <c r="BC539"/>
      <c r="BD539"/>
      <c r="BE539"/>
      <c r="BF539"/>
      <c r="BG539"/>
      <c r="BH539"/>
      <c r="BI539"/>
      <c r="BJ539"/>
      <c r="BK539"/>
      <c r="BL539"/>
      <c r="BM539"/>
      <c r="BN539"/>
      <c r="BO539"/>
      <c r="BP539"/>
      <c r="BQ539"/>
    </row>
    <row r="540" spans="5:69" ht="16.5" hidden="1" x14ac:dyDescent="0.3">
      <c r="E540" s="300" t="s">
        <v>760</v>
      </c>
      <c r="F540" s="300" t="s">
        <v>651</v>
      </c>
      <c r="G540" s="300">
        <v>20200101</v>
      </c>
      <c r="H540" s="300">
        <v>2020</v>
      </c>
      <c r="I540" s="300">
        <v>52</v>
      </c>
      <c r="J540" s="300">
        <v>2020</v>
      </c>
      <c r="K540" s="300">
        <v>180</v>
      </c>
      <c r="L540" s="300" t="s">
        <v>872</v>
      </c>
      <c r="M540" s="300" t="s">
        <v>486</v>
      </c>
      <c r="N540" s="300" t="s">
        <v>660</v>
      </c>
      <c r="O540" s="300" t="s">
        <v>762</v>
      </c>
      <c r="P540" s="300">
        <v>0</v>
      </c>
      <c r="Q540" s="300" t="s">
        <v>763</v>
      </c>
      <c r="R540" s="300" t="s">
        <v>764</v>
      </c>
      <c r="S540" s="300">
        <v>0</v>
      </c>
      <c r="T540" s="300" t="s">
        <v>763</v>
      </c>
      <c r="U540" s="300" t="s">
        <v>764</v>
      </c>
      <c r="V540" s="300" t="s">
        <v>1123</v>
      </c>
      <c r="W540" s="300" t="s">
        <v>766</v>
      </c>
      <c r="X540" s="300" t="b">
        <v>1</v>
      </c>
      <c r="Y540" s="300">
        <v>310240</v>
      </c>
      <c r="Z540" s="300" t="s">
        <v>1030</v>
      </c>
      <c r="AA540" s="300" t="s">
        <v>529</v>
      </c>
      <c r="AB540" s="300" t="s">
        <v>508</v>
      </c>
      <c r="AC540" s="300" t="s">
        <v>508</v>
      </c>
      <c r="AD540" s="300">
        <v>6</v>
      </c>
      <c r="AE540" s="300" t="b">
        <v>1</v>
      </c>
      <c r="AF540" s="300" t="s">
        <v>768</v>
      </c>
      <c r="AG540" s="300" t="s">
        <v>769</v>
      </c>
      <c r="AH540" s="300">
        <v>0</v>
      </c>
      <c r="AI540" s="300">
        <v>0</v>
      </c>
      <c r="AJ540" s="300" t="s">
        <v>770</v>
      </c>
      <c r="AK540" s="300">
        <v>8</v>
      </c>
      <c r="AL540" s="300" t="s">
        <v>814</v>
      </c>
      <c r="AM540" s="300">
        <v>602160</v>
      </c>
      <c r="AN540" s="300" t="b">
        <v>0</v>
      </c>
      <c r="AO540" s="300">
        <v>8</v>
      </c>
      <c r="AP540" s="300" t="s">
        <v>814</v>
      </c>
      <c r="AQ540" s="300">
        <v>602160</v>
      </c>
      <c r="AR540" s="300" t="b">
        <v>0</v>
      </c>
      <c r="AS540" s="300">
        <v>602160</v>
      </c>
      <c r="AT540" s="300" t="b">
        <v>0</v>
      </c>
      <c r="AU540" s="300">
        <v>0</v>
      </c>
      <c r="AV540" s="300" t="b">
        <v>0</v>
      </c>
      <c r="AW540" s="300" t="s">
        <v>1224</v>
      </c>
      <c r="AX540" s="300">
        <v>0</v>
      </c>
      <c r="AY540" s="300" t="s">
        <v>1224</v>
      </c>
      <c r="AZ540" s="300">
        <v>0</v>
      </c>
      <c r="BA540" s="300" t="b">
        <v>0</v>
      </c>
      <c r="BB540" s="300" t="b">
        <v>1</v>
      </c>
      <c r="BC540"/>
      <c r="BD540"/>
      <c r="BE540"/>
      <c r="BF540"/>
      <c r="BG540"/>
      <c r="BH540"/>
      <c r="BI540"/>
      <c r="BJ540"/>
      <c r="BK540"/>
      <c r="BL540"/>
      <c r="BM540"/>
      <c r="BN540"/>
      <c r="BO540"/>
      <c r="BP540"/>
      <c r="BQ540"/>
    </row>
    <row r="541" spans="5:69" ht="16.5" hidden="1" x14ac:dyDescent="0.3">
      <c r="E541" s="300" t="s">
        <v>760</v>
      </c>
      <c r="F541" s="300" t="s">
        <v>651</v>
      </c>
      <c r="G541" s="300">
        <v>20200101</v>
      </c>
      <c r="H541" s="300">
        <v>2020</v>
      </c>
      <c r="I541" s="300">
        <v>52</v>
      </c>
      <c r="J541" s="300">
        <v>2020</v>
      </c>
      <c r="K541" s="300">
        <v>180</v>
      </c>
      <c r="L541" s="300" t="s">
        <v>872</v>
      </c>
      <c r="M541" s="300" t="s">
        <v>486</v>
      </c>
      <c r="N541" s="300" t="s">
        <v>660</v>
      </c>
      <c r="O541" s="300" t="s">
        <v>762</v>
      </c>
      <c r="P541" s="300">
        <v>894</v>
      </c>
      <c r="Q541" s="300" t="s">
        <v>943</v>
      </c>
      <c r="R541" s="300" t="s">
        <v>431</v>
      </c>
      <c r="S541" s="300">
        <v>0</v>
      </c>
      <c r="T541" s="300" t="s">
        <v>763</v>
      </c>
      <c r="U541" s="300" t="s">
        <v>764</v>
      </c>
      <c r="V541" s="300" t="s">
        <v>1123</v>
      </c>
      <c r="W541" s="300" t="s">
        <v>766</v>
      </c>
      <c r="X541" s="300" t="b">
        <v>1</v>
      </c>
      <c r="Y541" s="300">
        <v>310240</v>
      </c>
      <c r="Z541" s="300" t="s">
        <v>1030</v>
      </c>
      <c r="AA541" s="300" t="s">
        <v>529</v>
      </c>
      <c r="AB541" s="300" t="s">
        <v>508</v>
      </c>
      <c r="AC541" s="300" t="s">
        <v>508</v>
      </c>
      <c r="AD541" s="300">
        <v>6</v>
      </c>
      <c r="AE541" s="300" t="b">
        <v>1</v>
      </c>
      <c r="AF541" s="300" t="s">
        <v>768</v>
      </c>
      <c r="AG541" s="300" t="s">
        <v>769</v>
      </c>
      <c r="AH541" s="300">
        <v>0</v>
      </c>
      <c r="AI541" s="300">
        <v>0</v>
      </c>
      <c r="AJ541" s="300" t="s">
        <v>770</v>
      </c>
      <c r="AK541" s="300">
        <v>8</v>
      </c>
      <c r="AL541" s="300" t="s">
        <v>814</v>
      </c>
      <c r="AM541" s="300">
        <v>602160</v>
      </c>
      <c r="AN541" s="300" t="b">
        <v>0</v>
      </c>
      <c r="AO541" s="300">
        <v>8</v>
      </c>
      <c r="AP541" s="300" t="s">
        <v>814</v>
      </c>
      <c r="AQ541" s="300">
        <v>602160</v>
      </c>
      <c r="AR541" s="300" t="b">
        <v>0</v>
      </c>
      <c r="AS541" s="300">
        <v>602160</v>
      </c>
      <c r="AT541" s="300" t="b">
        <v>0</v>
      </c>
      <c r="AU541" s="300">
        <v>0</v>
      </c>
      <c r="AV541" s="300" t="b">
        <v>0</v>
      </c>
      <c r="AW541" s="300" t="s">
        <v>1224</v>
      </c>
      <c r="AX541" s="300">
        <v>0</v>
      </c>
      <c r="AY541" s="300" t="s">
        <v>1224</v>
      </c>
      <c r="AZ541" s="300">
        <v>0</v>
      </c>
      <c r="BA541" s="300" t="b">
        <v>0</v>
      </c>
      <c r="BB541" s="300" t="b">
        <v>1</v>
      </c>
      <c r="BC541"/>
      <c r="BD541"/>
      <c r="BE541"/>
      <c r="BF541"/>
      <c r="BG541"/>
      <c r="BH541"/>
      <c r="BI541"/>
      <c r="BJ541"/>
      <c r="BK541"/>
      <c r="BL541"/>
      <c r="BM541"/>
      <c r="BN541"/>
      <c r="BO541"/>
      <c r="BP541"/>
      <c r="BQ541"/>
    </row>
    <row r="542" spans="5:69" ht="16.5" hidden="1" x14ac:dyDescent="0.3">
      <c r="E542" s="300" t="s">
        <v>760</v>
      </c>
      <c r="F542" s="300" t="s">
        <v>651</v>
      </c>
      <c r="G542" s="300">
        <v>20200101</v>
      </c>
      <c r="H542" s="300">
        <v>2020</v>
      </c>
      <c r="I542" s="300">
        <v>52</v>
      </c>
      <c r="J542" s="300">
        <v>2020</v>
      </c>
      <c r="K542" s="300">
        <v>180</v>
      </c>
      <c r="L542" s="300" t="s">
        <v>872</v>
      </c>
      <c r="M542" s="300" t="s">
        <v>486</v>
      </c>
      <c r="N542" s="300" t="s">
        <v>660</v>
      </c>
      <c r="O542" s="300" t="s">
        <v>762</v>
      </c>
      <c r="P542" s="300">
        <v>0</v>
      </c>
      <c r="Q542" s="300" t="s">
        <v>763</v>
      </c>
      <c r="R542" s="300" t="s">
        <v>764</v>
      </c>
      <c r="S542" s="300">
        <v>0</v>
      </c>
      <c r="T542" s="300" t="s">
        <v>763</v>
      </c>
      <c r="U542" s="300" t="s">
        <v>764</v>
      </c>
      <c r="V542" s="300" t="s">
        <v>1123</v>
      </c>
      <c r="W542" s="300" t="s">
        <v>766</v>
      </c>
      <c r="X542" s="300" t="b">
        <v>1</v>
      </c>
      <c r="Y542" s="300">
        <v>310250</v>
      </c>
      <c r="Z542" s="300" t="s">
        <v>1034</v>
      </c>
      <c r="AA542" s="300" t="s">
        <v>529</v>
      </c>
      <c r="AB542" s="300" t="s">
        <v>508</v>
      </c>
      <c r="AC542" s="300" t="s">
        <v>508</v>
      </c>
      <c r="AD542" s="300">
        <v>6</v>
      </c>
      <c r="AE542" s="300" t="b">
        <v>1</v>
      </c>
      <c r="AF542" s="300" t="s">
        <v>768</v>
      </c>
      <c r="AG542" s="300" t="s">
        <v>769</v>
      </c>
      <c r="AH542" s="300">
        <v>0</v>
      </c>
      <c r="AI542" s="300">
        <v>0</v>
      </c>
      <c r="AJ542" s="300" t="s">
        <v>770</v>
      </c>
      <c r="AK542" s="300">
        <v>8</v>
      </c>
      <c r="AL542" s="300" t="s">
        <v>814</v>
      </c>
      <c r="AM542" s="300">
        <v>104950</v>
      </c>
      <c r="AN542" s="300" t="b">
        <v>0</v>
      </c>
      <c r="AO542" s="300">
        <v>8</v>
      </c>
      <c r="AP542" s="300" t="s">
        <v>814</v>
      </c>
      <c r="AQ542" s="300">
        <v>104950</v>
      </c>
      <c r="AR542" s="300" t="b">
        <v>0</v>
      </c>
      <c r="AS542" s="300">
        <v>104950</v>
      </c>
      <c r="AT542" s="300" t="b">
        <v>0</v>
      </c>
      <c r="AU542" s="300">
        <v>0</v>
      </c>
      <c r="AV542" s="300" t="b">
        <v>0</v>
      </c>
      <c r="AW542" s="300" t="s">
        <v>1225</v>
      </c>
      <c r="AX542" s="300">
        <v>0</v>
      </c>
      <c r="AY542" s="300" t="s">
        <v>1225</v>
      </c>
      <c r="AZ542" s="300">
        <v>0</v>
      </c>
      <c r="BA542" s="300" t="b">
        <v>0</v>
      </c>
      <c r="BB542" s="300" t="b">
        <v>1</v>
      </c>
      <c r="BC542"/>
      <c r="BD542"/>
      <c r="BE542"/>
      <c r="BF542"/>
      <c r="BG542"/>
      <c r="BH542"/>
      <c r="BI542"/>
      <c r="BJ542"/>
      <c r="BK542"/>
      <c r="BL542"/>
      <c r="BM542"/>
      <c r="BN542"/>
      <c r="BO542"/>
      <c r="BP542"/>
      <c r="BQ542"/>
    </row>
    <row r="543" spans="5:69" ht="16.5" hidden="1" x14ac:dyDescent="0.3">
      <c r="E543" s="300" t="s">
        <v>760</v>
      </c>
      <c r="F543" s="300" t="s">
        <v>651</v>
      </c>
      <c r="G543" s="300">
        <v>20200101</v>
      </c>
      <c r="H543" s="300">
        <v>2020</v>
      </c>
      <c r="I543" s="300">
        <v>52</v>
      </c>
      <c r="J543" s="300">
        <v>2020</v>
      </c>
      <c r="K543" s="300">
        <v>180</v>
      </c>
      <c r="L543" s="300" t="s">
        <v>872</v>
      </c>
      <c r="M543" s="300" t="s">
        <v>486</v>
      </c>
      <c r="N543" s="300" t="s">
        <v>660</v>
      </c>
      <c r="O543" s="300" t="s">
        <v>762</v>
      </c>
      <c r="P543" s="300">
        <v>156</v>
      </c>
      <c r="Q543" s="300" t="s">
        <v>773</v>
      </c>
      <c r="R543" s="300" t="s">
        <v>774</v>
      </c>
      <c r="S543" s="300">
        <v>0</v>
      </c>
      <c r="T543" s="300" t="s">
        <v>763</v>
      </c>
      <c r="U543" s="300" t="s">
        <v>764</v>
      </c>
      <c r="V543" s="300" t="s">
        <v>1123</v>
      </c>
      <c r="W543" s="300" t="s">
        <v>766</v>
      </c>
      <c r="X543" s="300" t="b">
        <v>1</v>
      </c>
      <c r="Y543" s="300">
        <v>310250</v>
      </c>
      <c r="Z543" s="300" t="s">
        <v>1034</v>
      </c>
      <c r="AA543" s="300" t="s">
        <v>529</v>
      </c>
      <c r="AB543" s="300" t="s">
        <v>508</v>
      </c>
      <c r="AC543" s="300" t="s">
        <v>508</v>
      </c>
      <c r="AD543" s="300">
        <v>6</v>
      </c>
      <c r="AE543" s="300" t="b">
        <v>1</v>
      </c>
      <c r="AF543" s="300" t="s">
        <v>768</v>
      </c>
      <c r="AG543" s="300" t="s">
        <v>769</v>
      </c>
      <c r="AH543" s="300">
        <v>0</v>
      </c>
      <c r="AI543" s="300">
        <v>0</v>
      </c>
      <c r="AJ543" s="300" t="s">
        <v>770</v>
      </c>
      <c r="AK543" s="300">
        <v>8</v>
      </c>
      <c r="AL543" s="300" t="s">
        <v>814</v>
      </c>
      <c r="AM543" s="300">
        <v>75000</v>
      </c>
      <c r="AN543" s="300" t="b">
        <v>0</v>
      </c>
      <c r="AO543" s="300">
        <v>8</v>
      </c>
      <c r="AP543" s="300" t="s">
        <v>814</v>
      </c>
      <c r="AQ543" s="300">
        <v>75000</v>
      </c>
      <c r="AR543" s="300" t="b">
        <v>0</v>
      </c>
      <c r="AS543" s="300">
        <v>75000</v>
      </c>
      <c r="AT543" s="300" t="b">
        <v>0</v>
      </c>
      <c r="AU543" s="300">
        <v>0</v>
      </c>
      <c r="AV543" s="300" t="b">
        <v>0</v>
      </c>
      <c r="AW543" s="300" t="s">
        <v>1226</v>
      </c>
      <c r="AX543" s="300">
        <v>0</v>
      </c>
      <c r="AY543" s="300" t="s">
        <v>1226</v>
      </c>
      <c r="AZ543" s="300">
        <v>0</v>
      </c>
      <c r="BA543" s="300" t="b">
        <v>0</v>
      </c>
      <c r="BB543" s="300" t="b">
        <v>1</v>
      </c>
      <c r="BC543"/>
      <c r="BD543"/>
      <c r="BE543"/>
      <c r="BF543"/>
      <c r="BG543"/>
      <c r="BH543"/>
      <c r="BI543"/>
      <c r="BJ543"/>
      <c r="BK543"/>
      <c r="BL543"/>
      <c r="BM543"/>
      <c r="BN543"/>
      <c r="BO543"/>
      <c r="BP543"/>
      <c r="BQ543"/>
    </row>
    <row r="544" spans="5:69" ht="16.5" hidden="1" x14ac:dyDescent="0.3">
      <c r="E544" s="300" t="s">
        <v>760</v>
      </c>
      <c r="F544" s="300" t="s">
        <v>651</v>
      </c>
      <c r="G544" s="300">
        <v>20200101</v>
      </c>
      <c r="H544" s="300">
        <v>2020</v>
      </c>
      <c r="I544" s="300">
        <v>52</v>
      </c>
      <c r="J544" s="300">
        <v>2020</v>
      </c>
      <c r="K544" s="300">
        <v>180</v>
      </c>
      <c r="L544" s="300" t="s">
        <v>872</v>
      </c>
      <c r="M544" s="300" t="s">
        <v>486</v>
      </c>
      <c r="N544" s="300" t="s">
        <v>660</v>
      </c>
      <c r="O544" s="300" t="s">
        <v>762</v>
      </c>
      <c r="P544" s="300">
        <v>710</v>
      </c>
      <c r="Q544" s="300" t="s">
        <v>917</v>
      </c>
      <c r="R544" s="300" t="s">
        <v>425</v>
      </c>
      <c r="S544" s="300">
        <v>0</v>
      </c>
      <c r="T544" s="300" t="s">
        <v>763</v>
      </c>
      <c r="U544" s="300" t="s">
        <v>764</v>
      </c>
      <c r="V544" s="300" t="s">
        <v>1123</v>
      </c>
      <c r="W544" s="300" t="s">
        <v>766</v>
      </c>
      <c r="X544" s="300" t="b">
        <v>1</v>
      </c>
      <c r="Y544" s="300">
        <v>310250</v>
      </c>
      <c r="Z544" s="300" t="s">
        <v>1034</v>
      </c>
      <c r="AA544" s="300" t="s">
        <v>529</v>
      </c>
      <c r="AB544" s="300" t="s">
        <v>508</v>
      </c>
      <c r="AC544" s="300" t="s">
        <v>508</v>
      </c>
      <c r="AD544" s="300">
        <v>6</v>
      </c>
      <c r="AE544" s="300" t="b">
        <v>1</v>
      </c>
      <c r="AF544" s="300" t="s">
        <v>768</v>
      </c>
      <c r="AG544" s="300" t="s">
        <v>769</v>
      </c>
      <c r="AH544" s="300">
        <v>0</v>
      </c>
      <c r="AI544" s="300">
        <v>0</v>
      </c>
      <c r="AJ544" s="300" t="s">
        <v>770</v>
      </c>
      <c r="AK544" s="300">
        <v>8</v>
      </c>
      <c r="AL544" s="300" t="s">
        <v>814</v>
      </c>
      <c r="AM544" s="300">
        <v>29950</v>
      </c>
      <c r="AN544" s="300" t="b">
        <v>0</v>
      </c>
      <c r="AO544" s="300">
        <v>8</v>
      </c>
      <c r="AP544" s="300" t="s">
        <v>814</v>
      </c>
      <c r="AQ544" s="300">
        <v>29950</v>
      </c>
      <c r="AR544" s="300" t="b">
        <v>0</v>
      </c>
      <c r="AS544" s="300">
        <v>29950</v>
      </c>
      <c r="AT544" s="300" t="b">
        <v>0</v>
      </c>
      <c r="AU544" s="300">
        <v>0</v>
      </c>
      <c r="AV544" s="300" t="b">
        <v>0</v>
      </c>
      <c r="AW544" s="300" t="s">
        <v>1227</v>
      </c>
      <c r="AX544" s="300">
        <v>0</v>
      </c>
      <c r="AY544" s="300" t="s">
        <v>1227</v>
      </c>
      <c r="AZ544" s="300">
        <v>0</v>
      </c>
      <c r="BA544" s="300" t="b">
        <v>0</v>
      </c>
      <c r="BB544" s="300" t="b">
        <v>1</v>
      </c>
      <c r="BC544"/>
      <c r="BD544"/>
      <c r="BE544"/>
      <c r="BF544"/>
      <c r="BG544"/>
      <c r="BH544"/>
      <c r="BI544"/>
      <c r="BJ544"/>
      <c r="BK544"/>
      <c r="BL544"/>
      <c r="BM544"/>
      <c r="BN544"/>
      <c r="BO544"/>
      <c r="BP544"/>
      <c r="BQ544"/>
    </row>
    <row r="545" spans="5:69" ht="16.5" hidden="1" x14ac:dyDescent="0.3">
      <c r="E545" s="300" t="s">
        <v>760</v>
      </c>
      <c r="F545" s="300" t="s">
        <v>651</v>
      </c>
      <c r="G545" s="300">
        <v>20200101</v>
      </c>
      <c r="H545" s="300">
        <v>2020</v>
      </c>
      <c r="I545" s="300">
        <v>52</v>
      </c>
      <c r="J545" s="300">
        <v>2020</v>
      </c>
      <c r="K545" s="300">
        <v>180</v>
      </c>
      <c r="L545" s="300" t="s">
        <v>872</v>
      </c>
      <c r="M545" s="300" t="s">
        <v>486</v>
      </c>
      <c r="N545" s="300" t="s">
        <v>660</v>
      </c>
      <c r="O545" s="300" t="s">
        <v>762</v>
      </c>
      <c r="P545" s="300">
        <v>0</v>
      </c>
      <c r="Q545" s="300" t="s">
        <v>763</v>
      </c>
      <c r="R545" s="300" t="s">
        <v>764</v>
      </c>
      <c r="S545" s="300">
        <v>0</v>
      </c>
      <c r="T545" s="300" t="s">
        <v>763</v>
      </c>
      <c r="U545" s="300" t="s">
        <v>764</v>
      </c>
      <c r="V545" s="300" t="s">
        <v>1123</v>
      </c>
      <c r="W545" s="300" t="s">
        <v>766</v>
      </c>
      <c r="X545" s="300" t="b">
        <v>1</v>
      </c>
      <c r="Y545" s="300">
        <v>310260</v>
      </c>
      <c r="Z545" s="300" t="s">
        <v>1039</v>
      </c>
      <c r="AA545" s="300" t="s">
        <v>529</v>
      </c>
      <c r="AB545" s="300" t="s">
        <v>508</v>
      </c>
      <c r="AC545" s="300" t="s">
        <v>508</v>
      </c>
      <c r="AD545" s="300">
        <v>6</v>
      </c>
      <c r="AE545" s="300" t="b">
        <v>1</v>
      </c>
      <c r="AF545" s="300" t="s">
        <v>768</v>
      </c>
      <c r="AG545" s="300" t="s">
        <v>769</v>
      </c>
      <c r="AH545" s="300">
        <v>0</v>
      </c>
      <c r="AI545" s="300">
        <v>0</v>
      </c>
      <c r="AJ545" s="300" t="s">
        <v>770</v>
      </c>
      <c r="AK545" s="300">
        <v>8</v>
      </c>
      <c r="AL545" s="300" t="s">
        <v>814</v>
      </c>
      <c r="AM545" s="300">
        <v>180432</v>
      </c>
      <c r="AN545" s="300" t="b">
        <v>0</v>
      </c>
      <c r="AO545" s="300">
        <v>8</v>
      </c>
      <c r="AP545" s="300" t="s">
        <v>814</v>
      </c>
      <c r="AQ545" s="300">
        <v>180432</v>
      </c>
      <c r="AR545" s="300" t="b">
        <v>0</v>
      </c>
      <c r="AS545" s="300">
        <v>180432</v>
      </c>
      <c r="AT545" s="300" t="b">
        <v>0</v>
      </c>
      <c r="AU545" s="300">
        <v>0</v>
      </c>
      <c r="AV545" s="300" t="b">
        <v>0</v>
      </c>
      <c r="AW545" s="300" t="s">
        <v>1228</v>
      </c>
      <c r="AX545" s="300">
        <v>0</v>
      </c>
      <c r="AY545" s="300" t="s">
        <v>1228</v>
      </c>
      <c r="AZ545" s="300">
        <v>0</v>
      </c>
      <c r="BA545" s="300" t="b">
        <v>0</v>
      </c>
      <c r="BB545" s="300" t="b">
        <v>1</v>
      </c>
      <c r="BC545"/>
      <c r="BD545"/>
      <c r="BE545"/>
      <c r="BF545"/>
      <c r="BG545"/>
      <c r="BH545"/>
      <c r="BI545"/>
      <c r="BJ545"/>
      <c r="BK545"/>
      <c r="BL545"/>
      <c r="BM545"/>
      <c r="BN545"/>
      <c r="BO545"/>
      <c r="BP545"/>
      <c r="BQ545"/>
    </row>
    <row r="546" spans="5:69" ht="16.5" hidden="1" x14ac:dyDescent="0.3">
      <c r="E546" s="300" t="s">
        <v>760</v>
      </c>
      <c r="F546" s="300" t="s">
        <v>651</v>
      </c>
      <c r="G546" s="300">
        <v>20200101</v>
      </c>
      <c r="H546" s="300">
        <v>2020</v>
      </c>
      <c r="I546" s="300">
        <v>52</v>
      </c>
      <c r="J546" s="300">
        <v>2020</v>
      </c>
      <c r="K546" s="300">
        <v>180</v>
      </c>
      <c r="L546" s="300" t="s">
        <v>872</v>
      </c>
      <c r="M546" s="300" t="s">
        <v>486</v>
      </c>
      <c r="N546" s="300" t="s">
        <v>660</v>
      </c>
      <c r="O546" s="300" t="s">
        <v>762</v>
      </c>
      <c r="P546" s="300">
        <v>156</v>
      </c>
      <c r="Q546" s="300" t="s">
        <v>773</v>
      </c>
      <c r="R546" s="300" t="s">
        <v>774</v>
      </c>
      <c r="S546" s="300">
        <v>0</v>
      </c>
      <c r="T546" s="300" t="s">
        <v>763</v>
      </c>
      <c r="U546" s="300" t="s">
        <v>764</v>
      </c>
      <c r="V546" s="300" t="s">
        <v>1123</v>
      </c>
      <c r="W546" s="300" t="s">
        <v>766</v>
      </c>
      <c r="X546" s="300" t="b">
        <v>1</v>
      </c>
      <c r="Y546" s="300">
        <v>310260</v>
      </c>
      <c r="Z546" s="300" t="s">
        <v>1039</v>
      </c>
      <c r="AA546" s="300" t="s">
        <v>529</v>
      </c>
      <c r="AB546" s="300" t="s">
        <v>508</v>
      </c>
      <c r="AC546" s="300" t="s">
        <v>508</v>
      </c>
      <c r="AD546" s="300">
        <v>6</v>
      </c>
      <c r="AE546" s="300" t="b">
        <v>1</v>
      </c>
      <c r="AF546" s="300" t="s">
        <v>768</v>
      </c>
      <c r="AG546" s="300" t="s">
        <v>769</v>
      </c>
      <c r="AH546" s="300">
        <v>0</v>
      </c>
      <c r="AI546" s="300">
        <v>0</v>
      </c>
      <c r="AJ546" s="300" t="s">
        <v>770</v>
      </c>
      <c r="AK546" s="300">
        <v>8</v>
      </c>
      <c r="AL546" s="300" t="s">
        <v>814</v>
      </c>
      <c r="AM546" s="300">
        <v>21000</v>
      </c>
      <c r="AN546" s="300" t="b">
        <v>0</v>
      </c>
      <c r="AO546" s="300">
        <v>8</v>
      </c>
      <c r="AP546" s="300" t="s">
        <v>814</v>
      </c>
      <c r="AQ546" s="300">
        <v>21000</v>
      </c>
      <c r="AR546" s="300" t="b">
        <v>0</v>
      </c>
      <c r="AS546" s="300">
        <v>21000</v>
      </c>
      <c r="AT546" s="300" t="b">
        <v>0</v>
      </c>
      <c r="AU546" s="300">
        <v>0</v>
      </c>
      <c r="AV546" s="300" t="b">
        <v>0</v>
      </c>
      <c r="AW546" s="300" t="s">
        <v>1229</v>
      </c>
      <c r="AX546" s="300">
        <v>0</v>
      </c>
      <c r="AY546" s="300" t="s">
        <v>1229</v>
      </c>
      <c r="AZ546" s="300">
        <v>0</v>
      </c>
      <c r="BA546" s="300" t="b">
        <v>0</v>
      </c>
      <c r="BB546" s="300" t="b">
        <v>1</v>
      </c>
      <c r="BC546"/>
      <c r="BD546"/>
      <c r="BE546"/>
      <c r="BF546"/>
      <c r="BG546"/>
      <c r="BH546"/>
      <c r="BI546"/>
      <c r="BJ546"/>
      <c r="BK546"/>
      <c r="BL546"/>
      <c r="BM546"/>
      <c r="BN546"/>
      <c r="BO546"/>
      <c r="BP546"/>
      <c r="BQ546"/>
    </row>
    <row r="547" spans="5:69" ht="16.5" hidden="1" x14ac:dyDescent="0.3">
      <c r="E547" s="300" t="s">
        <v>760</v>
      </c>
      <c r="F547" s="300" t="s">
        <v>651</v>
      </c>
      <c r="G547" s="300">
        <v>20200101</v>
      </c>
      <c r="H547" s="300">
        <v>2020</v>
      </c>
      <c r="I547" s="300">
        <v>52</v>
      </c>
      <c r="J547" s="300">
        <v>2020</v>
      </c>
      <c r="K547" s="300">
        <v>180</v>
      </c>
      <c r="L547" s="300" t="s">
        <v>872</v>
      </c>
      <c r="M547" s="300" t="s">
        <v>486</v>
      </c>
      <c r="N547" s="300" t="s">
        <v>660</v>
      </c>
      <c r="O547" s="300" t="s">
        <v>762</v>
      </c>
      <c r="P547" s="300">
        <v>710</v>
      </c>
      <c r="Q547" s="300" t="s">
        <v>917</v>
      </c>
      <c r="R547" s="300" t="s">
        <v>425</v>
      </c>
      <c r="S547" s="300">
        <v>0</v>
      </c>
      <c r="T547" s="300" t="s">
        <v>763</v>
      </c>
      <c r="U547" s="300" t="s">
        <v>764</v>
      </c>
      <c r="V547" s="300" t="s">
        <v>1123</v>
      </c>
      <c r="W547" s="300" t="s">
        <v>766</v>
      </c>
      <c r="X547" s="300" t="b">
        <v>1</v>
      </c>
      <c r="Y547" s="300">
        <v>310260</v>
      </c>
      <c r="Z547" s="300" t="s">
        <v>1039</v>
      </c>
      <c r="AA547" s="300" t="s">
        <v>529</v>
      </c>
      <c r="AB547" s="300" t="s">
        <v>508</v>
      </c>
      <c r="AC547" s="300" t="s">
        <v>508</v>
      </c>
      <c r="AD547" s="300">
        <v>6</v>
      </c>
      <c r="AE547" s="300" t="b">
        <v>1</v>
      </c>
      <c r="AF547" s="300" t="s">
        <v>768</v>
      </c>
      <c r="AG547" s="300" t="s">
        <v>769</v>
      </c>
      <c r="AH547" s="300">
        <v>0</v>
      </c>
      <c r="AI547" s="300">
        <v>0</v>
      </c>
      <c r="AJ547" s="300" t="s">
        <v>770</v>
      </c>
      <c r="AK547" s="300">
        <v>8</v>
      </c>
      <c r="AL547" s="300" t="s">
        <v>814</v>
      </c>
      <c r="AM547" s="300">
        <v>82232</v>
      </c>
      <c r="AN547" s="300" t="b">
        <v>0</v>
      </c>
      <c r="AO547" s="300">
        <v>8</v>
      </c>
      <c r="AP547" s="300" t="s">
        <v>814</v>
      </c>
      <c r="AQ547" s="300">
        <v>82232</v>
      </c>
      <c r="AR547" s="300" t="b">
        <v>0</v>
      </c>
      <c r="AS547" s="300">
        <v>82232</v>
      </c>
      <c r="AT547" s="300" t="b">
        <v>0</v>
      </c>
      <c r="AU547" s="300">
        <v>0</v>
      </c>
      <c r="AV547" s="300" t="b">
        <v>0</v>
      </c>
      <c r="AW547" s="300" t="s">
        <v>1230</v>
      </c>
      <c r="AX547" s="300">
        <v>0</v>
      </c>
      <c r="AY547" s="300" t="s">
        <v>1230</v>
      </c>
      <c r="AZ547" s="300">
        <v>0</v>
      </c>
      <c r="BA547" s="300" t="b">
        <v>0</v>
      </c>
      <c r="BB547" s="300" t="b">
        <v>1</v>
      </c>
      <c r="BC547"/>
      <c r="BD547"/>
      <c r="BE547"/>
      <c r="BF547"/>
      <c r="BG547"/>
      <c r="BH547"/>
      <c r="BI547"/>
      <c r="BJ547"/>
      <c r="BK547"/>
      <c r="BL547"/>
      <c r="BM547"/>
      <c r="BN547"/>
      <c r="BO547"/>
      <c r="BP547"/>
      <c r="BQ547"/>
    </row>
    <row r="548" spans="5:69" ht="16.5" hidden="1" x14ac:dyDescent="0.3">
      <c r="E548" s="300" t="s">
        <v>760</v>
      </c>
      <c r="F548" s="300" t="s">
        <v>651</v>
      </c>
      <c r="G548" s="300">
        <v>20200101</v>
      </c>
      <c r="H548" s="300">
        <v>2020</v>
      </c>
      <c r="I548" s="300">
        <v>52</v>
      </c>
      <c r="J548" s="300">
        <v>2020</v>
      </c>
      <c r="K548" s="300">
        <v>180</v>
      </c>
      <c r="L548" s="300" t="s">
        <v>872</v>
      </c>
      <c r="M548" s="300" t="s">
        <v>486</v>
      </c>
      <c r="N548" s="300" t="s">
        <v>660</v>
      </c>
      <c r="O548" s="300" t="s">
        <v>762</v>
      </c>
      <c r="P548" s="300">
        <v>894</v>
      </c>
      <c r="Q548" s="300" t="s">
        <v>943</v>
      </c>
      <c r="R548" s="300" t="s">
        <v>431</v>
      </c>
      <c r="S548" s="300">
        <v>0</v>
      </c>
      <c r="T548" s="300" t="s">
        <v>763</v>
      </c>
      <c r="U548" s="300" t="s">
        <v>764</v>
      </c>
      <c r="V548" s="300" t="s">
        <v>1123</v>
      </c>
      <c r="W548" s="300" t="s">
        <v>766</v>
      </c>
      <c r="X548" s="300" t="b">
        <v>1</v>
      </c>
      <c r="Y548" s="300">
        <v>310260</v>
      </c>
      <c r="Z548" s="300" t="s">
        <v>1039</v>
      </c>
      <c r="AA548" s="300" t="s">
        <v>529</v>
      </c>
      <c r="AB548" s="300" t="s">
        <v>508</v>
      </c>
      <c r="AC548" s="300" t="s">
        <v>508</v>
      </c>
      <c r="AD548" s="300">
        <v>6</v>
      </c>
      <c r="AE548" s="300" t="b">
        <v>1</v>
      </c>
      <c r="AF548" s="300" t="s">
        <v>768</v>
      </c>
      <c r="AG548" s="300" t="s">
        <v>769</v>
      </c>
      <c r="AH548" s="300">
        <v>0</v>
      </c>
      <c r="AI548" s="300">
        <v>0</v>
      </c>
      <c r="AJ548" s="300" t="s">
        <v>770</v>
      </c>
      <c r="AK548" s="300">
        <v>8</v>
      </c>
      <c r="AL548" s="300" t="s">
        <v>814</v>
      </c>
      <c r="AM548" s="300">
        <v>77200</v>
      </c>
      <c r="AN548" s="300" t="b">
        <v>0</v>
      </c>
      <c r="AO548" s="300">
        <v>8</v>
      </c>
      <c r="AP548" s="300" t="s">
        <v>814</v>
      </c>
      <c r="AQ548" s="300">
        <v>77200</v>
      </c>
      <c r="AR548" s="300" t="b">
        <v>0</v>
      </c>
      <c r="AS548" s="300">
        <v>77200</v>
      </c>
      <c r="AT548" s="300" t="b">
        <v>0</v>
      </c>
      <c r="AU548" s="300">
        <v>0</v>
      </c>
      <c r="AV548" s="300" t="b">
        <v>0</v>
      </c>
      <c r="AW548" s="300" t="s">
        <v>1231</v>
      </c>
      <c r="AX548" s="300">
        <v>0</v>
      </c>
      <c r="AY548" s="300" t="s">
        <v>1231</v>
      </c>
      <c r="AZ548" s="300">
        <v>0</v>
      </c>
      <c r="BA548" s="300" t="b">
        <v>0</v>
      </c>
      <c r="BB548" s="300" t="b">
        <v>1</v>
      </c>
      <c r="BC548"/>
      <c r="BD548"/>
      <c r="BE548"/>
      <c r="BF548"/>
      <c r="BG548"/>
      <c r="BH548"/>
      <c r="BI548"/>
      <c r="BJ548"/>
      <c r="BK548"/>
      <c r="BL548"/>
      <c r="BM548"/>
      <c r="BN548"/>
      <c r="BO548"/>
      <c r="BP548"/>
      <c r="BQ548"/>
    </row>
    <row r="549" spans="5:69" ht="16.5" hidden="1" x14ac:dyDescent="0.3">
      <c r="E549" s="300" t="s">
        <v>760</v>
      </c>
      <c r="F549" s="300" t="s">
        <v>651</v>
      </c>
      <c r="G549" s="300">
        <v>20200101</v>
      </c>
      <c r="H549" s="300">
        <v>2020</v>
      </c>
      <c r="I549" s="300">
        <v>52</v>
      </c>
      <c r="J549" s="300">
        <v>2020</v>
      </c>
      <c r="K549" s="300">
        <v>180</v>
      </c>
      <c r="L549" s="300" t="s">
        <v>872</v>
      </c>
      <c r="M549" s="300" t="s">
        <v>486</v>
      </c>
      <c r="N549" s="300" t="s">
        <v>660</v>
      </c>
      <c r="O549" s="300" t="s">
        <v>762</v>
      </c>
      <c r="P549" s="300">
        <v>0</v>
      </c>
      <c r="Q549" s="300" t="s">
        <v>763</v>
      </c>
      <c r="R549" s="300" t="s">
        <v>764</v>
      </c>
      <c r="S549" s="300">
        <v>0</v>
      </c>
      <c r="T549" s="300" t="s">
        <v>763</v>
      </c>
      <c r="U549" s="300" t="s">
        <v>764</v>
      </c>
      <c r="V549" s="300" t="s">
        <v>1123</v>
      </c>
      <c r="W549" s="300" t="s">
        <v>766</v>
      </c>
      <c r="X549" s="300" t="b">
        <v>1</v>
      </c>
      <c r="Y549" s="300">
        <v>310280</v>
      </c>
      <c r="Z549" s="300" t="s">
        <v>1041</v>
      </c>
      <c r="AA549" s="300" t="s">
        <v>536</v>
      </c>
      <c r="AB549" s="300" t="s">
        <v>508</v>
      </c>
      <c r="AC549" s="300" t="s">
        <v>508</v>
      </c>
      <c r="AD549" s="300">
        <v>6</v>
      </c>
      <c r="AE549" s="300" t="b">
        <v>1</v>
      </c>
      <c r="AF549" s="300" t="s">
        <v>768</v>
      </c>
      <c r="AG549" s="300" t="s">
        <v>769</v>
      </c>
      <c r="AH549" s="300">
        <v>0</v>
      </c>
      <c r="AI549" s="300">
        <v>0</v>
      </c>
      <c r="AJ549" s="300" t="s">
        <v>770</v>
      </c>
      <c r="AK549" s="300">
        <v>8</v>
      </c>
      <c r="AL549" s="300" t="s">
        <v>814</v>
      </c>
      <c r="AM549" s="300">
        <v>328680</v>
      </c>
      <c r="AN549" s="300" t="b">
        <v>0</v>
      </c>
      <c r="AO549" s="300">
        <v>8</v>
      </c>
      <c r="AP549" s="300" t="s">
        <v>814</v>
      </c>
      <c r="AQ549" s="300">
        <v>328680</v>
      </c>
      <c r="AR549" s="300" t="b">
        <v>0</v>
      </c>
      <c r="AS549" s="300">
        <v>328680</v>
      </c>
      <c r="AT549" s="300" t="b">
        <v>0</v>
      </c>
      <c r="AU549" s="300">
        <v>0</v>
      </c>
      <c r="AV549" s="300" t="b">
        <v>0</v>
      </c>
      <c r="AW549" s="300" t="s">
        <v>1232</v>
      </c>
      <c r="AX549" s="300">
        <v>0</v>
      </c>
      <c r="AY549" s="300" t="s">
        <v>1232</v>
      </c>
      <c r="AZ549" s="300">
        <v>0</v>
      </c>
      <c r="BA549" s="300" t="b">
        <v>0</v>
      </c>
      <c r="BB549" s="300" t="b">
        <v>1</v>
      </c>
      <c r="BC549"/>
      <c r="BD549"/>
      <c r="BE549"/>
      <c r="BF549"/>
      <c r="BG549"/>
      <c r="BH549"/>
      <c r="BI549"/>
      <c r="BJ549"/>
      <c r="BK549"/>
      <c r="BL549"/>
      <c r="BM549"/>
      <c r="BN549"/>
      <c r="BO549"/>
      <c r="BP549"/>
      <c r="BQ549"/>
    </row>
    <row r="550" spans="5:69" ht="16.5" hidden="1" x14ac:dyDescent="0.3">
      <c r="E550" s="300" t="s">
        <v>760</v>
      </c>
      <c r="F550" s="300" t="s">
        <v>651</v>
      </c>
      <c r="G550" s="300">
        <v>20200101</v>
      </c>
      <c r="H550" s="300">
        <v>2020</v>
      </c>
      <c r="I550" s="300">
        <v>52</v>
      </c>
      <c r="J550" s="300">
        <v>2020</v>
      </c>
      <c r="K550" s="300">
        <v>180</v>
      </c>
      <c r="L550" s="300" t="s">
        <v>872</v>
      </c>
      <c r="M550" s="300" t="s">
        <v>486</v>
      </c>
      <c r="N550" s="300" t="s">
        <v>660</v>
      </c>
      <c r="O550" s="300" t="s">
        <v>762</v>
      </c>
      <c r="P550" s="300">
        <v>156</v>
      </c>
      <c r="Q550" s="300" t="s">
        <v>773</v>
      </c>
      <c r="R550" s="300" t="s">
        <v>774</v>
      </c>
      <c r="S550" s="300">
        <v>0</v>
      </c>
      <c r="T550" s="300" t="s">
        <v>763</v>
      </c>
      <c r="U550" s="300" t="s">
        <v>764</v>
      </c>
      <c r="V550" s="300" t="s">
        <v>1123</v>
      </c>
      <c r="W550" s="300" t="s">
        <v>766</v>
      </c>
      <c r="X550" s="300" t="b">
        <v>1</v>
      </c>
      <c r="Y550" s="300">
        <v>310280</v>
      </c>
      <c r="Z550" s="300" t="s">
        <v>1041</v>
      </c>
      <c r="AA550" s="300" t="s">
        <v>536</v>
      </c>
      <c r="AB550" s="300" t="s">
        <v>508</v>
      </c>
      <c r="AC550" s="300" t="s">
        <v>508</v>
      </c>
      <c r="AD550" s="300">
        <v>6</v>
      </c>
      <c r="AE550" s="300" t="b">
        <v>1</v>
      </c>
      <c r="AF550" s="300" t="s">
        <v>768</v>
      </c>
      <c r="AG550" s="300" t="s">
        <v>769</v>
      </c>
      <c r="AH550" s="300">
        <v>0</v>
      </c>
      <c r="AI550" s="300">
        <v>0</v>
      </c>
      <c r="AJ550" s="300" t="s">
        <v>770</v>
      </c>
      <c r="AK550" s="300">
        <v>8</v>
      </c>
      <c r="AL550" s="300" t="s">
        <v>814</v>
      </c>
      <c r="AM550" s="300">
        <v>62290</v>
      </c>
      <c r="AN550" s="300" t="b">
        <v>0</v>
      </c>
      <c r="AO550" s="300">
        <v>8</v>
      </c>
      <c r="AP550" s="300" t="s">
        <v>814</v>
      </c>
      <c r="AQ550" s="300">
        <v>62290</v>
      </c>
      <c r="AR550" s="300" t="b">
        <v>0</v>
      </c>
      <c r="AS550" s="300">
        <v>62290</v>
      </c>
      <c r="AT550" s="300" t="b">
        <v>0</v>
      </c>
      <c r="AU550" s="300">
        <v>0</v>
      </c>
      <c r="AV550" s="300" t="b">
        <v>0</v>
      </c>
      <c r="AW550" s="300" t="s">
        <v>1233</v>
      </c>
      <c r="AX550" s="300">
        <v>0</v>
      </c>
      <c r="AY550" s="300" t="s">
        <v>1233</v>
      </c>
      <c r="AZ550" s="300">
        <v>0</v>
      </c>
      <c r="BA550" s="300" t="b">
        <v>0</v>
      </c>
      <c r="BB550" s="300" t="b">
        <v>1</v>
      </c>
      <c r="BC550"/>
      <c r="BD550"/>
      <c r="BE550"/>
      <c r="BF550"/>
      <c r="BG550"/>
      <c r="BH550"/>
      <c r="BI550"/>
      <c r="BJ550"/>
      <c r="BK550"/>
      <c r="BL550"/>
      <c r="BM550"/>
      <c r="BN550"/>
      <c r="BO550"/>
      <c r="BP550"/>
      <c r="BQ550"/>
    </row>
    <row r="551" spans="5:69" ht="16.5" hidden="1" x14ac:dyDescent="0.3">
      <c r="E551" s="300" t="s">
        <v>760</v>
      </c>
      <c r="F551" s="300" t="s">
        <v>651</v>
      </c>
      <c r="G551" s="300">
        <v>20200101</v>
      </c>
      <c r="H551" s="300">
        <v>2020</v>
      </c>
      <c r="I551" s="300">
        <v>52</v>
      </c>
      <c r="J551" s="300">
        <v>2020</v>
      </c>
      <c r="K551" s="300">
        <v>180</v>
      </c>
      <c r="L551" s="300" t="s">
        <v>872</v>
      </c>
      <c r="M551" s="300" t="s">
        <v>486</v>
      </c>
      <c r="N551" s="300" t="s">
        <v>660</v>
      </c>
      <c r="O551" s="300" t="s">
        <v>762</v>
      </c>
      <c r="P551" s="300">
        <v>699</v>
      </c>
      <c r="Q551" s="300" t="s">
        <v>798</v>
      </c>
      <c r="R551" s="300" t="s">
        <v>799</v>
      </c>
      <c r="S551" s="300">
        <v>0</v>
      </c>
      <c r="T551" s="300" t="s">
        <v>763</v>
      </c>
      <c r="U551" s="300" t="s">
        <v>764</v>
      </c>
      <c r="V551" s="300" t="s">
        <v>1123</v>
      </c>
      <c r="W551" s="300" t="s">
        <v>766</v>
      </c>
      <c r="X551" s="300" t="b">
        <v>1</v>
      </c>
      <c r="Y551" s="300">
        <v>310280</v>
      </c>
      <c r="Z551" s="300" t="s">
        <v>1041</v>
      </c>
      <c r="AA551" s="300" t="s">
        <v>536</v>
      </c>
      <c r="AB551" s="300" t="s">
        <v>508</v>
      </c>
      <c r="AC551" s="300" t="s">
        <v>508</v>
      </c>
      <c r="AD551" s="300">
        <v>6</v>
      </c>
      <c r="AE551" s="300" t="b">
        <v>1</v>
      </c>
      <c r="AF551" s="300" t="s">
        <v>768</v>
      </c>
      <c r="AG551" s="300" t="s">
        <v>769</v>
      </c>
      <c r="AH551" s="300">
        <v>0</v>
      </c>
      <c r="AI551" s="300">
        <v>0</v>
      </c>
      <c r="AJ551" s="300" t="s">
        <v>770</v>
      </c>
      <c r="AK551" s="300">
        <v>8</v>
      </c>
      <c r="AL551" s="300" t="s">
        <v>814</v>
      </c>
      <c r="AM551" s="300">
        <v>266390</v>
      </c>
      <c r="AN551" s="300" t="b">
        <v>0</v>
      </c>
      <c r="AO551" s="300">
        <v>8</v>
      </c>
      <c r="AP551" s="300" t="s">
        <v>814</v>
      </c>
      <c r="AQ551" s="300">
        <v>266390</v>
      </c>
      <c r="AR551" s="300" t="b">
        <v>0</v>
      </c>
      <c r="AS551" s="300">
        <v>266390</v>
      </c>
      <c r="AT551" s="300" t="b">
        <v>0</v>
      </c>
      <c r="AU551" s="300">
        <v>0</v>
      </c>
      <c r="AV551" s="300" t="b">
        <v>0</v>
      </c>
      <c r="AW551" s="300" t="s">
        <v>1234</v>
      </c>
      <c r="AX551" s="300">
        <v>0</v>
      </c>
      <c r="AY551" s="300" t="s">
        <v>1234</v>
      </c>
      <c r="AZ551" s="300">
        <v>0</v>
      </c>
      <c r="BA551" s="300" t="b">
        <v>0</v>
      </c>
      <c r="BB551" s="300" t="b">
        <v>1</v>
      </c>
      <c r="BC551"/>
      <c r="BD551"/>
      <c r="BE551"/>
      <c r="BF551"/>
      <c r="BG551"/>
      <c r="BH551"/>
      <c r="BI551"/>
      <c r="BJ551"/>
      <c r="BK551"/>
      <c r="BL551"/>
      <c r="BM551"/>
      <c r="BN551"/>
      <c r="BO551"/>
      <c r="BP551"/>
      <c r="BQ551"/>
    </row>
    <row r="552" spans="5:69" ht="16.5" hidden="1" x14ac:dyDescent="0.3">
      <c r="E552" s="300" t="s">
        <v>760</v>
      </c>
      <c r="F552" s="300" t="s">
        <v>651</v>
      </c>
      <c r="G552" s="300">
        <v>20200101</v>
      </c>
      <c r="H552" s="300">
        <v>2020</v>
      </c>
      <c r="I552" s="300">
        <v>52</v>
      </c>
      <c r="J552" s="300">
        <v>2020</v>
      </c>
      <c r="K552" s="300">
        <v>180</v>
      </c>
      <c r="L552" s="300" t="s">
        <v>872</v>
      </c>
      <c r="M552" s="300" t="s">
        <v>486</v>
      </c>
      <c r="N552" s="300" t="s">
        <v>660</v>
      </c>
      <c r="O552" s="300" t="s">
        <v>762</v>
      </c>
      <c r="P552" s="300">
        <v>0</v>
      </c>
      <c r="Q552" s="300" t="s">
        <v>763</v>
      </c>
      <c r="R552" s="300" t="s">
        <v>764</v>
      </c>
      <c r="S552" s="300">
        <v>0</v>
      </c>
      <c r="T552" s="300" t="s">
        <v>763</v>
      </c>
      <c r="U552" s="300" t="s">
        <v>764</v>
      </c>
      <c r="V552" s="300" t="s">
        <v>1123</v>
      </c>
      <c r="W552" s="300" t="s">
        <v>766</v>
      </c>
      <c r="X552" s="300" t="b">
        <v>1</v>
      </c>
      <c r="Y552" s="300">
        <v>310290</v>
      </c>
      <c r="Z552" s="300" t="s">
        <v>836</v>
      </c>
      <c r="AA552" s="300" t="s">
        <v>529</v>
      </c>
      <c r="AB552" s="300" t="s">
        <v>508</v>
      </c>
      <c r="AC552" s="300" t="s">
        <v>508</v>
      </c>
      <c r="AD552" s="300">
        <v>6</v>
      </c>
      <c r="AE552" s="300" t="b">
        <v>1</v>
      </c>
      <c r="AF552" s="300" t="s">
        <v>768</v>
      </c>
      <c r="AG552" s="300" t="s">
        <v>769</v>
      </c>
      <c r="AH552" s="300">
        <v>0</v>
      </c>
      <c r="AI552" s="300">
        <v>0</v>
      </c>
      <c r="AJ552" s="300" t="s">
        <v>770</v>
      </c>
      <c r="AK552" s="300">
        <v>8</v>
      </c>
      <c r="AL552" s="300" t="s">
        <v>814</v>
      </c>
      <c r="AM552" s="300">
        <v>9453027</v>
      </c>
      <c r="AN552" s="300" t="b">
        <v>0</v>
      </c>
      <c r="AO552" s="300">
        <v>8</v>
      </c>
      <c r="AP552" s="300" t="s">
        <v>814</v>
      </c>
      <c r="AQ552" s="300">
        <v>9453027</v>
      </c>
      <c r="AR552" s="300" t="b">
        <v>0</v>
      </c>
      <c r="AS552" s="300">
        <v>9453027</v>
      </c>
      <c r="AT552" s="300" t="b">
        <v>0</v>
      </c>
      <c r="AU552" s="300">
        <v>0</v>
      </c>
      <c r="AV552" s="300" t="b">
        <v>0</v>
      </c>
      <c r="AW552" s="300" t="s">
        <v>1235</v>
      </c>
      <c r="AX552" s="300">
        <v>0</v>
      </c>
      <c r="AY552" s="300" t="s">
        <v>1235</v>
      </c>
      <c r="AZ552" s="300">
        <v>0</v>
      </c>
      <c r="BA552" s="300" t="b">
        <v>0</v>
      </c>
      <c r="BB552" s="300" t="b">
        <v>1</v>
      </c>
      <c r="BC552"/>
      <c r="BD552"/>
      <c r="BE552"/>
      <c r="BF552"/>
      <c r="BG552"/>
      <c r="BH552"/>
      <c r="BI552"/>
      <c r="BJ552"/>
      <c r="BK552"/>
      <c r="BL552"/>
      <c r="BM552"/>
      <c r="BN552"/>
      <c r="BO552"/>
      <c r="BP552"/>
      <c r="BQ552"/>
    </row>
    <row r="553" spans="5:69" ht="16.5" hidden="1" x14ac:dyDescent="0.3">
      <c r="E553" s="300" t="s">
        <v>760</v>
      </c>
      <c r="F553" s="300" t="s">
        <v>651</v>
      </c>
      <c r="G553" s="300">
        <v>20200101</v>
      </c>
      <c r="H553" s="300">
        <v>2020</v>
      </c>
      <c r="I553" s="300">
        <v>52</v>
      </c>
      <c r="J553" s="300">
        <v>2020</v>
      </c>
      <c r="K553" s="300">
        <v>180</v>
      </c>
      <c r="L553" s="300" t="s">
        <v>872</v>
      </c>
      <c r="M553" s="300" t="s">
        <v>486</v>
      </c>
      <c r="N553" s="300" t="s">
        <v>660</v>
      </c>
      <c r="O553" s="300" t="s">
        <v>762</v>
      </c>
      <c r="P553" s="300">
        <v>646</v>
      </c>
      <c r="Q553" s="300" t="s">
        <v>910</v>
      </c>
      <c r="R553" s="300" t="s">
        <v>441</v>
      </c>
      <c r="S553" s="300">
        <v>0</v>
      </c>
      <c r="T553" s="300" t="s">
        <v>763</v>
      </c>
      <c r="U553" s="300" t="s">
        <v>764</v>
      </c>
      <c r="V553" s="300" t="s">
        <v>1123</v>
      </c>
      <c r="W553" s="300" t="s">
        <v>766</v>
      </c>
      <c r="X553" s="300" t="b">
        <v>1</v>
      </c>
      <c r="Y553" s="300">
        <v>310290</v>
      </c>
      <c r="Z553" s="300" t="s">
        <v>836</v>
      </c>
      <c r="AA553" s="300" t="s">
        <v>529</v>
      </c>
      <c r="AB553" s="300" t="s">
        <v>508</v>
      </c>
      <c r="AC553" s="300" t="s">
        <v>508</v>
      </c>
      <c r="AD553" s="300">
        <v>6</v>
      </c>
      <c r="AE553" s="300" t="b">
        <v>1</v>
      </c>
      <c r="AF553" s="300" t="s">
        <v>768</v>
      </c>
      <c r="AG553" s="300" t="s">
        <v>769</v>
      </c>
      <c r="AH553" s="300">
        <v>0</v>
      </c>
      <c r="AI553" s="300">
        <v>0</v>
      </c>
      <c r="AJ553" s="300" t="s">
        <v>770</v>
      </c>
      <c r="AK553" s="300">
        <v>8</v>
      </c>
      <c r="AL553" s="300" t="s">
        <v>814</v>
      </c>
      <c r="AM553" s="300">
        <v>600</v>
      </c>
      <c r="AN553" s="300" t="b">
        <v>0</v>
      </c>
      <c r="AO553" s="300">
        <v>8</v>
      </c>
      <c r="AP553" s="300" t="s">
        <v>814</v>
      </c>
      <c r="AQ553" s="300">
        <v>600</v>
      </c>
      <c r="AR553" s="300" t="b">
        <v>0</v>
      </c>
      <c r="AS553" s="300">
        <v>600</v>
      </c>
      <c r="AT553" s="300" t="b">
        <v>0</v>
      </c>
      <c r="AU553" s="300">
        <v>0</v>
      </c>
      <c r="AV553" s="300" t="b">
        <v>0</v>
      </c>
      <c r="AW553" s="300" t="s">
        <v>1183</v>
      </c>
      <c r="AX553" s="300">
        <v>0</v>
      </c>
      <c r="AY553" s="300" t="s">
        <v>1183</v>
      </c>
      <c r="AZ553" s="300">
        <v>0</v>
      </c>
      <c r="BA553" s="300" t="b">
        <v>0</v>
      </c>
      <c r="BB553" s="300" t="b">
        <v>1</v>
      </c>
      <c r="BC553"/>
      <c r="BD553"/>
      <c r="BE553"/>
      <c r="BF553"/>
      <c r="BG553"/>
      <c r="BH553"/>
      <c r="BI553"/>
      <c r="BJ553"/>
      <c r="BK553"/>
      <c r="BL553"/>
      <c r="BM553"/>
      <c r="BN553"/>
      <c r="BO553"/>
      <c r="BP553"/>
      <c r="BQ553"/>
    </row>
    <row r="554" spans="5:69" ht="16.5" hidden="1" x14ac:dyDescent="0.3">
      <c r="E554" s="300" t="s">
        <v>760</v>
      </c>
      <c r="F554" s="300" t="s">
        <v>651</v>
      </c>
      <c r="G554" s="300">
        <v>20200101</v>
      </c>
      <c r="H554" s="300">
        <v>2020</v>
      </c>
      <c r="I554" s="300">
        <v>52</v>
      </c>
      <c r="J554" s="300">
        <v>2020</v>
      </c>
      <c r="K554" s="300">
        <v>180</v>
      </c>
      <c r="L554" s="300" t="s">
        <v>872</v>
      </c>
      <c r="M554" s="300" t="s">
        <v>486</v>
      </c>
      <c r="N554" s="300" t="s">
        <v>660</v>
      </c>
      <c r="O554" s="300" t="s">
        <v>762</v>
      </c>
      <c r="P554" s="300">
        <v>710</v>
      </c>
      <c r="Q554" s="300" t="s">
        <v>917</v>
      </c>
      <c r="R554" s="300" t="s">
        <v>425</v>
      </c>
      <c r="S554" s="300">
        <v>0</v>
      </c>
      <c r="T554" s="300" t="s">
        <v>763</v>
      </c>
      <c r="U554" s="300" t="s">
        <v>764</v>
      </c>
      <c r="V554" s="300" t="s">
        <v>1123</v>
      </c>
      <c r="W554" s="300" t="s">
        <v>766</v>
      </c>
      <c r="X554" s="300" t="b">
        <v>1</v>
      </c>
      <c r="Y554" s="300">
        <v>310290</v>
      </c>
      <c r="Z554" s="300" t="s">
        <v>836</v>
      </c>
      <c r="AA554" s="300" t="s">
        <v>529</v>
      </c>
      <c r="AB554" s="300" t="s">
        <v>508</v>
      </c>
      <c r="AC554" s="300" t="s">
        <v>508</v>
      </c>
      <c r="AD554" s="300">
        <v>6</v>
      </c>
      <c r="AE554" s="300" t="b">
        <v>1</v>
      </c>
      <c r="AF554" s="300" t="s">
        <v>768</v>
      </c>
      <c r="AG554" s="300" t="s">
        <v>769</v>
      </c>
      <c r="AH554" s="300">
        <v>0</v>
      </c>
      <c r="AI554" s="300">
        <v>0</v>
      </c>
      <c r="AJ554" s="300" t="s">
        <v>770</v>
      </c>
      <c r="AK554" s="300">
        <v>8</v>
      </c>
      <c r="AL554" s="300" t="s">
        <v>814</v>
      </c>
      <c r="AM554" s="300">
        <v>25014</v>
      </c>
      <c r="AN554" s="300" t="b">
        <v>0</v>
      </c>
      <c r="AO554" s="300">
        <v>8</v>
      </c>
      <c r="AP554" s="300" t="s">
        <v>814</v>
      </c>
      <c r="AQ554" s="300">
        <v>25014</v>
      </c>
      <c r="AR554" s="300" t="b">
        <v>0</v>
      </c>
      <c r="AS554" s="300">
        <v>25014</v>
      </c>
      <c r="AT554" s="300" t="b">
        <v>0</v>
      </c>
      <c r="AU554" s="300">
        <v>0</v>
      </c>
      <c r="AV554" s="300" t="b">
        <v>0</v>
      </c>
      <c r="AW554" s="300" t="s">
        <v>1236</v>
      </c>
      <c r="AX554" s="300">
        <v>0</v>
      </c>
      <c r="AY554" s="300" t="s">
        <v>1236</v>
      </c>
      <c r="AZ554" s="300">
        <v>0</v>
      </c>
      <c r="BA554" s="300" t="b">
        <v>0</v>
      </c>
      <c r="BB554" s="300" t="b">
        <v>1</v>
      </c>
      <c r="BC554"/>
      <c r="BD554"/>
      <c r="BE554"/>
      <c r="BF554"/>
      <c r="BG554"/>
      <c r="BH554"/>
      <c r="BI554"/>
      <c r="BJ554"/>
      <c r="BK554"/>
      <c r="BL554"/>
      <c r="BM554"/>
      <c r="BN554"/>
      <c r="BO554"/>
      <c r="BP554"/>
      <c r="BQ554"/>
    </row>
    <row r="555" spans="5:69" ht="16.5" hidden="1" x14ac:dyDescent="0.3">
      <c r="E555" s="300" t="s">
        <v>760</v>
      </c>
      <c r="F555" s="300" t="s">
        <v>651</v>
      </c>
      <c r="G555" s="300">
        <v>20200101</v>
      </c>
      <c r="H555" s="300">
        <v>2020</v>
      </c>
      <c r="I555" s="300">
        <v>52</v>
      </c>
      <c r="J555" s="300">
        <v>2020</v>
      </c>
      <c r="K555" s="300">
        <v>180</v>
      </c>
      <c r="L555" s="300" t="s">
        <v>872</v>
      </c>
      <c r="M555" s="300" t="s">
        <v>486</v>
      </c>
      <c r="N555" s="300" t="s">
        <v>660</v>
      </c>
      <c r="O555" s="300" t="s">
        <v>762</v>
      </c>
      <c r="P555" s="300">
        <v>784</v>
      </c>
      <c r="Q555" s="300" t="s">
        <v>924</v>
      </c>
      <c r="R555" s="300" t="s">
        <v>925</v>
      </c>
      <c r="S555" s="300">
        <v>0</v>
      </c>
      <c r="T555" s="300" t="s">
        <v>763</v>
      </c>
      <c r="U555" s="300" t="s">
        <v>764</v>
      </c>
      <c r="V555" s="300" t="s">
        <v>1123</v>
      </c>
      <c r="W555" s="300" t="s">
        <v>766</v>
      </c>
      <c r="X555" s="300" t="b">
        <v>1</v>
      </c>
      <c r="Y555" s="300">
        <v>310290</v>
      </c>
      <c r="Z555" s="300" t="s">
        <v>836</v>
      </c>
      <c r="AA555" s="300" t="s">
        <v>529</v>
      </c>
      <c r="AB555" s="300" t="s">
        <v>508</v>
      </c>
      <c r="AC555" s="300" t="s">
        <v>508</v>
      </c>
      <c r="AD555" s="300">
        <v>6</v>
      </c>
      <c r="AE555" s="300" t="b">
        <v>1</v>
      </c>
      <c r="AF555" s="300" t="s">
        <v>768</v>
      </c>
      <c r="AG555" s="300" t="s">
        <v>769</v>
      </c>
      <c r="AH555" s="300">
        <v>0</v>
      </c>
      <c r="AI555" s="300">
        <v>0</v>
      </c>
      <c r="AJ555" s="300" t="s">
        <v>770</v>
      </c>
      <c r="AK555" s="300">
        <v>8</v>
      </c>
      <c r="AL555" s="300" t="s">
        <v>814</v>
      </c>
      <c r="AM555" s="300">
        <v>4500</v>
      </c>
      <c r="AN555" s="300" t="b">
        <v>0</v>
      </c>
      <c r="AO555" s="300">
        <v>8</v>
      </c>
      <c r="AP555" s="300" t="s">
        <v>814</v>
      </c>
      <c r="AQ555" s="300">
        <v>4500</v>
      </c>
      <c r="AR555" s="300" t="b">
        <v>0</v>
      </c>
      <c r="AS555" s="300">
        <v>4500</v>
      </c>
      <c r="AT555" s="300" t="b">
        <v>0</v>
      </c>
      <c r="AU555" s="300">
        <v>0</v>
      </c>
      <c r="AV555" s="300" t="b">
        <v>0</v>
      </c>
      <c r="AW555" s="300" t="s">
        <v>1151</v>
      </c>
      <c r="AX555" s="300">
        <v>0</v>
      </c>
      <c r="AY555" s="300" t="s">
        <v>1151</v>
      </c>
      <c r="AZ555" s="300">
        <v>0</v>
      </c>
      <c r="BA555" s="300" t="b">
        <v>0</v>
      </c>
      <c r="BB555" s="300" t="b">
        <v>1</v>
      </c>
      <c r="BC555"/>
      <c r="BD555"/>
      <c r="BE555"/>
      <c r="BF555"/>
      <c r="BG555"/>
      <c r="BH555"/>
      <c r="BI555"/>
      <c r="BJ555"/>
      <c r="BK555"/>
      <c r="BL555"/>
      <c r="BM555"/>
      <c r="BN555"/>
      <c r="BO555"/>
      <c r="BP555"/>
      <c r="BQ555"/>
    </row>
    <row r="556" spans="5:69" ht="16.5" hidden="1" x14ac:dyDescent="0.3">
      <c r="E556" s="300" t="s">
        <v>760</v>
      </c>
      <c r="F556" s="300" t="s">
        <v>651</v>
      </c>
      <c r="G556" s="300">
        <v>20200101</v>
      </c>
      <c r="H556" s="300">
        <v>2020</v>
      </c>
      <c r="I556" s="300">
        <v>52</v>
      </c>
      <c r="J556" s="300">
        <v>2020</v>
      </c>
      <c r="K556" s="300">
        <v>180</v>
      </c>
      <c r="L556" s="300" t="s">
        <v>872</v>
      </c>
      <c r="M556" s="300" t="s">
        <v>486</v>
      </c>
      <c r="N556" s="300" t="s">
        <v>660</v>
      </c>
      <c r="O556" s="300" t="s">
        <v>762</v>
      </c>
      <c r="P556" s="300">
        <v>842</v>
      </c>
      <c r="Q556" s="300" t="s">
        <v>809</v>
      </c>
      <c r="R556" s="300" t="s">
        <v>809</v>
      </c>
      <c r="S556" s="300">
        <v>0</v>
      </c>
      <c r="T556" s="300" t="s">
        <v>763</v>
      </c>
      <c r="U556" s="300" t="s">
        <v>764</v>
      </c>
      <c r="V556" s="300" t="s">
        <v>1123</v>
      </c>
      <c r="W556" s="300" t="s">
        <v>766</v>
      </c>
      <c r="X556" s="300" t="b">
        <v>1</v>
      </c>
      <c r="Y556" s="300">
        <v>310290</v>
      </c>
      <c r="Z556" s="300" t="s">
        <v>836</v>
      </c>
      <c r="AA556" s="300" t="s">
        <v>529</v>
      </c>
      <c r="AB556" s="300" t="s">
        <v>508</v>
      </c>
      <c r="AC556" s="300" t="s">
        <v>508</v>
      </c>
      <c r="AD556" s="300">
        <v>6</v>
      </c>
      <c r="AE556" s="300" t="b">
        <v>1</v>
      </c>
      <c r="AF556" s="300" t="s">
        <v>768</v>
      </c>
      <c r="AG556" s="300" t="s">
        <v>769</v>
      </c>
      <c r="AH556" s="300">
        <v>0</v>
      </c>
      <c r="AI556" s="300">
        <v>0</v>
      </c>
      <c r="AJ556" s="300" t="s">
        <v>770</v>
      </c>
      <c r="AK556" s="300">
        <v>8</v>
      </c>
      <c r="AL556" s="300" t="s">
        <v>814</v>
      </c>
      <c r="AM556" s="300">
        <v>16393</v>
      </c>
      <c r="AN556" s="300" t="b">
        <v>0</v>
      </c>
      <c r="AO556" s="300">
        <v>8</v>
      </c>
      <c r="AP556" s="300" t="s">
        <v>814</v>
      </c>
      <c r="AQ556" s="300">
        <v>16393</v>
      </c>
      <c r="AR556" s="300" t="b">
        <v>0</v>
      </c>
      <c r="AS556" s="300">
        <v>16393</v>
      </c>
      <c r="AT556" s="300" t="b">
        <v>0</v>
      </c>
      <c r="AU556" s="300">
        <v>0</v>
      </c>
      <c r="AV556" s="300" t="b">
        <v>0</v>
      </c>
      <c r="AW556" s="300" t="s">
        <v>1187</v>
      </c>
      <c r="AX556" s="300">
        <v>0</v>
      </c>
      <c r="AY556" s="300" t="s">
        <v>1187</v>
      </c>
      <c r="AZ556" s="300">
        <v>0</v>
      </c>
      <c r="BA556" s="300" t="b">
        <v>0</v>
      </c>
      <c r="BB556" s="300" t="b">
        <v>1</v>
      </c>
      <c r="BC556"/>
      <c r="BD556"/>
      <c r="BE556"/>
      <c r="BF556"/>
      <c r="BG556"/>
      <c r="BH556"/>
      <c r="BI556"/>
      <c r="BJ556"/>
      <c r="BK556"/>
      <c r="BL556"/>
      <c r="BM556"/>
      <c r="BN556"/>
      <c r="BO556"/>
      <c r="BP556"/>
      <c r="BQ556"/>
    </row>
    <row r="557" spans="5:69" ht="16.5" hidden="1" x14ac:dyDescent="0.3">
      <c r="E557" s="300" t="s">
        <v>760</v>
      </c>
      <c r="F557" s="300" t="s">
        <v>651</v>
      </c>
      <c r="G557" s="300">
        <v>20200101</v>
      </c>
      <c r="H557" s="300">
        <v>2020</v>
      </c>
      <c r="I557" s="300">
        <v>52</v>
      </c>
      <c r="J557" s="300">
        <v>2020</v>
      </c>
      <c r="K557" s="300">
        <v>180</v>
      </c>
      <c r="L557" s="300" t="s">
        <v>872</v>
      </c>
      <c r="M557" s="300" t="s">
        <v>486</v>
      </c>
      <c r="N557" s="300" t="s">
        <v>660</v>
      </c>
      <c r="O557" s="300" t="s">
        <v>762</v>
      </c>
      <c r="P557" s="300">
        <v>894</v>
      </c>
      <c r="Q557" s="300" t="s">
        <v>943</v>
      </c>
      <c r="R557" s="300" t="s">
        <v>431</v>
      </c>
      <c r="S557" s="300">
        <v>0</v>
      </c>
      <c r="T557" s="300" t="s">
        <v>763</v>
      </c>
      <c r="U557" s="300" t="s">
        <v>764</v>
      </c>
      <c r="V557" s="300" t="s">
        <v>1123</v>
      </c>
      <c r="W557" s="300" t="s">
        <v>766</v>
      </c>
      <c r="X557" s="300" t="b">
        <v>1</v>
      </c>
      <c r="Y557" s="300">
        <v>310290</v>
      </c>
      <c r="Z557" s="300" t="s">
        <v>836</v>
      </c>
      <c r="AA557" s="300" t="s">
        <v>529</v>
      </c>
      <c r="AB557" s="300" t="s">
        <v>508</v>
      </c>
      <c r="AC557" s="300" t="s">
        <v>508</v>
      </c>
      <c r="AD557" s="300">
        <v>6</v>
      </c>
      <c r="AE557" s="300" t="b">
        <v>1</v>
      </c>
      <c r="AF557" s="300" t="s">
        <v>768</v>
      </c>
      <c r="AG557" s="300" t="s">
        <v>769</v>
      </c>
      <c r="AH557" s="300">
        <v>0</v>
      </c>
      <c r="AI557" s="300">
        <v>0</v>
      </c>
      <c r="AJ557" s="300" t="s">
        <v>770</v>
      </c>
      <c r="AK557" s="300">
        <v>8</v>
      </c>
      <c r="AL557" s="300" t="s">
        <v>814</v>
      </c>
      <c r="AM557" s="300">
        <v>9406520</v>
      </c>
      <c r="AN557" s="300" t="b">
        <v>0</v>
      </c>
      <c r="AO557" s="300">
        <v>8</v>
      </c>
      <c r="AP557" s="300" t="s">
        <v>814</v>
      </c>
      <c r="AQ557" s="300">
        <v>9406520</v>
      </c>
      <c r="AR557" s="300" t="b">
        <v>0</v>
      </c>
      <c r="AS557" s="300">
        <v>9406520</v>
      </c>
      <c r="AT557" s="300" t="b">
        <v>0</v>
      </c>
      <c r="AU557" s="300">
        <v>0</v>
      </c>
      <c r="AV557" s="300" t="b">
        <v>0</v>
      </c>
      <c r="AW557" s="300" t="s">
        <v>1237</v>
      </c>
      <c r="AX557" s="300">
        <v>0</v>
      </c>
      <c r="AY557" s="300" t="s">
        <v>1237</v>
      </c>
      <c r="AZ557" s="300">
        <v>0</v>
      </c>
      <c r="BA557" s="300" t="b">
        <v>0</v>
      </c>
      <c r="BB557" s="300" t="b">
        <v>1</v>
      </c>
      <c r="BC557"/>
      <c r="BD557"/>
      <c r="BE557"/>
      <c r="BF557"/>
      <c r="BG557"/>
      <c r="BH557"/>
      <c r="BI557"/>
      <c r="BJ557"/>
      <c r="BK557"/>
      <c r="BL557"/>
      <c r="BM557"/>
      <c r="BN557"/>
      <c r="BO557"/>
      <c r="BP557"/>
      <c r="BQ557"/>
    </row>
    <row r="558" spans="5:69" ht="16.5" hidden="1" x14ac:dyDescent="0.3">
      <c r="E558" s="300" t="s">
        <v>760</v>
      </c>
      <c r="F558" s="300" t="s">
        <v>651</v>
      </c>
      <c r="G558" s="300">
        <v>20200101</v>
      </c>
      <c r="H558" s="300">
        <v>2020</v>
      </c>
      <c r="I558" s="300">
        <v>52</v>
      </c>
      <c r="J558" s="300">
        <v>2020</v>
      </c>
      <c r="K558" s="300">
        <v>562</v>
      </c>
      <c r="L558" s="300" t="s">
        <v>761</v>
      </c>
      <c r="M558" s="300" t="s">
        <v>451</v>
      </c>
      <c r="N558" s="300" t="s">
        <v>660</v>
      </c>
      <c r="O558" s="300" t="s">
        <v>762</v>
      </c>
      <c r="P558" s="300">
        <v>0</v>
      </c>
      <c r="Q558" s="300" t="s">
        <v>763</v>
      </c>
      <c r="R558" s="300" t="s">
        <v>764</v>
      </c>
      <c r="S558" s="300">
        <v>0</v>
      </c>
      <c r="T558" s="300" t="s">
        <v>763</v>
      </c>
      <c r="U558" s="300" t="s">
        <v>764</v>
      </c>
      <c r="V558" s="300" t="s">
        <v>873</v>
      </c>
      <c r="W558" s="300" t="s">
        <v>766</v>
      </c>
      <c r="X558" s="300" t="b">
        <v>1</v>
      </c>
      <c r="Y558" s="300">
        <v>310290</v>
      </c>
      <c r="Z558" s="300" t="s">
        <v>836</v>
      </c>
      <c r="AA558" s="300" t="s">
        <v>529</v>
      </c>
      <c r="AB558" s="300" t="s">
        <v>508</v>
      </c>
      <c r="AC558" s="300" t="s">
        <v>508</v>
      </c>
      <c r="AD558" s="300">
        <v>6</v>
      </c>
      <c r="AE558" s="300" t="b">
        <v>1</v>
      </c>
      <c r="AF558" s="300" t="s">
        <v>768</v>
      </c>
      <c r="AG558" s="300" t="s">
        <v>769</v>
      </c>
      <c r="AH558" s="300">
        <v>0</v>
      </c>
      <c r="AI558" s="300">
        <v>0</v>
      </c>
      <c r="AJ558" s="300" t="s">
        <v>770</v>
      </c>
      <c r="AK558" s="300">
        <v>8</v>
      </c>
      <c r="AL558" s="300" t="s">
        <v>814</v>
      </c>
      <c r="AM558" s="300">
        <v>3081120</v>
      </c>
      <c r="AN558" s="300" t="b">
        <v>0</v>
      </c>
      <c r="AO558" s="300">
        <v>8</v>
      </c>
      <c r="AP558" s="300" t="s">
        <v>814</v>
      </c>
      <c r="AQ558" s="300">
        <v>3081120</v>
      </c>
      <c r="AR558" s="300" t="b">
        <v>0</v>
      </c>
      <c r="AS558" s="300">
        <v>3081120</v>
      </c>
      <c r="AT558" s="300" t="b">
        <v>0</v>
      </c>
      <c r="AU558" s="300">
        <v>0</v>
      </c>
      <c r="AV558" s="300" t="b">
        <v>0</v>
      </c>
      <c r="AW558" s="300" t="s">
        <v>1238</v>
      </c>
      <c r="AX558" s="300">
        <v>0</v>
      </c>
      <c r="AY558" s="300" t="s">
        <v>1238</v>
      </c>
      <c r="AZ558" s="300">
        <v>0</v>
      </c>
      <c r="BA558" s="300" t="b">
        <v>0</v>
      </c>
      <c r="BB558" s="300" t="b">
        <v>1</v>
      </c>
      <c r="BC558"/>
      <c r="BD558"/>
      <c r="BE558"/>
      <c r="BF558"/>
      <c r="BG558"/>
      <c r="BH558"/>
      <c r="BI558"/>
      <c r="BJ558"/>
      <c r="BK558"/>
      <c r="BL558"/>
      <c r="BM558"/>
      <c r="BN558"/>
      <c r="BO558"/>
      <c r="BP558"/>
      <c r="BQ558"/>
    </row>
    <row r="559" spans="5:69" ht="16.5" hidden="1" x14ac:dyDescent="0.3">
      <c r="E559" s="300" t="s">
        <v>760</v>
      </c>
      <c r="F559" s="300" t="s">
        <v>651</v>
      </c>
      <c r="G559" s="300">
        <v>20200101</v>
      </c>
      <c r="H559" s="300">
        <v>2020</v>
      </c>
      <c r="I559" s="300">
        <v>52</v>
      </c>
      <c r="J559" s="300">
        <v>2020</v>
      </c>
      <c r="K559" s="300">
        <v>562</v>
      </c>
      <c r="L559" s="300" t="s">
        <v>761</v>
      </c>
      <c r="M559" s="300" t="s">
        <v>451</v>
      </c>
      <c r="N559" s="300" t="s">
        <v>660</v>
      </c>
      <c r="O559" s="300" t="s">
        <v>762</v>
      </c>
      <c r="P559" s="300">
        <v>156</v>
      </c>
      <c r="Q559" s="300" t="s">
        <v>773</v>
      </c>
      <c r="R559" s="300" t="s">
        <v>774</v>
      </c>
      <c r="S559" s="300">
        <v>0</v>
      </c>
      <c r="T559" s="300" t="s">
        <v>763</v>
      </c>
      <c r="U559" s="300" t="s">
        <v>764</v>
      </c>
      <c r="V559" s="300" t="s">
        <v>873</v>
      </c>
      <c r="W559" s="300" t="s">
        <v>766</v>
      </c>
      <c r="X559" s="300" t="b">
        <v>1</v>
      </c>
      <c r="Y559" s="300">
        <v>310290</v>
      </c>
      <c r="Z559" s="300" t="s">
        <v>836</v>
      </c>
      <c r="AA559" s="300" t="s">
        <v>529</v>
      </c>
      <c r="AB559" s="300" t="s">
        <v>508</v>
      </c>
      <c r="AC559" s="300" t="s">
        <v>508</v>
      </c>
      <c r="AD559" s="300">
        <v>6</v>
      </c>
      <c r="AE559" s="300" t="b">
        <v>1</v>
      </c>
      <c r="AF559" s="300" t="s">
        <v>768</v>
      </c>
      <c r="AG559" s="300" t="s">
        <v>769</v>
      </c>
      <c r="AH559" s="300">
        <v>0</v>
      </c>
      <c r="AI559" s="300">
        <v>0</v>
      </c>
      <c r="AJ559" s="300" t="s">
        <v>770</v>
      </c>
      <c r="AK559" s="300">
        <v>8</v>
      </c>
      <c r="AL559" s="300" t="s">
        <v>814</v>
      </c>
      <c r="AM559" s="300">
        <v>21700</v>
      </c>
      <c r="AN559" s="300" t="b">
        <v>0</v>
      </c>
      <c r="AO559" s="300">
        <v>8</v>
      </c>
      <c r="AP559" s="300" t="s">
        <v>814</v>
      </c>
      <c r="AQ559" s="300">
        <v>21700</v>
      </c>
      <c r="AR559" s="300" t="b">
        <v>0</v>
      </c>
      <c r="AS559" s="300">
        <v>21700</v>
      </c>
      <c r="AT559" s="300" t="b">
        <v>0</v>
      </c>
      <c r="AU559" s="300">
        <v>0</v>
      </c>
      <c r="AV559" s="300" t="b">
        <v>0</v>
      </c>
      <c r="AW559" s="300" t="s">
        <v>1239</v>
      </c>
      <c r="AX559" s="300">
        <v>0</v>
      </c>
      <c r="AY559" s="300" t="s">
        <v>1239</v>
      </c>
      <c r="AZ559" s="300">
        <v>0</v>
      </c>
      <c r="BA559" s="300" t="b">
        <v>1</v>
      </c>
      <c r="BB559" s="300" t="b">
        <v>0</v>
      </c>
      <c r="BC559"/>
      <c r="BD559"/>
      <c r="BE559"/>
      <c r="BF559"/>
      <c r="BG559"/>
      <c r="BH559"/>
      <c r="BI559"/>
      <c r="BJ559"/>
      <c r="BK559"/>
      <c r="BL559"/>
      <c r="BM559"/>
      <c r="BN559"/>
      <c r="BO559"/>
      <c r="BP559"/>
      <c r="BQ559"/>
    </row>
    <row r="560" spans="5:69" ht="16.5" hidden="1" x14ac:dyDescent="0.3">
      <c r="E560" s="300" t="s">
        <v>760</v>
      </c>
      <c r="F560" s="300" t="s">
        <v>651</v>
      </c>
      <c r="G560" s="300">
        <v>20200101</v>
      </c>
      <c r="H560" s="300">
        <v>2020</v>
      </c>
      <c r="I560" s="300">
        <v>52</v>
      </c>
      <c r="J560" s="300">
        <v>2020</v>
      </c>
      <c r="K560" s="300">
        <v>562</v>
      </c>
      <c r="L560" s="300" t="s">
        <v>761</v>
      </c>
      <c r="M560" s="300" t="s">
        <v>451</v>
      </c>
      <c r="N560" s="300" t="s">
        <v>660</v>
      </c>
      <c r="O560" s="300" t="s">
        <v>762</v>
      </c>
      <c r="P560" s="300">
        <v>204</v>
      </c>
      <c r="Q560" s="300" t="s">
        <v>776</v>
      </c>
      <c r="R560" s="300" t="s">
        <v>432</v>
      </c>
      <c r="S560" s="300">
        <v>0</v>
      </c>
      <c r="T560" s="300" t="s">
        <v>763</v>
      </c>
      <c r="U560" s="300" t="s">
        <v>764</v>
      </c>
      <c r="V560" s="300" t="s">
        <v>873</v>
      </c>
      <c r="W560" s="300" t="s">
        <v>766</v>
      </c>
      <c r="X560" s="300" t="b">
        <v>1</v>
      </c>
      <c r="Y560" s="300">
        <v>310290</v>
      </c>
      <c r="Z560" s="300" t="s">
        <v>836</v>
      </c>
      <c r="AA560" s="300" t="s">
        <v>529</v>
      </c>
      <c r="AB560" s="300" t="s">
        <v>508</v>
      </c>
      <c r="AC560" s="300" t="s">
        <v>508</v>
      </c>
      <c r="AD560" s="300">
        <v>6</v>
      </c>
      <c r="AE560" s="300" t="b">
        <v>1</v>
      </c>
      <c r="AF560" s="300" t="s">
        <v>768</v>
      </c>
      <c r="AG560" s="300" t="s">
        <v>769</v>
      </c>
      <c r="AH560" s="300">
        <v>0</v>
      </c>
      <c r="AI560" s="300">
        <v>0</v>
      </c>
      <c r="AJ560" s="300" t="s">
        <v>770</v>
      </c>
      <c r="AK560" s="300">
        <v>8</v>
      </c>
      <c r="AL560" s="300" t="s">
        <v>814</v>
      </c>
      <c r="AM560" s="300">
        <v>15000</v>
      </c>
      <c r="AN560" s="300" t="b">
        <v>0</v>
      </c>
      <c r="AO560" s="300">
        <v>8</v>
      </c>
      <c r="AP560" s="300" t="s">
        <v>814</v>
      </c>
      <c r="AQ560" s="300">
        <v>15000</v>
      </c>
      <c r="AR560" s="300" t="b">
        <v>0</v>
      </c>
      <c r="AS560" s="300">
        <v>15000</v>
      </c>
      <c r="AT560" s="300" t="b">
        <v>0</v>
      </c>
      <c r="AU560" s="300">
        <v>0</v>
      </c>
      <c r="AV560" s="300" t="b">
        <v>0</v>
      </c>
      <c r="AW560" s="300" t="s">
        <v>1240</v>
      </c>
      <c r="AX560" s="300">
        <v>0</v>
      </c>
      <c r="AY560" s="300" t="s">
        <v>1240</v>
      </c>
      <c r="AZ560" s="300">
        <v>0</v>
      </c>
      <c r="BA560" s="300" t="b">
        <v>1</v>
      </c>
      <c r="BB560" s="300" t="b">
        <v>0</v>
      </c>
      <c r="BC560"/>
      <c r="BD560"/>
      <c r="BE560"/>
      <c r="BF560"/>
      <c r="BG560"/>
      <c r="BH560"/>
      <c r="BI560"/>
      <c r="BJ560"/>
      <c r="BK560"/>
      <c r="BL560"/>
      <c r="BM560"/>
      <c r="BN560"/>
      <c r="BO560"/>
      <c r="BP560"/>
      <c r="BQ560"/>
    </row>
    <row r="561" spans="5:69" ht="16.5" hidden="1" x14ac:dyDescent="0.3">
      <c r="E561" s="300" t="s">
        <v>760</v>
      </c>
      <c r="F561" s="300" t="s">
        <v>651</v>
      </c>
      <c r="G561" s="300">
        <v>20200101</v>
      </c>
      <c r="H561" s="300">
        <v>2020</v>
      </c>
      <c r="I561" s="300">
        <v>52</v>
      </c>
      <c r="J561" s="300">
        <v>2020</v>
      </c>
      <c r="K561" s="300">
        <v>562</v>
      </c>
      <c r="L561" s="300" t="s">
        <v>761</v>
      </c>
      <c r="M561" s="300" t="s">
        <v>451</v>
      </c>
      <c r="N561" s="300" t="s">
        <v>660</v>
      </c>
      <c r="O561" s="300" t="s">
        <v>762</v>
      </c>
      <c r="P561" s="300">
        <v>566</v>
      </c>
      <c r="Q561" s="300" t="s">
        <v>791</v>
      </c>
      <c r="R561" s="300" t="s">
        <v>434</v>
      </c>
      <c r="S561" s="300">
        <v>0</v>
      </c>
      <c r="T561" s="300" t="s">
        <v>763</v>
      </c>
      <c r="U561" s="300" t="s">
        <v>764</v>
      </c>
      <c r="V561" s="300" t="s">
        <v>873</v>
      </c>
      <c r="W561" s="300" t="s">
        <v>766</v>
      </c>
      <c r="X561" s="300" t="b">
        <v>1</v>
      </c>
      <c r="Y561" s="300">
        <v>310290</v>
      </c>
      <c r="Z561" s="300" t="s">
        <v>836</v>
      </c>
      <c r="AA561" s="300" t="s">
        <v>529</v>
      </c>
      <c r="AB561" s="300" t="s">
        <v>508</v>
      </c>
      <c r="AC561" s="300" t="s">
        <v>508</v>
      </c>
      <c r="AD561" s="300">
        <v>6</v>
      </c>
      <c r="AE561" s="300" t="b">
        <v>1</v>
      </c>
      <c r="AF561" s="300" t="s">
        <v>768</v>
      </c>
      <c r="AG561" s="300" t="s">
        <v>769</v>
      </c>
      <c r="AH561" s="300">
        <v>0</v>
      </c>
      <c r="AI561" s="300">
        <v>0</v>
      </c>
      <c r="AJ561" s="300" t="s">
        <v>770</v>
      </c>
      <c r="AK561" s="300">
        <v>8</v>
      </c>
      <c r="AL561" s="300" t="s">
        <v>814</v>
      </c>
      <c r="AM561" s="300">
        <v>3004420</v>
      </c>
      <c r="AN561" s="300" t="b">
        <v>0</v>
      </c>
      <c r="AO561" s="300">
        <v>8</v>
      </c>
      <c r="AP561" s="300" t="s">
        <v>814</v>
      </c>
      <c r="AQ561" s="300">
        <v>3004420</v>
      </c>
      <c r="AR561" s="300" t="b">
        <v>0</v>
      </c>
      <c r="AS561" s="300">
        <v>3004420</v>
      </c>
      <c r="AT561" s="300" t="b">
        <v>0</v>
      </c>
      <c r="AU561" s="300">
        <v>0</v>
      </c>
      <c r="AV561" s="300" t="b">
        <v>0</v>
      </c>
      <c r="AW561" s="300" t="s">
        <v>1241</v>
      </c>
      <c r="AX561" s="300">
        <v>0</v>
      </c>
      <c r="AY561" s="300" t="s">
        <v>1241</v>
      </c>
      <c r="AZ561" s="300">
        <v>0</v>
      </c>
      <c r="BA561" s="300" t="b">
        <v>1</v>
      </c>
      <c r="BB561" s="300" t="b">
        <v>0</v>
      </c>
      <c r="BC561"/>
      <c r="BD561"/>
      <c r="BE561"/>
      <c r="BF561"/>
      <c r="BG561"/>
      <c r="BH561"/>
      <c r="BI561"/>
      <c r="BJ561"/>
      <c r="BK561"/>
      <c r="BL561"/>
      <c r="BM561"/>
      <c r="BN561"/>
      <c r="BO561"/>
      <c r="BP561"/>
      <c r="BQ561"/>
    </row>
    <row r="562" spans="5:69" ht="16.5" hidden="1" x14ac:dyDescent="0.3">
      <c r="E562" s="300" t="s">
        <v>760</v>
      </c>
      <c r="F562" s="300" t="s">
        <v>651</v>
      </c>
      <c r="G562" s="300">
        <v>20200101</v>
      </c>
      <c r="H562" s="300">
        <v>2020</v>
      </c>
      <c r="I562" s="300">
        <v>52</v>
      </c>
      <c r="J562" s="300">
        <v>2020</v>
      </c>
      <c r="K562" s="300">
        <v>562</v>
      </c>
      <c r="L562" s="300" t="s">
        <v>761</v>
      </c>
      <c r="M562" s="300" t="s">
        <v>451</v>
      </c>
      <c r="N562" s="300" t="s">
        <v>660</v>
      </c>
      <c r="O562" s="300" t="s">
        <v>762</v>
      </c>
      <c r="P562" s="300">
        <v>854</v>
      </c>
      <c r="Q562" s="300" t="s">
        <v>811</v>
      </c>
      <c r="R562" s="300" t="s">
        <v>437</v>
      </c>
      <c r="S562" s="300">
        <v>0</v>
      </c>
      <c r="T562" s="300" t="s">
        <v>763</v>
      </c>
      <c r="U562" s="300" t="s">
        <v>764</v>
      </c>
      <c r="V562" s="300" t="s">
        <v>873</v>
      </c>
      <c r="W562" s="300" t="s">
        <v>766</v>
      </c>
      <c r="X562" s="300" t="b">
        <v>1</v>
      </c>
      <c r="Y562" s="300">
        <v>310290</v>
      </c>
      <c r="Z562" s="300" t="s">
        <v>836</v>
      </c>
      <c r="AA562" s="300" t="s">
        <v>529</v>
      </c>
      <c r="AB562" s="300" t="s">
        <v>508</v>
      </c>
      <c r="AC562" s="300" t="s">
        <v>508</v>
      </c>
      <c r="AD562" s="300">
        <v>6</v>
      </c>
      <c r="AE562" s="300" t="b">
        <v>1</v>
      </c>
      <c r="AF562" s="300" t="s">
        <v>768</v>
      </c>
      <c r="AG562" s="300" t="s">
        <v>769</v>
      </c>
      <c r="AH562" s="300">
        <v>0</v>
      </c>
      <c r="AI562" s="300">
        <v>0</v>
      </c>
      <c r="AJ562" s="300" t="s">
        <v>770</v>
      </c>
      <c r="AK562" s="300">
        <v>8</v>
      </c>
      <c r="AL562" s="300" t="s">
        <v>814</v>
      </c>
      <c r="AM562" s="300">
        <v>40000</v>
      </c>
      <c r="AN562" s="300" t="b">
        <v>0</v>
      </c>
      <c r="AO562" s="300">
        <v>8</v>
      </c>
      <c r="AP562" s="300" t="s">
        <v>814</v>
      </c>
      <c r="AQ562" s="300">
        <v>40000</v>
      </c>
      <c r="AR562" s="300" t="b">
        <v>0</v>
      </c>
      <c r="AS562" s="300">
        <v>40000</v>
      </c>
      <c r="AT562" s="300" t="b">
        <v>0</v>
      </c>
      <c r="AU562" s="300">
        <v>0</v>
      </c>
      <c r="AV562" s="300" t="b">
        <v>0</v>
      </c>
      <c r="AW562" s="300" t="s">
        <v>1242</v>
      </c>
      <c r="AX562" s="300">
        <v>0</v>
      </c>
      <c r="AY562" s="300" t="s">
        <v>1242</v>
      </c>
      <c r="AZ562" s="300">
        <v>0</v>
      </c>
      <c r="BA562" s="300" t="b">
        <v>1</v>
      </c>
      <c r="BB562" s="300" t="b">
        <v>0</v>
      </c>
      <c r="BC562"/>
      <c r="BD562"/>
      <c r="BE562"/>
      <c r="BF562"/>
      <c r="BG562"/>
      <c r="BH562"/>
      <c r="BI562"/>
      <c r="BJ562"/>
      <c r="BK562"/>
      <c r="BL562"/>
      <c r="BM562"/>
      <c r="BN562"/>
      <c r="BO562"/>
      <c r="BP562"/>
      <c r="BQ562"/>
    </row>
    <row r="563" spans="5:69" ht="16.5" x14ac:dyDescent="0.3">
      <c r="E563" s="300" t="s">
        <v>760</v>
      </c>
      <c r="F563" s="300" t="s">
        <v>651</v>
      </c>
      <c r="G563" s="300">
        <v>20200101</v>
      </c>
      <c r="H563" s="300">
        <v>2020</v>
      </c>
      <c r="I563" s="300">
        <v>52</v>
      </c>
      <c r="J563" s="300">
        <v>2020</v>
      </c>
      <c r="K563" s="300">
        <v>180</v>
      </c>
      <c r="L563" s="300" t="s">
        <v>872</v>
      </c>
      <c r="M563" s="300" t="s">
        <v>486</v>
      </c>
      <c r="N563" s="300" t="s">
        <v>660</v>
      </c>
      <c r="O563" s="300" t="s">
        <v>762</v>
      </c>
      <c r="P563" s="300">
        <v>0</v>
      </c>
      <c r="Q563" s="300" t="s">
        <v>763</v>
      </c>
      <c r="R563" s="300" t="s">
        <v>764</v>
      </c>
      <c r="S563" s="300">
        <v>0</v>
      </c>
      <c r="T563" s="300" t="s">
        <v>763</v>
      </c>
      <c r="U563" s="300" t="s">
        <v>764</v>
      </c>
      <c r="V563" s="300" t="s">
        <v>1123</v>
      </c>
      <c r="W563" s="300" t="s">
        <v>766</v>
      </c>
      <c r="X563" s="300" t="b">
        <v>1</v>
      </c>
      <c r="Y563" s="300">
        <v>3103</v>
      </c>
      <c r="Z563" s="300" t="s">
        <v>840</v>
      </c>
      <c r="AA563" s="300" t="s">
        <v>841</v>
      </c>
      <c r="AB563" s="300" t="s">
        <v>842</v>
      </c>
      <c r="AC563" s="300" t="s">
        <v>517</v>
      </c>
      <c r="AD563" s="300">
        <v>4</v>
      </c>
      <c r="AE563" s="300" t="b">
        <v>0</v>
      </c>
      <c r="AF563" s="300" t="s">
        <v>768</v>
      </c>
      <c r="AG563" s="300" t="s">
        <v>769</v>
      </c>
      <c r="AH563" s="300">
        <v>0</v>
      </c>
      <c r="AI563" s="300">
        <v>0</v>
      </c>
      <c r="AJ563" s="300" t="s">
        <v>770</v>
      </c>
      <c r="AK563" s="300">
        <v>8</v>
      </c>
      <c r="AL563" s="300" t="s">
        <v>814</v>
      </c>
      <c r="AM563" s="300">
        <v>564180</v>
      </c>
      <c r="AN563" s="300" t="b">
        <v>0</v>
      </c>
      <c r="AO563" s="300">
        <v>8</v>
      </c>
      <c r="AP563" s="300" t="s">
        <v>814</v>
      </c>
      <c r="AQ563" s="300">
        <v>564180</v>
      </c>
      <c r="AR563" s="300" t="b">
        <v>0</v>
      </c>
      <c r="AS563" s="300">
        <v>564180</v>
      </c>
      <c r="AT563" s="300" t="b">
        <v>0</v>
      </c>
      <c r="AU563" s="300">
        <v>0</v>
      </c>
      <c r="AV563" s="300" t="b">
        <v>0</v>
      </c>
      <c r="AW563" s="300" t="s">
        <v>1243</v>
      </c>
      <c r="AX563" s="300">
        <v>0</v>
      </c>
      <c r="AY563" s="300" t="s">
        <v>1243</v>
      </c>
      <c r="AZ563" s="300">
        <v>0</v>
      </c>
      <c r="BA563" s="300" t="b">
        <v>0</v>
      </c>
      <c r="BB563" s="300" t="b">
        <v>1</v>
      </c>
      <c r="BC563"/>
      <c r="BD563"/>
      <c r="BE563"/>
      <c r="BF563"/>
      <c r="BG563"/>
      <c r="BH563"/>
      <c r="BI563"/>
      <c r="BJ563"/>
      <c r="BK563"/>
      <c r="BL563"/>
      <c r="BM563"/>
      <c r="BN563"/>
      <c r="BO563"/>
      <c r="BP563"/>
      <c r="BQ563"/>
    </row>
    <row r="564" spans="5:69" ht="16.5" x14ac:dyDescent="0.3">
      <c r="E564" s="300" t="s">
        <v>760</v>
      </c>
      <c r="F564" s="300" t="s">
        <v>651</v>
      </c>
      <c r="G564" s="300">
        <v>20200101</v>
      </c>
      <c r="H564" s="300">
        <v>2020</v>
      </c>
      <c r="I564" s="300">
        <v>52</v>
      </c>
      <c r="J564" s="300">
        <v>2020</v>
      </c>
      <c r="K564" s="300">
        <v>180</v>
      </c>
      <c r="L564" s="300" t="s">
        <v>872</v>
      </c>
      <c r="M564" s="300" t="s">
        <v>486</v>
      </c>
      <c r="N564" s="300" t="s">
        <v>660</v>
      </c>
      <c r="O564" s="300" t="s">
        <v>762</v>
      </c>
      <c r="P564" s="300">
        <v>120</v>
      </c>
      <c r="Q564" s="300" t="s">
        <v>1127</v>
      </c>
      <c r="R564" s="300" t="s">
        <v>440</v>
      </c>
      <c r="S564" s="300">
        <v>0</v>
      </c>
      <c r="T564" s="300" t="s">
        <v>763</v>
      </c>
      <c r="U564" s="300" t="s">
        <v>764</v>
      </c>
      <c r="V564" s="300" t="s">
        <v>1123</v>
      </c>
      <c r="W564" s="300" t="s">
        <v>766</v>
      </c>
      <c r="X564" s="300" t="b">
        <v>1</v>
      </c>
      <c r="Y564" s="300">
        <v>3103</v>
      </c>
      <c r="Z564" s="300" t="s">
        <v>840</v>
      </c>
      <c r="AA564" s="300" t="s">
        <v>841</v>
      </c>
      <c r="AB564" s="300" t="s">
        <v>842</v>
      </c>
      <c r="AC564" s="300" t="s">
        <v>517</v>
      </c>
      <c r="AD564" s="300">
        <v>4</v>
      </c>
      <c r="AE564" s="300" t="b">
        <v>0</v>
      </c>
      <c r="AF564" s="300" t="s">
        <v>768</v>
      </c>
      <c r="AG564" s="300" t="s">
        <v>769</v>
      </c>
      <c r="AH564" s="300">
        <v>0</v>
      </c>
      <c r="AI564" s="300">
        <v>0</v>
      </c>
      <c r="AJ564" s="300" t="s">
        <v>770</v>
      </c>
      <c r="AK564" s="300">
        <v>8</v>
      </c>
      <c r="AL564" s="300" t="s">
        <v>814</v>
      </c>
      <c r="AM564" s="300">
        <v>9</v>
      </c>
      <c r="AN564" s="300" t="b">
        <v>0</v>
      </c>
      <c r="AO564" s="300">
        <v>8</v>
      </c>
      <c r="AP564" s="300" t="s">
        <v>814</v>
      </c>
      <c r="AQ564" s="300">
        <v>9</v>
      </c>
      <c r="AR564" s="300" t="b">
        <v>0</v>
      </c>
      <c r="AS564" s="300">
        <v>9</v>
      </c>
      <c r="AT564" s="300" t="b">
        <v>0</v>
      </c>
      <c r="AU564" s="300">
        <v>0</v>
      </c>
      <c r="AV564" s="300" t="b">
        <v>0</v>
      </c>
      <c r="AW564" s="300" t="s">
        <v>1128</v>
      </c>
      <c r="AX564" s="300">
        <v>0</v>
      </c>
      <c r="AY564" s="300" t="s">
        <v>1128</v>
      </c>
      <c r="AZ564" s="300">
        <v>0</v>
      </c>
      <c r="BA564" s="300" t="b">
        <v>0</v>
      </c>
      <c r="BB564" s="300" t="b">
        <v>1</v>
      </c>
      <c r="BC564"/>
      <c r="BD564"/>
      <c r="BE564"/>
      <c r="BF564"/>
      <c r="BG564"/>
      <c r="BH564"/>
      <c r="BI564"/>
      <c r="BJ564"/>
      <c r="BK564"/>
      <c r="BL564"/>
      <c r="BM564"/>
      <c r="BN564"/>
      <c r="BO564"/>
      <c r="BP564"/>
      <c r="BQ564"/>
    </row>
    <row r="565" spans="5:69" ht="16.5" x14ac:dyDescent="0.3">
      <c r="E565" s="300" t="s">
        <v>760</v>
      </c>
      <c r="F565" s="300" t="s">
        <v>651</v>
      </c>
      <c r="G565" s="300">
        <v>20200101</v>
      </c>
      <c r="H565" s="300">
        <v>2020</v>
      </c>
      <c r="I565" s="300">
        <v>52</v>
      </c>
      <c r="J565" s="300">
        <v>2020</v>
      </c>
      <c r="K565" s="300">
        <v>180</v>
      </c>
      <c r="L565" s="300" t="s">
        <v>872</v>
      </c>
      <c r="M565" s="300" t="s">
        <v>486</v>
      </c>
      <c r="N565" s="300" t="s">
        <v>660</v>
      </c>
      <c r="O565" s="300" t="s">
        <v>762</v>
      </c>
      <c r="P565" s="300">
        <v>504</v>
      </c>
      <c r="Q565" s="300" t="s">
        <v>959</v>
      </c>
      <c r="R565" s="300" t="s">
        <v>426</v>
      </c>
      <c r="S565" s="300">
        <v>0</v>
      </c>
      <c r="T565" s="300" t="s">
        <v>763</v>
      </c>
      <c r="U565" s="300" t="s">
        <v>764</v>
      </c>
      <c r="V565" s="300" t="s">
        <v>1123</v>
      </c>
      <c r="W565" s="300" t="s">
        <v>766</v>
      </c>
      <c r="X565" s="300" t="b">
        <v>1</v>
      </c>
      <c r="Y565" s="300">
        <v>3103</v>
      </c>
      <c r="Z565" s="300" t="s">
        <v>840</v>
      </c>
      <c r="AA565" s="300" t="s">
        <v>841</v>
      </c>
      <c r="AB565" s="300" t="s">
        <v>842</v>
      </c>
      <c r="AC565" s="300" t="s">
        <v>517</v>
      </c>
      <c r="AD565" s="300">
        <v>4</v>
      </c>
      <c r="AE565" s="300" t="b">
        <v>0</v>
      </c>
      <c r="AF565" s="300" t="s">
        <v>768</v>
      </c>
      <c r="AG565" s="300" t="s">
        <v>769</v>
      </c>
      <c r="AH565" s="300">
        <v>0</v>
      </c>
      <c r="AI565" s="300">
        <v>0</v>
      </c>
      <c r="AJ565" s="300" t="s">
        <v>770</v>
      </c>
      <c r="AK565" s="300">
        <v>8</v>
      </c>
      <c r="AL565" s="300" t="s">
        <v>814</v>
      </c>
      <c r="AM565" s="300">
        <v>504700</v>
      </c>
      <c r="AN565" s="300" t="b">
        <v>0</v>
      </c>
      <c r="AO565" s="300">
        <v>8</v>
      </c>
      <c r="AP565" s="300" t="s">
        <v>814</v>
      </c>
      <c r="AQ565" s="300">
        <v>504700</v>
      </c>
      <c r="AR565" s="300" t="b">
        <v>0</v>
      </c>
      <c r="AS565" s="300">
        <v>504700</v>
      </c>
      <c r="AT565" s="300" t="b">
        <v>0</v>
      </c>
      <c r="AU565" s="300">
        <v>0</v>
      </c>
      <c r="AV565" s="300" t="b">
        <v>0</v>
      </c>
      <c r="AW565" s="300" t="s">
        <v>1136</v>
      </c>
      <c r="AX565" s="300">
        <v>0</v>
      </c>
      <c r="AY565" s="300" t="s">
        <v>1136</v>
      </c>
      <c r="AZ565" s="300">
        <v>0</v>
      </c>
      <c r="BA565" s="300" t="b">
        <v>0</v>
      </c>
      <c r="BB565" s="300" t="b">
        <v>1</v>
      </c>
      <c r="BC565"/>
      <c r="BD565"/>
      <c r="BE565"/>
      <c r="BF565"/>
      <c r="BG565"/>
      <c r="BH565"/>
      <c r="BI565"/>
      <c r="BJ565"/>
      <c r="BK565"/>
      <c r="BL565"/>
      <c r="BM565"/>
      <c r="BN565"/>
      <c r="BO565"/>
      <c r="BP565"/>
      <c r="BQ565"/>
    </row>
    <row r="566" spans="5:69" ht="16.5" x14ac:dyDescent="0.3">
      <c r="E566" s="300" t="s">
        <v>760</v>
      </c>
      <c r="F566" s="300" t="s">
        <v>651</v>
      </c>
      <c r="G566" s="300">
        <v>20200101</v>
      </c>
      <c r="H566" s="300">
        <v>2020</v>
      </c>
      <c r="I566" s="300">
        <v>52</v>
      </c>
      <c r="J566" s="300">
        <v>2020</v>
      </c>
      <c r="K566" s="300">
        <v>180</v>
      </c>
      <c r="L566" s="300" t="s">
        <v>872</v>
      </c>
      <c r="M566" s="300" t="s">
        <v>486</v>
      </c>
      <c r="N566" s="300" t="s">
        <v>660</v>
      </c>
      <c r="O566" s="300" t="s">
        <v>762</v>
      </c>
      <c r="P566" s="300">
        <v>686</v>
      </c>
      <c r="Q566" s="300" t="s">
        <v>796</v>
      </c>
      <c r="R566" s="300" t="s">
        <v>438</v>
      </c>
      <c r="S566" s="300">
        <v>0</v>
      </c>
      <c r="T566" s="300" t="s">
        <v>763</v>
      </c>
      <c r="U566" s="300" t="s">
        <v>764</v>
      </c>
      <c r="V566" s="300" t="s">
        <v>1123</v>
      </c>
      <c r="W566" s="300" t="s">
        <v>766</v>
      </c>
      <c r="X566" s="300" t="b">
        <v>1</v>
      </c>
      <c r="Y566" s="300">
        <v>3103</v>
      </c>
      <c r="Z566" s="300" t="s">
        <v>840</v>
      </c>
      <c r="AA566" s="300" t="s">
        <v>841</v>
      </c>
      <c r="AB566" s="300" t="s">
        <v>842</v>
      </c>
      <c r="AC566" s="300" t="s">
        <v>517</v>
      </c>
      <c r="AD566" s="300">
        <v>4</v>
      </c>
      <c r="AE566" s="300" t="b">
        <v>0</v>
      </c>
      <c r="AF566" s="300" t="s">
        <v>768</v>
      </c>
      <c r="AG566" s="300" t="s">
        <v>769</v>
      </c>
      <c r="AH566" s="300">
        <v>0</v>
      </c>
      <c r="AI566" s="300">
        <v>0</v>
      </c>
      <c r="AJ566" s="300" t="s">
        <v>770</v>
      </c>
      <c r="AK566" s="300">
        <v>8</v>
      </c>
      <c r="AL566" s="300" t="s">
        <v>814</v>
      </c>
      <c r="AM566" s="300">
        <v>59471</v>
      </c>
      <c r="AN566" s="300" t="b">
        <v>0</v>
      </c>
      <c r="AO566" s="300">
        <v>8</v>
      </c>
      <c r="AP566" s="300" t="s">
        <v>814</v>
      </c>
      <c r="AQ566" s="300">
        <v>59471</v>
      </c>
      <c r="AR566" s="300" t="b">
        <v>0</v>
      </c>
      <c r="AS566" s="300">
        <v>59471</v>
      </c>
      <c r="AT566" s="300" t="b">
        <v>0</v>
      </c>
      <c r="AU566" s="300">
        <v>0</v>
      </c>
      <c r="AV566" s="300" t="b">
        <v>0</v>
      </c>
      <c r="AW566" s="300" t="s">
        <v>1144</v>
      </c>
      <c r="AX566" s="300">
        <v>0</v>
      </c>
      <c r="AY566" s="300" t="s">
        <v>1144</v>
      </c>
      <c r="AZ566" s="300">
        <v>0</v>
      </c>
      <c r="BA566" s="300" t="b">
        <v>0</v>
      </c>
      <c r="BB566" s="300" t="b">
        <v>1</v>
      </c>
      <c r="BC566"/>
      <c r="BD566"/>
      <c r="BE566"/>
      <c r="BF566"/>
      <c r="BG566"/>
      <c r="BH566"/>
      <c r="BI566"/>
      <c r="BJ566"/>
      <c r="BK566"/>
      <c r="BL566"/>
      <c r="BM566"/>
      <c r="BN566"/>
      <c r="BO566"/>
      <c r="BP566"/>
      <c r="BQ566"/>
    </row>
    <row r="567" spans="5:69" ht="16.5" x14ac:dyDescent="0.3">
      <c r="E567" s="300" t="s">
        <v>760</v>
      </c>
      <c r="F567" s="300" t="s">
        <v>651</v>
      </c>
      <c r="G567" s="300">
        <v>20200101</v>
      </c>
      <c r="H567" s="300">
        <v>2020</v>
      </c>
      <c r="I567" s="300">
        <v>52</v>
      </c>
      <c r="J567" s="300">
        <v>2020</v>
      </c>
      <c r="K567" s="300">
        <v>562</v>
      </c>
      <c r="L567" s="300" t="s">
        <v>761</v>
      </c>
      <c r="M567" s="300" t="s">
        <v>451</v>
      </c>
      <c r="N567" s="300" t="s">
        <v>660</v>
      </c>
      <c r="O567" s="300" t="s">
        <v>762</v>
      </c>
      <c r="P567" s="300">
        <v>0</v>
      </c>
      <c r="Q567" s="300" t="s">
        <v>763</v>
      </c>
      <c r="R567" s="300" t="s">
        <v>764</v>
      </c>
      <c r="S567" s="300">
        <v>0</v>
      </c>
      <c r="T567" s="300" t="s">
        <v>763</v>
      </c>
      <c r="U567" s="300" t="s">
        <v>764</v>
      </c>
      <c r="V567" s="300" t="s">
        <v>873</v>
      </c>
      <c r="W567" s="300" t="s">
        <v>766</v>
      </c>
      <c r="X567" s="300" t="b">
        <v>1</v>
      </c>
      <c r="Y567" s="300">
        <v>3103</v>
      </c>
      <c r="Z567" s="300" t="s">
        <v>840</v>
      </c>
      <c r="AA567" s="300" t="s">
        <v>841</v>
      </c>
      <c r="AB567" s="300" t="s">
        <v>842</v>
      </c>
      <c r="AC567" s="300" t="s">
        <v>517</v>
      </c>
      <c r="AD567" s="300">
        <v>4</v>
      </c>
      <c r="AE567" s="300" t="b">
        <v>0</v>
      </c>
      <c r="AF567" s="300" t="s">
        <v>768</v>
      </c>
      <c r="AG567" s="300" t="s">
        <v>769</v>
      </c>
      <c r="AH567" s="300">
        <v>0</v>
      </c>
      <c r="AI567" s="300">
        <v>0</v>
      </c>
      <c r="AJ567" s="300" t="s">
        <v>770</v>
      </c>
      <c r="AK567" s="300">
        <v>8</v>
      </c>
      <c r="AL567" s="300" t="s">
        <v>814</v>
      </c>
      <c r="AM567" s="300">
        <v>2500</v>
      </c>
      <c r="AN567" s="300" t="b">
        <v>0</v>
      </c>
      <c r="AO567" s="300">
        <v>8</v>
      </c>
      <c r="AP567" s="300" t="s">
        <v>814</v>
      </c>
      <c r="AQ567" s="300">
        <v>2500</v>
      </c>
      <c r="AR567" s="300" t="b">
        <v>0</v>
      </c>
      <c r="AS567" s="300">
        <v>2500</v>
      </c>
      <c r="AT567" s="300" t="b">
        <v>0</v>
      </c>
      <c r="AU567" s="300">
        <v>0</v>
      </c>
      <c r="AV567" s="300" t="b">
        <v>0</v>
      </c>
      <c r="AW567" s="300" t="s">
        <v>1244</v>
      </c>
      <c r="AX567" s="300">
        <v>0</v>
      </c>
      <c r="AY567" s="300" t="s">
        <v>1244</v>
      </c>
      <c r="AZ567" s="300">
        <v>0</v>
      </c>
      <c r="BA567" s="300" t="b">
        <v>0</v>
      </c>
      <c r="BB567" s="300" t="b">
        <v>1</v>
      </c>
      <c r="BC567"/>
      <c r="BD567"/>
      <c r="BE567"/>
      <c r="BF567"/>
      <c r="BG567"/>
      <c r="BH567"/>
      <c r="BI567"/>
      <c r="BJ567"/>
      <c r="BK567"/>
      <c r="BL567"/>
      <c r="BM567"/>
      <c r="BN567"/>
      <c r="BO567"/>
      <c r="BP567"/>
      <c r="BQ567"/>
    </row>
    <row r="568" spans="5:69" ht="16.5" x14ac:dyDescent="0.3">
      <c r="E568" s="300" t="s">
        <v>760</v>
      </c>
      <c r="F568" s="300" t="s">
        <v>651</v>
      </c>
      <c r="G568" s="300">
        <v>20200101</v>
      </c>
      <c r="H568" s="300">
        <v>2020</v>
      </c>
      <c r="I568" s="300">
        <v>52</v>
      </c>
      <c r="J568" s="300">
        <v>2020</v>
      </c>
      <c r="K568" s="300">
        <v>562</v>
      </c>
      <c r="L568" s="300" t="s">
        <v>761</v>
      </c>
      <c r="M568" s="300" t="s">
        <v>451</v>
      </c>
      <c r="N568" s="300" t="s">
        <v>660</v>
      </c>
      <c r="O568" s="300" t="s">
        <v>762</v>
      </c>
      <c r="P568" s="300">
        <v>566</v>
      </c>
      <c r="Q568" s="300" t="s">
        <v>791</v>
      </c>
      <c r="R568" s="300" t="s">
        <v>434</v>
      </c>
      <c r="S568" s="300">
        <v>0</v>
      </c>
      <c r="T568" s="300" t="s">
        <v>763</v>
      </c>
      <c r="U568" s="300" t="s">
        <v>764</v>
      </c>
      <c r="V568" s="300" t="s">
        <v>873</v>
      </c>
      <c r="W568" s="300" t="s">
        <v>766</v>
      </c>
      <c r="X568" s="300" t="b">
        <v>1</v>
      </c>
      <c r="Y568" s="300">
        <v>3103</v>
      </c>
      <c r="Z568" s="300" t="s">
        <v>840</v>
      </c>
      <c r="AA568" s="300" t="s">
        <v>841</v>
      </c>
      <c r="AB568" s="300" t="s">
        <v>842</v>
      </c>
      <c r="AC568" s="300" t="s">
        <v>517</v>
      </c>
      <c r="AD568" s="300">
        <v>4</v>
      </c>
      <c r="AE568" s="300" t="b">
        <v>0</v>
      </c>
      <c r="AF568" s="300" t="s">
        <v>768</v>
      </c>
      <c r="AG568" s="300" t="s">
        <v>769</v>
      </c>
      <c r="AH568" s="300">
        <v>0</v>
      </c>
      <c r="AI568" s="300">
        <v>0</v>
      </c>
      <c r="AJ568" s="300" t="s">
        <v>770</v>
      </c>
      <c r="AK568" s="300">
        <v>8</v>
      </c>
      <c r="AL568" s="300" t="s">
        <v>814</v>
      </c>
      <c r="AM568" s="300">
        <v>2500</v>
      </c>
      <c r="AN568" s="300" t="b">
        <v>0</v>
      </c>
      <c r="AO568" s="300">
        <v>8</v>
      </c>
      <c r="AP568" s="300" t="s">
        <v>814</v>
      </c>
      <c r="AQ568" s="300">
        <v>2500</v>
      </c>
      <c r="AR568" s="300" t="b">
        <v>0</v>
      </c>
      <c r="AS568" s="300">
        <v>2500</v>
      </c>
      <c r="AT568" s="300" t="b">
        <v>0</v>
      </c>
      <c r="AU568" s="300">
        <v>0</v>
      </c>
      <c r="AV568" s="300" t="b">
        <v>0</v>
      </c>
      <c r="AW568" s="300" t="s">
        <v>1244</v>
      </c>
      <c r="AX568" s="300">
        <v>0</v>
      </c>
      <c r="AY568" s="300" t="s">
        <v>1244</v>
      </c>
      <c r="AZ568" s="300">
        <v>0</v>
      </c>
      <c r="BA568" s="300" t="b">
        <v>0</v>
      </c>
      <c r="BB568" s="300" t="b">
        <v>1</v>
      </c>
      <c r="BC568"/>
      <c r="BD568"/>
      <c r="BE568"/>
      <c r="BF568"/>
      <c r="BG568"/>
      <c r="BH568"/>
      <c r="BI568"/>
      <c r="BJ568"/>
      <c r="BK568"/>
      <c r="BL568"/>
      <c r="BM568"/>
      <c r="BN568"/>
      <c r="BO568"/>
      <c r="BP568"/>
      <c r="BQ568"/>
    </row>
    <row r="569" spans="5:69" ht="16.5" hidden="1" x14ac:dyDescent="0.3">
      <c r="E569" s="300" t="s">
        <v>760</v>
      </c>
      <c r="F569" s="300" t="s">
        <v>651</v>
      </c>
      <c r="G569" s="300">
        <v>20200101</v>
      </c>
      <c r="H569" s="300">
        <v>2020</v>
      </c>
      <c r="I569" s="300">
        <v>52</v>
      </c>
      <c r="J569" s="300">
        <v>2020</v>
      </c>
      <c r="K569" s="300">
        <v>180</v>
      </c>
      <c r="L569" s="300" t="s">
        <v>872</v>
      </c>
      <c r="M569" s="300" t="s">
        <v>486</v>
      </c>
      <c r="N569" s="300" t="s">
        <v>660</v>
      </c>
      <c r="O569" s="300" t="s">
        <v>762</v>
      </c>
      <c r="P569" s="300">
        <v>0</v>
      </c>
      <c r="Q569" s="300" t="s">
        <v>763</v>
      </c>
      <c r="R569" s="300" t="s">
        <v>764</v>
      </c>
      <c r="S569" s="300">
        <v>0</v>
      </c>
      <c r="T569" s="300" t="s">
        <v>763</v>
      </c>
      <c r="U569" s="300" t="s">
        <v>764</v>
      </c>
      <c r="V569" s="300" t="s">
        <v>1123</v>
      </c>
      <c r="W569" s="300" t="s">
        <v>766</v>
      </c>
      <c r="X569" s="300" t="b">
        <v>1</v>
      </c>
      <c r="Y569" s="300">
        <v>310310</v>
      </c>
      <c r="Z569" s="300" t="s">
        <v>1245</v>
      </c>
      <c r="AA569" s="300" t="s">
        <v>521</v>
      </c>
      <c r="AB569" s="300" t="s">
        <v>842</v>
      </c>
      <c r="AC569" s="300" t="s">
        <v>521</v>
      </c>
      <c r="AD569" s="300">
        <v>6</v>
      </c>
      <c r="AE569" s="300" t="b">
        <v>1</v>
      </c>
      <c r="AF569" s="300" t="s">
        <v>768</v>
      </c>
      <c r="AG569" s="300" t="s">
        <v>769</v>
      </c>
      <c r="AH569" s="300">
        <v>0</v>
      </c>
      <c r="AI569" s="300">
        <v>0</v>
      </c>
      <c r="AJ569" s="300" t="s">
        <v>770</v>
      </c>
      <c r="AK569" s="300">
        <v>8</v>
      </c>
      <c r="AL569" s="300" t="s">
        <v>814</v>
      </c>
      <c r="AM569" s="300">
        <v>504700</v>
      </c>
      <c r="AN569" s="300" t="b">
        <v>0</v>
      </c>
      <c r="AO569" s="300">
        <v>8</v>
      </c>
      <c r="AP569" s="300" t="s">
        <v>814</v>
      </c>
      <c r="AQ569" s="300">
        <v>504700</v>
      </c>
      <c r="AR569" s="300" t="b">
        <v>0</v>
      </c>
      <c r="AS569" s="300">
        <v>504700</v>
      </c>
      <c r="AT569" s="300" t="b">
        <v>0</v>
      </c>
      <c r="AU569" s="300">
        <v>0</v>
      </c>
      <c r="AV569" s="300" t="b">
        <v>0</v>
      </c>
      <c r="AW569" s="300" t="s">
        <v>1136</v>
      </c>
      <c r="AX569" s="300">
        <v>0</v>
      </c>
      <c r="AY569" s="300" t="s">
        <v>1136</v>
      </c>
      <c r="AZ569" s="300">
        <v>0</v>
      </c>
      <c r="BA569" s="300" t="b">
        <v>0</v>
      </c>
      <c r="BB569" s="300" t="b">
        <v>1</v>
      </c>
      <c r="BC569"/>
      <c r="BD569"/>
      <c r="BE569"/>
      <c r="BF569"/>
      <c r="BG569"/>
      <c r="BH569"/>
      <c r="BI569"/>
      <c r="BJ569"/>
      <c r="BK569"/>
      <c r="BL569"/>
      <c r="BM569"/>
      <c r="BN569"/>
      <c r="BO569"/>
      <c r="BP569"/>
      <c r="BQ569"/>
    </row>
    <row r="570" spans="5:69" ht="16.5" hidden="1" x14ac:dyDescent="0.3">
      <c r="E570" s="300" t="s">
        <v>760</v>
      </c>
      <c r="F570" s="300" t="s">
        <v>651</v>
      </c>
      <c r="G570" s="300">
        <v>20200101</v>
      </c>
      <c r="H570" s="300">
        <v>2020</v>
      </c>
      <c r="I570" s="300">
        <v>52</v>
      </c>
      <c r="J570" s="300">
        <v>2020</v>
      </c>
      <c r="K570" s="300">
        <v>180</v>
      </c>
      <c r="L570" s="300" t="s">
        <v>872</v>
      </c>
      <c r="M570" s="300" t="s">
        <v>486</v>
      </c>
      <c r="N570" s="300" t="s">
        <v>660</v>
      </c>
      <c r="O570" s="300" t="s">
        <v>762</v>
      </c>
      <c r="P570" s="300">
        <v>504</v>
      </c>
      <c r="Q570" s="300" t="s">
        <v>959</v>
      </c>
      <c r="R570" s="300" t="s">
        <v>426</v>
      </c>
      <c r="S570" s="300">
        <v>0</v>
      </c>
      <c r="T570" s="300" t="s">
        <v>763</v>
      </c>
      <c r="U570" s="300" t="s">
        <v>764</v>
      </c>
      <c r="V570" s="300" t="s">
        <v>1123</v>
      </c>
      <c r="W570" s="300" t="s">
        <v>766</v>
      </c>
      <c r="X570" s="300" t="b">
        <v>1</v>
      </c>
      <c r="Y570" s="300">
        <v>310310</v>
      </c>
      <c r="Z570" s="300" t="s">
        <v>1245</v>
      </c>
      <c r="AA570" s="300" t="s">
        <v>521</v>
      </c>
      <c r="AB570" s="300" t="s">
        <v>842</v>
      </c>
      <c r="AC570" s="300" t="s">
        <v>521</v>
      </c>
      <c r="AD570" s="300">
        <v>6</v>
      </c>
      <c r="AE570" s="300" t="b">
        <v>1</v>
      </c>
      <c r="AF570" s="300" t="s">
        <v>768</v>
      </c>
      <c r="AG570" s="300" t="s">
        <v>769</v>
      </c>
      <c r="AH570" s="300">
        <v>0</v>
      </c>
      <c r="AI570" s="300">
        <v>0</v>
      </c>
      <c r="AJ570" s="300" t="s">
        <v>770</v>
      </c>
      <c r="AK570" s="300">
        <v>8</v>
      </c>
      <c r="AL570" s="300" t="s">
        <v>814</v>
      </c>
      <c r="AM570" s="300">
        <v>504700</v>
      </c>
      <c r="AN570" s="300" t="b">
        <v>0</v>
      </c>
      <c r="AO570" s="300">
        <v>8</v>
      </c>
      <c r="AP570" s="300" t="s">
        <v>814</v>
      </c>
      <c r="AQ570" s="300">
        <v>504700</v>
      </c>
      <c r="AR570" s="300" t="b">
        <v>0</v>
      </c>
      <c r="AS570" s="300">
        <v>504700</v>
      </c>
      <c r="AT570" s="300" t="b">
        <v>0</v>
      </c>
      <c r="AU570" s="300">
        <v>0</v>
      </c>
      <c r="AV570" s="300" t="b">
        <v>0</v>
      </c>
      <c r="AW570" s="300" t="s">
        <v>1136</v>
      </c>
      <c r="AX570" s="300">
        <v>0</v>
      </c>
      <c r="AY570" s="300" t="s">
        <v>1136</v>
      </c>
      <c r="AZ570" s="300">
        <v>0</v>
      </c>
      <c r="BA570" s="300" t="b">
        <v>0</v>
      </c>
      <c r="BB570" s="300" t="b">
        <v>1</v>
      </c>
      <c r="BC570"/>
      <c r="BD570"/>
      <c r="BE570"/>
      <c r="BF570"/>
      <c r="BG570"/>
      <c r="BH570"/>
      <c r="BI570"/>
      <c r="BJ570"/>
      <c r="BK570"/>
      <c r="BL570"/>
      <c r="BM570"/>
      <c r="BN570"/>
      <c r="BO570"/>
      <c r="BP570"/>
      <c r="BQ570"/>
    </row>
    <row r="571" spans="5:69" ht="16.5" x14ac:dyDescent="0.3">
      <c r="E571" s="300" t="s">
        <v>760</v>
      </c>
      <c r="F571" s="300" t="s">
        <v>651</v>
      </c>
      <c r="G571" s="300">
        <v>20200101</v>
      </c>
      <c r="H571" s="300">
        <v>2020</v>
      </c>
      <c r="I571" s="300">
        <v>52</v>
      </c>
      <c r="J571" s="300">
        <v>2020</v>
      </c>
      <c r="K571" s="300">
        <v>180</v>
      </c>
      <c r="L571" s="300" t="s">
        <v>872</v>
      </c>
      <c r="M571" s="300" t="s">
        <v>486</v>
      </c>
      <c r="N571" s="300" t="s">
        <v>660</v>
      </c>
      <c r="O571" s="300" t="s">
        <v>762</v>
      </c>
      <c r="P571" s="300">
        <v>0</v>
      </c>
      <c r="Q571" s="300" t="s">
        <v>763</v>
      </c>
      <c r="R571" s="300" t="s">
        <v>764</v>
      </c>
      <c r="S571" s="300">
        <v>0</v>
      </c>
      <c r="T571" s="300" t="s">
        <v>763</v>
      </c>
      <c r="U571" s="300" t="s">
        <v>764</v>
      </c>
      <c r="V571" s="300" t="s">
        <v>1123</v>
      </c>
      <c r="W571" s="300" t="s">
        <v>766</v>
      </c>
      <c r="X571" s="300" t="b">
        <v>1</v>
      </c>
      <c r="Y571" s="300">
        <v>310390</v>
      </c>
      <c r="Z571" s="300" t="s">
        <v>1055</v>
      </c>
      <c r="AA571" s="300" t="s">
        <v>531</v>
      </c>
      <c r="AB571" s="300" t="s">
        <v>842</v>
      </c>
      <c r="AC571" s="300" t="s">
        <v>517</v>
      </c>
      <c r="AD571" s="300">
        <v>6</v>
      </c>
      <c r="AE571" s="300" t="b">
        <v>1</v>
      </c>
      <c r="AF571" s="300" t="s">
        <v>768</v>
      </c>
      <c r="AG571" s="300" t="s">
        <v>769</v>
      </c>
      <c r="AH571" s="300">
        <v>0</v>
      </c>
      <c r="AI571" s="300">
        <v>0</v>
      </c>
      <c r="AJ571" s="300" t="s">
        <v>770</v>
      </c>
      <c r="AK571" s="300">
        <v>8</v>
      </c>
      <c r="AL571" s="300" t="s">
        <v>814</v>
      </c>
      <c r="AM571" s="300">
        <v>59480</v>
      </c>
      <c r="AN571" s="300" t="b">
        <v>0</v>
      </c>
      <c r="AO571" s="300">
        <v>8</v>
      </c>
      <c r="AP571" s="300" t="s">
        <v>814</v>
      </c>
      <c r="AQ571" s="300">
        <v>59480</v>
      </c>
      <c r="AR571" s="300" t="b">
        <v>0</v>
      </c>
      <c r="AS571" s="300">
        <v>59480</v>
      </c>
      <c r="AT571" s="300" t="b">
        <v>0</v>
      </c>
      <c r="AU571" s="300">
        <v>0</v>
      </c>
      <c r="AV571" s="300" t="b">
        <v>0</v>
      </c>
      <c r="AW571" s="300" t="s">
        <v>1246</v>
      </c>
      <c r="AX571" s="300">
        <v>0</v>
      </c>
      <c r="AY571" s="300" t="s">
        <v>1246</v>
      </c>
      <c r="AZ571" s="300">
        <v>0</v>
      </c>
      <c r="BA571" s="300" t="b">
        <v>0</v>
      </c>
      <c r="BB571" s="300" t="b">
        <v>1</v>
      </c>
      <c r="BC571"/>
      <c r="BD571"/>
      <c r="BE571"/>
      <c r="BF571"/>
      <c r="BG571"/>
      <c r="BH571"/>
      <c r="BI571"/>
      <c r="BJ571"/>
      <c r="BK571"/>
      <c r="BL571"/>
      <c r="BM571"/>
      <c r="BN571"/>
      <c r="BO571"/>
      <c r="BP571"/>
      <c r="BQ571"/>
    </row>
    <row r="572" spans="5:69" ht="16.5" x14ac:dyDescent="0.3">
      <c r="E572" s="300" t="s">
        <v>760</v>
      </c>
      <c r="F572" s="300" t="s">
        <v>651</v>
      </c>
      <c r="G572" s="300">
        <v>20200101</v>
      </c>
      <c r="H572" s="300">
        <v>2020</v>
      </c>
      <c r="I572" s="300">
        <v>52</v>
      </c>
      <c r="J572" s="300">
        <v>2020</v>
      </c>
      <c r="K572" s="300">
        <v>180</v>
      </c>
      <c r="L572" s="300" t="s">
        <v>872</v>
      </c>
      <c r="M572" s="300" t="s">
        <v>486</v>
      </c>
      <c r="N572" s="300" t="s">
        <v>660</v>
      </c>
      <c r="O572" s="300" t="s">
        <v>762</v>
      </c>
      <c r="P572" s="300">
        <v>120</v>
      </c>
      <c r="Q572" s="300" t="s">
        <v>1127</v>
      </c>
      <c r="R572" s="300" t="s">
        <v>440</v>
      </c>
      <c r="S572" s="300">
        <v>0</v>
      </c>
      <c r="T572" s="300" t="s">
        <v>763</v>
      </c>
      <c r="U572" s="300" t="s">
        <v>764</v>
      </c>
      <c r="V572" s="300" t="s">
        <v>1123</v>
      </c>
      <c r="W572" s="300" t="s">
        <v>766</v>
      </c>
      <c r="X572" s="300" t="b">
        <v>1</v>
      </c>
      <c r="Y572" s="300">
        <v>310390</v>
      </c>
      <c r="Z572" s="300" t="s">
        <v>1055</v>
      </c>
      <c r="AA572" s="300" t="s">
        <v>531</v>
      </c>
      <c r="AB572" s="300" t="s">
        <v>842</v>
      </c>
      <c r="AC572" s="300" t="s">
        <v>517</v>
      </c>
      <c r="AD572" s="300">
        <v>6</v>
      </c>
      <c r="AE572" s="300" t="b">
        <v>1</v>
      </c>
      <c r="AF572" s="300" t="s">
        <v>768</v>
      </c>
      <c r="AG572" s="300" t="s">
        <v>769</v>
      </c>
      <c r="AH572" s="300">
        <v>0</v>
      </c>
      <c r="AI572" s="300">
        <v>0</v>
      </c>
      <c r="AJ572" s="300" t="s">
        <v>770</v>
      </c>
      <c r="AK572" s="300">
        <v>8</v>
      </c>
      <c r="AL572" s="300" t="s">
        <v>814</v>
      </c>
      <c r="AM572" s="300">
        <v>9</v>
      </c>
      <c r="AN572" s="300" t="b">
        <v>0</v>
      </c>
      <c r="AO572" s="300">
        <v>8</v>
      </c>
      <c r="AP572" s="300" t="s">
        <v>814</v>
      </c>
      <c r="AQ572" s="300">
        <v>9</v>
      </c>
      <c r="AR572" s="300" t="b">
        <v>0</v>
      </c>
      <c r="AS572" s="300">
        <v>9</v>
      </c>
      <c r="AT572" s="300" t="b">
        <v>0</v>
      </c>
      <c r="AU572" s="300">
        <v>0</v>
      </c>
      <c r="AV572" s="300" t="b">
        <v>0</v>
      </c>
      <c r="AW572" s="300" t="s">
        <v>1128</v>
      </c>
      <c r="AX572" s="300">
        <v>0</v>
      </c>
      <c r="AY572" s="300" t="s">
        <v>1128</v>
      </c>
      <c r="AZ572" s="300">
        <v>0</v>
      </c>
      <c r="BA572" s="300" t="b">
        <v>0</v>
      </c>
      <c r="BB572" s="300" t="b">
        <v>1</v>
      </c>
      <c r="BC572"/>
      <c r="BD572"/>
      <c r="BE572"/>
      <c r="BF572"/>
      <c r="BG572"/>
      <c r="BH572"/>
      <c r="BI572"/>
      <c r="BJ572"/>
      <c r="BK572"/>
      <c r="BL572"/>
      <c r="BM572"/>
      <c r="BN572"/>
      <c r="BO572"/>
      <c r="BP572"/>
      <c r="BQ572"/>
    </row>
    <row r="573" spans="5:69" ht="16.5" x14ac:dyDescent="0.3">
      <c r="E573" s="300" t="s">
        <v>760</v>
      </c>
      <c r="F573" s="300" t="s">
        <v>651</v>
      </c>
      <c r="G573" s="300">
        <v>20200101</v>
      </c>
      <c r="H573" s="300">
        <v>2020</v>
      </c>
      <c r="I573" s="300">
        <v>52</v>
      </c>
      <c r="J573" s="300">
        <v>2020</v>
      </c>
      <c r="K573" s="300">
        <v>180</v>
      </c>
      <c r="L573" s="300" t="s">
        <v>872</v>
      </c>
      <c r="M573" s="300" t="s">
        <v>486</v>
      </c>
      <c r="N573" s="300" t="s">
        <v>660</v>
      </c>
      <c r="O573" s="300" t="s">
        <v>762</v>
      </c>
      <c r="P573" s="300">
        <v>686</v>
      </c>
      <c r="Q573" s="300" t="s">
        <v>796</v>
      </c>
      <c r="R573" s="300" t="s">
        <v>438</v>
      </c>
      <c r="S573" s="300">
        <v>0</v>
      </c>
      <c r="T573" s="300" t="s">
        <v>763</v>
      </c>
      <c r="U573" s="300" t="s">
        <v>764</v>
      </c>
      <c r="V573" s="300" t="s">
        <v>1123</v>
      </c>
      <c r="W573" s="300" t="s">
        <v>766</v>
      </c>
      <c r="X573" s="300" t="b">
        <v>1</v>
      </c>
      <c r="Y573" s="300">
        <v>310390</v>
      </c>
      <c r="Z573" s="300" t="s">
        <v>1055</v>
      </c>
      <c r="AA573" s="300" t="s">
        <v>531</v>
      </c>
      <c r="AB573" s="300" t="s">
        <v>842</v>
      </c>
      <c r="AC573" s="300" t="s">
        <v>517</v>
      </c>
      <c r="AD573" s="300">
        <v>6</v>
      </c>
      <c r="AE573" s="300" t="b">
        <v>1</v>
      </c>
      <c r="AF573" s="300" t="s">
        <v>768</v>
      </c>
      <c r="AG573" s="300" t="s">
        <v>769</v>
      </c>
      <c r="AH573" s="300">
        <v>0</v>
      </c>
      <c r="AI573" s="300">
        <v>0</v>
      </c>
      <c r="AJ573" s="300" t="s">
        <v>770</v>
      </c>
      <c r="AK573" s="300">
        <v>8</v>
      </c>
      <c r="AL573" s="300" t="s">
        <v>814</v>
      </c>
      <c r="AM573" s="300">
        <v>59471</v>
      </c>
      <c r="AN573" s="300" t="b">
        <v>0</v>
      </c>
      <c r="AO573" s="300">
        <v>8</v>
      </c>
      <c r="AP573" s="300" t="s">
        <v>814</v>
      </c>
      <c r="AQ573" s="300">
        <v>59471</v>
      </c>
      <c r="AR573" s="300" t="b">
        <v>0</v>
      </c>
      <c r="AS573" s="300">
        <v>59471</v>
      </c>
      <c r="AT573" s="300" t="b">
        <v>0</v>
      </c>
      <c r="AU573" s="300">
        <v>0</v>
      </c>
      <c r="AV573" s="300" t="b">
        <v>0</v>
      </c>
      <c r="AW573" s="300" t="s">
        <v>1144</v>
      </c>
      <c r="AX573" s="300">
        <v>0</v>
      </c>
      <c r="AY573" s="300" t="s">
        <v>1144</v>
      </c>
      <c r="AZ573" s="300">
        <v>0</v>
      </c>
      <c r="BA573" s="300" t="b">
        <v>0</v>
      </c>
      <c r="BB573" s="300" t="b">
        <v>1</v>
      </c>
      <c r="BC573"/>
      <c r="BD573"/>
      <c r="BE573"/>
      <c r="BF573"/>
      <c r="BG573"/>
      <c r="BH573"/>
      <c r="BI573"/>
      <c r="BJ573"/>
      <c r="BK573"/>
      <c r="BL573"/>
      <c r="BM573"/>
      <c r="BN573"/>
      <c r="BO573"/>
      <c r="BP573"/>
      <c r="BQ573"/>
    </row>
    <row r="574" spans="5:69" ht="16.5" x14ac:dyDescent="0.3">
      <c r="E574" s="300" t="s">
        <v>760</v>
      </c>
      <c r="F574" s="300" t="s">
        <v>651</v>
      </c>
      <c r="G574" s="300">
        <v>20200101</v>
      </c>
      <c r="H574" s="300">
        <v>2020</v>
      </c>
      <c r="I574" s="300">
        <v>52</v>
      </c>
      <c r="J574" s="300">
        <v>2020</v>
      </c>
      <c r="K574" s="300">
        <v>562</v>
      </c>
      <c r="L574" s="300" t="s">
        <v>761</v>
      </c>
      <c r="M574" s="300" t="s">
        <v>451</v>
      </c>
      <c r="N574" s="300" t="s">
        <v>660</v>
      </c>
      <c r="O574" s="300" t="s">
        <v>762</v>
      </c>
      <c r="P574" s="300">
        <v>0</v>
      </c>
      <c r="Q574" s="300" t="s">
        <v>763</v>
      </c>
      <c r="R574" s="300" t="s">
        <v>764</v>
      </c>
      <c r="S574" s="300">
        <v>0</v>
      </c>
      <c r="T574" s="300" t="s">
        <v>763</v>
      </c>
      <c r="U574" s="300" t="s">
        <v>764</v>
      </c>
      <c r="V574" s="300" t="s">
        <v>873</v>
      </c>
      <c r="W574" s="300" t="s">
        <v>766</v>
      </c>
      <c r="X574" s="300" t="b">
        <v>1</v>
      </c>
      <c r="Y574" s="300">
        <v>310390</v>
      </c>
      <c r="Z574" s="300" t="s">
        <v>1055</v>
      </c>
      <c r="AA574" s="300" t="s">
        <v>531</v>
      </c>
      <c r="AB574" s="300" t="s">
        <v>842</v>
      </c>
      <c r="AC574" s="300" t="s">
        <v>517</v>
      </c>
      <c r="AD574" s="300">
        <v>6</v>
      </c>
      <c r="AE574" s="300" t="b">
        <v>1</v>
      </c>
      <c r="AF574" s="300" t="s">
        <v>768</v>
      </c>
      <c r="AG574" s="300" t="s">
        <v>769</v>
      </c>
      <c r="AH574" s="300">
        <v>0</v>
      </c>
      <c r="AI574" s="300">
        <v>0</v>
      </c>
      <c r="AJ574" s="300" t="s">
        <v>770</v>
      </c>
      <c r="AK574" s="300">
        <v>8</v>
      </c>
      <c r="AL574" s="300" t="s">
        <v>814</v>
      </c>
      <c r="AM574" s="300">
        <v>2500</v>
      </c>
      <c r="AN574" s="300" t="b">
        <v>0</v>
      </c>
      <c r="AO574" s="300">
        <v>8</v>
      </c>
      <c r="AP574" s="300" t="s">
        <v>814</v>
      </c>
      <c r="AQ574" s="300">
        <v>2500</v>
      </c>
      <c r="AR574" s="300" t="b">
        <v>0</v>
      </c>
      <c r="AS574" s="300">
        <v>2500</v>
      </c>
      <c r="AT574" s="300" t="b">
        <v>0</v>
      </c>
      <c r="AU574" s="300">
        <v>0</v>
      </c>
      <c r="AV574" s="300" t="b">
        <v>0</v>
      </c>
      <c r="AW574" s="300" t="s">
        <v>1244</v>
      </c>
      <c r="AX574" s="300">
        <v>0</v>
      </c>
      <c r="AY574" s="300" t="s">
        <v>1244</v>
      </c>
      <c r="AZ574" s="300">
        <v>0</v>
      </c>
      <c r="BA574" s="300" t="b">
        <v>0</v>
      </c>
      <c r="BB574" s="300" t="b">
        <v>1</v>
      </c>
      <c r="BC574"/>
      <c r="BD574"/>
      <c r="BE574"/>
      <c r="BF574"/>
      <c r="BG574"/>
      <c r="BH574"/>
      <c r="BI574"/>
      <c r="BJ574"/>
      <c r="BK574"/>
      <c r="BL574"/>
      <c r="BM574"/>
      <c r="BN574"/>
      <c r="BO574"/>
      <c r="BP574"/>
      <c r="BQ574"/>
    </row>
    <row r="575" spans="5:69" ht="16.5" x14ac:dyDescent="0.3">
      <c r="E575" s="300" t="s">
        <v>760</v>
      </c>
      <c r="F575" s="300" t="s">
        <v>651</v>
      </c>
      <c r="G575" s="300">
        <v>20200101</v>
      </c>
      <c r="H575" s="300">
        <v>2020</v>
      </c>
      <c r="I575" s="300">
        <v>52</v>
      </c>
      <c r="J575" s="300">
        <v>2020</v>
      </c>
      <c r="K575" s="300">
        <v>562</v>
      </c>
      <c r="L575" s="300" t="s">
        <v>761</v>
      </c>
      <c r="M575" s="300" t="s">
        <v>451</v>
      </c>
      <c r="N575" s="300" t="s">
        <v>660</v>
      </c>
      <c r="O575" s="300" t="s">
        <v>762</v>
      </c>
      <c r="P575" s="300">
        <v>566</v>
      </c>
      <c r="Q575" s="300" t="s">
        <v>791</v>
      </c>
      <c r="R575" s="300" t="s">
        <v>434</v>
      </c>
      <c r="S575" s="300">
        <v>0</v>
      </c>
      <c r="T575" s="300" t="s">
        <v>763</v>
      </c>
      <c r="U575" s="300" t="s">
        <v>764</v>
      </c>
      <c r="V575" s="300" t="s">
        <v>873</v>
      </c>
      <c r="W575" s="300" t="s">
        <v>766</v>
      </c>
      <c r="X575" s="300" t="b">
        <v>1</v>
      </c>
      <c r="Y575" s="300">
        <v>310390</v>
      </c>
      <c r="Z575" s="300" t="s">
        <v>1055</v>
      </c>
      <c r="AA575" s="300" t="s">
        <v>531</v>
      </c>
      <c r="AB575" s="300" t="s">
        <v>842</v>
      </c>
      <c r="AC575" s="300" t="s">
        <v>517</v>
      </c>
      <c r="AD575" s="300">
        <v>6</v>
      </c>
      <c r="AE575" s="300" t="b">
        <v>1</v>
      </c>
      <c r="AF575" s="300" t="s">
        <v>768</v>
      </c>
      <c r="AG575" s="300" t="s">
        <v>769</v>
      </c>
      <c r="AH575" s="300">
        <v>0</v>
      </c>
      <c r="AI575" s="300">
        <v>0</v>
      </c>
      <c r="AJ575" s="300" t="s">
        <v>770</v>
      </c>
      <c r="AK575" s="300">
        <v>8</v>
      </c>
      <c r="AL575" s="300" t="s">
        <v>814</v>
      </c>
      <c r="AM575" s="300">
        <v>2500</v>
      </c>
      <c r="AN575" s="300" t="b">
        <v>0</v>
      </c>
      <c r="AO575" s="300">
        <v>8</v>
      </c>
      <c r="AP575" s="300" t="s">
        <v>814</v>
      </c>
      <c r="AQ575" s="300">
        <v>2500</v>
      </c>
      <c r="AR575" s="300" t="b">
        <v>0</v>
      </c>
      <c r="AS575" s="300">
        <v>2500</v>
      </c>
      <c r="AT575" s="300" t="b">
        <v>0</v>
      </c>
      <c r="AU575" s="300">
        <v>0</v>
      </c>
      <c r="AV575" s="300" t="b">
        <v>0</v>
      </c>
      <c r="AW575" s="300" t="s">
        <v>1244</v>
      </c>
      <c r="AX575" s="300">
        <v>0</v>
      </c>
      <c r="AY575" s="300" t="s">
        <v>1244</v>
      </c>
      <c r="AZ575" s="300">
        <v>0</v>
      </c>
      <c r="BA575" s="300" t="b">
        <v>1</v>
      </c>
      <c r="BB575" s="300" t="b">
        <v>0</v>
      </c>
      <c r="BC575"/>
      <c r="BD575"/>
      <c r="BE575"/>
      <c r="BF575"/>
      <c r="BG575"/>
      <c r="BH575"/>
      <c r="BI575"/>
      <c r="BJ575"/>
      <c r="BK575"/>
      <c r="BL575"/>
      <c r="BM575"/>
      <c r="BN575"/>
      <c r="BO575"/>
      <c r="BP575"/>
      <c r="BQ575"/>
    </row>
    <row r="576" spans="5:69" ht="16.5" hidden="1" x14ac:dyDescent="0.3">
      <c r="E576" s="300" t="s">
        <v>760</v>
      </c>
      <c r="F576" s="300" t="s">
        <v>651</v>
      </c>
      <c r="G576" s="300">
        <v>20200101</v>
      </c>
      <c r="H576" s="300">
        <v>2020</v>
      </c>
      <c r="I576" s="300">
        <v>52</v>
      </c>
      <c r="J576" s="300">
        <v>2020</v>
      </c>
      <c r="K576" s="300">
        <v>180</v>
      </c>
      <c r="L576" s="300" t="s">
        <v>872</v>
      </c>
      <c r="M576" s="300" t="s">
        <v>486</v>
      </c>
      <c r="N576" s="300" t="s">
        <v>660</v>
      </c>
      <c r="O576" s="300" t="s">
        <v>762</v>
      </c>
      <c r="P576" s="300">
        <v>0</v>
      </c>
      <c r="Q576" s="300" t="s">
        <v>763</v>
      </c>
      <c r="R576" s="300" t="s">
        <v>764</v>
      </c>
      <c r="S576" s="300">
        <v>0</v>
      </c>
      <c r="T576" s="300" t="s">
        <v>763</v>
      </c>
      <c r="U576" s="300" t="s">
        <v>764</v>
      </c>
      <c r="V576" s="300" t="s">
        <v>1123</v>
      </c>
      <c r="W576" s="300" t="s">
        <v>766</v>
      </c>
      <c r="X576" s="300" t="b">
        <v>1</v>
      </c>
      <c r="Y576" s="300">
        <v>3104</v>
      </c>
      <c r="Z576" s="300" t="s">
        <v>844</v>
      </c>
      <c r="AA576" s="300" t="s">
        <v>845</v>
      </c>
      <c r="AB576" s="300" t="s">
        <v>510</v>
      </c>
      <c r="AC576" s="300" t="s">
        <v>510</v>
      </c>
      <c r="AD576" s="300">
        <v>4</v>
      </c>
      <c r="AE576" s="300" t="b">
        <v>0</v>
      </c>
      <c r="AF576" s="300" t="s">
        <v>768</v>
      </c>
      <c r="AG576" s="300" t="s">
        <v>769</v>
      </c>
      <c r="AH576" s="300">
        <v>0</v>
      </c>
      <c r="AI576" s="300">
        <v>0</v>
      </c>
      <c r="AJ576" s="300" t="s">
        <v>770</v>
      </c>
      <c r="AK576" s="300">
        <v>-1</v>
      </c>
      <c r="AL576" s="300" t="s">
        <v>771</v>
      </c>
      <c r="AM576" s="300">
        <v>0</v>
      </c>
      <c r="AN576" s="300" t="b">
        <v>1</v>
      </c>
      <c r="AO576" s="300">
        <v>-1</v>
      </c>
      <c r="AP576" s="300" t="s">
        <v>771</v>
      </c>
      <c r="AQ576" s="300">
        <v>0</v>
      </c>
      <c r="AR576" s="300" t="b">
        <v>0</v>
      </c>
      <c r="AS576" s="300">
        <v>0</v>
      </c>
      <c r="AT576" s="300" t="b">
        <v>1</v>
      </c>
      <c r="AU576" s="300">
        <v>0</v>
      </c>
      <c r="AV576" s="300" t="b">
        <v>0</v>
      </c>
      <c r="AW576" s="300" t="s">
        <v>1247</v>
      </c>
      <c r="AX576" s="300">
        <v>0</v>
      </c>
      <c r="AY576" s="300" t="s">
        <v>1247</v>
      </c>
      <c r="AZ576" s="300">
        <v>6</v>
      </c>
      <c r="BA576" s="300" t="b">
        <v>0</v>
      </c>
      <c r="BB576" s="300" t="b">
        <v>1</v>
      </c>
      <c r="BC576"/>
      <c r="BD576"/>
      <c r="BE576"/>
      <c r="BF576"/>
      <c r="BG576"/>
      <c r="BH576"/>
      <c r="BI576"/>
      <c r="BJ576"/>
      <c r="BK576"/>
      <c r="BL576"/>
      <c r="BM576"/>
      <c r="BN576"/>
      <c r="BO576"/>
      <c r="BP576"/>
      <c r="BQ576"/>
    </row>
    <row r="577" spans="5:69" ht="16.5" hidden="1" x14ac:dyDescent="0.3">
      <c r="E577" s="300" t="s">
        <v>760</v>
      </c>
      <c r="F577" s="300" t="s">
        <v>651</v>
      </c>
      <c r="G577" s="300">
        <v>20200101</v>
      </c>
      <c r="H577" s="300">
        <v>2020</v>
      </c>
      <c r="I577" s="300">
        <v>52</v>
      </c>
      <c r="J577" s="300">
        <v>2020</v>
      </c>
      <c r="K577" s="300">
        <v>180</v>
      </c>
      <c r="L577" s="300" t="s">
        <v>872</v>
      </c>
      <c r="M577" s="300" t="s">
        <v>486</v>
      </c>
      <c r="N577" s="300" t="s">
        <v>660</v>
      </c>
      <c r="O577" s="300" t="s">
        <v>762</v>
      </c>
      <c r="P577" s="300">
        <v>156</v>
      </c>
      <c r="Q577" s="300" t="s">
        <v>773</v>
      </c>
      <c r="R577" s="300" t="s">
        <v>774</v>
      </c>
      <c r="S577" s="300">
        <v>0</v>
      </c>
      <c r="T577" s="300" t="s">
        <v>763</v>
      </c>
      <c r="U577" s="300" t="s">
        <v>764</v>
      </c>
      <c r="V577" s="300" t="s">
        <v>1123</v>
      </c>
      <c r="W577" s="300" t="s">
        <v>766</v>
      </c>
      <c r="X577" s="300" t="b">
        <v>1</v>
      </c>
      <c r="Y577" s="300">
        <v>3104</v>
      </c>
      <c r="Z577" s="300" t="s">
        <v>844</v>
      </c>
      <c r="AA577" s="300" t="s">
        <v>845</v>
      </c>
      <c r="AB577" s="300" t="s">
        <v>510</v>
      </c>
      <c r="AC577" s="300" t="s">
        <v>510</v>
      </c>
      <c r="AD577" s="300">
        <v>4</v>
      </c>
      <c r="AE577" s="300" t="b">
        <v>0</v>
      </c>
      <c r="AF577" s="300" t="s">
        <v>768</v>
      </c>
      <c r="AG577" s="300" t="s">
        <v>769</v>
      </c>
      <c r="AH577" s="300">
        <v>0</v>
      </c>
      <c r="AI577" s="300">
        <v>0</v>
      </c>
      <c r="AJ577" s="300" t="s">
        <v>770</v>
      </c>
      <c r="AK577" s="300">
        <v>-1</v>
      </c>
      <c r="AL577" s="300" t="s">
        <v>771</v>
      </c>
      <c r="AM577" s="300">
        <v>0</v>
      </c>
      <c r="AN577" s="300" t="b">
        <v>1</v>
      </c>
      <c r="AO577" s="300">
        <v>-1</v>
      </c>
      <c r="AP577" s="300" t="s">
        <v>771</v>
      </c>
      <c r="AQ577" s="300">
        <v>0</v>
      </c>
      <c r="AR577" s="300" t="b">
        <v>0</v>
      </c>
      <c r="AS577" s="300">
        <v>0</v>
      </c>
      <c r="AT577" s="300" t="b">
        <v>1</v>
      </c>
      <c r="AU577" s="300">
        <v>0</v>
      </c>
      <c r="AV577" s="300" t="b">
        <v>0</v>
      </c>
      <c r="AW577" s="300" t="s">
        <v>1248</v>
      </c>
      <c r="AX577" s="300">
        <v>0</v>
      </c>
      <c r="AY577" s="300" t="s">
        <v>1248</v>
      </c>
      <c r="AZ577" s="300">
        <v>6</v>
      </c>
      <c r="BA577" s="300" t="b">
        <v>0</v>
      </c>
      <c r="BB577" s="300" t="b">
        <v>1</v>
      </c>
      <c r="BC577"/>
      <c r="BD577"/>
      <c r="BE577"/>
      <c r="BF577"/>
      <c r="BG577"/>
      <c r="BH577"/>
      <c r="BI577"/>
      <c r="BJ577"/>
      <c r="BK577"/>
      <c r="BL577"/>
      <c r="BM577"/>
      <c r="BN577"/>
      <c r="BO577"/>
      <c r="BP577"/>
      <c r="BQ577"/>
    </row>
    <row r="578" spans="5:69" ht="16.5" hidden="1" x14ac:dyDescent="0.3">
      <c r="E578" s="300" t="s">
        <v>760</v>
      </c>
      <c r="F578" s="300" t="s">
        <v>651</v>
      </c>
      <c r="G578" s="300">
        <v>20200101</v>
      </c>
      <c r="H578" s="300">
        <v>2020</v>
      </c>
      <c r="I578" s="300">
        <v>52</v>
      </c>
      <c r="J578" s="300">
        <v>2020</v>
      </c>
      <c r="K578" s="300">
        <v>180</v>
      </c>
      <c r="L578" s="300" t="s">
        <v>872</v>
      </c>
      <c r="M578" s="300" t="s">
        <v>486</v>
      </c>
      <c r="N578" s="300" t="s">
        <v>660</v>
      </c>
      <c r="O578" s="300" t="s">
        <v>762</v>
      </c>
      <c r="P578" s="300">
        <v>440</v>
      </c>
      <c r="Q578" s="300" t="s">
        <v>897</v>
      </c>
      <c r="R578" s="300" t="s">
        <v>898</v>
      </c>
      <c r="S578" s="300">
        <v>0</v>
      </c>
      <c r="T578" s="300" t="s">
        <v>763</v>
      </c>
      <c r="U578" s="300" t="s">
        <v>764</v>
      </c>
      <c r="V578" s="300" t="s">
        <v>1123</v>
      </c>
      <c r="W578" s="300" t="s">
        <v>766</v>
      </c>
      <c r="X578" s="300" t="b">
        <v>1</v>
      </c>
      <c r="Y578" s="300">
        <v>3104</v>
      </c>
      <c r="Z578" s="300" t="s">
        <v>844</v>
      </c>
      <c r="AA578" s="300" t="s">
        <v>845</v>
      </c>
      <c r="AB578" s="300" t="s">
        <v>510</v>
      </c>
      <c r="AC578" s="300" t="s">
        <v>510</v>
      </c>
      <c r="AD578" s="300">
        <v>4</v>
      </c>
      <c r="AE578" s="300" t="b">
        <v>0</v>
      </c>
      <c r="AF578" s="300" t="s">
        <v>768</v>
      </c>
      <c r="AG578" s="300" t="s">
        <v>769</v>
      </c>
      <c r="AH578" s="300">
        <v>0</v>
      </c>
      <c r="AI578" s="300">
        <v>0</v>
      </c>
      <c r="AJ578" s="300" t="s">
        <v>770</v>
      </c>
      <c r="AK578" s="300">
        <v>8</v>
      </c>
      <c r="AL578" s="300" t="s">
        <v>814</v>
      </c>
      <c r="AM578" s="300">
        <v>1218285</v>
      </c>
      <c r="AN578" s="300" t="b">
        <v>0</v>
      </c>
      <c r="AO578" s="300">
        <v>8</v>
      </c>
      <c r="AP578" s="300" t="s">
        <v>814</v>
      </c>
      <c r="AQ578" s="300">
        <v>1218285</v>
      </c>
      <c r="AR578" s="300" t="b">
        <v>0</v>
      </c>
      <c r="AS578" s="300">
        <v>1218285</v>
      </c>
      <c r="AT578" s="300" t="b">
        <v>0</v>
      </c>
      <c r="AU578" s="300">
        <v>0</v>
      </c>
      <c r="AV578" s="300" t="b">
        <v>0</v>
      </c>
      <c r="AW578" s="300" t="s">
        <v>1249</v>
      </c>
      <c r="AX578" s="300">
        <v>0</v>
      </c>
      <c r="AY578" s="300" t="s">
        <v>1249</v>
      </c>
      <c r="AZ578" s="300">
        <v>0</v>
      </c>
      <c r="BA578" s="300" t="b">
        <v>0</v>
      </c>
      <c r="BB578" s="300" t="b">
        <v>1</v>
      </c>
      <c r="BC578"/>
      <c r="BD578"/>
      <c r="BE578"/>
      <c r="BF578"/>
      <c r="BG578"/>
      <c r="BH578"/>
      <c r="BI578"/>
      <c r="BJ578"/>
      <c r="BK578"/>
      <c r="BL578"/>
      <c r="BM578"/>
      <c r="BN578"/>
      <c r="BO578"/>
      <c r="BP578"/>
      <c r="BQ578"/>
    </row>
    <row r="579" spans="5:69" ht="16.5" hidden="1" x14ac:dyDescent="0.3">
      <c r="E579" s="300" t="s">
        <v>760</v>
      </c>
      <c r="F579" s="300" t="s">
        <v>651</v>
      </c>
      <c r="G579" s="300">
        <v>20200101</v>
      </c>
      <c r="H579" s="300">
        <v>2020</v>
      </c>
      <c r="I579" s="300">
        <v>52</v>
      </c>
      <c r="J579" s="300">
        <v>2020</v>
      </c>
      <c r="K579" s="300">
        <v>180</v>
      </c>
      <c r="L579" s="300" t="s">
        <v>872</v>
      </c>
      <c r="M579" s="300" t="s">
        <v>486</v>
      </c>
      <c r="N579" s="300" t="s">
        <v>660</v>
      </c>
      <c r="O579" s="300" t="s">
        <v>762</v>
      </c>
      <c r="P579" s="300">
        <v>528</v>
      </c>
      <c r="Q579" s="300" t="s">
        <v>788</v>
      </c>
      <c r="R579" s="300" t="s">
        <v>789</v>
      </c>
      <c r="S579" s="300">
        <v>0</v>
      </c>
      <c r="T579" s="300" t="s">
        <v>763</v>
      </c>
      <c r="U579" s="300" t="s">
        <v>764</v>
      </c>
      <c r="V579" s="300" t="s">
        <v>1123</v>
      </c>
      <c r="W579" s="300" t="s">
        <v>766</v>
      </c>
      <c r="X579" s="300" t="b">
        <v>1</v>
      </c>
      <c r="Y579" s="300">
        <v>3104</v>
      </c>
      <c r="Z579" s="300" t="s">
        <v>844</v>
      </c>
      <c r="AA579" s="300" t="s">
        <v>845</v>
      </c>
      <c r="AB579" s="300" t="s">
        <v>510</v>
      </c>
      <c r="AC579" s="300" t="s">
        <v>510</v>
      </c>
      <c r="AD579" s="300">
        <v>4</v>
      </c>
      <c r="AE579" s="300" t="b">
        <v>0</v>
      </c>
      <c r="AF579" s="300" t="s">
        <v>768</v>
      </c>
      <c r="AG579" s="300" t="s">
        <v>769</v>
      </c>
      <c r="AH579" s="300">
        <v>0</v>
      </c>
      <c r="AI579" s="300">
        <v>0</v>
      </c>
      <c r="AJ579" s="300" t="s">
        <v>770</v>
      </c>
      <c r="AK579" s="300">
        <v>-1</v>
      </c>
      <c r="AL579" s="300" t="s">
        <v>771</v>
      </c>
      <c r="AM579" s="300">
        <v>0</v>
      </c>
      <c r="AN579" s="300" t="b">
        <v>1</v>
      </c>
      <c r="AO579" s="300">
        <v>-1</v>
      </c>
      <c r="AP579" s="300" t="s">
        <v>771</v>
      </c>
      <c r="AQ579" s="300">
        <v>0</v>
      </c>
      <c r="AR579" s="300" t="b">
        <v>0</v>
      </c>
      <c r="AS579" s="300">
        <v>0</v>
      </c>
      <c r="AT579" s="300" t="b">
        <v>1</v>
      </c>
      <c r="AU579" s="300">
        <v>0</v>
      </c>
      <c r="AV579" s="300" t="b">
        <v>0</v>
      </c>
      <c r="AW579" s="300" t="s">
        <v>1138</v>
      </c>
      <c r="AX579" s="300">
        <v>0</v>
      </c>
      <c r="AY579" s="300" t="s">
        <v>1138</v>
      </c>
      <c r="AZ579" s="300">
        <v>6</v>
      </c>
      <c r="BA579" s="300" t="b">
        <v>0</v>
      </c>
      <c r="BB579" s="300" t="b">
        <v>1</v>
      </c>
      <c r="BC579"/>
      <c r="BD579"/>
      <c r="BE579"/>
      <c r="BF579"/>
      <c r="BG579"/>
      <c r="BH579"/>
      <c r="BI579"/>
      <c r="BJ579"/>
      <c r="BK579"/>
      <c r="BL579"/>
      <c r="BM579"/>
      <c r="BN579"/>
      <c r="BO579"/>
      <c r="BP579"/>
      <c r="BQ579"/>
    </row>
    <row r="580" spans="5:69" ht="16.5" hidden="1" x14ac:dyDescent="0.3">
      <c r="E580" s="300" t="s">
        <v>760</v>
      </c>
      <c r="F580" s="300" t="s">
        <v>651</v>
      </c>
      <c r="G580" s="300">
        <v>20200101</v>
      </c>
      <c r="H580" s="300">
        <v>2020</v>
      </c>
      <c r="I580" s="300">
        <v>52</v>
      </c>
      <c r="J580" s="300">
        <v>2020</v>
      </c>
      <c r="K580" s="300">
        <v>180</v>
      </c>
      <c r="L580" s="300" t="s">
        <v>872</v>
      </c>
      <c r="M580" s="300" t="s">
        <v>486</v>
      </c>
      <c r="N580" s="300" t="s">
        <v>660</v>
      </c>
      <c r="O580" s="300" t="s">
        <v>762</v>
      </c>
      <c r="P580" s="300">
        <v>699</v>
      </c>
      <c r="Q580" s="300" t="s">
        <v>798</v>
      </c>
      <c r="R580" s="300" t="s">
        <v>799</v>
      </c>
      <c r="S580" s="300">
        <v>0</v>
      </c>
      <c r="T580" s="300" t="s">
        <v>763</v>
      </c>
      <c r="U580" s="300" t="s">
        <v>764</v>
      </c>
      <c r="V580" s="300" t="s">
        <v>1123</v>
      </c>
      <c r="W580" s="300" t="s">
        <v>766</v>
      </c>
      <c r="X580" s="300" t="b">
        <v>1</v>
      </c>
      <c r="Y580" s="300">
        <v>3104</v>
      </c>
      <c r="Z580" s="300" t="s">
        <v>844</v>
      </c>
      <c r="AA580" s="300" t="s">
        <v>845</v>
      </c>
      <c r="AB580" s="300" t="s">
        <v>510</v>
      </c>
      <c r="AC580" s="300" t="s">
        <v>510</v>
      </c>
      <c r="AD580" s="300">
        <v>4</v>
      </c>
      <c r="AE580" s="300" t="b">
        <v>0</v>
      </c>
      <c r="AF580" s="300" t="s">
        <v>768</v>
      </c>
      <c r="AG580" s="300" t="s">
        <v>769</v>
      </c>
      <c r="AH580" s="300">
        <v>0</v>
      </c>
      <c r="AI580" s="300">
        <v>0</v>
      </c>
      <c r="AJ580" s="300" t="s">
        <v>770</v>
      </c>
      <c r="AK580" s="300">
        <v>8</v>
      </c>
      <c r="AL580" s="300" t="s">
        <v>814</v>
      </c>
      <c r="AM580" s="300">
        <v>150</v>
      </c>
      <c r="AN580" s="300" t="b">
        <v>0</v>
      </c>
      <c r="AO580" s="300">
        <v>8</v>
      </c>
      <c r="AP580" s="300" t="s">
        <v>814</v>
      </c>
      <c r="AQ580" s="300">
        <v>150</v>
      </c>
      <c r="AR580" s="300" t="b">
        <v>0</v>
      </c>
      <c r="AS580" s="300">
        <v>150</v>
      </c>
      <c r="AT580" s="300" t="b">
        <v>0</v>
      </c>
      <c r="AU580" s="300">
        <v>0</v>
      </c>
      <c r="AV580" s="300" t="b">
        <v>0</v>
      </c>
      <c r="AW580" s="300" t="s">
        <v>1250</v>
      </c>
      <c r="AX580" s="300">
        <v>0</v>
      </c>
      <c r="AY580" s="300" t="s">
        <v>1250</v>
      </c>
      <c r="AZ580" s="300">
        <v>0</v>
      </c>
      <c r="BA580" s="300" t="b">
        <v>0</v>
      </c>
      <c r="BB580" s="300" t="b">
        <v>1</v>
      </c>
      <c r="BC580"/>
      <c r="BD580"/>
      <c r="BE580"/>
      <c r="BF580"/>
      <c r="BG580"/>
      <c r="BH580"/>
      <c r="BI580"/>
      <c r="BJ580"/>
      <c r="BK580"/>
      <c r="BL580"/>
      <c r="BM580"/>
      <c r="BN580"/>
      <c r="BO580"/>
      <c r="BP580"/>
      <c r="BQ580"/>
    </row>
    <row r="581" spans="5:69" ht="16.5" hidden="1" x14ac:dyDescent="0.3">
      <c r="E581" s="300" t="s">
        <v>760</v>
      </c>
      <c r="F581" s="300" t="s">
        <v>651</v>
      </c>
      <c r="G581" s="300">
        <v>20200101</v>
      </c>
      <c r="H581" s="300">
        <v>2020</v>
      </c>
      <c r="I581" s="300">
        <v>52</v>
      </c>
      <c r="J581" s="300">
        <v>2020</v>
      </c>
      <c r="K581" s="300">
        <v>180</v>
      </c>
      <c r="L581" s="300" t="s">
        <v>872</v>
      </c>
      <c r="M581" s="300" t="s">
        <v>486</v>
      </c>
      <c r="N581" s="300" t="s">
        <v>660</v>
      </c>
      <c r="O581" s="300" t="s">
        <v>762</v>
      </c>
      <c r="P581" s="300">
        <v>704</v>
      </c>
      <c r="Q581" s="300" t="s">
        <v>914</v>
      </c>
      <c r="R581" s="300" t="s">
        <v>915</v>
      </c>
      <c r="S581" s="300">
        <v>0</v>
      </c>
      <c r="T581" s="300" t="s">
        <v>763</v>
      </c>
      <c r="U581" s="300" t="s">
        <v>764</v>
      </c>
      <c r="V581" s="300" t="s">
        <v>1123</v>
      </c>
      <c r="W581" s="300" t="s">
        <v>766</v>
      </c>
      <c r="X581" s="300" t="b">
        <v>1</v>
      </c>
      <c r="Y581" s="300">
        <v>3104</v>
      </c>
      <c r="Z581" s="300" t="s">
        <v>844</v>
      </c>
      <c r="AA581" s="300" t="s">
        <v>845</v>
      </c>
      <c r="AB581" s="300" t="s">
        <v>510</v>
      </c>
      <c r="AC581" s="300" t="s">
        <v>510</v>
      </c>
      <c r="AD581" s="300">
        <v>4</v>
      </c>
      <c r="AE581" s="300" t="b">
        <v>0</v>
      </c>
      <c r="AF581" s="300" t="s">
        <v>768</v>
      </c>
      <c r="AG581" s="300" t="s">
        <v>769</v>
      </c>
      <c r="AH581" s="300">
        <v>0</v>
      </c>
      <c r="AI581" s="300">
        <v>0</v>
      </c>
      <c r="AJ581" s="300" t="s">
        <v>770</v>
      </c>
      <c r="AK581" s="300">
        <v>8</v>
      </c>
      <c r="AL581" s="300" t="s">
        <v>814</v>
      </c>
      <c r="AM581" s="300">
        <v>104200</v>
      </c>
      <c r="AN581" s="300" t="b">
        <v>0</v>
      </c>
      <c r="AO581" s="300">
        <v>8</v>
      </c>
      <c r="AP581" s="300" t="s">
        <v>814</v>
      </c>
      <c r="AQ581" s="300">
        <v>104200</v>
      </c>
      <c r="AR581" s="300" t="b">
        <v>0</v>
      </c>
      <c r="AS581" s="300">
        <v>104200</v>
      </c>
      <c r="AT581" s="300" t="b">
        <v>0</v>
      </c>
      <c r="AU581" s="300">
        <v>0</v>
      </c>
      <c r="AV581" s="300" t="b">
        <v>0</v>
      </c>
      <c r="AW581" s="300" t="s">
        <v>1251</v>
      </c>
      <c r="AX581" s="300">
        <v>0</v>
      </c>
      <c r="AY581" s="300" t="s">
        <v>1251</v>
      </c>
      <c r="AZ581" s="300">
        <v>0</v>
      </c>
      <c r="BA581" s="300" t="b">
        <v>0</v>
      </c>
      <c r="BB581" s="300" t="b">
        <v>1</v>
      </c>
      <c r="BC581"/>
      <c r="BD581"/>
      <c r="BE581"/>
      <c r="BF581"/>
      <c r="BG581"/>
      <c r="BH581"/>
      <c r="BI581"/>
      <c r="BJ581"/>
      <c r="BK581"/>
      <c r="BL581"/>
      <c r="BM581"/>
      <c r="BN581"/>
      <c r="BO581"/>
      <c r="BP581"/>
      <c r="BQ581"/>
    </row>
    <row r="582" spans="5:69" ht="16.5" hidden="1" x14ac:dyDescent="0.3">
      <c r="E582" s="300" t="s">
        <v>760</v>
      </c>
      <c r="F582" s="300" t="s">
        <v>651</v>
      </c>
      <c r="G582" s="300">
        <v>20200101</v>
      </c>
      <c r="H582" s="300">
        <v>2020</v>
      </c>
      <c r="I582" s="300">
        <v>52</v>
      </c>
      <c r="J582" s="300">
        <v>2020</v>
      </c>
      <c r="K582" s="300">
        <v>180</v>
      </c>
      <c r="L582" s="300" t="s">
        <v>872</v>
      </c>
      <c r="M582" s="300" t="s">
        <v>486</v>
      </c>
      <c r="N582" s="300" t="s">
        <v>660</v>
      </c>
      <c r="O582" s="300" t="s">
        <v>762</v>
      </c>
      <c r="P582" s="300">
        <v>710</v>
      </c>
      <c r="Q582" s="300" t="s">
        <v>917</v>
      </c>
      <c r="R582" s="300" t="s">
        <v>425</v>
      </c>
      <c r="S582" s="300">
        <v>0</v>
      </c>
      <c r="T582" s="300" t="s">
        <v>763</v>
      </c>
      <c r="U582" s="300" t="s">
        <v>764</v>
      </c>
      <c r="V582" s="300" t="s">
        <v>1123</v>
      </c>
      <c r="W582" s="300" t="s">
        <v>766</v>
      </c>
      <c r="X582" s="300" t="b">
        <v>1</v>
      </c>
      <c r="Y582" s="300">
        <v>3104</v>
      </c>
      <c r="Z582" s="300" t="s">
        <v>844</v>
      </c>
      <c r="AA582" s="300" t="s">
        <v>845</v>
      </c>
      <c r="AB582" s="300" t="s">
        <v>510</v>
      </c>
      <c r="AC582" s="300" t="s">
        <v>510</v>
      </c>
      <c r="AD582" s="300">
        <v>4</v>
      </c>
      <c r="AE582" s="300" t="b">
        <v>0</v>
      </c>
      <c r="AF582" s="300" t="s">
        <v>768</v>
      </c>
      <c r="AG582" s="300" t="s">
        <v>769</v>
      </c>
      <c r="AH582" s="300">
        <v>0</v>
      </c>
      <c r="AI582" s="300">
        <v>0</v>
      </c>
      <c r="AJ582" s="300" t="s">
        <v>770</v>
      </c>
      <c r="AK582" s="300">
        <v>8</v>
      </c>
      <c r="AL582" s="300" t="s">
        <v>814</v>
      </c>
      <c r="AM582" s="300">
        <v>119</v>
      </c>
      <c r="AN582" s="300" t="b">
        <v>0</v>
      </c>
      <c r="AO582" s="300">
        <v>8</v>
      </c>
      <c r="AP582" s="300" t="s">
        <v>814</v>
      </c>
      <c r="AQ582" s="300">
        <v>119</v>
      </c>
      <c r="AR582" s="300" t="b">
        <v>0</v>
      </c>
      <c r="AS582" s="300">
        <v>119</v>
      </c>
      <c r="AT582" s="300" t="b">
        <v>0</v>
      </c>
      <c r="AU582" s="300">
        <v>0</v>
      </c>
      <c r="AV582" s="300" t="b">
        <v>0</v>
      </c>
      <c r="AW582" s="300" t="s">
        <v>1252</v>
      </c>
      <c r="AX582" s="300">
        <v>0</v>
      </c>
      <c r="AY582" s="300" t="s">
        <v>1252</v>
      </c>
      <c r="AZ582" s="300">
        <v>0</v>
      </c>
      <c r="BA582" s="300" t="b">
        <v>0</v>
      </c>
      <c r="BB582" s="300" t="b">
        <v>1</v>
      </c>
      <c r="BC582"/>
      <c r="BD582"/>
      <c r="BE582"/>
      <c r="BF582"/>
      <c r="BG582"/>
      <c r="BH582"/>
      <c r="BI582"/>
      <c r="BJ582"/>
      <c r="BK582"/>
      <c r="BL582"/>
      <c r="BM582"/>
      <c r="BN582"/>
      <c r="BO582"/>
      <c r="BP582"/>
      <c r="BQ582"/>
    </row>
    <row r="583" spans="5:69" ht="16.5" hidden="1" x14ac:dyDescent="0.3">
      <c r="E583" s="300" t="s">
        <v>760</v>
      </c>
      <c r="F583" s="300" t="s">
        <v>651</v>
      </c>
      <c r="G583" s="300">
        <v>20200101</v>
      </c>
      <c r="H583" s="300">
        <v>2020</v>
      </c>
      <c r="I583" s="300">
        <v>52</v>
      </c>
      <c r="J583" s="300">
        <v>2020</v>
      </c>
      <c r="K583" s="300">
        <v>180</v>
      </c>
      <c r="L583" s="300" t="s">
        <v>872</v>
      </c>
      <c r="M583" s="300" t="s">
        <v>486</v>
      </c>
      <c r="N583" s="300" t="s">
        <v>660</v>
      </c>
      <c r="O583" s="300" t="s">
        <v>762</v>
      </c>
      <c r="P583" s="300">
        <v>757</v>
      </c>
      <c r="Q583" s="300" t="s">
        <v>921</v>
      </c>
      <c r="R583" s="300" t="s">
        <v>922</v>
      </c>
      <c r="S583" s="300">
        <v>0</v>
      </c>
      <c r="T583" s="300" t="s">
        <v>763</v>
      </c>
      <c r="U583" s="300" t="s">
        <v>764</v>
      </c>
      <c r="V583" s="300" t="s">
        <v>1123</v>
      </c>
      <c r="W583" s="300" t="s">
        <v>766</v>
      </c>
      <c r="X583" s="300" t="b">
        <v>1</v>
      </c>
      <c r="Y583" s="300">
        <v>3104</v>
      </c>
      <c r="Z583" s="300" t="s">
        <v>844</v>
      </c>
      <c r="AA583" s="300" t="s">
        <v>845</v>
      </c>
      <c r="AB583" s="300" t="s">
        <v>510</v>
      </c>
      <c r="AC583" s="300" t="s">
        <v>510</v>
      </c>
      <c r="AD583" s="300">
        <v>4</v>
      </c>
      <c r="AE583" s="300" t="b">
        <v>0</v>
      </c>
      <c r="AF583" s="300" t="s">
        <v>768</v>
      </c>
      <c r="AG583" s="300" t="s">
        <v>769</v>
      </c>
      <c r="AH583" s="300">
        <v>0</v>
      </c>
      <c r="AI583" s="300">
        <v>0</v>
      </c>
      <c r="AJ583" s="300" t="s">
        <v>770</v>
      </c>
      <c r="AK583" s="300">
        <v>8</v>
      </c>
      <c r="AL583" s="300" t="s">
        <v>814</v>
      </c>
      <c r="AM583" s="300">
        <v>1803350</v>
      </c>
      <c r="AN583" s="300" t="b">
        <v>0</v>
      </c>
      <c r="AO583" s="300">
        <v>8</v>
      </c>
      <c r="AP583" s="300" t="s">
        <v>814</v>
      </c>
      <c r="AQ583" s="300">
        <v>1803350</v>
      </c>
      <c r="AR583" s="300" t="b">
        <v>0</v>
      </c>
      <c r="AS583" s="300">
        <v>1803350</v>
      </c>
      <c r="AT583" s="300" t="b">
        <v>0</v>
      </c>
      <c r="AU583" s="300">
        <v>0</v>
      </c>
      <c r="AV583" s="300" t="b">
        <v>0</v>
      </c>
      <c r="AW583" s="300" t="s">
        <v>1253</v>
      </c>
      <c r="AX583" s="300">
        <v>0</v>
      </c>
      <c r="AY583" s="300" t="s">
        <v>1253</v>
      </c>
      <c r="AZ583" s="300">
        <v>0</v>
      </c>
      <c r="BA583" s="300" t="b">
        <v>0</v>
      </c>
      <c r="BB583" s="300" t="b">
        <v>1</v>
      </c>
      <c r="BC583"/>
      <c r="BD583"/>
      <c r="BE583"/>
      <c r="BF583"/>
      <c r="BG583"/>
      <c r="BH583"/>
      <c r="BI583"/>
      <c r="BJ583"/>
      <c r="BK583"/>
      <c r="BL583"/>
      <c r="BM583"/>
      <c r="BN583"/>
      <c r="BO583"/>
      <c r="BP583"/>
      <c r="BQ583"/>
    </row>
    <row r="584" spans="5:69" ht="16.5" hidden="1" x14ac:dyDescent="0.3">
      <c r="E584" s="300" t="s">
        <v>760</v>
      </c>
      <c r="F584" s="300" t="s">
        <v>651</v>
      </c>
      <c r="G584" s="300">
        <v>20200101</v>
      </c>
      <c r="H584" s="300">
        <v>2020</v>
      </c>
      <c r="I584" s="300">
        <v>52</v>
      </c>
      <c r="J584" s="300">
        <v>2020</v>
      </c>
      <c r="K584" s="300">
        <v>562</v>
      </c>
      <c r="L584" s="300" t="s">
        <v>761</v>
      </c>
      <c r="M584" s="300" t="s">
        <v>451</v>
      </c>
      <c r="N584" s="300" t="s">
        <v>660</v>
      </c>
      <c r="O584" s="300" t="s">
        <v>762</v>
      </c>
      <c r="P584" s="300">
        <v>0</v>
      </c>
      <c r="Q584" s="300" t="s">
        <v>763</v>
      </c>
      <c r="R584" s="300" t="s">
        <v>764</v>
      </c>
      <c r="S584" s="300">
        <v>0</v>
      </c>
      <c r="T584" s="300" t="s">
        <v>763</v>
      </c>
      <c r="U584" s="300" t="s">
        <v>764</v>
      </c>
      <c r="V584" s="300" t="s">
        <v>873</v>
      </c>
      <c r="W584" s="300" t="s">
        <v>766</v>
      </c>
      <c r="X584" s="300" t="b">
        <v>1</v>
      </c>
      <c r="Y584" s="300">
        <v>3104</v>
      </c>
      <c r="Z584" s="300" t="s">
        <v>844</v>
      </c>
      <c r="AA584" s="300" t="s">
        <v>845</v>
      </c>
      <c r="AB584" s="300" t="s">
        <v>510</v>
      </c>
      <c r="AC584" s="300" t="s">
        <v>510</v>
      </c>
      <c r="AD584" s="300">
        <v>4</v>
      </c>
      <c r="AE584" s="300" t="b">
        <v>0</v>
      </c>
      <c r="AF584" s="300" t="s">
        <v>768</v>
      </c>
      <c r="AG584" s="300" t="s">
        <v>769</v>
      </c>
      <c r="AH584" s="300">
        <v>0</v>
      </c>
      <c r="AI584" s="300">
        <v>0</v>
      </c>
      <c r="AJ584" s="300" t="s">
        <v>770</v>
      </c>
      <c r="AK584" s="300">
        <v>8</v>
      </c>
      <c r="AL584" s="300" t="s">
        <v>814</v>
      </c>
      <c r="AM584" s="300">
        <v>5105880</v>
      </c>
      <c r="AN584" s="300" t="b">
        <v>0</v>
      </c>
      <c r="AO584" s="300">
        <v>8</v>
      </c>
      <c r="AP584" s="300" t="s">
        <v>814</v>
      </c>
      <c r="AQ584" s="300">
        <v>5105880</v>
      </c>
      <c r="AR584" s="300" t="b">
        <v>0</v>
      </c>
      <c r="AS584" s="300">
        <v>5105880</v>
      </c>
      <c r="AT584" s="300" t="b">
        <v>0</v>
      </c>
      <c r="AU584" s="300">
        <v>0</v>
      </c>
      <c r="AV584" s="300" t="b">
        <v>0</v>
      </c>
      <c r="AW584" s="300" t="s">
        <v>1164</v>
      </c>
      <c r="AX584" s="300">
        <v>0</v>
      </c>
      <c r="AY584" s="300" t="s">
        <v>1164</v>
      </c>
      <c r="AZ584" s="300">
        <v>0</v>
      </c>
      <c r="BA584" s="300" t="b">
        <v>0</v>
      </c>
      <c r="BB584" s="300" t="b">
        <v>1</v>
      </c>
      <c r="BC584"/>
      <c r="BD584"/>
      <c r="BE584"/>
      <c r="BF584"/>
      <c r="BG584"/>
      <c r="BH584"/>
      <c r="BI584"/>
      <c r="BJ584"/>
      <c r="BK584"/>
      <c r="BL584"/>
      <c r="BM584"/>
      <c r="BN584"/>
      <c r="BO584"/>
      <c r="BP584"/>
      <c r="BQ584"/>
    </row>
    <row r="585" spans="5:69" ht="16.5" hidden="1" x14ac:dyDescent="0.3">
      <c r="E585" s="300" t="s">
        <v>760</v>
      </c>
      <c r="F585" s="300" t="s">
        <v>651</v>
      </c>
      <c r="G585" s="300">
        <v>20200101</v>
      </c>
      <c r="H585" s="300">
        <v>2020</v>
      </c>
      <c r="I585" s="300">
        <v>52</v>
      </c>
      <c r="J585" s="300">
        <v>2020</v>
      </c>
      <c r="K585" s="300">
        <v>562</v>
      </c>
      <c r="L585" s="300" t="s">
        <v>761</v>
      </c>
      <c r="M585" s="300" t="s">
        <v>451</v>
      </c>
      <c r="N585" s="300" t="s">
        <v>660</v>
      </c>
      <c r="O585" s="300" t="s">
        <v>762</v>
      </c>
      <c r="P585" s="300">
        <v>643</v>
      </c>
      <c r="Q585" s="300" t="s">
        <v>793</v>
      </c>
      <c r="R585" s="300" t="s">
        <v>794</v>
      </c>
      <c r="S585" s="300">
        <v>0</v>
      </c>
      <c r="T585" s="300" t="s">
        <v>763</v>
      </c>
      <c r="U585" s="300" t="s">
        <v>764</v>
      </c>
      <c r="V585" s="300" t="s">
        <v>873</v>
      </c>
      <c r="W585" s="300" t="s">
        <v>766</v>
      </c>
      <c r="X585" s="300" t="b">
        <v>1</v>
      </c>
      <c r="Y585" s="300">
        <v>3104</v>
      </c>
      <c r="Z585" s="300" t="s">
        <v>844</v>
      </c>
      <c r="AA585" s="300" t="s">
        <v>845</v>
      </c>
      <c r="AB585" s="300" t="s">
        <v>510</v>
      </c>
      <c r="AC585" s="300" t="s">
        <v>510</v>
      </c>
      <c r="AD585" s="300">
        <v>4</v>
      </c>
      <c r="AE585" s="300" t="b">
        <v>0</v>
      </c>
      <c r="AF585" s="300" t="s">
        <v>768</v>
      </c>
      <c r="AG585" s="300" t="s">
        <v>769</v>
      </c>
      <c r="AH585" s="300">
        <v>0</v>
      </c>
      <c r="AI585" s="300">
        <v>0</v>
      </c>
      <c r="AJ585" s="300" t="s">
        <v>770</v>
      </c>
      <c r="AK585" s="300">
        <v>8</v>
      </c>
      <c r="AL585" s="300" t="s">
        <v>814</v>
      </c>
      <c r="AM585" s="300">
        <v>5105880</v>
      </c>
      <c r="AN585" s="300" t="b">
        <v>0</v>
      </c>
      <c r="AO585" s="300">
        <v>8</v>
      </c>
      <c r="AP585" s="300" t="s">
        <v>814</v>
      </c>
      <c r="AQ585" s="300">
        <v>5105880</v>
      </c>
      <c r="AR585" s="300" t="b">
        <v>0</v>
      </c>
      <c r="AS585" s="300">
        <v>5105880</v>
      </c>
      <c r="AT585" s="300" t="b">
        <v>0</v>
      </c>
      <c r="AU585" s="300">
        <v>0</v>
      </c>
      <c r="AV585" s="300" t="b">
        <v>0</v>
      </c>
      <c r="AW585" s="300" t="s">
        <v>1164</v>
      </c>
      <c r="AX585" s="300">
        <v>0</v>
      </c>
      <c r="AY585" s="300" t="s">
        <v>1164</v>
      </c>
      <c r="AZ585" s="300">
        <v>0</v>
      </c>
      <c r="BA585" s="300" t="b">
        <v>0</v>
      </c>
      <c r="BB585" s="300" t="b">
        <v>1</v>
      </c>
      <c r="BC585"/>
      <c r="BD585"/>
      <c r="BE585"/>
      <c r="BF585"/>
      <c r="BG585"/>
      <c r="BH585"/>
      <c r="BI585"/>
      <c r="BJ585"/>
      <c r="BK585"/>
      <c r="BL585"/>
      <c r="BM585"/>
      <c r="BN585"/>
      <c r="BO585"/>
      <c r="BP585"/>
      <c r="BQ585"/>
    </row>
    <row r="586" spans="5:69" ht="16.5" hidden="1" x14ac:dyDescent="0.3">
      <c r="E586" s="300" t="s">
        <v>760</v>
      </c>
      <c r="F586" s="300" t="s">
        <v>651</v>
      </c>
      <c r="G586" s="300">
        <v>20200101</v>
      </c>
      <c r="H586" s="300">
        <v>2020</v>
      </c>
      <c r="I586" s="300">
        <v>52</v>
      </c>
      <c r="J586" s="300">
        <v>2020</v>
      </c>
      <c r="K586" s="300">
        <v>180</v>
      </c>
      <c r="L586" s="300" t="s">
        <v>872</v>
      </c>
      <c r="M586" s="300" t="s">
        <v>486</v>
      </c>
      <c r="N586" s="300" t="s">
        <v>660</v>
      </c>
      <c r="O586" s="300" t="s">
        <v>762</v>
      </c>
      <c r="P586" s="300">
        <v>0</v>
      </c>
      <c r="Q586" s="300" t="s">
        <v>763</v>
      </c>
      <c r="R586" s="300" t="s">
        <v>764</v>
      </c>
      <c r="S586" s="300">
        <v>0</v>
      </c>
      <c r="T586" s="300" t="s">
        <v>763</v>
      </c>
      <c r="U586" s="300" t="s">
        <v>764</v>
      </c>
      <c r="V586" s="300" t="s">
        <v>1123</v>
      </c>
      <c r="W586" s="300" t="s">
        <v>766</v>
      </c>
      <c r="X586" s="300" t="b">
        <v>1</v>
      </c>
      <c r="Y586" s="300">
        <v>310420</v>
      </c>
      <c r="Z586" s="300" t="s">
        <v>850</v>
      </c>
      <c r="AA586" s="300" t="s">
        <v>539</v>
      </c>
      <c r="AB586" s="300" t="s">
        <v>510</v>
      </c>
      <c r="AC586" s="300" t="s">
        <v>510</v>
      </c>
      <c r="AD586" s="300">
        <v>6</v>
      </c>
      <c r="AE586" s="300" t="b">
        <v>1</v>
      </c>
      <c r="AF586" s="300" t="s">
        <v>768</v>
      </c>
      <c r="AG586" s="300" t="s">
        <v>769</v>
      </c>
      <c r="AH586" s="300">
        <v>0</v>
      </c>
      <c r="AI586" s="300">
        <v>0</v>
      </c>
      <c r="AJ586" s="300" t="s">
        <v>770</v>
      </c>
      <c r="AK586" s="300">
        <v>-1</v>
      </c>
      <c r="AL586" s="300" t="s">
        <v>771</v>
      </c>
      <c r="AM586" s="300">
        <v>0</v>
      </c>
      <c r="AN586" s="300" t="b">
        <v>1</v>
      </c>
      <c r="AO586" s="300">
        <v>8</v>
      </c>
      <c r="AP586" s="300" t="s">
        <v>814</v>
      </c>
      <c r="AQ586" s="300">
        <v>3095906</v>
      </c>
      <c r="AR586" s="300" t="b">
        <v>0</v>
      </c>
      <c r="AS586" s="300">
        <v>0</v>
      </c>
      <c r="AT586" s="300" t="b">
        <v>1</v>
      </c>
      <c r="AU586" s="300">
        <v>0</v>
      </c>
      <c r="AV586" s="300" t="b">
        <v>0</v>
      </c>
      <c r="AW586" s="300" t="s">
        <v>1254</v>
      </c>
      <c r="AX586" s="300">
        <v>0</v>
      </c>
      <c r="AY586" s="300" t="s">
        <v>1254</v>
      </c>
      <c r="AZ586" s="300">
        <v>6</v>
      </c>
      <c r="BA586" s="300" t="b">
        <v>0</v>
      </c>
      <c r="BB586" s="300" t="b">
        <v>1</v>
      </c>
      <c r="BC586"/>
      <c r="BD586"/>
      <c r="BE586"/>
      <c r="BF586"/>
      <c r="BG586"/>
      <c r="BH586"/>
      <c r="BI586"/>
      <c r="BJ586"/>
      <c r="BK586"/>
      <c r="BL586"/>
      <c r="BM586"/>
      <c r="BN586"/>
      <c r="BO586"/>
      <c r="BP586"/>
      <c r="BQ586"/>
    </row>
    <row r="587" spans="5:69" ht="16.5" hidden="1" x14ac:dyDescent="0.3">
      <c r="E587" s="300" t="s">
        <v>760</v>
      </c>
      <c r="F587" s="300" t="s">
        <v>651</v>
      </c>
      <c r="G587" s="300">
        <v>20200101</v>
      </c>
      <c r="H587" s="300">
        <v>2020</v>
      </c>
      <c r="I587" s="300">
        <v>52</v>
      </c>
      <c r="J587" s="300">
        <v>2020</v>
      </c>
      <c r="K587" s="300">
        <v>180</v>
      </c>
      <c r="L587" s="300" t="s">
        <v>872</v>
      </c>
      <c r="M587" s="300" t="s">
        <v>486</v>
      </c>
      <c r="N587" s="300" t="s">
        <v>660</v>
      </c>
      <c r="O587" s="300" t="s">
        <v>762</v>
      </c>
      <c r="P587" s="300">
        <v>156</v>
      </c>
      <c r="Q587" s="300" t="s">
        <v>773</v>
      </c>
      <c r="R587" s="300" t="s">
        <v>774</v>
      </c>
      <c r="S587" s="300">
        <v>0</v>
      </c>
      <c r="T587" s="300" t="s">
        <v>763</v>
      </c>
      <c r="U587" s="300" t="s">
        <v>764</v>
      </c>
      <c r="V587" s="300" t="s">
        <v>1123</v>
      </c>
      <c r="W587" s="300" t="s">
        <v>766</v>
      </c>
      <c r="X587" s="300" t="b">
        <v>1</v>
      </c>
      <c r="Y587" s="300">
        <v>310420</v>
      </c>
      <c r="Z587" s="300" t="s">
        <v>850</v>
      </c>
      <c r="AA587" s="300" t="s">
        <v>539</v>
      </c>
      <c r="AB587" s="300" t="s">
        <v>510</v>
      </c>
      <c r="AC587" s="300" t="s">
        <v>510</v>
      </c>
      <c r="AD587" s="300">
        <v>6</v>
      </c>
      <c r="AE587" s="300" t="b">
        <v>1</v>
      </c>
      <c r="AF587" s="300" t="s">
        <v>768</v>
      </c>
      <c r="AG587" s="300" t="s">
        <v>769</v>
      </c>
      <c r="AH587" s="300">
        <v>0</v>
      </c>
      <c r="AI587" s="300">
        <v>0</v>
      </c>
      <c r="AJ587" s="300" t="s">
        <v>770</v>
      </c>
      <c r="AK587" s="300">
        <v>-1</v>
      </c>
      <c r="AL587" s="300" t="s">
        <v>771</v>
      </c>
      <c r="AM587" s="300">
        <v>0</v>
      </c>
      <c r="AN587" s="300" t="b">
        <v>1</v>
      </c>
      <c r="AO587" s="300">
        <v>8</v>
      </c>
      <c r="AP587" s="300" t="s">
        <v>814</v>
      </c>
      <c r="AQ587" s="300">
        <v>754921</v>
      </c>
      <c r="AR587" s="300" t="b">
        <v>0</v>
      </c>
      <c r="AS587" s="300">
        <v>0</v>
      </c>
      <c r="AT587" s="300" t="b">
        <v>1</v>
      </c>
      <c r="AU587" s="300">
        <v>0</v>
      </c>
      <c r="AV587" s="300" t="b">
        <v>0</v>
      </c>
      <c r="AW587" s="300" t="s">
        <v>1248</v>
      </c>
      <c r="AX587" s="300">
        <v>0</v>
      </c>
      <c r="AY587" s="300" t="s">
        <v>1248</v>
      </c>
      <c r="AZ587" s="300">
        <v>6</v>
      </c>
      <c r="BA587" s="300" t="b">
        <v>0</v>
      </c>
      <c r="BB587" s="300" t="b">
        <v>1</v>
      </c>
      <c r="BC587"/>
      <c r="BD587"/>
      <c r="BE587"/>
      <c r="BF587"/>
      <c r="BG587"/>
      <c r="BH587"/>
      <c r="BI587"/>
      <c r="BJ587"/>
      <c r="BK587"/>
      <c r="BL587"/>
      <c r="BM587"/>
      <c r="BN587"/>
      <c r="BO587"/>
      <c r="BP587"/>
      <c r="BQ587"/>
    </row>
    <row r="588" spans="5:69" ht="16.5" hidden="1" x14ac:dyDescent="0.3">
      <c r="E588" s="300" t="s">
        <v>760</v>
      </c>
      <c r="F588" s="300" t="s">
        <v>651</v>
      </c>
      <c r="G588" s="300">
        <v>20200101</v>
      </c>
      <c r="H588" s="300">
        <v>2020</v>
      </c>
      <c r="I588" s="300">
        <v>52</v>
      </c>
      <c r="J588" s="300">
        <v>2020</v>
      </c>
      <c r="K588" s="300">
        <v>180</v>
      </c>
      <c r="L588" s="300" t="s">
        <v>872</v>
      </c>
      <c r="M588" s="300" t="s">
        <v>486</v>
      </c>
      <c r="N588" s="300" t="s">
        <v>660</v>
      </c>
      <c r="O588" s="300" t="s">
        <v>762</v>
      </c>
      <c r="P588" s="300">
        <v>440</v>
      </c>
      <c r="Q588" s="300" t="s">
        <v>897</v>
      </c>
      <c r="R588" s="300" t="s">
        <v>898</v>
      </c>
      <c r="S588" s="300">
        <v>0</v>
      </c>
      <c r="T588" s="300" t="s">
        <v>763</v>
      </c>
      <c r="U588" s="300" t="s">
        <v>764</v>
      </c>
      <c r="V588" s="300" t="s">
        <v>1123</v>
      </c>
      <c r="W588" s="300" t="s">
        <v>766</v>
      </c>
      <c r="X588" s="300" t="b">
        <v>1</v>
      </c>
      <c r="Y588" s="300">
        <v>310420</v>
      </c>
      <c r="Z588" s="300" t="s">
        <v>850</v>
      </c>
      <c r="AA588" s="300" t="s">
        <v>539</v>
      </c>
      <c r="AB588" s="300" t="s">
        <v>510</v>
      </c>
      <c r="AC588" s="300" t="s">
        <v>510</v>
      </c>
      <c r="AD588" s="300">
        <v>6</v>
      </c>
      <c r="AE588" s="300" t="b">
        <v>1</v>
      </c>
      <c r="AF588" s="300" t="s">
        <v>768</v>
      </c>
      <c r="AG588" s="300" t="s">
        <v>769</v>
      </c>
      <c r="AH588" s="300">
        <v>0</v>
      </c>
      <c r="AI588" s="300">
        <v>0</v>
      </c>
      <c r="AJ588" s="300" t="s">
        <v>770</v>
      </c>
      <c r="AK588" s="300">
        <v>8</v>
      </c>
      <c r="AL588" s="300" t="s">
        <v>814</v>
      </c>
      <c r="AM588" s="300">
        <v>433168</v>
      </c>
      <c r="AN588" s="300" t="b">
        <v>0</v>
      </c>
      <c r="AO588" s="300">
        <v>8</v>
      </c>
      <c r="AP588" s="300" t="s">
        <v>814</v>
      </c>
      <c r="AQ588" s="300">
        <v>433168</v>
      </c>
      <c r="AR588" s="300" t="b">
        <v>0</v>
      </c>
      <c r="AS588" s="300">
        <v>433168</v>
      </c>
      <c r="AT588" s="300" t="b">
        <v>0</v>
      </c>
      <c r="AU588" s="300">
        <v>0</v>
      </c>
      <c r="AV588" s="300" t="b">
        <v>0</v>
      </c>
      <c r="AW588" s="300" t="s">
        <v>1255</v>
      </c>
      <c r="AX588" s="300">
        <v>0</v>
      </c>
      <c r="AY588" s="300" t="s">
        <v>1255</v>
      </c>
      <c r="AZ588" s="300">
        <v>0</v>
      </c>
      <c r="BA588" s="300" t="b">
        <v>0</v>
      </c>
      <c r="BB588" s="300" t="b">
        <v>1</v>
      </c>
      <c r="BC588"/>
      <c r="BD588"/>
      <c r="BE588"/>
      <c r="BF588"/>
      <c r="BG588"/>
      <c r="BH588"/>
      <c r="BI588"/>
      <c r="BJ588"/>
      <c r="BK588"/>
      <c r="BL588"/>
      <c r="BM588"/>
      <c r="BN588"/>
      <c r="BO588"/>
      <c r="BP588"/>
      <c r="BQ588"/>
    </row>
    <row r="589" spans="5:69" ht="16.5" hidden="1" x14ac:dyDescent="0.3">
      <c r="E589" s="300" t="s">
        <v>760</v>
      </c>
      <c r="F589" s="300" t="s">
        <v>651</v>
      </c>
      <c r="G589" s="300">
        <v>20200101</v>
      </c>
      <c r="H589" s="300">
        <v>2020</v>
      </c>
      <c r="I589" s="300">
        <v>52</v>
      </c>
      <c r="J589" s="300">
        <v>2020</v>
      </c>
      <c r="K589" s="300">
        <v>180</v>
      </c>
      <c r="L589" s="300" t="s">
        <v>872</v>
      </c>
      <c r="M589" s="300" t="s">
        <v>486</v>
      </c>
      <c r="N589" s="300" t="s">
        <v>660</v>
      </c>
      <c r="O589" s="300" t="s">
        <v>762</v>
      </c>
      <c r="P589" s="300">
        <v>699</v>
      </c>
      <c r="Q589" s="300" t="s">
        <v>798</v>
      </c>
      <c r="R589" s="300" t="s">
        <v>799</v>
      </c>
      <c r="S589" s="300">
        <v>0</v>
      </c>
      <c r="T589" s="300" t="s">
        <v>763</v>
      </c>
      <c r="U589" s="300" t="s">
        <v>764</v>
      </c>
      <c r="V589" s="300" t="s">
        <v>1123</v>
      </c>
      <c r="W589" s="300" t="s">
        <v>766</v>
      </c>
      <c r="X589" s="300" t="b">
        <v>1</v>
      </c>
      <c r="Y589" s="300">
        <v>310420</v>
      </c>
      <c r="Z589" s="300" t="s">
        <v>850</v>
      </c>
      <c r="AA589" s="300" t="s">
        <v>539</v>
      </c>
      <c r="AB589" s="300" t="s">
        <v>510</v>
      </c>
      <c r="AC589" s="300" t="s">
        <v>510</v>
      </c>
      <c r="AD589" s="300">
        <v>6</v>
      </c>
      <c r="AE589" s="300" t="b">
        <v>1</v>
      </c>
      <c r="AF589" s="300" t="s">
        <v>768</v>
      </c>
      <c r="AG589" s="300" t="s">
        <v>769</v>
      </c>
      <c r="AH589" s="300">
        <v>0</v>
      </c>
      <c r="AI589" s="300">
        <v>0</v>
      </c>
      <c r="AJ589" s="300" t="s">
        <v>770</v>
      </c>
      <c r="AK589" s="300">
        <v>8</v>
      </c>
      <c r="AL589" s="300" t="s">
        <v>814</v>
      </c>
      <c r="AM589" s="300">
        <v>150</v>
      </c>
      <c r="AN589" s="300" t="b">
        <v>0</v>
      </c>
      <c r="AO589" s="300">
        <v>8</v>
      </c>
      <c r="AP589" s="300" t="s">
        <v>814</v>
      </c>
      <c r="AQ589" s="300">
        <v>150</v>
      </c>
      <c r="AR589" s="300" t="b">
        <v>0</v>
      </c>
      <c r="AS589" s="300">
        <v>150</v>
      </c>
      <c r="AT589" s="300" t="b">
        <v>0</v>
      </c>
      <c r="AU589" s="300">
        <v>0</v>
      </c>
      <c r="AV589" s="300" t="b">
        <v>0</v>
      </c>
      <c r="AW589" s="300" t="s">
        <v>1250</v>
      </c>
      <c r="AX589" s="300">
        <v>0</v>
      </c>
      <c r="AY589" s="300" t="s">
        <v>1250</v>
      </c>
      <c r="AZ589" s="300">
        <v>0</v>
      </c>
      <c r="BA589" s="300" t="b">
        <v>0</v>
      </c>
      <c r="BB589" s="300" t="b">
        <v>1</v>
      </c>
      <c r="BC589"/>
      <c r="BD589"/>
      <c r="BE589"/>
      <c r="BF589"/>
      <c r="BG589"/>
      <c r="BH589"/>
      <c r="BI589"/>
      <c r="BJ589"/>
      <c r="BK589"/>
      <c r="BL589"/>
      <c r="BM589"/>
      <c r="BN589"/>
      <c r="BO589"/>
      <c r="BP589"/>
      <c r="BQ589"/>
    </row>
    <row r="590" spans="5:69" ht="16.5" hidden="1" x14ac:dyDescent="0.3">
      <c r="E590" s="300" t="s">
        <v>760</v>
      </c>
      <c r="F590" s="300" t="s">
        <v>651</v>
      </c>
      <c r="G590" s="300">
        <v>20200101</v>
      </c>
      <c r="H590" s="300">
        <v>2020</v>
      </c>
      <c r="I590" s="300">
        <v>52</v>
      </c>
      <c r="J590" s="300">
        <v>2020</v>
      </c>
      <c r="K590" s="300">
        <v>180</v>
      </c>
      <c r="L590" s="300" t="s">
        <v>872</v>
      </c>
      <c r="M590" s="300" t="s">
        <v>486</v>
      </c>
      <c r="N590" s="300" t="s">
        <v>660</v>
      </c>
      <c r="O590" s="300" t="s">
        <v>762</v>
      </c>
      <c r="P590" s="300">
        <v>704</v>
      </c>
      <c r="Q590" s="300" t="s">
        <v>914</v>
      </c>
      <c r="R590" s="300" t="s">
        <v>915</v>
      </c>
      <c r="S590" s="300">
        <v>0</v>
      </c>
      <c r="T590" s="300" t="s">
        <v>763</v>
      </c>
      <c r="U590" s="300" t="s">
        <v>764</v>
      </c>
      <c r="V590" s="300" t="s">
        <v>1123</v>
      </c>
      <c r="W590" s="300" t="s">
        <v>766</v>
      </c>
      <c r="X590" s="300" t="b">
        <v>1</v>
      </c>
      <c r="Y590" s="300">
        <v>310420</v>
      </c>
      <c r="Z590" s="300" t="s">
        <v>850</v>
      </c>
      <c r="AA590" s="300" t="s">
        <v>539</v>
      </c>
      <c r="AB590" s="300" t="s">
        <v>510</v>
      </c>
      <c r="AC590" s="300" t="s">
        <v>510</v>
      </c>
      <c r="AD590" s="300">
        <v>6</v>
      </c>
      <c r="AE590" s="300" t="b">
        <v>1</v>
      </c>
      <c r="AF590" s="300" t="s">
        <v>768</v>
      </c>
      <c r="AG590" s="300" t="s">
        <v>769</v>
      </c>
      <c r="AH590" s="300">
        <v>0</v>
      </c>
      <c r="AI590" s="300">
        <v>0</v>
      </c>
      <c r="AJ590" s="300" t="s">
        <v>770</v>
      </c>
      <c r="AK590" s="300">
        <v>8</v>
      </c>
      <c r="AL590" s="300" t="s">
        <v>814</v>
      </c>
      <c r="AM590" s="300">
        <v>104200</v>
      </c>
      <c r="AN590" s="300" t="b">
        <v>0</v>
      </c>
      <c r="AO590" s="300">
        <v>8</v>
      </c>
      <c r="AP590" s="300" t="s">
        <v>814</v>
      </c>
      <c r="AQ590" s="300">
        <v>104200</v>
      </c>
      <c r="AR590" s="300" t="b">
        <v>0</v>
      </c>
      <c r="AS590" s="300">
        <v>104200</v>
      </c>
      <c r="AT590" s="300" t="b">
        <v>0</v>
      </c>
      <c r="AU590" s="300">
        <v>0</v>
      </c>
      <c r="AV590" s="300" t="b">
        <v>0</v>
      </c>
      <c r="AW590" s="300" t="s">
        <v>1251</v>
      </c>
      <c r="AX590" s="300">
        <v>0</v>
      </c>
      <c r="AY590" s="300" t="s">
        <v>1251</v>
      </c>
      <c r="AZ590" s="300">
        <v>0</v>
      </c>
      <c r="BA590" s="300" t="b">
        <v>0</v>
      </c>
      <c r="BB590" s="300" t="b">
        <v>1</v>
      </c>
      <c r="BC590"/>
      <c r="BD590"/>
      <c r="BE590"/>
      <c r="BF590"/>
      <c r="BG590"/>
      <c r="BH590"/>
      <c r="BI590"/>
      <c r="BJ590"/>
      <c r="BK590"/>
      <c r="BL590"/>
      <c r="BM590"/>
      <c r="BN590"/>
      <c r="BO590"/>
      <c r="BP590"/>
      <c r="BQ590"/>
    </row>
    <row r="591" spans="5:69" ht="16.5" hidden="1" x14ac:dyDescent="0.3">
      <c r="E591" s="300" t="s">
        <v>760</v>
      </c>
      <c r="F591" s="300" t="s">
        <v>651</v>
      </c>
      <c r="G591" s="300">
        <v>20200101</v>
      </c>
      <c r="H591" s="300">
        <v>2020</v>
      </c>
      <c r="I591" s="300">
        <v>52</v>
      </c>
      <c r="J591" s="300">
        <v>2020</v>
      </c>
      <c r="K591" s="300">
        <v>180</v>
      </c>
      <c r="L591" s="300" t="s">
        <v>872</v>
      </c>
      <c r="M591" s="300" t="s">
        <v>486</v>
      </c>
      <c r="N591" s="300" t="s">
        <v>660</v>
      </c>
      <c r="O591" s="300" t="s">
        <v>762</v>
      </c>
      <c r="P591" s="300">
        <v>710</v>
      </c>
      <c r="Q591" s="300" t="s">
        <v>917</v>
      </c>
      <c r="R591" s="300" t="s">
        <v>425</v>
      </c>
      <c r="S591" s="300">
        <v>0</v>
      </c>
      <c r="T591" s="300" t="s">
        <v>763</v>
      </c>
      <c r="U591" s="300" t="s">
        <v>764</v>
      </c>
      <c r="V591" s="300" t="s">
        <v>1123</v>
      </c>
      <c r="W591" s="300" t="s">
        <v>766</v>
      </c>
      <c r="X591" s="300" t="b">
        <v>1</v>
      </c>
      <c r="Y591" s="300">
        <v>310420</v>
      </c>
      <c r="Z591" s="300" t="s">
        <v>850</v>
      </c>
      <c r="AA591" s="300" t="s">
        <v>539</v>
      </c>
      <c r="AB591" s="300" t="s">
        <v>510</v>
      </c>
      <c r="AC591" s="300" t="s">
        <v>510</v>
      </c>
      <c r="AD591" s="300">
        <v>6</v>
      </c>
      <c r="AE591" s="300" t="b">
        <v>1</v>
      </c>
      <c r="AF591" s="300" t="s">
        <v>768</v>
      </c>
      <c r="AG591" s="300" t="s">
        <v>769</v>
      </c>
      <c r="AH591" s="300">
        <v>0</v>
      </c>
      <c r="AI591" s="300">
        <v>0</v>
      </c>
      <c r="AJ591" s="300" t="s">
        <v>770</v>
      </c>
      <c r="AK591" s="300">
        <v>8</v>
      </c>
      <c r="AL591" s="300" t="s">
        <v>814</v>
      </c>
      <c r="AM591" s="300">
        <v>117</v>
      </c>
      <c r="AN591" s="300" t="b">
        <v>0</v>
      </c>
      <c r="AO591" s="300">
        <v>8</v>
      </c>
      <c r="AP591" s="300" t="s">
        <v>814</v>
      </c>
      <c r="AQ591" s="300">
        <v>117</v>
      </c>
      <c r="AR591" s="300" t="b">
        <v>0</v>
      </c>
      <c r="AS591" s="300">
        <v>117</v>
      </c>
      <c r="AT591" s="300" t="b">
        <v>0</v>
      </c>
      <c r="AU591" s="300">
        <v>0</v>
      </c>
      <c r="AV591" s="300" t="b">
        <v>0</v>
      </c>
      <c r="AW591" s="300" t="s">
        <v>1256</v>
      </c>
      <c r="AX591" s="300">
        <v>0</v>
      </c>
      <c r="AY591" s="300" t="s">
        <v>1256</v>
      </c>
      <c r="AZ591" s="300">
        <v>0</v>
      </c>
      <c r="BA591" s="300" t="b">
        <v>0</v>
      </c>
      <c r="BB591" s="300" t="b">
        <v>1</v>
      </c>
      <c r="BC591"/>
      <c r="BD591"/>
      <c r="BE591"/>
      <c r="BF591"/>
      <c r="BG591"/>
      <c r="BH591"/>
      <c r="BI591"/>
      <c r="BJ591"/>
      <c r="BK591"/>
      <c r="BL591"/>
      <c r="BM591"/>
      <c r="BN591"/>
      <c r="BO591"/>
      <c r="BP591"/>
      <c r="BQ591"/>
    </row>
    <row r="592" spans="5:69" ht="16.5" hidden="1" x14ac:dyDescent="0.3">
      <c r="E592" s="300" t="s">
        <v>760</v>
      </c>
      <c r="F592" s="300" t="s">
        <v>651</v>
      </c>
      <c r="G592" s="300">
        <v>20200101</v>
      </c>
      <c r="H592" s="300">
        <v>2020</v>
      </c>
      <c r="I592" s="300">
        <v>52</v>
      </c>
      <c r="J592" s="300">
        <v>2020</v>
      </c>
      <c r="K592" s="300">
        <v>180</v>
      </c>
      <c r="L592" s="300" t="s">
        <v>872</v>
      </c>
      <c r="M592" s="300" t="s">
        <v>486</v>
      </c>
      <c r="N592" s="300" t="s">
        <v>660</v>
      </c>
      <c r="O592" s="300" t="s">
        <v>762</v>
      </c>
      <c r="P592" s="300">
        <v>757</v>
      </c>
      <c r="Q592" s="300" t="s">
        <v>921</v>
      </c>
      <c r="R592" s="300" t="s">
        <v>922</v>
      </c>
      <c r="S592" s="300">
        <v>0</v>
      </c>
      <c r="T592" s="300" t="s">
        <v>763</v>
      </c>
      <c r="U592" s="300" t="s">
        <v>764</v>
      </c>
      <c r="V592" s="300" t="s">
        <v>1123</v>
      </c>
      <c r="W592" s="300" t="s">
        <v>766</v>
      </c>
      <c r="X592" s="300" t="b">
        <v>1</v>
      </c>
      <c r="Y592" s="300">
        <v>310420</v>
      </c>
      <c r="Z592" s="300" t="s">
        <v>850</v>
      </c>
      <c r="AA592" s="300" t="s">
        <v>539</v>
      </c>
      <c r="AB592" s="300" t="s">
        <v>510</v>
      </c>
      <c r="AC592" s="300" t="s">
        <v>510</v>
      </c>
      <c r="AD592" s="300">
        <v>6</v>
      </c>
      <c r="AE592" s="300" t="b">
        <v>1</v>
      </c>
      <c r="AF592" s="300" t="s">
        <v>768</v>
      </c>
      <c r="AG592" s="300" t="s">
        <v>769</v>
      </c>
      <c r="AH592" s="300">
        <v>0</v>
      </c>
      <c r="AI592" s="300">
        <v>0</v>
      </c>
      <c r="AJ592" s="300" t="s">
        <v>770</v>
      </c>
      <c r="AK592" s="300">
        <v>8</v>
      </c>
      <c r="AL592" s="300" t="s">
        <v>814</v>
      </c>
      <c r="AM592" s="300">
        <v>1803350</v>
      </c>
      <c r="AN592" s="300" t="b">
        <v>0</v>
      </c>
      <c r="AO592" s="300">
        <v>8</v>
      </c>
      <c r="AP592" s="300" t="s">
        <v>814</v>
      </c>
      <c r="AQ592" s="300">
        <v>1803350</v>
      </c>
      <c r="AR592" s="300" t="b">
        <v>0</v>
      </c>
      <c r="AS592" s="300">
        <v>1803350</v>
      </c>
      <c r="AT592" s="300" t="b">
        <v>0</v>
      </c>
      <c r="AU592" s="300">
        <v>0</v>
      </c>
      <c r="AV592" s="300" t="b">
        <v>0</v>
      </c>
      <c r="AW592" s="300" t="s">
        <v>1253</v>
      </c>
      <c r="AX592" s="300">
        <v>0</v>
      </c>
      <c r="AY592" s="300" t="s">
        <v>1253</v>
      </c>
      <c r="AZ592" s="300">
        <v>0</v>
      </c>
      <c r="BA592" s="300" t="b">
        <v>0</v>
      </c>
      <c r="BB592" s="300" t="b">
        <v>1</v>
      </c>
      <c r="BC592"/>
      <c r="BD592"/>
      <c r="BE592"/>
      <c r="BF592"/>
      <c r="BG592"/>
      <c r="BH592"/>
      <c r="BI592"/>
      <c r="BJ592"/>
      <c r="BK592"/>
      <c r="BL592"/>
      <c r="BM592"/>
      <c r="BN592"/>
      <c r="BO592"/>
      <c r="BP592"/>
      <c r="BQ592"/>
    </row>
    <row r="593" spans="5:69" ht="16.5" hidden="1" x14ac:dyDescent="0.3">
      <c r="E593" s="300" t="s">
        <v>760</v>
      </c>
      <c r="F593" s="300" t="s">
        <v>651</v>
      </c>
      <c r="G593" s="300">
        <v>20200101</v>
      </c>
      <c r="H593" s="300">
        <v>2020</v>
      </c>
      <c r="I593" s="300">
        <v>52</v>
      </c>
      <c r="J593" s="300">
        <v>2020</v>
      </c>
      <c r="K593" s="300">
        <v>562</v>
      </c>
      <c r="L593" s="300" t="s">
        <v>761</v>
      </c>
      <c r="M593" s="300" t="s">
        <v>451</v>
      </c>
      <c r="N593" s="300" t="s">
        <v>660</v>
      </c>
      <c r="O593" s="300" t="s">
        <v>762</v>
      </c>
      <c r="P593" s="300">
        <v>0</v>
      </c>
      <c r="Q593" s="300" t="s">
        <v>763</v>
      </c>
      <c r="R593" s="300" t="s">
        <v>764</v>
      </c>
      <c r="S593" s="300">
        <v>0</v>
      </c>
      <c r="T593" s="300" t="s">
        <v>763</v>
      </c>
      <c r="U593" s="300" t="s">
        <v>764</v>
      </c>
      <c r="V593" s="300" t="s">
        <v>873</v>
      </c>
      <c r="W593" s="300" t="s">
        <v>766</v>
      </c>
      <c r="X593" s="300" t="b">
        <v>1</v>
      </c>
      <c r="Y593" s="300">
        <v>310420</v>
      </c>
      <c r="Z593" s="300" t="s">
        <v>850</v>
      </c>
      <c r="AA593" s="300" t="s">
        <v>539</v>
      </c>
      <c r="AB593" s="300" t="s">
        <v>510</v>
      </c>
      <c r="AC593" s="300" t="s">
        <v>510</v>
      </c>
      <c r="AD593" s="300">
        <v>6</v>
      </c>
      <c r="AE593" s="300" t="b">
        <v>1</v>
      </c>
      <c r="AF593" s="300" t="s">
        <v>768</v>
      </c>
      <c r="AG593" s="300" t="s">
        <v>769</v>
      </c>
      <c r="AH593" s="300">
        <v>0</v>
      </c>
      <c r="AI593" s="300">
        <v>0</v>
      </c>
      <c r="AJ593" s="300" t="s">
        <v>770</v>
      </c>
      <c r="AK593" s="300">
        <v>8</v>
      </c>
      <c r="AL593" s="300" t="s">
        <v>814</v>
      </c>
      <c r="AM593" s="300">
        <v>5105880</v>
      </c>
      <c r="AN593" s="300" t="b">
        <v>0</v>
      </c>
      <c r="AO593" s="300">
        <v>8</v>
      </c>
      <c r="AP593" s="300" t="s">
        <v>814</v>
      </c>
      <c r="AQ593" s="300">
        <v>5105880</v>
      </c>
      <c r="AR593" s="300" t="b">
        <v>0</v>
      </c>
      <c r="AS593" s="300">
        <v>5105880</v>
      </c>
      <c r="AT593" s="300" t="b">
        <v>0</v>
      </c>
      <c r="AU593" s="300">
        <v>0</v>
      </c>
      <c r="AV593" s="300" t="b">
        <v>0</v>
      </c>
      <c r="AW593" s="300" t="s">
        <v>1164</v>
      </c>
      <c r="AX593" s="300">
        <v>0</v>
      </c>
      <c r="AY593" s="300" t="s">
        <v>1164</v>
      </c>
      <c r="AZ593" s="300">
        <v>0</v>
      </c>
      <c r="BA593" s="300" t="b">
        <v>0</v>
      </c>
      <c r="BB593" s="300" t="b">
        <v>1</v>
      </c>
      <c r="BC593"/>
      <c r="BD593"/>
      <c r="BE593"/>
      <c r="BF593"/>
      <c r="BG593"/>
      <c r="BH593"/>
      <c r="BI593"/>
      <c r="BJ593"/>
      <c r="BK593"/>
      <c r="BL593"/>
      <c r="BM593"/>
      <c r="BN593"/>
      <c r="BO593"/>
      <c r="BP593"/>
      <c r="BQ593"/>
    </row>
    <row r="594" spans="5:69" ht="16.5" hidden="1" x14ac:dyDescent="0.3">
      <c r="E594" s="300" t="s">
        <v>760</v>
      </c>
      <c r="F594" s="300" t="s">
        <v>651</v>
      </c>
      <c r="G594" s="300">
        <v>20200101</v>
      </c>
      <c r="H594" s="300">
        <v>2020</v>
      </c>
      <c r="I594" s="300">
        <v>52</v>
      </c>
      <c r="J594" s="300">
        <v>2020</v>
      </c>
      <c r="K594" s="300">
        <v>562</v>
      </c>
      <c r="L594" s="300" t="s">
        <v>761</v>
      </c>
      <c r="M594" s="300" t="s">
        <v>451</v>
      </c>
      <c r="N594" s="300" t="s">
        <v>660</v>
      </c>
      <c r="O594" s="300" t="s">
        <v>762</v>
      </c>
      <c r="P594" s="300">
        <v>643</v>
      </c>
      <c r="Q594" s="300" t="s">
        <v>793</v>
      </c>
      <c r="R594" s="300" t="s">
        <v>794</v>
      </c>
      <c r="S594" s="300">
        <v>0</v>
      </c>
      <c r="T594" s="300" t="s">
        <v>763</v>
      </c>
      <c r="U594" s="300" t="s">
        <v>764</v>
      </c>
      <c r="V594" s="300" t="s">
        <v>873</v>
      </c>
      <c r="W594" s="300" t="s">
        <v>766</v>
      </c>
      <c r="X594" s="300" t="b">
        <v>1</v>
      </c>
      <c r="Y594" s="300">
        <v>310420</v>
      </c>
      <c r="Z594" s="300" t="s">
        <v>850</v>
      </c>
      <c r="AA594" s="300" t="s">
        <v>539</v>
      </c>
      <c r="AB594" s="300" t="s">
        <v>510</v>
      </c>
      <c r="AC594" s="300" t="s">
        <v>510</v>
      </c>
      <c r="AD594" s="300">
        <v>6</v>
      </c>
      <c r="AE594" s="300" t="b">
        <v>1</v>
      </c>
      <c r="AF594" s="300" t="s">
        <v>768</v>
      </c>
      <c r="AG594" s="300" t="s">
        <v>769</v>
      </c>
      <c r="AH594" s="300">
        <v>0</v>
      </c>
      <c r="AI594" s="300">
        <v>0</v>
      </c>
      <c r="AJ594" s="300" t="s">
        <v>770</v>
      </c>
      <c r="AK594" s="300">
        <v>8</v>
      </c>
      <c r="AL594" s="300" t="s">
        <v>814</v>
      </c>
      <c r="AM594" s="300">
        <v>5105880</v>
      </c>
      <c r="AN594" s="300" t="b">
        <v>0</v>
      </c>
      <c r="AO594" s="300">
        <v>8</v>
      </c>
      <c r="AP594" s="300" t="s">
        <v>814</v>
      </c>
      <c r="AQ594" s="300">
        <v>5105880</v>
      </c>
      <c r="AR594" s="300" t="b">
        <v>0</v>
      </c>
      <c r="AS594" s="300">
        <v>5105880</v>
      </c>
      <c r="AT594" s="300" t="b">
        <v>0</v>
      </c>
      <c r="AU594" s="300">
        <v>0</v>
      </c>
      <c r="AV594" s="300" t="b">
        <v>0</v>
      </c>
      <c r="AW594" s="300" t="s">
        <v>1164</v>
      </c>
      <c r="AX594" s="300">
        <v>0</v>
      </c>
      <c r="AY594" s="300" t="s">
        <v>1164</v>
      </c>
      <c r="AZ594" s="300">
        <v>0</v>
      </c>
      <c r="BA594" s="300" t="b">
        <v>1</v>
      </c>
      <c r="BB594" s="300" t="b">
        <v>0</v>
      </c>
      <c r="BC594"/>
      <c r="BD594"/>
      <c r="BE594"/>
      <c r="BF594"/>
      <c r="BG594"/>
      <c r="BH594"/>
      <c r="BI594"/>
      <c r="BJ594"/>
      <c r="BK594"/>
      <c r="BL594"/>
      <c r="BM594"/>
      <c r="BN594"/>
      <c r="BO594"/>
      <c r="BP594"/>
      <c r="BQ594"/>
    </row>
    <row r="595" spans="5:69" ht="16.5" hidden="1" x14ac:dyDescent="0.3">
      <c r="E595" s="300" t="s">
        <v>760</v>
      </c>
      <c r="F595" s="300" t="s">
        <v>651</v>
      </c>
      <c r="G595" s="300">
        <v>20200101</v>
      </c>
      <c r="H595" s="300">
        <v>2020</v>
      </c>
      <c r="I595" s="300">
        <v>52</v>
      </c>
      <c r="J595" s="300">
        <v>2020</v>
      </c>
      <c r="K595" s="300">
        <v>180</v>
      </c>
      <c r="L595" s="300" t="s">
        <v>872</v>
      </c>
      <c r="M595" s="300" t="s">
        <v>486</v>
      </c>
      <c r="N595" s="300" t="s">
        <v>660</v>
      </c>
      <c r="O595" s="300" t="s">
        <v>762</v>
      </c>
      <c r="P595" s="300">
        <v>0</v>
      </c>
      <c r="Q595" s="300" t="s">
        <v>763</v>
      </c>
      <c r="R595" s="300" t="s">
        <v>764</v>
      </c>
      <c r="S595" s="300">
        <v>0</v>
      </c>
      <c r="T595" s="300" t="s">
        <v>763</v>
      </c>
      <c r="U595" s="300" t="s">
        <v>764</v>
      </c>
      <c r="V595" s="300" t="s">
        <v>1123</v>
      </c>
      <c r="W595" s="300" t="s">
        <v>766</v>
      </c>
      <c r="X595" s="300" t="b">
        <v>1</v>
      </c>
      <c r="Y595" s="300">
        <v>310430</v>
      </c>
      <c r="Z595" s="300" t="s">
        <v>1257</v>
      </c>
      <c r="AA595" s="300" t="s">
        <v>543</v>
      </c>
      <c r="AB595" s="300" t="s">
        <v>510</v>
      </c>
      <c r="AC595" s="300" t="s">
        <v>510</v>
      </c>
      <c r="AD595" s="300">
        <v>6</v>
      </c>
      <c r="AE595" s="300" t="b">
        <v>1</v>
      </c>
      <c r="AF595" s="300" t="s">
        <v>768</v>
      </c>
      <c r="AG595" s="300" t="s">
        <v>769</v>
      </c>
      <c r="AH595" s="300">
        <v>0</v>
      </c>
      <c r="AI595" s="300">
        <v>0</v>
      </c>
      <c r="AJ595" s="300" t="s">
        <v>770</v>
      </c>
      <c r="AK595" s="300">
        <v>-1</v>
      </c>
      <c r="AL595" s="300" t="s">
        <v>771</v>
      </c>
      <c r="AM595" s="300">
        <v>0</v>
      </c>
      <c r="AN595" s="300" t="b">
        <v>1</v>
      </c>
      <c r="AO595" s="300">
        <v>8</v>
      </c>
      <c r="AP595" s="300" t="s">
        <v>814</v>
      </c>
      <c r="AQ595" s="300">
        <v>785122</v>
      </c>
      <c r="AR595" s="300" t="b">
        <v>0</v>
      </c>
      <c r="AS595" s="300">
        <v>0</v>
      </c>
      <c r="AT595" s="300" t="b">
        <v>1</v>
      </c>
      <c r="AU595" s="300">
        <v>0</v>
      </c>
      <c r="AV595" s="300" t="b">
        <v>0</v>
      </c>
      <c r="AW595" s="300" t="s">
        <v>1258</v>
      </c>
      <c r="AX595" s="300">
        <v>0</v>
      </c>
      <c r="AY595" s="300" t="s">
        <v>1258</v>
      </c>
      <c r="AZ595" s="300">
        <v>6</v>
      </c>
      <c r="BA595" s="300" t="b">
        <v>0</v>
      </c>
      <c r="BB595" s="300" t="b">
        <v>1</v>
      </c>
      <c r="BC595"/>
      <c r="BD595"/>
      <c r="BE595"/>
      <c r="BF595"/>
      <c r="BG595"/>
      <c r="BH595"/>
      <c r="BI595"/>
      <c r="BJ595"/>
      <c r="BK595"/>
      <c r="BL595"/>
      <c r="BM595"/>
      <c r="BN595"/>
      <c r="BO595"/>
      <c r="BP595"/>
      <c r="BQ595"/>
    </row>
    <row r="596" spans="5:69" ht="16.5" hidden="1" x14ac:dyDescent="0.3">
      <c r="E596" s="300" t="s">
        <v>760</v>
      </c>
      <c r="F596" s="300" t="s">
        <v>651</v>
      </c>
      <c r="G596" s="300">
        <v>20200101</v>
      </c>
      <c r="H596" s="300">
        <v>2020</v>
      </c>
      <c r="I596" s="300">
        <v>52</v>
      </c>
      <c r="J596" s="300">
        <v>2020</v>
      </c>
      <c r="K596" s="300">
        <v>180</v>
      </c>
      <c r="L596" s="300" t="s">
        <v>872</v>
      </c>
      <c r="M596" s="300" t="s">
        <v>486</v>
      </c>
      <c r="N596" s="300" t="s">
        <v>660</v>
      </c>
      <c r="O596" s="300" t="s">
        <v>762</v>
      </c>
      <c r="P596" s="300">
        <v>440</v>
      </c>
      <c r="Q596" s="300" t="s">
        <v>897</v>
      </c>
      <c r="R596" s="300" t="s">
        <v>898</v>
      </c>
      <c r="S596" s="300">
        <v>0</v>
      </c>
      <c r="T596" s="300" t="s">
        <v>763</v>
      </c>
      <c r="U596" s="300" t="s">
        <v>764</v>
      </c>
      <c r="V596" s="300" t="s">
        <v>1123</v>
      </c>
      <c r="W596" s="300" t="s">
        <v>766</v>
      </c>
      <c r="X596" s="300" t="b">
        <v>1</v>
      </c>
      <c r="Y596" s="300">
        <v>310430</v>
      </c>
      <c r="Z596" s="300" t="s">
        <v>1257</v>
      </c>
      <c r="AA596" s="300" t="s">
        <v>543</v>
      </c>
      <c r="AB596" s="300" t="s">
        <v>510</v>
      </c>
      <c r="AC596" s="300" t="s">
        <v>510</v>
      </c>
      <c r="AD596" s="300">
        <v>6</v>
      </c>
      <c r="AE596" s="300" t="b">
        <v>1</v>
      </c>
      <c r="AF596" s="300" t="s">
        <v>768</v>
      </c>
      <c r="AG596" s="300" t="s">
        <v>769</v>
      </c>
      <c r="AH596" s="300">
        <v>0</v>
      </c>
      <c r="AI596" s="300">
        <v>0</v>
      </c>
      <c r="AJ596" s="300" t="s">
        <v>770</v>
      </c>
      <c r="AK596" s="300">
        <v>8</v>
      </c>
      <c r="AL596" s="300" t="s">
        <v>814</v>
      </c>
      <c r="AM596" s="300">
        <v>785117</v>
      </c>
      <c r="AN596" s="300" t="b">
        <v>0</v>
      </c>
      <c r="AO596" s="300">
        <v>8</v>
      </c>
      <c r="AP596" s="300" t="s">
        <v>814</v>
      </c>
      <c r="AQ596" s="300">
        <v>785117</v>
      </c>
      <c r="AR596" s="300" t="b">
        <v>0</v>
      </c>
      <c r="AS596" s="300">
        <v>785117</v>
      </c>
      <c r="AT596" s="300" t="b">
        <v>0</v>
      </c>
      <c r="AU596" s="300">
        <v>0</v>
      </c>
      <c r="AV596" s="300" t="b">
        <v>0</v>
      </c>
      <c r="AW596" s="300" t="s">
        <v>1259</v>
      </c>
      <c r="AX596" s="300">
        <v>0</v>
      </c>
      <c r="AY596" s="300" t="s">
        <v>1259</v>
      </c>
      <c r="AZ596" s="300">
        <v>0</v>
      </c>
      <c r="BA596" s="300" t="b">
        <v>0</v>
      </c>
      <c r="BB596" s="300" t="b">
        <v>1</v>
      </c>
      <c r="BC596"/>
      <c r="BD596"/>
      <c r="BE596"/>
      <c r="BF596"/>
      <c r="BG596"/>
      <c r="BH596"/>
      <c r="BI596"/>
      <c r="BJ596"/>
      <c r="BK596"/>
      <c r="BL596"/>
      <c r="BM596"/>
      <c r="BN596"/>
      <c r="BO596"/>
      <c r="BP596"/>
      <c r="BQ596"/>
    </row>
    <row r="597" spans="5:69" ht="16.5" hidden="1" x14ac:dyDescent="0.3">
      <c r="E597" s="300" t="s">
        <v>760</v>
      </c>
      <c r="F597" s="300" t="s">
        <v>651</v>
      </c>
      <c r="G597" s="300">
        <v>20200101</v>
      </c>
      <c r="H597" s="300">
        <v>2020</v>
      </c>
      <c r="I597" s="300">
        <v>52</v>
      </c>
      <c r="J597" s="300">
        <v>2020</v>
      </c>
      <c r="K597" s="300">
        <v>180</v>
      </c>
      <c r="L597" s="300" t="s">
        <v>872</v>
      </c>
      <c r="M597" s="300" t="s">
        <v>486</v>
      </c>
      <c r="N597" s="300" t="s">
        <v>660</v>
      </c>
      <c r="O597" s="300" t="s">
        <v>762</v>
      </c>
      <c r="P597" s="300">
        <v>528</v>
      </c>
      <c r="Q597" s="300" t="s">
        <v>788</v>
      </c>
      <c r="R597" s="300" t="s">
        <v>789</v>
      </c>
      <c r="S597" s="300">
        <v>0</v>
      </c>
      <c r="T597" s="300" t="s">
        <v>763</v>
      </c>
      <c r="U597" s="300" t="s">
        <v>764</v>
      </c>
      <c r="V597" s="300" t="s">
        <v>1123</v>
      </c>
      <c r="W597" s="300" t="s">
        <v>766</v>
      </c>
      <c r="X597" s="300" t="b">
        <v>1</v>
      </c>
      <c r="Y597" s="300">
        <v>310430</v>
      </c>
      <c r="Z597" s="300" t="s">
        <v>1257</v>
      </c>
      <c r="AA597" s="300" t="s">
        <v>543</v>
      </c>
      <c r="AB597" s="300" t="s">
        <v>510</v>
      </c>
      <c r="AC597" s="300" t="s">
        <v>510</v>
      </c>
      <c r="AD597" s="300">
        <v>6</v>
      </c>
      <c r="AE597" s="300" t="b">
        <v>1</v>
      </c>
      <c r="AF597" s="300" t="s">
        <v>768</v>
      </c>
      <c r="AG597" s="300" t="s">
        <v>769</v>
      </c>
      <c r="AH597" s="300">
        <v>0</v>
      </c>
      <c r="AI597" s="300">
        <v>0</v>
      </c>
      <c r="AJ597" s="300" t="s">
        <v>770</v>
      </c>
      <c r="AK597" s="300">
        <v>-1</v>
      </c>
      <c r="AL597" s="300" t="s">
        <v>771</v>
      </c>
      <c r="AM597" s="300">
        <v>0</v>
      </c>
      <c r="AN597" s="300" t="b">
        <v>1</v>
      </c>
      <c r="AO597" s="300">
        <v>8</v>
      </c>
      <c r="AP597" s="300" t="s">
        <v>814</v>
      </c>
      <c r="AQ597" s="300">
        <v>5</v>
      </c>
      <c r="AR597" s="300" t="b">
        <v>0</v>
      </c>
      <c r="AS597" s="300">
        <v>0</v>
      </c>
      <c r="AT597" s="300" t="b">
        <v>1</v>
      </c>
      <c r="AU597" s="300">
        <v>0</v>
      </c>
      <c r="AV597" s="300" t="b">
        <v>0</v>
      </c>
      <c r="AW597" s="300" t="s">
        <v>1138</v>
      </c>
      <c r="AX597" s="300">
        <v>0</v>
      </c>
      <c r="AY597" s="300" t="s">
        <v>1138</v>
      </c>
      <c r="AZ597" s="300">
        <v>6</v>
      </c>
      <c r="BA597" s="300" t="b">
        <v>0</v>
      </c>
      <c r="BB597" s="300" t="b">
        <v>1</v>
      </c>
      <c r="BC597"/>
      <c r="BD597"/>
      <c r="BE597"/>
      <c r="BF597"/>
      <c r="BG597"/>
      <c r="BH597"/>
      <c r="BI597"/>
      <c r="BJ597"/>
      <c r="BK597"/>
      <c r="BL597"/>
      <c r="BM597"/>
      <c r="BN597"/>
      <c r="BO597"/>
      <c r="BP597"/>
      <c r="BQ597"/>
    </row>
    <row r="598" spans="5:69" ht="16.5" hidden="1" x14ac:dyDescent="0.3">
      <c r="E598" s="300" t="s">
        <v>760</v>
      </c>
      <c r="F598" s="300" t="s">
        <v>651</v>
      </c>
      <c r="G598" s="300">
        <v>20200101</v>
      </c>
      <c r="H598" s="300">
        <v>2020</v>
      </c>
      <c r="I598" s="300">
        <v>52</v>
      </c>
      <c r="J598" s="300">
        <v>2020</v>
      </c>
      <c r="K598" s="300">
        <v>180</v>
      </c>
      <c r="L598" s="300" t="s">
        <v>872</v>
      </c>
      <c r="M598" s="300" t="s">
        <v>486</v>
      </c>
      <c r="N598" s="300" t="s">
        <v>660</v>
      </c>
      <c r="O598" s="300" t="s">
        <v>762</v>
      </c>
      <c r="P598" s="300">
        <v>0</v>
      </c>
      <c r="Q598" s="300" t="s">
        <v>763</v>
      </c>
      <c r="R598" s="300" t="s">
        <v>764</v>
      </c>
      <c r="S598" s="300">
        <v>0</v>
      </c>
      <c r="T598" s="300" t="s">
        <v>763</v>
      </c>
      <c r="U598" s="300" t="s">
        <v>764</v>
      </c>
      <c r="V598" s="300" t="s">
        <v>1123</v>
      </c>
      <c r="W598" s="300" t="s">
        <v>766</v>
      </c>
      <c r="X598" s="300" t="b">
        <v>1</v>
      </c>
      <c r="Y598" s="300">
        <v>310490</v>
      </c>
      <c r="Z598" s="300" t="s">
        <v>851</v>
      </c>
      <c r="AA598" s="300" t="s">
        <v>526</v>
      </c>
      <c r="AB598" s="300" t="s">
        <v>510</v>
      </c>
      <c r="AC598" s="300" t="s">
        <v>510</v>
      </c>
      <c r="AD598" s="300">
        <v>6</v>
      </c>
      <c r="AE598" s="300" t="b">
        <v>1</v>
      </c>
      <c r="AF598" s="300" t="s">
        <v>768</v>
      </c>
      <c r="AG598" s="300" t="s">
        <v>769</v>
      </c>
      <c r="AH598" s="300">
        <v>0</v>
      </c>
      <c r="AI598" s="300">
        <v>0</v>
      </c>
      <c r="AJ598" s="300" t="s">
        <v>770</v>
      </c>
      <c r="AK598" s="300">
        <v>8</v>
      </c>
      <c r="AL598" s="300" t="s">
        <v>814</v>
      </c>
      <c r="AM598" s="300">
        <v>2</v>
      </c>
      <c r="AN598" s="300" t="b">
        <v>0</v>
      </c>
      <c r="AO598" s="300">
        <v>8</v>
      </c>
      <c r="AP598" s="300" t="s">
        <v>814</v>
      </c>
      <c r="AQ598" s="300">
        <v>2</v>
      </c>
      <c r="AR598" s="300" t="b">
        <v>0</v>
      </c>
      <c r="AS598" s="300">
        <v>2</v>
      </c>
      <c r="AT598" s="300" t="b">
        <v>0</v>
      </c>
      <c r="AU598" s="300">
        <v>0</v>
      </c>
      <c r="AV598" s="300" t="b">
        <v>0</v>
      </c>
      <c r="AW598" s="300" t="s">
        <v>1260</v>
      </c>
      <c r="AX598" s="300">
        <v>0</v>
      </c>
      <c r="AY598" s="300" t="s">
        <v>1260</v>
      </c>
      <c r="AZ598" s="300">
        <v>0</v>
      </c>
      <c r="BA598" s="300" t="b">
        <v>0</v>
      </c>
      <c r="BB598" s="300" t="b">
        <v>1</v>
      </c>
      <c r="BC598"/>
      <c r="BD598"/>
      <c r="BE598"/>
      <c r="BF598"/>
      <c r="BG598"/>
      <c r="BH598"/>
      <c r="BI598"/>
      <c r="BJ598"/>
      <c r="BK598"/>
      <c r="BL598"/>
      <c r="BM598"/>
      <c r="BN598"/>
      <c r="BO598"/>
      <c r="BP598"/>
      <c r="BQ598"/>
    </row>
    <row r="599" spans="5:69" ht="16.5" hidden="1" x14ac:dyDescent="0.3">
      <c r="E599" s="300" t="s">
        <v>760</v>
      </c>
      <c r="F599" s="300" t="s">
        <v>651</v>
      </c>
      <c r="G599" s="300">
        <v>20200101</v>
      </c>
      <c r="H599" s="300">
        <v>2020</v>
      </c>
      <c r="I599" s="300">
        <v>52</v>
      </c>
      <c r="J599" s="300">
        <v>2020</v>
      </c>
      <c r="K599" s="300">
        <v>180</v>
      </c>
      <c r="L599" s="300" t="s">
        <v>872</v>
      </c>
      <c r="M599" s="300" t="s">
        <v>486</v>
      </c>
      <c r="N599" s="300" t="s">
        <v>660</v>
      </c>
      <c r="O599" s="300" t="s">
        <v>762</v>
      </c>
      <c r="P599" s="300">
        <v>710</v>
      </c>
      <c r="Q599" s="300" t="s">
        <v>917</v>
      </c>
      <c r="R599" s="300" t="s">
        <v>425</v>
      </c>
      <c r="S599" s="300">
        <v>0</v>
      </c>
      <c r="T599" s="300" t="s">
        <v>763</v>
      </c>
      <c r="U599" s="300" t="s">
        <v>764</v>
      </c>
      <c r="V599" s="300" t="s">
        <v>1123</v>
      </c>
      <c r="W599" s="300" t="s">
        <v>766</v>
      </c>
      <c r="X599" s="300" t="b">
        <v>1</v>
      </c>
      <c r="Y599" s="300">
        <v>310490</v>
      </c>
      <c r="Z599" s="300" t="s">
        <v>851</v>
      </c>
      <c r="AA599" s="300" t="s">
        <v>526</v>
      </c>
      <c r="AB599" s="300" t="s">
        <v>510</v>
      </c>
      <c r="AC599" s="300" t="s">
        <v>510</v>
      </c>
      <c r="AD599" s="300">
        <v>6</v>
      </c>
      <c r="AE599" s="300" t="b">
        <v>1</v>
      </c>
      <c r="AF599" s="300" t="s">
        <v>768</v>
      </c>
      <c r="AG599" s="300" t="s">
        <v>769</v>
      </c>
      <c r="AH599" s="300">
        <v>0</v>
      </c>
      <c r="AI599" s="300">
        <v>0</v>
      </c>
      <c r="AJ599" s="300" t="s">
        <v>770</v>
      </c>
      <c r="AK599" s="300">
        <v>8</v>
      </c>
      <c r="AL599" s="300" t="s">
        <v>814</v>
      </c>
      <c r="AM599" s="300">
        <v>2</v>
      </c>
      <c r="AN599" s="300" t="b">
        <v>0</v>
      </c>
      <c r="AO599" s="300">
        <v>8</v>
      </c>
      <c r="AP599" s="300" t="s">
        <v>814</v>
      </c>
      <c r="AQ599" s="300">
        <v>2</v>
      </c>
      <c r="AR599" s="300" t="b">
        <v>0</v>
      </c>
      <c r="AS599" s="300">
        <v>2</v>
      </c>
      <c r="AT599" s="300" t="b">
        <v>0</v>
      </c>
      <c r="AU599" s="300">
        <v>0</v>
      </c>
      <c r="AV599" s="300" t="b">
        <v>0</v>
      </c>
      <c r="AW599" s="300" t="s">
        <v>1260</v>
      </c>
      <c r="AX599" s="300">
        <v>0</v>
      </c>
      <c r="AY599" s="300" t="s">
        <v>1260</v>
      </c>
      <c r="AZ599" s="300">
        <v>0</v>
      </c>
      <c r="BA599" s="300" t="b">
        <v>0</v>
      </c>
      <c r="BB599" s="300" t="b">
        <v>1</v>
      </c>
      <c r="BC599"/>
      <c r="BD599"/>
      <c r="BE599"/>
      <c r="BF599"/>
      <c r="BG599"/>
      <c r="BH599"/>
      <c r="BI599"/>
      <c r="BJ599"/>
      <c r="BK599"/>
      <c r="BL599"/>
      <c r="BM599"/>
      <c r="BN599"/>
      <c r="BO599"/>
      <c r="BP599"/>
      <c r="BQ599"/>
    </row>
    <row r="600" spans="5:69" ht="16.5" hidden="1" x14ac:dyDescent="0.3">
      <c r="E600" s="300" t="s">
        <v>760</v>
      </c>
      <c r="F600" s="300" t="s">
        <v>651</v>
      </c>
      <c r="G600" s="300">
        <v>20200101</v>
      </c>
      <c r="H600" s="300">
        <v>2020</v>
      </c>
      <c r="I600" s="300">
        <v>52</v>
      </c>
      <c r="J600" s="300">
        <v>2020</v>
      </c>
      <c r="K600" s="300">
        <v>180</v>
      </c>
      <c r="L600" s="300" t="s">
        <v>872</v>
      </c>
      <c r="M600" s="300" t="s">
        <v>486</v>
      </c>
      <c r="N600" s="300" t="s">
        <v>660</v>
      </c>
      <c r="O600" s="300" t="s">
        <v>762</v>
      </c>
      <c r="P600" s="300">
        <v>0</v>
      </c>
      <c r="Q600" s="300" t="s">
        <v>763</v>
      </c>
      <c r="R600" s="300" t="s">
        <v>764</v>
      </c>
      <c r="S600" s="300">
        <v>0</v>
      </c>
      <c r="T600" s="300" t="s">
        <v>763</v>
      </c>
      <c r="U600" s="300" t="s">
        <v>764</v>
      </c>
      <c r="V600" s="300" t="s">
        <v>1123</v>
      </c>
      <c r="W600" s="300" t="s">
        <v>766</v>
      </c>
      <c r="X600" s="300" t="b">
        <v>1</v>
      </c>
      <c r="Y600" s="300">
        <v>3105</v>
      </c>
      <c r="Z600" s="300" t="s">
        <v>853</v>
      </c>
      <c r="AA600" s="300" t="s">
        <v>854</v>
      </c>
      <c r="AB600" s="300" t="s">
        <v>84</v>
      </c>
      <c r="AC600" s="300" t="s">
        <v>84</v>
      </c>
      <c r="AD600" s="300">
        <v>4</v>
      </c>
      <c r="AE600" s="300" t="b">
        <v>0</v>
      </c>
      <c r="AF600" s="300" t="s">
        <v>768</v>
      </c>
      <c r="AG600" s="300" t="s">
        <v>769</v>
      </c>
      <c r="AH600" s="300">
        <v>0</v>
      </c>
      <c r="AI600" s="300">
        <v>0</v>
      </c>
      <c r="AJ600" s="300" t="s">
        <v>770</v>
      </c>
      <c r="AK600" s="300">
        <v>8</v>
      </c>
      <c r="AL600" s="300" t="s">
        <v>814</v>
      </c>
      <c r="AM600" s="300">
        <v>9514002</v>
      </c>
      <c r="AN600" s="300" t="b">
        <v>0</v>
      </c>
      <c r="AO600" s="300">
        <v>8</v>
      </c>
      <c r="AP600" s="300" t="s">
        <v>814</v>
      </c>
      <c r="AQ600" s="300">
        <v>9514002</v>
      </c>
      <c r="AR600" s="300" t="b">
        <v>0</v>
      </c>
      <c r="AS600" s="300">
        <v>9514002</v>
      </c>
      <c r="AT600" s="300" t="b">
        <v>0</v>
      </c>
      <c r="AU600" s="300">
        <v>0</v>
      </c>
      <c r="AV600" s="300" t="b">
        <v>0</v>
      </c>
      <c r="AW600" s="300" t="s">
        <v>1261</v>
      </c>
      <c r="AX600" s="300">
        <v>0</v>
      </c>
      <c r="AY600" s="300" t="s">
        <v>1261</v>
      </c>
      <c r="AZ600" s="300">
        <v>0</v>
      </c>
      <c r="BA600" s="300" t="b">
        <v>0</v>
      </c>
      <c r="BB600" s="300" t="b">
        <v>1</v>
      </c>
      <c r="BC600"/>
      <c r="BD600"/>
      <c r="BE600"/>
      <c r="BF600"/>
      <c r="BG600"/>
      <c r="BH600"/>
      <c r="BI600"/>
      <c r="BJ600"/>
      <c r="BK600"/>
      <c r="BL600"/>
      <c r="BM600"/>
      <c r="BN600"/>
      <c r="BO600"/>
      <c r="BP600"/>
      <c r="BQ600"/>
    </row>
    <row r="601" spans="5:69" ht="16.5" hidden="1" x14ac:dyDescent="0.3">
      <c r="E601" s="300" t="s">
        <v>760</v>
      </c>
      <c r="F601" s="300" t="s">
        <v>651</v>
      </c>
      <c r="G601" s="300">
        <v>20200101</v>
      </c>
      <c r="H601" s="300">
        <v>2020</v>
      </c>
      <c r="I601" s="300">
        <v>52</v>
      </c>
      <c r="J601" s="300">
        <v>2020</v>
      </c>
      <c r="K601" s="300">
        <v>180</v>
      </c>
      <c r="L601" s="300" t="s">
        <v>872</v>
      </c>
      <c r="M601" s="300" t="s">
        <v>486</v>
      </c>
      <c r="N601" s="300" t="s">
        <v>660</v>
      </c>
      <c r="O601" s="300" t="s">
        <v>762</v>
      </c>
      <c r="P601" s="300">
        <v>24</v>
      </c>
      <c r="Q601" s="300" t="s">
        <v>875</v>
      </c>
      <c r="R601" s="300" t="s">
        <v>445</v>
      </c>
      <c r="S601" s="300">
        <v>0</v>
      </c>
      <c r="T601" s="300" t="s">
        <v>763</v>
      </c>
      <c r="U601" s="300" t="s">
        <v>764</v>
      </c>
      <c r="V601" s="300" t="s">
        <v>1123</v>
      </c>
      <c r="W601" s="300" t="s">
        <v>766</v>
      </c>
      <c r="X601" s="300" t="b">
        <v>1</v>
      </c>
      <c r="Y601" s="300">
        <v>3105</v>
      </c>
      <c r="Z601" s="300" t="s">
        <v>853</v>
      </c>
      <c r="AA601" s="300" t="s">
        <v>854</v>
      </c>
      <c r="AB601" s="300" t="s">
        <v>84</v>
      </c>
      <c r="AC601" s="300" t="s">
        <v>84</v>
      </c>
      <c r="AD601" s="300">
        <v>4</v>
      </c>
      <c r="AE601" s="300" t="b">
        <v>0</v>
      </c>
      <c r="AF601" s="300" t="s">
        <v>768</v>
      </c>
      <c r="AG601" s="300" t="s">
        <v>769</v>
      </c>
      <c r="AH601" s="300">
        <v>0</v>
      </c>
      <c r="AI601" s="300">
        <v>0</v>
      </c>
      <c r="AJ601" s="300" t="s">
        <v>770</v>
      </c>
      <c r="AK601" s="300">
        <v>8</v>
      </c>
      <c r="AL601" s="300" t="s">
        <v>814</v>
      </c>
      <c r="AM601" s="300">
        <v>1336100</v>
      </c>
      <c r="AN601" s="300" t="b">
        <v>0</v>
      </c>
      <c r="AO601" s="300">
        <v>8</v>
      </c>
      <c r="AP601" s="300" t="s">
        <v>814</v>
      </c>
      <c r="AQ601" s="300">
        <v>1336100</v>
      </c>
      <c r="AR601" s="300" t="b">
        <v>0</v>
      </c>
      <c r="AS601" s="300">
        <v>1336100</v>
      </c>
      <c r="AT601" s="300" t="b">
        <v>0</v>
      </c>
      <c r="AU601" s="300">
        <v>0</v>
      </c>
      <c r="AV601" s="300" t="b">
        <v>0</v>
      </c>
      <c r="AW601" s="300" t="s">
        <v>1262</v>
      </c>
      <c r="AX601" s="300">
        <v>0</v>
      </c>
      <c r="AY601" s="300" t="s">
        <v>1262</v>
      </c>
      <c r="AZ601" s="300">
        <v>0</v>
      </c>
      <c r="BA601" s="300" t="b">
        <v>0</v>
      </c>
      <c r="BB601" s="300" t="b">
        <v>1</v>
      </c>
      <c r="BC601"/>
      <c r="BD601"/>
      <c r="BE601"/>
      <c r="BF601"/>
      <c r="BG601"/>
      <c r="BH601"/>
      <c r="BI601"/>
      <c r="BJ601"/>
      <c r="BK601"/>
      <c r="BL601"/>
      <c r="BM601"/>
      <c r="BN601"/>
      <c r="BO601"/>
      <c r="BP601"/>
      <c r="BQ601"/>
    </row>
    <row r="602" spans="5:69" ht="16.5" hidden="1" x14ac:dyDescent="0.3">
      <c r="E602" s="300" t="s">
        <v>760</v>
      </c>
      <c r="F602" s="300" t="s">
        <v>651</v>
      </c>
      <c r="G602" s="300">
        <v>20200101</v>
      </c>
      <c r="H602" s="300">
        <v>2020</v>
      </c>
      <c r="I602" s="300">
        <v>52</v>
      </c>
      <c r="J602" s="300">
        <v>2020</v>
      </c>
      <c r="K602" s="300">
        <v>180</v>
      </c>
      <c r="L602" s="300" t="s">
        <v>872</v>
      </c>
      <c r="M602" s="300" t="s">
        <v>486</v>
      </c>
      <c r="N602" s="300" t="s">
        <v>660</v>
      </c>
      <c r="O602" s="300" t="s">
        <v>762</v>
      </c>
      <c r="P602" s="300">
        <v>56</v>
      </c>
      <c r="Q602" s="300" t="s">
        <v>877</v>
      </c>
      <c r="R602" s="300" t="s">
        <v>878</v>
      </c>
      <c r="S602" s="300">
        <v>0</v>
      </c>
      <c r="T602" s="300" t="s">
        <v>763</v>
      </c>
      <c r="U602" s="300" t="s">
        <v>764</v>
      </c>
      <c r="V602" s="300" t="s">
        <v>1123</v>
      </c>
      <c r="W602" s="300" t="s">
        <v>766</v>
      </c>
      <c r="X602" s="300" t="b">
        <v>1</v>
      </c>
      <c r="Y602" s="300">
        <v>3105</v>
      </c>
      <c r="Z602" s="300" t="s">
        <v>853</v>
      </c>
      <c r="AA602" s="300" t="s">
        <v>854</v>
      </c>
      <c r="AB602" s="300" t="s">
        <v>84</v>
      </c>
      <c r="AC602" s="300" t="s">
        <v>84</v>
      </c>
      <c r="AD602" s="300">
        <v>4</v>
      </c>
      <c r="AE602" s="300" t="b">
        <v>0</v>
      </c>
      <c r="AF602" s="300" t="s">
        <v>768</v>
      </c>
      <c r="AG602" s="300" t="s">
        <v>769</v>
      </c>
      <c r="AH602" s="300">
        <v>0</v>
      </c>
      <c r="AI602" s="300">
        <v>0</v>
      </c>
      <c r="AJ602" s="300" t="s">
        <v>770</v>
      </c>
      <c r="AK602" s="300">
        <v>8</v>
      </c>
      <c r="AL602" s="300" t="s">
        <v>814</v>
      </c>
      <c r="AM602" s="300">
        <v>491861</v>
      </c>
      <c r="AN602" s="300" t="b">
        <v>0</v>
      </c>
      <c r="AO602" s="300">
        <v>8</v>
      </c>
      <c r="AP602" s="300" t="s">
        <v>814</v>
      </c>
      <c r="AQ602" s="300">
        <v>491861</v>
      </c>
      <c r="AR602" s="300" t="b">
        <v>0</v>
      </c>
      <c r="AS602" s="300">
        <v>491861</v>
      </c>
      <c r="AT602" s="300" t="b">
        <v>0</v>
      </c>
      <c r="AU602" s="300">
        <v>0</v>
      </c>
      <c r="AV602" s="300" t="b">
        <v>0</v>
      </c>
      <c r="AW602" s="300" t="s">
        <v>1263</v>
      </c>
      <c r="AX602" s="300">
        <v>0</v>
      </c>
      <c r="AY602" s="300" t="s">
        <v>1263</v>
      </c>
      <c r="AZ602" s="300">
        <v>0</v>
      </c>
      <c r="BA602" s="300" t="b">
        <v>0</v>
      </c>
      <c r="BB602" s="300" t="b">
        <v>1</v>
      </c>
      <c r="BC602"/>
      <c r="BD602"/>
      <c r="BE602"/>
      <c r="BF602"/>
      <c r="BG602"/>
      <c r="BH602"/>
      <c r="BI602"/>
      <c r="BJ602"/>
      <c r="BK602"/>
      <c r="BL602"/>
      <c r="BM602"/>
      <c r="BN602"/>
      <c r="BO602"/>
      <c r="BP602"/>
      <c r="BQ602"/>
    </row>
    <row r="603" spans="5:69" ht="16.5" hidden="1" x14ac:dyDescent="0.3">
      <c r="E603" s="300" t="s">
        <v>760</v>
      </c>
      <c r="F603" s="300" t="s">
        <v>651</v>
      </c>
      <c r="G603" s="300">
        <v>20200101</v>
      </c>
      <c r="H603" s="300">
        <v>2020</v>
      </c>
      <c r="I603" s="300">
        <v>52</v>
      </c>
      <c r="J603" s="300">
        <v>2020</v>
      </c>
      <c r="K603" s="300">
        <v>180</v>
      </c>
      <c r="L603" s="300" t="s">
        <v>872</v>
      </c>
      <c r="M603" s="300" t="s">
        <v>486</v>
      </c>
      <c r="N603" s="300" t="s">
        <v>660</v>
      </c>
      <c r="O603" s="300" t="s">
        <v>762</v>
      </c>
      <c r="P603" s="300">
        <v>124</v>
      </c>
      <c r="Q603" s="300" t="s">
        <v>1129</v>
      </c>
      <c r="R603" s="300" t="s">
        <v>1130</v>
      </c>
      <c r="S603" s="300">
        <v>0</v>
      </c>
      <c r="T603" s="300" t="s">
        <v>763</v>
      </c>
      <c r="U603" s="300" t="s">
        <v>764</v>
      </c>
      <c r="V603" s="300" t="s">
        <v>1123</v>
      </c>
      <c r="W603" s="300" t="s">
        <v>766</v>
      </c>
      <c r="X603" s="300" t="b">
        <v>1</v>
      </c>
      <c r="Y603" s="300">
        <v>3105</v>
      </c>
      <c r="Z603" s="300" t="s">
        <v>853</v>
      </c>
      <c r="AA603" s="300" t="s">
        <v>854</v>
      </c>
      <c r="AB603" s="300" t="s">
        <v>84</v>
      </c>
      <c r="AC603" s="300" t="s">
        <v>84</v>
      </c>
      <c r="AD603" s="300">
        <v>4</v>
      </c>
      <c r="AE603" s="300" t="b">
        <v>0</v>
      </c>
      <c r="AF603" s="300" t="s">
        <v>768</v>
      </c>
      <c r="AG603" s="300" t="s">
        <v>769</v>
      </c>
      <c r="AH603" s="300">
        <v>0</v>
      </c>
      <c r="AI603" s="300">
        <v>0</v>
      </c>
      <c r="AJ603" s="300" t="s">
        <v>770</v>
      </c>
      <c r="AK603" s="300">
        <v>8</v>
      </c>
      <c r="AL603" s="300" t="s">
        <v>814</v>
      </c>
      <c r="AM603" s="300">
        <v>210</v>
      </c>
      <c r="AN603" s="300" t="b">
        <v>0</v>
      </c>
      <c r="AO603" s="300">
        <v>8</v>
      </c>
      <c r="AP603" s="300" t="s">
        <v>814</v>
      </c>
      <c r="AQ603" s="300">
        <v>210</v>
      </c>
      <c r="AR603" s="300" t="b">
        <v>0</v>
      </c>
      <c r="AS603" s="300">
        <v>210</v>
      </c>
      <c r="AT603" s="300" t="b">
        <v>0</v>
      </c>
      <c r="AU603" s="300">
        <v>0</v>
      </c>
      <c r="AV603" s="300" t="b">
        <v>0</v>
      </c>
      <c r="AW603" s="300" t="s">
        <v>1131</v>
      </c>
      <c r="AX603" s="300">
        <v>0</v>
      </c>
      <c r="AY603" s="300" t="s">
        <v>1131</v>
      </c>
      <c r="AZ603" s="300">
        <v>0</v>
      </c>
      <c r="BA603" s="300" t="b">
        <v>0</v>
      </c>
      <c r="BB603" s="300" t="b">
        <v>1</v>
      </c>
      <c r="BC603"/>
      <c r="BD603"/>
      <c r="BE603"/>
      <c r="BF603"/>
      <c r="BG603"/>
      <c r="BH603"/>
      <c r="BI603"/>
      <c r="BJ603"/>
      <c r="BK603"/>
      <c r="BL603"/>
      <c r="BM603"/>
      <c r="BN603"/>
      <c r="BO603"/>
      <c r="BP603"/>
      <c r="BQ603"/>
    </row>
    <row r="604" spans="5:69" ht="16.5" hidden="1" x14ac:dyDescent="0.3">
      <c r="E604" s="300" t="s">
        <v>760</v>
      </c>
      <c r="F604" s="300" t="s">
        <v>651</v>
      </c>
      <c r="G604" s="300">
        <v>20200101</v>
      </c>
      <c r="H604" s="300">
        <v>2020</v>
      </c>
      <c r="I604" s="300">
        <v>52</v>
      </c>
      <c r="J604" s="300">
        <v>2020</v>
      </c>
      <c r="K604" s="300">
        <v>180</v>
      </c>
      <c r="L604" s="300" t="s">
        <v>872</v>
      </c>
      <c r="M604" s="300" t="s">
        <v>486</v>
      </c>
      <c r="N604" s="300" t="s">
        <v>660</v>
      </c>
      <c r="O604" s="300" t="s">
        <v>762</v>
      </c>
      <c r="P604" s="300">
        <v>156</v>
      </c>
      <c r="Q604" s="300" t="s">
        <v>773</v>
      </c>
      <c r="R604" s="300" t="s">
        <v>774</v>
      </c>
      <c r="S604" s="300">
        <v>0</v>
      </c>
      <c r="T604" s="300" t="s">
        <v>763</v>
      </c>
      <c r="U604" s="300" t="s">
        <v>764</v>
      </c>
      <c r="V604" s="300" t="s">
        <v>1123</v>
      </c>
      <c r="W604" s="300" t="s">
        <v>766</v>
      </c>
      <c r="X604" s="300" t="b">
        <v>1</v>
      </c>
      <c r="Y604" s="300">
        <v>3105</v>
      </c>
      <c r="Z604" s="300" t="s">
        <v>853</v>
      </c>
      <c r="AA604" s="300" t="s">
        <v>854</v>
      </c>
      <c r="AB604" s="300" t="s">
        <v>84</v>
      </c>
      <c r="AC604" s="300" t="s">
        <v>84</v>
      </c>
      <c r="AD604" s="300">
        <v>4</v>
      </c>
      <c r="AE604" s="300" t="b">
        <v>0</v>
      </c>
      <c r="AF604" s="300" t="s">
        <v>768</v>
      </c>
      <c r="AG604" s="300" t="s">
        <v>769</v>
      </c>
      <c r="AH604" s="300">
        <v>0</v>
      </c>
      <c r="AI604" s="300">
        <v>0</v>
      </c>
      <c r="AJ604" s="300" t="s">
        <v>770</v>
      </c>
      <c r="AK604" s="300">
        <v>8</v>
      </c>
      <c r="AL604" s="300" t="s">
        <v>814</v>
      </c>
      <c r="AM604" s="300">
        <v>361805</v>
      </c>
      <c r="AN604" s="300" t="b">
        <v>0</v>
      </c>
      <c r="AO604" s="300">
        <v>8</v>
      </c>
      <c r="AP604" s="300" t="s">
        <v>814</v>
      </c>
      <c r="AQ604" s="300">
        <v>361805</v>
      </c>
      <c r="AR604" s="300" t="b">
        <v>0</v>
      </c>
      <c r="AS604" s="300">
        <v>361805</v>
      </c>
      <c r="AT604" s="300" t="b">
        <v>0</v>
      </c>
      <c r="AU604" s="300">
        <v>0</v>
      </c>
      <c r="AV604" s="300" t="b">
        <v>0</v>
      </c>
      <c r="AW604" s="300" t="s">
        <v>1264</v>
      </c>
      <c r="AX604" s="300">
        <v>0</v>
      </c>
      <c r="AY604" s="300" t="s">
        <v>1264</v>
      </c>
      <c r="AZ604" s="300">
        <v>0</v>
      </c>
      <c r="BA604" s="300" t="b">
        <v>0</v>
      </c>
      <c r="BB604" s="300" t="b">
        <v>1</v>
      </c>
      <c r="BC604"/>
      <c r="BD604"/>
      <c r="BE604"/>
      <c r="BF604"/>
      <c r="BG604"/>
      <c r="BH604"/>
      <c r="BI604"/>
      <c r="BJ604"/>
      <c r="BK604"/>
      <c r="BL604"/>
      <c r="BM604"/>
      <c r="BN604"/>
      <c r="BO604"/>
      <c r="BP604"/>
      <c r="BQ604"/>
    </row>
    <row r="605" spans="5:69" ht="16.5" hidden="1" x14ac:dyDescent="0.3">
      <c r="E605" s="300" t="s">
        <v>760</v>
      </c>
      <c r="F605" s="300" t="s">
        <v>651</v>
      </c>
      <c r="G605" s="300">
        <v>20200101</v>
      </c>
      <c r="H605" s="300">
        <v>2020</v>
      </c>
      <c r="I605" s="300">
        <v>52</v>
      </c>
      <c r="J605" s="300">
        <v>2020</v>
      </c>
      <c r="K605" s="300">
        <v>180</v>
      </c>
      <c r="L605" s="300" t="s">
        <v>872</v>
      </c>
      <c r="M605" s="300" t="s">
        <v>486</v>
      </c>
      <c r="N605" s="300" t="s">
        <v>660</v>
      </c>
      <c r="O605" s="300" t="s">
        <v>762</v>
      </c>
      <c r="P605" s="300">
        <v>276</v>
      </c>
      <c r="Q605" s="300" t="s">
        <v>781</v>
      </c>
      <c r="R605" s="300" t="s">
        <v>782</v>
      </c>
      <c r="S605" s="300">
        <v>0</v>
      </c>
      <c r="T605" s="300" t="s">
        <v>763</v>
      </c>
      <c r="U605" s="300" t="s">
        <v>764</v>
      </c>
      <c r="V605" s="300" t="s">
        <v>1123</v>
      </c>
      <c r="W605" s="300" t="s">
        <v>766</v>
      </c>
      <c r="X605" s="300" t="b">
        <v>1</v>
      </c>
      <c r="Y605" s="300">
        <v>3105</v>
      </c>
      <c r="Z605" s="300" t="s">
        <v>853</v>
      </c>
      <c r="AA605" s="300" t="s">
        <v>854</v>
      </c>
      <c r="AB605" s="300" t="s">
        <v>84</v>
      </c>
      <c r="AC605" s="300" t="s">
        <v>84</v>
      </c>
      <c r="AD605" s="300">
        <v>4</v>
      </c>
      <c r="AE605" s="300" t="b">
        <v>0</v>
      </c>
      <c r="AF605" s="300" t="s">
        <v>768</v>
      </c>
      <c r="AG605" s="300" t="s">
        <v>769</v>
      </c>
      <c r="AH605" s="300">
        <v>0</v>
      </c>
      <c r="AI605" s="300">
        <v>0</v>
      </c>
      <c r="AJ605" s="300" t="s">
        <v>770</v>
      </c>
      <c r="AK605" s="300">
        <v>8</v>
      </c>
      <c r="AL605" s="300" t="s">
        <v>814</v>
      </c>
      <c r="AM605" s="300">
        <v>749650</v>
      </c>
      <c r="AN605" s="300" t="b">
        <v>0</v>
      </c>
      <c r="AO605" s="300">
        <v>8</v>
      </c>
      <c r="AP605" s="300" t="s">
        <v>814</v>
      </c>
      <c r="AQ605" s="300">
        <v>749650</v>
      </c>
      <c r="AR605" s="300" t="b">
        <v>0</v>
      </c>
      <c r="AS605" s="300">
        <v>749650</v>
      </c>
      <c r="AT605" s="300" t="b">
        <v>0</v>
      </c>
      <c r="AU605" s="300">
        <v>0</v>
      </c>
      <c r="AV605" s="300" t="b">
        <v>0</v>
      </c>
      <c r="AW605" s="300" t="s">
        <v>1133</v>
      </c>
      <c r="AX605" s="300">
        <v>0</v>
      </c>
      <c r="AY605" s="300" t="s">
        <v>1133</v>
      </c>
      <c r="AZ605" s="300">
        <v>0</v>
      </c>
      <c r="BA605" s="300" t="b">
        <v>0</v>
      </c>
      <c r="BB605" s="300" t="b">
        <v>1</v>
      </c>
      <c r="BC605"/>
      <c r="BD605"/>
      <c r="BE605"/>
      <c r="BF605"/>
      <c r="BG605"/>
      <c r="BH605"/>
      <c r="BI605"/>
      <c r="BJ605"/>
      <c r="BK605"/>
      <c r="BL605"/>
      <c r="BM605"/>
      <c r="BN605"/>
      <c r="BO605"/>
      <c r="BP605"/>
      <c r="BQ605"/>
    </row>
    <row r="606" spans="5:69" ht="16.5" hidden="1" x14ac:dyDescent="0.3">
      <c r="E606" s="300" t="s">
        <v>760</v>
      </c>
      <c r="F606" s="300" t="s">
        <v>651</v>
      </c>
      <c r="G606" s="300">
        <v>20200101</v>
      </c>
      <c r="H606" s="300">
        <v>2020</v>
      </c>
      <c r="I606" s="300">
        <v>52</v>
      </c>
      <c r="J606" s="300">
        <v>2020</v>
      </c>
      <c r="K606" s="300">
        <v>180</v>
      </c>
      <c r="L606" s="300" t="s">
        <v>872</v>
      </c>
      <c r="M606" s="300" t="s">
        <v>486</v>
      </c>
      <c r="N606" s="300" t="s">
        <v>660</v>
      </c>
      <c r="O606" s="300" t="s">
        <v>762</v>
      </c>
      <c r="P606" s="300">
        <v>404</v>
      </c>
      <c r="Q606" s="300" t="s">
        <v>892</v>
      </c>
      <c r="R606" s="300" t="s">
        <v>430</v>
      </c>
      <c r="S606" s="300">
        <v>0</v>
      </c>
      <c r="T606" s="300" t="s">
        <v>763</v>
      </c>
      <c r="U606" s="300" t="s">
        <v>764</v>
      </c>
      <c r="V606" s="300" t="s">
        <v>1123</v>
      </c>
      <c r="W606" s="300" t="s">
        <v>766</v>
      </c>
      <c r="X606" s="300" t="b">
        <v>1</v>
      </c>
      <c r="Y606" s="300">
        <v>3105</v>
      </c>
      <c r="Z606" s="300" t="s">
        <v>853</v>
      </c>
      <c r="AA606" s="300" t="s">
        <v>854</v>
      </c>
      <c r="AB606" s="300" t="s">
        <v>84</v>
      </c>
      <c r="AC606" s="300" t="s">
        <v>84</v>
      </c>
      <c r="AD606" s="300">
        <v>4</v>
      </c>
      <c r="AE606" s="300" t="b">
        <v>0</v>
      </c>
      <c r="AF606" s="300" t="s">
        <v>768</v>
      </c>
      <c r="AG606" s="300" t="s">
        <v>769</v>
      </c>
      <c r="AH606" s="300">
        <v>0</v>
      </c>
      <c r="AI606" s="300">
        <v>0</v>
      </c>
      <c r="AJ606" s="300" t="s">
        <v>770</v>
      </c>
      <c r="AK606" s="300">
        <v>8</v>
      </c>
      <c r="AL606" s="300" t="s">
        <v>814</v>
      </c>
      <c r="AM606" s="300">
        <v>147500</v>
      </c>
      <c r="AN606" s="300" t="b">
        <v>0</v>
      </c>
      <c r="AO606" s="300">
        <v>8</v>
      </c>
      <c r="AP606" s="300" t="s">
        <v>814</v>
      </c>
      <c r="AQ606" s="300">
        <v>147500</v>
      </c>
      <c r="AR606" s="300" t="b">
        <v>0</v>
      </c>
      <c r="AS606" s="300">
        <v>147500</v>
      </c>
      <c r="AT606" s="300" t="b">
        <v>0</v>
      </c>
      <c r="AU606" s="300">
        <v>0</v>
      </c>
      <c r="AV606" s="300" t="b">
        <v>0</v>
      </c>
      <c r="AW606" s="300" t="s">
        <v>1134</v>
      </c>
      <c r="AX606" s="300">
        <v>0</v>
      </c>
      <c r="AY606" s="300" t="s">
        <v>1134</v>
      </c>
      <c r="AZ606" s="300">
        <v>0</v>
      </c>
      <c r="BA606" s="300" t="b">
        <v>0</v>
      </c>
      <c r="BB606" s="300" t="b">
        <v>1</v>
      </c>
      <c r="BC606"/>
      <c r="BD606"/>
      <c r="BE606"/>
      <c r="BF606"/>
      <c r="BG606"/>
      <c r="BH606"/>
      <c r="BI606"/>
      <c r="BJ606"/>
      <c r="BK606"/>
      <c r="BL606"/>
      <c r="BM606"/>
      <c r="BN606"/>
      <c r="BO606"/>
      <c r="BP606"/>
      <c r="BQ606"/>
    </row>
    <row r="607" spans="5:69" ht="16.5" hidden="1" x14ac:dyDescent="0.3">
      <c r="E607" s="300" t="s">
        <v>760</v>
      </c>
      <c r="F607" s="300" t="s">
        <v>651</v>
      </c>
      <c r="G607" s="300">
        <v>20200101</v>
      </c>
      <c r="H607" s="300">
        <v>2020</v>
      </c>
      <c r="I607" s="300">
        <v>52</v>
      </c>
      <c r="J607" s="300">
        <v>2020</v>
      </c>
      <c r="K607" s="300">
        <v>180</v>
      </c>
      <c r="L607" s="300" t="s">
        <v>872</v>
      </c>
      <c r="M607" s="300" t="s">
        <v>486</v>
      </c>
      <c r="N607" s="300" t="s">
        <v>660</v>
      </c>
      <c r="O607" s="300" t="s">
        <v>762</v>
      </c>
      <c r="P607" s="300">
        <v>643</v>
      </c>
      <c r="Q607" s="300" t="s">
        <v>793</v>
      </c>
      <c r="R607" s="300" t="s">
        <v>794</v>
      </c>
      <c r="S607" s="300">
        <v>0</v>
      </c>
      <c r="T607" s="300" t="s">
        <v>763</v>
      </c>
      <c r="U607" s="300" t="s">
        <v>764</v>
      </c>
      <c r="V607" s="300" t="s">
        <v>1123</v>
      </c>
      <c r="W607" s="300" t="s">
        <v>766</v>
      </c>
      <c r="X607" s="300" t="b">
        <v>1</v>
      </c>
      <c r="Y607" s="300">
        <v>3105</v>
      </c>
      <c r="Z607" s="300" t="s">
        <v>853</v>
      </c>
      <c r="AA607" s="300" t="s">
        <v>854</v>
      </c>
      <c r="AB607" s="300" t="s">
        <v>84</v>
      </c>
      <c r="AC607" s="300" t="s">
        <v>84</v>
      </c>
      <c r="AD607" s="300">
        <v>4</v>
      </c>
      <c r="AE607" s="300" t="b">
        <v>0</v>
      </c>
      <c r="AF607" s="300" t="s">
        <v>768</v>
      </c>
      <c r="AG607" s="300" t="s">
        <v>769</v>
      </c>
      <c r="AH607" s="300">
        <v>0</v>
      </c>
      <c r="AI607" s="300">
        <v>0</v>
      </c>
      <c r="AJ607" s="300" t="s">
        <v>770</v>
      </c>
      <c r="AK607" s="300">
        <v>8</v>
      </c>
      <c r="AL607" s="300" t="s">
        <v>814</v>
      </c>
      <c r="AM607" s="300">
        <v>1722421</v>
      </c>
      <c r="AN607" s="300" t="b">
        <v>0</v>
      </c>
      <c r="AO607" s="300">
        <v>8</v>
      </c>
      <c r="AP607" s="300" t="s">
        <v>814</v>
      </c>
      <c r="AQ607" s="300">
        <v>1722421</v>
      </c>
      <c r="AR607" s="300" t="b">
        <v>0</v>
      </c>
      <c r="AS607" s="300">
        <v>1722421</v>
      </c>
      <c r="AT607" s="300" t="b">
        <v>0</v>
      </c>
      <c r="AU607" s="300">
        <v>0</v>
      </c>
      <c r="AV607" s="300" t="b">
        <v>0</v>
      </c>
      <c r="AW607" s="300" t="s">
        <v>1265</v>
      </c>
      <c r="AX607" s="300">
        <v>0</v>
      </c>
      <c r="AY607" s="300" t="s">
        <v>1265</v>
      </c>
      <c r="AZ607" s="300">
        <v>0</v>
      </c>
      <c r="BA607" s="300" t="b">
        <v>0</v>
      </c>
      <c r="BB607" s="300" t="b">
        <v>1</v>
      </c>
      <c r="BC607"/>
      <c r="BD607"/>
      <c r="BE607"/>
      <c r="BF607"/>
      <c r="BG607"/>
      <c r="BH607"/>
      <c r="BI607"/>
      <c r="BJ607"/>
      <c r="BK607"/>
      <c r="BL607"/>
      <c r="BM607"/>
      <c r="BN607"/>
      <c r="BO607"/>
      <c r="BP607"/>
      <c r="BQ607"/>
    </row>
    <row r="608" spans="5:69" ht="16.5" hidden="1" x14ac:dyDescent="0.3">
      <c r="E608" s="300" t="s">
        <v>760</v>
      </c>
      <c r="F608" s="300" t="s">
        <v>651</v>
      </c>
      <c r="G608" s="300">
        <v>20200101</v>
      </c>
      <c r="H608" s="300">
        <v>2020</v>
      </c>
      <c r="I608" s="300">
        <v>52</v>
      </c>
      <c r="J608" s="300">
        <v>2020</v>
      </c>
      <c r="K608" s="300">
        <v>180</v>
      </c>
      <c r="L608" s="300" t="s">
        <v>872</v>
      </c>
      <c r="M608" s="300" t="s">
        <v>486</v>
      </c>
      <c r="N608" s="300" t="s">
        <v>660</v>
      </c>
      <c r="O608" s="300" t="s">
        <v>762</v>
      </c>
      <c r="P608" s="300">
        <v>646</v>
      </c>
      <c r="Q608" s="300" t="s">
        <v>910</v>
      </c>
      <c r="R608" s="300" t="s">
        <v>441</v>
      </c>
      <c r="S608" s="300">
        <v>0</v>
      </c>
      <c r="T608" s="300" t="s">
        <v>763</v>
      </c>
      <c r="U608" s="300" t="s">
        <v>764</v>
      </c>
      <c r="V608" s="300" t="s">
        <v>1123</v>
      </c>
      <c r="W608" s="300" t="s">
        <v>766</v>
      </c>
      <c r="X608" s="300" t="b">
        <v>1</v>
      </c>
      <c r="Y608" s="300">
        <v>3105</v>
      </c>
      <c r="Z608" s="300" t="s">
        <v>853</v>
      </c>
      <c r="AA608" s="300" t="s">
        <v>854</v>
      </c>
      <c r="AB608" s="300" t="s">
        <v>84</v>
      </c>
      <c r="AC608" s="300" t="s">
        <v>84</v>
      </c>
      <c r="AD608" s="300">
        <v>4</v>
      </c>
      <c r="AE608" s="300" t="b">
        <v>0</v>
      </c>
      <c r="AF608" s="300" t="s">
        <v>768</v>
      </c>
      <c r="AG608" s="300" t="s">
        <v>769</v>
      </c>
      <c r="AH608" s="300">
        <v>0</v>
      </c>
      <c r="AI608" s="300">
        <v>0</v>
      </c>
      <c r="AJ608" s="300" t="s">
        <v>770</v>
      </c>
      <c r="AK608" s="300">
        <v>8</v>
      </c>
      <c r="AL608" s="300" t="s">
        <v>814</v>
      </c>
      <c r="AM608" s="300">
        <v>9976</v>
      </c>
      <c r="AN608" s="300" t="b">
        <v>0</v>
      </c>
      <c r="AO608" s="300">
        <v>8</v>
      </c>
      <c r="AP608" s="300" t="s">
        <v>814</v>
      </c>
      <c r="AQ608" s="300">
        <v>9976</v>
      </c>
      <c r="AR608" s="300" t="b">
        <v>0</v>
      </c>
      <c r="AS608" s="300">
        <v>9976</v>
      </c>
      <c r="AT608" s="300" t="b">
        <v>0</v>
      </c>
      <c r="AU608" s="300">
        <v>0</v>
      </c>
      <c r="AV608" s="300" t="b">
        <v>0</v>
      </c>
      <c r="AW608" s="300" t="s">
        <v>1266</v>
      </c>
      <c r="AX608" s="300">
        <v>0</v>
      </c>
      <c r="AY608" s="300" t="s">
        <v>1266</v>
      </c>
      <c r="AZ608" s="300">
        <v>0</v>
      </c>
      <c r="BA608" s="300" t="b">
        <v>0</v>
      </c>
      <c r="BB608" s="300" t="b">
        <v>1</v>
      </c>
      <c r="BC608"/>
      <c r="BD608"/>
      <c r="BE608"/>
      <c r="BF608"/>
      <c r="BG608"/>
      <c r="BH608"/>
      <c r="BI608"/>
      <c r="BJ608"/>
      <c r="BK608"/>
      <c r="BL608"/>
      <c r="BM608"/>
      <c r="BN608"/>
      <c r="BO608"/>
      <c r="BP608"/>
      <c r="BQ608"/>
    </row>
    <row r="609" spans="5:69" ht="16.5" hidden="1" x14ac:dyDescent="0.3">
      <c r="E609" s="300" t="s">
        <v>760</v>
      </c>
      <c r="F609" s="300" t="s">
        <v>651</v>
      </c>
      <c r="G609" s="300">
        <v>20200101</v>
      </c>
      <c r="H609" s="300">
        <v>2020</v>
      </c>
      <c r="I609" s="300">
        <v>52</v>
      </c>
      <c r="J609" s="300">
        <v>2020</v>
      </c>
      <c r="K609" s="300">
        <v>180</v>
      </c>
      <c r="L609" s="300" t="s">
        <v>872</v>
      </c>
      <c r="M609" s="300" t="s">
        <v>486</v>
      </c>
      <c r="N609" s="300" t="s">
        <v>660</v>
      </c>
      <c r="O609" s="300" t="s">
        <v>762</v>
      </c>
      <c r="P609" s="300">
        <v>710</v>
      </c>
      <c r="Q609" s="300" t="s">
        <v>917</v>
      </c>
      <c r="R609" s="300" t="s">
        <v>425</v>
      </c>
      <c r="S609" s="300">
        <v>0</v>
      </c>
      <c r="T609" s="300" t="s">
        <v>763</v>
      </c>
      <c r="U609" s="300" t="s">
        <v>764</v>
      </c>
      <c r="V609" s="300" t="s">
        <v>1123</v>
      </c>
      <c r="W609" s="300" t="s">
        <v>766</v>
      </c>
      <c r="X609" s="300" t="b">
        <v>1</v>
      </c>
      <c r="Y609" s="300">
        <v>3105</v>
      </c>
      <c r="Z609" s="300" t="s">
        <v>853</v>
      </c>
      <c r="AA609" s="300" t="s">
        <v>854</v>
      </c>
      <c r="AB609" s="300" t="s">
        <v>84</v>
      </c>
      <c r="AC609" s="300" t="s">
        <v>84</v>
      </c>
      <c r="AD609" s="300">
        <v>4</v>
      </c>
      <c r="AE609" s="300" t="b">
        <v>0</v>
      </c>
      <c r="AF609" s="300" t="s">
        <v>768</v>
      </c>
      <c r="AG609" s="300" t="s">
        <v>769</v>
      </c>
      <c r="AH609" s="300">
        <v>0</v>
      </c>
      <c r="AI609" s="300">
        <v>0</v>
      </c>
      <c r="AJ609" s="300" t="s">
        <v>770</v>
      </c>
      <c r="AK609" s="300">
        <v>8</v>
      </c>
      <c r="AL609" s="300" t="s">
        <v>814</v>
      </c>
      <c r="AM609" s="300">
        <v>4280694</v>
      </c>
      <c r="AN609" s="300" t="b">
        <v>0</v>
      </c>
      <c r="AO609" s="300">
        <v>8</v>
      </c>
      <c r="AP609" s="300" t="s">
        <v>814</v>
      </c>
      <c r="AQ609" s="300">
        <v>4280694</v>
      </c>
      <c r="AR609" s="300" t="b">
        <v>0</v>
      </c>
      <c r="AS609" s="300">
        <v>4280694</v>
      </c>
      <c r="AT609" s="300" t="b">
        <v>0</v>
      </c>
      <c r="AU609" s="300">
        <v>0</v>
      </c>
      <c r="AV609" s="300" t="b">
        <v>0</v>
      </c>
      <c r="AW609" s="300" t="s">
        <v>1267</v>
      </c>
      <c r="AX609" s="300">
        <v>0</v>
      </c>
      <c r="AY609" s="300" t="s">
        <v>1267</v>
      </c>
      <c r="AZ609" s="300">
        <v>0</v>
      </c>
      <c r="BA609" s="300" t="b">
        <v>0</v>
      </c>
      <c r="BB609" s="300" t="b">
        <v>1</v>
      </c>
      <c r="BC609"/>
      <c r="BD609"/>
      <c r="BE609"/>
      <c r="BF609"/>
      <c r="BG609"/>
      <c r="BH609"/>
      <c r="BI609"/>
      <c r="BJ609"/>
      <c r="BK609"/>
      <c r="BL609"/>
      <c r="BM609"/>
      <c r="BN609"/>
      <c r="BO609"/>
      <c r="BP609"/>
      <c r="BQ609"/>
    </row>
    <row r="610" spans="5:69" ht="16.5" hidden="1" x14ac:dyDescent="0.3">
      <c r="E610" s="300" t="s">
        <v>760</v>
      </c>
      <c r="F610" s="300" t="s">
        <v>651</v>
      </c>
      <c r="G610" s="300">
        <v>20200101</v>
      </c>
      <c r="H610" s="300">
        <v>2020</v>
      </c>
      <c r="I610" s="300">
        <v>52</v>
      </c>
      <c r="J610" s="300">
        <v>2020</v>
      </c>
      <c r="K610" s="300">
        <v>180</v>
      </c>
      <c r="L610" s="300" t="s">
        <v>872</v>
      </c>
      <c r="M610" s="300" t="s">
        <v>486</v>
      </c>
      <c r="N610" s="300" t="s">
        <v>660</v>
      </c>
      <c r="O610" s="300" t="s">
        <v>762</v>
      </c>
      <c r="P610" s="300">
        <v>757</v>
      </c>
      <c r="Q610" s="300" t="s">
        <v>921</v>
      </c>
      <c r="R610" s="300" t="s">
        <v>922</v>
      </c>
      <c r="S610" s="300">
        <v>0</v>
      </c>
      <c r="T610" s="300" t="s">
        <v>763</v>
      </c>
      <c r="U610" s="300" t="s">
        <v>764</v>
      </c>
      <c r="V610" s="300" t="s">
        <v>1123</v>
      </c>
      <c r="W610" s="300" t="s">
        <v>766</v>
      </c>
      <c r="X610" s="300" t="b">
        <v>1</v>
      </c>
      <c r="Y610" s="300">
        <v>3105</v>
      </c>
      <c r="Z610" s="300" t="s">
        <v>853</v>
      </c>
      <c r="AA610" s="300" t="s">
        <v>854</v>
      </c>
      <c r="AB610" s="300" t="s">
        <v>84</v>
      </c>
      <c r="AC610" s="300" t="s">
        <v>84</v>
      </c>
      <c r="AD610" s="300">
        <v>4</v>
      </c>
      <c r="AE610" s="300" t="b">
        <v>0</v>
      </c>
      <c r="AF610" s="300" t="s">
        <v>768</v>
      </c>
      <c r="AG610" s="300" t="s">
        <v>769</v>
      </c>
      <c r="AH610" s="300">
        <v>0</v>
      </c>
      <c r="AI610" s="300">
        <v>0</v>
      </c>
      <c r="AJ610" s="300" t="s">
        <v>770</v>
      </c>
      <c r="AK610" s="300">
        <v>8</v>
      </c>
      <c r="AL610" s="300" t="s">
        <v>814</v>
      </c>
      <c r="AM610" s="300">
        <v>302250</v>
      </c>
      <c r="AN610" s="300" t="b">
        <v>0</v>
      </c>
      <c r="AO610" s="300">
        <v>8</v>
      </c>
      <c r="AP610" s="300" t="s">
        <v>814</v>
      </c>
      <c r="AQ610" s="300">
        <v>302250</v>
      </c>
      <c r="AR610" s="300" t="b">
        <v>0</v>
      </c>
      <c r="AS610" s="300">
        <v>302250</v>
      </c>
      <c r="AT610" s="300" t="b">
        <v>0</v>
      </c>
      <c r="AU610" s="300">
        <v>0</v>
      </c>
      <c r="AV610" s="300" t="b">
        <v>0</v>
      </c>
      <c r="AW610" s="300" t="s">
        <v>1268</v>
      </c>
      <c r="AX610" s="300">
        <v>0</v>
      </c>
      <c r="AY610" s="300" t="s">
        <v>1268</v>
      </c>
      <c r="AZ610" s="300">
        <v>0</v>
      </c>
      <c r="BA610" s="300" t="b">
        <v>0</v>
      </c>
      <c r="BB610" s="300" t="b">
        <v>1</v>
      </c>
      <c r="BC610"/>
      <c r="BD610"/>
      <c r="BE610"/>
      <c r="BF610"/>
      <c r="BG610"/>
      <c r="BH610"/>
      <c r="BI610"/>
      <c r="BJ610"/>
      <c r="BK610"/>
      <c r="BL610"/>
      <c r="BM610"/>
      <c r="BN610"/>
      <c r="BO610"/>
      <c r="BP610"/>
      <c r="BQ610"/>
    </row>
    <row r="611" spans="5:69" ht="16.5" hidden="1" x14ac:dyDescent="0.3">
      <c r="E611" s="300" t="s">
        <v>760</v>
      </c>
      <c r="F611" s="300" t="s">
        <v>651</v>
      </c>
      <c r="G611" s="300">
        <v>20200101</v>
      </c>
      <c r="H611" s="300">
        <v>2020</v>
      </c>
      <c r="I611" s="300">
        <v>52</v>
      </c>
      <c r="J611" s="300">
        <v>2020</v>
      </c>
      <c r="K611" s="300">
        <v>180</v>
      </c>
      <c r="L611" s="300" t="s">
        <v>872</v>
      </c>
      <c r="M611" s="300" t="s">
        <v>486</v>
      </c>
      <c r="N611" s="300" t="s">
        <v>660</v>
      </c>
      <c r="O611" s="300" t="s">
        <v>762</v>
      </c>
      <c r="P611" s="300">
        <v>800</v>
      </c>
      <c r="Q611" s="300" t="s">
        <v>930</v>
      </c>
      <c r="R611" s="300" t="s">
        <v>452</v>
      </c>
      <c r="S611" s="300">
        <v>0</v>
      </c>
      <c r="T611" s="300" t="s">
        <v>763</v>
      </c>
      <c r="U611" s="300" t="s">
        <v>764</v>
      </c>
      <c r="V611" s="300" t="s">
        <v>1123</v>
      </c>
      <c r="W611" s="300" t="s">
        <v>766</v>
      </c>
      <c r="X611" s="300" t="b">
        <v>1</v>
      </c>
      <c r="Y611" s="300">
        <v>3105</v>
      </c>
      <c r="Z611" s="300" t="s">
        <v>853</v>
      </c>
      <c r="AA611" s="300" t="s">
        <v>854</v>
      </c>
      <c r="AB611" s="300" t="s">
        <v>84</v>
      </c>
      <c r="AC611" s="300" t="s">
        <v>84</v>
      </c>
      <c r="AD611" s="300">
        <v>4</v>
      </c>
      <c r="AE611" s="300" t="b">
        <v>0</v>
      </c>
      <c r="AF611" s="300" t="s">
        <v>768</v>
      </c>
      <c r="AG611" s="300" t="s">
        <v>769</v>
      </c>
      <c r="AH611" s="300">
        <v>0</v>
      </c>
      <c r="AI611" s="300">
        <v>0</v>
      </c>
      <c r="AJ611" s="300" t="s">
        <v>770</v>
      </c>
      <c r="AK611" s="300">
        <v>8</v>
      </c>
      <c r="AL611" s="300" t="s">
        <v>814</v>
      </c>
      <c r="AM611" s="300">
        <v>1500</v>
      </c>
      <c r="AN611" s="300" t="b">
        <v>0</v>
      </c>
      <c r="AO611" s="300">
        <v>8</v>
      </c>
      <c r="AP611" s="300" t="s">
        <v>814</v>
      </c>
      <c r="AQ611" s="300">
        <v>1500</v>
      </c>
      <c r="AR611" s="300" t="b">
        <v>0</v>
      </c>
      <c r="AS611" s="300">
        <v>1500</v>
      </c>
      <c r="AT611" s="300" t="b">
        <v>0</v>
      </c>
      <c r="AU611" s="300">
        <v>0</v>
      </c>
      <c r="AV611" s="300" t="b">
        <v>0</v>
      </c>
      <c r="AW611" s="300" t="s">
        <v>1269</v>
      </c>
      <c r="AX611" s="300">
        <v>0</v>
      </c>
      <c r="AY611" s="300" t="s">
        <v>1269</v>
      </c>
      <c r="AZ611" s="300">
        <v>0</v>
      </c>
      <c r="BA611" s="300" t="b">
        <v>0</v>
      </c>
      <c r="BB611" s="300" t="b">
        <v>1</v>
      </c>
      <c r="BC611"/>
      <c r="BD611"/>
      <c r="BE611"/>
      <c r="BF611"/>
      <c r="BG611"/>
      <c r="BH611"/>
      <c r="BI611"/>
      <c r="BJ611"/>
      <c r="BK611"/>
      <c r="BL611"/>
      <c r="BM611"/>
      <c r="BN611"/>
      <c r="BO611"/>
      <c r="BP611"/>
      <c r="BQ611"/>
    </row>
    <row r="612" spans="5:69" ht="16.5" hidden="1" x14ac:dyDescent="0.3">
      <c r="E612" s="300" t="s">
        <v>760</v>
      </c>
      <c r="F612" s="300" t="s">
        <v>651</v>
      </c>
      <c r="G612" s="300">
        <v>20200101</v>
      </c>
      <c r="H612" s="300">
        <v>2020</v>
      </c>
      <c r="I612" s="300">
        <v>52</v>
      </c>
      <c r="J612" s="300">
        <v>2020</v>
      </c>
      <c r="K612" s="300">
        <v>180</v>
      </c>
      <c r="L612" s="300" t="s">
        <v>872</v>
      </c>
      <c r="M612" s="300" t="s">
        <v>486</v>
      </c>
      <c r="N612" s="300" t="s">
        <v>660</v>
      </c>
      <c r="O612" s="300" t="s">
        <v>762</v>
      </c>
      <c r="P612" s="300">
        <v>842</v>
      </c>
      <c r="Q612" s="300" t="s">
        <v>809</v>
      </c>
      <c r="R612" s="300" t="s">
        <v>809</v>
      </c>
      <c r="S612" s="300">
        <v>0</v>
      </c>
      <c r="T612" s="300" t="s">
        <v>763</v>
      </c>
      <c r="U612" s="300" t="s">
        <v>764</v>
      </c>
      <c r="V612" s="300" t="s">
        <v>1123</v>
      </c>
      <c r="W612" s="300" t="s">
        <v>766</v>
      </c>
      <c r="X612" s="300" t="b">
        <v>1</v>
      </c>
      <c r="Y612" s="300">
        <v>3105</v>
      </c>
      <c r="Z612" s="300" t="s">
        <v>853</v>
      </c>
      <c r="AA612" s="300" t="s">
        <v>854</v>
      </c>
      <c r="AB612" s="300" t="s">
        <v>84</v>
      </c>
      <c r="AC612" s="300" t="s">
        <v>84</v>
      </c>
      <c r="AD612" s="300">
        <v>4</v>
      </c>
      <c r="AE612" s="300" t="b">
        <v>0</v>
      </c>
      <c r="AF612" s="300" t="s">
        <v>768</v>
      </c>
      <c r="AG612" s="300" t="s">
        <v>769</v>
      </c>
      <c r="AH612" s="300">
        <v>0</v>
      </c>
      <c r="AI612" s="300">
        <v>0</v>
      </c>
      <c r="AJ612" s="300" t="s">
        <v>770</v>
      </c>
      <c r="AK612" s="300">
        <v>8</v>
      </c>
      <c r="AL612" s="300" t="s">
        <v>814</v>
      </c>
      <c r="AM612" s="300">
        <v>57000</v>
      </c>
      <c r="AN612" s="300" t="b">
        <v>0</v>
      </c>
      <c r="AO612" s="300">
        <v>8</v>
      </c>
      <c r="AP612" s="300" t="s">
        <v>814</v>
      </c>
      <c r="AQ612" s="300">
        <v>57000</v>
      </c>
      <c r="AR612" s="300" t="b">
        <v>0</v>
      </c>
      <c r="AS612" s="300">
        <v>57000</v>
      </c>
      <c r="AT612" s="300" t="b">
        <v>0</v>
      </c>
      <c r="AU612" s="300">
        <v>0</v>
      </c>
      <c r="AV612" s="300" t="b">
        <v>0</v>
      </c>
      <c r="AW612" s="300" t="s">
        <v>1270</v>
      </c>
      <c r="AX612" s="300">
        <v>0</v>
      </c>
      <c r="AY612" s="300" t="s">
        <v>1270</v>
      </c>
      <c r="AZ612" s="300">
        <v>0</v>
      </c>
      <c r="BA612" s="300" t="b">
        <v>0</v>
      </c>
      <c r="BB612" s="300" t="b">
        <v>1</v>
      </c>
      <c r="BC612"/>
      <c r="BD612"/>
      <c r="BE612"/>
      <c r="BF612"/>
      <c r="BG612"/>
      <c r="BH612"/>
      <c r="BI612"/>
      <c r="BJ612"/>
      <c r="BK612"/>
      <c r="BL612"/>
      <c r="BM612"/>
      <c r="BN612"/>
      <c r="BO612"/>
      <c r="BP612"/>
      <c r="BQ612"/>
    </row>
    <row r="613" spans="5:69" ht="16.5" hidden="1" x14ac:dyDescent="0.3">
      <c r="E613" s="300" t="s">
        <v>760</v>
      </c>
      <c r="F613" s="300" t="s">
        <v>651</v>
      </c>
      <c r="G613" s="300">
        <v>20200101</v>
      </c>
      <c r="H613" s="300">
        <v>2020</v>
      </c>
      <c r="I613" s="300">
        <v>52</v>
      </c>
      <c r="J613" s="300">
        <v>2020</v>
      </c>
      <c r="K613" s="300">
        <v>180</v>
      </c>
      <c r="L613" s="300" t="s">
        <v>872</v>
      </c>
      <c r="M613" s="300" t="s">
        <v>486</v>
      </c>
      <c r="N613" s="300" t="s">
        <v>660</v>
      </c>
      <c r="O613" s="300" t="s">
        <v>762</v>
      </c>
      <c r="P613" s="300">
        <v>894</v>
      </c>
      <c r="Q613" s="300" t="s">
        <v>943</v>
      </c>
      <c r="R613" s="300" t="s">
        <v>431</v>
      </c>
      <c r="S613" s="300">
        <v>0</v>
      </c>
      <c r="T613" s="300" t="s">
        <v>763</v>
      </c>
      <c r="U613" s="300" t="s">
        <v>764</v>
      </c>
      <c r="V613" s="300" t="s">
        <v>1123</v>
      </c>
      <c r="W613" s="300" t="s">
        <v>766</v>
      </c>
      <c r="X613" s="300" t="b">
        <v>1</v>
      </c>
      <c r="Y613" s="300">
        <v>3105</v>
      </c>
      <c r="Z613" s="300" t="s">
        <v>853</v>
      </c>
      <c r="AA613" s="300" t="s">
        <v>854</v>
      </c>
      <c r="AB613" s="300" t="s">
        <v>84</v>
      </c>
      <c r="AC613" s="300" t="s">
        <v>84</v>
      </c>
      <c r="AD613" s="300">
        <v>4</v>
      </c>
      <c r="AE613" s="300" t="b">
        <v>0</v>
      </c>
      <c r="AF613" s="300" t="s">
        <v>768</v>
      </c>
      <c r="AG613" s="300" t="s">
        <v>769</v>
      </c>
      <c r="AH613" s="300">
        <v>0</v>
      </c>
      <c r="AI613" s="300">
        <v>0</v>
      </c>
      <c r="AJ613" s="300" t="s">
        <v>770</v>
      </c>
      <c r="AK613" s="300">
        <v>8</v>
      </c>
      <c r="AL613" s="300" t="s">
        <v>814</v>
      </c>
      <c r="AM613" s="300">
        <v>53035</v>
      </c>
      <c r="AN613" s="300" t="b">
        <v>0</v>
      </c>
      <c r="AO613" s="300">
        <v>8</v>
      </c>
      <c r="AP613" s="300" t="s">
        <v>814</v>
      </c>
      <c r="AQ613" s="300">
        <v>53035</v>
      </c>
      <c r="AR613" s="300" t="b">
        <v>0</v>
      </c>
      <c r="AS613" s="300">
        <v>53035</v>
      </c>
      <c r="AT613" s="300" t="b">
        <v>0</v>
      </c>
      <c r="AU613" s="300">
        <v>0</v>
      </c>
      <c r="AV613" s="300" t="b">
        <v>0</v>
      </c>
      <c r="AW613" s="300" t="s">
        <v>1271</v>
      </c>
      <c r="AX613" s="300">
        <v>0</v>
      </c>
      <c r="AY613" s="300" t="s">
        <v>1271</v>
      </c>
      <c r="AZ613" s="300">
        <v>0</v>
      </c>
      <c r="BA613" s="300" t="b">
        <v>0</v>
      </c>
      <c r="BB613" s="300" t="b">
        <v>1</v>
      </c>
      <c r="BC613"/>
      <c r="BD613"/>
      <c r="BE613"/>
      <c r="BF613"/>
      <c r="BG613"/>
      <c r="BH613"/>
      <c r="BI613"/>
      <c r="BJ613"/>
      <c r="BK613"/>
      <c r="BL613"/>
      <c r="BM613"/>
      <c r="BN613"/>
      <c r="BO613"/>
      <c r="BP613"/>
      <c r="BQ613"/>
    </row>
    <row r="614" spans="5:69" ht="16.5" hidden="1" x14ac:dyDescent="0.3">
      <c r="E614" s="300" t="s">
        <v>760</v>
      </c>
      <c r="F614" s="300" t="s">
        <v>651</v>
      </c>
      <c r="G614" s="300">
        <v>20200101</v>
      </c>
      <c r="H614" s="300">
        <v>2020</v>
      </c>
      <c r="I614" s="300">
        <v>52</v>
      </c>
      <c r="J614" s="300">
        <v>2020</v>
      </c>
      <c r="K614" s="300">
        <v>562</v>
      </c>
      <c r="L614" s="300" t="s">
        <v>761</v>
      </c>
      <c r="M614" s="300" t="s">
        <v>451</v>
      </c>
      <c r="N614" s="300" t="s">
        <v>660</v>
      </c>
      <c r="O614" s="300" t="s">
        <v>762</v>
      </c>
      <c r="P614" s="300">
        <v>0</v>
      </c>
      <c r="Q614" s="300" t="s">
        <v>763</v>
      </c>
      <c r="R614" s="300" t="s">
        <v>764</v>
      </c>
      <c r="S614" s="300">
        <v>0</v>
      </c>
      <c r="T614" s="300" t="s">
        <v>763</v>
      </c>
      <c r="U614" s="300" t="s">
        <v>764</v>
      </c>
      <c r="V614" s="300" t="s">
        <v>873</v>
      </c>
      <c r="W614" s="300" t="s">
        <v>766</v>
      </c>
      <c r="X614" s="300" t="b">
        <v>1</v>
      </c>
      <c r="Y614" s="300">
        <v>3105</v>
      </c>
      <c r="Z614" s="300" t="s">
        <v>853</v>
      </c>
      <c r="AA614" s="300" t="s">
        <v>854</v>
      </c>
      <c r="AB614" s="300" t="s">
        <v>84</v>
      </c>
      <c r="AC614" s="300" t="s">
        <v>84</v>
      </c>
      <c r="AD614" s="300">
        <v>4</v>
      </c>
      <c r="AE614" s="300" t="b">
        <v>0</v>
      </c>
      <c r="AF614" s="300" t="s">
        <v>768</v>
      </c>
      <c r="AG614" s="300" t="s">
        <v>769</v>
      </c>
      <c r="AH614" s="300">
        <v>0</v>
      </c>
      <c r="AI614" s="300">
        <v>0</v>
      </c>
      <c r="AJ614" s="300" t="s">
        <v>770</v>
      </c>
      <c r="AK614" s="300">
        <v>-1</v>
      </c>
      <c r="AL614" s="300" t="s">
        <v>771</v>
      </c>
      <c r="AM614" s="300">
        <v>0</v>
      </c>
      <c r="AN614" s="300" t="b">
        <v>1</v>
      </c>
      <c r="AO614" s="300">
        <v>-1</v>
      </c>
      <c r="AP614" s="300" t="s">
        <v>771</v>
      </c>
      <c r="AQ614" s="300">
        <v>0</v>
      </c>
      <c r="AR614" s="300" t="b">
        <v>0</v>
      </c>
      <c r="AS614" s="300">
        <v>0</v>
      </c>
      <c r="AT614" s="300" t="b">
        <v>1</v>
      </c>
      <c r="AU614" s="300">
        <v>0</v>
      </c>
      <c r="AV614" s="300" t="b">
        <v>0</v>
      </c>
      <c r="AW614" s="300" t="s">
        <v>1272</v>
      </c>
      <c r="AX614" s="300">
        <v>0</v>
      </c>
      <c r="AY614" s="300" t="s">
        <v>1272</v>
      </c>
      <c r="AZ614" s="300">
        <v>6</v>
      </c>
      <c r="BA614" s="300" t="b">
        <v>0</v>
      </c>
      <c r="BB614" s="300" t="b">
        <v>1</v>
      </c>
      <c r="BC614"/>
      <c r="BD614"/>
      <c r="BE614"/>
      <c r="BF614"/>
      <c r="BG614"/>
      <c r="BH614"/>
      <c r="BI614"/>
      <c r="BJ614"/>
      <c r="BK614"/>
      <c r="BL614"/>
      <c r="BM614"/>
      <c r="BN614"/>
      <c r="BO614"/>
      <c r="BP614"/>
      <c r="BQ614"/>
    </row>
    <row r="615" spans="5:69" ht="16.5" hidden="1" x14ac:dyDescent="0.3">
      <c r="E615" s="300" t="s">
        <v>760</v>
      </c>
      <c r="F615" s="300" t="s">
        <v>651</v>
      </c>
      <c r="G615" s="300">
        <v>20200101</v>
      </c>
      <c r="H615" s="300">
        <v>2020</v>
      </c>
      <c r="I615" s="300">
        <v>52</v>
      </c>
      <c r="J615" s="300">
        <v>2020</v>
      </c>
      <c r="K615" s="300">
        <v>562</v>
      </c>
      <c r="L615" s="300" t="s">
        <v>761</v>
      </c>
      <c r="M615" s="300" t="s">
        <v>451</v>
      </c>
      <c r="N615" s="300" t="s">
        <v>660</v>
      </c>
      <c r="O615" s="300" t="s">
        <v>762</v>
      </c>
      <c r="P615" s="300">
        <v>156</v>
      </c>
      <c r="Q615" s="300" t="s">
        <v>773</v>
      </c>
      <c r="R615" s="300" t="s">
        <v>774</v>
      </c>
      <c r="S615" s="300">
        <v>0</v>
      </c>
      <c r="T615" s="300" t="s">
        <v>763</v>
      </c>
      <c r="U615" s="300" t="s">
        <v>764</v>
      </c>
      <c r="V615" s="300" t="s">
        <v>873</v>
      </c>
      <c r="W615" s="300" t="s">
        <v>766</v>
      </c>
      <c r="X615" s="300" t="b">
        <v>1</v>
      </c>
      <c r="Y615" s="300">
        <v>3105</v>
      </c>
      <c r="Z615" s="300" t="s">
        <v>853</v>
      </c>
      <c r="AA615" s="300" t="s">
        <v>854</v>
      </c>
      <c r="AB615" s="300" t="s">
        <v>84</v>
      </c>
      <c r="AC615" s="300" t="s">
        <v>84</v>
      </c>
      <c r="AD615" s="300">
        <v>4</v>
      </c>
      <c r="AE615" s="300" t="b">
        <v>0</v>
      </c>
      <c r="AF615" s="300" t="s">
        <v>768</v>
      </c>
      <c r="AG615" s="300" t="s">
        <v>769</v>
      </c>
      <c r="AH615" s="300">
        <v>0</v>
      </c>
      <c r="AI615" s="300">
        <v>0</v>
      </c>
      <c r="AJ615" s="300" t="s">
        <v>770</v>
      </c>
      <c r="AK615" s="300">
        <v>8</v>
      </c>
      <c r="AL615" s="300" t="s">
        <v>814</v>
      </c>
      <c r="AM615" s="300">
        <v>3000</v>
      </c>
      <c r="AN615" s="300" t="b">
        <v>0</v>
      </c>
      <c r="AO615" s="300">
        <v>8</v>
      </c>
      <c r="AP615" s="300" t="s">
        <v>814</v>
      </c>
      <c r="AQ615" s="300">
        <v>3000</v>
      </c>
      <c r="AR615" s="300" t="b">
        <v>0</v>
      </c>
      <c r="AS615" s="300">
        <v>3000</v>
      </c>
      <c r="AT615" s="300" t="b">
        <v>0</v>
      </c>
      <c r="AU615" s="300">
        <v>0</v>
      </c>
      <c r="AV615" s="300" t="b">
        <v>0</v>
      </c>
      <c r="AW615" s="300" t="s">
        <v>1273</v>
      </c>
      <c r="AX615" s="300">
        <v>0</v>
      </c>
      <c r="AY615" s="300" t="s">
        <v>1273</v>
      </c>
      <c r="AZ615" s="300">
        <v>0</v>
      </c>
      <c r="BA615" s="300" t="b">
        <v>0</v>
      </c>
      <c r="BB615" s="300" t="b">
        <v>1</v>
      </c>
      <c r="BC615"/>
      <c r="BD615"/>
      <c r="BE615"/>
      <c r="BF615"/>
      <c r="BG615"/>
      <c r="BH615"/>
      <c r="BI615"/>
      <c r="BJ615"/>
      <c r="BK615"/>
      <c r="BL615"/>
      <c r="BM615"/>
      <c r="BN615"/>
      <c r="BO615"/>
      <c r="BP615"/>
      <c r="BQ615"/>
    </row>
    <row r="616" spans="5:69" ht="16.5" hidden="1" x14ac:dyDescent="0.3">
      <c r="E616" s="300" t="s">
        <v>760</v>
      </c>
      <c r="F616" s="300" t="s">
        <v>651</v>
      </c>
      <c r="G616" s="300">
        <v>20200101</v>
      </c>
      <c r="H616" s="300">
        <v>2020</v>
      </c>
      <c r="I616" s="300">
        <v>52</v>
      </c>
      <c r="J616" s="300">
        <v>2020</v>
      </c>
      <c r="K616" s="300">
        <v>562</v>
      </c>
      <c r="L616" s="300" t="s">
        <v>761</v>
      </c>
      <c r="M616" s="300" t="s">
        <v>451</v>
      </c>
      <c r="N616" s="300" t="s">
        <v>660</v>
      </c>
      <c r="O616" s="300" t="s">
        <v>762</v>
      </c>
      <c r="P616" s="300">
        <v>251</v>
      </c>
      <c r="Q616" s="300" t="s">
        <v>778</v>
      </c>
      <c r="R616" s="300" t="s">
        <v>779</v>
      </c>
      <c r="S616" s="300">
        <v>0</v>
      </c>
      <c r="T616" s="300" t="s">
        <v>763</v>
      </c>
      <c r="U616" s="300" t="s">
        <v>764</v>
      </c>
      <c r="V616" s="300" t="s">
        <v>873</v>
      </c>
      <c r="W616" s="300" t="s">
        <v>766</v>
      </c>
      <c r="X616" s="300" t="b">
        <v>1</v>
      </c>
      <c r="Y616" s="300">
        <v>3105</v>
      </c>
      <c r="Z616" s="300" t="s">
        <v>853</v>
      </c>
      <c r="AA616" s="300" t="s">
        <v>854</v>
      </c>
      <c r="AB616" s="300" t="s">
        <v>84</v>
      </c>
      <c r="AC616" s="300" t="s">
        <v>84</v>
      </c>
      <c r="AD616" s="300">
        <v>4</v>
      </c>
      <c r="AE616" s="300" t="b">
        <v>0</v>
      </c>
      <c r="AF616" s="300" t="s">
        <v>768</v>
      </c>
      <c r="AG616" s="300" t="s">
        <v>769</v>
      </c>
      <c r="AH616" s="300">
        <v>0</v>
      </c>
      <c r="AI616" s="300">
        <v>0</v>
      </c>
      <c r="AJ616" s="300" t="s">
        <v>770</v>
      </c>
      <c r="AK616" s="300">
        <v>8</v>
      </c>
      <c r="AL616" s="300" t="s">
        <v>814</v>
      </c>
      <c r="AM616" s="300">
        <v>4526</v>
      </c>
      <c r="AN616" s="300" t="b">
        <v>0</v>
      </c>
      <c r="AO616" s="300">
        <v>8</v>
      </c>
      <c r="AP616" s="300" t="s">
        <v>814</v>
      </c>
      <c r="AQ616" s="300">
        <v>4526</v>
      </c>
      <c r="AR616" s="300" t="b">
        <v>0</v>
      </c>
      <c r="AS616" s="300">
        <v>4526</v>
      </c>
      <c r="AT616" s="300" t="b">
        <v>0</v>
      </c>
      <c r="AU616" s="300">
        <v>0</v>
      </c>
      <c r="AV616" s="300" t="b">
        <v>0</v>
      </c>
      <c r="AW616" s="300" t="s">
        <v>1274</v>
      </c>
      <c r="AX616" s="300">
        <v>0</v>
      </c>
      <c r="AY616" s="300" t="s">
        <v>1274</v>
      </c>
      <c r="AZ616" s="300">
        <v>0</v>
      </c>
      <c r="BA616" s="300" t="b">
        <v>0</v>
      </c>
      <c r="BB616" s="300" t="b">
        <v>1</v>
      </c>
      <c r="BC616"/>
      <c r="BD616"/>
      <c r="BE616"/>
      <c r="BF616"/>
      <c r="BG616"/>
      <c r="BH616"/>
      <c r="BI616"/>
      <c r="BJ616"/>
      <c r="BK616"/>
      <c r="BL616"/>
      <c r="BM616"/>
      <c r="BN616"/>
      <c r="BO616"/>
      <c r="BP616"/>
      <c r="BQ616"/>
    </row>
    <row r="617" spans="5:69" ht="16.5" hidden="1" x14ac:dyDescent="0.3">
      <c r="E617" s="300" t="s">
        <v>760</v>
      </c>
      <c r="F617" s="300" t="s">
        <v>651</v>
      </c>
      <c r="G617" s="300">
        <v>20200101</v>
      </c>
      <c r="H617" s="300">
        <v>2020</v>
      </c>
      <c r="I617" s="300">
        <v>52</v>
      </c>
      <c r="J617" s="300">
        <v>2020</v>
      </c>
      <c r="K617" s="300">
        <v>562</v>
      </c>
      <c r="L617" s="300" t="s">
        <v>761</v>
      </c>
      <c r="M617" s="300" t="s">
        <v>451</v>
      </c>
      <c r="N617" s="300" t="s">
        <v>660</v>
      </c>
      <c r="O617" s="300" t="s">
        <v>762</v>
      </c>
      <c r="P617" s="300">
        <v>384</v>
      </c>
      <c r="Q617" s="300" t="s">
        <v>786</v>
      </c>
      <c r="R617" s="300" t="s">
        <v>559</v>
      </c>
      <c r="S617" s="300">
        <v>0</v>
      </c>
      <c r="T617" s="300" t="s">
        <v>763</v>
      </c>
      <c r="U617" s="300" t="s">
        <v>764</v>
      </c>
      <c r="V617" s="300" t="s">
        <v>873</v>
      </c>
      <c r="W617" s="300" t="s">
        <v>766</v>
      </c>
      <c r="X617" s="300" t="b">
        <v>1</v>
      </c>
      <c r="Y617" s="300">
        <v>3105</v>
      </c>
      <c r="Z617" s="300" t="s">
        <v>853</v>
      </c>
      <c r="AA617" s="300" t="s">
        <v>854</v>
      </c>
      <c r="AB617" s="300" t="s">
        <v>84</v>
      </c>
      <c r="AC617" s="300" t="s">
        <v>84</v>
      </c>
      <c r="AD617" s="300">
        <v>4</v>
      </c>
      <c r="AE617" s="300" t="b">
        <v>0</v>
      </c>
      <c r="AF617" s="300" t="s">
        <v>768</v>
      </c>
      <c r="AG617" s="300" t="s">
        <v>769</v>
      </c>
      <c r="AH617" s="300">
        <v>0</v>
      </c>
      <c r="AI617" s="300">
        <v>0</v>
      </c>
      <c r="AJ617" s="300" t="s">
        <v>770</v>
      </c>
      <c r="AK617" s="300">
        <v>8</v>
      </c>
      <c r="AL617" s="300" t="s">
        <v>814</v>
      </c>
      <c r="AM617" s="300">
        <v>3998000</v>
      </c>
      <c r="AN617" s="300" t="b">
        <v>0</v>
      </c>
      <c r="AO617" s="300">
        <v>8</v>
      </c>
      <c r="AP617" s="300" t="s">
        <v>814</v>
      </c>
      <c r="AQ617" s="300">
        <v>3998000</v>
      </c>
      <c r="AR617" s="300" t="b">
        <v>0</v>
      </c>
      <c r="AS617" s="300">
        <v>3998000</v>
      </c>
      <c r="AT617" s="300" t="b">
        <v>0</v>
      </c>
      <c r="AU617" s="300">
        <v>0</v>
      </c>
      <c r="AV617" s="300" t="b">
        <v>0</v>
      </c>
      <c r="AW617" s="300" t="s">
        <v>1275</v>
      </c>
      <c r="AX617" s="300">
        <v>0</v>
      </c>
      <c r="AY617" s="300" t="s">
        <v>1275</v>
      </c>
      <c r="AZ617" s="300">
        <v>0</v>
      </c>
      <c r="BA617" s="300" t="b">
        <v>0</v>
      </c>
      <c r="BB617" s="300" t="b">
        <v>1</v>
      </c>
      <c r="BC617"/>
      <c r="BD617"/>
      <c r="BE617"/>
      <c r="BF617"/>
      <c r="BG617"/>
      <c r="BH617"/>
      <c r="BI617"/>
      <c r="BJ617"/>
      <c r="BK617"/>
      <c r="BL617"/>
      <c r="BM617"/>
      <c r="BN617"/>
      <c r="BO617"/>
      <c r="BP617"/>
      <c r="BQ617"/>
    </row>
    <row r="618" spans="5:69" ht="16.5" hidden="1" x14ac:dyDescent="0.3">
      <c r="E618" s="300" t="s">
        <v>760</v>
      </c>
      <c r="F618" s="300" t="s">
        <v>651</v>
      </c>
      <c r="G618" s="300">
        <v>20200101</v>
      </c>
      <c r="H618" s="300">
        <v>2020</v>
      </c>
      <c r="I618" s="300">
        <v>52</v>
      </c>
      <c r="J618" s="300">
        <v>2020</v>
      </c>
      <c r="K618" s="300">
        <v>562</v>
      </c>
      <c r="L618" s="300" t="s">
        <v>761</v>
      </c>
      <c r="M618" s="300" t="s">
        <v>451</v>
      </c>
      <c r="N618" s="300" t="s">
        <v>660</v>
      </c>
      <c r="O618" s="300" t="s">
        <v>762</v>
      </c>
      <c r="P618" s="300">
        <v>566</v>
      </c>
      <c r="Q618" s="300" t="s">
        <v>791</v>
      </c>
      <c r="R618" s="300" t="s">
        <v>434</v>
      </c>
      <c r="S618" s="300">
        <v>0</v>
      </c>
      <c r="T618" s="300" t="s">
        <v>763</v>
      </c>
      <c r="U618" s="300" t="s">
        <v>764</v>
      </c>
      <c r="V618" s="300" t="s">
        <v>873</v>
      </c>
      <c r="W618" s="300" t="s">
        <v>766</v>
      </c>
      <c r="X618" s="300" t="b">
        <v>1</v>
      </c>
      <c r="Y618" s="300">
        <v>3105</v>
      </c>
      <c r="Z618" s="300" t="s">
        <v>853</v>
      </c>
      <c r="AA618" s="300" t="s">
        <v>854</v>
      </c>
      <c r="AB618" s="300" t="s">
        <v>84</v>
      </c>
      <c r="AC618" s="300" t="s">
        <v>84</v>
      </c>
      <c r="AD618" s="300">
        <v>4</v>
      </c>
      <c r="AE618" s="300" t="b">
        <v>0</v>
      </c>
      <c r="AF618" s="300" t="s">
        <v>768</v>
      </c>
      <c r="AG618" s="300" t="s">
        <v>769</v>
      </c>
      <c r="AH618" s="300">
        <v>0</v>
      </c>
      <c r="AI618" s="300">
        <v>0</v>
      </c>
      <c r="AJ618" s="300" t="s">
        <v>770</v>
      </c>
      <c r="AK618" s="300">
        <v>8</v>
      </c>
      <c r="AL618" s="300" t="s">
        <v>814</v>
      </c>
      <c r="AM618" s="300">
        <v>221103</v>
      </c>
      <c r="AN618" s="300" t="b">
        <v>0</v>
      </c>
      <c r="AO618" s="300">
        <v>8</v>
      </c>
      <c r="AP618" s="300" t="s">
        <v>814</v>
      </c>
      <c r="AQ618" s="300">
        <v>221103</v>
      </c>
      <c r="AR618" s="300" t="b">
        <v>0</v>
      </c>
      <c r="AS618" s="300">
        <v>221103</v>
      </c>
      <c r="AT618" s="300" t="b">
        <v>0</v>
      </c>
      <c r="AU618" s="300">
        <v>0</v>
      </c>
      <c r="AV618" s="300" t="b">
        <v>0</v>
      </c>
      <c r="AW618" s="300" t="s">
        <v>1276</v>
      </c>
      <c r="AX618" s="300">
        <v>0</v>
      </c>
      <c r="AY618" s="300" t="s">
        <v>1276</v>
      </c>
      <c r="AZ618" s="300">
        <v>0</v>
      </c>
      <c r="BA618" s="300" t="b">
        <v>0</v>
      </c>
      <c r="BB618" s="300" t="b">
        <v>1</v>
      </c>
      <c r="BC618"/>
      <c r="BD618"/>
      <c r="BE618"/>
      <c r="BF618"/>
      <c r="BG618"/>
      <c r="BH618"/>
      <c r="BI618"/>
      <c r="BJ618"/>
      <c r="BK618"/>
      <c r="BL618"/>
      <c r="BM618"/>
      <c r="BN618"/>
      <c r="BO618"/>
      <c r="BP618"/>
      <c r="BQ618"/>
    </row>
    <row r="619" spans="5:69" ht="16.5" hidden="1" x14ac:dyDescent="0.3">
      <c r="E619" s="300" t="s">
        <v>760</v>
      </c>
      <c r="F619" s="300" t="s">
        <v>651</v>
      </c>
      <c r="G619" s="300">
        <v>20200101</v>
      </c>
      <c r="H619" s="300">
        <v>2020</v>
      </c>
      <c r="I619" s="300">
        <v>52</v>
      </c>
      <c r="J619" s="300">
        <v>2020</v>
      </c>
      <c r="K619" s="300">
        <v>562</v>
      </c>
      <c r="L619" s="300" t="s">
        <v>761</v>
      </c>
      <c r="M619" s="300" t="s">
        <v>451</v>
      </c>
      <c r="N619" s="300" t="s">
        <v>660</v>
      </c>
      <c r="O619" s="300" t="s">
        <v>762</v>
      </c>
      <c r="P619" s="300">
        <v>768</v>
      </c>
      <c r="Q619" s="300" t="s">
        <v>807</v>
      </c>
      <c r="R619" s="300" t="s">
        <v>442</v>
      </c>
      <c r="S619" s="300">
        <v>0</v>
      </c>
      <c r="T619" s="300" t="s">
        <v>763</v>
      </c>
      <c r="U619" s="300" t="s">
        <v>764</v>
      </c>
      <c r="V619" s="300" t="s">
        <v>873</v>
      </c>
      <c r="W619" s="300" t="s">
        <v>766</v>
      </c>
      <c r="X619" s="300" t="b">
        <v>1</v>
      </c>
      <c r="Y619" s="300">
        <v>3105</v>
      </c>
      <c r="Z619" s="300" t="s">
        <v>853</v>
      </c>
      <c r="AA619" s="300" t="s">
        <v>854</v>
      </c>
      <c r="AB619" s="300" t="s">
        <v>84</v>
      </c>
      <c r="AC619" s="300" t="s">
        <v>84</v>
      </c>
      <c r="AD619" s="300">
        <v>4</v>
      </c>
      <c r="AE619" s="300" t="b">
        <v>0</v>
      </c>
      <c r="AF619" s="300" t="s">
        <v>768</v>
      </c>
      <c r="AG619" s="300" t="s">
        <v>769</v>
      </c>
      <c r="AH619" s="300">
        <v>0</v>
      </c>
      <c r="AI619" s="300">
        <v>0</v>
      </c>
      <c r="AJ619" s="300" t="s">
        <v>770</v>
      </c>
      <c r="AK619" s="300">
        <v>8</v>
      </c>
      <c r="AL619" s="300" t="s">
        <v>814</v>
      </c>
      <c r="AM619" s="300">
        <v>40000</v>
      </c>
      <c r="AN619" s="300" t="b">
        <v>0</v>
      </c>
      <c r="AO619" s="300">
        <v>8</v>
      </c>
      <c r="AP619" s="300" t="s">
        <v>814</v>
      </c>
      <c r="AQ619" s="300">
        <v>40000</v>
      </c>
      <c r="AR619" s="300" t="b">
        <v>0</v>
      </c>
      <c r="AS619" s="300">
        <v>40000</v>
      </c>
      <c r="AT619" s="300" t="b">
        <v>0</v>
      </c>
      <c r="AU619" s="300">
        <v>0</v>
      </c>
      <c r="AV619" s="300" t="b">
        <v>0</v>
      </c>
      <c r="AW619" s="300" t="s">
        <v>1277</v>
      </c>
      <c r="AX619" s="300">
        <v>0</v>
      </c>
      <c r="AY619" s="300" t="s">
        <v>1277</v>
      </c>
      <c r="AZ619" s="300">
        <v>0</v>
      </c>
      <c r="BA619" s="300" t="b">
        <v>0</v>
      </c>
      <c r="BB619" s="300" t="b">
        <v>1</v>
      </c>
      <c r="BC619"/>
      <c r="BD619"/>
      <c r="BE619"/>
      <c r="BF619"/>
      <c r="BG619"/>
      <c r="BH619"/>
      <c r="BI619"/>
      <c r="BJ619"/>
      <c r="BK619"/>
      <c r="BL619"/>
      <c r="BM619"/>
      <c r="BN619"/>
      <c r="BO619"/>
      <c r="BP619"/>
      <c r="BQ619"/>
    </row>
    <row r="620" spans="5:69" ht="16.5" hidden="1" x14ac:dyDescent="0.3">
      <c r="E620" s="300" t="s">
        <v>760</v>
      </c>
      <c r="F620" s="300" t="s">
        <v>651</v>
      </c>
      <c r="G620" s="300">
        <v>20200101</v>
      </c>
      <c r="H620" s="300">
        <v>2020</v>
      </c>
      <c r="I620" s="300">
        <v>52</v>
      </c>
      <c r="J620" s="300">
        <v>2020</v>
      </c>
      <c r="K620" s="300">
        <v>562</v>
      </c>
      <c r="L620" s="300" t="s">
        <v>761</v>
      </c>
      <c r="M620" s="300" t="s">
        <v>451</v>
      </c>
      <c r="N620" s="300" t="s">
        <v>660</v>
      </c>
      <c r="O620" s="300" t="s">
        <v>762</v>
      </c>
      <c r="P620" s="300">
        <v>842</v>
      </c>
      <c r="Q620" s="300" t="s">
        <v>809</v>
      </c>
      <c r="R620" s="300" t="s">
        <v>809</v>
      </c>
      <c r="S620" s="300">
        <v>0</v>
      </c>
      <c r="T620" s="300" t="s">
        <v>763</v>
      </c>
      <c r="U620" s="300" t="s">
        <v>764</v>
      </c>
      <c r="V620" s="300" t="s">
        <v>873</v>
      </c>
      <c r="W620" s="300" t="s">
        <v>766</v>
      </c>
      <c r="X620" s="300" t="b">
        <v>1</v>
      </c>
      <c r="Y620" s="300">
        <v>3105</v>
      </c>
      <c r="Z620" s="300" t="s">
        <v>853</v>
      </c>
      <c r="AA620" s="300" t="s">
        <v>854</v>
      </c>
      <c r="AB620" s="300" t="s">
        <v>84</v>
      </c>
      <c r="AC620" s="300" t="s">
        <v>84</v>
      </c>
      <c r="AD620" s="300">
        <v>4</v>
      </c>
      <c r="AE620" s="300" t="b">
        <v>0</v>
      </c>
      <c r="AF620" s="300" t="s">
        <v>768</v>
      </c>
      <c r="AG620" s="300" t="s">
        <v>769</v>
      </c>
      <c r="AH620" s="300">
        <v>0</v>
      </c>
      <c r="AI620" s="300">
        <v>0</v>
      </c>
      <c r="AJ620" s="300" t="s">
        <v>770</v>
      </c>
      <c r="AK620" s="300">
        <v>-1</v>
      </c>
      <c r="AL620" s="300" t="s">
        <v>771</v>
      </c>
      <c r="AM620" s="300">
        <v>0</v>
      </c>
      <c r="AN620" s="300" t="b">
        <v>1</v>
      </c>
      <c r="AO620" s="300">
        <v>-1</v>
      </c>
      <c r="AP620" s="300" t="s">
        <v>771</v>
      </c>
      <c r="AQ620" s="300">
        <v>0</v>
      </c>
      <c r="AR620" s="300" t="b">
        <v>0</v>
      </c>
      <c r="AS620" s="300">
        <v>0</v>
      </c>
      <c r="AT620" s="300" t="b">
        <v>1</v>
      </c>
      <c r="AU620" s="300">
        <v>0</v>
      </c>
      <c r="AV620" s="300" t="b">
        <v>0</v>
      </c>
      <c r="AW620" s="300" t="s">
        <v>1168</v>
      </c>
      <c r="AX620" s="300">
        <v>0</v>
      </c>
      <c r="AY620" s="300" t="s">
        <v>1168</v>
      </c>
      <c r="AZ620" s="300">
        <v>6</v>
      </c>
      <c r="BA620" s="300" t="b">
        <v>0</v>
      </c>
      <c r="BB620" s="300" t="b">
        <v>1</v>
      </c>
      <c r="BC620"/>
      <c r="BD620"/>
      <c r="BE620"/>
      <c r="BF620"/>
      <c r="BG620"/>
      <c r="BH620"/>
      <c r="BI620"/>
      <c r="BJ620"/>
      <c r="BK620"/>
      <c r="BL620"/>
      <c r="BM620"/>
      <c r="BN620"/>
      <c r="BO620"/>
      <c r="BP620"/>
      <c r="BQ620"/>
    </row>
    <row r="621" spans="5:69" ht="16.5" hidden="1" x14ac:dyDescent="0.3">
      <c r="E621" s="300" t="s">
        <v>760</v>
      </c>
      <c r="F621" s="300" t="s">
        <v>651</v>
      </c>
      <c r="G621" s="300">
        <v>20200101</v>
      </c>
      <c r="H621" s="300">
        <v>2020</v>
      </c>
      <c r="I621" s="300">
        <v>52</v>
      </c>
      <c r="J621" s="300">
        <v>2020</v>
      </c>
      <c r="K621" s="300">
        <v>562</v>
      </c>
      <c r="L621" s="300" t="s">
        <v>761</v>
      </c>
      <c r="M621" s="300" t="s">
        <v>451</v>
      </c>
      <c r="N621" s="300" t="s">
        <v>660</v>
      </c>
      <c r="O621" s="300" t="s">
        <v>762</v>
      </c>
      <c r="P621" s="300">
        <v>0</v>
      </c>
      <c r="Q621" s="300" t="s">
        <v>763</v>
      </c>
      <c r="R621" s="300" t="s">
        <v>764</v>
      </c>
      <c r="S621" s="300">
        <v>0</v>
      </c>
      <c r="T621" s="300" t="s">
        <v>763</v>
      </c>
      <c r="U621" s="300" t="s">
        <v>764</v>
      </c>
      <c r="V621" s="300" t="s">
        <v>873</v>
      </c>
      <c r="W621" s="300" t="s">
        <v>766</v>
      </c>
      <c r="X621" s="300" t="b">
        <v>1</v>
      </c>
      <c r="Y621" s="300">
        <v>310510</v>
      </c>
      <c r="Z621" s="300" t="s">
        <v>862</v>
      </c>
      <c r="AA621" s="300" t="s">
        <v>540</v>
      </c>
      <c r="AB621" s="300" t="s">
        <v>84</v>
      </c>
      <c r="AC621" s="300" t="s">
        <v>84</v>
      </c>
      <c r="AD621" s="300">
        <v>6</v>
      </c>
      <c r="AE621" s="300" t="b">
        <v>1</v>
      </c>
      <c r="AF621" s="300" t="s">
        <v>768</v>
      </c>
      <c r="AG621" s="300" t="s">
        <v>769</v>
      </c>
      <c r="AH621" s="300">
        <v>0</v>
      </c>
      <c r="AI621" s="300">
        <v>0</v>
      </c>
      <c r="AJ621" s="300" t="s">
        <v>770</v>
      </c>
      <c r="AK621" s="300">
        <v>8</v>
      </c>
      <c r="AL621" s="300" t="s">
        <v>814</v>
      </c>
      <c r="AM621" s="300">
        <v>186633</v>
      </c>
      <c r="AN621" s="300" t="b">
        <v>0</v>
      </c>
      <c r="AO621" s="300">
        <v>8</v>
      </c>
      <c r="AP621" s="300" t="s">
        <v>814</v>
      </c>
      <c r="AQ621" s="300">
        <v>186633</v>
      </c>
      <c r="AR621" s="300" t="b">
        <v>0</v>
      </c>
      <c r="AS621" s="300">
        <v>186633</v>
      </c>
      <c r="AT621" s="300" t="b">
        <v>0</v>
      </c>
      <c r="AU621" s="300">
        <v>0</v>
      </c>
      <c r="AV621" s="300" t="b">
        <v>0</v>
      </c>
      <c r="AW621" s="300" t="s">
        <v>1278</v>
      </c>
      <c r="AX621" s="300">
        <v>0</v>
      </c>
      <c r="AY621" s="300" t="s">
        <v>1278</v>
      </c>
      <c r="AZ621" s="300">
        <v>0</v>
      </c>
      <c r="BA621" s="300" t="b">
        <v>0</v>
      </c>
      <c r="BB621" s="300" t="b">
        <v>1</v>
      </c>
      <c r="BC621"/>
      <c r="BD621"/>
      <c r="BE621"/>
      <c r="BF621"/>
      <c r="BG621"/>
      <c r="BH621"/>
      <c r="BI621"/>
      <c r="BJ621"/>
      <c r="BK621"/>
      <c r="BL621"/>
      <c r="BM621"/>
      <c r="BN621"/>
      <c r="BO621"/>
      <c r="BP621"/>
      <c r="BQ621"/>
    </row>
    <row r="622" spans="5:69" ht="16.5" hidden="1" x14ac:dyDescent="0.3">
      <c r="E622" s="300" t="s">
        <v>760</v>
      </c>
      <c r="F622" s="300" t="s">
        <v>651</v>
      </c>
      <c r="G622" s="300">
        <v>20200101</v>
      </c>
      <c r="H622" s="300">
        <v>2020</v>
      </c>
      <c r="I622" s="300">
        <v>52</v>
      </c>
      <c r="J622" s="300">
        <v>2020</v>
      </c>
      <c r="K622" s="300">
        <v>562</v>
      </c>
      <c r="L622" s="300" t="s">
        <v>761</v>
      </c>
      <c r="M622" s="300" t="s">
        <v>451</v>
      </c>
      <c r="N622" s="300" t="s">
        <v>660</v>
      </c>
      <c r="O622" s="300" t="s">
        <v>762</v>
      </c>
      <c r="P622" s="300">
        <v>566</v>
      </c>
      <c r="Q622" s="300" t="s">
        <v>791</v>
      </c>
      <c r="R622" s="300" t="s">
        <v>434</v>
      </c>
      <c r="S622" s="300">
        <v>0</v>
      </c>
      <c r="T622" s="300" t="s">
        <v>763</v>
      </c>
      <c r="U622" s="300" t="s">
        <v>764</v>
      </c>
      <c r="V622" s="300" t="s">
        <v>873</v>
      </c>
      <c r="W622" s="300" t="s">
        <v>766</v>
      </c>
      <c r="X622" s="300" t="b">
        <v>1</v>
      </c>
      <c r="Y622" s="300">
        <v>310510</v>
      </c>
      <c r="Z622" s="300" t="s">
        <v>862</v>
      </c>
      <c r="AA622" s="300" t="s">
        <v>540</v>
      </c>
      <c r="AB622" s="300" t="s">
        <v>84</v>
      </c>
      <c r="AC622" s="300" t="s">
        <v>84</v>
      </c>
      <c r="AD622" s="300">
        <v>6</v>
      </c>
      <c r="AE622" s="300" t="b">
        <v>1</v>
      </c>
      <c r="AF622" s="300" t="s">
        <v>768</v>
      </c>
      <c r="AG622" s="300" t="s">
        <v>769</v>
      </c>
      <c r="AH622" s="300">
        <v>0</v>
      </c>
      <c r="AI622" s="300">
        <v>0</v>
      </c>
      <c r="AJ622" s="300" t="s">
        <v>770</v>
      </c>
      <c r="AK622" s="300">
        <v>8</v>
      </c>
      <c r="AL622" s="300" t="s">
        <v>814</v>
      </c>
      <c r="AM622" s="300">
        <v>186633</v>
      </c>
      <c r="AN622" s="300" t="b">
        <v>0</v>
      </c>
      <c r="AO622" s="300">
        <v>8</v>
      </c>
      <c r="AP622" s="300" t="s">
        <v>814</v>
      </c>
      <c r="AQ622" s="300">
        <v>186633</v>
      </c>
      <c r="AR622" s="300" t="b">
        <v>0</v>
      </c>
      <c r="AS622" s="300">
        <v>186633</v>
      </c>
      <c r="AT622" s="300" t="b">
        <v>0</v>
      </c>
      <c r="AU622" s="300">
        <v>0</v>
      </c>
      <c r="AV622" s="300" t="b">
        <v>0</v>
      </c>
      <c r="AW622" s="300" t="s">
        <v>1278</v>
      </c>
      <c r="AX622" s="300">
        <v>0</v>
      </c>
      <c r="AY622" s="300" t="s">
        <v>1278</v>
      </c>
      <c r="AZ622" s="300">
        <v>0</v>
      </c>
      <c r="BA622" s="300" t="b">
        <v>1</v>
      </c>
      <c r="BB622" s="300" t="b">
        <v>0</v>
      </c>
      <c r="BC622"/>
      <c r="BD622"/>
      <c r="BE622"/>
      <c r="BF622"/>
      <c r="BG622"/>
      <c r="BH622"/>
      <c r="BI622"/>
      <c r="BJ622"/>
      <c r="BK622"/>
      <c r="BL622"/>
      <c r="BM622"/>
      <c r="BN622"/>
      <c r="BO622"/>
      <c r="BP622"/>
      <c r="BQ622"/>
    </row>
    <row r="623" spans="5:69" ht="16.5" hidden="1" x14ac:dyDescent="0.3">
      <c r="E623" s="300" t="s">
        <v>760</v>
      </c>
      <c r="F623" s="300" t="s">
        <v>651</v>
      </c>
      <c r="G623" s="300">
        <v>20200101</v>
      </c>
      <c r="H623" s="300">
        <v>2020</v>
      </c>
      <c r="I623" s="300">
        <v>52</v>
      </c>
      <c r="J623" s="300">
        <v>2020</v>
      </c>
      <c r="K623" s="300">
        <v>180</v>
      </c>
      <c r="L623" s="300" t="s">
        <v>872</v>
      </c>
      <c r="M623" s="300" t="s">
        <v>486</v>
      </c>
      <c r="N623" s="300" t="s">
        <v>660</v>
      </c>
      <c r="O623" s="300" t="s">
        <v>762</v>
      </c>
      <c r="P623" s="300">
        <v>0</v>
      </c>
      <c r="Q623" s="300" t="s">
        <v>763</v>
      </c>
      <c r="R623" s="300" t="s">
        <v>764</v>
      </c>
      <c r="S623" s="300">
        <v>0</v>
      </c>
      <c r="T623" s="300" t="s">
        <v>763</v>
      </c>
      <c r="U623" s="300" t="s">
        <v>764</v>
      </c>
      <c r="V623" s="300" t="s">
        <v>1123</v>
      </c>
      <c r="W623" s="300" t="s">
        <v>766</v>
      </c>
      <c r="X623" s="300" t="b">
        <v>1</v>
      </c>
      <c r="Y623" s="300">
        <v>310520</v>
      </c>
      <c r="Z623" s="300" t="s">
        <v>864</v>
      </c>
      <c r="AA623" s="300" t="s">
        <v>61</v>
      </c>
      <c r="AB623" s="300" t="s">
        <v>84</v>
      </c>
      <c r="AC623" s="300" t="s">
        <v>84</v>
      </c>
      <c r="AD623" s="300">
        <v>6</v>
      </c>
      <c r="AE623" s="300" t="b">
        <v>1</v>
      </c>
      <c r="AF623" s="300" t="s">
        <v>768</v>
      </c>
      <c r="AG623" s="300" t="s">
        <v>769</v>
      </c>
      <c r="AH623" s="300">
        <v>0</v>
      </c>
      <c r="AI623" s="300">
        <v>0</v>
      </c>
      <c r="AJ623" s="300" t="s">
        <v>770</v>
      </c>
      <c r="AK623" s="300">
        <v>8</v>
      </c>
      <c r="AL623" s="300" t="s">
        <v>814</v>
      </c>
      <c r="AM623" s="300">
        <v>8921036</v>
      </c>
      <c r="AN623" s="300" t="b">
        <v>0</v>
      </c>
      <c r="AO623" s="300">
        <v>8</v>
      </c>
      <c r="AP623" s="300" t="s">
        <v>814</v>
      </c>
      <c r="AQ623" s="300">
        <v>8921036</v>
      </c>
      <c r="AR623" s="300" t="b">
        <v>0</v>
      </c>
      <c r="AS623" s="300">
        <v>8921036</v>
      </c>
      <c r="AT623" s="300" t="b">
        <v>0</v>
      </c>
      <c r="AU623" s="300">
        <v>0</v>
      </c>
      <c r="AV623" s="300" t="b">
        <v>0</v>
      </c>
      <c r="AW623" s="300" t="s">
        <v>1279</v>
      </c>
      <c r="AX623" s="300">
        <v>0</v>
      </c>
      <c r="AY623" s="300" t="s">
        <v>1279</v>
      </c>
      <c r="AZ623" s="300">
        <v>0</v>
      </c>
      <c r="BA623" s="300" t="b">
        <v>0</v>
      </c>
      <c r="BB623" s="300" t="b">
        <v>1</v>
      </c>
      <c r="BC623"/>
      <c r="BD623"/>
      <c r="BE623"/>
      <c r="BF623"/>
      <c r="BG623"/>
      <c r="BH623"/>
      <c r="BI623"/>
      <c r="BJ623"/>
      <c r="BK623"/>
      <c r="BL623"/>
      <c r="BM623"/>
      <c r="BN623"/>
      <c r="BO623"/>
      <c r="BP623"/>
      <c r="BQ623"/>
    </row>
    <row r="624" spans="5:69" ht="16.5" hidden="1" x14ac:dyDescent="0.3">
      <c r="E624" s="300" t="s">
        <v>760</v>
      </c>
      <c r="F624" s="300" t="s">
        <v>651</v>
      </c>
      <c r="G624" s="300">
        <v>20200101</v>
      </c>
      <c r="H624" s="300">
        <v>2020</v>
      </c>
      <c r="I624" s="300">
        <v>52</v>
      </c>
      <c r="J624" s="300">
        <v>2020</v>
      </c>
      <c r="K624" s="300">
        <v>180</v>
      </c>
      <c r="L624" s="300" t="s">
        <v>872</v>
      </c>
      <c r="M624" s="300" t="s">
        <v>486</v>
      </c>
      <c r="N624" s="300" t="s">
        <v>660</v>
      </c>
      <c r="O624" s="300" t="s">
        <v>762</v>
      </c>
      <c r="P624" s="300">
        <v>24</v>
      </c>
      <c r="Q624" s="300" t="s">
        <v>875</v>
      </c>
      <c r="R624" s="300" t="s">
        <v>445</v>
      </c>
      <c r="S624" s="300">
        <v>0</v>
      </c>
      <c r="T624" s="300" t="s">
        <v>763</v>
      </c>
      <c r="U624" s="300" t="s">
        <v>764</v>
      </c>
      <c r="V624" s="300" t="s">
        <v>1123</v>
      </c>
      <c r="W624" s="300" t="s">
        <v>766</v>
      </c>
      <c r="X624" s="300" t="b">
        <v>1</v>
      </c>
      <c r="Y624" s="300">
        <v>310520</v>
      </c>
      <c r="Z624" s="300" t="s">
        <v>864</v>
      </c>
      <c r="AA624" s="300" t="s">
        <v>61</v>
      </c>
      <c r="AB624" s="300" t="s">
        <v>84</v>
      </c>
      <c r="AC624" s="300" t="s">
        <v>84</v>
      </c>
      <c r="AD624" s="300">
        <v>6</v>
      </c>
      <c r="AE624" s="300" t="b">
        <v>1</v>
      </c>
      <c r="AF624" s="300" t="s">
        <v>768</v>
      </c>
      <c r="AG624" s="300" t="s">
        <v>769</v>
      </c>
      <c r="AH624" s="300">
        <v>0</v>
      </c>
      <c r="AI624" s="300">
        <v>0</v>
      </c>
      <c r="AJ624" s="300" t="s">
        <v>770</v>
      </c>
      <c r="AK624" s="300">
        <v>8</v>
      </c>
      <c r="AL624" s="300" t="s">
        <v>814</v>
      </c>
      <c r="AM624" s="300">
        <v>1336100</v>
      </c>
      <c r="AN624" s="300" t="b">
        <v>0</v>
      </c>
      <c r="AO624" s="300">
        <v>8</v>
      </c>
      <c r="AP624" s="300" t="s">
        <v>814</v>
      </c>
      <c r="AQ624" s="300">
        <v>1336100</v>
      </c>
      <c r="AR624" s="300" t="b">
        <v>0</v>
      </c>
      <c r="AS624" s="300">
        <v>1336100</v>
      </c>
      <c r="AT624" s="300" t="b">
        <v>0</v>
      </c>
      <c r="AU624" s="300">
        <v>0</v>
      </c>
      <c r="AV624" s="300" t="b">
        <v>0</v>
      </c>
      <c r="AW624" s="300" t="s">
        <v>1262</v>
      </c>
      <c r="AX624" s="300">
        <v>0</v>
      </c>
      <c r="AY624" s="300" t="s">
        <v>1262</v>
      </c>
      <c r="AZ624" s="300">
        <v>0</v>
      </c>
      <c r="BA624" s="300" t="b">
        <v>0</v>
      </c>
      <c r="BB624" s="300" t="b">
        <v>1</v>
      </c>
      <c r="BC624"/>
      <c r="BD624"/>
      <c r="BE624"/>
      <c r="BF624"/>
      <c r="BG624"/>
      <c r="BH624"/>
      <c r="BI624"/>
      <c r="BJ624"/>
      <c r="BK624"/>
      <c r="BL624"/>
      <c r="BM624"/>
      <c r="BN624"/>
      <c r="BO624"/>
      <c r="BP624"/>
      <c r="BQ624"/>
    </row>
    <row r="625" spans="5:69" ht="16.5" hidden="1" x14ac:dyDescent="0.3">
      <c r="E625" s="300" t="s">
        <v>760</v>
      </c>
      <c r="F625" s="300" t="s">
        <v>651</v>
      </c>
      <c r="G625" s="300">
        <v>20200101</v>
      </c>
      <c r="H625" s="300">
        <v>2020</v>
      </c>
      <c r="I625" s="300">
        <v>52</v>
      </c>
      <c r="J625" s="300">
        <v>2020</v>
      </c>
      <c r="K625" s="300">
        <v>180</v>
      </c>
      <c r="L625" s="300" t="s">
        <v>872</v>
      </c>
      <c r="M625" s="300" t="s">
        <v>486</v>
      </c>
      <c r="N625" s="300" t="s">
        <v>660</v>
      </c>
      <c r="O625" s="300" t="s">
        <v>762</v>
      </c>
      <c r="P625" s="300">
        <v>56</v>
      </c>
      <c r="Q625" s="300" t="s">
        <v>877</v>
      </c>
      <c r="R625" s="300" t="s">
        <v>878</v>
      </c>
      <c r="S625" s="300">
        <v>0</v>
      </c>
      <c r="T625" s="300" t="s">
        <v>763</v>
      </c>
      <c r="U625" s="300" t="s">
        <v>764</v>
      </c>
      <c r="V625" s="300" t="s">
        <v>1123</v>
      </c>
      <c r="W625" s="300" t="s">
        <v>766</v>
      </c>
      <c r="X625" s="300" t="b">
        <v>1</v>
      </c>
      <c r="Y625" s="300">
        <v>310520</v>
      </c>
      <c r="Z625" s="300" t="s">
        <v>864</v>
      </c>
      <c r="AA625" s="300" t="s">
        <v>61</v>
      </c>
      <c r="AB625" s="300" t="s">
        <v>84</v>
      </c>
      <c r="AC625" s="300" t="s">
        <v>84</v>
      </c>
      <c r="AD625" s="300">
        <v>6</v>
      </c>
      <c r="AE625" s="300" t="b">
        <v>1</v>
      </c>
      <c r="AF625" s="300" t="s">
        <v>768</v>
      </c>
      <c r="AG625" s="300" t="s">
        <v>769</v>
      </c>
      <c r="AH625" s="300">
        <v>0</v>
      </c>
      <c r="AI625" s="300">
        <v>0</v>
      </c>
      <c r="AJ625" s="300" t="s">
        <v>770</v>
      </c>
      <c r="AK625" s="300">
        <v>8</v>
      </c>
      <c r="AL625" s="300" t="s">
        <v>814</v>
      </c>
      <c r="AM625" s="300">
        <v>485008</v>
      </c>
      <c r="AN625" s="300" t="b">
        <v>0</v>
      </c>
      <c r="AO625" s="300">
        <v>8</v>
      </c>
      <c r="AP625" s="300" t="s">
        <v>814</v>
      </c>
      <c r="AQ625" s="300">
        <v>485008</v>
      </c>
      <c r="AR625" s="300" t="b">
        <v>0</v>
      </c>
      <c r="AS625" s="300">
        <v>485008</v>
      </c>
      <c r="AT625" s="300" t="b">
        <v>0</v>
      </c>
      <c r="AU625" s="300">
        <v>0</v>
      </c>
      <c r="AV625" s="300" t="b">
        <v>0</v>
      </c>
      <c r="AW625" s="300" t="s">
        <v>1280</v>
      </c>
      <c r="AX625" s="300">
        <v>0</v>
      </c>
      <c r="AY625" s="300" t="s">
        <v>1280</v>
      </c>
      <c r="AZ625" s="300">
        <v>0</v>
      </c>
      <c r="BA625" s="300" t="b">
        <v>0</v>
      </c>
      <c r="BB625" s="300" t="b">
        <v>1</v>
      </c>
      <c r="BC625"/>
      <c r="BD625"/>
      <c r="BE625"/>
      <c r="BF625"/>
      <c r="BG625"/>
      <c r="BH625"/>
      <c r="BI625"/>
      <c r="BJ625"/>
      <c r="BK625"/>
      <c r="BL625"/>
      <c r="BM625"/>
      <c r="BN625"/>
      <c r="BO625"/>
      <c r="BP625"/>
      <c r="BQ625"/>
    </row>
    <row r="626" spans="5:69" ht="16.5" hidden="1" x14ac:dyDescent="0.3">
      <c r="E626" s="300" t="s">
        <v>760</v>
      </c>
      <c r="F626" s="300" t="s">
        <v>651</v>
      </c>
      <c r="G626" s="300">
        <v>20200101</v>
      </c>
      <c r="H626" s="300">
        <v>2020</v>
      </c>
      <c r="I626" s="300">
        <v>52</v>
      </c>
      <c r="J626" s="300">
        <v>2020</v>
      </c>
      <c r="K626" s="300">
        <v>180</v>
      </c>
      <c r="L626" s="300" t="s">
        <v>872</v>
      </c>
      <c r="M626" s="300" t="s">
        <v>486</v>
      </c>
      <c r="N626" s="300" t="s">
        <v>660</v>
      </c>
      <c r="O626" s="300" t="s">
        <v>762</v>
      </c>
      <c r="P626" s="300">
        <v>156</v>
      </c>
      <c r="Q626" s="300" t="s">
        <v>773</v>
      </c>
      <c r="R626" s="300" t="s">
        <v>774</v>
      </c>
      <c r="S626" s="300">
        <v>0</v>
      </c>
      <c r="T626" s="300" t="s">
        <v>763</v>
      </c>
      <c r="U626" s="300" t="s">
        <v>764</v>
      </c>
      <c r="V626" s="300" t="s">
        <v>1123</v>
      </c>
      <c r="W626" s="300" t="s">
        <v>766</v>
      </c>
      <c r="X626" s="300" t="b">
        <v>1</v>
      </c>
      <c r="Y626" s="300">
        <v>310520</v>
      </c>
      <c r="Z626" s="300" t="s">
        <v>864</v>
      </c>
      <c r="AA626" s="300" t="s">
        <v>61</v>
      </c>
      <c r="AB626" s="300" t="s">
        <v>84</v>
      </c>
      <c r="AC626" s="300" t="s">
        <v>84</v>
      </c>
      <c r="AD626" s="300">
        <v>6</v>
      </c>
      <c r="AE626" s="300" t="b">
        <v>1</v>
      </c>
      <c r="AF626" s="300" t="s">
        <v>768</v>
      </c>
      <c r="AG626" s="300" t="s">
        <v>769</v>
      </c>
      <c r="AH626" s="300">
        <v>0</v>
      </c>
      <c r="AI626" s="300">
        <v>0</v>
      </c>
      <c r="AJ626" s="300" t="s">
        <v>770</v>
      </c>
      <c r="AK626" s="300">
        <v>8</v>
      </c>
      <c r="AL626" s="300" t="s">
        <v>814</v>
      </c>
      <c r="AM626" s="300">
        <v>262310</v>
      </c>
      <c r="AN626" s="300" t="b">
        <v>0</v>
      </c>
      <c r="AO626" s="300">
        <v>8</v>
      </c>
      <c r="AP626" s="300" t="s">
        <v>814</v>
      </c>
      <c r="AQ626" s="300">
        <v>262310</v>
      </c>
      <c r="AR626" s="300" t="b">
        <v>0</v>
      </c>
      <c r="AS626" s="300">
        <v>262310</v>
      </c>
      <c r="AT626" s="300" t="b">
        <v>0</v>
      </c>
      <c r="AU626" s="300">
        <v>0</v>
      </c>
      <c r="AV626" s="300" t="b">
        <v>0</v>
      </c>
      <c r="AW626" s="300" t="s">
        <v>1281</v>
      </c>
      <c r="AX626" s="300">
        <v>0</v>
      </c>
      <c r="AY626" s="300" t="s">
        <v>1281</v>
      </c>
      <c r="AZ626" s="300">
        <v>0</v>
      </c>
      <c r="BA626" s="300" t="b">
        <v>0</v>
      </c>
      <c r="BB626" s="300" t="b">
        <v>1</v>
      </c>
      <c r="BC626"/>
      <c r="BD626"/>
      <c r="BE626"/>
      <c r="BF626"/>
      <c r="BG626"/>
      <c r="BH626"/>
      <c r="BI626"/>
      <c r="BJ626"/>
      <c r="BK626"/>
      <c r="BL626"/>
      <c r="BM626"/>
      <c r="BN626"/>
      <c r="BO626"/>
      <c r="BP626"/>
      <c r="BQ626"/>
    </row>
    <row r="627" spans="5:69" ht="16.5" hidden="1" x14ac:dyDescent="0.3">
      <c r="E627" s="300" t="s">
        <v>760</v>
      </c>
      <c r="F627" s="300" t="s">
        <v>651</v>
      </c>
      <c r="G627" s="300">
        <v>20200101</v>
      </c>
      <c r="H627" s="300">
        <v>2020</v>
      </c>
      <c r="I627" s="300">
        <v>52</v>
      </c>
      <c r="J627" s="300">
        <v>2020</v>
      </c>
      <c r="K627" s="300">
        <v>180</v>
      </c>
      <c r="L627" s="300" t="s">
        <v>872</v>
      </c>
      <c r="M627" s="300" t="s">
        <v>486</v>
      </c>
      <c r="N627" s="300" t="s">
        <v>660</v>
      </c>
      <c r="O627" s="300" t="s">
        <v>762</v>
      </c>
      <c r="P627" s="300">
        <v>276</v>
      </c>
      <c r="Q627" s="300" t="s">
        <v>781</v>
      </c>
      <c r="R627" s="300" t="s">
        <v>782</v>
      </c>
      <c r="S627" s="300">
        <v>0</v>
      </c>
      <c r="T627" s="300" t="s">
        <v>763</v>
      </c>
      <c r="U627" s="300" t="s">
        <v>764</v>
      </c>
      <c r="V627" s="300" t="s">
        <v>1123</v>
      </c>
      <c r="W627" s="300" t="s">
        <v>766</v>
      </c>
      <c r="X627" s="300" t="b">
        <v>1</v>
      </c>
      <c r="Y627" s="300">
        <v>310520</v>
      </c>
      <c r="Z627" s="300" t="s">
        <v>864</v>
      </c>
      <c r="AA627" s="300" t="s">
        <v>61</v>
      </c>
      <c r="AB627" s="300" t="s">
        <v>84</v>
      </c>
      <c r="AC627" s="300" t="s">
        <v>84</v>
      </c>
      <c r="AD627" s="300">
        <v>6</v>
      </c>
      <c r="AE627" s="300" t="b">
        <v>1</v>
      </c>
      <c r="AF627" s="300" t="s">
        <v>768</v>
      </c>
      <c r="AG627" s="300" t="s">
        <v>769</v>
      </c>
      <c r="AH627" s="300">
        <v>0</v>
      </c>
      <c r="AI627" s="300">
        <v>0</v>
      </c>
      <c r="AJ627" s="300" t="s">
        <v>770</v>
      </c>
      <c r="AK627" s="300">
        <v>8</v>
      </c>
      <c r="AL627" s="300" t="s">
        <v>814</v>
      </c>
      <c r="AM627" s="300">
        <v>749650</v>
      </c>
      <c r="AN627" s="300" t="b">
        <v>0</v>
      </c>
      <c r="AO627" s="300">
        <v>8</v>
      </c>
      <c r="AP627" s="300" t="s">
        <v>814</v>
      </c>
      <c r="AQ627" s="300">
        <v>749650</v>
      </c>
      <c r="AR627" s="300" t="b">
        <v>0</v>
      </c>
      <c r="AS627" s="300">
        <v>749650</v>
      </c>
      <c r="AT627" s="300" t="b">
        <v>0</v>
      </c>
      <c r="AU627" s="300">
        <v>0</v>
      </c>
      <c r="AV627" s="300" t="b">
        <v>0</v>
      </c>
      <c r="AW627" s="300" t="s">
        <v>1133</v>
      </c>
      <c r="AX627" s="300">
        <v>0</v>
      </c>
      <c r="AY627" s="300" t="s">
        <v>1133</v>
      </c>
      <c r="AZ627" s="300">
        <v>0</v>
      </c>
      <c r="BA627" s="300" t="b">
        <v>0</v>
      </c>
      <c r="BB627" s="300" t="b">
        <v>1</v>
      </c>
      <c r="BC627"/>
      <c r="BD627"/>
      <c r="BE627"/>
      <c r="BF627"/>
      <c r="BG627"/>
      <c r="BH627"/>
      <c r="BI627"/>
      <c r="BJ627"/>
      <c r="BK627"/>
      <c r="BL627"/>
      <c r="BM627"/>
      <c r="BN627"/>
      <c r="BO627"/>
      <c r="BP627"/>
      <c r="BQ627"/>
    </row>
    <row r="628" spans="5:69" ht="16.5" hidden="1" x14ac:dyDescent="0.3">
      <c r="E628" s="300" t="s">
        <v>760</v>
      </c>
      <c r="F628" s="300" t="s">
        <v>651</v>
      </c>
      <c r="G628" s="300">
        <v>20200101</v>
      </c>
      <c r="H628" s="300">
        <v>2020</v>
      </c>
      <c r="I628" s="300">
        <v>52</v>
      </c>
      <c r="J628" s="300">
        <v>2020</v>
      </c>
      <c r="K628" s="300">
        <v>180</v>
      </c>
      <c r="L628" s="300" t="s">
        <v>872</v>
      </c>
      <c r="M628" s="300" t="s">
        <v>486</v>
      </c>
      <c r="N628" s="300" t="s">
        <v>660</v>
      </c>
      <c r="O628" s="300" t="s">
        <v>762</v>
      </c>
      <c r="P628" s="300">
        <v>404</v>
      </c>
      <c r="Q628" s="300" t="s">
        <v>892</v>
      </c>
      <c r="R628" s="300" t="s">
        <v>430</v>
      </c>
      <c r="S628" s="300">
        <v>0</v>
      </c>
      <c r="T628" s="300" t="s">
        <v>763</v>
      </c>
      <c r="U628" s="300" t="s">
        <v>764</v>
      </c>
      <c r="V628" s="300" t="s">
        <v>1123</v>
      </c>
      <c r="W628" s="300" t="s">
        <v>766</v>
      </c>
      <c r="X628" s="300" t="b">
        <v>1</v>
      </c>
      <c r="Y628" s="300">
        <v>310520</v>
      </c>
      <c r="Z628" s="300" t="s">
        <v>864</v>
      </c>
      <c r="AA628" s="300" t="s">
        <v>61</v>
      </c>
      <c r="AB628" s="300" t="s">
        <v>84</v>
      </c>
      <c r="AC628" s="300" t="s">
        <v>84</v>
      </c>
      <c r="AD628" s="300">
        <v>6</v>
      </c>
      <c r="AE628" s="300" t="b">
        <v>1</v>
      </c>
      <c r="AF628" s="300" t="s">
        <v>768</v>
      </c>
      <c r="AG628" s="300" t="s">
        <v>769</v>
      </c>
      <c r="AH628" s="300">
        <v>0</v>
      </c>
      <c r="AI628" s="300">
        <v>0</v>
      </c>
      <c r="AJ628" s="300" t="s">
        <v>770</v>
      </c>
      <c r="AK628" s="300">
        <v>8</v>
      </c>
      <c r="AL628" s="300" t="s">
        <v>814</v>
      </c>
      <c r="AM628" s="300">
        <v>147500</v>
      </c>
      <c r="AN628" s="300" t="b">
        <v>0</v>
      </c>
      <c r="AO628" s="300">
        <v>8</v>
      </c>
      <c r="AP628" s="300" t="s">
        <v>814</v>
      </c>
      <c r="AQ628" s="300">
        <v>147500</v>
      </c>
      <c r="AR628" s="300" t="b">
        <v>0</v>
      </c>
      <c r="AS628" s="300">
        <v>147500</v>
      </c>
      <c r="AT628" s="300" t="b">
        <v>0</v>
      </c>
      <c r="AU628" s="300">
        <v>0</v>
      </c>
      <c r="AV628" s="300" t="b">
        <v>0</v>
      </c>
      <c r="AW628" s="300" t="s">
        <v>1134</v>
      </c>
      <c r="AX628" s="300">
        <v>0</v>
      </c>
      <c r="AY628" s="300" t="s">
        <v>1134</v>
      </c>
      <c r="AZ628" s="300">
        <v>0</v>
      </c>
      <c r="BA628" s="300" t="b">
        <v>0</v>
      </c>
      <c r="BB628" s="300" t="b">
        <v>1</v>
      </c>
      <c r="BC628"/>
      <c r="BD628"/>
      <c r="BE628"/>
      <c r="BF628"/>
      <c r="BG628"/>
      <c r="BH628"/>
      <c r="BI628"/>
      <c r="BJ628"/>
      <c r="BK628"/>
      <c r="BL628"/>
      <c r="BM628"/>
      <c r="BN628"/>
      <c r="BO628"/>
      <c r="BP628"/>
      <c r="BQ628"/>
    </row>
    <row r="629" spans="5:69" ht="16.5" hidden="1" x14ac:dyDescent="0.3">
      <c r="E629" s="300" t="s">
        <v>760</v>
      </c>
      <c r="F629" s="300" t="s">
        <v>651</v>
      </c>
      <c r="G629" s="300">
        <v>20200101</v>
      </c>
      <c r="H629" s="300">
        <v>2020</v>
      </c>
      <c r="I629" s="300">
        <v>52</v>
      </c>
      <c r="J629" s="300">
        <v>2020</v>
      </c>
      <c r="K629" s="300">
        <v>180</v>
      </c>
      <c r="L629" s="300" t="s">
        <v>872</v>
      </c>
      <c r="M629" s="300" t="s">
        <v>486</v>
      </c>
      <c r="N629" s="300" t="s">
        <v>660</v>
      </c>
      <c r="O629" s="300" t="s">
        <v>762</v>
      </c>
      <c r="P629" s="300">
        <v>643</v>
      </c>
      <c r="Q629" s="300" t="s">
        <v>793</v>
      </c>
      <c r="R629" s="300" t="s">
        <v>794</v>
      </c>
      <c r="S629" s="300">
        <v>0</v>
      </c>
      <c r="T629" s="300" t="s">
        <v>763</v>
      </c>
      <c r="U629" s="300" t="s">
        <v>764</v>
      </c>
      <c r="V629" s="300" t="s">
        <v>1123</v>
      </c>
      <c r="W629" s="300" t="s">
        <v>766</v>
      </c>
      <c r="X629" s="300" t="b">
        <v>1</v>
      </c>
      <c r="Y629" s="300">
        <v>310520</v>
      </c>
      <c r="Z629" s="300" t="s">
        <v>864</v>
      </c>
      <c r="AA629" s="300" t="s">
        <v>61</v>
      </c>
      <c r="AB629" s="300" t="s">
        <v>84</v>
      </c>
      <c r="AC629" s="300" t="s">
        <v>84</v>
      </c>
      <c r="AD629" s="300">
        <v>6</v>
      </c>
      <c r="AE629" s="300" t="b">
        <v>1</v>
      </c>
      <c r="AF629" s="300" t="s">
        <v>768</v>
      </c>
      <c r="AG629" s="300" t="s">
        <v>769</v>
      </c>
      <c r="AH629" s="300">
        <v>0</v>
      </c>
      <c r="AI629" s="300">
        <v>0</v>
      </c>
      <c r="AJ629" s="300" t="s">
        <v>770</v>
      </c>
      <c r="AK629" s="300">
        <v>8</v>
      </c>
      <c r="AL629" s="300" t="s">
        <v>814</v>
      </c>
      <c r="AM629" s="300">
        <v>1326421</v>
      </c>
      <c r="AN629" s="300" t="b">
        <v>0</v>
      </c>
      <c r="AO629" s="300">
        <v>8</v>
      </c>
      <c r="AP629" s="300" t="s">
        <v>814</v>
      </c>
      <c r="AQ629" s="300">
        <v>1326421</v>
      </c>
      <c r="AR629" s="300" t="b">
        <v>0</v>
      </c>
      <c r="AS629" s="300">
        <v>1326421</v>
      </c>
      <c r="AT629" s="300" t="b">
        <v>0</v>
      </c>
      <c r="AU629" s="300">
        <v>0</v>
      </c>
      <c r="AV629" s="300" t="b">
        <v>0</v>
      </c>
      <c r="AW629" s="300" t="s">
        <v>1282</v>
      </c>
      <c r="AX629" s="300">
        <v>0</v>
      </c>
      <c r="AY629" s="300" t="s">
        <v>1282</v>
      </c>
      <c r="AZ629" s="300">
        <v>0</v>
      </c>
      <c r="BA629" s="300" t="b">
        <v>0</v>
      </c>
      <c r="BB629" s="300" t="b">
        <v>1</v>
      </c>
      <c r="BC629"/>
      <c r="BD629"/>
      <c r="BE629"/>
      <c r="BF629"/>
      <c r="BG629"/>
      <c r="BH629"/>
      <c r="BI629"/>
      <c r="BJ629"/>
      <c r="BK629"/>
      <c r="BL629"/>
      <c r="BM629"/>
      <c r="BN629"/>
      <c r="BO629"/>
      <c r="BP629"/>
      <c r="BQ629"/>
    </row>
    <row r="630" spans="5:69" ht="16.5" hidden="1" x14ac:dyDescent="0.3">
      <c r="E630" s="300" t="s">
        <v>760</v>
      </c>
      <c r="F630" s="300" t="s">
        <v>651</v>
      </c>
      <c r="G630" s="300">
        <v>20200101</v>
      </c>
      <c r="H630" s="300">
        <v>2020</v>
      </c>
      <c r="I630" s="300">
        <v>52</v>
      </c>
      <c r="J630" s="300">
        <v>2020</v>
      </c>
      <c r="K630" s="300">
        <v>180</v>
      </c>
      <c r="L630" s="300" t="s">
        <v>872</v>
      </c>
      <c r="M630" s="300" t="s">
        <v>486</v>
      </c>
      <c r="N630" s="300" t="s">
        <v>660</v>
      </c>
      <c r="O630" s="300" t="s">
        <v>762</v>
      </c>
      <c r="P630" s="300">
        <v>646</v>
      </c>
      <c r="Q630" s="300" t="s">
        <v>910</v>
      </c>
      <c r="R630" s="300" t="s">
        <v>441</v>
      </c>
      <c r="S630" s="300">
        <v>0</v>
      </c>
      <c r="T630" s="300" t="s">
        <v>763</v>
      </c>
      <c r="U630" s="300" t="s">
        <v>764</v>
      </c>
      <c r="V630" s="300" t="s">
        <v>1123</v>
      </c>
      <c r="W630" s="300" t="s">
        <v>766</v>
      </c>
      <c r="X630" s="300" t="b">
        <v>1</v>
      </c>
      <c r="Y630" s="300">
        <v>310520</v>
      </c>
      <c r="Z630" s="300" t="s">
        <v>864</v>
      </c>
      <c r="AA630" s="300" t="s">
        <v>61</v>
      </c>
      <c r="AB630" s="300" t="s">
        <v>84</v>
      </c>
      <c r="AC630" s="300" t="s">
        <v>84</v>
      </c>
      <c r="AD630" s="300">
        <v>6</v>
      </c>
      <c r="AE630" s="300" t="b">
        <v>1</v>
      </c>
      <c r="AF630" s="300" t="s">
        <v>768</v>
      </c>
      <c r="AG630" s="300" t="s">
        <v>769</v>
      </c>
      <c r="AH630" s="300">
        <v>0</v>
      </c>
      <c r="AI630" s="300">
        <v>0</v>
      </c>
      <c r="AJ630" s="300" t="s">
        <v>770</v>
      </c>
      <c r="AK630" s="300">
        <v>8</v>
      </c>
      <c r="AL630" s="300" t="s">
        <v>814</v>
      </c>
      <c r="AM630" s="300">
        <v>9976</v>
      </c>
      <c r="AN630" s="300" t="b">
        <v>0</v>
      </c>
      <c r="AO630" s="300">
        <v>8</v>
      </c>
      <c r="AP630" s="300" t="s">
        <v>814</v>
      </c>
      <c r="AQ630" s="300">
        <v>9976</v>
      </c>
      <c r="AR630" s="300" t="b">
        <v>0</v>
      </c>
      <c r="AS630" s="300">
        <v>9976</v>
      </c>
      <c r="AT630" s="300" t="b">
        <v>0</v>
      </c>
      <c r="AU630" s="300">
        <v>0</v>
      </c>
      <c r="AV630" s="300" t="b">
        <v>0</v>
      </c>
      <c r="AW630" s="300" t="s">
        <v>1266</v>
      </c>
      <c r="AX630" s="300">
        <v>0</v>
      </c>
      <c r="AY630" s="300" t="s">
        <v>1266</v>
      </c>
      <c r="AZ630" s="300">
        <v>0</v>
      </c>
      <c r="BA630" s="300" t="b">
        <v>0</v>
      </c>
      <c r="BB630" s="300" t="b">
        <v>1</v>
      </c>
      <c r="BC630"/>
      <c r="BD630"/>
      <c r="BE630"/>
      <c r="BF630"/>
      <c r="BG630"/>
      <c r="BH630"/>
      <c r="BI630"/>
      <c r="BJ630"/>
      <c r="BK630"/>
      <c r="BL630"/>
      <c r="BM630"/>
      <c r="BN630"/>
      <c r="BO630"/>
      <c r="BP630"/>
      <c r="BQ630"/>
    </row>
    <row r="631" spans="5:69" ht="16.5" hidden="1" x14ac:dyDescent="0.3">
      <c r="E631" s="300" t="s">
        <v>760</v>
      </c>
      <c r="F631" s="300" t="s">
        <v>651</v>
      </c>
      <c r="G631" s="300">
        <v>20200101</v>
      </c>
      <c r="H631" s="300">
        <v>2020</v>
      </c>
      <c r="I631" s="300">
        <v>52</v>
      </c>
      <c r="J631" s="300">
        <v>2020</v>
      </c>
      <c r="K631" s="300">
        <v>180</v>
      </c>
      <c r="L631" s="300" t="s">
        <v>872</v>
      </c>
      <c r="M631" s="300" t="s">
        <v>486</v>
      </c>
      <c r="N631" s="300" t="s">
        <v>660</v>
      </c>
      <c r="O631" s="300" t="s">
        <v>762</v>
      </c>
      <c r="P631" s="300">
        <v>710</v>
      </c>
      <c r="Q631" s="300" t="s">
        <v>917</v>
      </c>
      <c r="R631" s="300" t="s">
        <v>425</v>
      </c>
      <c r="S631" s="300">
        <v>0</v>
      </c>
      <c r="T631" s="300" t="s">
        <v>763</v>
      </c>
      <c r="U631" s="300" t="s">
        <v>764</v>
      </c>
      <c r="V631" s="300" t="s">
        <v>1123</v>
      </c>
      <c r="W631" s="300" t="s">
        <v>766</v>
      </c>
      <c r="X631" s="300" t="b">
        <v>1</v>
      </c>
      <c r="Y631" s="300">
        <v>310520</v>
      </c>
      <c r="Z631" s="300" t="s">
        <v>864</v>
      </c>
      <c r="AA631" s="300" t="s">
        <v>61</v>
      </c>
      <c r="AB631" s="300" t="s">
        <v>84</v>
      </c>
      <c r="AC631" s="300" t="s">
        <v>84</v>
      </c>
      <c r="AD631" s="300">
        <v>6</v>
      </c>
      <c r="AE631" s="300" t="b">
        <v>1</v>
      </c>
      <c r="AF631" s="300" t="s">
        <v>768</v>
      </c>
      <c r="AG631" s="300" t="s">
        <v>769</v>
      </c>
      <c r="AH631" s="300">
        <v>0</v>
      </c>
      <c r="AI631" s="300">
        <v>0</v>
      </c>
      <c r="AJ631" s="300" t="s">
        <v>770</v>
      </c>
      <c r="AK631" s="300">
        <v>8</v>
      </c>
      <c r="AL631" s="300" t="s">
        <v>814</v>
      </c>
      <c r="AM631" s="300">
        <v>4214821</v>
      </c>
      <c r="AN631" s="300" t="b">
        <v>0</v>
      </c>
      <c r="AO631" s="300">
        <v>8</v>
      </c>
      <c r="AP631" s="300" t="s">
        <v>814</v>
      </c>
      <c r="AQ631" s="300">
        <v>4214821</v>
      </c>
      <c r="AR631" s="300" t="b">
        <v>0</v>
      </c>
      <c r="AS631" s="300">
        <v>4214821</v>
      </c>
      <c r="AT631" s="300" t="b">
        <v>0</v>
      </c>
      <c r="AU631" s="300">
        <v>0</v>
      </c>
      <c r="AV631" s="300" t="b">
        <v>0</v>
      </c>
      <c r="AW631" s="300" t="s">
        <v>1283</v>
      </c>
      <c r="AX631" s="300">
        <v>0</v>
      </c>
      <c r="AY631" s="300" t="s">
        <v>1283</v>
      </c>
      <c r="AZ631" s="300">
        <v>0</v>
      </c>
      <c r="BA631" s="300" t="b">
        <v>0</v>
      </c>
      <c r="BB631" s="300" t="b">
        <v>1</v>
      </c>
      <c r="BC631"/>
      <c r="BD631"/>
      <c r="BE631"/>
      <c r="BF631"/>
      <c r="BG631"/>
      <c r="BH631"/>
      <c r="BI631"/>
      <c r="BJ631"/>
      <c r="BK631"/>
      <c r="BL631"/>
      <c r="BM631"/>
      <c r="BN631"/>
      <c r="BO631"/>
      <c r="BP631"/>
      <c r="BQ631"/>
    </row>
    <row r="632" spans="5:69" ht="16.5" hidden="1" x14ac:dyDescent="0.3">
      <c r="E632" s="300" t="s">
        <v>760</v>
      </c>
      <c r="F632" s="300" t="s">
        <v>651</v>
      </c>
      <c r="G632" s="300">
        <v>20200101</v>
      </c>
      <c r="H632" s="300">
        <v>2020</v>
      </c>
      <c r="I632" s="300">
        <v>52</v>
      </c>
      <c r="J632" s="300">
        <v>2020</v>
      </c>
      <c r="K632" s="300">
        <v>180</v>
      </c>
      <c r="L632" s="300" t="s">
        <v>872</v>
      </c>
      <c r="M632" s="300" t="s">
        <v>486</v>
      </c>
      <c r="N632" s="300" t="s">
        <v>660</v>
      </c>
      <c r="O632" s="300" t="s">
        <v>762</v>
      </c>
      <c r="P632" s="300">
        <v>757</v>
      </c>
      <c r="Q632" s="300" t="s">
        <v>921</v>
      </c>
      <c r="R632" s="300" t="s">
        <v>922</v>
      </c>
      <c r="S632" s="300">
        <v>0</v>
      </c>
      <c r="T632" s="300" t="s">
        <v>763</v>
      </c>
      <c r="U632" s="300" t="s">
        <v>764</v>
      </c>
      <c r="V632" s="300" t="s">
        <v>1123</v>
      </c>
      <c r="W632" s="300" t="s">
        <v>766</v>
      </c>
      <c r="X632" s="300" t="b">
        <v>1</v>
      </c>
      <c r="Y632" s="300">
        <v>310520</v>
      </c>
      <c r="Z632" s="300" t="s">
        <v>864</v>
      </c>
      <c r="AA632" s="300" t="s">
        <v>61</v>
      </c>
      <c r="AB632" s="300" t="s">
        <v>84</v>
      </c>
      <c r="AC632" s="300" t="s">
        <v>84</v>
      </c>
      <c r="AD632" s="300">
        <v>6</v>
      </c>
      <c r="AE632" s="300" t="b">
        <v>1</v>
      </c>
      <c r="AF632" s="300" t="s">
        <v>768</v>
      </c>
      <c r="AG632" s="300" t="s">
        <v>769</v>
      </c>
      <c r="AH632" s="300">
        <v>0</v>
      </c>
      <c r="AI632" s="300">
        <v>0</v>
      </c>
      <c r="AJ632" s="300" t="s">
        <v>770</v>
      </c>
      <c r="AK632" s="300">
        <v>8</v>
      </c>
      <c r="AL632" s="300" t="s">
        <v>814</v>
      </c>
      <c r="AM632" s="300">
        <v>302250</v>
      </c>
      <c r="AN632" s="300" t="b">
        <v>0</v>
      </c>
      <c r="AO632" s="300">
        <v>8</v>
      </c>
      <c r="AP632" s="300" t="s">
        <v>814</v>
      </c>
      <c r="AQ632" s="300">
        <v>302250</v>
      </c>
      <c r="AR632" s="300" t="b">
        <v>0</v>
      </c>
      <c r="AS632" s="300">
        <v>302250</v>
      </c>
      <c r="AT632" s="300" t="b">
        <v>0</v>
      </c>
      <c r="AU632" s="300">
        <v>0</v>
      </c>
      <c r="AV632" s="300" t="b">
        <v>0</v>
      </c>
      <c r="AW632" s="300" t="s">
        <v>1268</v>
      </c>
      <c r="AX632" s="300">
        <v>0</v>
      </c>
      <c r="AY632" s="300" t="s">
        <v>1268</v>
      </c>
      <c r="AZ632" s="300">
        <v>0</v>
      </c>
      <c r="BA632" s="300" t="b">
        <v>0</v>
      </c>
      <c r="BB632" s="300" t="b">
        <v>1</v>
      </c>
      <c r="BC632"/>
      <c r="BD632"/>
      <c r="BE632"/>
      <c r="BF632"/>
      <c r="BG632"/>
      <c r="BH632"/>
      <c r="BI632"/>
      <c r="BJ632"/>
      <c r="BK632"/>
      <c r="BL632"/>
      <c r="BM632"/>
      <c r="BN632"/>
      <c r="BO632"/>
      <c r="BP632"/>
      <c r="BQ632"/>
    </row>
    <row r="633" spans="5:69" ht="16.5" hidden="1" x14ac:dyDescent="0.3">
      <c r="E633" s="300" t="s">
        <v>760</v>
      </c>
      <c r="F633" s="300" t="s">
        <v>651</v>
      </c>
      <c r="G633" s="300">
        <v>20200101</v>
      </c>
      <c r="H633" s="300">
        <v>2020</v>
      </c>
      <c r="I633" s="300">
        <v>52</v>
      </c>
      <c r="J633" s="300">
        <v>2020</v>
      </c>
      <c r="K633" s="300">
        <v>180</v>
      </c>
      <c r="L633" s="300" t="s">
        <v>872</v>
      </c>
      <c r="M633" s="300" t="s">
        <v>486</v>
      </c>
      <c r="N633" s="300" t="s">
        <v>660</v>
      </c>
      <c r="O633" s="300" t="s">
        <v>762</v>
      </c>
      <c r="P633" s="300">
        <v>842</v>
      </c>
      <c r="Q633" s="300" t="s">
        <v>809</v>
      </c>
      <c r="R633" s="300" t="s">
        <v>809</v>
      </c>
      <c r="S633" s="300">
        <v>0</v>
      </c>
      <c r="T633" s="300" t="s">
        <v>763</v>
      </c>
      <c r="U633" s="300" t="s">
        <v>764</v>
      </c>
      <c r="V633" s="300" t="s">
        <v>1123</v>
      </c>
      <c r="W633" s="300" t="s">
        <v>766</v>
      </c>
      <c r="X633" s="300" t="b">
        <v>1</v>
      </c>
      <c r="Y633" s="300">
        <v>310520</v>
      </c>
      <c r="Z633" s="300" t="s">
        <v>864</v>
      </c>
      <c r="AA633" s="300" t="s">
        <v>61</v>
      </c>
      <c r="AB633" s="300" t="s">
        <v>84</v>
      </c>
      <c r="AC633" s="300" t="s">
        <v>84</v>
      </c>
      <c r="AD633" s="300">
        <v>6</v>
      </c>
      <c r="AE633" s="300" t="b">
        <v>1</v>
      </c>
      <c r="AF633" s="300" t="s">
        <v>768</v>
      </c>
      <c r="AG633" s="300" t="s">
        <v>769</v>
      </c>
      <c r="AH633" s="300">
        <v>0</v>
      </c>
      <c r="AI633" s="300">
        <v>0</v>
      </c>
      <c r="AJ633" s="300" t="s">
        <v>770</v>
      </c>
      <c r="AK633" s="300">
        <v>8</v>
      </c>
      <c r="AL633" s="300" t="s">
        <v>814</v>
      </c>
      <c r="AM633" s="300">
        <v>57000</v>
      </c>
      <c r="AN633" s="300" t="b">
        <v>0</v>
      </c>
      <c r="AO633" s="300">
        <v>8</v>
      </c>
      <c r="AP633" s="300" t="s">
        <v>814</v>
      </c>
      <c r="AQ633" s="300">
        <v>57000</v>
      </c>
      <c r="AR633" s="300" t="b">
        <v>0</v>
      </c>
      <c r="AS633" s="300">
        <v>57000</v>
      </c>
      <c r="AT633" s="300" t="b">
        <v>0</v>
      </c>
      <c r="AU633" s="300">
        <v>0</v>
      </c>
      <c r="AV633" s="300" t="b">
        <v>0</v>
      </c>
      <c r="AW633" s="300" t="s">
        <v>1270</v>
      </c>
      <c r="AX633" s="300">
        <v>0</v>
      </c>
      <c r="AY633" s="300" t="s">
        <v>1270</v>
      </c>
      <c r="AZ633" s="300">
        <v>0</v>
      </c>
      <c r="BA633" s="300" t="b">
        <v>0</v>
      </c>
      <c r="BB633" s="300" t="b">
        <v>1</v>
      </c>
      <c r="BC633"/>
      <c r="BD633"/>
      <c r="BE633"/>
      <c r="BF633"/>
      <c r="BG633"/>
      <c r="BH633"/>
      <c r="BI633"/>
      <c r="BJ633"/>
      <c r="BK633"/>
      <c r="BL633"/>
      <c r="BM633"/>
      <c r="BN633"/>
      <c r="BO633"/>
      <c r="BP633"/>
      <c r="BQ633"/>
    </row>
    <row r="634" spans="5:69" ht="16.5" hidden="1" x14ac:dyDescent="0.3">
      <c r="E634" s="300" t="s">
        <v>760</v>
      </c>
      <c r="F634" s="300" t="s">
        <v>651</v>
      </c>
      <c r="G634" s="300">
        <v>20200101</v>
      </c>
      <c r="H634" s="300">
        <v>2020</v>
      </c>
      <c r="I634" s="300">
        <v>52</v>
      </c>
      <c r="J634" s="300">
        <v>2020</v>
      </c>
      <c r="K634" s="300">
        <v>180</v>
      </c>
      <c r="L634" s="300" t="s">
        <v>872</v>
      </c>
      <c r="M634" s="300" t="s">
        <v>486</v>
      </c>
      <c r="N634" s="300" t="s">
        <v>660</v>
      </c>
      <c r="O634" s="300" t="s">
        <v>762</v>
      </c>
      <c r="P634" s="300">
        <v>894</v>
      </c>
      <c r="Q634" s="300" t="s">
        <v>943</v>
      </c>
      <c r="R634" s="300" t="s">
        <v>431</v>
      </c>
      <c r="S634" s="300">
        <v>0</v>
      </c>
      <c r="T634" s="300" t="s">
        <v>763</v>
      </c>
      <c r="U634" s="300" t="s">
        <v>764</v>
      </c>
      <c r="V634" s="300" t="s">
        <v>1123</v>
      </c>
      <c r="W634" s="300" t="s">
        <v>766</v>
      </c>
      <c r="X634" s="300" t="b">
        <v>1</v>
      </c>
      <c r="Y634" s="300">
        <v>310520</v>
      </c>
      <c r="Z634" s="300" t="s">
        <v>864</v>
      </c>
      <c r="AA634" s="300" t="s">
        <v>61</v>
      </c>
      <c r="AB634" s="300" t="s">
        <v>84</v>
      </c>
      <c r="AC634" s="300" t="s">
        <v>84</v>
      </c>
      <c r="AD634" s="300">
        <v>6</v>
      </c>
      <c r="AE634" s="300" t="b">
        <v>1</v>
      </c>
      <c r="AF634" s="300" t="s">
        <v>768</v>
      </c>
      <c r="AG634" s="300" t="s">
        <v>769</v>
      </c>
      <c r="AH634" s="300">
        <v>0</v>
      </c>
      <c r="AI634" s="300">
        <v>0</v>
      </c>
      <c r="AJ634" s="300" t="s">
        <v>770</v>
      </c>
      <c r="AK634" s="300">
        <v>8</v>
      </c>
      <c r="AL634" s="300" t="s">
        <v>814</v>
      </c>
      <c r="AM634" s="300">
        <v>30000</v>
      </c>
      <c r="AN634" s="300" t="b">
        <v>0</v>
      </c>
      <c r="AO634" s="300">
        <v>8</v>
      </c>
      <c r="AP634" s="300" t="s">
        <v>814</v>
      </c>
      <c r="AQ634" s="300">
        <v>30000</v>
      </c>
      <c r="AR634" s="300" t="b">
        <v>0</v>
      </c>
      <c r="AS634" s="300">
        <v>30000</v>
      </c>
      <c r="AT634" s="300" t="b">
        <v>0</v>
      </c>
      <c r="AU634" s="300">
        <v>0</v>
      </c>
      <c r="AV634" s="300" t="b">
        <v>0</v>
      </c>
      <c r="AW634" s="300" t="s">
        <v>1284</v>
      </c>
      <c r="AX634" s="300">
        <v>0</v>
      </c>
      <c r="AY634" s="300" t="s">
        <v>1284</v>
      </c>
      <c r="AZ634" s="300">
        <v>0</v>
      </c>
      <c r="BA634" s="300" t="b">
        <v>0</v>
      </c>
      <c r="BB634" s="300" t="b">
        <v>1</v>
      </c>
      <c r="BC634"/>
      <c r="BD634"/>
      <c r="BE634"/>
      <c r="BF634"/>
      <c r="BG634"/>
      <c r="BH634"/>
      <c r="BI634"/>
      <c r="BJ634"/>
      <c r="BK634"/>
      <c r="BL634"/>
      <c r="BM634"/>
      <c r="BN634"/>
      <c r="BO634"/>
      <c r="BP634"/>
      <c r="BQ634"/>
    </row>
    <row r="635" spans="5:69" ht="16.5" hidden="1" x14ac:dyDescent="0.3">
      <c r="E635" s="300" t="s">
        <v>760</v>
      </c>
      <c r="F635" s="300" t="s">
        <v>651</v>
      </c>
      <c r="G635" s="300">
        <v>20200101</v>
      </c>
      <c r="H635" s="300">
        <v>2020</v>
      </c>
      <c r="I635" s="300">
        <v>52</v>
      </c>
      <c r="J635" s="300">
        <v>2020</v>
      </c>
      <c r="K635" s="300">
        <v>562</v>
      </c>
      <c r="L635" s="300" t="s">
        <v>761</v>
      </c>
      <c r="M635" s="300" t="s">
        <v>451</v>
      </c>
      <c r="N635" s="300" t="s">
        <v>660</v>
      </c>
      <c r="O635" s="300" t="s">
        <v>762</v>
      </c>
      <c r="P635" s="300">
        <v>0</v>
      </c>
      <c r="Q635" s="300" t="s">
        <v>763</v>
      </c>
      <c r="R635" s="300" t="s">
        <v>764</v>
      </c>
      <c r="S635" s="300">
        <v>0</v>
      </c>
      <c r="T635" s="300" t="s">
        <v>763</v>
      </c>
      <c r="U635" s="300" t="s">
        <v>764</v>
      </c>
      <c r="V635" s="300" t="s">
        <v>873</v>
      </c>
      <c r="W635" s="300" t="s">
        <v>766</v>
      </c>
      <c r="X635" s="300" t="b">
        <v>1</v>
      </c>
      <c r="Y635" s="300">
        <v>310520</v>
      </c>
      <c r="Z635" s="300" t="s">
        <v>864</v>
      </c>
      <c r="AA635" s="300" t="s">
        <v>61</v>
      </c>
      <c r="AB635" s="300" t="s">
        <v>84</v>
      </c>
      <c r="AC635" s="300" t="s">
        <v>84</v>
      </c>
      <c r="AD635" s="300">
        <v>6</v>
      </c>
      <c r="AE635" s="300" t="b">
        <v>1</v>
      </c>
      <c r="AF635" s="300" t="s">
        <v>768</v>
      </c>
      <c r="AG635" s="300" t="s">
        <v>769</v>
      </c>
      <c r="AH635" s="300">
        <v>0</v>
      </c>
      <c r="AI635" s="300">
        <v>0</v>
      </c>
      <c r="AJ635" s="300" t="s">
        <v>770</v>
      </c>
      <c r="AK635" s="300">
        <v>8</v>
      </c>
      <c r="AL635" s="300" t="s">
        <v>814</v>
      </c>
      <c r="AM635" s="300">
        <v>4033000</v>
      </c>
      <c r="AN635" s="300" t="b">
        <v>0</v>
      </c>
      <c r="AO635" s="300">
        <v>8</v>
      </c>
      <c r="AP635" s="300" t="s">
        <v>814</v>
      </c>
      <c r="AQ635" s="300">
        <v>4033000</v>
      </c>
      <c r="AR635" s="300" t="b">
        <v>0</v>
      </c>
      <c r="AS635" s="300">
        <v>4033000</v>
      </c>
      <c r="AT635" s="300" t="b">
        <v>0</v>
      </c>
      <c r="AU635" s="300">
        <v>0</v>
      </c>
      <c r="AV635" s="300" t="b">
        <v>0</v>
      </c>
      <c r="AW635" s="300" t="s">
        <v>1285</v>
      </c>
      <c r="AX635" s="300">
        <v>0</v>
      </c>
      <c r="AY635" s="300" t="s">
        <v>1285</v>
      </c>
      <c r="AZ635" s="300">
        <v>0</v>
      </c>
      <c r="BA635" s="300" t="b">
        <v>0</v>
      </c>
      <c r="BB635" s="300" t="b">
        <v>1</v>
      </c>
      <c r="BC635"/>
      <c r="BD635"/>
      <c r="BE635"/>
      <c r="BF635"/>
      <c r="BG635"/>
      <c r="BH635"/>
      <c r="BI635"/>
      <c r="BJ635"/>
      <c r="BK635"/>
      <c r="BL635"/>
      <c r="BM635"/>
      <c r="BN635"/>
      <c r="BO635"/>
      <c r="BP635"/>
      <c r="BQ635"/>
    </row>
    <row r="636" spans="5:69" ht="16.5" hidden="1" x14ac:dyDescent="0.3">
      <c r="E636" s="300" t="s">
        <v>760</v>
      </c>
      <c r="F636" s="300" t="s">
        <v>651</v>
      </c>
      <c r="G636" s="300">
        <v>20200101</v>
      </c>
      <c r="H636" s="300">
        <v>2020</v>
      </c>
      <c r="I636" s="300">
        <v>52</v>
      </c>
      <c r="J636" s="300">
        <v>2020</v>
      </c>
      <c r="K636" s="300">
        <v>562</v>
      </c>
      <c r="L636" s="300" t="s">
        <v>761</v>
      </c>
      <c r="M636" s="300" t="s">
        <v>451</v>
      </c>
      <c r="N636" s="300" t="s">
        <v>660</v>
      </c>
      <c r="O636" s="300" t="s">
        <v>762</v>
      </c>
      <c r="P636" s="300">
        <v>156</v>
      </c>
      <c r="Q636" s="300" t="s">
        <v>773</v>
      </c>
      <c r="R636" s="300" t="s">
        <v>774</v>
      </c>
      <c r="S636" s="300">
        <v>0</v>
      </c>
      <c r="T636" s="300" t="s">
        <v>763</v>
      </c>
      <c r="U636" s="300" t="s">
        <v>764</v>
      </c>
      <c r="V636" s="300" t="s">
        <v>873</v>
      </c>
      <c r="W636" s="300" t="s">
        <v>766</v>
      </c>
      <c r="X636" s="300" t="b">
        <v>1</v>
      </c>
      <c r="Y636" s="300">
        <v>310520</v>
      </c>
      <c r="Z636" s="300" t="s">
        <v>864</v>
      </c>
      <c r="AA636" s="300" t="s">
        <v>61</v>
      </c>
      <c r="AB636" s="300" t="s">
        <v>84</v>
      </c>
      <c r="AC636" s="300" t="s">
        <v>84</v>
      </c>
      <c r="AD636" s="300">
        <v>6</v>
      </c>
      <c r="AE636" s="300" t="b">
        <v>1</v>
      </c>
      <c r="AF636" s="300" t="s">
        <v>768</v>
      </c>
      <c r="AG636" s="300" t="s">
        <v>769</v>
      </c>
      <c r="AH636" s="300">
        <v>0</v>
      </c>
      <c r="AI636" s="300">
        <v>0</v>
      </c>
      <c r="AJ636" s="300" t="s">
        <v>770</v>
      </c>
      <c r="AK636" s="300">
        <v>8</v>
      </c>
      <c r="AL636" s="300" t="s">
        <v>814</v>
      </c>
      <c r="AM636" s="300">
        <v>3000</v>
      </c>
      <c r="AN636" s="300" t="b">
        <v>0</v>
      </c>
      <c r="AO636" s="300">
        <v>8</v>
      </c>
      <c r="AP636" s="300" t="s">
        <v>814</v>
      </c>
      <c r="AQ636" s="300">
        <v>3000</v>
      </c>
      <c r="AR636" s="300" t="b">
        <v>0</v>
      </c>
      <c r="AS636" s="300">
        <v>3000</v>
      </c>
      <c r="AT636" s="300" t="b">
        <v>0</v>
      </c>
      <c r="AU636" s="300">
        <v>0</v>
      </c>
      <c r="AV636" s="300" t="b">
        <v>0</v>
      </c>
      <c r="AW636" s="300" t="s">
        <v>1273</v>
      </c>
      <c r="AX636" s="300">
        <v>0</v>
      </c>
      <c r="AY636" s="300" t="s">
        <v>1273</v>
      </c>
      <c r="AZ636" s="300">
        <v>0</v>
      </c>
      <c r="BA636" s="300" t="b">
        <v>1</v>
      </c>
      <c r="BB636" s="300" t="b">
        <v>0</v>
      </c>
      <c r="BC636"/>
      <c r="BD636"/>
      <c r="BE636"/>
      <c r="BF636"/>
      <c r="BG636"/>
      <c r="BH636"/>
      <c r="BI636"/>
      <c r="BJ636"/>
      <c r="BK636"/>
      <c r="BL636"/>
      <c r="BM636"/>
      <c r="BN636"/>
      <c r="BO636"/>
      <c r="BP636"/>
      <c r="BQ636"/>
    </row>
    <row r="637" spans="5:69" ht="16.5" hidden="1" x14ac:dyDescent="0.3">
      <c r="E637" s="300" t="s">
        <v>760</v>
      </c>
      <c r="F637" s="300" t="s">
        <v>651</v>
      </c>
      <c r="G637" s="300">
        <v>20200101</v>
      </c>
      <c r="H637" s="300">
        <v>2020</v>
      </c>
      <c r="I637" s="300">
        <v>52</v>
      </c>
      <c r="J637" s="300">
        <v>2020</v>
      </c>
      <c r="K637" s="300">
        <v>562</v>
      </c>
      <c r="L637" s="300" t="s">
        <v>761</v>
      </c>
      <c r="M637" s="300" t="s">
        <v>451</v>
      </c>
      <c r="N637" s="300" t="s">
        <v>660</v>
      </c>
      <c r="O637" s="300" t="s">
        <v>762</v>
      </c>
      <c r="P637" s="300">
        <v>384</v>
      </c>
      <c r="Q637" s="300" t="s">
        <v>786</v>
      </c>
      <c r="R637" s="300" t="s">
        <v>559</v>
      </c>
      <c r="S637" s="300">
        <v>0</v>
      </c>
      <c r="T637" s="300" t="s">
        <v>763</v>
      </c>
      <c r="U637" s="300" t="s">
        <v>764</v>
      </c>
      <c r="V637" s="300" t="s">
        <v>873</v>
      </c>
      <c r="W637" s="300" t="s">
        <v>766</v>
      </c>
      <c r="X637" s="300" t="b">
        <v>1</v>
      </c>
      <c r="Y637" s="300">
        <v>310520</v>
      </c>
      <c r="Z637" s="300" t="s">
        <v>864</v>
      </c>
      <c r="AA637" s="300" t="s">
        <v>61</v>
      </c>
      <c r="AB637" s="300" t="s">
        <v>84</v>
      </c>
      <c r="AC637" s="300" t="s">
        <v>84</v>
      </c>
      <c r="AD637" s="300">
        <v>6</v>
      </c>
      <c r="AE637" s="300" t="b">
        <v>1</v>
      </c>
      <c r="AF637" s="300" t="s">
        <v>768</v>
      </c>
      <c r="AG637" s="300" t="s">
        <v>769</v>
      </c>
      <c r="AH637" s="300">
        <v>0</v>
      </c>
      <c r="AI637" s="300">
        <v>0</v>
      </c>
      <c r="AJ637" s="300" t="s">
        <v>770</v>
      </c>
      <c r="AK637" s="300">
        <v>8</v>
      </c>
      <c r="AL637" s="300" t="s">
        <v>814</v>
      </c>
      <c r="AM637" s="300">
        <v>3998000</v>
      </c>
      <c r="AN637" s="300" t="b">
        <v>0</v>
      </c>
      <c r="AO637" s="300">
        <v>8</v>
      </c>
      <c r="AP637" s="300" t="s">
        <v>814</v>
      </c>
      <c r="AQ637" s="300">
        <v>3998000</v>
      </c>
      <c r="AR637" s="300" t="b">
        <v>0</v>
      </c>
      <c r="AS637" s="300">
        <v>3998000</v>
      </c>
      <c r="AT637" s="300" t="b">
        <v>0</v>
      </c>
      <c r="AU637" s="300">
        <v>0</v>
      </c>
      <c r="AV637" s="300" t="b">
        <v>0</v>
      </c>
      <c r="AW637" s="300" t="s">
        <v>1275</v>
      </c>
      <c r="AX637" s="300">
        <v>0</v>
      </c>
      <c r="AY637" s="300" t="s">
        <v>1275</v>
      </c>
      <c r="AZ637" s="300">
        <v>0</v>
      </c>
      <c r="BA637" s="300" t="b">
        <v>1</v>
      </c>
      <c r="BB637" s="300" t="b">
        <v>0</v>
      </c>
      <c r="BC637"/>
      <c r="BD637"/>
      <c r="BE637"/>
      <c r="BF637"/>
      <c r="BG637"/>
      <c r="BH637"/>
      <c r="BI637"/>
      <c r="BJ637"/>
      <c r="BK637"/>
      <c r="BL637"/>
      <c r="BM637"/>
      <c r="BN637"/>
      <c r="BO637"/>
      <c r="BP637"/>
      <c r="BQ637"/>
    </row>
    <row r="638" spans="5:69" ht="16.5" hidden="1" x14ac:dyDescent="0.3">
      <c r="E638" s="300" t="s">
        <v>760</v>
      </c>
      <c r="F638" s="300" t="s">
        <v>651</v>
      </c>
      <c r="G638" s="300">
        <v>20200101</v>
      </c>
      <c r="H638" s="300">
        <v>2020</v>
      </c>
      <c r="I638" s="300">
        <v>52</v>
      </c>
      <c r="J638" s="300">
        <v>2020</v>
      </c>
      <c r="K638" s="300">
        <v>562</v>
      </c>
      <c r="L638" s="300" t="s">
        <v>761</v>
      </c>
      <c r="M638" s="300" t="s">
        <v>451</v>
      </c>
      <c r="N638" s="300" t="s">
        <v>660</v>
      </c>
      <c r="O638" s="300" t="s">
        <v>762</v>
      </c>
      <c r="P638" s="300">
        <v>566</v>
      </c>
      <c r="Q638" s="300" t="s">
        <v>791</v>
      </c>
      <c r="R638" s="300" t="s">
        <v>434</v>
      </c>
      <c r="S638" s="300">
        <v>0</v>
      </c>
      <c r="T638" s="300" t="s">
        <v>763</v>
      </c>
      <c r="U638" s="300" t="s">
        <v>764</v>
      </c>
      <c r="V638" s="300" t="s">
        <v>873</v>
      </c>
      <c r="W638" s="300" t="s">
        <v>766</v>
      </c>
      <c r="X638" s="300" t="b">
        <v>1</v>
      </c>
      <c r="Y638" s="300">
        <v>310520</v>
      </c>
      <c r="Z638" s="300" t="s">
        <v>864</v>
      </c>
      <c r="AA638" s="300" t="s">
        <v>61</v>
      </c>
      <c r="AB638" s="300" t="s">
        <v>84</v>
      </c>
      <c r="AC638" s="300" t="s">
        <v>84</v>
      </c>
      <c r="AD638" s="300">
        <v>6</v>
      </c>
      <c r="AE638" s="300" t="b">
        <v>1</v>
      </c>
      <c r="AF638" s="300" t="s">
        <v>768</v>
      </c>
      <c r="AG638" s="300" t="s">
        <v>769</v>
      </c>
      <c r="AH638" s="300">
        <v>0</v>
      </c>
      <c r="AI638" s="300">
        <v>0</v>
      </c>
      <c r="AJ638" s="300" t="s">
        <v>770</v>
      </c>
      <c r="AK638" s="300">
        <v>8</v>
      </c>
      <c r="AL638" s="300" t="s">
        <v>814</v>
      </c>
      <c r="AM638" s="300">
        <v>32000</v>
      </c>
      <c r="AN638" s="300" t="b">
        <v>0</v>
      </c>
      <c r="AO638" s="300">
        <v>8</v>
      </c>
      <c r="AP638" s="300" t="s">
        <v>814</v>
      </c>
      <c r="AQ638" s="300">
        <v>32000</v>
      </c>
      <c r="AR638" s="300" t="b">
        <v>0</v>
      </c>
      <c r="AS638" s="300">
        <v>32000</v>
      </c>
      <c r="AT638" s="300" t="b">
        <v>0</v>
      </c>
      <c r="AU638" s="300">
        <v>0</v>
      </c>
      <c r="AV638" s="300" t="b">
        <v>0</v>
      </c>
      <c r="AW638" s="300" t="s">
        <v>1286</v>
      </c>
      <c r="AX638" s="300">
        <v>0</v>
      </c>
      <c r="AY638" s="300" t="s">
        <v>1286</v>
      </c>
      <c r="AZ638" s="300">
        <v>0</v>
      </c>
      <c r="BA638" s="300" t="b">
        <v>1</v>
      </c>
      <c r="BB638" s="300" t="b">
        <v>0</v>
      </c>
      <c r="BC638"/>
      <c r="BD638"/>
      <c r="BE638"/>
      <c r="BF638"/>
      <c r="BG638"/>
      <c r="BH638"/>
      <c r="BI638"/>
      <c r="BJ638"/>
      <c r="BK638"/>
      <c r="BL638"/>
      <c r="BM638"/>
      <c r="BN638"/>
      <c r="BO638"/>
      <c r="BP638"/>
      <c r="BQ638"/>
    </row>
    <row r="639" spans="5:69" ht="16.5" hidden="1" x14ac:dyDescent="0.3">
      <c r="E639" s="300" t="s">
        <v>760</v>
      </c>
      <c r="F639" s="300" t="s">
        <v>651</v>
      </c>
      <c r="G639" s="300">
        <v>20200101</v>
      </c>
      <c r="H639" s="300">
        <v>2020</v>
      </c>
      <c r="I639" s="300">
        <v>52</v>
      </c>
      <c r="J639" s="300">
        <v>2020</v>
      </c>
      <c r="K639" s="300">
        <v>180</v>
      </c>
      <c r="L639" s="300" t="s">
        <v>872</v>
      </c>
      <c r="M639" s="300" t="s">
        <v>486</v>
      </c>
      <c r="N639" s="300" t="s">
        <v>660</v>
      </c>
      <c r="O639" s="300" t="s">
        <v>762</v>
      </c>
      <c r="P639" s="300">
        <v>0</v>
      </c>
      <c r="Q639" s="300" t="s">
        <v>763</v>
      </c>
      <c r="R639" s="300" t="s">
        <v>764</v>
      </c>
      <c r="S639" s="300">
        <v>0</v>
      </c>
      <c r="T639" s="300" t="s">
        <v>763</v>
      </c>
      <c r="U639" s="300" t="s">
        <v>764</v>
      </c>
      <c r="V639" s="300" t="s">
        <v>1123</v>
      </c>
      <c r="W639" s="300" t="s">
        <v>766</v>
      </c>
      <c r="X639" s="300" t="b">
        <v>1</v>
      </c>
      <c r="Y639" s="300">
        <v>310530</v>
      </c>
      <c r="Z639" s="300" t="s">
        <v>1287</v>
      </c>
      <c r="AA639" s="300" t="s">
        <v>60</v>
      </c>
      <c r="AB639" s="300" t="s">
        <v>842</v>
      </c>
      <c r="AC639" s="300" t="s">
        <v>60</v>
      </c>
      <c r="AD639" s="300">
        <v>6</v>
      </c>
      <c r="AE639" s="300" t="b">
        <v>1</v>
      </c>
      <c r="AF639" s="300" t="s">
        <v>768</v>
      </c>
      <c r="AG639" s="300" t="s">
        <v>769</v>
      </c>
      <c r="AH639" s="300">
        <v>0</v>
      </c>
      <c r="AI639" s="300">
        <v>0</v>
      </c>
      <c r="AJ639" s="300" t="s">
        <v>770</v>
      </c>
      <c r="AK639" s="300">
        <v>8</v>
      </c>
      <c r="AL639" s="300" t="s">
        <v>814</v>
      </c>
      <c r="AM639" s="300">
        <v>400800</v>
      </c>
      <c r="AN639" s="300" t="b">
        <v>0</v>
      </c>
      <c r="AO639" s="300">
        <v>8</v>
      </c>
      <c r="AP639" s="300" t="s">
        <v>814</v>
      </c>
      <c r="AQ639" s="300">
        <v>400800</v>
      </c>
      <c r="AR639" s="300" t="b">
        <v>0</v>
      </c>
      <c r="AS639" s="300">
        <v>400800</v>
      </c>
      <c r="AT639" s="300" t="b">
        <v>0</v>
      </c>
      <c r="AU639" s="300">
        <v>0</v>
      </c>
      <c r="AV639" s="300" t="b">
        <v>0</v>
      </c>
      <c r="AW639" s="300" t="s">
        <v>1288</v>
      </c>
      <c r="AX639" s="300">
        <v>0</v>
      </c>
      <c r="AY639" s="300" t="s">
        <v>1288</v>
      </c>
      <c r="AZ639" s="300">
        <v>0</v>
      </c>
      <c r="BA639" s="300" t="b">
        <v>0</v>
      </c>
      <c r="BB639" s="300" t="b">
        <v>1</v>
      </c>
      <c r="BC639"/>
      <c r="BD639"/>
      <c r="BE639"/>
      <c r="BF639"/>
      <c r="BG639"/>
      <c r="BH639"/>
      <c r="BI639"/>
      <c r="BJ639"/>
      <c r="BK639"/>
      <c r="BL639"/>
      <c r="BM639"/>
      <c r="BN639"/>
      <c r="BO639"/>
      <c r="BP639"/>
      <c r="BQ639"/>
    </row>
    <row r="640" spans="5:69" ht="16.5" hidden="1" x14ac:dyDescent="0.3">
      <c r="E640" s="300" t="s">
        <v>760</v>
      </c>
      <c r="F640" s="300" t="s">
        <v>651</v>
      </c>
      <c r="G640" s="300">
        <v>20200101</v>
      </c>
      <c r="H640" s="300">
        <v>2020</v>
      </c>
      <c r="I640" s="300">
        <v>52</v>
      </c>
      <c r="J640" s="300">
        <v>2020</v>
      </c>
      <c r="K640" s="300">
        <v>180</v>
      </c>
      <c r="L640" s="300" t="s">
        <v>872</v>
      </c>
      <c r="M640" s="300" t="s">
        <v>486</v>
      </c>
      <c r="N640" s="300" t="s">
        <v>660</v>
      </c>
      <c r="O640" s="300" t="s">
        <v>762</v>
      </c>
      <c r="P640" s="300">
        <v>56</v>
      </c>
      <c r="Q640" s="300" t="s">
        <v>877</v>
      </c>
      <c r="R640" s="300" t="s">
        <v>878</v>
      </c>
      <c r="S640" s="300">
        <v>0</v>
      </c>
      <c r="T640" s="300" t="s">
        <v>763</v>
      </c>
      <c r="U640" s="300" t="s">
        <v>764</v>
      </c>
      <c r="V640" s="300" t="s">
        <v>1123</v>
      </c>
      <c r="W640" s="300" t="s">
        <v>766</v>
      </c>
      <c r="X640" s="300" t="b">
        <v>1</v>
      </c>
      <c r="Y640" s="300">
        <v>310530</v>
      </c>
      <c r="Z640" s="300" t="s">
        <v>1287</v>
      </c>
      <c r="AA640" s="300" t="s">
        <v>60</v>
      </c>
      <c r="AB640" s="300" t="s">
        <v>842</v>
      </c>
      <c r="AC640" s="300" t="s">
        <v>60</v>
      </c>
      <c r="AD640" s="300">
        <v>6</v>
      </c>
      <c r="AE640" s="300" t="b">
        <v>1</v>
      </c>
      <c r="AF640" s="300" t="s">
        <v>768</v>
      </c>
      <c r="AG640" s="300" t="s">
        <v>769</v>
      </c>
      <c r="AH640" s="300">
        <v>0</v>
      </c>
      <c r="AI640" s="300">
        <v>0</v>
      </c>
      <c r="AJ640" s="300" t="s">
        <v>770</v>
      </c>
      <c r="AK640" s="300">
        <v>8</v>
      </c>
      <c r="AL640" s="300" t="s">
        <v>814</v>
      </c>
      <c r="AM640" s="300">
        <v>4800</v>
      </c>
      <c r="AN640" s="300" t="b">
        <v>0</v>
      </c>
      <c r="AO640" s="300">
        <v>8</v>
      </c>
      <c r="AP640" s="300" t="s">
        <v>814</v>
      </c>
      <c r="AQ640" s="300">
        <v>4800</v>
      </c>
      <c r="AR640" s="300" t="b">
        <v>0</v>
      </c>
      <c r="AS640" s="300">
        <v>4800</v>
      </c>
      <c r="AT640" s="300" t="b">
        <v>0</v>
      </c>
      <c r="AU640" s="300">
        <v>0</v>
      </c>
      <c r="AV640" s="300" t="b">
        <v>0</v>
      </c>
      <c r="AW640" s="300" t="s">
        <v>1289</v>
      </c>
      <c r="AX640" s="300">
        <v>0</v>
      </c>
      <c r="AY640" s="300" t="s">
        <v>1289</v>
      </c>
      <c r="AZ640" s="300">
        <v>0</v>
      </c>
      <c r="BA640" s="300" t="b">
        <v>0</v>
      </c>
      <c r="BB640" s="300" t="b">
        <v>1</v>
      </c>
      <c r="BC640"/>
      <c r="BD640"/>
      <c r="BE640"/>
      <c r="BF640"/>
      <c r="BG640"/>
      <c r="BH640"/>
      <c r="BI640"/>
      <c r="BJ640"/>
      <c r="BK640"/>
      <c r="BL640"/>
      <c r="BM640"/>
      <c r="BN640"/>
      <c r="BO640"/>
      <c r="BP640"/>
      <c r="BQ640"/>
    </row>
    <row r="641" spans="5:69" ht="16.5" hidden="1" x14ac:dyDescent="0.3">
      <c r="E641" s="300" t="s">
        <v>760</v>
      </c>
      <c r="F641" s="300" t="s">
        <v>651</v>
      </c>
      <c r="G641" s="300">
        <v>20200101</v>
      </c>
      <c r="H641" s="300">
        <v>2020</v>
      </c>
      <c r="I641" s="300">
        <v>52</v>
      </c>
      <c r="J641" s="300">
        <v>2020</v>
      </c>
      <c r="K641" s="300">
        <v>180</v>
      </c>
      <c r="L641" s="300" t="s">
        <v>872</v>
      </c>
      <c r="M641" s="300" t="s">
        <v>486</v>
      </c>
      <c r="N641" s="300" t="s">
        <v>660</v>
      </c>
      <c r="O641" s="300" t="s">
        <v>762</v>
      </c>
      <c r="P641" s="300">
        <v>643</v>
      </c>
      <c r="Q641" s="300" t="s">
        <v>793</v>
      </c>
      <c r="R641" s="300" t="s">
        <v>794</v>
      </c>
      <c r="S641" s="300">
        <v>0</v>
      </c>
      <c r="T641" s="300" t="s">
        <v>763</v>
      </c>
      <c r="U641" s="300" t="s">
        <v>764</v>
      </c>
      <c r="V641" s="300" t="s">
        <v>1123</v>
      </c>
      <c r="W641" s="300" t="s">
        <v>766</v>
      </c>
      <c r="X641" s="300" t="b">
        <v>1</v>
      </c>
      <c r="Y641" s="300">
        <v>310530</v>
      </c>
      <c r="Z641" s="300" t="s">
        <v>1287</v>
      </c>
      <c r="AA641" s="300" t="s">
        <v>60</v>
      </c>
      <c r="AB641" s="300" t="s">
        <v>842</v>
      </c>
      <c r="AC641" s="300" t="s">
        <v>60</v>
      </c>
      <c r="AD641" s="300">
        <v>6</v>
      </c>
      <c r="AE641" s="300" t="b">
        <v>1</v>
      </c>
      <c r="AF641" s="300" t="s">
        <v>768</v>
      </c>
      <c r="AG641" s="300" t="s">
        <v>769</v>
      </c>
      <c r="AH641" s="300">
        <v>0</v>
      </c>
      <c r="AI641" s="300">
        <v>0</v>
      </c>
      <c r="AJ641" s="300" t="s">
        <v>770</v>
      </c>
      <c r="AK641" s="300">
        <v>8</v>
      </c>
      <c r="AL641" s="300" t="s">
        <v>814</v>
      </c>
      <c r="AM641" s="300">
        <v>396000</v>
      </c>
      <c r="AN641" s="300" t="b">
        <v>0</v>
      </c>
      <c r="AO641" s="300">
        <v>8</v>
      </c>
      <c r="AP641" s="300" t="s">
        <v>814</v>
      </c>
      <c r="AQ641" s="300">
        <v>396000</v>
      </c>
      <c r="AR641" s="300" t="b">
        <v>0</v>
      </c>
      <c r="AS641" s="300">
        <v>396000</v>
      </c>
      <c r="AT641" s="300" t="b">
        <v>0</v>
      </c>
      <c r="AU641" s="300">
        <v>0</v>
      </c>
      <c r="AV641" s="300" t="b">
        <v>0</v>
      </c>
      <c r="AW641" s="300" t="s">
        <v>1290</v>
      </c>
      <c r="AX641" s="300">
        <v>0</v>
      </c>
      <c r="AY641" s="300" t="s">
        <v>1290</v>
      </c>
      <c r="AZ641" s="300">
        <v>0</v>
      </c>
      <c r="BA641" s="300" t="b">
        <v>0</v>
      </c>
      <c r="BB641" s="300" t="b">
        <v>1</v>
      </c>
      <c r="BC641"/>
      <c r="BD641"/>
      <c r="BE641"/>
      <c r="BF641"/>
      <c r="BG641"/>
      <c r="BH641"/>
      <c r="BI641"/>
      <c r="BJ641"/>
      <c r="BK641"/>
      <c r="BL641"/>
      <c r="BM641"/>
      <c r="BN641"/>
      <c r="BO641"/>
      <c r="BP641"/>
      <c r="BQ641"/>
    </row>
    <row r="642" spans="5:69" ht="16.5" hidden="1" x14ac:dyDescent="0.3">
      <c r="E642" s="300" t="s">
        <v>760</v>
      </c>
      <c r="F642" s="300" t="s">
        <v>651</v>
      </c>
      <c r="G642" s="300">
        <v>20200101</v>
      </c>
      <c r="H642" s="300">
        <v>2020</v>
      </c>
      <c r="I642" s="300">
        <v>52</v>
      </c>
      <c r="J642" s="300">
        <v>2020</v>
      </c>
      <c r="K642" s="300">
        <v>562</v>
      </c>
      <c r="L642" s="300" t="s">
        <v>761</v>
      </c>
      <c r="M642" s="300" t="s">
        <v>451</v>
      </c>
      <c r="N642" s="300" t="s">
        <v>660</v>
      </c>
      <c r="O642" s="300" t="s">
        <v>762</v>
      </c>
      <c r="P642" s="300">
        <v>0</v>
      </c>
      <c r="Q642" s="300" t="s">
        <v>763</v>
      </c>
      <c r="R642" s="300" t="s">
        <v>764</v>
      </c>
      <c r="S642" s="300">
        <v>0</v>
      </c>
      <c r="T642" s="300" t="s">
        <v>763</v>
      </c>
      <c r="U642" s="300" t="s">
        <v>764</v>
      </c>
      <c r="V642" s="300" t="s">
        <v>873</v>
      </c>
      <c r="W642" s="300" t="s">
        <v>766</v>
      </c>
      <c r="X642" s="300" t="b">
        <v>1</v>
      </c>
      <c r="Y642" s="300">
        <v>310530</v>
      </c>
      <c r="Z642" s="300" t="s">
        <v>1287</v>
      </c>
      <c r="AA642" s="300" t="s">
        <v>60</v>
      </c>
      <c r="AB642" s="300" t="s">
        <v>842</v>
      </c>
      <c r="AC642" s="300" t="s">
        <v>60</v>
      </c>
      <c r="AD642" s="300">
        <v>6</v>
      </c>
      <c r="AE642" s="300" t="b">
        <v>1</v>
      </c>
      <c r="AF642" s="300" t="s">
        <v>768</v>
      </c>
      <c r="AG642" s="300" t="s">
        <v>769</v>
      </c>
      <c r="AH642" s="300">
        <v>0</v>
      </c>
      <c r="AI642" s="300">
        <v>0</v>
      </c>
      <c r="AJ642" s="300" t="s">
        <v>770</v>
      </c>
      <c r="AK642" s="300">
        <v>-1</v>
      </c>
      <c r="AL642" s="300" t="s">
        <v>771</v>
      </c>
      <c r="AM642" s="300">
        <v>0</v>
      </c>
      <c r="AN642" s="300" t="b">
        <v>1</v>
      </c>
      <c r="AO642" s="300">
        <v>8</v>
      </c>
      <c r="AP642" s="300" t="s">
        <v>814</v>
      </c>
      <c r="AQ642" s="300">
        <v>20000000</v>
      </c>
      <c r="AR642" s="300" t="b">
        <v>0</v>
      </c>
      <c r="AS642" s="300">
        <v>0</v>
      </c>
      <c r="AT642" s="300" t="b">
        <v>1</v>
      </c>
      <c r="AU642" s="300">
        <v>0</v>
      </c>
      <c r="AV642" s="300" t="b">
        <v>0</v>
      </c>
      <c r="AW642" s="300" t="s">
        <v>1168</v>
      </c>
      <c r="AX642" s="300">
        <v>0</v>
      </c>
      <c r="AY642" s="300" t="s">
        <v>1168</v>
      </c>
      <c r="AZ642" s="300">
        <v>6</v>
      </c>
      <c r="BA642" s="300" t="b">
        <v>0</v>
      </c>
      <c r="BB642" s="300" t="b">
        <v>1</v>
      </c>
      <c r="BC642"/>
      <c r="BD642"/>
      <c r="BE642"/>
      <c r="BF642"/>
      <c r="BG642"/>
      <c r="BH642"/>
      <c r="BI642"/>
      <c r="BJ642"/>
      <c r="BK642"/>
      <c r="BL642"/>
      <c r="BM642"/>
      <c r="BN642"/>
      <c r="BO642"/>
      <c r="BP642"/>
      <c r="BQ642"/>
    </row>
    <row r="643" spans="5:69" ht="16.5" hidden="1" x14ac:dyDescent="0.3">
      <c r="E643" s="300" t="s">
        <v>760</v>
      </c>
      <c r="F643" s="300" t="s">
        <v>651</v>
      </c>
      <c r="G643" s="300">
        <v>20200101</v>
      </c>
      <c r="H643" s="300">
        <v>2020</v>
      </c>
      <c r="I643" s="300">
        <v>52</v>
      </c>
      <c r="J643" s="300">
        <v>2020</v>
      </c>
      <c r="K643" s="300">
        <v>562</v>
      </c>
      <c r="L643" s="300" t="s">
        <v>761</v>
      </c>
      <c r="M643" s="300" t="s">
        <v>451</v>
      </c>
      <c r="N643" s="300" t="s">
        <v>660</v>
      </c>
      <c r="O643" s="300" t="s">
        <v>762</v>
      </c>
      <c r="P643" s="300">
        <v>842</v>
      </c>
      <c r="Q643" s="300" t="s">
        <v>809</v>
      </c>
      <c r="R643" s="300" t="s">
        <v>809</v>
      </c>
      <c r="S643" s="300">
        <v>0</v>
      </c>
      <c r="T643" s="300" t="s">
        <v>763</v>
      </c>
      <c r="U643" s="300" t="s">
        <v>764</v>
      </c>
      <c r="V643" s="300" t="s">
        <v>873</v>
      </c>
      <c r="W643" s="300" t="s">
        <v>766</v>
      </c>
      <c r="X643" s="300" t="b">
        <v>1</v>
      </c>
      <c r="Y643" s="300">
        <v>310530</v>
      </c>
      <c r="Z643" s="300" t="s">
        <v>1287</v>
      </c>
      <c r="AA643" s="300" t="s">
        <v>60</v>
      </c>
      <c r="AB643" s="300" t="s">
        <v>842</v>
      </c>
      <c r="AC643" s="300" t="s">
        <v>60</v>
      </c>
      <c r="AD643" s="300">
        <v>6</v>
      </c>
      <c r="AE643" s="300" t="b">
        <v>1</v>
      </c>
      <c r="AF643" s="300" t="s">
        <v>768</v>
      </c>
      <c r="AG643" s="300" t="s">
        <v>769</v>
      </c>
      <c r="AH643" s="300">
        <v>0</v>
      </c>
      <c r="AI643" s="300">
        <v>0</v>
      </c>
      <c r="AJ643" s="300" t="s">
        <v>770</v>
      </c>
      <c r="AK643" s="300">
        <v>-1</v>
      </c>
      <c r="AL643" s="300" t="s">
        <v>771</v>
      </c>
      <c r="AM643" s="300">
        <v>0</v>
      </c>
      <c r="AN643" s="300" t="b">
        <v>1</v>
      </c>
      <c r="AO643" s="300">
        <v>8</v>
      </c>
      <c r="AP643" s="300" t="s">
        <v>814</v>
      </c>
      <c r="AQ643" s="300">
        <v>20000000</v>
      </c>
      <c r="AR643" s="300" t="b">
        <v>0</v>
      </c>
      <c r="AS643" s="300">
        <v>0</v>
      </c>
      <c r="AT643" s="300" t="b">
        <v>1</v>
      </c>
      <c r="AU643" s="300">
        <v>0</v>
      </c>
      <c r="AV643" s="300" t="b">
        <v>0</v>
      </c>
      <c r="AW643" s="300" t="s">
        <v>1168</v>
      </c>
      <c r="AX643" s="300">
        <v>0</v>
      </c>
      <c r="AY643" s="300" t="s">
        <v>1168</v>
      </c>
      <c r="AZ643" s="300">
        <v>6</v>
      </c>
      <c r="BA643" s="300" t="b">
        <v>1</v>
      </c>
      <c r="BB643" s="300" t="b">
        <v>0</v>
      </c>
      <c r="BC643"/>
      <c r="BD643"/>
      <c r="BE643"/>
      <c r="BF643"/>
      <c r="BG643"/>
      <c r="BH643"/>
      <c r="BI643"/>
      <c r="BJ643"/>
      <c r="BK643"/>
      <c r="BL643"/>
      <c r="BM643"/>
      <c r="BN643"/>
      <c r="BO643"/>
      <c r="BP643"/>
      <c r="BQ643"/>
    </row>
    <row r="644" spans="5:69" ht="16.5" hidden="1" x14ac:dyDescent="0.3">
      <c r="E644" s="300" t="s">
        <v>760</v>
      </c>
      <c r="F644" s="300" t="s">
        <v>651</v>
      </c>
      <c r="G644" s="300">
        <v>20200101</v>
      </c>
      <c r="H644" s="300">
        <v>2020</v>
      </c>
      <c r="I644" s="300">
        <v>52</v>
      </c>
      <c r="J644" s="300">
        <v>2020</v>
      </c>
      <c r="K644" s="300">
        <v>180</v>
      </c>
      <c r="L644" s="300" t="s">
        <v>872</v>
      </c>
      <c r="M644" s="300" t="s">
        <v>486</v>
      </c>
      <c r="N644" s="300" t="s">
        <v>660</v>
      </c>
      <c r="O644" s="300" t="s">
        <v>762</v>
      </c>
      <c r="P644" s="300">
        <v>0</v>
      </c>
      <c r="Q644" s="300" t="s">
        <v>763</v>
      </c>
      <c r="R644" s="300" t="s">
        <v>764</v>
      </c>
      <c r="S644" s="300">
        <v>0</v>
      </c>
      <c r="T644" s="300" t="s">
        <v>763</v>
      </c>
      <c r="U644" s="300" t="s">
        <v>764</v>
      </c>
      <c r="V644" s="300" t="s">
        <v>1123</v>
      </c>
      <c r="W644" s="300" t="s">
        <v>766</v>
      </c>
      <c r="X644" s="300" t="b">
        <v>1</v>
      </c>
      <c r="Y644" s="300">
        <v>310540</v>
      </c>
      <c r="Z644" s="300" t="s">
        <v>1106</v>
      </c>
      <c r="AA644" s="300" t="s">
        <v>512</v>
      </c>
      <c r="AB644" s="300" t="s">
        <v>842</v>
      </c>
      <c r="AC644" s="300" t="s">
        <v>512</v>
      </c>
      <c r="AD644" s="300">
        <v>6</v>
      </c>
      <c r="AE644" s="300" t="b">
        <v>1</v>
      </c>
      <c r="AF644" s="300" t="s">
        <v>768</v>
      </c>
      <c r="AG644" s="300" t="s">
        <v>769</v>
      </c>
      <c r="AH644" s="300">
        <v>0</v>
      </c>
      <c r="AI644" s="300">
        <v>0</v>
      </c>
      <c r="AJ644" s="300" t="s">
        <v>770</v>
      </c>
      <c r="AK644" s="300">
        <v>8</v>
      </c>
      <c r="AL644" s="300" t="s">
        <v>814</v>
      </c>
      <c r="AM644" s="300">
        <v>35</v>
      </c>
      <c r="AN644" s="300" t="b">
        <v>0</v>
      </c>
      <c r="AO644" s="300">
        <v>8</v>
      </c>
      <c r="AP644" s="300" t="s">
        <v>814</v>
      </c>
      <c r="AQ644" s="300">
        <v>35</v>
      </c>
      <c r="AR644" s="300" t="b">
        <v>0</v>
      </c>
      <c r="AS644" s="300">
        <v>35</v>
      </c>
      <c r="AT644" s="300" t="b">
        <v>0</v>
      </c>
      <c r="AU644" s="300">
        <v>0</v>
      </c>
      <c r="AV644" s="300" t="b">
        <v>0</v>
      </c>
      <c r="AW644" s="300" t="s">
        <v>1291</v>
      </c>
      <c r="AX644" s="300">
        <v>0</v>
      </c>
      <c r="AY644" s="300" t="s">
        <v>1291</v>
      </c>
      <c r="AZ644" s="300">
        <v>0</v>
      </c>
      <c r="BA644" s="300" t="b">
        <v>0</v>
      </c>
      <c r="BB644" s="300" t="b">
        <v>1</v>
      </c>
      <c r="BC644"/>
      <c r="BD644"/>
      <c r="BE644"/>
      <c r="BF644"/>
      <c r="BG644"/>
      <c r="BH644"/>
      <c r="BI644"/>
      <c r="BJ644"/>
      <c r="BK644"/>
      <c r="BL644"/>
      <c r="BM644"/>
      <c r="BN644"/>
      <c r="BO644"/>
      <c r="BP644"/>
      <c r="BQ644"/>
    </row>
    <row r="645" spans="5:69" ht="16.5" hidden="1" x14ac:dyDescent="0.3">
      <c r="E645" s="300" t="s">
        <v>760</v>
      </c>
      <c r="F645" s="300" t="s">
        <v>651</v>
      </c>
      <c r="G645" s="300">
        <v>20200101</v>
      </c>
      <c r="H645" s="300">
        <v>2020</v>
      </c>
      <c r="I645" s="300">
        <v>52</v>
      </c>
      <c r="J645" s="300">
        <v>2020</v>
      </c>
      <c r="K645" s="300">
        <v>180</v>
      </c>
      <c r="L645" s="300" t="s">
        <v>872</v>
      </c>
      <c r="M645" s="300" t="s">
        <v>486</v>
      </c>
      <c r="N645" s="300" t="s">
        <v>660</v>
      </c>
      <c r="O645" s="300" t="s">
        <v>762</v>
      </c>
      <c r="P645" s="300">
        <v>894</v>
      </c>
      <c r="Q645" s="300" t="s">
        <v>943</v>
      </c>
      <c r="R645" s="300" t="s">
        <v>431</v>
      </c>
      <c r="S645" s="300">
        <v>0</v>
      </c>
      <c r="T645" s="300" t="s">
        <v>763</v>
      </c>
      <c r="U645" s="300" t="s">
        <v>764</v>
      </c>
      <c r="V645" s="300" t="s">
        <v>1123</v>
      </c>
      <c r="W645" s="300" t="s">
        <v>766</v>
      </c>
      <c r="X645" s="300" t="b">
        <v>1</v>
      </c>
      <c r="Y645" s="300">
        <v>310540</v>
      </c>
      <c r="Z645" s="300" t="s">
        <v>1106</v>
      </c>
      <c r="AA645" s="300" t="s">
        <v>512</v>
      </c>
      <c r="AB645" s="300" t="s">
        <v>842</v>
      </c>
      <c r="AC645" s="300" t="s">
        <v>512</v>
      </c>
      <c r="AD645" s="300">
        <v>6</v>
      </c>
      <c r="AE645" s="300" t="b">
        <v>1</v>
      </c>
      <c r="AF645" s="300" t="s">
        <v>768</v>
      </c>
      <c r="AG645" s="300" t="s">
        <v>769</v>
      </c>
      <c r="AH645" s="300">
        <v>0</v>
      </c>
      <c r="AI645" s="300">
        <v>0</v>
      </c>
      <c r="AJ645" s="300" t="s">
        <v>770</v>
      </c>
      <c r="AK645" s="300">
        <v>8</v>
      </c>
      <c r="AL645" s="300" t="s">
        <v>814</v>
      </c>
      <c r="AM645" s="300">
        <v>35</v>
      </c>
      <c r="AN645" s="300" t="b">
        <v>0</v>
      </c>
      <c r="AO645" s="300">
        <v>8</v>
      </c>
      <c r="AP645" s="300" t="s">
        <v>814</v>
      </c>
      <c r="AQ645" s="300">
        <v>35</v>
      </c>
      <c r="AR645" s="300" t="b">
        <v>0</v>
      </c>
      <c r="AS645" s="300">
        <v>35</v>
      </c>
      <c r="AT645" s="300" t="b">
        <v>0</v>
      </c>
      <c r="AU645" s="300">
        <v>0</v>
      </c>
      <c r="AV645" s="300" t="b">
        <v>0</v>
      </c>
      <c r="AW645" s="300" t="s">
        <v>1291</v>
      </c>
      <c r="AX645" s="300">
        <v>0</v>
      </c>
      <c r="AY645" s="300" t="s">
        <v>1291</v>
      </c>
      <c r="AZ645" s="300">
        <v>0</v>
      </c>
      <c r="BA645" s="300" t="b">
        <v>0</v>
      </c>
      <c r="BB645" s="300" t="b">
        <v>1</v>
      </c>
      <c r="BC645"/>
      <c r="BD645"/>
      <c r="BE645"/>
      <c r="BF645"/>
      <c r="BG645"/>
      <c r="BH645"/>
      <c r="BI645"/>
      <c r="BJ645"/>
      <c r="BK645"/>
      <c r="BL645"/>
      <c r="BM645"/>
      <c r="BN645"/>
      <c r="BO645"/>
      <c r="BP645"/>
      <c r="BQ645"/>
    </row>
    <row r="646" spans="5:69" ht="16.5" hidden="1" x14ac:dyDescent="0.3">
      <c r="E646" s="300" t="s">
        <v>760</v>
      </c>
      <c r="F646" s="300" t="s">
        <v>651</v>
      </c>
      <c r="G646" s="300">
        <v>20200101</v>
      </c>
      <c r="H646" s="300">
        <v>2020</v>
      </c>
      <c r="I646" s="300">
        <v>52</v>
      </c>
      <c r="J646" s="300">
        <v>2020</v>
      </c>
      <c r="K646" s="300">
        <v>562</v>
      </c>
      <c r="L646" s="300" t="s">
        <v>761</v>
      </c>
      <c r="M646" s="300" t="s">
        <v>451</v>
      </c>
      <c r="N646" s="300" t="s">
        <v>660</v>
      </c>
      <c r="O646" s="300" t="s">
        <v>762</v>
      </c>
      <c r="P646" s="300">
        <v>0</v>
      </c>
      <c r="Q646" s="300" t="s">
        <v>763</v>
      </c>
      <c r="R646" s="300" t="s">
        <v>764</v>
      </c>
      <c r="S646" s="300">
        <v>0</v>
      </c>
      <c r="T646" s="300" t="s">
        <v>763</v>
      </c>
      <c r="U646" s="300" t="s">
        <v>764</v>
      </c>
      <c r="V646" s="300" t="s">
        <v>873</v>
      </c>
      <c r="W646" s="300" t="s">
        <v>766</v>
      </c>
      <c r="X646" s="300" t="b">
        <v>1</v>
      </c>
      <c r="Y646" s="300">
        <v>310551</v>
      </c>
      <c r="Z646" s="300" t="s">
        <v>1108</v>
      </c>
      <c r="AA646" s="300" t="s">
        <v>541</v>
      </c>
      <c r="AB646" s="300" t="s">
        <v>84</v>
      </c>
      <c r="AC646" s="300" t="s">
        <v>84</v>
      </c>
      <c r="AD646" s="300">
        <v>6</v>
      </c>
      <c r="AE646" s="300" t="b">
        <v>1</v>
      </c>
      <c r="AF646" s="300" t="s">
        <v>768</v>
      </c>
      <c r="AG646" s="300" t="s">
        <v>769</v>
      </c>
      <c r="AH646" s="300">
        <v>0</v>
      </c>
      <c r="AI646" s="300">
        <v>0</v>
      </c>
      <c r="AJ646" s="300" t="s">
        <v>770</v>
      </c>
      <c r="AK646" s="300">
        <v>8</v>
      </c>
      <c r="AL646" s="300" t="s">
        <v>814</v>
      </c>
      <c r="AM646" s="300">
        <v>40000</v>
      </c>
      <c r="AN646" s="300" t="b">
        <v>0</v>
      </c>
      <c r="AO646" s="300">
        <v>8</v>
      </c>
      <c r="AP646" s="300" t="s">
        <v>814</v>
      </c>
      <c r="AQ646" s="300">
        <v>40000</v>
      </c>
      <c r="AR646" s="300" t="b">
        <v>0</v>
      </c>
      <c r="AS646" s="300">
        <v>40000</v>
      </c>
      <c r="AT646" s="300" t="b">
        <v>0</v>
      </c>
      <c r="AU646" s="300">
        <v>0</v>
      </c>
      <c r="AV646" s="300" t="b">
        <v>0</v>
      </c>
      <c r="AW646" s="300" t="s">
        <v>1277</v>
      </c>
      <c r="AX646" s="300">
        <v>0</v>
      </c>
      <c r="AY646" s="300" t="s">
        <v>1277</v>
      </c>
      <c r="AZ646" s="300">
        <v>0</v>
      </c>
      <c r="BA646" s="300" t="b">
        <v>0</v>
      </c>
      <c r="BB646" s="300" t="b">
        <v>1</v>
      </c>
      <c r="BC646"/>
      <c r="BD646"/>
      <c r="BE646"/>
      <c r="BF646"/>
      <c r="BG646"/>
      <c r="BH646"/>
      <c r="BI646"/>
      <c r="BJ646"/>
      <c r="BK646"/>
      <c r="BL646"/>
      <c r="BM646"/>
      <c r="BN646"/>
      <c r="BO646"/>
      <c r="BP646"/>
      <c r="BQ646"/>
    </row>
    <row r="647" spans="5:69" ht="16.5" hidden="1" x14ac:dyDescent="0.3">
      <c r="E647" s="300" t="s">
        <v>760</v>
      </c>
      <c r="F647" s="300" t="s">
        <v>651</v>
      </c>
      <c r="G647" s="300">
        <v>20200101</v>
      </c>
      <c r="H647" s="300">
        <v>2020</v>
      </c>
      <c r="I647" s="300">
        <v>52</v>
      </c>
      <c r="J647" s="300">
        <v>2020</v>
      </c>
      <c r="K647" s="300">
        <v>562</v>
      </c>
      <c r="L647" s="300" t="s">
        <v>761</v>
      </c>
      <c r="M647" s="300" t="s">
        <v>451</v>
      </c>
      <c r="N647" s="300" t="s">
        <v>660</v>
      </c>
      <c r="O647" s="300" t="s">
        <v>762</v>
      </c>
      <c r="P647" s="300">
        <v>768</v>
      </c>
      <c r="Q647" s="300" t="s">
        <v>807</v>
      </c>
      <c r="R647" s="300" t="s">
        <v>442</v>
      </c>
      <c r="S647" s="300">
        <v>0</v>
      </c>
      <c r="T647" s="300" t="s">
        <v>763</v>
      </c>
      <c r="U647" s="300" t="s">
        <v>764</v>
      </c>
      <c r="V647" s="300" t="s">
        <v>873</v>
      </c>
      <c r="W647" s="300" t="s">
        <v>766</v>
      </c>
      <c r="X647" s="300" t="b">
        <v>1</v>
      </c>
      <c r="Y647" s="300">
        <v>310551</v>
      </c>
      <c r="Z647" s="300" t="s">
        <v>1108</v>
      </c>
      <c r="AA647" s="300" t="s">
        <v>541</v>
      </c>
      <c r="AB647" s="300" t="s">
        <v>84</v>
      </c>
      <c r="AC647" s="300" t="s">
        <v>84</v>
      </c>
      <c r="AD647" s="300">
        <v>6</v>
      </c>
      <c r="AE647" s="300" t="b">
        <v>1</v>
      </c>
      <c r="AF647" s="300" t="s">
        <v>768</v>
      </c>
      <c r="AG647" s="300" t="s">
        <v>769</v>
      </c>
      <c r="AH647" s="300">
        <v>0</v>
      </c>
      <c r="AI647" s="300">
        <v>0</v>
      </c>
      <c r="AJ647" s="300" t="s">
        <v>770</v>
      </c>
      <c r="AK647" s="300">
        <v>8</v>
      </c>
      <c r="AL647" s="300" t="s">
        <v>814</v>
      </c>
      <c r="AM647" s="300">
        <v>40000</v>
      </c>
      <c r="AN647" s="300" t="b">
        <v>0</v>
      </c>
      <c r="AO647" s="300">
        <v>8</v>
      </c>
      <c r="AP647" s="300" t="s">
        <v>814</v>
      </c>
      <c r="AQ647" s="300">
        <v>40000</v>
      </c>
      <c r="AR647" s="300" t="b">
        <v>0</v>
      </c>
      <c r="AS647" s="300">
        <v>40000</v>
      </c>
      <c r="AT647" s="300" t="b">
        <v>0</v>
      </c>
      <c r="AU647" s="300">
        <v>0</v>
      </c>
      <c r="AV647" s="300" t="b">
        <v>0</v>
      </c>
      <c r="AW647" s="300" t="s">
        <v>1277</v>
      </c>
      <c r="AX647" s="300">
        <v>0</v>
      </c>
      <c r="AY647" s="300" t="s">
        <v>1277</v>
      </c>
      <c r="AZ647" s="300">
        <v>0</v>
      </c>
      <c r="BA647" s="300" t="b">
        <v>1</v>
      </c>
      <c r="BB647" s="300" t="b">
        <v>0</v>
      </c>
      <c r="BC647"/>
      <c r="BD647"/>
      <c r="BE647"/>
      <c r="BF647"/>
      <c r="BG647"/>
      <c r="BH647"/>
      <c r="BI647"/>
      <c r="BJ647"/>
      <c r="BK647"/>
      <c r="BL647"/>
      <c r="BM647"/>
      <c r="BN647"/>
      <c r="BO647"/>
      <c r="BP647"/>
      <c r="BQ647"/>
    </row>
    <row r="648" spans="5:69" ht="16.5" hidden="1" x14ac:dyDescent="0.3">
      <c r="E648" s="300" t="s">
        <v>760</v>
      </c>
      <c r="F648" s="300" t="s">
        <v>651</v>
      </c>
      <c r="G648" s="300">
        <v>20200101</v>
      </c>
      <c r="H648" s="300">
        <v>2020</v>
      </c>
      <c r="I648" s="300">
        <v>52</v>
      </c>
      <c r="J648" s="300">
        <v>2020</v>
      </c>
      <c r="K648" s="300">
        <v>180</v>
      </c>
      <c r="L648" s="300" t="s">
        <v>872</v>
      </c>
      <c r="M648" s="300" t="s">
        <v>486</v>
      </c>
      <c r="N648" s="300" t="s">
        <v>660</v>
      </c>
      <c r="O648" s="300" t="s">
        <v>762</v>
      </c>
      <c r="P648" s="300">
        <v>0</v>
      </c>
      <c r="Q648" s="300" t="s">
        <v>763</v>
      </c>
      <c r="R648" s="300" t="s">
        <v>764</v>
      </c>
      <c r="S648" s="300">
        <v>0</v>
      </c>
      <c r="T648" s="300" t="s">
        <v>763</v>
      </c>
      <c r="U648" s="300" t="s">
        <v>764</v>
      </c>
      <c r="V648" s="300" t="s">
        <v>1123</v>
      </c>
      <c r="W648" s="300" t="s">
        <v>766</v>
      </c>
      <c r="X648" s="300" t="b">
        <v>1</v>
      </c>
      <c r="Y648" s="300">
        <v>310559</v>
      </c>
      <c r="Z648" s="300" t="s">
        <v>1292</v>
      </c>
      <c r="AA648" s="300" t="s">
        <v>541</v>
      </c>
      <c r="AB648" s="300" t="s">
        <v>84</v>
      </c>
      <c r="AC648" s="300" t="s">
        <v>84</v>
      </c>
      <c r="AD648" s="300">
        <v>6</v>
      </c>
      <c r="AE648" s="300" t="b">
        <v>1</v>
      </c>
      <c r="AF648" s="300" t="s">
        <v>768</v>
      </c>
      <c r="AG648" s="300" t="s">
        <v>769</v>
      </c>
      <c r="AH648" s="300">
        <v>0</v>
      </c>
      <c r="AI648" s="300">
        <v>0</v>
      </c>
      <c r="AJ648" s="300" t="s">
        <v>770</v>
      </c>
      <c r="AK648" s="300">
        <v>8</v>
      </c>
      <c r="AL648" s="300" t="s">
        <v>814</v>
      </c>
      <c r="AM648" s="300">
        <v>23955</v>
      </c>
      <c r="AN648" s="300" t="b">
        <v>0</v>
      </c>
      <c r="AO648" s="300">
        <v>8</v>
      </c>
      <c r="AP648" s="300" t="s">
        <v>814</v>
      </c>
      <c r="AQ648" s="300">
        <v>23955</v>
      </c>
      <c r="AR648" s="300" t="b">
        <v>0</v>
      </c>
      <c r="AS648" s="300">
        <v>23955</v>
      </c>
      <c r="AT648" s="300" t="b">
        <v>0</v>
      </c>
      <c r="AU648" s="300">
        <v>0</v>
      </c>
      <c r="AV648" s="300" t="b">
        <v>0</v>
      </c>
      <c r="AW648" s="300" t="s">
        <v>1293</v>
      </c>
      <c r="AX648" s="300">
        <v>0</v>
      </c>
      <c r="AY648" s="300" t="s">
        <v>1293</v>
      </c>
      <c r="AZ648" s="300">
        <v>0</v>
      </c>
      <c r="BA648" s="300" t="b">
        <v>0</v>
      </c>
      <c r="BB648" s="300" t="b">
        <v>1</v>
      </c>
      <c r="BC648"/>
      <c r="BD648"/>
      <c r="BE648"/>
      <c r="BF648"/>
      <c r="BG648"/>
      <c r="BH648"/>
      <c r="BI648"/>
      <c r="BJ648"/>
      <c r="BK648"/>
      <c r="BL648"/>
      <c r="BM648"/>
      <c r="BN648"/>
      <c r="BO648"/>
      <c r="BP648"/>
      <c r="BQ648"/>
    </row>
    <row r="649" spans="5:69" ht="16.5" hidden="1" x14ac:dyDescent="0.3">
      <c r="E649" s="300" t="s">
        <v>760</v>
      </c>
      <c r="F649" s="300" t="s">
        <v>651</v>
      </c>
      <c r="G649" s="300">
        <v>20200101</v>
      </c>
      <c r="H649" s="300">
        <v>2020</v>
      </c>
      <c r="I649" s="300">
        <v>52</v>
      </c>
      <c r="J649" s="300">
        <v>2020</v>
      </c>
      <c r="K649" s="300">
        <v>180</v>
      </c>
      <c r="L649" s="300" t="s">
        <v>872</v>
      </c>
      <c r="M649" s="300" t="s">
        <v>486</v>
      </c>
      <c r="N649" s="300" t="s">
        <v>660</v>
      </c>
      <c r="O649" s="300" t="s">
        <v>762</v>
      </c>
      <c r="P649" s="300">
        <v>156</v>
      </c>
      <c r="Q649" s="300" t="s">
        <v>773</v>
      </c>
      <c r="R649" s="300" t="s">
        <v>774</v>
      </c>
      <c r="S649" s="300">
        <v>0</v>
      </c>
      <c r="T649" s="300" t="s">
        <v>763</v>
      </c>
      <c r="U649" s="300" t="s">
        <v>764</v>
      </c>
      <c r="V649" s="300" t="s">
        <v>1123</v>
      </c>
      <c r="W649" s="300" t="s">
        <v>766</v>
      </c>
      <c r="X649" s="300" t="b">
        <v>1</v>
      </c>
      <c r="Y649" s="300">
        <v>310559</v>
      </c>
      <c r="Z649" s="300" t="s">
        <v>1292</v>
      </c>
      <c r="AA649" s="300" t="s">
        <v>541</v>
      </c>
      <c r="AB649" s="300" t="s">
        <v>84</v>
      </c>
      <c r="AC649" s="300" t="s">
        <v>84</v>
      </c>
      <c r="AD649" s="300">
        <v>6</v>
      </c>
      <c r="AE649" s="300" t="b">
        <v>1</v>
      </c>
      <c r="AF649" s="300" t="s">
        <v>768</v>
      </c>
      <c r="AG649" s="300" t="s">
        <v>769</v>
      </c>
      <c r="AH649" s="300">
        <v>0</v>
      </c>
      <c r="AI649" s="300">
        <v>0</v>
      </c>
      <c r="AJ649" s="300" t="s">
        <v>770</v>
      </c>
      <c r="AK649" s="300">
        <v>8</v>
      </c>
      <c r="AL649" s="300" t="s">
        <v>814</v>
      </c>
      <c r="AM649" s="300">
        <v>11955</v>
      </c>
      <c r="AN649" s="300" t="b">
        <v>0</v>
      </c>
      <c r="AO649" s="300">
        <v>8</v>
      </c>
      <c r="AP649" s="300" t="s">
        <v>814</v>
      </c>
      <c r="AQ649" s="300">
        <v>11955</v>
      </c>
      <c r="AR649" s="300" t="b">
        <v>0</v>
      </c>
      <c r="AS649" s="300">
        <v>11955</v>
      </c>
      <c r="AT649" s="300" t="b">
        <v>0</v>
      </c>
      <c r="AU649" s="300">
        <v>0</v>
      </c>
      <c r="AV649" s="300" t="b">
        <v>0</v>
      </c>
      <c r="AW649" s="300" t="s">
        <v>1294</v>
      </c>
      <c r="AX649" s="300">
        <v>0</v>
      </c>
      <c r="AY649" s="300" t="s">
        <v>1294</v>
      </c>
      <c r="AZ649" s="300">
        <v>0</v>
      </c>
      <c r="BA649" s="300" t="b">
        <v>0</v>
      </c>
      <c r="BB649" s="300" t="b">
        <v>1</v>
      </c>
      <c r="BC649"/>
      <c r="BD649"/>
      <c r="BE649"/>
      <c r="BF649"/>
      <c r="BG649"/>
      <c r="BH649"/>
      <c r="BI649"/>
      <c r="BJ649"/>
      <c r="BK649"/>
      <c r="BL649"/>
      <c r="BM649"/>
      <c r="BN649"/>
      <c r="BO649"/>
      <c r="BP649"/>
      <c r="BQ649"/>
    </row>
    <row r="650" spans="5:69" ht="16.5" hidden="1" x14ac:dyDescent="0.3">
      <c r="E650" s="300" t="s">
        <v>760</v>
      </c>
      <c r="F650" s="300" t="s">
        <v>651</v>
      </c>
      <c r="G650" s="300">
        <v>20200101</v>
      </c>
      <c r="H650" s="300">
        <v>2020</v>
      </c>
      <c r="I650" s="300">
        <v>52</v>
      </c>
      <c r="J650" s="300">
        <v>2020</v>
      </c>
      <c r="K650" s="300">
        <v>180</v>
      </c>
      <c r="L650" s="300" t="s">
        <v>872</v>
      </c>
      <c r="M650" s="300" t="s">
        <v>486</v>
      </c>
      <c r="N650" s="300" t="s">
        <v>660</v>
      </c>
      <c r="O650" s="300" t="s">
        <v>762</v>
      </c>
      <c r="P650" s="300">
        <v>710</v>
      </c>
      <c r="Q650" s="300" t="s">
        <v>917</v>
      </c>
      <c r="R650" s="300" t="s">
        <v>425</v>
      </c>
      <c r="S650" s="300">
        <v>0</v>
      </c>
      <c r="T650" s="300" t="s">
        <v>763</v>
      </c>
      <c r="U650" s="300" t="s">
        <v>764</v>
      </c>
      <c r="V650" s="300" t="s">
        <v>1123</v>
      </c>
      <c r="W650" s="300" t="s">
        <v>766</v>
      </c>
      <c r="X650" s="300" t="b">
        <v>1</v>
      </c>
      <c r="Y650" s="300">
        <v>310559</v>
      </c>
      <c r="Z650" s="300" t="s">
        <v>1292</v>
      </c>
      <c r="AA650" s="300" t="s">
        <v>541</v>
      </c>
      <c r="AB650" s="300" t="s">
        <v>84</v>
      </c>
      <c r="AC650" s="300" t="s">
        <v>84</v>
      </c>
      <c r="AD650" s="300">
        <v>6</v>
      </c>
      <c r="AE650" s="300" t="b">
        <v>1</v>
      </c>
      <c r="AF650" s="300" t="s">
        <v>768</v>
      </c>
      <c r="AG650" s="300" t="s">
        <v>769</v>
      </c>
      <c r="AH650" s="300">
        <v>0</v>
      </c>
      <c r="AI650" s="300">
        <v>0</v>
      </c>
      <c r="AJ650" s="300" t="s">
        <v>770</v>
      </c>
      <c r="AK650" s="300">
        <v>8</v>
      </c>
      <c r="AL650" s="300" t="s">
        <v>814</v>
      </c>
      <c r="AM650" s="300">
        <v>12000</v>
      </c>
      <c r="AN650" s="300" t="b">
        <v>0</v>
      </c>
      <c r="AO650" s="300">
        <v>8</v>
      </c>
      <c r="AP650" s="300" t="s">
        <v>814</v>
      </c>
      <c r="AQ650" s="300">
        <v>12000</v>
      </c>
      <c r="AR650" s="300" t="b">
        <v>0</v>
      </c>
      <c r="AS650" s="300">
        <v>12000</v>
      </c>
      <c r="AT650" s="300" t="b">
        <v>0</v>
      </c>
      <c r="AU650" s="300">
        <v>0</v>
      </c>
      <c r="AV650" s="300" t="b">
        <v>0</v>
      </c>
      <c r="AW650" s="300" t="s">
        <v>1295</v>
      </c>
      <c r="AX650" s="300">
        <v>0</v>
      </c>
      <c r="AY650" s="300" t="s">
        <v>1295</v>
      </c>
      <c r="AZ650" s="300">
        <v>0</v>
      </c>
      <c r="BA650" s="300" t="b">
        <v>0</v>
      </c>
      <c r="BB650" s="300" t="b">
        <v>1</v>
      </c>
      <c r="BC650"/>
      <c r="BD650"/>
      <c r="BE650"/>
      <c r="BF650"/>
      <c r="BG650"/>
      <c r="BH650"/>
      <c r="BI650"/>
      <c r="BJ650"/>
      <c r="BK650"/>
      <c r="BL650"/>
      <c r="BM650"/>
      <c r="BN650"/>
      <c r="BO650"/>
      <c r="BP650"/>
      <c r="BQ650"/>
    </row>
    <row r="651" spans="5:69" ht="16.5" hidden="1" x14ac:dyDescent="0.3">
      <c r="E651" s="300" t="s">
        <v>760</v>
      </c>
      <c r="F651" s="300" t="s">
        <v>651</v>
      </c>
      <c r="G651" s="300">
        <v>20200101</v>
      </c>
      <c r="H651" s="300">
        <v>2020</v>
      </c>
      <c r="I651" s="300">
        <v>52</v>
      </c>
      <c r="J651" s="300">
        <v>2020</v>
      </c>
      <c r="K651" s="300">
        <v>180</v>
      </c>
      <c r="L651" s="300" t="s">
        <v>872</v>
      </c>
      <c r="M651" s="300" t="s">
        <v>486</v>
      </c>
      <c r="N651" s="300" t="s">
        <v>660</v>
      </c>
      <c r="O651" s="300" t="s">
        <v>762</v>
      </c>
      <c r="P651" s="300">
        <v>0</v>
      </c>
      <c r="Q651" s="300" t="s">
        <v>763</v>
      </c>
      <c r="R651" s="300" t="s">
        <v>764</v>
      </c>
      <c r="S651" s="300">
        <v>0</v>
      </c>
      <c r="T651" s="300" t="s">
        <v>763</v>
      </c>
      <c r="U651" s="300" t="s">
        <v>764</v>
      </c>
      <c r="V651" s="300" t="s">
        <v>1123</v>
      </c>
      <c r="W651" s="300" t="s">
        <v>766</v>
      </c>
      <c r="X651" s="300" t="b">
        <v>1</v>
      </c>
      <c r="Y651" s="300">
        <v>310560</v>
      </c>
      <c r="Z651" s="300" t="s">
        <v>1112</v>
      </c>
      <c r="AA651" s="300" t="s">
        <v>542</v>
      </c>
      <c r="AB651" s="300" t="s">
        <v>84</v>
      </c>
      <c r="AC651" s="300" t="s">
        <v>84</v>
      </c>
      <c r="AD651" s="300">
        <v>6</v>
      </c>
      <c r="AE651" s="300" t="b">
        <v>1</v>
      </c>
      <c r="AF651" s="300" t="s">
        <v>768</v>
      </c>
      <c r="AG651" s="300" t="s">
        <v>769</v>
      </c>
      <c r="AH651" s="300">
        <v>0</v>
      </c>
      <c r="AI651" s="300">
        <v>0</v>
      </c>
      <c r="AJ651" s="300" t="s">
        <v>770</v>
      </c>
      <c r="AK651" s="300">
        <v>8</v>
      </c>
      <c r="AL651" s="300" t="s">
        <v>814</v>
      </c>
      <c r="AM651" s="300">
        <v>250</v>
      </c>
      <c r="AN651" s="300" t="b">
        <v>0</v>
      </c>
      <c r="AO651" s="300">
        <v>8</v>
      </c>
      <c r="AP651" s="300" t="s">
        <v>814</v>
      </c>
      <c r="AQ651" s="300">
        <v>250</v>
      </c>
      <c r="AR651" s="300" t="b">
        <v>0</v>
      </c>
      <c r="AS651" s="300">
        <v>250</v>
      </c>
      <c r="AT651" s="300" t="b">
        <v>0</v>
      </c>
      <c r="AU651" s="300">
        <v>0</v>
      </c>
      <c r="AV651" s="300" t="b">
        <v>0</v>
      </c>
      <c r="AW651" s="300" t="s">
        <v>1296</v>
      </c>
      <c r="AX651" s="300">
        <v>0</v>
      </c>
      <c r="AY651" s="300" t="s">
        <v>1296</v>
      </c>
      <c r="AZ651" s="300">
        <v>0</v>
      </c>
      <c r="BA651" s="300" t="b">
        <v>0</v>
      </c>
      <c r="BB651" s="300" t="b">
        <v>1</v>
      </c>
      <c r="BC651"/>
      <c r="BD651"/>
      <c r="BE651"/>
      <c r="BF651"/>
      <c r="BG651"/>
      <c r="BH651"/>
      <c r="BI651"/>
      <c r="BJ651"/>
      <c r="BK651"/>
      <c r="BL651"/>
      <c r="BM651"/>
      <c r="BN651"/>
      <c r="BO651"/>
      <c r="BP651"/>
      <c r="BQ651"/>
    </row>
    <row r="652" spans="5:69" ht="16.5" hidden="1" x14ac:dyDescent="0.3">
      <c r="E652" s="300" t="s">
        <v>760</v>
      </c>
      <c r="F652" s="300" t="s">
        <v>651</v>
      </c>
      <c r="G652" s="300">
        <v>20200101</v>
      </c>
      <c r="H652" s="300">
        <v>2020</v>
      </c>
      <c r="I652" s="300">
        <v>52</v>
      </c>
      <c r="J652" s="300">
        <v>2020</v>
      </c>
      <c r="K652" s="300">
        <v>180</v>
      </c>
      <c r="L652" s="300" t="s">
        <v>872</v>
      </c>
      <c r="M652" s="300" t="s">
        <v>486</v>
      </c>
      <c r="N652" s="300" t="s">
        <v>660</v>
      </c>
      <c r="O652" s="300" t="s">
        <v>762</v>
      </c>
      <c r="P652" s="300">
        <v>710</v>
      </c>
      <c r="Q652" s="300" t="s">
        <v>917</v>
      </c>
      <c r="R652" s="300" t="s">
        <v>425</v>
      </c>
      <c r="S652" s="300">
        <v>0</v>
      </c>
      <c r="T652" s="300" t="s">
        <v>763</v>
      </c>
      <c r="U652" s="300" t="s">
        <v>764</v>
      </c>
      <c r="V652" s="300" t="s">
        <v>1123</v>
      </c>
      <c r="W652" s="300" t="s">
        <v>766</v>
      </c>
      <c r="X652" s="300" t="b">
        <v>1</v>
      </c>
      <c r="Y652" s="300">
        <v>310560</v>
      </c>
      <c r="Z652" s="300" t="s">
        <v>1112</v>
      </c>
      <c r="AA652" s="300" t="s">
        <v>542</v>
      </c>
      <c r="AB652" s="300" t="s">
        <v>84</v>
      </c>
      <c r="AC652" s="300" t="s">
        <v>84</v>
      </c>
      <c r="AD652" s="300">
        <v>6</v>
      </c>
      <c r="AE652" s="300" t="b">
        <v>1</v>
      </c>
      <c r="AF652" s="300" t="s">
        <v>768</v>
      </c>
      <c r="AG652" s="300" t="s">
        <v>769</v>
      </c>
      <c r="AH652" s="300">
        <v>0</v>
      </c>
      <c r="AI652" s="300">
        <v>0</v>
      </c>
      <c r="AJ652" s="300" t="s">
        <v>770</v>
      </c>
      <c r="AK652" s="300">
        <v>8</v>
      </c>
      <c r="AL652" s="300" t="s">
        <v>814</v>
      </c>
      <c r="AM652" s="300">
        <v>250</v>
      </c>
      <c r="AN652" s="300" t="b">
        <v>0</v>
      </c>
      <c r="AO652" s="300">
        <v>8</v>
      </c>
      <c r="AP652" s="300" t="s">
        <v>814</v>
      </c>
      <c r="AQ652" s="300">
        <v>250</v>
      </c>
      <c r="AR652" s="300" t="b">
        <v>0</v>
      </c>
      <c r="AS652" s="300">
        <v>250</v>
      </c>
      <c r="AT652" s="300" t="b">
        <v>0</v>
      </c>
      <c r="AU652" s="300">
        <v>0</v>
      </c>
      <c r="AV652" s="300" t="b">
        <v>0</v>
      </c>
      <c r="AW652" s="300" t="s">
        <v>1296</v>
      </c>
      <c r="AX652" s="300">
        <v>0</v>
      </c>
      <c r="AY652" s="300" t="s">
        <v>1296</v>
      </c>
      <c r="AZ652" s="300">
        <v>0</v>
      </c>
      <c r="BA652" s="300" t="b">
        <v>0</v>
      </c>
      <c r="BB652" s="300" t="b">
        <v>1</v>
      </c>
      <c r="BC652"/>
      <c r="BD652"/>
      <c r="BE652"/>
      <c r="BF652"/>
      <c r="BG652"/>
      <c r="BH652"/>
      <c r="BI652"/>
      <c r="BJ652"/>
      <c r="BK652"/>
      <c r="BL652"/>
      <c r="BM652"/>
      <c r="BN652"/>
      <c r="BO652"/>
      <c r="BP652"/>
      <c r="BQ652"/>
    </row>
    <row r="653" spans="5:69" ht="16.5" hidden="1" x14ac:dyDescent="0.3">
      <c r="E653" s="300" t="s">
        <v>760</v>
      </c>
      <c r="F653" s="300" t="s">
        <v>651</v>
      </c>
      <c r="G653" s="300">
        <v>20200101</v>
      </c>
      <c r="H653" s="300">
        <v>2020</v>
      </c>
      <c r="I653" s="300">
        <v>52</v>
      </c>
      <c r="J653" s="300">
        <v>2020</v>
      </c>
      <c r="K653" s="300">
        <v>180</v>
      </c>
      <c r="L653" s="300" t="s">
        <v>872</v>
      </c>
      <c r="M653" s="300" t="s">
        <v>486</v>
      </c>
      <c r="N653" s="300" t="s">
        <v>660</v>
      </c>
      <c r="O653" s="300" t="s">
        <v>762</v>
      </c>
      <c r="P653" s="300">
        <v>0</v>
      </c>
      <c r="Q653" s="300" t="s">
        <v>763</v>
      </c>
      <c r="R653" s="300" t="s">
        <v>764</v>
      </c>
      <c r="S653" s="300">
        <v>0</v>
      </c>
      <c r="T653" s="300" t="s">
        <v>763</v>
      </c>
      <c r="U653" s="300" t="s">
        <v>764</v>
      </c>
      <c r="V653" s="300" t="s">
        <v>1123</v>
      </c>
      <c r="W653" s="300" t="s">
        <v>766</v>
      </c>
      <c r="X653" s="300" t="b">
        <v>1</v>
      </c>
      <c r="Y653" s="300">
        <v>310590</v>
      </c>
      <c r="Z653" s="300" t="s">
        <v>868</v>
      </c>
      <c r="AA653" s="300" t="s">
        <v>540</v>
      </c>
      <c r="AB653" s="300" t="s">
        <v>84</v>
      </c>
      <c r="AC653" s="300" t="s">
        <v>84</v>
      </c>
      <c r="AD653" s="300">
        <v>6</v>
      </c>
      <c r="AE653" s="300" t="b">
        <v>1</v>
      </c>
      <c r="AF653" s="300" t="s">
        <v>768</v>
      </c>
      <c r="AG653" s="300" t="s">
        <v>769</v>
      </c>
      <c r="AH653" s="300">
        <v>0</v>
      </c>
      <c r="AI653" s="300">
        <v>0</v>
      </c>
      <c r="AJ653" s="300" t="s">
        <v>770</v>
      </c>
      <c r="AK653" s="300">
        <v>8</v>
      </c>
      <c r="AL653" s="300" t="s">
        <v>814</v>
      </c>
      <c r="AM653" s="300">
        <v>167926</v>
      </c>
      <c r="AN653" s="300" t="b">
        <v>0</v>
      </c>
      <c r="AO653" s="300">
        <v>8</v>
      </c>
      <c r="AP653" s="300" t="s">
        <v>814</v>
      </c>
      <c r="AQ653" s="300">
        <v>167926</v>
      </c>
      <c r="AR653" s="300" t="b">
        <v>0</v>
      </c>
      <c r="AS653" s="300">
        <v>167926</v>
      </c>
      <c r="AT653" s="300" t="b">
        <v>0</v>
      </c>
      <c r="AU653" s="300">
        <v>0</v>
      </c>
      <c r="AV653" s="300" t="b">
        <v>0</v>
      </c>
      <c r="AW653" s="300" t="s">
        <v>1297</v>
      </c>
      <c r="AX653" s="300">
        <v>0</v>
      </c>
      <c r="AY653" s="300" t="s">
        <v>1297</v>
      </c>
      <c r="AZ653" s="300">
        <v>0</v>
      </c>
      <c r="BA653" s="300" t="b">
        <v>0</v>
      </c>
      <c r="BB653" s="300" t="b">
        <v>1</v>
      </c>
      <c r="BC653"/>
      <c r="BD653"/>
      <c r="BE653"/>
      <c r="BF653"/>
      <c r="BG653"/>
      <c r="BH653"/>
      <c r="BI653"/>
      <c r="BJ653"/>
      <c r="BK653"/>
      <c r="BL653"/>
      <c r="BM653"/>
      <c r="BN653"/>
      <c r="BO653"/>
      <c r="BP653"/>
      <c r="BQ653"/>
    </row>
    <row r="654" spans="5:69" ht="16.5" hidden="1" x14ac:dyDescent="0.3">
      <c r="E654" s="300" t="s">
        <v>760</v>
      </c>
      <c r="F654" s="300" t="s">
        <v>651</v>
      </c>
      <c r="G654" s="300">
        <v>20200101</v>
      </c>
      <c r="H654" s="300">
        <v>2020</v>
      </c>
      <c r="I654" s="300">
        <v>52</v>
      </c>
      <c r="J654" s="300">
        <v>2020</v>
      </c>
      <c r="K654" s="300">
        <v>180</v>
      </c>
      <c r="L654" s="300" t="s">
        <v>872</v>
      </c>
      <c r="M654" s="300" t="s">
        <v>486</v>
      </c>
      <c r="N654" s="300" t="s">
        <v>660</v>
      </c>
      <c r="O654" s="300" t="s">
        <v>762</v>
      </c>
      <c r="P654" s="300">
        <v>56</v>
      </c>
      <c r="Q654" s="300" t="s">
        <v>877</v>
      </c>
      <c r="R654" s="300" t="s">
        <v>878</v>
      </c>
      <c r="S654" s="300">
        <v>0</v>
      </c>
      <c r="T654" s="300" t="s">
        <v>763</v>
      </c>
      <c r="U654" s="300" t="s">
        <v>764</v>
      </c>
      <c r="V654" s="300" t="s">
        <v>1123</v>
      </c>
      <c r="W654" s="300" t="s">
        <v>766</v>
      </c>
      <c r="X654" s="300" t="b">
        <v>1</v>
      </c>
      <c r="Y654" s="300">
        <v>310590</v>
      </c>
      <c r="Z654" s="300" t="s">
        <v>868</v>
      </c>
      <c r="AA654" s="300" t="s">
        <v>540</v>
      </c>
      <c r="AB654" s="300" t="s">
        <v>84</v>
      </c>
      <c r="AC654" s="300" t="s">
        <v>84</v>
      </c>
      <c r="AD654" s="300">
        <v>6</v>
      </c>
      <c r="AE654" s="300" t="b">
        <v>1</v>
      </c>
      <c r="AF654" s="300" t="s">
        <v>768</v>
      </c>
      <c r="AG654" s="300" t="s">
        <v>769</v>
      </c>
      <c r="AH654" s="300">
        <v>0</v>
      </c>
      <c r="AI654" s="300">
        <v>0</v>
      </c>
      <c r="AJ654" s="300" t="s">
        <v>770</v>
      </c>
      <c r="AK654" s="300">
        <v>8</v>
      </c>
      <c r="AL654" s="300" t="s">
        <v>814</v>
      </c>
      <c r="AM654" s="300">
        <v>2053</v>
      </c>
      <c r="AN654" s="300" t="b">
        <v>0</v>
      </c>
      <c r="AO654" s="300">
        <v>8</v>
      </c>
      <c r="AP654" s="300" t="s">
        <v>814</v>
      </c>
      <c r="AQ654" s="300">
        <v>2053</v>
      </c>
      <c r="AR654" s="300" t="b">
        <v>0</v>
      </c>
      <c r="AS654" s="300">
        <v>2053</v>
      </c>
      <c r="AT654" s="300" t="b">
        <v>0</v>
      </c>
      <c r="AU654" s="300">
        <v>0</v>
      </c>
      <c r="AV654" s="300" t="b">
        <v>0</v>
      </c>
      <c r="AW654" s="300" t="s">
        <v>1298</v>
      </c>
      <c r="AX654" s="300">
        <v>0</v>
      </c>
      <c r="AY654" s="300" t="s">
        <v>1298</v>
      </c>
      <c r="AZ654" s="300">
        <v>0</v>
      </c>
      <c r="BA654" s="300" t="b">
        <v>0</v>
      </c>
      <c r="BB654" s="300" t="b">
        <v>1</v>
      </c>
      <c r="BC654"/>
      <c r="BD654"/>
      <c r="BE654"/>
      <c r="BF654"/>
      <c r="BG654"/>
      <c r="BH654"/>
      <c r="BI654"/>
      <c r="BJ654"/>
      <c r="BK654"/>
      <c r="BL654"/>
      <c r="BM654"/>
      <c r="BN654"/>
      <c r="BO654"/>
      <c r="BP654"/>
      <c r="BQ654"/>
    </row>
    <row r="655" spans="5:69" ht="16.5" hidden="1" x14ac:dyDescent="0.3">
      <c r="E655" s="300" t="s">
        <v>760</v>
      </c>
      <c r="F655" s="300" t="s">
        <v>651</v>
      </c>
      <c r="G655" s="300">
        <v>20200101</v>
      </c>
      <c r="H655" s="300">
        <v>2020</v>
      </c>
      <c r="I655" s="300">
        <v>52</v>
      </c>
      <c r="J655" s="300">
        <v>2020</v>
      </c>
      <c r="K655" s="300">
        <v>180</v>
      </c>
      <c r="L655" s="300" t="s">
        <v>872</v>
      </c>
      <c r="M655" s="300" t="s">
        <v>486</v>
      </c>
      <c r="N655" s="300" t="s">
        <v>660</v>
      </c>
      <c r="O655" s="300" t="s">
        <v>762</v>
      </c>
      <c r="P655" s="300">
        <v>124</v>
      </c>
      <c r="Q655" s="300" t="s">
        <v>1129</v>
      </c>
      <c r="R655" s="300" t="s">
        <v>1130</v>
      </c>
      <c r="S655" s="300">
        <v>0</v>
      </c>
      <c r="T655" s="300" t="s">
        <v>763</v>
      </c>
      <c r="U655" s="300" t="s">
        <v>764</v>
      </c>
      <c r="V655" s="300" t="s">
        <v>1123</v>
      </c>
      <c r="W655" s="300" t="s">
        <v>766</v>
      </c>
      <c r="X655" s="300" t="b">
        <v>1</v>
      </c>
      <c r="Y655" s="300">
        <v>310590</v>
      </c>
      <c r="Z655" s="300" t="s">
        <v>868</v>
      </c>
      <c r="AA655" s="300" t="s">
        <v>540</v>
      </c>
      <c r="AB655" s="300" t="s">
        <v>84</v>
      </c>
      <c r="AC655" s="300" t="s">
        <v>84</v>
      </c>
      <c r="AD655" s="300">
        <v>6</v>
      </c>
      <c r="AE655" s="300" t="b">
        <v>1</v>
      </c>
      <c r="AF655" s="300" t="s">
        <v>768</v>
      </c>
      <c r="AG655" s="300" t="s">
        <v>769</v>
      </c>
      <c r="AH655" s="300">
        <v>0</v>
      </c>
      <c r="AI655" s="300">
        <v>0</v>
      </c>
      <c r="AJ655" s="300" t="s">
        <v>770</v>
      </c>
      <c r="AK655" s="300">
        <v>8</v>
      </c>
      <c r="AL655" s="300" t="s">
        <v>814</v>
      </c>
      <c r="AM655" s="300">
        <v>210</v>
      </c>
      <c r="AN655" s="300" t="b">
        <v>0</v>
      </c>
      <c r="AO655" s="300">
        <v>8</v>
      </c>
      <c r="AP655" s="300" t="s">
        <v>814</v>
      </c>
      <c r="AQ655" s="300">
        <v>210</v>
      </c>
      <c r="AR655" s="300" t="b">
        <v>0</v>
      </c>
      <c r="AS655" s="300">
        <v>210</v>
      </c>
      <c r="AT655" s="300" t="b">
        <v>0</v>
      </c>
      <c r="AU655" s="300">
        <v>0</v>
      </c>
      <c r="AV655" s="300" t="b">
        <v>0</v>
      </c>
      <c r="AW655" s="300" t="s">
        <v>1131</v>
      </c>
      <c r="AX655" s="300">
        <v>0</v>
      </c>
      <c r="AY655" s="300" t="s">
        <v>1131</v>
      </c>
      <c r="AZ655" s="300">
        <v>0</v>
      </c>
      <c r="BA655" s="300" t="b">
        <v>0</v>
      </c>
      <c r="BB655" s="300" t="b">
        <v>1</v>
      </c>
      <c r="BC655"/>
      <c r="BD655"/>
      <c r="BE655"/>
      <c r="BF655"/>
      <c r="BG655"/>
      <c r="BH655"/>
      <c r="BI655"/>
      <c r="BJ655"/>
      <c r="BK655"/>
      <c r="BL655"/>
      <c r="BM655"/>
      <c r="BN655"/>
      <c r="BO655"/>
      <c r="BP655"/>
      <c r="BQ655"/>
    </row>
    <row r="656" spans="5:69" ht="16.5" hidden="1" x14ac:dyDescent="0.3">
      <c r="E656" s="300" t="s">
        <v>760</v>
      </c>
      <c r="F656" s="300" t="s">
        <v>651</v>
      </c>
      <c r="G656" s="300">
        <v>20200101</v>
      </c>
      <c r="H656" s="300">
        <v>2020</v>
      </c>
      <c r="I656" s="300">
        <v>52</v>
      </c>
      <c r="J656" s="300">
        <v>2020</v>
      </c>
      <c r="K656" s="300">
        <v>180</v>
      </c>
      <c r="L656" s="300" t="s">
        <v>872</v>
      </c>
      <c r="M656" s="300" t="s">
        <v>486</v>
      </c>
      <c r="N656" s="300" t="s">
        <v>660</v>
      </c>
      <c r="O656" s="300" t="s">
        <v>762</v>
      </c>
      <c r="P656" s="300">
        <v>156</v>
      </c>
      <c r="Q656" s="300" t="s">
        <v>773</v>
      </c>
      <c r="R656" s="300" t="s">
        <v>774</v>
      </c>
      <c r="S656" s="300">
        <v>0</v>
      </c>
      <c r="T656" s="300" t="s">
        <v>763</v>
      </c>
      <c r="U656" s="300" t="s">
        <v>764</v>
      </c>
      <c r="V656" s="300" t="s">
        <v>1123</v>
      </c>
      <c r="W656" s="300" t="s">
        <v>766</v>
      </c>
      <c r="X656" s="300" t="b">
        <v>1</v>
      </c>
      <c r="Y656" s="300">
        <v>310590</v>
      </c>
      <c r="Z656" s="300" t="s">
        <v>868</v>
      </c>
      <c r="AA656" s="300" t="s">
        <v>540</v>
      </c>
      <c r="AB656" s="300" t="s">
        <v>84</v>
      </c>
      <c r="AC656" s="300" t="s">
        <v>84</v>
      </c>
      <c r="AD656" s="300">
        <v>6</v>
      </c>
      <c r="AE656" s="300" t="b">
        <v>1</v>
      </c>
      <c r="AF656" s="300" t="s">
        <v>768</v>
      </c>
      <c r="AG656" s="300" t="s">
        <v>769</v>
      </c>
      <c r="AH656" s="300">
        <v>0</v>
      </c>
      <c r="AI656" s="300">
        <v>0</v>
      </c>
      <c r="AJ656" s="300" t="s">
        <v>770</v>
      </c>
      <c r="AK656" s="300">
        <v>8</v>
      </c>
      <c r="AL656" s="300" t="s">
        <v>814</v>
      </c>
      <c r="AM656" s="300">
        <v>87540</v>
      </c>
      <c r="AN656" s="300" t="b">
        <v>0</v>
      </c>
      <c r="AO656" s="300">
        <v>8</v>
      </c>
      <c r="AP656" s="300" t="s">
        <v>814</v>
      </c>
      <c r="AQ656" s="300">
        <v>87540</v>
      </c>
      <c r="AR656" s="300" t="b">
        <v>0</v>
      </c>
      <c r="AS656" s="300">
        <v>87540</v>
      </c>
      <c r="AT656" s="300" t="b">
        <v>0</v>
      </c>
      <c r="AU656" s="300">
        <v>0</v>
      </c>
      <c r="AV656" s="300" t="b">
        <v>0</v>
      </c>
      <c r="AW656" s="300" t="s">
        <v>1299</v>
      </c>
      <c r="AX656" s="300">
        <v>0</v>
      </c>
      <c r="AY656" s="300" t="s">
        <v>1299</v>
      </c>
      <c r="AZ656" s="300">
        <v>0</v>
      </c>
      <c r="BA656" s="300" t="b">
        <v>0</v>
      </c>
      <c r="BB656" s="300" t="b">
        <v>1</v>
      </c>
      <c r="BC656"/>
      <c r="BD656"/>
      <c r="BE656"/>
      <c r="BF656"/>
      <c r="BG656"/>
      <c r="BH656"/>
      <c r="BI656"/>
      <c r="BJ656"/>
      <c r="BK656"/>
      <c r="BL656"/>
      <c r="BM656"/>
      <c r="BN656"/>
      <c r="BO656"/>
      <c r="BP656"/>
      <c r="BQ656"/>
    </row>
    <row r="657" spans="5:69" ht="16.5" hidden="1" x14ac:dyDescent="0.3">
      <c r="E657" s="300" t="s">
        <v>760</v>
      </c>
      <c r="F657" s="300" t="s">
        <v>651</v>
      </c>
      <c r="G657" s="300">
        <v>20200101</v>
      </c>
      <c r="H657" s="300">
        <v>2020</v>
      </c>
      <c r="I657" s="300">
        <v>52</v>
      </c>
      <c r="J657" s="300">
        <v>2020</v>
      </c>
      <c r="K657" s="300">
        <v>180</v>
      </c>
      <c r="L657" s="300" t="s">
        <v>872</v>
      </c>
      <c r="M657" s="300" t="s">
        <v>486</v>
      </c>
      <c r="N657" s="300" t="s">
        <v>660</v>
      </c>
      <c r="O657" s="300" t="s">
        <v>762</v>
      </c>
      <c r="P657" s="300">
        <v>710</v>
      </c>
      <c r="Q657" s="300" t="s">
        <v>917</v>
      </c>
      <c r="R657" s="300" t="s">
        <v>425</v>
      </c>
      <c r="S657" s="300">
        <v>0</v>
      </c>
      <c r="T657" s="300" t="s">
        <v>763</v>
      </c>
      <c r="U657" s="300" t="s">
        <v>764</v>
      </c>
      <c r="V657" s="300" t="s">
        <v>1123</v>
      </c>
      <c r="W657" s="300" t="s">
        <v>766</v>
      </c>
      <c r="X657" s="300" t="b">
        <v>1</v>
      </c>
      <c r="Y657" s="300">
        <v>310590</v>
      </c>
      <c r="Z657" s="300" t="s">
        <v>868</v>
      </c>
      <c r="AA657" s="300" t="s">
        <v>540</v>
      </c>
      <c r="AB657" s="300" t="s">
        <v>84</v>
      </c>
      <c r="AC657" s="300" t="s">
        <v>84</v>
      </c>
      <c r="AD657" s="300">
        <v>6</v>
      </c>
      <c r="AE657" s="300" t="b">
        <v>1</v>
      </c>
      <c r="AF657" s="300" t="s">
        <v>768</v>
      </c>
      <c r="AG657" s="300" t="s">
        <v>769</v>
      </c>
      <c r="AH657" s="300">
        <v>0</v>
      </c>
      <c r="AI657" s="300">
        <v>0</v>
      </c>
      <c r="AJ657" s="300" t="s">
        <v>770</v>
      </c>
      <c r="AK657" s="300">
        <v>8</v>
      </c>
      <c r="AL657" s="300" t="s">
        <v>814</v>
      </c>
      <c r="AM657" s="300">
        <v>53623</v>
      </c>
      <c r="AN657" s="300" t="b">
        <v>0</v>
      </c>
      <c r="AO657" s="300">
        <v>8</v>
      </c>
      <c r="AP657" s="300" t="s">
        <v>814</v>
      </c>
      <c r="AQ657" s="300">
        <v>53623</v>
      </c>
      <c r="AR657" s="300" t="b">
        <v>0</v>
      </c>
      <c r="AS657" s="300">
        <v>53623</v>
      </c>
      <c r="AT657" s="300" t="b">
        <v>0</v>
      </c>
      <c r="AU657" s="300">
        <v>0</v>
      </c>
      <c r="AV657" s="300" t="b">
        <v>0</v>
      </c>
      <c r="AW657" s="300" t="s">
        <v>1300</v>
      </c>
      <c r="AX657" s="300">
        <v>0</v>
      </c>
      <c r="AY657" s="300" t="s">
        <v>1300</v>
      </c>
      <c r="AZ657" s="300">
        <v>0</v>
      </c>
      <c r="BA657" s="300" t="b">
        <v>0</v>
      </c>
      <c r="BB657" s="300" t="b">
        <v>1</v>
      </c>
      <c r="BC657"/>
      <c r="BD657"/>
      <c r="BE657"/>
      <c r="BF657"/>
      <c r="BG657"/>
      <c r="BH657"/>
      <c r="BI657"/>
      <c r="BJ657"/>
      <c r="BK657"/>
      <c r="BL657"/>
      <c r="BM657"/>
      <c r="BN657"/>
      <c r="BO657"/>
      <c r="BP657"/>
      <c r="BQ657"/>
    </row>
    <row r="658" spans="5:69" ht="16.5" hidden="1" x14ac:dyDescent="0.3">
      <c r="E658" s="300" t="s">
        <v>760</v>
      </c>
      <c r="F658" s="300" t="s">
        <v>651</v>
      </c>
      <c r="G658" s="300">
        <v>20200101</v>
      </c>
      <c r="H658" s="300">
        <v>2020</v>
      </c>
      <c r="I658" s="300">
        <v>52</v>
      </c>
      <c r="J658" s="300">
        <v>2020</v>
      </c>
      <c r="K658" s="300">
        <v>180</v>
      </c>
      <c r="L658" s="300" t="s">
        <v>872</v>
      </c>
      <c r="M658" s="300" t="s">
        <v>486</v>
      </c>
      <c r="N658" s="300" t="s">
        <v>660</v>
      </c>
      <c r="O658" s="300" t="s">
        <v>762</v>
      </c>
      <c r="P658" s="300">
        <v>800</v>
      </c>
      <c r="Q658" s="300" t="s">
        <v>930</v>
      </c>
      <c r="R658" s="300" t="s">
        <v>452</v>
      </c>
      <c r="S658" s="300">
        <v>0</v>
      </c>
      <c r="T658" s="300" t="s">
        <v>763</v>
      </c>
      <c r="U658" s="300" t="s">
        <v>764</v>
      </c>
      <c r="V658" s="300" t="s">
        <v>1123</v>
      </c>
      <c r="W658" s="300" t="s">
        <v>766</v>
      </c>
      <c r="X658" s="300" t="b">
        <v>1</v>
      </c>
      <c r="Y658" s="300">
        <v>310590</v>
      </c>
      <c r="Z658" s="300" t="s">
        <v>868</v>
      </c>
      <c r="AA658" s="300" t="s">
        <v>540</v>
      </c>
      <c r="AB658" s="300" t="s">
        <v>84</v>
      </c>
      <c r="AC658" s="300" t="s">
        <v>84</v>
      </c>
      <c r="AD658" s="300">
        <v>6</v>
      </c>
      <c r="AE658" s="300" t="b">
        <v>1</v>
      </c>
      <c r="AF658" s="300" t="s">
        <v>768</v>
      </c>
      <c r="AG658" s="300" t="s">
        <v>769</v>
      </c>
      <c r="AH658" s="300">
        <v>0</v>
      </c>
      <c r="AI658" s="300">
        <v>0</v>
      </c>
      <c r="AJ658" s="300" t="s">
        <v>770</v>
      </c>
      <c r="AK658" s="300">
        <v>8</v>
      </c>
      <c r="AL658" s="300" t="s">
        <v>814</v>
      </c>
      <c r="AM658" s="300">
        <v>1500</v>
      </c>
      <c r="AN658" s="300" t="b">
        <v>0</v>
      </c>
      <c r="AO658" s="300">
        <v>8</v>
      </c>
      <c r="AP658" s="300" t="s">
        <v>814</v>
      </c>
      <c r="AQ658" s="300">
        <v>1500</v>
      </c>
      <c r="AR658" s="300" t="b">
        <v>0</v>
      </c>
      <c r="AS658" s="300">
        <v>1500</v>
      </c>
      <c r="AT658" s="300" t="b">
        <v>0</v>
      </c>
      <c r="AU658" s="300">
        <v>0</v>
      </c>
      <c r="AV658" s="300" t="b">
        <v>0</v>
      </c>
      <c r="AW658" s="300" t="s">
        <v>1269</v>
      </c>
      <c r="AX658" s="300">
        <v>0</v>
      </c>
      <c r="AY658" s="300" t="s">
        <v>1269</v>
      </c>
      <c r="AZ658" s="300">
        <v>0</v>
      </c>
      <c r="BA658" s="300" t="b">
        <v>0</v>
      </c>
      <c r="BB658" s="300" t="b">
        <v>1</v>
      </c>
      <c r="BC658"/>
      <c r="BD658"/>
      <c r="BE658"/>
      <c r="BF658"/>
      <c r="BG658"/>
      <c r="BH658"/>
      <c r="BI658"/>
      <c r="BJ658"/>
      <c r="BK658"/>
      <c r="BL658"/>
      <c r="BM658"/>
      <c r="BN658"/>
      <c r="BO658"/>
      <c r="BP658"/>
      <c r="BQ658"/>
    </row>
    <row r="659" spans="5:69" ht="16.5" hidden="1" x14ac:dyDescent="0.3">
      <c r="E659" s="300" t="s">
        <v>760</v>
      </c>
      <c r="F659" s="300" t="s">
        <v>651</v>
      </c>
      <c r="G659" s="300">
        <v>20200101</v>
      </c>
      <c r="H659" s="300">
        <v>2020</v>
      </c>
      <c r="I659" s="300">
        <v>52</v>
      </c>
      <c r="J659" s="300">
        <v>2020</v>
      </c>
      <c r="K659" s="300">
        <v>180</v>
      </c>
      <c r="L659" s="300" t="s">
        <v>872</v>
      </c>
      <c r="M659" s="300" t="s">
        <v>486</v>
      </c>
      <c r="N659" s="300" t="s">
        <v>660</v>
      </c>
      <c r="O659" s="300" t="s">
        <v>762</v>
      </c>
      <c r="P659" s="300">
        <v>894</v>
      </c>
      <c r="Q659" s="300" t="s">
        <v>943</v>
      </c>
      <c r="R659" s="300" t="s">
        <v>431</v>
      </c>
      <c r="S659" s="300">
        <v>0</v>
      </c>
      <c r="T659" s="300" t="s">
        <v>763</v>
      </c>
      <c r="U659" s="300" t="s">
        <v>764</v>
      </c>
      <c r="V659" s="300" t="s">
        <v>1123</v>
      </c>
      <c r="W659" s="300" t="s">
        <v>766</v>
      </c>
      <c r="X659" s="300" t="b">
        <v>1</v>
      </c>
      <c r="Y659" s="300">
        <v>310590</v>
      </c>
      <c r="Z659" s="300" t="s">
        <v>868</v>
      </c>
      <c r="AA659" s="300" t="s">
        <v>540</v>
      </c>
      <c r="AB659" s="300" t="s">
        <v>84</v>
      </c>
      <c r="AC659" s="300" t="s">
        <v>84</v>
      </c>
      <c r="AD659" s="300">
        <v>6</v>
      </c>
      <c r="AE659" s="300" t="b">
        <v>1</v>
      </c>
      <c r="AF659" s="300" t="s">
        <v>768</v>
      </c>
      <c r="AG659" s="300" t="s">
        <v>769</v>
      </c>
      <c r="AH659" s="300">
        <v>0</v>
      </c>
      <c r="AI659" s="300">
        <v>0</v>
      </c>
      <c r="AJ659" s="300" t="s">
        <v>770</v>
      </c>
      <c r="AK659" s="300">
        <v>8</v>
      </c>
      <c r="AL659" s="300" t="s">
        <v>814</v>
      </c>
      <c r="AM659" s="300">
        <v>23000</v>
      </c>
      <c r="AN659" s="300" t="b">
        <v>0</v>
      </c>
      <c r="AO659" s="300">
        <v>8</v>
      </c>
      <c r="AP659" s="300" t="s">
        <v>814</v>
      </c>
      <c r="AQ659" s="300">
        <v>23000</v>
      </c>
      <c r="AR659" s="300" t="b">
        <v>0</v>
      </c>
      <c r="AS659" s="300">
        <v>23000</v>
      </c>
      <c r="AT659" s="300" t="b">
        <v>0</v>
      </c>
      <c r="AU659" s="300">
        <v>0</v>
      </c>
      <c r="AV659" s="300" t="b">
        <v>0</v>
      </c>
      <c r="AW659" s="300" t="s">
        <v>1301</v>
      </c>
      <c r="AX659" s="300">
        <v>0</v>
      </c>
      <c r="AY659" s="300" t="s">
        <v>1301</v>
      </c>
      <c r="AZ659" s="300">
        <v>0</v>
      </c>
      <c r="BA659" s="300" t="b">
        <v>0</v>
      </c>
      <c r="BB659" s="300" t="b">
        <v>1</v>
      </c>
      <c r="BC659"/>
      <c r="BD659"/>
      <c r="BE659"/>
      <c r="BF659"/>
      <c r="BG659"/>
      <c r="BH659"/>
      <c r="BI659"/>
      <c r="BJ659"/>
      <c r="BK659"/>
      <c r="BL659"/>
      <c r="BM659"/>
      <c r="BN659"/>
      <c r="BO659"/>
      <c r="BP659"/>
      <c r="BQ659"/>
    </row>
    <row r="660" spans="5:69" ht="16.5" hidden="1" x14ac:dyDescent="0.3">
      <c r="E660" s="300" t="s">
        <v>760</v>
      </c>
      <c r="F660" s="300" t="s">
        <v>651</v>
      </c>
      <c r="G660" s="300">
        <v>20200101</v>
      </c>
      <c r="H660" s="300">
        <v>2020</v>
      </c>
      <c r="I660" s="300">
        <v>52</v>
      </c>
      <c r="J660" s="300">
        <v>2020</v>
      </c>
      <c r="K660" s="300">
        <v>562</v>
      </c>
      <c r="L660" s="300" t="s">
        <v>761</v>
      </c>
      <c r="M660" s="300" t="s">
        <v>451</v>
      </c>
      <c r="N660" s="300" t="s">
        <v>660</v>
      </c>
      <c r="O660" s="300" t="s">
        <v>762</v>
      </c>
      <c r="P660" s="300">
        <v>0</v>
      </c>
      <c r="Q660" s="300" t="s">
        <v>763</v>
      </c>
      <c r="R660" s="300" t="s">
        <v>764</v>
      </c>
      <c r="S660" s="300">
        <v>0</v>
      </c>
      <c r="T660" s="300" t="s">
        <v>763</v>
      </c>
      <c r="U660" s="300" t="s">
        <v>764</v>
      </c>
      <c r="V660" s="300" t="s">
        <v>873</v>
      </c>
      <c r="W660" s="300" t="s">
        <v>766</v>
      </c>
      <c r="X660" s="300" t="b">
        <v>1</v>
      </c>
      <c r="Y660" s="300">
        <v>310590</v>
      </c>
      <c r="Z660" s="300" t="s">
        <v>868</v>
      </c>
      <c r="AA660" s="300" t="s">
        <v>540</v>
      </c>
      <c r="AB660" s="300" t="s">
        <v>84</v>
      </c>
      <c r="AC660" s="300" t="s">
        <v>84</v>
      </c>
      <c r="AD660" s="300">
        <v>6</v>
      </c>
      <c r="AE660" s="300" t="b">
        <v>1</v>
      </c>
      <c r="AF660" s="300" t="s">
        <v>768</v>
      </c>
      <c r="AG660" s="300" t="s">
        <v>769</v>
      </c>
      <c r="AH660" s="300">
        <v>0</v>
      </c>
      <c r="AI660" s="300">
        <v>0</v>
      </c>
      <c r="AJ660" s="300" t="s">
        <v>770</v>
      </c>
      <c r="AK660" s="300">
        <v>8</v>
      </c>
      <c r="AL660" s="300" t="s">
        <v>814</v>
      </c>
      <c r="AM660" s="300">
        <v>6996</v>
      </c>
      <c r="AN660" s="300" t="b">
        <v>0</v>
      </c>
      <c r="AO660" s="300">
        <v>8</v>
      </c>
      <c r="AP660" s="300" t="s">
        <v>814</v>
      </c>
      <c r="AQ660" s="300">
        <v>6996</v>
      </c>
      <c r="AR660" s="300" t="b">
        <v>0</v>
      </c>
      <c r="AS660" s="300">
        <v>6996</v>
      </c>
      <c r="AT660" s="300" t="b">
        <v>0</v>
      </c>
      <c r="AU660" s="300">
        <v>0</v>
      </c>
      <c r="AV660" s="300" t="b">
        <v>0</v>
      </c>
      <c r="AW660" s="300" t="s">
        <v>1302</v>
      </c>
      <c r="AX660" s="300">
        <v>0</v>
      </c>
      <c r="AY660" s="300" t="s">
        <v>1302</v>
      </c>
      <c r="AZ660" s="300">
        <v>0</v>
      </c>
      <c r="BA660" s="300" t="b">
        <v>0</v>
      </c>
      <c r="BB660" s="300" t="b">
        <v>1</v>
      </c>
      <c r="BC660"/>
      <c r="BD660"/>
      <c r="BE660"/>
      <c r="BF660"/>
      <c r="BG660"/>
      <c r="BH660"/>
      <c r="BI660"/>
      <c r="BJ660"/>
      <c r="BK660"/>
      <c r="BL660"/>
      <c r="BM660"/>
      <c r="BN660"/>
      <c r="BO660"/>
      <c r="BP660"/>
      <c r="BQ660"/>
    </row>
    <row r="661" spans="5:69" ht="16.5" hidden="1" x14ac:dyDescent="0.3">
      <c r="E661" s="300" t="s">
        <v>760</v>
      </c>
      <c r="F661" s="300" t="s">
        <v>651</v>
      </c>
      <c r="G661" s="300">
        <v>20200101</v>
      </c>
      <c r="H661" s="300">
        <v>2020</v>
      </c>
      <c r="I661" s="300">
        <v>52</v>
      </c>
      <c r="J661" s="300">
        <v>2020</v>
      </c>
      <c r="K661" s="300">
        <v>562</v>
      </c>
      <c r="L661" s="300" t="s">
        <v>761</v>
      </c>
      <c r="M661" s="300" t="s">
        <v>451</v>
      </c>
      <c r="N661" s="300" t="s">
        <v>660</v>
      </c>
      <c r="O661" s="300" t="s">
        <v>762</v>
      </c>
      <c r="P661" s="300">
        <v>251</v>
      </c>
      <c r="Q661" s="300" t="s">
        <v>778</v>
      </c>
      <c r="R661" s="300" t="s">
        <v>779</v>
      </c>
      <c r="S661" s="300">
        <v>0</v>
      </c>
      <c r="T661" s="300" t="s">
        <v>763</v>
      </c>
      <c r="U661" s="300" t="s">
        <v>764</v>
      </c>
      <c r="V661" s="300" t="s">
        <v>873</v>
      </c>
      <c r="W661" s="300" t="s">
        <v>766</v>
      </c>
      <c r="X661" s="300" t="b">
        <v>1</v>
      </c>
      <c r="Y661" s="300">
        <v>310590</v>
      </c>
      <c r="Z661" s="300" t="s">
        <v>868</v>
      </c>
      <c r="AA661" s="300" t="s">
        <v>540</v>
      </c>
      <c r="AB661" s="300" t="s">
        <v>84</v>
      </c>
      <c r="AC661" s="300" t="s">
        <v>84</v>
      </c>
      <c r="AD661" s="300">
        <v>6</v>
      </c>
      <c r="AE661" s="300" t="b">
        <v>1</v>
      </c>
      <c r="AF661" s="300" t="s">
        <v>768</v>
      </c>
      <c r="AG661" s="300" t="s">
        <v>769</v>
      </c>
      <c r="AH661" s="300">
        <v>0</v>
      </c>
      <c r="AI661" s="300">
        <v>0</v>
      </c>
      <c r="AJ661" s="300" t="s">
        <v>770</v>
      </c>
      <c r="AK661" s="300">
        <v>8</v>
      </c>
      <c r="AL661" s="300" t="s">
        <v>814</v>
      </c>
      <c r="AM661" s="300">
        <v>4526</v>
      </c>
      <c r="AN661" s="300" t="b">
        <v>0</v>
      </c>
      <c r="AO661" s="300">
        <v>8</v>
      </c>
      <c r="AP661" s="300" t="s">
        <v>814</v>
      </c>
      <c r="AQ661" s="300">
        <v>4526</v>
      </c>
      <c r="AR661" s="300" t="b">
        <v>0</v>
      </c>
      <c r="AS661" s="300">
        <v>4526</v>
      </c>
      <c r="AT661" s="300" t="b">
        <v>0</v>
      </c>
      <c r="AU661" s="300">
        <v>0</v>
      </c>
      <c r="AV661" s="300" t="b">
        <v>0</v>
      </c>
      <c r="AW661" s="300" t="s">
        <v>1274</v>
      </c>
      <c r="AX661" s="300">
        <v>0</v>
      </c>
      <c r="AY661" s="300" t="s">
        <v>1274</v>
      </c>
      <c r="AZ661" s="300">
        <v>0</v>
      </c>
      <c r="BA661" s="300" t="b">
        <v>1</v>
      </c>
      <c r="BB661" s="300" t="b">
        <v>0</v>
      </c>
      <c r="BC661"/>
      <c r="BD661"/>
      <c r="BE661"/>
      <c r="BF661"/>
      <c r="BG661"/>
      <c r="BH661"/>
      <c r="BI661"/>
      <c r="BJ661"/>
      <c r="BK661"/>
      <c r="BL661"/>
      <c r="BM661"/>
      <c r="BN661"/>
      <c r="BO661"/>
      <c r="BP661"/>
      <c r="BQ661"/>
    </row>
    <row r="662" spans="5:69" ht="16.5" hidden="1" x14ac:dyDescent="0.3">
      <c r="E662" s="300" t="s">
        <v>760</v>
      </c>
      <c r="F662" s="300" t="s">
        <v>651</v>
      </c>
      <c r="G662" s="300">
        <v>20200101</v>
      </c>
      <c r="H662" s="300">
        <v>2020</v>
      </c>
      <c r="I662" s="300">
        <v>52</v>
      </c>
      <c r="J662" s="300">
        <v>2020</v>
      </c>
      <c r="K662" s="300">
        <v>562</v>
      </c>
      <c r="L662" s="300" t="s">
        <v>761</v>
      </c>
      <c r="M662" s="300" t="s">
        <v>451</v>
      </c>
      <c r="N662" s="300" t="s">
        <v>660</v>
      </c>
      <c r="O662" s="300" t="s">
        <v>762</v>
      </c>
      <c r="P662" s="300">
        <v>566</v>
      </c>
      <c r="Q662" s="300" t="s">
        <v>791</v>
      </c>
      <c r="R662" s="300" t="s">
        <v>434</v>
      </c>
      <c r="S662" s="300">
        <v>0</v>
      </c>
      <c r="T662" s="300" t="s">
        <v>763</v>
      </c>
      <c r="U662" s="300" t="s">
        <v>764</v>
      </c>
      <c r="V662" s="300" t="s">
        <v>873</v>
      </c>
      <c r="W662" s="300" t="s">
        <v>766</v>
      </c>
      <c r="X662" s="300" t="b">
        <v>1</v>
      </c>
      <c r="Y662" s="300">
        <v>310590</v>
      </c>
      <c r="Z662" s="300" t="s">
        <v>868</v>
      </c>
      <c r="AA662" s="300" t="s">
        <v>540</v>
      </c>
      <c r="AB662" s="300" t="s">
        <v>84</v>
      </c>
      <c r="AC662" s="300" t="s">
        <v>84</v>
      </c>
      <c r="AD662" s="300">
        <v>6</v>
      </c>
      <c r="AE662" s="300" t="b">
        <v>1</v>
      </c>
      <c r="AF662" s="300" t="s">
        <v>768</v>
      </c>
      <c r="AG662" s="300" t="s">
        <v>769</v>
      </c>
      <c r="AH662" s="300">
        <v>0</v>
      </c>
      <c r="AI662" s="300">
        <v>0</v>
      </c>
      <c r="AJ662" s="300" t="s">
        <v>770</v>
      </c>
      <c r="AK662" s="300">
        <v>8</v>
      </c>
      <c r="AL662" s="300" t="s">
        <v>814</v>
      </c>
      <c r="AM662" s="300">
        <v>2470</v>
      </c>
      <c r="AN662" s="300" t="b">
        <v>0</v>
      </c>
      <c r="AO662" s="300">
        <v>8</v>
      </c>
      <c r="AP662" s="300" t="s">
        <v>814</v>
      </c>
      <c r="AQ662" s="300">
        <v>2470</v>
      </c>
      <c r="AR662" s="300" t="b">
        <v>0</v>
      </c>
      <c r="AS662" s="300">
        <v>2470</v>
      </c>
      <c r="AT662" s="300" t="b">
        <v>0</v>
      </c>
      <c r="AU662" s="300">
        <v>0</v>
      </c>
      <c r="AV662" s="300" t="b">
        <v>0</v>
      </c>
      <c r="AW662" s="300" t="s">
        <v>1303</v>
      </c>
      <c r="AX662" s="300">
        <v>0</v>
      </c>
      <c r="AY662" s="300" t="s">
        <v>1303</v>
      </c>
      <c r="AZ662" s="300">
        <v>0</v>
      </c>
      <c r="BA662" s="300" t="b">
        <v>1</v>
      </c>
      <c r="BB662" s="300" t="b">
        <v>0</v>
      </c>
      <c r="BC662"/>
      <c r="BD662"/>
      <c r="BE662"/>
      <c r="BF662"/>
      <c r="BG662"/>
      <c r="BH662"/>
      <c r="BI662"/>
      <c r="BJ662"/>
      <c r="BK662"/>
      <c r="BL662"/>
      <c r="BM662"/>
      <c r="BN662"/>
      <c r="BO662"/>
      <c r="BP662"/>
      <c r="BQ662"/>
    </row>
    <row r="663" spans="5:69" ht="16.5" hidden="1" x14ac:dyDescent="0.3">
      <c r="E663" s="300" t="s">
        <v>760</v>
      </c>
      <c r="F663" s="300" t="s">
        <v>651</v>
      </c>
      <c r="G663" s="300">
        <v>20190101</v>
      </c>
      <c r="H663" s="300">
        <v>2019</v>
      </c>
      <c r="I663" s="300">
        <v>52</v>
      </c>
      <c r="J663" s="300">
        <v>2019</v>
      </c>
      <c r="K663" s="300">
        <v>180</v>
      </c>
      <c r="L663" s="300" t="s">
        <v>872</v>
      </c>
      <c r="M663" s="300" t="s">
        <v>486</v>
      </c>
      <c r="N663" s="300" t="s">
        <v>660</v>
      </c>
      <c r="O663" s="300" t="s">
        <v>762</v>
      </c>
      <c r="P663" s="300">
        <v>0</v>
      </c>
      <c r="Q663" s="300" t="s">
        <v>763</v>
      </c>
      <c r="R663" s="300" t="s">
        <v>764</v>
      </c>
      <c r="S663" s="300">
        <v>0</v>
      </c>
      <c r="T663" s="300" t="s">
        <v>763</v>
      </c>
      <c r="U663" s="300" t="s">
        <v>764</v>
      </c>
      <c r="V663" s="300" t="s">
        <v>1123</v>
      </c>
      <c r="W663" s="300" t="s">
        <v>766</v>
      </c>
      <c r="X663" s="300" t="b">
        <v>1</v>
      </c>
      <c r="Y663" s="300">
        <v>31</v>
      </c>
      <c r="Z663" s="300" t="s">
        <v>767</v>
      </c>
      <c r="AA663" s="300" t="s">
        <v>767</v>
      </c>
      <c r="AB663" s="300" t="s">
        <v>66</v>
      </c>
      <c r="AC663" s="300" t="s">
        <v>66</v>
      </c>
      <c r="AD663" s="300">
        <v>2</v>
      </c>
      <c r="AE663" s="300" t="b">
        <v>0</v>
      </c>
      <c r="AF663" s="300" t="s">
        <v>768</v>
      </c>
      <c r="AG663" s="300" t="s">
        <v>769</v>
      </c>
      <c r="AH663" s="300">
        <v>0</v>
      </c>
      <c r="AI663" s="300">
        <v>0</v>
      </c>
      <c r="AJ663" s="300" t="s">
        <v>770</v>
      </c>
      <c r="AK663" s="300">
        <v>-1</v>
      </c>
      <c r="AL663" s="300" t="s">
        <v>771</v>
      </c>
      <c r="AM663" s="300">
        <v>0</v>
      </c>
      <c r="AN663" s="300" t="b">
        <v>0</v>
      </c>
      <c r="AO663" s="300">
        <v>-1</v>
      </c>
      <c r="AP663" s="300" t="s">
        <v>771</v>
      </c>
      <c r="AQ663" s="300">
        <v>0</v>
      </c>
      <c r="AR663" s="300" t="b">
        <v>0</v>
      </c>
      <c r="AS663" s="300">
        <v>0</v>
      </c>
      <c r="AT663" s="300" t="b">
        <v>1</v>
      </c>
      <c r="AU663" s="300">
        <v>0</v>
      </c>
      <c r="AV663" s="300" t="b">
        <v>0</v>
      </c>
      <c r="AW663" s="300" t="s">
        <v>1304</v>
      </c>
      <c r="AX663" s="300">
        <v>0</v>
      </c>
      <c r="AY663" s="300" t="s">
        <v>1304</v>
      </c>
      <c r="AZ663" s="300">
        <v>4</v>
      </c>
      <c r="BA663" s="300" t="b">
        <v>0</v>
      </c>
      <c r="BB663" s="300" t="b">
        <v>1</v>
      </c>
      <c r="BC663"/>
      <c r="BD663"/>
      <c r="BE663"/>
      <c r="BF663"/>
      <c r="BG663"/>
      <c r="BH663"/>
      <c r="BI663"/>
      <c r="BJ663"/>
      <c r="BK663"/>
      <c r="BL663"/>
      <c r="BM663"/>
      <c r="BN663"/>
      <c r="BO663"/>
      <c r="BP663"/>
      <c r="BQ663"/>
    </row>
    <row r="664" spans="5:69" ht="16.5" hidden="1" x14ac:dyDescent="0.3">
      <c r="E664" s="300" t="s">
        <v>760</v>
      </c>
      <c r="F664" s="300" t="s">
        <v>651</v>
      </c>
      <c r="G664" s="300">
        <v>20190101</v>
      </c>
      <c r="H664" s="300">
        <v>2019</v>
      </c>
      <c r="I664" s="300">
        <v>52</v>
      </c>
      <c r="J664" s="300">
        <v>2019</v>
      </c>
      <c r="K664" s="300">
        <v>180</v>
      </c>
      <c r="L664" s="300" t="s">
        <v>872</v>
      </c>
      <c r="M664" s="300" t="s">
        <v>486</v>
      </c>
      <c r="N664" s="300" t="s">
        <v>660</v>
      </c>
      <c r="O664" s="300" t="s">
        <v>762</v>
      </c>
      <c r="P664" s="300">
        <v>24</v>
      </c>
      <c r="Q664" s="300" t="s">
        <v>875</v>
      </c>
      <c r="R664" s="300" t="s">
        <v>445</v>
      </c>
      <c r="S664" s="300">
        <v>0</v>
      </c>
      <c r="T664" s="300" t="s">
        <v>763</v>
      </c>
      <c r="U664" s="300" t="s">
        <v>764</v>
      </c>
      <c r="V664" s="300" t="s">
        <v>1123</v>
      </c>
      <c r="W664" s="300" t="s">
        <v>766</v>
      </c>
      <c r="X664" s="300" t="b">
        <v>1</v>
      </c>
      <c r="Y664" s="300">
        <v>31</v>
      </c>
      <c r="Z664" s="300" t="s">
        <v>767</v>
      </c>
      <c r="AA664" s="300" t="s">
        <v>767</v>
      </c>
      <c r="AB664" s="300" t="s">
        <v>66</v>
      </c>
      <c r="AC664" s="300" t="s">
        <v>66</v>
      </c>
      <c r="AD664" s="300">
        <v>2</v>
      </c>
      <c r="AE664" s="300" t="b">
        <v>0</v>
      </c>
      <c r="AF664" s="300" t="s">
        <v>768</v>
      </c>
      <c r="AG664" s="300" t="s">
        <v>769</v>
      </c>
      <c r="AH664" s="300">
        <v>0</v>
      </c>
      <c r="AI664" s="300">
        <v>0</v>
      </c>
      <c r="AJ664" s="300" t="s">
        <v>770</v>
      </c>
      <c r="AK664" s="300">
        <v>-1</v>
      </c>
      <c r="AL664" s="300" t="s">
        <v>771</v>
      </c>
      <c r="AM664" s="300">
        <v>0</v>
      </c>
      <c r="AN664" s="300" t="b">
        <v>0</v>
      </c>
      <c r="AO664" s="300">
        <v>-1</v>
      </c>
      <c r="AP664" s="300" t="s">
        <v>771</v>
      </c>
      <c r="AQ664" s="300">
        <v>0</v>
      </c>
      <c r="AR664" s="300" t="b">
        <v>0</v>
      </c>
      <c r="AS664" s="300">
        <v>0</v>
      </c>
      <c r="AT664" s="300" t="b">
        <v>0</v>
      </c>
      <c r="AU664" s="300">
        <v>0</v>
      </c>
      <c r="AV664" s="300" t="b">
        <v>0</v>
      </c>
      <c r="AW664" s="300" t="s">
        <v>1305</v>
      </c>
      <c r="AX664" s="300">
        <v>0</v>
      </c>
      <c r="AY664" s="300" t="s">
        <v>1305</v>
      </c>
      <c r="AZ664" s="300">
        <v>0</v>
      </c>
      <c r="BA664" s="300" t="b">
        <v>0</v>
      </c>
      <c r="BB664" s="300" t="b">
        <v>1</v>
      </c>
      <c r="BC664"/>
      <c r="BD664"/>
      <c r="BE664"/>
      <c r="BF664"/>
      <c r="BG664"/>
      <c r="BH664"/>
      <c r="BI664"/>
      <c r="BJ664"/>
      <c r="BK664"/>
      <c r="BL664"/>
      <c r="BM664"/>
      <c r="BN664"/>
      <c r="BO664"/>
      <c r="BP664"/>
      <c r="BQ664"/>
    </row>
    <row r="665" spans="5:69" ht="16.5" hidden="1" x14ac:dyDescent="0.3">
      <c r="E665" s="300" t="s">
        <v>760</v>
      </c>
      <c r="F665" s="300" t="s">
        <v>651</v>
      </c>
      <c r="G665" s="300">
        <v>20190101</v>
      </c>
      <c r="H665" s="300">
        <v>2019</v>
      </c>
      <c r="I665" s="300">
        <v>52</v>
      </c>
      <c r="J665" s="300">
        <v>2019</v>
      </c>
      <c r="K665" s="300">
        <v>180</v>
      </c>
      <c r="L665" s="300" t="s">
        <v>872</v>
      </c>
      <c r="M665" s="300" t="s">
        <v>486</v>
      </c>
      <c r="N665" s="300" t="s">
        <v>660</v>
      </c>
      <c r="O665" s="300" t="s">
        <v>762</v>
      </c>
      <c r="P665" s="300">
        <v>56</v>
      </c>
      <c r="Q665" s="300" t="s">
        <v>877</v>
      </c>
      <c r="R665" s="300" t="s">
        <v>878</v>
      </c>
      <c r="S665" s="300">
        <v>0</v>
      </c>
      <c r="T665" s="300" t="s">
        <v>763</v>
      </c>
      <c r="U665" s="300" t="s">
        <v>764</v>
      </c>
      <c r="V665" s="300" t="s">
        <v>1123</v>
      </c>
      <c r="W665" s="300" t="s">
        <v>766</v>
      </c>
      <c r="X665" s="300" t="b">
        <v>1</v>
      </c>
      <c r="Y665" s="300">
        <v>31</v>
      </c>
      <c r="Z665" s="300" t="s">
        <v>767</v>
      </c>
      <c r="AA665" s="300" t="s">
        <v>767</v>
      </c>
      <c r="AB665" s="300" t="s">
        <v>66</v>
      </c>
      <c r="AC665" s="300" t="s">
        <v>66</v>
      </c>
      <c r="AD665" s="300">
        <v>2</v>
      </c>
      <c r="AE665" s="300" t="b">
        <v>0</v>
      </c>
      <c r="AF665" s="300" t="s">
        <v>768</v>
      </c>
      <c r="AG665" s="300" t="s">
        <v>769</v>
      </c>
      <c r="AH665" s="300">
        <v>0</v>
      </c>
      <c r="AI665" s="300">
        <v>0</v>
      </c>
      <c r="AJ665" s="300" t="s">
        <v>770</v>
      </c>
      <c r="AK665" s="300">
        <v>-1</v>
      </c>
      <c r="AL665" s="300" t="s">
        <v>771</v>
      </c>
      <c r="AM665" s="300">
        <v>0</v>
      </c>
      <c r="AN665" s="300" t="b">
        <v>0</v>
      </c>
      <c r="AO665" s="300">
        <v>-1</v>
      </c>
      <c r="AP665" s="300" t="s">
        <v>771</v>
      </c>
      <c r="AQ665" s="300">
        <v>0</v>
      </c>
      <c r="AR665" s="300" t="b">
        <v>0</v>
      </c>
      <c r="AS665" s="300">
        <v>0</v>
      </c>
      <c r="AT665" s="300" t="b">
        <v>0</v>
      </c>
      <c r="AU665" s="300">
        <v>0</v>
      </c>
      <c r="AV665" s="300" t="b">
        <v>0</v>
      </c>
      <c r="AW665" s="300" t="s">
        <v>1306</v>
      </c>
      <c r="AX665" s="300">
        <v>0</v>
      </c>
      <c r="AY665" s="300" t="s">
        <v>1306</v>
      </c>
      <c r="AZ665" s="300">
        <v>0</v>
      </c>
      <c r="BA665" s="300" t="b">
        <v>0</v>
      </c>
      <c r="BB665" s="300" t="b">
        <v>1</v>
      </c>
      <c r="BC665"/>
      <c r="BD665"/>
      <c r="BE665"/>
      <c r="BF665"/>
      <c r="BG665"/>
      <c r="BH665"/>
      <c r="BI665"/>
      <c r="BJ665"/>
      <c r="BK665"/>
      <c r="BL665"/>
      <c r="BM665"/>
      <c r="BN665"/>
      <c r="BO665"/>
      <c r="BP665"/>
      <c r="BQ665"/>
    </row>
    <row r="666" spans="5:69" ht="16.5" hidden="1" x14ac:dyDescent="0.3">
      <c r="E666" s="300" t="s">
        <v>760</v>
      </c>
      <c r="F666" s="300" t="s">
        <v>651</v>
      </c>
      <c r="G666" s="300">
        <v>20190101</v>
      </c>
      <c r="H666" s="300">
        <v>2019</v>
      </c>
      <c r="I666" s="300">
        <v>52</v>
      </c>
      <c r="J666" s="300">
        <v>2019</v>
      </c>
      <c r="K666" s="300">
        <v>180</v>
      </c>
      <c r="L666" s="300" t="s">
        <v>872</v>
      </c>
      <c r="M666" s="300" t="s">
        <v>486</v>
      </c>
      <c r="N666" s="300" t="s">
        <v>660</v>
      </c>
      <c r="O666" s="300" t="s">
        <v>762</v>
      </c>
      <c r="P666" s="300">
        <v>112</v>
      </c>
      <c r="Q666" s="300" t="s">
        <v>880</v>
      </c>
      <c r="R666" s="300" t="s">
        <v>881</v>
      </c>
      <c r="S666" s="300">
        <v>0</v>
      </c>
      <c r="T666" s="300" t="s">
        <v>763</v>
      </c>
      <c r="U666" s="300" t="s">
        <v>764</v>
      </c>
      <c r="V666" s="300" t="s">
        <v>1123</v>
      </c>
      <c r="W666" s="300" t="s">
        <v>766</v>
      </c>
      <c r="X666" s="300" t="b">
        <v>1</v>
      </c>
      <c r="Y666" s="300">
        <v>31</v>
      </c>
      <c r="Z666" s="300" t="s">
        <v>767</v>
      </c>
      <c r="AA666" s="300" t="s">
        <v>767</v>
      </c>
      <c r="AB666" s="300" t="s">
        <v>66</v>
      </c>
      <c r="AC666" s="300" t="s">
        <v>66</v>
      </c>
      <c r="AD666" s="300">
        <v>2</v>
      </c>
      <c r="AE666" s="300" t="b">
        <v>0</v>
      </c>
      <c r="AF666" s="300" t="s">
        <v>768</v>
      </c>
      <c r="AG666" s="300" t="s">
        <v>769</v>
      </c>
      <c r="AH666" s="300">
        <v>0</v>
      </c>
      <c r="AI666" s="300">
        <v>0</v>
      </c>
      <c r="AJ666" s="300" t="s">
        <v>770</v>
      </c>
      <c r="AK666" s="300">
        <v>-1</v>
      </c>
      <c r="AL666" s="300" t="s">
        <v>771</v>
      </c>
      <c r="AM666" s="300">
        <v>0</v>
      </c>
      <c r="AN666" s="300" t="b">
        <v>0</v>
      </c>
      <c r="AO666" s="300">
        <v>-1</v>
      </c>
      <c r="AP666" s="300" t="s">
        <v>771</v>
      </c>
      <c r="AQ666" s="300">
        <v>0</v>
      </c>
      <c r="AR666" s="300" t="b">
        <v>0</v>
      </c>
      <c r="AS666" s="300">
        <v>0</v>
      </c>
      <c r="AT666" s="300" t="b">
        <v>0</v>
      </c>
      <c r="AU666" s="300">
        <v>0</v>
      </c>
      <c r="AV666" s="300" t="b">
        <v>0</v>
      </c>
      <c r="AW666" s="300" t="s">
        <v>1307</v>
      </c>
      <c r="AX666" s="300">
        <v>0</v>
      </c>
      <c r="AY666" s="300" t="s">
        <v>1307</v>
      </c>
      <c r="AZ666" s="300">
        <v>0</v>
      </c>
      <c r="BA666" s="300" t="b">
        <v>0</v>
      </c>
      <c r="BB666" s="300" t="b">
        <v>1</v>
      </c>
      <c r="BC666"/>
      <c r="BD666"/>
      <c r="BE666"/>
      <c r="BF666"/>
      <c r="BG666"/>
      <c r="BH666"/>
      <c r="BI666"/>
      <c r="BJ666"/>
      <c r="BK666"/>
      <c r="BL666"/>
      <c r="BM666"/>
      <c r="BN666"/>
      <c r="BO666"/>
      <c r="BP666"/>
      <c r="BQ666"/>
    </row>
    <row r="667" spans="5:69" ht="16.5" hidden="1" x14ac:dyDescent="0.3">
      <c r="E667" s="300" t="s">
        <v>760</v>
      </c>
      <c r="F667" s="300" t="s">
        <v>651</v>
      </c>
      <c r="G667" s="300">
        <v>20190101</v>
      </c>
      <c r="H667" s="300">
        <v>2019</v>
      </c>
      <c r="I667" s="300">
        <v>52</v>
      </c>
      <c r="J667" s="300">
        <v>2019</v>
      </c>
      <c r="K667" s="300">
        <v>180</v>
      </c>
      <c r="L667" s="300" t="s">
        <v>872</v>
      </c>
      <c r="M667" s="300" t="s">
        <v>486</v>
      </c>
      <c r="N667" s="300" t="s">
        <v>660</v>
      </c>
      <c r="O667" s="300" t="s">
        <v>762</v>
      </c>
      <c r="P667" s="300">
        <v>124</v>
      </c>
      <c r="Q667" s="300" t="s">
        <v>1129</v>
      </c>
      <c r="R667" s="300" t="s">
        <v>1130</v>
      </c>
      <c r="S667" s="300">
        <v>0</v>
      </c>
      <c r="T667" s="300" t="s">
        <v>763</v>
      </c>
      <c r="U667" s="300" t="s">
        <v>764</v>
      </c>
      <c r="V667" s="300" t="s">
        <v>1123</v>
      </c>
      <c r="W667" s="300" t="s">
        <v>766</v>
      </c>
      <c r="X667" s="300" t="b">
        <v>1</v>
      </c>
      <c r="Y667" s="300">
        <v>31</v>
      </c>
      <c r="Z667" s="300" t="s">
        <v>767</v>
      </c>
      <c r="AA667" s="300" t="s">
        <v>767</v>
      </c>
      <c r="AB667" s="300" t="s">
        <v>66</v>
      </c>
      <c r="AC667" s="300" t="s">
        <v>66</v>
      </c>
      <c r="AD667" s="300">
        <v>2</v>
      </c>
      <c r="AE667" s="300" t="b">
        <v>0</v>
      </c>
      <c r="AF667" s="300" t="s">
        <v>768</v>
      </c>
      <c r="AG667" s="300" t="s">
        <v>769</v>
      </c>
      <c r="AH667" s="300">
        <v>0</v>
      </c>
      <c r="AI667" s="300">
        <v>0</v>
      </c>
      <c r="AJ667" s="300" t="s">
        <v>770</v>
      </c>
      <c r="AK667" s="300">
        <v>-1</v>
      </c>
      <c r="AL667" s="300" t="s">
        <v>771</v>
      </c>
      <c r="AM667" s="300">
        <v>0</v>
      </c>
      <c r="AN667" s="300" t="b">
        <v>0</v>
      </c>
      <c r="AO667" s="300">
        <v>-1</v>
      </c>
      <c r="AP667" s="300" t="s">
        <v>771</v>
      </c>
      <c r="AQ667" s="300">
        <v>0</v>
      </c>
      <c r="AR667" s="300" t="b">
        <v>0</v>
      </c>
      <c r="AS667" s="300">
        <v>0</v>
      </c>
      <c r="AT667" s="300" t="b">
        <v>0</v>
      </c>
      <c r="AU667" s="300">
        <v>0</v>
      </c>
      <c r="AV667" s="300" t="b">
        <v>0</v>
      </c>
      <c r="AW667" s="300" t="s">
        <v>1308</v>
      </c>
      <c r="AX667" s="300">
        <v>0</v>
      </c>
      <c r="AY667" s="300" t="s">
        <v>1308</v>
      </c>
      <c r="AZ667" s="300">
        <v>0</v>
      </c>
      <c r="BA667" s="300" t="b">
        <v>0</v>
      </c>
      <c r="BB667" s="300" t="b">
        <v>1</v>
      </c>
      <c r="BC667"/>
      <c r="BD667"/>
      <c r="BE667"/>
      <c r="BF667"/>
      <c r="BG667"/>
      <c r="BH667"/>
      <c r="BI667"/>
      <c r="BJ667"/>
      <c r="BK667"/>
      <c r="BL667"/>
      <c r="BM667"/>
      <c r="BN667"/>
      <c r="BO667"/>
      <c r="BP667"/>
      <c r="BQ667"/>
    </row>
    <row r="668" spans="5:69" ht="16.5" hidden="1" x14ac:dyDescent="0.3">
      <c r="E668" s="300" t="s">
        <v>760</v>
      </c>
      <c r="F668" s="300" t="s">
        <v>651</v>
      </c>
      <c r="G668" s="300">
        <v>20190101</v>
      </c>
      <c r="H668" s="300">
        <v>2019</v>
      </c>
      <c r="I668" s="300">
        <v>52</v>
      </c>
      <c r="J668" s="300">
        <v>2019</v>
      </c>
      <c r="K668" s="300">
        <v>180</v>
      </c>
      <c r="L668" s="300" t="s">
        <v>872</v>
      </c>
      <c r="M668" s="300" t="s">
        <v>486</v>
      </c>
      <c r="N668" s="300" t="s">
        <v>660</v>
      </c>
      <c r="O668" s="300" t="s">
        <v>762</v>
      </c>
      <c r="P668" s="300">
        <v>156</v>
      </c>
      <c r="Q668" s="300" t="s">
        <v>773</v>
      </c>
      <c r="R668" s="300" t="s">
        <v>774</v>
      </c>
      <c r="S668" s="300">
        <v>0</v>
      </c>
      <c r="T668" s="300" t="s">
        <v>763</v>
      </c>
      <c r="U668" s="300" t="s">
        <v>764</v>
      </c>
      <c r="V668" s="300" t="s">
        <v>1123</v>
      </c>
      <c r="W668" s="300" t="s">
        <v>766</v>
      </c>
      <c r="X668" s="300" t="b">
        <v>1</v>
      </c>
      <c r="Y668" s="300">
        <v>31</v>
      </c>
      <c r="Z668" s="300" t="s">
        <v>767</v>
      </c>
      <c r="AA668" s="300" t="s">
        <v>767</v>
      </c>
      <c r="AB668" s="300" t="s">
        <v>66</v>
      </c>
      <c r="AC668" s="300" t="s">
        <v>66</v>
      </c>
      <c r="AD668" s="300">
        <v>2</v>
      </c>
      <c r="AE668" s="300" t="b">
        <v>0</v>
      </c>
      <c r="AF668" s="300" t="s">
        <v>768</v>
      </c>
      <c r="AG668" s="300" t="s">
        <v>769</v>
      </c>
      <c r="AH668" s="300">
        <v>0</v>
      </c>
      <c r="AI668" s="300">
        <v>0</v>
      </c>
      <c r="AJ668" s="300" t="s">
        <v>770</v>
      </c>
      <c r="AK668" s="300">
        <v>-1</v>
      </c>
      <c r="AL668" s="300" t="s">
        <v>771</v>
      </c>
      <c r="AM668" s="300">
        <v>0</v>
      </c>
      <c r="AN668" s="300" t="b">
        <v>0</v>
      </c>
      <c r="AO668" s="300">
        <v>-1</v>
      </c>
      <c r="AP668" s="300" t="s">
        <v>771</v>
      </c>
      <c r="AQ668" s="300">
        <v>0</v>
      </c>
      <c r="AR668" s="300" t="b">
        <v>0</v>
      </c>
      <c r="AS668" s="300">
        <v>0</v>
      </c>
      <c r="AT668" s="300" t="b">
        <v>0</v>
      </c>
      <c r="AU668" s="300">
        <v>0</v>
      </c>
      <c r="AV668" s="300" t="b">
        <v>0</v>
      </c>
      <c r="AW668" s="300" t="s">
        <v>1309</v>
      </c>
      <c r="AX668" s="300">
        <v>0</v>
      </c>
      <c r="AY668" s="300" t="s">
        <v>1309</v>
      </c>
      <c r="AZ668" s="300">
        <v>0</v>
      </c>
      <c r="BA668" s="300" t="b">
        <v>0</v>
      </c>
      <c r="BB668" s="300" t="b">
        <v>1</v>
      </c>
      <c r="BC668"/>
      <c r="BD668"/>
      <c r="BE668"/>
      <c r="BF668"/>
      <c r="BG668"/>
      <c r="BH668"/>
      <c r="BI668"/>
      <c r="BJ668"/>
      <c r="BK668"/>
      <c r="BL668"/>
      <c r="BM668"/>
      <c r="BN668"/>
      <c r="BO668"/>
      <c r="BP668"/>
      <c r="BQ668"/>
    </row>
    <row r="669" spans="5:69" ht="16.5" hidden="1" x14ac:dyDescent="0.3">
      <c r="E669" s="300" t="s">
        <v>760</v>
      </c>
      <c r="F669" s="300" t="s">
        <v>651</v>
      </c>
      <c r="G669" s="300">
        <v>20190101</v>
      </c>
      <c r="H669" s="300">
        <v>2019</v>
      </c>
      <c r="I669" s="300">
        <v>52</v>
      </c>
      <c r="J669" s="300">
        <v>2019</v>
      </c>
      <c r="K669" s="300">
        <v>180</v>
      </c>
      <c r="L669" s="300" t="s">
        <v>872</v>
      </c>
      <c r="M669" s="300" t="s">
        <v>486</v>
      </c>
      <c r="N669" s="300" t="s">
        <v>660</v>
      </c>
      <c r="O669" s="300" t="s">
        <v>762</v>
      </c>
      <c r="P669" s="300">
        <v>196</v>
      </c>
      <c r="Q669" s="300" t="s">
        <v>1310</v>
      </c>
      <c r="R669" s="300" t="s">
        <v>1311</v>
      </c>
      <c r="S669" s="300">
        <v>0</v>
      </c>
      <c r="T669" s="300" t="s">
        <v>763</v>
      </c>
      <c r="U669" s="300" t="s">
        <v>764</v>
      </c>
      <c r="V669" s="300" t="s">
        <v>1123</v>
      </c>
      <c r="W669" s="300" t="s">
        <v>766</v>
      </c>
      <c r="X669" s="300" t="b">
        <v>1</v>
      </c>
      <c r="Y669" s="300">
        <v>31</v>
      </c>
      <c r="Z669" s="300" t="s">
        <v>767</v>
      </c>
      <c r="AA669" s="300" t="s">
        <v>767</v>
      </c>
      <c r="AB669" s="300" t="s">
        <v>66</v>
      </c>
      <c r="AC669" s="300" t="s">
        <v>66</v>
      </c>
      <c r="AD669" s="300">
        <v>2</v>
      </c>
      <c r="AE669" s="300" t="b">
        <v>0</v>
      </c>
      <c r="AF669" s="300" t="s">
        <v>768</v>
      </c>
      <c r="AG669" s="300" t="s">
        <v>769</v>
      </c>
      <c r="AH669" s="300">
        <v>0</v>
      </c>
      <c r="AI669" s="300">
        <v>0</v>
      </c>
      <c r="AJ669" s="300" t="s">
        <v>770</v>
      </c>
      <c r="AK669" s="300">
        <v>-1</v>
      </c>
      <c r="AL669" s="300" t="s">
        <v>771</v>
      </c>
      <c r="AM669" s="300">
        <v>0</v>
      </c>
      <c r="AN669" s="300" t="b">
        <v>0</v>
      </c>
      <c r="AO669" s="300">
        <v>-1</v>
      </c>
      <c r="AP669" s="300" t="s">
        <v>771</v>
      </c>
      <c r="AQ669" s="300">
        <v>0</v>
      </c>
      <c r="AR669" s="300" t="b">
        <v>0</v>
      </c>
      <c r="AS669" s="300">
        <v>0</v>
      </c>
      <c r="AT669" s="300" t="b">
        <v>0</v>
      </c>
      <c r="AU669" s="300">
        <v>0</v>
      </c>
      <c r="AV669" s="300" t="b">
        <v>0</v>
      </c>
      <c r="AW669" s="300" t="s">
        <v>1312</v>
      </c>
      <c r="AX669" s="300">
        <v>0</v>
      </c>
      <c r="AY669" s="300" t="s">
        <v>1312</v>
      </c>
      <c r="AZ669" s="300">
        <v>0</v>
      </c>
      <c r="BA669" s="300" t="b">
        <v>0</v>
      </c>
      <c r="BB669" s="300" t="b">
        <v>1</v>
      </c>
      <c r="BC669"/>
      <c r="BD669"/>
      <c r="BE669"/>
      <c r="BF669"/>
      <c r="BG669"/>
      <c r="BH669"/>
      <c r="BI669"/>
      <c r="BJ669"/>
      <c r="BK669"/>
      <c r="BL669"/>
      <c r="BM669"/>
      <c r="BN669"/>
      <c r="BO669"/>
      <c r="BP669"/>
      <c r="BQ669"/>
    </row>
    <row r="670" spans="5:69" ht="16.5" hidden="1" x14ac:dyDescent="0.3">
      <c r="E670" s="300" t="s">
        <v>760</v>
      </c>
      <c r="F670" s="300" t="s">
        <v>651</v>
      </c>
      <c r="G670" s="300">
        <v>20190101</v>
      </c>
      <c r="H670" s="300">
        <v>2019</v>
      </c>
      <c r="I670" s="300">
        <v>52</v>
      </c>
      <c r="J670" s="300">
        <v>2019</v>
      </c>
      <c r="K670" s="300">
        <v>180</v>
      </c>
      <c r="L670" s="300" t="s">
        <v>872</v>
      </c>
      <c r="M670" s="300" t="s">
        <v>486</v>
      </c>
      <c r="N670" s="300" t="s">
        <v>660</v>
      </c>
      <c r="O670" s="300" t="s">
        <v>762</v>
      </c>
      <c r="P670" s="300">
        <v>251</v>
      </c>
      <c r="Q670" s="300" t="s">
        <v>778</v>
      </c>
      <c r="R670" s="300" t="s">
        <v>779</v>
      </c>
      <c r="S670" s="300">
        <v>0</v>
      </c>
      <c r="T670" s="300" t="s">
        <v>763</v>
      </c>
      <c r="U670" s="300" t="s">
        <v>764</v>
      </c>
      <c r="V670" s="300" t="s">
        <v>1123</v>
      </c>
      <c r="W670" s="300" t="s">
        <v>766</v>
      </c>
      <c r="X670" s="300" t="b">
        <v>1</v>
      </c>
      <c r="Y670" s="300">
        <v>31</v>
      </c>
      <c r="Z670" s="300" t="s">
        <v>767</v>
      </c>
      <c r="AA670" s="300" t="s">
        <v>767</v>
      </c>
      <c r="AB670" s="300" t="s">
        <v>66</v>
      </c>
      <c r="AC670" s="300" t="s">
        <v>66</v>
      </c>
      <c r="AD670" s="300">
        <v>2</v>
      </c>
      <c r="AE670" s="300" t="b">
        <v>0</v>
      </c>
      <c r="AF670" s="300" t="s">
        <v>768</v>
      </c>
      <c r="AG670" s="300" t="s">
        <v>769</v>
      </c>
      <c r="AH670" s="300">
        <v>0</v>
      </c>
      <c r="AI670" s="300">
        <v>0</v>
      </c>
      <c r="AJ670" s="300" t="s">
        <v>770</v>
      </c>
      <c r="AK670" s="300">
        <v>-1</v>
      </c>
      <c r="AL670" s="300" t="s">
        <v>771</v>
      </c>
      <c r="AM670" s="300">
        <v>0</v>
      </c>
      <c r="AN670" s="300" t="b">
        <v>0</v>
      </c>
      <c r="AO670" s="300">
        <v>-1</v>
      </c>
      <c r="AP670" s="300" t="s">
        <v>771</v>
      </c>
      <c r="AQ670" s="300">
        <v>0</v>
      </c>
      <c r="AR670" s="300" t="b">
        <v>0</v>
      </c>
      <c r="AS670" s="300">
        <v>0</v>
      </c>
      <c r="AT670" s="300" t="b">
        <v>1</v>
      </c>
      <c r="AU670" s="300">
        <v>0</v>
      </c>
      <c r="AV670" s="300" t="b">
        <v>0</v>
      </c>
      <c r="AW670" s="300" t="s">
        <v>1313</v>
      </c>
      <c r="AX670" s="300">
        <v>0</v>
      </c>
      <c r="AY670" s="300" t="s">
        <v>1313</v>
      </c>
      <c r="AZ670" s="300">
        <v>4</v>
      </c>
      <c r="BA670" s="300" t="b">
        <v>0</v>
      </c>
      <c r="BB670" s="300" t="b">
        <v>1</v>
      </c>
      <c r="BC670"/>
      <c r="BD670"/>
      <c r="BE670"/>
      <c r="BF670"/>
      <c r="BG670"/>
      <c r="BH670"/>
      <c r="BI670"/>
      <c r="BJ670"/>
      <c r="BK670"/>
      <c r="BL670"/>
      <c r="BM670"/>
      <c r="BN670"/>
      <c r="BO670"/>
      <c r="BP670"/>
      <c r="BQ670"/>
    </row>
    <row r="671" spans="5:69" ht="16.5" hidden="1" x14ac:dyDescent="0.3">
      <c r="E671" s="300" t="s">
        <v>760</v>
      </c>
      <c r="F671" s="300" t="s">
        <v>651</v>
      </c>
      <c r="G671" s="300">
        <v>20190101</v>
      </c>
      <c r="H671" s="300">
        <v>2019</v>
      </c>
      <c r="I671" s="300">
        <v>52</v>
      </c>
      <c r="J671" s="300">
        <v>2019</v>
      </c>
      <c r="K671" s="300">
        <v>180</v>
      </c>
      <c r="L671" s="300" t="s">
        <v>872</v>
      </c>
      <c r="M671" s="300" t="s">
        <v>486</v>
      </c>
      <c r="N671" s="300" t="s">
        <v>660</v>
      </c>
      <c r="O671" s="300" t="s">
        <v>762</v>
      </c>
      <c r="P671" s="300">
        <v>276</v>
      </c>
      <c r="Q671" s="300" t="s">
        <v>781</v>
      </c>
      <c r="R671" s="300" t="s">
        <v>782</v>
      </c>
      <c r="S671" s="300">
        <v>0</v>
      </c>
      <c r="T671" s="300" t="s">
        <v>763</v>
      </c>
      <c r="U671" s="300" t="s">
        <v>764</v>
      </c>
      <c r="V671" s="300" t="s">
        <v>1123</v>
      </c>
      <c r="W671" s="300" t="s">
        <v>766</v>
      </c>
      <c r="X671" s="300" t="b">
        <v>1</v>
      </c>
      <c r="Y671" s="300">
        <v>31</v>
      </c>
      <c r="Z671" s="300" t="s">
        <v>767</v>
      </c>
      <c r="AA671" s="300" t="s">
        <v>767</v>
      </c>
      <c r="AB671" s="300" t="s">
        <v>66</v>
      </c>
      <c r="AC671" s="300" t="s">
        <v>66</v>
      </c>
      <c r="AD671" s="300">
        <v>2</v>
      </c>
      <c r="AE671" s="300" t="b">
        <v>0</v>
      </c>
      <c r="AF671" s="300" t="s">
        <v>768</v>
      </c>
      <c r="AG671" s="300" t="s">
        <v>769</v>
      </c>
      <c r="AH671" s="300">
        <v>0</v>
      </c>
      <c r="AI671" s="300">
        <v>0</v>
      </c>
      <c r="AJ671" s="300" t="s">
        <v>770</v>
      </c>
      <c r="AK671" s="300">
        <v>-1</v>
      </c>
      <c r="AL671" s="300" t="s">
        <v>771</v>
      </c>
      <c r="AM671" s="300">
        <v>0</v>
      </c>
      <c r="AN671" s="300" t="b">
        <v>0</v>
      </c>
      <c r="AO671" s="300">
        <v>-1</v>
      </c>
      <c r="AP671" s="300" t="s">
        <v>771</v>
      </c>
      <c r="AQ671" s="300">
        <v>0</v>
      </c>
      <c r="AR671" s="300" t="b">
        <v>0</v>
      </c>
      <c r="AS671" s="300">
        <v>0</v>
      </c>
      <c r="AT671" s="300" t="b">
        <v>0</v>
      </c>
      <c r="AU671" s="300">
        <v>0</v>
      </c>
      <c r="AV671" s="300" t="b">
        <v>0</v>
      </c>
      <c r="AW671" s="300" t="s">
        <v>1314</v>
      </c>
      <c r="AX671" s="300">
        <v>0</v>
      </c>
      <c r="AY671" s="300" t="s">
        <v>1314</v>
      </c>
      <c r="AZ671" s="300">
        <v>0</v>
      </c>
      <c r="BA671" s="300" t="b">
        <v>0</v>
      </c>
      <c r="BB671" s="300" t="b">
        <v>1</v>
      </c>
      <c r="BC671"/>
      <c r="BD671"/>
      <c r="BE671"/>
      <c r="BF671"/>
      <c r="BG671"/>
      <c r="BH671"/>
      <c r="BI671"/>
      <c r="BJ671"/>
      <c r="BK671"/>
      <c r="BL671"/>
      <c r="BM671"/>
      <c r="BN671"/>
      <c r="BO671"/>
      <c r="BP671"/>
      <c r="BQ671"/>
    </row>
    <row r="672" spans="5:69" ht="16.5" hidden="1" x14ac:dyDescent="0.3">
      <c r="E672" s="300" t="s">
        <v>760</v>
      </c>
      <c r="F672" s="300" t="s">
        <v>651</v>
      </c>
      <c r="G672" s="300">
        <v>20190101</v>
      </c>
      <c r="H672" s="300">
        <v>2019</v>
      </c>
      <c r="I672" s="300">
        <v>52</v>
      </c>
      <c r="J672" s="300">
        <v>2019</v>
      </c>
      <c r="K672" s="300">
        <v>180</v>
      </c>
      <c r="L672" s="300" t="s">
        <v>872</v>
      </c>
      <c r="M672" s="300" t="s">
        <v>486</v>
      </c>
      <c r="N672" s="300" t="s">
        <v>660</v>
      </c>
      <c r="O672" s="300" t="s">
        <v>762</v>
      </c>
      <c r="P672" s="300">
        <v>380</v>
      </c>
      <c r="Q672" s="300" t="s">
        <v>886</v>
      </c>
      <c r="R672" s="300" t="s">
        <v>887</v>
      </c>
      <c r="S672" s="300">
        <v>0</v>
      </c>
      <c r="T672" s="300" t="s">
        <v>763</v>
      </c>
      <c r="U672" s="300" t="s">
        <v>764</v>
      </c>
      <c r="V672" s="300" t="s">
        <v>1123</v>
      </c>
      <c r="W672" s="300" t="s">
        <v>766</v>
      </c>
      <c r="X672" s="300" t="b">
        <v>1</v>
      </c>
      <c r="Y672" s="300">
        <v>31</v>
      </c>
      <c r="Z672" s="300" t="s">
        <v>767</v>
      </c>
      <c r="AA672" s="300" t="s">
        <v>767</v>
      </c>
      <c r="AB672" s="300" t="s">
        <v>66</v>
      </c>
      <c r="AC672" s="300" t="s">
        <v>66</v>
      </c>
      <c r="AD672" s="300">
        <v>2</v>
      </c>
      <c r="AE672" s="300" t="b">
        <v>0</v>
      </c>
      <c r="AF672" s="300" t="s">
        <v>768</v>
      </c>
      <c r="AG672" s="300" t="s">
        <v>769</v>
      </c>
      <c r="AH672" s="300">
        <v>0</v>
      </c>
      <c r="AI672" s="300">
        <v>0</v>
      </c>
      <c r="AJ672" s="300" t="s">
        <v>770</v>
      </c>
      <c r="AK672" s="300">
        <v>-1</v>
      </c>
      <c r="AL672" s="300" t="s">
        <v>771</v>
      </c>
      <c r="AM672" s="300">
        <v>0</v>
      </c>
      <c r="AN672" s="300" t="b">
        <v>0</v>
      </c>
      <c r="AO672" s="300">
        <v>-1</v>
      </c>
      <c r="AP672" s="300" t="s">
        <v>771</v>
      </c>
      <c r="AQ672" s="300">
        <v>0</v>
      </c>
      <c r="AR672" s="300" t="b">
        <v>0</v>
      </c>
      <c r="AS672" s="300">
        <v>0</v>
      </c>
      <c r="AT672" s="300" t="b">
        <v>0</v>
      </c>
      <c r="AU672" s="300">
        <v>0</v>
      </c>
      <c r="AV672" s="300" t="b">
        <v>0</v>
      </c>
      <c r="AW672" s="300" t="s">
        <v>1315</v>
      </c>
      <c r="AX672" s="300">
        <v>0</v>
      </c>
      <c r="AY672" s="300" t="s">
        <v>1315</v>
      </c>
      <c r="AZ672" s="300">
        <v>0</v>
      </c>
      <c r="BA672" s="300" t="b">
        <v>0</v>
      </c>
      <c r="BB672" s="300" t="b">
        <v>1</v>
      </c>
      <c r="BC672"/>
      <c r="BD672"/>
      <c r="BE672"/>
      <c r="BF672"/>
      <c r="BG672"/>
      <c r="BH672"/>
      <c r="BI672"/>
      <c r="BJ672"/>
      <c r="BK672"/>
      <c r="BL672"/>
      <c r="BM672"/>
      <c r="BN672"/>
      <c r="BO672"/>
      <c r="BP672"/>
      <c r="BQ672"/>
    </row>
    <row r="673" spans="5:69" ht="16.5" hidden="1" x14ac:dyDescent="0.3">
      <c r="E673" s="300" t="s">
        <v>760</v>
      </c>
      <c r="F673" s="300" t="s">
        <v>651</v>
      </c>
      <c r="G673" s="300">
        <v>20190101</v>
      </c>
      <c r="H673" s="300">
        <v>2019</v>
      </c>
      <c r="I673" s="300">
        <v>52</v>
      </c>
      <c r="J673" s="300">
        <v>2019</v>
      </c>
      <c r="K673" s="300">
        <v>180</v>
      </c>
      <c r="L673" s="300" t="s">
        <v>872</v>
      </c>
      <c r="M673" s="300" t="s">
        <v>486</v>
      </c>
      <c r="N673" s="300" t="s">
        <v>660</v>
      </c>
      <c r="O673" s="300" t="s">
        <v>762</v>
      </c>
      <c r="P673" s="300">
        <v>384</v>
      </c>
      <c r="Q673" s="300" t="s">
        <v>786</v>
      </c>
      <c r="R673" s="300" t="s">
        <v>559</v>
      </c>
      <c r="S673" s="300">
        <v>0</v>
      </c>
      <c r="T673" s="300" t="s">
        <v>763</v>
      </c>
      <c r="U673" s="300" t="s">
        <v>764</v>
      </c>
      <c r="V673" s="300" t="s">
        <v>1123</v>
      </c>
      <c r="W673" s="300" t="s">
        <v>766</v>
      </c>
      <c r="X673" s="300" t="b">
        <v>1</v>
      </c>
      <c r="Y673" s="300">
        <v>31</v>
      </c>
      <c r="Z673" s="300" t="s">
        <v>767</v>
      </c>
      <c r="AA673" s="300" t="s">
        <v>767</v>
      </c>
      <c r="AB673" s="300" t="s">
        <v>66</v>
      </c>
      <c r="AC673" s="300" t="s">
        <v>66</v>
      </c>
      <c r="AD673" s="300">
        <v>2</v>
      </c>
      <c r="AE673" s="300" t="b">
        <v>0</v>
      </c>
      <c r="AF673" s="300" t="s">
        <v>768</v>
      </c>
      <c r="AG673" s="300" t="s">
        <v>769</v>
      </c>
      <c r="AH673" s="300">
        <v>0</v>
      </c>
      <c r="AI673" s="300">
        <v>0</v>
      </c>
      <c r="AJ673" s="300" t="s">
        <v>770</v>
      </c>
      <c r="AK673" s="300">
        <v>-1</v>
      </c>
      <c r="AL673" s="300" t="s">
        <v>771</v>
      </c>
      <c r="AM673" s="300">
        <v>0</v>
      </c>
      <c r="AN673" s="300" t="b">
        <v>0</v>
      </c>
      <c r="AO673" s="300">
        <v>-1</v>
      </c>
      <c r="AP673" s="300" t="s">
        <v>771</v>
      </c>
      <c r="AQ673" s="300">
        <v>0</v>
      </c>
      <c r="AR673" s="300" t="b">
        <v>0</v>
      </c>
      <c r="AS673" s="300">
        <v>0</v>
      </c>
      <c r="AT673" s="300" t="b">
        <v>0</v>
      </c>
      <c r="AU673" s="300">
        <v>0</v>
      </c>
      <c r="AV673" s="300" t="b">
        <v>0</v>
      </c>
      <c r="AW673" s="300" t="s">
        <v>1316</v>
      </c>
      <c r="AX673" s="300">
        <v>0</v>
      </c>
      <c r="AY673" s="300" t="s">
        <v>1316</v>
      </c>
      <c r="AZ673" s="300">
        <v>0</v>
      </c>
      <c r="BA673" s="300" t="b">
        <v>0</v>
      </c>
      <c r="BB673" s="300" t="b">
        <v>1</v>
      </c>
      <c r="BC673"/>
      <c r="BD673"/>
      <c r="BE673"/>
      <c r="BF673"/>
      <c r="BG673"/>
      <c r="BH673"/>
      <c r="BI673"/>
      <c r="BJ673"/>
      <c r="BK673"/>
      <c r="BL673"/>
      <c r="BM673"/>
      <c r="BN673"/>
      <c r="BO673"/>
      <c r="BP673"/>
      <c r="BQ673"/>
    </row>
    <row r="674" spans="5:69" ht="16.5" hidden="1" x14ac:dyDescent="0.3">
      <c r="E674" s="300" t="s">
        <v>760</v>
      </c>
      <c r="F674" s="300" t="s">
        <v>651</v>
      </c>
      <c r="G674" s="300">
        <v>20190101</v>
      </c>
      <c r="H674" s="300">
        <v>2019</v>
      </c>
      <c r="I674" s="300">
        <v>52</v>
      </c>
      <c r="J674" s="300">
        <v>2019</v>
      </c>
      <c r="K674" s="300">
        <v>180</v>
      </c>
      <c r="L674" s="300" t="s">
        <v>872</v>
      </c>
      <c r="M674" s="300" t="s">
        <v>486</v>
      </c>
      <c r="N674" s="300" t="s">
        <v>660</v>
      </c>
      <c r="O674" s="300" t="s">
        <v>762</v>
      </c>
      <c r="P674" s="300">
        <v>440</v>
      </c>
      <c r="Q674" s="300" t="s">
        <v>897</v>
      </c>
      <c r="R674" s="300" t="s">
        <v>898</v>
      </c>
      <c r="S674" s="300">
        <v>0</v>
      </c>
      <c r="T674" s="300" t="s">
        <v>763</v>
      </c>
      <c r="U674" s="300" t="s">
        <v>764</v>
      </c>
      <c r="V674" s="300" t="s">
        <v>1123</v>
      </c>
      <c r="W674" s="300" t="s">
        <v>766</v>
      </c>
      <c r="X674" s="300" t="b">
        <v>1</v>
      </c>
      <c r="Y674" s="300">
        <v>31</v>
      </c>
      <c r="Z674" s="300" t="s">
        <v>767</v>
      </c>
      <c r="AA674" s="300" t="s">
        <v>767</v>
      </c>
      <c r="AB674" s="300" t="s">
        <v>66</v>
      </c>
      <c r="AC674" s="300" t="s">
        <v>66</v>
      </c>
      <c r="AD674" s="300">
        <v>2</v>
      </c>
      <c r="AE674" s="300" t="b">
        <v>0</v>
      </c>
      <c r="AF674" s="300" t="s">
        <v>768</v>
      </c>
      <c r="AG674" s="300" t="s">
        <v>769</v>
      </c>
      <c r="AH674" s="300">
        <v>0</v>
      </c>
      <c r="AI674" s="300">
        <v>0</v>
      </c>
      <c r="AJ674" s="300" t="s">
        <v>770</v>
      </c>
      <c r="AK674" s="300">
        <v>-1</v>
      </c>
      <c r="AL674" s="300" t="s">
        <v>771</v>
      </c>
      <c r="AM674" s="300">
        <v>0</v>
      </c>
      <c r="AN674" s="300" t="b">
        <v>0</v>
      </c>
      <c r="AO674" s="300">
        <v>-1</v>
      </c>
      <c r="AP674" s="300" t="s">
        <v>771</v>
      </c>
      <c r="AQ674" s="300">
        <v>0</v>
      </c>
      <c r="AR674" s="300" t="b">
        <v>0</v>
      </c>
      <c r="AS674" s="300">
        <v>0</v>
      </c>
      <c r="AT674" s="300" t="b">
        <v>0</v>
      </c>
      <c r="AU674" s="300">
        <v>0</v>
      </c>
      <c r="AV674" s="300" t="b">
        <v>0</v>
      </c>
      <c r="AW674" s="300" t="s">
        <v>1317</v>
      </c>
      <c r="AX674" s="300">
        <v>0</v>
      </c>
      <c r="AY674" s="300" t="s">
        <v>1317</v>
      </c>
      <c r="AZ674" s="300">
        <v>0</v>
      </c>
      <c r="BA674" s="300" t="b">
        <v>0</v>
      </c>
      <c r="BB674" s="300" t="b">
        <v>1</v>
      </c>
      <c r="BC674"/>
      <c r="BD674"/>
      <c r="BE674"/>
      <c r="BF674"/>
      <c r="BG674"/>
      <c r="BH674"/>
      <c r="BI674"/>
      <c r="BJ674"/>
      <c r="BK674"/>
      <c r="BL674"/>
      <c r="BM674"/>
      <c r="BN674"/>
      <c r="BO674"/>
      <c r="BP674"/>
      <c r="BQ674"/>
    </row>
    <row r="675" spans="5:69" ht="16.5" hidden="1" x14ac:dyDescent="0.3">
      <c r="E675" s="300" t="s">
        <v>760</v>
      </c>
      <c r="F675" s="300" t="s">
        <v>651</v>
      </c>
      <c r="G675" s="300">
        <v>20190101</v>
      </c>
      <c r="H675" s="300">
        <v>2019</v>
      </c>
      <c r="I675" s="300">
        <v>52</v>
      </c>
      <c r="J675" s="300">
        <v>2019</v>
      </c>
      <c r="K675" s="300">
        <v>180</v>
      </c>
      <c r="L675" s="300" t="s">
        <v>872</v>
      </c>
      <c r="M675" s="300" t="s">
        <v>486</v>
      </c>
      <c r="N675" s="300" t="s">
        <v>660</v>
      </c>
      <c r="O675" s="300" t="s">
        <v>762</v>
      </c>
      <c r="P675" s="300">
        <v>504</v>
      </c>
      <c r="Q675" s="300" t="s">
        <v>959</v>
      </c>
      <c r="R675" s="300" t="s">
        <v>426</v>
      </c>
      <c r="S675" s="300">
        <v>0</v>
      </c>
      <c r="T675" s="300" t="s">
        <v>763</v>
      </c>
      <c r="U675" s="300" t="s">
        <v>764</v>
      </c>
      <c r="V675" s="300" t="s">
        <v>1123</v>
      </c>
      <c r="W675" s="300" t="s">
        <v>766</v>
      </c>
      <c r="X675" s="300" t="b">
        <v>1</v>
      </c>
      <c r="Y675" s="300">
        <v>31</v>
      </c>
      <c r="Z675" s="300" t="s">
        <v>767</v>
      </c>
      <c r="AA675" s="300" t="s">
        <v>767</v>
      </c>
      <c r="AB675" s="300" t="s">
        <v>66</v>
      </c>
      <c r="AC675" s="300" t="s">
        <v>66</v>
      </c>
      <c r="AD675" s="300">
        <v>2</v>
      </c>
      <c r="AE675" s="300" t="b">
        <v>0</v>
      </c>
      <c r="AF675" s="300" t="s">
        <v>768</v>
      </c>
      <c r="AG675" s="300" t="s">
        <v>769</v>
      </c>
      <c r="AH675" s="300">
        <v>0</v>
      </c>
      <c r="AI675" s="300">
        <v>0</v>
      </c>
      <c r="AJ675" s="300" t="s">
        <v>770</v>
      </c>
      <c r="AK675" s="300">
        <v>-1</v>
      </c>
      <c r="AL675" s="300" t="s">
        <v>771</v>
      </c>
      <c r="AM675" s="300">
        <v>0</v>
      </c>
      <c r="AN675" s="300" t="b">
        <v>0</v>
      </c>
      <c r="AO675" s="300">
        <v>-1</v>
      </c>
      <c r="AP675" s="300" t="s">
        <v>771</v>
      </c>
      <c r="AQ675" s="300">
        <v>0</v>
      </c>
      <c r="AR675" s="300" t="b">
        <v>0</v>
      </c>
      <c r="AS675" s="300">
        <v>0</v>
      </c>
      <c r="AT675" s="300" t="b">
        <v>0</v>
      </c>
      <c r="AU675" s="300">
        <v>0</v>
      </c>
      <c r="AV675" s="300" t="b">
        <v>0</v>
      </c>
      <c r="AW675" s="300" t="s">
        <v>1318</v>
      </c>
      <c r="AX675" s="300">
        <v>0</v>
      </c>
      <c r="AY675" s="300" t="s">
        <v>1318</v>
      </c>
      <c r="AZ675" s="300">
        <v>0</v>
      </c>
      <c r="BA675" s="300" t="b">
        <v>0</v>
      </c>
      <c r="BB675" s="300" t="b">
        <v>1</v>
      </c>
      <c r="BC675"/>
      <c r="BD675"/>
      <c r="BE675"/>
      <c r="BF675"/>
      <c r="BG675"/>
      <c r="BH675"/>
      <c r="BI675"/>
      <c r="BJ675"/>
      <c r="BK675"/>
      <c r="BL675"/>
      <c r="BM675"/>
      <c r="BN675"/>
      <c r="BO675"/>
      <c r="BP675"/>
      <c r="BQ675"/>
    </row>
    <row r="676" spans="5:69" ht="16.5" hidden="1" x14ac:dyDescent="0.3">
      <c r="E676" s="300" t="s">
        <v>760</v>
      </c>
      <c r="F676" s="300" t="s">
        <v>651</v>
      </c>
      <c r="G676" s="300">
        <v>20190101</v>
      </c>
      <c r="H676" s="300">
        <v>2019</v>
      </c>
      <c r="I676" s="300">
        <v>52</v>
      </c>
      <c r="J676" s="300">
        <v>2019</v>
      </c>
      <c r="K676" s="300">
        <v>180</v>
      </c>
      <c r="L676" s="300" t="s">
        <v>872</v>
      </c>
      <c r="M676" s="300" t="s">
        <v>486</v>
      </c>
      <c r="N676" s="300" t="s">
        <v>660</v>
      </c>
      <c r="O676" s="300" t="s">
        <v>762</v>
      </c>
      <c r="P676" s="300">
        <v>508</v>
      </c>
      <c r="Q676" s="300" t="s">
        <v>903</v>
      </c>
      <c r="R676" s="300" t="s">
        <v>443</v>
      </c>
      <c r="S676" s="300">
        <v>0</v>
      </c>
      <c r="T676" s="300" t="s">
        <v>763</v>
      </c>
      <c r="U676" s="300" t="s">
        <v>764</v>
      </c>
      <c r="V676" s="300" t="s">
        <v>1123</v>
      </c>
      <c r="W676" s="300" t="s">
        <v>766</v>
      </c>
      <c r="X676" s="300" t="b">
        <v>1</v>
      </c>
      <c r="Y676" s="300">
        <v>31</v>
      </c>
      <c r="Z676" s="300" t="s">
        <v>767</v>
      </c>
      <c r="AA676" s="300" t="s">
        <v>767</v>
      </c>
      <c r="AB676" s="300" t="s">
        <v>66</v>
      </c>
      <c r="AC676" s="300" t="s">
        <v>66</v>
      </c>
      <c r="AD676" s="300">
        <v>2</v>
      </c>
      <c r="AE676" s="300" t="b">
        <v>0</v>
      </c>
      <c r="AF676" s="300" t="s">
        <v>768</v>
      </c>
      <c r="AG676" s="300" t="s">
        <v>769</v>
      </c>
      <c r="AH676" s="300">
        <v>0</v>
      </c>
      <c r="AI676" s="300">
        <v>0</v>
      </c>
      <c r="AJ676" s="300" t="s">
        <v>770</v>
      </c>
      <c r="AK676" s="300">
        <v>-1</v>
      </c>
      <c r="AL676" s="300" t="s">
        <v>771</v>
      </c>
      <c r="AM676" s="300">
        <v>0</v>
      </c>
      <c r="AN676" s="300" t="b">
        <v>0</v>
      </c>
      <c r="AO676" s="300">
        <v>-1</v>
      </c>
      <c r="AP676" s="300" t="s">
        <v>771</v>
      </c>
      <c r="AQ676" s="300">
        <v>0</v>
      </c>
      <c r="AR676" s="300" t="b">
        <v>0</v>
      </c>
      <c r="AS676" s="300">
        <v>0</v>
      </c>
      <c r="AT676" s="300" t="b">
        <v>0</v>
      </c>
      <c r="AU676" s="300">
        <v>0</v>
      </c>
      <c r="AV676" s="300" t="b">
        <v>0</v>
      </c>
      <c r="AW676" s="300" t="s">
        <v>1319</v>
      </c>
      <c r="AX676" s="300">
        <v>0</v>
      </c>
      <c r="AY676" s="300" t="s">
        <v>1319</v>
      </c>
      <c r="AZ676" s="300">
        <v>0</v>
      </c>
      <c r="BA676" s="300" t="b">
        <v>0</v>
      </c>
      <c r="BB676" s="300" t="b">
        <v>1</v>
      </c>
      <c r="BC676"/>
      <c r="BD676"/>
      <c r="BE676"/>
      <c r="BF676"/>
      <c r="BG676"/>
      <c r="BH676"/>
      <c r="BI676"/>
      <c r="BJ676"/>
      <c r="BK676"/>
      <c r="BL676"/>
      <c r="BM676"/>
      <c r="BN676"/>
      <c r="BO676"/>
      <c r="BP676"/>
      <c r="BQ676"/>
    </row>
    <row r="677" spans="5:69" ht="16.5" hidden="1" x14ac:dyDescent="0.3">
      <c r="E677" s="300" t="s">
        <v>760</v>
      </c>
      <c r="F677" s="300" t="s">
        <v>651</v>
      </c>
      <c r="G677" s="300">
        <v>20190101</v>
      </c>
      <c r="H677" s="300">
        <v>2019</v>
      </c>
      <c r="I677" s="300">
        <v>52</v>
      </c>
      <c r="J677" s="300">
        <v>2019</v>
      </c>
      <c r="K677" s="300">
        <v>180</v>
      </c>
      <c r="L677" s="300" t="s">
        <v>872</v>
      </c>
      <c r="M677" s="300" t="s">
        <v>486</v>
      </c>
      <c r="N677" s="300" t="s">
        <v>660</v>
      </c>
      <c r="O677" s="300" t="s">
        <v>762</v>
      </c>
      <c r="P677" s="300">
        <v>528</v>
      </c>
      <c r="Q677" s="300" t="s">
        <v>788</v>
      </c>
      <c r="R677" s="300" t="s">
        <v>789</v>
      </c>
      <c r="S677" s="300">
        <v>0</v>
      </c>
      <c r="T677" s="300" t="s">
        <v>763</v>
      </c>
      <c r="U677" s="300" t="s">
        <v>764</v>
      </c>
      <c r="V677" s="300" t="s">
        <v>1123</v>
      </c>
      <c r="W677" s="300" t="s">
        <v>766</v>
      </c>
      <c r="X677" s="300" t="b">
        <v>1</v>
      </c>
      <c r="Y677" s="300">
        <v>31</v>
      </c>
      <c r="Z677" s="300" t="s">
        <v>767</v>
      </c>
      <c r="AA677" s="300" t="s">
        <v>767</v>
      </c>
      <c r="AB677" s="300" t="s">
        <v>66</v>
      </c>
      <c r="AC677" s="300" t="s">
        <v>66</v>
      </c>
      <c r="AD677" s="300">
        <v>2</v>
      </c>
      <c r="AE677" s="300" t="b">
        <v>0</v>
      </c>
      <c r="AF677" s="300" t="s">
        <v>768</v>
      </c>
      <c r="AG677" s="300" t="s">
        <v>769</v>
      </c>
      <c r="AH677" s="300">
        <v>0</v>
      </c>
      <c r="AI677" s="300">
        <v>0</v>
      </c>
      <c r="AJ677" s="300" t="s">
        <v>770</v>
      </c>
      <c r="AK677" s="300">
        <v>-1</v>
      </c>
      <c r="AL677" s="300" t="s">
        <v>771</v>
      </c>
      <c r="AM677" s="300">
        <v>0</v>
      </c>
      <c r="AN677" s="300" t="b">
        <v>0</v>
      </c>
      <c r="AO677" s="300">
        <v>-1</v>
      </c>
      <c r="AP677" s="300" t="s">
        <v>771</v>
      </c>
      <c r="AQ677" s="300">
        <v>0</v>
      </c>
      <c r="AR677" s="300" t="b">
        <v>0</v>
      </c>
      <c r="AS677" s="300">
        <v>0</v>
      </c>
      <c r="AT677" s="300" t="b">
        <v>0</v>
      </c>
      <c r="AU677" s="300">
        <v>0</v>
      </c>
      <c r="AV677" s="300" t="b">
        <v>0</v>
      </c>
      <c r="AW677" s="300" t="s">
        <v>1320</v>
      </c>
      <c r="AX677" s="300">
        <v>0</v>
      </c>
      <c r="AY677" s="300" t="s">
        <v>1320</v>
      </c>
      <c r="AZ677" s="300">
        <v>0</v>
      </c>
      <c r="BA677" s="300" t="b">
        <v>0</v>
      </c>
      <c r="BB677" s="300" t="b">
        <v>1</v>
      </c>
      <c r="BC677"/>
      <c r="BD677"/>
      <c r="BE677"/>
      <c r="BF677"/>
      <c r="BG677"/>
      <c r="BH677"/>
      <c r="BI677"/>
      <c r="BJ677"/>
      <c r="BK677"/>
      <c r="BL677"/>
      <c r="BM677"/>
      <c r="BN677"/>
      <c r="BO677"/>
      <c r="BP677"/>
      <c r="BQ677"/>
    </row>
    <row r="678" spans="5:69" ht="16.5" hidden="1" x14ac:dyDescent="0.3">
      <c r="E678" s="300" t="s">
        <v>760</v>
      </c>
      <c r="F678" s="300" t="s">
        <v>651</v>
      </c>
      <c r="G678" s="300">
        <v>20190101</v>
      </c>
      <c r="H678" s="300">
        <v>2019</v>
      </c>
      <c r="I678" s="300">
        <v>52</v>
      </c>
      <c r="J678" s="300">
        <v>2019</v>
      </c>
      <c r="K678" s="300">
        <v>180</v>
      </c>
      <c r="L678" s="300" t="s">
        <v>872</v>
      </c>
      <c r="M678" s="300" t="s">
        <v>486</v>
      </c>
      <c r="N678" s="300" t="s">
        <v>660</v>
      </c>
      <c r="O678" s="300" t="s">
        <v>762</v>
      </c>
      <c r="P678" s="300">
        <v>579</v>
      </c>
      <c r="Q678" s="300" t="s">
        <v>963</v>
      </c>
      <c r="R678" s="300" t="s">
        <v>964</v>
      </c>
      <c r="S678" s="300">
        <v>0</v>
      </c>
      <c r="T678" s="300" t="s">
        <v>763</v>
      </c>
      <c r="U678" s="300" t="s">
        <v>764</v>
      </c>
      <c r="V678" s="300" t="s">
        <v>1123</v>
      </c>
      <c r="W678" s="300" t="s">
        <v>766</v>
      </c>
      <c r="X678" s="300" t="b">
        <v>1</v>
      </c>
      <c r="Y678" s="300">
        <v>31</v>
      </c>
      <c r="Z678" s="300" t="s">
        <v>767</v>
      </c>
      <c r="AA678" s="300" t="s">
        <v>767</v>
      </c>
      <c r="AB678" s="300" t="s">
        <v>66</v>
      </c>
      <c r="AC678" s="300" t="s">
        <v>66</v>
      </c>
      <c r="AD678" s="300">
        <v>2</v>
      </c>
      <c r="AE678" s="300" t="b">
        <v>0</v>
      </c>
      <c r="AF678" s="300" t="s">
        <v>768</v>
      </c>
      <c r="AG678" s="300" t="s">
        <v>769</v>
      </c>
      <c r="AH678" s="300">
        <v>0</v>
      </c>
      <c r="AI678" s="300">
        <v>0</v>
      </c>
      <c r="AJ678" s="300" t="s">
        <v>770</v>
      </c>
      <c r="AK678" s="300">
        <v>-1</v>
      </c>
      <c r="AL678" s="300" t="s">
        <v>771</v>
      </c>
      <c r="AM678" s="300">
        <v>0</v>
      </c>
      <c r="AN678" s="300" t="b">
        <v>0</v>
      </c>
      <c r="AO678" s="300">
        <v>-1</v>
      </c>
      <c r="AP678" s="300" t="s">
        <v>771</v>
      </c>
      <c r="AQ678" s="300">
        <v>0</v>
      </c>
      <c r="AR678" s="300" t="b">
        <v>0</v>
      </c>
      <c r="AS678" s="300">
        <v>0</v>
      </c>
      <c r="AT678" s="300" t="b">
        <v>0</v>
      </c>
      <c r="AU678" s="300">
        <v>0</v>
      </c>
      <c r="AV678" s="300" t="b">
        <v>0</v>
      </c>
      <c r="AW678" s="300" t="s">
        <v>1321</v>
      </c>
      <c r="AX678" s="300">
        <v>0</v>
      </c>
      <c r="AY678" s="300" t="s">
        <v>1321</v>
      </c>
      <c r="AZ678" s="300">
        <v>0</v>
      </c>
      <c r="BA678" s="300" t="b">
        <v>0</v>
      </c>
      <c r="BB678" s="300" t="b">
        <v>1</v>
      </c>
      <c r="BC678"/>
      <c r="BD678"/>
      <c r="BE678"/>
      <c r="BF678"/>
      <c r="BG678"/>
      <c r="BH678"/>
      <c r="BI678"/>
      <c r="BJ678"/>
      <c r="BK678"/>
      <c r="BL678"/>
      <c r="BM678"/>
      <c r="BN678"/>
      <c r="BO678"/>
      <c r="BP678"/>
      <c r="BQ678"/>
    </row>
    <row r="679" spans="5:69" ht="16.5" hidden="1" x14ac:dyDescent="0.3">
      <c r="E679" s="300" t="s">
        <v>760</v>
      </c>
      <c r="F679" s="300" t="s">
        <v>651</v>
      </c>
      <c r="G679" s="300">
        <v>20190101</v>
      </c>
      <c r="H679" s="300">
        <v>2019</v>
      </c>
      <c r="I679" s="300">
        <v>52</v>
      </c>
      <c r="J679" s="300">
        <v>2019</v>
      </c>
      <c r="K679" s="300">
        <v>180</v>
      </c>
      <c r="L679" s="300" t="s">
        <v>872</v>
      </c>
      <c r="M679" s="300" t="s">
        <v>486</v>
      </c>
      <c r="N679" s="300" t="s">
        <v>660</v>
      </c>
      <c r="O679" s="300" t="s">
        <v>762</v>
      </c>
      <c r="P679" s="300">
        <v>643</v>
      </c>
      <c r="Q679" s="300" t="s">
        <v>793</v>
      </c>
      <c r="R679" s="300" t="s">
        <v>794</v>
      </c>
      <c r="S679" s="300">
        <v>0</v>
      </c>
      <c r="T679" s="300" t="s">
        <v>763</v>
      </c>
      <c r="U679" s="300" t="s">
        <v>764</v>
      </c>
      <c r="V679" s="300" t="s">
        <v>1123</v>
      </c>
      <c r="W679" s="300" t="s">
        <v>766</v>
      </c>
      <c r="X679" s="300" t="b">
        <v>1</v>
      </c>
      <c r="Y679" s="300">
        <v>31</v>
      </c>
      <c r="Z679" s="300" t="s">
        <v>767</v>
      </c>
      <c r="AA679" s="300" t="s">
        <v>767</v>
      </c>
      <c r="AB679" s="300" t="s">
        <v>66</v>
      </c>
      <c r="AC679" s="300" t="s">
        <v>66</v>
      </c>
      <c r="AD679" s="300">
        <v>2</v>
      </c>
      <c r="AE679" s="300" t="b">
        <v>0</v>
      </c>
      <c r="AF679" s="300" t="s">
        <v>768</v>
      </c>
      <c r="AG679" s="300" t="s">
        <v>769</v>
      </c>
      <c r="AH679" s="300">
        <v>0</v>
      </c>
      <c r="AI679" s="300">
        <v>0</v>
      </c>
      <c r="AJ679" s="300" t="s">
        <v>770</v>
      </c>
      <c r="AK679" s="300">
        <v>-1</v>
      </c>
      <c r="AL679" s="300" t="s">
        <v>771</v>
      </c>
      <c r="AM679" s="300">
        <v>0</v>
      </c>
      <c r="AN679" s="300" t="b">
        <v>0</v>
      </c>
      <c r="AO679" s="300">
        <v>-1</v>
      </c>
      <c r="AP679" s="300" t="s">
        <v>771</v>
      </c>
      <c r="AQ679" s="300">
        <v>0</v>
      </c>
      <c r="AR679" s="300" t="b">
        <v>0</v>
      </c>
      <c r="AS679" s="300">
        <v>0</v>
      </c>
      <c r="AT679" s="300" t="b">
        <v>0</v>
      </c>
      <c r="AU679" s="300">
        <v>0</v>
      </c>
      <c r="AV679" s="300" t="b">
        <v>0</v>
      </c>
      <c r="AW679" s="300" t="s">
        <v>1322</v>
      </c>
      <c r="AX679" s="300">
        <v>0</v>
      </c>
      <c r="AY679" s="300" t="s">
        <v>1322</v>
      </c>
      <c r="AZ679" s="300">
        <v>0</v>
      </c>
      <c r="BA679" s="300" t="b">
        <v>0</v>
      </c>
      <c r="BB679" s="300" t="b">
        <v>1</v>
      </c>
      <c r="BC679"/>
      <c r="BD679"/>
      <c r="BE679"/>
      <c r="BF679"/>
      <c r="BG679"/>
      <c r="BH679"/>
      <c r="BI679"/>
      <c r="BJ679"/>
      <c r="BK679"/>
      <c r="BL679"/>
      <c r="BM679"/>
      <c r="BN679"/>
      <c r="BO679"/>
      <c r="BP679"/>
      <c r="BQ679"/>
    </row>
    <row r="680" spans="5:69" ht="16.5" hidden="1" x14ac:dyDescent="0.3">
      <c r="E680" s="300" t="s">
        <v>760</v>
      </c>
      <c r="F680" s="300" t="s">
        <v>651</v>
      </c>
      <c r="G680" s="300">
        <v>20190101</v>
      </c>
      <c r="H680" s="300">
        <v>2019</v>
      </c>
      <c r="I680" s="300">
        <v>52</v>
      </c>
      <c r="J680" s="300">
        <v>2019</v>
      </c>
      <c r="K680" s="300">
        <v>180</v>
      </c>
      <c r="L680" s="300" t="s">
        <v>872</v>
      </c>
      <c r="M680" s="300" t="s">
        <v>486</v>
      </c>
      <c r="N680" s="300" t="s">
        <v>660</v>
      </c>
      <c r="O680" s="300" t="s">
        <v>762</v>
      </c>
      <c r="P680" s="300">
        <v>682</v>
      </c>
      <c r="Q680" s="300" t="s">
        <v>1141</v>
      </c>
      <c r="R680" s="300" t="s">
        <v>1142</v>
      </c>
      <c r="S680" s="300">
        <v>0</v>
      </c>
      <c r="T680" s="300" t="s">
        <v>763</v>
      </c>
      <c r="U680" s="300" t="s">
        <v>764</v>
      </c>
      <c r="V680" s="300" t="s">
        <v>1123</v>
      </c>
      <c r="W680" s="300" t="s">
        <v>766</v>
      </c>
      <c r="X680" s="300" t="b">
        <v>1</v>
      </c>
      <c r="Y680" s="300">
        <v>31</v>
      </c>
      <c r="Z680" s="300" t="s">
        <v>767</v>
      </c>
      <c r="AA680" s="300" t="s">
        <v>767</v>
      </c>
      <c r="AB680" s="300" t="s">
        <v>66</v>
      </c>
      <c r="AC680" s="300" t="s">
        <v>66</v>
      </c>
      <c r="AD680" s="300">
        <v>2</v>
      </c>
      <c r="AE680" s="300" t="b">
        <v>0</v>
      </c>
      <c r="AF680" s="300" t="s">
        <v>768</v>
      </c>
      <c r="AG680" s="300" t="s">
        <v>769</v>
      </c>
      <c r="AH680" s="300">
        <v>0</v>
      </c>
      <c r="AI680" s="300">
        <v>0</v>
      </c>
      <c r="AJ680" s="300" t="s">
        <v>770</v>
      </c>
      <c r="AK680" s="300">
        <v>-1</v>
      </c>
      <c r="AL680" s="300" t="s">
        <v>771</v>
      </c>
      <c r="AM680" s="300">
        <v>0</v>
      </c>
      <c r="AN680" s="300" t="b">
        <v>0</v>
      </c>
      <c r="AO680" s="300">
        <v>-1</v>
      </c>
      <c r="AP680" s="300" t="s">
        <v>771</v>
      </c>
      <c r="AQ680" s="300">
        <v>0</v>
      </c>
      <c r="AR680" s="300" t="b">
        <v>0</v>
      </c>
      <c r="AS680" s="300">
        <v>0</v>
      </c>
      <c r="AT680" s="300" t="b">
        <v>0</v>
      </c>
      <c r="AU680" s="300">
        <v>0</v>
      </c>
      <c r="AV680" s="300" t="b">
        <v>0</v>
      </c>
      <c r="AW680" s="300" t="s">
        <v>1323</v>
      </c>
      <c r="AX680" s="300">
        <v>0</v>
      </c>
      <c r="AY680" s="300" t="s">
        <v>1323</v>
      </c>
      <c r="AZ680" s="300">
        <v>0</v>
      </c>
      <c r="BA680" s="300" t="b">
        <v>0</v>
      </c>
      <c r="BB680" s="300" t="b">
        <v>1</v>
      </c>
      <c r="BC680"/>
      <c r="BD680"/>
      <c r="BE680"/>
      <c r="BF680"/>
      <c r="BG680"/>
      <c r="BH680"/>
      <c r="BI680"/>
      <c r="BJ680"/>
      <c r="BK680"/>
      <c r="BL680"/>
      <c r="BM680"/>
      <c r="BN680"/>
      <c r="BO680"/>
      <c r="BP680"/>
      <c r="BQ680"/>
    </row>
    <row r="681" spans="5:69" ht="16.5" hidden="1" x14ac:dyDescent="0.3">
      <c r="E681" s="300" t="s">
        <v>760</v>
      </c>
      <c r="F681" s="300" t="s">
        <v>651</v>
      </c>
      <c r="G681" s="300">
        <v>20190101</v>
      </c>
      <c r="H681" s="300">
        <v>2019</v>
      </c>
      <c r="I681" s="300">
        <v>52</v>
      </c>
      <c r="J681" s="300">
        <v>2019</v>
      </c>
      <c r="K681" s="300">
        <v>180</v>
      </c>
      <c r="L681" s="300" t="s">
        <v>872</v>
      </c>
      <c r="M681" s="300" t="s">
        <v>486</v>
      </c>
      <c r="N681" s="300" t="s">
        <v>660</v>
      </c>
      <c r="O681" s="300" t="s">
        <v>762</v>
      </c>
      <c r="P681" s="300">
        <v>686</v>
      </c>
      <c r="Q681" s="300" t="s">
        <v>796</v>
      </c>
      <c r="R681" s="300" t="s">
        <v>438</v>
      </c>
      <c r="S681" s="300">
        <v>0</v>
      </c>
      <c r="T681" s="300" t="s">
        <v>763</v>
      </c>
      <c r="U681" s="300" t="s">
        <v>764</v>
      </c>
      <c r="V681" s="300" t="s">
        <v>1123</v>
      </c>
      <c r="W681" s="300" t="s">
        <v>766</v>
      </c>
      <c r="X681" s="300" t="b">
        <v>1</v>
      </c>
      <c r="Y681" s="300">
        <v>31</v>
      </c>
      <c r="Z681" s="300" t="s">
        <v>767</v>
      </c>
      <c r="AA681" s="300" t="s">
        <v>767</v>
      </c>
      <c r="AB681" s="300" t="s">
        <v>66</v>
      </c>
      <c r="AC681" s="300" t="s">
        <v>66</v>
      </c>
      <c r="AD681" s="300">
        <v>2</v>
      </c>
      <c r="AE681" s="300" t="b">
        <v>0</v>
      </c>
      <c r="AF681" s="300" t="s">
        <v>768</v>
      </c>
      <c r="AG681" s="300" t="s">
        <v>769</v>
      </c>
      <c r="AH681" s="300">
        <v>0</v>
      </c>
      <c r="AI681" s="300">
        <v>0</v>
      </c>
      <c r="AJ681" s="300" t="s">
        <v>770</v>
      </c>
      <c r="AK681" s="300">
        <v>-1</v>
      </c>
      <c r="AL681" s="300" t="s">
        <v>771</v>
      </c>
      <c r="AM681" s="300">
        <v>0</v>
      </c>
      <c r="AN681" s="300" t="b">
        <v>0</v>
      </c>
      <c r="AO681" s="300">
        <v>-1</v>
      </c>
      <c r="AP681" s="300" t="s">
        <v>771</v>
      </c>
      <c r="AQ681" s="300">
        <v>0</v>
      </c>
      <c r="AR681" s="300" t="b">
        <v>0</v>
      </c>
      <c r="AS681" s="300">
        <v>0</v>
      </c>
      <c r="AT681" s="300" t="b">
        <v>0</v>
      </c>
      <c r="AU681" s="300">
        <v>0</v>
      </c>
      <c r="AV681" s="300" t="b">
        <v>0</v>
      </c>
      <c r="AW681" s="300" t="s">
        <v>1324</v>
      </c>
      <c r="AX681" s="300">
        <v>0</v>
      </c>
      <c r="AY681" s="300" t="s">
        <v>1324</v>
      </c>
      <c r="AZ681" s="300">
        <v>0</v>
      </c>
      <c r="BA681" s="300" t="b">
        <v>0</v>
      </c>
      <c r="BB681" s="300" t="b">
        <v>1</v>
      </c>
      <c r="BC681"/>
      <c r="BD681"/>
      <c r="BE681"/>
      <c r="BF681"/>
      <c r="BG681"/>
      <c r="BH681"/>
      <c r="BI681"/>
      <c r="BJ681"/>
      <c r="BK681"/>
      <c r="BL681"/>
      <c r="BM681"/>
      <c r="BN681"/>
      <c r="BO681"/>
      <c r="BP681"/>
      <c r="BQ681"/>
    </row>
    <row r="682" spans="5:69" ht="16.5" hidden="1" x14ac:dyDescent="0.3">
      <c r="E682" s="300" t="s">
        <v>760</v>
      </c>
      <c r="F682" s="300" t="s">
        <v>651</v>
      </c>
      <c r="G682" s="300">
        <v>20190101</v>
      </c>
      <c r="H682" s="300">
        <v>2019</v>
      </c>
      <c r="I682" s="300">
        <v>52</v>
      </c>
      <c r="J682" s="300">
        <v>2019</v>
      </c>
      <c r="K682" s="300">
        <v>180</v>
      </c>
      <c r="L682" s="300" t="s">
        <v>872</v>
      </c>
      <c r="M682" s="300" t="s">
        <v>486</v>
      </c>
      <c r="N682" s="300" t="s">
        <v>660</v>
      </c>
      <c r="O682" s="300" t="s">
        <v>762</v>
      </c>
      <c r="P682" s="300">
        <v>699</v>
      </c>
      <c r="Q682" s="300" t="s">
        <v>798</v>
      </c>
      <c r="R682" s="300" t="s">
        <v>799</v>
      </c>
      <c r="S682" s="300">
        <v>0</v>
      </c>
      <c r="T682" s="300" t="s">
        <v>763</v>
      </c>
      <c r="U682" s="300" t="s">
        <v>764</v>
      </c>
      <c r="V682" s="300" t="s">
        <v>1123</v>
      </c>
      <c r="W682" s="300" t="s">
        <v>766</v>
      </c>
      <c r="X682" s="300" t="b">
        <v>1</v>
      </c>
      <c r="Y682" s="300">
        <v>31</v>
      </c>
      <c r="Z682" s="300" t="s">
        <v>767</v>
      </c>
      <c r="AA682" s="300" t="s">
        <v>767</v>
      </c>
      <c r="AB682" s="300" t="s">
        <v>66</v>
      </c>
      <c r="AC682" s="300" t="s">
        <v>66</v>
      </c>
      <c r="AD682" s="300">
        <v>2</v>
      </c>
      <c r="AE682" s="300" t="b">
        <v>0</v>
      </c>
      <c r="AF682" s="300" t="s">
        <v>768</v>
      </c>
      <c r="AG682" s="300" t="s">
        <v>769</v>
      </c>
      <c r="AH682" s="300">
        <v>0</v>
      </c>
      <c r="AI682" s="300">
        <v>0</v>
      </c>
      <c r="AJ682" s="300" t="s">
        <v>770</v>
      </c>
      <c r="AK682" s="300">
        <v>-1</v>
      </c>
      <c r="AL682" s="300" t="s">
        <v>771</v>
      </c>
      <c r="AM682" s="300">
        <v>0</v>
      </c>
      <c r="AN682" s="300" t="b">
        <v>0</v>
      </c>
      <c r="AO682" s="300">
        <v>-1</v>
      </c>
      <c r="AP682" s="300" t="s">
        <v>771</v>
      </c>
      <c r="AQ682" s="300">
        <v>0</v>
      </c>
      <c r="AR682" s="300" t="b">
        <v>0</v>
      </c>
      <c r="AS682" s="300">
        <v>0</v>
      </c>
      <c r="AT682" s="300" t="b">
        <v>0</v>
      </c>
      <c r="AU682" s="300">
        <v>0</v>
      </c>
      <c r="AV682" s="300" t="b">
        <v>0</v>
      </c>
      <c r="AW682" s="300" t="s">
        <v>1325</v>
      </c>
      <c r="AX682" s="300">
        <v>0</v>
      </c>
      <c r="AY682" s="300" t="s">
        <v>1325</v>
      </c>
      <c r="AZ682" s="300">
        <v>0</v>
      </c>
      <c r="BA682" s="300" t="b">
        <v>0</v>
      </c>
      <c r="BB682" s="300" t="b">
        <v>1</v>
      </c>
      <c r="BC682"/>
      <c r="BD682"/>
      <c r="BE682"/>
      <c r="BF682"/>
      <c r="BG682"/>
      <c r="BH682"/>
      <c r="BI682"/>
      <c r="BJ682"/>
      <c r="BK682"/>
      <c r="BL682"/>
      <c r="BM682"/>
      <c r="BN682"/>
      <c r="BO682"/>
      <c r="BP682"/>
      <c r="BQ682"/>
    </row>
    <row r="683" spans="5:69" ht="16.5" hidden="1" x14ac:dyDescent="0.3">
      <c r="E683" s="300" t="s">
        <v>760</v>
      </c>
      <c r="F683" s="300" t="s">
        <v>651</v>
      </c>
      <c r="G683" s="300">
        <v>20190101</v>
      </c>
      <c r="H683" s="300">
        <v>2019</v>
      </c>
      <c r="I683" s="300">
        <v>52</v>
      </c>
      <c r="J683" s="300">
        <v>2019</v>
      </c>
      <c r="K683" s="300">
        <v>180</v>
      </c>
      <c r="L683" s="300" t="s">
        <v>872</v>
      </c>
      <c r="M683" s="300" t="s">
        <v>486</v>
      </c>
      <c r="N683" s="300" t="s">
        <v>660</v>
      </c>
      <c r="O683" s="300" t="s">
        <v>762</v>
      </c>
      <c r="P683" s="300">
        <v>710</v>
      </c>
      <c r="Q683" s="300" t="s">
        <v>917</v>
      </c>
      <c r="R683" s="300" t="s">
        <v>425</v>
      </c>
      <c r="S683" s="300">
        <v>0</v>
      </c>
      <c r="T683" s="300" t="s">
        <v>763</v>
      </c>
      <c r="U683" s="300" t="s">
        <v>764</v>
      </c>
      <c r="V683" s="300" t="s">
        <v>1123</v>
      </c>
      <c r="W683" s="300" t="s">
        <v>766</v>
      </c>
      <c r="X683" s="300" t="b">
        <v>1</v>
      </c>
      <c r="Y683" s="300">
        <v>31</v>
      </c>
      <c r="Z683" s="300" t="s">
        <v>767</v>
      </c>
      <c r="AA683" s="300" t="s">
        <v>767</v>
      </c>
      <c r="AB683" s="300" t="s">
        <v>66</v>
      </c>
      <c r="AC683" s="300" t="s">
        <v>66</v>
      </c>
      <c r="AD683" s="300">
        <v>2</v>
      </c>
      <c r="AE683" s="300" t="b">
        <v>0</v>
      </c>
      <c r="AF683" s="300" t="s">
        <v>768</v>
      </c>
      <c r="AG683" s="300" t="s">
        <v>769</v>
      </c>
      <c r="AH683" s="300">
        <v>0</v>
      </c>
      <c r="AI683" s="300">
        <v>0</v>
      </c>
      <c r="AJ683" s="300" t="s">
        <v>770</v>
      </c>
      <c r="AK683" s="300">
        <v>-1</v>
      </c>
      <c r="AL683" s="300" t="s">
        <v>771</v>
      </c>
      <c r="AM683" s="300">
        <v>0</v>
      </c>
      <c r="AN683" s="300" t="b">
        <v>0</v>
      </c>
      <c r="AO683" s="300">
        <v>-1</v>
      </c>
      <c r="AP683" s="300" t="s">
        <v>771</v>
      </c>
      <c r="AQ683" s="300">
        <v>0</v>
      </c>
      <c r="AR683" s="300" t="b">
        <v>0</v>
      </c>
      <c r="AS683" s="300">
        <v>0</v>
      </c>
      <c r="AT683" s="300" t="b">
        <v>0</v>
      </c>
      <c r="AU683" s="300">
        <v>0</v>
      </c>
      <c r="AV683" s="300" t="b">
        <v>0</v>
      </c>
      <c r="AW683" s="300" t="s">
        <v>1326</v>
      </c>
      <c r="AX683" s="300">
        <v>0</v>
      </c>
      <c r="AY683" s="300" t="s">
        <v>1326</v>
      </c>
      <c r="AZ683" s="300">
        <v>0</v>
      </c>
      <c r="BA683" s="300" t="b">
        <v>0</v>
      </c>
      <c r="BB683" s="300" t="b">
        <v>1</v>
      </c>
      <c r="BC683"/>
      <c r="BD683"/>
      <c r="BE683"/>
      <c r="BF683"/>
      <c r="BG683"/>
      <c r="BH683"/>
      <c r="BI683"/>
      <c r="BJ683"/>
      <c r="BK683"/>
      <c r="BL683"/>
      <c r="BM683"/>
      <c r="BN683"/>
      <c r="BO683"/>
      <c r="BP683"/>
      <c r="BQ683"/>
    </row>
    <row r="684" spans="5:69" ht="16.5" hidden="1" x14ac:dyDescent="0.3">
      <c r="E684" s="300" t="s">
        <v>760</v>
      </c>
      <c r="F684" s="300" t="s">
        <v>651</v>
      </c>
      <c r="G684" s="300">
        <v>20190101</v>
      </c>
      <c r="H684" s="300">
        <v>2019</v>
      </c>
      <c r="I684" s="300">
        <v>52</v>
      </c>
      <c r="J684" s="300">
        <v>2019</v>
      </c>
      <c r="K684" s="300">
        <v>180</v>
      </c>
      <c r="L684" s="300" t="s">
        <v>872</v>
      </c>
      <c r="M684" s="300" t="s">
        <v>486</v>
      </c>
      <c r="N684" s="300" t="s">
        <v>660</v>
      </c>
      <c r="O684" s="300" t="s">
        <v>762</v>
      </c>
      <c r="P684" s="300">
        <v>752</v>
      </c>
      <c r="Q684" s="300" t="s">
        <v>804</v>
      </c>
      <c r="R684" s="300" t="s">
        <v>805</v>
      </c>
      <c r="S684" s="300">
        <v>0</v>
      </c>
      <c r="T684" s="300" t="s">
        <v>763</v>
      </c>
      <c r="U684" s="300" t="s">
        <v>764</v>
      </c>
      <c r="V684" s="300" t="s">
        <v>1123</v>
      </c>
      <c r="W684" s="300" t="s">
        <v>766</v>
      </c>
      <c r="X684" s="300" t="b">
        <v>1</v>
      </c>
      <c r="Y684" s="300">
        <v>31</v>
      </c>
      <c r="Z684" s="300" t="s">
        <v>767</v>
      </c>
      <c r="AA684" s="300" t="s">
        <v>767</v>
      </c>
      <c r="AB684" s="300" t="s">
        <v>66</v>
      </c>
      <c r="AC684" s="300" t="s">
        <v>66</v>
      </c>
      <c r="AD684" s="300">
        <v>2</v>
      </c>
      <c r="AE684" s="300" t="b">
        <v>0</v>
      </c>
      <c r="AF684" s="300" t="s">
        <v>768</v>
      </c>
      <c r="AG684" s="300" t="s">
        <v>769</v>
      </c>
      <c r="AH684" s="300">
        <v>0</v>
      </c>
      <c r="AI684" s="300">
        <v>0</v>
      </c>
      <c r="AJ684" s="300" t="s">
        <v>770</v>
      </c>
      <c r="AK684" s="300">
        <v>-1</v>
      </c>
      <c r="AL684" s="300" t="s">
        <v>771</v>
      </c>
      <c r="AM684" s="300">
        <v>0</v>
      </c>
      <c r="AN684" s="300" t="b">
        <v>0</v>
      </c>
      <c r="AO684" s="300">
        <v>-1</v>
      </c>
      <c r="AP684" s="300" t="s">
        <v>771</v>
      </c>
      <c r="AQ684" s="300">
        <v>0</v>
      </c>
      <c r="AR684" s="300" t="b">
        <v>0</v>
      </c>
      <c r="AS684" s="300">
        <v>0</v>
      </c>
      <c r="AT684" s="300" t="b">
        <v>0</v>
      </c>
      <c r="AU684" s="300">
        <v>0</v>
      </c>
      <c r="AV684" s="300" t="b">
        <v>0</v>
      </c>
      <c r="AW684" s="300" t="s">
        <v>1327</v>
      </c>
      <c r="AX684" s="300">
        <v>0</v>
      </c>
      <c r="AY684" s="300" t="s">
        <v>1327</v>
      </c>
      <c r="AZ684" s="300">
        <v>0</v>
      </c>
      <c r="BA684" s="300" t="b">
        <v>0</v>
      </c>
      <c r="BB684" s="300" t="b">
        <v>1</v>
      </c>
      <c r="BC684"/>
      <c r="BD684"/>
      <c r="BE684"/>
      <c r="BF684"/>
      <c r="BG684"/>
      <c r="BH684"/>
      <c r="BI684"/>
      <c r="BJ684"/>
      <c r="BK684"/>
      <c r="BL684"/>
      <c r="BM684"/>
      <c r="BN684"/>
      <c r="BO684"/>
      <c r="BP684"/>
      <c r="BQ684"/>
    </row>
    <row r="685" spans="5:69" ht="16.5" hidden="1" x14ac:dyDescent="0.3">
      <c r="E685" s="300" t="s">
        <v>760</v>
      </c>
      <c r="F685" s="300" t="s">
        <v>651</v>
      </c>
      <c r="G685" s="300">
        <v>20190101</v>
      </c>
      <c r="H685" s="300">
        <v>2019</v>
      </c>
      <c r="I685" s="300">
        <v>52</v>
      </c>
      <c r="J685" s="300">
        <v>2019</v>
      </c>
      <c r="K685" s="300">
        <v>180</v>
      </c>
      <c r="L685" s="300" t="s">
        <v>872</v>
      </c>
      <c r="M685" s="300" t="s">
        <v>486</v>
      </c>
      <c r="N685" s="300" t="s">
        <v>660</v>
      </c>
      <c r="O685" s="300" t="s">
        <v>762</v>
      </c>
      <c r="P685" s="300">
        <v>757</v>
      </c>
      <c r="Q685" s="300" t="s">
        <v>921</v>
      </c>
      <c r="R685" s="300" t="s">
        <v>922</v>
      </c>
      <c r="S685" s="300">
        <v>0</v>
      </c>
      <c r="T685" s="300" t="s">
        <v>763</v>
      </c>
      <c r="U685" s="300" t="s">
        <v>764</v>
      </c>
      <c r="V685" s="300" t="s">
        <v>1123</v>
      </c>
      <c r="W685" s="300" t="s">
        <v>766</v>
      </c>
      <c r="X685" s="300" t="b">
        <v>1</v>
      </c>
      <c r="Y685" s="300">
        <v>31</v>
      </c>
      <c r="Z685" s="300" t="s">
        <v>767</v>
      </c>
      <c r="AA685" s="300" t="s">
        <v>767</v>
      </c>
      <c r="AB685" s="300" t="s">
        <v>66</v>
      </c>
      <c r="AC685" s="300" t="s">
        <v>66</v>
      </c>
      <c r="AD685" s="300">
        <v>2</v>
      </c>
      <c r="AE685" s="300" t="b">
        <v>0</v>
      </c>
      <c r="AF685" s="300" t="s">
        <v>768</v>
      </c>
      <c r="AG685" s="300" t="s">
        <v>769</v>
      </c>
      <c r="AH685" s="300">
        <v>0</v>
      </c>
      <c r="AI685" s="300">
        <v>0</v>
      </c>
      <c r="AJ685" s="300" t="s">
        <v>770</v>
      </c>
      <c r="AK685" s="300">
        <v>-1</v>
      </c>
      <c r="AL685" s="300" t="s">
        <v>771</v>
      </c>
      <c r="AM685" s="300">
        <v>0</v>
      </c>
      <c r="AN685" s="300" t="b">
        <v>0</v>
      </c>
      <c r="AO685" s="300">
        <v>-1</v>
      </c>
      <c r="AP685" s="300" t="s">
        <v>771</v>
      </c>
      <c r="AQ685" s="300">
        <v>0</v>
      </c>
      <c r="AR685" s="300" t="b">
        <v>0</v>
      </c>
      <c r="AS685" s="300">
        <v>0</v>
      </c>
      <c r="AT685" s="300" t="b">
        <v>0</v>
      </c>
      <c r="AU685" s="300">
        <v>0</v>
      </c>
      <c r="AV685" s="300" t="b">
        <v>0</v>
      </c>
      <c r="AW685" s="300" t="s">
        <v>1328</v>
      </c>
      <c r="AX685" s="300">
        <v>0</v>
      </c>
      <c r="AY685" s="300" t="s">
        <v>1328</v>
      </c>
      <c r="AZ685" s="300">
        <v>0</v>
      </c>
      <c r="BA685" s="300" t="b">
        <v>0</v>
      </c>
      <c r="BB685" s="300" t="b">
        <v>1</v>
      </c>
      <c r="BC685"/>
      <c r="BD685"/>
      <c r="BE685"/>
      <c r="BF685"/>
      <c r="BG685"/>
      <c r="BH685"/>
      <c r="BI685"/>
      <c r="BJ685"/>
      <c r="BK685"/>
      <c r="BL685"/>
      <c r="BM685"/>
      <c r="BN685"/>
      <c r="BO685"/>
      <c r="BP685"/>
      <c r="BQ685"/>
    </row>
    <row r="686" spans="5:69" ht="16.5" hidden="1" x14ac:dyDescent="0.3">
      <c r="E686" s="300" t="s">
        <v>760</v>
      </c>
      <c r="F686" s="300" t="s">
        <v>651</v>
      </c>
      <c r="G686" s="300">
        <v>20190101</v>
      </c>
      <c r="H686" s="300">
        <v>2019</v>
      </c>
      <c r="I686" s="300">
        <v>52</v>
      </c>
      <c r="J686" s="300">
        <v>2019</v>
      </c>
      <c r="K686" s="300">
        <v>180</v>
      </c>
      <c r="L686" s="300" t="s">
        <v>872</v>
      </c>
      <c r="M686" s="300" t="s">
        <v>486</v>
      </c>
      <c r="N686" s="300" t="s">
        <v>660</v>
      </c>
      <c r="O686" s="300" t="s">
        <v>762</v>
      </c>
      <c r="P686" s="300">
        <v>764</v>
      </c>
      <c r="Q686" s="300" t="s">
        <v>1329</v>
      </c>
      <c r="R686" s="300" t="s">
        <v>1330</v>
      </c>
      <c r="S686" s="300">
        <v>0</v>
      </c>
      <c r="T686" s="300" t="s">
        <v>763</v>
      </c>
      <c r="U686" s="300" t="s">
        <v>764</v>
      </c>
      <c r="V686" s="300" t="s">
        <v>1123</v>
      </c>
      <c r="W686" s="300" t="s">
        <v>766</v>
      </c>
      <c r="X686" s="300" t="b">
        <v>1</v>
      </c>
      <c r="Y686" s="300">
        <v>31</v>
      </c>
      <c r="Z686" s="300" t="s">
        <v>767</v>
      </c>
      <c r="AA686" s="300" t="s">
        <v>767</v>
      </c>
      <c r="AB686" s="300" t="s">
        <v>66</v>
      </c>
      <c r="AC686" s="300" t="s">
        <v>66</v>
      </c>
      <c r="AD686" s="300">
        <v>2</v>
      </c>
      <c r="AE686" s="300" t="b">
        <v>0</v>
      </c>
      <c r="AF686" s="300" t="s">
        <v>768</v>
      </c>
      <c r="AG686" s="300" t="s">
        <v>769</v>
      </c>
      <c r="AH686" s="300">
        <v>0</v>
      </c>
      <c r="AI686" s="300">
        <v>0</v>
      </c>
      <c r="AJ686" s="300" t="s">
        <v>770</v>
      </c>
      <c r="AK686" s="300">
        <v>-1</v>
      </c>
      <c r="AL686" s="300" t="s">
        <v>771</v>
      </c>
      <c r="AM686" s="300">
        <v>0</v>
      </c>
      <c r="AN686" s="300" t="b">
        <v>0</v>
      </c>
      <c r="AO686" s="300">
        <v>-1</v>
      </c>
      <c r="AP686" s="300" t="s">
        <v>771</v>
      </c>
      <c r="AQ686" s="300">
        <v>0</v>
      </c>
      <c r="AR686" s="300" t="b">
        <v>0</v>
      </c>
      <c r="AS686" s="300">
        <v>0</v>
      </c>
      <c r="AT686" s="300" t="b">
        <v>0</v>
      </c>
      <c r="AU686" s="300">
        <v>0</v>
      </c>
      <c r="AV686" s="300" t="b">
        <v>0</v>
      </c>
      <c r="AW686" s="300" t="s">
        <v>1331</v>
      </c>
      <c r="AX686" s="300">
        <v>0</v>
      </c>
      <c r="AY686" s="300" t="s">
        <v>1331</v>
      </c>
      <c r="AZ686" s="300">
        <v>0</v>
      </c>
      <c r="BA686" s="300" t="b">
        <v>0</v>
      </c>
      <c r="BB686" s="300" t="b">
        <v>1</v>
      </c>
      <c r="BC686"/>
      <c r="BD686"/>
      <c r="BE686"/>
      <c r="BF686"/>
      <c r="BG686"/>
      <c r="BH686"/>
      <c r="BI686"/>
      <c r="BJ686"/>
      <c r="BK686"/>
      <c r="BL686"/>
      <c r="BM686"/>
      <c r="BN686"/>
      <c r="BO686"/>
      <c r="BP686"/>
      <c r="BQ686"/>
    </row>
    <row r="687" spans="5:69" ht="16.5" hidden="1" x14ac:dyDescent="0.3">
      <c r="E687" s="300" t="s">
        <v>760</v>
      </c>
      <c r="F687" s="300" t="s">
        <v>651</v>
      </c>
      <c r="G687" s="300">
        <v>20190101</v>
      </c>
      <c r="H687" s="300">
        <v>2019</v>
      </c>
      <c r="I687" s="300">
        <v>52</v>
      </c>
      <c r="J687" s="300">
        <v>2019</v>
      </c>
      <c r="K687" s="300">
        <v>180</v>
      </c>
      <c r="L687" s="300" t="s">
        <v>872</v>
      </c>
      <c r="M687" s="300" t="s">
        <v>486</v>
      </c>
      <c r="N687" s="300" t="s">
        <v>660</v>
      </c>
      <c r="O687" s="300" t="s">
        <v>762</v>
      </c>
      <c r="P687" s="300">
        <v>784</v>
      </c>
      <c r="Q687" s="300" t="s">
        <v>924</v>
      </c>
      <c r="R687" s="300" t="s">
        <v>925</v>
      </c>
      <c r="S687" s="300">
        <v>0</v>
      </c>
      <c r="T687" s="300" t="s">
        <v>763</v>
      </c>
      <c r="U687" s="300" t="s">
        <v>764</v>
      </c>
      <c r="V687" s="300" t="s">
        <v>1123</v>
      </c>
      <c r="W687" s="300" t="s">
        <v>766</v>
      </c>
      <c r="X687" s="300" t="b">
        <v>1</v>
      </c>
      <c r="Y687" s="300">
        <v>31</v>
      </c>
      <c r="Z687" s="300" t="s">
        <v>767</v>
      </c>
      <c r="AA687" s="300" t="s">
        <v>767</v>
      </c>
      <c r="AB687" s="300" t="s">
        <v>66</v>
      </c>
      <c r="AC687" s="300" t="s">
        <v>66</v>
      </c>
      <c r="AD687" s="300">
        <v>2</v>
      </c>
      <c r="AE687" s="300" t="b">
        <v>0</v>
      </c>
      <c r="AF687" s="300" t="s">
        <v>768</v>
      </c>
      <c r="AG687" s="300" t="s">
        <v>769</v>
      </c>
      <c r="AH687" s="300">
        <v>0</v>
      </c>
      <c r="AI687" s="300">
        <v>0</v>
      </c>
      <c r="AJ687" s="300" t="s">
        <v>770</v>
      </c>
      <c r="AK687" s="300">
        <v>-1</v>
      </c>
      <c r="AL687" s="300" t="s">
        <v>771</v>
      </c>
      <c r="AM687" s="300">
        <v>0</v>
      </c>
      <c r="AN687" s="300" t="b">
        <v>0</v>
      </c>
      <c r="AO687" s="300">
        <v>-1</v>
      </c>
      <c r="AP687" s="300" t="s">
        <v>771</v>
      </c>
      <c r="AQ687" s="300">
        <v>0</v>
      </c>
      <c r="AR687" s="300" t="b">
        <v>0</v>
      </c>
      <c r="AS687" s="300">
        <v>0</v>
      </c>
      <c r="AT687" s="300" t="b">
        <v>0</v>
      </c>
      <c r="AU687" s="300">
        <v>0</v>
      </c>
      <c r="AV687" s="300" t="b">
        <v>0</v>
      </c>
      <c r="AW687" s="300" t="s">
        <v>1332</v>
      </c>
      <c r="AX687" s="300">
        <v>0</v>
      </c>
      <c r="AY687" s="300" t="s">
        <v>1332</v>
      </c>
      <c r="AZ687" s="300">
        <v>0</v>
      </c>
      <c r="BA687" s="300" t="b">
        <v>0</v>
      </c>
      <c r="BB687" s="300" t="b">
        <v>1</v>
      </c>
      <c r="BC687"/>
      <c r="BD687"/>
      <c r="BE687"/>
      <c r="BF687"/>
      <c r="BG687"/>
      <c r="BH687"/>
      <c r="BI687"/>
      <c r="BJ687"/>
      <c r="BK687"/>
      <c r="BL687"/>
      <c r="BM687"/>
      <c r="BN687"/>
      <c r="BO687"/>
      <c r="BP687"/>
      <c r="BQ687"/>
    </row>
    <row r="688" spans="5:69" ht="16.5" hidden="1" x14ac:dyDescent="0.3">
      <c r="E688" s="300" t="s">
        <v>760</v>
      </c>
      <c r="F688" s="300" t="s">
        <v>651</v>
      </c>
      <c r="G688" s="300">
        <v>20190101</v>
      </c>
      <c r="H688" s="300">
        <v>2019</v>
      </c>
      <c r="I688" s="300">
        <v>52</v>
      </c>
      <c r="J688" s="300">
        <v>2019</v>
      </c>
      <c r="K688" s="300">
        <v>180</v>
      </c>
      <c r="L688" s="300" t="s">
        <v>872</v>
      </c>
      <c r="M688" s="300" t="s">
        <v>486</v>
      </c>
      <c r="N688" s="300" t="s">
        <v>660</v>
      </c>
      <c r="O688" s="300" t="s">
        <v>762</v>
      </c>
      <c r="P688" s="300">
        <v>792</v>
      </c>
      <c r="Q688" s="300" t="s">
        <v>927</v>
      </c>
      <c r="R688" s="300" t="s">
        <v>928</v>
      </c>
      <c r="S688" s="300">
        <v>0</v>
      </c>
      <c r="T688" s="300" t="s">
        <v>763</v>
      </c>
      <c r="U688" s="300" t="s">
        <v>764</v>
      </c>
      <c r="V688" s="300" t="s">
        <v>1123</v>
      </c>
      <c r="W688" s="300" t="s">
        <v>766</v>
      </c>
      <c r="X688" s="300" t="b">
        <v>1</v>
      </c>
      <c r="Y688" s="300">
        <v>31</v>
      </c>
      <c r="Z688" s="300" t="s">
        <v>767</v>
      </c>
      <c r="AA688" s="300" t="s">
        <v>767</v>
      </c>
      <c r="AB688" s="300" t="s">
        <v>66</v>
      </c>
      <c r="AC688" s="300" t="s">
        <v>66</v>
      </c>
      <c r="AD688" s="300">
        <v>2</v>
      </c>
      <c r="AE688" s="300" t="b">
        <v>0</v>
      </c>
      <c r="AF688" s="300" t="s">
        <v>768</v>
      </c>
      <c r="AG688" s="300" t="s">
        <v>769</v>
      </c>
      <c r="AH688" s="300">
        <v>0</v>
      </c>
      <c r="AI688" s="300">
        <v>0</v>
      </c>
      <c r="AJ688" s="300" t="s">
        <v>770</v>
      </c>
      <c r="AK688" s="300">
        <v>-1</v>
      </c>
      <c r="AL688" s="300" t="s">
        <v>771</v>
      </c>
      <c r="AM688" s="300">
        <v>0</v>
      </c>
      <c r="AN688" s="300" t="b">
        <v>0</v>
      </c>
      <c r="AO688" s="300">
        <v>-1</v>
      </c>
      <c r="AP688" s="300" t="s">
        <v>771</v>
      </c>
      <c r="AQ688" s="300">
        <v>0</v>
      </c>
      <c r="AR688" s="300" t="b">
        <v>0</v>
      </c>
      <c r="AS688" s="300">
        <v>0</v>
      </c>
      <c r="AT688" s="300" t="b">
        <v>0</v>
      </c>
      <c r="AU688" s="300">
        <v>0</v>
      </c>
      <c r="AV688" s="300" t="b">
        <v>0</v>
      </c>
      <c r="AW688" s="300" t="s">
        <v>1333</v>
      </c>
      <c r="AX688" s="300">
        <v>0</v>
      </c>
      <c r="AY688" s="300" t="s">
        <v>1333</v>
      </c>
      <c r="AZ688" s="300">
        <v>0</v>
      </c>
      <c r="BA688" s="300" t="b">
        <v>0</v>
      </c>
      <c r="BB688" s="300" t="b">
        <v>1</v>
      </c>
      <c r="BC688"/>
      <c r="BD688"/>
      <c r="BE688"/>
      <c r="BF688"/>
      <c r="BG688"/>
      <c r="BH688"/>
      <c r="BI688"/>
      <c r="BJ688"/>
      <c r="BK688"/>
      <c r="BL688"/>
      <c r="BM688"/>
      <c r="BN688"/>
      <c r="BO688"/>
      <c r="BP688"/>
      <c r="BQ688"/>
    </row>
    <row r="689" spans="5:69" ht="16.5" hidden="1" x14ac:dyDescent="0.3">
      <c r="E689" s="300" t="s">
        <v>760</v>
      </c>
      <c r="F689" s="300" t="s">
        <v>651</v>
      </c>
      <c r="G689" s="300">
        <v>20190101</v>
      </c>
      <c r="H689" s="300">
        <v>2019</v>
      </c>
      <c r="I689" s="300">
        <v>52</v>
      </c>
      <c r="J689" s="300">
        <v>2019</v>
      </c>
      <c r="K689" s="300">
        <v>180</v>
      </c>
      <c r="L689" s="300" t="s">
        <v>872</v>
      </c>
      <c r="M689" s="300" t="s">
        <v>486</v>
      </c>
      <c r="N689" s="300" t="s">
        <v>660</v>
      </c>
      <c r="O689" s="300" t="s">
        <v>762</v>
      </c>
      <c r="P689" s="300">
        <v>800</v>
      </c>
      <c r="Q689" s="300" t="s">
        <v>930</v>
      </c>
      <c r="R689" s="300" t="s">
        <v>452</v>
      </c>
      <c r="S689" s="300">
        <v>0</v>
      </c>
      <c r="T689" s="300" t="s">
        <v>763</v>
      </c>
      <c r="U689" s="300" t="s">
        <v>764</v>
      </c>
      <c r="V689" s="300" t="s">
        <v>1123</v>
      </c>
      <c r="W689" s="300" t="s">
        <v>766</v>
      </c>
      <c r="X689" s="300" t="b">
        <v>1</v>
      </c>
      <c r="Y689" s="300">
        <v>31</v>
      </c>
      <c r="Z689" s="300" t="s">
        <v>767</v>
      </c>
      <c r="AA689" s="300" t="s">
        <v>767</v>
      </c>
      <c r="AB689" s="300" t="s">
        <v>66</v>
      </c>
      <c r="AC689" s="300" t="s">
        <v>66</v>
      </c>
      <c r="AD689" s="300">
        <v>2</v>
      </c>
      <c r="AE689" s="300" t="b">
        <v>0</v>
      </c>
      <c r="AF689" s="300" t="s">
        <v>768</v>
      </c>
      <c r="AG689" s="300" t="s">
        <v>769</v>
      </c>
      <c r="AH689" s="300">
        <v>0</v>
      </c>
      <c r="AI689" s="300">
        <v>0</v>
      </c>
      <c r="AJ689" s="300" t="s">
        <v>770</v>
      </c>
      <c r="AK689" s="300">
        <v>-1</v>
      </c>
      <c r="AL689" s="300" t="s">
        <v>771</v>
      </c>
      <c r="AM689" s="300">
        <v>0</v>
      </c>
      <c r="AN689" s="300" t="b">
        <v>0</v>
      </c>
      <c r="AO689" s="300">
        <v>-1</v>
      </c>
      <c r="AP689" s="300" t="s">
        <v>771</v>
      </c>
      <c r="AQ689" s="300">
        <v>0</v>
      </c>
      <c r="AR689" s="300" t="b">
        <v>0</v>
      </c>
      <c r="AS689" s="300">
        <v>0</v>
      </c>
      <c r="AT689" s="300" t="b">
        <v>0</v>
      </c>
      <c r="AU689" s="300">
        <v>0</v>
      </c>
      <c r="AV689" s="300" t="b">
        <v>0</v>
      </c>
      <c r="AW689" s="300" t="s">
        <v>1334</v>
      </c>
      <c r="AX689" s="300">
        <v>0</v>
      </c>
      <c r="AY689" s="300" t="s">
        <v>1334</v>
      </c>
      <c r="AZ689" s="300">
        <v>0</v>
      </c>
      <c r="BA689" s="300" t="b">
        <v>0</v>
      </c>
      <c r="BB689" s="300" t="b">
        <v>1</v>
      </c>
      <c r="BC689"/>
      <c r="BD689"/>
      <c r="BE689"/>
      <c r="BF689"/>
      <c r="BG689"/>
      <c r="BH689"/>
      <c r="BI689"/>
      <c r="BJ689"/>
      <c r="BK689"/>
      <c r="BL689"/>
      <c r="BM689"/>
      <c r="BN689"/>
      <c r="BO689"/>
      <c r="BP689"/>
      <c r="BQ689"/>
    </row>
    <row r="690" spans="5:69" ht="16.5" hidden="1" x14ac:dyDescent="0.3">
      <c r="E690" s="300" t="s">
        <v>760</v>
      </c>
      <c r="F690" s="300" t="s">
        <v>651</v>
      </c>
      <c r="G690" s="300">
        <v>20190101</v>
      </c>
      <c r="H690" s="300">
        <v>2019</v>
      </c>
      <c r="I690" s="300">
        <v>52</v>
      </c>
      <c r="J690" s="300">
        <v>2019</v>
      </c>
      <c r="K690" s="300">
        <v>180</v>
      </c>
      <c r="L690" s="300" t="s">
        <v>872</v>
      </c>
      <c r="M690" s="300" t="s">
        <v>486</v>
      </c>
      <c r="N690" s="300" t="s">
        <v>660</v>
      </c>
      <c r="O690" s="300" t="s">
        <v>762</v>
      </c>
      <c r="P690" s="300">
        <v>818</v>
      </c>
      <c r="Q690" s="300" t="s">
        <v>935</v>
      </c>
      <c r="R690" s="300" t="s">
        <v>427</v>
      </c>
      <c r="S690" s="300">
        <v>0</v>
      </c>
      <c r="T690" s="300" t="s">
        <v>763</v>
      </c>
      <c r="U690" s="300" t="s">
        <v>764</v>
      </c>
      <c r="V690" s="300" t="s">
        <v>1123</v>
      </c>
      <c r="W690" s="300" t="s">
        <v>766</v>
      </c>
      <c r="X690" s="300" t="b">
        <v>1</v>
      </c>
      <c r="Y690" s="300">
        <v>31</v>
      </c>
      <c r="Z690" s="300" t="s">
        <v>767</v>
      </c>
      <c r="AA690" s="300" t="s">
        <v>767</v>
      </c>
      <c r="AB690" s="300" t="s">
        <v>66</v>
      </c>
      <c r="AC690" s="300" t="s">
        <v>66</v>
      </c>
      <c r="AD690" s="300">
        <v>2</v>
      </c>
      <c r="AE690" s="300" t="b">
        <v>0</v>
      </c>
      <c r="AF690" s="300" t="s">
        <v>768</v>
      </c>
      <c r="AG690" s="300" t="s">
        <v>769</v>
      </c>
      <c r="AH690" s="300">
        <v>0</v>
      </c>
      <c r="AI690" s="300">
        <v>0</v>
      </c>
      <c r="AJ690" s="300" t="s">
        <v>770</v>
      </c>
      <c r="AK690" s="300">
        <v>-1</v>
      </c>
      <c r="AL690" s="300" t="s">
        <v>771</v>
      </c>
      <c r="AM690" s="300">
        <v>0</v>
      </c>
      <c r="AN690" s="300" t="b">
        <v>0</v>
      </c>
      <c r="AO690" s="300">
        <v>-1</v>
      </c>
      <c r="AP690" s="300" t="s">
        <v>771</v>
      </c>
      <c r="AQ690" s="300">
        <v>0</v>
      </c>
      <c r="AR690" s="300" t="b">
        <v>0</v>
      </c>
      <c r="AS690" s="300">
        <v>0</v>
      </c>
      <c r="AT690" s="300" t="b">
        <v>0</v>
      </c>
      <c r="AU690" s="300">
        <v>0</v>
      </c>
      <c r="AV690" s="300" t="b">
        <v>0</v>
      </c>
      <c r="AW690" s="300" t="s">
        <v>1335</v>
      </c>
      <c r="AX690" s="300">
        <v>0</v>
      </c>
      <c r="AY690" s="300" t="s">
        <v>1335</v>
      </c>
      <c r="AZ690" s="300">
        <v>0</v>
      </c>
      <c r="BA690" s="300" t="b">
        <v>0</v>
      </c>
      <c r="BB690" s="300" t="b">
        <v>1</v>
      </c>
      <c r="BC690"/>
      <c r="BD690"/>
      <c r="BE690"/>
      <c r="BF690"/>
      <c r="BG690"/>
      <c r="BH690"/>
      <c r="BI690"/>
      <c r="BJ690"/>
      <c r="BK690"/>
      <c r="BL690"/>
      <c r="BM690"/>
      <c r="BN690"/>
      <c r="BO690"/>
      <c r="BP690"/>
      <c r="BQ690"/>
    </row>
    <row r="691" spans="5:69" ht="16.5" hidden="1" x14ac:dyDescent="0.3">
      <c r="E691" s="300" t="s">
        <v>760</v>
      </c>
      <c r="F691" s="300" t="s">
        <v>651</v>
      </c>
      <c r="G691" s="300">
        <v>20190101</v>
      </c>
      <c r="H691" s="300">
        <v>2019</v>
      </c>
      <c r="I691" s="300">
        <v>52</v>
      </c>
      <c r="J691" s="300">
        <v>2019</v>
      </c>
      <c r="K691" s="300">
        <v>180</v>
      </c>
      <c r="L691" s="300" t="s">
        <v>872</v>
      </c>
      <c r="M691" s="300" t="s">
        <v>486</v>
      </c>
      <c r="N691" s="300" t="s">
        <v>660</v>
      </c>
      <c r="O691" s="300" t="s">
        <v>762</v>
      </c>
      <c r="P691" s="300">
        <v>834</v>
      </c>
      <c r="Q691" s="300" t="s">
        <v>940</v>
      </c>
      <c r="R691" s="300" t="s">
        <v>941</v>
      </c>
      <c r="S691" s="300">
        <v>0</v>
      </c>
      <c r="T691" s="300" t="s">
        <v>763</v>
      </c>
      <c r="U691" s="300" t="s">
        <v>764</v>
      </c>
      <c r="V691" s="300" t="s">
        <v>1123</v>
      </c>
      <c r="W691" s="300" t="s">
        <v>766</v>
      </c>
      <c r="X691" s="300" t="b">
        <v>1</v>
      </c>
      <c r="Y691" s="300">
        <v>31</v>
      </c>
      <c r="Z691" s="300" t="s">
        <v>767</v>
      </c>
      <c r="AA691" s="300" t="s">
        <v>767</v>
      </c>
      <c r="AB691" s="300" t="s">
        <v>66</v>
      </c>
      <c r="AC691" s="300" t="s">
        <v>66</v>
      </c>
      <c r="AD691" s="300">
        <v>2</v>
      </c>
      <c r="AE691" s="300" t="b">
        <v>0</v>
      </c>
      <c r="AF691" s="300" t="s">
        <v>768</v>
      </c>
      <c r="AG691" s="300" t="s">
        <v>769</v>
      </c>
      <c r="AH691" s="300">
        <v>0</v>
      </c>
      <c r="AI691" s="300">
        <v>0</v>
      </c>
      <c r="AJ691" s="300" t="s">
        <v>770</v>
      </c>
      <c r="AK691" s="300">
        <v>-1</v>
      </c>
      <c r="AL691" s="300" t="s">
        <v>771</v>
      </c>
      <c r="AM691" s="300">
        <v>0</v>
      </c>
      <c r="AN691" s="300" t="b">
        <v>0</v>
      </c>
      <c r="AO691" s="300">
        <v>-1</v>
      </c>
      <c r="AP691" s="300" t="s">
        <v>771</v>
      </c>
      <c r="AQ691" s="300">
        <v>0</v>
      </c>
      <c r="AR691" s="300" t="b">
        <v>0</v>
      </c>
      <c r="AS691" s="300">
        <v>0</v>
      </c>
      <c r="AT691" s="300" t="b">
        <v>0</v>
      </c>
      <c r="AU691" s="300">
        <v>0</v>
      </c>
      <c r="AV691" s="300" t="b">
        <v>0</v>
      </c>
      <c r="AW691" s="300" t="s">
        <v>1336</v>
      </c>
      <c r="AX691" s="300">
        <v>0</v>
      </c>
      <c r="AY691" s="300" t="s">
        <v>1336</v>
      </c>
      <c r="AZ691" s="300">
        <v>0</v>
      </c>
      <c r="BA691" s="300" t="b">
        <v>0</v>
      </c>
      <c r="BB691" s="300" t="b">
        <v>1</v>
      </c>
      <c r="BC691"/>
      <c r="BD691"/>
      <c r="BE691"/>
      <c r="BF691"/>
      <c r="BG691"/>
      <c r="BH691"/>
      <c r="BI691"/>
      <c r="BJ691"/>
      <c r="BK691"/>
      <c r="BL691"/>
      <c r="BM691"/>
      <c r="BN691"/>
      <c r="BO691"/>
      <c r="BP691"/>
      <c r="BQ691"/>
    </row>
    <row r="692" spans="5:69" ht="16.5" hidden="1" x14ac:dyDescent="0.3">
      <c r="E692" s="300" t="s">
        <v>760</v>
      </c>
      <c r="F692" s="300" t="s">
        <v>651</v>
      </c>
      <c r="G692" s="300">
        <v>20190101</v>
      </c>
      <c r="H692" s="300">
        <v>2019</v>
      </c>
      <c r="I692" s="300">
        <v>52</v>
      </c>
      <c r="J692" s="300">
        <v>2019</v>
      </c>
      <c r="K692" s="300">
        <v>180</v>
      </c>
      <c r="L692" s="300" t="s">
        <v>872</v>
      </c>
      <c r="M692" s="300" t="s">
        <v>486</v>
      </c>
      <c r="N692" s="300" t="s">
        <v>660</v>
      </c>
      <c r="O692" s="300" t="s">
        <v>762</v>
      </c>
      <c r="P692" s="300">
        <v>842</v>
      </c>
      <c r="Q692" s="300" t="s">
        <v>809</v>
      </c>
      <c r="R692" s="300" t="s">
        <v>809</v>
      </c>
      <c r="S692" s="300">
        <v>0</v>
      </c>
      <c r="T692" s="300" t="s">
        <v>763</v>
      </c>
      <c r="U692" s="300" t="s">
        <v>764</v>
      </c>
      <c r="V692" s="300" t="s">
        <v>1123</v>
      </c>
      <c r="W692" s="300" t="s">
        <v>766</v>
      </c>
      <c r="X692" s="300" t="b">
        <v>1</v>
      </c>
      <c r="Y692" s="300">
        <v>31</v>
      </c>
      <c r="Z692" s="300" t="s">
        <v>767</v>
      </c>
      <c r="AA692" s="300" t="s">
        <v>767</v>
      </c>
      <c r="AB692" s="300" t="s">
        <v>66</v>
      </c>
      <c r="AC692" s="300" t="s">
        <v>66</v>
      </c>
      <c r="AD692" s="300">
        <v>2</v>
      </c>
      <c r="AE692" s="300" t="b">
        <v>0</v>
      </c>
      <c r="AF692" s="300" t="s">
        <v>768</v>
      </c>
      <c r="AG692" s="300" t="s">
        <v>769</v>
      </c>
      <c r="AH692" s="300">
        <v>0</v>
      </c>
      <c r="AI692" s="300">
        <v>0</v>
      </c>
      <c r="AJ692" s="300" t="s">
        <v>770</v>
      </c>
      <c r="AK692" s="300">
        <v>-1</v>
      </c>
      <c r="AL692" s="300" t="s">
        <v>771</v>
      </c>
      <c r="AM692" s="300">
        <v>0</v>
      </c>
      <c r="AN692" s="300" t="b">
        <v>0</v>
      </c>
      <c r="AO692" s="300">
        <v>-1</v>
      </c>
      <c r="AP692" s="300" t="s">
        <v>771</v>
      </c>
      <c r="AQ692" s="300">
        <v>0</v>
      </c>
      <c r="AR692" s="300" t="b">
        <v>0</v>
      </c>
      <c r="AS692" s="300">
        <v>0</v>
      </c>
      <c r="AT692" s="300" t="b">
        <v>0</v>
      </c>
      <c r="AU692" s="300">
        <v>0</v>
      </c>
      <c r="AV692" s="300" t="b">
        <v>0</v>
      </c>
      <c r="AW692" s="300" t="s">
        <v>1337</v>
      </c>
      <c r="AX692" s="300">
        <v>0</v>
      </c>
      <c r="AY692" s="300" t="s">
        <v>1337</v>
      </c>
      <c r="AZ692" s="300">
        <v>0</v>
      </c>
      <c r="BA692" s="300" t="b">
        <v>0</v>
      </c>
      <c r="BB692" s="300" t="b">
        <v>1</v>
      </c>
      <c r="BC692"/>
      <c r="BD692"/>
      <c r="BE692"/>
      <c r="BF692"/>
      <c r="BG692"/>
      <c r="BH692"/>
      <c r="BI692"/>
      <c r="BJ692"/>
      <c r="BK692"/>
      <c r="BL692"/>
      <c r="BM692"/>
      <c r="BN692"/>
      <c r="BO692"/>
      <c r="BP692"/>
      <c r="BQ692"/>
    </row>
    <row r="693" spans="5:69" ht="16.5" hidden="1" x14ac:dyDescent="0.3">
      <c r="E693" s="300" t="s">
        <v>760</v>
      </c>
      <c r="F693" s="300" t="s">
        <v>651</v>
      </c>
      <c r="G693" s="300">
        <v>20190101</v>
      </c>
      <c r="H693" s="300">
        <v>2019</v>
      </c>
      <c r="I693" s="300">
        <v>52</v>
      </c>
      <c r="J693" s="300">
        <v>2019</v>
      </c>
      <c r="K693" s="300">
        <v>180</v>
      </c>
      <c r="L693" s="300" t="s">
        <v>872</v>
      </c>
      <c r="M693" s="300" t="s">
        <v>486</v>
      </c>
      <c r="N693" s="300" t="s">
        <v>660</v>
      </c>
      <c r="O693" s="300" t="s">
        <v>762</v>
      </c>
      <c r="P693" s="300">
        <v>894</v>
      </c>
      <c r="Q693" s="300" t="s">
        <v>943</v>
      </c>
      <c r="R693" s="300" t="s">
        <v>431</v>
      </c>
      <c r="S693" s="300">
        <v>0</v>
      </c>
      <c r="T693" s="300" t="s">
        <v>763</v>
      </c>
      <c r="U693" s="300" t="s">
        <v>764</v>
      </c>
      <c r="V693" s="300" t="s">
        <v>1123</v>
      </c>
      <c r="W693" s="300" t="s">
        <v>766</v>
      </c>
      <c r="X693" s="300" t="b">
        <v>1</v>
      </c>
      <c r="Y693" s="300">
        <v>31</v>
      </c>
      <c r="Z693" s="300" t="s">
        <v>767</v>
      </c>
      <c r="AA693" s="300" t="s">
        <v>767</v>
      </c>
      <c r="AB693" s="300" t="s">
        <v>66</v>
      </c>
      <c r="AC693" s="300" t="s">
        <v>66</v>
      </c>
      <c r="AD693" s="300">
        <v>2</v>
      </c>
      <c r="AE693" s="300" t="b">
        <v>0</v>
      </c>
      <c r="AF693" s="300" t="s">
        <v>768</v>
      </c>
      <c r="AG693" s="300" t="s">
        <v>769</v>
      </c>
      <c r="AH693" s="300">
        <v>0</v>
      </c>
      <c r="AI693" s="300">
        <v>0</v>
      </c>
      <c r="AJ693" s="300" t="s">
        <v>770</v>
      </c>
      <c r="AK693" s="300">
        <v>-1</v>
      </c>
      <c r="AL693" s="300" t="s">
        <v>771</v>
      </c>
      <c r="AM693" s="300">
        <v>0</v>
      </c>
      <c r="AN693" s="300" t="b">
        <v>0</v>
      </c>
      <c r="AO693" s="300">
        <v>-1</v>
      </c>
      <c r="AP693" s="300" t="s">
        <v>771</v>
      </c>
      <c r="AQ693" s="300">
        <v>0</v>
      </c>
      <c r="AR693" s="300" t="b">
        <v>0</v>
      </c>
      <c r="AS693" s="300">
        <v>0</v>
      </c>
      <c r="AT693" s="300" t="b">
        <v>0</v>
      </c>
      <c r="AU693" s="300">
        <v>0</v>
      </c>
      <c r="AV693" s="300" t="b">
        <v>0</v>
      </c>
      <c r="AW693" s="300" t="s">
        <v>1338</v>
      </c>
      <c r="AX693" s="300">
        <v>0</v>
      </c>
      <c r="AY693" s="300" t="s">
        <v>1338</v>
      </c>
      <c r="AZ693" s="300">
        <v>0</v>
      </c>
      <c r="BA693" s="300" t="b">
        <v>0</v>
      </c>
      <c r="BB693" s="300" t="b">
        <v>1</v>
      </c>
      <c r="BC693"/>
      <c r="BD693"/>
      <c r="BE693"/>
      <c r="BF693"/>
      <c r="BG693"/>
      <c r="BH693"/>
      <c r="BI693"/>
      <c r="BJ693"/>
      <c r="BK693"/>
      <c r="BL693"/>
      <c r="BM693"/>
      <c r="BN693"/>
      <c r="BO693"/>
      <c r="BP693"/>
      <c r="BQ693"/>
    </row>
    <row r="694" spans="5:69" ht="16.5" hidden="1" x14ac:dyDescent="0.3">
      <c r="E694" s="300" t="s">
        <v>760</v>
      </c>
      <c r="F694" s="300" t="s">
        <v>651</v>
      </c>
      <c r="G694" s="300">
        <v>20190101</v>
      </c>
      <c r="H694" s="300">
        <v>2019</v>
      </c>
      <c r="I694" s="300">
        <v>52</v>
      </c>
      <c r="J694" s="300">
        <v>2019</v>
      </c>
      <c r="K694" s="300">
        <v>562</v>
      </c>
      <c r="L694" s="300" t="s">
        <v>761</v>
      </c>
      <c r="M694" s="300" t="s">
        <v>451</v>
      </c>
      <c r="N694" s="300" t="s">
        <v>660</v>
      </c>
      <c r="O694" s="300" t="s">
        <v>762</v>
      </c>
      <c r="P694" s="300">
        <v>0</v>
      </c>
      <c r="Q694" s="300" t="s">
        <v>763</v>
      </c>
      <c r="R694" s="300" t="s">
        <v>764</v>
      </c>
      <c r="S694" s="300">
        <v>0</v>
      </c>
      <c r="T694" s="300" t="s">
        <v>763</v>
      </c>
      <c r="U694" s="300" t="s">
        <v>764</v>
      </c>
      <c r="V694" s="300" t="s">
        <v>873</v>
      </c>
      <c r="W694" s="300" t="s">
        <v>766</v>
      </c>
      <c r="X694" s="300" t="b">
        <v>1</v>
      </c>
      <c r="Y694" s="300">
        <v>31</v>
      </c>
      <c r="Z694" s="300" t="s">
        <v>767</v>
      </c>
      <c r="AA694" s="300" t="s">
        <v>767</v>
      </c>
      <c r="AB694" s="300" t="s">
        <v>66</v>
      </c>
      <c r="AC694" s="300" t="s">
        <v>66</v>
      </c>
      <c r="AD694" s="300">
        <v>2</v>
      </c>
      <c r="AE694" s="300" t="b">
        <v>0</v>
      </c>
      <c r="AF694" s="300" t="s">
        <v>768</v>
      </c>
      <c r="AG694" s="300" t="s">
        <v>769</v>
      </c>
      <c r="AH694" s="300">
        <v>0</v>
      </c>
      <c r="AI694" s="300">
        <v>0</v>
      </c>
      <c r="AJ694" s="300" t="s">
        <v>770</v>
      </c>
      <c r="AK694" s="300">
        <v>-1</v>
      </c>
      <c r="AL694" s="300" t="s">
        <v>771</v>
      </c>
      <c r="AM694" s="300">
        <v>0</v>
      </c>
      <c r="AN694" s="300" t="b">
        <v>0</v>
      </c>
      <c r="AO694" s="300">
        <v>-1</v>
      </c>
      <c r="AP694" s="300" t="s">
        <v>771</v>
      </c>
      <c r="AQ694" s="300">
        <v>0</v>
      </c>
      <c r="AR694" s="300" t="b">
        <v>0</v>
      </c>
      <c r="AS694" s="300">
        <v>0</v>
      </c>
      <c r="AT694" s="300" t="b">
        <v>1</v>
      </c>
      <c r="AU694" s="300">
        <v>0</v>
      </c>
      <c r="AV694" s="300" t="b">
        <v>0</v>
      </c>
      <c r="AW694" s="300" t="s">
        <v>1339</v>
      </c>
      <c r="AX694" s="300">
        <v>0</v>
      </c>
      <c r="AY694" s="300" t="s">
        <v>1339</v>
      </c>
      <c r="AZ694" s="300">
        <v>4</v>
      </c>
      <c r="BA694" s="300" t="b">
        <v>0</v>
      </c>
      <c r="BB694" s="300" t="b">
        <v>1</v>
      </c>
      <c r="BC694"/>
      <c r="BD694"/>
      <c r="BE694"/>
      <c r="BF694"/>
      <c r="BG694"/>
      <c r="BH694"/>
      <c r="BI694"/>
      <c r="BJ694"/>
      <c r="BK694"/>
      <c r="BL694"/>
      <c r="BM694"/>
      <c r="BN694"/>
      <c r="BO694"/>
      <c r="BP694"/>
      <c r="BQ694"/>
    </row>
    <row r="695" spans="5:69" ht="16.5" hidden="1" x14ac:dyDescent="0.3">
      <c r="E695" s="300" t="s">
        <v>760</v>
      </c>
      <c r="F695" s="300" t="s">
        <v>651</v>
      </c>
      <c r="G695" s="300">
        <v>20190101</v>
      </c>
      <c r="H695" s="300">
        <v>2019</v>
      </c>
      <c r="I695" s="300">
        <v>52</v>
      </c>
      <c r="J695" s="300">
        <v>2019</v>
      </c>
      <c r="K695" s="300">
        <v>562</v>
      </c>
      <c r="L695" s="300" t="s">
        <v>761</v>
      </c>
      <c r="M695" s="300" t="s">
        <v>451</v>
      </c>
      <c r="N695" s="300" t="s">
        <v>660</v>
      </c>
      <c r="O695" s="300" t="s">
        <v>762</v>
      </c>
      <c r="P695" s="300">
        <v>100</v>
      </c>
      <c r="Q695" s="300" t="s">
        <v>1340</v>
      </c>
      <c r="R695" s="300" t="s">
        <v>1341</v>
      </c>
      <c r="S695" s="300">
        <v>0</v>
      </c>
      <c r="T695" s="300" t="s">
        <v>763</v>
      </c>
      <c r="U695" s="300" t="s">
        <v>764</v>
      </c>
      <c r="V695" s="300" t="s">
        <v>873</v>
      </c>
      <c r="W695" s="300" t="s">
        <v>766</v>
      </c>
      <c r="X695" s="300" t="b">
        <v>1</v>
      </c>
      <c r="Y695" s="300">
        <v>31</v>
      </c>
      <c r="Z695" s="300" t="s">
        <v>767</v>
      </c>
      <c r="AA695" s="300" t="s">
        <v>767</v>
      </c>
      <c r="AB695" s="300" t="s">
        <v>66</v>
      </c>
      <c r="AC695" s="300" t="s">
        <v>66</v>
      </c>
      <c r="AD695" s="300">
        <v>2</v>
      </c>
      <c r="AE695" s="300" t="b">
        <v>0</v>
      </c>
      <c r="AF695" s="300" t="s">
        <v>768</v>
      </c>
      <c r="AG695" s="300" t="s">
        <v>769</v>
      </c>
      <c r="AH695" s="300">
        <v>0</v>
      </c>
      <c r="AI695" s="300">
        <v>0</v>
      </c>
      <c r="AJ695" s="300" t="s">
        <v>770</v>
      </c>
      <c r="AK695" s="300">
        <v>-1</v>
      </c>
      <c r="AL695" s="300" t="s">
        <v>771</v>
      </c>
      <c r="AM695" s="300">
        <v>0</v>
      </c>
      <c r="AN695" s="300" t="b">
        <v>0</v>
      </c>
      <c r="AO695" s="300">
        <v>-1</v>
      </c>
      <c r="AP695" s="300" t="s">
        <v>771</v>
      </c>
      <c r="AQ695" s="300">
        <v>0</v>
      </c>
      <c r="AR695" s="300" t="b">
        <v>0</v>
      </c>
      <c r="AS695" s="300">
        <v>0</v>
      </c>
      <c r="AT695" s="300" t="b">
        <v>1</v>
      </c>
      <c r="AU695" s="300">
        <v>0</v>
      </c>
      <c r="AV695" s="300" t="b">
        <v>0</v>
      </c>
      <c r="AW695" s="300" t="s">
        <v>1342</v>
      </c>
      <c r="AX695" s="300">
        <v>0</v>
      </c>
      <c r="AY695" s="300" t="s">
        <v>1342</v>
      </c>
      <c r="AZ695" s="300">
        <v>4</v>
      </c>
      <c r="BA695" s="300" t="b">
        <v>0</v>
      </c>
      <c r="BB695" s="300" t="b">
        <v>1</v>
      </c>
      <c r="BC695"/>
      <c r="BD695"/>
      <c r="BE695"/>
      <c r="BF695"/>
      <c r="BG695"/>
      <c r="BH695"/>
      <c r="BI695"/>
      <c r="BJ695"/>
      <c r="BK695"/>
      <c r="BL695"/>
      <c r="BM695"/>
      <c r="BN695"/>
      <c r="BO695"/>
      <c r="BP695"/>
      <c r="BQ695"/>
    </row>
    <row r="696" spans="5:69" ht="16.5" hidden="1" x14ac:dyDescent="0.3">
      <c r="E696" s="300" t="s">
        <v>760</v>
      </c>
      <c r="F696" s="300" t="s">
        <v>651</v>
      </c>
      <c r="G696" s="300">
        <v>20190101</v>
      </c>
      <c r="H696" s="300">
        <v>2019</v>
      </c>
      <c r="I696" s="300">
        <v>52</v>
      </c>
      <c r="J696" s="300">
        <v>2019</v>
      </c>
      <c r="K696" s="300">
        <v>562</v>
      </c>
      <c r="L696" s="300" t="s">
        <v>761</v>
      </c>
      <c r="M696" s="300" t="s">
        <v>451</v>
      </c>
      <c r="N696" s="300" t="s">
        <v>660</v>
      </c>
      <c r="O696" s="300" t="s">
        <v>762</v>
      </c>
      <c r="P696" s="300">
        <v>156</v>
      </c>
      <c r="Q696" s="300" t="s">
        <v>773</v>
      </c>
      <c r="R696" s="300" t="s">
        <v>774</v>
      </c>
      <c r="S696" s="300">
        <v>0</v>
      </c>
      <c r="T696" s="300" t="s">
        <v>763</v>
      </c>
      <c r="U696" s="300" t="s">
        <v>764</v>
      </c>
      <c r="V696" s="300" t="s">
        <v>873</v>
      </c>
      <c r="W696" s="300" t="s">
        <v>766</v>
      </c>
      <c r="X696" s="300" t="b">
        <v>1</v>
      </c>
      <c r="Y696" s="300">
        <v>31</v>
      </c>
      <c r="Z696" s="300" t="s">
        <v>767</v>
      </c>
      <c r="AA696" s="300" t="s">
        <v>767</v>
      </c>
      <c r="AB696" s="300" t="s">
        <v>66</v>
      </c>
      <c r="AC696" s="300" t="s">
        <v>66</v>
      </c>
      <c r="AD696" s="300">
        <v>2</v>
      </c>
      <c r="AE696" s="300" t="b">
        <v>0</v>
      </c>
      <c r="AF696" s="300" t="s">
        <v>768</v>
      </c>
      <c r="AG696" s="300" t="s">
        <v>769</v>
      </c>
      <c r="AH696" s="300">
        <v>0</v>
      </c>
      <c r="AI696" s="300">
        <v>0</v>
      </c>
      <c r="AJ696" s="300" t="s">
        <v>770</v>
      </c>
      <c r="AK696" s="300">
        <v>-1</v>
      </c>
      <c r="AL696" s="300" t="s">
        <v>771</v>
      </c>
      <c r="AM696" s="300">
        <v>0</v>
      </c>
      <c r="AN696" s="300" t="b">
        <v>0</v>
      </c>
      <c r="AO696" s="300">
        <v>-1</v>
      </c>
      <c r="AP696" s="300" t="s">
        <v>771</v>
      </c>
      <c r="AQ696" s="300">
        <v>0</v>
      </c>
      <c r="AR696" s="300" t="b">
        <v>0</v>
      </c>
      <c r="AS696" s="300">
        <v>0</v>
      </c>
      <c r="AT696" s="300" t="b">
        <v>1</v>
      </c>
      <c r="AU696" s="300">
        <v>0</v>
      </c>
      <c r="AV696" s="300" t="b">
        <v>0</v>
      </c>
      <c r="AW696" s="300" t="s">
        <v>1343</v>
      </c>
      <c r="AX696" s="300">
        <v>0</v>
      </c>
      <c r="AY696" s="300" t="s">
        <v>1343</v>
      </c>
      <c r="AZ696" s="300">
        <v>4</v>
      </c>
      <c r="BA696" s="300" t="b">
        <v>0</v>
      </c>
      <c r="BB696" s="300" t="b">
        <v>1</v>
      </c>
      <c r="BC696"/>
      <c r="BD696"/>
      <c r="BE696"/>
      <c r="BF696"/>
      <c r="BG696"/>
      <c r="BH696"/>
      <c r="BI696"/>
      <c r="BJ696"/>
      <c r="BK696"/>
      <c r="BL696"/>
      <c r="BM696"/>
      <c r="BN696"/>
      <c r="BO696"/>
      <c r="BP696"/>
      <c r="BQ696"/>
    </row>
    <row r="697" spans="5:69" ht="16.5" hidden="1" x14ac:dyDescent="0.3">
      <c r="E697" s="300" t="s">
        <v>760</v>
      </c>
      <c r="F697" s="300" t="s">
        <v>651</v>
      </c>
      <c r="G697" s="300">
        <v>20190101</v>
      </c>
      <c r="H697" s="300">
        <v>2019</v>
      </c>
      <c r="I697" s="300">
        <v>52</v>
      </c>
      <c r="J697" s="300">
        <v>2019</v>
      </c>
      <c r="K697" s="300">
        <v>562</v>
      </c>
      <c r="L697" s="300" t="s">
        <v>761</v>
      </c>
      <c r="M697" s="300" t="s">
        <v>451</v>
      </c>
      <c r="N697" s="300" t="s">
        <v>660</v>
      </c>
      <c r="O697" s="300" t="s">
        <v>762</v>
      </c>
      <c r="P697" s="300">
        <v>204</v>
      </c>
      <c r="Q697" s="300" t="s">
        <v>776</v>
      </c>
      <c r="R697" s="300" t="s">
        <v>432</v>
      </c>
      <c r="S697" s="300">
        <v>0</v>
      </c>
      <c r="T697" s="300" t="s">
        <v>763</v>
      </c>
      <c r="U697" s="300" t="s">
        <v>764</v>
      </c>
      <c r="V697" s="300" t="s">
        <v>873</v>
      </c>
      <c r="W697" s="300" t="s">
        <v>766</v>
      </c>
      <c r="X697" s="300" t="b">
        <v>1</v>
      </c>
      <c r="Y697" s="300">
        <v>31</v>
      </c>
      <c r="Z697" s="300" t="s">
        <v>767</v>
      </c>
      <c r="AA697" s="300" t="s">
        <v>767</v>
      </c>
      <c r="AB697" s="300" t="s">
        <v>66</v>
      </c>
      <c r="AC697" s="300" t="s">
        <v>66</v>
      </c>
      <c r="AD697" s="300">
        <v>2</v>
      </c>
      <c r="AE697" s="300" t="b">
        <v>0</v>
      </c>
      <c r="AF697" s="300" t="s">
        <v>768</v>
      </c>
      <c r="AG697" s="300" t="s">
        <v>769</v>
      </c>
      <c r="AH697" s="300">
        <v>0</v>
      </c>
      <c r="AI697" s="300">
        <v>0</v>
      </c>
      <c r="AJ697" s="300" t="s">
        <v>770</v>
      </c>
      <c r="AK697" s="300">
        <v>-1</v>
      </c>
      <c r="AL697" s="300" t="s">
        <v>771</v>
      </c>
      <c r="AM697" s="300">
        <v>0</v>
      </c>
      <c r="AN697" s="300" t="b">
        <v>0</v>
      </c>
      <c r="AO697" s="300">
        <v>-1</v>
      </c>
      <c r="AP697" s="300" t="s">
        <v>771</v>
      </c>
      <c r="AQ697" s="300">
        <v>0</v>
      </c>
      <c r="AR697" s="300" t="b">
        <v>0</v>
      </c>
      <c r="AS697" s="300">
        <v>0</v>
      </c>
      <c r="AT697" s="300" t="b">
        <v>1</v>
      </c>
      <c r="AU697" s="300">
        <v>0</v>
      </c>
      <c r="AV697" s="300" t="b">
        <v>0</v>
      </c>
      <c r="AW697" s="300" t="s">
        <v>1344</v>
      </c>
      <c r="AX697" s="300">
        <v>0</v>
      </c>
      <c r="AY697" s="300" t="s">
        <v>1344</v>
      </c>
      <c r="AZ697" s="300">
        <v>4</v>
      </c>
      <c r="BA697" s="300" t="b">
        <v>0</v>
      </c>
      <c r="BB697" s="300" t="b">
        <v>1</v>
      </c>
      <c r="BC697"/>
      <c r="BD697"/>
      <c r="BE697"/>
      <c r="BF697"/>
      <c r="BG697"/>
      <c r="BH697"/>
      <c r="BI697"/>
      <c r="BJ697"/>
      <c r="BK697"/>
      <c r="BL697"/>
      <c r="BM697"/>
      <c r="BN697"/>
      <c r="BO697"/>
      <c r="BP697"/>
      <c r="BQ697"/>
    </row>
    <row r="698" spans="5:69" ht="16.5" hidden="1" x14ac:dyDescent="0.3">
      <c r="E698" s="300" t="s">
        <v>760</v>
      </c>
      <c r="F698" s="300" t="s">
        <v>651</v>
      </c>
      <c r="G698" s="300">
        <v>20190101</v>
      </c>
      <c r="H698" s="300">
        <v>2019</v>
      </c>
      <c r="I698" s="300">
        <v>52</v>
      </c>
      <c r="J698" s="300">
        <v>2019</v>
      </c>
      <c r="K698" s="300">
        <v>562</v>
      </c>
      <c r="L698" s="300" t="s">
        <v>761</v>
      </c>
      <c r="M698" s="300" t="s">
        <v>451</v>
      </c>
      <c r="N698" s="300" t="s">
        <v>660</v>
      </c>
      <c r="O698" s="300" t="s">
        <v>762</v>
      </c>
      <c r="P698" s="300">
        <v>251</v>
      </c>
      <c r="Q698" s="300" t="s">
        <v>778</v>
      </c>
      <c r="R698" s="300" t="s">
        <v>779</v>
      </c>
      <c r="S698" s="300">
        <v>0</v>
      </c>
      <c r="T698" s="300" t="s">
        <v>763</v>
      </c>
      <c r="U698" s="300" t="s">
        <v>764</v>
      </c>
      <c r="V698" s="300" t="s">
        <v>873</v>
      </c>
      <c r="W698" s="300" t="s">
        <v>766</v>
      </c>
      <c r="X698" s="300" t="b">
        <v>1</v>
      </c>
      <c r="Y698" s="300">
        <v>31</v>
      </c>
      <c r="Z698" s="300" t="s">
        <v>767</v>
      </c>
      <c r="AA698" s="300" t="s">
        <v>767</v>
      </c>
      <c r="AB698" s="300" t="s">
        <v>66</v>
      </c>
      <c r="AC698" s="300" t="s">
        <v>66</v>
      </c>
      <c r="AD698" s="300">
        <v>2</v>
      </c>
      <c r="AE698" s="300" t="b">
        <v>0</v>
      </c>
      <c r="AF698" s="300" t="s">
        <v>768</v>
      </c>
      <c r="AG698" s="300" t="s">
        <v>769</v>
      </c>
      <c r="AH698" s="300">
        <v>0</v>
      </c>
      <c r="AI698" s="300">
        <v>0</v>
      </c>
      <c r="AJ698" s="300" t="s">
        <v>770</v>
      </c>
      <c r="AK698" s="300">
        <v>-1</v>
      </c>
      <c r="AL698" s="300" t="s">
        <v>771</v>
      </c>
      <c r="AM698" s="300">
        <v>0</v>
      </c>
      <c r="AN698" s="300" t="b">
        <v>0</v>
      </c>
      <c r="AO698" s="300">
        <v>-1</v>
      </c>
      <c r="AP698" s="300" t="s">
        <v>771</v>
      </c>
      <c r="AQ698" s="300">
        <v>0</v>
      </c>
      <c r="AR698" s="300" t="b">
        <v>0</v>
      </c>
      <c r="AS698" s="300">
        <v>0</v>
      </c>
      <c r="AT698" s="300" t="b">
        <v>1</v>
      </c>
      <c r="AU698" s="300">
        <v>0</v>
      </c>
      <c r="AV698" s="300" t="b">
        <v>0</v>
      </c>
      <c r="AW698" s="300" t="s">
        <v>1345</v>
      </c>
      <c r="AX698" s="300">
        <v>0</v>
      </c>
      <c r="AY698" s="300" t="s">
        <v>1345</v>
      </c>
      <c r="AZ698" s="300">
        <v>4</v>
      </c>
      <c r="BA698" s="300" t="b">
        <v>0</v>
      </c>
      <c r="BB698" s="300" t="b">
        <v>1</v>
      </c>
      <c r="BC698"/>
      <c r="BD698"/>
      <c r="BE698"/>
      <c r="BF698"/>
      <c r="BG698"/>
      <c r="BH698"/>
      <c r="BI698"/>
      <c r="BJ698"/>
      <c r="BK698"/>
      <c r="BL698"/>
      <c r="BM698"/>
      <c r="BN698"/>
      <c r="BO698"/>
      <c r="BP698"/>
      <c r="BQ698"/>
    </row>
    <row r="699" spans="5:69" ht="16.5" hidden="1" x14ac:dyDescent="0.3">
      <c r="E699" s="300" t="s">
        <v>760</v>
      </c>
      <c r="F699" s="300" t="s">
        <v>651</v>
      </c>
      <c r="G699" s="300">
        <v>20190101</v>
      </c>
      <c r="H699" s="300">
        <v>2019</v>
      </c>
      <c r="I699" s="300">
        <v>52</v>
      </c>
      <c r="J699" s="300">
        <v>2019</v>
      </c>
      <c r="K699" s="300">
        <v>562</v>
      </c>
      <c r="L699" s="300" t="s">
        <v>761</v>
      </c>
      <c r="M699" s="300" t="s">
        <v>451</v>
      </c>
      <c r="N699" s="300" t="s">
        <v>660</v>
      </c>
      <c r="O699" s="300" t="s">
        <v>762</v>
      </c>
      <c r="P699" s="300">
        <v>266</v>
      </c>
      <c r="Q699" s="300" t="s">
        <v>949</v>
      </c>
      <c r="R699" s="300" t="s">
        <v>453</v>
      </c>
      <c r="S699" s="300">
        <v>0</v>
      </c>
      <c r="T699" s="300" t="s">
        <v>763</v>
      </c>
      <c r="U699" s="300" t="s">
        <v>764</v>
      </c>
      <c r="V699" s="300" t="s">
        <v>873</v>
      </c>
      <c r="W699" s="300" t="s">
        <v>766</v>
      </c>
      <c r="X699" s="300" t="b">
        <v>1</v>
      </c>
      <c r="Y699" s="300">
        <v>31</v>
      </c>
      <c r="Z699" s="300" t="s">
        <v>767</v>
      </c>
      <c r="AA699" s="300" t="s">
        <v>767</v>
      </c>
      <c r="AB699" s="300" t="s">
        <v>66</v>
      </c>
      <c r="AC699" s="300" t="s">
        <v>66</v>
      </c>
      <c r="AD699" s="300">
        <v>2</v>
      </c>
      <c r="AE699" s="300" t="b">
        <v>0</v>
      </c>
      <c r="AF699" s="300" t="s">
        <v>768</v>
      </c>
      <c r="AG699" s="300" t="s">
        <v>769</v>
      </c>
      <c r="AH699" s="300">
        <v>0</v>
      </c>
      <c r="AI699" s="300">
        <v>0</v>
      </c>
      <c r="AJ699" s="300" t="s">
        <v>770</v>
      </c>
      <c r="AK699" s="300">
        <v>-1</v>
      </c>
      <c r="AL699" s="300" t="s">
        <v>771</v>
      </c>
      <c r="AM699" s="300">
        <v>0</v>
      </c>
      <c r="AN699" s="300" t="b">
        <v>0</v>
      </c>
      <c r="AO699" s="300">
        <v>-1</v>
      </c>
      <c r="AP699" s="300" t="s">
        <v>771</v>
      </c>
      <c r="AQ699" s="300">
        <v>0</v>
      </c>
      <c r="AR699" s="300" t="b">
        <v>0</v>
      </c>
      <c r="AS699" s="300">
        <v>0</v>
      </c>
      <c r="AT699" s="300" t="b">
        <v>1</v>
      </c>
      <c r="AU699" s="300">
        <v>0</v>
      </c>
      <c r="AV699" s="300" t="b">
        <v>0</v>
      </c>
      <c r="AW699" s="300" t="s">
        <v>1346</v>
      </c>
      <c r="AX699" s="300">
        <v>0</v>
      </c>
      <c r="AY699" s="300" t="s">
        <v>1346</v>
      </c>
      <c r="AZ699" s="300">
        <v>4</v>
      </c>
      <c r="BA699" s="300" t="b">
        <v>0</v>
      </c>
      <c r="BB699" s="300" t="b">
        <v>1</v>
      </c>
      <c r="BC699"/>
      <c r="BD699"/>
      <c r="BE699"/>
      <c r="BF699"/>
      <c r="BG699"/>
      <c r="BH699"/>
      <c r="BI699"/>
      <c r="BJ699"/>
      <c r="BK699"/>
      <c r="BL699"/>
      <c r="BM699"/>
      <c r="BN699"/>
      <c r="BO699"/>
      <c r="BP699"/>
      <c r="BQ699"/>
    </row>
    <row r="700" spans="5:69" ht="16.5" hidden="1" x14ac:dyDescent="0.3">
      <c r="E700" s="300" t="s">
        <v>760</v>
      </c>
      <c r="F700" s="300" t="s">
        <v>651</v>
      </c>
      <c r="G700" s="300">
        <v>20190101</v>
      </c>
      <c r="H700" s="300">
        <v>2019</v>
      </c>
      <c r="I700" s="300">
        <v>52</v>
      </c>
      <c r="J700" s="300">
        <v>2019</v>
      </c>
      <c r="K700" s="300">
        <v>562</v>
      </c>
      <c r="L700" s="300" t="s">
        <v>761</v>
      </c>
      <c r="M700" s="300" t="s">
        <v>451</v>
      </c>
      <c r="N700" s="300" t="s">
        <v>660</v>
      </c>
      <c r="O700" s="300" t="s">
        <v>762</v>
      </c>
      <c r="P700" s="300">
        <v>384</v>
      </c>
      <c r="Q700" s="300" t="s">
        <v>786</v>
      </c>
      <c r="R700" s="300" t="s">
        <v>559</v>
      </c>
      <c r="S700" s="300">
        <v>0</v>
      </c>
      <c r="T700" s="300" t="s">
        <v>763</v>
      </c>
      <c r="U700" s="300" t="s">
        <v>764</v>
      </c>
      <c r="V700" s="300" t="s">
        <v>873</v>
      </c>
      <c r="W700" s="300" t="s">
        <v>766</v>
      </c>
      <c r="X700" s="300" t="b">
        <v>1</v>
      </c>
      <c r="Y700" s="300">
        <v>31</v>
      </c>
      <c r="Z700" s="300" t="s">
        <v>767</v>
      </c>
      <c r="AA700" s="300" t="s">
        <v>767</v>
      </c>
      <c r="AB700" s="300" t="s">
        <v>66</v>
      </c>
      <c r="AC700" s="300" t="s">
        <v>66</v>
      </c>
      <c r="AD700" s="300">
        <v>2</v>
      </c>
      <c r="AE700" s="300" t="b">
        <v>0</v>
      </c>
      <c r="AF700" s="300" t="s">
        <v>768</v>
      </c>
      <c r="AG700" s="300" t="s">
        <v>769</v>
      </c>
      <c r="AH700" s="300">
        <v>0</v>
      </c>
      <c r="AI700" s="300">
        <v>0</v>
      </c>
      <c r="AJ700" s="300" t="s">
        <v>770</v>
      </c>
      <c r="AK700" s="300">
        <v>-1</v>
      </c>
      <c r="AL700" s="300" t="s">
        <v>771</v>
      </c>
      <c r="AM700" s="300">
        <v>0</v>
      </c>
      <c r="AN700" s="300" t="b">
        <v>0</v>
      </c>
      <c r="AO700" s="300">
        <v>-1</v>
      </c>
      <c r="AP700" s="300" t="s">
        <v>771</v>
      </c>
      <c r="AQ700" s="300">
        <v>0</v>
      </c>
      <c r="AR700" s="300" t="b">
        <v>0</v>
      </c>
      <c r="AS700" s="300">
        <v>0</v>
      </c>
      <c r="AT700" s="300" t="b">
        <v>1</v>
      </c>
      <c r="AU700" s="300">
        <v>0</v>
      </c>
      <c r="AV700" s="300" t="b">
        <v>0</v>
      </c>
      <c r="AW700" s="300" t="s">
        <v>1347</v>
      </c>
      <c r="AX700" s="300">
        <v>0</v>
      </c>
      <c r="AY700" s="300" t="s">
        <v>1347</v>
      </c>
      <c r="AZ700" s="300">
        <v>4</v>
      </c>
      <c r="BA700" s="300" t="b">
        <v>0</v>
      </c>
      <c r="BB700" s="300" t="b">
        <v>1</v>
      </c>
      <c r="BC700"/>
      <c r="BD700"/>
      <c r="BE700"/>
      <c r="BF700"/>
      <c r="BG700"/>
      <c r="BH700"/>
      <c r="BI700"/>
      <c r="BJ700"/>
      <c r="BK700"/>
      <c r="BL700"/>
      <c r="BM700"/>
      <c r="BN700"/>
      <c r="BO700"/>
      <c r="BP700"/>
      <c r="BQ700"/>
    </row>
    <row r="701" spans="5:69" ht="16.5" hidden="1" x14ac:dyDescent="0.3">
      <c r="E701" s="300" t="s">
        <v>760</v>
      </c>
      <c r="F701" s="300" t="s">
        <v>651</v>
      </c>
      <c r="G701" s="300">
        <v>20190101</v>
      </c>
      <c r="H701" s="300">
        <v>2019</v>
      </c>
      <c r="I701" s="300">
        <v>52</v>
      </c>
      <c r="J701" s="300">
        <v>2019</v>
      </c>
      <c r="K701" s="300">
        <v>562</v>
      </c>
      <c r="L701" s="300" t="s">
        <v>761</v>
      </c>
      <c r="M701" s="300" t="s">
        <v>451</v>
      </c>
      <c r="N701" s="300" t="s">
        <v>660</v>
      </c>
      <c r="O701" s="300" t="s">
        <v>762</v>
      </c>
      <c r="P701" s="300">
        <v>440</v>
      </c>
      <c r="Q701" s="300" t="s">
        <v>897</v>
      </c>
      <c r="R701" s="300" t="s">
        <v>898</v>
      </c>
      <c r="S701" s="300">
        <v>0</v>
      </c>
      <c r="T701" s="300" t="s">
        <v>763</v>
      </c>
      <c r="U701" s="300" t="s">
        <v>764</v>
      </c>
      <c r="V701" s="300" t="s">
        <v>873</v>
      </c>
      <c r="W701" s="300" t="s">
        <v>766</v>
      </c>
      <c r="X701" s="300" t="b">
        <v>1</v>
      </c>
      <c r="Y701" s="300">
        <v>31</v>
      </c>
      <c r="Z701" s="300" t="s">
        <v>767</v>
      </c>
      <c r="AA701" s="300" t="s">
        <v>767</v>
      </c>
      <c r="AB701" s="300" t="s">
        <v>66</v>
      </c>
      <c r="AC701" s="300" t="s">
        <v>66</v>
      </c>
      <c r="AD701" s="300">
        <v>2</v>
      </c>
      <c r="AE701" s="300" t="b">
        <v>0</v>
      </c>
      <c r="AF701" s="300" t="s">
        <v>768</v>
      </c>
      <c r="AG701" s="300" t="s">
        <v>769</v>
      </c>
      <c r="AH701" s="300">
        <v>0</v>
      </c>
      <c r="AI701" s="300">
        <v>0</v>
      </c>
      <c r="AJ701" s="300" t="s">
        <v>770</v>
      </c>
      <c r="AK701" s="300">
        <v>-1</v>
      </c>
      <c r="AL701" s="300" t="s">
        <v>771</v>
      </c>
      <c r="AM701" s="300">
        <v>0</v>
      </c>
      <c r="AN701" s="300" t="b">
        <v>0</v>
      </c>
      <c r="AO701" s="300">
        <v>-1</v>
      </c>
      <c r="AP701" s="300" t="s">
        <v>771</v>
      </c>
      <c r="AQ701" s="300">
        <v>0</v>
      </c>
      <c r="AR701" s="300" t="b">
        <v>0</v>
      </c>
      <c r="AS701" s="300">
        <v>0</v>
      </c>
      <c r="AT701" s="300" t="b">
        <v>1</v>
      </c>
      <c r="AU701" s="300">
        <v>0</v>
      </c>
      <c r="AV701" s="300" t="b">
        <v>0</v>
      </c>
      <c r="AW701" s="300" t="s">
        <v>1348</v>
      </c>
      <c r="AX701" s="300">
        <v>0</v>
      </c>
      <c r="AY701" s="300" t="s">
        <v>1348</v>
      </c>
      <c r="AZ701" s="300">
        <v>4</v>
      </c>
      <c r="BA701" s="300" t="b">
        <v>0</v>
      </c>
      <c r="BB701" s="300" t="b">
        <v>1</v>
      </c>
      <c r="BC701"/>
      <c r="BD701"/>
      <c r="BE701"/>
      <c r="BF701"/>
      <c r="BG701"/>
      <c r="BH701"/>
      <c r="BI701"/>
      <c r="BJ701"/>
      <c r="BK701"/>
      <c r="BL701"/>
      <c r="BM701"/>
      <c r="BN701"/>
      <c r="BO701"/>
      <c r="BP701"/>
      <c r="BQ701"/>
    </row>
    <row r="702" spans="5:69" ht="16.5" hidden="1" x14ac:dyDescent="0.3">
      <c r="E702" s="300" t="s">
        <v>760</v>
      </c>
      <c r="F702" s="300" t="s">
        <v>651</v>
      </c>
      <c r="G702" s="300">
        <v>20190101</v>
      </c>
      <c r="H702" s="300">
        <v>2019</v>
      </c>
      <c r="I702" s="300">
        <v>52</v>
      </c>
      <c r="J702" s="300">
        <v>2019</v>
      </c>
      <c r="K702" s="300">
        <v>562</v>
      </c>
      <c r="L702" s="300" t="s">
        <v>761</v>
      </c>
      <c r="M702" s="300" t="s">
        <v>451</v>
      </c>
      <c r="N702" s="300" t="s">
        <v>660</v>
      </c>
      <c r="O702" s="300" t="s">
        <v>762</v>
      </c>
      <c r="P702" s="300">
        <v>504</v>
      </c>
      <c r="Q702" s="300" t="s">
        <v>959</v>
      </c>
      <c r="R702" s="300" t="s">
        <v>426</v>
      </c>
      <c r="S702" s="300">
        <v>0</v>
      </c>
      <c r="T702" s="300" t="s">
        <v>763</v>
      </c>
      <c r="U702" s="300" t="s">
        <v>764</v>
      </c>
      <c r="V702" s="300" t="s">
        <v>873</v>
      </c>
      <c r="W702" s="300" t="s">
        <v>766</v>
      </c>
      <c r="X702" s="300" t="b">
        <v>1</v>
      </c>
      <c r="Y702" s="300">
        <v>31</v>
      </c>
      <c r="Z702" s="300" t="s">
        <v>767</v>
      </c>
      <c r="AA702" s="300" t="s">
        <v>767</v>
      </c>
      <c r="AB702" s="300" t="s">
        <v>66</v>
      </c>
      <c r="AC702" s="300" t="s">
        <v>66</v>
      </c>
      <c r="AD702" s="300">
        <v>2</v>
      </c>
      <c r="AE702" s="300" t="b">
        <v>0</v>
      </c>
      <c r="AF702" s="300" t="s">
        <v>768</v>
      </c>
      <c r="AG702" s="300" t="s">
        <v>769</v>
      </c>
      <c r="AH702" s="300">
        <v>0</v>
      </c>
      <c r="AI702" s="300">
        <v>0</v>
      </c>
      <c r="AJ702" s="300" t="s">
        <v>770</v>
      </c>
      <c r="AK702" s="300">
        <v>-1</v>
      </c>
      <c r="AL702" s="300" t="s">
        <v>771</v>
      </c>
      <c r="AM702" s="300">
        <v>0</v>
      </c>
      <c r="AN702" s="300" t="b">
        <v>0</v>
      </c>
      <c r="AO702" s="300">
        <v>-1</v>
      </c>
      <c r="AP702" s="300" t="s">
        <v>771</v>
      </c>
      <c r="AQ702" s="300">
        <v>0</v>
      </c>
      <c r="AR702" s="300" t="b">
        <v>0</v>
      </c>
      <c r="AS702" s="300">
        <v>0</v>
      </c>
      <c r="AT702" s="300" t="b">
        <v>1</v>
      </c>
      <c r="AU702" s="300">
        <v>0</v>
      </c>
      <c r="AV702" s="300" t="b">
        <v>0</v>
      </c>
      <c r="AW702" s="300" t="s">
        <v>1349</v>
      </c>
      <c r="AX702" s="300">
        <v>0</v>
      </c>
      <c r="AY702" s="300" t="s">
        <v>1349</v>
      </c>
      <c r="AZ702" s="300">
        <v>4</v>
      </c>
      <c r="BA702" s="300" t="b">
        <v>0</v>
      </c>
      <c r="BB702" s="300" t="b">
        <v>1</v>
      </c>
      <c r="BC702"/>
      <c r="BD702"/>
      <c r="BE702"/>
      <c r="BF702"/>
      <c r="BG702"/>
      <c r="BH702"/>
      <c r="BI702"/>
      <c r="BJ702"/>
      <c r="BK702"/>
      <c r="BL702"/>
      <c r="BM702"/>
      <c r="BN702"/>
      <c r="BO702"/>
      <c r="BP702"/>
      <c r="BQ702"/>
    </row>
    <row r="703" spans="5:69" ht="16.5" hidden="1" x14ac:dyDescent="0.3">
      <c r="E703" s="300" t="s">
        <v>760</v>
      </c>
      <c r="F703" s="300" t="s">
        <v>651</v>
      </c>
      <c r="G703" s="300">
        <v>20190101</v>
      </c>
      <c r="H703" s="300">
        <v>2019</v>
      </c>
      <c r="I703" s="300">
        <v>52</v>
      </c>
      <c r="J703" s="300">
        <v>2019</v>
      </c>
      <c r="K703" s="300">
        <v>562</v>
      </c>
      <c r="L703" s="300" t="s">
        <v>761</v>
      </c>
      <c r="M703" s="300" t="s">
        <v>451</v>
      </c>
      <c r="N703" s="300" t="s">
        <v>660</v>
      </c>
      <c r="O703" s="300" t="s">
        <v>762</v>
      </c>
      <c r="P703" s="300">
        <v>566</v>
      </c>
      <c r="Q703" s="300" t="s">
        <v>791</v>
      </c>
      <c r="R703" s="300" t="s">
        <v>434</v>
      </c>
      <c r="S703" s="300">
        <v>0</v>
      </c>
      <c r="T703" s="300" t="s">
        <v>763</v>
      </c>
      <c r="U703" s="300" t="s">
        <v>764</v>
      </c>
      <c r="V703" s="300" t="s">
        <v>873</v>
      </c>
      <c r="W703" s="300" t="s">
        <v>766</v>
      </c>
      <c r="X703" s="300" t="b">
        <v>1</v>
      </c>
      <c r="Y703" s="300">
        <v>31</v>
      </c>
      <c r="Z703" s="300" t="s">
        <v>767</v>
      </c>
      <c r="AA703" s="300" t="s">
        <v>767</v>
      </c>
      <c r="AB703" s="300" t="s">
        <v>66</v>
      </c>
      <c r="AC703" s="300" t="s">
        <v>66</v>
      </c>
      <c r="AD703" s="300">
        <v>2</v>
      </c>
      <c r="AE703" s="300" t="b">
        <v>0</v>
      </c>
      <c r="AF703" s="300" t="s">
        <v>768</v>
      </c>
      <c r="AG703" s="300" t="s">
        <v>769</v>
      </c>
      <c r="AH703" s="300">
        <v>0</v>
      </c>
      <c r="AI703" s="300">
        <v>0</v>
      </c>
      <c r="AJ703" s="300" t="s">
        <v>770</v>
      </c>
      <c r="AK703" s="300">
        <v>-1</v>
      </c>
      <c r="AL703" s="300" t="s">
        <v>771</v>
      </c>
      <c r="AM703" s="300">
        <v>0</v>
      </c>
      <c r="AN703" s="300" t="b">
        <v>0</v>
      </c>
      <c r="AO703" s="300">
        <v>-1</v>
      </c>
      <c r="AP703" s="300" t="s">
        <v>771</v>
      </c>
      <c r="AQ703" s="300">
        <v>0</v>
      </c>
      <c r="AR703" s="300" t="b">
        <v>0</v>
      </c>
      <c r="AS703" s="300">
        <v>0</v>
      </c>
      <c r="AT703" s="300" t="b">
        <v>1</v>
      </c>
      <c r="AU703" s="300">
        <v>0</v>
      </c>
      <c r="AV703" s="300" t="b">
        <v>0</v>
      </c>
      <c r="AW703" s="300" t="s">
        <v>1350</v>
      </c>
      <c r="AX703" s="300">
        <v>0</v>
      </c>
      <c r="AY703" s="300" t="s">
        <v>1350</v>
      </c>
      <c r="AZ703" s="300">
        <v>4</v>
      </c>
      <c r="BA703" s="300" t="b">
        <v>0</v>
      </c>
      <c r="BB703" s="300" t="b">
        <v>1</v>
      </c>
      <c r="BC703"/>
      <c r="BD703"/>
      <c r="BE703"/>
      <c r="BF703"/>
      <c r="BG703"/>
      <c r="BH703"/>
      <c r="BI703"/>
      <c r="BJ703"/>
      <c r="BK703"/>
      <c r="BL703"/>
      <c r="BM703"/>
      <c r="BN703"/>
      <c r="BO703"/>
      <c r="BP703"/>
      <c r="BQ703"/>
    </row>
    <row r="704" spans="5:69" ht="16.5" hidden="1" x14ac:dyDescent="0.3">
      <c r="E704" s="300" t="s">
        <v>760</v>
      </c>
      <c r="F704" s="300" t="s">
        <v>651</v>
      </c>
      <c r="G704" s="300">
        <v>20190101</v>
      </c>
      <c r="H704" s="300">
        <v>2019</v>
      </c>
      <c r="I704" s="300">
        <v>52</v>
      </c>
      <c r="J704" s="300">
        <v>2019</v>
      </c>
      <c r="K704" s="300">
        <v>562</v>
      </c>
      <c r="L704" s="300" t="s">
        <v>761</v>
      </c>
      <c r="M704" s="300" t="s">
        <v>451</v>
      </c>
      <c r="N704" s="300" t="s">
        <v>660</v>
      </c>
      <c r="O704" s="300" t="s">
        <v>762</v>
      </c>
      <c r="P704" s="300">
        <v>710</v>
      </c>
      <c r="Q704" s="300" t="s">
        <v>917</v>
      </c>
      <c r="R704" s="300" t="s">
        <v>425</v>
      </c>
      <c r="S704" s="300">
        <v>0</v>
      </c>
      <c r="T704" s="300" t="s">
        <v>763</v>
      </c>
      <c r="U704" s="300" t="s">
        <v>764</v>
      </c>
      <c r="V704" s="300" t="s">
        <v>873</v>
      </c>
      <c r="W704" s="300" t="s">
        <v>766</v>
      </c>
      <c r="X704" s="300" t="b">
        <v>1</v>
      </c>
      <c r="Y704" s="300">
        <v>31</v>
      </c>
      <c r="Z704" s="300" t="s">
        <v>767</v>
      </c>
      <c r="AA704" s="300" t="s">
        <v>767</v>
      </c>
      <c r="AB704" s="300" t="s">
        <v>66</v>
      </c>
      <c r="AC704" s="300" t="s">
        <v>66</v>
      </c>
      <c r="AD704" s="300">
        <v>2</v>
      </c>
      <c r="AE704" s="300" t="b">
        <v>0</v>
      </c>
      <c r="AF704" s="300" t="s">
        <v>768</v>
      </c>
      <c r="AG704" s="300" t="s">
        <v>769</v>
      </c>
      <c r="AH704" s="300">
        <v>0</v>
      </c>
      <c r="AI704" s="300">
        <v>0</v>
      </c>
      <c r="AJ704" s="300" t="s">
        <v>770</v>
      </c>
      <c r="AK704" s="300">
        <v>-1</v>
      </c>
      <c r="AL704" s="300" t="s">
        <v>771</v>
      </c>
      <c r="AM704" s="300">
        <v>0</v>
      </c>
      <c r="AN704" s="300" t="b">
        <v>0</v>
      </c>
      <c r="AO704" s="300">
        <v>-1</v>
      </c>
      <c r="AP704" s="300" t="s">
        <v>771</v>
      </c>
      <c r="AQ704" s="300">
        <v>0</v>
      </c>
      <c r="AR704" s="300" t="b">
        <v>0</v>
      </c>
      <c r="AS704" s="300">
        <v>0</v>
      </c>
      <c r="AT704" s="300" t="b">
        <v>1</v>
      </c>
      <c r="AU704" s="300">
        <v>0</v>
      </c>
      <c r="AV704" s="300" t="b">
        <v>0</v>
      </c>
      <c r="AW704" s="300" t="s">
        <v>1351</v>
      </c>
      <c r="AX704" s="300">
        <v>0</v>
      </c>
      <c r="AY704" s="300" t="s">
        <v>1351</v>
      </c>
      <c r="AZ704" s="300">
        <v>4</v>
      </c>
      <c r="BA704" s="300" t="b">
        <v>0</v>
      </c>
      <c r="BB704" s="300" t="b">
        <v>1</v>
      </c>
      <c r="BC704"/>
      <c r="BD704"/>
      <c r="BE704"/>
      <c r="BF704"/>
      <c r="BG704"/>
      <c r="BH704"/>
      <c r="BI704"/>
      <c r="BJ704"/>
      <c r="BK704"/>
      <c r="BL704"/>
      <c r="BM704"/>
      <c r="BN704"/>
      <c r="BO704"/>
      <c r="BP704"/>
      <c r="BQ704"/>
    </row>
    <row r="705" spans="5:69" ht="16.5" hidden="1" x14ac:dyDescent="0.3">
      <c r="E705" s="300" t="s">
        <v>760</v>
      </c>
      <c r="F705" s="300" t="s">
        <v>651</v>
      </c>
      <c r="G705" s="300">
        <v>20190101</v>
      </c>
      <c r="H705" s="300">
        <v>2019</v>
      </c>
      <c r="I705" s="300">
        <v>52</v>
      </c>
      <c r="J705" s="300">
        <v>2019</v>
      </c>
      <c r="K705" s="300">
        <v>562</v>
      </c>
      <c r="L705" s="300" t="s">
        <v>761</v>
      </c>
      <c r="M705" s="300" t="s">
        <v>451</v>
      </c>
      <c r="N705" s="300" t="s">
        <v>660</v>
      </c>
      <c r="O705" s="300" t="s">
        <v>762</v>
      </c>
      <c r="P705" s="300">
        <v>724</v>
      </c>
      <c r="Q705" s="300" t="s">
        <v>801</v>
      </c>
      <c r="R705" s="300" t="s">
        <v>802</v>
      </c>
      <c r="S705" s="300">
        <v>0</v>
      </c>
      <c r="T705" s="300" t="s">
        <v>763</v>
      </c>
      <c r="U705" s="300" t="s">
        <v>764</v>
      </c>
      <c r="V705" s="300" t="s">
        <v>873</v>
      </c>
      <c r="W705" s="300" t="s">
        <v>766</v>
      </c>
      <c r="X705" s="300" t="b">
        <v>1</v>
      </c>
      <c r="Y705" s="300">
        <v>31</v>
      </c>
      <c r="Z705" s="300" t="s">
        <v>767</v>
      </c>
      <c r="AA705" s="300" t="s">
        <v>767</v>
      </c>
      <c r="AB705" s="300" t="s">
        <v>66</v>
      </c>
      <c r="AC705" s="300" t="s">
        <v>66</v>
      </c>
      <c r="AD705" s="300">
        <v>2</v>
      </c>
      <c r="AE705" s="300" t="b">
        <v>0</v>
      </c>
      <c r="AF705" s="300" t="s">
        <v>768</v>
      </c>
      <c r="AG705" s="300" t="s">
        <v>769</v>
      </c>
      <c r="AH705" s="300">
        <v>0</v>
      </c>
      <c r="AI705" s="300">
        <v>0</v>
      </c>
      <c r="AJ705" s="300" t="s">
        <v>770</v>
      </c>
      <c r="AK705" s="300">
        <v>-1</v>
      </c>
      <c r="AL705" s="300" t="s">
        <v>771</v>
      </c>
      <c r="AM705" s="300">
        <v>0</v>
      </c>
      <c r="AN705" s="300" t="b">
        <v>0</v>
      </c>
      <c r="AO705" s="300">
        <v>-1</v>
      </c>
      <c r="AP705" s="300" t="s">
        <v>771</v>
      </c>
      <c r="AQ705" s="300">
        <v>0</v>
      </c>
      <c r="AR705" s="300" t="b">
        <v>0</v>
      </c>
      <c r="AS705" s="300">
        <v>0</v>
      </c>
      <c r="AT705" s="300" t="b">
        <v>1</v>
      </c>
      <c r="AU705" s="300">
        <v>0</v>
      </c>
      <c r="AV705" s="300" t="b">
        <v>0</v>
      </c>
      <c r="AW705" s="300" t="s">
        <v>1352</v>
      </c>
      <c r="AX705" s="300">
        <v>0</v>
      </c>
      <c r="AY705" s="300" t="s">
        <v>1352</v>
      </c>
      <c r="AZ705" s="300">
        <v>4</v>
      </c>
      <c r="BA705" s="300" t="b">
        <v>0</v>
      </c>
      <c r="BB705" s="300" t="b">
        <v>1</v>
      </c>
      <c r="BC705"/>
      <c r="BD705"/>
      <c r="BE705"/>
      <c r="BF705"/>
      <c r="BG705"/>
      <c r="BH705"/>
      <c r="BI705"/>
      <c r="BJ705"/>
      <c r="BK705"/>
      <c r="BL705"/>
      <c r="BM705"/>
      <c r="BN705"/>
      <c r="BO705"/>
      <c r="BP705"/>
      <c r="BQ705"/>
    </row>
    <row r="706" spans="5:69" ht="16.5" hidden="1" x14ac:dyDescent="0.3">
      <c r="E706" s="300" t="s">
        <v>760</v>
      </c>
      <c r="F706" s="300" t="s">
        <v>651</v>
      </c>
      <c r="G706" s="300">
        <v>20190101</v>
      </c>
      <c r="H706" s="300">
        <v>2019</v>
      </c>
      <c r="I706" s="300">
        <v>52</v>
      </c>
      <c r="J706" s="300">
        <v>2019</v>
      </c>
      <c r="K706" s="300">
        <v>562</v>
      </c>
      <c r="L706" s="300" t="s">
        <v>761</v>
      </c>
      <c r="M706" s="300" t="s">
        <v>451</v>
      </c>
      <c r="N706" s="300" t="s">
        <v>660</v>
      </c>
      <c r="O706" s="300" t="s">
        <v>762</v>
      </c>
      <c r="P706" s="300">
        <v>752</v>
      </c>
      <c r="Q706" s="300" t="s">
        <v>804</v>
      </c>
      <c r="R706" s="300" t="s">
        <v>805</v>
      </c>
      <c r="S706" s="300">
        <v>0</v>
      </c>
      <c r="T706" s="300" t="s">
        <v>763</v>
      </c>
      <c r="U706" s="300" t="s">
        <v>764</v>
      </c>
      <c r="V706" s="300" t="s">
        <v>873</v>
      </c>
      <c r="W706" s="300" t="s">
        <v>766</v>
      </c>
      <c r="X706" s="300" t="b">
        <v>1</v>
      </c>
      <c r="Y706" s="300">
        <v>31</v>
      </c>
      <c r="Z706" s="300" t="s">
        <v>767</v>
      </c>
      <c r="AA706" s="300" t="s">
        <v>767</v>
      </c>
      <c r="AB706" s="300" t="s">
        <v>66</v>
      </c>
      <c r="AC706" s="300" t="s">
        <v>66</v>
      </c>
      <c r="AD706" s="300">
        <v>2</v>
      </c>
      <c r="AE706" s="300" t="b">
        <v>0</v>
      </c>
      <c r="AF706" s="300" t="s">
        <v>768</v>
      </c>
      <c r="AG706" s="300" t="s">
        <v>769</v>
      </c>
      <c r="AH706" s="300">
        <v>0</v>
      </c>
      <c r="AI706" s="300">
        <v>0</v>
      </c>
      <c r="AJ706" s="300" t="s">
        <v>770</v>
      </c>
      <c r="AK706" s="300">
        <v>-1</v>
      </c>
      <c r="AL706" s="300" t="s">
        <v>771</v>
      </c>
      <c r="AM706" s="300">
        <v>0</v>
      </c>
      <c r="AN706" s="300" t="b">
        <v>0</v>
      </c>
      <c r="AO706" s="300">
        <v>-1</v>
      </c>
      <c r="AP706" s="300" t="s">
        <v>771</v>
      </c>
      <c r="AQ706" s="300">
        <v>0</v>
      </c>
      <c r="AR706" s="300" t="b">
        <v>0</v>
      </c>
      <c r="AS706" s="300">
        <v>0</v>
      </c>
      <c r="AT706" s="300" t="b">
        <v>1</v>
      </c>
      <c r="AU706" s="300">
        <v>0</v>
      </c>
      <c r="AV706" s="300" t="b">
        <v>0</v>
      </c>
      <c r="AW706" s="300" t="s">
        <v>1353</v>
      </c>
      <c r="AX706" s="300">
        <v>0</v>
      </c>
      <c r="AY706" s="300" t="s">
        <v>1353</v>
      </c>
      <c r="AZ706" s="300">
        <v>4</v>
      </c>
      <c r="BA706" s="300" t="b">
        <v>0</v>
      </c>
      <c r="BB706" s="300" t="b">
        <v>1</v>
      </c>
      <c r="BC706"/>
      <c r="BD706"/>
      <c r="BE706"/>
      <c r="BF706"/>
      <c r="BG706"/>
      <c r="BH706"/>
      <c r="BI706"/>
      <c r="BJ706"/>
      <c r="BK706"/>
      <c r="BL706"/>
      <c r="BM706"/>
      <c r="BN706"/>
      <c r="BO706"/>
      <c r="BP706"/>
      <c r="BQ706"/>
    </row>
    <row r="707" spans="5:69" ht="16.5" hidden="1" x14ac:dyDescent="0.3">
      <c r="E707" s="300" t="s">
        <v>760</v>
      </c>
      <c r="F707" s="300" t="s">
        <v>651</v>
      </c>
      <c r="G707" s="300">
        <v>20190101</v>
      </c>
      <c r="H707" s="300">
        <v>2019</v>
      </c>
      <c r="I707" s="300">
        <v>52</v>
      </c>
      <c r="J707" s="300">
        <v>2019</v>
      </c>
      <c r="K707" s="300">
        <v>562</v>
      </c>
      <c r="L707" s="300" t="s">
        <v>761</v>
      </c>
      <c r="M707" s="300" t="s">
        <v>451</v>
      </c>
      <c r="N707" s="300" t="s">
        <v>660</v>
      </c>
      <c r="O707" s="300" t="s">
        <v>762</v>
      </c>
      <c r="P707" s="300">
        <v>784</v>
      </c>
      <c r="Q707" s="300" t="s">
        <v>924</v>
      </c>
      <c r="R707" s="300" t="s">
        <v>925</v>
      </c>
      <c r="S707" s="300">
        <v>0</v>
      </c>
      <c r="T707" s="300" t="s">
        <v>763</v>
      </c>
      <c r="U707" s="300" t="s">
        <v>764</v>
      </c>
      <c r="V707" s="300" t="s">
        <v>873</v>
      </c>
      <c r="W707" s="300" t="s">
        <v>766</v>
      </c>
      <c r="X707" s="300" t="b">
        <v>1</v>
      </c>
      <c r="Y707" s="300">
        <v>31</v>
      </c>
      <c r="Z707" s="300" t="s">
        <v>767</v>
      </c>
      <c r="AA707" s="300" t="s">
        <v>767</v>
      </c>
      <c r="AB707" s="300" t="s">
        <v>66</v>
      </c>
      <c r="AC707" s="300" t="s">
        <v>66</v>
      </c>
      <c r="AD707" s="300">
        <v>2</v>
      </c>
      <c r="AE707" s="300" t="b">
        <v>0</v>
      </c>
      <c r="AF707" s="300" t="s">
        <v>768</v>
      </c>
      <c r="AG707" s="300" t="s">
        <v>769</v>
      </c>
      <c r="AH707" s="300">
        <v>0</v>
      </c>
      <c r="AI707" s="300">
        <v>0</v>
      </c>
      <c r="AJ707" s="300" t="s">
        <v>770</v>
      </c>
      <c r="AK707" s="300">
        <v>-1</v>
      </c>
      <c r="AL707" s="300" t="s">
        <v>771</v>
      </c>
      <c r="AM707" s="300">
        <v>0</v>
      </c>
      <c r="AN707" s="300" t="b">
        <v>0</v>
      </c>
      <c r="AO707" s="300">
        <v>-1</v>
      </c>
      <c r="AP707" s="300" t="s">
        <v>771</v>
      </c>
      <c r="AQ707" s="300">
        <v>0</v>
      </c>
      <c r="AR707" s="300" t="b">
        <v>0</v>
      </c>
      <c r="AS707" s="300">
        <v>0</v>
      </c>
      <c r="AT707" s="300" t="b">
        <v>1</v>
      </c>
      <c r="AU707" s="300">
        <v>0</v>
      </c>
      <c r="AV707" s="300" t="b">
        <v>0</v>
      </c>
      <c r="AW707" s="300" t="s">
        <v>1354</v>
      </c>
      <c r="AX707" s="300">
        <v>0</v>
      </c>
      <c r="AY707" s="300" t="s">
        <v>1354</v>
      </c>
      <c r="AZ707" s="300">
        <v>4</v>
      </c>
      <c r="BA707" s="300" t="b">
        <v>0</v>
      </c>
      <c r="BB707" s="300" t="b">
        <v>1</v>
      </c>
      <c r="BC707"/>
      <c r="BD707"/>
      <c r="BE707"/>
      <c r="BF707"/>
      <c r="BG707"/>
      <c r="BH707"/>
      <c r="BI707"/>
      <c r="BJ707"/>
      <c r="BK707"/>
      <c r="BL707"/>
      <c r="BM707"/>
      <c r="BN707"/>
      <c r="BO707"/>
      <c r="BP707"/>
      <c r="BQ707"/>
    </row>
    <row r="708" spans="5:69" ht="16.5" hidden="1" x14ac:dyDescent="0.3">
      <c r="E708" s="300" t="s">
        <v>760</v>
      </c>
      <c r="F708" s="300" t="s">
        <v>651</v>
      </c>
      <c r="G708" s="300">
        <v>20190101</v>
      </c>
      <c r="H708" s="300">
        <v>2019</v>
      </c>
      <c r="I708" s="300">
        <v>52</v>
      </c>
      <c r="J708" s="300">
        <v>2019</v>
      </c>
      <c r="K708" s="300">
        <v>562</v>
      </c>
      <c r="L708" s="300" t="s">
        <v>761</v>
      </c>
      <c r="M708" s="300" t="s">
        <v>451</v>
      </c>
      <c r="N708" s="300" t="s">
        <v>660</v>
      </c>
      <c r="O708" s="300" t="s">
        <v>762</v>
      </c>
      <c r="P708" s="300">
        <v>804</v>
      </c>
      <c r="Q708" s="300" t="s">
        <v>932</v>
      </c>
      <c r="R708" s="300" t="s">
        <v>933</v>
      </c>
      <c r="S708" s="300">
        <v>0</v>
      </c>
      <c r="T708" s="300" t="s">
        <v>763</v>
      </c>
      <c r="U708" s="300" t="s">
        <v>764</v>
      </c>
      <c r="V708" s="300" t="s">
        <v>873</v>
      </c>
      <c r="W708" s="300" t="s">
        <v>766</v>
      </c>
      <c r="X708" s="300" t="b">
        <v>1</v>
      </c>
      <c r="Y708" s="300">
        <v>31</v>
      </c>
      <c r="Z708" s="300" t="s">
        <v>767</v>
      </c>
      <c r="AA708" s="300" t="s">
        <v>767</v>
      </c>
      <c r="AB708" s="300" t="s">
        <v>66</v>
      </c>
      <c r="AC708" s="300" t="s">
        <v>66</v>
      </c>
      <c r="AD708" s="300">
        <v>2</v>
      </c>
      <c r="AE708" s="300" t="b">
        <v>0</v>
      </c>
      <c r="AF708" s="300" t="s">
        <v>768</v>
      </c>
      <c r="AG708" s="300" t="s">
        <v>769</v>
      </c>
      <c r="AH708" s="300">
        <v>0</v>
      </c>
      <c r="AI708" s="300">
        <v>0</v>
      </c>
      <c r="AJ708" s="300" t="s">
        <v>770</v>
      </c>
      <c r="AK708" s="300">
        <v>-1</v>
      </c>
      <c r="AL708" s="300" t="s">
        <v>771</v>
      </c>
      <c r="AM708" s="300">
        <v>0</v>
      </c>
      <c r="AN708" s="300" t="b">
        <v>0</v>
      </c>
      <c r="AO708" s="300">
        <v>-1</v>
      </c>
      <c r="AP708" s="300" t="s">
        <v>771</v>
      </c>
      <c r="AQ708" s="300">
        <v>0</v>
      </c>
      <c r="AR708" s="300" t="b">
        <v>0</v>
      </c>
      <c r="AS708" s="300">
        <v>0</v>
      </c>
      <c r="AT708" s="300" t="b">
        <v>1</v>
      </c>
      <c r="AU708" s="300">
        <v>0</v>
      </c>
      <c r="AV708" s="300" t="b">
        <v>0</v>
      </c>
      <c r="AW708" s="300" t="s">
        <v>1355</v>
      </c>
      <c r="AX708" s="300">
        <v>0</v>
      </c>
      <c r="AY708" s="300" t="s">
        <v>1355</v>
      </c>
      <c r="AZ708" s="300">
        <v>4</v>
      </c>
      <c r="BA708" s="300" t="b">
        <v>0</v>
      </c>
      <c r="BB708" s="300" t="b">
        <v>1</v>
      </c>
      <c r="BC708"/>
      <c r="BD708"/>
      <c r="BE708"/>
      <c r="BF708"/>
      <c r="BG708"/>
      <c r="BH708"/>
      <c r="BI708"/>
      <c r="BJ708"/>
      <c r="BK708"/>
      <c r="BL708"/>
      <c r="BM708"/>
      <c r="BN708"/>
      <c r="BO708"/>
      <c r="BP708"/>
      <c r="BQ708"/>
    </row>
    <row r="709" spans="5:69" ht="16.5" hidden="1" x14ac:dyDescent="0.3">
      <c r="E709" s="300" t="s">
        <v>760</v>
      </c>
      <c r="F709" s="300" t="s">
        <v>651</v>
      </c>
      <c r="G709" s="300">
        <v>20190101</v>
      </c>
      <c r="H709" s="300">
        <v>2019</v>
      </c>
      <c r="I709" s="300">
        <v>52</v>
      </c>
      <c r="J709" s="300">
        <v>2019</v>
      </c>
      <c r="K709" s="300">
        <v>562</v>
      </c>
      <c r="L709" s="300" t="s">
        <v>761</v>
      </c>
      <c r="M709" s="300" t="s">
        <v>451</v>
      </c>
      <c r="N709" s="300" t="s">
        <v>660</v>
      </c>
      <c r="O709" s="300" t="s">
        <v>762</v>
      </c>
      <c r="P709" s="300">
        <v>842</v>
      </c>
      <c r="Q709" s="300" t="s">
        <v>809</v>
      </c>
      <c r="R709" s="300" t="s">
        <v>809</v>
      </c>
      <c r="S709" s="300">
        <v>0</v>
      </c>
      <c r="T709" s="300" t="s">
        <v>763</v>
      </c>
      <c r="U709" s="300" t="s">
        <v>764</v>
      </c>
      <c r="V709" s="300" t="s">
        <v>873</v>
      </c>
      <c r="W709" s="300" t="s">
        <v>766</v>
      </c>
      <c r="X709" s="300" t="b">
        <v>1</v>
      </c>
      <c r="Y709" s="300">
        <v>31</v>
      </c>
      <c r="Z709" s="300" t="s">
        <v>767</v>
      </c>
      <c r="AA709" s="300" t="s">
        <v>767</v>
      </c>
      <c r="AB709" s="300" t="s">
        <v>66</v>
      </c>
      <c r="AC709" s="300" t="s">
        <v>66</v>
      </c>
      <c r="AD709" s="300">
        <v>2</v>
      </c>
      <c r="AE709" s="300" t="b">
        <v>0</v>
      </c>
      <c r="AF709" s="300" t="s">
        <v>768</v>
      </c>
      <c r="AG709" s="300" t="s">
        <v>769</v>
      </c>
      <c r="AH709" s="300">
        <v>0</v>
      </c>
      <c r="AI709" s="300">
        <v>0</v>
      </c>
      <c r="AJ709" s="300" t="s">
        <v>770</v>
      </c>
      <c r="AK709" s="300">
        <v>-1</v>
      </c>
      <c r="AL709" s="300" t="s">
        <v>771</v>
      </c>
      <c r="AM709" s="300">
        <v>0</v>
      </c>
      <c r="AN709" s="300" t="b">
        <v>0</v>
      </c>
      <c r="AO709" s="300">
        <v>-1</v>
      </c>
      <c r="AP709" s="300" t="s">
        <v>771</v>
      </c>
      <c r="AQ709" s="300">
        <v>0</v>
      </c>
      <c r="AR709" s="300" t="b">
        <v>0</v>
      </c>
      <c r="AS709" s="300">
        <v>0</v>
      </c>
      <c r="AT709" s="300" t="b">
        <v>1</v>
      </c>
      <c r="AU709" s="300">
        <v>0</v>
      </c>
      <c r="AV709" s="300" t="b">
        <v>0</v>
      </c>
      <c r="AW709" s="300" t="s">
        <v>1356</v>
      </c>
      <c r="AX709" s="300">
        <v>0</v>
      </c>
      <c r="AY709" s="300" t="s">
        <v>1356</v>
      </c>
      <c r="AZ709" s="300">
        <v>4</v>
      </c>
      <c r="BA709" s="300" t="b">
        <v>0</v>
      </c>
      <c r="BB709" s="300" t="b">
        <v>1</v>
      </c>
      <c r="BC709"/>
      <c r="BD709"/>
      <c r="BE709"/>
      <c r="BF709"/>
      <c r="BG709"/>
      <c r="BH709"/>
      <c r="BI709"/>
      <c r="BJ709"/>
      <c r="BK709"/>
      <c r="BL709"/>
      <c r="BM709"/>
      <c r="BN709"/>
      <c r="BO709"/>
      <c r="BP709"/>
      <c r="BQ709"/>
    </row>
    <row r="710" spans="5:69" ht="16.5" hidden="1" x14ac:dyDescent="0.3">
      <c r="E710" s="300" t="s">
        <v>760</v>
      </c>
      <c r="F710" s="300" t="s">
        <v>651</v>
      </c>
      <c r="G710" s="300">
        <v>20190101</v>
      </c>
      <c r="H710" s="300">
        <v>2019</v>
      </c>
      <c r="I710" s="300">
        <v>52</v>
      </c>
      <c r="J710" s="300">
        <v>2019</v>
      </c>
      <c r="K710" s="300">
        <v>562</v>
      </c>
      <c r="L710" s="300" t="s">
        <v>761</v>
      </c>
      <c r="M710" s="300" t="s">
        <v>451</v>
      </c>
      <c r="N710" s="300" t="s">
        <v>660</v>
      </c>
      <c r="O710" s="300" t="s">
        <v>762</v>
      </c>
      <c r="P710" s="300">
        <v>854</v>
      </c>
      <c r="Q710" s="300" t="s">
        <v>811</v>
      </c>
      <c r="R710" s="300" t="s">
        <v>437</v>
      </c>
      <c r="S710" s="300">
        <v>0</v>
      </c>
      <c r="T710" s="300" t="s">
        <v>763</v>
      </c>
      <c r="U710" s="300" t="s">
        <v>764</v>
      </c>
      <c r="V710" s="300" t="s">
        <v>873</v>
      </c>
      <c r="W710" s="300" t="s">
        <v>766</v>
      </c>
      <c r="X710" s="300" t="b">
        <v>1</v>
      </c>
      <c r="Y710" s="300">
        <v>31</v>
      </c>
      <c r="Z710" s="300" t="s">
        <v>767</v>
      </c>
      <c r="AA710" s="300" t="s">
        <v>767</v>
      </c>
      <c r="AB710" s="300" t="s">
        <v>66</v>
      </c>
      <c r="AC710" s="300" t="s">
        <v>66</v>
      </c>
      <c r="AD710" s="300">
        <v>2</v>
      </c>
      <c r="AE710" s="300" t="b">
        <v>0</v>
      </c>
      <c r="AF710" s="300" t="s">
        <v>768</v>
      </c>
      <c r="AG710" s="300" t="s">
        <v>769</v>
      </c>
      <c r="AH710" s="300">
        <v>0</v>
      </c>
      <c r="AI710" s="300">
        <v>0</v>
      </c>
      <c r="AJ710" s="300" t="s">
        <v>770</v>
      </c>
      <c r="AK710" s="300">
        <v>-1</v>
      </c>
      <c r="AL710" s="300" t="s">
        <v>771</v>
      </c>
      <c r="AM710" s="300">
        <v>0</v>
      </c>
      <c r="AN710" s="300" t="b">
        <v>0</v>
      </c>
      <c r="AO710" s="300">
        <v>-1</v>
      </c>
      <c r="AP710" s="300" t="s">
        <v>771</v>
      </c>
      <c r="AQ710" s="300">
        <v>0</v>
      </c>
      <c r="AR710" s="300" t="b">
        <v>0</v>
      </c>
      <c r="AS710" s="300">
        <v>0</v>
      </c>
      <c r="AT710" s="300" t="b">
        <v>1</v>
      </c>
      <c r="AU710" s="300">
        <v>0</v>
      </c>
      <c r="AV710" s="300" t="b">
        <v>0</v>
      </c>
      <c r="AW710" s="300" t="s">
        <v>1357</v>
      </c>
      <c r="AX710" s="300">
        <v>0</v>
      </c>
      <c r="AY710" s="300" t="s">
        <v>1357</v>
      </c>
      <c r="AZ710" s="300">
        <v>4</v>
      </c>
      <c r="BA710" s="300" t="b">
        <v>0</v>
      </c>
      <c r="BB710" s="300" t="b">
        <v>1</v>
      </c>
      <c r="BC710"/>
      <c r="BD710"/>
      <c r="BE710"/>
      <c r="BF710"/>
      <c r="BG710"/>
      <c r="BH710"/>
      <c r="BI710"/>
      <c r="BJ710"/>
      <c r="BK710"/>
      <c r="BL710"/>
      <c r="BM710"/>
      <c r="BN710"/>
      <c r="BO710"/>
      <c r="BP710"/>
      <c r="BQ710"/>
    </row>
    <row r="711" spans="5:69" ht="16.5" hidden="1" x14ac:dyDescent="0.3">
      <c r="E711" s="300" t="s">
        <v>760</v>
      </c>
      <c r="F711" s="300" t="s">
        <v>651</v>
      </c>
      <c r="G711" s="300">
        <v>20190101</v>
      </c>
      <c r="H711" s="300">
        <v>2019</v>
      </c>
      <c r="I711" s="300">
        <v>52</v>
      </c>
      <c r="J711" s="300">
        <v>2019</v>
      </c>
      <c r="K711" s="300">
        <v>180</v>
      </c>
      <c r="L711" s="300" t="s">
        <v>872</v>
      </c>
      <c r="M711" s="300" t="s">
        <v>486</v>
      </c>
      <c r="N711" s="300" t="s">
        <v>660</v>
      </c>
      <c r="O711" s="300" t="s">
        <v>762</v>
      </c>
      <c r="P711" s="300">
        <v>0</v>
      </c>
      <c r="Q711" s="300" t="s">
        <v>763</v>
      </c>
      <c r="R711" s="300" t="s">
        <v>764</v>
      </c>
      <c r="S711" s="300">
        <v>0</v>
      </c>
      <c r="T711" s="300" t="s">
        <v>763</v>
      </c>
      <c r="U711" s="300" t="s">
        <v>764</v>
      </c>
      <c r="V711" s="300" t="s">
        <v>1123</v>
      </c>
      <c r="W711" s="300" t="s">
        <v>766</v>
      </c>
      <c r="X711" s="300" t="b">
        <v>1</v>
      </c>
      <c r="Y711" s="300">
        <v>3101</v>
      </c>
      <c r="Z711" s="300" t="s">
        <v>813</v>
      </c>
      <c r="AA711" s="300" t="s">
        <v>525</v>
      </c>
      <c r="AB711" s="300" t="s">
        <v>66</v>
      </c>
      <c r="AC711" s="300" t="s">
        <v>66</v>
      </c>
      <c r="AD711" s="300">
        <v>4</v>
      </c>
      <c r="AE711" s="300" t="b">
        <v>0</v>
      </c>
      <c r="AF711" s="300" t="s">
        <v>768</v>
      </c>
      <c r="AG711" s="300" t="s">
        <v>769</v>
      </c>
      <c r="AH711" s="300">
        <v>0</v>
      </c>
      <c r="AI711" s="300">
        <v>0</v>
      </c>
      <c r="AJ711" s="300" t="s">
        <v>770</v>
      </c>
      <c r="AK711" s="300">
        <v>8</v>
      </c>
      <c r="AL711" s="300" t="s">
        <v>814</v>
      </c>
      <c r="AM711" s="300">
        <v>13957</v>
      </c>
      <c r="AN711" s="300" t="b">
        <v>0</v>
      </c>
      <c r="AO711" s="300">
        <v>8</v>
      </c>
      <c r="AP711" s="300" t="s">
        <v>814</v>
      </c>
      <c r="AQ711" s="300">
        <v>13957</v>
      </c>
      <c r="AR711" s="300" t="b">
        <v>0</v>
      </c>
      <c r="AS711" s="300">
        <v>13957</v>
      </c>
      <c r="AT711" s="300" t="b">
        <v>0</v>
      </c>
      <c r="AU711" s="300">
        <v>0</v>
      </c>
      <c r="AV711" s="300" t="b">
        <v>0</v>
      </c>
      <c r="AW711" s="300" t="s">
        <v>1358</v>
      </c>
      <c r="AX711" s="300">
        <v>0</v>
      </c>
      <c r="AY711" s="300" t="s">
        <v>1358</v>
      </c>
      <c r="AZ711" s="300">
        <v>0</v>
      </c>
      <c r="BA711" s="300" t="b">
        <v>0</v>
      </c>
      <c r="BB711" s="300" t="b">
        <v>1</v>
      </c>
      <c r="BC711"/>
      <c r="BD711"/>
      <c r="BE711"/>
      <c r="BF711"/>
      <c r="BG711"/>
      <c r="BH711"/>
      <c r="BI711"/>
      <c r="BJ711"/>
      <c r="BK711"/>
      <c r="BL711"/>
      <c r="BM711"/>
      <c r="BN711"/>
      <c r="BO711"/>
      <c r="BP711"/>
      <c r="BQ711"/>
    </row>
    <row r="712" spans="5:69" ht="16.5" hidden="1" x14ac:dyDescent="0.3">
      <c r="E712" s="300" t="s">
        <v>760</v>
      </c>
      <c r="F712" s="300" t="s">
        <v>651</v>
      </c>
      <c r="G712" s="300">
        <v>20190101</v>
      </c>
      <c r="H712" s="300">
        <v>2019</v>
      </c>
      <c r="I712" s="300">
        <v>52</v>
      </c>
      <c r="J712" s="300">
        <v>2019</v>
      </c>
      <c r="K712" s="300">
        <v>180</v>
      </c>
      <c r="L712" s="300" t="s">
        <v>872</v>
      </c>
      <c r="M712" s="300" t="s">
        <v>486</v>
      </c>
      <c r="N712" s="300" t="s">
        <v>660</v>
      </c>
      <c r="O712" s="300" t="s">
        <v>762</v>
      </c>
      <c r="P712" s="300">
        <v>710</v>
      </c>
      <c r="Q712" s="300" t="s">
        <v>917</v>
      </c>
      <c r="R712" s="300" t="s">
        <v>425</v>
      </c>
      <c r="S712" s="300">
        <v>0</v>
      </c>
      <c r="T712" s="300" t="s">
        <v>763</v>
      </c>
      <c r="U712" s="300" t="s">
        <v>764</v>
      </c>
      <c r="V712" s="300" t="s">
        <v>1123</v>
      </c>
      <c r="W712" s="300" t="s">
        <v>766</v>
      </c>
      <c r="X712" s="300" t="b">
        <v>1</v>
      </c>
      <c r="Y712" s="300">
        <v>3101</v>
      </c>
      <c r="Z712" s="300" t="s">
        <v>813</v>
      </c>
      <c r="AA712" s="300" t="s">
        <v>525</v>
      </c>
      <c r="AB712" s="300" t="s">
        <v>66</v>
      </c>
      <c r="AC712" s="300" t="s">
        <v>66</v>
      </c>
      <c r="AD712" s="300">
        <v>4</v>
      </c>
      <c r="AE712" s="300" t="b">
        <v>0</v>
      </c>
      <c r="AF712" s="300" t="s">
        <v>768</v>
      </c>
      <c r="AG712" s="300" t="s">
        <v>769</v>
      </c>
      <c r="AH712" s="300">
        <v>0</v>
      </c>
      <c r="AI712" s="300">
        <v>0</v>
      </c>
      <c r="AJ712" s="300" t="s">
        <v>770</v>
      </c>
      <c r="AK712" s="300">
        <v>8</v>
      </c>
      <c r="AL712" s="300" t="s">
        <v>814</v>
      </c>
      <c r="AM712" s="300">
        <v>5957</v>
      </c>
      <c r="AN712" s="300" t="b">
        <v>0</v>
      </c>
      <c r="AO712" s="300">
        <v>8</v>
      </c>
      <c r="AP712" s="300" t="s">
        <v>814</v>
      </c>
      <c r="AQ712" s="300">
        <v>5957</v>
      </c>
      <c r="AR712" s="300" t="b">
        <v>0</v>
      </c>
      <c r="AS712" s="300">
        <v>5957</v>
      </c>
      <c r="AT712" s="300" t="b">
        <v>0</v>
      </c>
      <c r="AU712" s="300">
        <v>0</v>
      </c>
      <c r="AV712" s="300" t="b">
        <v>0</v>
      </c>
      <c r="AW712" s="300" t="s">
        <v>1359</v>
      </c>
      <c r="AX712" s="300">
        <v>0</v>
      </c>
      <c r="AY712" s="300" t="s">
        <v>1359</v>
      </c>
      <c r="AZ712" s="300">
        <v>0</v>
      </c>
      <c r="BA712" s="300" t="b">
        <v>0</v>
      </c>
      <c r="BB712" s="300" t="b">
        <v>1</v>
      </c>
      <c r="BC712"/>
      <c r="BD712"/>
      <c r="BE712"/>
      <c r="BF712"/>
      <c r="BG712"/>
      <c r="BH712"/>
      <c r="BI712"/>
      <c r="BJ712"/>
      <c r="BK712"/>
      <c r="BL712"/>
      <c r="BM712"/>
      <c r="BN712"/>
      <c r="BO712"/>
      <c r="BP712"/>
      <c r="BQ712"/>
    </row>
    <row r="713" spans="5:69" ht="16.5" hidden="1" x14ac:dyDescent="0.3">
      <c r="E713" s="300" t="s">
        <v>760</v>
      </c>
      <c r="F713" s="300" t="s">
        <v>651</v>
      </c>
      <c r="G713" s="300">
        <v>20190101</v>
      </c>
      <c r="H713" s="300">
        <v>2019</v>
      </c>
      <c r="I713" s="300">
        <v>52</v>
      </c>
      <c r="J713" s="300">
        <v>2019</v>
      </c>
      <c r="K713" s="300">
        <v>180</v>
      </c>
      <c r="L713" s="300" t="s">
        <v>872</v>
      </c>
      <c r="M713" s="300" t="s">
        <v>486</v>
      </c>
      <c r="N713" s="300" t="s">
        <v>660</v>
      </c>
      <c r="O713" s="300" t="s">
        <v>762</v>
      </c>
      <c r="P713" s="300">
        <v>800</v>
      </c>
      <c r="Q713" s="300" t="s">
        <v>930</v>
      </c>
      <c r="R713" s="300" t="s">
        <v>452</v>
      </c>
      <c r="S713" s="300">
        <v>0</v>
      </c>
      <c r="T713" s="300" t="s">
        <v>763</v>
      </c>
      <c r="U713" s="300" t="s">
        <v>764</v>
      </c>
      <c r="V713" s="300" t="s">
        <v>1123</v>
      </c>
      <c r="W713" s="300" t="s">
        <v>766</v>
      </c>
      <c r="X713" s="300" t="b">
        <v>1</v>
      </c>
      <c r="Y713" s="300">
        <v>3101</v>
      </c>
      <c r="Z713" s="300" t="s">
        <v>813</v>
      </c>
      <c r="AA713" s="300" t="s">
        <v>525</v>
      </c>
      <c r="AB713" s="300" t="s">
        <v>66</v>
      </c>
      <c r="AC713" s="300" t="s">
        <v>66</v>
      </c>
      <c r="AD713" s="300">
        <v>4</v>
      </c>
      <c r="AE713" s="300" t="b">
        <v>0</v>
      </c>
      <c r="AF713" s="300" t="s">
        <v>768</v>
      </c>
      <c r="AG713" s="300" t="s">
        <v>769</v>
      </c>
      <c r="AH713" s="300">
        <v>0</v>
      </c>
      <c r="AI713" s="300">
        <v>0</v>
      </c>
      <c r="AJ713" s="300" t="s">
        <v>770</v>
      </c>
      <c r="AK713" s="300">
        <v>8</v>
      </c>
      <c r="AL713" s="300" t="s">
        <v>814</v>
      </c>
      <c r="AM713" s="300">
        <v>8000</v>
      </c>
      <c r="AN713" s="300" t="b">
        <v>0</v>
      </c>
      <c r="AO713" s="300">
        <v>8</v>
      </c>
      <c r="AP713" s="300" t="s">
        <v>814</v>
      </c>
      <c r="AQ713" s="300">
        <v>8000</v>
      </c>
      <c r="AR713" s="300" t="b">
        <v>0</v>
      </c>
      <c r="AS713" s="300">
        <v>8000</v>
      </c>
      <c r="AT713" s="300" t="b">
        <v>0</v>
      </c>
      <c r="AU713" s="300">
        <v>0</v>
      </c>
      <c r="AV713" s="300" t="b">
        <v>0</v>
      </c>
      <c r="AW713" s="300" t="s">
        <v>1360</v>
      </c>
      <c r="AX713" s="300">
        <v>0</v>
      </c>
      <c r="AY713" s="300" t="s">
        <v>1360</v>
      </c>
      <c r="AZ713" s="300">
        <v>0</v>
      </c>
      <c r="BA713" s="300" t="b">
        <v>0</v>
      </c>
      <c r="BB713" s="300" t="b">
        <v>1</v>
      </c>
      <c r="BC713"/>
      <c r="BD713"/>
      <c r="BE713"/>
      <c r="BF713"/>
      <c r="BG713"/>
      <c r="BH713"/>
      <c r="BI713"/>
      <c r="BJ713"/>
      <c r="BK713"/>
      <c r="BL713"/>
      <c r="BM713"/>
      <c r="BN713"/>
      <c r="BO713"/>
      <c r="BP713"/>
      <c r="BQ713"/>
    </row>
    <row r="714" spans="5:69" ht="16.5" hidden="1" x14ac:dyDescent="0.3">
      <c r="E714" s="300" t="s">
        <v>760</v>
      </c>
      <c r="F714" s="300" t="s">
        <v>651</v>
      </c>
      <c r="G714" s="300">
        <v>20190101</v>
      </c>
      <c r="H714" s="300">
        <v>2019</v>
      </c>
      <c r="I714" s="300">
        <v>52</v>
      </c>
      <c r="J714" s="300">
        <v>2019</v>
      </c>
      <c r="K714" s="300">
        <v>562</v>
      </c>
      <c r="L714" s="300" t="s">
        <v>761</v>
      </c>
      <c r="M714" s="300" t="s">
        <v>451</v>
      </c>
      <c r="N714" s="300" t="s">
        <v>660</v>
      </c>
      <c r="O714" s="300" t="s">
        <v>762</v>
      </c>
      <c r="P714" s="300">
        <v>0</v>
      </c>
      <c r="Q714" s="300" t="s">
        <v>763</v>
      </c>
      <c r="R714" s="300" t="s">
        <v>764</v>
      </c>
      <c r="S714" s="300">
        <v>0</v>
      </c>
      <c r="T714" s="300" t="s">
        <v>763</v>
      </c>
      <c r="U714" s="300" t="s">
        <v>764</v>
      </c>
      <c r="V714" s="300" t="s">
        <v>873</v>
      </c>
      <c r="W714" s="300" t="s">
        <v>766</v>
      </c>
      <c r="X714" s="300" t="b">
        <v>1</v>
      </c>
      <c r="Y714" s="300">
        <v>3101</v>
      </c>
      <c r="Z714" s="300" t="s">
        <v>813</v>
      </c>
      <c r="AA714" s="300" t="s">
        <v>525</v>
      </c>
      <c r="AB714" s="300" t="s">
        <v>66</v>
      </c>
      <c r="AC714" s="300" t="s">
        <v>66</v>
      </c>
      <c r="AD714" s="300">
        <v>4</v>
      </c>
      <c r="AE714" s="300" t="b">
        <v>0</v>
      </c>
      <c r="AF714" s="300" t="s">
        <v>768</v>
      </c>
      <c r="AG714" s="300" t="s">
        <v>769</v>
      </c>
      <c r="AH714" s="300">
        <v>0</v>
      </c>
      <c r="AI714" s="300">
        <v>0</v>
      </c>
      <c r="AJ714" s="300" t="s">
        <v>770</v>
      </c>
      <c r="AK714" s="300">
        <v>8</v>
      </c>
      <c r="AL714" s="300" t="s">
        <v>814</v>
      </c>
      <c r="AM714" s="300" t="s">
        <v>1361</v>
      </c>
      <c r="AN714" s="300" t="b">
        <v>1</v>
      </c>
      <c r="AO714" s="300">
        <v>-1</v>
      </c>
      <c r="AP714" s="300" t="s">
        <v>771</v>
      </c>
      <c r="AQ714" s="300">
        <v>0</v>
      </c>
      <c r="AR714" s="300" t="b">
        <v>0</v>
      </c>
      <c r="AS714" s="300">
        <v>0</v>
      </c>
      <c r="AT714" s="300" t="b">
        <v>1</v>
      </c>
      <c r="AU714" s="300">
        <v>0</v>
      </c>
      <c r="AV714" s="300" t="b">
        <v>0</v>
      </c>
      <c r="AW714" s="300" t="s">
        <v>1362</v>
      </c>
      <c r="AX714" s="300">
        <v>0</v>
      </c>
      <c r="AY714" s="300" t="s">
        <v>1362</v>
      </c>
      <c r="AZ714" s="300">
        <v>6</v>
      </c>
      <c r="BA714" s="300" t="b">
        <v>0</v>
      </c>
      <c r="BB714" s="300" t="b">
        <v>1</v>
      </c>
      <c r="BC714"/>
      <c r="BD714"/>
      <c r="BE714"/>
      <c r="BF714"/>
      <c r="BG714"/>
      <c r="BH714"/>
      <c r="BI714"/>
      <c r="BJ714"/>
      <c r="BK714"/>
      <c r="BL714"/>
      <c r="BM714"/>
      <c r="BN714"/>
      <c r="BO714"/>
      <c r="BP714"/>
      <c r="BQ714"/>
    </row>
    <row r="715" spans="5:69" ht="16.5" hidden="1" x14ac:dyDescent="0.3">
      <c r="E715" s="300" t="s">
        <v>760</v>
      </c>
      <c r="F715" s="300" t="s">
        <v>651</v>
      </c>
      <c r="G715" s="300">
        <v>20190101</v>
      </c>
      <c r="H715" s="300">
        <v>2019</v>
      </c>
      <c r="I715" s="300">
        <v>52</v>
      </c>
      <c r="J715" s="300">
        <v>2019</v>
      </c>
      <c r="K715" s="300">
        <v>562</v>
      </c>
      <c r="L715" s="300" t="s">
        <v>761</v>
      </c>
      <c r="M715" s="300" t="s">
        <v>451</v>
      </c>
      <c r="N715" s="300" t="s">
        <v>660</v>
      </c>
      <c r="O715" s="300" t="s">
        <v>762</v>
      </c>
      <c r="P715" s="300">
        <v>204</v>
      </c>
      <c r="Q715" s="300" t="s">
        <v>776</v>
      </c>
      <c r="R715" s="300" t="s">
        <v>432</v>
      </c>
      <c r="S715" s="300">
        <v>0</v>
      </c>
      <c r="T715" s="300" t="s">
        <v>763</v>
      </c>
      <c r="U715" s="300" t="s">
        <v>764</v>
      </c>
      <c r="V715" s="300" t="s">
        <v>873</v>
      </c>
      <c r="W715" s="300" t="s">
        <v>766</v>
      </c>
      <c r="X715" s="300" t="b">
        <v>1</v>
      </c>
      <c r="Y715" s="300">
        <v>3101</v>
      </c>
      <c r="Z715" s="300" t="s">
        <v>813</v>
      </c>
      <c r="AA715" s="300" t="s">
        <v>525</v>
      </c>
      <c r="AB715" s="300" t="s">
        <v>66</v>
      </c>
      <c r="AC715" s="300" t="s">
        <v>66</v>
      </c>
      <c r="AD715" s="300">
        <v>4</v>
      </c>
      <c r="AE715" s="300" t="b">
        <v>0</v>
      </c>
      <c r="AF715" s="300" t="s">
        <v>768</v>
      </c>
      <c r="AG715" s="300" t="s">
        <v>769</v>
      </c>
      <c r="AH715" s="300">
        <v>0</v>
      </c>
      <c r="AI715" s="300">
        <v>0</v>
      </c>
      <c r="AJ715" s="300" t="s">
        <v>770</v>
      </c>
      <c r="AK715" s="300">
        <v>8</v>
      </c>
      <c r="AL715" s="300" t="s">
        <v>814</v>
      </c>
      <c r="AM715" s="300" t="s">
        <v>1363</v>
      </c>
      <c r="AN715" s="300" t="b">
        <v>1</v>
      </c>
      <c r="AO715" s="300">
        <v>-1</v>
      </c>
      <c r="AP715" s="300" t="s">
        <v>771</v>
      </c>
      <c r="AQ715" s="300">
        <v>0</v>
      </c>
      <c r="AR715" s="300" t="b">
        <v>0</v>
      </c>
      <c r="AS715" s="300">
        <v>0</v>
      </c>
      <c r="AT715" s="300" t="b">
        <v>1</v>
      </c>
      <c r="AU715" s="300">
        <v>0</v>
      </c>
      <c r="AV715" s="300" t="b">
        <v>0</v>
      </c>
      <c r="AW715" s="300" t="s">
        <v>1344</v>
      </c>
      <c r="AX715" s="300">
        <v>0</v>
      </c>
      <c r="AY715" s="300" t="s">
        <v>1344</v>
      </c>
      <c r="AZ715" s="300">
        <v>6</v>
      </c>
      <c r="BA715" s="300" t="b">
        <v>0</v>
      </c>
      <c r="BB715" s="300" t="b">
        <v>1</v>
      </c>
      <c r="BC715"/>
      <c r="BD715"/>
      <c r="BE715"/>
      <c r="BF715"/>
      <c r="BG715"/>
      <c r="BH715"/>
      <c r="BI715"/>
      <c r="BJ715"/>
      <c r="BK715"/>
      <c r="BL715"/>
      <c r="BM715"/>
      <c r="BN715"/>
      <c r="BO715"/>
      <c r="BP715"/>
      <c r="BQ715"/>
    </row>
    <row r="716" spans="5:69" ht="16.5" hidden="1" x14ac:dyDescent="0.3">
      <c r="E716" s="300" t="s">
        <v>760</v>
      </c>
      <c r="F716" s="300" t="s">
        <v>651</v>
      </c>
      <c r="G716" s="300">
        <v>20190101</v>
      </c>
      <c r="H716" s="300">
        <v>2019</v>
      </c>
      <c r="I716" s="300">
        <v>52</v>
      </c>
      <c r="J716" s="300">
        <v>2019</v>
      </c>
      <c r="K716" s="300">
        <v>562</v>
      </c>
      <c r="L716" s="300" t="s">
        <v>761</v>
      </c>
      <c r="M716" s="300" t="s">
        <v>451</v>
      </c>
      <c r="N716" s="300" t="s">
        <v>660</v>
      </c>
      <c r="O716" s="300" t="s">
        <v>762</v>
      </c>
      <c r="P716" s="300">
        <v>251</v>
      </c>
      <c r="Q716" s="300" t="s">
        <v>778</v>
      </c>
      <c r="R716" s="300" t="s">
        <v>779</v>
      </c>
      <c r="S716" s="300">
        <v>0</v>
      </c>
      <c r="T716" s="300" t="s">
        <v>763</v>
      </c>
      <c r="U716" s="300" t="s">
        <v>764</v>
      </c>
      <c r="V716" s="300" t="s">
        <v>873</v>
      </c>
      <c r="W716" s="300" t="s">
        <v>766</v>
      </c>
      <c r="X716" s="300" t="b">
        <v>1</v>
      </c>
      <c r="Y716" s="300">
        <v>3101</v>
      </c>
      <c r="Z716" s="300" t="s">
        <v>813</v>
      </c>
      <c r="AA716" s="300" t="s">
        <v>525</v>
      </c>
      <c r="AB716" s="300" t="s">
        <v>66</v>
      </c>
      <c r="AC716" s="300" t="s">
        <v>66</v>
      </c>
      <c r="AD716" s="300">
        <v>4</v>
      </c>
      <c r="AE716" s="300" t="b">
        <v>0</v>
      </c>
      <c r="AF716" s="300" t="s">
        <v>768</v>
      </c>
      <c r="AG716" s="300" t="s">
        <v>769</v>
      </c>
      <c r="AH716" s="300">
        <v>0</v>
      </c>
      <c r="AI716" s="300">
        <v>0</v>
      </c>
      <c r="AJ716" s="300" t="s">
        <v>770</v>
      </c>
      <c r="AK716" s="300">
        <v>8</v>
      </c>
      <c r="AL716" s="300" t="s">
        <v>814</v>
      </c>
      <c r="AM716" s="300" t="s">
        <v>1364</v>
      </c>
      <c r="AN716" s="300" t="b">
        <v>1</v>
      </c>
      <c r="AO716" s="300">
        <v>-1</v>
      </c>
      <c r="AP716" s="300" t="s">
        <v>771</v>
      </c>
      <c r="AQ716" s="300">
        <v>0</v>
      </c>
      <c r="AR716" s="300" t="b">
        <v>0</v>
      </c>
      <c r="AS716" s="300">
        <v>0</v>
      </c>
      <c r="AT716" s="300" t="b">
        <v>1</v>
      </c>
      <c r="AU716" s="300">
        <v>0</v>
      </c>
      <c r="AV716" s="300" t="b">
        <v>0</v>
      </c>
      <c r="AW716" s="300" t="s">
        <v>1365</v>
      </c>
      <c r="AX716" s="300">
        <v>0</v>
      </c>
      <c r="AY716" s="300" t="s">
        <v>1365</v>
      </c>
      <c r="AZ716" s="300">
        <v>6</v>
      </c>
      <c r="BA716" s="300" t="b">
        <v>0</v>
      </c>
      <c r="BB716" s="300" t="b">
        <v>1</v>
      </c>
      <c r="BC716"/>
      <c r="BD716"/>
      <c r="BE716"/>
      <c r="BF716"/>
      <c r="BG716"/>
      <c r="BH716"/>
      <c r="BI716"/>
      <c r="BJ716"/>
      <c r="BK716"/>
      <c r="BL716"/>
      <c r="BM716"/>
      <c r="BN716"/>
      <c r="BO716"/>
      <c r="BP716"/>
      <c r="BQ716"/>
    </row>
    <row r="717" spans="5:69" ht="16.5" hidden="1" x14ac:dyDescent="0.3">
      <c r="E717" s="300" t="s">
        <v>760</v>
      </c>
      <c r="F717" s="300" t="s">
        <v>651</v>
      </c>
      <c r="G717" s="300">
        <v>20190101</v>
      </c>
      <c r="H717" s="300">
        <v>2019</v>
      </c>
      <c r="I717" s="300">
        <v>52</v>
      </c>
      <c r="J717" s="300">
        <v>2019</v>
      </c>
      <c r="K717" s="300">
        <v>180</v>
      </c>
      <c r="L717" s="300" t="s">
        <v>872</v>
      </c>
      <c r="M717" s="300" t="s">
        <v>486</v>
      </c>
      <c r="N717" s="300" t="s">
        <v>660</v>
      </c>
      <c r="O717" s="300" t="s">
        <v>762</v>
      </c>
      <c r="P717" s="300">
        <v>0</v>
      </c>
      <c r="Q717" s="300" t="s">
        <v>763</v>
      </c>
      <c r="R717" s="300" t="s">
        <v>764</v>
      </c>
      <c r="S717" s="300">
        <v>0</v>
      </c>
      <c r="T717" s="300" t="s">
        <v>763</v>
      </c>
      <c r="U717" s="300" t="s">
        <v>764</v>
      </c>
      <c r="V717" s="300" t="s">
        <v>1123</v>
      </c>
      <c r="W717" s="300" t="s">
        <v>766</v>
      </c>
      <c r="X717" s="300" t="b">
        <v>1</v>
      </c>
      <c r="Y717" s="300">
        <v>310100</v>
      </c>
      <c r="Z717" s="300" t="s">
        <v>818</v>
      </c>
      <c r="AA717" s="300" t="s">
        <v>525</v>
      </c>
      <c r="AB717" s="300" t="s">
        <v>66</v>
      </c>
      <c r="AC717" s="300" t="s">
        <v>66</v>
      </c>
      <c r="AD717" s="300">
        <v>6</v>
      </c>
      <c r="AE717" s="300" t="b">
        <v>1</v>
      </c>
      <c r="AF717" s="300" t="s">
        <v>768</v>
      </c>
      <c r="AG717" s="300" t="s">
        <v>769</v>
      </c>
      <c r="AH717" s="300">
        <v>0</v>
      </c>
      <c r="AI717" s="300">
        <v>0</v>
      </c>
      <c r="AJ717" s="300" t="s">
        <v>770</v>
      </c>
      <c r="AK717" s="300">
        <v>8</v>
      </c>
      <c r="AL717" s="300" t="s">
        <v>814</v>
      </c>
      <c r="AM717" s="300">
        <v>13957</v>
      </c>
      <c r="AN717" s="300" t="b">
        <v>0</v>
      </c>
      <c r="AO717" s="300">
        <v>8</v>
      </c>
      <c r="AP717" s="300" t="s">
        <v>814</v>
      </c>
      <c r="AQ717" s="300">
        <v>13957</v>
      </c>
      <c r="AR717" s="300" t="b">
        <v>0</v>
      </c>
      <c r="AS717" s="300">
        <v>13957</v>
      </c>
      <c r="AT717" s="300" t="b">
        <v>0</v>
      </c>
      <c r="AU717" s="300">
        <v>0</v>
      </c>
      <c r="AV717" s="300" t="b">
        <v>0</v>
      </c>
      <c r="AW717" s="300" t="s">
        <v>1358</v>
      </c>
      <c r="AX717" s="300">
        <v>0</v>
      </c>
      <c r="AY717" s="300" t="s">
        <v>1358</v>
      </c>
      <c r="AZ717" s="300">
        <v>0</v>
      </c>
      <c r="BA717" s="300" t="b">
        <v>0</v>
      </c>
      <c r="BB717" s="300" t="b">
        <v>1</v>
      </c>
      <c r="BC717"/>
      <c r="BD717"/>
      <c r="BE717"/>
      <c r="BF717"/>
      <c r="BG717"/>
      <c r="BH717"/>
      <c r="BI717"/>
      <c r="BJ717"/>
      <c r="BK717"/>
      <c r="BL717"/>
      <c r="BM717"/>
      <c r="BN717"/>
      <c r="BO717"/>
      <c r="BP717"/>
      <c r="BQ717"/>
    </row>
    <row r="718" spans="5:69" ht="16.5" hidden="1" x14ac:dyDescent="0.3">
      <c r="E718" s="300" t="s">
        <v>760</v>
      </c>
      <c r="F718" s="300" t="s">
        <v>651</v>
      </c>
      <c r="G718" s="300">
        <v>20190101</v>
      </c>
      <c r="H718" s="300">
        <v>2019</v>
      </c>
      <c r="I718" s="300">
        <v>52</v>
      </c>
      <c r="J718" s="300">
        <v>2019</v>
      </c>
      <c r="K718" s="300">
        <v>180</v>
      </c>
      <c r="L718" s="300" t="s">
        <v>872</v>
      </c>
      <c r="M718" s="300" t="s">
        <v>486</v>
      </c>
      <c r="N718" s="300" t="s">
        <v>660</v>
      </c>
      <c r="O718" s="300" t="s">
        <v>762</v>
      </c>
      <c r="P718" s="300">
        <v>710</v>
      </c>
      <c r="Q718" s="300" t="s">
        <v>917</v>
      </c>
      <c r="R718" s="300" t="s">
        <v>425</v>
      </c>
      <c r="S718" s="300">
        <v>0</v>
      </c>
      <c r="T718" s="300" t="s">
        <v>763</v>
      </c>
      <c r="U718" s="300" t="s">
        <v>764</v>
      </c>
      <c r="V718" s="300" t="s">
        <v>1123</v>
      </c>
      <c r="W718" s="300" t="s">
        <v>766</v>
      </c>
      <c r="X718" s="300" t="b">
        <v>1</v>
      </c>
      <c r="Y718" s="300">
        <v>310100</v>
      </c>
      <c r="Z718" s="300" t="s">
        <v>818</v>
      </c>
      <c r="AA718" s="300" t="s">
        <v>525</v>
      </c>
      <c r="AB718" s="300" t="s">
        <v>66</v>
      </c>
      <c r="AC718" s="300" t="s">
        <v>66</v>
      </c>
      <c r="AD718" s="300">
        <v>6</v>
      </c>
      <c r="AE718" s="300" t="b">
        <v>1</v>
      </c>
      <c r="AF718" s="300" t="s">
        <v>768</v>
      </c>
      <c r="AG718" s="300" t="s">
        <v>769</v>
      </c>
      <c r="AH718" s="300">
        <v>0</v>
      </c>
      <c r="AI718" s="300">
        <v>0</v>
      </c>
      <c r="AJ718" s="300" t="s">
        <v>770</v>
      </c>
      <c r="AK718" s="300">
        <v>8</v>
      </c>
      <c r="AL718" s="300" t="s">
        <v>814</v>
      </c>
      <c r="AM718" s="300">
        <v>5957</v>
      </c>
      <c r="AN718" s="300" t="b">
        <v>0</v>
      </c>
      <c r="AO718" s="300">
        <v>8</v>
      </c>
      <c r="AP718" s="300" t="s">
        <v>814</v>
      </c>
      <c r="AQ718" s="300">
        <v>5957</v>
      </c>
      <c r="AR718" s="300" t="b">
        <v>0</v>
      </c>
      <c r="AS718" s="300">
        <v>5957</v>
      </c>
      <c r="AT718" s="300" t="b">
        <v>0</v>
      </c>
      <c r="AU718" s="300">
        <v>0</v>
      </c>
      <c r="AV718" s="300" t="b">
        <v>0</v>
      </c>
      <c r="AW718" s="300" t="s">
        <v>1359</v>
      </c>
      <c r="AX718" s="300">
        <v>0</v>
      </c>
      <c r="AY718" s="300" t="s">
        <v>1359</v>
      </c>
      <c r="AZ718" s="300">
        <v>0</v>
      </c>
      <c r="BA718" s="300" t="b">
        <v>0</v>
      </c>
      <c r="BB718" s="300" t="b">
        <v>1</v>
      </c>
      <c r="BC718"/>
      <c r="BD718"/>
      <c r="BE718"/>
      <c r="BF718"/>
      <c r="BG718"/>
      <c r="BH718"/>
      <c r="BI718"/>
      <c r="BJ718"/>
      <c r="BK718"/>
      <c r="BL718"/>
      <c r="BM718"/>
      <c r="BN718"/>
      <c r="BO718"/>
      <c r="BP718"/>
      <c r="BQ718"/>
    </row>
    <row r="719" spans="5:69" ht="16.5" hidden="1" x14ac:dyDescent="0.3">
      <c r="E719" s="300" t="s">
        <v>760</v>
      </c>
      <c r="F719" s="300" t="s">
        <v>651</v>
      </c>
      <c r="G719" s="300">
        <v>20190101</v>
      </c>
      <c r="H719" s="300">
        <v>2019</v>
      </c>
      <c r="I719" s="300">
        <v>52</v>
      </c>
      <c r="J719" s="300">
        <v>2019</v>
      </c>
      <c r="K719" s="300">
        <v>180</v>
      </c>
      <c r="L719" s="300" t="s">
        <v>872</v>
      </c>
      <c r="M719" s="300" t="s">
        <v>486</v>
      </c>
      <c r="N719" s="300" t="s">
        <v>660</v>
      </c>
      <c r="O719" s="300" t="s">
        <v>762</v>
      </c>
      <c r="P719" s="300">
        <v>800</v>
      </c>
      <c r="Q719" s="300" t="s">
        <v>930</v>
      </c>
      <c r="R719" s="300" t="s">
        <v>452</v>
      </c>
      <c r="S719" s="300">
        <v>0</v>
      </c>
      <c r="T719" s="300" t="s">
        <v>763</v>
      </c>
      <c r="U719" s="300" t="s">
        <v>764</v>
      </c>
      <c r="V719" s="300" t="s">
        <v>1123</v>
      </c>
      <c r="W719" s="300" t="s">
        <v>766</v>
      </c>
      <c r="X719" s="300" t="b">
        <v>1</v>
      </c>
      <c r="Y719" s="300">
        <v>310100</v>
      </c>
      <c r="Z719" s="300" t="s">
        <v>818</v>
      </c>
      <c r="AA719" s="300" t="s">
        <v>525</v>
      </c>
      <c r="AB719" s="300" t="s">
        <v>66</v>
      </c>
      <c r="AC719" s="300" t="s">
        <v>66</v>
      </c>
      <c r="AD719" s="300">
        <v>6</v>
      </c>
      <c r="AE719" s="300" t="b">
        <v>1</v>
      </c>
      <c r="AF719" s="300" t="s">
        <v>768</v>
      </c>
      <c r="AG719" s="300" t="s">
        <v>769</v>
      </c>
      <c r="AH719" s="300">
        <v>0</v>
      </c>
      <c r="AI719" s="300">
        <v>0</v>
      </c>
      <c r="AJ719" s="300" t="s">
        <v>770</v>
      </c>
      <c r="AK719" s="300">
        <v>8</v>
      </c>
      <c r="AL719" s="300" t="s">
        <v>814</v>
      </c>
      <c r="AM719" s="300">
        <v>8000</v>
      </c>
      <c r="AN719" s="300" t="b">
        <v>0</v>
      </c>
      <c r="AO719" s="300">
        <v>8</v>
      </c>
      <c r="AP719" s="300" t="s">
        <v>814</v>
      </c>
      <c r="AQ719" s="300">
        <v>8000</v>
      </c>
      <c r="AR719" s="300" t="b">
        <v>0</v>
      </c>
      <c r="AS719" s="300">
        <v>8000</v>
      </c>
      <c r="AT719" s="300" t="b">
        <v>0</v>
      </c>
      <c r="AU719" s="300">
        <v>0</v>
      </c>
      <c r="AV719" s="300" t="b">
        <v>0</v>
      </c>
      <c r="AW719" s="300" t="s">
        <v>1360</v>
      </c>
      <c r="AX719" s="300">
        <v>0</v>
      </c>
      <c r="AY719" s="300" t="s">
        <v>1360</v>
      </c>
      <c r="AZ719" s="300">
        <v>0</v>
      </c>
      <c r="BA719" s="300" t="b">
        <v>0</v>
      </c>
      <c r="BB719" s="300" t="b">
        <v>1</v>
      </c>
      <c r="BC719"/>
      <c r="BD719"/>
      <c r="BE719"/>
      <c r="BF719"/>
      <c r="BG719"/>
      <c r="BH719"/>
      <c r="BI719"/>
      <c r="BJ719"/>
      <c r="BK719"/>
      <c r="BL719"/>
      <c r="BM719"/>
      <c r="BN719"/>
      <c r="BO719"/>
      <c r="BP719"/>
      <c r="BQ719"/>
    </row>
    <row r="720" spans="5:69" ht="16.5" hidden="1" x14ac:dyDescent="0.3">
      <c r="E720" s="300" t="s">
        <v>760</v>
      </c>
      <c r="F720" s="300" t="s">
        <v>651</v>
      </c>
      <c r="G720" s="300">
        <v>20190101</v>
      </c>
      <c r="H720" s="300">
        <v>2019</v>
      </c>
      <c r="I720" s="300">
        <v>52</v>
      </c>
      <c r="J720" s="300">
        <v>2019</v>
      </c>
      <c r="K720" s="300">
        <v>562</v>
      </c>
      <c r="L720" s="300" t="s">
        <v>761</v>
      </c>
      <c r="M720" s="300" t="s">
        <v>451</v>
      </c>
      <c r="N720" s="300" t="s">
        <v>660</v>
      </c>
      <c r="O720" s="300" t="s">
        <v>762</v>
      </c>
      <c r="P720" s="300">
        <v>0</v>
      </c>
      <c r="Q720" s="300" t="s">
        <v>763</v>
      </c>
      <c r="R720" s="300" t="s">
        <v>764</v>
      </c>
      <c r="S720" s="300">
        <v>0</v>
      </c>
      <c r="T720" s="300" t="s">
        <v>763</v>
      </c>
      <c r="U720" s="300" t="s">
        <v>764</v>
      </c>
      <c r="V720" s="300" t="s">
        <v>873</v>
      </c>
      <c r="W720" s="300" t="s">
        <v>766</v>
      </c>
      <c r="X720" s="300" t="b">
        <v>1</v>
      </c>
      <c r="Y720" s="300">
        <v>310100</v>
      </c>
      <c r="Z720" s="300" t="s">
        <v>818</v>
      </c>
      <c r="AA720" s="300" t="s">
        <v>525</v>
      </c>
      <c r="AB720" s="300" t="s">
        <v>66</v>
      </c>
      <c r="AC720" s="300" t="s">
        <v>66</v>
      </c>
      <c r="AD720" s="300">
        <v>6</v>
      </c>
      <c r="AE720" s="300" t="b">
        <v>1</v>
      </c>
      <c r="AF720" s="300" t="s">
        <v>768</v>
      </c>
      <c r="AG720" s="300" t="s">
        <v>769</v>
      </c>
      <c r="AH720" s="300">
        <v>0</v>
      </c>
      <c r="AI720" s="300">
        <v>0</v>
      </c>
      <c r="AJ720" s="300" t="s">
        <v>770</v>
      </c>
      <c r="AK720" s="300">
        <v>8</v>
      </c>
      <c r="AL720" s="300" t="s">
        <v>814</v>
      </c>
      <c r="AM720" s="300" t="s">
        <v>1361</v>
      </c>
      <c r="AN720" s="300" t="b">
        <v>1</v>
      </c>
      <c r="AO720" s="300">
        <v>-1</v>
      </c>
      <c r="AP720" s="300" t="s">
        <v>771</v>
      </c>
      <c r="AQ720" s="300">
        <v>0</v>
      </c>
      <c r="AR720" s="300" t="b">
        <v>0</v>
      </c>
      <c r="AS720" s="300">
        <v>0</v>
      </c>
      <c r="AT720" s="300" t="b">
        <v>1</v>
      </c>
      <c r="AU720" s="300">
        <v>0</v>
      </c>
      <c r="AV720" s="300" t="b">
        <v>0</v>
      </c>
      <c r="AW720" s="300" t="s">
        <v>1362</v>
      </c>
      <c r="AX720" s="300">
        <v>0</v>
      </c>
      <c r="AY720" s="300" t="s">
        <v>1362</v>
      </c>
      <c r="AZ720" s="300">
        <v>6</v>
      </c>
      <c r="BA720" s="300" t="b">
        <v>0</v>
      </c>
      <c r="BB720" s="300" t="b">
        <v>1</v>
      </c>
      <c r="BC720"/>
      <c r="BD720"/>
      <c r="BE720"/>
      <c r="BF720"/>
      <c r="BG720"/>
      <c r="BH720"/>
      <c r="BI720"/>
      <c r="BJ720"/>
      <c r="BK720"/>
      <c r="BL720"/>
      <c r="BM720"/>
      <c r="BN720"/>
      <c r="BO720"/>
      <c r="BP720"/>
      <c r="BQ720"/>
    </row>
    <row r="721" spans="5:69" ht="16.5" hidden="1" x14ac:dyDescent="0.3">
      <c r="E721" s="300" t="s">
        <v>760</v>
      </c>
      <c r="F721" s="300" t="s">
        <v>651</v>
      </c>
      <c r="G721" s="300">
        <v>20190101</v>
      </c>
      <c r="H721" s="300">
        <v>2019</v>
      </c>
      <c r="I721" s="300">
        <v>52</v>
      </c>
      <c r="J721" s="300">
        <v>2019</v>
      </c>
      <c r="K721" s="300">
        <v>562</v>
      </c>
      <c r="L721" s="300" t="s">
        <v>761</v>
      </c>
      <c r="M721" s="300" t="s">
        <v>451</v>
      </c>
      <c r="N721" s="300" t="s">
        <v>660</v>
      </c>
      <c r="O721" s="300" t="s">
        <v>762</v>
      </c>
      <c r="P721" s="300">
        <v>204</v>
      </c>
      <c r="Q721" s="300" t="s">
        <v>776</v>
      </c>
      <c r="R721" s="300" t="s">
        <v>432</v>
      </c>
      <c r="S721" s="300">
        <v>0</v>
      </c>
      <c r="T721" s="300" t="s">
        <v>763</v>
      </c>
      <c r="U721" s="300" t="s">
        <v>764</v>
      </c>
      <c r="V721" s="300" t="s">
        <v>873</v>
      </c>
      <c r="W721" s="300" t="s">
        <v>766</v>
      </c>
      <c r="X721" s="300" t="b">
        <v>1</v>
      </c>
      <c r="Y721" s="300">
        <v>310100</v>
      </c>
      <c r="Z721" s="300" t="s">
        <v>818</v>
      </c>
      <c r="AA721" s="300" t="s">
        <v>525</v>
      </c>
      <c r="AB721" s="300" t="s">
        <v>66</v>
      </c>
      <c r="AC721" s="300" t="s">
        <v>66</v>
      </c>
      <c r="AD721" s="300">
        <v>6</v>
      </c>
      <c r="AE721" s="300" t="b">
        <v>1</v>
      </c>
      <c r="AF721" s="300" t="s">
        <v>768</v>
      </c>
      <c r="AG721" s="300" t="s">
        <v>769</v>
      </c>
      <c r="AH721" s="300">
        <v>0</v>
      </c>
      <c r="AI721" s="300">
        <v>0</v>
      </c>
      <c r="AJ721" s="300" t="s">
        <v>770</v>
      </c>
      <c r="AK721" s="300">
        <v>8</v>
      </c>
      <c r="AL721" s="300" t="s">
        <v>814</v>
      </c>
      <c r="AM721" s="300" t="s">
        <v>1363</v>
      </c>
      <c r="AN721" s="300" t="b">
        <v>1</v>
      </c>
      <c r="AO721" s="300">
        <v>-1</v>
      </c>
      <c r="AP721" s="300" t="s">
        <v>771</v>
      </c>
      <c r="AQ721" s="300">
        <v>0</v>
      </c>
      <c r="AR721" s="300" t="b">
        <v>0</v>
      </c>
      <c r="AS721" s="300">
        <v>0</v>
      </c>
      <c r="AT721" s="300" t="b">
        <v>1</v>
      </c>
      <c r="AU721" s="300">
        <v>0</v>
      </c>
      <c r="AV721" s="300" t="b">
        <v>0</v>
      </c>
      <c r="AW721" s="300" t="s">
        <v>1344</v>
      </c>
      <c r="AX721" s="300">
        <v>0</v>
      </c>
      <c r="AY721" s="300" t="s">
        <v>1344</v>
      </c>
      <c r="AZ721" s="300">
        <v>6</v>
      </c>
      <c r="BA721" s="300" t="b">
        <v>1</v>
      </c>
      <c r="BB721" s="300" t="b">
        <v>0</v>
      </c>
      <c r="BC721"/>
      <c r="BD721"/>
      <c r="BE721"/>
      <c r="BF721"/>
      <c r="BG721"/>
      <c r="BH721"/>
      <c r="BI721"/>
      <c r="BJ721"/>
      <c r="BK721"/>
      <c r="BL721"/>
      <c r="BM721"/>
      <c r="BN721"/>
      <c r="BO721"/>
      <c r="BP721"/>
      <c r="BQ721"/>
    </row>
    <row r="722" spans="5:69" ht="16.5" hidden="1" x14ac:dyDescent="0.3">
      <c r="E722" s="300" t="s">
        <v>760</v>
      </c>
      <c r="F722" s="300" t="s">
        <v>651</v>
      </c>
      <c r="G722" s="300">
        <v>20190101</v>
      </c>
      <c r="H722" s="300">
        <v>2019</v>
      </c>
      <c r="I722" s="300">
        <v>52</v>
      </c>
      <c r="J722" s="300">
        <v>2019</v>
      </c>
      <c r="K722" s="300">
        <v>562</v>
      </c>
      <c r="L722" s="300" t="s">
        <v>761</v>
      </c>
      <c r="M722" s="300" t="s">
        <v>451</v>
      </c>
      <c r="N722" s="300" t="s">
        <v>660</v>
      </c>
      <c r="O722" s="300" t="s">
        <v>762</v>
      </c>
      <c r="P722" s="300">
        <v>251</v>
      </c>
      <c r="Q722" s="300" t="s">
        <v>778</v>
      </c>
      <c r="R722" s="300" t="s">
        <v>779</v>
      </c>
      <c r="S722" s="300">
        <v>0</v>
      </c>
      <c r="T722" s="300" t="s">
        <v>763</v>
      </c>
      <c r="U722" s="300" t="s">
        <v>764</v>
      </c>
      <c r="V722" s="300" t="s">
        <v>873</v>
      </c>
      <c r="W722" s="300" t="s">
        <v>766</v>
      </c>
      <c r="X722" s="300" t="b">
        <v>1</v>
      </c>
      <c r="Y722" s="300">
        <v>310100</v>
      </c>
      <c r="Z722" s="300" t="s">
        <v>818</v>
      </c>
      <c r="AA722" s="300" t="s">
        <v>525</v>
      </c>
      <c r="AB722" s="300" t="s">
        <v>66</v>
      </c>
      <c r="AC722" s="300" t="s">
        <v>66</v>
      </c>
      <c r="AD722" s="300">
        <v>6</v>
      </c>
      <c r="AE722" s="300" t="b">
        <v>1</v>
      </c>
      <c r="AF722" s="300" t="s">
        <v>768</v>
      </c>
      <c r="AG722" s="300" t="s">
        <v>769</v>
      </c>
      <c r="AH722" s="300">
        <v>0</v>
      </c>
      <c r="AI722" s="300">
        <v>0</v>
      </c>
      <c r="AJ722" s="300" t="s">
        <v>770</v>
      </c>
      <c r="AK722" s="300">
        <v>8</v>
      </c>
      <c r="AL722" s="300" t="s">
        <v>814</v>
      </c>
      <c r="AM722" s="300" t="s">
        <v>1364</v>
      </c>
      <c r="AN722" s="300" t="b">
        <v>1</v>
      </c>
      <c r="AO722" s="300">
        <v>-1</v>
      </c>
      <c r="AP722" s="300" t="s">
        <v>771</v>
      </c>
      <c r="AQ722" s="300">
        <v>0</v>
      </c>
      <c r="AR722" s="300" t="b">
        <v>0</v>
      </c>
      <c r="AS722" s="300">
        <v>0</v>
      </c>
      <c r="AT722" s="300" t="b">
        <v>1</v>
      </c>
      <c r="AU722" s="300">
        <v>0</v>
      </c>
      <c r="AV722" s="300" t="b">
        <v>0</v>
      </c>
      <c r="AW722" s="300" t="s">
        <v>1365</v>
      </c>
      <c r="AX722" s="300">
        <v>0</v>
      </c>
      <c r="AY722" s="300" t="s">
        <v>1365</v>
      </c>
      <c r="AZ722" s="300">
        <v>6</v>
      </c>
      <c r="BA722" s="300" t="b">
        <v>1</v>
      </c>
      <c r="BB722" s="300" t="b">
        <v>0</v>
      </c>
      <c r="BC722"/>
      <c r="BD722"/>
      <c r="BE722"/>
      <c r="BF722"/>
      <c r="BG722"/>
      <c r="BH722"/>
      <c r="BI722"/>
      <c r="BJ722"/>
      <c r="BK722"/>
      <c r="BL722"/>
      <c r="BM722"/>
      <c r="BN722"/>
      <c r="BO722"/>
      <c r="BP722"/>
      <c r="BQ722"/>
    </row>
    <row r="723" spans="5:69" ht="16.5" hidden="1" x14ac:dyDescent="0.3">
      <c r="E723" s="300" t="s">
        <v>760</v>
      </c>
      <c r="F723" s="300" t="s">
        <v>651</v>
      </c>
      <c r="G723" s="300">
        <v>20190101</v>
      </c>
      <c r="H723" s="300">
        <v>2019</v>
      </c>
      <c r="I723" s="300">
        <v>52</v>
      </c>
      <c r="J723" s="300">
        <v>2019</v>
      </c>
      <c r="K723" s="300">
        <v>180</v>
      </c>
      <c r="L723" s="300" t="s">
        <v>872</v>
      </c>
      <c r="M723" s="300" t="s">
        <v>486</v>
      </c>
      <c r="N723" s="300" t="s">
        <v>660</v>
      </c>
      <c r="O723" s="300" t="s">
        <v>762</v>
      </c>
      <c r="P723" s="300">
        <v>0</v>
      </c>
      <c r="Q723" s="300" t="s">
        <v>763</v>
      </c>
      <c r="R723" s="300" t="s">
        <v>764</v>
      </c>
      <c r="S723" s="300">
        <v>0</v>
      </c>
      <c r="T723" s="300" t="s">
        <v>763</v>
      </c>
      <c r="U723" s="300" t="s">
        <v>764</v>
      </c>
      <c r="V723" s="300" t="s">
        <v>1123</v>
      </c>
      <c r="W723" s="300" t="s">
        <v>766</v>
      </c>
      <c r="X723" s="300" t="b">
        <v>1</v>
      </c>
      <c r="Y723" s="300">
        <v>3102</v>
      </c>
      <c r="Z723" s="300" t="s">
        <v>819</v>
      </c>
      <c r="AA723" s="300" t="s">
        <v>820</v>
      </c>
      <c r="AB723" s="300" t="s">
        <v>508</v>
      </c>
      <c r="AC723" s="300" t="s">
        <v>508</v>
      </c>
      <c r="AD723" s="300">
        <v>4</v>
      </c>
      <c r="AE723" s="300" t="b">
        <v>0</v>
      </c>
      <c r="AF723" s="300" t="s">
        <v>768</v>
      </c>
      <c r="AG723" s="300" t="s">
        <v>769</v>
      </c>
      <c r="AH723" s="300">
        <v>0</v>
      </c>
      <c r="AI723" s="300">
        <v>0</v>
      </c>
      <c r="AJ723" s="300" t="s">
        <v>770</v>
      </c>
      <c r="AK723" s="300">
        <v>8</v>
      </c>
      <c r="AL723" s="300" t="s">
        <v>814</v>
      </c>
      <c r="AM723" s="300">
        <v>83243103</v>
      </c>
      <c r="AN723" s="300" t="b">
        <v>0</v>
      </c>
      <c r="AO723" s="300">
        <v>8</v>
      </c>
      <c r="AP723" s="300" t="s">
        <v>814</v>
      </c>
      <c r="AQ723" s="300">
        <v>83243103</v>
      </c>
      <c r="AR723" s="300" t="b">
        <v>0</v>
      </c>
      <c r="AS723" s="300">
        <v>83243103</v>
      </c>
      <c r="AT723" s="300" t="b">
        <v>0</v>
      </c>
      <c r="AU723" s="300">
        <v>0</v>
      </c>
      <c r="AV723" s="300" t="b">
        <v>0</v>
      </c>
      <c r="AW723" s="300" t="s">
        <v>1366</v>
      </c>
      <c r="AX723" s="300">
        <v>0</v>
      </c>
      <c r="AY723" s="300" t="s">
        <v>1366</v>
      </c>
      <c r="AZ723" s="300">
        <v>0</v>
      </c>
      <c r="BA723" s="300" t="b">
        <v>0</v>
      </c>
      <c r="BB723" s="300" t="b">
        <v>1</v>
      </c>
      <c r="BC723"/>
      <c r="BD723"/>
      <c r="BE723"/>
      <c r="BF723"/>
      <c r="BG723"/>
      <c r="BH723"/>
      <c r="BI723"/>
      <c r="BJ723"/>
      <c r="BK723"/>
      <c r="BL723"/>
      <c r="BM723"/>
      <c r="BN723"/>
      <c r="BO723"/>
      <c r="BP723"/>
      <c r="BQ723"/>
    </row>
    <row r="724" spans="5:69" ht="16.5" hidden="1" x14ac:dyDescent="0.3">
      <c r="E724" s="300" t="s">
        <v>760</v>
      </c>
      <c r="F724" s="300" t="s">
        <v>651</v>
      </c>
      <c r="G724" s="300">
        <v>20190101</v>
      </c>
      <c r="H724" s="300">
        <v>2019</v>
      </c>
      <c r="I724" s="300">
        <v>52</v>
      </c>
      <c r="J724" s="300">
        <v>2019</v>
      </c>
      <c r="K724" s="300">
        <v>180</v>
      </c>
      <c r="L724" s="300" t="s">
        <v>872</v>
      </c>
      <c r="M724" s="300" t="s">
        <v>486</v>
      </c>
      <c r="N724" s="300" t="s">
        <v>660</v>
      </c>
      <c r="O724" s="300" t="s">
        <v>762</v>
      </c>
      <c r="P724" s="300">
        <v>24</v>
      </c>
      <c r="Q724" s="300" t="s">
        <v>875</v>
      </c>
      <c r="R724" s="300" t="s">
        <v>445</v>
      </c>
      <c r="S724" s="300">
        <v>0</v>
      </c>
      <c r="T724" s="300" t="s">
        <v>763</v>
      </c>
      <c r="U724" s="300" t="s">
        <v>764</v>
      </c>
      <c r="V724" s="300" t="s">
        <v>1123</v>
      </c>
      <c r="W724" s="300" t="s">
        <v>766</v>
      </c>
      <c r="X724" s="300" t="b">
        <v>1</v>
      </c>
      <c r="Y724" s="300">
        <v>3102</v>
      </c>
      <c r="Z724" s="300" t="s">
        <v>819</v>
      </c>
      <c r="AA724" s="300" t="s">
        <v>820</v>
      </c>
      <c r="AB724" s="300" t="s">
        <v>508</v>
      </c>
      <c r="AC724" s="300" t="s">
        <v>508</v>
      </c>
      <c r="AD724" s="300">
        <v>4</v>
      </c>
      <c r="AE724" s="300" t="b">
        <v>0</v>
      </c>
      <c r="AF724" s="300" t="s">
        <v>768</v>
      </c>
      <c r="AG724" s="300" t="s">
        <v>769</v>
      </c>
      <c r="AH724" s="300">
        <v>0</v>
      </c>
      <c r="AI724" s="300">
        <v>0</v>
      </c>
      <c r="AJ724" s="300" t="s">
        <v>770</v>
      </c>
      <c r="AK724" s="300">
        <v>8</v>
      </c>
      <c r="AL724" s="300" t="s">
        <v>814</v>
      </c>
      <c r="AM724" s="300">
        <v>268153</v>
      </c>
      <c r="AN724" s="300" t="b">
        <v>0</v>
      </c>
      <c r="AO724" s="300">
        <v>8</v>
      </c>
      <c r="AP724" s="300" t="s">
        <v>814</v>
      </c>
      <c r="AQ724" s="300">
        <v>268153</v>
      </c>
      <c r="AR724" s="300" t="b">
        <v>0</v>
      </c>
      <c r="AS724" s="300">
        <v>268153</v>
      </c>
      <c r="AT724" s="300" t="b">
        <v>0</v>
      </c>
      <c r="AU724" s="300">
        <v>0</v>
      </c>
      <c r="AV724" s="300" t="b">
        <v>0</v>
      </c>
      <c r="AW724" s="300" t="s">
        <v>1367</v>
      </c>
      <c r="AX724" s="300">
        <v>0</v>
      </c>
      <c r="AY724" s="300" t="s">
        <v>1367</v>
      </c>
      <c r="AZ724" s="300">
        <v>0</v>
      </c>
      <c r="BA724" s="300" t="b">
        <v>0</v>
      </c>
      <c r="BB724" s="300" t="b">
        <v>1</v>
      </c>
      <c r="BC724"/>
      <c r="BD724"/>
      <c r="BE724"/>
      <c r="BF724"/>
      <c r="BG724"/>
      <c r="BH724"/>
      <c r="BI724"/>
      <c r="BJ724"/>
      <c r="BK724"/>
      <c r="BL724"/>
      <c r="BM724"/>
      <c r="BN724"/>
      <c r="BO724"/>
      <c r="BP724"/>
      <c r="BQ724"/>
    </row>
    <row r="725" spans="5:69" ht="16.5" hidden="1" x14ac:dyDescent="0.3">
      <c r="E725" s="300" t="s">
        <v>760</v>
      </c>
      <c r="F725" s="300" t="s">
        <v>651</v>
      </c>
      <c r="G725" s="300">
        <v>20190101</v>
      </c>
      <c r="H725" s="300">
        <v>2019</v>
      </c>
      <c r="I725" s="300">
        <v>52</v>
      </c>
      <c r="J725" s="300">
        <v>2019</v>
      </c>
      <c r="K725" s="300">
        <v>180</v>
      </c>
      <c r="L725" s="300" t="s">
        <v>872</v>
      </c>
      <c r="M725" s="300" t="s">
        <v>486</v>
      </c>
      <c r="N725" s="300" t="s">
        <v>660</v>
      </c>
      <c r="O725" s="300" t="s">
        <v>762</v>
      </c>
      <c r="P725" s="300">
        <v>56</v>
      </c>
      <c r="Q725" s="300" t="s">
        <v>877</v>
      </c>
      <c r="R725" s="300" t="s">
        <v>878</v>
      </c>
      <c r="S725" s="300">
        <v>0</v>
      </c>
      <c r="T725" s="300" t="s">
        <v>763</v>
      </c>
      <c r="U725" s="300" t="s">
        <v>764</v>
      </c>
      <c r="V725" s="300" t="s">
        <v>1123</v>
      </c>
      <c r="W725" s="300" t="s">
        <v>766</v>
      </c>
      <c r="X725" s="300" t="b">
        <v>1</v>
      </c>
      <c r="Y725" s="300">
        <v>3102</v>
      </c>
      <c r="Z725" s="300" t="s">
        <v>819</v>
      </c>
      <c r="AA725" s="300" t="s">
        <v>820</v>
      </c>
      <c r="AB725" s="300" t="s">
        <v>508</v>
      </c>
      <c r="AC725" s="300" t="s">
        <v>508</v>
      </c>
      <c r="AD725" s="300">
        <v>4</v>
      </c>
      <c r="AE725" s="300" t="b">
        <v>0</v>
      </c>
      <c r="AF725" s="300" t="s">
        <v>768</v>
      </c>
      <c r="AG725" s="300" t="s">
        <v>769</v>
      </c>
      <c r="AH725" s="300">
        <v>0</v>
      </c>
      <c r="AI725" s="300">
        <v>0</v>
      </c>
      <c r="AJ725" s="300" t="s">
        <v>770</v>
      </c>
      <c r="AK725" s="300">
        <v>8</v>
      </c>
      <c r="AL725" s="300" t="s">
        <v>814</v>
      </c>
      <c r="AM725" s="300">
        <v>2950</v>
      </c>
      <c r="AN725" s="300" t="b">
        <v>0</v>
      </c>
      <c r="AO725" s="300">
        <v>8</v>
      </c>
      <c r="AP725" s="300" t="s">
        <v>814</v>
      </c>
      <c r="AQ725" s="300">
        <v>2950</v>
      </c>
      <c r="AR725" s="300" t="b">
        <v>0</v>
      </c>
      <c r="AS725" s="300">
        <v>2950</v>
      </c>
      <c r="AT725" s="300" t="b">
        <v>0</v>
      </c>
      <c r="AU725" s="300">
        <v>0</v>
      </c>
      <c r="AV725" s="300" t="b">
        <v>0</v>
      </c>
      <c r="AW725" s="300" t="s">
        <v>1368</v>
      </c>
      <c r="AX725" s="300">
        <v>0</v>
      </c>
      <c r="AY725" s="300" t="s">
        <v>1368</v>
      </c>
      <c r="AZ725" s="300">
        <v>0</v>
      </c>
      <c r="BA725" s="300" t="b">
        <v>0</v>
      </c>
      <c r="BB725" s="300" t="b">
        <v>1</v>
      </c>
      <c r="BC725"/>
      <c r="BD725"/>
      <c r="BE725"/>
      <c r="BF725"/>
      <c r="BG725"/>
      <c r="BH725"/>
      <c r="BI725"/>
      <c r="BJ725"/>
      <c r="BK725"/>
      <c r="BL725"/>
      <c r="BM725"/>
      <c r="BN725"/>
      <c r="BO725"/>
      <c r="BP725"/>
      <c r="BQ725"/>
    </row>
    <row r="726" spans="5:69" ht="16.5" hidden="1" x14ac:dyDescent="0.3">
      <c r="E726" s="300" t="s">
        <v>760</v>
      </c>
      <c r="F726" s="300" t="s">
        <v>651</v>
      </c>
      <c r="G726" s="300">
        <v>20190101</v>
      </c>
      <c r="H726" s="300">
        <v>2019</v>
      </c>
      <c r="I726" s="300">
        <v>52</v>
      </c>
      <c r="J726" s="300">
        <v>2019</v>
      </c>
      <c r="K726" s="300">
        <v>180</v>
      </c>
      <c r="L726" s="300" t="s">
        <v>872</v>
      </c>
      <c r="M726" s="300" t="s">
        <v>486</v>
      </c>
      <c r="N726" s="300" t="s">
        <v>660</v>
      </c>
      <c r="O726" s="300" t="s">
        <v>762</v>
      </c>
      <c r="P726" s="300">
        <v>156</v>
      </c>
      <c r="Q726" s="300" t="s">
        <v>773</v>
      </c>
      <c r="R726" s="300" t="s">
        <v>774</v>
      </c>
      <c r="S726" s="300">
        <v>0</v>
      </c>
      <c r="T726" s="300" t="s">
        <v>763</v>
      </c>
      <c r="U726" s="300" t="s">
        <v>764</v>
      </c>
      <c r="V726" s="300" t="s">
        <v>1123</v>
      </c>
      <c r="W726" s="300" t="s">
        <v>766</v>
      </c>
      <c r="X726" s="300" t="b">
        <v>1</v>
      </c>
      <c r="Y726" s="300">
        <v>3102</v>
      </c>
      <c r="Z726" s="300" t="s">
        <v>819</v>
      </c>
      <c r="AA726" s="300" t="s">
        <v>820</v>
      </c>
      <c r="AB726" s="300" t="s">
        <v>508</v>
      </c>
      <c r="AC726" s="300" t="s">
        <v>508</v>
      </c>
      <c r="AD726" s="300">
        <v>4</v>
      </c>
      <c r="AE726" s="300" t="b">
        <v>0</v>
      </c>
      <c r="AF726" s="300" t="s">
        <v>768</v>
      </c>
      <c r="AG726" s="300" t="s">
        <v>769</v>
      </c>
      <c r="AH726" s="300">
        <v>0</v>
      </c>
      <c r="AI726" s="300">
        <v>0</v>
      </c>
      <c r="AJ726" s="300" t="s">
        <v>770</v>
      </c>
      <c r="AK726" s="300">
        <v>8</v>
      </c>
      <c r="AL726" s="300" t="s">
        <v>814</v>
      </c>
      <c r="AM726" s="300">
        <v>3653578</v>
      </c>
      <c r="AN726" s="300" t="b">
        <v>0</v>
      </c>
      <c r="AO726" s="300">
        <v>8</v>
      </c>
      <c r="AP726" s="300" t="s">
        <v>814</v>
      </c>
      <c r="AQ726" s="300">
        <v>3653578</v>
      </c>
      <c r="AR726" s="300" t="b">
        <v>0</v>
      </c>
      <c r="AS726" s="300">
        <v>3653578</v>
      </c>
      <c r="AT726" s="300" t="b">
        <v>0</v>
      </c>
      <c r="AU726" s="300">
        <v>0</v>
      </c>
      <c r="AV726" s="300" t="b">
        <v>0</v>
      </c>
      <c r="AW726" s="300" t="s">
        <v>1369</v>
      </c>
      <c r="AX726" s="300">
        <v>0</v>
      </c>
      <c r="AY726" s="300" t="s">
        <v>1369</v>
      </c>
      <c r="AZ726" s="300">
        <v>0</v>
      </c>
      <c r="BA726" s="300" t="b">
        <v>0</v>
      </c>
      <c r="BB726" s="300" t="b">
        <v>1</v>
      </c>
      <c r="BC726"/>
      <c r="BD726"/>
      <c r="BE726"/>
      <c r="BF726"/>
      <c r="BG726"/>
      <c r="BH726"/>
      <c r="BI726"/>
      <c r="BJ726"/>
      <c r="BK726"/>
      <c r="BL726"/>
      <c r="BM726"/>
      <c r="BN726"/>
      <c r="BO726"/>
      <c r="BP726"/>
      <c r="BQ726"/>
    </row>
    <row r="727" spans="5:69" ht="16.5" hidden="1" x14ac:dyDescent="0.3">
      <c r="E727" s="300" t="s">
        <v>760</v>
      </c>
      <c r="F727" s="300" t="s">
        <v>651</v>
      </c>
      <c r="G727" s="300">
        <v>20190101</v>
      </c>
      <c r="H727" s="300">
        <v>2019</v>
      </c>
      <c r="I727" s="300">
        <v>52</v>
      </c>
      <c r="J727" s="300">
        <v>2019</v>
      </c>
      <c r="K727" s="300">
        <v>180</v>
      </c>
      <c r="L727" s="300" t="s">
        <v>872</v>
      </c>
      <c r="M727" s="300" t="s">
        <v>486</v>
      </c>
      <c r="N727" s="300" t="s">
        <v>660</v>
      </c>
      <c r="O727" s="300" t="s">
        <v>762</v>
      </c>
      <c r="P727" s="300">
        <v>196</v>
      </c>
      <c r="Q727" s="300" t="s">
        <v>1310</v>
      </c>
      <c r="R727" s="300" t="s">
        <v>1311</v>
      </c>
      <c r="S727" s="300">
        <v>0</v>
      </c>
      <c r="T727" s="300" t="s">
        <v>763</v>
      </c>
      <c r="U727" s="300" t="s">
        <v>764</v>
      </c>
      <c r="V727" s="300" t="s">
        <v>1123</v>
      </c>
      <c r="W727" s="300" t="s">
        <v>766</v>
      </c>
      <c r="X727" s="300" t="b">
        <v>1</v>
      </c>
      <c r="Y727" s="300">
        <v>3102</v>
      </c>
      <c r="Z727" s="300" t="s">
        <v>819</v>
      </c>
      <c r="AA727" s="300" t="s">
        <v>820</v>
      </c>
      <c r="AB727" s="300" t="s">
        <v>508</v>
      </c>
      <c r="AC727" s="300" t="s">
        <v>508</v>
      </c>
      <c r="AD727" s="300">
        <v>4</v>
      </c>
      <c r="AE727" s="300" t="b">
        <v>0</v>
      </c>
      <c r="AF727" s="300" t="s">
        <v>768</v>
      </c>
      <c r="AG727" s="300" t="s">
        <v>769</v>
      </c>
      <c r="AH727" s="300">
        <v>0</v>
      </c>
      <c r="AI727" s="300">
        <v>0</v>
      </c>
      <c r="AJ727" s="300" t="s">
        <v>770</v>
      </c>
      <c r="AK727" s="300">
        <v>8</v>
      </c>
      <c r="AL727" s="300" t="s">
        <v>814</v>
      </c>
      <c r="AM727" s="300">
        <v>14000</v>
      </c>
      <c r="AN727" s="300" t="b">
        <v>0</v>
      </c>
      <c r="AO727" s="300">
        <v>8</v>
      </c>
      <c r="AP727" s="300" t="s">
        <v>814</v>
      </c>
      <c r="AQ727" s="300">
        <v>14000</v>
      </c>
      <c r="AR727" s="300" t="b">
        <v>0</v>
      </c>
      <c r="AS727" s="300">
        <v>14000</v>
      </c>
      <c r="AT727" s="300" t="b">
        <v>0</v>
      </c>
      <c r="AU727" s="300">
        <v>0</v>
      </c>
      <c r="AV727" s="300" t="b">
        <v>0</v>
      </c>
      <c r="AW727" s="300" t="s">
        <v>1312</v>
      </c>
      <c r="AX727" s="300">
        <v>0</v>
      </c>
      <c r="AY727" s="300" t="s">
        <v>1312</v>
      </c>
      <c r="AZ727" s="300">
        <v>0</v>
      </c>
      <c r="BA727" s="300" t="b">
        <v>0</v>
      </c>
      <c r="BB727" s="300" t="b">
        <v>1</v>
      </c>
      <c r="BC727"/>
      <c r="BD727"/>
      <c r="BE727"/>
      <c r="BF727"/>
      <c r="BG727"/>
      <c r="BH727"/>
      <c r="BI727"/>
      <c r="BJ727"/>
      <c r="BK727"/>
      <c r="BL727"/>
      <c r="BM727"/>
      <c r="BN727"/>
      <c r="BO727"/>
      <c r="BP727"/>
      <c r="BQ727"/>
    </row>
    <row r="728" spans="5:69" ht="16.5" hidden="1" x14ac:dyDescent="0.3">
      <c r="E728" s="300" t="s">
        <v>760</v>
      </c>
      <c r="F728" s="300" t="s">
        <v>651</v>
      </c>
      <c r="G728" s="300">
        <v>20190101</v>
      </c>
      <c r="H728" s="300">
        <v>2019</v>
      </c>
      <c r="I728" s="300">
        <v>52</v>
      </c>
      <c r="J728" s="300">
        <v>2019</v>
      </c>
      <c r="K728" s="300">
        <v>180</v>
      </c>
      <c r="L728" s="300" t="s">
        <v>872</v>
      </c>
      <c r="M728" s="300" t="s">
        <v>486</v>
      </c>
      <c r="N728" s="300" t="s">
        <v>660</v>
      </c>
      <c r="O728" s="300" t="s">
        <v>762</v>
      </c>
      <c r="P728" s="300">
        <v>251</v>
      </c>
      <c r="Q728" s="300" t="s">
        <v>778</v>
      </c>
      <c r="R728" s="300" t="s">
        <v>779</v>
      </c>
      <c r="S728" s="300">
        <v>0</v>
      </c>
      <c r="T728" s="300" t="s">
        <v>763</v>
      </c>
      <c r="U728" s="300" t="s">
        <v>764</v>
      </c>
      <c r="V728" s="300" t="s">
        <v>1123</v>
      </c>
      <c r="W728" s="300" t="s">
        <v>766</v>
      </c>
      <c r="X728" s="300" t="b">
        <v>1</v>
      </c>
      <c r="Y728" s="300">
        <v>3102</v>
      </c>
      <c r="Z728" s="300" t="s">
        <v>819</v>
      </c>
      <c r="AA728" s="300" t="s">
        <v>820</v>
      </c>
      <c r="AB728" s="300" t="s">
        <v>508</v>
      </c>
      <c r="AC728" s="300" t="s">
        <v>508</v>
      </c>
      <c r="AD728" s="300">
        <v>4</v>
      </c>
      <c r="AE728" s="300" t="b">
        <v>0</v>
      </c>
      <c r="AF728" s="300" t="s">
        <v>768</v>
      </c>
      <c r="AG728" s="300" t="s">
        <v>769</v>
      </c>
      <c r="AH728" s="300">
        <v>0</v>
      </c>
      <c r="AI728" s="300">
        <v>0</v>
      </c>
      <c r="AJ728" s="300" t="s">
        <v>770</v>
      </c>
      <c r="AK728" s="300">
        <v>8</v>
      </c>
      <c r="AL728" s="300" t="s">
        <v>814</v>
      </c>
      <c r="AM728" s="300">
        <v>3700</v>
      </c>
      <c r="AN728" s="300" t="b">
        <v>0</v>
      </c>
      <c r="AO728" s="300">
        <v>8</v>
      </c>
      <c r="AP728" s="300" t="s">
        <v>814</v>
      </c>
      <c r="AQ728" s="300">
        <v>3700</v>
      </c>
      <c r="AR728" s="300" t="b">
        <v>0</v>
      </c>
      <c r="AS728" s="300">
        <v>3700</v>
      </c>
      <c r="AT728" s="300" t="b">
        <v>0</v>
      </c>
      <c r="AU728" s="300">
        <v>0</v>
      </c>
      <c r="AV728" s="300" t="b">
        <v>0</v>
      </c>
      <c r="AW728" s="300" t="s">
        <v>1370</v>
      </c>
      <c r="AX728" s="300">
        <v>0</v>
      </c>
      <c r="AY728" s="300" t="s">
        <v>1370</v>
      </c>
      <c r="AZ728" s="300">
        <v>0</v>
      </c>
      <c r="BA728" s="300" t="b">
        <v>0</v>
      </c>
      <c r="BB728" s="300" t="b">
        <v>1</v>
      </c>
      <c r="BC728"/>
      <c r="BD728"/>
      <c r="BE728"/>
      <c r="BF728"/>
      <c r="BG728"/>
      <c r="BH728"/>
      <c r="BI728"/>
      <c r="BJ728"/>
      <c r="BK728"/>
      <c r="BL728"/>
      <c r="BM728"/>
      <c r="BN728"/>
      <c r="BO728"/>
      <c r="BP728"/>
      <c r="BQ728"/>
    </row>
    <row r="729" spans="5:69" ht="16.5" hidden="1" x14ac:dyDescent="0.3">
      <c r="E729" s="300" t="s">
        <v>760</v>
      </c>
      <c r="F729" s="300" t="s">
        <v>651</v>
      </c>
      <c r="G729" s="300">
        <v>20190101</v>
      </c>
      <c r="H729" s="300">
        <v>2019</v>
      </c>
      <c r="I729" s="300">
        <v>52</v>
      </c>
      <c r="J729" s="300">
        <v>2019</v>
      </c>
      <c r="K729" s="300">
        <v>180</v>
      </c>
      <c r="L729" s="300" t="s">
        <v>872</v>
      </c>
      <c r="M729" s="300" t="s">
        <v>486</v>
      </c>
      <c r="N729" s="300" t="s">
        <v>660</v>
      </c>
      <c r="O729" s="300" t="s">
        <v>762</v>
      </c>
      <c r="P729" s="300">
        <v>384</v>
      </c>
      <c r="Q729" s="300" t="s">
        <v>786</v>
      </c>
      <c r="R729" s="300" t="s">
        <v>559</v>
      </c>
      <c r="S729" s="300">
        <v>0</v>
      </c>
      <c r="T729" s="300" t="s">
        <v>763</v>
      </c>
      <c r="U729" s="300" t="s">
        <v>764</v>
      </c>
      <c r="V729" s="300" t="s">
        <v>1123</v>
      </c>
      <c r="W729" s="300" t="s">
        <v>766</v>
      </c>
      <c r="X729" s="300" t="b">
        <v>1</v>
      </c>
      <c r="Y729" s="300">
        <v>3102</v>
      </c>
      <c r="Z729" s="300" t="s">
        <v>819</v>
      </c>
      <c r="AA729" s="300" t="s">
        <v>820</v>
      </c>
      <c r="AB729" s="300" t="s">
        <v>508</v>
      </c>
      <c r="AC729" s="300" t="s">
        <v>508</v>
      </c>
      <c r="AD729" s="300">
        <v>4</v>
      </c>
      <c r="AE729" s="300" t="b">
        <v>0</v>
      </c>
      <c r="AF729" s="300" t="s">
        <v>768</v>
      </c>
      <c r="AG729" s="300" t="s">
        <v>769</v>
      </c>
      <c r="AH729" s="300">
        <v>0</v>
      </c>
      <c r="AI729" s="300">
        <v>0</v>
      </c>
      <c r="AJ729" s="300" t="s">
        <v>770</v>
      </c>
      <c r="AK729" s="300">
        <v>8</v>
      </c>
      <c r="AL729" s="300" t="s">
        <v>814</v>
      </c>
      <c r="AM729" s="300">
        <v>102575</v>
      </c>
      <c r="AN729" s="300" t="b">
        <v>0</v>
      </c>
      <c r="AO729" s="300">
        <v>8</v>
      </c>
      <c r="AP729" s="300" t="s">
        <v>814</v>
      </c>
      <c r="AQ729" s="300">
        <v>102575</v>
      </c>
      <c r="AR729" s="300" t="b">
        <v>0</v>
      </c>
      <c r="AS729" s="300">
        <v>102575</v>
      </c>
      <c r="AT729" s="300" t="b">
        <v>0</v>
      </c>
      <c r="AU729" s="300">
        <v>0</v>
      </c>
      <c r="AV729" s="300" t="b">
        <v>0</v>
      </c>
      <c r="AW729" s="300" t="s">
        <v>1316</v>
      </c>
      <c r="AX729" s="300">
        <v>0</v>
      </c>
      <c r="AY729" s="300" t="s">
        <v>1316</v>
      </c>
      <c r="AZ729" s="300">
        <v>0</v>
      </c>
      <c r="BA729" s="300" t="b">
        <v>0</v>
      </c>
      <c r="BB729" s="300" t="b">
        <v>1</v>
      </c>
      <c r="BC729"/>
      <c r="BD729"/>
      <c r="BE729"/>
      <c r="BF729"/>
      <c r="BG729"/>
      <c r="BH729"/>
      <c r="BI729"/>
      <c r="BJ729"/>
      <c r="BK729"/>
      <c r="BL729"/>
      <c r="BM729"/>
      <c r="BN729"/>
      <c r="BO729"/>
      <c r="BP729"/>
      <c r="BQ729"/>
    </row>
    <row r="730" spans="5:69" ht="16.5" hidden="1" x14ac:dyDescent="0.3">
      <c r="E730" s="300" t="s">
        <v>760</v>
      </c>
      <c r="F730" s="300" t="s">
        <v>651</v>
      </c>
      <c r="G730" s="300">
        <v>20190101</v>
      </c>
      <c r="H730" s="300">
        <v>2019</v>
      </c>
      <c r="I730" s="300">
        <v>52</v>
      </c>
      <c r="J730" s="300">
        <v>2019</v>
      </c>
      <c r="K730" s="300">
        <v>180</v>
      </c>
      <c r="L730" s="300" t="s">
        <v>872</v>
      </c>
      <c r="M730" s="300" t="s">
        <v>486</v>
      </c>
      <c r="N730" s="300" t="s">
        <v>660</v>
      </c>
      <c r="O730" s="300" t="s">
        <v>762</v>
      </c>
      <c r="P730" s="300">
        <v>440</v>
      </c>
      <c r="Q730" s="300" t="s">
        <v>897</v>
      </c>
      <c r="R730" s="300" t="s">
        <v>898</v>
      </c>
      <c r="S730" s="300">
        <v>0</v>
      </c>
      <c r="T730" s="300" t="s">
        <v>763</v>
      </c>
      <c r="U730" s="300" t="s">
        <v>764</v>
      </c>
      <c r="V730" s="300" t="s">
        <v>1123</v>
      </c>
      <c r="W730" s="300" t="s">
        <v>766</v>
      </c>
      <c r="X730" s="300" t="b">
        <v>1</v>
      </c>
      <c r="Y730" s="300">
        <v>3102</v>
      </c>
      <c r="Z730" s="300" t="s">
        <v>819</v>
      </c>
      <c r="AA730" s="300" t="s">
        <v>820</v>
      </c>
      <c r="AB730" s="300" t="s">
        <v>508</v>
      </c>
      <c r="AC730" s="300" t="s">
        <v>508</v>
      </c>
      <c r="AD730" s="300">
        <v>4</v>
      </c>
      <c r="AE730" s="300" t="b">
        <v>0</v>
      </c>
      <c r="AF730" s="300" t="s">
        <v>768</v>
      </c>
      <c r="AG730" s="300" t="s">
        <v>769</v>
      </c>
      <c r="AH730" s="300">
        <v>0</v>
      </c>
      <c r="AI730" s="300">
        <v>0</v>
      </c>
      <c r="AJ730" s="300" t="s">
        <v>770</v>
      </c>
      <c r="AK730" s="300">
        <v>8</v>
      </c>
      <c r="AL730" s="300" t="s">
        <v>814</v>
      </c>
      <c r="AM730" s="300">
        <v>1020000</v>
      </c>
      <c r="AN730" s="300" t="b">
        <v>0</v>
      </c>
      <c r="AO730" s="300">
        <v>8</v>
      </c>
      <c r="AP730" s="300" t="s">
        <v>814</v>
      </c>
      <c r="AQ730" s="300">
        <v>1020000</v>
      </c>
      <c r="AR730" s="300" t="b">
        <v>0</v>
      </c>
      <c r="AS730" s="300">
        <v>1020000</v>
      </c>
      <c r="AT730" s="300" t="b">
        <v>0</v>
      </c>
      <c r="AU730" s="300">
        <v>0</v>
      </c>
      <c r="AV730" s="300" t="b">
        <v>0</v>
      </c>
      <c r="AW730" s="300" t="s">
        <v>1371</v>
      </c>
      <c r="AX730" s="300">
        <v>0</v>
      </c>
      <c r="AY730" s="300" t="s">
        <v>1371</v>
      </c>
      <c r="AZ730" s="300">
        <v>0</v>
      </c>
      <c r="BA730" s="300" t="b">
        <v>0</v>
      </c>
      <c r="BB730" s="300" t="b">
        <v>1</v>
      </c>
      <c r="BC730"/>
      <c r="BD730"/>
      <c r="BE730"/>
      <c r="BF730"/>
      <c r="BG730"/>
      <c r="BH730"/>
      <c r="BI730"/>
      <c r="BJ730"/>
      <c r="BK730"/>
      <c r="BL730"/>
      <c r="BM730"/>
      <c r="BN730"/>
      <c r="BO730"/>
      <c r="BP730"/>
      <c r="BQ730"/>
    </row>
    <row r="731" spans="5:69" ht="16.5" hidden="1" x14ac:dyDescent="0.3">
      <c r="E731" s="300" t="s">
        <v>760</v>
      </c>
      <c r="F731" s="300" t="s">
        <v>651</v>
      </c>
      <c r="G731" s="300">
        <v>20190101</v>
      </c>
      <c r="H731" s="300">
        <v>2019</v>
      </c>
      <c r="I731" s="300">
        <v>52</v>
      </c>
      <c r="J731" s="300">
        <v>2019</v>
      </c>
      <c r="K731" s="300">
        <v>180</v>
      </c>
      <c r="L731" s="300" t="s">
        <v>872</v>
      </c>
      <c r="M731" s="300" t="s">
        <v>486</v>
      </c>
      <c r="N731" s="300" t="s">
        <v>660</v>
      </c>
      <c r="O731" s="300" t="s">
        <v>762</v>
      </c>
      <c r="P731" s="300">
        <v>508</v>
      </c>
      <c r="Q731" s="300" t="s">
        <v>903</v>
      </c>
      <c r="R731" s="300" t="s">
        <v>443</v>
      </c>
      <c r="S731" s="300">
        <v>0</v>
      </c>
      <c r="T731" s="300" t="s">
        <v>763</v>
      </c>
      <c r="U731" s="300" t="s">
        <v>764</v>
      </c>
      <c r="V731" s="300" t="s">
        <v>1123</v>
      </c>
      <c r="W731" s="300" t="s">
        <v>766</v>
      </c>
      <c r="X731" s="300" t="b">
        <v>1</v>
      </c>
      <c r="Y731" s="300">
        <v>3102</v>
      </c>
      <c r="Z731" s="300" t="s">
        <v>819</v>
      </c>
      <c r="AA731" s="300" t="s">
        <v>820</v>
      </c>
      <c r="AB731" s="300" t="s">
        <v>508</v>
      </c>
      <c r="AC731" s="300" t="s">
        <v>508</v>
      </c>
      <c r="AD731" s="300">
        <v>4</v>
      </c>
      <c r="AE731" s="300" t="b">
        <v>0</v>
      </c>
      <c r="AF731" s="300" t="s">
        <v>768</v>
      </c>
      <c r="AG731" s="300" t="s">
        <v>769</v>
      </c>
      <c r="AH731" s="300">
        <v>0</v>
      </c>
      <c r="AI731" s="300">
        <v>0</v>
      </c>
      <c r="AJ731" s="300" t="s">
        <v>770</v>
      </c>
      <c r="AK731" s="300">
        <v>8</v>
      </c>
      <c r="AL731" s="300" t="s">
        <v>814</v>
      </c>
      <c r="AM731" s="300">
        <v>742000</v>
      </c>
      <c r="AN731" s="300" t="b">
        <v>0</v>
      </c>
      <c r="AO731" s="300">
        <v>8</v>
      </c>
      <c r="AP731" s="300" t="s">
        <v>814</v>
      </c>
      <c r="AQ731" s="300">
        <v>742000</v>
      </c>
      <c r="AR731" s="300" t="b">
        <v>0</v>
      </c>
      <c r="AS731" s="300">
        <v>742000</v>
      </c>
      <c r="AT731" s="300" t="b">
        <v>0</v>
      </c>
      <c r="AU731" s="300">
        <v>0</v>
      </c>
      <c r="AV731" s="300" t="b">
        <v>0</v>
      </c>
      <c r="AW731" s="300" t="s">
        <v>1319</v>
      </c>
      <c r="AX731" s="300">
        <v>0</v>
      </c>
      <c r="AY731" s="300" t="s">
        <v>1319</v>
      </c>
      <c r="AZ731" s="300">
        <v>0</v>
      </c>
      <c r="BA731" s="300" t="b">
        <v>0</v>
      </c>
      <c r="BB731" s="300" t="b">
        <v>1</v>
      </c>
      <c r="BC731"/>
      <c r="BD731"/>
      <c r="BE731"/>
      <c r="BF731"/>
      <c r="BG731"/>
      <c r="BH731"/>
      <c r="BI731"/>
      <c r="BJ731"/>
      <c r="BK731"/>
      <c r="BL731"/>
      <c r="BM731"/>
      <c r="BN731"/>
      <c r="BO731"/>
      <c r="BP731"/>
      <c r="BQ731"/>
    </row>
    <row r="732" spans="5:69" ht="16.5" hidden="1" x14ac:dyDescent="0.3">
      <c r="E732" s="300" t="s">
        <v>760</v>
      </c>
      <c r="F732" s="300" t="s">
        <v>651</v>
      </c>
      <c r="G732" s="300">
        <v>20190101</v>
      </c>
      <c r="H732" s="300">
        <v>2019</v>
      </c>
      <c r="I732" s="300">
        <v>52</v>
      </c>
      <c r="J732" s="300">
        <v>2019</v>
      </c>
      <c r="K732" s="300">
        <v>180</v>
      </c>
      <c r="L732" s="300" t="s">
        <v>872</v>
      </c>
      <c r="M732" s="300" t="s">
        <v>486</v>
      </c>
      <c r="N732" s="300" t="s">
        <v>660</v>
      </c>
      <c r="O732" s="300" t="s">
        <v>762</v>
      </c>
      <c r="P732" s="300">
        <v>579</v>
      </c>
      <c r="Q732" s="300" t="s">
        <v>963</v>
      </c>
      <c r="R732" s="300" t="s">
        <v>964</v>
      </c>
      <c r="S732" s="300">
        <v>0</v>
      </c>
      <c r="T732" s="300" t="s">
        <v>763</v>
      </c>
      <c r="U732" s="300" t="s">
        <v>764</v>
      </c>
      <c r="V732" s="300" t="s">
        <v>1123</v>
      </c>
      <c r="W732" s="300" t="s">
        <v>766</v>
      </c>
      <c r="X732" s="300" t="b">
        <v>1</v>
      </c>
      <c r="Y732" s="300">
        <v>3102</v>
      </c>
      <c r="Z732" s="300" t="s">
        <v>819</v>
      </c>
      <c r="AA732" s="300" t="s">
        <v>820</v>
      </c>
      <c r="AB732" s="300" t="s">
        <v>508</v>
      </c>
      <c r="AC732" s="300" t="s">
        <v>508</v>
      </c>
      <c r="AD732" s="300">
        <v>4</v>
      </c>
      <c r="AE732" s="300" t="b">
        <v>0</v>
      </c>
      <c r="AF732" s="300" t="s">
        <v>768</v>
      </c>
      <c r="AG732" s="300" t="s">
        <v>769</v>
      </c>
      <c r="AH732" s="300">
        <v>0</v>
      </c>
      <c r="AI732" s="300">
        <v>0</v>
      </c>
      <c r="AJ732" s="300" t="s">
        <v>770</v>
      </c>
      <c r="AK732" s="300">
        <v>8</v>
      </c>
      <c r="AL732" s="300" t="s">
        <v>814</v>
      </c>
      <c r="AM732" s="300">
        <v>28800</v>
      </c>
      <c r="AN732" s="300" t="b">
        <v>0</v>
      </c>
      <c r="AO732" s="300">
        <v>8</v>
      </c>
      <c r="AP732" s="300" t="s">
        <v>814</v>
      </c>
      <c r="AQ732" s="300">
        <v>28800</v>
      </c>
      <c r="AR732" s="300" t="b">
        <v>0</v>
      </c>
      <c r="AS732" s="300">
        <v>28800</v>
      </c>
      <c r="AT732" s="300" t="b">
        <v>0</v>
      </c>
      <c r="AU732" s="300">
        <v>0</v>
      </c>
      <c r="AV732" s="300" t="b">
        <v>0</v>
      </c>
      <c r="AW732" s="300" t="s">
        <v>1321</v>
      </c>
      <c r="AX732" s="300">
        <v>0</v>
      </c>
      <c r="AY732" s="300" t="s">
        <v>1321</v>
      </c>
      <c r="AZ732" s="300">
        <v>0</v>
      </c>
      <c r="BA732" s="300" t="b">
        <v>0</v>
      </c>
      <c r="BB732" s="300" t="b">
        <v>1</v>
      </c>
      <c r="BC732"/>
      <c r="BD732"/>
      <c r="BE732"/>
      <c r="BF732"/>
      <c r="BG732"/>
      <c r="BH732"/>
      <c r="BI732"/>
      <c r="BJ732"/>
      <c r="BK732"/>
      <c r="BL732"/>
      <c r="BM732"/>
      <c r="BN732"/>
      <c r="BO732"/>
      <c r="BP732"/>
      <c r="BQ732"/>
    </row>
    <row r="733" spans="5:69" ht="16.5" hidden="1" x14ac:dyDescent="0.3">
      <c r="E733" s="300" t="s">
        <v>760</v>
      </c>
      <c r="F733" s="300" t="s">
        <v>651</v>
      </c>
      <c r="G733" s="300">
        <v>20190101</v>
      </c>
      <c r="H733" s="300">
        <v>2019</v>
      </c>
      <c r="I733" s="300">
        <v>52</v>
      </c>
      <c r="J733" s="300">
        <v>2019</v>
      </c>
      <c r="K733" s="300">
        <v>180</v>
      </c>
      <c r="L733" s="300" t="s">
        <v>872</v>
      </c>
      <c r="M733" s="300" t="s">
        <v>486</v>
      </c>
      <c r="N733" s="300" t="s">
        <v>660</v>
      </c>
      <c r="O733" s="300" t="s">
        <v>762</v>
      </c>
      <c r="P733" s="300">
        <v>643</v>
      </c>
      <c r="Q733" s="300" t="s">
        <v>793</v>
      </c>
      <c r="R733" s="300" t="s">
        <v>794</v>
      </c>
      <c r="S733" s="300">
        <v>0</v>
      </c>
      <c r="T733" s="300" t="s">
        <v>763</v>
      </c>
      <c r="U733" s="300" t="s">
        <v>764</v>
      </c>
      <c r="V733" s="300" t="s">
        <v>1123</v>
      </c>
      <c r="W733" s="300" t="s">
        <v>766</v>
      </c>
      <c r="X733" s="300" t="b">
        <v>1</v>
      </c>
      <c r="Y733" s="300">
        <v>3102</v>
      </c>
      <c r="Z733" s="300" t="s">
        <v>819</v>
      </c>
      <c r="AA733" s="300" t="s">
        <v>820</v>
      </c>
      <c r="AB733" s="300" t="s">
        <v>508</v>
      </c>
      <c r="AC733" s="300" t="s">
        <v>508</v>
      </c>
      <c r="AD733" s="300">
        <v>4</v>
      </c>
      <c r="AE733" s="300" t="b">
        <v>0</v>
      </c>
      <c r="AF733" s="300" t="s">
        <v>768</v>
      </c>
      <c r="AG733" s="300" t="s">
        <v>769</v>
      </c>
      <c r="AH733" s="300">
        <v>0</v>
      </c>
      <c r="AI733" s="300">
        <v>0</v>
      </c>
      <c r="AJ733" s="300" t="s">
        <v>770</v>
      </c>
      <c r="AK733" s="300">
        <v>8</v>
      </c>
      <c r="AL733" s="300" t="s">
        <v>814</v>
      </c>
      <c r="AM733" s="300">
        <v>21592254</v>
      </c>
      <c r="AN733" s="300" t="b">
        <v>0</v>
      </c>
      <c r="AO733" s="300">
        <v>8</v>
      </c>
      <c r="AP733" s="300" t="s">
        <v>814</v>
      </c>
      <c r="AQ733" s="300">
        <v>21592254</v>
      </c>
      <c r="AR733" s="300" t="b">
        <v>0</v>
      </c>
      <c r="AS733" s="300">
        <v>21592254</v>
      </c>
      <c r="AT733" s="300" t="b">
        <v>0</v>
      </c>
      <c r="AU733" s="300">
        <v>0</v>
      </c>
      <c r="AV733" s="300" t="b">
        <v>0</v>
      </c>
      <c r="AW733" s="300" t="s">
        <v>1372</v>
      </c>
      <c r="AX733" s="300">
        <v>0</v>
      </c>
      <c r="AY733" s="300" t="s">
        <v>1372</v>
      </c>
      <c r="AZ733" s="300">
        <v>0</v>
      </c>
      <c r="BA733" s="300" t="b">
        <v>0</v>
      </c>
      <c r="BB733" s="300" t="b">
        <v>1</v>
      </c>
      <c r="BC733"/>
      <c r="BD733"/>
      <c r="BE733"/>
      <c r="BF733"/>
      <c r="BG733"/>
      <c r="BH733"/>
      <c r="BI733"/>
      <c r="BJ733"/>
      <c r="BK733"/>
      <c r="BL733"/>
      <c r="BM733"/>
      <c r="BN733"/>
      <c r="BO733"/>
      <c r="BP733"/>
      <c r="BQ733"/>
    </row>
    <row r="734" spans="5:69" ht="16.5" hidden="1" x14ac:dyDescent="0.3">
      <c r="E734" s="300" t="s">
        <v>760</v>
      </c>
      <c r="F734" s="300" t="s">
        <v>651</v>
      </c>
      <c r="G734" s="300">
        <v>20190101</v>
      </c>
      <c r="H734" s="300">
        <v>2019</v>
      </c>
      <c r="I734" s="300">
        <v>52</v>
      </c>
      <c r="J734" s="300">
        <v>2019</v>
      </c>
      <c r="K734" s="300">
        <v>180</v>
      </c>
      <c r="L734" s="300" t="s">
        <v>872</v>
      </c>
      <c r="M734" s="300" t="s">
        <v>486</v>
      </c>
      <c r="N734" s="300" t="s">
        <v>660</v>
      </c>
      <c r="O734" s="300" t="s">
        <v>762</v>
      </c>
      <c r="P734" s="300">
        <v>682</v>
      </c>
      <c r="Q734" s="300" t="s">
        <v>1141</v>
      </c>
      <c r="R734" s="300" t="s">
        <v>1142</v>
      </c>
      <c r="S734" s="300">
        <v>0</v>
      </c>
      <c r="T734" s="300" t="s">
        <v>763</v>
      </c>
      <c r="U734" s="300" t="s">
        <v>764</v>
      </c>
      <c r="V734" s="300" t="s">
        <v>1123</v>
      </c>
      <c r="W734" s="300" t="s">
        <v>766</v>
      </c>
      <c r="X734" s="300" t="b">
        <v>1</v>
      </c>
      <c r="Y734" s="300">
        <v>3102</v>
      </c>
      <c r="Z734" s="300" t="s">
        <v>819</v>
      </c>
      <c r="AA734" s="300" t="s">
        <v>820</v>
      </c>
      <c r="AB734" s="300" t="s">
        <v>508</v>
      </c>
      <c r="AC734" s="300" t="s">
        <v>508</v>
      </c>
      <c r="AD734" s="300">
        <v>4</v>
      </c>
      <c r="AE734" s="300" t="b">
        <v>0</v>
      </c>
      <c r="AF734" s="300" t="s">
        <v>768</v>
      </c>
      <c r="AG734" s="300" t="s">
        <v>769</v>
      </c>
      <c r="AH734" s="300">
        <v>0</v>
      </c>
      <c r="AI734" s="300">
        <v>0</v>
      </c>
      <c r="AJ734" s="300" t="s">
        <v>770</v>
      </c>
      <c r="AK734" s="300">
        <v>8</v>
      </c>
      <c r="AL734" s="300" t="s">
        <v>814</v>
      </c>
      <c r="AM734" s="300">
        <v>165000</v>
      </c>
      <c r="AN734" s="300" t="b">
        <v>0</v>
      </c>
      <c r="AO734" s="300">
        <v>8</v>
      </c>
      <c r="AP734" s="300" t="s">
        <v>814</v>
      </c>
      <c r="AQ734" s="300">
        <v>165000</v>
      </c>
      <c r="AR734" s="300" t="b">
        <v>0</v>
      </c>
      <c r="AS734" s="300">
        <v>165000</v>
      </c>
      <c r="AT734" s="300" t="b">
        <v>0</v>
      </c>
      <c r="AU734" s="300">
        <v>0</v>
      </c>
      <c r="AV734" s="300" t="b">
        <v>0</v>
      </c>
      <c r="AW734" s="300" t="s">
        <v>1373</v>
      </c>
      <c r="AX734" s="300">
        <v>0</v>
      </c>
      <c r="AY734" s="300" t="s">
        <v>1373</v>
      </c>
      <c r="AZ734" s="300">
        <v>0</v>
      </c>
      <c r="BA734" s="300" t="b">
        <v>0</v>
      </c>
      <c r="BB734" s="300" t="b">
        <v>1</v>
      </c>
      <c r="BC734"/>
      <c r="BD734"/>
      <c r="BE734"/>
      <c r="BF734"/>
      <c r="BG734"/>
      <c r="BH734"/>
      <c r="BI734"/>
      <c r="BJ734"/>
      <c r="BK734"/>
      <c r="BL734"/>
      <c r="BM734"/>
      <c r="BN734"/>
      <c r="BO734"/>
      <c r="BP734"/>
      <c r="BQ734"/>
    </row>
    <row r="735" spans="5:69" ht="16.5" hidden="1" x14ac:dyDescent="0.3">
      <c r="E735" s="300" t="s">
        <v>760</v>
      </c>
      <c r="F735" s="300" t="s">
        <v>651</v>
      </c>
      <c r="G735" s="300">
        <v>20190101</v>
      </c>
      <c r="H735" s="300">
        <v>2019</v>
      </c>
      <c r="I735" s="300">
        <v>52</v>
      </c>
      <c r="J735" s="300">
        <v>2019</v>
      </c>
      <c r="K735" s="300">
        <v>180</v>
      </c>
      <c r="L735" s="300" t="s">
        <v>872</v>
      </c>
      <c r="M735" s="300" t="s">
        <v>486</v>
      </c>
      <c r="N735" s="300" t="s">
        <v>660</v>
      </c>
      <c r="O735" s="300" t="s">
        <v>762</v>
      </c>
      <c r="P735" s="300">
        <v>686</v>
      </c>
      <c r="Q735" s="300" t="s">
        <v>796</v>
      </c>
      <c r="R735" s="300" t="s">
        <v>438</v>
      </c>
      <c r="S735" s="300">
        <v>0</v>
      </c>
      <c r="T735" s="300" t="s">
        <v>763</v>
      </c>
      <c r="U735" s="300" t="s">
        <v>764</v>
      </c>
      <c r="V735" s="300" t="s">
        <v>1123</v>
      </c>
      <c r="W735" s="300" t="s">
        <v>766</v>
      </c>
      <c r="X735" s="300" t="b">
        <v>1</v>
      </c>
      <c r="Y735" s="300">
        <v>3102</v>
      </c>
      <c r="Z735" s="300" t="s">
        <v>819</v>
      </c>
      <c r="AA735" s="300" t="s">
        <v>820</v>
      </c>
      <c r="AB735" s="300" t="s">
        <v>508</v>
      </c>
      <c r="AC735" s="300" t="s">
        <v>508</v>
      </c>
      <c r="AD735" s="300">
        <v>4</v>
      </c>
      <c r="AE735" s="300" t="b">
        <v>0</v>
      </c>
      <c r="AF735" s="300" t="s">
        <v>768</v>
      </c>
      <c r="AG735" s="300" t="s">
        <v>769</v>
      </c>
      <c r="AH735" s="300">
        <v>0</v>
      </c>
      <c r="AI735" s="300">
        <v>0</v>
      </c>
      <c r="AJ735" s="300" t="s">
        <v>770</v>
      </c>
      <c r="AK735" s="300">
        <v>8</v>
      </c>
      <c r="AL735" s="300" t="s">
        <v>814</v>
      </c>
      <c r="AM735" s="300">
        <v>6770</v>
      </c>
      <c r="AN735" s="300" t="b">
        <v>0</v>
      </c>
      <c r="AO735" s="300">
        <v>8</v>
      </c>
      <c r="AP735" s="300" t="s">
        <v>814</v>
      </c>
      <c r="AQ735" s="300">
        <v>6770</v>
      </c>
      <c r="AR735" s="300" t="b">
        <v>0</v>
      </c>
      <c r="AS735" s="300">
        <v>6770</v>
      </c>
      <c r="AT735" s="300" t="b">
        <v>0</v>
      </c>
      <c r="AU735" s="300">
        <v>0</v>
      </c>
      <c r="AV735" s="300" t="b">
        <v>0</v>
      </c>
      <c r="AW735" s="300" t="s">
        <v>1324</v>
      </c>
      <c r="AX735" s="300">
        <v>0</v>
      </c>
      <c r="AY735" s="300" t="s">
        <v>1324</v>
      </c>
      <c r="AZ735" s="300">
        <v>0</v>
      </c>
      <c r="BA735" s="300" t="b">
        <v>0</v>
      </c>
      <c r="BB735" s="300" t="b">
        <v>1</v>
      </c>
      <c r="BC735"/>
      <c r="BD735"/>
      <c r="BE735"/>
      <c r="BF735"/>
      <c r="BG735"/>
      <c r="BH735"/>
      <c r="BI735"/>
      <c r="BJ735"/>
      <c r="BK735"/>
      <c r="BL735"/>
      <c r="BM735"/>
      <c r="BN735"/>
      <c r="BO735"/>
      <c r="BP735"/>
      <c r="BQ735"/>
    </row>
    <row r="736" spans="5:69" ht="16.5" hidden="1" x14ac:dyDescent="0.3">
      <c r="E736" s="300" t="s">
        <v>760</v>
      </c>
      <c r="F736" s="300" t="s">
        <v>651</v>
      </c>
      <c r="G736" s="300">
        <v>20190101</v>
      </c>
      <c r="H736" s="300">
        <v>2019</v>
      </c>
      <c r="I736" s="300">
        <v>52</v>
      </c>
      <c r="J736" s="300">
        <v>2019</v>
      </c>
      <c r="K736" s="300">
        <v>180</v>
      </c>
      <c r="L736" s="300" t="s">
        <v>872</v>
      </c>
      <c r="M736" s="300" t="s">
        <v>486</v>
      </c>
      <c r="N736" s="300" t="s">
        <v>660</v>
      </c>
      <c r="O736" s="300" t="s">
        <v>762</v>
      </c>
      <c r="P736" s="300">
        <v>699</v>
      </c>
      <c r="Q736" s="300" t="s">
        <v>798</v>
      </c>
      <c r="R736" s="300" t="s">
        <v>799</v>
      </c>
      <c r="S736" s="300">
        <v>0</v>
      </c>
      <c r="T736" s="300" t="s">
        <v>763</v>
      </c>
      <c r="U736" s="300" t="s">
        <v>764</v>
      </c>
      <c r="V736" s="300" t="s">
        <v>1123</v>
      </c>
      <c r="W736" s="300" t="s">
        <v>766</v>
      </c>
      <c r="X736" s="300" t="b">
        <v>1</v>
      </c>
      <c r="Y736" s="300">
        <v>3102</v>
      </c>
      <c r="Z736" s="300" t="s">
        <v>819</v>
      </c>
      <c r="AA736" s="300" t="s">
        <v>820</v>
      </c>
      <c r="AB736" s="300" t="s">
        <v>508</v>
      </c>
      <c r="AC736" s="300" t="s">
        <v>508</v>
      </c>
      <c r="AD736" s="300">
        <v>4</v>
      </c>
      <c r="AE736" s="300" t="b">
        <v>0</v>
      </c>
      <c r="AF736" s="300" t="s">
        <v>768</v>
      </c>
      <c r="AG736" s="300" t="s">
        <v>769</v>
      </c>
      <c r="AH736" s="300">
        <v>0</v>
      </c>
      <c r="AI736" s="300">
        <v>0</v>
      </c>
      <c r="AJ736" s="300" t="s">
        <v>770</v>
      </c>
      <c r="AK736" s="300">
        <v>8</v>
      </c>
      <c r="AL736" s="300" t="s">
        <v>814</v>
      </c>
      <c r="AM736" s="300">
        <v>155118</v>
      </c>
      <c r="AN736" s="300" t="b">
        <v>0</v>
      </c>
      <c r="AO736" s="300">
        <v>8</v>
      </c>
      <c r="AP736" s="300" t="s">
        <v>814</v>
      </c>
      <c r="AQ736" s="300">
        <v>155118</v>
      </c>
      <c r="AR736" s="300" t="b">
        <v>0</v>
      </c>
      <c r="AS736" s="300">
        <v>155118</v>
      </c>
      <c r="AT736" s="300" t="b">
        <v>0</v>
      </c>
      <c r="AU736" s="300">
        <v>0</v>
      </c>
      <c r="AV736" s="300" t="b">
        <v>0</v>
      </c>
      <c r="AW736" s="300" t="s">
        <v>1374</v>
      </c>
      <c r="AX736" s="300">
        <v>0</v>
      </c>
      <c r="AY736" s="300" t="s">
        <v>1374</v>
      </c>
      <c r="AZ736" s="300">
        <v>0</v>
      </c>
      <c r="BA736" s="300" t="b">
        <v>0</v>
      </c>
      <c r="BB736" s="300" t="b">
        <v>1</v>
      </c>
      <c r="BC736"/>
      <c r="BD736"/>
      <c r="BE736"/>
      <c r="BF736"/>
      <c r="BG736"/>
      <c r="BH736"/>
      <c r="BI736"/>
      <c r="BJ736"/>
      <c r="BK736"/>
      <c r="BL736"/>
      <c r="BM736"/>
      <c r="BN736"/>
      <c r="BO736"/>
      <c r="BP736"/>
      <c r="BQ736"/>
    </row>
    <row r="737" spans="5:69" ht="16.5" hidden="1" x14ac:dyDescent="0.3">
      <c r="E737" s="300" t="s">
        <v>760</v>
      </c>
      <c r="F737" s="300" t="s">
        <v>651</v>
      </c>
      <c r="G737" s="300">
        <v>20190101</v>
      </c>
      <c r="H737" s="300">
        <v>2019</v>
      </c>
      <c r="I737" s="300">
        <v>52</v>
      </c>
      <c r="J737" s="300">
        <v>2019</v>
      </c>
      <c r="K737" s="300">
        <v>180</v>
      </c>
      <c r="L737" s="300" t="s">
        <v>872</v>
      </c>
      <c r="M737" s="300" t="s">
        <v>486</v>
      </c>
      <c r="N737" s="300" t="s">
        <v>660</v>
      </c>
      <c r="O737" s="300" t="s">
        <v>762</v>
      </c>
      <c r="P737" s="300">
        <v>710</v>
      </c>
      <c r="Q737" s="300" t="s">
        <v>917</v>
      </c>
      <c r="R737" s="300" t="s">
        <v>425</v>
      </c>
      <c r="S737" s="300">
        <v>0</v>
      </c>
      <c r="T737" s="300" t="s">
        <v>763</v>
      </c>
      <c r="U737" s="300" t="s">
        <v>764</v>
      </c>
      <c r="V737" s="300" t="s">
        <v>1123</v>
      </c>
      <c r="W737" s="300" t="s">
        <v>766</v>
      </c>
      <c r="X737" s="300" t="b">
        <v>1</v>
      </c>
      <c r="Y737" s="300">
        <v>3102</v>
      </c>
      <c r="Z737" s="300" t="s">
        <v>819</v>
      </c>
      <c r="AA737" s="300" t="s">
        <v>820</v>
      </c>
      <c r="AB737" s="300" t="s">
        <v>508</v>
      </c>
      <c r="AC737" s="300" t="s">
        <v>508</v>
      </c>
      <c r="AD737" s="300">
        <v>4</v>
      </c>
      <c r="AE737" s="300" t="b">
        <v>0</v>
      </c>
      <c r="AF737" s="300" t="s">
        <v>768</v>
      </c>
      <c r="AG737" s="300" t="s">
        <v>769</v>
      </c>
      <c r="AH737" s="300">
        <v>0</v>
      </c>
      <c r="AI737" s="300">
        <v>0</v>
      </c>
      <c r="AJ737" s="300" t="s">
        <v>770</v>
      </c>
      <c r="AK737" s="300">
        <v>8</v>
      </c>
      <c r="AL737" s="300" t="s">
        <v>814</v>
      </c>
      <c r="AM737" s="300">
        <v>30315903</v>
      </c>
      <c r="AN737" s="300" t="b">
        <v>0</v>
      </c>
      <c r="AO737" s="300">
        <v>8</v>
      </c>
      <c r="AP737" s="300" t="s">
        <v>814</v>
      </c>
      <c r="AQ737" s="300">
        <v>30315903</v>
      </c>
      <c r="AR737" s="300" t="b">
        <v>0</v>
      </c>
      <c r="AS737" s="300">
        <v>30315903</v>
      </c>
      <c r="AT737" s="300" t="b">
        <v>0</v>
      </c>
      <c r="AU737" s="300">
        <v>0</v>
      </c>
      <c r="AV737" s="300" t="b">
        <v>0</v>
      </c>
      <c r="AW737" s="300" t="s">
        <v>1375</v>
      </c>
      <c r="AX737" s="300">
        <v>0</v>
      </c>
      <c r="AY737" s="300" t="s">
        <v>1375</v>
      </c>
      <c r="AZ737" s="300">
        <v>0</v>
      </c>
      <c r="BA737" s="300" t="b">
        <v>0</v>
      </c>
      <c r="BB737" s="300" t="b">
        <v>1</v>
      </c>
      <c r="BC737"/>
      <c r="BD737"/>
      <c r="BE737"/>
      <c r="BF737"/>
      <c r="BG737"/>
      <c r="BH737"/>
      <c r="BI737"/>
      <c r="BJ737"/>
      <c r="BK737"/>
      <c r="BL737"/>
      <c r="BM737"/>
      <c r="BN737"/>
      <c r="BO737"/>
      <c r="BP737"/>
      <c r="BQ737"/>
    </row>
    <row r="738" spans="5:69" ht="16.5" hidden="1" x14ac:dyDescent="0.3">
      <c r="E738" s="300" t="s">
        <v>760</v>
      </c>
      <c r="F738" s="300" t="s">
        <v>651</v>
      </c>
      <c r="G738" s="300">
        <v>20190101</v>
      </c>
      <c r="H738" s="300">
        <v>2019</v>
      </c>
      <c r="I738" s="300">
        <v>52</v>
      </c>
      <c r="J738" s="300">
        <v>2019</v>
      </c>
      <c r="K738" s="300">
        <v>180</v>
      </c>
      <c r="L738" s="300" t="s">
        <v>872</v>
      </c>
      <c r="M738" s="300" t="s">
        <v>486</v>
      </c>
      <c r="N738" s="300" t="s">
        <v>660</v>
      </c>
      <c r="O738" s="300" t="s">
        <v>762</v>
      </c>
      <c r="P738" s="300">
        <v>752</v>
      </c>
      <c r="Q738" s="300" t="s">
        <v>804</v>
      </c>
      <c r="R738" s="300" t="s">
        <v>805</v>
      </c>
      <c r="S738" s="300">
        <v>0</v>
      </c>
      <c r="T738" s="300" t="s">
        <v>763</v>
      </c>
      <c r="U738" s="300" t="s">
        <v>764</v>
      </c>
      <c r="V738" s="300" t="s">
        <v>1123</v>
      </c>
      <c r="W738" s="300" t="s">
        <v>766</v>
      </c>
      <c r="X738" s="300" t="b">
        <v>1</v>
      </c>
      <c r="Y738" s="300">
        <v>3102</v>
      </c>
      <c r="Z738" s="300" t="s">
        <v>819</v>
      </c>
      <c r="AA738" s="300" t="s">
        <v>820</v>
      </c>
      <c r="AB738" s="300" t="s">
        <v>508</v>
      </c>
      <c r="AC738" s="300" t="s">
        <v>508</v>
      </c>
      <c r="AD738" s="300">
        <v>4</v>
      </c>
      <c r="AE738" s="300" t="b">
        <v>0</v>
      </c>
      <c r="AF738" s="300" t="s">
        <v>768</v>
      </c>
      <c r="AG738" s="300" t="s">
        <v>769</v>
      </c>
      <c r="AH738" s="300">
        <v>0</v>
      </c>
      <c r="AI738" s="300">
        <v>0</v>
      </c>
      <c r="AJ738" s="300" t="s">
        <v>770</v>
      </c>
      <c r="AK738" s="300">
        <v>8</v>
      </c>
      <c r="AL738" s="300" t="s">
        <v>814</v>
      </c>
      <c r="AM738" s="300">
        <v>1266750</v>
      </c>
      <c r="AN738" s="300" t="b">
        <v>0</v>
      </c>
      <c r="AO738" s="300">
        <v>8</v>
      </c>
      <c r="AP738" s="300" t="s">
        <v>814</v>
      </c>
      <c r="AQ738" s="300">
        <v>1266750</v>
      </c>
      <c r="AR738" s="300" t="b">
        <v>0</v>
      </c>
      <c r="AS738" s="300">
        <v>1266750</v>
      </c>
      <c r="AT738" s="300" t="b">
        <v>0</v>
      </c>
      <c r="AU738" s="300">
        <v>0</v>
      </c>
      <c r="AV738" s="300" t="b">
        <v>0</v>
      </c>
      <c r="AW738" s="300" t="s">
        <v>1327</v>
      </c>
      <c r="AX738" s="300">
        <v>0</v>
      </c>
      <c r="AY738" s="300" t="s">
        <v>1327</v>
      </c>
      <c r="AZ738" s="300">
        <v>0</v>
      </c>
      <c r="BA738" s="300" t="b">
        <v>0</v>
      </c>
      <c r="BB738" s="300" t="b">
        <v>1</v>
      </c>
      <c r="BC738"/>
      <c r="BD738"/>
      <c r="BE738"/>
      <c r="BF738"/>
      <c r="BG738"/>
      <c r="BH738"/>
      <c r="BI738"/>
      <c r="BJ738"/>
      <c r="BK738"/>
      <c r="BL738"/>
      <c r="BM738"/>
      <c r="BN738"/>
      <c r="BO738"/>
      <c r="BP738"/>
      <c r="BQ738"/>
    </row>
    <row r="739" spans="5:69" ht="16.5" hidden="1" x14ac:dyDescent="0.3">
      <c r="E739" s="300" t="s">
        <v>760</v>
      </c>
      <c r="F739" s="300" t="s">
        <v>651</v>
      </c>
      <c r="G739" s="300">
        <v>20190101</v>
      </c>
      <c r="H739" s="300">
        <v>2019</v>
      </c>
      <c r="I739" s="300">
        <v>52</v>
      </c>
      <c r="J739" s="300">
        <v>2019</v>
      </c>
      <c r="K739" s="300">
        <v>180</v>
      </c>
      <c r="L739" s="300" t="s">
        <v>872</v>
      </c>
      <c r="M739" s="300" t="s">
        <v>486</v>
      </c>
      <c r="N739" s="300" t="s">
        <v>660</v>
      </c>
      <c r="O739" s="300" t="s">
        <v>762</v>
      </c>
      <c r="P739" s="300">
        <v>764</v>
      </c>
      <c r="Q739" s="300" t="s">
        <v>1329</v>
      </c>
      <c r="R739" s="300" t="s">
        <v>1330</v>
      </c>
      <c r="S739" s="300">
        <v>0</v>
      </c>
      <c r="T739" s="300" t="s">
        <v>763</v>
      </c>
      <c r="U739" s="300" t="s">
        <v>764</v>
      </c>
      <c r="V739" s="300" t="s">
        <v>1123</v>
      </c>
      <c r="W739" s="300" t="s">
        <v>766</v>
      </c>
      <c r="X739" s="300" t="b">
        <v>1</v>
      </c>
      <c r="Y739" s="300">
        <v>3102</v>
      </c>
      <c r="Z739" s="300" t="s">
        <v>819</v>
      </c>
      <c r="AA739" s="300" t="s">
        <v>820</v>
      </c>
      <c r="AB739" s="300" t="s">
        <v>508</v>
      </c>
      <c r="AC739" s="300" t="s">
        <v>508</v>
      </c>
      <c r="AD739" s="300">
        <v>4</v>
      </c>
      <c r="AE739" s="300" t="b">
        <v>0</v>
      </c>
      <c r="AF739" s="300" t="s">
        <v>768</v>
      </c>
      <c r="AG739" s="300" t="s">
        <v>769</v>
      </c>
      <c r="AH739" s="300">
        <v>0</v>
      </c>
      <c r="AI739" s="300">
        <v>0</v>
      </c>
      <c r="AJ739" s="300" t="s">
        <v>770</v>
      </c>
      <c r="AK739" s="300">
        <v>8</v>
      </c>
      <c r="AL739" s="300" t="s">
        <v>814</v>
      </c>
      <c r="AM739" s="300">
        <v>5220</v>
      </c>
      <c r="AN739" s="300" t="b">
        <v>0</v>
      </c>
      <c r="AO739" s="300">
        <v>8</v>
      </c>
      <c r="AP739" s="300" t="s">
        <v>814</v>
      </c>
      <c r="AQ739" s="300">
        <v>5220</v>
      </c>
      <c r="AR739" s="300" t="b">
        <v>0</v>
      </c>
      <c r="AS739" s="300">
        <v>5220</v>
      </c>
      <c r="AT739" s="300" t="b">
        <v>0</v>
      </c>
      <c r="AU739" s="300">
        <v>0</v>
      </c>
      <c r="AV739" s="300" t="b">
        <v>0</v>
      </c>
      <c r="AW739" s="300" t="s">
        <v>1331</v>
      </c>
      <c r="AX739" s="300">
        <v>0</v>
      </c>
      <c r="AY739" s="300" t="s">
        <v>1331</v>
      </c>
      <c r="AZ739" s="300">
        <v>0</v>
      </c>
      <c r="BA739" s="300" t="b">
        <v>0</v>
      </c>
      <c r="BB739" s="300" t="b">
        <v>1</v>
      </c>
      <c r="BC739"/>
      <c r="BD739"/>
      <c r="BE739"/>
      <c r="BF739"/>
      <c r="BG739"/>
      <c r="BH739"/>
      <c r="BI739"/>
      <c r="BJ739"/>
      <c r="BK739"/>
      <c r="BL739"/>
      <c r="BM739"/>
      <c r="BN739"/>
      <c r="BO739"/>
      <c r="BP739"/>
      <c r="BQ739"/>
    </row>
    <row r="740" spans="5:69" ht="16.5" hidden="1" x14ac:dyDescent="0.3">
      <c r="E740" s="300" t="s">
        <v>760</v>
      </c>
      <c r="F740" s="300" t="s">
        <v>651</v>
      </c>
      <c r="G740" s="300">
        <v>20190101</v>
      </c>
      <c r="H740" s="300">
        <v>2019</v>
      </c>
      <c r="I740" s="300">
        <v>52</v>
      </c>
      <c r="J740" s="300">
        <v>2019</v>
      </c>
      <c r="K740" s="300">
        <v>180</v>
      </c>
      <c r="L740" s="300" t="s">
        <v>872</v>
      </c>
      <c r="M740" s="300" t="s">
        <v>486</v>
      </c>
      <c r="N740" s="300" t="s">
        <v>660</v>
      </c>
      <c r="O740" s="300" t="s">
        <v>762</v>
      </c>
      <c r="P740" s="300">
        <v>784</v>
      </c>
      <c r="Q740" s="300" t="s">
        <v>924</v>
      </c>
      <c r="R740" s="300" t="s">
        <v>925</v>
      </c>
      <c r="S740" s="300">
        <v>0</v>
      </c>
      <c r="T740" s="300" t="s">
        <v>763</v>
      </c>
      <c r="U740" s="300" t="s">
        <v>764</v>
      </c>
      <c r="V740" s="300" t="s">
        <v>1123</v>
      </c>
      <c r="W740" s="300" t="s">
        <v>766</v>
      </c>
      <c r="X740" s="300" t="b">
        <v>1</v>
      </c>
      <c r="Y740" s="300">
        <v>3102</v>
      </c>
      <c r="Z740" s="300" t="s">
        <v>819</v>
      </c>
      <c r="AA740" s="300" t="s">
        <v>820</v>
      </c>
      <c r="AB740" s="300" t="s">
        <v>508</v>
      </c>
      <c r="AC740" s="300" t="s">
        <v>508</v>
      </c>
      <c r="AD740" s="300">
        <v>4</v>
      </c>
      <c r="AE740" s="300" t="b">
        <v>0</v>
      </c>
      <c r="AF740" s="300" t="s">
        <v>768</v>
      </c>
      <c r="AG740" s="300" t="s">
        <v>769</v>
      </c>
      <c r="AH740" s="300">
        <v>0</v>
      </c>
      <c r="AI740" s="300">
        <v>0</v>
      </c>
      <c r="AJ740" s="300" t="s">
        <v>770</v>
      </c>
      <c r="AK740" s="300">
        <v>8</v>
      </c>
      <c r="AL740" s="300" t="s">
        <v>814</v>
      </c>
      <c r="AM740" s="300">
        <v>61452</v>
      </c>
      <c r="AN740" s="300" t="b">
        <v>0</v>
      </c>
      <c r="AO740" s="300">
        <v>8</v>
      </c>
      <c r="AP740" s="300" t="s">
        <v>814</v>
      </c>
      <c r="AQ740" s="300">
        <v>61452</v>
      </c>
      <c r="AR740" s="300" t="b">
        <v>0</v>
      </c>
      <c r="AS740" s="300">
        <v>61452</v>
      </c>
      <c r="AT740" s="300" t="b">
        <v>0</v>
      </c>
      <c r="AU740" s="300">
        <v>0</v>
      </c>
      <c r="AV740" s="300" t="b">
        <v>0</v>
      </c>
      <c r="AW740" s="300" t="s">
        <v>1332</v>
      </c>
      <c r="AX740" s="300">
        <v>0</v>
      </c>
      <c r="AY740" s="300" t="s">
        <v>1332</v>
      </c>
      <c r="AZ740" s="300">
        <v>0</v>
      </c>
      <c r="BA740" s="300" t="b">
        <v>0</v>
      </c>
      <c r="BB740" s="300" t="b">
        <v>1</v>
      </c>
      <c r="BC740"/>
      <c r="BD740"/>
      <c r="BE740"/>
      <c r="BF740"/>
      <c r="BG740"/>
      <c r="BH740"/>
      <c r="BI740"/>
      <c r="BJ740"/>
      <c r="BK740"/>
      <c r="BL740"/>
      <c r="BM740"/>
      <c r="BN740"/>
      <c r="BO740"/>
      <c r="BP740"/>
      <c r="BQ740"/>
    </row>
    <row r="741" spans="5:69" ht="16.5" hidden="1" x14ac:dyDescent="0.3">
      <c r="E741" s="300" t="s">
        <v>760</v>
      </c>
      <c r="F741" s="300" t="s">
        <v>651</v>
      </c>
      <c r="G741" s="300">
        <v>20190101</v>
      </c>
      <c r="H741" s="300">
        <v>2019</v>
      </c>
      <c r="I741" s="300">
        <v>52</v>
      </c>
      <c r="J741" s="300">
        <v>2019</v>
      </c>
      <c r="K741" s="300">
        <v>180</v>
      </c>
      <c r="L741" s="300" t="s">
        <v>872</v>
      </c>
      <c r="M741" s="300" t="s">
        <v>486</v>
      </c>
      <c r="N741" s="300" t="s">
        <v>660</v>
      </c>
      <c r="O741" s="300" t="s">
        <v>762</v>
      </c>
      <c r="P741" s="300">
        <v>818</v>
      </c>
      <c r="Q741" s="300" t="s">
        <v>935</v>
      </c>
      <c r="R741" s="300" t="s">
        <v>427</v>
      </c>
      <c r="S741" s="300">
        <v>0</v>
      </c>
      <c r="T741" s="300" t="s">
        <v>763</v>
      </c>
      <c r="U741" s="300" t="s">
        <v>764</v>
      </c>
      <c r="V741" s="300" t="s">
        <v>1123</v>
      </c>
      <c r="W741" s="300" t="s">
        <v>766</v>
      </c>
      <c r="X741" s="300" t="b">
        <v>1</v>
      </c>
      <c r="Y741" s="300">
        <v>3102</v>
      </c>
      <c r="Z741" s="300" t="s">
        <v>819</v>
      </c>
      <c r="AA741" s="300" t="s">
        <v>820</v>
      </c>
      <c r="AB741" s="300" t="s">
        <v>508</v>
      </c>
      <c r="AC741" s="300" t="s">
        <v>508</v>
      </c>
      <c r="AD741" s="300">
        <v>4</v>
      </c>
      <c r="AE741" s="300" t="b">
        <v>0</v>
      </c>
      <c r="AF741" s="300" t="s">
        <v>768</v>
      </c>
      <c r="AG741" s="300" t="s">
        <v>769</v>
      </c>
      <c r="AH741" s="300">
        <v>0</v>
      </c>
      <c r="AI741" s="300">
        <v>0</v>
      </c>
      <c r="AJ741" s="300" t="s">
        <v>770</v>
      </c>
      <c r="AK741" s="300">
        <v>8</v>
      </c>
      <c r="AL741" s="300" t="s">
        <v>814</v>
      </c>
      <c r="AM741" s="300">
        <v>110000</v>
      </c>
      <c r="AN741" s="300" t="b">
        <v>0</v>
      </c>
      <c r="AO741" s="300">
        <v>8</v>
      </c>
      <c r="AP741" s="300" t="s">
        <v>814</v>
      </c>
      <c r="AQ741" s="300">
        <v>110000</v>
      </c>
      <c r="AR741" s="300" t="b">
        <v>0</v>
      </c>
      <c r="AS741" s="300">
        <v>110000</v>
      </c>
      <c r="AT741" s="300" t="b">
        <v>0</v>
      </c>
      <c r="AU741" s="300">
        <v>0</v>
      </c>
      <c r="AV741" s="300" t="b">
        <v>0</v>
      </c>
      <c r="AW741" s="300" t="s">
        <v>1335</v>
      </c>
      <c r="AX741" s="300">
        <v>0</v>
      </c>
      <c r="AY741" s="300" t="s">
        <v>1335</v>
      </c>
      <c r="AZ741" s="300">
        <v>0</v>
      </c>
      <c r="BA741" s="300" t="b">
        <v>0</v>
      </c>
      <c r="BB741" s="300" t="b">
        <v>1</v>
      </c>
      <c r="BC741"/>
      <c r="BD741"/>
      <c r="BE741"/>
      <c r="BF741"/>
      <c r="BG741"/>
      <c r="BH741"/>
      <c r="BI741"/>
      <c r="BJ741"/>
      <c r="BK741"/>
      <c r="BL741"/>
      <c r="BM741"/>
      <c r="BN741"/>
      <c r="BO741"/>
      <c r="BP741"/>
      <c r="BQ741"/>
    </row>
    <row r="742" spans="5:69" ht="16.5" hidden="1" x14ac:dyDescent="0.3">
      <c r="E742" s="300" t="s">
        <v>760</v>
      </c>
      <c r="F742" s="300" t="s">
        <v>651</v>
      </c>
      <c r="G742" s="300">
        <v>20190101</v>
      </c>
      <c r="H742" s="300">
        <v>2019</v>
      </c>
      <c r="I742" s="300">
        <v>52</v>
      </c>
      <c r="J742" s="300">
        <v>2019</v>
      </c>
      <c r="K742" s="300">
        <v>180</v>
      </c>
      <c r="L742" s="300" t="s">
        <v>872</v>
      </c>
      <c r="M742" s="300" t="s">
        <v>486</v>
      </c>
      <c r="N742" s="300" t="s">
        <v>660</v>
      </c>
      <c r="O742" s="300" t="s">
        <v>762</v>
      </c>
      <c r="P742" s="300">
        <v>834</v>
      </c>
      <c r="Q742" s="300" t="s">
        <v>940</v>
      </c>
      <c r="R742" s="300" t="s">
        <v>941</v>
      </c>
      <c r="S742" s="300">
        <v>0</v>
      </c>
      <c r="T742" s="300" t="s">
        <v>763</v>
      </c>
      <c r="U742" s="300" t="s">
        <v>764</v>
      </c>
      <c r="V742" s="300" t="s">
        <v>1123</v>
      </c>
      <c r="W742" s="300" t="s">
        <v>766</v>
      </c>
      <c r="X742" s="300" t="b">
        <v>1</v>
      </c>
      <c r="Y742" s="300">
        <v>3102</v>
      </c>
      <c r="Z742" s="300" t="s">
        <v>819</v>
      </c>
      <c r="AA742" s="300" t="s">
        <v>820</v>
      </c>
      <c r="AB742" s="300" t="s">
        <v>508</v>
      </c>
      <c r="AC742" s="300" t="s">
        <v>508</v>
      </c>
      <c r="AD742" s="300">
        <v>4</v>
      </c>
      <c r="AE742" s="300" t="b">
        <v>0</v>
      </c>
      <c r="AF742" s="300" t="s">
        <v>768</v>
      </c>
      <c r="AG742" s="300" t="s">
        <v>769</v>
      </c>
      <c r="AH742" s="300">
        <v>0</v>
      </c>
      <c r="AI742" s="300">
        <v>0</v>
      </c>
      <c r="AJ742" s="300" t="s">
        <v>770</v>
      </c>
      <c r="AK742" s="300">
        <v>8</v>
      </c>
      <c r="AL742" s="300" t="s">
        <v>814</v>
      </c>
      <c r="AM742" s="300">
        <v>2770790</v>
      </c>
      <c r="AN742" s="300" t="b">
        <v>0</v>
      </c>
      <c r="AO742" s="300">
        <v>8</v>
      </c>
      <c r="AP742" s="300" t="s">
        <v>814</v>
      </c>
      <c r="AQ742" s="300">
        <v>2770790</v>
      </c>
      <c r="AR742" s="300" t="b">
        <v>0</v>
      </c>
      <c r="AS742" s="300">
        <v>2770790</v>
      </c>
      <c r="AT742" s="300" t="b">
        <v>0</v>
      </c>
      <c r="AU742" s="300">
        <v>0</v>
      </c>
      <c r="AV742" s="300" t="b">
        <v>0</v>
      </c>
      <c r="AW742" s="300" t="s">
        <v>1336</v>
      </c>
      <c r="AX742" s="300">
        <v>0</v>
      </c>
      <c r="AY742" s="300" t="s">
        <v>1336</v>
      </c>
      <c r="AZ742" s="300">
        <v>0</v>
      </c>
      <c r="BA742" s="300" t="b">
        <v>0</v>
      </c>
      <c r="BB742" s="300" t="b">
        <v>1</v>
      </c>
      <c r="BC742"/>
      <c r="BD742"/>
      <c r="BE742"/>
      <c r="BF742"/>
      <c r="BG742"/>
      <c r="BH742"/>
      <c r="BI742"/>
      <c r="BJ742"/>
      <c r="BK742"/>
      <c r="BL742"/>
      <c r="BM742"/>
      <c r="BN742"/>
      <c r="BO742"/>
      <c r="BP742"/>
      <c r="BQ742"/>
    </row>
    <row r="743" spans="5:69" ht="16.5" hidden="1" x14ac:dyDescent="0.3">
      <c r="E743" s="300" t="s">
        <v>760</v>
      </c>
      <c r="F743" s="300" t="s">
        <v>651</v>
      </c>
      <c r="G743" s="300">
        <v>20190101</v>
      </c>
      <c r="H743" s="300">
        <v>2019</v>
      </c>
      <c r="I743" s="300">
        <v>52</v>
      </c>
      <c r="J743" s="300">
        <v>2019</v>
      </c>
      <c r="K743" s="300">
        <v>180</v>
      </c>
      <c r="L743" s="300" t="s">
        <v>872</v>
      </c>
      <c r="M743" s="300" t="s">
        <v>486</v>
      </c>
      <c r="N743" s="300" t="s">
        <v>660</v>
      </c>
      <c r="O743" s="300" t="s">
        <v>762</v>
      </c>
      <c r="P743" s="300">
        <v>894</v>
      </c>
      <c r="Q743" s="300" t="s">
        <v>943</v>
      </c>
      <c r="R743" s="300" t="s">
        <v>431</v>
      </c>
      <c r="S743" s="300">
        <v>0</v>
      </c>
      <c r="T743" s="300" t="s">
        <v>763</v>
      </c>
      <c r="U743" s="300" t="s">
        <v>764</v>
      </c>
      <c r="V743" s="300" t="s">
        <v>1123</v>
      </c>
      <c r="W743" s="300" t="s">
        <v>766</v>
      </c>
      <c r="X743" s="300" t="b">
        <v>1</v>
      </c>
      <c r="Y743" s="300">
        <v>3102</v>
      </c>
      <c r="Z743" s="300" t="s">
        <v>819</v>
      </c>
      <c r="AA743" s="300" t="s">
        <v>820</v>
      </c>
      <c r="AB743" s="300" t="s">
        <v>508</v>
      </c>
      <c r="AC743" s="300" t="s">
        <v>508</v>
      </c>
      <c r="AD743" s="300">
        <v>4</v>
      </c>
      <c r="AE743" s="300" t="b">
        <v>0</v>
      </c>
      <c r="AF743" s="300" t="s">
        <v>768</v>
      </c>
      <c r="AG743" s="300" t="s">
        <v>769</v>
      </c>
      <c r="AH743" s="300">
        <v>0</v>
      </c>
      <c r="AI743" s="300">
        <v>0</v>
      </c>
      <c r="AJ743" s="300" t="s">
        <v>770</v>
      </c>
      <c r="AK743" s="300">
        <v>8</v>
      </c>
      <c r="AL743" s="300" t="s">
        <v>814</v>
      </c>
      <c r="AM743" s="300">
        <v>20958090</v>
      </c>
      <c r="AN743" s="300" t="b">
        <v>0</v>
      </c>
      <c r="AO743" s="300">
        <v>8</v>
      </c>
      <c r="AP743" s="300" t="s">
        <v>814</v>
      </c>
      <c r="AQ743" s="300">
        <v>20958090</v>
      </c>
      <c r="AR743" s="300" t="b">
        <v>0</v>
      </c>
      <c r="AS743" s="300">
        <v>20958090</v>
      </c>
      <c r="AT743" s="300" t="b">
        <v>0</v>
      </c>
      <c r="AU743" s="300">
        <v>0</v>
      </c>
      <c r="AV743" s="300" t="b">
        <v>0</v>
      </c>
      <c r="AW743" s="300" t="s">
        <v>1376</v>
      </c>
      <c r="AX743" s="300">
        <v>0</v>
      </c>
      <c r="AY743" s="300" t="s">
        <v>1376</v>
      </c>
      <c r="AZ743" s="300">
        <v>0</v>
      </c>
      <c r="BA743" s="300" t="b">
        <v>0</v>
      </c>
      <c r="BB743" s="300" t="b">
        <v>1</v>
      </c>
      <c r="BC743"/>
      <c r="BD743"/>
      <c r="BE743"/>
      <c r="BF743"/>
      <c r="BG743"/>
      <c r="BH743"/>
      <c r="BI743"/>
      <c r="BJ743"/>
      <c r="BK743"/>
      <c r="BL743"/>
      <c r="BM743"/>
      <c r="BN743"/>
      <c r="BO743"/>
      <c r="BP743"/>
      <c r="BQ743"/>
    </row>
    <row r="744" spans="5:69" ht="16.5" hidden="1" x14ac:dyDescent="0.3">
      <c r="E744" s="300" t="s">
        <v>760</v>
      </c>
      <c r="F744" s="300" t="s">
        <v>651</v>
      </c>
      <c r="G744" s="300">
        <v>20190101</v>
      </c>
      <c r="H744" s="300">
        <v>2019</v>
      </c>
      <c r="I744" s="300">
        <v>52</v>
      </c>
      <c r="J744" s="300">
        <v>2019</v>
      </c>
      <c r="K744" s="300">
        <v>562</v>
      </c>
      <c r="L744" s="300" t="s">
        <v>761</v>
      </c>
      <c r="M744" s="300" t="s">
        <v>451</v>
      </c>
      <c r="N744" s="300" t="s">
        <v>660</v>
      </c>
      <c r="O744" s="300" t="s">
        <v>762</v>
      </c>
      <c r="P744" s="300">
        <v>0</v>
      </c>
      <c r="Q744" s="300" t="s">
        <v>763</v>
      </c>
      <c r="R744" s="300" t="s">
        <v>764</v>
      </c>
      <c r="S744" s="300">
        <v>0</v>
      </c>
      <c r="T744" s="300" t="s">
        <v>763</v>
      </c>
      <c r="U744" s="300" t="s">
        <v>764</v>
      </c>
      <c r="V744" s="300" t="s">
        <v>873</v>
      </c>
      <c r="W744" s="300" t="s">
        <v>766</v>
      </c>
      <c r="X744" s="300" t="b">
        <v>1</v>
      </c>
      <c r="Y744" s="300">
        <v>3102</v>
      </c>
      <c r="Z744" s="300" t="s">
        <v>819</v>
      </c>
      <c r="AA744" s="300" t="s">
        <v>820</v>
      </c>
      <c r="AB744" s="300" t="s">
        <v>508</v>
      </c>
      <c r="AC744" s="300" t="s">
        <v>508</v>
      </c>
      <c r="AD744" s="300">
        <v>4</v>
      </c>
      <c r="AE744" s="300" t="b">
        <v>0</v>
      </c>
      <c r="AF744" s="300" t="s">
        <v>768</v>
      </c>
      <c r="AG744" s="300" t="s">
        <v>769</v>
      </c>
      <c r="AH744" s="300">
        <v>0</v>
      </c>
      <c r="AI744" s="300">
        <v>0</v>
      </c>
      <c r="AJ744" s="300" t="s">
        <v>770</v>
      </c>
      <c r="AK744" s="300">
        <v>8</v>
      </c>
      <c r="AL744" s="300" t="s">
        <v>814</v>
      </c>
      <c r="AM744" s="300" t="s">
        <v>1377</v>
      </c>
      <c r="AN744" s="300" t="b">
        <v>1</v>
      </c>
      <c r="AO744" s="300">
        <v>-1</v>
      </c>
      <c r="AP744" s="300" t="s">
        <v>771</v>
      </c>
      <c r="AQ744" s="300">
        <v>0</v>
      </c>
      <c r="AR744" s="300" t="b">
        <v>0</v>
      </c>
      <c r="AS744" s="300" t="s">
        <v>1377</v>
      </c>
      <c r="AT744" s="300" t="b">
        <v>1</v>
      </c>
      <c r="AU744" s="300">
        <v>0</v>
      </c>
      <c r="AV744" s="300" t="b">
        <v>0</v>
      </c>
      <c r="AW744" s="300" t="s">
        <v>1378</v>
      </c>
      <c r="AX744" s="300">
        <v>0</v>
      </c>
      <c r="AY744" s="300" t="s">
        <v>1378</v>
      </c>
      <c r="AZ744" s="300">
        <v>6</v>
      </c>
      <c r="BA744" s="300" t="b">
        <v>0</v>
      </c>
      <c r="BB744" s="300" t="b">
        <v>1</v>
      </c>
      <c r="BC744"/>
      <c r="BD744"/>
      <c r="BE744"/>
      <c r="BF744"/>
      <c r="BG744"/>
      <c r="BH744"/>
      <c r="BI744"/>
      <c r="BJ744"/>
      <c r="BK744"/>
      <c r="BL744"/>
      <c r="BM744"/>
      <c r="BN744"/>
      <c r="BO744"/>
      <c r="BP744"/>
      <c r="BQ744"/>
    </row>
    <row r="745" spans="5:69" ht="16.5" hidden="1" x14ac:dyDescent="0.3">
      <c r="E745" s="300" t="s">
        <v>760</v>
      </c>
      <c r="F745" s="300" t="s">
        <v>651</v>
      </c>
      <c r="G745" s="300">
        <v>20190101</v>
      </c>
      <c r="H745" s="300">
        <v>2019</v>
      </c>
      <c r="I745" s="300">
        <v>52</v>
      </c>
      <c r="J745" s="300">
        <v>2019</v>
      </c>
      <c r="K745" s="300">
        <v>562</v>
      </c>
      <c r="L745" s="300" t="s">
        <v>761</v>
      </c>
      <c r="M745" s="300" t="s">
        <v>451</v>
      </c>
      <c r="N745" s="300" t="s">
        <v>660</v>
      </c>
      <c r="O745" s="300" t="s">
        <v>762</v>
      </c>
      <c r="P745" s="300">
        <v>100</v>
      </c>
      <c r="Q745" s="300" t="s">
        <v>1340</v>
      </c>
      <c r="R745" s="300" t="s">
        <v>1341</v>
      </c>
      <c r="S745" s="300">
        <v>0</v>
      </c>
      <c r="T745" s="300" t="s">
        <v>763</v>
      </c>
      <c r="U745" s="300" t="s">
        <v>764</v>
      </c>
      <c r="V745" s="300" t="s">
        <v>873</v>
      </c>
      <c r="W745" s="300" t="s">
        <v>766</v>
      </c>
      <c r="X745" s="300" t="b">
        <v>1</v>
      </c>
      <c r="Y745" s="300">
        <v>3102</v>
      </c>
      <c r="Z745" s="300" t="s">
        <v>819</v>
      </c>
      <c r="AA745" s="300" t="s">
        <v>820</v>
      </c>
      <c r="AB745" s="300" t="s">
        <v>508</v>
      </c>
      <c r="AC745" s="300" t="s">
        <v>508</v>
      </c>
      <c r="AD745" s="300">
        <v>4</v>
      </c>
      <c r="AE745" s="300" t="b">
        <v>0</v>
      </c>
      <c r="AF745" s="300" t="s">
        <v>768</v>
      </c>
      <c r="AG745" s="300" t="s">
        <v>769</v>
      </c>
      <c r="AH745" s="300">
        <v>0</v>
      </c>
      <c r="AI745" s="300">
        <v>0</v>
      </c>
      <c r="AJ745" s="300" t="s">
        <v>770</v>
      </c>
      <c r="AK745" s="300">
        <v>8</v>
      </c>
      <c r="AL745" s="300" t="s">
        <v>814</v>
      </c>
      <c r="AM745" s="300" t="s">
        <v>1379</v>
      </c>
      <c r="AN745" s="300" t="b">
        <v>1</v>
      </c>
      <c r="AO745" s="300">
        <v>-1</v>
      </c>
      <c r="AP745" s="300" t="s">
        <v>771</v>
      </c>
      <c r="AQ745" s="300">
        <v>0</v>
      </c>
      <c r="AR745" s="300" t="b">
        <v>0</v>
      </c>
      <c r="AS745" s="300" t="s">
        <v>1379</v>
      </c>
      <c r="AT745" s="300" t="b">
        <v>1</v>
      </c>
      <c r="AU745" s="300">
        <v>0</v>
      </c>
      <c r="AV745" s="300" t="b">
        <v>0</v>
      </c>
      <c r="AW745" s="300" t="s">
        <v>1342</v>
      </c>
      <c r="AX745" s="300">
        <v>0</v>
      </c>
      <c r="AY745" s="300" t="s">
        <v>1342</v>
      </c>
      <c r="AZ745" s="300">
        <v>6</v>
      </c>
      <c r="BA745" s="300" t="b">
        <v>0</v>
      </c>
      <c r="BB745" s="300" t="b">
        <v>1</v>
      </c>
      <c r="BC745"/>
      <c r="BD745"/>
      <c r="BE745"/>
      <c r="BF745"/>
      <c r="BG745"/>
      <c r="BH745"/>
      <c r="BI745"/>
      <c r="BJ745"/>
      <c r="BK745"/>
      <c r="BL745"/>
      <c r="BM745"/>
      <c r="BN745"/>
      <c r="BO745"/>
      <c r="BP745"/>
      <c r="BQ745"/>
    </row>
    <row r="746" spans="5:69" ht="16.5" hidden="1" x14ac:dyDescent="0.3">
      <c r="E746" s="300" t="s">
        <v>760</v>
      </c>
      <c r="F746" s="300" t="s">
        <v>651</v>
      </c>
      <c r="G746" s="300">
        <v>20190101</v>
      </c>
      <c r="H746" s="300">
        <v>2019</v>
      </c>
      <c r="I746" s="300">
        <v>52</v>
      </c>
      <c r="J746" s="300">
        <v>2019</v>
      </c>
      <c r="K746" s="300">
        <v>562</v>
      </c>
      <c r="L746" s="300" t="s">
        <v>761</v>
      </c>
      <c r="M746" s="300" t="s">
        <v>451</v>
      </c>
      <c r="N746" s="300" t="s">
        <v>660</v>
      </c>
      <c r="O746" s="300" t="s">
        <v>762</v>
      </c>
      <c r="P746" s="300">
        <v>156</v>
      </c>
      <c r="Q746" s="300" t="s">
        <v>773</v>
      </c>
      <c r="R746" s="300" t="s">
        <v>774</v>
      </c>
      <c r="S746" s="300">
        <v>0</v>
      </c>
      <c r="T746" s="300" t="s">
        <v>763</v>
      </c>
      <c r="U746" s="300" t="s">
        <v>764</v>
      </c>
      <c r="V746" s="300" t="s">
        <v>873</v>
      </c>
      <c r="W746" s="300" t="s">
        <v>766</v>
      </c>
      <c r="X746" s="300" t="b">
        <v>1</v>
      </c>
      <c r="Y746" s="300">
        <v>3102</v>
      </c>
      <c r="Z746" s="300" t="s">
        <v>819</v>
      </c>
      <c r="AA746" s="300" t="s">
        <v>820</v>
      </c>
      <c r="AB746" s="300" t="s">
        <v>508</v>
      </c>
      <c r="AC746" s="300" t="s">
        <v>508</v>
      </c>
      <c r="AD746" s="300">
        <v>4</v>
      </c>
      <c r="AE746" s="300" t="b">
        <v>0</v>
      </c>
      <c r="AF746" s="300" t="s">
        <v>768</v>
      </c>
      <c r="AG746" s="300" t="s">
        <v>769</v>
      </c>
      <c r="AH746" s="300">
        <v>0</v>
      </c>
      <c r="AI746" s="300">
        <v>0</v>
      </c>
      <c r="AJ746" s="300" t="s">
        <v>770</v>
      </c>
      <c r="AK746" s="300">
        <v>8</v>
      </c>
      <c r="AL746" s="300" t="s">
        <v>814</v>
      </c>
      <c r="AM746" s="300" t="s">
        <v>1380</v>
      </c>
      <c r="AN746" s="300" t="b">
        <v>1</v>
      </c>
      <c r="AO746" s="300">
        <v>-1</v>
      </c>
      <c r="AP746" s="300" t="s">
        <v>771</v>
      </c>
      <c r="AQ746" s="300">
        <v>0</v>
      </c>
      <c r="AR746" s="300" t="b">
        <v>0</v>
      </c>
      <c r="AS746" s="300" t="s">
        <v>1380</v>
      </c>
      <c r="AT746" s="300" t="b">
        <v>1</v>
      </c>
      <c r="AU746" s="300">
        <v>0</v>
      </c>
      <c r="AV746" s="300" t="b">
        <v>0</v>
      </c>
      <c r="AW746" s="300" t="s">
        <v>1381</v>
      </c>
      <c r="AX746" s="300">
        <v>0</v>
      </c>
      <c r="AY746" s="300" t="s">
        <v>1381</v>
      </c>
      <c r="AZ746" s="300">
        <v>6</v>
      </c>
      <c r="BA746" s="300" t="b">
        <v>0</v>
      </c>
      <c r="BB746" s="300" t="b">
        <v>1</v>
      </c>
      <c r="BC746"/>
      <c r="BD746"/>
      <c r="BE746"/>
      <c r="BF746"/>
      <c r="BG746"/>
      <c r="BH746"/>
      <c r="BI746"/>
      <c r="BJ746"/>
      <c r="BK746"/>
      <c r="BL746"/>
      <c r="BM746"/>
      <c r="BN746"/>
      <c r="BO746"/>
      <c r="BP746"/>
      <c r="BQ746"/>
    </row>
    <row r="747" spans="5:69" ht="16.5" hidden="1" x14ac:dyDescent="0.3">
      <c r="E747" s="300" t="s">
        <v>760</v>
      </c>
      <c r="F747" s="300" t="s">
        <v>651</v>
      </c>
      <c r="G747" s="300">
        <v>20190101</v>
      </c>
      <c r="H747" s="300">
        <v>2019</v>
      </c>
      <c r="I747" s="300">
        <v>52</v>
      </c>
      <c r="J747" s="300">
        <v>2019</v>
      </c>
      <c r="K747" s="300">
        <v>562</v>
      </c>
      <c r="L747" s="300" t="s">
        <v>761</v>
      </c>
      <c r="M747" s="300" t="s">
        <v>451</v>
      </c>
      <c r="N747" s="300" t="s">
        <v>660</v>
      </c>
      <c r="O747" s="300" t="s">
        <v>762</v>
      </c>
      <c r="P747" s="300">
        <v>251</v>
      </c>
      <c r="Q747" s="300" t="s">
        <v>778</v>
      </c>
      <c r="R747" s="300" t="s">
        <v>779</v>
      </c>
      <c r="S747" s="300">
        <v>0</v>
      </c>
      <c r="T747" s="300" t="s">
        <v>763</v>
      </c>
      <c r="U747" s="300" t="s">
        <v>764</v>
      </c>
      <c r="V747" s="300" t="s">
        <v>873</v>
      </c>
      <c r="W747" s="300" t="s">
        <v>766</v>
      </c>
      <c r="X747" s="300" t="b">
        <v>1</v>
      </c>
      <c r="Y747" s="300">
        <v>3102</v>
      </c>
      <c r="Z747" s="300" t="s">
        <v>819</v>
      </c>
      <c r="AA747" s="300" t="s">
        <v>820</v>
      </c>
      <c r="AB747" s="300" t="s">
        <v>508</v>
      </c>
      <c r="AC747" s="300" t="s">
        <v>508</v>
      </c>
      <c r="AD747" s="300">
        <v>4</v>
      </c>
      <c r="AE747" s="300" t="b">
        <v>0</v>
      </c>
      <c r="AF747" s="300" t="s">
        <v>768</v>
      </c>
      <c r="AG747" s="300" t="s">
        <v>769</v>
      </c>
      <c r="AH747" s="300">
        <v>0</v>
      </c>
      <c r="AI747" s="300">
        <v>0</v>
      </c>
      <c r="AJ747" s="300" t="s">
        <v>770</v>
      </c>
      <c r="AK747" s="300">
        <v>8</v>
      </c>
      <c r="AL747" s="300" t="s">
        <v>814</v>
      </c>
      <c r="AM747" s="300" t="s">
        <v>1382</v>
      </c>
      <c r="AN747" s="300" t="b">
        <v>1</v>
      </c>
      <c r="AO747" s="300">
        <v>-1</v>
      </c>
      <c r="AP747" s="300" t="s">
        <v>771</v>
      </c>
      <c r="AQ747" s="300">
        <v>0</v>
      </c>
      <c r="AR747" s="300" t="b">
        <v>0</v>
      </c>
      <c r="AS747" s="300" t="s">
        <v>1382</v>
      </c>
      <c r="AT747" s="300" t="b">
        <v>1</v>
      </c>
      <c r="AU747" s="300">
        <v>0</v>
      </c>
      <c r="AV747" s="300" t="b">
        <v>0</v>
      </c>
      <c r="AW747" s="300" t="s">
        <v>1383</v>
      </c>
      <c r="AX747" s="300">
        <v>0</v>
      </c>
      <c r="AY747" s="300" t="s">
        <v>1383</v>
      </c>
      <c r="AZ747" s="300">
        <v>6</v>
      </c>
      <c r="BA747" s="300" t="b">
        <v>0</v>
      </c>
      <c r="BB747" s="300" t="b">
        <v>1</v>
      </c>
      <c r="BC747"/>
      <c r="BD747"/>
      <c r="BE747"/>
      <c r="BF747"/>
      <c r="BG747"/>
      <c r="BH747"/>
      <c r="BI747"/>
      <c r="BJ747"/>
      <c r="BK747"/>
      <c r="BL747"/>
      <c r="BM747"/>
      <c r="BN747"/>
      <c r="BO747"/>
      <c r="BP747"/>
      <c r="BQ747"/>
    </row>
    <row r="748" spans="5:69" ht="16.5" hidden="1" x14ac:dyDescent="0.3">
      <c r="E748" s="300" t="s">
        <v>760</v>
      </c>
      <c r="F748" s="300" t="s">
        <v>651</v>
      </c>
      <c r="G748" s="300">
        <v>20190101</v>
      </c>
      <c r="H748" s="300">
        <v>2019</v>
      </c>
      <c r="I748" s="300">
        <v>52</v>
      </c>
      <c r="J748" s="300">
        <v>2019</v>
      </c>
      <c r="K748" s="300">
        <v>562</v>
      </c>
      <c r="L748" s="300" t="s">
        <v>761</v>
      </c>
      <c r="M748" s="300" t="s">
        <v>451</v>
      </c>
      <c r="N748" s="300" t="s">
        <v>660</v>
      </c>
      <c r="O748" s="300" t="s">
        <v>762</v>
      </c>
      <c r="P748" s="300">
        <v>384</v>
      </c>
      <c r="Q748" s="300" t="s">
        <v>786</v>
      </c>
      <c r="R748" s="300" t="s">
        <v>559</v>
      </c>
      <c r="S748" s="300">
        <v>0</v>
      </c>
      <c r="T748" s="300" t="s">
        <v>763</v>
      </c>
      <c r="U748" s="300" t="s">
        <v>764</v>
      </c>
      <c r="V748" s="300" t="s">
        <v>873</v>
      </c>
      <c r="W748" s="300" t="s">
        <v>766</v>
      </c>
      <c r="X748" s="300" t="b">
        <v>1</v>
      </c>
      <c r="Y748" s="300">
        <v>3102</v>
      </c>
      <c r="Z748" s="300" t="s">
        <v>819</v>
      </c>
      <c r="AA748" s="300" t="s">
        <v>820</v>
      </c>
      <c r="AB748" s="300" t="s">
        <v>508</v>
      </c>
      <c r="AC748" s="300" t="s">
        <v>508</v>
      </c>
      <c r="AD748" s="300">
        <v>4</v>
      </c>
      <c r="AE748" s="300" t="b">
        <v>0</v>
      </c>
      <c r="AF748" s="300" t="s">
        <v>768</v>
      </c>
      <c r="AG748" s="300" t="s">
        <v>769</v>
      </c>
      <c r="AH748" s="300">
        <v>0</v>
      </c>
      <c r="AI748" s="300">
        <v>0</v>
      </c>
      <c r="AJ748" s="300" t="s">
        <v>770</v>
      </c>
      <c r="AK748" s="300">
        <v>8</v>
      </c>
      <c r="AL748" s="300" t="s">
        <v>814</v>
      </c>
      <c r="AM748" s="300" t="s">
        <v>1384</v>
      </c>
      <c r="AN748" s="300" t="b">
        <v>1</v>
      </c>
      <c r="AO748" s="300">
        <v>-1</v>
      </c>
      <c r="AP748" s="300" t="s">
        <v>771</v>
      </c>
      <c r="AQ748" s="300">
        <v>0</v>
      </c>
      <c r="AR748" s="300" t="b">
        <v>0</v>
      </c>
      <c r="AS748" s="300" t="s">
        <v>1384</v>
      </c>
      <c r="AT748" s="300" t="b">
        <v>1</v>
      </c>
      <c r="AU748" s="300">
        <v>0</v>
      </c>
      <c r="AV748" s="300" t="b">
        <v>0</v>
      </c>
      <c r="AW748" s="300" t="s">
        <v>1385</v>
      </c>
      <c r="AX748" s="300">
        <v>0</v>
      </c>
      <c r="AY748" s="300" t="s">
        <v>1385</v>
      </c>
      <c r="AZ748" s="300">
        <v>6</v>
      </c>
      <c r="BA748" s="300" t="b">
        <v>0</v>
      </c>
      <c r="BB748" s="300" t="b">
        <v>1</v>
      </c>
      <c r="BC748"/>
      <c r="BD748"/>
      <c r="BE748"/>
      <c r="BF748"/>
      <c r="BG748"/>
      <c r="BH748"/>
      <c r="BI748"/>
      <c r="BJ748"/>
      <c r="BK748"/>
      <c r="BL748"/>
      <c r="BM748"/>
      <c r="BN748"/>
      <c r="BO748"/>
      <c r="BP748"/>
      <c r="BQ748"/>
    </row>
    <row r="749" spans="5:69" ht="16.5" hidden="1" x14ac:dyDescent="0.3">
      <c r="E749" s="300" t="s">
        <v>760</v>
      </c>
      <c r="F749" s="300" t="s">
        <v>651</v>
      </c>
      <c r="G749" s="300">
        <v>20190101</v>
      </c>
      <c r="H749" s="300">
        <v>2019</v>
      </c>
      <c r="I749" s="300">
        <v>52</v>
      </c>
      <c r="J749" s="300">
        <v>2019</v>
      </c>
      <c r="K749" s="300">
        <v>562</v>
      </c>
      <c r="L749" s="300" t="s">
        <v>761</v>
      </c>
      <c r="M749" s="300" t="s">
        <v>451</v>
      </c>
      <c r="N749" s="300" t="s">
        <v>660</v>
      </c>
      <c r="O749" s="300" t="s">
        <v>762</v>
      </c>
      <c r="P749" s="300">
        <v>566</v>
      </c>
      <c r="Q749" s="300" t="s">
        <v>791</v>
      </c>
      <c r="R749" s="300" t="s">
        <v>434</v>
      </c>
      <c r="S749" s="300">
        <v>0</v>
      </c>
      <c r="T749" s="300" t="s">
        <v>763</v>
      </c>
      <c r="U749" s="300" t="s">
        <v>764</v>
      </c>
      <c r="V749" s="300" t="s">
        <v>873</v>
      </c>
      <c r="W749" s="300" t="s">
        <v>766</v>
      </c>
      <c r="X749" s="300" t="b">
        <v>1</v>
      </c>
      <c r="Y749" s="300">
        <v>3102</v>
      </c>
      <c r="Z749" s="300" t="s">
        <v>819</v>
      </c>
      <c r="AA749" s="300" t="s">
        <v>820</v>
      </c>
      <c r="AB749" s="300" t="s">
        <v>508</v>
      </c>
      <c r="AC749" s="300" t="s">
        <v>508</v>
      </c>
      <c r="AD749" s="300">
        <v>4</v>
      </c>
      <c r="AE749" s="300" t="b">
        <v>0</v>
      </c>
      <c r="AF749" s="300" t="s">
        <v>768</v>
      </c>
      <c r="AG749" s="300" t="s">
        <v>769</v>
      </c>
      <c r="AH749" s="300">
        <v>0</v>
      </c>
      <c r="AI749" s="300">
        <v>0</v>
      </c>
      <c r="AJ749" s="300" t="s">
        <v>770</v>
      </c>
      <c r="AK749" s="300">
        <v>8</v>
      </c>
      <c r="AL749" s="300" t="s">
        <v>814</v>
      </c>
      <c r="AM749" s="300" t="s">
        <v>1386</v>
      </c>
      <c r="AN749" s="300" t="b">
        <v>1</v>
      </c>
      <c r="AO749" s="300">
        <v>-1</v>
      </c>
      <c r="AP749" s="300" t="s">
        <v>771</v>
      </c>
      <c r="AQ749" s="300">
        <v>0</v>
      </c>
      <c r="AR749" s="300" t="b">
        <v>0</v>
      </c>
      <c r="AS749" s="300" t="s">
        <v>1386</v>
      </c>
      <c r="AT749" s="300" t="b">
        <v>1</v>
      </c>
      <c r="AU749" s="300">
        <v>0</v>
      </c>
      <c r="AV749" s="300" t="b">
        <v>0</v>
      </c>
      <c r="AW749" s="300" t="s">
        <v>1387</v>
      </c>
      <c r="AX749" s="300">
        <v>0</v>
      </c>
      <c r="AY749" s="300" t="s">
        <v>1387</v>
      </c>
      <c r="AZ749" s="300">
        <v>6</v>
      </c>
      <c r="BA749" s="300" t="b">
        <v>0</v>
      </c>
      <c r="BB749" s="300" t="b">
        <v>1</v>
      </c>
      <c r="BC749"/>
      <c r="BD749"/>
      <c r="BE749"/>
      <c r="BF749"/>
      <c r="BG749"/>
      <c r="BH749"/>
      <c r="BI749"/>
      <c r="BJ749"/>
      <c r="BK749"/>
      <c r="BL749"/>
      <c r="BM749"/>
      <c r="BN749"/>
      <c r="BO749"/>
      <c r="BP749"/>
      <c r="BQ749"/>
    </row>
    <row r="750" spans="5:69" ht="16.5" hidden="1" x14ac:dyDescent="0.3">
      <c r="E750" s="300" t="s">
        <v>760</v>
      </c>
      <c r="F750" s="300" t="s">
        <v>651</v>
      </c>
      <c r="G750" s="300">
        <v>20190101</v>
      </c>
      <c r="H750" s="300">
        <v>2019</v>
      </c>
      <c r="I750" s="300">
        <v>52</v>
      </c>
      <c r="J750" s="300">
        <v>2019</v>
      </c>
      <c r="K750" s="300">
        <v>562</v>
      </c>
      <c r="L750" s="300" t="s">
        <v>761</v>
      </c>
      <c r="M750" s="300" t="s">
        <v>451</v>
      </c>
      <c r="N750" s="300" t="s">
        <v>660</v>
      </c>
      <c r="O750" s="300" t="s">
        <v>762</v>
      </c>
      <c r="P750" s="300">
        <v>710</v>
      </c>
      <c r="Q750" s="300" t="s">
        <v>917</v>
      </c>
      <c r="R750" s="300" t="s">
        <v>425</v>
      </c>
      <c r="S750" s="300">
        <v>0</v>
      </c>
      <c r="T750" s="300" t="s">
        <v>763</v>
      </c>
      <c r="U750" s="300" t="s">
        <v>764</v>
      </c>
      <c r="V750" s="300" t="s">
        <v>873</v>
      </c>
      <c r="W750" s="300" t="s">
        <v>766</v>
      </c>
      <c r="X750" s="300" t="b">
        <v>1</v>
      </c>
      <c r="Y750" s="300">
        <v>3102</v>
      </c>
      <c r="Z750" s="300" t="s">
        <v>819</v>
      </c>
      <c r="AA750" s="300" t="s">
        <v>820</v>
      </c>
      <c r="AB750" s="300" t="s">
        <v>508</v>
      </c>
      <c r="AC750" s="300" t="s">
        <v>508</v>
      </c>
      <c r="AD750" s="300">
        <v>4</v>
      </c>
      <c r="AE750" s="300" t="b">
        <v>0</v>
      </c>
      <c r="AF750" s="300" t="s">
        <v>768</v>
      </c>
      <c r="AG750" s="300" t="s">
        <v>769</v>
      </c>
      <c r="AH750" s="300">
        <v>0</v>
      </c>
      <c r="AI750" s="300">
        <v>0</v>
      </c>
      <c r="AJ750" s="300" t="s">
        <v>770</v>
      </c>
      <c r="AK750" s="300">
        <v>8</v>
      </c>
      <c r="AL750" s="300" t="s">
        <v>814</v>
      </c>
      <c r="AM750" s="300" t="s">
        <v>1388</v>
      </c>
      <c r="AN750" s="300" t="b">
        <v>1</v>
      </c>
      <c r="AO750" s="300">
        <v>-1</v>
      </c>
      <c r="AP750" s="300" t="s">
        <v>771</v>
      </c>
      <c r="AQ750" s="300">
        <v>0</v>
      </c>
      <c r="AR750" s="300" t="b">
        <v>0</v>
      </c>
      <c r="AS750" s="300" t="s">
        <v>1388</v>
      </c>
      <c r="AT750" s="300" t="b">
        <v>1</v>
      </c>
      <c r="AU750" s="300">
        <v>0</v>
      </c>
      <c r="AV750" s="300" t="b">
        <v>0</v>
      </c>
      <c r="AW750" s="300" t="s">
        <v>1351</v>
      </c>
      <c r="AX750" s="300">
        <v>0</v>
      </c>
      <c r="AY750" s="300" t="s">
        <v>1351</v>
      </c>
      <c r="AZ750" s="300">
        <v>6</v>
      </c>
      <c r="BA750" s="300" t="b">
        <v>0</v>
      </c>
      <c r="BB750" s="300" t="b">
        <v>1</v>
      </c>
      <c r="BC750"/>
      <c r="BD750"/>
      <c r="BE750"/>
      <c r="BF750"/>
      <c r="BG750"/>
      <c r="BH750"/>
      <c r="BI750"/>
      <c r="BJ750"/>
      <c r="BK750"/>
      <c r="BL750"/>
      <c r="BM750"/>
      <c r="BN750"/>
      <c r="BO750"/>
      <c r="BP750"/>
      <c r="BQ750"/>
    </row>
    <row r="751" spans="5:69" ht="16.5" hidden="1" x14ac:dyDescent="0.3">
      <c r="E751" s="300" t="s">
        <v>760</v>
      </c>
      <c r="F751" s="300" t="s">
        <v>651</v>
      </c>
      <c r="G751" s="300">
        <v>20190101</v>
      </c>
      <c r="H751" s="300">
        <v>2019</v>
      </c>
      <c r="I751" s="300">
        <v>52</v>
      </c>
      <c r="J751" s="300">
        <v>2019</v>
      </c>
      <c r="K751" s="300">
        <v>562</v>
      </c>
      <c r="L751" s="300" t="s">
        <v>761</v>
      </c>
      <c r="M751" s="300" t="s">
        <v>451</v>
      </c>
      <c r="N751" s="300" t="s">
        <v>660</v>
      </c>
      <c r="O751" s="300" t="s">
        <v>762</v>
      </c>
      <c r="P751" s="300">
        <v>752</v>
      </c>
      <c r="Q751" s="300" t="s">
        <v>804</v>
      </c>
      <c r="R751" s="300" t="s">
        <v>805</v>
      </c>
      <c r="S751" s="300">
        <v>0</v>
      </c>
      <c r="T751" s="300" t="s">
        <v>763</v>
      </c>
      <c r="U751" s="300" t="s">
        <v>764</v>
      </c>
      <c r="V751" s="300" t="s">
        <v>873</v>
      </c>
      <c r="W751" s="300" t="s">
        <v>766</v>
      </c>
      <c r="X751" s="300" t="b">
        <v>1</v>
      </c>
      <c r="Y751" s="300">
        <v>3102</v>
      </c>
      <c r="Z751" s="300" t="s">
        <v>819</v>
      </c>
      <c r="AA751" s="300" t="s">
        <v>820</v>
      </c>
      <c r="AB751" s="300" t="s">
        <v>508</v>
      </c>
      <c r="AC751" s="300" t="s">
        <v>508</v>
      </c>
      <c r="AD751" s="300">
        <v>4</v>
      </c>
      <c r="AE751" s="300" t="b">
        <v>0</v>
      </c>
      <c r="AF751" s="300" t="s">
        <v>768</v>
      </c>
      <c r="AG751" s="300" t="s">
        <v>769</v>
      </c>
      <c r="AH751" s="300">
        <v>0</v>
      </c>
      <c r="AI751" s="300">
        <v>0</v>
      </c>
      <c r="AJ751" s="300" t="s">
        <v>770</v>
      </c>
      <c r="AK751" s="300">
        <v>8</v>
      </c>
      <c r="AL751" s="300" t="s">
        <v>814</v>
      </c>
      <c r="AM751" s="300" t="s">
        <v>1389</v>
      </c>
      <c r="AN751" s="300" t="b">
        <v>1</v>
      </c>
      <c r="AO751" s="300">
        <v>-1</v>
      </c>
      <c r="AP751" s="300" t="s">
        <v>771</v>
      </c>
      <c r="AQ751" s="300">
        <v>0</v>
      </c>
      <c r="AR751" s="300" t="b">
        <v>0</v>
      </c>
      <c r="AS751" s="300" t="s">
        <v>1389</v>
      </c>
      <c r="AT751" s="300" t="b">
        <v>1</v>
      </c>
      <c r="AU751" s="300">
        <v>0</v>
      </c>
      <c r="AV751" s="300" t="b">
        <v>0</v>
      </c>
      <c r="AW751" s="300" t="s">
        <v>1353</v>
      </c>
      <c r="AX751" s="300">
        <v>0</v>
      </c>
      <c r="AY751" s="300" t="s">
        <v>1353</v>
      </c>
      <c r="AZ751" s="300">
        <v>6</v>
      </c>
      <c r="BA751" s="300" t="b">
        <v>0</v>
      </c>
      <c r="BB751" s="300" t="b">
        <v>1</v>
      </c>
      <c r="BC751"/>
      <c r="BD751"/>
      <c r="BE751"/>
      <c r="BF751"/>
      <c r="BG751"/>
      <c r="BH751"/>
      <c r="BI751"/>
      <c r="BJ751"/>
      <c r="BK751"/>
      <c r="BL751"/>
      <c r="BM751"/>
      <c r="BN751"/>
      <c r="BO751"/>
      <c r="BP751"/>
      <c r="BQ751"/>
    </row>
    <row r="752" spans="5:69" ht="16.5" hidden="1" x14ac:dyDescent="0.3">
      <c r="E752" s="300" t="s">
        <v>760</v>
      </c>
      <c r="F752" s="300" t="s">
        <v>651</v>
      </c>
      <c r="G752" s="300">
        <v>20190101</v>
      </c>
      <c r="H752" s="300">
        <v>2019</v>
      </c>
      <c r="I752" s="300">
        <v>52</v>
      </c>
      <c r="J752" s="300">
        <v>2019</v>
      </c>
      <c r="K752" s="300">
        <v>562</v>
      </c>
      <c r="L752" s="300" t="s">
        <v>761</v>
      </c>
      <c r="M752" s="300" t="s">
        <v>451</v>
      </c>
      <c r="N752" s="300" t="s">
        <v>660</v>
      </c>
      <c r="O752" s="300" t="s">
        <v>762</v>
      </c>
      <c r="P752" s="300">
        <v>804</v>
      </c>
      <c r="Q752" s="300" t="s">
        <v>932</v>
      </c>
      <c r="R752" s="300" t="s">
        <v>933</v>
      </c>
      <c r="S752" s="300">
        <v>0</v>
      </c>
      <c r="T752" s="300" t="s">
        <v>763</v>
      </c>
      <c r="U752" s="300" t="s">
        <v>764</v>
      </c>
      <c r="V752" s="300" t="s">
        <v>873</v>
      </c>
      <c r="W752" s="300" t="s">
        <v>766</v>
      </c>
      <c r="X752" s="300" t="b">
        <v>1</v>
      </c>
      <c r="Y752" s="300">
        <v>3102</v>
      </c>
      <c r="Z752" s="300" t="s">
        <v>819</v>
      </c>
      <c r="AA752" s="300" t="s">
        <v>820</v>
      </c>
      <c r="AB752" s="300" t="s">
        <v>508</v>
      </c>
      <c r="AC752" s="300" t="s">
        <v>508</v>
      </c>
      <c r="AD752" s="300">
        <v>4</v>
      </c>
      <c r="AE752" s="300" t="b">
        <v>0</v>
      </c>
      <c r="AF752" s="300" t="s">
        <v>768</v>
      </c>
      <c r="AG752" s="300" t="s">
        <v>769</v>
      </c>
      <c r="AH752" s="300">
        <v>0</v>
      </c>
      <c r="AI752" s="300">
        <v>0</v>
      </c>
      <c r="AJ752" s="300" t="s">
        <v>770</v>
      </c>
      <c r="AK752" s="300">
        <v>8</v>
      </c>
      <c r="AL752" s="300" t="s">
        <v>814</v>
      </c>
      <c r="AM752" s="300" t="s">
        <v>1390</v>
      </c>
      <c r="AN752" s="300" t="b">
        <v>1</v>
      </c>
      <c r="AO752" s="300">
        <v>-1</v>
      </c>
      <c r="AP752" s="300" t="s">
        <v>771</v>
      </c>
      <c r="AQ752" s="300">
        <v>0</v>
      </c>
      <c r="AR752" s="300" t="b">
        <v>0</v>
      </c>
      <c r="AS752" s="300" t="s">
        <v>1390</v>
      </c>
      <c r="AT752" s="300" t="b">
        <v>1</v>
      </c>
      <c r="AU752" s="300">
        <v>0</v>
      </c>
      <c r="AV752" s="300" t="b">
        <v>0</v>
      </c>
      <c r="AW752" s="300" t="s">
        <v>1355</v>
      </c>
      <c r="AX752" s="300">
        <v>0</v>
      </c>
      <c r="AY752" s="300" t="s">
        <v>1355</v>
      </c>
      <c r="AZ752" s="300">
        <v>6</v>
      </c>
      <c r="BA752" s="300" t="b">
        <v>0</v>
      </c>
      <c r="BB752" s="300" t="b">
        <v>1</v>
      </c>
      <c r="BC752"/>
      <c r="BD752"/>
      <c r="BE752"/>
      <c r="BF752"/>
      <c r="BG752"/>
      <c r="BH752"/>
      <c r="BI752"/>
      <c r="BJ752"/>
      <c r="BK752"/>
      <c r="BL752"/>
      <c r="BM752"/>
      <c r="BN752"/>
      <c r="BO752"/>
      <c r="BP752"/>
      <c r="BQ752"/>
    </row>
    <row r="753" spans="5:69" ht="16.5" hidden="1" x14ac:dyDescent="0.3">
      <c r="E753" s="300" t="s">
        <v>760</v>
      </c>
      <c r="F753" s="300" t="s">
        <v>651</v>
      </c>
      <c r="G753" s="300">
        <v>20190101</v>
      </c>
      <c r="H753" s="300">
        <v>2019</v>
      </c>
      <c r="I753" s="300">
        <v>52</v>
      </c>
      <c r="J753" s="300">
        <v>2019</v>
      </c>
      <c r="K753" s="300">
        <v>562</v>
      </c>
      <c r="L753" s="300" t="s">
        <v>761</v>
      </c>
      <c r="M753" s="300" t="s">
        <v>451</v>
      </c>
      <c r="N753" s="300" t="s">
        <v>660</v>
      </c>
      <c r="O753" s="300" t="s">
        <v>762</v>
      </c>
      <c r="P753" s="300">
        <v>854</v>
      </c>
      <c r="Q753" s="300" t="s">
        <v>811</v>
      </c>
      <c r="R753" s="300" t="s">
        <v>437</v>
      </c>
      <c r="S753" s="300">
        <v>0</v>
      </c>
      <c r="T753" s="300" t="s">
        <v>763</v>
      </c>
      <c r="U753" s="300" t="s">
        <v>764</v>
      </c>
      <c r="V753" s="300" t="s">
        <v>873</v>
      </c>
      <c r="W753" s="300" t="s">
        <v>766</v>
      </c>
      <c r="X753" s="300" t="b">
        <v>1</v>
      </c>
      <c r="Y753" s="300">
        <v>3102</v>
      </c>
      <c r="Z753" s="300" t="s">
        <v>819</v>
      </c>
      <c r="AA753" s="300" t="s">
        <v>820</v>
      </c>
      <c r="AB753" s="300" t="s">
        <v>508</v>
      </c>
      <c r="AC753" s="300" t="s">
        <v>508</v>
      </c>
      <c r="AD753" s="300">
        <v>4</v>
      </c>
      <c r="AE753" s="300" t="b">
        <v>0</v>
      </c>
      <c r="AF753" s="300" t="s">
        <v>768</v>
      </c>
      <c r="AG753" s="300" t="s">
        <v>769</v>
      </c>
      <c r="AH753" s="300">
        <v>0</v>
      </c>
      <c r="AI753" s="300">
        <v>0</v>
      </c>
      <c r="AJ753" s="300" t="s">
        <v>770</v>
      </c>
      <c r="AK753" s="300">
        <v>8</v>
      </c>
      <c r="AL753" s="300" t="s">
        <v>814</v>
      </c>
      <c r="AM753" s="300" t="s">
        <v>1391</v>
      </c>
      <c r="AN753" s="300" t="b">
        <v>1</v>
      </c>
      <c r="AO753" s="300">
        <v>-1</v>
      </c>
      <c r="AP753" s="300" t="s">
        <v>771</v>
      </c>
      <c r="AQ753" s="300">
        <v>0</v>
      </c>
      <c r="AR753" s="300" t="b">
        <v>0</v>
      </c>
      <c r="AS753" s="300" t="s">
        <v>1391</v>
      </c>
      <c r="AT753" s="300" t="b">
        <v>1</v>
      </c>
      <c r="AU753" s="300">
        <v>0</v>
      </c>
      <c r="AV753" s="300" t="b">
        <v>0</v>
      </c>
      <c r="AW753" s="300" t="s">
        <v>1392</v>
      </c>
      <c r="AX753" s="300">
        <v>0</v>
      </c>
      <c r="AY753" s="300" t="s">
        <v>1392</v>
      </c>
      <c r="AZ753" s="300">
        <v>6</v>
      </c>
      <c r="BA753" s="300" t="b">
        <v>0</v>
      </c>
      <c r="BB753" s="300" t="b">
        <v>1</v>
      </c>
      <c r="BC753"/>
      <c r="BD753"/>
      <c r="BE753"/>
      <c r="BF753"/>
      <c r="BG753"/>
      <c r="BH753"/>
      <c r="BI753"/>
      <c r="BJ753"/>
      <c r="BK753"/>
      <c r="BL753"/>
      <c r="BM753"/>
      <c r="BN753"/>
      <c r="BO753"/>
      <c r="BP753"/>
      <c r="BQ753"/>
    </row>
    <row r="754" spans="5:69" ht="16.5" hidden="1" x14ac:dyDescent="0.3">
      <c r="E754" s="300" t="s">
        <v>760</v>
      </c>
      <c r="F754" s="300" t="s">
        <v>651</v>
      </c>
      <c r="G754" s="300">
        <v>20190101</v>
      </c>
      <c r="H754" s="300">
        <v>2019</v>
      </c>
      <c r="I754" s="300">
        <v>52</v>
      </c>
      <c r="J754" s="300">
        <v>2019</v>
      </c>
      <c r="K754" s="300">
        <v>180</v>
      </c>
      <c r="L754" s="300" t="s">
        <v>872</v>
      </c>
      <c r="M754" s="300" t="s">
        <v>486</v>
      </c>
      <c r="N754" s="300" t="s">
        <v>660</v>
      </c>
      <c r="O754" s="300" t="s">
        <v>762</v>
      </c>
      <c r="P754" s="300">
        <v>0</v>
      </c>
      <c r="Q754" s="300" t="s">
        <v>763</v>
      </c>
      <c r="R754" s="300" t="s">
        <v>764</v>
      </c>
      <c r="S754" s="300">
        <v>0</v>
      </c>
      <c r="T754" s="300" t="s">
        <v>763</v>
      </c>
      <c r="U754" s="300" t="s">
        <v>764</v>
      </c>
      <c r="V754" s="300" t="s">
        <v>1123</v>
      </c>
      <c r="W754" s="300" t="s">
        <v>766</v>
      </c>
      <c r="X754" s="300" t="b">
        <v>1</v>
      </c>
      <c r="Y754" s="300">
        <v>310210</v>
      </c>
      <c r="Z754" s="300" t="s">
        <v>826</v>
      </c>
      <c r="AA754" s="300" t="s">
        <v>503</v>
      </c>
      <c r="AB754" s="300" t="s">
        <v>503</v>
      </c>
      <c r="AC754" s="300" t="s">
        <v>503</v>
      </c>
      <c r="AD754" s="300">
        <v>6</v>
      </c>
      <c r="AE754" s="300" t="b">
        <v>1</v>
      </c>
      <c r="AF754" s="300" t="s">
        <v>768</v>
      </c>
      <c r="AG754" s="300" t="s">
        <v>769</v>
      </c>
      <c r="AH754" s="300">
        <v>0</v>
      </c>
      <c r="AI754" s="300">
        <v>0</v>
      </c>
      <c r="AJ754" s="300" t="s">
        <v>770</v>
      </c>
      <c r="AK754" s="300">
        <v>8</v>
      </c>
      <c r="AL754" s="300" t="s">
        <v>814</v>
      </c>
      <c r="AM754" s="300">
        <v>7683060</v>
      </c>
      <c r="AN754" s="300" t="b">
        <v>0</v>
      </c>
      <c r="AO754" s="300">
        <v>8</v>
      </c>
      <c r="AP754" s="300" t="s">
        <v>814</v>
      </c>
      <c r="AQ754" s="300">
        <v>7683060</v>
      </c>
      <c r="AR754" s="300" t="b">
        <v>0</v>
      </c>
      <c r="AS754" s="300">
        <v>7683060</v>
      </c>
      <c r="AT754" s="300" t="b">
        <v>0</v>
      </c>
      <c r="AU754" s="300">
        <v>0</v>
      </c>
      <c r="AV754" s="300" t="b">
        <v>0</v>
      </c>
      <c r="AW754" s="300" t="s">
        <v>1393</v>
      </c>
      <c r="AX754" s="300">
        <v>0</v>
      </c>
      <c r="AY754" s="300" t="s">
        <v>1393</v>
      </c>
      <c r="AZ754" s="300">
        <v>0</v>
      </c>
      <c r="BA754" s="300" t="b">
        <v>0</v>
      </c>
      <c r="BB754" s="300" t="b">
        <v>1</v>
      </c>
      <c r="BC754"/>
      <c r="BD754"/>
      <c r="BE754"/>
      <c r="BF754"/>
      <c r="BG754"/>
      <c r="BH754"/>
      <c r="BI754"/>
      <c r="BJ754"/>
      <c r="BK754"/>
      <c r="BL754"/>
      <c r="BM754"/>
      <c r="BN754"/>
      <c r="BO754"/>
      <c r="BP754"/>
      <c r="BQ754"/>
    </row>
    <row r="755" spans="5:69" ht="16.5" hidden="1" x14ac:dyDescent="0.3">
      <c r="E755" s="300" t="s">
        <v>760</v>
      </c>
      <c r="F755" s="300" t="s">
        <v>651</v>
      </c>
      <c r="G755" s="300">
        <v>20190101</v>
      </c>
      <c r="H755" s="300">
        <v>2019</v>
      </c>
      <c r="I755" s="300">
        <v>52</v>
      </c>
      <c r="J755" s="300">
        <v>2019</v>
      </c>
      <c r="K755" s="300">
        <v>180</v>
      </c>
      <c r="L755" s="300" t="s">
        <v>872</v>
      </c>
      <c r="M755" s="300" t="s">
        <v>486</v>
      </c>
      <c r="N755" s="300" t="s">
        <v>660</v>
      </c>
      <c r="O755" s="300" t="s">
        <v>762</v>
      </c>
      <c r="P755" s="300">
        <v>24</v>
      </c>
      <c r="Q755" s="300" t="s">
        <v>875</v>
      </c>
      <c r="R755" s="300" t="s">
        <v>445</v>
      </c>
      <c r="S755" s="300">
        <v>0</v>
      </c>
      <c r="T755" s="300" t="s">
        <v>763</v>
      </c>
      <c r="U755" s="300" t="s">
        <v>764</v>
      </c>
      <c r="V755" s="300" t="s">
        <v>1123</v>
      </c>
      <c r="W755" s="300" t="s">
        <v>766</v>
      </c>
      <c r="X755" s="300" t="b">
        <v>1</v>
      </c>
      <c r="Y755" s="300">
        <v>310210</v>
      </c>
      <c r="Z755" s="300" t="s">
        <v>826</v>
      </c>
      <c r="AA755" s="300" t="s">
        <v>503</v>
      </c>
      <c r="AB755" s="300" t="s">
        <v>503</v>
      </c>
      <c r="AC755" s="300" t="s">
        <v>503</v>
      </c>
      <c r="AD755" s="300">
        <v>6</v>
      </c>
      <c r="AE755" s="300" t="b">
        <v>1</v>
      </c>
      <c r="AF755" s="300" t="s">
        <v>768</v>
      </c>
      <c r="AG755" s="300" t="s">
        <v>769</v>
      </c>
      <c r="AH755" s="300">
        <v>0</v>
      </c>
      <c r="AI755" s="300">
        <v>0</v>
      </c>
      <c r="AJ755" s="300" t="s">
        <v>770</v>
      </c>
      <c r="AK755" s="300">
        <v>8</v>
      </c>
      <c r="AL755" s="300" t="s">
        <v>814</v>
      </c>
      <c r="AM755" s="300">
        <v>268153</v>
      </c>
      <c r="AN755" s="300" t="b">
        <v>0</v>
      </c>
      <c r="AO755" s="300">
        <v>8</v>
      </c>
      <c r="AP755" s="300" t="s">
        <v>814</v>
      </c>
      <c r="AQ755" s="300">
        <v>268153</v>
      </c>
      <c r="AR755" s="300" t="b">
        <v>0</v>
      </c>
      <c r="AS755" s="300">
        <v>268153</v>
      </c>
      <c r="AT755" s="300" t="b">
        <v>0</v>
      </c>
      <c r="AU755" s="300">
        <v>0</v>
      </c>
      <c r="AV755" s="300" t="b">
        <v>0</v>
      </c>
      <c r="AW755" s="300" t="s">
        <v>1367</v>
      </c>
      <c r="AX755" s="300">
        <v>0</v>
      </c>
      <c r="AY755" s="300" t="s">
        <v>1367</v>
      </c>
      <c r="AZ755" s="300">
        <v>0</v>
      </c>
      <c r="BA755" s="300" t="b">
        <v>0</v>
      </c>
      <c r="BB755" s="300" t="b">
        <v>1</v>
      </c>
      <c r="BC755"/>
      <c r="BD755"/>
      <c r="BE755"/>
      <c r="BF755"/>
      <c r="BG755"/>
      <c r="BH755"/>
      <c r="BI755"/>
      <c r="BJ755"/>
      <c r="BK755"/>
      <c r="BL755"/>
      <c r="BM755"/>
      <c r="BN755"/>
      <c r="BO755"/>
      <c r="BP755"/>
      <c r="BQ755"/>
    </row>
    <row r="756" spans="5:69" ht="16.5" hidden="1" x14ac:dyDescent="0.3">
      <c r="E756" s="300" t="s">
        <v>760</v>
      </c>
      <c r="F756" s="300" t="s">
        <v>651</v>
      </c>
      <c r="G756" s="300">
        <v>20190101</v>
      </c>
      <c r="H756" s="300">
        <v>2019</v>
      </c>
      <c r="I756" s="300">
        <v>52</v>
      </c>
      <c r="J756" s="300">
        <v>2019</v>
      </c>
      <c r="K756" s="300">
        <v>180</v>
      </c>
      <c r="L756" s="300" t="s">
        <v>872</v>
      </c>
      <c r="M756" s="300" t="s">
        <v>486</v>
      </c>
      <c r="N756" s="300" t="s">
        <v>660</v>
      </c>
      <c r="O756" s="300" t="s">
        <v>762</v>
      </c>
      <c r="P756" s="300">
        <v>56</v>
      </c>
      <c r="Q756" s="300" t="s">
        <v>877</v>
      </c>
      <c r="R756" s="300" t="s">
        <v>878</v>
      </c>
      <c r="S756" s="300">
        <v>0</v>
      </c>
      <c r="T756" s="300" t="s">
        <v>763</v>
      </c>
      <c r="U756" s="300" t="s">
        <v>764</v>
      </c>
      <c r="V756" s="300" t="s">
        <v>1123</v>
      </c>
      <c r="W756" s="300" t="s">
        <v>766</v>
      </c>
      <c r="X756" s="300" t="b">
        <v>1</v>
      </c>
      <c r="Y756" s="300">
        <v>310210</v>
      </c>
      <c r="Z756" s="300" t="s">
        <v>826</v>
      </c>
      <c r="AA756" s="300" t="s">
        <v>503</v>
      </c>
      <c r="AB756" s="300" t="s">
        <v>503</v>
      </c>
      <c r="AC756" s="300" t="s">
        <v>503</v>
      </c>
      <c r="AD756" s="300">
        <v>6</v>
      </c>
      <c r="AE756" s="300" t="b">
        <v>1</v>
      </c>
      <c r="AF756" s="300" t="s">
        <v>768</v>
      </c>
      <c r="AG756" s="300" t="s">
        <v>769</v>
      </c>
      <c r="AH756" s="300">
        <v>0</v>
      </c>
      <c r="AI756" s="300">
        <v>0</v>
      </c>
      <c r="AJ756" s="300" t="s">
        <v>770</v>
      </c>
      <c r="AK756" s="300">
        <v>8</v>
      </c>
      <c r="AL756" s="300" t="s">
        <v>814</v>
      </c>
      <c r="AM756" s="300">
        <v>2950</v>
      </c>
      <c r="AN756" s="300" t="b">
        <v>0</v>
      </c>
      <c r="AO756" s="300">
        <v>8</v>
      </c>
      <c r="AP756" s="300" t="s">
        <v>814</v>
      </c>
      <c r="AQ756" s="300">
        <v>2950</v>
      </c>
      <c r="AR756" s="300" t="b">
        <v>0</v>
      </c>
      <c r="AS756" s="300">
        <v>2950</v>
      </c>
      <c r="AT756" s="300" t="b">
        <v>0</v>
      </c>
      <c r="AU756" s="300">
        <v>0</v>
      </c>
      <c r="AV756" s="300" t="b">
        <v>0</v>
      </c>
      <c r="AW756" s="300" t="s">
        <v>1368</v>
      </c>
      <c r="AX756" s="300">
        <v>0</v>
      </c>
      <c r="AY756" s="300" t="s">
        <v>1368</v>
      </c>
      <c r="AZ756" s="300">
        <v>0</v>
      </c>
      <c r="BA756" s="300" t="b">
        <v>0</v>
      </c>
      <c r="BB756" s="300" t="b">
        <v>1</v>
      </c>
      <c r="BC756"/>
      <c r="BD756"/>
      <c r="BE756"/>
      <c r="BF756"/>
      <c r="BG756"/>
      <c r="BH756"/>
      <c r="BI756"/>
      <c r="BJ756"/>
      <c r="BK756"/>
      <c r="BL756"/>
      <c r="BM756"/>
      <c r="BN756"/>
      <c r="BO756"/>
      <c r="BP756"/>
      <c r="BQ756"/>
    </row>
    <row r="757" spans="5:69" ht="16.5" hidden="1" x14ac:dyDescent="0.3">
      <c r="E757" s="300" t="s">
        <v>760</v>
      </c>
      <c r="F757" s="300" t="s">
        <v>651</v>
      </c>
      <c r="G757" s="300">
        <v>20190101</v>
      </c>
      <c r="H757" s="300">
        <v>2019</v>
      </c>
      <c r="I757" s="300">
        <v>52</v>
      </c>
      <c r="J757" s="300">
        <v>2019</v>
      </c>
      <c r="K757" s="300">
        <v>180</v>
      </c>
      <c r="L757" s="300" t="s">
        <v>872</v>
      </c>
      <c r="M757" s="300" t="s">
        <v>486</v>
      </c>
      <c r="N757" s="300" t="s">
        <v>660</v>
      </c>
      <c r="O757" s="300" t="s">
        <v>762</v>
      </c>
      <c r="P757" s="300">
        <v>156</v>
      </c>
      <c r="Q757" s="300" t="s">
        <v>773</v>
      </c>
      <c r="R757" s="300" t="s">
        <v>774</v>
      </c>
      <c r="S757" s="300">
        <v>0</v>
      </c>
      <c r="T757" s="300" t="s">
        <v>763</v>
      </c>
      <c r="U757" s="300" t="s">
        <v>764</v>
      </c>
      <c r="V757" s="300" t="s">
        <v>1123</v>
      </c>
      <c r="W757" s="300" t="s">
        <v>766</v>
      </c>
      <c r="X757" s="300" t="b">
        <v>1</v>
      </c>
      <c r="Y757" s="300">
        <v>310210</v>
      </c>
      <c r="Z757" s="300" t="s">
        <v>826</v>
      </c>
      <c r="AA757" s="300" t="s">
        <v>503</v>
      </c>
      <c r="AB757" s="300" t="s">
        <v>503</v>
      </c>
      <c r="AC757" s="300" t="s">
        <v>503</v>
      </c>
      <c r="AD757" s="300">
        <v>6</v>
      </c>
      <c r="AE757" s="300" t="b">
        <v>1</v>
      </c>
      <c r="AF757" s="300" t="s">
        <v>768</v>
      </c>
      <c r="AG757" s="300" t="s">
        <v>769</v>
      </c>
      <c r="AH757" s="300">
        <v>0</v>
      </c>
      <c r="AI757" s="300">
        <v>0</v>
      </c>
      <c r="AJ757" s="300" t="s">
        <v>770</v>
      </c>
      <c r="AK757" s="300">
        <v>8</v>
      </c>
      <c r="AL757" s="300" t="s">
        <v>814</v>
      </c>
      <c r="AM757" s="300">
        <v>355850</v>
      </c>
      <c r="AN757" s="300" t="b">
        <v>0</v>
      </c>
      <c r="AO757" s="300">
        <v>8</v>
      </c>
      <c r="AP757" s="300" t="s">
        <v>814</v>
      </c>
      <c r="AQ757" s="300">
        <v>355850</v>
      </c>
      <c r="AR757" s="300" t="b">
        <v>0</v>
      </c>
      <c r="AS757" s="300">
        <v>355850</v>
      </c>
      <c r="AT757" s="300" t="b">
        <v>0</v>
      </c>
      <c r="AU757" s="300">
        <v>0</v>
      </c>
      <c r="AV757" s="300" t="b">
        <v>0</v>
      </c>
      <c r="AW757" s="300" t="s">
        <v>1394</v>
      </c>
      <c r="AX757" s="300">
        <v>0</v>
      </c>
      <c r="AY757" s="300" t="s">
        <v>1394</v>
      </c>
      <c r="AZ757" s="300">
        <v>0</v>
      </c>
      <c r="BA757" s="300" t="b">
        <v>0</v>
      </c>
      <c r="BB757" s="300" t="b">
        <v>1</v>
      </c>
      <c r="BC757"/>
      <c r="BD757"/>
      <c r="BE757"/>
      <c r="BF757"/>
      <c r="BG757"/>
      <c r="BH757"/>
      <c r="BI757"/>
      <c r="BJ757"/>
      <c r="BK757"/>
      <c r="BL757"/>
      <c r="BM757"/>
      <c r="BN757"/>
      <c r="BO757"/>
      <c r="BP757"/>
      <c r="BQ757"/>
    </row>
    <row r="758" spans="5:69" ht="16.5" hidden="1" x14ac:dyDescent="0.3">
      <c r="E758" s="300" t="s">
        <v>760</v>
      </c>
      <c r="F758" s="300" t="s">
        <v>651</v>
      </c>
      <c r="G758" s="300">
        <v>20190101</v>
      </c>
      <c r="H758" s="300">
        <v>2019</v>
      </c>
      <c r="I758" s="300">
        <v>52</v>
      </c>
      <c r="J758" s="300">
        <v>2019</v>
      </c>
      <c r="K758" s="300">
        <v>180</v>
      </c>
      <c r="L758" s="300" t="s">
        <v>872</v>
      </c>
      <c r="M758" s="300" t="s">
        <v>486</v>
      </c>
      <c r="N758" s="300" t="s">
        <v>660</v>
      </c>
      <c r="O758" s="300" t="s">
        <v>762</v>
      </c>
      <c r="P758" s="300">
        <v>196</v>
      </c>
      <c r="Q758" s="300" t="s">
        <v>1310</v>
      </c>
      <c r="R758" s="300" t="s">
        <v>1311</v>
      </c>
      <c r="S758" s="300">
        <v>0</v>
      </c>
      <c r="T758" s="300" t="s">
        <v>763</v>
      </c>
      <c r="U758" s="300" t="s">
        <v>764</v>
      </c>
      <c r="V758" s="300" t="s">
        <v>1123</v>
      </c>
      <c r="W758" s="300" t="s">
        <v>766</v>
      </c>
      <c r="X758" s="300" t="b">
        <v>1</v>
      </c>
      <c r="Y758" s="300">
        <v>310210</v>
      </c>
      <c r="Z758" s="300" t="s">
        <v>826</v>
      </c>
      <c r="AA758" s="300" t="s">
        <v>503</v>
      </c>
      <c r="AB758" s="300" t="s">
        <v>503</v>
      </c>
      <c r="AC758" s="300" t="s">
        <v>503</v>
      </c>
      <c r="AD758" s="300">
        <v>6</v>
      </c>
      <c r="AE758" s="300" t="b">
        <v>1</v>
      </c>
      <c r="AF758" s="300" t="s">
        <v>768</v>
      </c>
      <c r="AG758" s="300" t="s">
        <v>769</v>
      </c>
      <c r="AH758" s="300">
        <v>0</v>
      </c>
      <c r="AI758" s="300">
        <v>0</v>
      </c>
      <c r="AJ758" s="300" t="s">
        <v>770</v>
      </c>
      <c r="AK758" s="300">
        <v>8</v>
      </c>
      <c r="AL758" s="300" t="s">
        <v>814</v>
      </c>
      <c r="AM758" s="300">
        <v>14000</v>
      </c>
      <c r="AN758" s="300" t="b">
        <v>0</v>
      </c>
      <c r="AO758" s="300">
        <v>8</v>
      </c>
      <c r="AP758" s="300" t="s">
        <v>814</v>
      </c>
      <c r="AQ758" s="300">
        <v>14000</v>
      </c>
      <c r="AR758" s="300" t="b">
        <v>0</v>
      </c>
      <c r="AS758" s="300">
        <v>14000</v>
      </c>
      <c r="AT758" s="300" t="b">
        <v>0</v>
      </c>
      <c r="AU758" s="300">
        <v>0</v>
      </c>
      <c r="AV758" s="300" t="b">
        <v>0</v>
      </c>
      <c r="AW758" s="300" t="s">
        <v>1312</v>
      </c>
      <c r="AX758" s="300">
        <v>0</v>
      </c>
      <c r="AY758" s="300" t="s">
        <v>1312</v>
      </c>
      <c r="AZ758" s="300">
        <v>0</v>
      </c>
      <c r="BA758" s="300" t="b">
        <v>0</v>
      </c>
      <c r="BB758" s="300" t="b">
        <v>1</v>
      </c>
      <c r="BC758"/>
      <c r="BD758"/>
      <c r="BE758"/>
      <c r="BF758"/>
      <c r="BG758"/>
      <c r="BH758"/>
      <c r="BI758"/>
      <c r="BJ758"/>
      <c r="BK758"/>
      <c r="BL758"/>
      <c r="BM758"/>
      <c r="BN758"/>
      <c r="BO758"/>
      <c r="BP758"/>
      <c r="BQ758"/>
    </row>
    <row r="759" spans="5:69" ht="16.5" hidden="1" x14ac:dyDescent="0.3">
      <c r="E759" s="300" t="s">
        <v>760</v>
      </c>
      <c r="F759" s="300" t="s">
        <v>651</v>
      </c>
      <c r="G759" s="300">
        <v>20190101</v>
      </c>
      <c r="H759" s="300">
        <v>2019</v>
      </c>
      <c r="I759" s="300">
        <v>52</v>
      </c>
      <c r="J759" s="300">
        <v>2019</v>
      </c>
      <c r="K759" s="300">
        <v>180</v>
      </c>
      <c r="L759" s="300" t="s">
        <v>872</v>
      </c>
      <c r="M759" s="300" t="s">
        <v>486</v>
      </c>
      <c r="N759" s="300" t="s">
        <v>660</v>
      </c>
      <c r="O759" s="300" t="s">
        <v>762</v>
      </c>
      <c r="P759" s="300">
        <v>251</v>
      </c>
      <c r="Q759" s="300" t="s">
        <v>778</v>
      </c>
      <c r="R759" s="300" t="s">
        <v>779</v>
      </c>
      <c r="S759" s="300">
        <v>0</v>
      </c>
      <c r="T759" s="300" t="s">
        <v>763</v>
      </c>
      <c r="U759" s="300" t="s">
        <v>764</v>
      </c>
      <c r="V759" s="300" t="s">
        <v>1123</v>
      </c>
      <c r="W759" s="300" t="s">
        <v>766</v>
      </c>
      <c r="X759" s="300" t="b">
        <v>1</v>
      </c>
      <c r="Y759" s="300">
        <v>310210</v>
      </c>
      <c r="Z759" s="300" t="s">
        <v>826</v>
      </c>
      <c r="AA759" s="300" t="s">
        <v>503</v>
      </c>
      <c r="AB759" s="300" t="s">
        <v>503</v>
      </c>
      <c r="AC759" s="300" t="s">
        <v>503</v>
      </c>
      <c r="AD759" s="300">
        <v>6</v>
      </c>
      <c r="AE759" s="300" t="b">
        <v>1</v>
      </c>
      <c r="AF759" s="300" t="s">
        <v>768</v>
      </c>
      <c r="AG759" s="300" t="s">
        <v>769</v>
      </c>
      <c r="AH759" s="300">
        <v>0</v>
      </c>
      <c r="AI759" s="300">
        <v>0</v>
      </c>
      <c r="AJ759" s="300" t="s">
        <v>770</v>
      </c>
      <c r="AK759" s="300">
        <v>8</v>
      </c>
      <c r="AL759" s="300" t="s">
        <v>814</v>
      </c>
      <c r="AM759" s="300">
        <v>3700</v>
      </c>
      <c r="AN759" s="300" t="b">
        <v>0</v>
      </c>
      <c r="AO759" s="300">
        <v>8</v>
      </c>
      <c r="AP759" s="300" t="s">
        <v>814</v>
      </c>
      <c r="AQ759" s="300">
        <v>3700</v>
      </c>
      <c r="AR759" s="300" t="b">
        <v>0</v>
      </c>
      <c r="AS759" s="300">
        <v>3700</v>
      </c>
      <c r="AT759" s="300" t="b">
        <v>0</v>
      </c>
      <c r="AU759" s="300">
        <v>0</v>
      </c>
      <c r="AV759" s="300" t="b">
        <v>0</v>
      </c>
      <c r="AW759" s="300" t="s">
        <v>1370</v>
      </c>
      <c r="AX759" s="300">
        <v>0</v>
      </c>
      <c r="AY759" s="300" t="s">
        <v>1370</v>
      </c>
      <c r="AZ759" s="300">
        <v>0</v>
      </c>
      <c r="BA759" s="300" t="b">
        <v>0</v>
      </c>
      <c r="BB759" s="300" t="b">
        <v>1</v>
      </c>
      <c r="BC759"/>
      <c r="BD759"/>
      <c r="BE759"/>
      <c r="BF759"/>
      <c r="BG759"/>
      <c r="BH759"/>
      <c r="BI759"/>
      <c r="BJ759"/>
      <c r="BK759"/>
      <c r="BL759"/>
      <c r="BM759"/>
      <c r="BN759"/>
      <c r="BO759"/>
      <c r="BP759"/>
      <c r="BQ759"/>
    </row>
    <row r="760" spans="5:69" ht="16.5" hidden="1" x14ac:dyDescent="0.3">
      <c r="E760" s="300" t="s">
        <v>760</v>
      </c>
      <c r="F760" s="300" t="s">
        <v>651</v>
      </c>
      <c r="G760" s="300">
        <v>20190101</v>
      </c>
      <c r="H760" s="300">
        <v>2019</v>
      </c>
      <c r="I760" s="300">
        <v>52</v>
      </c>
      <c r="J760" s="300">
        <v>2019</v>
      </c>
      <c r="K760" s="300">
        <v>180</v>
      </c>
      <c r="L760" s="300" t="s">
        <v>872</v>
      </c>
      <c r="M760" s="300" t="s">
        <v>486</v>
      </c>
      <c r="N760" s="300" t="s">
        <v>660</v>
      </c>
      <c r="O760" s="300" t="s">
        <v>762</v>
      </c>
      <c r="P760" s="300">
        <v>384</v>
      </c>
      <c r="Q760" s="300" t="s">
        <v>786</v>
      </c>
      <c r="R760" s="300" t="s">
        <v>559</v>
      </c>
      <c r="S760" s="300">
        <v>0</v>
      </c>
      <c r="T760" s="300" t="s">
        <v>763</v>
      </c>
      <c r="U760" s="300" t="s">
        <v>764</v>
      </c>
      <c r="V760" s="300" t="s">
        <v>1123</v>
      </c>
      <c r="W760" s="300" t="s">
        <v>766</v>
      </c>
      <c r="X760" s="300" t="b">
        <v>1</v>
      </c>
      <c r="Y760" s="300">
        <v>310210</v>
      </c>
      <c r="Z760" s="300" t="s">
        <v>826</v>
      </c>
      <c r="AA760" s="300" t="s">
        <v>503</v>
      </c>
      <c r="AB760" s="300" t="s">
        <v>503</v>
      </c>
      <c r="AC760" s="300" t="s">
        <v>503</v>
      </c>
      <c r="AD760" s="300">
        <v>6</v>
      </c>
      <c r="AE760" s="300" t="b">
        <v>1</v>
      </c>
      <c r="AF760" s="300" t="s">
        <v>768</v>
      </c>
      <c r="AG760" s="300" t="s">
        <v>769</v>
      </c>
      <c r="AH760" s="300">
        <v>0</v>
      </c>
      <c r="AI760" s="300">
        <v>0</v>
      </c>
      <c r="AJ760" s="300" t="s">
        <v>770</v>
      </c>
      <c r="AK760" s="300">
        <v>8</v>
      </c>
      <c r="AL760" s="300" t="s">
        <v>814</v>
      </c>
      <c r="AM760" s="300">
        <v>102575</v>
      </c>
      <c r="AN760" s="300" t="b">
        <v>0</v>
      </c>
      <c r="AO760" s="300">
        <v>8</v>
      </c>
      <c r="AP760" s="300" t="s">
        <v>814</v>
      </c>
      <c r="AQ760" s="300">
        <v>102575</v>
      </c>
      <c r="AR760" s="300" t="b">
        <v>0</v>
      </c>
      <c r="AS760" s="300">
        <v>102575</v>
      </c>
      <c r="AT760" s="300" t="b">
        <v>0</v>
      </c>
      <c r="AU760" s="300">
        <v>0</v>
      </c>
      <c r="AV760" s="300" t="b">
        <v>0</v>
      </c>
      <c r="AW760" s="300" t="s">
        <v>1316</v>
      </c>
      <c r="AX760" s="300">
        <v>0</v>
      </c>
      <c r="AY760" s="300" t="s">
        <v>1316</v>
      </c>
      <c r="AZ760" s="300">
        <v>0</v>
      </c>
      <c r="BA760" s="300" t="b">
        <v>0</v>
      </c>
      <c r="BB760" s="300" t="b">
        <v>1</v>
      </c>
      <c r="BC760"/>
      <c r="BD760"/>
      <c r="BE760"/>
      <c r="BF760"/>
      <c r="BG760"/>
      <c r="BH760"/>
      <c r="BI760"/>
      <c r="BJ760"/>
      <c r="BK760"/>
      <c r="BL760"/>
      <c r="BM760"/>
      <c r="BN760"/>
      <c r="BO760"/>
      <c r="BP760"/>
      <c r="BQ760"/>
    </row>
    <row r="761" spans="5:69" ht="16.5" hidden="1" x14ac:dyDescent="0.3">
      <c r="E761" s="300" t="s">
        <v>760</v>
      </c>
      <c r="F761" s="300" t="s">
        <v>651</v>
      </c>
      <c r="G761" s="300">
        <v>20190101</v>
      </c>
      <c r="H761" s="300">
        <v>2019</v>
      </c>
      <c r="I761" s="300">
        <v>52</v>
      </c>
      <c r="J761" s="300">
        <v>2019</v>
      </c>
      <c r="K761" s="300">
        <v>180</v>
      </c>
      <c r="L761" s="300" t="s">
        <v>872</v>
      </c>
      <c r="M761" s="300" t="s">
        <v>486</v>
      </c>
      <c r="N761" s="300" t="s">
        <v>660</v>
      </c>
      <c r="O761" s="300" t="s">
        <v>762</v>
      </c>
      <c r="P761" s="300">
        <v>508</v>
      </c>
      <c r="Q761" s="300" t="s">
        <v>903</v>
      </c>
      <c r="R761" s="300" t="s">
        <v>443</v>
      </c>
      <c r="S761" s="300">
        <v>0</v>
      </c>
      <c r="T761" s="300" t="s">
        <v>763</v>
      </c>
      <c r="U761" s="300" t="s">
        <v>764</v>
      </c>
      <c r="V761" s="300" t="s">
        <v>1123</v>
      </c>
      <c r="W761" s="300" t="s">
        <v>766</v>
      </c>
      <c r="X761" s="300" t="b">
        <v>1</v>
      </c>
      <c r="Y761" s="300">
        <v>310210</v>
      </c>
      <c r="Z761" s="300" t="s">
        <v>826</v>
      </c>
      <c r="AA761" s="300" t="s">
        <v>503</v>
      </c>
      <c r="AB761" s="300" t="s">
        <v>503</v>
      </c>
      <c r="AC761" s="300" t="s">
        <v>503</v>
      </c>
      <c r="AD761" s="300">
        <v>6</v>
      </c>
      <c r="AE761" s="300" t="b">
        <v>1</v>
      </c>
      <c r="AF761" s="300" t="s">
        <v>768</v>
      </c>
      <c r="AG761" s="300" t="s">
        <v>769</v>
      </c>
      <c r="AH761" s="300">
        <v>0</v>
      </c>
      <c r="AI761" s="300">
        <v>0</v>
      </c>
      <c r="AJ761" s="300" t="s">
        <v>770</v>
      </c>
      <c r="AK761" s="300">
        <v>8</v>
      </c>
      <c r="AL761" s="300" t="s">
        <v>814</v>
      </c>
      <c r="AM761" s="300">
        <v>52000</v>
      </c>
      <c r="AN761" s="300" t="b">
        <v>0</v>
      </c>
      <c r="AO761" s="300">
        <v>8</v>
      </c>
      <c r="AP761" s="300" t="s">
        <v>814</v>
      </c>
      <c r="AQ761" s="300">
        <v>52000</v>
      </c>
      <c r="AR761" s="300" t="b">
        <v>0</v>
      </c>
      <c r="AS761" s="300">
        <v>52000</v>
      </c>
      <c r="AT761" s="300" t="b">
        <v>0</v>
      </c>
      <c r="AU761" s="300">
        <v>0</v>
      </c>
      <c r="AV761" s="300" t="b">
        <v>0</v>
      </c>
      <c r="AW761" s="300" t="s">
        <v>1395</v>
      </c>
      <c r="AX761" s="300">
        <v>0</v>
      </c>
      <c r="AY761" s="300" t="s">
        <v>1395</v>
      </c>
      <c r="AZ761" s="300">
        <v>0</v>
      </c>
      <c r="BA761" s="300" t="b">
        <v>0</v>
      </c>
      <c r="BB761" s="300" t="b">
        <v>1</v>
      </c>
      <c r="BC761"/>
      <c r="BD761"/>
      <c r="BE761"/>
      <c r="BF761"/>
      <c r="BG761"/>
      <c r="BH761"/>
      <c r="BI761"/>
      <c r="BJ761"/>
      <c r="BK761"/>
      <c r="BL761"/>
      <c r="BM761"/>
      <c r="BN761"/>
      <c r="BO761"/>
      <c r="BP761"/>
      <c r="BQ761"/>
    </row>
    <row r="762" spans="5:69" ht="16.5" hidden="1" x14ac:dyDescent="0.3">
      <c r="E762" s="300" t="s">
        <v>760</v>
      </c>
      <c r="F762" s="300" t="s">
        <v>651</v>
      </c>
      <c r="G762" s="300">
        <v>20190101</v>
      </c>
      <c r="H762" s="300">
        <v>2019</v>
      </c>
      <c r="I762" s="300">
        <v>52</v>
      </c>
      <c r="J762" s="300">
        <v>2019</v>
      </c>
      <c r="K762" s="300">
        <v>180</v>
      </c>
      <c r="L762" s="300" t="s">
        <v>872</v>
      </c>
      <c r="M762" s="300" t="s">
        <v>486</v>
      </c>
      <c r="N762" s="300" t="s">
        <v>660</v>
      </c>
      <c r="O762" s="300" t="s">
        <v>762</v>
      </c>
      <c r="P762" s="300">
        <v>643</v>
      </c>
      <c r="Q762" s="300" t="s">
        <v>793</v>
      </c>
      <c r="R762" s="300" t="s">
        <v>794</v>
      </c>
      <c r="S762" s="300">
        <v>0</v>
      </c>
      <c r="T762" s="300" t="s">
        <v>763</v>
      </c>
      <c r="U762" s="300" t="s">
        <v>764</v>
      </c>
      <c r="V762" s="300" t="s">
        <v>1123</v>
      </c>
      <c r="W762" s="300" t="s">
        <v>766</v>
      </c>
      <c r="X762" s="300" t="b">
        <v>1</v>
      </c>
      <c r="Y762" s="300">
        <v>310210</v>
      </c>
      <c r="Z762" s="300" t="s">
        <v>826</v>
      </c>
      <c r="AA762" s="300" t="s">
        <v>503</v>
      </c>
      <c r="AB762" s="300" t="s">
        <v>503</v>
      </c>
      <c r="AC762" s="300" t="s">
        <v>503</v>
      </c>
      <c r="AD762" s="300">
        <v>6</v>
      </c>
      <c r="AE762" s="300" t="b">
        <v>1</v>
      </c>
      <c r="AF762" s="300" t="s">
        <v>768</v>
      </c>
      <c r="AG762" s="300" t="s">
        <v>769</v>
      </c>
      <c r="AH762" s="300">
        <v>0</v>
      </c>
      <c r="AI762" s="300">
        <v>0</v>
      </c>
      <c r="AJ762" s="300" t="s">
        <v>770</v>
      </c>
      <c r="AK762" s="300">
        <v>8</v>
      </c>
      <c r="AL762" s="300" t="s">
        <v>814</v>
      </c>
      <c r="AM762" s="300">
        <v>3911614</v>
      </c>
      <c r="AN762" s="300" t="b">
        <v>0</v>
      </c>
      <c r="AO762" s="300">
        <v>8</v>
      </c>
      <c r="AP762" s="300" t="s">
        <v>814</v>
      </c>
      <c r="AQ762" s="300">
        <v>3911614</v>
      </c>
      <c r="AR762" s="300" t="b">
        <v>0</v>
      </c>
      <c r="AS762" s="300">
        <v>3911614</v>
      </c>
      <c r="AT762" s="300" t="b">
        <v>0</v>
      </c>
      <c r="AU762" s="300">
        <v>0</v>
      </c>
      <c r="AV762" s="300" t="b">
        <v>0</v>
      </c>
      <c r="AW762" s="300" t="s">
        <v>1396</v>
      </c>
      <c r="AX762" s="300">
        <v>0</v>
      </c>
      <c r="AY762" s="300" t="s">
        <v>1396</v>
      </c>
      <c r="AZ762" s="300">
        <v>0</v>
      </c>
      <c r="BA762" s="300" t="b">
        <v>0</v>
      </c>
      <c r="BB762" s="300" t="b">
        <v>1</v>
      </c>
      <c r="BC762"/>
      <c r="BD762"/>
      <c r="BE762"/>
      <c r="BF762"/>
      <c r="BG762"/>
      <c r="BH762"/>
      <c r="BI762"/>
      <c r="BJ762"/>
      <c r="BK762"/>
      <c r="BL762"/>
      <c r="BM762"/>
      <c r="BN762"/>
      <c r="BO762"/>
      <c r="BP762"/>
      <c r="BQ762"/>
    </row>
    <row r="763" spans="5:69" ht="16.5" hidden="1" x14ac:dyDescent="0.3">
      <c r="E763" s="300" t="s">
        <v>760</v>
      </c>
      <c r="F763" s="300" t="s">
        <v>651</v>
      </c>
      <c r="G763" s="300">
        <v>20190101</v>
      </c>
      <c r="H763" s="300">
        <v>2019</v>
      </c>
      <c r="I763" s="300">
        <v>52</v>
      </c>
      <c r="J763" s="300">
        <v>2019</v>
      </c>
      <c r="K763" s="300">
        <v>180</v>
      </c>
      <c r="L763" s="300" t="s">
        <v>872</v>
      </c>
      <c r="M763" s="300" t="s">
        <v>486</v>
      </c>
      <c r="N763" s="300" t="s">
        <v>660</v>
      </c>
      <c r="O763" s="300" t="s">
        <v>762</v>
      </c>
      <c r="P763" s="300">
        <v>682</v>
      </c>
      <c r="Q763" s="300" t="s">
        <v>1141</v>
      </c>
      <c r="R763" s="300" t="s">
        <v>1142</v>
      </c>
      <c r="S763" s="300">
        <v>0</v>
      </c>
      <c r="T763" s="300" t="s">
        <v>763</v>
      </c>
      <c r="U763" s="300" t="s">
        <v>764</v>
      </c>
      <c r="V763" s="300" t="s">
        <v>1123</v>
      </c>
      <c r="W763" s="300" t="s">
        <v>766</v>
      </c>
      <c r="X763" s="300" t="b">
        <v>1</v>
      </c>
      <c r="Y763" s="300">
        <v>310210</v>
      </c>
      <c r="Z763" s="300" t="s">
        <v>826</v>
      </c>
      <c r="AA763" s="300" t="s">
        <v>503</v>
      </c>
      <c r="AB763" s="300" t="s">
        <v>503</v>
      </c>
      <c r="AC763" s="300" t="s">
        <v>503</v>
      </c>
      <c r="AD763" s="300">
        <v>6</v>
      </c>
      <c r="AE763" s="300" t="b">
        <v>1</v>
      </c>
      <c r="AF763" s="300" t="s">
        <v>768</v>
      </c>
      <c r="AG763" s="300" t="s">
        <v>769</v>
      </c>
      <c r="AH763" s="300">
        <v>0</v>
      </c>
      <c r="AI763" s="300">
        <v>0</v>
      </c>
      <c r="AJ763" s="300" t="s">
        <v>770</v>
      </c>
      <c r="AK763" s="300">
        <v>8</v>
      </c>
      <c r="AL763" s="300" t="s">
        <v>814</v>
      </c>
      <c r="AM763" s="300">
        <v>165000</v>
      </c>
      <c r="AN763" s="300" t="b">
        <v>0</v>
      </c>
      <c r="AO763" s="300">
        <v>8</v>
      </c>
      <c r="AP763" s="300" t="s">
        <v>814</v>
      </c>
      <c r="AQ763" s="300">
        <v>165000</v>
      </c>
      <c r="AR763" s="300" t="b">
        <v>0</v>
      </c>
      <c r="AS763" s="300">
        <v>165000</v>
      </c>
      <c r="AT763" s="300" t="b">
        <v>0</v>
      </c>
      <c r="AU763" s="300">
        <v>0</v>
      </c>
      <c r="AV763" s="300" t="b">
        <v>0</v>
      </c>
      <c r="AW763" s="300" t="s">
        <v>1373</v>
      </c>
      <c r="AX763" s="300">
        <v>0</v>
      </c>
      <c r="AY763" s="300" t="s">
        <v>1373</v>
      </c>
      <c r="AZ763" s="300">
        <v>0</v>
      </c>
      <c r="BA763" s="300" t="b">
        <v>0</v>
      </c>
      <c r="BB763" s="300" t="b">
        <v>1</v>
      </c>
      <c r="BC763"/>
      <c r="BD763"/>
      <c r="BE763"/>
      <c r="BF763"/>
      <c r="BG763"/>
      <c r="BH763"/>
      <c r="BI763"/>
      <c r="BJ763"/>
      <c r="BK763"/>
      <c r="BL763"/>
      <c r="BM763"/>
      <c r="BN763"/>
      <c r="BO763"/>
      <c r="BP763"/>
      <c r="BQ763"/>
    </row>
    <row r="764" spans="5:69" ht="16.5" hidden="1" x14ac:dyDescent="0.3">
      <c r="E764" s="300" t="s">
        <v>760</v>
      </c>
      <c r="F764" s="300" t="s">
        <v>651</v>
      </c>
      <c r="G764" s="300">
        <v>20190101</v>
      </c>
      <c r="H764" s="300">
        <v>2019</v>
      </c>
      <c r="I764" s="300">
        <v>52</v>
      </c>
      <c r="J764" s="300">
        <v>2019</v>
      </c>
      <c r="K764" s="300">
        <v>180</v>
      </c>
      <c r="L764" s="300" t="s">
        <v>872</v>
      </c>
      <c r="M764" s="300" t="s">
        <v>486</v>
      </c>
      <c r="N764" s="300" t="s">
        <v>660</v>
      </c>
      <c r="O764" s="300" t="s">
        <v>762</v>
      </c>
      <c r="P764" s="300">
        <v>686</v>
      </c>
      <c r="Q764" s="300" t="s">
        <v>796</v>
      </c>
      <c r="R764" s="300" t="s">
        <v>438</v>
      </c>
      <c r="S764" s="300">
        <v>0</v>
      </c>
      <c r="T764" s="300" t="s">
        <v>763</v>
      </c>
      <c r="U764" s="300" t="s">
        <v>764</v>
      </c>
      <c r="V764" s="300" t="s">
        <v>1123</v>
      </c>
      <c r="W764" s="300" t="s">
        <v>766</v>
      </c>
      <c r="X764" s="300" t="b">
        <v>1</v>
      </c>
      <c r="Y764" s="300">
        <v>310210</v>
      </c>
      <c r="Z764" s="300" t="s">
        <v>826</v>
      </c>
      <c r="AA764" s="300" t="s">
        <v>503</v>
      </c>
      <c r="AB764" s="300" t="s">
        <v>503</v>
      </c>
      <c r="AC764" s="300" t="s">
        <v>503</v>
      </c>
      <c r="AD764" s="300">
        <v>6</v>
      </c>
      <c r="AE764" s="300" t="b">
        <v>1</v>
      </c>
      <c r="AF764" s="300" t="s">
        <v>768</v>
      </c>
      <c r="AG764" s="300" t="s">
        <v>769</v>
      </c>
      <c r="AH764" s="300">
        <v>0</v>
      </c>
      <c r="AI764" s="300">
        <v>0</v>
      </c>
      <c r="AJ764" s="300" t="s">
        <v>770</v>
      </c>
      <c r="AK764" s="300">
        <v>8</v>
      </c>
      <c r="AL764" s="300" t="s">
        <v>814</v>
      </c>
      <c r="AM764" s="300">
        <v>6770</v>
      </c>
      <c r="AN764" s="300" t="b">
        <v>0</v>
      </c>
      <c r="AO764" s="300">
        <v>8</v>
      </c>
      <c r="AP764" s="300" t="s">
        <v>814</v>
      </c>
      <c r="AQ764" s="300">
        <v>6770</v>
      </c>
      <c r="AR764" s="300" t="b">
        <v>0</v>
      </c>
      <c r="AS764" s="300">
        <v>6770</v>
      </c>
      <c r="AT764" s="300" t="b">
        <v>0</v>
      </c>
      <c r="AU764" s="300">
        <v>0</v>
      </c>
      <c r="AV764" s="300" t="b">
        <v>0</v>
      </c>
      <c r="AW764" s="300" t="s">
        <v>1324</v>
      </c>
      <c r="AX764" s="300">
        <v>0</v>
      </c>
      <c r="AY764" s="300" t="s">
        <v>1324</v>
      </c>
      <c r="AZ764" s="300">
        <v>0</v>
      </c>
      <c r="BA764" s="300" t="b">
        <v>0</v>
      </c>
      <c r="BB764" s="300" t="b">
        <v>1</v>
      </c>
      <c r="BC764"/>
      <c r="BD764"/>
      <c r="BE764"/>
      <c r="BF764"/>
      <c r="BG764"/>
      <c r="BH764"/>
      <c r="BI764"/>
      <c r="BJ764"/>
      <c r="BK764"/>
      <c r="BL764"/>
      <c r="BM764"/>
      <c r="BN764"/>
      <c r="BO764"/>
      <c r="BP764"/>
      <c r="BQ764"/>
    </row>
    <row r="765" spans="5:69" ht="16.5" hidden="1" x14ac:dyDescent="0.3">
      <c r="E765" s="300" t="s">
        <v>760</v>
      </c>
      <c r="F765" s="300" t="s">
        <v>651</v>
      </c>
      <c r="G765" s="300">
        <v>20190101</v>
      </c>
      <c r="H765" s="300">
        <v>2019</v>
      </c>
      <c r="I765" s="300">
        <v>52</v>
      </c>
      <c r="J765" s="300">
        <v>2019</v>
      </c>
      <c r="K765" s="300">
        <v>180</v>
      </c>
      <c r="L765" s="300" t="s">
        <v>872</v>
      </c>
      <c r="M765" s="300" t="s">
        <v>486</v>
      </c>
      <c r="N765" s="300" t="s">
        <v>660</v>
      </c>
      <c r="O765" s="300" t="s">
        <v>762</v>
      </c>
      <c r="P765" s="300">
        <v>699</v>
      </c>
      <c r="Q765" s="300" t="s">
        <v>798</v>
      </c>
      <c r="R765" s="300" t="s">
        <v>799</v>
      </c>
      <c r="S765" s="300">
        <v>0</v>
      </c>
      <c r="T765" s="300" t="s">
        <v>763</v>
      </c>
      <c r="U765" s="300" t="s">
        <v>764</v>
      </c>
      <c r="V765" s="300" t="s">
        <v>1123</v>
      </c>
      <c r="W765" s="300" t="s">
        <v>766</v>
      </c>
      <c r="X765" s="300" t="b">
        <v>1</v>
      </c>
      <c r="Y765" s="300">
        <v>310210</v>
      </c>
      <c r="Z765" s="300" t="s">
        <v>826</v>
      </c>
      <c r="AA765" s="300" t="s">
        <v>503</v>
      </c>
      <c r="AB765" s="300" t="s">
        <v>503</v>
      </c>
      <c r="AC765" s="300" t="s">
        <v>503</v>
      </c>
      <c r="AD765" s="300">
        <v>6</v>
      </c>
      <c r="AE765" s="300" t="b">
        <v>1</v>
      </c>
      <c r="AF765" s="300" t="s">
        <v>768</v>
      </c>
      <c r="AG765" s="300" t="s">
        <v>769</v>
      </c>
      <c r="AH765" s="300">
        <v>0</v>
      </c>
      <c r="AI765" s="300">
        <v>0</v>
      </c>
      <c r="AJ765" s="300" t="s">
        <v>770</v>
      </c>
      <c r="AK765" s="300">
        <v>8</v>
      </c>
      <c r="AL765" s="300" t="s">
        <v>814</v>
      </c>
      <c r="AM765" s="300">
        <v>118798</v>
      </c>
      <c r="AN765" s="300" t="b">
        <v>0</v>
      </c>
      <c r="AO765" s="300">
        <v>8</v>
      </c>
      <c r="AP765" s="300" t="s">
        <v>814</v>
      </c>
      <c r="AQ765" s="300">
        <v>118798</v>
      </c>
      <c r="AR765" s="300" t="b">
        <v>0</v>
      </c>
      <c r="AS765" s="300">
        <v>118798</v>
      </c>
      <c r="AT765" s="300" t="b">
        <v>0</v>
      </c>
      <c r="AU765" s="300">
        <v>0</v>
      </c>
      <c r="AV765" s="300" t="b">
        <v>0</v>
      </c>
      <c r="AW765" s="300" t="s">
        <v>1397</v>
      </c>
      <c r="AX765" s="300">
        <v>0</v>
      </c>
      <c r="AY765" s="300" t="s">
        <v>1397</v>
      </c>
      <c r="AZ765" s="300">
        <v>0</v>
      </c>
      <c r="BA765" s="300" t="b">
        <v>0</v>
      </c>
      <c r="BB765" s="300" t="b">
        <v>1</v>
      </c>
      <c r="BC765"/>
      <c r="BD765"/>
      <c r="BE765"/>
      <c r="BF765"/>
      <c r="BG765"/>
      <c r="BH765"/>
      <c r="BI765"/>
      <c r="BJ765"/>
      <c r="BK765"/>
      <c r="BL765"/>
      <c r="BM765"/>
      <c r="BN765"/>
      <c r="BO765"/>
      <c r="BP765"/>
      <c r="BQ765"/>
    </row>
    <row r="766" spans="5:69" ht="16.5" hidden="1" x14ac:dyDescent="0.3">
      <c r="E766" s="300" t="s">
        <v>760</v>
      </c>
      <c r="F766" s="300" t="s">
        <v>651</v>
      </c>
      <c r="G766" s="300">
        <v>20190101</v>
      </c>
      <c r="H766" s="300">
        <v>2019</v>
      </c>
      <c r="I766" s="300">
        <v>52</v>
      </c>
      <c r="J766" s="300">
        <v>2019</v>
      </c>
      <c r="K766" s="300">
        <v>180</v>
      </c>
      <c r="L766" s="300" t="s">
        <v>872</v>
      </c>
      <c r="M766" s="300" t="s">
        <v>486</v>
      </c>
      <c r="N766" s="300" t="s">
        <v>660</v>
      </c>
      <c r="O766" s="300" t="s">
        <v>762</v>
      </c>
      <c r="P766" s="300">
        <v>710</v>
      </c>
      <c r="Q766" s="300" t="s">
        <v>917</v>
      </c>
      <c r="R766" s="300" t="s">
        <v>425</v>
      </c>
      <c r="S766" s="300">
        <v>0</v>
      </c>
      <c r="T766" s="300" t="s">
        <v>763</v>
      </c>
      <c r="U766" s="300" t="s">
        <v>764</v>
      </c>
      <c r="V766" s="300" t="s">
        <v>1123</v>
      </c>
      <c r="W766" s="300" t="s">
        <v>766</v>
      </c>
      <c r="X766" s="300" t="b">
        <v>1</v>
      </c>
      <c r="Y766" s="300">
        <v>310210</v>
      </c>
      <c r="Z766" s="300" t="s">
        <v>826</v>
      </c>
      <c r="AA766" s="300" t="s">
        <v>503</v>
      </c>
      <c r="AB766" s="300" t="s">
        <v>503</v>
      </c>
      <c r="AC766" s="300" t="s">
        <v>503</v>
      </c>
      <c r="AD766" s="300">
        <v>6</v>
      </c>
      <c r="AE766" s="300" t="b">
        <v>1</v>
      </c>
      <c r="AF766" s="300" t="s">
        <v>768</v>
      </c>
      <c r="AG766" s="300" t="s">
        <v>769</v>
      </c>
      <c r="AH766" s="300">
        <v>0</v>
      </c>
      <c r="AI766" s="300">
        <v>0</v>
      </c>
      <c r="AJ766" s="300" t="s">
        <v>770</v>
      </c>
      <c r="AK766" s="300">
        <v>8</v>
      </c>
      <c r="AL766" s="300" t="s">
        <v>814</v>
      </c>
      <c r="AM766" s="300">
        <v>2463698</v>
      </c>
      <c r="AN766" s="300" t="b">
        <v>0</v>
      </c>
      <c r="AO766" s="300">
        <v>8</v>
      </c>
      <c r="AP766" s="300" t="s">
        <v>814</v>
      </c>
      <c r="AQ766" s="300">
        <v>2463698</v>
      </c>
      <c r="AR766" s="300" t="b">
        <v>0</v>
      </c>
      <c r="AS766" s="300">
        <v>2463698</v>
      </c>
      <c r="AT766" s="300" t="b">
        <v>0</v>
      </c>
      <c r="AU766" s="300">
        <v>0</v>
      </c>
      <c r="AV766" s="300" t="b">
        <v>0</v>
      </c>
      <c r="AW766" s="300" t="s">
        <v>1398</v>
      </c>
      <c r="AX766" s="300">
        <v>0</v>
      </c>
      <c r="AY766" s="300" t="s">
        <v>1398</v>
      </c>
      <c r="AZ766" s="300">
        <v>0</v>
      </c>
      <c r="BA766" s="300" t="b">
        <v>0</v>
      </c>
      <c r="BB766" s="300" t="b">
        <v>1</v>
      </c>
      <c r="BC766"/>
      <c r="BD766"/>
      <c r="BE766"/>
      <c r="BF766"/>
      <c r="BG766"/>
      <c r="BH766"/>
      <c r="BI766"/>
      <c r="BJ766"/>
      <c r="BK766"/>
      <c r="BL766"/>
      <c r="BM766"/>
      <c r="BN766"/>
      <c r="BO766"/>
      <c r="BP766"/>
      <c r="BQ766"/>
    </row>
    <row r="767" spans="5:69" ht="16.5" hidden="1" x14ac:dyDescent="0.3">
      <c r="E767" s="300" t="s">
        <v>760</v>
      </c>
      <c r="F767" s="300" t="s">
        <v>651</v>
      </c>
      <c r="G767" s="300">
        <v>20190101</v>
      </c>
      <c r="H767" s="300">
        <v>2019</v>
      </c>
      <c r="I767" s="300">
        <v>52</v>
      </c>
      <c r="J767" s="300">
        <v>2019</v>
      </c>
      <c r="K767" s="300">
        <v>180</v>
      </c>
      <c r="L767" s="300" t="s">
        <v>872</v>
      </c>
      <c r="M767" s="300" t="s">
        <v>486</v>
      </c>
      <c r="N767" s="300" t="s">
        <v>660</v>
      </c>
      <c r="O767" s="300" t="s">
        <v>762</v>
      </c>
      <c r="P767" s="300">
        <v>784</v>
      </c>
      <c r="Q767" s="300" t="s">
        <v>924</v>
      </c>
      <c r="R767" s="300" t="s">
        <v>925</v>
      </c>
      <c r="S767" s="300">
        <v>0</v>
      </c>
      <c r="T767" s="300" t="s">
        <v>763</v>
      </c>
      <c r="U767" s="300" t="s">
        <v>764</v>
      </c>
      <c r="V767" s="300" t="s">
        <v>1123</v>
      </c>
      <c r="W767" s="300" t="s">
        <v>766</v>
      </c>
      <c r="X767" s="300" t="b">
        <v>1</v>
      </c>
      <c r="Y767" s="300">
        <v>310210</v>
      </c>
      <c r="Z767" s="300" t="s">
        <v>826</v>
      </c>
      <c r="AA767" s="300" t="s">
        <v>503</v>
      </c>
      <c r="AB767" s="300" t="s">
        <v>503</v>
      </c>
      <c r="AC767" s="300" t="s">
        <v>503</v>
      </c>
      <c r="AD767" s="300">
        <v>6</v>
      </c>
      <c r="AE767" s="300" t="b">
        <v>1</v>
      </c>
      <c r="AF767" s="300" t="s">
        <v>768</v>
      </c>
      <c r="AG767" s="300" t="s">
        <v>769</v>
      </c>
      <c r="AH767" s="300">
        <v>0</v>
      </c>
      <c r="AI767" s="300">
        <v>0</v>
      </c>
      <c r="AJ767" s="300" t="s">
        <v>770</v>
      </c>
      <c r="AK767" s="300">
        <v>8</v>
      </c>
      <c r="AL767" s="300" t="s">
        <v>814</v>
      </c>
      <c r="AM767" s="300">
        <v>61452</v>
      </c>
      <c r="AN767" s="300" t="b">
        <v>0</v>
      </c>
      <c r="AO767" s="300">
        <v>8</v>
      </c>
      <c r="AP767" s="300" t="s">
        <v>814</v>
      </c>
      <c r="AQ767" s="300">
        <v>61452</v>
      </c>
      <c r="AR767" s="300" t="b">
        <v>0</v>
      </c>
      <c r="AS767" s="300">
        <v>61452</v>
      </c>
      <c r="AT767" s="300" t="b">
        <v>0</v>
      </c>
      <c r="AU767" s="300">
        <v>0</v>
      </c>
      <c r="AV767" s="300" t="b">
        <v>0</v>
      </c>
      <c r="AW767" s="300" t="s">
        <v>1332</v>
      </c>
      <c r="AX767" s="300">
        <v>0</v>
      </c>
      <c r="AY767" s="300" t="s">
        <v>1332</v>
      </c>
      <c r="AZ767" s="300">
        <v>0</v>
      </c>
      <c r="BA767" s="300" t="b">
        <v>0</v>
      </c>
      <c r="BB767" s="300" t="b">
        <v>1</v>
      </c>
      <c r="BC767"/>
      <c r="BD767"/>
      <c r="BE767"/>
      <c r="BF767"/>
      <c r="BG767"/>
      <c r="BH767"/>
      <c r="BI767"/>
      <c r="BJ767"/>
      <c r="BK767"/>
      <c r="BL767"/>
      <c r="BM767"/>
      <c r="BN767"/>
      <c r="BO767"/>
      <c r="BP767"/>
      <c r="BQ767"/>
    </row>
    <row r="768" spans="5:69" ht="16.5" hidden="1" x14ac:dyDescent="0.3">
      <c r="E768" s="300" t="s">
        <v>760</v>
      </c>
      <c r="F768" s="300" t="s">
        <v>651</v>
      </c>
      <c r="G768" s="300">
        <v>20190101</v>
      </c>
      <c r="H768" s="300">
        <v>2019</v>
      </c>
      <c r="I768" s="300">
        <v>52</v>
      </c>
      <c r="J768" s="300">
        <v>2019</v>
      </c>
      <c r="K768" s="300">
        <v>180</v>
      </c>
      <c r="L768" s="300" t="s">
        <v>872</v>
      </c>
      <c r="M768" s="300" t="s">
        <v>486</v>
      </c>
      <c r="N768" s="300" t="s">
        <v>660</v>
      </c>
      <c r="O768" s="300" t="s">
        <v>762</v>
      </c>
      <c r="P768" s="300">
        <v>894</v>
      </c>
      <c r="Q768" s="300" t="s">
        <v>943</v>
      </c>
      <c r="R768" s="300" t="s">
        <v>431</v>
      </c>
      <c r="S768" s="300">
        <v>0</v>
      </c>
      <c r="T768" s="300" t="s">
        <v>763</v>
      </c>
      <c r="U768" s="300" t="s">
        <v>764</v>
      </c>
      <c r="V768" s="300" t="s">
        <v>1123</v>
      </c>
      <c r="W768" s="300" t="s">
        <v>766</v>
      </c>
      <c r="X768" s="300" t="b">
        <v>1</v>
      </c>
      <c r="Y768" s="300">
        <v>310210</v>
      </c>
      <c r="Z768" s="300" t="s">
        <v>826</v>
      </c>
      <c r="AA768" s="300" t="s">
        <v>503</v>
      </c>
      <c r="AB768" s="300" t="s">
        <v>503</v>
      </c>
      <c r="AC768" s="300" t="s">
        <v>503</v>
      </c>
      <c r="AD768" s="300">
        <v>6</v>
      </c>
      <c r="AE768" s="300" t="b">
        <v>1</v>
      </c>
      <c r="AF768" s="300" t="s">
        <v>768</v>
      </c>
      <c r="AG768" s="300" t="s">
        <v>769</v>
      </c>
      <c r="AH768" s="300">
        <v>0</v>
      </c>
      <c r="AI768" s="300">
        <v>0</v>
      </c>
      <c r="AJ768" s="300" t="s">
        <v>770</v>
      </c>
      <c r="AK768" s="300">
        <v>8</v>
      </c>
      <c r="AL768" s="300" t="s">
        <v>814</v>
      </c>
      <c r="AM768" s="300">
        <v>156500</v>
      </c>
      <c r="AN768" s="300" t="b">
        <v>0</v>
      </c>
      <c r="AO768" s="300">
        <v>8</v>
      </c>
      <c r="AP768" s="300" t="s">
        <v>814</v>
      </c>
      <c r="AQ768" s="300">
        <v>156500</v>
      </c>
      <c r="AR768" s="300" t="b">
        <v>0</v>
      </c>
      <c r="AS768" s="300">
        <v>156500</v>
      </c>
      <c r="AT768" s="300" t="b">
        <v>0</v>
      </c>
      <c r="AU768" s="300">
        <v>0</v>
      </c>
      <c r="AV768" s="300" t="b">
        <v>0</v>
      </c>
      <c r="AW768" s="300" t="s">
        <v>1399</v>
      </c>
      <c r="AX768" s="300">
        <v>0</v>
      </c>
      <c r="AY768" s="300" t="s">
        <v>1399</v>
      </c>
      <c r="AZ768" s="300">
        <v>0</v>
      </c>
      <c r="BA768" s="300" t="b">
        <v>0</v>
      </c>
      <c r="BB768" s="300" t="b">
        <v>1</v>
      </c>
      <c r="BC768"/>
      <c r="BD768"/>
      <c r="BE768"/>
      <c r="BF768"/>
      <c r="BG768"/>
      <c r="BH768"/>
      <c r="BI768"/>
      <c r="BJ768"/>
      <c r="BK768"/>
      <c r="BL768"/>
      <c r="BM768"/>
      <c r="BN768"/>
      <c r="BO768"/>
      <c r="BP768"/>
      <c r="BQ768"/>
    </row>
    <row r="769" spans="5:69" ht="16.5" hidden="1" x14ac:dyDescent="0.3">
      <c r="E769" s="300" t="s">
        <v>760</v>
      </c>
      <c r="F769" s="300" t="s">
        <v>651</v>
      </c>
      <c r="G769" s="300">
        <v>20190101</v>
      </c>
      <c r="H769" s="300">
        <v>2019</v>
      </c>
      <c r="I769" s="300">
        <v>52</v>
      </c>
      <c r="J769" s="300">
        <v>2019</v>
      </c>
      <c r="K769" s="300">
        <v>562</v>
      </c>
      <c r="L769" s="300" t="s">
        <v>761</v>
      </c>
      <c r="M769" s="300" t="s">
        <v>451</v>
      </c>
      <c r="N769" s="300" t="s">
        <v>660</v>
      </c>
      <c r="O769" s="300" t="s">
        <v>762</v>
      </c>
      <c r="P769" s="300">
        <v>0</v>
      </c>
      <c r="Q769" s="300" t="s">
        <v>763</v>
      </c>
      <c r="R769" s="300" t="s">
        <v>764</v>
      </c>
      <c r="S769" s="300">
        <v>0</v>
      </c>
      <c r="T769" s="300" t="s">
        <v>763</v>
      </c>
      <c r="U769" s="300" t="s">
        <v>764</v>
      </c>
      <c r="V769" s="300" t="s">
        <v>873</v>
      </c>
      <c r="W769" s="300" t="s">
        <v>766</v>
      </c>
      <c r="X769" s="300" t="b">
        <v>1</v>
      </c>
      <c r="Y769" s="300">
        <v>310210</v>
      </c>
      <c r="Z769" s="300" t="s">
        <v>826</v>
      </c>
      <c r="AA769" s="300" t="s">
        <v>503</v>
      </c>
      <c r="AB769" s="300" t="s">
        <v>503</v>
      </c>
      <c r="AC769" s="300" t="s">
        <v>503</v>
      </c>
      <c r="AD769" s="300">
        <v>6</v>
      </c>
      <c r="AE769" s="300" t="b">
        <v>1</v>
      </c>
      <c r="AF769" s="300" t="s">
        <v>768</v>
      </c>
      <c r="AG769" s="300" t="s">
        <v>769</v>
      </c>
      <c r="AH769" s="300">
        <v>0</v>
      </c>
      <c r="AI769" s="300">
        <v>0</v>
      </c>
      <c r="AJ769" s="300" t="s">
        <v>770</v>
      </c>
      <c r="AK769" s="300">
        <v>8</v>
      </c>
      <c r="AL769" s="300" t="s">
        <v>814</v>
      </c>
      <c r="AM769" s="300" t="s">
        <v>1400</v>
      </c>
      <c r="AN769" s="300" t="b">
        <v>1</v>
      </c>
      <c r="AO769" s="300">
        <v>-1</v>
      </c>
      <c r="AP769" s="300" t="s">
        <v>771</v>
      </c>
      <c r="AQ769" s="300">
        <v>0</v>
      </c>
      <c r="AR769" s="300" t="b">
        <v>0</v>
      </c>
      <c r="AS769" s="300" t="s">
        <v>1400</v>
      </c>
      <c r="AT769" s="300" t="b">
        <v>1</v>
      </c>
      <c r="AU769" s="300">
        <v>0</v>
      </c>
      <c r="AV769" s="300" t="b">
        <v>0</v>
      </c>
      <c r="AW769" s="300" t="s">
        <v>1401</v>
      </c>
      <c r="AX769" s="300">
        <v>0</v>
      </c>
      <c r="AY769" s="300" t="s">
        <v>1401</v>
      </c>
      <c r="AZ769" s="300">
        <v>6</v>
      </c>
      <c r="BA769" s="300" t="b">
        <v>0</v>
      </c>
      <c r="BB769" s="300" t="b">
        <v>1</v>
      </c>
      <c r="BC769"/>
      <c r="BD769"/>
      <c r="BE769"/>
      <c r="BF769"/>
      <c r="BG769"/>
      <c r="BH769"/>
      <c r="BI769"/>
      <c r="BJ769"/>
      <c r="BK769"/>
      <c r="BL769"/>
      <c r="BM769"/>
      <c r="BN769"/>
      <c r="BO769"/>
      <c r="BP769"/>
      <c r="BQ769"/>
    </row>
    <row r="770" spans="5:69" ht="16.5" hidden="1" x14ac:dyDescent="0.3">
      <c r="E770" s="300" t="s">
        <v>760</v>
      </c>
      <c r="F770" s="300" t="s">
        <v>651</v>
      </c>
      <c r="G770" s="300">
        <v>20190101</v>
      </c>
      <c r="H770" s="300">
        <v>2019</v>
      </c>
      <c r="I770" s="300">
        <v>52</v>
      </c>
      <c r="J770" s="300">
        <v>2019</v>
      </c>
      <c r="K770" s="300">
        <v>562</v>
      </c>
      <c r="L770" s="300" t="s">
        <v>761</v>
      </c>
      <c r="M770" s="300" t="s">
        <v>451</v>
      </c>
      <c r="N770" s="300" t="s">
        <v>660</v>
      </c>
      <c r="O770" s="300" t="s">
        <v>762</v>
      </c>
      <c r="P770" s="300">
        <v>566</v>
      </c>
      <c r="Q770" s="300" t="s">
        <v>791</v>
      </c>
      <c r="R770" s="300" t="s">
        <v>434</v>
      </c>
      <c r="S770" s="300">
        <v>0</v>
      </c>
      <c r="T770" s="300" t="s">
        <v>763</v>
      </c>
      <c r="U770" s="300" t="s">
        <v>764</v>
      </c>
      <c r="V770" s="300" t="s">
        <v>873</v>
      </c>
      <c r="W770" s="300" t="s">
        <v>766</v>
      </c>
      <c r="X770" s="300" t="b">
        <v>1</v>
      </c>
      <c r="Y770" s="300">
        <v>310210</v>
      </c>
      <c r="Z770" s="300" t="s">
        <v>826</v>
      </c>
      <c r="AA770" s="300" t="s">
        <v>503</v>
      </c>
      <c r="AB770" s="300" t="s">
        <v>503</v>
      </c>
      <c r="AC770" s="300" t="s">
        <v>503</v>
      </c>
      <c r="AD770" s="300">
        <v>6</v>
      </c>
      <c r="AE770" s="300" t="b">
        <v>1</v>
      </c>
      <c r="AF770" s="300" t="s">
        <v>768</v>
      </c>
      <c r="AG770" s="300" t="s">
        <v>769</v>
      </c>
      <c r="AH770" s="300">
        <v>0</v>
      </c>
      <c r="AI770" s="300">
        <v>0</v>
      </c>
      <c r="AJ770" s="300" t="s">
        <v>770</v>
      </c>
      <c r="AK770" s="300">
        <v>8</v>
      </c>
      <c r="AL770" s="300" t="s">
        <v>814</v>
      </c>
      <c r="AM770" s="300" t="s">
        <v>1402</v>
      </c>
      <c r="AN770" s="300" t="b">
        <v>1</v>
      </c>
      <c r="AO770" s="300">
        <v>-1</v>
      </c>
      <c r="AP770" s="300" t="s">
        <v>771</v>
      </c>
      <c r="AQ770" s="300">
        <v>0</v>
      </c>
      <c r="AR770" s="300" t="b">
        <v>0</v>
      </c>
      <c r="AS770" s="300" t="s">
        <v>1402</v>
      </c>
      <c r="AT770" s="300" t="b">
        <v>1</v>
      </c>
      <c r="AU770" s="300">
        <v>0</v>
      </c>
      <c r="AV770" s="300" t="b">
        <v>0</v>
      </c>
      <c r="AW770" s="300" t="s">
        <v>1403</v>
      </c>
      <c r="AX770" s="300">
        <v>0</v>
      </c>
      <c r="AY770" s="300" t="s">
        <v>1403</v>
      </c>
      <c r="AZ770" s="300">
        <v>6</v>
      </c>
      <c r="BA770" s="300" t="b">
        <v>1</v>
      </c>
      <c r="BB770" s="300" t="b">
        <v>0</v>
      </c>
      <c r="BC770"/>
      <c r="BD770"/>
      <c r="BE770"/>
      <c r="BF770"/>
      <c r="BG770"/>
      <c r="BH770"/>
      <c r="BI770"/>
      <c r="BJ770"/>
      <c r="BK770"/>
      <c r="BL770"/>
      <c r="BM770"/>
      <c r="BN770"/>
      <c r="BO770"/>
      <c r="BP770"/>
      <c r="BQ770"/>
    </row>
    <row r="771" spans="5:69" ht="16.5" hidden="1" x14ac:dyDescent="0.3">
      <c r="E771" s="300" t="s">
        <v>760</v>
      </c>
      <c r="F771" s="300" t="s">
        <v>651</v>
      </c>
      <c r="G771" s="300">
        <v>20190101</v>
      </c>
      <c r="H771" s="300">
        <v>2019</v>
      </c>
      <c r="I771" s="300">
        <v>52</v>
      </c>
      <c r="J771" s="300">
        <v>2019</v>
      </c>
      <c r="K771" s="300">
        <v>562</v>
      </c>
      <c r="L771" s="300" t="s">
        <v>761</v>
      </c>
      <c r="M771" s="300" t="s">
        <v>451</v>
      </c>
      <c r="N771" s="300" t="s">
        <v>660</v>
      </c>
      <c r="O771" s="300" t="s">
        <v>762</v>
      </c>
      <c r="P771" s="300">
        <v>804</v>
      </c>
      <c r="Q771" s="300" t="s">
        <v>932</v>
      </c>
      <c r="R771" s="300" t="s">
        <v>933</v>
      </c>
      <c r="S771" s="300">
        <v>0</v>
      </c>
      <c r="T771" s="300" t="s">
        <v>763</v>
      </c>
      <c r="U771" s="300" t="s">
        <v>764</v>
      </c>
      <c r="V771" s="300" t="s">
        <v>873</v>
      </c>
      <c r="W771" s="300" t="s">
        <v>766</v>
      </c>
      <c r="X771" s="300" t="b">
        <v>1</v>
      </c>
      <c r="Y771" s="300">
        <v>310210</v>
      </c>
      <c r="Z771" s="300" t="s">
        <v>826</v>
      </c>
      <c r="AA771" s="300" t="s">
        <v>503</v>
      </c>
      <c r="AB771" s="300" t="s">
        <v>503</v>
      </c>
      <c r="AC771" s="300" t="s">
        <v>503</v>
      </c>
      <c r="AD771" s="300">
        <v>6</v>
      </c>
      <c r="AE771" s="300" t="b">
        <v>1</v>
      </c>
      <c r="AF771" s="300" t="s">
        <v>768</v>
      </c>
      <c r="AG771" s="300" t="s">
        <v>769</v>
      </c>
      <c r="AH771" s="300">
        <v>0</v>
      </c>
      <c r="AI771" s="300">
        <v>0</v>
      </c>
      <c r="AJ771" s="300" t="s">
        <v>770</v>
      </c>
      <c r="AK771" s="300">
        <v>8</v>
      </c>
      <c r="AL771" s="300" t="s">
        <v>814</v>
      </c>
      <c r="AM771" s="300" t="s">
        <v>1390</v>
      </c>
      <c r="AN771" s="300" t="b">
        <v>1</v>
      </c>
      <c r="AO771" s="300">
        <v>-1</v>
      </c>
      <c r="AP771" s="300" t="s">
        <v>771</v>
      </c>
      <c r="AQ771" s="300">
        <v>0</v>
      </c>
      <c r="AR771" s="300" t="b">
        <v>0</v>
      </c>
      <c r="AS771" s="300" t="s">
        <v>1390</v>
      </c>
      <c r="AT771" s="300" t="b">
        <v>1</v>
      </c>
      <c r="AU771" s="300">
        <v>0</v>
      </c>
      <c r="AV771" s="300" t="b">
        <v>0</v>
      </c>
      <c r="AW771" s="300" t="s">
        <v>1355</v>
      </c>
      <c r="AX771" s="300">
        <v>0</v>
      </c>
      <c r="AY771" s="300" t="s">
        <v>1355</v>
      </c>
      <c r="AZ771" s="300">
        <v>6</v>
      </c>
      <c r="BA771" s="300" t="b">
        <v>1</v>
      </c>
      <c r="BB771" s="300" t="b">
        <v>0</v>
      </c>
      <c r="BC771"/>
      <c r="BD771"/>
      <c r="BE771"/>
      <c r="BF771"/>
      <c r="BG771"/>
      <c r="BH771"/>
      <c r="BI771"/>
      <c r="BJ771"/>
      <c r="BK771"/>
      <c r="BL771"/>
      <c r="BM771"/>
      <c r="BN771"/>
      <c r="BO771"/>
      <c r="BP771"/>
      <c r="BQ771"/>
    </row>
    <row r="772" spans="5:69" ht="16.5" hidden="1" x14ac:dyDescent="0.3">
      <c r="E772" s="300" t="s">
        <v>760</v>
      </c>
      <c r="F772" s="300" t="s">
        <v>651</v>
      </c>
      <c r="G772" s="300">
        <v>20190101</v>
      </c>
      <c r="H772" s="300">
        <v>2019</v>
      </c>
      <c r="I772" s="300">
        <v>52</v>
      </c>
      <c r="J772" s="300">
        <v>2019</v>
      </c>
      <c r="K772" s="300">
        <v>562</v>
      </c>
      <c r="L772" s="300" t="s">
        <v>761</v>
      </c>
      <c r="M772" s="300" t="s">
        <v>451</v>
      </c>
      <c r="N772" s="300" t="s">
        <v>660</v>
      </c>
      <c r="O772" s="300" t="s">
        <v>762</v>
      </c>
      <c r="P772" s="300">
        <v>854</v>
      </c>
      <c r="Q772" s="300" t="s">
        <v>811</v>
      </c>
      <c r="R772" s="300" t="s">
        <v>437</v>
      </c>
      <c r="S772" s="300">
        <v>0</v>
      </c>
      <c r="T772" s="300" t="s">
        <v>763</v>
      </c>
      <c r="U772" s="300" t="s">
        <v>764</v>
      </c>
      <c r="V772" s="300" t="s">
        <v>873</v>
      </c>
      <c r="W772" s="300" t="s">
        <v>766</v>
      </c>
      <c r="X772" s="300" t="b">
        <v>1</v>
      </c>
      <c r="Y772" s="300">
        <v>310210</v>
      </c>
      <c r="Z772" s="300" t="s">
        <v>826</v>
      </c>
      <c r="AA772" s="300" t="s">
        <v>503</v>
      </c>
      <c r="AB772" s="300" t="s">
        <v>503</v>
      </c>
      <c r="AC772" s="300" t="s">
        <v>503</v>
      </c>
      <c r="AD772" s="300">
        <v>6</v>
      </c>
      <c r="AE772" s="300" t="b">
        <v>1</v>
      </c>
      <c r="AF772" s="300" t="s">
        <v>768</v>
      </c>
      <c r="AG772" s="300" t="s">
        <v>769</v>
      </c>
      <c r="AH772" s="300">
        <v>0</v>
      </c>
      <c r="AI772" s="300">
        <v>0</v>
      </c>
      <c r="AJ772" s="300" t="s">
        <v>770</v>
      </c>
      <c r="AK772" s="300">
        <v>8</v>
      </c>
      <c r="AL772" s="300" t="s">
        <v>814</v>
      </c>
      <c r="AM772" s="300" t="s">
        <v>1404</v>
      </c>
      <c r="AN772" s="300" t="b">
        <v>1</v>
      </c>
      <c r="AO772" s="300">
        <v>-1</v>
      </c>
      <c r="AP772" s="300" t="s">
        <v>771</v>
      </c>
      <c r="AQ772" s="300">
        <v>0</v>
      </c>
      <c r="AR772" s="300" t="b">
        <v>0</v>
      </c>
      <c r="AS772" s="300" t="s">
        <v>1404</v>
      </c>
      <c r="AT772" s="300" t="b">
        <v>1</v>
      </c>
      <c r="AU772" s="300">
        <v>0</v>
      </c>
      <c r="AV772" s="300" t="b">
        <v>0</v>
      </c>
      <c r="AW772" s="300" t="s">
        <v>1405</v>
      </c>
      <c r="AX772" s="300">
        <v>0</v>
      </c>
      <c r="AY772" s="300" t="s">
        <v>1405</v>
      </c>
      <c r="AZ772" s="300">
        <v>6</v>
      </c>
      <c r="BA772" s="300" t="b">
        <v>1</v>
      </c>
      <c r="BB772" s="300" t="b">
        <v>0</v>
      </c>
      <c r="BC772"/>
      <c r="BD772"/>
      <c r="BE772"/>
      <c r="BF772"/>
      <c r="BG772"/>
      <c r="BH772"/>
      <c r="BI772"/>
      <c r="BJ772"/>
      <c r="BK772"/>
      <c r="BL772"/>
      <c r="BM772"/>
      <c r="BN772"/>
      <c r="BO772"/>
      <c r="BP772"/>
      <c r="BQ772"/>
    </row>
    <row r="773" spans="5:69" ht="16.5" hidden="1" x14ac:dyDescent="0.3">
      <c r="E773" s="300" t="s">
        <v>760</v>
      </c>
      <c r="F773" s="300" t="s">
        <v>651</v>
      </c>
      <c r="G773" s="300">
        <v>20190101</v>
      </c>
      <c r="H773" s="300">
        <v>2019</v>
      </c>
      <c r="I773" s="300">
        <v>52</v>
      </c>
      <c r="J773" s="300">
        <v>2019</v>
      </c>
      <c r="K773" s="300">
        <v>180</v>
      </c>
      <c r="L773" s="300" t="s">
        <v>872</v>
      </c>
      <c r="M773" s="300" t="s">
        <v>486</v>
      </c>
      <c r="N773" s="300" t="s">
        <v>660</v>
      </c>
      <c r="O773" s="300" t="s">
        <v>762</v>
      </c>
      <c r="P773" s="300">
        <v>0</v>
      </c>
      <c r="Q773" s="300" t="s">
        <v>763</v>
      </c>
      <c r="R773" s="300" t="s">
        <v>764</v>
      </c>
      <c r="S773" s="300">
        <v>0</v>
      </c>
      <c r="T773" s="300" t="s">
        <v>763</v>
      </c>
      <c r="U773" s="300" t="s">
        <v>764</v>
      </c>
      <c r="V773" s="300" t="s">
        <v>1123</v>
      </c>
      <c r="W773" s="300" t="s">
        <v>766</v>
      </c>
      <c r="X773" s="300" t="b">
        <v>1</v>
      </c>
      <c r="Y773" s="300">
        <v>310221</v>
      </c>
      <c r="Z773" s="300" t="s">
        <v>1014</v>
      </c>
      <c r="AA773" s="300" t="s">
        <v>511</v>
      </c>
      <c r="AB773" s="300" t="s">
        <v>508</v>
      </c>
      <c r="AC773" s="300" t="s">
        <v>508</v>
      </c>
      <c r="AD773" s="300">
        <v>6</v>
      </c>
      <c r="AE773" s="300" t="b">
        <v>1</v>
      </c>
      <c r="AF773" s="300" t="s">
        <v>768</v>
      </c>
      <c r="AG773" s="300" t="s">
        <v>769</v>
      </c>
      <c r="AH773" s="300">
        <v>0</v>
      </c>
      <c r="AI773" s="300">
        <v>0</v>
      </c>
      <c r="AJ773" s="300" t="s">
        <v>770</v>
      </c>
      <c r="AK773" s="300">
        <v>8</v>
      </c>
      <c r="AL773" s="300" t="s">
        <v>814</v>
      </c>
      <c r="AM773" s="300">
        <v>269541</v>
      </c>
      <c r="AN773" s="300" t="b">
        <v>0</v>
      </c>
      <c r="AO773" s="300">
        <v>8</v>
      </c>
      <c r="AP773" s="300" t="s">
        <v>814</v>
      </c>
      <c r="AQ773" s="300">
        <v>269541</v>
      </c>
      <c r="AR773" s="300" t="b">
        <v>0</v>
      </c>
      <c r="AS773" s="300">
        <v>269541</v>
      </c>
      <c r="AT773" s="300" t="b">
        <v>0</v>
      </c>
      <c r="AU773" s="300">
        <v>0</v>
      </c>
      <c r="AV773" s="300" t="b">
        <v>0</v>
      </c>
      <c r="AW773" s="300" t="s">
        <v>1406</v>
      </c>
      <c r="AX773" s="300">
        <v>0</v>
      </c>
      <c r="AY773" s="300" t="s">
        <v>1406</v>
      </c>
      <c r="AZ773" s="300">
        <v>0</v>
      </c>
      <c r="BA773" s="300" t="b">
        <v>0</v>
      </c>
      <c r="BB773" s="300" t="b">
        <v>1</v>
      </c>
      <c r="BC773"/>
      <c r="BD773"/>
      <c r="BE773"/>
      <c r="BF773"/>
      <c r="BG773"/>
      <c r="BH773"/>
      <c r="BI773"/>
      <c r="BJ773"/>
      <c r="BK773"/>
      <c r="BL773"/>
      <c r="BM773"/>
      <c r="BN773"/>
      <c r="BO773"/>
      <c r="BP773"/>
      <c r="BQ773"/>
    </row>
    <row r="774" spans="5:69" ht="16.5" hidden="1" x14ac:dyDescent="0.3">
      <c r="E774" s="300" t="s">
        <v>760</v>
      </c>
      <c r="F774" s="300" t="s">
        <v>651</v>
      </c>
      <c r="G774" s="300">
        <v>20190101</v>
      </c>
      <c r="H774" s="300">
        <v>2019</v>
      </c>
      <c r="I774" s="300">
        <v>52</v>
      </c>
      <c r="J774" s="300">
        <v>2019</v>
      </c>
      <c r="K774" s="300">
        <v>180</v>
      </c>
      <c r="L774" s="300" t="s">
        <v>872</v>
      </c>
      <c r="M774" s="300" t="s">
        <v>486</v>
      </c>
      <c r="N774" s="300" t="s">
        <v>660</v>
      </c>
      <c r="O774" s="300" t="s">
        <v>762</v>
      </c>
      <c r="P774" s="300">
        <v>156</v>
      </c>
      <c r="Q774" s="300" t="s">
        <v>773</v>
      </c>
      <c r="R774" s="300" t="s">
        <v>774</v>
      </c>
      <c r="S774" s="300">
        <v>0</v>
      </c>
      <c r="T774" s="300" t="s">
        <v>763</v>
      </c>
      <c r="U774" s="300" t="s">
        <v>764</v>
      </c>
      <c r="V774" s="300" t="s">
        <v>1123</v>
      </c>
      <c r="W774" s="300" t="s">
        <v>766</v>
      </c>
      <c r="X774" s="300" t="b">
        <v>1</v>
      </c>
      <c r="Y774" s="300">
        <v>310221</v>
      </c>
      <c r="Z774" s="300" t="s">
        <v>1014</v>
      </c>
      <c r="AA774" s="300" t="s">
        <v>511</v>
      </c>
      <c r="AB774" s="300" t="s">
        <v>508</v>
      </c>
      <c r="AC774" s="300" t="s">
        <v>508</v>
      </c>
      <c r="AD774" s="300">
        <v>6</v>
      </c>
      <c r="AE774" s="300" t="b">
        <v>1</v>
      </c>
      <c r="AF774" s="300" t="s">
        <v>768</v>
      </c>
      <c r="AG774" s="300" t="s">
        <v>769</v>
      </c>
      <c r="AH774" s="300">
        <v>0</v>
      </c>
      <c r="AI774" s="300">
        <v>0</v>
      </c>
      <c r="AJ774" s="300" t="s">
        <v>770</v>
      </c>
      <c r="AK774" s="300">
        <v>8</v>
      </c>
      <c r="AL774" s="300" t="s">
        <v>814</v>
      </c>
      <c r="AM774" s="300">
        <v>264000</v>
      </c>
      <c r="AN774" s="300" t="b">
        <v>0</v>
      </c>
      <c r="AO774" s="300">
        <v>8</v>
      </c>
      <c r="AP774" s="300" t="s">
        <v>814</v>
      </c>
      <c r="AQ774" s="300">
        <v>264000</v>
      </c>
      <c r="AR774" s="300" t="b">
        <v>0</v>
      </c>
      <c r="AS774" s="300">
        <v>264000</v>
      </c>
      <c r="AT774" s="300" t="b">
        <v>0</v>
      </c>
      <c r="AU774" s="300">
        <v>0</v>
      </c>
      <c r="AV774" s="300" t="b">
        <v>0</v>
      </c>
      <c r="AW774" s="300" t="s">
        <v>1407</v>
      </c>
      <c r="AX774" s="300">
        <v>0</v>
      </c>
      <c r="AY774" s="300" t="s">
        <v>1407</v>
      </c>
      <c r="AZ774" s="300">
        <v>0</v>
      </c>
      <c r="BA774" s="300" t="b">
        <v>0</v>
      </c>
      <c r="BB774" s="300" t="b">
        <v>1</v>
      </c>
      <c r="BC774"/>
      <c r="BD774"/>
      <c r="BE774"/>
      <c r="BF774"/>
      <c r="BG774"/>
      <c r="BH774"/>
      <c r="BI774"/>
      <c r="BJ774"/>
      <c r="BK774"/>
      <c r="BL774"/>
      <c r="BM774"/>
      <c r="BN774"/>
      <c r="BO774"/>
      <c r="BP774"/>
      <c r="BQ774"/>
    </row>
    <row r="775" spans="5:69" ht="16.5" hidden="1" x14ac:dyDescent="0.3">
      <c r="E775" s="300" t="s">
        <v>760</v>
      </c>
      <c r="F775" s="300" t="s">
        <v>651</v>
      </c>
      <c r="G775" s="300">
        <v>20190101</v>
      </c>
      <c r="H775" s="300">
        <v>2019</v>
      </c>
      <c r="I775" s="300">
        <v>52</v>
      </c>
      <c r="J775" s="300">
        <v>2019</v>
      </c>
      <c r="K775" s="300">
        <v>180</v>
      </c>
      <c r="L775" s="300" t="s">
        <v>872</v>
      </c>
      <c r="M775" s="300" t="s">
        <v>486</v>
      </c>
      <c r="N775" s="300" t="s">
        <v>660</v>
      </c>
      <c r="O775" s="300" t="s">
        <v>762</v>
      </c>
      <c r="P775" s="300">
        <v>710</v>
      </c>
      <c r="Q775" s="300" t="s">
        <v>917</v>
      </c>
      <c r="R775" s="300" t="s">
        <v>425</v>
      </c>
      <c r="S775" s="300">
        <v>0</v>
      </c>
      <c r="T775" s="300" t="s">
        <v>763</v>
      </c>
      <c r="U775" s="300" t="s">
        <v>764</v>
      </c>
      <c r="V775" s="300" t="s">
        <v>1123</v>
      </c>
      <c r="W775" s="300" t="s">
        <v>766</v>
      </c>
      <c r="X775" s="300" t="b">
        <v>1</v>
      </c>
      <c r="Y775" s="300">
        <v>310221</v>
      </c>
      <c r="Z775" s="300" t="s">
        <v>1014</v>
      </c>
      <c r="AA775" s="300" t="s">
        <v>511</v>
      </c>
      <c r="AB775" s="300" t="s">
        <v>508</v>
      </c>
      <c r="AC775" s="300" t="s">
        <v>508</v>
      </c>
      <c r="AD775" s="300">
        <v>6</v>
      </c>
      <c r="AE775" s="300" t="b">
        <v>1</v>
      </c>
      <c r="AF775" s="300" t="s">
        <v>768</v>
      </c>
      <c r="AG775" s="300" t="s">
        <v>769</v>
      </c>
      <c r="AH775" s="300">
        <v>0</v>
      </c>
      <c r="AI775" s="300">
        <v>0</v>
      </c>
      <c r="AJ775" s="300" t="s">
        <v>770</v>
      </c>
      <c r="AK775" s="300">
        <v>8</v>
      </c>
      <c r="AL775" s="300" t="s">
        <v>814</v>
      </c>
      <c r="AM775" s="300">
        <v>3541</v>
      </c>
      <c r="AN775" s="300" t="b">
        <v>0</v>
      </c>
      <c r="AO775" s="300">
        <v>8</v>
      </c>
      <c r="AP775" s="300" t="s">
        <v>814</v>
      </c>
      <c r="AQ775" s="300">
        <v>3541</v>
      </c>
      <c r="AR775" s="300" t="b">
        <v>0</v>
      </c>
      <c r="AS775" s="300">
        <v>3541</v>
      </c>
      <c r="AT775" s="300" t="b">
        <v>0</v>
      </c>
      <c r="AU775" s="300">
        <v>0</v>
      </c>
      <c r="AV775" s="300" t="b">
        <v>0</v>
      </c>
      <c r="AW775" s="300" t="s">
        <v>1408</v>
      </c>
      <c r="AX775" s="300">
        <v>0</v>
      </c>
      <c r="AY775" s="300" t="s">
        <v>1408</v>
      </c>
      <c r="AZ775" s="300">
        <v>0</v>
      </c>
      <c r="BA775" s="300" t="b">
        <v>0</v>
      </c>
      <c r="BB775" s="300" t="b">
        <v>1</v>
      </c>
      <c r="BC775"/>
      <c r="BD775"/>
      <c r="BE775"/>
      <c r="BF775"/>
      <c r="BG775"/>
      <c r="BH775"/>
      <c r="BI775"/>
      <c r="BJ775"/>
      <c r="BK775"/>
      <c r="BL775"/>
      <c r="BM775"/>
      <c r="BN775"/>
      <c r="BO775"/>
      <c r="BP775"/>
      <c r="BQ775"/>
    </row>
    <row r="776" spans="5:69" ht="16.5" hidden="1" x14ac:dyDescent="0.3">
      <c r="E776" s="300" t="s">
        <v>760</v>
      </c>
      <c r="F776" s="300" t="s">
        <v>651</v>
      </c>
      <c r="G776" s="300">
        <v>20190101</v>
      </c>
      <c r="H776" s="300">
        <v>2019</v>
      </c>
      <c r="I776" s="300">
        <v>52</v>
      </c>
      <c r="J776" s="300">
        <v>2019</v>
      </c>
      <c r="K776" s="300">
        <v>180</v>
      </c>
      <c r="L776" s="300" t="s">
        <v>872</v>
      </c>
      <c r="M776" s="300" t="s">
        <v>486</v>
      </c>
      <c r="N776" s="300" t="s">
        <v>660</v>
      </c>
      <c r="O776" s="300" t="s">
        <v>762</v>
      </c>
      <c r="P776" s="300">
        <v>894</v>
      </c>
      <c r="Q776" s="300" t="s">
        <v>943</v>
      </c>
      <c r="R776" s="300" t="s">
        <v>431</v>
      </c>
      <c r="S776" s="300">
        <v>0</v>
      </c>
      <c r="T776" s="300" t="s">
        <v>763</v>
      </c>
      <c r="U776" s="300" t="s">
        <v>764</v>
      </c>
      <c r="V776" s="300" t="s">
        <v>1123</v>
      </c>
      <c r="W776" s="300" t="s">
        <v>766</v>
      </c>
      <c r="X776" s="300" t="b">
        <v>1</v>
      </c>
      <c r="Y776" s="300">
        <v>310221</v>
      </c>
      <c r="Z776" s="300" t="s">
        <v>1014</v>
      </c>
      <c r="AA776" s="300" t="s">
        <v>511</v>
      </c>
      <c r="AB776" s="300" t="s">
        <v>508</v>
      </c>
      <c r="AC776" s="300" t="s">
        <v>508</v>
      </c>
      <c r="AD776" s="300">
        <v>6</v>
      </c>
      <c r="AE776" s="300" t="b">
        <v>1</v>
      </c>
      <c r="AF776" s="300" t="s">
        <v>768</v>
      </c>
      <c r="AG776" s="300" t="s">
        <v>769</v>
      </c>
      <c r="AH776" s="300">
        <v>0</v>
      </c>
      <c r="AI776" s="300">
        <v>0</v>
      </c>
      <c r="AJ776" s="300" t="s">
        <v>770</v>
      </c>
      <c r="AK776" s="300">
        <v>8</v>
      </c>
      <c r="AL776" s="300" t="s">
        <v>814</v>
      </c>
      <c r="AM776" s="300">
        <v>2000</v>
      </c>
      <c r="AN776" s="300" t="b">
        <v>0</v>
      </c>
      <c r="AO776" s="300">
        <v>8</v>
      </c>
      <c r="AP776" s="300" t="s">
        <v>814</v>
      </c>
      <c r="AQ776" s="300">
        <v>2000</v>
      </c>
      <c r="AR776" s="300" t="b">
        <v>0</v>
      </c>
      <c r="AS776" s="300">
        <v>2000</v>
      </c>
      <c r="AT776" s="300" t="b">
        <v>0</v>
      </c>
      <c r="AU776" s="300">
        <v>0</v>
      </c>
      <c r="AV776" s="300" t="b">
        <v>0</v>
      </c>
      <c r="AW776" s="300" t="s">
        <v>1409</v>
      </c>
      <c r="AX776" s="300">
        <v>0</v>
      </c>
      <c r="AY776" s="300" t="s">
        <v>1409</v>
      </c>
      <c r="AZ776" s="300">
        <v>0</v>
      </c>
      <c r="BA776" s="300" t="b">
        <v>0</v>
      </c>
      <c r="BB776" s="300" t="b">
        <v>1</v>
      </c>
      <c r="BC776"/>
      <c r="BD776"/>
      <c r="BE776"/>
      <c r="BF776"/>
      <c r="BG776"/>
      <c r="BH776"/>
      <c r="BI776"/>
      <c r="BJ776"/>
      <c r="BK776"/>
      <c r="BL776"/>
      <c r="BM776"/>
      <c r="BN776"/>
      <c r="BO776"/>
      <c r="BP776"/>
      <c r="BQ776"/>
    </row>
    <row r="777" spans="5:69" ht="16.5" hidden="1" x14ac:dyDescent="0.3">
      <c r="E777" s="300" t="s">
        <v>760</v>
      </c>
      <c r="F777" s="300" t="s">
        <v>651</v>
      </c>
      <c r="G777" s="300">
        <v>20190101</v>
      </c>
      <c r="H777" s="300">
        <v>2019</v>
      </c>
      <c r="I777" s="300">
        <v>52</v>
      </c>
      <c r="J777" s="300">
        <v>2019</v>
      </c>
      <c r="K777" s="300">
        <v>562</v>
      </c>
      <c r="L777" s="300" t="s">
        <v>761</v>
      </c>
      <c r="M777" s="300" t="s">
        <v>451</v>
      </c>
      <c r="N777" s="300" t="s">
        <v>660</v>
      </c>
      <c r="O777" s="300" t="s">
        <v>762</v>
      </c>
      <c r="P777" s="300">
        <v>0</v>
      </c>
      <c r="Q777" s="300" t="s">
        <v>763</v>
      </c>
      <c r="R777" s="300" t="s">
        <v>764</v>
      </c>
      <c r="S777" s="300">
        <v>0</v>
      </c>
      <c r="T777" s="300" t="s">
        <v>763</v>
      </c>
      <c r="U777" s="300" t="s">
        <v>764</v>
      </c>
      <c r="V777" s="300" t="s">
        <v>873</v>
      </c>
      <c r="W777" s="300" t="s">
        <v>766</v>
      </c>
      <c r="X777" s="300" t="b">
        <v>1</v>
      </c>
      <c r="Y777" s="300">
        <v>310221</v>
      </c>
      <c r="Z777" s="300" t="s">
        <v>1014</v>
      </c>
      <c r="AA777" s="300" t="s">
        <v>511</v>
      </c>
      <c r="AB777" s="300" t="s">
        <v>508</v>
      </c>
      <c r="AC777" s="300" t="s">
        <v>508</v>
      </c>
      <c r="AD777" s="300">
        <v>6</v>
      </c>
      <c r="AE777" s="300" t="b">
        <v>1</v>
      </c>
      <c r="AF777" s="300" t="s">
        <v>768</v>
      </c>
      <c r="AG777" s="300" t="s">
        <v>769</v>
      </c>
      <c r="AH777" s="300">
        <v>0</v>
      </c>
      <c r="AI777" s="300">
        <v>0</v>
      </c>
      <c r="AJ777" s="300" t="s">
        <v>770</v>
      </c>
      <c r="AK777" s="300">
        <v>8</v>
      </c>
      <c r="AL777" s="300" t="s">
        <v>814</v>
      </c>
      <c r="AM777" s="300" t="s">
        <v>1410</v>
      </c>
      <c r="AN777" s="300" t="b">
        <v>1</v>
      </c>
      <c r="AO777" s="300">
        <v>-1</v>
      </c>
      <c r="AP777" s="300" t="s">
        <v>771</v>
      </c>
      <c r="AQ777" s="300">
        <v>0</v>
      </c>
      <c r="AR777" s="300" t="b">
        <v>0</v>
      </c>
      <c r="AS777" s="300" t="s">
        <v>1410</v>
      </c>
      <c r="AT777" s="300" t="b">
        <v>1</v>
      </c>
      <c r="AU777" s="300">
        <v>0</v>
      </c>
      <c r="AV777" s="300" t="b">
        <v>0</v>
      </c>
      <c r="AW777" s="300" t="s">
        <v>1411</v>
      </c>
      <c r="AX777" s="300">
        <v>0</v>
      </c>
      <c r="AY777" s="300" t="s">
        <v>1411</v>
      </c>
      <c r="AZ777" s="300">
        <v>6</v>
      </c>
      <c r="BA777" s="300" t="b">
        <v>0</v>
      </c>
      <c r="BB777" s="300" t="b">
        <v>1</v>
      </c>
      <c r="BC777"/>
      <c r="BD777"/>
      <c r="BE777"/>
      <c r="BF777"/>
      <c r="BG777"/>
      <c r="BH777"/>
      <c r="BI777"/>
      <c r="BJ777"/>
      <c r="BK777"/>
      <c r="BL777"/>
      <c r="BM777"/>
      <c r="BN777"/>
      <c r="BO777"/>
      <c r="BP777"/>
      <c r="BQ777"/>
    </row>
    <row r="778" spans="5:69" ht="16.5" hidden="1" x14ac:dyDescent="0.3">
      <c r="E778" s="300" t="s">
        <v>760</v>
      </c>
      <c r="F778" s="300" t="s">
        <v>651</v>
      </c>
      <c r="G778" s="300">
        <v>20190101</v>
      </c>
      <c r="H778" s="300">
        <v>2019</v>
      </c>
      <c r="I778" s="300">
        <v>52</v>
      </c>
      <c r="J778" s="300">
        <v>2019</v>
      </c>
      <c r="K778" s="300">
        <v>562</v>
      </c>
      <c r="L778" s="300" t="s">
        <v>761</v>
      </c>
      <c r="M778" s="300" t="s">
        <v>451</v>
      </c>
      <c r="N778" s="300" t="s">
        <v>660</v>
      </c>
      <c r="O778" s="300" t="s">
        <v>762</v>
      </c>
      <c r="P778" s="300">
        <v>100</v>
      </c>
      <c r="Q778" s="300" t="s">
        <v>1340</v>
      </c>
      <c r="R778" s="300" t="s">
        <v>1341</v>
      </c>
      <c r="S778" s="300">
        <v>0</v>
      </c>
      <c r="T778" s="300" t="s">
        <v>763</v>
      </c>
      <c r="U778" s="300" t="s">
        <v>764</v>
      </c>
      <c r="V778" s="300" t="s">
        <v>873</v>
      </c>
      <c r="W778" s="300" t="s">
        <v>766</v>
      </c>
      <c r="X778" s="300" t="b">
        <v>1</v>
      </c>
      <c r="Y778" s="300">
        <v>310221</v>
      </c>
      <c r="Z778" s="300" t="s">
        <v>1014</v>
      </c>
      <c r="AA778" s="300" t="s">
        <v>511</v>
      </c>
      <c r="AB778" s="300" t="s">
        <v>508</v>
      </c>
      <c r="AC778" s="300" t="s">
        <v>508</v>
      </c>
      <c r="AD778" s="300">
        <v>6</v>
      </c>
      <c r="AE778" s="300" t="b">
        <v>1</v>
      </c>
      <c r="AF778" s="300" t="s">
        <v>768</v>
      </c>
      <c r="AG778" s="300" t="s">
        <v>769</v>
      </c>
      <c r="AH778" s="300">
        <v>0</v>
      </c>
      <c r="AI778" s="300">
        <v>0</v>
      </c>
      <c r="AJ778" s="300" t="s">
        <v>770</v>
      </c>
      <c r="AK778" s="300">
        <v>8</v>
      </c>
      <c r="AL778" s="300" t="s">
        <v>814</v>
      </c>
      <c r="AM778" s="300" t="s">
        <v>1379</v>
      </c>
      <c r="AN778" s="300" t="b">
        <v>1</v>
      </c>
      <c r="AO778" s="300">
        <v>-1</v>
      </c>
      <c r="AP778" s="300" t="s">
        <v>771</v>
      </c>
      <c r="AQ778" s="300">
        <v>0</v>
      </c>
      <c r="AR778" s="300" t="b">
        <v>0</v>
      </c>
      <c r="AS778" s="300" t="s">
        <v>1379</v>
      </c>
      <c r="AT778" s="300" t="b">
        <v>1</v>
      </c>
      <c r="AU778" s="300">
        <v>0</v>
      </c>
      <c r="AV778" s="300" t="b">
        <v>0</v>
      </c>
      <c r="AW778" s="300" t="s">
        <v>1342</v>
      </c>
      <c r="AX778" s="300">
        <v>0</v>
      </c>
      <c r="AY778" s="300" t="s">
        <v>1342</v>
      </c>
      <c r="AZ778" s="300">
        <v>6</v>
      </c>
      <c r="BA778" s="300" t="b">
        <v>1</v>
      </c>
      <c r="BB778" s="300" t="b">
        <v>0</v>
      </c>
      <c r="BC778"/>
      <c r="BD778"/>
      <c r="BE778"/>
      <c r="BF778"/>
      <c r="BG778"/>
      <c r="BH778"/>
      <c r="BI778"/>
      <c r="BJ778"/>
      <c r="BK778"/>
      <c r="BL778"/>
      <c r="BM778"/>
      <c r="BN778"/>
      <c r="BO778"/>
      <c r="BP778"/>
      <c r="BQ778"/>
    </row>
    <row r="779" spans="5:69" ht="16.5" hidden="1" x14ac:dyDescent="0.3">
      <c r="E779" s="300" t="s">
        <v>760</v>
      </c>
      <c r="F779" s="300" t="s">
        <v>651</v>
      </c>
      <c r="G779" s="300">
        <v>20190101</v>
      </c>
      <c r="H779" s="300">
        <v>2019</v>
      </c>
      <c r="I779" s="300">
        <v>52</v>
      </c>
      <c r="J779" s="300">
        <v>2019</v>
      </c>
      <c r="K779" s="300">
        <v>562</v>
      </c>
      <c r="L779" s="300" t="s">
        <v>761</v>
      </c>
      <c r="M779" s="300" t="s">
        <v>451</v>
      </c>
      <c r="N779" s="300" t="s">
        <v>660</v>
      </c>
      <c r="O779" s="300" t="s">
        <v>762</v>
      </c>
      <c r="P779" s="300">
        <v>251</v>
      </c>
      <c r="Q779" s="300" t="s">
        <v>778</v>
      </c>
      <c r="R779" s="300" t="s">
        <v>779</v>
      </c>
      <c r="S779" s="300">
        <v>0</v>
      </c>
      <c r="T779" s="300" t="s">
        <v>763</v>
      </c>
      <c r="U779" s="300" t="s">
        <v>764</v>
      </c>
      <c r="V779" s="300" t="s">
        <v>873</v>
      </c>
      <c r="W779" s="300" t="s">
        <v>766</v>
      </c>
      <c r="X779" s="300" t="b">
        <v>1</v>
      </c>
      <c r="Y779" s="300">
        <v>310221</v>
      </c>
      <c r="Z779" s="300" t="s">
        <v>1014</v>
      </c>
      <c r="AA779" s="300" t="s">
        <v>511</v>
      </c>
      <c r="AB779" s="300" t="s">
        <v>508</v>
      </c>
      <c r="AC779" s="300" t="s">
        <v>508</v>
      </c>
      <c r="AD779" s="300">
        <v>6</v>
      </c>
      <c r="AE779" s="300" t="b">
        <v>1</v>
      </c>
      <c r="AF779" s="300" t="s">
        <v>768</v>
      </c>
      <c r="AG779" s="300" t="s">
        <v>769</v>
      </c>
      <c r="AH779" s="300">
        <v>0</v>
      </c>
      <c r="AI779" s="300">
        <v>0</v>
      </c>
      <c r="AJ779" s="300" t="s">
        <v>770</v>
      </c>
      <c r="AK779" s="300">
        <v>8</v>
      </c>
      <c r="AL779" s="300" t="s">
        <v>814</v>
      </c>
      <c r="AM779" s="300" t="s">
        <v>1412</v>
      </c>
      <c r="AN779" s="300" t="b">
        <v>1</v>
      </c>
      <c r="AO779" s="300">
        <v>-1</v>
      </c>
      <c r="AP779" s="300" t="s">
        <v>771</v>
      </c>
      <c r="AQ779" s="300">
        <v>0</v>
      </c>
      <c r="AR779" s="300" t="b">
        <v>0</v>
      </c>
      <c r="AS779" s="300" t="s">
        <v>1412</v>
      </c>
      <c r="AT779" s="300" t="b">
        <v>1</v>
      </c>
      <c r="AU779" s="300">
        <v>0</v>
      </c>
      <c r="AV779" s="300" t="b">
        <v>0</v>
      </c>
      <c r="AW779" s="300" t="s">
        <v>1413</v>
      </c>
      <c r="AX779" s="300">
        <v>0</v>
      </c>
      <c r="AY779" s="300" t="s">
        <v>1413</v>
      </c>
      <c r="AZ779" s="300">
        <v>6</v>
      </c>
      <c r="BA779" s="300" t="b">
        <v>1</v>
      </c>
      <c r="BB779" s="300" t="b">
        <v>0</v>
      </c>
      <c r="BC779"/>
      <c r="BD779"/>
      <c r="BE779"/>
      <c r="BF779"/>
      <c r="BG779"/>
      <c r="BH779"/>
      <c r="BI779"/>
      <c r="BJ779"/>
      <c r="BK779"/>
      <c r="BL779"/>
      <c r="BM779"/>
      <c r="BN779"/>
      <c r="BO779"/>
      <c r="BP779"/>
      <c r="BQ779"/>
    </row>
    <row r="780" spans="5:69" ht="16.5" hidden="1" x14ac:dyDescent="0.3">
      <c r="E780" s="300" t="s">
        <v>760</v>
      </c>
      <c r="F780" s="300" t="s">
        <v>651</v>
      </c>
      <c r="G780" s="300">
        <v>20190101</v>
      </c>
      <c r="H780" s="300">
        <v>2019</v>
      </c>
      <c r="I780" s="300">
        <v>52</v>
      </c>
      <c r="J780" s="300">
        <v>2019</v>
      </c>
      <c r="K780" s="300">
        <v>180</v>
      </c>
      <c r="L780" s="300" t="s">
        <v>872</v>
      </c>
      <c r="M780" s="300" t="s">
        <v>486</v>
      </c>
      <c r="N780" s="300" t="s">
        <v>660</v>
      </c>
      <c r="O780" s="300" t="s">
        <v>762</v>
      </c>
      <c r="P780" s="300">
        <v>0</v>
      </c>
      <c r="Q780" s="300" t="s">
        <v>763</v>
      </c>
      <c r="R780" s="300" t="s">
        <v>764</v>
      </c>
      <c r="S780" s="300">
        <v>0</v>
      </c>
      <c r="T780" s="300" t="s">
        <v>763</v>
      </c>
      <c r="U780" s="300" t="s">
        <v>764</v>
      </c>
      <c r="V780" s="300" t="s">
        <v>1123</v>
      </c>
      <c r="W780" s="300" t="s">
        <v>766</v>
      </c>
      <c r="X780" s="300" t="b">
        <v>1</v>
      </c>
      <c r="Y780" s="300">
        <v>310229</v>
      </c>
      <c r="Z780" s="300" t="s">
        <v>830</v>
      </c>
      <c r="AA780" s="300" t="s">
        <v>537</v>
      </c>
      <c r="AB780" s="300" t="s">
        <v>508</v>
      </c>
      <c r="AC780" s="300" t="s">
        <v>508</v>
      </c>
      <c r="AD780" s="300">
        <v>6</v>
      </c>
      <c r="AE780" s="300" t="b">
        <v>1</v>
      </c>
      <c r="AF780" s="300" t="s">
        <v>768</v>
      </c>
      <c r="AG780" s="300" t="s">
        <v>769</v>
      </c>
      <c r="AH780" s="300">
        <v>0</v>
      </c>
      <c r="AI780" s="300">
        <v>0</v>
      </c>
      <c r="AJ780" s="300" t="s">
        <v>770</v>
      </c>
      <c r="AK780" s="300">
        <v>8</v>
      </c>
      <c r="AL780" s="300" t="s">
        <v>814</v>
      </c>
      <c r="AM780" s="300">
        <v>2752420</v>
      </c>
      <c r="AN780" s="300" t="b">
        <v>0</v>
      </c>
      <c r="AO780" s="300">
        <v>8</v>
      </c>
      <c r="AP780" s="300" t="s">
        <v>814</v>
      </c>
      <c r="AQ780" s="300">
        <v>2752420</v>
      </c>
      <c r="AR780" s="300" t="b">
        <v>0</v>
      </c>
      <c r="AS780" s="300">
        <v>2752420</v>
      </c>
      <c r="AT780" s="300" t="b">
        <v>0</v>
      </c>
      <c r="AU780" s="300">
        <v>0</v>
      </c>
      <c r="AV780" s="300" t="b">
        <v>0</v>
      </c>
      <c r="AW780" s="300" t="s">
        <v>1414</v>
      </c>
      <c r="AX780" s="300">
        <v>0</v>
      </c>
      <c r="AY780" s="300" t="s">
        <v>1414</v>
      </c>
      <c r="AZ780" s="300">
        <v>0</v>
      </c>
      <c r="BA780" s="300" t="b">
        <v>0</v>
      </c>
      <c r="BB780" s="300" t="b">
        <v>1</v>
      </c>
      <c r="BC780"/>
      <c r="BD780"/>
      <c r="BE780"/>
      <c r="BF780"/>
      <c r="BG780"/>
      <c r="BH780"/>
      <c r="BI780"/>
      <c r="BJ780"/>
      <c r="BK780"/>
      <c r="BL780"/>
      <c r="BM780"/>
      <c r="BN780"/>
      <c r="BO780"/>
      <c r="BP780"/>
      <c r="BQ780"/>
    </row>
    <row r="781" spans="5:69" ht="16.5" hidden="1" x14ac:dyDescent="0.3">
      <c r="E781" s="300" t="s">
        <v>760</v>
      </c>
      <c r="F781" s="300" t="s">
        <v>651</v>
      </c>
      <c r="G781" s="300">
        <v>20190101</v>
      </c>
      <c r="H781" s="300">
        <v>2019</v>
      </c>
      <c r="I781" s="300">
        <v>52</v>
      </c>
      <c r="J781" s="300">
        <v>2019</v>
      </c>
      <c r="K781" s="300">
        <v>180</v>
      </c>
      <c r="L781" s="300" t="s">
        <v>872</v>
      </c>
      <c r="M781" s="300" t="s">
        <v>486</v>
      </c>
      <c r="N781" s="300" t="s">
        <v>660</v>
      </c>
      <c r="O781" s="300" t="s">
        <v>762</v>
      </c>
      <c r="P781" s="300">
        <v>156</v>
      </c>
      <c r="Q781" s="300" t="s">
        <v>773</v>
      </c>
      <c r="R781" s="300" t="s">
        <v>774</v>
      </c>
      <c r="S781" s="300">
        <v>0</v>
      </c>
      <c r="T781" s="300" t="s">
        <v>763</v>
      </c>
      <c r="U781" s="300" t="s">
        <v>764</v>
      </c>
      <c r="V781" s="300" t="s">
        <v>1123</v>
      </c>
      <c r="W781" s="300" t="s">
        <v>766</v>
      </c>
      <c r="X781" s="300" t="b">
        <v>1</v>
      </c>
      <c r="Y781" s="300">
        <v>310229</v>
      </c>
      <c r="Z781" s="300" t="s">
        <v>830</v>
      </c>
      <c r="AA781" s="300" t="s">
        <v>537</v>
      </c>
      <c r="AB781" s="300" t="s">
        <v>508</v>
      </c>
      <c r="AC781" s="300" t="s">
        <v>508</v>
      </c>
      <c r="AD781" s="300">
        <v>6</v>
      </c>
      <c r="AE781" s="300" t="b">
        <v>1</v>
      </c>
      <c r="AF781" s="300" t="s">
        <v>768</v>
      </c>
      <c r="AG781" s="300" t="s">
        <v>769</v>
      </c>
      <c r="AH781" s="300">
        <v>0</v>
      </c>
      <c r="AI781" s="300">
        <v>0</v>
      </c>
      <c r="AJ781" s="300" t="s">
        <v>770</v>
      </c>
      <c r="AK781" s="300">
        <v>8</v>
      </c>
      <c r="AL781" s="300" t="s">
        <v>814</v>
      </c>
      <c r="AM781" s="300">
        <v>10000</v>
      </c>
      <c r="AN781" s="300" t="b">
        <v>0</v>
      </c>
      <c r="AO781" s="300">
        <v>8</v>
      </c>
      <c r="AP781" s="300" t="s">
        <v>814</v>
      </c>
      <c r="AQ781" s="300">
        <v>10000</v>
      </c>
      <c r="AR781" s="300" t="b">
        <v>0</v>
      </c>
      <c r="AS781" s="300">
        <v>10000</v>
      </c>
      <c r="AT781" s="300" t="b">
        <v>0</v>
      </c>
      <c r="AU781" s="300">
        <v>0</v>
      </c>
      <c r="AV781" s="300" t="b">
        <v>0</v>
      </c>
      <c r="AW781" s="300" t="s">
        <v>1415</v>
      </c>
      <c r="AX781" s="300">
        <v>0</v>
      </c>
      <c r="AY781" s="300" t="s">
        <v>1415</v>
      </c>
      <c r="AZ781" s="300">
        <v>0</v>
      </c>
      <c r="BA781" s="300" t="b">
        <v>0</v>
      </c>
      <c r="BB781" s="300" t="b">
        <v>1</v>
      </c>
      <c r="BC781"/>
      <c r="BD781"/>
      <c r="BE781"/>
      <c r="BF781"/>
      <c r="BG781"/>
      <c r="BH781"/>
      <c r="BI781"/>
      <c r="BJ781"/>
      <c r="BK781"/>
      <c r="BL781"/>
      <c r="BM781"/>
      <c r="BN781"/>
      <c r="BO781"/>
      <c r="BP781"/>
      <c r="BQ781"/>
    </row>
    <row r="782" spans="5:69" ht="16.5" hidden="1" x14ac:dyDescent="0.3">
      <c r="E782" s="300" t="s">
        <v>760</v>
      </c>
      <c r="F782" s="300" t="s">
        <v>651</v>
      </c>
      <c r="G782" s="300">
        <v>20190101</v>
      </c>
      <c r="H782" s="300">
        <v>2019</v>
      </c>
      <c r="I782" s="300">
        <v>52</v>
      </c>
      <c r="J782" s="300">
        <v>2019</v>
      </c>
      <c r="K782" s="300">
        <v>180</v>
      </c>
      <c r="L782" s="300" t="s">
        <v>872</v>
      </c>
      <c r="M782" s="300" t="s">
        <v>486</v>
      </c>
      <c r="N782" s="300" t="s">
        <v>660</v>
      </c>
      <c r="O782" s="300" t="s">
        <v>762</v>
      </c>
      <c r="P782" s="300">
        <v>508</v>
      </c>
      <c r="Q782" s="300" t="s">
        <v>903</v>
      </c>
      <c r="R782" s="300" t="s">
        <v>443</v>
      </c>
      <c r="S782" s="300">
        <v>0</v>
      </c>
      <c r="T782" s="300" t="s">
        <v>763</v>
      </c>
      <c r="U782" s="300" t="s">
        <v>764</v>
      </c>
      <c r="V782" s="300" t="s">
        <v>1123</v>
      </c>
      <c r="W782" s="300" t="s">
        <v>766</v>
      </c>
      <c r="X782" s="300" t="b">
        <v>1</v>
      </c>
      <c r="Y782" s="300">
        <v>310229</v>
      </c>
      <c r="Z782" s="300" t="s">
        <v>830</v>
      </c>
      <c r="AA782" s="300" t="s">
        <v>537</v>
      </c>
      <c r="AB782" s="300" t="s">
        <v>508</v>
      </c>
      <c r="AC782" s="300" t="s">
        <v>508</v>
      </c>
      <c r="AD782" s="300">
        <v>6</v>
      </c>
      <c r="AE782" s="300" t="b">
        <v>1</v>
      </c>
      <c r="AF782" s="300" t="s">
        <v>768</v>
      </c>
      <c r="AG782" s="300" t="s">
        <v>769</v>
      </c>
      <c r="AH782" s="300">
        <v>0</v>
      </c>
      <c r="AI782" s="300">
        <v>0</v>
      </c>
      <c r="AJ782" s="300" t="s">
        <v>770</v>
      </c>
      <c r="AK782" s="300">
        <v>8</v>
      </c>
      <c r="AL782" s="300" t="s">
        <v>814</v>
      </c>
      <c r="AM782" s="300">
        <v>690000</v>
      </c>
      <c r="AN782" s="300" t="b">
        <v>0</v>
      </c>
      <c r="AO782" s="300">
        <v>8</v>
      </c>
      <c r="AP782" s="300" t="s">
        <v>814</v>
      </c>
      <c r="AQ782" s="300">
        <v>690000</v>
      </c>
      <c r="AR782" s="300" t="b">
        <v>0</v>
      </c>
      <c r="AS782" s="300">
        <v>690000</v>
      </c>
      <c r="AT782" s="300" t="b">
        <v>0</v>
      </c>
      <c r="AU782" s="300">
        <v>0</v>
      </c>
      <c r="AV782" s="300" t="b">
        <v>0</v>
      </c>
      <c r="AW782" s="300" t="s">
        <v>1416</v>
      </c>
      <c r="AX782" s="300">
        <v>0</v>
      </c>
      <c r="AY782" s="300" t="s">
        <v>1416</v>
      </c>
      <c r="AZ782" s="300">
        <v>0</v>
      </c>
      <c r="BA782" s="300" t="b">
        <v>0</v>
      </c>
      <c r="BB782" s="300" t="b">
        <v>1</v>
      </c>
      <c r="BC782"/>
      <c r="BD782"/>
      <c r="BE782"/>
      <c r="BF782"/>
      <c r="BG782"/>
      <c r="BH782"/>
      <c r="BI782"/>
      <c r="BJ782"/>
      <c r="BK782"/>
      <c r="BL782"/>
      <c r="BM782"/>
      <c r="BN782"/>
      <c r="BO782"/>
      <c r="BP782"/>
      <c r="BQ782"/>
    </row>
    <row r="783" spans="5:69" ht="16.5" hidden="1" x14ac:dyDescent="0.3">
      <c r="E783" s="300" t="s">
        <v>760</v>
      </c>
      <c r="F783" s="300" t="s">
        <v>651</v>
      </c>
      <c r="G783" s="300">
        <v>20190101</v>
      </c>
      <c r="H783" s="300">
        <v>2019</v>
      </c>
      <c r="I783" s="300">
        <v>52</v>
      </c>
      <c r="J783" s="300">
        <v>2019</v>
      </c>
      <c r="K783" s="300">
        <v>180</v>
      </c>
      <c r="L783" s="300" t="s">
        <v>872</v>
      </c>
      <c r="M783" s="300" t="s">
        <v>486</v>
      </c>
      <c r="N783" s="300" t="s">
        <v>660</v>
      </c>
      <c r="O783" s="300" t="s">
        <v>762</v>
      </c>
      <c r="P783" s="300">
        <v>710</v>
      </c>
      <c r="Q783" s="300" t="s">
        <v>917</v>
      </c>
      <c r="R783" s="300" t="s">
        <v>425</v>
      </c>
      <c r="S783" s="300">
        <v>0</v>
      </c>
      <c r="T783" s="300" t="s">
        <v>763</v>
      </c>
      <c r="U783" s="300" t="s">
        <v>764</v>
      </c>
      <c r="V783" s="300" t="s">
        <v>1123</v>
      </c>
      <c r="W783" s="300" t="s">
        <v>766</v>
      </c>
      <c r="X783" s="300" t="b">
        <v>1</v>
      </c>
      <c r="Y783" s="300">
        <v>310229</v>
      </c>
      <c r="Z783" s="300" t="s">
        <v>830</v>
      </c>
      <c r="AA783" s="300" t="s">
        <v>537</v>
      </c>
      <c r="AB783" s="300" t="s">
        <v>508</v>
      </c>
      <c r="AC783" s="300" t="s">
        <v>508</v>
      </c>
      <c r="AD783" s="300">
        <v>6</v>
      </c>
      <c r="AE783" s="300" t="b">
        <v>1</v>
      </c>
      <c r="AF783" s="300" t="s">
        <v>768</v>
      </c>
      <c r="AG783" s="300" t="s">
        <v>769</v>
      </c>
      <c r="AH783" s="300">
        <v>0</v>
      </c>
      <c r="AI783" s="300">
        <v>0</v>
      </c>
      <c r="AJ783" s="300" t="s">
        <v>770</v>
      </c>
      <c r="AK783" s="300">
        <v>8</v>
      </c>
      <c r="AL783" s="300" t="s">
        <v>814</v>
      </c>
      <c r="AM783" s="300">
        <v>1981200</v>
      </c>
      <c r="AN783" s="300" t="b">
        <v>0</v>
      </c>
      <c r="AO783" s="300">
        <v>8</v>
      </c>
      <c r="AP783" s="300" t="s">
        <v>814</v>
      </c>
      <c r="AQ783" s="300">
        <v>1981200</v>
      </c>
      <c r="AR783" s="300" t="b">
        <v>0</v>
      </c>
      <c r="AS783" s="300">
        <v>1981200</v>
      </c>
      <c r="AT783" s="300" t="b">
        <v>0</v>
      </c>
      <c r="AU783" s="300">
        <v>0</v>
      </c>
      <c r="AV783" s="300" t="b">
        <v>0</v>
      </c>
      <c r="AW783" s="300" t="s">
        <v>1417</v>
      </c>
      <c r="AX783" s="300">
        <v>0</v>
      </c>
      <c r="AY783" s="300" t="s">
        <v>1417</v>
      </c>
      <c r="AZ783" s="300">
        <v>0</v>
      </c>
      <c r="BA783" s="300" t="b">
        <v>0</v>
      </c>
      <c r="BB783" s="300" t="b">
        <v>1</v>
      </c>
      <c r="BC783"/>
      <c r="BD783"/>
      <c r="BE783"/>
      <c r="BF783"/>
      <c r="BG783"/>
      <c r="BH783"/>
      <c r="BI783"/>
      <c r="BJ783"/>
      <c r="BK783"/>
      <c r="BL783"/>
      <c r="BM783"/>
      <c r="BN783"/>
      <c r="BO783"/>
      <c r="BP783"/>
      <c r="BQ783"/>
    </row>
    <row r="784" spans="5:69" ht="16.5" hidden="1" x14ac:dyDescent="0.3">
      <c r="E784" s="300" t="s">
        <v>760</v>
      </c>
      <c r="F784" s="300" t="s">
        <v>651</v>
      </c>
      <c r="G784" s="300">
        <v>20190101</v>
      </c>
      <c r="H784" s="300">
        <v>2019</v>
      </c>
      <c r="I784" s="300">
        <v>52</v>
      </c>
      <c r="J784" s="300">
        <v>2019</v>
      </c>
      <c r="K784" s="300">
        <v>180</v>
      </c>
      <c r="L784" s="300" t="s">
        <v>872</v>
      </c>
      <c r="M784" s="300" t="s">
        <v>486</v>
      </c>
      <c r="N784" s="300" t="s">
        <v>660</v>
      </c>
      <c r="O784" s="300" t="s">
        <v>762</v>
      </c>
      <c r="P784" s="300">
        <v>764</v>
      </c>
      <c r="Q784" s="300" t="s">
        <v>1329</v>
      </c>
      <c r="R784" s="300" t="s">
        <v>1330</v>
      </c>
      <c r="S784" s="300">
        <v>0</v>
      </c>
      <c r="T784" s="300" t="s">
        <v>763</v>
      </c>
      <c r="U784" s="300" t="s">
        <v>764</v>
      </c>
      <c r="V784" s="300" t="s">
        <v>1123</v>
      </c>
      <c r="W784" s="300" t="s">
        <v>766</v>
      </c>
      <c r="X784" s="300" t="b">
        <v>1</v>
      </c>
      <c r="Y784" s="300">
        <v>310229</v>
      </c>
      <c r="Z784" s="300" t="s">
        <v>830</v>
      </c>
      <c r="AA784" s="300" t="s">
        <v>537</v>
      </c>
      <c r="AB784" s="300" t="s">
        <v>508</v>
      </c>
      <c r="AC784" s="300" t="s">
        <v>508</v>
      </c>
      <c r="AD784" s="300">
        <v>6</v>
      </c>
      <c r="AE784" s="300" t="b">
        <v>1</v>
      </c>
      <c r="AF784" s="300" t="s">
        <v>768</v>
      </c>
      <c r="AG784" s="300" t="s">
        <v>769</v>
      </c>
      <c r="AH784" s="300">
        <v>0</v>
      </c>
      <c r="AI784" s="300">
        <v>0</v>
      </c>
      <c r="AJ784" s="300" t="s">
        <v>770</v>
      </c>
      <c r="AK784" s="300">
        <v>8</v>
      </c>
      <c r="AL784" s="300" t="s">
        <v>814</v>
      </c>
      <c r="AM784" s="300">
        <v>5220</v>
      </c>
      <c r="AN784" s="300" t="b">
        <v>0</v>
      </c>
      <c r="AO784" s="300">
        <v>8</v>
      </c>
      <c r="AP784" s="300" t="s">
        <v>814</v>
      </c>
      <c r="AQ784" s="300">
        <v>5220</v>
      </c>
      <c r="AR784" s="300" t="b">
        <v>0</v>
      </c>
      <c r="AS784" s="300">
        <v>5220</v>
      </c>
      <c r="AT784" s="300" t="b">
        <v>0</v>
      </c>
      <c r="AU784" s="300">
        <v>0</v>
      </c>
      <c r="AV784" s="300" t="b">
        <v>0</v>
      </c>
      <c r="AW784" s="300" t="s">
        <v>1331</v>
      </c>
      <c r="AX784" s="300">
        <v>0</v>
      </c>
      <c r="AY784" s="300" t="s">
        <v>1331</v>
      </c>
      <c r="AZ784" s="300">
        <v>0</v>
      </c>
      <c r="BA784" s="300" t="b">
        <v>0</v>
      </c>
      <c r="BB784" s="300" t="b">
        <v>1</v>
      </c>
      <c r="BC784"/>
      <c r="BD784"/>
      <c r="BE784"/>
      <c r="BF784"/>
      <c r="BG784"/>
      <c r="BH784"/>
      <c r="BI784"/>
      <c r="BJ784"/>
      <c r="BK784"/>
      <c r="BL784"/>
      <c r="BM784"/>
      <c r="BN784"/>
      <c r="BO784"/>
      <c r="BP784"/>
      <c r="BQ784"/>
    </row>
    <row r="785" spans="5:69" ht="16.5" hidden="1" x14ac:dyDescent="0.3">
      <c r="E785" s="300" t="s">
        <v>760</v>
      </c>
      <c r="F785" s="300" t="s">
        <v>651</v>
      </c>
      <c r="G785" s="300">
        <v>20190101</v>
      </c>
      <c r="H785" s="300">
        <v>2019</v>
      </c>
      <c r="I785" s="300">
        <v>52</v>
      </c>
      <c r="J785" s="300">
        <v>2019</v>
      </c>
      <c r="K785" s="300">
        <v>180</v>
      </c>
      <c r="L785" s="300" t="s">
        <v>872</v>
      </c>
      <c r="M785" s="300" t="s">
        <v>486</v>
      </c>
      <c r="N785" s="300" t="s">
        <v>660</v>
      </c>
      <c r="O785" s="300" t="s">
        <v>762</v>
      </c>
      <c r="P785" s="300">
        <v>894</v>
      </c>
      <c r="Q785" s="300" t="s">
        <v>943</v>
      </c>
      <c r="R785" s="300" t="s">
        <v>431</v>
      </c>
      <c r="S785" s="300">
        <v>0</v>
      </c>
      <c r="T785" s="300" t="s">
        <v>763</v>
      </c>
      <c r="U785" s="300" t="s">
        <v>764</v>
      </c>
      <c r="V785" s="300" t="s">
        <v>1123</v>
      </c>
      <c r="W785" s="300" t="s">
        <v>766</v>
      </c>
      <c r="X785" s="300" t="b">
        <v>1</v>
      </c>
      <c r="Y785" s="300">
        <v>310229</v>
      </c>
      <c r="Z785" s="300" t="s">
        <v>830</v>
      </c>
      <c r="AA785" s="300" t="s">
        <v>537</v>
      </c>
      <c r="AB785" s="300" t="s">
        <v>508</v>
      </c>
      <c r="AC785" s="300" t="s">
        <v>508</v>
      </c>
      <c r="AD785" s="300">
        <v>6</v>
      </c>
      <c r="AE785" s="300" t="b">
        <v>1</v>
      </c>
      <c r="AF785" s="300" t="s">
        <v>768</v>
      </c>
      <c r="AG785" s="300" t="s">
        <v>769</v>
      </c>
      <c r="AH785" s="300">
        <v>0</v>
      </c>
      <c r="AI785" s="300">
        <v>0</v>
      </c>
      <c r="AJ785" s="300" t="s">
        <v>770</v>
      </c>
      <c r="AK785" s="300">
        <v>8</v>
      </c>
      <c r="AL785" s="300" t="s">
        <v>814</v>
      </c>
      <c r="AM785" s="300">
        <v>66000</v>
      </c>
      <c r="AN785" s="300" t="b">
        <v>0</v>
      </c>
      <c r="AO785" s="300">
        <v>8</v>
      </c>
      <c r="AP785" s="300" t="s">
        <v>814</v>
      </c>
      <c r="AQ785" s="300">
        <v>66000</v>
      </c>
      <c r="AR785" s="300" t="b">
        <v>0</v>
      </c>
      <c r="AS785" s="300">
        <v>66000</v>
      </c>
      <c r="AT785" s="300" t="b">
        <v>0</v>
      </c>
      <c r="AU785" s="300">
        <v>0</v>
      </c>
      <c r="AV785" s="300" t="b">
        <v>0</v>
      </c>
      <c r="AW785" s="300" t="s">
        <v>1418</v>
      </c>
      <c r="AX785" s="300">
        <v>0</v>
      </c>
      <c r="AY785" s="300" t="s">
        <v>1418</v>
      </c>
      <c r="AZ785" s="300">
        <v>0</v>
      </c>
      <c r="BA785" s="300" t="b">
        <v>0</v>
      </c>
      <c r="BB785" s="300" t="b">
        <v>1</v>
      </c>
      <c r="BC785"/>
      <c r="BD785"/>
      <c r="BE785"/>
      <c r="BF785"/>
      <c r="BG785"/>
      <c r="BH785"/>
      <c r="BI785"/>
      <c r="BJ785"/>
      <c r="BK785"/>
      <c r="BL785"/>
      <c r="BM785"/>
      <c r="BN785"/>
      <c r="BO785"/>
      <c r="BP785"/>
      <c r="BQ785"/>
    </row>
    <row r="786" spans="5:69" ht="16.5" hidden="1" x14ac:dyDescent="0.3">
      <c r="E786" s="300" t="s">
        <v>760</v>
      </c>
      <c r="F786" s="300" t="s">
        <v>651</v>
      </c>
      <c r="G786" s="300">
        <v>20190101</v>
      </c>
      <c r="H786" s="300">
        <v>2019</v>
      </c>
      <c r="I786" s="300">
        <v>52</v>
      </c>
      <c r="J786" s="300">
        <v>2019</v>
      </c>
      <c r="K786" s="300">
        <v>562</v>
      </c>
      <c r="L786" s="300" t="s">
        <v>761</v>
      </c>
      <c r="M786" s="300" t="s">
        <v>451</v>
      </c>
      <c r="N786" s="300" t="s">
        <v>660</v>
      </c>
      <c r="O786" s="300" t="s">
        <v>762</v>
      </c>
      <c r="P786" s="300">
        <v>0</v>
      </c>
      <c r="Q786" s="300" t="s">
        <v>763</v>
      </c>
      <c r="R786" s="300" t="s">
        <v>764</v>
      </c>
      <c r="S786" s="300">
        <v>0</v>
      </c>
      <c r="T786" s="300" t="s">
        <v>763</v>
      </c>
      <c r="U786" s="300" t="s">
        <v>764</v>
      </c>
      <c r="V786" s="300" t="s">
        <v>873</v>
      </c>
      <c r="W786" s="300" t="s">
        <v>766</v>
      </c>
      <c r="X786" s="300" t="b">
        <v>1</v>
      </c>
      <c r="Y786" s="300">
        <v>310229</v>
      </c>
      <c r="Z786" s="300" t="s">
        <v>830</v>
      </c>
      <c r="AA786" s="300" t="s">
        <v>537</v>
      </c>
      <c r="AB786" s="300" t="s">
        <v>508</v>
      </c>
      <c r="AC786" s="300" t="s">
        <v>508</v>
      </c>
      <c r="AD786" s="300">
        <v>6</v>
      </c>
      <c r="AE786" s="300" t="b">
        <v>1</v>
      </c>
      <c r="AF786" s="300" t="s">
        <v>768</v>
      </c>
      <c r="AG786" s="300" t="s">
        <v>769</v>
      </c>
      <c r="AH786" s="300">
        <v>0</v>
      </c>
      <c r="AI786" s="300">
        <v>0</v>
      </c>
      <c r="AJ786" s="300" t="s">
        <v>770</v>
      </c>
      <c r="AK786" s="300">
        <v>8</v>
      </c>
      <c r="AL786" s="300" t="s">
        <v>814</v>
      </c>
      <c r="AM786" s="300" t="s">
        <v>1419</v>
      </c>
      <c r="AN786" s="300" t="b">
        <v>1</v>
      </c>
      <c r="AO786" s="300">
        <v>-1</v>
      </c>
      <c r="AP786" s="300" t="s">
        <v>771</v>
      </c>
      <c r="AQ786" s="300">
        <v>0</v>
      </c>
      <c r="AR786" s="300" t="b">
        <v>0</v>
      </c>
      <c r="AS786" s="300" t="s">
        <v>1419</v>
      </c>
      <c r="AT786" s="300" t="b">
        <v>1</v>
      </c>
      <c r="AU786" s="300">
        <v>0</v>
      </c>
      <c r="AV786" s="300" t="b">
        <v>0</v>
      </c>
      <c r="AW786" s="300" t="s">
        <v>1420</v>
      </c>
      <c r="AX786" s="300">
        <v>0</v>
      </c>
      <c r="AY786" s="300" t="s">
        <v>1420</v>
      </c>
      <c r="AZ786" s="300">
        <v>6</v>
      </c>
      <c r="BA786" s="300" t="b">
        <v>0</v>
      </c>
      <c r="BB786" s="300" t="b">
        <v>1</v>
      </c>
      <c r="BC786"/>
      <c r="BD786"/>
      <c r="BE786"/>
      <c r="BF786"/>
      <c r="BG786"/>
      <c r="BH786"/>
      <c r="BI786"/>
      <c r="BJ786"/>
      <c r="BK786"/>
      <c r="BL786"/>
      <c r="BM786"/>
      <c r="BN786"/>
      <c r="BO786"/>
      <c r="BP786"/>
      <c r="BQ786"/>
    </row>
    <row r="787" spans="5:69" ht="16.5" hidden="1" x14ac:dyDescent="0.3">
      <c r="E787" s="300" t="s">
        <v>760</v>
      </c>
      <c r="F787" s="300" t="s">
        <v>651</v>
      </c>
      <c r="G787" s="300">
        <v>20190101</v>
      </c>
      <c r="H787" s="300">
        <v>2019</v>
      </c>
      <c r="I787" s="300">
        <v>52</v>
      </c>
      <c r="J787" s="300">
        <v>2019</v>
      </c>
      <c r="K787" s="300">
        <v>562</v>
      </c>
      <c r="L787" s="300" t="s">
        <v>761</v>
      </c>
      <c r="M787" s="300" t="s">
        <v>451</v>
      </c>
      <c r="N787" s="300" t="s">
        <v>660</v>
      </c>
      <c r="O787" s="300" t="s">
        <v>762</v>
      </c>
      <c r="P787" s="300">
        <v>566</v>
      </c>
      <c r="Q787" s="300" t="s">
        <v>791</v>
      </c>
      <c r="R787" s="300" t="s">
        <v>434</v>
      </c>
      <c r="S787" s="300">
        <v>0</v>
      </c>
      <c r="T787" s="300" t="s">
        <v>763</v>
      </c>
      <c r="U787" s="300" t="s">
        <v>764</v>
      </c>
      <c r="V787" s="300" t="s">
        <v>873</v>
      </c>
      <c r="W787" s="300" t="s">
        <v>766</v>
      </c>
      <c r="X787" s="300" t="b">
        <v>1</v>
      </c>
      <c r="Y787" s="300">
        <v>310229</v>
      </c>
      <c r="Z787" s="300" t="s">
        <v>830</v>
      </c>
      <c r="AA787" s="300" t="s">
        <v>537</v>
      </c>
      <c r="AB787" s="300" t="s">
        <v>508</v>
      </c>
      <c r="AC787" s="300" t="s">
        <v>508</v>
      </c>
      <c r="AD787" s="300">
        <v>6</v>
      </c>
      <c r="AE787" s="300" t="b">
        <v>1</v>
      </c>
      <c r="AF787" s="300" t="s">
        <v>768</v>
      </c>
      <c r="AG787" s="300" t="s">
        <v>769</v>
      </c>
      <c r="AH787" s="300">
        <v>0</v>
      </c>
      <c r="AI787" s="300">
        <v>0</v>
      </c>
      <c r="AJ787" s="300" t="s">
        <v>770</v>
      </c>
      <c r="AK787" s="300">
        <v>8</v>
      </c>
      <c r="AL787" s="300" t="s">
        <v>814</v>
      </c>
      <c r="AM787" s="300" t="s">
        <v>1419</v>
      </c>
      <c r="AN787" s="300" t="b">
        <v>1</v>
      </c>
      <c r="AO787" s="300">
        <v>-1</v>
      </c>
      <c r="AP787" s="300" t="s">
        <v>771</v>
      </c>
      <c r="AQ787" s="300">
        <v>0</v>
      </c>
      <c r="AR787" s="300" t="b">
        <v>0</v>
      </c>
      <c r="AS787" s="300" t="s">
        <v>1419</v>
      </c>
      <c r="AT787" s="300" t="b">
        <v>1</v>
      </c>
      <c r="AU787" s="300">
        <v>0</v>
      </c>
      <c r="AV787" s="300" t="b">
        <v>0</v>
      </c>
      <c r="AW787" s="300" t="s">
        <v>1420</v>
      </c>
      <c r="AX787" s="300">
        <v>0</v>
      </c>
      <c r="AY787" s="300" t="s">
        <v>1420</v>
      </c>
      <c r="AZ787" s="300">
        <v>6</v>
      </c>
      <c r="BA787" s="300" t="b">
        <v>1</v>
      </c>
      <c r="BB787" s="300" t="b">
        <v>0</v>
      </c>
      <c r="BC787"/>
      <c r="BD787"/>
      <c r="BE787"/>
      <c r="BF787"/>
      <c r="BG787"/>
      <c r="BH787"/>
      <c r="BI787"/>
      <c r="BJ787"/>
      <c r="BK787"/>
      <c r="BL787"/>
      <c r="BM787"/>
      <c r="BN787"/>
      <c r="BO787"/>
      <c r="BP787"/>
      <c r="BQ787"/>
    </row>
    <row r="788" spans="5:69" ht="16.5" hidden="1" x14ac:dyDescent="0.3">
      <c r="E788" s="300" t="s">
        <v>760</v>
      </c>
      <c r="F788" s="300" t="s">
        <v>651</v>
      </c>
      <c r="G788" s="300">
        <v>20190101</v>
      </c>
      <c r="H788" s="300">
        <v>2019</v>
      </c>
      <c r="I788" s="300">
        <v>52</v>
      </c>
      <c r="J788" s="300">
        <v>2019</v>
      </c>
      <c r="K788" s="300">
        <v>180</v>
      </c>
      <c r="L788" s="300" t="s">
        <v>872</v>
      </c>
      <c r="M788" s="300" t="s">
        <v>486</v>
      </c>
      <c r="N788" s="300" t="s">
        <v>660</v>
      </c>
      <c r="O788" s="300" t="s">
        <v>762</v>
      </c>
      <c r="P788" s="300">
        <v>0</v>
      </c>
      <c r="Q788" s="300" t="s">
        <v>763</v>
      </c>
      <c r="R788" s="300" t="s">
        <v>764</v>
      </c>
      <c r="S788" s="300">
        <v>0</v>
      </c>
      <c r="T788" s="300" t="s">
        <v>763</v>
      </c>
      <c r="U788" s="300" t="s">
        <v>764</v>
      </c>
      <c r="V788" s="300" t="s">
        <v>1123</v>
      </c>
      <c r="W788" s="300" t="s">
        <v>766</v>
      </c>
      <c r="X788" s="300" t="b">
        <v>1</v>
      </c>
      <c r="Y788" s="300">
        <v>310230</v>
      </c>
      <c r="Z788" s="300" t="s">
        <v>834</v>
      </c>
      <c r="AA788" s="300" t="s">
        <v>507</v>
      </c>
      <c r="AB788" s="300" t="s">
        <v>508</v>
      </c>
      <c r="AC788" s="300" t="s">
        <v>508</v>
      </c>
      <c r="AD788" s="300">
        <v>6</v>
      </c>
      <c r="AE788" s="300" t="b">
        <v>1</v>
      </c>
      <c r="AF788" s="300" t="s">
        <v>768</v>
      </c>
      <c r="AG788" s="300" t="s">
        <v>769</v>
      </c>
      <c r="AH788" s="300">
        <v>0</v>
      </c>
      <c r="AI788" s="300">
        <v>0</v>
      </c>
      <c r="AJ788" s="300" t="s">
        <v>770</v>
      </c>
      <c r="AK788" s="300">
        <v>8</v>
      </c>
      <c r="AL788" s="300" t="s">
        <v>814</v>
      </c>
      <c r="AM788" s="300">
        <v>56219312</v>
      </c>
      <c r="AN788" s="300" t="b">
        <v>0</v>
      </c>
      <c r="AO788" s="300">
        <v>8</v>
      </c>
      <c r="AP788" s="300" t="s">
        <v>814</v>
      </c>
      <c r="AQ788" s="300">
        <v>56219312</v>
      </c>
      <c r="AR788" s="300" t="b">
        <v>0</v>
      </c>
      <c r="AS788" s="300">
        <v>56219312</v>
      </c>
      <c r="AT788" s="300" t="b">
        <v>0</v>
      </c>
      <c r="AU788" s="300">
        <v>0</v>
      </c>
      <c r="AV788" s="300" t="b">
        <v>0</v>
      </c>
      <c r="AW788" s="300" t="s">
        <v>1421</v>
      </c>
      <c r="AX788" s="300">
        <v>0</v>
      </c>
      <c r="AY788" s="300" t="s">
        <v>1421</v>
      </c>
      <c r="AZ788" s="300">
        <v>0</v>
      </c>
      <c r="BA788" s="300" t="b">
        <v>0</v>
      </c>
      <c r="BB788" s="300" t="b">
        <v>1</v>
      </c>
      <c r="BC788"/>
      <c r="BD788"/>
      <c r="BE788"/>
      <c r="BF788"/>
      <c r="BG788"/>
      <c r="BH788"/>
      <c r="BI788"/>
      <c r="BJ788"/>
      <c r="BK788"/>
      <c r="BL788"/>
      <c r="BM788"/>
      <c r="BN788"/>
      <c r="BO788"/>
      <c r="BP788"/>
      <c r="BQ788"/>
    </row>
    <row r="789" spans="5:69" ht="16.5" hidden="1" x14ac:dyDescent="0.3">
      <c r="E789" s="300" t="s">
        <v>760</v>
      </c>
      <c r="F789" s="300" t="s">
        <v>651</v>
      </c>
      <c r="G789" s="300">
        <v>20190101</v>
      </c>
      <c r="H789" s="300">
        <v>2019</v>
      </c>
      <c r="I789" s="300">
        <v>52</v>
      </c>
      <c r="J789" s="300">
        <v>2019</v>
      </c>
      <c r="K789" s="300">
        <v>180</v>
      </c>
      <c r="L789" s="300" t="s">
        <v>872</v>
      </c>
      <c r="M789" s="300" t="s">
        <v>486</v>
      </c>
      <c r="N789" s="300" t="s">
        <v>660</v>
      </c>
      <c r="O789" s="300" t="s">
        <v>762</v>
      </c>
      <c r="P789" s="300">
        <v>156</v>
      </c>
      <c r="Q789" s="300" t="s">
        <v>773</v>
      </c>
      <c r="R789" s="300" t="s">
        <v>774</v>
      </c>
      <c r="S789" s="300">
        <v>0</v>
      </c>
      <c r="T789" s="300" t="s">
        <v>763</v>
      </c>
      <c r="U789" s="300" t="s">
        <v>764</v>
      </c>
      <c r="V789" s="300" t="s">
        <v>1123</v>
      </c>
      <c r="W789" s="300" t="s">
        <v>766</v>
      </c>
      <c r="X789" s="300" t="b">
        <v>1</v>
      </c>
      <c r="Y789" s="300">
        <v>310230</v>
      </c>
      <c r="Z789" s="300" t="s">
        <v>834</v>
      </c>
      <c r="AA789" s="300" t="s">
        <v>507</v>
      </c>
      <c r="AB789" s="300" t="s">
        <v>508</v>
      </c>
      <c r="AC789" s="300" t="s">
        <v>508</v>
      </c>
      <c r="AD789" s="300">
        <v>6</v>
      </c>
      <c r="AE789" s="300" t="b">
        <v>1</v>
      </c>
      <c r="AF789" s="300" t="s">
        <v>768</v>
      </c>
      <c r="AG789" s="300" t="s">
        <v>769</v>
      </c>
      <c r="AH789" s="300">
        <v>0</v>
      </c>
      <c r="AI789" s="300">
        <v>0</v>
      </c>
      <c r="AJ789" s="300" t="s">
        <v>770</v>
      </c>
      <c r="AK789" s="300">
        <v>8</v>
      </c>
      <c r="AL789" s="300" t="s">
        <v>814</v>
      </c>
      <c r="AM789" s="300">
        <v>2948716</v>
      </c>
      <c r="AN789" s="300" t="b">
        <v>0</v>
      </c>
      <c r="AO789" s="300">
        <v>8</v>
      </c>
      <c r="AP789" s="300" t="s">
        <v>814</v>
      </c>
      <c r="AQ789" s="300">
        <v>2948716</v>
      </c>
      <c r="AR789" s="300" t="b">
        <v>0</v>
      </c>
      <c r="AS789" s="300">
        <v>2948716</v>
      </c>
      <c r="AT789" s="300" t="b">
        <v>0</v>
      </c>
      <c r="AU789" s="300">
        <v>0</v>
      </c>
      <c r="AV789" s="300" t="b">
        <v>0</v>
      </c>
      <c r="AW789" s="300" t="s">
        <v>1422</v>
      </c>
      <c r="AX789" s="300">
        <v>0</v>
      </c>
      <c r="AY789" s="300" t="s">
        <v>1422</v>
      </c>
      <c r="AZ789" s="300">
        <v>0</v>
      </c>
      <c r="BA789" s="300" t="b">
        <v>0</v>
      </c>
      <c r="BB789" s="300" t="b">
        <v>1</v>
      </c>
      <c r="BC789"/>
      <c r="BD789"/>
      <c r="BE789"/>
      <c r="BF789"/>
      <c r="BG789"/>
      <c r="BH789"/>
      <c r="BI789"/>
      <c r="BJ789"/>
      <c r="BK789"/>
      <c r="BL789"/>
      <c r="BM789"/>
      <c r="BN789"/>
      <c r="BO789"/>
      <c r="BP789"/>
      <c r="BQ789"/>
    </row>
    <row r="790" spans="5:69" ht="16.5" hidden="1" x14ac:dyDescent="0.3">
      <c r="E790" s="300" t="s">
        <v>760</v>
      </c>
      <c r="F790" s="300" t="s">
        <v>651</v>
      </c>
      <c r="G790" s="300">
        <v>20190101</v>
      </c>
      <c r="H790" s="300">
        <v>2019</v>
      </c>
      <c r="I790" s="300">
        <v>52</v>
      </c>
      <c r="J790" s="300">
        <v>2019</v>
      </c>
      <c r="K790" s="300">
        <v>180</v>
      </c>
      <c r="L790" s="300" t="s">
        <v>872</v>
      </c>
      <c r="M790" s="300" t="s">
        <v>486</v>
      </c>
      <c r="N790" s="300" t="s">
        <v>660</v>
      </c>
      <c r="O790" s="300" t="s">
        <v>762</v>
      </c>
      <c r="P790" s="300">
        <v>440</v>
      </c>
      <c r="Q790" s="300" t="s">
        <v>897</v>
      </c>
      <c r="R790" s="300" t="s">
        <v>898</v>
      </c>
      <c r="S790" s="300">
        <v>0</v>
      </c>
      <c r="T790" s="300" t="s">
        <v>763</v>
      </c>
      <c r="U790" s="300" t="s">
        <v>764</v>
      </c>
      <c r="V790" s="300" t="s">
        <v>1123</v>
      </c>
      <c r="W790" s="300" t="s">
        <v>766</v>
      </c>
      <c r="X790" s="300" t="b">
        <v>1</v>
      </c>
      <c r="Y790" s="300">
        <v>310230</v>
      </c>
      <c r="Z790" s="300" t="s">
        <v>834</v>
      </c>
      <c r="AA790" s="300" t="s">
        <v>507</v>
      </c>
      <c r="AB790" s="300" t="s">
        <v>508</v>
      </c>
      <c r="AC790" s="300" t="s">
        <v>508</v>
      </c>
      <c r="AD790" s="300">
        <v>6</v>
      </c>
      <c r="AE790" s="300" t="b">
        <v>1</v>
      </c>
      <c r="AF790" s="300" t="s">
        <v>768</v>
      </c>
      <c r="AG790" s="300" t="s">
        <v>769</v>
      </c>
      <c r="AH790" s="300">
        <v>0</v>
      </c>
      <c r="AI790" s="300">
        <v>0</v>
      </c>
      <c r="AJ790" s="300" t="s">
        <v>770</v>
      </c>
      <c r="AK790" s="300">
        <v>8</v>
      </c>
      <c r="AL790" s="300" t="s">
        <v>814</v>
      </c>
      <c r="AM790" s="300">
        <v>1020000</v>
      </c>
      <c r="AN790" s="300" t="b">
        <v>0</v>
      </c>
      <c r="AO790" s="300">
        <v>8</v>
      </c>
      <c r="AP790" s="300" t="s">
        <v>814</v>
      </c>
      <c r="AQ790" s="300">
        <v>1020000</v>
      </c>
      <c r="AR790" s="300" t="b">
        <v>0</v>
      </c>
      <c r="AS790" s="300">
        <v>1020000</v>
      </c>
      <c r="AT790" s="300" t="b">
        <v>0</v>
      </c>
      <c r="AU790" s="300">
        <v>0</v>
      </c>
      <c r="AV790" s="300" t="b">
        <v>0</v>
      </c>
      <c r="AW790" s="300" t="s">
        <v>1371</v>
      </c>
      <c r="AX790" s="300">
        <v>0</v>
      </c>
      <c r="AY790" s="300" t="s">
        <v>1371</v>
      </c>
      <c r="AZ790" s="300">
        <v>0</v>
      </c>
      <c r="BA790" s="300" t="b">
        <v>0</v>
      </c>
      <c r="BB790" s="300" t="b">
        <v>1</v>
      </c>
      <c r="BC790"/>
      <c r="BD790"/>
      <c r="BE790"/>
      <c r="BF790"/>
      <c r="BG790"/>
      <c r="BH790"/>
      <c r="BI790"/>
      <c r="BJ790"/>
      <c r="BK790"/>
      <c r="BL790"/>
      <c r="BM790"/>
      <c r="BN790"/>
      <c r="BO790"/>
      <c r="BP790"/>
      <c r="BQ790"/>
    </row>
    <row r="791" spans="5:69" ht="16.5" hidden="1" x14ac:dyDescent="0.3">
      <c r="E791" s="300" t="s">
        <v>760</v>
      </c>
      <c r="F791" s="300" t="s">
        <v>651</v>
      </c>
      <c r="G791" s="300">
        <v>20190101</v>
      </c>
      <c r="H791" s="300">
        <v>2019</v>
      </c>
      <c r="I791" s="300">
        <v>52</v>
      </c>
      <c r="J791" s="300">
        <v>2019</v>
      </c>
      <c r="K791" s="300">
        <v>180</v>
      </c>
      <c r="L791" s="300" t="s">
        <v>872</v>
      </c>
      <c r="M791" s="300" t="s">
        <v>486</v>
      </c>
      <c r="N791" s="300" t="s">
        <v>660</v>
      </c>
      <c r="O791" s="300" t="s">
        <v>762</v>
      </c>
      <c r="P791" s="300">
        <v>643</v>
      </c>
      <c r="Q791" s="300" t="s">
        <v>793</v>
      </c>
      <c r="R791" s="300" t="s">
        <v>794</v>
      </c>
      <c r="S791" s="300">
        <v>0</v>
      </c>
      <c r="T791" s="300" t="s">
        <v>763</v>
      </c>
      <c r="U791" s="300" t="s">
        <v>764</v>
      </c>
      <c r="V791" s="300" t="s">
        <v>1123</v>
      </c>
      <c r="W791" s="300" t="s">
        <v>766</v>
      </c>
      <c r="X791" s="300" t="b">
        <v>1</v>
      </c>
      <c r="Y791" s="300">
        <v>310230</v>
      </c>
      <c r="Z791" s="300" t="s">
        <v>834</v>
      </c>
      <c r="AA791" s="300" t="s">
        <v>507</v>
      </c>
      <c r="AB791" s="300" t="s">
        <v>508</v>
      </c>
      <c r="AC791" s="300" t="s">
        <v>508</v>
      </c>
      <c r="AD791" s="300">
        <v>6</v>
      </c>
      <c r="AE791" s="300" t="b">
        <v>1</v>
      </c>
      <c r="AF791" s="300" t="s">
        <v>768</v>
      </c>
      <c r="AG791" s="300" t="s">
        <v>769</v>
      </c>
      <c r="AH791" s="300">
        <v>0</v>
      </c>
      <c r="AI791" s="300">
        <v>0</v>
      </c>
      <c r="AJ791" s="300" t="s">
        <v>770</v>
      </c>
      <c r="AK791" s="300">
        <v>8</v>
      </c>
      <c r="AL791" s="300" t="s">
        <v>814</v>
      </c>
      <c r="AM791" s="300">
        <v>16405900</v>
      </c>
      <c r="AN791" s="300" t="b">
        <v>0</v>
      </c>
      <c r="AO791" s="300">
        <v>8</v>
      </c>
      <c r="AP791" s="300" t="s">
        <v>814</v>
      </c>
      <c r="AQ791" s="300">
        <v>16405900</v>
      </c>
      <c r="AR791" s="300" t="b">
        <v>0</v>
      </c>
      <c r="AS791" s="300">
        <v>16405900</v>
      </c>
      <c r="AT791" s="300" t="b">
        <v>0</v>
      </c>
      <c r="AU791" s="300">
        <v>0</v>
      </c>
      <c r="AV791" s="300" t="b">
        <v>0</v>
      </c>
      <c r="AW791" s="300" t="s">
        <v>1423</v>
      </c>
      <c r="AX791" s="300">
        <v>0</v>
      </c>
      <c r="AY791" s="300" t="s">
        <v>1423</v>
      </c>
      <c r="AZ791" s="300">
        <v>0</v>
      </c>
      <c r="BA791" s="300" t="b">
        <v>0</v>
      </c>
      <c r="BB791" s="300" t="b">
        <v>1</v>
      </c>
      <c r="BC791"/>
      <c r="BD791"/>
      <c r="BE791"/>
      <c r="BF791"/>
      <c r="BG791"/>
      <c r="BH791"/>
      <c r="BI791"/>
      <c r="BJ791"/>
      <c r="BK791"/>
      <c r="BL791"/>
      <c r="BM791"/>
      <c r="BN791"/>
      <c r="BO791"/>
      <c r="BP791"/>
      <c r="BQ791"/>
    </row>
    <row r="792" spans="5:69" ht="16.5" hidden="1" x14ac:dyDescent="0.3">
      <c r="E792" s="300" t="s">
        <v>760</v>
      </c>
      <c r="F792" s="300" t="s">
        <v>651</v>
      </c>
      <c r="G792" s="300">
        <v>20190101</v>
      </c>
      <c r="H792" s="300">
        <v>2019</v>
      </c>
      <c r="I792" s="300">
        <v>52</v>
      </c>
      <c r="J792" s="300">
        <v>2019</v>
      </c>
      <c r="K792" s="300">
        <v>180</v>
      </c>
      <c r="L792" s="300" t="s">
        <v>872</v>
      </c>
      <c r="M792" s="300" t="s">
        <v>486</v>
      </c>
      <c r="N792" s="300" t="s">
        <v>660</v>
      </c>
      <c r="O792" s="300" t="s">
        <v>762</v>
      </c>
      <c r="P792" s="300">
        <v>710</v>
      </c>
      <c r="Q792" s="300" t="s">
        <v>917</v>
      </c>
      <c r="R792" s="300" t="s">
        <v>425</v>
      </c>
      <c r="S792" s="300">
        <v>0</v>
      </c>
      <c r="T792" s="300" t="s">
        <v>763</v>
      </c>
      <c r="U792" s="300" t="s">
        <v>764</v>
      </c>
      <c r="V792" s="300" t="s">
        <v>1123</v>
      </c>
      <c r="W792" s="300" t="s">
        <v>766</v>
      </c>
      <c r="X792" s="300" t="b">
        <v>1</v>
      </c>
      <c r="Y792" s="300">
        <v>310230</v>
      </c>
      <c r="Z792" s="300" t="s">
        <v>834</v>
      </c>
      <c r="AA792" s="300" t="s">
        <v>507</v>
      </c>
      <c r="AB792" s="300" t="s">
        <v>508</v>
      </c>
      <c r="AC792" s="300" t="s">
        <v>508</v>
      </c>
      <c r="AD792" s="300">
        <v>6</v>
      </c>
      <c r="AE792" s="300" t="b">
        <v>1</v>
      </c>
      <c r="AF792" s="300" t="s">
        <v>768</v>
      </c>
      <c r="AG792" s="300" t="s">
        <v>769</v>
      </c>
      <c r="AH792" s="300">
        <v>0</v>
      </c>
      <c r="AI792" s="300">
        <v>0</v>
      </c>
      <c r="AJ792" s="300" t="s">
        <v>770</v>
      </c>
      <c r="AK792" s="300">
        <v>8</v>
      </c>
      <c r="AL792" s="300" t="s">
        <v>814</v>
      </c>
      <c r="AM792" s="300">
        <v>25391486</v>
      </c>
      <c r="AN792" s="300" t="b">
        <v>0</v>
      </c>
      <c r="AO792" s="300">
        <v>8</v>
      </c>
      <c r="AP792" s="300" t="s">
        <v>814</v>
      </c>
      <c r="AQ792" s="300">
        <v>25391486</v>
      </c>
      <c r="AR792" s="300" t="b">
        <v>0</v>
      </c>
      <c r="AS792" s="300">
        <v>25391486</v>
      </c>
      <c r="AT792" s="300" t="b">
        <v>0</v>
      </c>
      <c r="AU792" s="300">
        <v>0</v>
      </c>
      <c r="AV792" s="300" t="b">
        <v>0</v>
      </c>
      <c r="AW792" s="300" t="s">
        <v>1424</v>
      </c>
      <c r="AX792" s="300">
        <v>0</v>
      </c>
      <c r="AY792" s="300" t="s">
        <v>1424</v>
      </c>
      <c r="AZ792" s="300">
        <v>0</v>
      </c>
      <c r="BA792" s="300" t="b">
        <v>0</v>
      </c>
      <c r="BB792" s="300" t="b">
        <v>1</v>
      </c>
      <c r="BC792"/>
      <c r="BD792"/>
      <c r="BE792"/>
      <c r="BF792"/>
      <c r="BG792"/>
      <c r="BH792"/>
      <c r="BI792"/>
      <c r="BJ792"/>
      <c r="BK792"/>
      <c r="BL792"/>
      <c r="BM792"/>
      <c r="BN792"/>
      <c r="BO792"/>
      <c r="BP792"/>
      <c r="BQ792"/>
    </row>
    <row r="793" spans="5:69" ht="16.5" hidden="1" x14ac:dyDescent="0.3">
      <c r="E793" s="300" t="s">
        <v>760</v>
      </c>
      <c r="F793" s="300" t="s">
        <v>651</v>
      </c>
      <c r="G793" s="300">
        <v>20190101</v>
      </c>
      <c r="H793" s="300">
        <v>2019</v>
      </c>
      <c r="I793" s="300">
        <v>52</v>
      </c>
      <c r="J793" s="300">
        <v>2019</v>
      </c>
      <c r="K793" s="300">
        <v>180</v>
      </c>
      <c r="L793" s="300" t="s">
        <v>872</v>
      </c>
      <c r="M793" s="300" t="s">
        <v>486</v>
      </c>
      <c r="N793" s="300" t="s">
        <v>660</v>
      </c>
      <c r="O793" s="300" t="s">
        <v>762</v>
      </c>
      <c r="P793" s="300">
        <v>752</v>
      </c>
      <c r="Q793" s="300" t="s">
        <v>804</v>
      </c>
      <c r="R793" s="300" t="s">
        <v>805</v>
      </c>
      <c r="S793" s="300">
        <v>0</v>
      </c>
      <c r="T793" s="300" t="s">
        <v>763</v>
      </c>
      <c r="U793" s="300" t="s">
        <v>764</v>
      </c>
      <c r="V793" s="300" t="s">
        <v>1123</v>
      </c>
      <c r="W793" s="300" t="s">
        <v>766</v>
      </c>
      <c r="X793" s="300" t="b">
        <v>1</v>
      </c>
      <c r="Y793" s="300">
        <v>310230</v>
      </c>
      <c r="Z793" s="300" t="s">
        <v>834</v>
      </c>
      <c r="AA793" s="300" t="s">
        <v>507</v>
      </c>
      <c r="AB793" s="300" t="s">
        <v>508</v>
      </c>
      <c r="AC793" s="300" t="s">
        <v>508</v>
      </c>
      <c r="AD793" s="300">
        <v>6</v>
      </c>
      <c r="AE793" s="300" t="b">
        <v>1</v>
      </c>
      <c r="AF793" s="300" t="s">
        <v>768</v>
      </c>
      <c r="AG793" s="300" t="s">
        <v>769</v>
      </c>
      <c r="AH793" s="300">
        <v>0</v>
      </c>
      <c r="AI793" s="300">
        <v>0</v>
      </c>
      <c r="AJ793" s="300" t="s">
        <v>770</v>
      </c>
      <c r="AK793" s="300">
        <v>8</v>
      </c>
      <c r="AL793" s="300" t="s">
        <v>814</v>
      </c>
      <c r="AM793" s="300">
        <v>1266750</v>
      </c>
      <c r="AN793" s="300" t="b">
        <v>0</v>
      </c>
      <c r="AO793" s="300">
        <v>8</v>
      </c>
      <c r="AP793" s="300" t="s">
        <v>814</v>
      </c>
      <c r="AQ793" s="300">
        <v>1266750</v>
      </c>
      <c r="AR793" s="300" t="b">
        <v>0</v>
      </c>
      <c r="AS793" s="300">
        <v>1266750</v>
      </c>
      <c r="AT793" s="300" t="b">
        <v>0</v>
      </c>
      <c r="AU793" s="300">
        <v>0</v>
      </c>
      <c r="AV793" s="300" t="b">
        <v>0</v>
      </c>
      <c r="AW793" s="300" t="s">
        <v>1327</v>
      </c>
      <c r="AX793" s="300">
        <v>0</v>
      </c>
      <c r="AY793" s="300" t="s">
        <v>1327</v>
      </c>
      <c r="AZ793" s="300">
        <v>0</v>
      </c>
      <c r="BA793" s="300" t="b">
        <v>0</v>
      </c>
      <c r="BB793" s="300" t="b">
        <v>1</v>
      </c>
      <c r="BC793"/>
      <c r="BD793"/>
      <c r="BE793"/>
      <c r="BF793"/>
      <c r="BG793"/>
      <c r="BH793"/>
      <c r="BI793"/>
      <c r="BJ793"/>
      <c r="BK793"/>
      <c r="BL793"/>
      <c r="BM793"/>
      <c r="BN793"/>
      <c r="BO793"/>
      <c r="BP793"/>
      <c r="BQ793"/>
    </row>
    <row r="794" spans="5:69" ht="16.5" hidden="1" x14ac:dyDescent="0.3">
      <c r="E794" s="300" t="s">
        <v>760</v>
      </c>
      <c r="F794" s="300" t="s">
        <v>651</v>
      </c>
      <c r="G794" s="300">
        <v>20190101</v>
      </c>
      <c r="H794" s="300">
        <v>2019</v>
      </c>
      <c r="I794" s="300">
        <v>52</v>
      </c>
      <c r="J794" s="300">
        <v>2019</v>
      </c>
      <c r="K794" s="300">
        <v>180</v>
      </c>
      <c r="L794" s="300" t="s">
        <v>872</v>
      </c>
      <c r="M794" s="300" t="s">
        <v>486</v>
      </c>
      <c r="N794" s="300" t="s">
        <v>660</v>
      </c>
      <c r="O794" s="300" t="s">
        <v>762</v>
      </c>
      <c r="P794" s="300">
        <v>818</v>
      </c>
      <c r="Q794" s="300" t="s">
        <v>935</v>
      </c>
      <c r="R794" s="300" t="s">
        <v>427</v>
      </c>
      <c r="S794" s="300">
        <v>0</v>
      </c>
      <c r="T794" s="300" t="s">
        <v>763</v>
      </c>
      <c r="U794" s="300" t="s">
        <v>764</v>
      </c>
      <c r="V794" s="300" t="s">
        <v>1123</v>
      </c>
      <c r="W794" s="300" t="s">
        <v>766</v>
      </c>
      <c r="X794" s="300" t="b">
        <v>1</v>
      </c>
      <c r="Y794" s="300">
        <v>310230</v>
      </c>
      <c r="Z794" s="300" t="s">
        <v>834</v>
      </c>
      <c r="AA794" s="300" t="s">
        <v>507</v>
      </c>
      <c r="AB794" s="300" t="s">
        <v>508</v>
      </c>
      <c r="AC794" s="300" t="s">
        <v>508</v>
      </c>
      <c r="AD794" s="300">
        <v>6</v>
      </c>
      <c r="AE794" s="300" t="b">
        <v>1</v>
      </c>
      <c r="AF794" s="300" t="s">
        <v>768</v>
      </c>
      <c r="AG794" s="300" t="s">
        <v>769</v>
      </c>
      <c r="AH794" s="300">
        <v>0</v>
      </c>
      <c r="AI794" s="300">
        <v>0</v>
      </c>
      <c r="AJ794" s="300" t="s">
        <v>770</v>
      </c>
      <c r="AK794" s="300">
        <v>8</v>
      </c>
      <c r="AL794" s="300" t="s">
        <v>814</v>
      </c>
      <c r="AM794" s="300">
        <v>110000</v>
      </c>
      <c r="AN794" s="300" t="b">
        <v>0</v>
      </c>
      <c r="AO794" s="300">
        <v>8</v>
      </c>
      <c r="AP794" s="300" t="s">
        <v>814</v>
      </c>
      <c r="AQ794" s="300">
        <v>110000</v>
      </c>
      <c r="AR794" s="300" t="b">
        <v>0</v>
      </c>
      <c r="AS794" s="300">
        <v>110000</v>
      </c>
      <c r="AT794" s="300" t="b">
        <v>0</v>
      </c>
      <c r="AU794" s="300">
        <v>0</v>
      </c>
      <c r="AV794" s="300" t="b">
        <v>0</v>
      </c>
      <c r="AW794" s="300" t="s">
        <v>1335</v>
      </c>
      <c r="AX794" s="300">
        <v>0</v>
      </c>
      <c r="AY794" s="300" t="s">
        <v>1335</v>
      </c>
      <c r="AZ794" s="300">
        <v>0</v>
      </c>
      <c r="BA794" s="300" t="b">
        <v>0</v>
      </c>
      <c r="BB794" s="300" t="b">
        <v>1</v>
      </c>
      <c r="BC794"/>
      <c r="BD794"/>
      <c r="BE794"/>
      <c r="BF794"/>
      <c r="BG794"/>
      <c r="BH794"/>
      <c r="BI794"/>
      <c r="BJ794"/>
      <c r="BK794"/>
      <c r="BL794"/>
      <c r="BM794"/>
      <c r="BN794"/>
      <c r="BO794"/>
      <c r="BP794"/>
      <c r="BQ794"/>
    </row>
    <row r="795" spans="5:69" ht="16.5" hidden="1" x14ac:dyDescent="0.3">
      <c r="E795" s="300" t="s">
        <v>760</v>
      </c>
      <c r="F795" s="300" t="s">
        <v>651</v>
      </c>
      <c r="G795" s="300">
        <v>20190101</v>
      </c>
      <c r="H795" s="300">
        <v>2019</v>
      </c>
      <c r="I795" s="300">
        <v>52</v>
      </c>
      <c r="J795" s="300">
        <v>2019</v>
      </c>
      <c r="K795" s="300">
        <v>180</v>
      </c>
      <c r="L795" s="300" t="s">
        <v>872</v>
      </c>
      <c r="M795" s="300" t="s">
        <v>486</v>
      </c>
      <c r="N795" s="300" t="s">
        <v>660</v>
      </c>
      <c r="O795" s="300" t="s">
        <v>762</v>
      </c>
      <c r="P795" s="300">
        <v>834</v>
      </c>
      <c r="Q795" s="300" t="s">
        <v>940</v>
      </c>
      <c r="R795" s="300" t="s">
        <v>941</v>
      </c>
      <c r="S795" s="300">
        <v>0</v>
      </c>
      <c r="T795" s="300" t="s">
        <v>763</v>
      </c>
      <c r="U795" s="300" t="s">
        <v>764</v>
      </c>
      <c r="V795" s="300" t="s">
        <v>1123</v>
      </c>
      <c r="W795" s="300" t="s">
        <v>766</v>
      </c>
      <c r="X795" s="300" t="b">
        <v>1</v>
      </c>
      <c r="Y795" s="300">
        <v>310230</v>
      </c>
      <c r="Z795" s="300" t="s">
        <v>834</v>
      </c>
      <c r="AA795" s="300" t="s">
        <v>507</v>
      </c>
      <c r="AB795" s="300" t="s">
        <v>508</v>
      </c>
      <c r="AC795" s="300" t="s">
        <v>508</v>
      </c>
      <c r="AD795" s="300">
        <v>6</v>
      </c>
      <c r="AE795" s="300" t="b">
        <v>1</v>
      </c>
      <c r="AF795" s="300" t="s">
        <v>768</v>
      </c>
      <c r="AG795" s="300" t="s">
        <v>769</v>
      </c>
      <c r="AH795" s="300">
        <v>0</v>
      </c>
      <c r="AI795" s="300">
        <v>0</v>
      </c>
      <c r="AJ795" s="300" t="s">
        <v>770</v>
      </c>
      <c r="AK795" s="300">
        <v>8</v>
      </c>
      <c r="AL795" s="300" t="s">
        <v>814</v>
      </c>
      <c r="AM795" s="300">
        <v>2555790</v>
      </c>
      <c r="AN795" s="300" t="b">
        <v>0</v>
      </c>
      <c r="AO795" s="300">
        <v>8</v>
      </c>
      <c r="AP795" s="300" t="s">
        <v>814</v>
      </c>
      <c r="AQ795" s="300">
        <v>2555790</v>
      </c>
      <c r="AR795" s="300" t="b">
        <v>0</v>
      </c>
      <c r="AS795" s="300">
        <v>2555790</v>
      </c>
      <c r="AT795" s="300" t="b">
        <v>0</v>
      </c>
      <c r="AU795" s="300">
        <v>0</v>
      </c>
      <c r="AV795" s="300" t="b">
        <v>0</v>
      </c>
      <c r="AW795" s="300" t="s">
        <v>1425</v>
      </c>
      <c r="AX795" s="300">
        <v>0</v>
      </c>
      <c r="AY795" s="300" t="s">
        <v>1425</v>
      </c>
      <c r="AZ795" s="300">
        <v>0</v>
      </c>
      <c r="BA795" s="300" t="b">
        <v>0</v>
      </c>
      <c r="BB795" s="300" t="b">
        <v>1</v>
      </c>
      <c r="BC795"/>
      <c r="BD795"/>
      <c r="BE795"/>
      <c r="BF795"/>
      <c r="BG795"/>
      <c r="BH795"/>
      <c r="BI795"/>
      <c r="BJ795"/>
      <c r="BK795"/>
      <c r="BL795"/>
      <c r="BM795"/>
      <c r="BN795"/>
      <c r="BO795"/>
      <c r="BP795"/>
      <c r="BQ795"/>
    </row>
    <row r="796" spans="5:69" ht="16.5" hidden="1" x14ac:dyDescent="0.3">
      <c r="E796" s="300" t="s">
        <v>760</v>
      </c>
      <c r="F796" s="300" t="s">
        <v>651</v>
      </c>
      <c r="G796" s="300">
        <v>20190101</v>
      </c>
      <c r="H796" s="300">
        <v>2019</v>
      </c>
      <c r="I796" s="300">
        <v>52</v>
      </c>
      <c r="J796" s="300">
        <v>2019</v>
      </c>
      <c r="K796" s="300">
        <v>180</v>
      </c>
      <c r="L796" s="300" t="s">
        <v>872</v>
      </c>
      <c r="M796" s="300" t="s">
        <v>486</v>
      </c>
      <c r="N796" s="300" t="s">
        <v>660</v>
      </c>
      <c r="O796" s="300" t="s">
        <v>762</v>
      </c>
      <c r="P796" s="300">
        <v>894</v>
      </c>
      <c r="Q796" s="300" t="s">
        <v>943</v>
      </c>
      <c r="R796" s="300" t="s">
        <v>431</v>
      </c>
      <c r="S796" s="300">
        <v>0</v>
      </c>
      <c r="T796" s="300" t="s">
        <v>763</v>
      </c>
      <c r="U796" s="300" t="s">
        <v>764</v>
      </c>
      <c r="V796" s="300" t="s">
        <v>1123</v>
      </c>
      <c r="W796" s="300" t="s">
        <v>766</v>
      </c>
      <c r="X796" s="300" t="b">
        <v>1</v>
      </c>
      <c r="Y796" s="300">
        <v>310230</v>
      </c>
      <c r="Z796" s="300" t="s">
        <v>834</v>
      </c>
      <c r="AA796" s="300" t="s">
        <v>507</v>
      </c>
      <c r="AB796" s="300" t="s">
        <v>508</v>
      </c>
      <c r="AC796" s="300" t="s">
        <v>508</v>
      </c>
      <c r="AD796" s="300">
        <v>6</v>
      </c>
      <c r="AE796" s="300" t="b">
        <v>1</v>
      </c>
      <c r="AF796" s="300" t="s">
        <v>768</v>
      </c>
      <c r="AG796" s="300" t="s">
        <v>769</v>
      </c>
      <c r="AH796" s="300">
        <v>0</v>
      </c>
      <c r="AI796" s="300">
        <v>0</v>
      </c>
      <c r="AJ796" s="300" t="s">
        <v>770</v>
      </c>
      <c r="AK796" s="300">
        <v>8</v>
      </c>
      <c r="AL796" s="300" t="s">
        <v>814</v>
      </c>
      <c r="AM796" s="300">
        <v>6520670</v>
      </c>
      <c r="AN796" s="300" t="b">
        <v>0</v>
      </c>
      <c r="AO796" s="300">
        <v>8</v>
      </c>
      <c r="AP796" s="300" t="s">
        <v>814</v>
      </c>
      <c r="AQ796" s="300">
        <v>6520670</v>
      </c>
      <c r="AR796" s="300" t="b">
        <v>0</v>
      </c>
      <c r="AS796" s="300">
        <v>6520670</v>
      </c>
      <c r="AT796" s="300" t="b">
        <v>0</v>
      </c>
      <c r="AU796" s="300">
        <v>0</v>
      </c>
      <c r="AV796" s="300" t="b">
        <v>0</v>
      </c>
      <c r="AW796" s="300" t="s">
        <v>1426</v>
      </c>
      <c r="AX796" s="300">
        <v>0</v>
      </c>
      <c r="AY796" s="300" t="s">
        <v>1426</v>
      </c>
      <c r="AZ796" s="300">
        <v>0</v>
      </c>
      <c r="BA796" s="300" t="b">
        <v>0</v>
      </c>
      <c r="BB796" s="300" t="b">
        <v>1</v>
      </c>
      <c r="BC796"/>
      <c r="BD796"/>
      <c r="BE796"/>
      <c r="BF796"/>
      <c r="BG796"/>
      <c r="BH796"/>
      <c r="BI796"/>
      <c r="BJ796"/>
      <c r="BK796"/>
      <c r="BL796"/>
      <c r="BM796"/>
      <c r="BN796"/>
      <c r="BO796"/>
      <c r="BP796"/>
      <c r="BQ796"/>
    </row>
    <row r="797" spans="5:69" ht="16.5" hidden="1" x14ac:dyDescent="0.3">
      <c r="E797" s="300" t="s">
        <v>760</v>
      </c>
      <c r="F797" s="300" t="s">
        <v>651</v>
      </c>
      <c r="G797" s="300">
        <v>20190101</v>
      </c>
      <c r="H797" s="300">
        <v>2019</v>
      </c>
      <c r="I797" s="300">
        <v>52</v>
      </c>
      <c r="J797" s="300">
        <v>2019</v>
      </c>
      <c r="K797" s="300">
        <v>562</v>
      </c>
      <c r="L797" s="300" t="s">
        <v>761</v>
      </c>
      <c r="M797" s="300" t="s">
        <v>451</v>
      </c>
      <c r="N797" s="300" t="s">
        <v>660</v>
      </c>
      <c r="O797" s="300" t="s">
        <v>762</v>
      </c>
      <c r="P797" s="300">
        <v>0</v>
      </c>
      <c r="Q797" s="300" t="s">
        <v>763</v>
      </c>
      <c r="R797" s="300" t="s">
        <v>764</v>
      </c>
      <c r="S797" s="300">
        <v>0</v>
      </c>
      <c r="T797" s="300" t="s">
        <v>763</v>
      </c>
      <c r="U797" s="300" t="s">
        <v>764</v>
      </c>
      <c r="V797" s="300" t="s">
        <v>873</v>
      </c>
      <c r="W797" s="300" t="s">
        <v>766</v>
      </c>
      <c r="X797" s="300" t="b">
        <v>1</v>
      </c>
      <c r="Y797" s="300">
        <v>310230</v>
      </c>
      <c r="Z797" s="300" t="s">
        <v>834</v>
      </c>
      <c r="AA797" s="300" t="s">
        <v>507</v>
      </c>
      <c r="AB797" s="300" t="s">
        <v>508</v>
      </c>
      <c r="AC797" s="300" t="s">
        <v>508</v>
      </c>
      <c r="AD797" s="300">
        <v>6</v>
      </c>
      <c r="AE797" s="300" t="b">
        <v>1</v>
      </c>
      <c r="AF797" s="300" t="s">
        <v>768</v>
      </c>
      <c r="AG797" s="300" t="s">
        <v>769</v>
      </c>
      <c r="AH797" s="300">
        <v>0</v>
      </c>
      <c r="AI797" s="300">
        <v>0</v>
      </c>
      <c r="AJ797" s="300" t="s">
        <v>770</v>
      </c>
      <c r="AK797" s="300">
        <v>8</v>
      </c>
      <c r="AL797" s="300" t="s">
        <v>814</v>
      </c>
      <c r="AM797" s="300" t="s">
        <v>1427</v>
      </c>
      <c r="AN797" s="300" t="b">
        <v>1</v>
      </c>
      <c r="AO797" s="300">
        <v>-1</v>
      </c>
      <c r="AP797" s="300" t="s">
        <v>771</v>
      </c>
      <c r="AQ797" s="300">
        <v>0</v>
      </c>
      <c r="AR797" s="300" t="b">
        <v>0</v>
      </c>
      <c r="AS797" s="300" t="s">
        <v>1427</v>
      </c>
      <c r="AT797" s="300" t="b">
        <v>1</v>
      </c>
      <c r="AU797" s="300">
        <v>0</v>
      </c>
      <c r="AV797" s="300" t="b">
        <v>0</v>
      </c>
      <c r="AW797" s="300" t="s">
        <v>1428</v>
      </c>
      <c r="AX797" s="300">
        <v>0</v>
      </c>
      <c r="AY797" s="300" t="s">
        <v>1428</v>
      </c>
      <c r="AZ797" s="300">
        <v>6</v>
      </c>
      <c r="BA797" s="300" t="b">
        <v>0</v>
      </c>
      <c r="BB797" s="300" t="b">
        <v>1</v>
      </c>
      <c r="BC797"/>
      <c r="BD797"/>
      <c r="BE797"/>
      <c r="BF797"/>
      <c r="BG797"/>
      <c r="BH797"/>
      <c r="BI797"/>
      <c r="BJ797"/>
      <c r="BK797"/>
      <c r="BL797"/>
      <c r="BM797"/>
      <c r="BN797"/>
      <c r="BO797"/>
      <c r="BP797"/>
      <c r="BQ797"/>
    </row>
    <row r="798" spans="5:69" ht="16.5" hidden="1" x14ac:dyDescent="0.3">
      <c r="E798" s="300" t="s">
        <v>760</v>
      </c>
      <c r="F798" s="300" t="s">
        <v>651</v>
      </c>
      <c r="G798" s="300">
        <v>20190101</v>
      </c>
      <c r="H798" s="300">
        <v>2019</v>
      </c>
      <c r="I798" s="300">
        <v>52</v>
      </c>
      <c r="J798" s="300">
        <v>2019</v>
      </c>
      <c r="K798" s="300">
        <v>562</v>
      </c>
      <c r="L798" s="300" t="s">
        <v>761</v>
      </c>
      <c r="M798" s="300" t="s">
        <v>451</v>
      </c>
      <c r="N798" s="300" t="s">
        <v>660</v>
      </c>
      <c r="O798" s="300" t="s">
        <v>762</v>
      </c>
      <c r="P798" s="300">
        <v>156</v>
      </c>
      <c r="Q798" s="300" t="s">
        <v>773</v>
      </c>
      <c r="R798" s="300" t="s">
        <v>774</v>
      </c>
      <c r="S798" s="300">
        <v>0</v>
      </c>
      <c r="T798" s="300" t="s">
        <v>763</v>
      </c>
      <c r="U798" s="300" t="s">
        <v>764</v>
      </c>
      <c r="V798" s="300" t="s">
        <v>873</v>
      </c>
      <c r="W798" s="300" t="s">
        <v>766</v>
      </c>
      <c r="X798" s="300" t="b">
        <v>1</v>
      </c>
      <c r="Y798" s="300">
        <v>310230</v>
      </c>
      <c r="Z798" s="300" t="s">
        <v>834</v>
      </c>
      <c r="AA798" s="300" t="s">
        <v>507</v>
      </c>
      <c r="AB798" s="300" t="s">
        <v>508</v>
      </c>
      <c r="AC798" s="300" t="s">
        <v>508</v>
      </c>
      <c r="AD798" s="300">
        <v>6</v>
      </c>
      <c r="AE798" s="300" t="b">
        <v>1</v>
      </c>
      <c r="AF798" s="300" t="s">
        <v>768</v>
      </c>
      <c r="AG798" s="300" t="s">
        <v>769</v>
      </c>
      <c r="AH798" s="300">
        <v>0</v>
      </c>
      <c r="AI798" s="300">
        <v>0</v>
      </c>
      <c r="AJ798" s="300" t="s">
        <v>770</v>
      </c>
      <c r="AK798" s="300">
        <v>8</v>
      </c>
      <c r="AL798" s="300" t="s">
        <v>814</v>
      </c>
      <c r="AM798" s="300" t="s">
        <v>1429</v>
      </c>
      <c r="AN798" s="300" t="b">
        <v>1</v>
      </c>
      <c r="AO798" s="300">
        <v>-1</v>
      </c>
      <c r="AP798" s="300" t="s">
        <v>771</v>
      </c>
      <c r="AQ798" s="300">
        <v>0</v>
      </c>
      <c r="AR798" s="300" t="b">
        <v>0</v>
      </c>
      <c r="AS798" s="300" t="s">
        <v>1429</v>
      </c>
      <c r="AT798" s="300" t="b">
        <v>1</v>
      </c>
      <c r="AU798" s="300">
        <v>0</v>
      </c>
      <c r="AV798" s="300" t="b">
        <v>0</v>
      </c>
      <c r="AW798" s="300" t="s">
        <v>1430</v>
      </c>
      <c r="AX798" s="300">
        <v>0</v>
      </c>
      <c r="AY798" s="300" t="s">
        <v>1430</v>
      </c>
      <c r="AZ798" s="300">
        <v>6</v>
      </c>
      <c r="BA798" s="300" t="b">
        <v>1</v>
      </c>
      <c r="BB798" s="300" t="b">
        <v>0</v>
      </c>
      <c r="BC798"/>
      <c r="BD798"/>
      <c r="BE798"/>
      <c r="BF798"/>
      <c r="BG798"/>
      <c r="BH798"/>
      <c r="BI798"/>
      <c r="BJ798"/>
      <c r="BK798"/>
      <c r="BL798"/>
      <c r="BM798"/>
      <c r="BN798"/>
      <c r="BO798"/>
      <c r="BP798"/>
      <c r="BQ798"/>
    </row>
    <row r="799" spans="5:69" ht="16.5" hidden="1" x14ac:dyDescent="0.3">
      <c r="E799" s="300" t="s">
        <v>760</v>
      </c>
      <c r="F799" s="300" t="s">
        <v>651</v>
      </c>
      <c r="G799" s="300">
        <v>20190101</v>
      </c>
      <c r="H799" s="300">
        <v>2019</v>
      </c>
      <c r="I799" s="300">
        <v>52</v>
      </c>
      <c r="J799" s="300">
        <v>2019</v>
      </c>
      <c r="K799" s="300">
        <v>562</v>
      </c>
      <c r="L799" s="300" t="s">
        <v>761</v>
      </c>
      <c r="M799" s="300" t="s">
        <v>451</v>
      </c>
      <c r="N799" s="300" t="s">
        <v>660</v>
      </c>
      <c r="O799" s="300" t="s">
        <v>762</v>
      </c>
      <c r="P799" s="300">
        <v>251</v>
      </c>
      <c r="Q799" s="300" t="s">
        <v>778</v>
      </c>
      <c r="R799" s="300" t="s">
        <v>779</v>
      </c>
      <c r="S799" s="300">
        <v>0</v>
      </c>
      <c r="T799" s="300" t="s">
        <v>763</v>
      </c>
      <c r="U799" s="300" t="s">
        <v>764</v>
      </c>
      <c r="V799" s="300" t="s">
        <v>873</v>
      </c>
      <c r="W799" s="300" t="s">
        <v>766</v>
      </c>
      <c r="X799" s="300" t="b">
        <v>1</v>
      </c>
      <c r="Y799" s="300">
        <v>310230</v>
      </c>
      <c r="Z799" s="300" t="s">
        <v>834</v>
      </c>
      <c r="AA799" s="300" t="s">
        <v>507</v>
      </c>
      <c r="AB799" s="300" t="s">
        <v>508</v>
      </c>
      <c r="AC799" s="300" t="s">
        <v>508</v>
      </c>
      <c r="AD799" s="300">
        <v>6</v>
      </c>
      <c r="AE799" s="300" t="b">
        <v>1</v>
      </c>
      <c r="AF799" s="300" t="s">
        <v>768</v>
      </c>
      <c r="AG799" s="300" t="s">
        <v>769</v>
      </c>
      <c r="AH799" s="300">
        <v>0</v>
      </c>
      <c r="AI799" s="300">
        <v>0</v>
      </c>
      <c r="AJ799" s="300" t="s">
        <v>770</v>
      </c>
      <c r="AK799" s="300">
        <v>8</v>
      </c>
      <c r="AL799" s="300" t="s">
        <v>814</v>
      </c>
      <c r="AM799" s="300" t="s">
        <v>1431</v>
      </c>
      <c r="AN799" s="300" t="b">
        <v>1</v>
      </c>
      <c r="AO799" s="300">
        <v>-1</v>
      </c>
      <c r="AP799" s="300" t="s">
        <v>771</v>
      </c>
      <c r="AQ799" s="300">
        <v>0</v>
      </c>
      <c r="AR799" s="300" t="b">
        <v>0</v>
      </c>
      <c r="AS799" s="300" t="s">
        <v>1431</v>
      </c>
      <c r="AT799" s="300" t="b">
        <v>1</v>
      </c>
      <c r="AU799" s="300">
        <v>0</v>
      </c>
      <c r="AV799" s="300" t="b">
        <v>0</v>
      </c>
      <c r="AW799" s="300" t="s">
        <v>1432</v>
      </c>
      <c r="AX799" s="300">
        <v>0</v>
      </c>
      <c r="AY799" s="300" t="s">
        <v>1432</v>
      </c>
      <c r="AZ799" s="300">
        <v>6</v>
      </c>
      <c r="BA799" s="300" t="b">
        <v>1</v>
      </c>
      <c r="BB799" s="300" t="b">
        <v>0</v>
      </c>
      <c r="BC799"/>
      <c r="BD799"/>
      <c r="BE799"/>
      <c r="BF799"/>
      <c r="BG799"/>
      <c r="BH799"/>
      <c r="BI799"/>
      <c r="BJ799"/>
      <c r="BK799"/>
      <c r="BL799"/>
      <c r="BM799"/>
      <c r="BN799"/>
      <c r="BO799"/>
      <c r="BP799"/>
      <c r="BQ799"/>
    </row>
    <row r="800" spans="5:69" ht="16.5" hidden="1" x14ac:dyDescent="0.3">
      <c r="E800" s="300" t="s">
        <v>760</v>
      </c>
      <c r="F800" s="300" t="s">
        <v>651</v>
      </c>
      <c r="G800" s="300">
        <v>20190101</v>
      </c>
      <c r="H800" s="300">
        <v>2019</v>
      </c>
      <c r="I800" s="300">
        <v>52</v>
      </c>
      <c r="J800" s="300">
        <v>2019</v>
      </c>
      <c r="K800" s="300">
        <v>562</v>
      </c>
      <c r="L800" s="300" t="s">
        <v>761</v>
      </c>
      <c r="M800" s="300" t="s">
        <v>451</v>
      </c>
      <c r="N800" s="300" t="s">
        <v>660</v>
      </c>
      <c r="O800" s="300" t="s">
        <v>762</v>
      </c>
      <c r="P800" s="300">
        <v>384</v>
      </c>
      <c r="Q800" s="300" t="s">
        <v>786</v>
      </c>
      <c r="R800" s="300" t="s">
        <v>559</v>
      </c>
      <c r="S800" s="300">
        <v>0</v>
      </c>
      <c r="T800" s="300" t="s">
        <v>763</v>
      </c>
      <c r="U800" s="300" t="s">
        <v>764</v>
      </c>
      <c r="V800" s="300" t="s">
        <v>873</v>
      </c>
      <c r="W800" s="300" t="s">
        <v>766</v>
      </c>
      <c r="X800" s="300" t="b">
        <v>1</v>
      </c>
      <c r="Y800" s="300">
        <v>310230</v>
      </c>
      <c r="Z800" s="300" t="s">
        <v>834</v>
      </c>
      <c r="AA800" s="300" t="s">
        <v>507</v>
      </c>
      <c r="AB800" s="300" t="s">
        <v>508</v>
      </c>
      <c r="AC800" s="300" t="s">
        <v>508</v>
      </c>
      <c r="AD800" s="300">
        <v>6</v>
      </c>
      <c r="AE800" s="300" t="b">
        <v>1</v>
      </c>
      <c r="AF800" s="300" t="s">
        <v>768</v>
      </c>
      <c r="AG800" s="300" t="s">
        <v>769</v>
      </c>
      <c r="AH800" s="300">
        <v>0</v>
      </c>
      <c r="AI800" s="300">
        <v>0</v>
      </c>
      <c r="AJ800" s="300" t="s">
        <v>770</v>
      </c>
      <c r="AK800" s="300">
        <v>8</v>
      </c>
      <c r="AL800" s="300" t="s">
        <v>814</v>
      </c>
      <c r="AM800" s="300" t="s">
        <v>1384</v>
      </c>
      <c r="AN800" s="300" t="b">
        <v>1</v>
      </c>
      <c r="AO800" s="300">
        <v>-1</v>
      </c>
      <c r="AP800" s="300" t="s">
        <v>771</v>
      </c>
      <c r="AQ800" s="300">
        <v>0</v>
      </c>
      <c r="AR800" s="300" t="b">
        <v>0</v>
      </c>
      <c r="AS800" s="300" t="s">
        <v>1384</v>
      </c>
      <c r="AT800" s="300" t="b">
        <v>1</v>
      </c>
      <c r="AU800" s="300">
        <v>0</v>
      </c>
      <c r="AV800" s="300" t="b">
        <v>0</v>
      </c>
      <c r="AW800" s="300" t="s">
        <v>1385</v>
      </c>
      <c r="AX800" s="300">
        <v>0</v>
      </c>
      <c r="AY800" s="300" t="s">
        <v>1385</v>
      </c>
      <c r="AZ800" s="300">
        <v>6</v>
      </c>
      <c r="BA800" s="300" t="b">
        <v>1</v>
      </c>
      <c r="BB800" s="300" t="b">
        <v>0</v>
      </c>
      <c r="BC800"/>
      <c r="BD800"/>
      <c r="BE800"/>
      <c r="BF800"/>
      <c r="BG800"/>
      <c r="BH800"/>
      <c r="BI800"/>
      <c r="BJ800"/>
      <c r="BK800"/>
      <c r="BL800"/>
      <c r="BM800"/>
      <c r="BN800"/>
      <c r="BO800"/>
      <c r="BP800"/>
      <c r="BQ800"/>
    </row>
    <row r="801" spans="5:69" ht="16.5" hidden="1" x14ac:dyDescent="0.3">
      <c r="E801" s="300" t="s">
        <v>760</v>
      </c>
      <c r="F801" s="300" t="s">
        <v>651</v>
      </c>
      <c r="G801" s="300">
        <v>20190101</v>
      </c>
      <c r="H801" s="300">
        <v>2019</v>
      </c>
      <c r="I801" s="300">
        <v>52</v>
      </c>
      <c r="J801" s="300">
        <v>2019</v>
      </c>
      <c r="K801" s="300">
        <v>562</v>
      </c>
      <c r="L801" s="300" t="s">
        <v>761</v>
      </c>
      <c r="M801" s="300" t="s">
        <v>451</v>
      </c>
      <c r="N801" s="300" t="s">
        <v>660</v>
      </c>
      <c r="O801" s="300" t="s">
        <v>762</v>
      </c>
      <c r="P801" s="300">
        <v>566</v>
      </c>
      <c r="Q801" s="300" t="s">
        <v>791</v>
      </c>
      <c r="R801" s="300" t="s">
        <v>434</v>
      </c>
      <c r="S801" s="300">
        <v>0</v>
      </c>
      <c r="T801" s="300" t="s">
        <v>763</v>
      </c>
      <c r="U801" s="300" t="s">
        <v>764</v>
      </c>
      <c r="V801" s="300" t="s">
        <v>873</v>
      </c>
      <c r="W801" s="300" t="s">
        <v>766</v>
      </c>
      <c r="X801" s="300" t="b">
        <v>1</v>
      </c>
      <c r="Y801" s="300">
        <v>310230</v>
      </c>
      <c r="Z801" s="300" t="s">
        <v>834</v>
      </c>
      <c r="AA801" s="300" t="s">
        <v>507</v>
      </c>
      <c r="AB801" s="300" t="s">
        <v>508</v>
      </c>
      <c r="AC801" s="300" t="s">
        <v>508</v>
      </c>
      <c r="AD801" s="300">
        <v>6</v>
      </c>
      <c r="AE801" s="300" t="b">
        <v>1</v>
      </c>
      <c r="AF801" s="300" t="s">
        <v>768</v>
      </c>
      <c r="AG801" s="300" t="s">
        <v>769</v>
      </c>
      <c r="AH801" s="300">
        <v>0</v>
      </c>
      <c r="AI801" s="300">
        <v>0</v>
      </c>
      <c r="AJ801" s="300" t="s">
        <v>770</v>
      </c>
      <c r="AK801" s="300">
        <v>8</v>
      </c>
      <c r="AL801" s="300" t="s">
        <v>814</v>
      </c>
      <c r="AM801" s="300" t="s">
        <v>1433</v>
      </c>
      <c r="AN801" s="300" t="b">
        <v>1</v>
      </c>
      <c r="AO801" s="300">
        <v>-1</v>
      </c>
      <c r="AP801" s="300" t="s">
        <v>771</v>
      </c>
      <c r="AQ801" s="300">
        <v>0</v>
      </c>
      <c r="AR801" s="300" t="b">
        <v>0</v>
      </c>
      <c r="AS801" s="300" t="s">
        <v>1433</v>
      </c>
      <c r="AT801" s="300" t="b">
        <v>1</v>
      </c>
      <c r="AU801" s="300">
        <v>0</v>
      </c>
      <c r="AV801" s="300" t="b">
        <v>0</v>
      </c>
      <c r="AW801" s="300" t="s">
        <v>1434</v>
      </c>
      <c r="AX801" s="300">
        <v>0</v>
      </c>
      <c r="AY801" s="300" t="s">
        <v>1434</v>
      </c>
      <c r="AZ801" s="300">
        <v>6</v>
      </c>
      <c r="BA801" s="300" t="b">
        <v>1</v>
      </c>
      <c r="BB801" s="300" t="b">
        <v>0</v>
      </c>
      <c r="BC801"/>
      <c r="BD801"/>
      <c r="BE801"/>
      <c r="BF801"/>
      <c r="BG801"/>
      <c r="BH801"/>
      <c r="BI801"/>
      <c r="BJ801"/>
      <c r="BK801"/>
      <c r="BL801"/>
      <c r="BM801"/>
      <c r="BN801"/>
      <c r="BO801"/>
      <c r="BP801"/>
      <c r="BQ801"/>
    </row>
    <row r="802" spans="5:69" ht="16.5" hidden="1" x14ac:dyDescent="0.3">
      <c r="E802" s="300" t="s">
        <v>760</v>
      </c>
      <c r="F802" s="300" t="s">
        <v>651</v>
      </c>
      <c r="G802" s="300">
        <v>20190101</v>
      </c>
      <c r="H802" s="300">
        <v>2019</v>
      </c>
      <c r="I802" s="300">
        <v>52</v>
      </c>
      <c r="J802" s="300">
        <v>2019</v>
      </c>
      <c r="K802" s="300">
        <v>562</v>
      </c>
      <c r="L802" s="300" t="s">
        <v>761</v>
      </c>
      <c r="M802" s="300" t="s">
        <v>451</v>
      </c>
      <c r="N802" s="300" t="s">
        <v>660</v>
      </c>
      <c r="O802" s="300" t="s">
        <v>762</v>
      </c>
      <c r="P802" s="300">
        <v>710</v>
      </c>
      <c r="Q802" s="300" t="s">
        <v>917</v>
      </c>
      <c r="R802" s="300" t="s">
        <v>425</v>
      </c>
      <c r="S802" s="300">
        <v>0</v>
      </c>
      <c r="T802" s="300" t="s">
        <v>763</v>
      </c>
      <c r="U802" s="300" t="s">
        <v>764</v>
      </c>
      <c r="V802" s="300" t="s">
        <v>873</v>
      </c>
      <c r="W802" s="300" t="s">
        <v>766</v>
      </c>
      <c r="X802" s="300" t="b">
        <v>1</v>
      </c>
      <c r="Y802" s="300">
        <v>310230</v>
      </c>
      <c r="Z802" s="300" t="s">
        <v>834</v>
      </c>
      <c r="AA802" s="300" t="s">
        <v>507</v>
      </c>
      <c r="AB802" s="300" t="s">
        <v>508</v>
      </c>
      <c r="AC802" s="300" t="s">
        <v>508</v>
      </c>
      <c r="AD802" s="300">
        <v>6</v>
      </c>
      <c r="AE802" s="300" t="b">
        <v>1</v>
      </c>
      <c r="AF802" s="300" t="s">
        <v>768</v>
      </c>
      <c r="AG802" s="300" t="s">
        <v>769</v>
      </c>
      <c r="AH802" s="300">
        <v>0</v>
      </c>
      <c r="AI802" s="300">
        <v>0</v>
      </c>
      <c r="AJ802" s="300" t="s">
        <v>770</v>
      </c>
      <c r="AK802" s="300">
        <v>8</v>
      </c>
      <c r="AL802" s="300" t="s">
        <v>814</v>
      </c>
      <c r="AM802" s="300" t="s">
        <v>1388</v>
      </c>
      <c r="AN802" s="300" t="b">
        <v>1</v>
      </c>
      <c r="AO802" s="300">
        <v>-1</v>
      </c>
      <c r="AP802" s="300" t="s">
        <v>771</v>
      </c>
      <c r="AQ802" s="300">
        <v>0</v>
      </c>
      <c r="AR802" s="300" t="b">
        <v>0</v>
      </c>
      <c r="AS802" s="300" t="s">
        <v>1388</v>
      </c>
      <c r="AT802" s="300" t="b">
        <v>1</v>
      </c>
      <c r="AU802" s="300">
        <v>0</v>
      </c>
      <c r="AV802" s="300" t="b">
        <v>0</v>
      </c>
      <c r="AW802" s="300" t="s">
        <v>1351</v>
      </c>
      <c r="AX802" s="300">
        <v>0</v>
      </c>
      <c r="AY802" s="300" t="s">
        <v>1351</v>
      </c>
      <c r="AZ802" s="300">
        <v>6</v>
      </c>
      <c r="BA802" s="300" t="b">
        <v>1</v>
      </c>
      <c r="BB802" s="300" t="b">
        <v>0</v>
      </c>
      <c r="BC802"/>
      <c r="BD802"/>
      <c r="BE802"/>
      <c r="BF802"/>
      <c r="BG802"/>
      <c r="BH802"/>
      <c r="BI802"/>
      <c r="BJ802"/>
      <c r="BK802"/>
      <c r="BL802"/>
      <c r="BM802"/>
      <c r="BN802"/>
      <c r="BO802"/>
      <c r="BP802"/>
      <c r="BQ802"/>
    </row>
    <row r="803" spans="5:69" ht="16.5" hidden="1" x14ac:dyDescent="0.3">
      <c r="E803" s="300" t="s">
        <v>760</v>
      </c>
      <c r="F803" s="300" t="s">
        <v>651</v>
      </c>
      <c r="G803" s="300">
        <v>20190101</v>
      </c>
      <c r="H803" s="300">
        <v>2019</v>
      </c>
      <c r="I803" s="300">
        <v>52</v>
      </c>
      <c r="J803" s="300">
        <v>2019</v>
      </c>
      <c r="K803" s="300">
        <v>562</v>
      </c>
      <c r="L803" s="300" t="s">
        <v>761</v>
      </c>
      <c r="M803" s="300" t="s">
        <v>451</v>
      </c>
      <c r="N803" s="300" t="s">
        <v>660</v>
      </c>
      <c r="O803" s="300" t="s">
        <v>762</v>
      </c>
      <c r="P803" s="300">
        <v>752</v>
      </c>
      <c r="Q803" s="300" t="s">
        <v>804</v>
      </c>
      <c r="R803" s="300" t="s">
        <v>805</v>
      </c>
      <c r="S803" s="300">
        <v>0</v>
      </c>
      <c r="T803" s="300" t="s">
        <v>763</v>
      </c>
      <c r="U803" s="300" t="s">
        <v>764</v>
      </c>
      <c r="V803" s="300" t="s">
        <v>873</v>
      </c>
      <c r="W803" s="300" t="s">
        <v>766</v>
      </c>
      <c r="X803" s="300" t="b">
        <v>1</v>
      </c>
      <c r="Y803" s="300">
        <v>310230</v>
      </c>
      <c r="Z803" s="300" t="s">
        <v>834</v>
      </c>
      <c r="AA803" s="300" t="s">
        <v>507</v>
      </c>
      <c r="AB803" s="300" t="s">
        <v>508</v>
      </c>
      <c r="AC803" s="300" t="s">
        <v>508</v>
      </c>
      <c r="AD803" s="300">
        <v>6</v>
      </c>
      <c r="AE803" s="300" t="b">
        <v>1</v>
      </c>
      <c r="AF803" s="300" t="s">
        <v>768</v>
      </c>
      <c r="AG803" s="300" t="s">
        <v>769</v>
      </c>
      <c r="AH803" s="300">
        <v>0</v>
      </c>
      <c r="AI803" s="300">
        <v>0</v>
      </c>
      <c r="AJ803" s="300" t="s">
        <v>770</v>
      </c>
      <c r="AK803" s="300">
        <v>8</v>
      </c>
      <c r="AL803" s="300" t="s">
        <v>814</v>
      </c>
      <c r="AM803" s="300" t="s">
        <v>1389</v>
      </c>
      <c r="AN803" s="300" t="b">
        <v>1</v>
      </c>
      <c r="AO803" s="300">
        <v>-1</v>
      </c>
      <c r="AP803" s="300" t="s">
        <v>771</v>
      </c>
      <c r="AQ803" s="300">
        <v>0</v>
      </c>
      <c r="AR803" s="300" t="b">
        <v>0</v>
      </c>
      <c r="AS803" s="300" t="s">
        <v>1389</v>
      </c>
      <c r="AT803" s="300" t="b">
        <v>1</v>
      </c>
      <c r="AU803" s="300">
        <v>0</v>
      </c>
      <c r="AV803" s="300" t="b">
        <v>0</v>
      </c>
      <c r="AW803" s="300" t="s">
        <v>1353</v>
      </c>
      <c r="AX803" s="300">
        <v>0</v>
      </c>
      <c r="AY803" s="300" t="s">
        <v>1353</v>
      </c>
      <c r="AZ803" s="300">
        <v>6</v>
      </c>
      <c r="BA803" s="300" t="b">
        <v>1</v>
      </c>
      <c r="BB803" s="300" t="b">
        <v>0</v>
      </c>
      <c r="BC803"/>
      <c r="BD803"/>
      <c r="BE803"/>
      <c r="BF803"/>
      <c r="BG803"/>
      <c r="BH803"/>
      <c r="BI803"/>
      <c r="BJ803"/>
      <c r="BK803"/>
      <c r="BL803"/>
      <c r="BM803"/>
      <c r="BN803"/>
      <c r="BO803"/>
      <c r="BP803"/>
      <c r="BQ803"/>
    </row>
    <row r="804" spans="5:69" ht="16.5" hidden="1" x14ac:dyDescent="0.3">
      <c r="E804" s="300" t="s">
        <v>760</v>
      </c>
      <c r="F804" s="300" t="s">
        <v>651</v>
      </c>
      <c r="G804" s="300">
        <v>20190101</v>
      </c>
      <c r="H804" s="300">
        <v>2019</v>
      </c>
      <c r="I804" s="300">
        <v>52</v>
      </c>
      <c r="J804" s="300">
        <v>2019</v>
      </c>
      <c r="K804" s="300">
        <v>562</v>
      </c>
      <c r="L804" s="300" t="s">
        <v>761</v>
      </c>
      <c r="M804" s="300" t="s">
        <v>451</v>
      </c>
      <c r="N804" s="300" t="s">
        <v>660</v>
      </c>
      <c r="O804" s="300" t="s">
        <v>762</v>
      </c>
      <c r="P804" s="300">
        <v>854</v>
      </c>
      <c r="Q804" s="300" t="s">
        <v>811</v>
      </c>
      <c r="R804" s="300" t="s">
        <v>437</v>
      </c>
      <c r="S804" s="300">
        <v>0</v>
      </c>
      <c r="T804" s="300" t="s">
        <v>763</v>
      </c>
      <c r="U804" s="300" t="s">
        <v>764</v>
      </c>
      <c r="V804" s="300" t="s">
        <v>873</v>
      </c>
      <c r="W804" s="300" t="s">
        <v>766</v>
      </c>
      <c r="X804" s="300" t="b">
        <v>1</v>
      </c>
      <c r="Y804" s="300">
        <v>310230</v>
      </c>
      <c r="Z804" s="300" t="s">
        <v>834</v>
      </c>
      <c r="AA804" s="300" t="s">
        <v>507</v>
      </c>
      <c r="AB804" s="300" t="s">
        <v>508</v>
      </c>
      <c r="AC804" s="300" t="s">
        <v>508</v>
      </c>
      <c r="AD804" s="300">
        <v>6</v>
      </c>
      <c r="AE804" s="300" t="b">
        <v>1</v>
      </c>
      <c r="AF804" s="300" t="s">
        <v>768</v>
      </c>
      <c r="AG804" s="300" t="s">
        <v>769</v>
      </c>
      <c r="AH804" s="300">
        <v>0</v>
      </c>
      <c r="AI804" s="300">
        <v>0</v>
      </c>
      <c r="AJ804" s="300" t="s">
        <v>770</v>
      </c>
      <c r="AK804" s="300">
        <v>8</v>
      </c>
      <c r="AL804" s="300" t="s">
        <v>814</v>
      </c>
      <c r="AM804" s="300" t="s">
        <v>1435</v>
      </c>
      <c r="AN804" s="300" t="b">
        <v>1</v>
      </c>
      <c r="AO804" s="300">
        <v>-1</v>
      </c>
      <c r="AP804" s="300" t="s">
        <v>771</v>
      </c>
      <c r="AQ804" s="300">
        <v>0</v>
      </c>
      <c r="AR804" s="300" t="b">
        <v>0</v>
      </c>
      <c r="AS804" s="300" t="s">
        <v>1435</v>
      </c>
      <c r="AT804" s="300" t="b">
        <v>1</v>
      </c>
      <c r="AU804" s="300">
        <v>0</v>
      </c>
      <c r="AV804" s="300" t="b">
        <v>0</v>
      </c>
      <c r="AW804" s="300" t="s">
        <v>1436</v>
      </c>
      <c r="AX804" s="300">
        <v>0</v>
      </c>
      <c r="AY804" s="300" t="s">
        <v>1436</v>
      </c>
      <c r="AZ804" s="300">
        <v>6</v>
      </c>
      <c r="BA804" s="300" t="b">
        <v>1</v>
      </c>
      <c r="BB804" s="300" t="b">
        <v>0</v>
      </c>
      <c r="BC804"/>
      <c r="BD804"/>
      <c r="BE804"/>
      <c r="BF804"/>
      <c r="BG804"/>
      <c r="BH804"/>
      <c r="BI804"/>
      <c r="BJ804"/>
      <c r="BK804"/>
      <c r="BL804"/>
      <c r="BM804"/>
      <c r="BN804"/>
      <c r="BO804"/>
      <c r="BP804"/>
      <c r="BQ804"/>
    </row>
    <row r="805" spans="5:69" ht="16.5" hidden="1" x14ac:dyDescent="0.3">
      <c r="E805" s="300" t="s">
        <v>760</v>
      </c>
      <c r="F805" s="300" t="s">
        <v>651</v>
      </c>
      <c r="G805" s="300">
        <v>20190101</v>
      </c>
      <c r="H805" s="300">
        <v>2019</v>
      </c>
      <c r="I805" s="300">
        <v>52</v>
      </c>
      <c r="J805" s="300">
        <v>2019</v>
      </c>
      <c r="K805" s="300">
        <v>180</v>
      </c>
      <c r="L805" s="300" t="s">
        <v>872</v>
      </c>
      <c r="M805" s="300" t="s">
        <v>486</v>
      </c>
      <c r="N805" s="300" t="s">
        <v>660</v>
      </c>
      <c r="O805" s="300" t="s">
        <v>762</v>
      </c>
      <c r="P805" s="300">
        <v>0</v>
      </c>
      <c r="Q805" s="300" t="s">
        <v>763</v>
      </c>
      <c r="R805" s="300" t="s">
        <v>764</v>
      </c>
      <c r="S805" s="300">
        <v>0</v>
      </c>
      <c r="T805" s="300" t="s">
        <v>763</v>
      </c>
      <c r="U805" s="300" t="s">
        <v>764</v>
      </c>
      <c r="V805" s="300" t="s">
        <v>1123</v>
      </c>
      <c r="W805" s="300" t="s">
        <v>766</v>
      </c>
      <c r="X805" s="300" t="b">
        <v>1</v>
      </c>
      <c r="Y805" s="300">
        <v>310240</v>
      </c>
      <c r="Z805" s="300" t="s">
        <v>1030</v>
      </c>
      <c r="AA805" s="300" t="s">
        <v>529</v>
      </c>
      <c r="AB805" s="300" t="s">
        <v>508</v>
      </c>
      <c r="AC805" s="300" t="s">
        <v>508</v>
      </c>
      <c r="AD805" s="300">
        <v>6</v>
      </c>
      <c r="AE805" s="300" t="b">
        <v>1</v>
      </c>
      <c r="AF805" s="300" t="s">
        <v>768</v>
      </c>
      <c r="AG805" s="300" t="s">
        <v>769</v>
      </c>
      <c r="AH805" s="300">
        <v>0</v>
      </c>
      <c r="AI805" s="300">
        <v>0</v>
      </c>
      <c r="AJ805" s="300" t="s">
        <v>770</v>
      </c>
      <c r="AK805" s="300">
        <v>8</v>
      </c>
      <c r="AL805" s="300" t="s">
        <v>814</v>
      </c>
      <c r="AM805" s="300">
        <v>120</v>
      </c>
      <c r="AN805" s="300" t="b">
        <v>0</v>
      </c>
      <c r="AO805" s="300">
        <v>8</v>
      </c>
      <c r="AP805" s="300" t="s">
        <v>814</v>
      </c>
      <c r="AQ805" s="300">
        <v>120</v>
      </c>
      <c r="AR805" s="300" t="b">
        <v>0</v>
      </c>
      <c r="AS805" s="300">
        <v>120</v>
      </c>
      <c r="AT805" s="300" t="b">
        <v>0</v>
      </c>
      <c r="AU805" s="300">
        <v>0</v>
      </c>
      <c r="AV805" s="300" t="b">
        <v>0</v>
      </c>
      <c r="AW805" s="300" t="s">
        <v>1437</v>
      </c>
      <c r="AX805" s="300">
        <v>0</v>
      </c>
      <c r="AY805" s="300" t="s">
        <v>1437</v>
      </c>
      <c r="AZ805" s="300">
        <v>0</v>
      </c>
      <c r="BA805" s="300" t="b">
        <v>0</v>
      </c>
      <c r="BB805" s="300" t="b">
        <v>1</v>
      </c>
      <c r="BC805"/>
      <c r="BD805"/>
      <c r="BE805"/>
      <c r="BF805"/>
      <c r="BG805"/>
      <c r="BH805"/>
      <c r="BI805"/>
      <c r="BJ805"/>
      <c r="BK805"/>
      <c r="BL805"/>
      <c r="BM805"/>
      <c r="BN805"/>
      <c r="BO805"/>
      <c r="BP805"/>
      <c r="BQ805"/>
    </row>
    <row r="806" spans="5:69" ht="16.5" hidden="1" x14ac:dyDescent="0.3">
      <c r="E806" s="300" t="s">
        <v>760</v>
      </c>
      <c r="F806" s="300" t="s">
        <v>651</v>
      </c>
      <c r="G806" s="300">
        <v>20190101</v>
      </c>
      <c r="H806" s="300">
        <v>2019</v>
      </c>
      <c r="I806" s="300">
        <v>52</v>
      </c>
      <c r="J806" s="300">
        <v>2019</v>
      </c>
      <c r="K806" s="300">
        <v>180</v>
      </c>
      <c r="L806" s="300" t="s">
        <v>872</v>
      </c>
      <c r="M806" s="300" t="s">
        <v>486</v>
      </c>
      <c r="N806" s="300" t="s">
        <v>660</v>
      </c>
      <c r="O806" s="300" t="s">
        <v>762</v>
      </c>
      <c r="P806" s="300">
        <v>699</v>
      </c>
      <c r="Q806" s="300" t="s">
        <v>798</v>
      </c>
      <c r="R806" s="300" t="s">
        <v>799</v>
      </c>
      <c r="S806" s="300">
        <v>0</v>
      </c>
      <c r="T806" s="300" t="s">
        <v>763</v>
      </c>
      <c r="U806" s="300" t="s">
        <v>764</v>
      </c>
      <c r="V806" s="300" t="s">
        <v>1123</v>
      </c>
      <c r="W806" s="300" t="s">
        <v>766</v>
      </c>
      <c r="X806" s="300" t="b">
        <v>1</v>
      </c>
      <c r="Y806" s="300">
        <v>310240</v>
      </c>
      <c r="Z806" s="300" t="s">
        <v>1030</v>
      </c>
      <c r="AA806" s="300" t="s">
        <v>529</v>
      </c>
      <c r="AB806" s="300" t="s">
        <v>508</v>
      </c>
      <c r="AC806" s="300" t="s">
        <v>508</v>
      </c>
      <c r="AD806" s="300">
        <v>6</v>
      </c>
      <c r="AE806" s="300" t="b">
        <v>1</v>
      </c>
      <c r="AF806" s="300" t="s">
        <v>768</v>
      </c>
      <c r="AG806" s="300" t="s">
        <v>769</v>
      </c>
      <c r="AH806" s="300">
        <v>0</v>
      </c>
      <c r="AI806" s="300">
        <v>0</v>
      </c>
      <c r="AJ806" s="300" t="s">
        <v>770</v>
      </c>
      <c r="AK806" s="300">
        <v>8</v>
      </c>
      <c r="AL806" s="300" t="s">
        <v>814</v>
      </c>
      <c r="AM806" s="300">
        <v>120</v>
      </c>
      <c r="AN806" s="300" t="b">
        <v>0</v>
      </c>
      <c r="AO806" s="300">
        <v>8</v>
      </c>
      <c r="AP806" s="300" t="s">
        <v>814</v>
      </c>
      <c r="AQ806" s="300">
        <v>120</v>
      </c>
      <c r="AR806" s="300" t="b">
        <v>0</v>
      </c>
      <c r="AS806" s="300">
        <v>120</v>
      </c>
      <c r="AT806" s="300" t="b">
        <v>0</v>
      </c>
      <c r="AU806" s="300">
        <v>0</v>
      </c>
      <c r="AV806" s="300" t="b">
        <v>0</v>
      </c>
      <c r="AW806" s="300" t="s">
        <v>1437</v>
      </c>
      <c r="AX806" s="300">
        <v>0</v>
      </c>
      <c r="AY806" s="300" t="s">
        <v>1437</v>
      </c>
      <c r="AZ806" s="300">
        <v>0</v>
      </c>
      <c r="BA806" s="300" t="b">
        <v>0</v>
      </c>
      <c r="BB806" s="300" t="b">
        <v>1</v>
      </c>
      <c r="BC806"/>
      <c r="BD806"/>
      <c r="BE806"/>
      <c r="BF806"/>
      <c r="BG806"/>
      <c r="BH806"/>
      <c r="BI806"/>
      <c r="BJ806"/>
      <c r="BK806"/>
      <c r="BL806"/>
      <c r="BM806"/>
      <c r="BN806"/>
      <c r="BO806"/>
      <c r="BP806"/>
      <c r="BQ806"/>
    </row>
    <row r="807" spans="5:69" ht="16.5" hidden="1" x14ac:dyDescent="0.3">
      <c r="E807" s="300" t="s">
        <v>760</v>
      </c>
      <c r="F807" s="300" t="s">
        <v>651</v>
      </c>
      <c r="G807" s="300">
        <v>20190101</v>
      </c>
      <c r="H807" s="300">
        <v>2019</v>
      </c>
      <c r="I807" s="300">
        <v>52</v>
      </c>
      <c r="J807" s="300">
        <v>2019</v>
      </c>
      <c r="K807" s="300">
        <v>180</v>
      </c>
      <c r="L807" s="300" t="s">
        <v>872</v>
      </c>
      <c r="M807" s="300" t="s">
        <v>486</v>
      </c>
      <c r="N807" s="300" t="s">
        <v>660</v>
      </c>
      <c r="O807" s="300" t="s">
        <v>762</v>
      </c>
      <c r="P807" s="300">
        <v>0</v>
      </c>
      <c r="Q807" s="300" t="s">
        <v>763</v>
      </c>
      <c r="R807" s="300" t="s">
        <v>764</v>
      </c>
      <c r="S807" s="300">
        <v>0</v>
      </c>
      <c r="T807" s="300" t="s">
        <v>763</v>
      </c>
      <c r="U807" s="300" t="s">
        <v>764</v>
      </c>
      <c r="V807" s="300" t="s">
        <v>1123</v>
      </c>
      <c r="W807" s="300" t="s">
        <v>766</v>
      </c>
      <c r="X807" s="300" t="b">
        <v>1</v>
      </c>
      <c r="Y807" s="300">
        <v>310250</v>
      </c>
      <c r="Z807" s="300" t="s">
        <v>1034</v>
      </c>
      <c r="AA807" s="300" t="s">
        <v>529</v>
      </c>
      <c r="AB807" s="300" t="s">
        <v>508</v>
      </c>
      <c r="AC807" s="300" t="s">
        <v>508</v>
      </c>
      <c r="AD807" s="300">
        <v>6</v>
      </c>
      <c r="AE807" s="300" t="b">
        <v>1</v>
      </c>
      <c r="AF807" s="300" t="s">
        <v>768</v>
      </c>
      <c r="AG807" s="300" t="s">
        <v>769</v>
      </c>
      <c r="AH807" s="300">
        <v>0</v>
      </c>
      <c r="AI807" s="300">
        <v>0</v>
      </c>
      <c r="AJ807" s="300" t="s">
        <v>770</v>
      </c>
      <c r="AK807" s="300">
        <v>8</v>
      </c>
      <c r="AL807" s="300" t="s">
        <v>814</v>
      </c>
      <c r="AM807" s="300">
        <v>122335</v>
      </c>
      <c r="AN807" s="300" t="b">
        <v>0</v>
      </c>
      <c r="AO807" s="300">
        <v>8</v>
      </c>
      <c r="AP807" s="300" t="s">
        <v>814</v>
      </c>
      <c r="AQ807" s="300">
        <v>122335</v>
      </c>
      <c r="AR807" s="300" t="b">
        <v>0</v>
      </c>
      <c r="AS807" s="300">
        <v>122335</v>
      </c>
      <c r="AT807" s="300" t="b">
        <v>0</v>
      </c>
      <c r="AU807" s="300">
        <v>0</v>
      </c>
      <c r="AV807" s="300" t="b">
        <v>0</v>
      </c>
      <c r="AW807" s="300" t="s">
        <v>1438</v>
      </c>
      <c r="AX807" s="300">
        <v>0</v>
      </c>
      <c r="AY807" s="300" t="s">
        <v>1438</v>
      </c>
      <c r="AZ807" s="300">
        <v>0</v>
      </c>
      <c r="BA807" s="300" t="b">
        <v>0</v>
      </c>
      <c r="BB807" s="300" t="b">
        <v>1</v>
      </c>
      <c r="BC807"/>
      <c r="BD807"/>
      <c r="BE807"/>
      <c r="BF807"/>
      <c r="BG807"/>
      <c r="BH807"/>
      <c r="BI807"/>
      <c r="BJ807"/>
      <c r="BK807"/>
      <c r="BL807"/>
      <c r="BM807"/>
      <c r="BN807"/>
      <c r="BO807"/>
      <c r="BP807"/>
      <c r="BQ807"/>
    </row>
    <row r="808" spans="5:69" ht="16.5" hidden="1" x14ac:dyDescent="0.3">
      <c r="E808" s="300" t="s">
        <v>760</v>
      </c>
      <c r="F808" s="300" t="s">
        <v>651</v>
      </c>
      <c r="G808" s="300">
        <v>20190101</v>
      </c>
      <c r="H808" s="300">
        <v>2019</v>
      </c>
      <c r="I808" s="300">
        <v>52</v>
      </c>
      <c r="J808" s="300">
        <v>2019</v>
      </c>
      <c r="K808" s="300">
        <v>180</v>
      </c>
      <c r="L808" s="300" t="s">
        <v>872</v>
      </c>
      <c r="M808" s="300" t="s">
        <v>486</v>
      </c>
      <c r="N808" s="300" t="s">
        <v>660</v>
      </c>
      <c r="O808" s="300" t="s">
        <v>762</v>
      </c>
      <c r="P808" s="300">
        <v>156</v>
      </c>
      <c r="Q808" s="300" t="s">
        <v>773</v>
      </c>
      <c r="R808" s="300" t="s">
        <v>774</v>
      </c>
      <c r="S808" s="300">
        <v>0</v>
      </c>
      <c r="T808" s="300" t="s">
        <v>763</v>
      </c>
      <c r="U808" s="300" t="s">
        <v>764</v>
      </c>
      <c r="V808" s="300" t="s">
        <v>1123</v>
      </c>
      <c r="W808" s="300" t="s">
        <v>766</v>
      </c>
      <c r="X808" s="300" t="b">
        <v>1</v>
      </c>
      <c r="Y808" s="300">
        <v>310250</v>
      </c>
      <c r="Z808" s="300" t="s">
        <v>1034</v>
      </c>
      <c r="AA808" s="300" t="s">
        <v>529</v>
      </c>
      <c r="AB808" s="300" t="s">
        <v>508</v>
      </c>
      <c r="AC808" s="300" t="s">
        <v>508</v>
      </c>
      <c r="AD808" s="300">
        <v>6</v>
      </c>
      <c r="AE808" s="300" t="b">
        <v>1</v>
      </c>
      <c r="AF808" s="300" t="s">
        <v>768</v>
      </c>
      <c r="AG808" s="300" t="s">
        <v>769</v>
      </c>
      <c r="AH808" s="300">
        <v>0</v>
      </c>
      <c r="AI808" s="300">
        <v>0</v>
      </c>
      <c r="AJ808" s="300" t="s">
        <v>770</v>
      </c>
      <c r="AK808" s="300">
        <v>8</v>
      </c>
      <c r="AL808" s="300" t="s">
        <v>814</v>
      </c>
      <c r="AM808" s="300">
        <v>75000</v>
      </c>
      <c r="AN808" s="300" t="b">
        <v>0</v>
      </c>
      <c r="AO808" s="300">
        <v>8</v>
      </c>
      <c r="AP808" s="300" t="s">
        <v>814</v>
      </c>
      <c r="AQ808" s="300">
        <v>75000</v>
      </c>
      <c r="AR808" s="300" t="b">
        <v>0</v>
      </c>
      <c r="AS808" s="300">
        <v>75000</v>
      </c>
      <c r="AT808" s="300" t="b">
        <v>0</v>
      </c>
      <c r="AU808" s="300">
        <v>0</v>
      </c>
      <c r="AV808" s="300" t="b">
        <v>0</v>
      </c>
      <c r="AW808" s="300" t="s">
        <v>1439</v>
      </c>
      <c r="AX808" s="300">
        <v>0</v>
      </c>
      <c r="AY808" s="300" t="s">
        <v>1439</v>
      </c>
      <c r="AZ808" s="300">
        <v>0</v>
      </c>
      <c r="BA808" s="300" t="b">
        <v>0</v>
      </c>
      <c r="BB808" s="300" t="b">
        <v>1</v>
      </c>
      <c r="BC808"/>
      <c r="BD808"/>
      <c r="BE808"/>
      <c r="BF808"/>
      <c r="BG808"/>
      <c r="BH808"/>
      <c r="BI808"/>
      <c r="BJ808"/>
      <c r="BK808"/>
      <c r="BL808"/>
      <c r="BM808"/>
      <c r="BN808"/>
      <c r="BO808"/>
      <c r="BP808"/>
      <c r="BQ808"/>
    </row>
    <row r="809" spans="5:69" ht="16.5" hidden="1" x14ac:dyDescent="0.3">
      <c r="E809" s="300" t="s">
        <v>760</v>
      </c>
      <c r="F809" s="300" t="s">
        <v>651</v>
      </c>
      <c r="G809" s="300">
        <v>20190101</v>
      </c>
      <c r="H809" s="300">
        <v>2019</v>
      </c>
      <c r="I809" s="300">
        <v>52</v>
      </c>
      <c r="J809" s="300">
        <v>2019</v>
      </c>
      <c r="K809" s="300">
        <v>180</v>
      </c>
      <c r="L809" s="300" t="s">
        <v>872</v>
      </c>
      <c r="M809" s="300" t="s">
        <v>486</v>
      </c>
      <c r="N809" s="300" t="s">
        <v>660</v>
      </c>
      <c r="O809" s="300" t="s">
        <v>762</v>
      </c>
      <c r="P809" s="300">
        <v>710</v>
      </c>
      <c r="Q809" s="300" t="s">
        <v>917</v>
      </c>
      <c r="R809" s="300" t="s">
        <v>425</v>
      </c>
      <c r="S809" s="300">
        <v>0</v>
      </c>
      <c r="T809" s="300" t="s">
        <v>763</v>
      </c>
      <c r="U809" s="300" t="s">
        <v>764</v>
      </c>
      <c r="V809" s="300" t="s">
        <v>1123</v>
      </c>
      <c r="W809" s="300" t="s">
        <v>766</v>
      </c>
      <c r="X809" s="300" t="b">
        <v>1</v>
      </c>
      <c r="Y809" s="300">
        <v>310250</v>
      </c>
      <c r="Z809" s="300" t="s">
        <v>1034</v>
      </c>
      <c r="AA809" s="300" t="s">
        <v>529</v>
      </c>
      <c r="AB809" s="300" t="s">
        <v>508</v>
      </c>
      <c r="AC809" s="300" t="s">
        <v>508</v>
      </c>
      <c r="AD809" s="300">
        <v>6</v>
      </c>
      <c r="AE809" s="300" t="b">
        <v>1</v>
      </c>
      <c r="AF809" s="300" t="s">
        <v>768</v>
      </c>
      <c r="AG809" s="300" t="s">
        <v>769</v>
      </c>
      <c r="AH809" s="300">
        <v>0</v>
      </c>
      <c r="AI809" s="300">
        <v>0</v>
      </c>
      <c r="AJ809" s="300" t="s">
        <v>770</v>
      </c>
      <c r="AK809" s="300">
        <v>8</v>
      </c>
      <c r="AL809" s="300" t="s">
        <v>814</v>
      </c>
      <c r="AM809" s="300">
        <v>47335</v>
      </c>
      <c r="AN809" s="300" t="b">
        <v>0</v>
      </c>
      <c r="AO809" s="300">
        <v>8</v>
      </c>
      <c r="AP809" s="300" t="s">
        <v>814</v>
      </c>
      <c r="AQ809" s="300">
        <v>47335</v>
      </c>
      <c r="AR809" s="300" t="b">
        <v>0</v>
      </c>
      <c r="AS809" s="300">
        <v>47335</v>
      </c>
      <c r="AT809" s="300" t="b">
        <v>0</v>
      </c>
      <c r="AU809" s="300">
        <v>0</v>
      </c>
      <c r="AV809" s="300" t="b">
        <v>0</v>
      </c>
      <c r="AW809" s="300" t="s">
        <v>1440</v>
      </c>
      <c r="AX809" s="300">
        <v>0</v>
      </c>
      <c r="AY809" s="300" t="s">
        <v>1440</v>
      </c>
      <c r="AZ809" s="300">
        <v>0</v>
      </c>
      <c r="BA809" s="300" t="b">
        <v>0</v>
      </c>
      <c r="BB809" s="300" t="b">
        <v>1</v>
      </c>
      <c r="BC809"/>
      <c r="BD809"/>
      <c r="BE809"/>
      <c r="BF809"/>
      <c r="BG809"/>
      <c r="BH809"/>
      <c r="BI809"/>
      <c r="BJ809"/>
      <c r="BK809"/>
      <c r="BL809"/>
      <c r="BM809"/>
      <c r="BN809"/>
      <c r="BO809"/>
      <c r="BP809"/>
      <c r="BQ809"/>
    </row>
    <row r="810" spans="5:69" ht="16.5" hidden="1" x14ac:dyDescent="0.3">
      <c r="E810" s="300" t="s">
        <v>760</v>
      </c>
      <c r="F810" s="300" t="s">
        <v>651</v>
      </c>
      <c r="G810" s="300">
        <v>20190101</v>
      </c>
      <c r="H810" s="300">
        <v>2019</v>
      </c>
      <c r="I810" s="300">
        <v>52</v>
      </c>
      <c r="J810" s="300">
        <v>2019</v>
      </c>
      <c r="K810" s="300">
        <v>180</v>
      </c>
      <c r="L810" s="300" t="s">
        <v>872</v>
      </c>
      <c r="M810" s="300" t="s">
        <v>486</v>
      </c>
      <c r="N810" s="300" t="s">
        <v>660</v>
      </c>
      <c r="O810" s="300" t="s">
        <v>762</v>
      </c>
      <c r="P810" s="300">
        <v>0</v>
      </c>
      <c r="Q810" s="300" t="s">
        <v>763</v>
      </c>
      <c r="R810" s="300" t="s">
        <v>764</v>
      </c>
      <c r="S810" s="300">
        <v>0</v>
      </c>
      <c r="T810" s="300" t="s">
        <v>763</v>
      </c>
      <c r="U810" s="300" t="s">
        <v>764</v>
      </c>
      <c r="V810" s="300" t="s">
        <v>1123</v>
      </c>
      <c r="W810" s="300" t="s">
        <v>766</v>
      </c>
      <c r="X810" s="300" t="b">
        <v>1</v>
      </c>
      <c r="Y810" s="300">
        <v>310260</v>
      </c>
      <c r="Z810" s="300" t="s">
        <v>1039</v>
      </c>
      <c r="AA810" s="300" t="s">
        <v>529</v>
      </c>
      <c r="AB810" s="300" t="s">
        <v>508</v>
      </c>
      <c r="AC810" s="300" t="s">
        <v>508</v>
      </c>
      <c r="AD810" s="300">
        <v>6</v>
      </c>
      <c r="AE810" s="300" t="b">
        <v>1</v>
      </c>
      <c r="AF810" s="300" t="s">
        <v>768</v>
      </c>
      <c r="AG810" s="300" t="s">
        <v>769</v>
      </c>
      <c r="AH810" s="300">
        <v>0</v>
      </c>
      <c r="AI810" s="300">
        <v>0</v>
      </c>
      <c r="AJ810" s="300" t="s">
        <v>770</v>
      </c>
      <c r="AK810" s="300">
        <v>8</v>
      </c>
      <c r="AL810" s="300" t="s">
        <v>814</v>
      </c>
      <c r="AM810" s="300">
        <v>115075</v>
      </c>
      <c r="AN810" s="300" t="b">
        <v>0</v>
      </c>
      <c r="AO810" s="300">
        <v>8</v>
      </c>
      <c r="AP810" s="300" t="s">
        <v>814</v>
      </c>
      <c r="AQ810" s="300">
        <v>115075</v>
      </c>
      <c r="AR810" s="300" t="b">
        <v>0</v>
      </c>
      <c r="AS810" s="300">
        <v>115075</v>
      </c>
      <c r="AT810" s="300" t="b">
        <v>0</v>
      </c>
      <c r="AU810" s="300">
        <v>0</v>
      </c>
      <c r="AV810" s="300" t="b">
        <v>0</v>
      </c>
      <c r="AW810" s="300" t="s">
        <v>1441</v>
      </c>
      <c r="AX810" s="300">
        <v>0</v>
      </c>
      <c r="AY810" s="300" t="s">
        <v>1441</v>
      </c>
      <c r="AZ810" s="300">
        <v>0</v>
      </c>
      <c r="BA810" s="300" t="b">
        <v>0</v>
      </c>
      <c r="BB810" s="300" t="b">
        <v>1</v>
      </c>
      <c r="BC810"/>
      <c r="BD810"/>
      <c r="BE810"/>
      <c r="BF810"/>
      <c r="BG810"/>
      <c r="BH810"/>
      <c r="BI810"/>
      <c r="BJ810"/>
      <c r="BK810"/>
      <c r="BL810"/>
      <c r="BM810"/>
      <c r="BN810"/>
      <c r="BO810"/>
      <c r="BP810"/>
      <c r="BQ810"/>
    </row>
    <row r="811" spans="5:69" ht="16.5" hidden="1" x14ac:dyDescent="0.3">
      <c r="E811" s="300" t="s">
        <v>760</v>
      </c>
      <c r="F811" s="300" t="s">
        <v>651</v>
      </c>
      <c r="G811" s="300">
        <v>20190101</v>
      </c>
      <c r="H811" s="300">
        <v>2019</v>
      </c>
      <c r="I811" s="300">
        <v>52</v>
      </c>
      <c r="J811" s="300">
        <v>2019</v>
      </c>
      <c r="K811" s="300">
        <v>180</v>
      </c>
      <c r="L811" s="300" t="s">
        <v>872</v>
      </c>
      <c r="M811" s="300" t="s">
        <v>486</v>
      </c>
      <c r="N811" s="300" t="s">
        <v>660</v>
      </c>
      <c r="O811" s="300" t="s">
        <v>762</v>
      </c>
      <c r="P811" s="300">
        <v>579</v>
      </c>
      <c r="Q811" s="300" t="s">
        <v>963</v>
      </c>
      <c r="R811" s="300" t="s">
        <v>964</v>
      </c>
      <c r="S811" s="300">
        <v>0</v>
      </c>
      <c r="T811" s="300" t="s">
        <v>763</v>
      </c>
      <c r="U811" s="300" t="s">
        <v>764</v>
      </c>
      <c r="V811" s="300" t="s">
        <v>1123</v>
      </c>
      <c r="W811" s="300" t="s">
        <v>766</v>
      </c>
      <c r="X811" s="300" t="b">
        <v>1</v>
      </c>
      <c r="Y811" s="300">
        <v>310260</v>
      </c>
      <c r="Z811" s="300" t="s">
        <v>1039</v>
      </c>
      <c r="AA811" s="300" t="s">
        <v>529</v>
      </c>
      <c r="AB811" s="300" t="s">
        <v>508</v>
      </c>
      <c r="AC811" s="300" t="s">
        <v>508</v>
      </c>
      <c r="AD811" s="300">
        <v>6</v>
      </c>
      <c r="AE811" s="300" t="b">
        <v>1</v>
      </c>
      <c r="AF811" s="300" t="s">
        <v>768</v>
      </c>
      <c r="AG811" s="300" t="s">
        <v>769</v>
      </c>
      <c r="AH811" s="300">
        <v>0</v>
      </c>
      <c r="AI811" s="300">
        <v>0</v>
      </c>
      <c r="AJ811" s="300" t="s">
        <v>770</v>
      </c>
      <c r="AK811" s="300">
        <v>8</v>
      </c>
      <c r="AL811" s="300" t="s">
        <v>814</v>
      </c>
      <c r="AM811" s="300">
        <v>28800</v>
      </c>
      <c r="AN811" s="300" t="b">
        <v>0</v>
      </c>
      <c r="AO811" s="300">
        <v>8</v>
      </c>
      <c r="AP811" s="300" t="s">
        <v>814</v>
      </c>
      <c r="AQ811" s="300">
        <v>28800</v>
      </c>
      <c r="AR811" s="300" t="b">
        <v>0</v>
      </c>
      <c r="AS811" s="300">
        <v>28800</v>
      </c>
      <c r="AT811" s="300" t="b">
        <v>0</v>
      </c>
      <c r="AU811" s="300">
        <v>0</v>
      </c>
      <c r="AV811" s="300" t="b">
        <v>0</v>
      </c>
      <c r="AW811" s="300" t="s">
        <v>1321</v>
      </c>
      <c r="AX811" s="300">
        <v>0</v>
      </c>
      <c r="AY811" s="300" t="s">
        <v>1321</v>
      </c>
      <c r="AZ811" s="300">
        <v>0</v>
      </c>
      <c r="BA811" s="300" t="b">
        <v>0</v>
      </c>
      <c r="BB811" s="300" t="b">
        <v>1</v>
      </c>
      <c r="BC811"/>
      <c r="BD811"/>
      <c r="BE811"/>
      <c r="BF811"/>
      <c r="BG811"/>
      <c r="BH811"/>
      <c r="BI811"/>
      <c r="BJ811"/>
      <c r="BK811"/>
      <c r="BL811"/>
      <c r="BM811"/>
      <c r="BN811"/>
      <c r="BO811"/>
      <c r="BP811"/>
      <c r="BQ811"/>
    </row>
    <row r="812" spans="5:69" ht="16.5" hidden="1" x14ac:dyDescent="0.3">
      <c r="E812" s="300" t="s">
        <v>760</v>
      </c>
      <c r="F812" s="300" t="s">
        <v>651</v>
      </c>
      <c r="G812" s="300">
        <v>20190101</v>
      </c>
      <c r="H812" s="300">
        <v>2019</v>
      </c>
      <c r="I812" s="300">
        <v>52</v>
      </c>
      <c r="J812" s="300">
        <v>2019</v>
      </c>
      <c r="K812" s="300">
        <v>180</v>
      </c>
      <c r="L812" s="300" t="s">
        <v>872</v>
      </c>
      <c r="M812" s="300" t="s">
        <v>486</v>
      </c>
      <c r="N812" s="300" t="s">
        <v>660</v>
      </c>
      <c r="O812" s="300" t="s">
        <v>762</v>
      </c>
      <c r="P812" s="300">
        <v>710</v>
      </c>
      <c r="Q812" s="300" t="s">
        <v>917</v>
      </c>
      <c r="R812" s="300" t="s">
        <v>425</v>
      </c>
      <c r="S812" s="300">
        <v>0</v>
      </c>
      <c r="T812" s="300" t="s">
        <v>763</v>
      </c>
      <c r="U812" s="300" t="s">
        <v>764</v>
      </c>
      <c r="V812" s="300" t="s">
        <v>1123</v>
      </c>
      <c r="W812" s="300" t="s">
        <v>766</v>
      </c>
      <c r="X812" s="300" t="b">
        <v>1</v>
      </c>
      <c r="Y812" s="300">
        <v>310260</v>
      </c>
      <c r="Z812" s="300" t="s">
        <v>1039</v>
      </c>
      <c r="AA812" s="300" t="s">
        <v>529</v>
      </c>
      <c r="AB812" s="300" t="s">
        <v>508</v>
      </c>
      <c r="AC812" s="300" t="s">
        <v>508</v>
      </c>
      <c r="AD812" s="300">
        <v>6</v>
      </c>
      <c r="AE812" s="300" t="b">
        <v>1</v>
      </c>
      <c r="AF812" s="300" t="s">
        <v>768</v>
      </c>
      <c r="AG812" s="300" t="s">
        <v>769</v>
      </c>
      <c r="AH812" s="300">
        <v>0</v>
      </c>
      <c r="AI812" s="300">
        <v>0</v>
      </c>
      <c r="AJ812" s="300" t="s">
        <v>770</v>
      </c>
      <c r="AK812" s="300">
        <v>8</v>
      </c>
      <c r="AL812" s="300" t="s">
        <v>814</v>
      </c>
      <c r="AM812" s="300">
        <v>57475</v>
      </c>
      <c r="AN812" s="300" t="b">
        <v>0</v>
      </c>
      <c r="AO812" s="300">
        <v>8</v>
      </c>
      <c r="AP812" s="300" t="s">
        <v>814</v>
      </c>
      <c r="AQ812" s="300">
        <v>57475</v>
      </c>
      <c r="AR812" s="300" t="b">
        <v>0</v>
      </c>
      <c r="AS812" s="300">
        <v>57475</v>
      </c>
      <c r="AT812" s="300" t="b">
        <v>0</v>
      </c>
      <c r="AU812" s="300">
        <v>0</v>
      </c>
      <c r="AV812" s="300" t="b">
        <v>0</v>
      </c>
      <c r="AW812" s="300" t="s">
        <v>1442</v>
      </c>
      <c r="AX812" s="300">
        <v>0</v>
      </c>
      <c r="AY812" s="300" t="s">
        <v>1442</v>
      </c>
      <c r="AZ812" s="300">
        <v>0</v>
      </c>
      <c r="BA812" s="300" t="b">
        <v>0</v>
      </c>
      <c r="BB812" s="300" t="b">
        <v>1</v>
      </c>
      <c r="BC812"/>
      <c r="BD812"/>
      <c r="BE812"/>
      <c r="BF812"/>
      <c r="BG812"/>
      <c r="BH812"/>
      <c r="BI812"/>
      <c r="BJ812"/>
      <c r="BK812"/>
      <c r="BL812"/>
      <c r="BM812"/>
      <c r="BN812"/>
      <c r="BO812"/>
      <c r="BP812"/>
      <c r="BQ812"/>
    </row>
    <row r="813" spans="5:69" ht="16.5" hidden="1" x14ac:dyDescent="0.3">
      <c r="E813" s="300" t="s">
        <v>760</v>
      </c>
      <c r="F813" s="300" t="s">
        <v>651</v>
      </c>
      <c r="G813" s="300">
        <v>20190101</v>
      </c>
      <c r="H813" s="300">
        <v>2019</v>
      </c>
      <c r="I813" s="300">
        <v>52</v>
      </c>
      <c r="J813" s="300">
        <v>2019</v>
      </c>
      <c r="K813" s="300">
        <v>180</v>
      </c>
      <c r="L813" s="300" t="s">
        <v>872</v>
      </c>
      <c r="M813" s="300" t="s">
        <v>486</v>
      </c>
      <c r="N813" s="300" t="s">
        <v>660</v>
      </c>
      <c r="O813" s="300" t="s">
        <v>762</v>
      </c>
      <c r="P813" s="300">
        <v>894</v>
      </c>
      <c r="Q813" s="300" t="s">
        <v>943</v>
      </c>
      <c r="R813" s="300" t="s">
        <v>431</v>
      </c>
      <c r="S813" s="300">
        <v>0</v>
      </c>
      <c r="T813" s="300" t="s">
        <v>763</v>
      </c>
      <c r="U813" s="300" t="s">
        <v>764</v>
      </c>
      <c r="V813" s="300" t="s">
        <v>1123</v>
      </c>
      <c r="W813" s="300" t="s">
        <v>766</v>
      </c>
      <c r="X813" s="300" t="b">
        <v>1</v>
      </c>
      <c r="Y813" s="300">
        <v>310260</v>
      </c>
      <c r="Z813" s="300" t="s">
        <v>1039</v>
      </c>
      <c r="AA813" s="300" t="s">
        <v>529</v>
      </c>
      <c r="AB813" s="300" t="s">
        <v>508</v>
      </c>
      <c r="AC813" s="300" t="s">
        <v>508</v>
      </c>
      <c r="AD813" s="300">
        <v>6</v>
      </c>
      <c r="AE813" s="300" t="b">
        <v>1</v>
      </c>
      <c r="AF813" s="300" t="s">
        <v>768</v>
      </c>
      <c r="AG813" s="300" t="s">
        <v>769</v>
      </c>
      <c r="AH813" s="300">
        <v>0</v>
      </c>
      <c r="AI813" s="300">
        <v>0</v>
      </c>
      <c r="AJ813" s="300" t="s">
        <v>770</v>
      </c>
      <c r="AK813" s="300">
        <v>8</v>
      </c>
      <c r="AL813" s="300" t="s">
        <v>814</v>
      </c>
      <c r="AM813" s="300">
        <v>28800</v>
      </c>
      <c r="AN813" s="300" t="b">
        <v>0</v>
      </c>
      <c r="AO813" s="300">
        <v>8</v>
      </c>
      <c r="AP813" s="300" t="s">
        <v>814</v>
      </c>
      <c r="AQ813" s="300">
        <v>28800</v>
      </c>
      <c r="AR813" s="300" t="b">
        <v>0</v>
      </c>
      <c r="AS813" s="300">
        <v>28800</v>
      </c>
      <c r="AT813" s="300" t="b">
        <v>0</v>
      </c>
      <c r="AU813" s="300">
        <v>0</v>
      </c>
      <c r="AV813" s="300" t="b">
        <v>0</v>
      </c>
      <c r="AW813" s="300" t="s">
        <v>1443</v>
      </c>
      <c r="AX813" s="300">
        <v>0</v>
      </c>
      <c r="AY813" s="300" t="s">
        <v>1443</v>
      </c>
      <c r="AZ813" s="300">
        <v>0</v>
      </c>
      <c r="BA813" s="300" t="b">
        <v>0</v>
      </c>
      <c r="BB813" s="300" t="b">
        <v>1</v>
      </c>
      <c r="BC813"/>
      <c r="BD813"/>
      <c r="BE813"/>
      <c r="BF813"/>
      <c r="BG813"/>
      <c r="BH813"/>
      <c r="BI813"/>
      <c r="BJ813"/>
      <c r="BK813"/>
      <c r="BL813"/>
      <c r="BM813"/>
      <c r="BN813"/>
      <c r="BO813"/>
      <c r="BP813"/>
      <c r="BQ813"/>
    </row>
    <row r="814" spans="5:69" ht="16.5" hidden="1" x14ac:dyDescent="0.3">
      <c r="E814" s="300" t="s">
        <v>760</v>
      </c>
      <c r="F814" s="300" t="s">
        <v>651</v>
      </c>
      <c r="G814" s="300">
        <v>20190101</v>
      </c>
      <c r="H814" s="300">
        <v>2019</v>
      </c>
      <c r="I814" s="300">
        <v>52</v>
      </c>
      <c r="J814" s="300">
        <v>2019</v>
      </c>
      <c r="K814" s="300">
        <v>180</v>
      </c>
      <c r="L814" s="300" t="s">
        <v>872</v>
      </c>
      <c r="M814" s="300" t="s">
        <v>486</v>
      </c>
      <c r="N814" s="300" t="s">
        <v>660</v>
      </c>
      <c r="O814" s="300" t="s">
        <v>762</v>
      </c>
      <c r="P814" s="300">
        <v>0</v>
      </c>
      <c r="Q814" s="300" t="s">
        <v>763</v>
      </c>
      <c r="R814" s="300" t="s">
        <v>764</v>
      </c>
      <c r="S814" s="300">
        <v>0</v>
      </c>
      <c r="T814" s="300" t="s">
        <v>763</v>
      </c>
      <c r="U814" s="300" t="s">
        <v>764</v>
      </c>
      <c r="V814" s="300" t="s">
        <v>1123</v>
      </c>
      <c r="W814" s="300" t="s">
        <v>766</v>
      </c>
      <c r="X814" s="300" t="b">
        <v>1</v>
      </c>
      <c r="Y814" s="300">
        <v>310280</v>
      </c>
      <c r="Z814" s="300" t="s">
        <v>1041</v>
      </c>
      <c r="AA814" s="300" t="s">
        <v>536</v>
      </c>
      <c r="AB814" s="300" t="s">
        <v>508</v>
      </c>
      <c r="AC814" s="300" t="s">
        <v>508</v>
      </c>
      <c r="AD814" s="300">
        <v>6</v>
      </c>
      <c r="AE814" s="300" t="b">
        <v>1</v>
      </c>
      <c r="AF814" s="300" t="s">
        <v>768</v>
      </c>
      <c r="AG814" s="300" t="s">
        <v>769</v>
      </c>
      <c r="AH814" s="300">
        <v>0</v>
      </c>
      <c r="AI814" s="300">
        <v>0</v>
      </c>
      <c r="AJ814" s="300" t="s">
        <v>770</v>
      </c>
      <c r="AK814" s="300">
        <v>8</v>
      </c>
      <c r="AL814" s="300" t="s">
        <v>814</v>
      </c>
      <c r="AM814" s="300">
        <v>36200</v>
      </c>
      <c r="AN814" s="300" t="b">
        <v>0</v>
      </c>
      <c r="AO814" s="300">
        <v>8</v>
      </c>
      <c r="AP814" s="300" t="s">
        <v>814</v>
      </c>
      <c r="AQ814" s="300">
        <v>36200</v>
      </c>
      <c r="AR814" s="300" t="b">
        <v>0</v>
      </c>
      <c r="AS814" s="300">
        <v>36200</v>
      </c>
      <c r="AT814" s="300" t="b">
        <v>0</v>
      </c>
      <c r="AU814" s="300">
        <v>0</v>
      </c>
      <c r="AV814" s="300" t="b">
        <v>0</v>
      </c>
      <c r="AW814" s="300" t="s">
        <v>1444</v>
      </c>
      <c r="AX814" s="300">
        <v>0</v>
      </c>
      <c r="AY814" s="300" t="s">
        <v>1444</v>
      </c>
      <c r="AZ814" s="300">
        <v>0</v>
      </c>
      <c r="BA814" s="300" t="b">
        <v>0</v>
      </c>
      <c r="BB814" s="300" t="b">
        <v>1</v>
      </c>
      <c r="BC814"/>
      <c r="BD814"/>
      <c r="BE814"/>
      <c r="BF814"/>
      <c r="BG814"/>
      <c r="BH814"/>
      <c r="BI814"/>
      <c r="BJ814"/>
      <c r="BK814"/>
      <c r="BL814"/>
      <c r="BM814"/>
      <c r="BN814"/>
      <c r="BO814"/>
      <c r="BP814"/>
      <c r="BQ814"/>
    </row>
    <row r="815" spans="5:69" ht="16.5" hidden="1" x14ac:dyDescent="0.3">
      <c r="E815" s="300" t="s">
        <v>760</v>
      </c>
      <c r="F815" s="300" t="s">
        <v>651</v>
      </c>
      <c r="G815" s="300">
        <v>20190101</v>
      </c>
      <c r="H815" s="300">
        <v>2019</v>
      </c>
      <c r="I815" s="300">
        <v>52</v>
      </c>
      <c r="J815" s="300">
        <v>2019</v>
      </c>
      <c r="K815" s="300">
        <v>180</v>
      </c>
      <c r="L815" s="300" t="s">
        <v>872</v>
      </c>
      <c r="M815" s="300" t="s">
        <v>486</v>
      </c>
      <c r="N815" s="300" t="s">
        <v>660</v>
      </c>
      <c r="O815" s="300" t="s">
        <v>762</v>
      </c>
      <c r="P815" s="300">
        <v>699</v>
      </c>
      <c r="Q815" s="300" t="s">
        <v>798</v>
      </c>
      <c r="R815" s="300" t="s">
        <v>799</v>
      </c>
      <c r="S815" s="300">
        <v>0</v>
      </c>
      <c r="T815" s="300" t="s">
        <v>763</v>
      </c>
      <c r="U815" s="300" t="s">
        <v>764</v>
      </c>
      <c r="V815" s="300" t="s">
        <v>1123</v>
      </c>
      <c r="W815" s="300" t="s">
        <v>766</v>
      </c>
      <c r="X815" s="300" t="b">
        <v>1</v>
      </c>
      <c r="Y815" s="300">
        <v>310280</v>
      </c>
      <c r="Z815" s="300" t="s">
        <v>1041</v>
      </c>
      <c r="AA815" s="300" t="s">
        <v>536</v>
      </c>
      <c r="AB815" s="300" t="s">
        <v>508</v>
      </c>
      <c r="AC815" s="300" t="s">
        <v>508</v>
      </c>
      <c r="AD815" s="300">
        <v>6</v>
      </c>
      <c r="AE815" s="300" t="b">
        <v>1</v>
      </c>
      <c r="AF815" s="300" t="s">
        <v>768</v>
      </c>
      <c r="AG815" s="300" t="s">
        <v>769</v>
      </c>
      <c r="AH815" s="300">
        <v>0</v>
      </c>
      <c r="AI815" s="300">
        <v>0</v>
      </c>
      <c r="AJ815" s="300" t="s">
        <v>770</v>
      </c>
      <c r="AK815" s="300">
        <v>8</v>
      </c>
      <c r="AL815" s="300" t="s">
        <v>814</v>
      </c>
      <c r="AM815" s="300">
        <v>36200</v>
      </c>
      <c r="AN815" s="300" t="b">
        <v>0</v>
      </c>
      <c r="AO815" s="300">
        <v>8</v>
      </c>
      <c r="AP815" s="300" t="s">
        <v>814</v>
      </c>
      <c r="AQ815" s="300">
        <v>36200</v>
      </c>
      <c r="AR815" s="300" t="b">
        <v>0</v>
      </c>
      <c r="AS815" s="300">
        <v>36200</v>
      </c>
      <c r="AT815" s="300" t="b">
        <v>0</v>
      </c>
      <c r="AU815" s="300">
        <v>0</v>
      </c>
      <c r="AV815" s="300" t="b">
        <v>0</v>
      </c>
      <c r="AW815" s="300" t="s">
        <v>1444</v>
      </c>
      <c r="AX815" s="300">
        <v>0</v>
      </c>
      <c r="AY815" s="300" t="s">
        <v>1444</v>
      </c>
      <c r="AZ815" s="300">
        <v>0</v>
      </c>
      <c r="BA815" s="300" t="b">
        <v>0</v>
      </c>
      <c r="BB815" s="300" t="b">
        <v>1</v>
      </c>
      <c r="BC815"/>
      <c r="BD815"/>
      <c r="BE815"/>
      <c r="BF815"/>
      <c r="BG815"/>
      <c r="BH815"/>
      <c r="BI815"/>
      <c r="BJ815"/>
      <c r="BK815"/>
      <c r="BL815"/>
      <c r="BM815"/>
      <c r="BN815"/>
      <c r="BO815"/>
      <c r="BP815"/>
      <c r="BQ815"/>
    </row>
    <row r="816" spans="5:69" ht="16.5" hidden="1" x14ac:dyDescent="0.3">
      <c r="E816" s="300" t="s">
        <v>760</v>
      </c>
      <c r="F816" s="300" t="s">
        <v>651</v>
      </c>
      <c r="G816" s="300">
        <v>20190101</v>
      </c>
      <c r="H816" s="300">
        <v>2019</v>
      </c>
      <c r="I816" s="300">
        <v>52</v>
      </c>
      <c r="J816" s="300">
        <v>2019</v>
      </c>
      <c r="K816" s="300">
        <v>562</v>
      </c>
      <c r="L816" s="300" t="s">
        <v>761</v>
      </c>
      <c r="M816" s="300" t="s">
        <v>451</v>
      </c>
      <c r="N816" s="300" t="s">
        <v>660</v>
      </c>
      <c r="O816" s="300" t="s">
        <v>762</v>
      </c>
      <c r="P816" s="300">
        <v>0</v>
      </c>
      <c r="Q816" s="300" t="s">
        <v>763</v>
      </c>
      <c r="R816" s="300" t="s">
        <v>764</v>
      </c>
      <c r="S816" s="300">
        <v>0</v>
      </c>
      <c r="T816" s="300" t="s">
        <v>763</v>
      </c>
      <c r="U816" s="300" t="s">
        <v>764</v>
      </c>
      <c r="V816" s="300" t="s">
        <v>873</v>
      </c>
      <c r="W816" s="300" t="s">
        <v>766</v>
      </c>
      <c r="X816" s="300" t="b">
        <v>1</v>
      </c>
      <c r="Y816" s="300">
        <v>310280</v>
      </c>
      <c r="Z816" s="300" t="s">
        <v>1041</v>
      </c>
      <c r="AA816" s="300" t="s">
        <v>536</v>
      </c>
      <c r="AB816" s="300" t="s">
        <v>508</v>
      </c>
      <c r="AC816" s="300" t="s">
        <v>508</v>
      </c>
      <c r="AD816" s="300">
        <v>6</v>
      </c>
      <c r="AE816" s="300" t="b">
        <v>1</v>
      </c>
      <c r="AF816" s="300" t="s">
        <v>768</v>
      </c>
      <c r="AG816" s="300" t="s">
        <v>769</v>
      </c>
      <c r="AH816" s="300">
        <v>0</v>
      </c>
      <c r="AI816" s="300">
        <v>0</v>
      </c>
      <c r="AJ816" s="300" t="s">
        <v>770</v>
      </c>
      <c r="AK816" s="300">
        <v>8</v>
      </c>
      <c r="AL816" s="300" t="s">
        <v>814</v>
      </c>
      <c r="AM816" s="300" t="s">
        <v>1445</v>
      </c>
      <c r="AN816" s="300" t="b">
        <v>1</v>
      </c>
      <c r="AO816" s="300">
        <v>-1</v>
      </c>
      <c r="AP816" s="300" t="s">
        <v>771</v>
      </c>
      <c r="AQ816" s="300">
        <v>0</v>
      </c>
      <c r="AR816" s="300" t="b">
        <v>0</v>
      </c>
      <c r="AS816" s="300" t="s">
        <v>1445</v>
      </c>
      <c r="AT816" s="300" t="b">
        <v>1</v>
      </c>
      <c r="AU816" s="300">
        <v>0</v>
      </c>
      <c r="AV816" s="300" t="b">
        <v>0</v>
      </c>
      <c r="AW816" s="300" t="s">
        <v>1446</v>
      </c>
      <c r="AX816" s="300">
        <v>0</v>
      </c>
      <c r="AY816" s="300" t="s">
        <v>1446</v>
      </c>
      <c r="AZ816" s="300">
        <v>6</v>
      </c>
      <c r="BA816" s="300" t="b">
        <v>0</v>
      </c>
      <c r="BB816" s="300" t="b">
        <v>1</v>
      </c>
      <c r="BC816"/>
      <c r="BD816"/>
      <c r="BE816"/>
      <c r="BF816"/>
      <c r="BG816"/>
      <c r="BH816"/>
      <c r="BI816"/>
      <c r="BJ816"/>
      <c r="BK816"/>
      <c r="BL816"/>
      <c r="BM816"/>
      <c r="BN816"/>
      <c r="BO816"/>
      <c r="BP816"/>
      <c r="BQ816"/>
    </row>
    <row r="817" spans="5:69" ht="16.5" hidden="1" x14ac:dyDescent="0.3">
      <c r="E817" s="300" t="s">
        <v>760</v>
      </c>
      <c r="F817" s="300" t="s">
        <v>651</v>
      </c>
      <c r="G817" s="300">
        <v>20190101</v>
      </c>
      <c r="H817" s="300">
        <v>2019</v>
      </c>
      <c r="I817" s="300">
        <v>52</v>
      </c>
      <c r="J817" s="300">
        <v>2019</v>
      </c>
      <c r="K817" s="300">
        <v>562</v>
      </c>
      <c r="L817" s="300" t="s">
        <v>761</v>
      </c>
      <c r="M817" s="300" t="s">
        <v>451</v>
      </c>
      <c r="N817" s="300" t="s">
        <v>660</v>
      </c>
      <c r="O817" s="300" t="s">
        <v>762</v>
      </c>
      <c r="P817" s="300">
        <v>566</v>
      </c>
      <c r="Q817" s="300" t="s">
        <v>791</v>
      </c>
      <c r="R817" s="300" t="s">
        <v>434</v>
      </c>
      <c r="S817" s="300">
        <v>0</v>
      </c>
      <c r="T817" s="300" t="s">
        <v>763</v>
      </c>
      <c r="U817" s="300" t="s">
        <v>764</v>
      </c>
      <c r="V817" s="300" t="s">
        <v>873</v>
      </c>
      <c r="W817" s="300" t="s">
        <v>766</v>
      </c>
      <c r="X817" s="300" t="b">
        <v>1</v>
      </c>
      <c r="Y817" s="300">
        <v>310280</v>
      </c>
      <c r="Z817" s="300" t="s">
        <v>1041</v>
      </c>
      <c r="AA817" s="300" t="s">
        <v>536</v>
      </c>
      <c r="AB817" s="300" t="s">
        <v>508</v>
      </c>
      <c r="AC817" s="300" t="s">
        <v>508</v>
      </c>
      <c r="AD817" s="300">
        <v>6</v>
      </c>
      <c r="AE817" s="300" t="b">
        <v>1</v>
      </c>
      <c r="AF817" s="300" t="s">
        <v>768</v>
      </c>
      <c r="AG817" s="300" t="s">
        <v>769</v>
      </c>
      <c r="AH817" s="300">
        <v>0</v>
      </c>
      <c r="AI817" s="300">
        <v>0</v>
      </c>
      <c r="AJ817" s="300" t="s">
        <v>770</v>
      </c>
      <c r="AK817" s="300">
        <v>8</v>
      </c>
      <c r="AL817" s="300" t="s">
        <v>814</v>
      </c>
      <c r="AM817" s="300" t="s">
        <v>1445</v>
      </c>
      <c r="AN817" s="300" t="b">
        <v>1</v>
      </c>
      <c r="AO817" s="300">
        <v>-1</v>
      </c>
      <c r="AP817" s="300" t="s">
        <v>771</v>
      </c>
      <c r="AQ817" s="300">
        <v>0</v>
      </c>
      <c r="AR817" s="300" t="b">
        <v>0</v>
      </c>
      <c r="AS817" s="300" t="s">
        <v>1445</v>
      </c>
      <c r="AT817" s="300" t="b">
        <v>1</v>
      </c>
      <c r="AU817" s="300">
        <v>0</v>
      </c>
      <c r="AV817" s="300" t="b">
        <v>0</v>
      </c>
      <c r="AW817" s="300" t="s">
        <v>1446</v>
      </c>
      <c r="AX817" s="300">
        <v>0</v>
      </c>
      <c r="AY817" s="300" t="s">
        <v>1446</v>
      </c>
      <c r="AZ817" s="300">
        <v>6</v>
      </c>
      <c r="BA817" s="300" t="b">
        <v>1</v>
      </c>
      <c r="BB817" s="300" t="b">
        <v>0</v>
      </c>
      <c r="BC817"/>
      <c r="BD817"/>
      <c r="BE817"/>
      <c r="BF817"/>
      <c r="BG817"/>
      <c r="BH817"/>
      <c r="BI817"/>
      <c r="BJ817"/>
      <c r="BK817"/>
      <c r="BL817"/>
      <c r="BM817"/>
      <c r="BN817"/>
      <c r="BO817"/>
      <c r="BP817"/>
      <c r="BQ817"/>
    </row>
    <row r="818" spans="5:69" ht="16.5" hidden="1" x14ac:dyDescent="0.3">
      <c r="E818" s="300" t="s">
        <v>760</v>
      </c>
      <c r="F818" s="300" t="s">
        <v>651</v>
      </c>
      <c r="G818" s="300">
        <v>20190101</v>
      </c>
      <c r="H818" s="300">
        <v>2019</v>
      </c>
      <c r="I818" s="300">
        <v>52</v>
      </c>
      <c r="J818" s="300">
        <v>2019</v>
      </c>
      <c r="K818" s="300">
        <v>180</v>
      </c>
      <c r="L818" s="300" t="s">
        <v>872</v>
      </c>
      <c r="M818" s="300" t="s">
        <v>486</v>
      </c>
      <c r="N818" s="300" t="s">
        <v>660</v>
      </c>
      <c r="O818" s="300" t="s">
        <v>762</v>
      </c>
      <c r="P818" s="300">
        <v>0</v>
      </c>
      <c r="Q818" s="300" t="s">
        <v>763</v>
      </c>
      <c r="R818" s="300" t="s">
        <v>764</v>
      </c>
      <c r="S818" s="300">
        <v>0</v>
      </c>
      <c r="T818" s="300" t="s">
        <v>763</v>
      </c>
      <c r="U818" s="300" t="s">
        <v>764</v>
      </c>
      <c r="V818" s="300" t="s">
        <v>1123</v>
      </c>
      <c r="W818" s="300" t="s">
        <v>766</v>
      </c>
      <c r="X818" s="300" t="b">
        <v>1</v>
      </c>
      <c r="Y818" s="300">
        <v>310290</v>
      </c>
      <c r="Z818" s="300" t="s">
        <v>836</v>
      </c>
      <c r="AA818" s="300" t="s">
        <v>529</v>
      </c>
      <c r="AB818" s="300" t="s">
        <v>508</v>
      </c>
      <c r="AC818" s="300" t="s">
        <v>508</v>
      </c>
      <c r="AD818" s="300">
        <v>6</v>
      </c>
      <c r="AE818" s="300" t="b">
        <v>1</v>
      </c>
      <c r="AF818" s="300" t="s">
        <v>768</v>
      </c>
      <c r="AG818" s="300" t="s">
        <v>769</v>
      </c>
      <c r="AH818" s="300">
        <v>0</v>
      </c>
      <c r="AI818" s="300">
        <v>0</v>
      </c>
      <c r="AJ818" s="300" t="s">
        <v>770</v>
      </c>
      <c r="AK818" s="300">
        <v>8</v>
      </c>
      <c r="AL818" s="300" t="s">
        <v>814</v>
      </c>
      <c r="AM818" s="300">
        <v>16045040</v>
      </c>
      <c r="AN818" s="300" t="b">
        <v>0</v>
      </c>
      <c r="AO818" s="300">
        <v>8</v>
      </c>
      <c r="AP818" s="300" t="s">
        <v>814</v>
      </c>
      <c r="AQ818" s="300">
        <v>16045040</v>
      </c>
      <c r="AR818" s="300" t="b">
        <v>0</v>
      </c>
      <c r="AS818" s="300">
        <v>16045040</v>
      </c>
      <c r="AT818" s="300" t="b">
        <v>0</v>
      </c>
      <c r="AU818" s="300">
        <v>0</v>
      </c>
      <c r="AV818" s="300" t="b">
        <v>0</v>
      </c>
      <c r="AW818" s="300" t="s">
        <v>1447</v>
      </c>
      <c r="AX818" s="300">
        <v>0</v>
      </c>
      <c r="AY818" s="300" t="s">
        <v>1447</v>
      </c>
      <c r="AZ818" s="300">
        <v>0</v>
      </c>
      <c r="BA818" s="300" t="b">
        <v>0</v>
      </c>
      <c r="BB818" s="300" t="b">
        <v>1</v>
      </c>
      <c r="BC818"/>
      <c r="BD818"/>
      <c r="BE818"/>
      <c r="BF818"/>
      <c r="BG818"/>
      <c r="BH818"/>
      <c r="BI818"/>
      <c r="BJ818"/>
      <c r="BK818"/>
      <c r="BL818"/>
      <c r="BM818"/>
      <c r="BN818"/>
      <c r="BO818"/>
      <c r="BP818"/>
      <c r="BQ818"/>
    </row>
    <row r="819" spans="5:69" ht="16.5" hidden="1" x14ac:dyDescent="0.3">
      <c r="E819" s="300" t="s">
        <v>760</v>
      </c>
      <c r="F819" s="300" t="s">
        <v>651</v>
      </c>
      <c r="G819" s="300">
        <v>20190101</v>
      </c>
      <c r="H819" s="300">
        <v>2019</v>
      </c>
      <c r="I819" s="300">
        <v>52</v>
      </c>
      <c r="J819" s="300">
        <v>2019</v>
      </c>
      <c r="K819" s="300">
        <v>180</v>
      </c>
      <c r="L819" s="300" t="s">
        <v>872</v>
      </c>
      <c r="M819" s="300" t="s">
        <v>486</v>
      </c>
      <c r="N819" s="300" t="s">
        <v>660</v>
      </c>
      <c r="O819" s="300" t="s">
        <v>762</v>
      </c>
      <c r="P819" s="300">
        <v>156</v>
      </c>
      <c r="Q819" s="300" t="s">
        <v>773</v>
      </c>
      <c r="R819" s="300" t="s">
        <v>774</v>
      </c>
      <c r="S819" s="300">
        <v>0</v>
      </c>
      <c r="T819" s="300" t="s">
        <v>763</v>
      </c>
      <c r="U819" s="300" t="s">
        <v>764</v>
      </c>
      <c r="V819" s="300" t="s">
        <v>1123</v>
      </c>
      <c r="W819" s="300" t="s">
        <v>766</v>
      </c>
      <c r="X819" s="300" t="b">
        <v>1</v>
      </c>
      <c r="Y819" s="300">
        <v>310290</v>
      </c>
      <c r="Z819" s="300" t="s">
        <v>836</v>
      </c>
      <c r="AA819" s="300" t="s">
        <v>529</v>
      </c>
      <c r="AB819" s="300" t="s">
        <v>508</v>
      </c>
      <c r="AC819" s="300" t="s">
        <v>508</v>
      </c>
      <c r="AD819" s="300">
        <v>6</v>
      </c>
      <c r="AE819" s="300" t="b">
        <v>1</v>
      </c>
      <c r="AF819" s="300" t="s">
        <v>768</v>
      </c>
      <c r="AG819" s="300" t="s">
        <v>769</v>
      </c>
      <c r="AH819" s="300">
        <v>0</v>
      </c>
      <c r="AI819" s="300">
        <v>0</v>
      </c>
      <c r="AJ819" s="300" t="s">
        <v>770</v>
      </c>
      <c r="AK819" s="300">
        <v>8</v>
      </c>
      <c r="AL819" s="300" t="s">
        <v>814</v>
      </c>
      <c r="AM819" s="300">
        <v>12</v>
      </c>
      <c r="AN819" s="300" t="b">
        <v>0</v>
      </c>
      <c r="AO819" s="300">
        <v>8</v>
      </c>
      <c r="AP819" s="300" t="s">
        <v>814</v>
      </c>
      <c r="AQ819" s="300">
        <v>12</v>
      </c>
      <c r="AR819" s="300" t="b">
        <v>0</v>
      </c>
      <c r="AS819" s="300">
        <v>12</v>
      </c>
      <c r="AT819" s="300" t="b">
        <v>0</v>
      </c>
      <c r="AU819" s="300">
        <v>0</v>
      </c>
      <c r="AV819" s="300" t="b">
        <v>0</v>
      </c>
      <c r="AW819" s="300" t="s">
        <v>1448</v>
      </c>
      <c r="AX819" s="300">
        <v>0</v>
      </c>
      <c r="AY819" s="300" t="s">
        <v>1448</v>
      </c>
      <c r="AZ819" s="300">
        <v>0</v>
      </c>
      <c r="BA819" s="300" t="b">
        <v>0</v>
      </c>
      <c r="BB819" s="300" t="b">
        <v>1</v>
      </c>
      <c r="BC819"/>
      <c r="BD819"/>
      <c r="BE819"/>
      <c r="BF819"/>
      <c r="BG819"/>
      <c r="BH819"/>
      <c r="BI819"/>
      <c r="BJ819"/>
      <c r="BK819"/>
      <c r="BL819"/>
      <c r="BM819"/>
      <c r="BN819"/>
      <c r="BO819"/>
      <c r="BP819"/>
      <c r="BQ819"/>
    </row>
    <row r="820" spans="5:69" ht="16.5" hidden="1" x14ac:dyDescent="0.3">
      <c r="E820" s="300" t="s">
        <v>760</v>
      </c>
      <c r="F820" s="300" t="s">
        <v>651</v>
      </c>
      <c r="G820" s="300">
        <v>20190101</v>
      </c>
      <c r="H820" s="300">
        <v>2019</v>
      </c>
      <c r="I820" s="300">
        <v>52</v>
      </c>
      <c r="J820" s="300">
        <v>2019</v>
      </c>
      <c r="K820" s="300">
        <v>180</v>
      </c>
      <c r="L820" s="300" t="s">
        <v>872</v>
      </c>
      <c r="M820" s="300" t="s">
        <v>486</v>
      </c>
      <c r="N820" s="300" t="s">
        <v>660</v>
      </c>
      <c r="O820" s="300" t="s">
        <v>762</v>
      </c>
      <c r="P820" s="300">
        <v>643</v>
      </c>
      <c r="Q820" s="300" t="s">
        <v>793</v>
      </c>
      <c r="R820" s="300" t="s">
        <v>794</v>
      </c>
      <c r="S820" s="300">
        <v>0</v>
      </c>
      <c r="T820" s="300" t="s">
        <v>763</v>
      </c>
      <c r="U820" s="300" t="s">
        <v>764</v>
      </c>
      <c r="V820" s="300" t="s">
        <v>1123</v>
      </c>
      <c r="W820" s="300" t="s">
        <v>766</v>
      </c>
      <c r="X820" s="300" t="b">
        <v>1</v>
      </c>
      <c r="Y820" s="300">
        <v>310290</v>
      </c>
      <c r="Z820" s="300" t="s">
        <v>836</v>
      </c>
      <c r="AA820" s="300" t="s">
        <v>529</v>
      </c>
      <c r="AB820" s="300" t="s">
        <v>508</v>
      </c>
      <c r="AC820" s="300" t="s">
        <v>508</v>
      </c>
      <c r="AD820" s="300">
        <v>6</v>
      </c>
      <c r="AE820" s="300" t="b">
        <v>1</v>
      </c>
      <c r="AF820" s="300" t="s">
        <v>768</v>
      </c>
      <c r="AG820" s="300" t="s">
        <v>769</v>
      </c>
      <c r="AH820" s="300">
        <v>0</v>
      </c>
      <c r="AI820" s="300">
        <v>0</v>
      </c>
      <c r="AJ820" s="300" t="s">
        <v>770</v>
      </c>
      <c r="AK820" s="300">
        <v>8</v>
      </c>
      <c r="AL820" s="300" t="s">
        <v>814</v>
      </c>
      <c r="AM820" s="300">
        <v>1274740</v>
      </c>
      <c r="AN820" s="300" t="b">
        <v>0</v>
      </c>
      <c r="AO820" s="300">
        <v>8</v>
      </c>
      <c r="AP820" s="300" t="s">
        <v>814</v>
      </c>
      <c r="AQ820" s="300">
        <v>1274740</v>
      </c>
      <c r="AR820" s="300" t="b">
        <v>0</v>
      </c>
      <c r="AS820" s="300">
        <v>1274740</v>
      </c>
      <c r="AT820" s="300" t="b">
        <v>0</v>
      </c>
      <c r="AU820" s="300">
        <v>0</v>
      </c>
      <c r="AV820" s="300" t="b">
        <v>0</v>
      </c>
      <c r="AW820" s="300" t="s">
        <v>1449</v>
      </c>
      <c r="AX820" s="300">
        <v>0</v>
      </c>
      <c r="AY820" s="300" t="s">
        <v>1449</v>
      </c>
      <c r="AZ820" s="300">
        <v>0</v>
      </c>
      <c r="BA820" s="300" t="b">
        <v>0</v>
      </c>
      <c r="BB820" s="300" t="b">
        <v>1</v>
      </c>
      <c r="BC820"/>
      <c r="BD820"/>
      <c r="BE820"/>
      <c r="BF820"/>
      <c r="BG820"/>
      <c r="BH820"/>
      <c r="BI820"/>
      <c r="BJ820"/>
      <c r="BK820"/>
      <c r="BL820"/>
      <c r="BM820"/>
      <c r="BN820"/>
      <c r="BO820"/>
      <c r="BP820"/>
      <c r="BQ820"/>
    </row>
    <row r="821" spans="5:69" ht="16.5" hidden="1" x14ac:dyDescent="0.3">
      <c r="E821" s="300" t="s">
        <v>760</v>
      </c>
      <c r="F821" s="300" t="s">
        <v>651</v>
      </c>
      <c r="G821" s="300">
        <v>20190101</v>
      </c>
      <c r="H821" s="300">
        <v>2019</v>
      </c>
      <c r="I821" s="300">
        <v>52</v>
      </c>
      <c r="J821" s="300">
        <v>2019</v>
      </c>
      <c r="K821" s="300">
        <v>180</v>
      </c>
      <c r="L821" s="300" t="s">
        <v>872</v>
      </c>
      <c r="M821" s="300" t="s">
        <v>486</v>
      </c>
      <c r="N821" s="300" t="s">
        <v>660</v>
      </c>
      <c r="O821" s="300" t="s">
        <v>762</v>
      </c>
      <c r="P821" s="300">
        <v>710</v>
      </c>
      <c r="Q821" s="300" t="s">
        <v>917</v>
      </c>
      <c r="R821" s="300" t="s">
        <v>425</v>
      </c>
      <c r="S821" s="300">
        <v>0</v>
      </c>
      <c r="T821" s="300" t="s">
        <v>763</v>
      </c>
      <c r="U821" s="300" t="s">
        <v>764</v>
      </c>
      <c r="V821" s="300" t="s">
        <v>1123</v>
      </c>
      <c r="W821" s="300" t="s">
        <v>766</v>
      </c>
      <c r="X821" s="300" t="b">
        <v>1</v>
      </c>
      <c r="Y821" s="300">
        <v>310290</v>
      </c>
      <c r="Z821" s="300" t="s">
        <v>836</v>
      </c>
      <c r="AA821" s="300" t="s">
        <v>529</v>
      </c>
      <c r="AB821" s="300" t="s">
        <v>508</v>
      </c>
      <c r="AC821" s="300" t="s">
        <v>508</v>
      </c>
      <c r="AD821" s="300">
        <v>6</v>
      </c>
      <c r="AE821" s="300" t="b">
        <v>1</v>
      </c>
      <c r="AF821" s="300" t="s">
        <v>768</v>
      </c>
      <c r="AG821" s="300" t="s">
        <v>769</v>
      </c>
      <c r="AH821" s="300">
        <v>0</v>
      </c>
      <c r="AI821" s="300">
        <v>0</v>
      </c>
      <c r="AJ821" s="300" t="s">
        <v>770</v>
      </c>
      <c r="AK821" s="300">
        <v>8</v>
      </c>
      <c r="AL821" s="300" t="s">
        <v>814</v>
      </c>
      <c r="AM821" s="300">
        <v>371168</v>
      </c>
      <c r="AN821" s="300" t="b">
        <v>0</v>
      </c>
      <c r="AO821" s="300">
        <v>8</v>
      </c>
      <c r="AP821" s="300" t="s">
        <v>814</v>
      </c>
      <c r="AQ821" s="300">
        <v>371168</v>
      </c>
      <c r="AR821" s="300" t="b">
        <v>0</v>
      </c>
      <c r="AS821" s="300">
        <v>371168</v>
      </c>
      <c r="AT821" s="300" t="b">
        <v>0</v>
      </c>
      <c r="AU821" s="300">
        <v>0</v>
      </c>
      <c r="AV821" s="300" t="b">
        <v>0</v>
      </c>
      <c r="AW821" s="300" t="s">
        <v>1450</v>
      </c>
      <c r="AX821" s="300">
        <v>0</v>
      </c>
      <c r="AY821" s="300" t="s">
        <v>1450</v>
      </c>
      <c r="AZ821" s="300">
        <v>0</v>
      </c>
      <c r="BA821" s="300" t="b">
        <v>0</v>
      </c>
      <c r="BB821" s="300" t="b">
        <v>1</v>
      </c>
      <c r="BC821"/>
      <c r="BD821"/>
      <c r="BE821"/>
      <c r="BF821"/>
      <c r="BG821"/>
      <c r="BH821"/>
      <c r="BI821"/>
      <c r="BJ821"/>
      <c r="BK821"/>
      <c r="BL821"/>
      <c r="BM821"/>
      <c r="BN821"/>
      <c r="BO821"/>
      <c r="BP821"/>
      <c r="BQ821"/>
    </row>
    <row r="822" spans="5:69" ht="16.5" hidden="1" x14ac:dyDescent="0.3">
      <c r="E822" s="300" t="s">
        <v>760</v>
      </c>
      <c r="F822" s="300" t="s">
        <v>651</v>
      </c>
      <c r="G822" s="300">
        <v>20190101</v>
      </c>
      <c r="H822" s="300">
        <v>2019</v>
      </c>
      <c r="I822" s="300">
        <v>52</v>
      </c>
      <c r="J822" s="300">
        <v>2019</v>
      </c>
      <c r="K822" s="300">
        <v>180</v>
      </c>
      <c r="L822" s="300" t="s">
        <v>872</v>
      </c>
      <c r="M822" s="300" t="s">
        <v>486</v>
      </c>
      <c r="N822" s="300" t="s">
        <v>660</v>
      </c>
      <c r="O822" s="300" t="s">
        <v>762</v>
      </c>
      <c r="P822" s="300">
        <v>834</v>
      </c>
      <c r="Q822" s="300" t="s">
        <v>940</v>
      </c>
      <c r="R822" s="300" t="s">
        <v>941</v>
      </c>
      <c r="S822" s="300">
        <v>0</v>
      </c>
      <c r="T822" s="300" t="s">
        <v>763</v>
      </c>
      <c r="U822" s="300" t="s">
        <v>764</v>
      </c>
      <c r="V822" s="300" t="s">
        <v>1123</v>
      </c>
      <c r="W822" s="300" t="s">
        <v>766</v>
      </c>
      <c r="X822" s="300" t="b">
        <v>1</v>
      </c>
      <c r="Y822" s="300">
        <v>310290</v>
      </c>
      <c r="Z822" s="300" t="s">
        <v>836</v>
      </c>
      <c r="AA822" s="300" t="s">
        <v>529</v>
      </c>
      <c r="AB822" s="300" t="s">
        <v>508</v>
      </c>
      <c r="AC822" s="300" t="s">
        <v>508</v>
      </c>
      <c r="AD822" s="300">
        <v>6</v>
      </c>
      <c r="AE822" s="300" t="b">
        <v>1</v>
      </c>
      <c r="AF822" s="300" t="s">
        <v>768</v>
      </c>
      <c r="AG822" s="300" t="s">
        <v>769</v>
      </c>
      <c r="AH822" s="300">
        <v>0</v>
      </c>
      <c r="AI822" s="300">
        <v>0</v>
      </c>
      <c r="AJ822" s="300" t="s">
        <v>770</v>
      </c>
      <c r="AK822" s="300">
        <v>8</v>
      </c>
      <c r="AL822" s="300" t="s">
        <v>814</v>
      </c>
      <c r="AM822" s="300">
        <v>215000</v>
      </c>
      <c r="AN822" s="300" t="b">
        <v>0</v>
      </c>
      <c r="AO822" s="300">
        <v>8</v>
      </c>
      <c r="AP822" s="300" t="s">
        <v>814</v>
      </c>
      <c r="AQ822" s="300">
        <v>215000</v>
      </c>
      <c r="AR822" s="300" t="b">
        <v>0</v>
      </c>
      <c r="AS822" s="300">
        <v>215000</v>
      </c>
      <c r="AT822" s="300" t="b">
        <v>0</v>
      </c>
      <c r="AU822" s="300">
        <v>0</v>
      </c>
      <c r="AV822" s="300" t="b">
        <v>0</v>
      </c>
      <c r="AW822" s="300" t="s">
        <v>1451</v>
      </c>
      <c r="AX822" s="300">
        <v>0</v>
      </c>
      <c r="AY822" s="300" t="s">
        <v>1451</v>
      </c>
      <c r="AZ822" s="300">
        <v>0</v>
      </c>
      <c r="BA822" s="300" t="b">
        <v>0</v>
      </c>
      <c r="BB822" s="300" t="b">
        <v>1</v>
      </c>
      <c r="BC822"/>
      <c r="BD822"/>
      <c r="BE822"/>
      <c r="BF822"/>
      <c r="BG822"/>
      <c r="BH822"/>
      <c r="BI822"/>
      <c r="BJ822"/>
      <c r="BK822"/>
      <c r="BL822"/>
      <c r="BM822"/>
      <c r="BN822"/>
      <c r="BO822"/>
      <c r="BP822"/>
      <c r="BQ822"/>
    </row>
    <row r="823" spans="5:69" ht="16.5" hidden="1" x14ac:dyDescent="0.3">
      <c r="E823" s="300" t="s">
        <v>760</v>
      </c>
      <c r="F823" s="300" t="s">
        <v>651</v>
      </c>
      <c r="G823" s="300">
        <v>20190101</v>
      </c>
      <c r="H823" s="300">
        <v>2019</v>
      </c>
      <c r="I823" s="300">
        <v>52</v>
      </c>
      <c r="J823" s="300">
        <v>2019</v>
      </c>
      <c r="K823" s="300">
        <v>180</v>
      </c>
      <c r="L823" s="300" t="s">
        <v>872</v>
      </c>
      <c r="M823" s="300" t="s">
        <v>486</v>
      </c>
      <c r="N823" s="300" t="s">
        <v>660</v>
      </c>
      <c r="O823" s="300" t="s">
        <v>762</v>
      </c>
      <c r="P823" s="300">
        <v>894</v>
      </c>
      <c r="Q823" s="300" t="s">
        <v>943</v>
      </c>
      <c r="R823" s="300" t="s">
        <v>431</v>
      </c>
      <c r="S823" s="300">
        <v>0</v>
      </c>
      <c r="T823" s="300" t="s">
        <v>763</v>
      </c>
      <c r="U823" s="300" t="s">
        <v>764</v>
      </c>
      <c r="V823" s="300" t="s">
        <v>1123</v>
      </c>
      <c r="W823" s="300" t="s">
        <v>766</v>
      </c>
      <c r="X823" s="300" t="b">
        <v>1</v>
      </c>
      <c r="Y823" s="300">
        <v>310290</v>
      </c>
      <c r="Z823" s="300" t="s">
        <v>836</v>
      </c>
      <c r="AA823" s="300" t="s">
        <v>529</v>
      </c>
      <c r="AB823" s="300" t="s">
        <v>508</v>
      </c>
      <c r="AC823" s="300" t="s">
        <v>508</v>
      </c>
      <c r="AD823" s="300">
        <v>6</v>
      </c>
      <c r="AE823" s="300" t="b">
        <v>1</v>
      </c>
      <c r="AF823" s="300" t="s">
        <v>768</v>
      </c>
      <c r="AG823" s="300" t="s">
        <v>769</v>
      </c>
      <c r="AH823" s="300">
        <v>0</v>
      </c>
      <c r="AI823" s="300">
        <v>0</v>
      </c>
      <c r="AJ823" s="300" t="s">
        <v>770</v>
      </c>
      <c r="AK823" s="300">
        <v>8</v>
      </c>
      <c r="AL823" s="300" t="s">
        <v>814</v>
      </c>
      <c r="AM823" s="300">
        <v>14184120</v>
      </c>
      <c r="AN823" s="300" t="b">
        <v>0</v>
      </c>
      <c r="AO823" s="300">
        <v>8</v>
      </c>
      <c r="AP823" s="300" t="s">
        <v>814</v>
      </c>
      <c r="AQ823" s="300">
        <v>14184120</v>
      </c>
      <c r="AR823" s="300" t="b">
        <v>0</v>
      </c>
      <c r="AS823" s="300">
        <v>14184120</v>
      </c>
      <c r="AT823" s="300" t="b">
        <v>0</v>
      </c>
      <c r="AU823" s="300">
        <v>0</v>
      </c>
      <c r="AV823" s="300" t="b">
        <v>0</v>
      </c>
      <c r="AW823" s="300" t="s">
        <v>1452</v>
      </c>
      <c r="AX823" s="300">
        <v>0</v>
      </c>
      <c r="AY823" s="300" t="s">
        <v>1452</v>
      </c>
      <c r="AZ823" s="300">
        <v>0</v>
      </c>
      <c r="BA823" s="300" t="b">
        <v>0</v>
      </c>
      <c r="BB823" s="300" t="b">
        <v>1</v>
      </c>
      <c r="BC823"/>
      <c r="BD823"/>
      <c r="BE823"/>
      <c r="BF823"/>
      <c r="BG823"/>
      <c r="BH823"/>
      <c r="BI823"/>
      <c r="BJ823"/>
      <c r="BK823"/>
      <c r="BL823"/>
      <c r="BM823"/>
      <c r="BN823"/>
      <c r="BO823"/>
      <c r="BP823"/>
      <c r="BQ823"/>
    </row>
    <row r="824" spans="5:69" ht="16.5" hidden="1" x14ac:dyDescent="0.3">
      <c r="E824" s="300" t="s">
        <v>760</v>
      </c>
      <c r="F824" s="300" t="s">
        <v>651</v>
      </c>
      <c r="G824" s="300">
        <v>20190101</v>
      </c>
      <c r="H824" s="300">
        <v>2019</v>
      </c>
      <c r="I824" s="300">
        <v>52</v>
      </c>
      <c r="J824" s="300">
        <v>2019</v>
      </c>
      <c r="K824" s="300">
        <v>562</v>
      </c>
      <c r="L824" s="300" t="s">
        <v>761</v>
      </c>
      <c r="M824" s="300" t="s">
        <v>451</v>
      </c>
      <c r="N824" s="300" t="s">
        <v>660</v>
      </c>
      <c r="O824" s="300" t="s">
        <v>762</v>
      </c>
      <c r="P824" s="300">
        <v>0</v>
      </c>
      <c r="Q824" s="300" t="s">
        <v>763</v>
      </c>
      <c r="R824" s="300" t="s">
        <v>764</v>
      </c>
      <c r="S824" s="300">
        <v>0</v>
      </c>
      <c r="T824" s="300" t="s">
        <v>763</v>
      </c>
      <c r="U824" s="300" t="s">
        <v>764</v>
      </c>
      <c r="V824" s="300" t="s">
        <v>873</v>
      </c>
      <c r="W824" s="300" t="s">
        <v>766</v>
      </c>
      <c r="X824" s="300" t="b">
        <v>1</v>
      </c>
      <c r="Y824" s="300">
        <v>310290</v>
      </c>
      <c r="Z824" s="300" t="s">
        <v>836</v>
      </c>
      <c r="AA824" s="300" t="s">
        <v>529</v>
      </c>
      <c r="AB824" s="300" t="s">
        <v>508</v>
      </c>
      <c r="AC824" s="300" t="s">
        <v>508</v>
      </c>
      <c r="AD824" s="300">
        <v>6</v>
      </c>
      <c r="AE824" s="300" t="b">
        <v>1</v>
      </c>
      <c r="AF824" s="300" t="s">
        <v>768</v>
      </c>
      <c r="AG824" s="300" t="s">
        <v>769</v>
      </c>
      <c r="AH824" s="300">
        <v>0</v>
      </c>
      <c r="AI824" s="300">
        <v>0</v>
      </c>
      <c r="AJ824" s="300" t="s">
        <v>770</v>
      </c>
      <c r="AK824" s="300">
        <v>8</v>
      </c>
      <c r="AL824" s="300" t="s">
        <v>814</v>
      </c>
      <c r="AM824" s="300" t="s">
        <v>1453</v>
      </c>
      <c r="AN824" s="300" t="b">
        <v>1</v>
      </c>
      <c r="AO824" s="300">
        <v>-1</v>
      </c>
      <c r="AP824" s="300" t="s">
        <v>771</v>
      </c>
      <c r="AQ824" s="300">
        <v>0</v>
      </c>
      <c r="AR824" s="300" t="b">
        <v>0</v>
      </c>
      <c r="AS824" s="300" t="s">
        <v>1453</v>
      </c>
      <c r="AT824" s="300" t="b">
        <v>1</v>
      </c>
      <c r="AU824" s="300">
        <v>0</v>
      </c>
      <c r="AV824" s="300" t="b">
        <v>0</v>
      </c>
      <c r="AW824" s="300" t="s">
        <v>1454</v>
      </c>
      <c r="AX824" s="300">
        <v>0</v>
      </c>
      <c r="AY824" s="300" t="s">
        <v>1454</v>
      </c>
      <c r="AZ824" s="300">
        <v>6</v>
      </c>
      <c r="BA824" s="300" t="b">
        <v>0</v>
      </c>
      <c r="BB824" s="300" t="b">
        <v>1</v>
      </c>
      <c r="BC824"/>
      <c r="BD824"/>
      <c r="BE824"/>
      <c r="BF824"/>
      <c r="BG824"/>
      <c r="BH824"/>
      <c r="BI824"/>
      <c r="BJ824"/>
      <c r="BK824"/>
      <c r="BL824"/>
      <c r="BM824"/>
      <c r="BN824"/>
      <c r="BO824"/>
      <c r="BP824"/>
      <c r="BQ824"/>
    </row>
    <row r="825" spans="5:69" ht="16.5" hidden="1" x14ac:dyDescent="0.3">
      <c r="E825" s="300" t="s">
        <v>760</v>
      </c>
      <c r="F825" s="300" t="s">
        <v>651</v>
      </c>
      <c r="G825" s="300">
        <v>20190101</v>
      </c>
      <c r="H825" s="300">
        <v>2019</v>
      </c>
      <c r="I825" s="300">
        <v>52</v>
      </c>
      <c r="J825" s="300">
        <v>2019</v>
      </c>
      <c r="K825" s="300">
        <v>562</v>
      </c>
      <c r="L825" s="300" t="s">
        <v>761</v>
      </c>
      <c r="M825" s="300" t="s">
        <v>451</v>
      </c>
      <c r="N825" s="300" t="s">
        <v>660</v>
      </c>
      <c r="O825" s="300" t="s">
        <v>762</v>
      </c>
      <c r="P825" s="300">
        <v>156</v>
      </c>
      <c r="Q825" s="300" t="s">
        <v>773</v>
      </c>
      <c r="R825" s="300" t="s">
        <v>774</v>
      </c>
      <c r="S825" s="300">
        <v>0</v>
      </c>
      <c r="T825" s="300" t="s">
        <v>763</v>
      </c>
      <c r="U825" s="300" t="s">
        <v>764</v>
      </c>
      <c r="V825" s="300" t="s">
        <v>873</v>
      </c>
      <c r="W825" s="300" t="s">
        <v>766</v>
      </c>
      <c r="X825" s="300" t="b">
        <v>1</v>
      </c>
      <c r="Y825" s="300">
        <v>310290</v>
      </c>
      <c r="Z825" s="300" t="s">
        <v>836</v>
      </c>
      <c r="AA825" s="300" t="s">
        <v>529</v>
      </c>
      <c r="AB825" s="300" t="s">
        <v>508</v>
      </c>
      <c r="AC825" s="300" t="s">
        <v>508</v>
      </c>
      <c r="AD825" s="300">
        <v>6</v>
      </c>
      <c r="AE825" s="300" t="b">
        <v>1</v>
      </c>
      <c r="AF825" s="300" t="s">
        <v>768</v>
      </c>
      <c r="AG825" s="300" t="s">
        <v>769</v>
      </c>
      <c r="AH825" s="300">
        <v>0</v>
      </c>
      <c r="AI825" s="300">
        <v>0</v>
      </c>
      <c r="AJ825" s="300" t="s">
        <v>770</v>
      </c>
      <c r="AK825" s="300">
        <v>8</v>
      </c>
      <c r="AL825" s="300" t="s">
        <v>814</v>
      </c>
      <c r="AM825" s="300" t="s">
        <v>1455</v>
      </c>
      <c r="AN825" s="300" t="b">
        <v>1</v>
      </c>
      <c r="AO825" s="300">
        <v>-1</v>
      </c>
      <c r="AP825" s="300" t="s">
        <v>771</v>
      </c>
      <c r="AQ825" s="300">
        <v>0</v>
      </c>
      <c r="AR825" s="300" t="b">
        <v>0</v>
      </c>
      <c r="AS825" s="300" t="s">
        <v>1455</v>
      </c>
      <c r="AT825" s="300" t="b">
        <v>1</v>
      </c>
      <c r="AU825" s="300">
        <v>0</v>
      </c>
      <c r="AV825" s="300" t="b">
        <v>0</v>
      </c>
      <c r="AW825" s="300" t="s">
        <v>1456</v>
      </c>
      <c r="AX825" s="300">
        <v>0</v>
      </c>
      <c r="AY825" s="300" t="s">
        <v>1456</v>
      </c>
      <c r="AZ825" s="300">
        <v>6</v>
      </c>
      <c r="BA825" s="300" t="b">
        <v>1</v>
      </c>
      <c r="BB825" s="300" t="b">
        <v>0</v>
      </c>
      <c r="BC825"/>
      <c r="BD825"/>
      <c r="BE825"/>
      <c r="BF825"/>
      <c r="BG825"/>
      <c r="BH825"/>
      <c r="BI825"/>
      <c r="BJ825"/>
      <c r="BK825"/>
      <c r="BL825"/>
      <c r="BM825"/>
      <c r="BN825"/>
      <c r="BO825"/>
      <c r="BP825"/>
      <c r="BQ825"/>
    </row>
    <row r="826" spans="5:69" ht="16.5" hidden="1" x14ac:dyDescent="0.3">
      <c r="E826" s="300" t="s">
        <v>760</v>
      </c>
      <c r="F826" s="300" t="s">
        <v>651</v>
      </c>
      <c r="G826" s="300">
        <v>20190101</v>
      </c>
      <c r="H826" s="300">
        <v>2019</v>
      </c>
      <c r="I826" s="300">
        <v>52</v>
      </c>
      <c r="J826" s="300">
        <v>2019</v>
      </c>
      <c r="K826" s="300">
        <v>562</v>
      </c>
      <c r="L826" s="300" t="s">
        <v>761</v>
      </c>
      <c r="M826" s="300" t="s">
        <v>451</v>
      </c>
      <c r="N826" s="300" t="s">
        <v>660</v>
      </c>
      <c r="O826" s="300" t="s">
        <v>762</v>
      </c>
      <c r="P826" s="300">
        <v>566</v>
      </c>
      <c r="Q826" s="300" t="s">
        <v>791</v>
      </c>
      <c r="R826" s="300" t="s">
        <v>434</v>
      </c>
      <c r="S826" s="300">
        <v>0</v>
      </c>
      <c r="T826" s="300" t="s">
        <v>763</v>
      </c>
      <c r="U826" s="300" t="s">
        <v>764</v>
      </c>
      <c r="V826" s="300" t="s">
        <v>873</v>
      </c>
      <c r="W826" s="300" t="s">
        <v>766</v>
      </c>
      <c r="X826" s="300" t="b">
        <v>1</v>
      </c>
      <c r="Y826" s="300">
        <v>310290</v>
      </c>
      <c r="Z826" s="300" t="s">
        <v>836</v>
      </c>
      <c r="AA826" s="300" t="s">
        <v>529</v>
      </c>
      <c r="AB826" s="300" t="s">
        <v>508</v>
      </c>
      <c r="AC826" s="300" t="s">
        <v>508</v>
      </c>
      <c r="AD826" s="300">
        <v>6</v>
      </c>
      <c r="AE826" s="300" t="b">
        <v>1</v>
      </c>
      <c r="AF826" s="300" t="s">
        <v>768</v>
      </c>
      <c r="AG826" s="300" t="s">
        <v>769</v>
      </c>
      <c r="AH826" s="300">
        <v>0</v>
      </c>
      <c r="AI826" s="300">
        <v>0</v>
      </c>
      <c r="AJ826" s="300" t="s">
        <v>770</v>
      </c>
      <c r="AK826" s="300">
        <v>8</v>
      </c>
      <c r="AL826" s="300" t="s">
        <v>814</v>
      </c>
      <c r="AM826" s="300" t="s">
        <v>1457</v>
      </c>
      <c r="AN826" s="300" t="b">
        <v>1</v>
      </c>
      <c r="AO826" s="300">
        <v>-1</v>
      </c>
      <c r="AP826" s="300" t="s">
        <v>771</v>
      </c>
      <c r="AQ826" s="300">
        <v>0</v>
      </c>
      <c r="AR826" s="300" t="b">
        <v>0</v>
      </c>
      <c r="AS826" s="300" t="s">
        <v>1457</v>
      </c>
      <c r="AT826" s="300" t="b">
        <v>1</v>
      </c>
      <c r="AU826" s="300">
        <v>0</v>
      </c>
      <c r="AV826" s="300" t="b">
        <v>0</v>
      </c>
      <c r="AW826" s="300" t="s">
        <v>1458</v>
      </c>
      <c r="AX826" s="300">
        <v>0</v>
      </c>
      <c r="AY826" s="300" t="s">
        <v>1458</v>
      </c>
      <c r="AZ826" s="300">
        <v>6</v>
      </c>
      <c r="BA826" s="300" t="b">
        <v>1</v>
      </c>
      <c r="BB826" s="300" t="b">
        <v>0</v>
      </c>
      <c r="BC826"/>
      <c r="BD826"/>
      <c r="BE826"/>
      <c r="BF826"/>
      <c r="BG826"/>
      <c r="BH826"/>
      <c r="BI826"/>
      <c r="BJ826"/>
      <c r="BK826"/>
      <c r="BL826"/>
      <c r="BM826"/>
      <c r="BN826"/>
      <c r="BO826"/>
      <c r="BP826"/>
      <c r="BQ826"/>
    </row>
    <row r="827" spans="5:69" ht="16.5" x14ac:dyDescent="0.3">
      <c r="E827" s="300" t="s">
        <v>760</v>
      </c>
      <c r="F827" s="300" t="s">
        <v>651</v>
      </c>
      <c r="G827" s="300">
        <v>20190101</v>
      </c>
      <c r="H827" s="300">
        <v>2019</v>
      </c>
      <c r="I827" s="300">
        <v>52</v>
      </c>
      <c r="J827" s="300">
        <v>2019</v>
      </c>
      <c r="K827" s="300">
        <v>180</v>
      </c>
      <c r="L827" s="300" t="s">
        <v>872</v>
      </c>
      <c r="M827" s="300" t="s">
        <v>486</v>
      </c>
      <c r="N827" s="300" t="s">
        <v>660</v>
      </c>
      <c r="O827" s="300" t="s">
        <v>762</v>
      </c>
      <c r="P827" s="300">
        <v>0</v>
      </c>
      <c r="Q827" s="300" t="s">
        <v>763</v>
      </c>
      <c r="R827" s="300" t="s">
        <v>764</v>
      </c>
      <c r="S827" s="300">
        <v>0</v>
      </c>
      <c r="T827" s="300" t="s">
        <v>763</v>
      </c>
      <c r="U827" s="300" t="s">
        <v>764</v>
      </c>
      <c r="V827" s="300" t="s">
        <v>1123</v>
      </c>
      <c r="W827" s="300" t="s">
        <v>766</v>
      </c>
      <c r="X827" s="300" t="b">
        <v>1</v>
      </c>
      <c r="Y827" s="300">
        <v>3103</v>
      </c>
      <c r="Z827" s="300" t="s">
        <v>840</v>
      </c>
      <c r="AA827" s="300" t="s">
        <v>841</v>
      </c>
      <c r="AB827" s="300" t="s">
        <v>842</v>
      </c>
      <c r="AC827" s="300" t="s">
        <v>517</v>
      </c>
      <c r="AD827" s="300">
        <v>4</v>
      </c>
      <c r="AE827" s="300" t="b">
        <v>0</v>
      </c>
      <c r="AF827" s="300" t="s">
        <v>768</v>
      </c>
      <c r="AG827" s="300" t="s">
        <v>769</v>
      </c>
      <c r="AH827" s="300">
        <v>0</v>
      </c>
      <c r="AI827" s="300">
        <v>0</v>
      </c>
      <c r="AJ827" s="300" t="s">
        <v>770</v>
      </c>
      <c r="AK827" s="300">
        <v>8</v>
      </c>
      <c r="AL827" s="300" t="s">
        <v>814</v>
      </c>
      <c r="AM827" s="300">
        <v>358450</v>
      </c>
      <c r="AN827" s="300" t="b">
        <v>0</v>
      </c>
      <c r="AO827" s="300">
        <v>8</v>
      </c>
      <c r="AP827" s="300" t="s">
        <v>814</v>
      </c>
      <c r="AQ827" s="300">
        <v>358450</v>
      </c>
      <c r="AR827" s="300" t="b">
        <v>0</v>
      </c>
      <c r="AS827" s="300">
        <v>358450</v>
      </c>
      <c r="AT827" s="300" t="b">
        <v>0</v>
      </c>
      <c r="AU827" s="300">
        <v>0</v>
      </c>
      <c r="AV827" s="300" t="b">
        <v>0</v>
      </c>
      <c r="AW827" s="300" t="s">
        <v>1459</v>
      </c>
      <c r="AX827" s="300">
        <v>0</v>
      </c>
      <c r="AY827" s="300" t="s">
        <v>1459</v>
      </c>
      <c r="AZ827" s="300">
        <v>0</v>
      </c>
      <c r="BA827" s="300" t="b">
        <v>0</v>
      </c>
      <c r="BB827" s="300" t="b">
        <v>1</v>
      </c>
      <c r="BC827"/>
      <c r="BD827"/>
      <c r="BE827"/>
      <c r="BF827"/>
      <c r="BG827"/>
      <c r="BH827"/>
      <c r="BI827"/>
      <c r="BJ827"/>
      <c r="BK827"/>
      <c r="BL827"/>
      <c r="BM827"/>
      <c r="BN827"/>
      <c r="BO827"/>
      <c r="BP827"/>
      <c r="BQ827"/>
    </row>
    <row r="828" spans="5:69" ht="16.5" x14ac:dyDescent="0.3">
      <c r="E828" s="300" t="s">
        <v>760</v>
      </c>
      <c r="F828" s="300" t="s">
        <v>651</v>
      </c>
      <c r="G828" s="300">
        <v>20190101</v>
      </c>
      <c r="H828" s="300">
        <v>2019</v>
      </c>
      <c r="I828" s="300">
        <v>52</v>
      </c>
      <c r="J828" s="300">
        <v>2019</v>
      </c>
      <c r="K828" s="300">
        <v>180</v>
      </c>
      <c r="L828" s="300" t="s">
        <v>872</v>
      </c>
      <c r="M828" s="300" t="s">
        <v>486</v>
      </c>
      <c r="N828" s="300" t="s">
        <v>660</v>
      </c>
      <c r="O828" s="300" t="s">
        <v>762</v>
      </c>
      <c r="P828" s="300">
        <v>56</v>
      </c>
      <c r="Q828" s="300" t="s">
        <v>877</v>
      </c>
      <c r="R828" s="300" t="s">
        <v>878</v>
      </c>
      <c r="S828" s="300">
        <v>0</v>
      </c>
      <c r="T828" s="300" t="s">
        <v>763</v>
      </c>
      <c r="U828" s="300" t="s">
        <v>764</v>
      </c>
      <c r="V828" s="300" t="s">
        <v>1123</v>
      </c>
      <c r="W828" s="300" t="s">
        <v>766</v>
      </c>
      <c r="X828" s="300" t="b">
        <v>1</v>
      </c>
      <c r="Y828" s="300">
        <v>3103</v>
      </c>
      <c r="Z828" s="300" t="s">
        <v>840</v>
      </c>
      <c r="AA828" s="300" t="s">
        <v>841</v>
      </c>
      <c r="AB828" s="300" t="s">
        <v>842</v>
      </c>
      <c r="AC828" s="300" t="s">
        <v>517</v>
      </c>
      <c r="AD828" s="300">
        <v>4</v>
      </c>
      <c r="AE828" s="300" t="b">
        <v>0</v>
      </c>
      <c r="AF828" s="300" t="s">
        <v>768</v>
      </c>
      <c r="AG828" s="300" t="s">
        <v>769</v>
      </c>
      <c r="AH828" s="300">
        <v>0</v>
      </c>
      <c r="AI828" s="300">
        <v>0</v>
      </c>
      <c r="AJ828" s="300" t="s">
        <v>770</v>
      </c>
      <c r="AK828" s="300">
        <v>8</v>
      </c>
      <c r="AL828" s="300" t="s">
        <v>814</v>
      </c>
      <c r="AM828" s="300">
        <v>228450</v>
      </c>
      <c r="AN828" s="300" t="b">
        <v>0</v>
      </c>
      <c r="AO828" s="300">
        <v>8</v>
      </c>
      <c r="AP828" s="300" t="s">
        <v>814</v>
      </c>
      <c r="AQ828" s="300">
        <v>228450</v>
      </c>
      <c r="AR828" s="300" t="b">
        <v>0</v>
      </c>
      <c r="AS828" s="300">
        <v>228450</v>
      </c>
      <c r="AT828" s="300" t="b">
        <v>0</v>
      </c>
      <c r="AU828" s="300">
        <v>0</v>
      </c>
      <c r="AV828" s="300" t="b">
        <v>0</v>
      </c>
      <c r="AW828" s="300" t="s">
        <v>1460</v>
      </c>
      <c r="AX828" s="300">
        <v>0</v>
      </c>
      <c r="AY828" s="300" t="s">
        <v>1460</v>
      </c>
      <c r="AZ828" s="300">
        <v>0</v>
      </c>
      <c r="BA828" s="300" t="b">
        <v>0</v>
      </c>
      <c r="BB828" s="300" t="b">
        <v>1</v>
      </c>
      <c r="BC828"/>
      <c r="BD828"/>
      <c r="BE828"/>
      <c r="BF828"/>
      <c r="BG828"/>
      <c r="BH828"/>
      <c r="BI828"/>
      <c r="BJ828"/>
      <c r="BK828"/>
      <c r="BL828"/>
      <c r="BM828"/>
      <c r="BN828"/>
      <c r="BO828"/>
      <c r="BP828"/>
      <c r="BQ828"/>
    </row>
    <row r="829" spans="5:69" ht="16.5" x14ac:dyDescent="0.3">
      <c r="E829" s="300" t="s">
        <v>760</v>
      </c>
      <c r="F829" s="300" t="s">
        <v>651</v>
      </c>
      <c r="G829" s="300">
        <v>20190101</v>
      </c>
      <c r="H829" s="300">
        <v>2019</v>
      </c>
      <c r="I829" s="300">
        <v>52</v>
      </c>
      <c r="J829" s="300">
        <v>2019</v>
      </c>
      <c r="K829" s="300">
        <v>180</v>
      </c>
      <c r="L829" s="300" t="s">
        <v>872</v>
      </c>
      <c r="M829" s="300" t="s">
        <v>486</v>
      </c>
      <c r="N829" s="300" t="s">
        <v>660</v>
      </c>
      <c r="O829" s="300" t="s">
        <v>762</v>
      </c>
      <c r="P829" s="300">
        <v>156</v>
      </c>
      <c r="Q829" s="300" t="s">
        <v>773</v>
      </c>
      <c r="R829" s="300" t="s">
        <v>774</v>
      </c>
      <c r="S829" s="300">
        <v>0</v>
      </c>
      <c r="T829" s="300" t="s">
        <v>763</v>
      </c>
      <c r="U829" s="300" t="s">
        <v>764</v>
      </c>
      <c r="V829" s="300" t="s">
        <v>1123</v>
      </c>
      <c r="W829" s="300" t="s">
        <v>766</v>
      </c>
      <c r="X829" s="300" t="b">
        <v>1</v>
      </c>
      <c r="Y829" s="300">
        <v>3103</v>
      </c>
      <c r="Z829" s="300" t="s">
        <v>840</v>
      </c>
      <c r="AA829" s="300" t="s">
        <v>841</v>
      </c>
      <c r="AB829" s="300" t="s">
        <v>842</v>
      </c>
      <c r="AC829" s="300" t="s">
        <v>517</v>
      </c>
      <c r="AD829" s="300">
        <v>4</v>
      </c>
      <c r="AE829" s="300" t="b">
        <v>0</v>
      </c>
      <c r="AF829" s="300" t="s">
        <v>768</v>
      </c>
      <c r="AG829" s="300" t="s">
        <v>769</v>
      </c>
      <c r="AH829" s="300">
        <v>0</v>
      </c>
      <c r="AI829" s="300">
        <v>0</v>
      </c>
      <c r="AJ829" s="300" t="s">
        <v>770</v>
      </c>
      <c r="AK829" s="300">
        <v>8</v>
      </c>
      <c r="AL829" s="300" t="s">
        <v>814</v>
      </c>
      <c r="AM829" s="300">
        <v>3000</v>
      </c>
      <c r="AN829" s="300" t="b">
        <v>0</v>
      </c>
      <c r="AO829" s="300">
        <v>8</v>
      </c>
      <c r="AP829" s="300" t="s">
        <v>814</v>
      </c>
      <c r="AQ829" s="300">
        <v>3000</v>
      </c>
      <c r="AR829" s="300" t="b">
        <v>0</v>
      </c>
      <c r="AS829" s="300">
        <v>3000</v>
      </c>
      <c r="AT829" s="300" t="b">
        <v>0</v>
      </c>
      <c r="AU829" s="300">
        <v>0</v>
      </c>
      <c r="AV829" s="300" t="b">
        <v>0</v>
      </c>
      <c r="AW829" s="300" t="s">
        <v>1461</v>
      </c>
      <c r="AX829" s="300">
        <v>0</v>
      </c>
      <c r="AY829" s="300" t="s">
        <v>1461</v>
      </c>
      <c r="AZ829" s="300">
        <v>0</v>
      </c>
      <c r="BA829" s="300" t="b">
        <v>0</v>
      </c>
      <c r="BB829" s="300" t="b">
        <v>1</v>
      </c>
      <c r="BC829"/>
      <c r="BD829"/>
      <c r="BE829"/>
      <c r="BF829"/>
      <c r="BG829"/>
      <c r="BH829"/>
      <c r="BI829"/>
      <c r="BJ829"/>
      <c r="BK829"/>
      <c r="BL829"/>
      <c r="BM829"/>
      <c r="BN829"/>
      <c r="BO829"/>
      <c r="BP829"/>
      <c r="BQ829"/>
    </row>
    <row r="830" spans="5:69" ht="16.5" x14ac:dyDescent="0.3">
      <c r="E830" s="300" t="s">
        <v>760</v>
      </c>
      <c r="F830" s="300" t="s">
        <v>651</v>
      </c>
      <c r="G830" s="300">
        <v>20190101</v>
      </c>
      <c r="H830" s="300">
        <v>2019</v>
      </c>
      <c r="I830" s="300">
        <v>52</v>
      </c>
      <c r="J830" s="300">
        <v>2019</v>
      </c>
      <c r="K830" s="300">
        <v>180</v>
      </c>
      <c r="L830" s="300" t="s">
        <v>872</v>
      </c>
      <c r="M830" s="300" t="s">
        <v>486</v>
      </c>
      <c r="N830" s="300" t="s">
        <v>660</v>
      </c>
      <c r="O830" s="300" t="s">
        <v>762</v>
      </c>
      <c r="P830" s="300">
        <v>440</v>
      </c>
      <c r="Q830" s="300" t="s">
        <v>897</v>
      </c>
      <c r="R830" s="300" t="s">
        <v>898</v>
      </c>
      <c r="S830" s="300">
        <v>0</v>
      </c>
      <c r="T830" s="300" t="s">
        <v>763</v>
      </c>
      <c r="U830" s="300" t="s">
        <v>764</v>
      </c>
      <c r="V830" s="300" t="s">
        <v>1123</v>
      </c>
      <c r="W830" s="300" t="s">
        <v>766</v>
      </c>
      <c r="X830" s="300" t="b">
        <v>1</v>
      </c>
      <c r="Y830" s="300">
        <v>3103</v>
      </c>
      <c r="Z830" s="300" t="s">
        <v>840</v>
      </c>
      <c r="AA830" s="300" t="s">
        <v>841</v>
      </c>
      <c r="AB830" s="300" t="s">
        <v>842</v>
      </c>
      <c r="AC830" s="300" t="s">
        <v>517</v>
      </c>
      <c r="AD830" s="300">
        <v>4</v>
      </c>
      <c r="AE830" s="300" t="b">
        <v>0</v>
      </c>
      <c r="AF830" s="300" t="s">
        <v>768</v>
      </c>
      <c r="AG830" s="300" t="s">
        <v>769</v>
      </c>
      <c r="AH830" s="300">
        <v>0</v>
      </c>
      <c r="AI830" s="300">
        <v>0</v>
      </c>
      <c r="AJ830" s="300" t="s">
        <v>770</v>
      </c>
      <c r="AK830" s="300">
        <v>8</v>
      </c>
      <c r="AL830" s="300" t="s">
        <v>814</v>
      </c>
      <c r="AM830" s="300">
        <v>125000</v>
      </c>
      <c r="AN830" s="300" t="b">
        <v>0</v>
      </c>
      <c r="AO830" s="300">
        <v>8</v>
      </c>
      <c r="AP830" s="300" t="s">
        <v>814</v>
      </c>
      <c r="AQ830" s="300">
        <v>125000</v>
      </c>
      <c r="AR830" s="300" t="b">
        <v>0</v>
      </c>
      <c r="AS830" s="300">
        <v>125000</v>
      </c>
      <c r="AT830" s="300" t="b">
        <v>0</v>
      </c>
      <c r="AU830" s="300">
        <v>0</v>
      </c>
      <c r="AV830" s="300" t="b">
        <v>0</v>
      </c>
      <c r="AW830" s="300" t="s">
        <v>1462</v>
      </c>
      <c r="AX830" s="300">
        <v>0</v>
      </c>
      <c r="AY830" s="300" t="s">
        <v>1462</v>
      </c>
      <c r="AZ830" s="300">
        <v>0</v>
      </c>
      <c r="BA830" s="300" t="b">
        <v>0</v>
      </c>
      <c r="BB830" s="300" t="b">
        <v>1</v>
      </c>
      <c r="BC830"/>
      <c r="BD830"/>
      <c r="BE830"/>
      <c r="BF830"/>
      <c r="BG830"/>
      <c r="BH830"/>
      <c r="BI830"/>
      <c r="BJ830"/>
      <c r="BK830"/>
      <c r="BL830"/>
      <c r="BM830"/>
      <c r="BN830"/>
      <c r="BO830"/>
      <c r="BP830"/>
      <c r="BQ830"/>
    </row>
    <row r="831" spans="5:69" ht="16.5" x14ac:dyDescent="0.3">
      <c r="E831" s="300" t="s">
        <v>760</v>
      </c>
      <c r="F831" s="300" t="s">
        <v>651</v>
      </c>
      <c r="G831" s="300">
        <v>20190101</v>
      </c>
      <c r="H831" s="300">
        <v>2019</v>
      </c>
      <c r="I831" s="300">
        <v>52</v>
      </c>
      <c r="J831" s="300">
        <v>2019</v>
      </c>
      <c r="K831" s="300">
        <v>180</v>
      </c>
      <c r="L831" s="300" t="s">
        <v>872</v>
      </c>
      <c r="M831" s="300" t="s">
        <v>486</v>
      </c>
      <c r="N831" s="300" t="s">
        <v>660</v>
      </c>
      <c r="O831" s="300" t="s">
        <v>762</v>
      </c>
      <c r="P831" s="300">
        <v>894</v>
      </c>
      <c r="Q831" s="300" t="s">
        <v>943</v>
      </c>
      <c r="R831" s="300" t="s">
        <v>431</v>
      </c>
      <c r="S831" s="300">
        <v>0</v>
      </c>
      <c r="T831" s="300" t="s">
        <v>763</v>
      </c>
      <c r="U831" s="300" t="s">
        <v>764</v>
      </c>
      <c r="V831" s="300" t="s">
        <v>1123</v>
      </c>
      <c r="W831" s="300" t="s">
        <v>766</v>
      </c>
      <c r="X831" s="300" t="b">
        <v>1</v>
      </c>
      <c r="Y831" s="300">
        <v>3103</v>
      </c>
      <c r="Z831" s="300" t="s">
        <v>840</v>
      </c>
      <c r="AA831" s="300" t="s">
        <v>841</v>
      </c>
      <c r="AB831" s="300" t="s">
        <v>842</v>
      </c>
      <c r="AC831" s="300" t="s">
        <v>517</v>
      </c>
      <c r="AD831" s="300">
        <v>4</v>
      </c>
      <c r="AE831" s="300" t="b">
        <v>0</v>
      </c>
      <c r="AF831" s="300" t="s">
        <v>768</v>
      </c>
      <c r="AG831" s="300" t="s">
        <v>769</v>
      </c>
      <c r="AH831" s="300">
        <v>0</v>
      </c>
      <c r="AI831" s="300">
        <v>0</v>
      </c>
      <c r="AJ831" s="300" t="s">
        <v>770</v>
      </c>
      <c r="AK831" s="300">
        <v>8</v>
      </c>
      <c r="AL831" s="300" t="s">
        <v>814</v>
      </c>
      <c r="AM831" s="300">
        <v>2000</v>
      </c>
      <c r="AN831" s="300" t="b">
        <v>0</v>
      </c>
      <c r="AO831" s="300">
        <v>8</v>
      </c>
      <c r="AP831" s="300" t="s">
        <v>814</v>
      </c>
      <c r="AQ831" s="300">
        <v>2000</v>
      </c>
      <c r="AR831" s="300" t="b">
        <v>0</v>
      </c>
      <c r="AS831" s="300">
        <v>2000</v>
      </c>
      <c r="AT831" s="300" t="b">
        <v>0</v>
      </c>
      <c r="AU831" s="300">
        <v>0</v>
      </c>
      <c r="AV831" s="300" t="b">
        <v>0</v>
      </c>
      <c r="AW831" s="300" t="s">
        <v>1463</v>
      </c>
      <c r="AX831" s="300">
        <v>0</v>
      </c>
      <c r="AY831" s="300" t="s">
        <v>1463</v>
      </c>
      <c r="AZ831" s="300">
        <v>0</v>
      </c>
      <c r="BA831" s="300" t="b">
        <v>0</v>
      </c>
      <c r="BB831" s="300" t="b">
        <v>1</v>
      </c>
      <c r="BC831"/>
      <c r="BD831"/>
      <c r="BE831"/>
      <c r="BF831"/>
      <c r="BG831"/>
      <c r="BH831"/>
      <c r="BI831"/>
      <c r="BJ831"/>
      <c r="BK831"/>
      <c r="BL831"/>
      <c r="BM831"/>
      <c r="BN831"/>
      <c r="BO831"/>
      <c r="BP831"/>
      <c r="BQ831"/>
    </row>
    <row r="832" spans="5:69" ht="16.5" hidden="1" x14ac:dyDescent="0.3">
      <c r="E832" s="300" t="s">
        <v>760</v>
      </c>
      <c r="F832" s="300" t="s">
        <v>651</v>
      </c>
      <c r="G832" s="300">
        <v>20190101</v>
      </c>
      <c r="H832" s="300">
        <v>2019</v>
      </c>
      <c r="I832" s="300">
        <v>52</v>
      </c>
      <c r="J832" s="300">
        <v>2019</v>
      </c>
      <c r="K832" s="300">
        <v>180</v>
      </c>
      <c r="L832" s="300" t="s">
        <v>872</v>
      </c>
      <c r="M832" s="300" t="s">
        <v>486</v>
      </c>
      <c r="N832" s="300" t="s">
        <v>660</v>
      </c>
      <c r="O832" s="300" t="s">
        <v>762</v>
      </c>
      <c r="P832" s="300">
        <v>0</v>
      </c>
      <c r="Q832" s="300" t="s">
        <v>763</v>
      </c>
      <c r="R832" s="300" t="s">
        <v>764</v>
      </c>
      <c r="S832" s="300">
        <v>0</v>
      </c>
      <c r="T832" s="300" t="s">
        <v>763</v>
      </c>
      <c r="U832" s="300" t="s">
        <v>764</v>
      </c>
      <c r="V832" s="300" t="s">
        <v>1123</v>
      </c>
      <c r="W832" s="300" t="s">
        <v>766</v>
      </c>
      <c r="X832" s="300" t="b">
        <v>1</v>
      </c>
      <c r="Y832" s="300">
        <v>310310</v>
      </c>
      <c r="Z832" s="300" t="s">
        <v>1245</v>
      </c>
      <c r="AA832" s="300" t="s">
        <v>521</v>
      </c>
      <c r="AB832" s="300" t="s">
        <v>842</v>
      </c>
      <c r="AC832" s="300" t="s">
        <v>521</v>
      </c>
      <c r="AD832" s="300">
        <v>6</v>
      </c>
      <c r="AE832" s="300" t="b">
        <v>1</v>
      </c>
      <c r="AF832" s="300" t="s">
        <v>768</v>
      </c>
      <c r="AG832" s="300" t="s">
        <v>769</v>
      </c>
      <c r="AH832" s="300">
        <v>0</v>
      </c>
      <c r="AI832" s="300">
        <v>0</v>
      </c>
      <c r="AJ832" s="300" t="s">
        <v>770</v>
      </c>
      <c r="AK832" s="300">
        <v>8</v>
      </c>
      <c r="AL832" s="300" t="s">
        <v>814</v>
      </c>
      <c r="AM832" s="300">
        <v>228200</v>
      </c>
      <c r="AN832" s="300" t="b">
        <v>0</v>
      </c>
      <c r="AO832" s="300">
        <v>8</v>
      </c>
      <c r="AP832" s="300" t="s">
        <v>814</v>
      </c>
      <c r="AQ832" s="300">
        <v>228200</v>
      </c>
      <c r="AR832" s="300" t="b">
        <v>0</v>
      </c>
      <c r="AS832" s="300">
        <v>228200</v>
      </c>
      <c r="AT832" s="300" t="b">
        <v>0</v>
      </c>
      <c r="AU832" s="300">
        <v>0</v>
      </c>
      <c r="AV832" s="300" t="b">
        <v>0</v>
      </c>
      <c r="AW832" s="300" t="s">
        <v>1464</v>
      </c>
      <c r="AX832" s="300">
        <v>0</v>
      </c>
      <c r="AY832" s="300" t="s">
        <v>1464</v>
      </c>
      <c r="AZ832" s="300">
        <v>0</v>
      </c>
      <c r="BA832" s="300" t="b">
        <v>0</v>
      </c>
      <c r="BB832" s="300" t="b">
        <v>1</v>
      </c>
      <c r="BC832"/>
      <c r="BD832"/>
      <c r="BE832"/>
      <c r="BF832"/>
      <c r="BG832"/>
      <c r="BH832"/>
      <c r="BI832"/>
      <c r="BJ832"/>
      <c r="BK832"/>
      <c r="BL832"/>
      <c r="BM832"/>
      <c r="BN832"/>
      <c r="BO832"/>
      <c r="BP832"/>
      <c r="BQ832"/>
    </row>
    <row r="833" spans="5:69" ht="16.5" hidden="1" x14ac:dyDescent="0.3">
      <c r="E833" s="300" t="s">
        <v>760</v>
      </c>
      <c r="F833" s="300" t="s">
        <v>651</v>
      </c>
      <c r="G833" s="300">
        <v>20190101</v>
      </c>
      <c r="H833" s="300">
        <v>2019</v>
      </c>
      <c r="I833" s="300">
        <v>52</v>
      </c>
      <c r="J833" s="300">
        <v>2019</v>
      </c>
      <c r="K833" s="300">
        <v>180</v>
      </c>
      <c r="L833" s="300" t="s">
        <v>872</v>
      </c>
      <c r="M833" s="300" t="s">
        <v>486</v>
      </c>
      <c r="N833" s="300" t="s">
        <v>660</v>
      </c>
      <c r="O833" s="300" t="s">
        <v>762</v>
      </c>
      <c r="P833" s="300">
        <v>56</v>
      </c>
      <c r="Q833" s="300" t="s">
        <v>877</v>
      </c>
      <c r="R833" s="300" t="s">
        <v>878</v>
      </c>
      <c r="S833" s="300">
        <v>0</v>
      </c>
      <c r="T833" s="300" t="s">
        <v>763</v>
      </c>
      <c r="U833" s="300" t="s">
        <v>764</v>
      </c>
      <c r="V833" s="300" t="s">
        <v>1123</v>
      </c>
      <c r="W833" s="300" t="s">
        <v>766</v>
      </c>
      <c r="X833" s="300" t="b">
        <v>1</v>
      </c>
      <c r="Y833" s="300">
        <v>310310</v>
      </c>
      <c r="Z833" s="300" t="s">
        <v>1245</v>
      </c>
      <c r="AA833" s="300" t="s">
        <v>521</v>
      </c>
      <c r="AB833" s="300" t="s">
        <v>842</v>
      </c>
      <c r="AC833" s="300" t="s">
        <v>521</v>
      </c>
      <c r="AD833" s="300">
        <v>6</v>
      </c>
      <c r="AE833" s="300" t="b">
        <v>1</v>
      </c>
      <c r="AF833" s="300" t="s">
        <v>768</v>
      </c>
      <c r="AG833" s="300" t="s">
        <v>769</v>
      </c>
      <c r="AH833" s="300">
        <v>0</v>
      </c>
      <c r="AI833" s="300">
        <v>0</v>
      </c>
      <c r="AJ833" s="300" t="s">
        <v>770</v>
      </c>
      <c r="AK833" s="300">
        <v>8</v>
      </c>
      <c r="AL833" s="300" t="s">
        <v>814</v>
      </c>
      <c r="AM833" s="300">
        <v>225200</v>
      </c>
      <c r="AN833" s="300" t="b">
        <v>0</v>
      </c>
      <c r="AO833" s="300">
        <v>8</v>
      </c>
      <c r="AP833" s="300" t="s">
        <v>814</v>
      </c>
      <c r="AQ833" s="300">
        <v>225200</v>
      </c>
      <c r="AR833" s="300" t="b">
        <v>0</v>
      </c>
      <c r="AS833" s="300">
        <v>225200</v>
      </c>
      <c r="AT833" s="300" t="b">
        <v>0</v>
      </c>
      <c r="AU833" s="300">
        <v>0</v>
      </c>
      <c r="AV833" s="300" t="b">
        <v>0</v>
      </c>
      <c r="AW833" s="300" t="s">
        <v>1465</v>
      </c>
      <c r="AX833" s="300">
        <v>0</v>
      </c>
      <c r="AY833" s="300" t="s">
        <v>1465</v>
      </c>
      <c r="AZ833" s="300">
        <v>0</v>
      </c>
      <c r="BA833" s="300" t="b">
        <v>0</v>
      </c>
      <c r="BB833" s="300" t="b">
        <v>1</v>
      </c>
      <c r="BC833"/>
      <c r="BD833"/>
      <c r="BE833"/>
      <c r="BF833"/>
      <c r="BG833"/>
      <c r="BH833"/>
      <c r="BI833"/>
      <c r="BJ833"/>
      <c r="BK833"/>
      <c r="BL833"/>
      <c r="BM833"/>
      <c r="BN833"/>
      <c r="BO833"/>
      <c r="BP833"/>
      <c r="BQ833"/>
    </row>
    <row r="834" spans="5:69" ht="16.5" hidden="1" x14ac:dyDescent="0.3">
      <c r="E834" s="300" t="s">
        <v>760</v>
      </c>
      <c r="F834" s="300" t="s">
        <v>651</v>
      </c>
      <c r="G834" s="300">
        <v>20190101</v>
      </c>
      <c r="H834" s="300">
        <v>2019</v>
      </c>
      <c r="I834" s="300">
        <v>52</v>
      </c>
      <c r="J834" s="300">
        <v>2019</v>
      </c>
      <c r="K834" s="300">
        <v>180</v>
      </c>
      <c r="L834" s="300" t="s">
        <v>872</v>
      </c>
      <c r="M834" s="300" t="s">
        <v>486</v>
      </c>
      <c r="N834" s="300" t="s">
        <v>660</v>
      </c>
      <c r="O834" s="300" t="s">
        <v>762</v>
      </c>
      <c r="P834" s="300">
        <v>156</v>
      </c>
      <c r="Q834" s="300" t="s">
        <v>773</v>
      </c>
      <c r="R834" s="300" t="s">
        <v>774</v>
      </c>
      <c r="S834" s="300">
        <v>0</v>
      </c>
      <c r="T834" s="300" t="s">
        <v>763</v>
      </c>
      <c r="U834" s="300" t="s">
        <v>764</v>
      </c>
      <c r="V834" s="300" t="s">
        <v>1123</v>
      </c>
      <c r="W834" s="300" t="s">
        <v>766</v>
      </c>
      <c r="X834" s="300" t="b">
        <v>1</v>
      </c>
      <c r="Y834" s="300">
        <v>310310</v>
      </c>
      <c r="Z834" s="300" t="s">
        <v>1245</v>
      </c>
      <c r="AA834" s="300" t="s">
        <v>521</v>
      </c>
      <c r="AB834" s="300" t="s">
        <v>842</v>
      </c>
      <c r="AC834" s="300" t="s">
        <v>521</v>
      </c>
      <c r="AD834" s="300">
        <v>6</v>
      </c>
      <c r="AE834" s="300" t="b">
        <v>1</v>
      </c>
      <c r="AF834" s="300" t="s">
        <v>768</v>
      </c>
      <c r="AG834" s="300" t="s">
        <v>769</v>
      </c>
      <c r="AH834" s="300">
        <v>0</v>
      </c>
      <c r="AI834" s="300">
        <v>0</v>
      </c>
      <c r="AJ834" s="300" t="s">
        <v>770</v>
      </c>
      <c r="AK834" s="300">
        <v>8</v>
      </c>
      <c r="AL834" s="300" t="s">
        <v>814</v>
      </c>
      <c r="AM834" s="300">
        <v>3000</v>
      </c>
      <c r="AN834" s="300" t="b">
        <v>0</v>
      </c>
      <c r="AO834" s="300">
        <v>8</v>
      </c>
      <c r="AP834" s="300" t="s">
        <v>814</v>
      </c>
      <c r="AQ834" s="300">
        <v>3000</v>
      </c>
      <c r="AR834" s="300" t="b">
        <v>0</v>
      </c>
      <c r="AS834" s="300">
        <v>3000</v>
      </c>
      <c r="AT834" s="300" t="b">
        <v>0</v>
      </c>
      <c r="AU834" s="300">
        <v>0</v>
      </c>
      <c r="AV834" s="300" t="b">
        <v>0</v>
      </c>
      <c r="AW834" s="300" t="s">
        <v>1461</v>
      </c>
      <c r="AX834" s="300">
        <v>0</v>
      </c>
      <c r="AY834" s="300" t="s">
        <v>1461</v>
      </c>
      <c r="AZ834" s="300">
        <v>0</v>
      </c>
      <c r="BA834" s="300" t="b">
        <v>0</v>
      </c>
      <c r="BB834" s="300" t="b">
        <v>1</v>
      </c>
      <c r="BC834"/>
      <c r="BD834"/>
      <c r="BE834"/>
      <c r="BF834"/>
      <c r="BG834"/>
      <c r="BH834"/>
      <c r="BI834"/>
      <c r="BJ834"/>
      <c r="BK834"/>
      <c r="BL834"/>
      <c r="BM834"/>
      <c r="BN834"/>
      <c r="BO834"/>
      <c r="BP834"/>
      <c r="BQ834"/>
    </row>
    <row r="835" spans="5:69" ht="16.5" x14ac:dyDescent="0.3">
      <c r="E835" s="300" t="s">
        <v>760</v>
      </c>
      <c r="F835" s="300" t="s">
        <v>651</v>
      </c>
      <c r="G835" s="300">
        <v>20190101</v>
      </c>
      <c r="H835" s="300">
        <v>2019</v>
      </c>
      <c r="I835" s="300">
        <v>52</v>
      </c>
      <c r="J835" s="300">
        <v>2019</v>
      </c>
      <c r="K835" s="300">
        <v>180</v>
      </c>
      <c r="L835" s="300" t="s">
        <v>872</v>
      </c>
      <c r="M835" s="300" t="s">
        <v>486</v>
      </c>
      <c r="N835" s="300" t="s">
        <v>660</v>
      </c>
      <c r="O835" s="300" t="s">
        <v>762</v>
      </c>
      <c r="P835" s="300">
        <v>0</v>
      </c>
      <c r="Q835" s="300" t="s">
        <v>763</v>
      </c>
      <c r="R835" s="300" t="s">
        <v>764</v>
      </c>
      <c r="S835" s="300">
        <v>0</v>
      </c>
      <c r="T835" s="300" t="s">
        <v>763</v>
      </c>
      <c r="U835" s="300" t="s">
        <v>764</v>
      </c>
      <c r="V835" s="300" t="s">
        <v>1123</v>
      </c>
      <c r="W835" s="300" t="s">
        <v>766</v>
      </c>
      <c r="X835" s="300" t="b">
        <v>1</v>
      </c>
      <c r="Y835" s="300">
        <v>310390</v>
      </c>
      <c r="Z835" s="300" t="s">
        <v>1055</v>
      </c>
      <c r="AA835" s="300" t="s">
        <v>531</v>
      </c>
      <c r="AB835" s="300" t="s">
        <v>842</v>
      </c>
      <c r="AC835" s="300" t="s">
        <v>517</v>
      </c>
      <c r="AD835" s="300">
        <v>6</v>
      </c>
      <c r="AE835" s="300" t="b">
        <v>1</v>
      </c>
      <c r="AF835" s="300" t="s">
        <v>768</v>
      </c>
      <c r="AG835" s="300" t="s">
        <v>769</v>
      </c>
      <c r="AH835" s="300">
        <v>0</v>
      </c>
      <c r="AI835" s="300">
        <v>0</v>
      </c>
      <c r="AJ835" s="300" t="s">
        <v>770</v>
      </c>
      <c r="AK835" s="300">
        <v>8</v>
      </c>
      <c r="AL835" s="300" t="s">
        <v>814</v>
      </c>
      <c r="AM835" s="300">
        <v>130250</v>
      </c>
      <c r="AN835" s="300" t="b">
        <v>0</v>
      </c>
      <c r="AO835" s="300">
        <v>8</v>
      </c>
      <c r="AP835" s="300" t="s">
        <v>814</v>
      </c>
      <c r="AQ835" s="300">
        <v>130250</v>
      </c>
      <c r="AR835" s="300" t="b">
        <v>0</v>
      </c>
      <c r="AS835" s="300">
        <v>130250</v>
      </c>
      <c r="AT835" s="300" t="b">
        <v>0</v>
      </c>
      <c r="AU835" s="300">
        <v>0</v>
      </c>
      <c r="AV835" s="300" t="b">
        <v>0</v>
      </c>
      <c r="AW835" s="300" t="s">
        <v>1466</v>
      </c>
      <c r="AX835" s="300">
        <v>0</v>
      </c>
      <c r="AY835" s="300" t="s">
        <v>1466</v>
      </c>
      <c r="AZ835" s="300">
        <v>0</v>
      </c>
      <c r="BA835" s="300" t="b">
        <v>0</v>
      </c>
      <c r="BB835" s="300" t="b">
        <v>1</v>
      </c>
      <c r="BC835"/>
      <c r="BD835"/>
      <c r="BE835"/>
      <c r="BF835"/>
      <c r="BG835"/>
      <c r="BH835"/>
      <c r="BI835"/>
      <c r="BJ835"/>
      <c r="BK835"/>
      <c r="BL835"/>
      <c r="BM835"/>
      <c r="BN835"/>
      <c r="BO835"/>
      <c r="BP835"/>
      <c r="BQ835"/>
    </row>
    <row r="836" spans="5:69" ht="16.5" x14ac:dyDescent="0.3">
      <c r="E836" s="300" t="s">
        <v>760</v>
      </c>
      <c r="F836" s="300" t="s">
        <v>651</v>
      </c>
      <c r="G836" s="300">
        <v>20190101</v>
      </c>
      <c r="H836" s="300">
        <v>2019</v>
      </c>
      <c r="I836" s="300">
        <v>52</v>
      </c>
      <c r="J836" s="300">
        <v>2019</v>
      </c>
      <c r="K836" s="300">
        <v>180</v>
      </c>
      <c r="L836" s="300" t="s">
        <v>872</v>
      </c>
      <c r="M836" s="300" t="s">
        <v>486</v>
      </c>
      <c r="N836" s="300" t="s">
        <v>660</v>
      </c>
      <c r="O836" s="300" t="s">
        <v>762</v>
      </c>
      <c r="P836" s="300">
        <v>56</v>
      </c>
      <c r="Q836" s="300" t="s">
        <v>877</v>
      </c>
      <c r="R836" s="300" t="s">
        <v>878</v>
      </c>
      <c r="S836" s="300">
        <v>0</v>
      </c>
      <c r="T836" s="300" t="s">
        <v>763</v>
      </c>
      <c r="U836" s="300" t="s">
        <v>764</v>
      </c>
      <c r="V836" s="300" t="s">
        <v>1123</v>
      </c>
      <c r="W836" s="300" t="s">
        <v>766</v>
      </c>
      <c r="X836" s="300" t="b">
        <v>1</v>
      </c>
      <c r="Y836" s="300">
        <v>310390</v>
      </c>
      <c r="Z836" s="300" t="s">
        <v>1055</v>
      </c>
      <c r="AA836" s="300" t="s">
        <v>531</v>
      </c>
      <c r="AB836" s="300" t="s">
        <v>842</v>
      </c>
      <c r="AC836" s="300" t="s">
        <v>517</v>
      </c>
      <c r="AD836" s="300">
        <v>6</v>
      </c>
      <c r="AE836" s="300" t="b">
        <v>1</v>
      </c>
      <c r="AF836" s="300" t="s">
        <v>768</v>
      </c>
      <c r="AG836" s="300" t="s">
        <v>769</v>
      </c>
      <c r="AH836" s="300">
        <v>0</v>
      </c>
      <c r="AI836" s="300">
        <v>0</v>
      </c>
      <c r="AJ836" s="300" t="s">
        <v>770</v>
      </c>
      <c r="AK836" s="300">
        <v>8</v>
      </c>
      <c r="AL836" s="300" t="s">
        <v>814</v>
      </c>
      <c r="AM836" s="300">
        <v>3250</v>
      </c>
      <c r="AN836" s="300" t="b">
        <v>0</v>
      </c>
      <c r="AO836" s="300">
        <v>8</v>
      </c>
      <c r="AP836" s="300" t="s">
        <v>814</v>
      </c>
      <c r="AQ836" s="300">
        <v>3250</v>
      </c>
      <c r="AR836" s="300" t="b">
        <v>0</v>
      </c>
      <c r="AS836" s="300">
        <v>3250</v>
      </c>
      <c r="AT836" s="300" t="b">
        <v>0</v>
      </c>
      <c r="AU836" s="300">
        <v>0</v>
      </c>
      <c r="AV836" s="300" t="b">
        <v>0</v>
      </c>
      <c r="AW836" s="300" t="s">
        <v>1467</v>
      </c>
      <c r="AX836" s="300">
        <v>0</v>
      </c>
      <c r="AY836" s="300" t="s">
        <v>1467</v>
      </c>
      <c r="AZ836" s="300">
        <v>0</v>
      </c>
      <c r="BA836" s="300" t="b">
        <v>0</v>
      </c>
      <c r="BB836" s="300" t="b">
        <v>1</v>
      </c>
      <c r="BC836"/>
      <c r="BD836"/>
      <c r="BE836"/>
      <c r="BF836"/>
      <c r="BG836"/>
      <c r="BH836"/>
      <c r="BI836"/>
      <c r="BJ836"/>
      <c r="BK836"/>
      <c r="BL836"/>
      <c r="BM836"/>
      <c r="BN836"/>
      <c r="BO836"/>
      <c r="BP836"/>
      <c r="BQ836"/>
    </row>
    <row r="837" spans="5:69" ht="16.5" x14ac:dyDescent="0.3">
      <c r="E837" s="300" t="s">
        <v>760</v>
      </c>
      <c r="F837" s="300" t="s">
        <v>651</v>
      </c>
      <c r="G837" s="300">
        <v>20190101</v>
      </c>
      <c r="H837" s="300">
        <v>2019</v>
      </c>
      <c r="I837" s="300">
        <v>52</v>
      </c>
      <c r="J837" s="300">
        <v>2019</v>
      </c>
      <c r="K837" s="300">
        <v>180</v>
      </c>
      <c r="L837" s="300" t="s">
        <v>872</v>
      </c>
      <c r="M837" s="300" t="s">
        <v>486</v>
      </c>
      <c r="N837" s="300" t="s">
        <v>660</v>
      </c>
      <c r="O837" s="300" t="s">
        <v>762</v>
      </c>
      <c r="P837" s="300">
        <v>440</v>
      </c>
      <c r="Q837" s="300" t="s">
        <v>897</v>
      </c>
      <c r="R837" s="300" t="s">
        <v>898</v>
      </c>
      <c r="S837" s="300">
        <v>0</v>
      </c>
      <c r="T837" s="300" t="s">
        <v>763</v>
      </c>
      <c r="U837" s="300" t="s">
        <v>764</v>
      </c>
      <c r="V837" s="300" t="s">
        <v>1123</v>
      </c>
      <c r="W837" s="300" t="s">
        <v>766</v>
      </c>
      <c r="X837" s="300" t="b">
        <v>1</v>
      </c>
      <c r="Y837" s="300">
        <v>310390</v>
      </c>
      <c r="Z837" s="300" t="s">
        <v>1055</v>
      </c>
      <c r="AA837" s="300" t="s">
        <v>531</v>
      </c>
      <c r="AB837" s="300" t="s">
        <v>842</v>
      </c>
      <c r="AC837" s="300" t="s">
        <v>517</v>
      </c>
      <c r="AD837" s="300">
        <v>6</v>
      </c>
      <c r="AE837" s="300" t="b">
        <v>1</v>
      </c>
      <c r="AF837" s="300" t="s">
        <v>768</v>
      </c>
      <c r="AG837" s="300" t="s">
        <v>769</v>
      </c>
      <c r="AH837" s="300">
        <v>0</v>
      </c>
      <c r="AI837" s="300">
        <v>0</v>
      </c>
      <c r="AJ837" s="300" t="s">
        <v>770</v>
      </c>
      <c r="AK837" s="300">
        <v>8</v>
      </c>
      <c r="AL837" s="300" t="s">
        <v>814</v>
      </c>
      <c r="AM837" s="300">
        <v>125000</v>
      </c>
      <c r="AN837" s="300" t="b">
        <v>0</v>
      </c>
      <c r="AO837" s="300">
        <v>8</v>
      </c>
      <c r="AP837" s="300" t="s">
        <v>814</v>
      </c>
      <c r="AQ837" s="300">
        <v>125000</v>
      </c>
      <c r="AR837" s="300" t="b">
        <v>0</v>
      </c>
      <c r="AS837" s="300">
        <v>125000</v>
      </c>
      <c r="AT837" s="300" t="b">
        <v>0</v>
      </c>
      <c r="AU837" s="300">
        <v>0</v>
      </c>
      <c r="AV837" s="300" t="b">
        <v>0</v>
      </c>
      <c r="AW837" s="300" t="s">
        <v>1462</v>
      </c>
      <c r="AX837" s="300">
        <v>0</v>
      </c>
      <c r="AY837" s="300" t="s">
        <v>1462</v>
      </c>
      <c r="AZ837" s="300">
        <v>0</v>
      </c>
      <c r="BA837" s="300" t="b">
        <v>0</v>
      </c>
      <c r="BB837" s="300" t="b">
        <v>1</v>
      </c>
      <c r="BC837"/>
      <c r="BD837"/>
      <c r="BE837"/>
      <c r="BF837"/>
      <c r="BG837"/>
      <c r="BH837"/>
      <c r="BI837"/>
      <c r="BJ837"/>
      <c r="BK837"/>
      <c r="BL837"/>
      <c r="BM837"/>
      <c r="BN837"/>
      <c r="BO837"/>
      <c r="BP837"/>
      <c r="BQ837"/>
    </row>
    <row r="838" spans="5:69" ht="16.5" x14ac:dyDescent="0.3">
      <c r="E838" s="300" t="s">
        <v>760</v>
      </c>
      <c r="F838" s="300" t="s">
        <v>651</v>
      </c>
      <c r="G838" s="300">
        <v>20190101</v>
      </c>
      <c r="H838" s="300">
        <v>2019</v>
      </c>
      <c r="I838" s="300">
        <v>52</v>
      </c>
      <c r="J838" s="300">
        <v>2019</v>
      </c>
      <c r="K838" s="300">
        <v>180</v>
      </c>
      <c r="L838" s="300" t="s">
        <v>872</v>
      </c>
      <c r="M838" s="300" t="s">
        <v>486</v>
      </c>
      <c r="N838" s="300" t="s">
        <v>660</v>
      </c>
      <c r="O838" s="300" t="s">
        <v>762</v>
      </c>
      <c r="P838" s="300">
        <v>894</v>
      </c>
      <c r="Q838" s="300" t="s">
        <v>943</v>
      </c>
      <c r="R838" s="300" t="s">
        <v>431</v>
      </c>
      <c r="S838" s="300">
        <v>0</v>
      </c>
      <c r="T838" s="300" t="s">
        <v>763</v>
      </c>
      <c r="U838" s="300" t="s">
        <v>764</v>
      </c>
      <c r="V838" s="300" t="s">
        <v>1123</v>
      </c>
      <c r="W838" s="300" t="s">
        <v>766</v>
      </c>
      <c r="X838" s="300" t="b">
        <v>1</v>
      </c>
      <c r="Y838" s="300">
        <v>310390</v>
      </c>
      <c r="Z838" s="300" t="s">
        <v>1055</v>
      </c>
      <c r="AA838" s="300" t="s">
        <v>531</v>
      </c>
      <c r="AB838" s="300" t="s">
        <v>842</v>
      </c>
      <c r="AC838" s="300" t="s">
        <v>517</v>
      </c>
      <c r="AD838" s="300">
        <v>6</v>
      </c>
      <c r="AE838" s="300" t="b">
        <v>1</v>
      </c>
      <c r="AF838" s="300" t="s">
        <v>768</v>
      </c>
      <c r="AG838" s="300" t="s">
        <v>769</v>
      </c>
      <c r="AH838" s="300">
        <v>0</v>
      </c>
      <c r="AI838" s="300">
        <v>0</v>
      </c>
      <c r="AJ838" s="300" t="s">
        <v>770</v>
      </c>
      <c r="AK838" s="300">
        <v>8</v>
      </c>
      <c r="AL838" s="300" t="s">
        <v>814</v>
      </c>
      <c r="AM838" s="300">
        <v>2000</v>
      </c>
      <c r="AN838" s="300" t="b">
        <v>0</v>
      </c>
      <c r="AO838" s="300">
        <v>8</v>
      </c>
      <c r="AP838" s="300" t="s">
        <v>814</v>
      </c>
      <c r="AQ838" s="300">
        <v>2000</v>
      </c>
      <c r="AR838" s="300" t="b">
        <v>0</v>
      </c>
      <c r="AS838" s="300">
        <v>2000</v>
      </c>
      <c r="AT838" s="300" t="b">
        <v>0</v>
      </c>
      <c r="AU838" s="300">
        <v>0</v>
      </c>
      <c r="AV838" s="300" t="b">
        <v>0</v>
      </c>
      <c r="AW838" s="300" t="s">
        <v>1463</v>
      </c>
      <c r="AX838" s="300">
        <v>0</v>
      </c>
      <c r="AY838" s="300" t="s">
        <v>1463</v>
      </c>
      <c r="AZ838" s="300">
        <v>0</v>
      </c>
      <c r="BA838" s="300" t="b">
        <v>0</v>
      </c>
      <c r="BB838" s="300" t="b">
        <v>1</v>
      </c>
      <c r="BC838"/>
      <c r="BD838"/>
      <c r="BE838"/>
      <c r="BF838"/>
      <c r="BG838"/>
      <c r="BH838"/>
      <c r="BI838"/>
      <c r="BJ838"/>
      <c r="BK838"/>
      <c r="BL838"/>
      <c r="BM838"/>
      <c r="BN838"/>
      <c r="BO838"/>
      <c r="BP838"/>
      <c r="BQ838"/>
    </row>
    <row r="839" spans="5:69" ht="16.5" hidden="1" x14ac:dyDescent="0.3">
      <c r="E839" s="300" t="s">
        <v>760</v>
      </c>
      <c r="F839" s="300" t="s">
        <v>651</v>
      </c>
      <c r="G839" s="300">
        <v>20190101</v>
      </c>
      <c r="H839" s="300">
        <v>2019</v>
      </c>
      <c r="I839" s="300">
        <v>52</v>
      </c>
      <c r="J839" s="300">
        <v>2019</v>
      </c>
      <c r="K839" s="300">
        <v>180</v>
      </c>
      <c r="L839" s="300" t="s">
        <v>872</v>
      </c>
      <c r="M839" s="300" t="s">
        <v>486</v>
      </c>
      <c r="N839" s="300" t="s">
        <v>660</v>
      </c>
      <c r="O839" s="300" t="s">
        <v>762</v>
      </c>
      <c r="P839" s="300">
        <v>0</v>
      </c>
      <c r="Q839" s="300" t="s">
        <v>763</v>
      </c>
      <c r="R839" s="300" t="s">
        <v>764</v>
      </c>
      <c r="S839" s="300">
        <v>0</v>
      </c>
      <c r="T839" s="300" t="s">
        <v>763</v>
      </c>
      <c r="U839" s="300" t="s">
        <v>764</v>
      </c>
      <c r="V839" s="300" t="s">
        <v>1123</v>
      </c>
      <c r="W839" s="300" t="s">
        <v>766</v>
      </c>
      <c r="X839" s="300" t="b">
        <v>1</v>
      </c>
      <c r="Y839" s="300">
        <v>3104</v>
      </c>
      <c r="Z839" s="300" t="s">
        <v>844</v>
      </c>
      <c r="AA839" s="300" t="s">
        <v>845</v>
      </c>
      <c r="AB839" s="300" t="s">
        <v>510</v>
      </c>
      <c r="AC839" s="300" t="s">
        <v>510</v>
      </c>
      <c r="AD839" s="300">
        <v>4</v>
      </c>
      <c r="AE839" s="300" t="b">
        <v>0</v>
      </c>
      <c r="AF839" s="300" t="s">
        <v>768</v>
      </c>
      <c r="AG839" s="300" t="s">
        <v>769</v>
      </c>
      <c r="AH839" s="300">
        <v>0</v>
      </c>
      <c r="AI839" s="300">
        <v>0</v>
      </c>
      <c r="AJ839" s="300" t="s">
        <v>770</v>
      </c>
      <c r="AK839" s="300">
        <v>-1</v>
      </c>
      <c r="AL839" s="300" t="s">
        <v>771</v>
      </c>
      <c r="AM839" s="300">
        <v>0</v>
      </c>
      <c r="AN839" s="300" t="b">
        <v>1</v>
      </c>
      <c r="AO839" s="300">
        <v>-1</v>
      </c>
      <c r="AP839" s="300" t="s">
        <v>771</v>
      </c>
      <c r="AQ839" s="300">
        <v>0</v>
      </c>
      <c r="AR839" s="300" t="b">
        <v>0</v>
      </c>
      <c r="AS839" s="300">
        <v>0</v>
      </c>
      <c r="AT839" s="300" t="b">
        <v>1</v>
      </c>
      <c r="AU839" s="300">
        <v>0</v>
      </c>
      <c r="AV839" s="300" t="b">
        <v>0</v>
      </c>
      <c r="AW839" s="300" t="s">
        <v>1468</v>
      </c>
      <c r="AX839" s="300">
        <v>0</v>
      </c>
      <c r="AY839" s="300" t="s">
        <v>1468</v>
      </c>
      <c r="AZ839" s="300">
        <v>6</v>
      </c>
      <c r="BA839" s="300" t="b">
        <v>0</v>
      </c>
      <c r="BB839" s="300" t="b">
        <v>1</v>
      </c>
      <c r="BC839"/>
      <c r="BD839"/>
      <c r="BE839"/>
      <c r="BF839"/>
      <c r="BG839"/>
      <c r="BH839"/>
      <c r="BI839"/>
      <c r="BJ839"/>
      <c r="BK839"/>
      <c r="BL839"/>
      <c r="BM839"/>
      <c r="BN839"/>
      <c r="BO839"/>
      <c r="BP839"/>
      <c r="BQ839"/>
    </row>
    <row r="840" spans="5:69" ht="16.5" hidden="1" x14ac:dyDescent="0.3">
      <c r="E840" s="300" t="s">
        <v>760</v>
      </c>
      <c r="F840" s="300" t="s">
        <v>651</v>
      </c>
      <c r="G840" s="300">
        <v>20190101</v>
      </c>
      <c r="H840" s="300">
        <v>2019</v>
      </c>
      <c r="I840" s="300">
        <v>52</v>
      </c>
      <c r="J840" s="300">
        <v>2019</v>
      </c>
      <c r="K840" s="300">
        <v>180</v>
      </c>
      <c r="L840" s="300" t="s">
        <v>872</v>
      </c>
      <c r="M840" s="300" t="s">
        <v>486</v>
      </c>
      <c r="N840" s="300" t="s">
        <v>660</v>
      </c>
      <c r="O840" s="300" t="s">
        <v>762</v>
      </c>
      <c r="P840" s="300">
        <v>56</v>
      </c>
      <c r="Q840" s="300" t="s">
        <v>877</v>
      </c>
      <c r="R840" s="300" t="s">
        <v>878</v>
      </c>
      <c r="S840" s="300">
        <v>0</v>
      </c>
      <c r="T840" s="300" t="s">
        <v>763</v>
      </c>
      <c r="U840" s="300" t="s">
        <v>764</v>
      </c>
      <c r="V840" s="300" t="s">
        <v>1123</v>
      </c>
      <c r="W840" s="300" t="s">
        <v>766</v>
      </c>
      <c r="X840" s="300" t="b">
        <v>1</v>
      </c>
      <c r="Y840" s="300">
        <v>3104</v>
      </c>
      <c r="Z840" s="300" t="s">
        <v>844</v>
      </c>
      <c r="AA840" s="300" t="s">
        <v>845</v>
      </c>
      <c r="AB840" s="300" t="s">
        <v>510</v>
      </c>
      <c r="AC840" s="300" t="s">
        <v>510</v>
      </c>
      <c r="AD840" s="300">
        <v>4</v>
      </c>
      <c r="AE840" s="300" t="b">
        <v>0</v>
      </c>
      <c r="AF840" s="300" t="s">
        <v>768</v>
      </c>
      <c r="AG840" s="300" t="s">
        <v>769</v>
      </c>
      <c r="AH840" s="300">
        <v>0</v>
      </c>
      <c r="AI840" s="300">
        <v>0</v>
      </c>
      <c r="AJ840" s="300" t="s">
        <v>770</v>
      </c>
      <c r="AK840" s="300">
        <v>8</v>
      </c>
      <c r="AL840" s="300" t="s">
        <v>814</v>
      </c>
      <c r="AM840" s="300">
        <v>1846000</v>
      </c>
      <c r="AN840" s="300" t="b">
        <v>0</v>
      </c>
      <c r="AO840" s="300">
        <v>8</v>
      </c>
      <c r="AP840" s="300" t="s">
        <v>814</v>
      </c>
      <c r="AQ840" s="300">
        <v>1846000</v>
      </c>
      <c r="AR840" s="300" t="b">
        <v>0</v>
      </c>
      <c r="AS840" s="300">
        <v>1846000</v>
      </c>
      <c r="AT840" s="300" t="b">
        <v>0</v>
      </c>
      <c r="AU840" s="300">
        <v>0</v>
      </c>
      <c r="AV840" s="300" t="b">
        <v>0</v>
      </c>
      <c r="AW840" s="300" t="s">
        <v>1469</v>
      </c>
      <c r="AX840" s="300">
        <v>0</v>
      </c>
      <c r="AY840" s="300" t="s">
        <v>1469</v>
      </c>
      <c r="AZ840" s="300">
        <v>0</v>
      </c>
      <c r="BA840" s="300" t="b">
        <v>0</v>
      </c>
      <c r="BB840" s="300" t="b">
        <v>1</v>
      </c>
      <c r="BC840"/>
      <c r="BD840"/>
      <c r="BE840"/>
      <c r="BF840"/>
      <c r="BG840"/>
      <c r="BH840"/>
      <c r="BI840"/>
      <c r="BJ840"/>
      <c r="BK840"/>
      <c r="BL840"/>
      <c r="BM840"/>
      <c r="BN840"/>
      <c r="BO840"/>
      <c r="BP840"/>
      <c r="BQ840"/>
    </row>
    <row r="841" spans="5:69" ht="16.5" hidden="1" x14ac:dyDescent="0.3">
      <c r="E841" s="300" t="s">
        <v>760</v>
      </c>
      <c r="F841" s="300" t="s">
        <v>651</v>
      </c>
      <c r="G841" s="300">
        <v>20190101</v>
      </c>
      <c r="H841" s="300">
        <v>2019</v>
      </c>
      <c r="I841" s="300">
        <v>52</v>
      </c>
      <c r="J841" s="300">
        <v>2019</v>
      </c>
      <c r="K841" s="300">
        <v>180</v>
      </c>
      <c r="L841" s="300" t="s">
        <v>872</v>
      </c>
      <c r="M841" s="300" t="s">
        <v>486</v>
      </c>
      <c r="N841" s="300" t="s">
        <v>660</v>
      </c>
      <c r="O841" s="300" t="s">
        <v>762</v>
      </c>
      <c r="P841" s="300">
        <v>112</v>
      </c>
      <c r="Q841" s="300" t="s">
        <v>880</v>
      </c>
      <c r="R841" s="300" t="s">
        <v>881</v>
      </c>
      <c r="S841" s="300">
        <v>0</v>
      </c>
      <c r="T841" s="300" t="s">
        <v>763</v>
      </c>
      <c r="U841" s="300" t="s">
        <v>764</v>
      </c>
      <c r="V841" s="300" t="s">
        <v>1123</v>
      </c>
      <c r="W841" s="300" t="s">
        <v>766</v>
      </c>
      <c r="X841" s="300" t="b">
        <v>1</v>
      </c>
      <c r="Y841" s="300">
        <v>3104</v>
      </c>
      <c r="Z841" s="300" t="s">
        <v>844</v>
      </c>
      <c r="AA841" s="300" t="s">
        <v>845</v>
      </c>
      <c r="AB841" s="300" t="s">
        <v>510</v>
      </c>
      <c r="AC841" s="300" t="s">
        <v>510</v>
      </c>
      <c r="AD841" s="300">
        <v>4</v>
      </c>
      <c r="AE841" s="300" t="b">
        <v>0</v>
      </c>
      <c r="AF841" s="300" t="s">
        <v>768</v>
      </c>
      <c r="AG841" s="300" t="s">
        <v>769</v>
      </c>
      <c r="AH841" s="300">
        <v>0</v>
      </c>
      <c r="AI841" s="300">
        <v>0</v>
      </c>
      <c r="AJ841" s="300" t="s">
        <v>770</v>
      </c>
      <c r="AK841" s="300">
        <v>8</v>
      </c>
      <c r="AL841" s="300" t="s">
        <v>814</v>
      </c>
      <c r="AM841" s="300">
        <v>264000</v>
      </c>
      <c r="AN841" s="300" t="b">
        <v>0</v>
      </c>
      <c r="AO841" s="300">
        <v>8</v>
      </c>
      <c r="AP841" s="300" t="s">
        <v>814</v>
      </c>
      <c r="AQ841" s="300">
        <v>264000</v>
      </c>
      <c r="AR841" s="300" t="b">
        <v>0</v>
      </c>
      <c r="AS841" s="300">
        <v>264000</v>
      </c>
      <c r="AT841" s="300" t="b">
        <v>0</v>
      </c>
      <c r="AU841" s="300">
        <v>0</v>
      </c>
      <c r="AV841" s="300" t="b">
        <v>0</v>
      </c>
      <c r="AW841" s="300" t="s">
        <v>1307</v>
      </c>
      <c r="AX841" s="300">
        <v>0</v>
      </c>
      <c r="AY841" s="300" t="s">
        <v>1307</v>
      </c>
      <c r="AZ841" s="300">
        <v>0</v>
      </c>
      <c r="BA841" s="300" t="b">
        <v>0</v>
      </c>
      <c r="BB841" s="300" t="b">
        <v>1</v>
      </c>
      <c r="BC841"/>
      <c r="BD841"/>
      <c r="BE841"/>
      <c r="BF841"/>
      <c r="BG841"/>
      <c r="BH841"/>
      <c r="BI841"/>
      <c r="BJ841"/>
      <c r="BK841"/>
      <c r="BL841"/>
      <c r="BM841"/>
      <c r="BN841"/>
      <c r="BO841"/>
      <c r="BP841"/>
      <c r="BQ841"/>
    </row>
    <row r="842" spans="5:69" ht="16.5" hidden="1" x14ac:dyDescent="0.3">
      <c r="E842" s="300" t="s">
        <v>760</v>
      </c>
      <c r="F842" s="300" t="s">
        <v>651</v>
      </c>
      <c r="G842" s="300">
        <v>20190101</v>
      </c>
      <c r="H842" s="300">
        <v>2019</v>
      </c>
      <c r="I842" s="300">
        <v>52</v>
      </c>
      <c r="J842" s="300">
        <v>2019</v>
      </c>
      <c r="K842" s="300">
        <v>180</v>
      </c>
      <c r="L842" s="300" t="s">
        <v>872</v>
      </c>
      <c r="M842" s="300" t="s">
        <v>486</v>
      </c>
      <c r="N842" s="300" t="s">
        <v>660</v>
      </c>
      <c r="O842" s="300" t="s">
        <v>762</v>
      </c>
      <c r="P842" s="300">
        <v>124</v>
      </c>
      <c r="Q842" s="300" t="s">
        <v>1129</v>
      </c>
      <c r="R842" s="300" t="s">
        <v>1130</v>
      </c>
      <c r="S842" s="300">
        <v>0</v>
      </c>
      <c r="T842" s="300" t="s">
        <v>763</v>
      </c>
      <c r="U842" s="300" t="s">
        <v>764</v>
      </c>
      <c r="V842" s="300" t="s">
        <v>1123</v>
      </c>
      <c r="W842" s="300" t="s">
        <v>766</v>
      </c>
      <c r="X842" s="300" t="b">
        <v>1</v>
      </c>
      <c r="Y842" s="300">
        <v>3104</v>
      </c>
      <c r="Z842" s="300" t="s">
        <v>844</v>
      </c>
      <c r="AA842" s="300" t="s">
        <v>845</v>
      </c>
      <c r="AB842" s="300" t="s">
        <v>510</v>
      </c>
      <c r="AC842" s="300" t="s">
        <v>510</v>
      </c>
      <c r="AD842" s="300">
        <v>4</v>
      </c>
      <c r="AE842" s="300" t="b">
        <v>0</v>
      </c>
      <c r="AF842" s="300" t="s">
        <v>768</v>
      </c>
      <c r="AG842" s="300" t="s">
        <v>769</v>
      </c>
      <c r="AH842" s="300">
        <v>0</v>
      </c>
      <c r="AI842" s="300">
        <v>0</v>
      </c>
      <c r="AJ842" s="300" t="s">
        <v>770</v>
      </c>
      <c r="AK842" s="300">
        <v>8</v>
      </c>
      <c r="AL842" s="300" t="s">
        <v>814</v>
      </c>
      <c r="AM842" s="300">
        <v>125450</v>
      </c>
      <c r="AN842" s="300" t="b">
        <v>0</v>
      </c>
      <c r="AO842" s="300">
        <v>8</v>
      </c>
      <c r="AP842" s="300" t="s">
        <v>814</v>
      </c>
      <c r="AQ842" s="300">
        <v>125450</v>
      </c>
      <c r="AR842" s="300" t="b">
        <v>0</v>
      </c>
      <c r="AS842" s="300">
        <v>125450</v>
      </c>
      <c r="AT842" s="300" t="b">
        <v>0</v>
      </c>
      <c r="AU842" s="300">
        <v>0</v>
      </c>
      <c r="AV842" s="300" t="b">
        <v>0</v>
      </c>
      <c r="AW842" s="300" t="s">
        <v>1308</v>
      </c>
      <c r="AX842" s="300">
        <v>0</v>
      </c>
      <c r="AY842" s="300" t="s">
        <v>1308</v>
      </c>
      <c r="AZ842" s="300">
        <v>0</v>
      </c>
      <c r="BA842" s="300" t="b">
        <v>0</v>
      </c>
      <c r="BB842" s="300" t="b">
        <v>1</v>
      </c>
      <c r="BC842"/>
      <c r="BD842"/>
      <c r="BE842"/>
      <c r="BF842"/>
      <c r="BG842"/>
      <c r="BH842"/>
      <c r="BI842"/>
      <c r="BJ842"/>
      <c r="BK842"/>
      <c r="BL842"/>
      <c r="BM842"/>
      <c r="BN842"/>
      <c r="BO842"/>
      <c r="BP842"/>
      <c r="BQ842"/>
    </row>
    <row r="843" spans="5:69" ht="16.5" hidden="1" x14ac:dyDescent="0.3">
      <c r="E843" s="300" t="s">
        <v>760</v>
      </c>
      <c r="F843" s="300" t="s">
        <v>651</v>
      </c>
      <c r="G843" s="300">
        <v>20190101</v>
      </c>
      <c r="H843" s="300">
        <v>2019</v>
      </c>
      <c r="I843" s="300">
        <v>52</v>
      </c>
      <c r="J843" s="300">
        <v>2019</v>
      </c>
      <c r="K843" s="300">
        <v>180</v>
      </c>
      <c r="L843" s="300" t="s">
        <v>872</v>
      </c>
      <c r="M843" s="300" t="s">
        <v>486</v>
      </c>
      <c r="N843" s="300" t="s">
        <v>660</v>
      </c>
      <c r="O843" s="300" t="s">
        <v>762</v>
      </c>
      <c r="P843" s="300">
        <v>251</v>
      </c>
      <c r="Q843" s="300" t="s">
        <v>778</v>
      </c>
      <c r="R843" s="300" t="s">
        <v>779</v>
      </c>
      <c r="S843" s="300">
        <v>0</v>
      </c>
      <c r="T843" s="300" t="s">
        <v>763</v>
      </c>
      <c r="U843" s="300" t="s">
        <v>764</v>
      </c>
      <c r="V843" s="300" t="s">
        <v>1123</v>
      </c>
      <c r="W843" s="300" t="s">
        <v>766</v>
      </c>
      <c r="X843" s="300" t="b">
        <v>1</v>
      </c>
      <c r="Y843" s="300">
        <v>3104</v>
      </c>
      <c r="Z843" s="300" t="s">
        <v>844</v>
      </c>
      <c r="AA843" s="300" t="s">
        <v>845</v>
      </c>
      <c r="AB843" s="300" t="s">
        <v>510</v>
      </c>
      <c r="AC843" s="300" t="s">
        <v>510</v>
      </c>
      <c r="AD843" s="300">
        <v>4</v>
      </c>
      <c r="AE843" s="300" t="b">
        <v>0</v>
      </c>
      <c r="AF843" s="300" t="s">
        <v>768</v>
      </c>
      <c r="AG843" s="300" t="s">
        <v>769</v>
      </c>
      <c r="AH843" s="300">
        <v>0</v>
      </c>
      <c r="AI843" s="300">
        <v>0</v>
      </c>
      <c r="AJ843" s="300" t="s">
        <v>770</v>
      </c>
      <c r="AK843" s="300">
        <v>-1</v>
      </c>
      <c r="AL843" s="300" t="s">
        <v>771</v>
      </c>
      <c r="AM843" s="300">
        <v>0</v>
      </c>
      <c r="AN843" s="300" t="b">
        <v>1</v>
      </c>
      <c r="AO843" s="300">
        <v>-1</v>
      </c>
      <c r="AP843" s="300" t="s">
        <v>771</v>
      </c>
      <c r="AQ843" s="300">
        <v>0</v>
      </c>
      <c r="AR843" s="300" t="b">
        <v>0</v>
      </c>
      <c r="AS843" s="300">
        <v>0</v>
      </c>
      <c r="AT843" s="300" t="b">
        <v>1</v>
      </c>
      <c r="AU843" s="300">
        <v>0</v>
      </c>
      <c r="AV843" s="300" t="b">
        <v>0</v>
      </c>
      <c r="AW843" s="300" t="s">
        <v>1470</v>
      </c>
      <c r="AX843" s="300">
        <v>0</v>
      </c>
      <c r="AY843" s="300" t="s">
        <v>1470</v>
      </c>
      <c r="AZ843" s="300">
        <v>6</v>
      </c>
      <c r="BA843" s="300" t="b">
        <v>0</v>
      </c>
      <c r="BB843" s="300" t="b">
        <v>1</v>
      </c>
      <c r="BC843"/>
      <c r="BD843"/>
      <c r="BE843"/>
      <c r="BF843"/>
      <c r="BG843"/>
      <c r="BH843"/>
      <c r="BI843"/>
      <c r="BJ843"/>
      <c r="BK843"/>
      <c r="BL843"/>
      <c r="BM843"/>
      <c r="BN843"/>
      <c r="BO843"/>
      <c r="BP843"/>
      <c r="BQ843"/>
    </row>
    <row r="844" spans="5:69" ht="16.5" hidden="1" x14ac:dyDescent="0.3">
      <c r="E844" s="300" t="s">
        <v>760</v>
      </c>
      <c r="F844" s="300" t="s">
        <v>651</v>
      </c>
      <c r="G844" s="300">
        <v>20190101</v>
      </c>
      <c r="H844" s="300">
        <v>2019</v>
      </c>
      <c r="I844" s="300">
        <v>52</v>
      </c>
      <c r="J844" s="300">
        <v>2019</v>
      </c>
      <c r="K844" s="300">
        <v>180</v>
      </c>
      <c r="L844" s="300" t="s">
        <v>872</v>
      </c>
      <c r="M844" s="300" t="s">
        <v>486</v>
      </c>
      <c r="N844" s="300" t="s">
        <v>660</v>
      </c>
      <c r="O844" s="300" t="s">
        <v>762</v>
      </c>
      <c r="P844" s="300">
        <v>276</v>
      </c>
      <c r="Q844" s="300" t="s">
        <v>781</v>
      </c>
      <c r="R844" s="300" t="s">
        <v>782</v>
      </c>
      <c r="S844" s="300">
        <v>0</v>
      </c>
      <c r="T844" s="300" t="s">
        <v>763</v>
      </c>
      <c r="U844" s="300" t="s">
        <v>764</v>
      </c>
      <c r="V844" s="300" t="s">
        <v>1123</v>
      </c>
      <c r="W844" s="300" t="s">
        <v>766</v>
      </c>
      <c r="X844" s="300" t="b">
        <v>1</v>
      </c>
      <c r="Y844" s="300">
        <v>3104</v>
      </c>
      <c r="Z844" s="300" t="s">
        <v>844</v>
      </c>
      <c r="AA844" s="300" t="s">
        <v>845</v>
      </c>
      <c r="AB844" s="300" t="s">
        <v>510</v>
      </c>
      <c r="AC844" s="300" t="s">
        <v>510</v>
      </c>
      <c r="AD844" s="300">
        <v>4</v>
      </c>
      <c r="AE844" s="300" t="b">
        <v>0</v>
      </c>
      <c r="AF844" s="300" t="s">
        <v>768</v>
      </c>
      <c r="AG844" s="300" t="s">
        <v>769</v>
      </c>
      <c r="AH844" s="300">
        <v>0</v>
      </c>
      <c r="AI844" s="300">
        <v>0</v>
      </c>
      <c r="AJ844" s="300" t="s">
        <v>770</v>
      </c>
      <c r="AK844" s="300">
        <v>8</v>
      </c>
      <c r="AL844" s="300" t="s">
        <v>814</v>
      </c>
      <c r="AM844" s="300">
        <v>234747</v>
      </c>
      <c r="AN844" s="300" t="b">
        <v>0</v>
      </c>
      <c r="AO844" s="300">
        <v>8</v>
      </c>
      <c r="AP844" s="300" t="s">
        <v>814</v>
      </c>
      <c r="AQ844" s="300">
        <v>234747</v>
      </c>
      <c r="AR844" s="300" t="b">
        <v>0</v>
      </c>
      <c r="AS844" s="300">
        <v>234747</v>
      </c>
      <c r="AT844" s="300" t="b">
        <v>0</v>
      </c>
      <c r="AU844" s="300">
        <v>0</v>
      </c>
      <c r="AV844" s="300" t="b">
        <v>0</v>
      </c>
      <c r="AW844" s="300" t="s">
        <v>1471</v>
      </c>
      <c r="AX844" s="300">
        <v>0</v>
      </c>
      <c r="AY844" s="300" t="s">
        <v>1471</v>
      </c>
      <c r="AZ844" s="300">
        <v>0</v>
      </c>
      <c r="BA844" s="300" t="b">
        <v>0</v>
      </c>
      <c r="BB844" s="300" t="b">
        <v>1</v>
      </c>
      <c r="BC844"/>
      <c r="BD844"/>
      <c r="BE844"/>
      <c r="BF844"/>
      <c r="BG844"/>
      <c r="BH844"/>
      <c r="BI844"/>
      <c r="BJ844"/>
      <c r="BK844"/>
      <c r="BL844"/>
      <c r="BM844"/>
      <c r="BN844"/>
      <c r="BO844"/>
      <c r="BP844"/>
      <c r="BQ844"/>
    </row>
    <row r="845" spans="5:69" ht="16.5" hidden="1" x14ac:dyDescent="0.3">
      <c r="E845" s="300" t="s">
        <v>760</v>
      </c>
      <c r="F845" s="300" t="s">
        <v>651</v>
      </c>
      <c r="G845" s="300">
        <v>20190101</v>
      </c>
      <c r="H845" s="300">
        <v>2019</v>
      </c>
      <c r="I845" s="300">
        <v>52</v>
      </c>
      <c r="J845" s="300">
        <v>2019</v>
      </c>
      <c r="K845" s="300">
        <v>180</v>
      </c>
      <c r="L845" s="300" t="s">
        <v>872</v>
      </c>
      <c r="M845" s="300" t="s">
        <v>486</v>
      </c>
      <c r="N845" s="300" t="s">
        <v>660</v>
      </c>
      <c r="O845" s="300" t="s">
        <v>762</v>
      </c>
      <c r="P845" s="300">
        <v>504</v>
      </c>
      <c r="Q845" s="300" t="s">
        <v>959</v>
      </c>
      <c r="R845" s="300" t="s">
        <v>426</v>
      </c>
      <c r="S845" s="300">
        <v>0</v>
      </c>
      <c r="T845" s="300" t="s">
        <v>763</v>
      </c>
      <c r="U845" s="300" t="s">
        <v>764</v>
      </c>
      <c r="V845" s="300" t="s">
        <v>1123</v>
      </c>
      <c r="W845" s="300" t="s">
        <v>766</v>
      </c>
      <c r="X845" s="300" t="b">
        <v>1</v>
      </c>
      <c r="Y845" s="300">
        <v>3104</v>
      </c>
      <c r="Z845" s="300" t="s">
        <v>844</v>
      </c>
      <c r="AA845" s="300" t="s">
        <v>845</v>
      </c>
      <c r="AB845" s="300" t="s">
        <v>510</v>
      </c>
      <c r="AC845" s="300" t="s">
        <v>510</v>
      </c>
      <c r="AD845" s="300">
        <v>4</v>
      </c>
      <c r="AE845" s="300" t="b">
        <v>0</v>
      </c>
      <c r="AF845" s="300" t="s">
        <v>768</v>
      </c>
      <c r="AG845" s="300" t="s">
        <v>769</v>
      </c>
      <c r="AH845" s="300">
        <v>0</v>
      </c>
      <c r="AI845" s="300">
        <v>0</v>
      </c>
      <c r="AJ845" s="300" t="s">
        <v>770</v>
      </c>
      <c r="AK845" s="300">
        <v>8</v>
      </c>
      <c r="AL845" s="300" t="s">
        <v>814</v>
      </c>
      <c r="AM845" s="300">
        <v>1103400</v>
      </c>
      <c r="AN845" s="300" t="b">
        <v>0</v>
      </c>
      <c r="AO845" s="300">
        <v>8</v>
      </c>
      <c r="AP845" s="300" t="s">
        <v>814</v>
      </c>
      <c r="AQ845" s="300">
        <v>1103400</v>
      </c>
      <c r="AR845" s="300" t="b">
        <v>0</v>
      </c>
      <c r="AS845" s="300">
        <v>1103400</v>
      </c>
      <c r="AT845" s="300" t="b">
        <v>0</v>
      </c>
      <c r="AU845" s="300">
        <v>0</v>
      </c>
      <c r="AV845" s="300" t="b">
        <v>0</v>
      </c>
      <c r="AW845" s="300" t="s">
        <v>1472</v>
      </c>
      <c r="AX845" s="300">
        <v>0</v>
      </c>
      <c r="AY845" s="300" t="s">
        <v>1472</v>
      </c>
      <c r="AZ845" s="300">
        <v>0</v>
      </c>
      <c r="BA845" s="300" t="b">
        <v>0</v>
      </c>
      <c r="BB845" s="300" t="b">
        <v>1</v>
      </c>
      <c r="BC845"/>
      <c r="BD845"/>
      <c r="BE845"/>
      <c r="BF845"/>
      <c r="BG845"/>
      <c r="BH845"/>
      <c r="BI845"/>
      <c r="BJ845"/>
      <c r="BK845"/>
      <c r="BL845"/>
      <c r="BM845"/>
      <c r="BN845"/>
      <c r="BO845"/>
      <c r="BP845"/>
      <c r="BQ845"/>
    </row>
    <row r="846" spans="5:69" ht="16.5" hidden="1" x14ac:dyDescent="0.3">
      <c r="E846" s="300" t="s">
        <v>760</v>
      </c>
      <c r="F846" s="300" t="s">
        <v>651</v>
      </c>
      <c r="G846" s="300">
        <v>20190101</v>
      </c>
      <c r="H846" s="300">
        <v>2019</v>
      </c>
      <c r="I846" s="300">
        <v>52</v>
      </c>
      <c r="J846" s="300">
        <v>2019</v>
      </c>
      <c r="K846" s="300">
        <v>180</v>
      </c>
      <c r="L846" s="300" t="s">
        <v>872</v>
      </c>
      <c r="M846" s="300" t="s">
        <v>486</v>
      </c>
      <c r="N846" s="300" t="s">
        <v>660</v>
      </c>
      <c r="O846" s="300" t="s">
        <v>762</v>
      </c>
      <c r="P846" s="300">
        <v>643</v>
      </c>
      <c r="Q846" s="300" t="s">
        <v>793</v>
      </c>
      <c r="R846" s="300" t="s">
        <v>794</v>
      </c>
      <c r="S846" s="300">
        <v>0</v>
      </c>
      <c r="T846" s="300" t="s">
        <v>763</v>
      </c>
      <c r="U846" s="300" t="s">
        <v>764</v>
      </c>
      <c r="V846" s="300" t="s">
        <v>1123</v>
      </c>
      <c r="W846" s="300" t="s">
        <v>766</v>
      </c>
      <c r="X846" s="300" t="b">
        <v>1</v>
      </c>
      <c r="Y846" s="300">
        <v>3104</v>
      </c>
      <c r="Z846" s="300" t="s">
        <v>844</v>
      </c>
      <c r="AA846" s="300" t="s">
        <v>845</v>
      </c>
      <c r="AB846" s="300" t="s">
        <v>510</v>
      </c>
      <c r="AC846" s="300" t="s">
        <v>510</v>
      </c>
      <c r="AD846" s="300">
        <v>4</v>
      </c>
      <c r="AE846" s="300" t="b">
        <v>0</v>
      </c>
      <c r="AF846" s="300" t="s">
        <v>768</v>
      </c>
      <c r="AG846" s="300" t="s">
        <v>769</v>
      </c>
      <c r="AH846" s="300">
        <v>0</v>
      </c>
      <c r="AI846" s="300">
        <v>0</v>
      </c>
      <c r="AJ846" s="300" t="s">
        <v>770</v>
      </c>
      <c r="AK846" s="300">
        <v>8</v>
      </c>
      <c r="AL846" s="300" t="s">
        <v>814</v>
      </c>
      <c r="AM846" s="300">
        <v>506000</v>
      </c>
      <c r="AN846" s="300" t="b">
        <v>0</v>
      </c>
      <c r="AO846" s="300">
        <v>8</v>
      </c>
      <c r="AP846" s="300" t="s">
        <v>814</v>
      </c>
      <c r="AQ846" s="300">
        <v>506000</v>
      </c>
      <c r="AR846" s="300" t="b">
        <v>0</v>
      </c>
      <c r="AS846" s="300">
        <v>506000</v>
      </c>
      <c r="AT846" s="300" t="b">
        <v>0</v>
      </c>
      <c r="AU846" s="300">
        <v>0</v>
      </c>
      <c r="AV846" s="300" t="b">
        <v>0</v>
      </c>
      <c r="AW846" s="300" t="s">
        <v>1473</v>
      </c>
      <c r="AX846" s="300">
        <v>0</v>
      </c>
      <c r="AY846" s="300" t="s">
        <v>1473</v>
      </c>
      <c r="AZ846" s="300">
        <v>0</v>
      </c>
      <c r="BA846" s="300" t="b">
        <v>0</v>
      </c>
      <c r="BB846" s="300" t="b">
        <v>1</v>
      </c>
      <c r="BC846"/>
      <c r="BD846"/>
      <c r="BE846"/>
      <c r="BF846"/>
      <c r="BG846"/>
      <c r="BH846"/>
      <c r="BI846"/>
      <c r="BJ846"/>
      <c r="BK846"/>
      <c r="BL846"/>
      <c r="BM846"/>
      <c r="BN846"/>
      <c r="BO846"/>
      <c r="BP846"/>
      <c r="BQ846"/>
    </row>
    <row r="847" spans="5:69" ht="16.5" hidden="1" x14ac:dyDescent="0.3">
      <c r="E847" s="300" t="s">
        <v>760</v>
      </c>
      <c r="F847" s="300" t="s">
        <v>651</v>
      </c>
      <c r="G847" s="300">
        <v>20190101</v>
      </c>
      <c r="H847" s="300">
        <v>2019</v>
      </c>
      <c r="I847" s="300">
        <v>52</v>
      </c>
      <c r="J847" s="300">
        <v>2019</v>
      </c>
      <c r="K847" s="300">
        <v>180</v>
      </c>
      <c r="L847" s="300" t="s">
        <v>872</v>
      </c>
      <c r="M847" s="300" t="s">
        <v>486</v>
      </c>
      <c r="N847" s="300" t="s">
        <v>660</v>
      </c>
      <c r="O847" s="300" t="s">
        <v>762</v>
      </c>
      <c r="P847" s="300">
        <v>699</v>
      </c>
      <c r="Q847" s="300" t="s">
        <v>798</v>
      </c>
      <c r="R847" s="300" t="s">
        <v>799</v>
      </c>
      <c r="S847" s="300">
        <v>0</v>
      </c>
      <c r="T847" s="300" t="s">
        <v>763</v>
      </c>
      <c r="U847" s="300" t="s">
        <v>764</v>
      </c>
      <c r="V847" s="300" t="s">
        <v>1123</v>
      </c>
      <c r="W847" s="300" t="s">
        <v>766</v>
      </c>
      <c r="X847" s="300" t="b">
        <v>1</v>
      </c>
      <c r="Y847" s="300">
        <v>3104</v>
      </c>
      <c r="Z847" s="300" t="s">
        <v>844</v>
      </c>
      <c r="AA847" s="300" t="s">
        <v>845</v>
      </c>
      <c r="AB847" s="300" t="s">
        <v>510</v>
      </c>
      <c r="AC847" s="300" t="s">
        <v>510</v>
      </c>
      <c r="AD847" s="300">
        <v>4</v>
      </c>
      <c r="AE847" s="300" t="b">
        <v>0</v>
      </c>
      <c r="AF847" s="300" t="s">
        <v>768</v>
      </c>
      <c r="AG847" s="300" t="s">
        <v>769</v>
      </c>
      <c r="AH847" s="300">
        <v>0</v>
      </c>
      <c r="AI847" s="300">
        <v>0</v>
      </c>
      <c r="AJ847" s="300" t="s">
        <v>770</v>
      </c>
      <c r="AK847" s="300">
        <v>8</v>
      </c>
      <c r="AL847" s="300" t="s">
        <v>814</v>
      </c>
      <c r="AM847" s="300">
        <v>100</v>
      </c>
      <c r="AN847" s="300" t="b">
        <v>0</v>
      </c>
      <c r="AO847" s="300">
        <v>8</v>
      </c>
      <c r="AP847" s="300" t="s">
        <v>814</v>
      </c>
      <c r="AQ847" s="300">
        <v>100</v>
      </c>
      <c r="AR847" s="300" t="b">
        <v>0</v>
      </c>
      <c r="AS847" s="300">
        <v>100</v>
      </c>
      <c r="AT847" s="300" t="b">
        <v>0</v>
      </c>
      <c r="AU847" s="300">
        <v>0</v>
      </c>
      <c r="AV847" s="300" t="b">
        <v>0</v>
      </c>
      <c r="AW847" s="300" t="s">
        <v>1474</v>
      </c>
      <c r="AX847" s="300">
        <v>0</v>
      </c>
      <c r="AY847" s="300" t="s">
        <v>1474</v>
      </c>
      <c r="AZ847" s="300">
        <v>0</v>
      </c>
      <c r="BA847" s="300" t="b">
        <v>0</v>
      </c>
      <c r="BB847" s="300" t="b">
        <v>1</v>
      </c>
      <c r="BC847"/>
      <c r="BD847"/>
      <c r="BE847"/>
      <c r="BF847"/>
      <c r="BG847"/>
      <c r="BH847"/>
      <c r="BI847"/>
      <c r="BJ847"/>
      <c r="BK847"/>
      <c r="BL847"/>
      <c r="BM847"/>
      <c r="BN847"/>
      <c r="BO847"/>
      <c r="BP847"/>
      <c r="BQ847"/>
    </row>
    <row r="848" spans="5:69" ht="16.5" hidden="1" x14ac:dyDescent="0.3">
      <c r="E848" s="300" t="s">
        <v>760</v>
      </c>
      <c r="F848" s="300" t="s">
        <v>651</v>
      </c>
      <c r="G848" s="300">
        <v>20190101</v>
      </c>
      <c r="H848" s="300">
        <v>2019</v>
      </c>
      <c r="I848" s="300">
        <v>52</v>
      </c>
      <c r="J848" s="300">
        <v>2019</v>
      </c>
      <c r="K848" s="300">
        <v>180</v>
      </c>
      <c r="L848" s="300" t="s">
        <v>872</v>
      </c>
      <c r="M848" s="300" t="s">
        <v>486</v>
      </c>
      <c r="N848" s="300" t="s">
        <v>660</v>
      </c>
      <c r="O848" s="300" t="s">
        <v>762</v>
      </c>
      <c r="P848" s="300">
        <v>710</v>
      </c>
      <c r="Q848" s="300" t="s">
        <v>917</v>
      </c>
      <c r="R848" s="300" t="s">
        <v>425</v>
      </c>
      <c r="S848" s="300">
        <v>0</v>
      </c>
      <c r="T848" s="300" t="s">
        <v>763</v>
      </c>
      <c r="U848" s="300" t="s">
        <v>764</v>
      </c>
      <c r="V848" s="300" t="s">
        <v>1123</v>
      </c>
      <c r="W848" s="300" t="s">
        <v>766</v>
      </c>
      <c r="X848" s="300" t="b">
        <v>1</v>
      </c>
      <c r="Y848" s="300">
        <v>3104</v>
      </c>
      <c r="Z848" s="300" t="s">
        <v>844</v>
      </c>
      <c r="AA848" s="300" t="s">
        <v>845</v>
      </c>
      <c r="AB848" s="300" t="s">
        <v>510</v>
      </c>
      <c r="AC848" s="300" t="s">
        <v>510</v>
      </c>
      <c r="AD848" s="300">
        <v>4</v>
      </c>
      <c r="AE848" s="300" t="b">
        <v>0</v>
      </c>
      <c r="AF848" s="300" t="s">
        <v>768</v>
      </c>
      <c r="AG848" s="300" t="s">
        <v>769</v>
      </c>
      <c r="AH848" s="300">
        <v>0</v>
      </c>
      <c r="AI848" s="300">
        <v>0</v>
      </c>
      <c r="AJ848" s="300" t="s">
        <v>770</v>
      </c>
      <c r="AK848" s="300">
        <v>8</v>
      </c>
      <c r="AL848" s="300" t="s">
        <v>814</v>
      </c>
      <c r="AM848" s="300">
        <v>73515</v>
      </c>
      <c r="AN848" s="300" t="b">
        <v>0</v>
      </c>
      <c r="AO848" s="300">
        <v>8</v>
      </c>
      <c r="AP848" s="300" t="s">
        <v>814</v>
      </c>
      <c r="AQ848" s="300">
        <v>73515</v>
      </c>
      <c r="AR848" s="300" t="b">
        <v>0</v>
      </c>
      <c r="AS848" s="300">
        <v>73515</v>
      </c>
      <c r="AT848" s="300" t="b">
        <v>0</v>
      </c>
      <c r="AU848" s="300">
        <v>0</v>
      </c>
      <c r="AV848" s="300" t="b">
        <v>0</v>
      </c>
      <c r="AW848" s="300" t="s">
        <v>1475</v>
      </c>
      <c r="AX848" s="300">
        <v>0</v>
      </c>
      <c r="AY848" s="300" t="s">
        <v>1475</v>
      </c>
      <c r="AZ848" s="300">
        <v>0</v>
      </c>
      <c r="BA848" s="300" t="b">
        <v>0</v>
      </c>
      <c r="BB848" s="300" t="b">
        <v>1</v>
      </c>
      <c r="BC848"/>
      <c r="BD848"/>
      <c r="BE848"/>
      <c r="BF848"/>
      <c r="BG848"/>
      <c r="BH848"/>
      <c r="BI848"/>
      <c r="BJ848"/>
      <c r="BK848"/>
      <c r="BL848"/>
      <c r="BM848"/>
      <c r="BN848"/>
      <c r="BO848"/>
      <c r="BP848"/>
      <c r="BQ848"/>
    </row>
    <row r="849" spans="5:69" ht="16.5" hidden="1" x14ac:dyDescent="0.3">
      <c r="E849" s="300" t="s">
        <v>760</v>
      </c>
      <c r="F849" s="300" t="s">
        <v>651</v>
      </c>
      <c r="G849" s="300">
        <v>20190101</v>
      </c>
      <c r="H849" s="300">
        <v>2019</v>
      </c>
      <c r="I849" s="300">
        <v>52</v>
      </c>
      <c r="J849" s="300">
        <v>2019</v>
      </c>
      <c r="K849" s="300">
        <v>180</v>
      </c>
      <c r="L849" s="300" t="s">
        <v>872</v>
      </c>
      <c r="M849" s="300" t="s">
        <v>486</v>
      </c>
      <c r="N849" s="300" t="s">
        <v>660</v>
      </c>
      <c r="O849" s="300" t="s">
        <v>762</v>
      </c>
      <c r="P849" s="300">
        <v>757</v>
      </c>
      <c r="Q849" s="300" t="s">
        <v>921</v>
      </c>
      <c r="R849" s="300" t="s">
        <v>922</v>
      </c>
      <c r="S849" s="300">
        <v>0</v>
      </c>
      <c r="T849" s="300" t="s">
        <v>763</v>
      </c>
      <c r="U849" s="300" t="s">
        <v>764</v>
      </c>
      <c r="V849" s="300" t="s">
        <v>1123</v>
      </c>
      <c r="W849" s="300" t="s">
        <v>766</v>
      </c>
      <c r="X849" s="300" t="b">
        <v>1</v>
      </c>
      <c r="Y849" s="300">
        <v>3104</v>
      </c>
      <c r="Z849" s="300" t="s">
        <v>844</v>
      </c>
      <c r="AA849" s="300" t="s">
        <v>845</v>
      </c>
      <c r="AB849" s="300" t="s">
        <v>510</v>
      </c>
      <c r="AC849" s="300" t="s">
        <v>510</v>
      </c>
      <c r="AD849" s="300">
        <v>4</v>
      </c>
      <c r="AE849" s="300" t="b">
        <v>0</v>
      </c>
      <c r="AF849" s="300" t="s">
        <v>768</v>
      </c>
      <c r="AG849" s="300" t="s">
        <v>769</v>
      </c>
      <c r="AH849" s="300">
        <v>0</v>
      </c>
      <c r="AI849" s="300">
        <v>0</v>
      </c>
      <c r="AJ849" s="300" t="s">
        <v>770</v>
      </c>
      <c r="AK849" s="300">
        <v>8</v>
      </c>
      <c r="AL849" s="300" t="s">
        <v>814</v>
      </c>
      <c r="AM849" s="300">
        <v>1001700</v>
      </c>
      <c r="AN849" s="300" t="b">
        <v>0</v>
      </c>
      <c r="AO849" s="300">
        <v>8</v>
      </c>
      <c r="AP849" s="300" t="s">
        <v>814</v>
      </c>
      <c r="AQ849" s="300">
        <v>1001700</v>
      </c>
      <c r="AR849" s="300" t="b">
        <v>0</v>
      </c>
      <c r="AS849" s="300">
        <v>1001700</v>
      </c>
      <c r="AT849" s="300" t="b">
        <v>0</v>
      </c>
      <c r="AU849" s="300">
        <v>0</v>
      </c>
      <c r="AV849" s="300" t="b">
        <v>0</v>
      </c>
      <c r="AW849" s="300" t="s">
        <v>1328</v>
      </c>
      <c r="AX849" s="300">
        <v>0</v>
      </c>
      <c r="AY849" s="300" t="s">
        <v>1328</v>
      </c>
      <c r="AZ849" s="300">
        <v>0</v>
      </c>
      <c r="BA849" s="300" t="b">
        <v>0</v>
      </c>
      <c r="BB849" s="300" t="b">
        <v>1</v>
      </c>
      <c r="BC849"/>
      <c r="BD849"/>
      <c r="BE849"/>
      <c r="BF849"/>
      <c r="BG849"/>
      <c r="BH849"/>
      <c r="BI849"/>
      <c r="BJ849"/>
      <c r="BK849"/>
      <c r="BL849"/>
      <c r="BM849"/>
      <c r="BN849"/>
      <c r="BO849"/>
      <c r="BP849"/>
      <c r="BQ849"/>
    </row>
    <row r="850" spans="5:69" ht="16.5" hidden="1" x14ac:dyDescent="0.3">
      <c r="E850" s="300" t="s">
        <v>760</v>
      </c>
      <c r="F850" s="300" t="s">
        <v>651</v>
      </c>
      <c r="G850" s="300">
        <v>20190101</v>
      </c>
      <c r="H850" s="300">
        <v>2019</v>
      </c>
      <c r="I850" s="300">
        <v>52</v>
      </c>
      <c r="J850" s="300">
        <v>2019</v>
      </c>
      <c r="K850" s="300">
        <v>562</v>
      </c>
      <c r="L850" s="300" t="s">
        <v>761</v>
      </c>
      <c r="M850" s="300" t="s">
        <v>451</v>
      </c>
      <c r="N850" s="300" t="s">
        <v>660</v>
      </c>
      <c r="O850" s="300" t="s">
        <v>762</v>
      </c>
      <c r="P850" s="300">
        <v>0</v>
      </c>
      <c r="Q850" s="300" t="s">
        <v>763</v>
      </c>
      <c r="R850" s="300" t="s">
        <v>764</v>
      </c>
      <c r="S850" s="300">
        <v>0</v>
      </c>
      <c r="T850" s="300" t="s">
        <v>763</v>
      </c>
      <c r="U850" s="300" t="s">
        <v>764</v>
      </c>
      <c r="V850" s="300" t="s">
        <v>873</v>
      </c>
      <c r="W850" s="300" t="s">
        <v>766</v>
      </c>
      <c r="X850" s="300" t="b">
        <v>1</v>
      </c>
      <c r="Y850" s="300">
        <v>3104</v>
      </c>
      <c r="Z850" s="300" t="s">
        <v>844</v>
      </c>
      <c r="AA850" s="300" t="s">
        <v>845</v>
      </c>
      <c r="AB850" s="300" t="s">
        <v>510</v>
      </c>
      <c r="AC850" s="300" t="s">
        <v>510</v>
      </c>
      <c r="AD850" s="300">
        <v>4</v>
      </c>
      <c r="AE850" s="300" t="b">
        <v>0</v>
      </c>
      <c r="AF850" s="300" t="s">
        <v>768</v>
      </c>
      <c r="AG850" s="300" t="s">
        <v>769</v>
      </c>
      <c r="AH850" s="300">
        <v>0</v>
      </c>
      <c r="AI850" s="300">
        <v>0</v>
      </c>
      <c r="AJ850" s="300" t="s">
        <v>770</v>
      </c>
      <c r="AK850" s="300">
        <v>8</v>
      </c>
      <c r="AL850" s="300" t="s">
        <v>814</v>
      </c>
      <c r="AM850" s="300" t="s">
        <v>1476</v>
      </c>
      <c r="AN850" s="300" t="b">
        <v>1</v>
      </c>
      <c r="AO850" s="300">
        <v>-1</v>
      </c>
      <c r="AP850" s="300" t="s">
        <v>771</v>
      </c>
      <c r="AQ850" s="300">
        <v>0</v>
      </c>
      <c r="AR850" s="300" t="b">
        <v>0</v>
      </c>
      <c r="AS850" s="300" t="s">
        <v>1476</v>
      </c>
      <c r="AT850" s="300" t="b">
        <v>1</v>
      </c>
      <c r="AU850" s="300">
        <v>0</v>
      </c>
      <c r="AV850" s="300" t="b">
        <v>0</v>
      </c>
      <c r="AW850" s="300" t="s">
        <v>1477</v>
      </c>
      <c r="AX850" s="300">
        <v>0</v>
      </c>
      <c r="AY850" s="300" t="s">
        <v>1477</v>
      </c>
      <c r="AZ850" s="300">
        <v>6</v>
      </c>
      <c r="BA850" s="300" t="b">
        <v>0</v>
      </c>
      <c r="BB850" s="300" t="b">
        <v>1</v>
      </c>
      <c r="BC850"/>
      <c r="BD850"/>
      <c r="BE850"/>
      <c r="BF850"/>
      <c r="BG850"/>
      <c r="BH850"/>
      <c r="BI850"/>
      <c r="BJ850"/>
      <c r="BK850"/>
      <c r="BL850"/>
      <c r="BM850"/>
      <c r="BN850"/>
      <c r="BO850"/>
      <c r="BP850"/>
      <c r="BQ850"/>
    </row>
    <row r="851" spans="5:69" ht="16.5" hidden="1" x14ac:dyDescent="0.3">
      <c r="E851" s="300" t="s">
        <v>760</v>
      </c>
      <c r="F851" s="300" t="s">
        <v>651</v>
      </c>
      <c r="G851" s="300">
        <v>20190101</v>
      </c>
      <c r="H851" s="300">
        <v>2019</v>
      </c>
      <c r="I851" s="300">
        <v>52</v>
      </c>
      <c r="J851" s="300">
        <v>2019</v>
      </c>
      <c r="K851" s="300">
        <v>562</v>
      </c>
      <c r="L851" s="300" t="s">
        <v>761</v>
      </c>
      <c r="M851" s="300" t="s">
        <v>451</v>
      </c>
      <c r="N851" s="300" t="s">
        <v>660</v>
      </c>
      <c r="O851" s="300" t="s">
        <v>762</v>
      </c>
      <c r="P851" s="300">
        <v>156</v>
      </c>
      <c r="Q851" s="300" t="s">
        <v>773</v>
      </c>
      <c r="R851" s="300" t="s">
        <v>774</v>
      </c>
      <c r="S851" s="300">
        <v>0</v>
      </c>
      <c r="T851" s="300" t="s">
        <v>763</v>
      </c>
      <c r="U851" s="300" t="s">
        <v>764</v>
      </c>
      <c r="V851" s="300" t="s">
        <v>873</v>
      </c>
      <c r="W851" s="300" t="s">
        <v>766</v>
      </c>
      <c r="X851" s="300" t="b">
        <v>1</v>
      </c>
      <c r="Y851" s="300">
        <v>3104</v>
      </c>
      <c r="Z851" s="300" t="s">
        <v>844</v>
      </c>
      <c r="AA851" s="300" t="s">
        <v>845</v>
      </c>
      <c r="AB851" s="300" t="s">
        <v>510</v>
      </c>
      <c r="AC851" s="300" t="s">
        <v>510</v>
      </c>
      <c r="AD851" s="300">
        <v>4</v>
      </c>
      <c r="AE851" s="300" t="b">
        <v>0</v>
      </c>
      <c r="AF851" s="300" t="s">
        <v>768</v>
      </c>
      <c r="AG851" s="300" t="s">
        <v>769</v>
      </c>
      <c r="AH851" s="300">
        <v>0</v>
      </c>
      <c r="AI851" s="300">
        <v>0</v>
      </c>
      <c r="AJ851" s="300" t="s">
        <v>770</v>
      </c>
      <c r="AK851" s="300">
        <v>8</v>
      </c>
      <c r="AL851" s="300" t="s">
        <v>814</v>
      </c>
      <c r="AM851" s="300" t="s">
        <v>1478</v>
      </c>
      <c r="AN851" s="300" t="b">
        <v>1</v>
      </c>
      <c r="AO851" s="300">
        <v>-1</v>
      </c>
      <c r="AP851" s="300" t="s">
        <v>771</v>
      </c>
      <c r="AQ851" s="300">
        <v>0</v>
      </c>
      <c r="AR851" s="300" t="b">
        <v>0</v>
      </c>
      <c r="AS851" s="300" t="s">
        <v>1478</v>
      </c>
      <c r="AT851" s="300" t="b">
        <v>1</v>
      </c>
      <c r="AU851" s="300">
        <v>0</v>
      </c>
      <c r="AV851" s="300" t="b">
        <v>0</v>
      </c>
      <c r="AW851" s="300" t="s">
        <v>1479</v>
      </c>
      <c r="AX851" s="300">
        <v>0</v>
      </c>
      <c r="AY851" s="300" t="s">
        <v>1479</v>
      </c>
      <c r="AZ851" s="300">
        <v>6</v>
      </c>
      <c r="BA851" s="300" t="b">
        <v>0</v>
      </c>
      <c r="BB851" s="300" t="b">
        <v>1</v>
      </c>
      <c r="BC851"/>
      <c r="BD851"/>
      <c r="BE851"/>
      <c r="BF851"/>
      <c r="BG851"/>
      <c r="BH851"/>
      <c r="BI851"/>
      <c r="BJ851"/>
      <c r="BK851"/>
      <c r="BL851"/>
      <c r="BM851"/>
      <c r="BN851"/>
      <c r="BO851"/>
      <c r="BP851"/>
      <c r="BQ851"/>
    </row>
    <row r="852" spans="5:69" ht="16.5" hidden="1" x14ac:dyDescent="0.3">
      <c r="E852" s="300" t="s">
        <v>760</v>
      </c>
      <c r="F852" s="300" t="s">
        <v>651</v>
      </c>
      <c r="G852" s="300">
        <v>20190101</v>
      </c>
      <c r="H852" s="300">
        <v>2019</v>
      </c>
      <c r="I852" s="300">
        <v>52</v>
      </c>
      <c r="J852" s="300">
        <v>2019</v>
      </c>
      <c r="K852" s="300">
        <v>562</v>
      </c>
      <c r="L852" s="300" t="s">
        <v>761</v>
      </c>
      <c r="M852" s="300" t="s">
        <v>451</v>
      </c>
      <c r="N852" s="300" t="s">
        <v>660</v>
      </c>
      <c r="O852" s="300" t="s">
        <v>762</v>
      </c>
      <c r="P852" s="300">
        <v>440</v>
      </c>
      <c r="Q852" s="300" t="s">
        <v>897</v>
      </c>
      <c r="R852" s="300" t="s">
        <v>898</v>
      </c>
      <c r="S852" s="300">
        <v>0</v>
      </c>
      <c r="T852" s="300" t="s">
        <v>763</v>
      </c>
      <c r="U852" s="300" t="s">
        <v>764</v>
      </c>
      <c r="V852" s="300" t="s">
        <v>873</v>
      </c>
      <c r="W852" s="300" t="s">
        <v>766</v>
      </c>
      <c r="X852" s="300" t="b">
        <v>1</v>
      </c>
      <c r="Y852" s="300">
        <v>3104</v>
      </c>
      <c r="Z852" s="300" t="s">
        <v>844</v>
      </c>
      <c r="AA852" s="300" t="s">
        <v>845</v>
      </c>
      <c r="AB852" s="300" t="s">
        <v>510</v>
      </c>
      <c r="AC852" s="300" t="s">
        <v>510</v>
      </c>
      <c r="AD852" s="300">
        <v>4</v>
      </c>
      <c r="AE852" s="300" t="b">
        <v>0</v>
      </c>
      <c r="AF852" s="300" t="s">
        <v>768</v>
      </c>
      <c r="AG852" s="300" t="s">
        <v>769</v>
      </c>
      <c r="AH852" s="300">
        <v>0</v>
      </c>
      <c r="AI852" s="300">
        <v>0</v>
      </c>
      <c r="AJ852" s="300" t="s">
        <v>770</v>
      </c>
      <c r="AK852" s="300">
        <v>8</v>
      </c>
      <c r="AL852" s="300" t="s">
        <v>814</v>
      </c>
      <c r="AM852" s="300" t="s">
        <v>1480</v>
      </c>
      <c r="AN852" s="300" t="b">
        <v>1</v>
      </c>
      <c r="AO852" s="300">
        <v>-1</v>
      </c>
      <c r="AP852" s="300" t="s">
        <v>771</v>
      </c>
      <c r="AQ852" s="300">
        <v>0</v>
      </c>
      <c r="AR852" s="300" t="b">
        <v>0</v>
      </c>
      <c r="AS852" s="300" t="s">
        <v>1480</v>
      </c>
      <c r="AT852" s="300" t="b">
        <v>1</v>
      </c>
      <c r="AU852" s="300">
        <v>0</v>
      </c>
      <c r="AV852" s="300" t="b">
        <v>0</v>
      </c>
      <c r="AW852" s="300" t="s">
        <v>1348</v>
      </c>
      <c r="AX852" s="300">
        <v>0</v>
      </c>
      <c r="AY852" s="300" t="s">
        <v>1348</v>
      </c>
      <c r="AZ852" s="300">
        <v>6</v>
      </c>
      <c r="BA852" s="300" t="b">
        <v>0</v>
      </c>
      <c r="BB852" s="300" t="b">
        <v>1</v>
      </c>
      <c r="BC852"/>
      <c r="BD852"/>
      <c r="BE852"/>
      <c r="BF852"/>
      <c r="BG852"/>
      <c r="BH852"/>
      <c r="BI852"/>
      <c r="BJ852"/>
      <c r="BK852"/>
      <c r="BL852"/>
      <c r="BM852"/>
      <c r="BN852"/>
      <c r="BO852"/>
      <c r="BP852"/>
      <c r="BQ852"/>
    </row>
    <row r="853" spans="5:69" ht="16.5" hidden="1" x14ac:dyDescent="0.3">
      <c r="E853" s="300" t="s">
        <v>760</v>
      </c>
      <c r="F853" s="300" t="s">
        <v>651</v>
      </c>
      <c r="G853" s="300">
        <v>20190101</v>
      </c>
      <c r="H853" s="300">
        <v>2019</v>
      </c>
      <c r="I853" s="300">
        <v>52</v>
      </c>
      <c r="J853" s="300">
        <v>2019</v>
      </c>
      <c r="K853" s="300">
        <v>562</v>
      </c>
      <c r="L853" s="300" t="s">
        <v>761</v>
      </c>
      <c r="M853" s="300" t="s">
        <v>451</v>
      </c>
      <c r="N853" s="300" t="s">
        <v>660</v>
      </c>
      <c r="O853" s="300" t="s">
        <v>762</v>
      </c>
      <c r="P853" s="300">
        <v>784</v>
      </c>
      <c r="Q853" s="300" t="s">
        <v>924</v>
      </c>
      <c r="R853" s="300" t="s">
        <v>925</v>
      </c>
      <c r="S853" s="300">
        <v>0</v>
      </c>
      <c r="T853" s="300" t="s">
        <v>763</v>
      </c>
      <c r="U853" s="300" t="s">
        <v>764</v>
      </c>
      <c r="V853" s="300" t="s">
        <v>873</v>
      </c>
      <c r="W853" s="300" t="s">
        <v>766</v>
      </c>
      <c r="X853" s="300" t="b">
        <v>1</v>
      </c>
      <c r="Y853" s="300">
        <v>3104</v>
      </c>
      <c r="Z853" s="300" t="s">
        <v>844</v>
      </c>
      <c r="AA853" s="300" t="s">
        <v>845</v>
      </c>
      <c r="AB853" s="300" t="s">
        <v>510</v>
      </c>
      <c r="AC853" s="300" t="s">
        <v>510</v>
      </c>
      <c r="AD853" s="300">
        <v>4</v>
      </c>
      <c r="AE853" s="300" t="b">
        <v>0</v>
      </c>
      <c r="AF853" s="300" t="s">
        <v>768</v>
      </c>
      <c r="AG853" s="300" t="s">
        <v>769</v>
      </c>
      <c r="AH853" s="300">
        <v>0</v>
      </c>
      <c r="AI853" s="300">
        <v>0</v>
      </c>
      <c r="AJ853" s="300" t="s">
        <v>770</v>
      </c>
      <c r="AK853" s="300">
        <v>8</v>
      </c>
      <c r="AL853" s="300" t="s">
        <v>814</v>
      </c>
      <c r="AM853" s="300" t="s">
        <v>1481</v>
      </c>
      <c r="AN853" s="300" t="b">
        <v>1</v>
      </c>
      <c r="AO853" s="300">
        <v>-1</v>
      </c>
      <c r="AP853" s="300" t="s">
        <v>771</v>
      </c>
      <c r="AQ853" s="300">
        <v>0</v>
      </c>
      <c r="AR853" s="300" t="b">
        <v>0</v>
      </c>
      <c r="AS853" s="300" t="s">
        <v>1481</v>
      </c>
      <c r="AT853" s="300" t="b">
        <v>1</v>
      </c>
      <c r="AU853" s="300">
        <v>0</v>
      </c>
      <c r="AV853" s="300" t="b">
        <v>0</v>
      </c>
      <c r="AW853" s="300" t="s">
        <v>1354</v>
      </c>
      <c r="AX853" s="300">
        <v>0</v>
      </c>
      <c r="AY853" s="300" t="s">
        <v>1354</v>
      </c>
      <c r="AZ853" s="300">
        <v>6</v>
      </c>
      <c r="BA853" s="300" t="b">
        <v>0</v>
      </c>
      <c r="BB853" s="300" t="b">
        <v>1</v>
      </c>
      <c r="BC853"/>
      <c r="BD853"/>
      <c r="BE853"/>
      <c r="BF853"/>
      <c r="BG853"/>
      <c r="BH853"/>
      <c r="BI853"/>
      <c r="BJ853"/>
      <c r="BK853"/>
      <c r="BL853"/>
      <c r="BM853"/>
      <c r="BN853"/>
      <c r="BO853"/>
      <c r="BP853"/>
      <c r="BQ853"/>
    </row>
    <row r="854" spans="5:69" ht="16.5" hidden="1" x14ac:dyDescent="0.3">
      <c r="E854" s="300" t="s">
        <v>760</v>
      </c>
      <c r="F854" s="300" t="s">
        <v>651</v>
      </c>
      <c r="G854" s="300">
        <v>20190101</v>
      </c>
      <c r="H854" s="300">
        <v>2019</v>
      </c>
      <c r="I854" s="300">
        <v>52</v>
      </c>
      <c r="J854" s="300">
        <v>2019</v>
      </c>
      <c r="K854" s="300">
        <v>180</v>
      </c>
      <c r="L854" s="300" t="s">
        <v>872</v>
      </c>
      <c r="M854" s="300" t="s">
        <v>486</v>
      </c>
      <c r="N854" s="300" t="s">
        <v>660</v>
      </c>
      <c r="O854" s="300" t="s">
        <v>762</v>
      </c>
      <c r="P854" s="300">
        <v>0</v>
      </c>
      <c r="Q854" s="300" t="s">
        <v>763</v>
      </c>
      <c r="R854" s="300" t="s">
        <v>764</v>
      </c>
      <c r="S854" s="300">
        <v>0</v>
      </c>
      <c r="T854" s="300" t="s">
        <v>763</v>
      </c>
      <c r="U854" s="300" t="s">
        <v>764</v>
      </c>
      <c r="V854" s="300" t="s">
        <v>1123</v>
      </c>
      <c r="W854" s="300" t="s">
        <v>766</v>
      </c>
      <c r="X854" s="300" t="b">
        <v>1</v>
      </c>
      <c r="Y854" s="300">
        <v>310420</v>
      </c>
      <c r="Z854" s="300" t="s">
        <v>850</v>
      </c>
      <c r="AA854" s="300" t="s">
        <v>539</v>
      </c>
      <c r="AB854" s="300" t="s">
        <v>510</v>
      </c>
      <c r="AC854" s="300" t="s">
        <v>510</v>
      </c>
      <c r="AD854" s="300">
        <v>6</v>
      </c>
      <c r="AE854" s="300" t="b">
        <v>1</v>
      </c>
      <c r="AF854" s="300" t="s">
        <v>768</v>
      </c>
      <c r="AG854" s="300" t="s">
        <v>769</v>
      </c>
      <c r="AH854" s="300">
        <v>0</v>
      </c>
      <c r="AI854" s="300">
        <v>0</v>
      </c>
      <c r="AJ854" s="300" t="s">
        <v>770</v>
      </c>
      <c r="AK854" s="300">
        <v>8</v>
      </c>
      <c r="AL854" s="300" t="s">
        <v>814</v>
      </c>
      <c r="AM854" s="300">
        <v>5154902</v>
      </c>
      <c r="AN854" s="300" t="b">
        <v>0</v>
      </c>
      <c r="AO854" s="300">
        <v>8</v>
      </c>
      <c r="AP854" s="300" t="s">
        <v>814</v>
      </c>
      <c r="AQ854" s="300">
        <v>5154902</v>
      </c>
      <c r="AR854" s="300" t="b">
        <v>0</v>
      </c>
      <c r="AS854" s="300">
        <v>5154902</v>
      </c>
      <c r="AT854" s="300" t="b">
        <v>0</v>
      </c>
      <c r="AU854" s="300">
        <v>0</v>
      </c>
      <c r="AV854" s="300" t="b">
        <v>0</v>
      </c>
      <c r="AW854" s="300" t="s">
        <v>1482</v>
      </c>
      <c r="AX854" s="300">
        <v>0</v>
      </c>
      <c r="AY854" s="300" t="s">
        <v>1482</v>
      </c>
      <c r="AZ854" s="300">
        <v>0</v>
      </c>
      <c r="BA854" s="300" t="b">
        <v>0</v>
      </c>
      <c r="BB854" s="300" t="b">
        <v>1</v>
      </c>
      <c r="BC854"/>
      <c r="BD854"/>
      <c r="BE854"/>
      <c r="BF854"/>
      <c r="BG854"/>
      <c r="BH854"/>
      <c r="BI854"/>
      <c r="BJ854"/>
      <c r="BK854"/>
      <c r="BL854"/>
      <c r="BM854"/>
      <c r="BN854"/>
      <c r="BO854"/>
      <c r="BP854"/>
      <c r="BQ854"/>
    </row>
    <row r="855" spans="5:69" ht="16.5" hidden="1" x14ac:dyDescent="0.3">
      <c r="E855" s="300" t="s">
        <v>760</v>
      </c>
      <c r="F855" s="300" t="s">
        <v>651</v>
      </c>
      <c r="G855" s="300">
        <v>20190101</v>
      </c>
      <c r="H855" s="300">
        <v>2019</v>
      </c>
      <c r="I855" s="300">
        <v>52</v>
      </c>
      <c r="J855" s="300">
        <v>2019</v>
      </c>
      <c r="K855" s="300">
        <v>180</v>
      </c>
      <c r="L855" s="300" t="s">
        <v>872</v>
      </c>
      <c r="M855" s="300" t="s">
        <v>486</v>
      </c>
      <c r="N855" s="300" t="s">
        <v>660</v>
      </c>
      <c r="O855" s="300" t="s">
        <v>762</v>
      </c>
      <c r="P855" s="300">
        <v>56</v>
      </c>
      <c r="Q855" s="300" t="s">
        <v>877</v>
      </c>
      <c r="R855" s="300" t="s">
        <v>878</v>
      </c>
      <c r="S855" s="300">
        <v>0</v>
      </c>
      <c r="T855" s="300" t="s">
        <v>763</v>
      </c>
      <c r="U855" s="300" t="s">
        <v>764</v>
      </c>
      <c r="V855" s="300" t="s">
        <v>1123</v>
      </c>
      <c r="W855" s="300" t="s">
        <v>766</v>
      </c>
      <c r="X855" s="300" t="b">
        <v>1</v>
      </c>
      <c r="Y855" s="300">
        <v>310420</v>
      </c>
      <c r="Z855" s="300" t="s">
        <v>850</v>
      </c>
      <c r="AA855" s="300" t="s">
        <v>539</v>
      </c>
      <c r="AB855" s="300" t="s">
        <v>510</v>
      </c>
      <c r="AC855" s="300" t="s">
        <v>510</v>
      </c>
      <c r="AD855" s="300">
        <v>6</v>
      </c>
      <c r="AE855" s="300" t="b">
        <v>1</v>
      </c>
      <c r="AF855" s="300" t="s">
        <v>768</v>
      </c>
      <c r="AG855" s="300" t="s">
        <v>769</v>
      </c>
      <c r="AH855" s="300">
        <v>0</v>
      </c>
      <c r="AI855" s="300">
        <v>0</v>
      </c>
      <c r="AJ855" s="300" t="s">
        <v>770</v>
      </c>
      <c r="AK855" s="300">
        <v>8</v>
      </c>
      <c r="AL855" s="300" t="s">
        <v>814</v>
      </c>
      <c r="AM855" s="300">
        <v>1846000</v>
      </c>
      <c r="AN855" s="300" t="b">
        <v>0</v>
      </c>
      <c r="AO855" s="300">
        <v>8</v>
      </c>
      <c r="AP855" s="300" t="s">
        <v>814</v>
      </c>
      <c r="AQ855" s="300">
        <v>1846000</v>
      </c>
      <c r="AR855" s="300" t="b">
        <v>0</v>
      </c>
      <c r="AS855" s="300">
        <v>1846000</v>
      </c>
      <c r="AT855" s="300" t="b">
        <v>0</v>
      </c>
      <c r="AU855" s="300">
        <v>0</v>
      </c>
      <c r="AV855" s="300" t="b">
        <v>0</v>
      </c>
      <c r="AW855" s="300" t="s">
        <v>1469</v>
      </c>
      <c r="AX855" s="300">
        <v>0</v>
      </c>
      <c r="AY855" s="300" t="s">
        <v>1469</v>
      </c>
      <c r="AZ855" s="300">
        <v>0</v>
      </c>
      <c r="BA855" s="300" t="b">
        <v>0</v>
      </c>
      <c r="BB855" s="300" t="b">
        <v>1</v>
      </c>
      <c r="BC855"/>
      <c r="BD855"/>
      <c r="BE855"/>
      <c r="BF855"/>
      <c r="BG855"/>
      <c r="BH855"/>
      <c r="BI855"/>
      <c r="BJ855"/>
      <c r="BK855"/>
      <c r="BL855"/>
      <c r="BM855"/>
      <c r="BN855"/>
      <c r="BO855"/>
      <c r="BP855"/>
      <c r="BQ855"/>
    </row>
    <row r="856" spans="5:69" ht="16.5" hidden="1" x14ac:dyDescent="0.3">
      <c r="E856" s="300" t="s">
        <v>760</v>
      </c>
      <c r="F856" s="300" t="s">
        <v>651</v>
      </c>
      <c r="G856" s="300">
        <v>20190101</v>
      </c>
      <c r="H856" s="300">
        <v>2019</v>
      </c>
      <c r="I856" s="300">
        <v>52</v>
      </c>
      <c r="J856" s="300">
        <v>2019</v>
      </c>
      <c r="K856" s="300">
        <v>180</v>
      </c>
      <c r="L856" s="300" t="s">
        <v>872</v>
      </c>
      <c r="M856" s="300" t="s">
        <v>486</v>
      </c>
      <c r="N856" s="300" t="s">
        <v>660</v>
      </c>
      <c r="O856" s="300" t="s">
        <v>762</v>
      </c>
      <c r="P856" s="300">
        <v>112</v>
      </c>
      <c r="Q856" s="300" t="s">
        <v>880</v>
      </c>
      <c r="R856" s="300" t="s">
        <v>881</v>
      </c>
      <c r="S856" s="300">
        <v>0</v>
      </c>
      <c r="T856" s="300" t="s">
        <v>763</v>
      </c>
      <c r="U856" s="300" t="s">
        <v>764</v>
      </c>
      <c r="V856" s="300" t="s">
        <v>1123</v>
      </c>
      <c r="W856" s="300" t="s">
        <v>766</v>
      </c>
      <c r="X856" s="300" t="b">
        <v>1</v>
      </c>
      <c r="Y856" s="300">
        <v>310420</v>
      </c>
      <c r="Z856" s="300" t="s">
        <v>850</v>
      </c>
      <c r="AA856" s="300" t="s">
        <v>539</v>
      </c>
      <c r="AB856" s="300" t="s">
        <v>510</v>
      </c>
      <c r="AC856" s="300" t="s">
        <v>510</v>
      </c>
      <c r="AD856" s="300">
        <v>6</v>
      </c>
      <c r="AE856" s="300" t="b">
        <v>1</v>
      </c>
      <c r="AF856" s="300" t="s">
        <v>768</v>
      </c>
      <c r="AG856" s="300" t="s">
        <v>769</v>
      </c>
      <c r="AH856" s="300">
        <v>0</v>
      </c>
      <c r="AI856" s="300">
        <v>0</v>
      </c>
      <c r="AJ856" s="300" t="s">
        <v>770</v>
      </c>
      <c r="AK856" s="300">
        <v>8</v>
      </c>
      <c r="AL856" s="300" t="s">
        <v>814</v>
      </c>
      <c r="AM856" s="300">
        <v>264000</v>
      </c>
      <c r="AN856" s="300" t="b">
        <v>0</v>
      </c>
      <c r="AO856" s="300">
        <v>8</v>
      </c>
      <c r="AP856" s="300" t="s">
        <v>814</v>
      </c>
      <c r="AQ856" s="300">
        <v>264000</v>
      </c>
      <c r="AR856" s="300" t="b">
        <v>0</v>
      </c>
      <c r="AS856" s="300">
        <v>264000</v>
      </c>
      <c r="AT856" s="300" t="b">
        <v>0</v>
      </c>
      <c r="AU856" s="300">
        <v>0</v>
      </c>
      <c r="AV856" s="300" t="b">
        <v>0</v>
      </c>
      <c r="AW856" s="300" t="s">
        <v>1307</v>
      </c>
      <c r="AX856" s="300">
        <v>0</v>
      </c>
      <c r="AY856" s="300" t="s">
        <v>1307</v>
      </c>
      <c r="AZ856" s="300">
        <v>0</v>
      </c>
      <c r="BA856" s="300" t="b">
        <v>0</v>
      </c>
      <c r="BB856" s="300" t="b">
        <v>1</v>
      </c>
      <c r="BC856"/>
      <c r="BD856"/>
      <c r="BE856"/>
      <c r="BF856"/>
      <c r="BG856"/>
      <c r="BH856"/>
      <c r="BI856"/>
      <c r="BJ856"/>
      <c r="BK856"/>
      <c r="BL856"/>
      <c r="BM856"/>
      <c r="BN856"/>
      <c r="BO856"/>
      <c r="BP856"/>
      <c r="BQ856"/>
    </row>
    <row r="857" spans="5:69" ht="16.5" hidden="1" x14ac:dyDescent="0.3">
      <c r="E857" s="300" t="s">
        <v>760</v>
      </c>
      <c r="F857" s="300" t="s">
        <v>651</v>
      </c>
      <c r="G857" s="300">
        <v>20190101</v>
      </c>
      <c r="H857" s="300">
        <v>2019</v>
      </c>
      <c r="I857" s="300">
        <v>52</v>
      </c>
      <c r="J857" s="300">
        <v>2019</v>
      </c>
      <c r="K857" s="300">
        <v>180</v>
      </c>
      <c r="L857" s="300" t="s">
        <v>872</v>
      </c>
      <c r="M857" s="300" t="s">
        <v>486</v>
      </c>
      <c r="N857" s="300" t="s">
        <v>660</v>
      </c>
      <c r="O857" s="300" t="s">
        <v>762</v>
      </c>
      <c r="P857" s="300">
        <v>124</v>
      </c>
      <c r="Q857" s="300" t="s">
        <v>1129</v>
      </c>
      <c r="R857" s="300" t="s">
        <v>1130</v>
      </c>
      <c r="S857" s="300">
        <v>0</v>
      </c>
      <c r="T857" s="300" t="s">
        <v>763</v>
      </c>
      <c r="U857" s="300" t="s">
        <v>764</v>
      </c>
      <c r="V857" s="300" t="s">
        <v>1123</v>
      </c>
      <c r="W857" s="300" t="s">
        <v>766</v>
      </c>
      <c r="X857" s="300" t="b">
        <v>1</v>
      </c>
      <c r="Y857" s="300">
        <v>310420</v>
      </c>
      <c r="Z857" s="300" t="s">
        <v>850</v>
      </c>
      <c r="AA857" s="300" t="s">
        <v>539</v>
      </c>
      <c r="AB857" s="300" t="s">
        <v>510</v>
      </c>
      <c r="AC857" s="300" t="s">
        <v>510</v>
      </c>
      <c r="AD857" s="300">
        <v>6</v>
      </c>
      <c r="AE857" s="300" t="b">
        <v>1</v>
      </c>
      <c r="AF857" s="300" t="s">
        <v>768</v>
      </c>
      <c r="AG857" s="300" t="s">
        <v>769</v>
      </c>
      <c r="AH857" s="300">
        <v>0</v>
      </c>
      <c r="AI857" s="300">
        <v>0</v>
      </c>
      <c r="AJ857" s="300" t="s">
        <v>770</v>
      </c>
      <c r="AK857" s="300">
        <v>8</v>
      </c>
      <c r="AL857" s="300" t="s">
        <v>814</v>
      </c>
      <c r="AM857" s="300">
        <v>125450</v>
      </c>
      <c r="AN857" s="300" t="b">
        <v>0</v>
      </c>
      <c r="AO857" s="300">
        <v>8</v>
      </c>
      <c r="AP857" s="300" t="s">
        <v>814</v>
      </c>
      <c r="AQ857" s="300">
        <v>125450</v>
      </c>
      <c r="AR857" s="300" t="b">
        <v>0</v>
      </c>
      <c r="AS857" s="300">
        <v>125450</v>
      </c>
      <c r="AT857" s="300" t="b">
        <v>0</v>
      </c>
      <c r="AU857" s="300">
        <v>0</v>
      </c>
      <c r="AV857" s="300" t="b">
        <v>0</v>
      </c>
      <c r="AW857" s="300" t="s">
        <v>1308</v>
      </c>
      <c r="AX857" s="300">
        <v>0</v>
      </c>
      <c r="AY857" s="300" t="s">
        <v>1308</v>
      </c>
      <c r="AZ857" s="300">
        <v>0</v>
      </c>
      <c r="BA857" s="300" t="b">
        <v>0</v>
      </c>
      <c r="BB857" s="300" t="b">
        <v>1</v>
      </c>
      <c r="BC857"/>
      <c r="BD857"/>
      <c r="BE857"/>
      <c r="BF857"/>
      <c r="BG857"/>
      <c r="BH857"/>
      <c r="BI857"/>
      <c r="BJ857"/>
      <c r="BK857"/>
      <c r="BL857"/>
      <c r="BM857"/>
      <c r="BN857"/>
      <c r="BO857"/>
      <c r="BP857"/>
      <c r="BQ857"/>
    </row>
    <row r="858" spans="5:69" ht="16.5" hidden="1" x14ac:dyDescent="0.3">
      <c r="E858" s="300" t="s">
        <v>760</v>
      </c>
      <c r="F858" s="300" t="s">
        <v>651</v>
      </c>
      <c r="G858" s="300">
        <v>20190101</v>
      </c>
      <c r="H858" s="300">
        <v>2019</v>
      </c>
      <c r="I858" s="300">
        <v>52</v>
      </c>
      <c r="J858" s="300">
        <v>2019</v>
      </c>
      <c r="K858" s="300">
        <v>180</v>
      </c>
      <c r="L858" s="300" t="s">
        <v>872</v>
      </c>
      <c r="M858" s="300" t="s">
        <v>486</v>
      </c>
      <c r="N858" s="300" t="s">
        <v>660</v>
      </c>
      <c r="O858" s="300" t="s">
        <v>762</v>
      </c>
      <c r="P858" s="300">
        <v>276</v>
      </c>
      <c r="Q858" s="300" t="s">
        <v>781</v>
      </c>
      <c r="R858" s="300" t="s">
        <v>782</v>
      </c>
      <c r="S858" s="300">
        <v>0</v>
      </c>
      <c r="T858" s="300" t="s">
        <v>763</v>
      </c>
      <c r="U858" s="300" t="s">
        <v>764</v>
      </c>
      <c r="V858" s="300" t="s">
        <v>1123</v>
      </c>
      <c r="W858" s="300" t="s">
        <v>766</v>
      </c>
      <c r="X858" s="300" t="b">
        <v>1</v>
      </c>
      <c r="Y858" s="300">
        <v>310420</v>
      </c>
      <c r="Z858" s="300" t="s">
        <v>850</v>
      </c>
      <c r="AA858" s="300" t="s">
        <v>539</v>
      </c>
      <c r="AB858" s="300" t="s">
        <v>510</v>
      </c>
      <c r="AC858" s="300" t="s">
        <v>510</v>
      </c>
      <c r="AD858" s="300">
        <v>6</v>
      </c>
      <c r="AE858" s="300" t="b">
        <v>1</v>
      </c>
      <c r="AF858" s="300" t="s">
        <v>768</v>
      </c>
      <c r="AG858" s="300" t="s">
        <v>769</v>
      </c>
      <c r="AH858" s="300">
        <v>0</v>
      </c>
      <c r="AI858" s="300">
        <v>0</v>
      </c>
      <c r="AJ858" s="300" t="s">
        <v>770</v>
      </c>
      <c r="AK858" s="300">
        <v>8</v>
      </c>
      <c r="AL858" s="300" t="s">
        <v>814</v>
      </c>
      <c r="AM858" s="300">
        <v>234747</v>
      </c>
      <c r="AN858" s="300" t="b">
        <v>0</v>
      </c>
      <c r="AO858" s="300">
        <v>8</v>
      </c>
      <c r="AP858" s="300" t="s">
        <v>814</v>
      </c>
      <c r="AQ858" s="300">
        <v>234747</v>
      </c>
      <c r="AR858" s="300" t="b">
        <v>0</v>
      </c>
      <c r="AS858" s="300">
        <v>234747</v>
      </c>
      <c r="AT858" s="300" t="b">
        <v>0</v>
      </c>
      <c r="AU858" s="300">
        <v>0</v>
      </c>
      <c r="AV858" s="300" t="b">
        <v>0</v>
      </c>
      <c r="AW858" s="300" t="s">
        <v>1471</v>
      </c>
      <c r="AX858" s="300">
        <v>0</v>
      </c>
      <c r="AY858" s="300" t="s">
        <v>1471</v>
      </c>
      <c r="AZ858" s="300">
        <v>0</v>
      </c>
      <c r="BA858" s="300" t="b">
        <v>0</v>
      </c>
      <c r="BB858" s="300" t="b">
        <v>1</v>
      </c>
      <c r="BC858"/>
      <c r="BD858"/>
      <c r="BE858"/>
      <c r="BF858"/>
      <c r="BG858"/>
      <c r="BH858"/>
      <c r="BI858"/>
      <c r="BJ858"/>
      <c r="BK858"/>
      <c r="BL858"/>
      <c r="BM858"/>
      <c r="BN858"/>
      <c r="BO858"/>
      <c r="BP858"/>
      <c r="BQ858"/>
    </row>
    <row r="859" spans="5:69" ht="16.5" hidden="1" x14ac:dyDescent="0.3">
      <c r="E859" s="300" t="s">
        <v>760</v>
      </c>
      <c r="F859" s="300" t="s">
        <v>651</v>
      </c>
      <c r="G859" s="300">
        <v>20190101</v>
      </c>
      <c r="H859" s="300">
        <v>2019</v>
      </c>
      <c r="I859" s="300">
        <v>52</v>
      </c>
      <c r="J859" s="300">
        <v>2019</v>
      </c>
      <c r="K859" s="300">
        <v>180</v>
      </c>
      <c r="L859" s="300" t="s">
        <v>872</v>
      </c>
      <c r="M859" s="300" t="s">
        <v>486</v>
      </c>
      <c r="N859" s="300" t="s">
        <v>660</v>
      </c>
      <c r="O859" s="300" t="s">
        <v>762</v>
      </c>
      <c r="P859" s="300">
        <v>504</v>
      </c>
      <c r="Q859" s="300" t="s">
        <v>959</v>
      </c>
      <c r="R859" s="300" t="s">
        <v>426</v>
      </c>
      <c r="S859" s="300">
        <v>0</v>
      </c>
      <c r="T859" s="300" t="s">
        <v>763</v>
      </c>
      <c r="U859" s="300" t="s">
        <v>764</v>
      </c>
      <c r="V859" s="300" t="s">
        <v>1123</v>
      </c>
      <c r="W859" s="300" t="s">
        <v>766</v>
      </c>
      <c r="X859" s="300" t="b">
        <v>1</v>
      </c>
      <c r="Y859" s="300">
        <v>310420</v>
      </c>
      <c r="Z859" s="300" t="s">
        <v>850</v>
      </c>
      <c r="AA859" s="300" t="s">
        <v>539</v>
      </c>
      <c r="AB859" s="300" t="s">
        <v>510</v>
      </c>
      <c r="AC859" s="300" t="s">
        <v>510</v>
      </c>
      <c r="AD859" s="300">
        <v>6</v>
      </c>
      <c r="AE859" s="300" t="b">
        <v>1</v>
      </c>
      <c r="AF859" s="300" t="s">
        <v>768</v>
      </c>
      <c r="AG859" s="300" t="s">
        <v>769</v>
      </c>
      <c r="AH859" s="300">
        <v>0</v>
      </c>
      <c r="AI859" s="300">
        <v>0</v>
      </c>
      <c r="AJ859" s="300" t="s">
        <v>770</v>
      </c>
      <c r="AK859" s="300">
        <v>8</v>
      </c>
      <c r="AL859" s="300" t="s">
        <v>814</v>
      </c>
      <c r="AM859" s="300">
        <v>1103400</v>
      </c>
      <c r="AN859" s="300" t="b">
        <v>0</v>
      </c>
      <c r="AO859" s="300">
        <v>8</v>
      </c>
      <c r="AP859" s="300" t="s">
        <v>814</v>
      </c>
      <c r="AQ859" s="300">
        <v>1103400</v>
      </c>
      <c r="AR859" s="300" t="b">
        <v>0</v>
      </c>
      <c r="AS859" s="300">
        <v>1103400</v>
      </c>
      <c r="AT859" s="300" t="b">
        <v>0</v>
      </c>
      <c r="AU859" s="300">
        <v>0</v>
      </c>
      <c r="AV859" s="300" t="b">
        <v>0</v>
      </c>
      <c r="AW859" s="300" t="s">
        <v>1472</v>
      </c>
      <c r="AX859" s="300">
        <v>0</v>
      </c>
      <c r="AY859" s="300" t="s">
        <v>1472</v>
      </c>
      <c r="AZ859" s="300">
        <v>0</v>
      </c>
      <c r="BA859" s="300" t="b">
        <v>0</v>
      </c>
      <c r="BB859" s="300" t="b">
        <v>1</v>
      </c>
      <c r="BC859"/>
      <c r="BD859"/>
      <c r="BE859"/>
      <c r="BF859"/>
      <c r="BG859"/>
      <c r="BH859"/>
      <c r="BI859"/>
      <c r="BJ859"/>
      <c r="BK859"/>
      <c r="BL859"/>
      <c r="BM859"/>
      <c r="BN859"/>
      <c r="BO859"/>
      <c r="BP859"/>
      <c r="BQ859"/>
    </row>
    <row r="860" spans="5:69" ht="16.5" hidden="1" x14ac:dyDescent="0.3">
      <c r="E860" s="300" t="s">
        <v>760</v>
      </c>
      <c r="F860" s="300" t="s">
        <v>651</v>
      </c>
      <c r="G860" s="300">
        <v>20190101</v>
      </c>
      <c r="H860" s="300">
        <v>2019</v>
      </c>
      <c r="I860" s="300">
        <v>52</v>
      </c>
      <c r="J860" s="300">
        <v>2019</v>
      </c>
      <c r="K860" s="300">
        <v>180</v>
      </c>
      <c r="L860" s="300" t="s">
        <v>872</v>
      </c>
      <c r="M860" s="300" t="s">
        <v>486</v>
      </c>
      <c r="N860" s="300" t="s">
        <v>660</v>
      </c>
      <c r="O860" s="300" t="s">
        <v>762</v>
      </c>
      <c r="P860" s="300">
        <v>643</v>
      </c>
      <c r="Q860" s="300" t="s">
        <v>793</v>
      </c>
      <c r="R860" s="300" t="s">
        <v>794</v>
      </c>
      <c r="S860" s="300">
        <v>0</v>
      </c>
      <c r="T860" s="300" t="s">
        <v>763</v>
      </c>
      <c r="U860" s="300" t="s">
        <v>764</v>
      </c>
      <c r="V860" s="300" t="s">
        <v>1123</v>
      </c>
      <c r="W860" s="300" t="s">
        <v>766</v>
      </c>
      <c r="X860" s="300" t="b">
        <v>1</v>
      </c>
      <c r="Y860" s="300">
        <v>310420</v>
      </c>
      <c r="Z860" s="300" t="s">
        <v>850</v>
      </c>
      <c r="AA860" s="300" t="s">
        <v>539</v>
      </c>
      <c r="AB860" s="300" t="s">
        <v>510</v>
      </c>
      <c r="AC860" s="300" t="s">
        <v>510</v>
      </c>
      <c r="AD860" s="300">
        <v>6</v>
      </c>
      <c r="AE860" s="300" t="b">
        <v>1</v>
      </c>
      <c r="AF860" s="300" t="s">
        <v>768</v>
      </c>
      <c r="AG860" s="300" t="s">
        <v>769</v>
      </c>
      <c r="AH860" s="300">
        <v>0</v>
      </c>
      <c r="AI860" s="300">
        <v>0</v>
      </c>
      <c r="AJ860" s="300" t="s">
        <v>770</v>
      </c>
      <c r="AK860" s="300">
        <v>8</v>
      </c>
      <c r="AL860" s="300" t="s">
        <v>814</v>
      </c>
      <c r="AM860" s="300">
        <v>506000</v>
      </c>
      <c r="AN860" s="300" t="b">
        <v>0</v>
      </c>
      <c r="AO860" s="300">
        <v>8</v>
      </c>
      <c r="AP860" s="300" t="s">
        <v>814</v>
      </c>
      <c r="AQ860" s="300">
        <v>506000</v>
      </c>
      <c r="AR860" s="300" t="b">
        <v>0</v>
      </c>
      <c r="AS860" s="300">
        <v>506000</v>
      </c>
      <c r="AT860" s="300" t="b">
        <v>0</v>
      </c>
      <c r="AU860" s="300">
        <v>0</v>
      </c>
      <c r="AV860" s="300" t="b">
        <v>0</v>
      </c>
      <c r="AW860" s="300" t="s">
        <v>1473</v>
      </c>
      <c r="AX860" s="300">
        <v>0</v>
      </c>
      <c r="AY860" s="300" t="s">
        <v>1473</v>
      </c>
      <c r="AZ860" s="300">
        <v>0</v>
      </c>
      <c r="BA860" s="300" t="b">
        <v>0</v>
      </c>
      <c r="BB860" s="300" t="b">
        <v>1</v>
      </c>
      <c r="BC860"/>
      <c r="BD860"/>
      <c r="BE860"/>
      <c r="BF860"/>
      <c r="BG860"/>
      <c r="BH860"/>
      <c r="BI860"/>
      <c r="BJ860"/>
      <c r="BK860"/>
      <c r="BL860"/>
      <c r="BM860"/>
      <c r="BN860"/>
      <c r="BO860"/>
      <c r="BP860"/>
      <c r="BQ860"/>
    </row>
    <row r="861" spans="5:69" ht="16.5" hidden="1" x14ac:dyDescent="0.3">
      <c r="E861" s="300" t="s">
        <v>760</v>
      </c>
      <c r="F861" s="300" t="s">
        <v>651</v>
      </c>
      <c r="G861" s="300">
        <v>20190101</v>
      </c>
      <c r="H861" s="300">
        <v>2019</v>
      </c>
      <c r="I861" s="300">
        <v>52</v>
      </c>
      <c r="J861" s="300">
        <v>2019</v>
      </c>
      <c r="K861" s="300">
        <v>180</v>
      </c>
      <c r="L861" s="300" t="s">
        <v>872</v>
      </c>
      <c r="M861" s="300" t="s">
        <v>486</v>
      </c>
      <c r="N861" s="300" t="s">
        <v>660</v>
      </c>
      <c r="O861" s="300" t="s">
        <v>762</v>
      </c>
      <c r="P861" s="300">
        <v>699</v>
      </c>
      <c r="Q861" s="300" t="s">
        <v>798</v>
      </c>
      <c r="R861" s="300" t="s">
        <v>799</v>
      </c>
      <c r="S861" s="300">
        <v>0</v>
      </c>
      <c r="T861" s="300" t="s">
        <v>763</v>
      </c>
      <c r="U861" s="300" t="s">
        <v>764</v>
      </c>
      <c r="V861" s="300" t="s">
        <v>1123</v>
      </c>
      <c r="W861" s="300" t="s">
        <v>766</v>
      </c>
      <c r="X861" s="300" t="b">
        <v>1</v>
      </c>
      <c r="Y861" s="300">
        <v>310420</v>
      </c>
      <c r="Z861" s="300" t="s">
        <v>850</v>
      </c>
      <c r="AA861" s="300" t="s">
        <v>539</v>
      </c>
      <c r="AB861" s="300" t="s">
        <v>510</v>
      </c>
      <c r="AC861" s="300" t="s">
        <v>510</v>
      </c>
      <c r="AD861" s="300">
        <v>6</v>
      </c>
      <c r="AE861" s="300" t="b">
        <v>1</v>
      </c>
      <c r="AF861" s="300" t="s">
        <v>768</v>
      </c>
      <c r="AG861" s="300" t="s">
        <v>769</v>
      </c>
      <c r="AH861" s="300">
        <v>0</v>
      </c>
      <c r="AI861" s="300">
        <v>0</v>
      </c>
      <c r="AJ861" s="300" t="s">
        <v>770</v>
      </c>
      <c r="AK861" s="300">
        <v>8</v>
      </c>
      <c r="AL861" s="300" t="s">
        <v>814</v>
      </c>
      <c r="AM861" s="300">
        <v>100</v>
      </c>
      <c r="AN861" s="300" t="b">
        <v>0</v>
      </c>
      <c r="AO861" s="300">
        <v>8</v>
      </c>
      <c r="AP861" s="300" t="s">
        <v>814</v>
      </c>
      <c r="AQ861" s="300">
        <v>100</v>
      </c>
      <c r="AR861" s="300" t="b">
        <v>0</v>
      </c>
      <c r="AS861" s="300">
        <v>100</v>
      </c>
      <c r="AT861" s="300" t="b">
        <v>0</v>
      </c>
      <c r="AU861" s="300">
        <v>0</v>
      </c>
      <c r="AV861" s="300" t="b">
        <v>0</v>
      </c>
      <c r="AW861" s="300" t="s">
        <v>1474</v>
      </c>
      <c r="AX861" s="300">
        <v>0</v>
      </c>
      <c r="AY861" s="300" t="s">
        <v>1474</v>
      </c>
      <c r="AZ861" s="300">
        <v>0</v>
      </c>
      <c r="BA861" s="300" t="b">
        <v>0</v>
      </c>
      <c r="BB861" s="300" t="b">
        <v>1</v>
      </c>
      <c r="BC861"/>
      <c r="BD861"/>
      <c r="BE861"/>
      <c r="BF861"/>
      <c r="BG861"/>
      <c r="BH861"/>
      <c r="BI861"/>
      <c r="BJ861"/>
      <c r="BK861"/>
      <c r="BL861"/>
      <c r="BM861"/>
      <c r="BN861"/>
      <c r="BO861"/>
      <c r="BP861"/>
      <c r="BQ861"/>
    </row>
    <row r="862" spans="5:69" ht="16.5" hidden="1" x14ac:dyDescent="0.3">
      <c r="E862" s="300" t="s">
        <v>760</v>
      </c>
      <c r="F862" s="300" t="s">
        <v>651</v>
      </c>
      <c r="G862" s="300">
        <v>20190101</v>
      </c>
      <c r="H862" s="300">
        <v>2019</v>
      </c>
      <c r="I862" s="300">
        <v>52</v>
      </c>
      <c r="J862" s="300">
        <v>2019</v>
      </c>
      <c r="K862" s="300">
        <v>180</v>
      </c>
      <c r="L862" s="300" t="s">
        <v>872</v>
      </c>
      <c r="M862" s="300" t="s">
        <v>486</v>
      </c>
      <c r="N862" s="300" t="s">
        <v>660</v>
      </c>
      <c r="O862" s="300" t="s">
        <v>762</v>
      </c>
      <c r="P862" s="300">
        <v>710</v>
      </c>
      <c r="Q862" s="300" t="s">
        <v>917</v>
      </c>
      <c r="R862" s="300" t="s">
        <v>425</v>
      </c>
      <c r="S862" s="300">
        <v>0</v>
      </c>
      <c r="T862" s="300" t="s">
        <v>763</v>
      </c>
      <c r="U862" s="300" t="s">
        <v>764</v>
      </c>
      <c r="V862" s="300" t="s">
        <v>1123</v>
      </c>
      <c r="W862" s="300" t="s">
        <v>766</v>
      </c>
      <c r="X862" s="300" t="b">
        <v>1</v>
      </c>
      <c r="Y862" s="300">
        <v>310420</v>
      </c>
      <c r="Z862" s="300" t="s">
        <v>850</v>
      </c>
      <c r="AA862" s="300" t="s">
        <v>539</v>
      </c>
      <c r="AB862" s="300" t="s">
        <v>510</v>
      </c>
      <c r="AC862" s="300" t="s">
        <v>510</v>
      </c>
      <c r="AD862" s="300">
        <v>6</v>
      </c>
      <c r="AE862" s="300" t="b">
        <v>1</v>
      </c>
      <c r="AF862" s="300" t="s">
        <v>768</v>
      </c>
      <c r="AG862" s="300" t="s">
        <v>769</v>
      </c>
      <c r="AH862" s="300">
        <v>0</v>
      </c>
      <c r="AI862" s="300">
        <v>0</v>
      </c>
      <c r="AJ862" s="300" t="s">
        <v>770</v>
      </c>
      <c r="AK862" s="300">
        <v>8</v>
      </c>
      <c r="AL862" s="300" t="s">
        <v>814</v>
      </c>
      <c r="AM862" s="300">
        <v>73505</v>
      </c>
      <c r="AN862" s="300" t="b">
        <v>0</v>
      </c>
      <c r="AO862" s="300">
        <v>8</v>
      </c>
      <c r="AP862" s="300" t="s">
        <v>814</v>
      </c>
      <c r="AQ862" s="300">
        <v>73505</v>
      </c>
      <c r="AR862" s="300" t="b">
        <v>0</v>
      </c>
      <c r="AS862" s="300">
        <v>73505</v>
      </c>
      <c r="AT862" s="300" t="b">
        <v>0</v>
      </c>
      <c r="AU862" s="300">
        <v>0</v>
      </c>
      <c r="AV862" s="300" t="b">
        <v>0</v>
      </c>
      <c r="AW862" s="300" t="s">
        <v>1483</v>
      </c>
      <c r="AX862" s="300">
        <v>0</v>
      </c>
      <c r="AY862" s="300" t="s">
        <v>1483</v>
      </c>
      <c r="AZ862" s="300">
        <v>0</v>
      </c>
      <c r="BA862" s="300" t="b">
        <v>0</v>
      </c>
      <c r="BB862" s="300" t="b">
        <v>1</v>
      </c>
      <c r="BC862"/>
      <c r="BD862"/>
      <c r="BE862"/>
      <c r="BF862"/>
      <c r="BG862"/>
      <c r="BH862"/>
      <c r="BI862"/>
      <c r="BJ862"/>
      <c r="BK862"/>
      <c r="BL862"/>
      <c r="BM862"/>
      <c r="BN862"/>
      <c r="BO862"/>
      <c r="BP862"/>
      <c r="BQ862"/>
    </row>
    <row r="863" spans="5:69" ht="16.5" hidden="1" x14ac:dyDescent="0.3">
      <c r="E863" s="300" t="s">
        <v>760</v>
      </c>
      <c r="F863" s="300" t="s">
        <v>651</v>
      </c>
      <c r="G863" s="300">
        <v>20190101</v>
      </c>
      <c r="H863" s="300">
        <v>2019</v>
      </c>
      <c r="I863" s="300">
        <v>52</v>
      </c>
      <c r="J863" s="300">
        <v>2019</v>
      </c>
      <c r="K863" s="300">
        <v>180</v>
      </c>
      <c r="L863" s="300" t="s">
        <v>872</v>
      </c>
      <c r="M863" s="300" t="s">
        <v>486</v>
      </c>
      <c r="N863" s="300" t="s">
        <v>660</v>
      </c>
      <c r="O863" s="300" t="s">
        <v>762</v>
      </c>
      <c r="P863" s="300">
        <v>757</v>
      </c>
      <c r="Q863" s="300" t="s">
        <v>921</v>
      </c>
      <c r="R863" s="300" t="s">
        <v>922</v>
      </c>
      <c r="S863" s="300">
        <v>0</v>
      </c>
      <c r="T863" s="300" t="s">
        <v>763</v>
      </c>
      <c r="U863" s="300" t="s">
        <v>764</v>
      </c>
      <c r="V863" s="300" t="s">
        <v>1123</v>
      </c>
      <c r="W863" s="300" t="s">
        <v>766</v>
      </c>
      <c r="X863" s="300" t="b">
        <v>1</v>
      </c>
      <c r="Y863" s="300">
        <v>310420</v>
      </c>
      <c r="Z863" s="300" t="s">
        <v>850</v>
      </c>
      <c r="AA863" s="300" t="s">
        <v>539</v>
      </c>
      <c r="AB863" s="300" t="s">
        <v>510</v>
      </c>
      <c r="AC863" s="300" t="s">
        <v>510</v>
      </c>
      <c r="AD863" s="300">
        <v>6</v>
      </c>
      <c r="AE863" s="300" t="b">
        <v>1</v>
      </c>
      <c r="AF863" s="300" t="s">
        <v>768</v>
      </c>
      <c r="AG863" s="300" t="s">
        <v>769</v>
      </c>
      <c r="AH863" s="300">
        <v>0</v>
      </c>
      <c r="AI863" s="300">
        <v>0</v>
      </c>
      <c r="AJ863" s="300" t="s">
        <v>770</v>
      </c>
      <c r="AK863" s="300">
        <v>8</v>
      </c>
      <c r="AL863" s="300" t="s">
        <v>814</v>
      </c>
      <c r="AM863" s="300">
        <v>1001700</v>
      </c>
      <c r="AN863" s="300" t="b">
        <v>0</v>
      </c>
      <c r="AO863" s="300">
        <v>8</v>
      </c>
      <c r="AP863" s="300" t="s">
        <v>814</v>
      </c>
      <c r="AQ863" s="300">
        <v>1001700</v>
      </c>
      <c r="AR863" s="300" t="b">
        <v>0</v>
      </c>
      <c r="AS863" s="300">
        <v>1001700</v>
      </c>
      <c r="AT863" s="300" t="b">
        <v>0</v>
      </c>
      <c r="AU863" s="300">
        <v>0</v>
      </c>
      <c r="AV863" s="300" t="b">
        <v>0</v>
      </c>
      <c r="AW863" s="300" t="s">
        <v>1328</v>
      </c>
      <c r="AX863" s="300">
        <v>0</v>
      </c>
      <c r="AY863" s="300" t="s">
        <v>1328</v>
      </c>
      <c r="AZ863" s="300">
        <v>0</v>
      </c>
      <c r="BA863" s="300" t="b">
        <v>0</v>
      </c>
      <c r="BB863" s="300" t="b">
        <v>1</v>
      </c>
      <c r="BC863"/>
      <c r="BD863"/>
      <c r="BE863"/>
      <c r="BF863"/>
      <c r="BG863"/>
      <c r="BH863"/>
      <c r="BI863"/>
      <c r="BJ863"/>
      <c r="BK863"/>
      <c r="BL863"/>
      <c r="BM863"/>
      <c r="BN863"/>
      <c r="BO863"/>
      <c r="BP863"/>
      <c r="BQ863"/>
    </row>
    <row r="864" spans="5:69" ht="16.5" hidden="1" x14ac:dyDescent="0.3">
      <c r="E864" s="300" t="s">
        <v>760</v>
      </c>
      <c r="F864" s="300" t="s">
        <v>651</v>
      </c>
      <c r="G864" s="300">
        <v>20190101</v>
      </c>
      <c r="H864" s="300">
        <v>2019</v>
      </c>
      <c r="I864" s="300">
        <v>52</v>
      </c>
      <c r="J864" s="300">
        <v>2019</v>
      </c>
      <c r="K864" s="300">
        <v>562</v>
      </c>
      <c r="L864" s="300" t="s">
        <v>761</v>
      </c>
      <c r="M864" s="300" t="s">
        <v>451</v>
      </c>
      <c r="N864" s="300" t="s">
        <v>660</v>
      </c>
      <c r="O864" s="300" t="s">
        <v>762</v>
      </c>
      <c r="P864" s="300">
        <v>0</v>
      </c>
      <c r="Q864" s="300" t="s">
        <v>763</v>
      </c>
      <c r="R864" s="300" t="s">
        <v>764</v>
      </c>
      <c r="S864" s="300">
        <v>0</v>
      </c>
      <c r="T864" s="300" t="s">
        <v>763</v>
      </c>
      <c r="U864" s="300" t="s">
        <v>764</v>
      </c>
      <c r="V864" s="300" t="s">
        <v>873</v>
      </c>
      <c r="W864" s="300" t="s">
        <v>766</v>
      </c>
      <c r="X864" s="300" t="b">
        <v>1</v>
      </c>
      <c r="Y864" s="300">
        <v>310420</v>
      </c>
      <c r="Z864" s="300" t="s">
        <v>850</v>
      </c>
      <c r="AA864" s="300" t="s">
        <v>539</v>
      </c>
      <c r="AB864" s="300" t="s">
        <v>510</v>
      </c>
      <c r="AC864" s="300" t="s">
        <v>510</v>
      </c>
      <c r="AD864" s="300">
        <v>6</v>
      </c>
      <c r="AE864" s="300" t="b">
        <v>1</v>
      </c>
      <c r="AF864" s="300" t="s">
        <v>768</v>
      </c>
      <c r="AG864" s="300" t="s">
        <v>769</v>
      </c>
      <c r="AH864" s="300">
        <v>0</v>
      </c>
      <c r="AI864" s="300">
        <v>0</v>
      </c>
      <c r="AJ864" s="300" t="s">
        <v>770</v>
      </c>
      <c r="AK864" s="300">
        <v>8</v>
      </c>
      <c r="AL864" s="300" t="s">
        <v>814</v>
      </c>
      <c r="AM864" s="300" t="s">
        <v>1476</v>
      </c>
      <c r="AN864" s="300" t="b">
        <v>1</v>
      </c>
      <c r="AO864" s="300">
        <v>-1</v>
      </c>
      <c r="AP864" s="300" t="s">
        <v>771</v>
      </c>
      <c r="AQ864" s="300">
        <v>0</v>
      </c>
      <c r="AR864" s="300" t="b">
        <v>0</v>
      </c>
      <c r="AS864" s="300" t="s">
        <v>1476</v>
      </c>
      <c r="AT864" s="300" t="b">
        <v>1</v>
      </c>
      <c r="AU864" s="300">
        <v>0</v>
      </c>
      <c r="AV864" s="300" t="b">
        <v>0</v>
      </c>
      <c r="AW864" s="300" t="s">
        <v>1477</v>
      </c>
      <c r="AX864" s="300">
        <v>0</v>
      </c>
      <c r="AY864" s="300" t="s">
        <v>1477</v>
      </c>
      <c r="AZ864" s="300">
        <v>6</v>
      </c>
      <c r="BA864" s="300" t="b">
        <v>0</v>
      </c>
      <c r="BB864" s="300" t="b">
        <v>1</v>
      </c>
      <c r="BC864"/>
      <c r="BD864"/>
      <c r="BE864"/>
      <c r="BF864"/>
      <c r="BG864"/>
      <c r="BH864"/>
      <c r="BI864"/>
      <c r="BJ864"/>
      <c r="BK864"/>
      <c r="BL864"/>
      <c r="BM864"/>
      <c r="BN864"/>
      <c r="BO864"/>
      <c r="BP864"/>
      <c r="BQ864"/>
    </row>
    <row r="865" spans="5:69" ht="16.5" hidden="1" x14ac:dyDescent="0.3">
      <c r="E865" s="300" t="s">
        <v>760</v>
      </c>
      <c r="F865" s="300" t="s">
        <v>651</v>
      </c>
      <c r="G865" s="300">
        <v>20190101</v>
      </c>
      <c r="H865" s="300">
        <v>2019</v>
      </c>
      <c r="I865" s="300">
        <v>52</v>
      </c>
      <c r="J865" s="300">
        <v>2019</v>
      </c>
      <c r="K865" s="300">
        <v>562</v>
      </c>
      <c r="L865" s="300" t="s">
        <v>761</v>
      </c>
      <c r="M865" s="300" t="s">
        <v>451</v>
      </c>
      <c r="N865" s="300" t="s">
        <v>660</v>
      </c>
      <c r="O865" s="300" t="s">
        <v>762</v>
      </c>
      <c r="P865" s="300">
        <v>156</v>
      </c>
      <c r="Q865" s="300" t="s">
        <v>773</v>
      </c>
      <c r="R865" s="300" t="s">
        <v>774</v>
      </c>
      <c r="S865" s="300">
        <v>0</v>
      </c>
      <c r="T865" s="300" t="s">
        <v>763</v>
      </c>
      <c r="U865" s="300" t="s">
        <v>764</v>
      </c>
      <c r="V865" s="300" t="s">
        <v>873</v>
      </c>
      <c r="W865" s="300" t="s">
        <v>766</v>
      </c>
      <c r="X865" s="300" t="b">
        <v>1</v>
      </c>
      <c r="Y865" s="300">
        <v>310420</v>
      </c>
      <c r="Z865" s="300" t="s">
        <v>850</v>
      </c>
      <c r="AA865" s="300" t="s">
        <v>539</v>
      </c>
      <c r="AB865" s="300" t="s">
        <v>510</v>
      </c>
      <c r="AC865" s="300" t="s">
        <v>510</v>
      </c>
      <c r="AD865" s="300">
        <v>6</v>
      </c>
      <c r="AE865" s="300" t="b">
        <v>1</v>
      </c>
      <c r="AF865" s="300" t="s">
        <v>768</v>
      </c>
      <c r="AG865" s="300" t="s">
        <v>769</v>
      </c>
      <c r="AH865" s="300">
        <v>0</v>
      </c>
      <c r="AI865" s="300">
        <v>0</v>
      </c>
      <c r="AJ865" s="300" t="s">
        <v>770</v>
      </c>
      <c r="AK865" s="300">
        <v>8</v>
      </c>
      <c r="AL865" s="300" t="s">
        <v>814</v>
      </c>
      <c r="AM865" s="300" t="s">
        <v>1478</v>
      </c>
      <c r="AN865" s="300" t="b">
        <v>1</v>
      </c>
      <c r="AO865" s="300">
        <v>-1</v>
      </c>
      <c r="AP865" s="300" t="s">
        <v>771</v>
      </c>
      <c r="AQ865" s="300">
        <v>0</v>
      </c>
      <c r="AR865" s="300" t="b">
        <v>0</v>
      </c>
      <c r="AS865" s="300" t="s">
        <v>1478</v>
      </c>
      <c r="AT865" s="300" t="b">
        <v>1</v>
      </c>
      <c r="AU865" s="300">
        <v>0</v>
      </c>
      <c r="AV865" s="300" t="b">
        <v>0</v>
      </c>
      <c r="AW865" s="300" t="s">
        <v>1479</v>
      </c>
      <c r="AX865" s="300">
        <v>0</v>
      </c>
      <c r="AY865" s="300" t="s">
        <v>1479</v>
      </c>
      <c r="AZ865" s="300">
        <v>6</v>
      </c>
      <c r="BA865" s="300" t="b">
        <v>1</v>
      </c>
      <c r="BB865" s="300" t="b">
        <v>0</v>
      </c>
      <c r="BC865"/>
      <c r="BD865"/>
      <c r="BE865"/>
      <c r="BF865"/>
      <c r="BG865"/>
      <c r="BH865"/>
      <c r="BI865"/>
      <c r="BJ865"/>
      <c r="BK865"/>
      <c r="BL865"/>
      <c r="BM865"/>
      <c r="BN865"/>
      <c r="BO865"/>
      <c r="BP865"/>
      <c r="BQ865"/>
    </row>
    <row r="866" spans="5:69" ht="16.5" hidden="1" x14ac:dyDescent="0.3">
      <c r="E866" s="300" t="s">
        <v>760</v>
      </c>
      <c r="F866" s="300" t="s">
        <v>651</v>
      </c>
      <c r="G866" s="300">
        <v>20190101</v>
      </c>
      <c r="H866" s="300">
        <v>2019</v>
      </c>
      <c r="I866" s="300">
        <v>52</v>
      </c>
      <c r="J866" s="300">
        <v>2019</v>
      </c>
      <c r="K866" s="300">
        <v>562</v>
      </c>
      <c r="L866" s="300" t="s">
        <v>761</v>
      </c>
      <c r="M866" s="300" t="s">
        <v>451</v>
      </c>
      <c r="N866" s="300" t="s">
        <v>660</v>
      </c>
      <c r="O866" s="300" t="s">
        <v>762</v>
      </c>
      <c r="P866" s="300">
        <v>440</v>
      </c>
      <c r="Q866" s="300" t="s">
        <v>897</v>
      </c>
      <c r="R866" s="300" t="s">
        <v>898</v>
      </c>
      <c r="S866" s="300">
        <v>0</v>
      </c>
      <c r="T866" s="300" t="s">
        <v>763</v>
      </c>
      <c r="U866" s="300" t="s">
        <v>764</v>
      </c>
      <c r="V866" s="300" t="s">
        <v>873</v>
      </c>
      <c r="W866" s="300" t="s">
        <v>766</v>
      </c>
      <c r="X866" s="300" t="b">
        <v>1</v>
      </c>
      <c r="Y866" s="300">
        <v>310420</v>
      </c>
      <c r="Z866" s="300" t="s">
        <v>850</v>
      </c>
      <c r="AA866" s="300" t="s">
        <v>539</v>
      </c>
      <c r="AB866" s="300" t="s">
        <v>510</v>
      </c>
      <c r="AC866" s="300" t="s">
        <v>510</v>
      </c>
      <c r="AD866" s="300">
        <v>6</v>
      </c>
      <c r="AE866" s="300" t="b">
        <v>1</v>
      </c>
      <c r="AF866" s="300" t="s">
        <v>768</v>
      </c>
      <c r="AG866" s="300" t="s">
        <v>769</v>
      </c>
      <c r="AH866" s="300">
        <v>0</v>
      </c>
      <c r="AI866" s="300">
        <v>0</v>
      </c>
      <c r="AJ866" s="300" t="s">
        <v>770</v>
      </c>
      <c r="AK866" s="300">
        <v>8</v>
      </c>
      <c r="AL866" s="300" t="s">
        <v>814</v>
      </c>
      <c r="AM866" s="300" t="s">
        <v>1480</v>
      </c>
      <c r="AN866" s="300" t="b">
        <v>1</v>
      </c>
      <c r="AO866" s="300">
        <v>-1</v>
      </c>
      <c r="AP866" s="300" t="s">
        <v>771</v>
      </c>
      <c r="AQ866" s="300">
        <v>0</v>
      </c>
      <c r="AR866" s="300" t="b">
        <v>0</v>
      </c>
      <c r="AS866" s="300" t="s">
        <v>1480</v>
      </c>
      <c r="AT866" s="300" t="b">
        <v>1</v>
      </c>
      <c r="AU866" s="300">
        <v>0</v>
      </c>
      <c r="AV866" s="300" t="b">
        <v>0</v>
      </c>
      <c r="AW866" s="300" t="s">
        <v>1348</v>
      </c>
      <c r="AX866" s="300">
        <v>0</v>
      </c>
      <c r="AY866" s="300" t="s">
        <v>1348</v>
      </c>
      <c r="AZ866" s="300">
        <v>6</v>
      </c>
      <c r="BA866" s="300" t="b">
        <v>1</v>
      </c>
      <c r="BB866" s="300" t="b">
        <v>0</v>
      </c>
      <c r="BC866"/>
      <c r="BD866"/>
      <c r="BE866"/>
      <c r="BF866"/>
      <c r="BG866"/>
      <c r="BH866"/>
      <c r="BI866"/>
      <c r="BJ866"/>
      <c r="BK866"/>
      <c r="BL866"/>
      <c r="BM866"/>
      <c r="BN866"/>
      <c r="BO866"/>
      <c r="BP866"/>
      <c r="BQ866"/>
    </row>
    <row r="867" spans="5:69" ht="16.5" hidden="1" x14ac:dyDescent="0.3">
      <c r="E867" s="300" t="s">
        <v>760</v>
      </c>
      <c r="F867" s="300" t="s">
        <v>651</v>
      </c>
      <c r="G867" s="300">
        <v>20190101</v>
      </c>
      <c r="H867" s="300">
        <v>2019</v>
      </c>
      <c r="I867" s="300">
        <v>52</v>
      </c>
      <c r="J867" s="300">
        <v>2019</v>
      </c>
      <c r="K867" s="300">
        <v>562</v>
      </c>
      <c r="L867" s="300" t="s">
        <v>761</v>
      </c>
      <c r="M867" s="300" t="s">
        <v>451</v>
      </c>
      <c r="N867" s="300" t="s">
        <v>660</v>
      </c>
      <c r="O867" s="300" t="s">
        <v>762</v>
      </c>
      <c r="P867" s="300">
        <v>784</v>
      </c>
      <c r="Q867" s="300" t="s">
        <v>924</v>
      </c>
      <c r="R867" s="300" t="s">
        <v>925</v>
      </c>
      <c r="S867" s="300">
        <v>0</v>
      </c>
      <c r="T867" s="300" t="s">
        <v>763</v>
      </c>
      <c r="U867" s="300" t="s">
        <v>764</v>
      </c>
      <c r="V867" s="300" t="s">
        <v>873</v>
      </c>
      <c r="W867" s="300" t="s">
        <v>766</v>
      </c>
      <c r="X867" s="300" t="b">
        <v>1</v>
      </c>
      <c r="Y867" s="300">
        <v>310420</v>
      </c>
      <c r="Z867" s="300" t="s">
        <v>850</v>
      </c>
      <c r="AA867" s="300" t="s">
        <v>539</v>
      </c>
      <c r="AB867" s="300" t="s">
        <v>510</v>
      </c>
      <c r="AC867" s="300" t="s">
        <v>510</v>
      </c>
      <c r="AD867" s="300">
        <v>6</v>
      </c>
      <c r="AE867" s="300" t="b">
        <v>1</v>
      </c>
      <c r="AF867" s="300" t="s">
        <v>768</v>
      </c>
      <c r="AG867" s="300" t="s">
        <v>769</v>
      </c>
      <c r="AH867" s="300">
        <v>0</v>
      </c>
      <c r="AI867" s="300">
        <v>0</v>
      </c>
      <c r="AJ867" s="300" t="s">
        <v>770</v>
      </c>
      <c r="AK867" s="300">
        <v>8</v>
      </c>
      <c r="AL867" s="300" t="s">
        <v>814</v>
      </c>
      <c r="AM867" s="300" t="s">
        <v>1481</v>
      </c>
      <c r="AN867" s="300" t="b">
        <v>1</v>
      </c>
      <c r="AO867" s="300">
        <v>-1</v>
      </c>
      <c r="AP867" s="300" t="s">
        <v>771</v>
      </c>
      <c r="AQ867" s="300">
        <v>0</v>
      </c>
      <c r="AR867" s="300" t="b">
        <v>0</v>
      </c>
      <c r="AS867" s="300" t="s">
        <v>1481</v>
      </c>
      <c r="AT867" s="300" t="b">
        <v>1</v>
      </c>
      <c r="AU867" s="300">
        <v>0</v>
      </c>
      <c r="AV867" s="300" t="b">
        <v>0</v>
      </c>
      <c r="AW867" s="300" t="s">
        <v>1354</v>
      </c>
      <c r="AX867" s="300">
        <v>0</v>
      </c>
      <c r="AY867" s="300" t="s">
        <v>1354</v>
      </c>
      <c r="AZ867" s="300">
        <v>6</v>
      </c>
      <c r="BA867" s="300" t="b">
        <v>1</v>
      </c>
      <c r="BB867" s="300" t="b">
        <v>0</v>
      </c>
      <c r="BC867"/>
      <c r="BD867"/>
      <c r="BE867"/>
      <c r="BF867"/>
      <c r="BG867"/>
      <c r="BH867"/>
      <c r="BI867"/>
      <c r="BJ867"/>
      <c r="BK867"/>
      <c r="BL867"/>
      <c r="BM867"/>
      <c r="BN867"/>
      <c r="BO867"/>
      <c r="BP867"/>
      <c r="BQ867"/>
    </row>
    <row r="868" spans="5:69" ht="16.5" hidden="1" x14ac:dyDescent="0.3">
      <c r="E868" s="300" t="s">
        <v>760</v>
      </c>
      <c r="F868" s="300" t="s">
        <v>651</v>
      </c>
      <c r="G868" s="300">
        <v>20190101</v>
      </c>
      <c r="H868" s="300">
        <v>2019</v>
      </c>
      <c r="I868" s="300">
        <v>52</v>
      </c>
      <c r="J868" s="300">
        <v>2019</v>
      </c>
      <c r="K868" s="300">
        <v>180</v>
      </c>
      <c r="L868" s="300" t="s">
        <v>872</v>
      </c>
      <c r="M868" s="300" t="s">
        <v>486</v>
      </c>
      <c r="N868" s="300" t="s">
        <v>660</v>
      </c>
      <c r="O868" s="300" t="s">
        <v>762</v>
      </c>
      <c r="P868" s="300">
        <v>0</v>
      </c>
      <c r="Q868" s="300" t="s">
        <v>763</v>
      </c>
      <c r="R868" s="300" t="s">
        <v>764</v>
      </c>
      <c r="S868" s="300">
        <v>0</v>
      </c>
      <c r="T868" s="300" t="s">
        <v>763</v>
      </c>
      <c r="U868" s="300" t="s">
        <v>764</v>
      </c>
      <c r="V868" s="300" t="s">
        <v>1123</v>
      </c>
      <c r="W868" s="300" t="s">
        <v>766</v>
      </c>
      <c r="X868" s="300" t="b">
        <v>1</v>
      </c>
      <c r="Y868" s="300">
        <v>310430</v>
      </c>
      <c r="Z868" s="300" t="s">
        <v>1257</v>
      </c>
      <c r="AA868" s="300" t="s">
        <v>543</v>
      </c>
      <c r="AB868" s="300" t="s">
        <v>510</v>
      </c>
      <c r="AC868" s="300" t="s">
        <v>510</v>
      </c>
      <c r="AD868" s="300">
        <v>6</v>
      </c>
      <c r="AE868" s="300" t="b">
        <v>1</v>
      </c>
      <c r="AF868" s="300" t="s">
        <v>768</v>
      </c>
      <c r="AG868" s="300" t="s">
        <v>769</v>
      </c>
      <c r="AH868" s="300">
        <v>0</v>
      </c>
      <c r="AI868" s="300">
        <v>0</v>
      </c>
      <c r="AJ868" s="300" t="s">
        <v>770</v>
      </c>
      <c r="AK868" s="300">
        <v>-1</v>
      </c>
      <c r="AL868" s="300" t="s">
        <v>771</v>
      </c>
      <c r="AM868" s="300">
        <v>0</v>
      </c>
      <c r="AN868" s="300" t="b">
        <v>1</v>
      </c>
      <c r="AO868" s="300">
        <v>8</v>
      </c>
      <c r="AP868" s="300" t="s">
        <v>814</v>
      </c>
      <c r="AQ868" s="300">
        <v>11</v>
      </c>
      <c r="AR868" s="300" t="b">
        <v>0</v>
      </c>
      <c r="AS868" s="300">
        <v>0</v>
      </c>
      <c r="AT868" s="300" t="b">
        <v>1</v>
      </c>
      <c r="AU868" s="300">
        <v>0</v>
      </c>
      <c r="AV868" s="300" t="b">
        <v>0</v>
      </c>
      <c r="AW868" s="300" t="s">
        <v>1484</v>
      </c>
      <c r="AX868" s="300">
        <v>0</v>
      </c>
      <c r="AY868" s="300" t="s">
        <v>1484</v>
      </c>
      <c r="AZ868" s="300">
        <v>6</v>
      </c>
      <c r="BA868" s="300" t="b">
        <v>0</v>
      </c>
      <c r="BB868" s="300" t="b">
        <v>1</v>
      </c>
      <c r="BC868"/>
      <c r="BD868"/>
      <c r="BE868"/>
      <c r="BF868"/>
      <c r="BG868"/>
      <c r="BH868"/>
      <c r="BI868"/>
      <c r="BJ868"/>
      <c r="BK868"/>
      <c r="BL868"/>
      <c r="BM868"/>
      <c r="BN868"/>
      <c r="BO868"/>
      <c r="BP868"/>
      <c r="BQ868"/>
    </row>
    <row r="869" spans="5:69" ht="16.5" hidden="1" x14ac:dyDescent="0.3">
      <c r="E869" s="300" t="s">
        <v>760</v>
      </c>
      <c r="F869" s="300" t="s">
        <v>651</v>
      </c>
      <c r="G869" s="300">
        <v>20190101</v>
      </c>
      <c r="H869" s="300">
        <v>2019</v>
      </c>
      <c r="I869" s="300">
        <v>52</v>
      </c>
      <c r="J869" s="300">
        <v>2019</v>
      </c>
      <c r="K869" s="300">
        <v>180</v>
      </c>
      <c r="L869" s="300" t="s">
        <v>872</v>
      </c>
      <c r="M869" s="300" t="s">
        <v>486</v>
      </c>
      <c r="N869" s="300" t="s">
        <v>660</v>
      </c>
      <c r="O869" s="300" t="s">
        <v>762</v>
      </c>
      <c r="P869" s="300">
        <v>251</v>
      </c>
      <c r="Q869" s="300" t="s">
        <v>778</v>
      </c>
      <c r="R869" s="300" t="s">
        <v>779</v>
      </c>
      <c r="S869" s="300">
        <v>0</v>
      </c>
      <c r="T869" s="300" t="s">
        <v>763</v>
      </c>
      <c r="U869" s="300" t="s">
        <v>764</v>
      </c>
      <c r="V869" s="300" t="s">
        <v>1123</v>
      </c>
      <c r="W869" s="300" t="s">
        <v>766</v>
      </c>
      <c r="X869" s="300" t="b">
        <v>1</v>
      </c>
      <c r="Y869" s="300">
        <v>310430</v>
      </c>
      <c r="Z869" s="300" t="s">
        <v>1257</v>
      </c>
      <c r="AA869" s="300" t="s">
        <v>543</v>
      </c>
      <c r="AB869" s="300" t="s">
        <v>510</v>
      </c>
      <c r="AC869" s="300" t="s">
        <v>510</v>
      </c>
      <c r="AD869" s="300">
        <v>6</v>
      </c>
      <c r="AE869" s="300" t="b">
        <v>1</v>
      </c>
      <c r="AF869" s="300" t="s">
        <v>768</v>
      </c>
      <c r="AG869" s="300" t="s">
        <v>769</v>
      </c>
      <c r="AH869" s="300">
        <v>0</v>
      </c>
      <c r="AI869" s="300">
        <v>0</v>
      </c>
      <c r="AJ869" s="300" t="s">
        <v>770</v>
      </c>
      <c r="AK869" s="300">
        <v>-1</v>
      </c>
      <c r="AL869" s="300" t="s">
        <v>771</v>
      </c>
      <c r="AM869" s="300">
        <v>0</v>
      </c>
      <c r="AN869" s="300" t="b">
        <v>1</v>
      </c>
      <c r="AO869" s="300">
        <v>8</v>
      </c>
      <c r="AP869" s="300" t="s">
        <v>814</v>
      </c>
      <c r="AQ869" s="300">
        <v>1</v>
      </c>
      <c r="AR869" s="300" t="b">
        <v>0</v>
      </c>
      <c r="AS869" s="300">
        <v>0</v>
      </c>
      <c r="AT869" s="300" t="b">
        <v>1</v>
      </c>
      <c r="AU869" s="300">
        <v>0</v>
      </c>
      <c r="AV869" s="300" t="b">
        <v>0</v>
      </c>
      <c r="AW869" s="300" t="s">
        <v>1470</v>
      </c>
      <c r="AX869" s="300">
        <v>0</v>
      </c>
      <c r="AY869" s="300" t="s">
        <v>1470</v>
      </c>
      <c r="AZ869" s="300">
        <v>6</v>
      </c>
      <c r="BA869" s="300" t="b">
        <v>0</v>
      </c>
      <c r="BB869" s="300" t="b">
        <v>1</v>
      </c>
      <c r="BC869"/>
      <c r="BD869"/>
      <c r="BE869"/>
      <c r="BF869"/>
      <c r="BG869"/>
      <c r="BH869"/>
      <c r="BI869"/>
      <c r="BJ869"/>
      <c r="BK869"/>
      <c r="BL869"/>
      <c r="BM869"/>
      <c r="BN869"/>
      <c r="BO869"/>
      <c r="BP869"/>
      <c r="BQ869"/>
    </row>
    <row r="870" spans="5:69" ht="16.5" hidden="1" x14ac:dyDescent="0.3">
      <c r="E870" s="300" t="s">
        <v>760</v>
      </c>
      <c r="F870" s="300" t="s">
        <v>651</v>
      </c>
      <c r="G870" s="300">
        <v>20190101</v>
      </c>
      <c r="H870" s="300">
        <v>2019</v>
      </c>
      <c r="I870" s="300">
        <v>52</v>
      </c>
      <c r="J870" s="300">
        <v>2019</v>
      </c>
      <c r="K870" s="300">
        <v>180</v>
      </c>
      <c r="L870" s="300" t="s">
        <v>872</v>
      </c>
      <c r="M870" s="300" t="s">
        <v>486</v>
      </c>
      <c r="N870" s="300" t="s">
        <v>660</v>
      </c>
      <c r="O870" s="300" t="s">
        <v>762</v>
      </c>
      <c r="P870" s="300">
        <v>710</v>
      </c>
      <c r="Q870" s="300" t="s">
        <v>917</v>
      </c>
      <c r="R870" s="300" t="s">
        <v>425</v>
      </c>
      <c r="S870" s="300">
        <v>0</v>
      </c>
      <c r="T870" s="300" t="s">
        <v>763</v>
      </c>
      <c r="U870" s="300" t="s">
        <v>764</v>
      </c>
      <c r="V870" s="300" t="s">
        <v>1123</v>
      </c>
      <c r="W870" s="300" t="s">
        <v>766</v>
      </c>
      <c r="X870" s="300" t="b">
        <v>1</v>
      </c>
      <c r="Y870" s="300">
        <v>310430</v>
      </c>
      <c r="Z870" s="300" t="s">
        <v>1257</v>
      </c>
      <c r="AA870" s="300" t="s">
        <v>543</v>
      </c>
      <c r="AB870" s="300" t="s">
        <v>510</v>
      </c>
      <c r="AC870" s="300" t="s">
        <v>510</v>
      </c>
      <c r="AD870" s="300">
        <v>6</v>
      </c>
      <c r="AE870" s="300" t="b">
        <v>1</v>
      </c>
      <c r="AF870" s="300" t="s">
        <v>768</v>
      </c>
      <c r="AG870" s="300" t="s">
        <v>769</v>
      </c>
      <c r="AH870" s="300">
        <v>0</v>
      </c>
      <c r="AI870" s="300">
        <v>0</v>
      </c>
      <c r="AJ870" s="300" t="s">
        <v>770</v>
      </c>
      <c r="AK870" s="300">
        <v>8</v>
      </c>
      <c r="AL870" s="300" t="s">
        <v>814</v>
      </c>
      <c r="AM870" s="300">
        <v>10</v>
      </c>
      <c r="AN870" s="300" t="b">
        <v>0</v>
      </c>
      <c r="AO870" s="300">
        <v>8</v>
      </c>
      <c r="AP870" s="300" t="s">
        <v>814</v>
      </c>
      <c r="AQ870" s="300">
        <v>10</v>
      </c>
      <c r="AR870" s="300" t="b">
        <v>0</v>
      </c>
      <c r="AS870" s="300">
        <v>10</v>
      </c>
      <c r="AT870" s="300" t="b">
        <v>0</v>
      </c>
      <c r="AU870" s="300">
        <v>0</v>
      </c>
      <c r="AV870" s="300" t="b">
        <v>0</v>
      </c>
      <c r="AW870" s="300" t="s">
        <v>1485</v>
      </c>
      <c r="AX870" s="300">
        <v>0</v>
      </c>
      <c r="AY870" s="300" t="s">
        <v>1485</v>
      </c>
      <c r="AZ870" s="300">
        <v>0</v>
      </c>
      <c r="BA870" s="300" t="b">
        <v>0</v>
      </c>
      <c r="BB870" s="300" t="b">
        <v>1</v>
      </c>
      <c r="BC870"/>
      <c r="BD870"/>
      <c r="BE870"/>
      <c r="BF870"/>
      <c r="BG870"/>
      <c r="BH870"/>
      <c r="BI870"/>
      <c r="BJ870"/>
      <c r="BK870"/>
      <c r="BL870"/>
      <c r="BM870"/>
      <c r="BN870"/>
      <c r="BO870"/>
      <c r="BP870"/>
      <c r="BQ870"/>
    </row>
    <row r="871" spans="5:69" ht="16.5" hidden="1" x14ac:dyDescent="0.3">
      <c r="E871" s="300" t="s">
        <v>760</v>
      </c>
      <c r="F871" s="300" t="s">
        <v>651</v>
      </c>
      <c r="G871" s="300">
        <v>20190101</v>
      </c>
      <c r="H871" s="300">
        <v>2019</v>
      </c>
      <c r="I871" s="300">
        <v>52</v>
      </c>
      <c r="J871" s="300">
        <v>2019</v>
      </c>
      <c r="K871" s="300">
        <v>180</v>
      </c>
      <c r="L871" s="300" t="s">
        <v>872</v>
      </c>
      <c r="M871" s="300" t="s">
        <v>486</v>
      </c>
      <c r="N871" s="300" t="s">
        <v>660</v>
      </c>
      <c r="O871" s="300" t="s">
        <v>762</v>
      </c>
      <c r="P871" s="300">
        <v>0</v>
      </c>
      <c r="Q871" s="300" t="s">
        <v>763</v>
      </c>
      <c r="R871" s="300" t="s">
        <v>764</v>
      </c>
      <c r="S871" s="300">
        <v>0</v>
      </c>
      <c r="T871" s="300" t="s">
        <v>763</v>
      </c>
      <c r="U871" s="300" t="s">
        <v>764</v>
      </c>
      <c r="V871" s="300" t="s">
        <v>1123</v>
      </c>
      <c r="W871" s="300" t="s">
        <v>766</v>
      </c>
      <c r="X871" s="300" t="b">
        <v>1</v>
      </c>
      <c r="Y871" s="300">
        <v>3105</v>
      </c>
      <c r="Z871" s="300" t="s">
        <v>853</v>
      </c>
      <c r="AA871" s="300" t="s">
        <v>854</v>
      </c>
      <c r="AB871" s="300" t="s">
        <v>84</v>
      </c>
      <c r="AC871" s="300" t="s">
        <v>84</v>
      </c>
      <c r="AD871" s="300">
        <v>4</v>
      </c>
      <c r="AE871" s="300" t="b">
        <v>0</v>
      </c>
      <c r="AF871" s="300" t="s">
        <v>768</v>
      </c>
      <c r="AG871" s="300" t="s">
        <v>769</v>
      </c>
      <c r="AH871" s="300">
        <v>0</v>
      </c>
      <c r="AI871" s="300">
        <v>0</v>
      </c>
      <c r="AJ871" s="300" t="s">
        <v>770</v>
      </c>
      <c r="AK871" s="300">
        <v>8</v>
      </c>
      <c r="AL871" s="300" t="s">
        <v>814</v>
      </c>
      <c r="AM871" s="300">
        <v>7731558</v>
      </c>
      <c r="AN871" s="300" t="b">
        <v>0</v>
      </c>
      <c r="AO871" s="300">
        <v>8</v>
      </c>
      <c r="AP871" s="300" t="s">
        <v>814</v>
      </c>
      <c r="AQ871" s="300">
        <v>7731558</v>
      </c>
      <c r="AR871" s="300" t="b">
        <v>0</v>
      </c>
      <c r="AS871" s="300">
        <v>7731558</v>
      </c>
      <c r="AT871" s="300" t="b">
        <v>0</v>
      </c>
      <c r="AU871" s="300">
        <v>0</v>
      </c>
      <c r="AV871" s="300" t="b">
        <v>0</v>
      </c>
      <c r="AW871" s="300" t="s">
        <v>1486</v>
      </c>
      <c r="AX871" s="300">
        <v>0</v>
      </c>
      <c r="AY871" s="300" t="s">
        <v>1486</v>
      </c>
      <c r="AZ871" s="300">
        <v>0</v>
      </c>
      <c r="BA871" s="300" t="b">
        <v>0</v>
      </c>
      <c r="BB871" s="300" t="b">
        <v>1</v>
      </c>
      <c r="BC871"/>
      <c r="BD871"/>
      <c r="BE871"/>
      <c r="BF871"/>
      <c r="BG871"/>
      <c r="BH871"/>
      <c r="BI871"/>
      <c r="BJ871"/>
      <c r="BK871"/>
      <c r="BL871"/>
      <c r="BM871"/>
      <c r="BN871"/>
      <c r="BO871"/>
      <c r="BP871"/>
      <c r="BQ871"/>
    </row>
    <row r="872" spans="5:69" ht="16.5" hidden="1" x14ac:dyDescent="0.3">
      <c r="E872" s="300" t="s">
        <v>760</v>
      </c>
      <c r="F872" s="300" t="s">
        <v>651</v>
      </c>
      <c r="G872" s="300">
        <v>20190101</v>
      </c>
      <c r="H872" s="300">
        <v>2019</v>
      </c>
      <c r="I872" s="300">
        <v>52</v>
      </c>
      <c r="J872" s="300">
        <v>2019</v>
      </c>
      <c r="K872" s="300">
        <v>180</v>
      </c>
      <c r="L872" s="300" t="s">
        <v>872</v>
      </c>
      <c r="M872" s="300" t="s">
        <v>486</v>
      </c>
      <c r="N872" s="300" t="s">
        <v>660</v>
      </c>
      <c r="O872" s="300" t="s">
        <v>762</v>
      </c>
      <c r="P872" s="300">
        <v>24</v>
      </c>
      <c r="Q872" s="300" t="s">
        <v>875</v>
      </c>
      <c r="R872" s="300" t="s">
        <v>445</v>
      </c>
      <c r="S872" s="300">
        <v>0</v>
      </c>
      <c r="T872" s="300" t="s">
        <v>763</v>
      </c>
      <c r="U872" s="300" t="s">
        <v>764</v>
      </c>
      <c r="V872" s="300" t="s">
        <v>1123</v>
      </c>
      <c r="W872" s="300" t="s">
        <v>766</v>
      </c>
      <c r="X872" s="300" t="b">
        <v>1</v>
      </c>
      <c r="Y872" s="300">
        <v>3105</v>
      </c>
      <c r="Z872" s="300" t="s">
        <v>853</v>
      </c>
      <c r="AA872" s="300" t="s">
        <v>854</v>
      </c>
      <c r="AB872" s="300" t="s">
        <v>84</v>
      </c>
      <c r="AC872" s="300" t="s">
        <v>84</v>
      </c>
      <c r="AD872" s="300">
        <v>4</v>
      </c>
      <c r="AE872" s="300" t="b">
        <v>0</v>
      </c>
      <c r="AF872" s="300" t="s">
        <v>768</v>
      </c>
      <c r="AG872" s="300" t="s">
        <v>769</v>
      </c>
      <c r="AH872" s="300">
        <v>0</v>
      </c>
      <c r="AI872" s="300">
        <v>0</v>
      </c>
      <c r="AJ872" s="300" t="s">
        <v>770</v>
      </c>
      <c r="AK872" s="300">
        <v>8</v>
      </c>
      <c r="AL872" s="300" t="s">
        <v>814</v>
      </c>
      <c r="AM872" s="300">
        <v>1045725</v>
      </c>
      <c r="AN872" s="300" t="b">
        <v>0</v>
      </c>
      <c r="AO872" s="300">
        <v>8</v>
      </c>
      <c r="AP872" s="300" t="s">
        <v>814</v>
      </c>
      <c r="AQ872" s="300">
        <v>1045725</v>
      </c>
      <c r="AR872" s="300" t="b">
        <v>0</v>
      </c>
      <c r="AS872" s="300">
        <v>1045725</v>
      </c>
      <c r="AT872" s="300" t="b">
        <v>0</v>
      </c>
      <c r="AU872" s="300">
        <v>0</v>
      </c>
      <c r="AV872" s="300" t="b">
        <v>0</v>
      </c>
      <c r="AW872" s="300" t="s">
        <v>1487</v>
      </c>
      <c r="AX872" s="300">
        <v>0</v>
      </c>
      <c r="AY872" s="300" t="s">
        <v>1487</v>
      </c>
      <c r="AZ872" s="300">
        <v>0</v>
      </c>
      <c r="BA872" s="300" t="b">
        <v>0</v>
      </c>
      <c r="BB872" s="300" t="b">
        <v>1</v>
      </c>
      <c r="BC872"/>
      <c r="BD872"/>
      <c r="BE872"/>
      <c r="BF872"/>
      <c r="BG872"/>
      <c r="BH872"/>
      <c r="BI872"/>
      <c r="BJ872"/>
      <c r="BK872"/>
      <c r="BL872"/>
      <c r="BM872"/>
      <c r="BN872"/>
      <c r="BO872"/>
      <c r="BP872"/>
      <c r="BQ872"/>
    </row>
    <row r="873" spans="5:69" ht="16.5" hidden="1" x14ac:dyDescent="0.3">
      <c r="E873" s="300" t="s">
        <v>760</v>
      </c>
      <c r="F873" s="300" t="s">
        <v>651</v>
      </c>
      <c r="G873" s="300">
        <v>20190101</v>
      </c>
      <c r="H873" s="300">
        <v>2019</v>
      </c>
      <c r="I873" s="300">
        <v>52</v>
      </c>
      <c r="J873" s="300">
        <v>2019</v>
      </c>
      <c r="K873" s="300">
        <v>180</v>
      </c>
      <c r="L873" s="300" t="s">
        <v>872</v>
      </c>
      <c r="M873" s="300" t="s">
        <v>486</v>
      </c>
      <c r="N873" s="300" t="s">
        <v>660</v>
      </c>
      <c r="O873" s="300" t="s">
        <v>762</v>
      </c>
      <c r="P873" s="300">
        <v>56</v>
      </c>
      <c r="Q873" s="300" t="s">
        <v>877</v>
      </c>
      <c r="R873" s="300" t="s">
        <v>878</v>
      </c>
      <c r="S873" s="300">
        <v>0</v>
      </c>
      <c r="T873" s="300" t="s">
        <v>763</v>
      </c>
      <c r="U873" s="300" t="s">
        <v>764</v>
      </c>
      <c r="V873" s="300" t="s">
        <v>1123</v>
      </c>
      <c r="W873" s="300" t="s">
        <v>766</v>
      </c>
      <c r="X873" s="300" t="b">
        <v>1</v>
      </c>
      <c r="Y873" s="300">
        <v>3105</v>
      </c>
      <c r="Z873" s="300" t="s">
        <v>853</v>
      </c>
      <c r="AA873" s="300" t="s">
        <v>854</v>
      </c>
      <c r="AB873" s="300" t="s">
        <v>84</v>
      </c>
      <c r="AC873" s="300" t="s">
        <v>84</v>
      </c>
      <c r="AD873" s="300">
        <v>4</v>
      </c>
      <c r="AE873" s="300" t="b">
        <v>0</v>
      </c>
      <c r="AF873" s="300" t="s">
        <v>768</v>
      </c>
      <c r="AG873" s="300" t="s">
        <v>769</v>
      </c>
      <c r="AH873" s="300">
        <v>0</v>
      </c>
      <c r="AI873" s="300">
        <v>0</v>
      </c>
      <c r="AJ873" s="300" t="s">
        <v>770</v>
      </c>
      <c r="AK873" s="300">
        <v>8</v>
      </c>
      <c r="AL873" s="300" t="s">
        <v>814</v>
      </c>
      <c r="AM873" s="300">
        <v>340760</v>
      </c>
      <c r="AN873" s="300" t="b">
        <v>0</v>
      </c>
      <c r="AO873" s="300">
        <v>8</v>
      </c>
      <c r="AP873" s="300" t="s">
        <v>814</v>
      </c>
      <c r="AQ873" s="300">
        <v>340760</v>
      </c>
      <c r="AR873" s="300" t="b">
        <v>0</v>
      </c>
      <c r="AS873" s="300">
        <v>340760</v>
      </c>
      <c r="AT873" s="300" t="b">
        <v>0</v>
      </c>
      <c r="AU873" s="300">
        <v>0</v>
      </c>
      <c r="AV873" s="300" t="b">
        <v>0</v>
      </c>
      <c r="AW873" s="300" t="s">
        <v>1488</v>
      </c>
      <c r="AX873" s="300">
        <v>0</v>
      </c>
      <c r="AY873" s="300" t="s">
        <v>1488</v>
      </c>
      <c r="AZ873" s="300">
        <v>0</v>
      </c>
      <c r="BA873" s="300" t="b">
        <v>0</v>
      </c>
      <c r="BB873" s="300" t="b">
        <v>1</v>
      </c>
      <c r="BC873"/>
      <c r="BD873"/>
      <c r="BE873"/>
      <c r="BF873"/>
      <c r="BG873"/>
      <c r="BH873"/>
      <c r="BI873"/>
      <c r="BJ873"/>
      <c r="BK873"/>
      <c r="BL873"/>
      <c r="BM873"/>
      <c r="BN873"/>
      <c r="BO873"/>
      <c r="BP873"/>
      <c r="BQ873"/>
    </row>
    <row r="874" spans="5:69" ht="16.5" hidden="1" x14ac:dyDescent="0.3">
      <c r="E874" s="300" t="s">
        <v>760</v>
      </c>
      <c r="F874" s="300" t="s">
        <v>651</v>
      </c>
      <c r="G874" s="300">
        <v>20190101</v>
      </c>
      <c r="H874" s="300">
        <v>2019</v>
      </c>
      <c r="I874" s="300">
        <v>52</v>
      </c>
      <c r="J874" s="300">
        <v>2019</v>
      </c>
      <c r="K874" s="300">
        <v>180</v>
      </c>
      <c r="L874" s="300" t="s">
        <v>872</v>
      </c>
      <c r="M874" s="300" t="s">
        <v>486</v>
      </c>
      <c r="N874" s="300" t="s">
        <v>660</v>
      </c>
      <c r="O874" s="300" t="s">
        <v>762</v>
      </c>
      <c r="P874" s="300">
        <v>156</v>
      </c>
      <c r="Q874" s="300" t="s">
        <v>773</v>
      </c>
      <c r="R874" s="300" t="s">
        <v>774</v>
      </c>
      <c r="S874" s="300">
        <v>0</v>
      </c>
      <c r="T874" s="300" t="s">
        <v>763</v>
      </c>
      <c r="U874" s="300" t="s">
        <v>764</v>
      </c>
      <c r="V874" s="300" t="s">
        <v>1123</v>
      </c>
      <c r="W874" s="300" t="s">
        <v>766</v>
      </c>
      <c r="X874" s="300" t="b">
        <v>1</v>
      </c>
      <c r="Y874" s="300">
        <v>3105</v>
      </c>
      <c r="Z874" s="300" t="s">
        <v>853</v>
      </c>
      <c r="AA874" s="300" t="s">
        <v>854</v>
      </c>
      <c r="AB874" s="300" t="s">
        <v>84</v>
      </c>
      <c r="AC874" s="300" t="s">
        <v>84</v>
      </c>
      <c r="AD874" s="300">
        <v>4</v>
      </c>
      <c r="AE874" s="300" t="b">
        <v>0</v>
      </c>
      <c r="AF874" s="300" t="s">
        <v>768</v>
      </c>
      <c r="AG874" s="300" t="s">
        <v>769</v>
      </c>
      <c r="AH874" s="300">
        <v>0</v>
      </c>
      <c r="AI874" s="300">
        <v>0</v>
      </c>
      <c r="AJ874" s="300" t="s">
        <v>770</v>
      </c>
      <c r="AK874" s="300">
        <v>8</v>
      </c>
      <c r="AL874" s="300" t="s">
        <v>814</v>
      </c>
      <c r="AM874" s="300">
        <v>352509</v>
      </c>
      <c r="AN874" s="300" t="b">
        <v>0</v>
      </c>
      <c r="AO874" s="300">
        <v>8</v>
      </c>
      <c r="AP874" s="300" t="s">
        <v>814</v>
      </c>
      <c r="AQ874" s="300">
        <v>352509</v>
      </c>
      <c r="AR874" s="300" t="b">
        <v>0</v>
      </c>
      <c r="AS874" s="300">
        <v>352509</v>
      </c>
      <c r="AT874" s="300" t="b">
        <v>0</v>
      </c>
      <c r="AU874" s="300">
        <v>0</v>
      </c>
      <c r="AV874" s="300" t="b">
        <v>0</v>
      </c>
      <c r="AW874" s="300" t="s">
        <v>1489</v>
      </c>
      <c r="AX874" s="300">
        <v>0</v>
      </c>
      <c r="AY874" s="300" t="s">
        <v>1489</v>
      </c>
      <c r="AZ874" s="300">
        <v>0</v>
      </c>
      <c r="BA874" s="300" t="b">
        <v>0</v>
      </c>
      <c r="BB874" s="300" t="b">
        <v>1</v>
      </c>
      <c r="BC874"/>
      <c r="BD874"/>
      <c r="BE874"/>
      <c r="BF874"/>
      <c r="BG874"/>
      <c r="BH874"/>
      <c r="BI874"/>
      <c r="BJ874"/>
      <c r="BK874"/>
      <c r="BL874"/>
      <c r="BM874"/>
      <c r="BN874"/>
      <c r="BO874"/>
      <c r="BP874"/>
      <c r="BQ874"/>
    </row>
    <row r="875" spans="5:69" ht="16.5" hidden="1" x14ac:dyDescent="0.3">
      <c r="E875" s="300" t="s">
        <v>760</v>
      </c>
      <c r="F875" s="300" t="s">
        <v>651</v>
      </c>
      <c r="G875" s="300">
        <v>20190101</v>
      </c>
      <c r="H875" s="300">
        <v>2019</v>
      </c>
      <c r="I875" s="300">
        <v>52</v>
      </c>
      <c r="J875" s="300">
        <v>2019</v>
      </c>
      <c r="K875" s="300">
        <v>180</v>
      </c>
      <c r="L875" s="300" t="s">
        <v>872</v>
      </c>
      <c r="M875" s="300" t="s">
        <v>486</v>
      </c>
      <c r="N875" s="300" t="s">
        <v>660</v>
      </c>
      <c r="O875" s="300" t="s">
        <v>762</v>
      </c>
      <c r="P875" s="300">
        <v>276</v>
      </c>
      <c r="Q875" s="300" t="s">
        <v>781</v>
      </c>
      <c r="R875" s="300" t="s">
        <v>782</v>
      </c>
      <c r="S875" s="300">
        <v>0</v>
      </c>
      <c r="T875" s="300" t="s">
        <v>763</v>
      </c>
      <c r="U875" s="300" t="s">
        <v>764</v>
      </c>
      <c r="V875" s="300" t="s">
        <v>1123</v>
      </c>
      <c r="W875" s="300" t="s">
        <v>766</v>
      </c>
      <c r="X875" s="300" t="b">
        <v>1</v>
      </c>
      <c r="Y875" s="300">
        <v>3105</v>
      </c>
      <c r="Z875" s="300" t="s">
        <v>853</v>
      </c>
      <c r="AA875" s="300" t="s">
        <v>854</v>
      </c>
      <c r="AB875" s="300" t="s">
        <v>84</v>
      </c>
      <c r="AC875" s="300" t="s">
        <v>84</v>
      </c>
      <c r="AD875" s="300">
        <v>4</v>
      </c>
      <c r="AE875" s="300" t="b">
        <v>0</v>
      </c>
      <c r="AF875" s="300" t="s">
        <v>768</v>
      </c>
      <c r="AG875" s="300" t="s">
        <v>769</v>
      </c>
      <c r="AH875" s="300">
        <v>0</v>
      </c>
      <c r="AI875" s="300">
        <v>0</v>
      </c>
      <c r="AJ875" s="300" t="s">
        <v>770</v>
      </c>
      <c r="AK875" s="300">
        <v>8</v>
      </c>
      <c r="AL875" s="300" t="s">
        <v>814</v>
      </c>
      <c r="AM875" s="300">
        <v>10500</v>
      </c>
      <c r="AN875" s="300" t="b">
        <v>0</v>
      </c>
      <c r="AO875" s="300">
        <v>8</v>
      </c>
      <c r="AP875" s="300" t="s">
        <v>814</v>
      </c>
      <c r="AQ875" s="300">
        <v>10500</v>
      </c>
      <c r="AR875" s="300" t="b">
        <v>0</v>
      </c>
      <c r="AS875" s="300">
        <v>10500</v>
      </c>
      <c r="AT875" s="300" t="b">
        <v>0</v>
      </c>
      <c r="AU875" s="300">
        <v>0</v>
      </c>
      <c r="AV875" s="300" t="b">
        <v>0</v>
      </c>
      <c r="AW875" s="300" t="s">
        <v>1490</v>
      </c>
      <c r="AX875" s="300">
        <v>0</v>
      </c>
      <c r="AY875" s="300" t="s">
        <v>1490</v>
      </c>
      <c r="AZ875" s="300">
        <v>0</v>
      </c>
      <c r="BA875" s="300" t="b">
        <v>0</v>
      </c>
      <c r="BB875" s="300" t="b">
        <v>1</v>
      </c>
      <c r="BC875"/>
      <c r="BD875"/>
      <c r="BE875"/>
      <c r="BF875"/>
      <c r="BG875"/>
      <c r="BH875"/>
      <c r="BI875"/>
      <c r="BJ875"/>
      <c r="BK875"/>
      <c r="BL875"/>
      <c r="BM875"/>
      <c r="BN875"/>
      <c r="BO875"/>
      <c r="BP875"/>
      <c r="BQ875"/>
    </row>
    <row r="876" spans="5:69" ht="16.5" hidden="1" x14ac:dyDescent="0.3">
      <c r="E876" s="300" t="s">
        <v>760</v>
      </c>
      <c r="F876" s="300" t="s">
        <v>651</v>
      </c>
      <c r="G876" s="300">
        <v>20190101</v>
      </c>
      <c r="H876" s="300">
        <v>2019</v>
      </c>
      <c r="I876" s="300">
        <v>52</v>
      </c>
      <c r="J876" s="300">
        <v>2019</v>
      </c>
      <c r="K876" s="300">
        <v>180</v>
      </c>
      <c r="L876" s="300" t="s">
        <v>872</v>
      </c>
      <c r="M876" s="300" t="s">
        <v>486</v>
      </c>
      <c r="N876" s="300" t="s">
        <v>660</v>
      </c>
      <c r="O876" s="300" t="s">
        <v>762</v>
      </c>
      <c r="P876" s="300">
        <v>380</v>
      </c>
      <c r="Q876" s="300" t="s">
        <v>886</v>
      </c>
      <c r="R876" s="300" t="s">
        <v>887</v>
      </c>
      <c r="S876" s="300">
        <v>0</v>
      </c>
      <c r="T876" s="300" t="s">
        <v>763</v>
      </c>
      <c r="U876" s="300" t="s">
        <v>764</v>
      </c>
      <c r="V876" s="300" t="s">
        <v>1123</v>
      </c>
      <c r="W876" s="300" t="s">
        <v>766</v>
      </c>
      <c r="X876" s="300" t="b">
        <v>1</v>
      </c>
      <c r="Y876" s="300">
        <v>3105</v>
      </c>
      <c r="Z876" s="300" t="s">
        <v>853</v>
      </c>
      <c r="AA876" s="300" t="s">
        <v>854</v>
      </c>
      <c r="AB876" s="300" t="s">
        <v>84</v>
      </c>
      <c r="AC876" s="300" t="s">
        <v>84</v>
      </c>
      <c r="AD876" s="300">
        <v>4</v>
      </c>
      <c r="AE876" s="300" t="b">
        <v>0</v>
      </c>
      <c r="AF876" s="300" t="s">
        <v>768</v>
      </c>
      <c r="AG876" s="300" t="s">
        <v>769</v>
      </c>
      <c r="AH876" s="300">
        <v>0</v>
      </c>
      <c r="AI876" s="300">
        <v>0</v>
      </c>
      <c r="AJ876" s="300" t="s">
        <v>770</v>
      </c>
      <c r="AK876" s="300">
        <v>8</v>
      </c>
      <c r="AL876" s="300" t="s">
        <v>814</v>
      </c>
      <c r="AM876" s="300">
        <v>4195</v>
      </c>
      <c r="AN876" s="300" t="b">
        <v>0</v>
      </c>
      <c r="AO876" s="300">
        <v>8</v>
      </c>
      <c r="AP876" s="300" t="s">
        <v>814</v>
      </c>
      <c r="AQ876" s="300">
        <v>4195</v>
      </c>
      <c r="AR876" s="300" t="b">
        <v>0</v>
      </c>
      <c r="AS876" s="300">
        <v>4195</v>
      </c>
      <c r="AT876" s="300" t="b">
        <v>0</v>
      </c>
      <c r="AU876" s="300">
        <v>0</v>
      </c>
      <c r="AV876" s="300" t="b">
        <v>0</v>
      </c>
      <c r="AW876" s="300" t="s">
        <v>1315</v>
      </c>
      <c r="AX876" s="300">
        <v>0</v>
      </c>
      <c r="AY876" s="300" t="s">
        <v>1315</v>
      </c>
      <c r="AZ876" s="300">
        <v>0</v>
      </c>
      <c r="BA876" s="300" t="b">
        <v>0</v>
      </c>
      <c r="BB876" s="300" t="b">
        <v>1</v>
      </c>
      <c r="BC876"/>
      <c r="BD876"/>
      <c r="BE876"/>
      <c r="BF876"/>
      <c r="BG876"/>
      <c r="BH876"/>
      <c r="BI876"/>
      <c r="BJ876"/>
      <c r="BK876"/>
      <c r="BL876"/>
      <c r="BM876"/>
      <c r="BN876"/>
      <c r="BO876"/>
      <c r="BP876"/>
      <c r="BQ876"/>
    </row>
    <row r="877" spans="5:69" ht="16.5" hidden="1" x14ac:dyDescent="0.3">
      <c r="E877" s="300" t="s">
        <v>760</v>
      </c>
      <c r="F877" s="300" t="s">
        <v>651</v>
      </c>
      <c r="G877" s="300">
        <v>20190101</v>
      </c>
      <c r="H877" s="300">
        <v>2019</v>
      </c>
      <c r="I877" s="300">
        <v>52</v>
      </c>
      <c r="J877" s="300">
        <v>2019</v>
      </c>
      <c r="K877" s="300">
        <v>180</v>
      </c>
      <c r="L877" s="300" t="s">
        <v>872</v>
      </c>
      <c r="M877" s="300" t="s">
        <v>486</v>
      </c>
      <c r="N877" s="300" t="s">
        <v>660</v>
      </c>
      <c r="O877" s="300" t="s">
        <v>762</v>
      </c>
      <c r="P877" s="300">
        <v>504</v>
      </c>
      <c r="Q877" s="300" t="s">
        <v>959</v>
      </c>
      <c r="R877" s="300" t="s">
        <v>426</v>
      </c>
      <c r="S877" s="300">
        <v>0</v>
      </c>
      <c r="T877" s="300" t="s">
        <v>763</v>
      </c>
      <c r="U877" s="300" t="s">
        <v>764</v>
      </c>
      <c r="V877" s="300" t="s">
        <v>1123</v>
      </c>
      <c r="W877" s="300" t="s">
        <v>766</v>
      </c>
      <c r="X877" s="300" t="b">
        <v>1</v>
      </c>
      <c r="Y877" s="300">
        <v>3105</v>
      </c>
      <c r="Z877" s="300" t="s">
        <v>853</v>
      </c>
      <c r="AA877" s="300" t="s">
        <v>854</v>
      </c>
      <c r="AB877" s="300" t="s">
        <v>84</v>
      </c>
      <c r="AC877" s="300" t="s">
        <v>84</v>
      </c>
      <c r="AD877" s="300">
        <v>4</v>
      </c>
      <c r="AE877" s="300" t="b">
        <v>0</v>
      </c>
      <c r="AF877" s="300" t="s">
        <v>768</v>
      </c>
      <c r="AG877" s="300" t="s">
        <v>769</v>
      </c>
      <c r="AH877" s="300">
        <v>0</v>
      </c>
      <c r="AI877" s="300">
        <v>0</v>
      </c>
      <c r="AJ877" s="300" t="s">
        <v>770</v>
      </c>
      <c r="AK877" s="300">
        <v>8</v>
      </c>
      <c r="AL877" s="300" t="s">
        <v>814</v>
      </c>
      <c r="AM877" s="300">
        <v>1002640</v>
      </c>
      <c r="AN877" s="300" t="b">
        <v>0</v>
      </c>
      <c r="AO877" s="300">
        <v>8</v>
      </c>
      <c r="AP877" s="300" t="s">
        <v>814</v>
      </c>
      <c r="AQ877" s="300">
        <v>1002640</v>
      </c>
      <c r="AR877" s="300" t="b">
        <v>0</v>
      </c>
      <c r="AS877" s="300">
        <v>1002640</v>
      </c>
      <c r="AT877" s="300" t="b">
        <v>0</v>
      </c>
      <c r="AU877" s="300">
        <v>0</v>
      </c>
      <c r="AV877" s="300" t="b">
        <v>0</v>
      </c>
      <c r="AW877" s="300" t="s">
        <v>1491</v>
      </c>
      <c r="AX877" s="300">
        <v>0</v>
      </c>
      <c r="AY877" s="300" t="s">
        <v>1491</v>
      </c>
      <c r="AZ877" s="300">
        <v>0</v>
      </c>
      <c r="BA877" s="300" t="b">
        <v>0</v>
      </c>
      <c r="BB877" s="300" t="b">
        <v>1</v>
      </c>
      <c r="BC877"/>
      <c r="BD877"/>
      <c r="BE877"/>
      <c r="BF877"/>
      <c r="BG877"/>
      <c r="BH877"/>
      <c r="BI877"/>
      <c r="BJ877"/>
      <c r="BK877"/>
      <c r="BL877"/>
      <c r="BM877"/>
      <c r="BN877"/>
      <c r="BO877"/>
      <c r="BP877"/>
      <c r="BQ877"/>
    </row>
    <row r="878" spans="5:69" ht="16.5" hidden="1" x14ac:dyDescent="0.3">
      <c r="E878" s="300" t="s">
        <v>760</v>
      </c>
      <c r="F878" s="300" t="s">
        <v>651</v>
      </c>
      <c r="G878" s="300">
        <v>20190101</v>
      </c>
      <c r="H878" s="300">
        <v>2019</v>
      </c>
      <c r="I878" s="300">
        <v>52</v>
      </c>
      <c r="J878" s="300">
        <v>2019</v>
      </c>
      <c r="K878" s="300">
        <v>180</v>
      </c>
      <c r="L878" s="300" t="s">
        <v>872</v>
      </c>
      <c r="M878" s="300" t="s">
        <v>486</v>
      </c>
      <c r="N878" s="300" t="s">
        <v>660</v>
      </c>
      <c r="O878" s="300" t="s">
        <v>762</v>
      </c>
      <c r="P878" s="300">
        <v>528</v>
      </c>
      <c r="Q878" s="300" t="s">
        <v>788</v>
      </c>
      <c r="R878" s="300" t="s">
        <v>789</v>
      </c>
      <c r="S878" s="300">
        <v>0</v>
      </c>
      <c r="T878" s="300" t="s">
        <v>763</v>
      </c>
      <c r="U878" s="300" t="s">
        <v>764</v>
      </c>
      <c r="V878" s="300" t="s">
        <v>1123</v>
      </c>
      <c r="W878" s="300" t="s">
        <v>766</v>
      </c>
      <c r="X878" s="300" t="b">
        <v>1</v>
      </c>
      <c r="Y878" s="300">
        <v>3105</v>
      </c>
      <c r="Z878" s="300" t="s">
        <v>853</v>
      </c>
      <c r="AA878" s="300" t="s">
        <v>854</v>
      </c>
      <c r="AB878" s="300" t="s">
        <v>84</v>
      </c>
      <c r="AC878" s="300" t="s">
        <v>84</v>
      </c>
      <c r="AD878" s="300">
        <v>4</v>
      </c>
      <c r="AE878" s="300" t="b">
        <v>0</v>
      </c>
      <c r="AF878" s="300" t="s">
        <v>768</v>
      </c>
      <c r="AG878" s="300" t="s">
        <v>769</v>
      </c>
      <c r="AH878" s="300">
        <v>0</v>
      </c>
      <c r="AI878" s="300">
        <v>0</v>
      </c>
      <c r="AJ878" s="300" t="s">
        <v>770</v>
      </c>
      <c r="AK878" s="300">
        <v>8</v>
      </c>
      <c r="AL878" s="300" t="s">
        <v>814</v>
      </c>
      <c r="AM878" s="300">
        <v>1475</v>
      </c>
      <c r="AN878" s="300" t="b">
        <v>0</v>
      </c>
      <c r="AO878" s="300">
        <v>8</v>
      </c>
      <c r="AP878" s="300" t="s">
        <v>814</v>
      </c>
      <c r="AQ878" s="300">
        <v>1475</v>
      </c>
      <c r="AR878" s="300" t="b">
        <v>0</v>
      </c>
      <c r="AS878" s="300">
        <v>1475</v>
      </c>
      <c r="AT878" s="300" t="b">
        <v>0</v>
      </c>
      <c r="AU878" s="300">
        <v>0</v>
      </c>
      <c r="AV878" s="300" t="b">
        <v>0</v>
      </c>
      <c r="AW878" s="300" t="s">
        <v>1320</v>
      </c>
      <c r="AX878" s="300">
        <v>0</v>
      </c>
      <c r="AY878" s="300" t="s">
        <v>1320</v>
      </c>
      <c r="AZ878" s="300">
        <v>0</v>
      </c>
      <c r="BA878" s="300" t="b">
        <v>0</v>
      </c>
      <c r="BB878" s="300" t="b">
        <v>1</v>
      </c>
      <c r="BC878"/>
      <c r="BD878"/>
      <c r="BE878"/>
      <c r="BF878"/>
      <c r="BG878"/>
      <c r="BH878"/>
      <c r="BI878"/>
      <c r="BJ878"/>
      <c r="BK878"/>
      <c r="BL878"/>
      <c r="BM878"/>
      <c r="BN878"/>
      <c r="BO878"/>
      <c r="BP878"/>
      <c r="BQ878"/>
    </row>
    <row r="879" spans="5:69" ht="16.5" hidden="1" x14ac:dyDescent="0.3">
      <c r="E879" s="300" t="s">
        <v>760</v>
      </c>
      <c r="F879" s="300" t="s">
        <v>651</v>
      </c>
      <c r="G879" s="300">
        <v>20190101</v>
      </c>
      <c r="H879" s="300">
        <v>2019</v>
      </c>
      <c r="I879" s="300">
        <v>52</v>
      </c>
      <c r="J879" s="300">
        <v>2019</v>
      </c>
      <c r="K879" s="300">
        <v>180</v>
      </c>
      <c r="L879" s="300" t="s">
        <v>872</v>
      </c>
      <c r="M879" s="300" t="s">
        <v>486</v>
      </c>
      <c r="N879" s="300" t="s">
        <v>660</v>
      </c>
      <c r="O879" s="300" t="s">
        <v>762</v>
      </c>
      <c r="P879" s="300">
        <v>643</v>
      </c>
      <c r="Q879" s="300" t="s">
        <v>793</v>
      </c>
      <c r="R879" s="300" t="s">
        <v>794</v>
      </c>
      <c r="S879" s="300">
        <v>0</v>
      </c>
      <c r="T879" s="300" t="s">
        <v>763</v>
      </c>
      <c r="U879" s="300" t="s">
        <v>764</v>
      </c>
      <c r="V879" s="300" t="s">
        <v>1123</v>
      </c>
      <c r="W879" s="300" t="s">
        <v>766</v>
      </c>
      <c r="X879" s="300" t="b">
        <v>1</v>
      </c>
      <c r="Y879" s="300">
        <v>3105</v>
      </c>
      <c r="Z879" s="300" t="s">
        <v>853</v>
      </c>
      <c r="AA879" s="300" t="s">
        <v>854</v>
      </c>
      <c r="AB879" s="300" t="s">
        <v>84</v>
      </c>
      <c r="AC879" s="300" t="s">
        <v>84</v>
      </c>
      <c r="AD879" s="300">
        <v>4</v>
      </c>
      <c r="AE879" s="300" t="b">
        <v>0</v>
      </c>
      <c r="AF879" s="300" t="s">
        <v>768</v>
      </c>
      <c r="AG879" s="300" t="s">
        <v>769</v>
      </c>
      <c r="AH879" s="300">
        <v>0</v>
      </c>
      <c r="AI879" s="300">
        <v>0</v>
      </c>
      <c r="AJ879" s="300" t="s">
        <v>770</v>
      </c>
      <c r="AK879" s="300">
        <v>8</v>
      </c>
      <c r="AL879" s="300" t="s">
        <v>814</v>
      </c>
      <c r="AM879" s="300">
        <v>777288</v>
      </c>
      <c r="AN879" s="300" t="b">
        <v>0</v>
      </c>
      <c r="AO879" s="300">
        <v>8</v>
      </c>
      <c r="AP879" s="300" t="s">
        <v>814</v>
      </c>
      <c r="AQ879" s="300">
        <v>777288</v>
      </c>
      <c r="AR879" s="300" t="b">
        <v>0</v>
      </c>
      <c r="AS879" s="300">
        <v>777288</v>
      </c>
      <c r="AT879" s="300" t="b">
        <v>0</v>
      </c>
      <c r="AU879" s="300">
        <v>0</v>
      </c>
      <c r="AV879" s="300" t="b">
        <v>0</v>
      </c>
      <c r="AW879" s="300" t="s">
        <v>1492</v>
      </c>
      <c r="AX879" s="300">
        <v>0</v>
      </c>
      <c r="AY879" s="300" t="s">
        <v>1492</v>
      </c>
      <c r="AZ879" s="300">
        <v>0</v>
      </c>
      <c r="BA879" s="300" t="b">
        <v>0</v>
      </c>
      <c r="BB879" s="300" t="b">
        <v>1</v>
      </c>
      <c r="BC879"/>
      <c r="BD879"/>
      <c r="BE879"/>
      <c r="BF879"/>
      <c r="BG879"/>
      <c r="BH879"/>
      <c r="BI879"/>
      <c r="BJ879"/>
      <c r="BK879"/>
      <c r="BL879"/>
      <c r="BM879"/>
      <c r="BN879"/>
      <c r="BO879"/>
      <c r="BP879"/>
      <c r="BQ879"/>
    </row>
    <row r="880" spans="5:69" ht="16.5" hidden="1" x14ac:dyDescent="0.3">
      <c r="E880" s="300" t="s">
        <v>760</v>
      </c>
      <c r="F880" s="300" t="s">
        <v>651</v>
      </c>
      <c r="G880" s="300">
        <v>20190101</v>
      </c>
      <c r="H880" s="300">
        <v>2019</v>
      </c>
      <c r="I880" s="300">
        <v>52</v>
      </c>
      <c r="J880" s="300">
        <v>2019</v>
      </c>
      <c r="K880" s="300">
        <v>180</v>
      </c>
      <c r="L880" s="300" t="s">
        <v>872</v>
      </c>
      <c r="M880" s="300" t="s">
        <v>486</v>
      </c>
      <c r="N880" s="300" t="s">
        <v>660</v>
      </c>
      <c r="O880" s="300" t="s">
        <v>762</v>
      </c>
      <c r="P880" s="300">
        <v>682</v>
      </c>
      <c r="Q880" s="300" t="s">
        <v>1141</v>
      </c>
      <c r="R880" s="300" t="s">
        <v>1142</v>
      </c>
      <c r="S880" s="300">
        <v>0</v>
      </c>
      <c r="T880" s="300" t="s">
        <v>763</v>
      </c>
      <c r="U880" s="300" t="s">
        <v>764</v>
      </c>
      <c r="V880" s="300" t="s">
        <v>1123</v>
      </c>
      <c r="W880" s="300" t="s">
        <v>766</v>
      </c>
      <c r="X880" s="300" t="b">
        <v>1</v>
      </c>
      <c r="Y880" s="300">
        <v>3105</v>
      </c>
      <c r="Z880" s="300" t="s">
        <v>853</v>
      </c>
      <c r="AA880" s="300" t="s">
        <v>854</v>
      </c>
      <c r="AB880" s="300" t="s">
        <v>84</v>
      </c>
      <c r="AC880" s="300" t="s">
        <v>84</v>
      </c>
      <c r="AD880" s="300">
        <v>4</v>
      </c>
      <c r="AE880" s="300" t="b">
        <v>0</v>
      </c>
      <c r="AF880" s="300" t="s">
        <v>768</v>
      </c>
      <c r="AG880" s="300" t="s">
        <v>769</v>
      </c>
      <c r="AH880" s="300">
        <v>0</v>
      </c>
      <c r="AI880" s="300">
        <v>0</v>
      </c>
      <c r="AJ880" s="300" t="s">
        <v>770</v>
      </c>
      <c r="AK880" s="300">
        <v>8</v>
      </c>
      <c r="AL880" s="300" t="s">
        <v>814</v>
      </c>
      <c r="AM880" s="300">
        <v>297000</v>
      </c>
      <c r="AN880" s="300" t="b">
        <v>0</v>
      </c>
      <c r="AO880" s="300">
        <v>8</v>
      </c>
      <c r="AP880" s="300" t="s">
        <v>814</v>
      </c>
      <c r="AQ880" s="300">
        <v>297000</v>
      </c>
      <c r="AR880" s="300" t="b">
        <v>0</v>
      </c>
      <c r="AS880" s="300">
        <v>297000</v>
      </c>
      <c r="AT880" s="300" t="b">
        <v>0</v>
      </c>
      <c r="AU880" s="300">
        <v>0</v>
      </c>
      <c r="AV880" s="300" t="b">
        <v>0</v>
      </c>
      <c r="AW880" s="300" t="s">
        <v>1493</v>
      </c>
      <c r="AX880" s="300">
        <v>0</v>
      </c>
      <c r="AY880" s="300" t="s">
        <v>1493</v>
      </c>
      <c r="AZ880" s="300">
        <v>0</v>
      </c>
      <c r="BA880" s="300" t="b">
        <v>0</v>
      </c>
      <c r="BB880" s="300" t="b">
        <v>1</v>
      </c>
      <c r="BC880"/>
      <c r="BD880"/>
      <c r="BE880"/>
      <c r="BF880"/>
      <c r="BG880"/>
      <c r="BH880"/>
      <c r="BI880"/>
      <c r="BJ880"/>
      <c r="BK880"/>
      <c r="BL880"/>
      <c r="BM880"/>
      <c r="BN880"/>
      <c r="BO880"/>
      <c r="BP880"/>
      <c r="BQ880"/>
    </row>
    <row r="881" spans="5:69" ht="16.5" hidden="1" x14ac:dyDescent="0.3">
      <c r="E881" s="300" t="s">
        <v>760</v>
      </c>
      <c r="F881" s="300" t="s">
        <v>651</v>
      </c>
      <c r="G881" s="300">
        <v>20190101</v>
      </c>
      <c r="H881" s="300">
        <v>2019</v>
      </c>
      <c r="I881" s="300">
        <v>52</v>
      </c>
      <c r="J881" s="300">
        <v>2019</v>
      </c>
      <c r="K881" s="300">
        <v>180</v>
      </c>
      <c r="L881" s="300" t="s">
        <v>872</v>
      </c>
      <c r="M881" s="300" t="s">
        <v>486</v>
      </c>
      <c r="N881" s="300" t="s">
        <v>660</v>
      </c>
      <c r="O881" s="300" t="s">
        <v>762</v>
      </c>
      <c r="P881" s="300">
        <v>710</v>
      </c>
      <c r="Q881" s="300" t="s">
        <v>917</v>
      </c>
      <c r="R881" s="300" t="s">
        <v>425</v>
      </c>
      <c r="S881" s="300">
        <v>0</v>
      </c>
      <c r="T881" s="300" t="s">
        <v>763</v>
      </c>
      <c r="U881" s="300" t="s">
        <v>764</v>
      </c>
      <c r="V881" s="300" t="s">
        <v>1123</v>
      </c>
      <c r="W881" s="300" t="s">
        <v>766</v>
      </c>
      <c r="X881" s="300" t="b">
        <v>1</v>
      </c>
      <c r="Y881" s="300">
        <v>3105</v>
      </c>
      <c r="Z881" s="300" t="s">
        <v>853</v>
      </c>
      <c r="AA881" s="300" t="s">
        <v>854</v>
      </c>
      <c r="AB881" s="300" t="s">
        <v>84</v>
      </c>
      <c r="AC881" s="300" t="s">
        <v>84</v>
      </c>
      <c r="AD881" s="300">
        <v>4</v>
      </c>
      <c r="AE881" s="300" t="b">
        <v>0</v>
      </c>
      <c r="AF881" s="300" t="s">
        <v>768</v>
      </c>
      <c r="AG881" s="300" t="s">
        <v>769</v>
      </c>
      <c r="AH881" s="300">
        <v>0</v>
      </c>
      <c r="AI881" s="300">
        <v>0</v>
      </c>
      <c r="AJ881" s="300" t="s">
        <v>770</v>
      </c>
      <c r="AK881" s="300">
        <v>8</v>
      </c>
      <c r="AL881" s="300" t="s">
        <v>814</v>
      </c>
      <c r="AM881" s="300">
        <v>3095403</v>
      </c>
      <c r="AN881" s="300" t="b">
        <v>0</v>
      </c>
      <c r="AO881" s="300">
        <v>8</v>
      </c>
      <c r="AP881" s="300" t="s">
        <v>814</v>
      </c>
      <c r="AQ881" s="300">
        <v>3095403</v>
      </c>
      <c r="AR881" s="300" t="b">
        <v>0</v>
      </c>
      <c r="AS881" s="300">
        <v>3095403</v>
      </c>
      <c r="AT881" s="300" t="b">
        <v>0</v>
      </c>
      <c r="AU881" s="300">
        <v>0</v>
      </c>
      <c r="AV881" s="300" t="b">
        <v>0</v>
      </c>
      <c r="AW881" s="300" t="s">
        <v>1494</v>
      </c>
      <c r="AX881" s="300">
        <v>0</v>
      </c>
      <c r="AY881" s="300" t="s">
        <v>1494</v>
      </c>
      <c r="AZ881" s="300">
        <v>0</v>
      </c>
      <c r="BA881" s="300" t="b">
        <v>0</v>
      </c>
      <c r="BB881" s="300" t="b">
        <v>1</v>
      </c>
      <c r="BC881"/>
      <c r="BD881"/>
      <c r="BE881"/>
      <c r="BF881"/>
      <c r="BG881"/>
      <c r="BH881"/>
      <c r="BI881"/>
      <c r="BJ881"/>
      <c r="BK881"/>
      <c r="BL881"/>
      <c r="BM881"/>
      <c r="BN881"/>
      <c r="BO881"/>
      <c r="BP881"/>
      <c r="BQ881"/>
    </row>
    <row r="882" spans="5:69" ht="16.5" hidden="1" x14ac:dyDescent="0.3">
      <c r="E882" s="300" t="s">
        <v>760</v>
      </c>
      <c r="F882" s="300" t="s">
        <v>651</v>
      </c>
      <c r="G882" s="300">
        <v>20190101</v>
      </c>
      <c r="H882" s="300">
        <v>2019</v>
      </c>
      <c r="I882" s="300">
        <v>52</v>
      </c>
      <c r="J882" s="300">
        <v>2019</v>
      </c>
      <c r="K882" s="300">
        <v>180</v>
      </c>
      <c r="L882" s="300" t="s">
        <v>872</v>
      </c>
      <c r="M882" s="300" t="s">
        <v>486</v>
      </c>
      <c r="N882" s="300" t="s">
        <v>660</v>
      </c>
      <c r="O882" s="300" t="s">
        <v>762</v>
      </c>
      <c r="P882" s="300">
        <v>792</v>
      </c>
      <c r="Q882" s="300" t="s">
        <v>927</v>
      </c>
      <c r="R882" s="300" t="s">
        <v>928</v>
      </c>
      <c r="S882" s="300">
        <v>0</v>
      </c>
      <c r="T882" s="300" t="s">
        <v>763</v>
      </c>
      <c r="U882" s="300" t="s">
        <v>764</v>
      </c>
      <c r="V882" s="300" t="s">
        <v>1123</v>
      </c>
      <c r="W882" s="300" t="s">
        <v>766</v>
      </c>
      <c r="X882" s="300" t="b">
        <v>1</v>
      </c>
      <c r="Y882" s="300">
        <v>3105</v>
      </c>
      <c r="Z882" s="300" t="s">
        <v>853</v>
      </c>
      <c r="AA882" s="300" t="s">
        <v>854</v>
      </c>
      <c r="AB882" s="300" t="s">
        <v>84</v>
      </c>
      <c r="AC882" s="300" t="s">
        <v>84</v>
      </c>
      <c r="AD882" s="300">
        <v>4</v>
      </c>
      <c r="AE882" s="300" t="b">
        <v>0</v>
      </c>
      <c r="AF882" s="300" t="s">
        <v>768</v>
      </c>
      <c r="AG882" s="300" t="s">
        <v>769</v>
      </c>
      <c r="AH882" s="300">
        <v>0</v>
      </c>
      <c r="AI882" s="300">
        <v>0</v>
      </c>
      <c r="AJ882" s="300" t="s">
        <v>770</v>
      </c>
      <c r="AK882" s="300">
        <v>8</v>
      </c>
      <c r="AL882" s="300" t="s">
        <v>814</v>
      </c>
      <c r="AM882" s="300">
        <v>96000</v>
      </c>
      <c r="AN882" s="300" t="b">
        <v>0</v>
      </c>
      <c r="AO882" s="300">
        <v>8</v>
      </c>
      <c r="AP882" s="300" t="s">
        <v>814</v>
      </c>
      <c r="AQ882" s="300">
        <v>96000</v>
      </c>
      <c r="AR882" s="300" t="b">
        <v>0</v>
      </c>
      <c r="AS882" s="300">
        <v>96000</v>
      </c>
      <c r="AT882" s="300" t="b">
        <v>0</v>
      </c>
      <c r="AU882" s="300">
        <v>0</v>
      </c>
      <c r="AV882" s="300" t="b">
        <v>0</v>
      </c>
      <c r="AW882" s="300" t="s">
        <v>1333</v>
      </c>
      <c r="AX882" s="300">
        <v>0</v>
      </c>
      <c r="AY882" s="300" t="s">
        <v>1333</v>
      </c>
      <c r="AZ882" s="300">
        <v>0</v>
      </c>
      <c r="BA882" s="300" t="b">
        <v>0</v>
      </c>
      <c r="BB882" s="300" t="b">
        <v>1</v>
      </c>
      <c r="BC882"/>
      <c r="BD882"/>
      <c r="BE882"/>
      <c r="BF882"/>
      <c r="BG882"/>
      <c r="BH882"/>
      <c r="BI882"/>
      <c r="BJ882"/>
      <c r="BK882"/>
      <c r="BL882"/>
      <c r="BM882"/>
      <c r="BN882"/>
      <c r="BO882"/>
      <c r="BP882"/>
      <c r="BQ882"/>
    </row>
    <row r="883" spans="5:69" ht="16.5" hidden="1" x14ac:dyDescent="0.3">
      <c r="E883" s="300" t="s">
        <v>760</v>
      </c>
      <c r="F883" s="300" t="s">
        <v>651</v>
      </c>
      <c r="G883" s="300">
        <v>20190101</v>
      </c>
      <c r="H883" s="300">
        <v>2019</v>
      </c>
      <c r="I883" s="300">
        <v>52</v>
      </c>
      <c r="J883" s="300">
        <v>2019</v>
      </c>
      <c r="K883" s="300">
        <v>180</v>
      </c>
      <c r="L883" s="300" t="s">
        <v>872</v>
      </c>
      <c r="M883" s="300" t="s">
        <v>486</v>
      </c>
      <c r="N883" s="300" t="s">
        <v>660</v>
      </c>
      <c r="O883" s="300" t="s">
        <v>762</v>
      </c>
      <c r="P883" s="300">
        <v>800</v>
      </c>
      <c r="Q883" s="300" t="s">
        <v>930</v>
      </c>
      <c r="R883" s="300" t="s">
        <v>452</v>
      </c>
      <c r="S883" s="300">
        <v>0</v>
      </c>
      <c r="T883" s="300" t="s">
        <v>763</v>
      </c>
      <c r="U883" s="300" t="s">
        <v>764</v>
      </c>
      <c r="V883" s="300" t="s">
        <v>1123</v>
      </c>
      <c r="W883" s="300" t="s">
        <v>766</v>
      </c>
      <c r="X883" s="300" t="b">
        <v>1</v>
      </c>
      <c r="Y883" s="300">
        <v>3105</v>
      </c>
      <c r="Z883" s="300" t="s">
        <v>853</v>
      </c>
      <c r="AA883" s="300" t="s">
        <v>854</v>
      </c>
      <c r="AB883" s="300" t="s">
        <v>84</v>
      </c>
      <c r="AC883" s="300" t="s">
        <v>84</v>
      </c>
      <c r="AD883" s="300">
        <v>4</v>
      </c>
      <c r="AE883" s="300" t="b">
        <v>0</v>
      </c>
      <c r="AF883" s="300" t="s">
        <v>768</v>
      </c>
      <c r="AG883" s="300" t="s">
        <v>769</v>
      </c>
      <c r="AH883" s="300">
        <v>0</v>
      </c>
      <c r="AI883" s="300">
        <v>0</v>
      </c>
      <c r="AJ883" s="300" t="s">
        <v>770</v>
      </c>
      <c r="AK883" s="300">
        <v>8</v>
      </c>
      <c r="AL883" s="300" t="s">
        <v>814</v>
      </c>
      <c r="AM883" s="300">
        <v>50000</v>
      </c>
      <c r="AN883" s="300" t="b">
        <v>0</v>
      </c>
      <c r="AO883" s="300">
        <v>8</v>
      </c>
      <c r="AP883" s="300" t="s">
        <v>814</v>
      </c>
      <c r="AQ883" s="300">
        <v>50000</v>
      </c>
      <c r="AR883" s="300" t="b">
        <v>0</v>
      </c>
      <c r="AS883" s="300">
        <v>50000</v>
      </c>
      <c r="AT883" s="300" t="b">
        <v>0</v>
      </c>
      <c r="AU883" s="300">
        <v>0</v>
      </c>
      <c r="AV883" s="300" t="b">
        <v>0</v>
      </c>
      <c r="AW883" s="300" t="s">
        <v>1495</v>
      </c>
      <c r="AX883" s="300">
        <v>0</v>
      </c>
      <c r="AY883" s="300" t="s">
        <v>1495</v>
      </c>
      <c r="AZ883" s="300">
        <v>0</v>
      </c>
      <c r="BA883" s="300" t="b">
        <v>0</v>
      </c>
      <c r="BB883" s="300" t="b">
        <v>1</v>
      </c>
      <c r="BC883"/>
      <c r="BD883"/>
      <c r="BE883"/>
      <c r="BF883"/>
      <c r="BG883"/>
      <c r="BH883"/>
      <c r="BI883"/>
      <c r="BJ883"/>
      <c r="BK883"/>
      <c r="BL883"/>
      <c r="BM883"/>
      <c r="BN883"/>
      <c r="BO883"/>
      <c r="BP883"/>
      <c r="BQ883"/>
    </row>
    <row r="884" spans="5:69" ht="16.5" hidden="1" x14ac:dyDescent="0.3">
      <c r="E884" s="300" t="s">
        <v>760</v>
      </c>
      <c r="F884" s="300" t="s">
        <v>651</v>
      </c>
      <c r="G884" s="300">
        <v>20190101</v>
      </c>
      <c r="H884" s="300">
        <v>2019</v>
      </c>
      <c r="I884" s="300">
        <v>52</v>
      </c>
      <c r="J884" s="300">
        <v>2019</v>
      </c>
      <c r="K884" s="300">
        <v>180</v>
      </c>
      <c r="L884" s="300" t="s">
        <v>872</v>
      </c>
      <c r="M884" s="300" t="s">
        <v>486</v>
      </c>
      <c r="N884" s="300" t="s">
        <v>660</v>
      </c>
      <c r="O884" s="300" t="s">
        <v>762</v>
      </c>
      <c r="P884" s="300">
        <v>842</v>
      </c>
      <c r="Q884" s="300" t="s">
        <v>809</v>
      </c>
      <c r="R884" s="300" t="s">
        <v>809</v>
      </c>
      <c r="S884" s="300">
        <v>0</v>
      </c>
      <c r="T884" s="300" t="s">
        <v>763</v>
      </c>
      <c r="U884" s="300" t="s">
        <v>764</v>
      </c>
      <c r="V884" s="300" t="s">
        <v>1123</v>
      </c>
      <c r="W884" s="300" t="s">
        <v>766</v>
      </c>
      <c r="X884" s="300" t="b">
        <v>1</v>
      </c>
      <c r="Y884" s="300">
        <v>3105</v>
      </c>
      <c r="Z884" s="300" t="s">
        <v>853</v>
      </c>
      <c r="AA884" s="300" t="s">
        <v>854</v>
      </c>
      <c r="AB884" s="300" t="s">
        <v>84</v>
      </c>
      <c r="AC884" s="300" t="s">
        <v>84</v>
      </c>
      <c r="AD884" s="300">
        <v>4</v>
      </c>
      <c r="AE884" s="300" t="b">
        <v>0</v>
      </c>
      <c r="AF884" s="300" t="s">
        <v>768</v>
      </c>
      <c r="AG884" s="300" t="s">
        <v>769</v>
      </c>
      <c r="AH884" s="300">
        <v>0</v>
      </c>
      <c r="AI884" s="300">
        <v>0</v>
      </c>
      <c r="AJ884" s="300" t="s">
        <v>770</v>
      </c>
      <c r="AK884" s="300">
        <v>8</v>
      </c>
      <c r="AL884" s="300" t="s">
        <v>814</v>
      </c>
      <c r="AM884" s="300">
        <v>1563</v>
      </c>
      <c r="AN884" s="300" t="b">
        <v>0</v>
      </c>
      <c r="AO884" s="300">
        <v>8</v>
      </c>
      <c r="AP884" s="300" t="s">
        <v>814</v>
      </c>
      <c r="AQ884" s="300">
        <v>1563</v>
      </c>
      <c r="AR884" s="300" t="b">
        <v>0</v>
      </c>
      <c r="AS884" s="300">
        <v>1563</v>
      </c>
      <c r="AT884" s="300" t="b">
        <v>0</v>
      </c>
      <c r="AU884" s="300">
        <v>0</v>
      </c>
      <c r="AV884" s="300" t="b">
        <v>0</v>
      </c>
      <c r="AW884" s="300" t="s">
        <v>1337</v>
      </c>
      <c r="AX884" s="300">
        <v>0</v>
      </c>
      <c r="AY884" s="300" t="s">
        <v>1337</v>
      </c>
      <c r="AZ884" s="300">
        <v>0</v>
      </c>
      <c r="BA884" s="300" t="b">
        <v>0</v>
      </c>
      <c r="BB884" s="300" t="b">
        <v>1</v>
      </c>
      <c r="BC884"/>
      <c r="BD884"/>
      <c r="BE884"/>
      <c r="BF884"/>
      <c r="BG884"/>
      <c r="BH884"/>
      <c r="BI884"/>
      <c r="BJ884"/>
      <c r="BK884"/>
      <c r="BL884"/>
      <c r="BM884"/>
      <c r="BN884"/>
      <c r="BO884"/>
      <c r="BP884"/>
      <c r="BQ884"/>
    </row>
    <row r="885" spans="5:69" ht="16.5" hidden="1" x14ac:dyDescent="0.3">
      <c r="E885" s="300" t="s">
        <v>760</v>
      </c>
      <c r="F885" s="300" t="s">
        <v>651</v>
      </c>
      <c r="G885" s="300">
        <v>20190101</v>
      </c>
      <c r="H885" s="300">
        <v>2019</v>
      </c>
      <c r="I885" s="300">
        <v>52</v>
      </c>
      <c r="J885" s="300">
        <v>2019</v>
      </c>
      <c r="K885" s="300">
        <v>180</v>
      </c>
      <c r="L885" s="300" t="s">
        <v>872</v>
      </c>
      <c r="M885" s="300" t="s">
        <v>486</v>
      </c>
      <c r="N885" s="300" t="s">
        <v>660</v>
      </c>
      <c r="O885" s="300" t="s">
        <v>762</v>
      </c>
      <c r="P885" s="300">
        <v>894</v>
      </c>
      <c r="Q885" s="300" t="s">
        <v>943</v>
      </c>
      <c r="R885" s="300" t="s">
        <v>431</v>
      </c>
      <c r="S885" s="300">
        <v>0</v>
      </c>
      <c r="T885" s="300" t="s">
        <v>763</v>
      </c>
      <c r="U885" s="300" t="s">
        <v>764</v>
      </c>
      <c r="V885" s="300" t="s">
        <v>1123</v>
      </c>
      <c r="W885" s="300" t="s">
        <v>766</v>
      </c>
      <c r="X885" s="300" t="b">
        <v>1</v>
      </c>
      <c r="Y885" s="300">
        <v>3105</v>
      </c>
      <c r="Z885" s="300" t="s">
        <v>853</v>
      </c>
      <c r="AA885" s="300" t="s">
        <v>854</v>
      </c>
      <c r="AB885" s="300" t="s">
        <v>84</v>
      </c>
      <c r="AC885" s="300" t="s">
        <v>84</v>
      </c>
      <c r="AD885" s="300">
        <v>4</v>
      </c>
      <c r="AE885" s="300" t="b">
        <v>0</v>
      </c>
      <c r="AF885" s="300" t="s">
        <v>768</v>
      </c>
      <c r="AG885" s="300" t="s">
        <v>769</v>
      </c>
      <c r="AH885" s="300">
        <v>0</v>
      </c>
      <c r="AI885" s="300">
        <v>0</v>
      </c>
      <c r="AJ885" s="300" t="s">
        <v>770</v>
      </c>
      <c r="AK885" s="300">
        <v>8</v>
      </c>
      <c r="AL885" s="300" t="s">
        <v>814</v>
      </c>
      <c r="AM885" s="300">
        <v>656500</v>
      </c>
      <c r="AN885" s="300" t="b">
        <v>0</v>
      </c>
      <c r="AO885" s="300">
        <v>8</v>
      </c>
      <c r="AP885" s="300" t="s">
        <v>814</v>
      </c>
      <c r="AQ885" s="300">
        <v>656500</v>
      </c>
      <c r="AR885" s="300" t="b">
        <v>0</v>
      </c>
      <c r="AS885" s="300">
        <v>656500</v>
      </c>
      <c r="AT885" s="300" t="b">
        <v>0</v>
      </c>
      <c r="AU885" s="300">
        <v>0</v>
      </c>
      <c r="AV885" s="300" t="b">
        <v>0</v>
      </c>
      <c r="AW885" s="300" t="s">
        <v>1496</v>
      </c>
      <c r="AX885" s="300">
        <v>0</v>
      </c>
      <c r="AY885" s="300" t="s">
        <v>1496</v>
      </c>
      <c r="AZ885" s="300">
        <v>0</v>
      </c>
      <c r="BA885" s="300" t="b">
        <v>0</v>
      </c>
      <c r="BB885" s="300" t="b">
        <v>1</v>
      </c>
      <c r="BC885"/>
      <c r="BD885"/>
      <c r="BE885"/>
      <c r="BF885"/>
      <c r="BG885"/>
      <c r="BH885"/>
      <c r="BI885"/>
      <c r="BJ885"/>
      <c r="BK885"/>
      <c r="BL885"/>
      <c r="BM885"/>
      <c r="BN885"/>
      <c r="BO885"/>
      <c r="BP885"/>
      <c r="BQ885"/>
    </row>
    <row r="886" spans="5:69" ht="16.5" hidden="1" x14ac:dyDescent="0.3">
      <c r="E886" s="300" t="s">
        <v>760</v>
      </c>
      <c r="F886" s="300" t="s">
        <v>651</v>
      </c>
      <c r="G886" s="300">
        <v>20190101</v>
      </c>
      <c r="H886" s="300">
        <v>2019</v>
      </c>
      <c r="I886" s="300">
        <v>52</v>
      </c>
      <c r="J886" s="300">
        <v>2019</v>
      </c>
      <c r="K886" s="300">
        <v>562</v>
      </c>
      <c r="L886" s="300" t="s">
        <v>761</v>
      </c>
      <c r="M886" s="300" t="s">
        <v>451</v>
      </c>
      <c r="N886" s="300" t="s">
        <v>660</v>
      </c>
      <c r="O886" s="300" t="s">
        <v>762</v>
      </c>
      <c r="P886" s="300">
        <v>0</v>
      </c>
      <c r="Q886" s="300" t="s">
        <v>763</v>
      </c>
      <c r="R886" s="300" t="s">
        <v>764</v>
      </c>
      <c r="S886" s="300">
        <v>0</v>
      </c>
      <c r="T886" s="300" t="s">
        <v>763</v>
      </c>
      <c r="U886" s="300" t="s">
        <v>764</v>
      </c>
      <c r="V886" s="300" t="s">
        <v>873</v>
      </c>
      <c r="W886" s="300" t="s">
        <v>766</v>
      </c>
      <c r="X886" s="300" t="b">
        <v>1</v>
      </c>
      <c r="Y886" s="300">
        <v>3105</v>
      </c>
      <c r="Z886" s="300" t="s">
        <v>853</v>
      </c>
      <c r="AA886" s="300" t="s">
        <v>854</v>
      </c>
      <c r="AB886" s="300" t="s">
        <v>84</v>
      </c>
      <c r="AC886" s="300" t="s">
        <v>84</v>
      </c>
      <c r="AD886" s="300">
        <v>4</v>
      </c>
      <c r="AE886" s="300" t="b">
        <v>0</v>
      </c>
      <c r="AF886" s="300" t="s">
        <v>768</v>
      </c>
      <c r="AG886" s="300" t="s">
        <v>769</v>
      </c>
      <c r="AH886" s="300">
        <v>0</v>
      </c>
      <c r="AI886" s="300">
        <v>0</v>
      </c>
      <c r="AJ886" s="300" t="s">
        <v>770</v>
      </c>
      <c r="AK886" s="300">
        <v>8</v>
      </c>
      <c r="AL886" s="300" t="s">
        <v>814</v>
      </c>
      <c r="AM886" s="300" t="s">
        <v>1497</v>
      </c>
      <c r="AN886" s="300" t="b">
        <v>1</v>
      </c>
      <c r="AO886" s="300">
        <v>-1</v>
      </c>
      <c r="AP886" s="300" t="s">
        <v>771</v>
      </c>
      <c r="AQ886" s="300">
        <v>0</v>
      </c>
      <c r="AR886" s="300" t="b">
        <v>0</v>
      </c>
      <c r="AS886" s="300" t="s">
        <v>1497</v>
      </c>
      <c r="AT886" s="300" t="b">
        <v>1</v>
      </c>
      <c r="AU886" s="300">
        <v>0</v>
      </c>
      <c r="AV886" s="300" t="b">
        <v>0</v>
      </c>
      <c r="AW886" s="300" t="s">
        <v>1498</v>
      </c>
      <c r="AX886" s="300">
        <v>0</v>
      </c>
      <c r="AY886" s="300" t="s">
        <v>1498</v>
      </c>
      <c r="AZ886" s="300">
        <v>6</v>
      </c>
      <c r="BA886" s="300" t="b">
        <v>0</v>
      </c>
      <c r="BB886" s="300" t="b">
        <v>1</v>
      </c>
      <c r="BC886"/>
      <c r="BD886"/>
      <c r="BE886"/>
      <c r="BF886"/>
      <c r="BG886"/>
      <c r="BH886"/>
      <c r="BI886"/>
      <c r="BJ886"/>
      <c r="BK886"/>
      <c r="BL886"/>
      <c r="BM886"/>
      <c r="BN886"/>
      <c r="BO886"/>
      <c r="BP886"/>
      <c r="BQ886"/>
    </row>
    <row r="887" spans="5:69" ht="16.5" hidden="1" x14ac:dyDescent="0.3">
      <c r="E887" s="300" t="s">
        <v>760</v>
      </c>
      <c r="F887" s="300" t="s">
        <v>651</v>
      </c>
      <c r="G887" s="300">
        <v>20190101</v>
      </c>
      <c r="H887" s="300">
        <v>2019</v>
      </c>
      <c r="I887" s="300">
        <v>52</v>
      </c>
      <c r="J887" s="300">
        <v>2019</v>
      </c>
      <c r="K887" s="300">
        <v>562</v>
      </c>
      <c r="L887" s="300" t="s">
        <v>761</v>
      </c>
      <c r="M887" s="300" t="s">
        <v>451</v>
      </c>
      <c r="N887" s="300" t="s">
        <v>660</v>
      </c>
      <c r="O887" s="300" t="s">
        <v>762</v>
      </c>
      <c r="P887" s="300">
        <v>156</v>
      </c>
      <c r="Q887" s="300" t="s">
        <v>773</v>
      </c>
      <c r="R887" s="300" t="s">
        <v>774</v>
      </c>
      <c r="S887" s="300">
        <v>0</v>
      </c>
      <c r="T887" s="300" t="s">
        <v>763</v>
      </c>
      <c r="U887" s="300" t="s">
        <v>764</v>
      </c>
      <c r="V887" s="300" t="s">
        <v>873</v>
      </c>
      <c r="W887" s="300" t="s">
        <v>766</v>
      </c>
      <c r="X887" s="300" t="b">
        <v>1</v>
      </c>
      <c r="Y887" s="300">
        <v>3105</v>
      </c>
      <c r="Z887" s="300" t="s">
        <v>853</v>
      </c>
      <c r="AA887" s="300" t="s">
        <v>854</v>
      </c>
      <c r="AB887" s="300" t="s">
        <v>84</v>
      </c>
      <c r="AC887" s="300" t="s">
        <v>84</v>
      </c>
      <c r="AD887" s="300">
        <v>4</v>
      </c>
      <c r="AE887" s="300" t="b">
        <v>0</v>
      </c>
      <c r="AF887" s="300" t="s">
        <v>768</v>
      </c>
      <c r="AG887" s="300" t="s">
        <v>769</v>
      </c>
      <c r="AH887" s="300">
        <v>0</v>
      </c>
      <c r="AI887" s="300">
        <v>0</v>
      </c>
      <c r="AJ887" s="300" t="s">
        <v>770</v>
      </c>
      <c r="AK887" s="300">
        <v>8</v>
      </c>
      <c r="AL887" s="300" t="s">
        <v>814</v>
      </c>
      <c r="AM887" s="300" t="s">
        <v>1499</v>
      </c>
      <c r="AN887" s="300" t="b">
        <v>1</v>
      </c>
      <c r="AO887" s="300">
        <v>-1</v>
      </c>
      <c r="AP887" s="300" t="s">
        <v>771</v>
      </c>
      <c r="AQ887" s="300">
        <v>0</v>
      </c>
      <c r="AR887" s="300" t="b">
        <v>0</v>
      </c>
      <c r="AS887" s="300" t="s">
        <v>1499</v>
      </c>
      <c r="AT887" s="300" t="b">
        <v>1</v>
      </c>
      <c r="AU887" s="300">
        <v>0</v>
      </c>
      <c r="AV887" s="300" t="b">
        <v>0</v>
      </c>
      <c r="AW887" s="300" t="s">
        <v>1500</v>
      </c>
      <c r="AX887" s="300">
        <v>0</v>
      </c>
      <c r="AY887" s="300" t="s">
        <v>1500</v>
      </c>
      <c r="AZ887" s="300">
        <v>6</v>
      </c>
      <c r="BA887" s="300" t="b">
        <v>0</v>
      </c>
      <c r="BB887" s="300" t="b">
        <v>1</v>
      </c>
      <c r="BC887"/>
      <c r="BD887"/>
      <c r="BE887"/>
      <c r="BF887"/>
      <c r="BG887"/>
      <c r="BH887"/>
      <c r="BI887"/>
      <c r="BJ887"/>
      <c r="BK887"/>
      <c r="BL887"/>
      <c r="BM887"/>
      <c r="BN887"/>
      <c r="BO887"/>
      <c r="BP887"/>
      <c r="BQ887"/>
    </row>
    <row r="888" spans="5:69" ht="16.5" hidden="1" x14ac:dyDescent="0.3">
      <c r="E888" s="300" t="s">
        <v>760</v>
      </c>
      <c r="F888" s="300" t="s">
        <v>651</v>
      </c>
      <c r="G888" s="300">
        <v>20190101</v>
      </c>
      <c r="H888" s="300">
        <v>2019</v>
      </c>
      <c r="I888" s="300">
        <v>52</v>
      </c>
      <c r="J888" s="300">
        <v>2019</v>
      </c>
      <c r="K888" s="300">
        <v>562</v>
      </c>
      <c r="L888" s="300" t="s">
        <v>761</v>
      </c>
      <c r="M888" s="300" t="s">
        <v>451</v>
      </c>
      <c r="N888" s="300" t="s">
        <v>660</v>
      </c>
      <c r="O888" s="300" t="s">
        <v>762</v>
      </c>
      <c r="P888" s="300">
        <v>251</v>
      </c>
      <c r="Q888" s="300" t="s">
        <v>778</v>
      </c>
      <c r="R888" s="300" t="s">
        <v>779</v>
      </c>
      <c r="S888" s="300">
        <v>0</v>
      </c>
      <c r="T888" s="300" t="s">
        <v>763</v>
      </c>
      <c r="U888" s="300" t="s">
        <v>764</v>
      </c>
      <c r="V888" s="300" t="s">
        <v>873</v>
      </c>
      <c r="W888" s="300" t="s">
        <v>766</v>
      </c>
      <c r="X888" s="300" t="b">
        <v>1</v>
      </c>
      <c r="Y888" s="300">
        <v>3105</v>
      </c>
      <c r="Z888" s="300" t="s">
        <v>853</v>
      </c>
      <c r="AA888" s="300" t="s">
        <v>854</v>
      </c>
      <c r="AB888" s="300" t="s">
        <v>84</v>
      </c>
      <c r="AC888" s="300" t="s">
        <v>84</v>
      </c>
      <c r="AD888" s="300">
        <v>4</v>
      </c>
      <c r="AE888" s="300" t="b">
        <v>0</v>
      </c>
      <c r="AF888" s="300" t="s">
        <v>768</v>
      </c>
      <c r="AG888" s="300" t="s">
        <v>769</v>
      </c>
      <c r="AH888" s="300">
        <v>0</v>
      </c>
      <c r="AI888" s="300">
        <v>0</v>
      </c>
      <c r="AJ888" s="300" t="s">
        <v>770</v>
      </c>
      <c r="AK888" s="300">
        <v>8</v>
      </c>
      <c r="AL888" s="300" t="s">
        <v>814</v>
      </c>
      <c r="AM888" s="300" t="s">
        <v>1501</v>
      </c>
      <c r="AN888" s="300" t="b">
        <v>1</v>
      </c>
      <c r="AO888" s="300">
        <v>-1</v>
      </c>
      <c r="AP888" s="300" t="s">
        <v>771</v>
      </c>
      <c r="AQ888" s="300">
        <v>0</v>
      </c>
      <c r="AR888" s="300" t="b">
        <v>0</v>
      </c>
      <c r="AS888" s="300" t="s">
        <v>1501</v>
      </c>
      <c r="AT888" s="300" t="b">
        <v>1</v>
      </c>
      <c r="AU888" s="300">
        <v>0</v>
      </c>
      <c r="AV888" s="300" t="b">
        <v>0</v>
      </c>
      <c r="AW888" s="300" t="s">
        <v>1502</v>
      </c>
      <c r="AX888" s="300">
        <v>0</v>
      </c>
      <c r="AY888" s="300" t="s">
        <v>1502</v>
      </c>
      <c r="AZ888" s="300">
        <v>6</v>
      </c>
      <c r="BA888" s="300" t="b">
        <v>0</v>
      </c>
      <c r="BB888" s="300" t="b">
        <v>1</v>
      </c>
      <c r="BC888"/>
      <c r="BD888"/>
      <c r="BE888"/>
      <c r="BF888"/>
      <c r="BG888"/>
      <c r="BH888"/>
      <c r="BI888"/>
      <c r="BJ888"/>
      <c r="BK888"/>
      <c r="BL888"/>
      <c r="BM888"/>
      <c r="BN888"/>
      <c r="BO888"/>
      <c r="BP888"/>
      <c r="BQ888"/>
    </row>
    <row r="889" spans="5:69" ht="16.5" hidden="1" x14ac:dyDescent="0.3">
      <c r="E889" s="300" t="s">
        <v>760</v>
      </c>
      <c r="F889" s="300" t="s">
        <v>651</v>
      </c>
      <c r="G889" s="300">
        <v>20190101</v>
      </c>
      <c r="H889" s="300">
        <v>2019</v>
      </c>
      <c r="I889" s="300">
        <v>52</v>
      </c>
      <c r="J889" s="300">
        <v>2019</v>
      </c>
      <c r="K889" s="300">
        <v>562</v>
      </c>
      <c r="L889" s="300" t="s">
        <v>761</v>
      </c>
      <c r="M889" s="300" t="s">
        <v>451</v>
      </c>
      <c r="N889" s="300" t="s">
        <v>660</v>
      </c>
      <c r="O889" s="300" t="s">
        <v>762</v>
      </c>
      <c r="P889" s="300">
        <v>266</v>
      </c>
      <c r="Q889" s="300" t="s">
        <v>949</v>
      </c>
      <c r="R889" s="300" t="s">
        <v>453</v>
      </c>
      <c r="S889" s="300">
        <v>0</v>
      </c>
      <c r="T889" s="300" t="s">
        <v>763</v>
      </c>
      <c r="U889" s="300" t="s">
        <v>764</v>
      </c>
      <c r="V889" s="300" t="s">
        <v>873</v>
      </c>
      <c r="W889" s="300" t="s">
        <v>766</v>
      </c>
      <c r="X889" s="300" t="b">
        <v>1</v>
      </c>
      <c r="Y889" s="300">
        <v>3105</v>
      </c>
      <c r="Z889" s="300" t="s">
        <v>853</v>
      </c>
      <c r="AA889" s="300" t="s">
        <v>854</v>
      </c>
      <c r="AB889" s="300" t="s">
        <v>84</v>
      </c>
      <c r="AC889" s="300" t="s">
        <v>84</v>
      </c>
      <c r="AD889" s="300">
        <v>4</v>
      </c>
      <c r="AE889" s="300" t="b">
        <v>0</v>
      </c>
      <c r="AF889" s="300" t="s">
        <v>768</v>
      </c>
      <c r="AG889" s="300" t="s">
        <v>769</v>
      </c>
      <c r="AH889" s="300">
        <v>0</v>
      </c>
      <c r="AI889" s="300">
        <v>0</v>
      </c>
      <c r="AJ889" s="300" t="s">
        <v>770</v>
      </c>
      <c r="AK889" s="300">
        <v>8</v>
      </c>
      <c r="AL889" s="300" t="s">
        <v>814</v>
      </c>
      <c r="AM889" s="300" t="s">
        <v>1503</v>
      </c>
      <c r="AN889" s="300" t="b">
        <v>1</v>
      </c>
      <c r="AO889" s="300">
        <v>-1</v>
      </c>
      <c r="AP889" s="300" t="s">
        <v>771</v>
      </c>
      <c r="AQ889" s="300">
        <v>0</v>
      </c>
      <c r="AR889" s="300" t="b">
        <v>0</v>
      </c>
      <c r="AS889" s="300" t="s">
        <v>1503</v>
      </c>
      <c r="AT889" s="300" t="b">
        <v>1</v>
      </c>
      <c r="AU889" s="300">
        <v>0</v>
      </c>
      <c r="AV889" s="300" t="b">
        <v>0</v>
      </c>
      <c r="AW889" s="300" t="s">
        <v>1346</v>
      </c>
      <c r="AX889" s="300">
        <v>0</v>
      </c>
      <c r="AY889" s="300" t="s">
        <v>1346</v>
      </c>
      <c r="AZ889" s="300">
        <v>6</v>
      </c>
      <c r="BA889" s="300" t="b">
        <v>0</v>
      </c>
      <c r="BB889" s="300" t="b">
        <v>1</v>
      </c>
      <c r="BC889"/>
      <c r="BD889"/>
      <c r="BE889"/>
      <c r="BF889"/>
      <c r="BG889"/>
      <c r="BH889"/>
      <c r="BI889"/>
      <c r="BJ889"/>
      <c r="BK889"/>
      <c r="BL889"/>
      <c r="BM889"/>
      <c r="BN889"/>
      <c r="BO889"/>
      <c r="BP889"/>
      <c r="BQ889"/>
    </row>
    <row r="890" spans="5:69" ht="16.5" hidden="1" x14ac:dyDescent="0.3">
      <c r="E890" s="300" t="s">
        <v>760</v>
      </c>
      <c r="F890" s="300" t="s">
        <v>651</v>
      </c>
      <c r="G890" s="300">
        <v>20190101</v>
      </c>
      <c r="H890" s="300">
        <v>2019</v>
      </c>
      <c r="I890" s="300">
        <v>52</v>
      </c>
      <c r="J890" s="300">
        <v>2019</v>
      </c>
      <c r="K890" s="300">
        <v>562</v>
      </c>
      <c r="L890" s="300" t="s">
        <v>761</v>
      </c>
      <c r="M890" s="300" t="s">
        <v>451</v>
      </c>
      <c r="N890" s="300" t="s">
        <v>660</v>
      </c>
      <c r="O890" s="300" t="s">
        <v>762</v>
      </c>
      <c r="P890" s="300">
        <v>384</v>
      </c>
      <c r="Q890" s="300" t="s">
        <v>786</v>
      </c>
      <c r="R890" s="300" t="s">
        <v>559</v>
      </c>
      <c r="S890" s="300">
        <v>0</v>
      </c>
      <c r="T890" s="300" t="s">
        <v>763</v>
      </c>
      <c r="U890" s="300" t="s">
        <v>764</v>
      </c>
      <c r="V890" s="300" t="s">
        <v>873</v>
      </c>
      <c r="W890" s="300" t="s">
        <v>766</v>
      </c>
      <c r="X890" s="300" t="b">
        <v>1</v>
      </c>
      <c r="Y890" s="300">
        <v>3105</v>
      </c>
      <c r="Z890" s="300" t="s">
        <v>853</v>
      </c>
      <c r="AA890" s="300" t="s">
        <v>854</v>
      </c>
      <c r="AB890" s="300" t="s">
        <v>84</v>
      </c>
      <c r="AC890" s="300" t="s">
        <v>84</v>
      </c>
      <c r="AD890" s="300">
        <v>4</v>
      </c>
      <c r="AE890" s="300" t="b">
        <v>0</v>
      </c>
      <c r="AF890" s="300" t="s">
        <v>768</v>
      </c>
      <c r="AG890" s="300" t="s">
        <v>769</v>
      </c>
      <c r="AH890" s="300">
        <v>0</v>
      </c>
      <c r="AI890" s="300">
        <v>0</v>
      </c>
      <c r="AJ890" s="300" t="s">
        <v>770</v>
      </c>
      <c r="AK890" s="300">
        <v>8</v>
      </c>
      <c r="AL890" s="300" t="s">
        <v>814</v>
      </c>
      <c r="AM890" s="300" t="s">
        <v>1504</v>
      </c>
      <c r="AN890" s="300" t="b">
        <v>1</v>
      </c>
      <c r="AO890" s="300">
        <v>-1</v>
      </c>
      <c r="AP890" s="300" t="s">
        <v>771</v>
      </c>
      <c r="AQ890" s="300">
        <v>0</v>
      </c>
      <c r="AR890" s="300" t="b">
        <v>0</v>
      </c>
      <c r="AS890" s="300" t="s">
        <v>1504</v>
      </c>
      <c r="AT890" s="300" t="b">
        <v>1</v>
      </c>
      <c r="AU890" s="300">
        <v>0</v>
      </c>
      <c r="AV890" s="300" t="b">
        <v>0</v>
      </c>
      <c r="AW890" s="300" t="s">
        <v>1505</v>
      </c>
      <c r="AX890" s="300">
        <v>0</v>
      </c>
      <c r="AY890" s="300" t="s">
        <v>1505</v>
      </c>
      <c r="AZ890" s="300">
        <v>6</v>
      </c>
      <c r="BA890" s="300" t="b">
        <v>0</v>
      </c>
      <c r="BB890" s="300" t="b">
        <v>1</v>
      </c>
      <c r="BC890"/>
      <c r="BD890"/>
      <c r="BE890"/>
      <c r="BF890"/>
      <c r="BG890"/>
      <c r="BH890"/>
      <c r="BI890"/>
      <c r="BJ890"/>
      <c r="BK890"/>
      <c r="BL890"/>
      <c r="BM890"/>
      <c r="BN890"/>
      <c r="BO890"/>
      <c r="BP890"/>
      <c r="BQ890"/>
    </row>
    <row r="891" spans="5:69" ht="16.5" hidden="1" x14ac:dyDescent="0.3">
      <c r="E891" s="300" t="s">
        <v>760</v>
      </c>
      <c r="F891" s="300" t="s">
        <v>651</v>
      </c>
      <c r="G891" s="300">
        <v>20190101</v>
      </c>
      <c r="H891" s="300">
        <v>2019</v>
      </c>
      <c r="I891" s="300">
        <v>52</v>
      </c>
      <c r="J891" s="300">
        <v>2019</v>
      </c>
      <c r="K891" s="300">
        <v>562</v>
      </c>
      <c r="L891" s="300" t="s">
        <v>761</v>
      </c>
      <c r="M891" s="300" t="s">
        <v>451</v>
      </c>
      <c r="N891" s="300" t="s">
        <v>660</v>
      </c>
      <c r="O891" s="300" t="s">
        <v>762</v>
      </c>
      <c r="P891" s="300">
        <v>504</v>
      </c>
      <c r="Q891" s="300" t="s">
        <v>959</v>
      </c>
      <c r="R891" s="300" t="s">
        <v>426</v>
      </c>
      <c r="S891" s="300">
        <v>0</v>
      </c>
      <c r="T891" s="300" t="s">
        <v>763</v>
      </c>
      <c r="U891" s="300" t="s">
        <v>764</v>
      </c>
      <c r="V891" s="300" t="s">
        <v>873</v>
      </c>
      <c r="W891" s="300" t="s">
        <v>766</v>
      </c>
      <c r="X891" s="300" t="b">
        <v>1</v>
      </c>
      <c r="Y891" s="300">
        <v>3105</v>
      </c>
      <c r="Z891" s="300" t="s">
        <v>853</v>
      </c>
      <c r="AA891" s="300" t="s">
        <v>854</v>
      </c>
      <c r="AB891" s="300" t="s">
        <v>84</v>
      </c>
      <c r="AC891" s="300" t="s">
        <v>84</v>
      </c>
      <c r="AD891" s="300">
        <v>4</v>
      </c>
      <c r="AE891" s="300" t="b">
        <v>0</v>
      </c>
      <c r="AF891" s="300" t="s">
        <v>768</v>
      </c>
      <c r="AG891" s="300" t="s">
        <v>769</v>
      </c>
      <c r="AH891" s="300">
        <v>0</v>
      </c>
      <c r="AI891" s="300">
        <v>0</v>
      </c>
      <c r="AJ891" s="300" t="s">
        <v>770</v>
      </c>
      <c r="AK891" s="300">
        <v>8</v>
      </c>
      <c r="AL891" s="300" t="s">
        <v>814</v>
      </c>
      <c r="AM891" s="300" t="s">
        <v>1506</v>
      </c>
      <c r="AN891" s="300" t="b">
        <v>1</v>
      </c>
      <c r="AO891" s="300">
        <v>-1</v>
      </c>
      <c r="AP891" s="300" t="s">
        <v>771</v>
      </c>
      <c r="AQ891" s="300">
        <v>0</v>
      </c>
      <c r="AR891" s="300" t="b">
        <v>0</v>
      </c>
      <c r="AS891" s="300" t="s">
        <v>1506</v>
      </c>
      <c r="AT891" s="300" t="b">
        <v>1</v>
      </c>
      <c r="AU891" s="300">
        <v>0</v>
      </c>
      <c r="AV891" s="300" t="b">
        <v>0</v>
      </c>
      <c r="AW891" s="300" t="s">
        <v>1349</v>
      </c>
      <c r="AX891" s="300">
        <v>0</v>
      </c>
      <c r="AY891" s="300" t="s">
        <v>1349</v>
      </c>
      <c r="AZ891" s="300">
        <v>6</v>
      </c>
      <c r="BA891" s="300" t="b">
        <v>0</v>
      </c>
      <c r="BB891" s="300" t="b">
        <v>1</v>
      </c>
      <c r="BC891"/>
      <c r="BD891"/>
      <c r="BE891"/>
      <c r="BF891"/>
      <c r="BG891"/>
      <c r="BH891"/>
      <c r="BI891"/>
      <c r="BJ891"/>
      <c r="BK891"/>
      <c r="BL891"/>
      <c r="BM891"/>
      <c r="BN891"/>
      <c r="BO891"/>
      <c r="BP891"/>
      <c r="BQ891"/>
    </row>
    <row r="892" spans="5:69" ht="16.5" hidden="1" x14ac:dyDescent="0.3">
      <c r="E892" s="300" t="s">
        <v>760</v>
      </c>
      <c r="F892" s="300" t="s">
        <v>651</v>
      </c>
      <c r="G892" s="300">
        <v>20190101</v>
      </c>
      <c r="H892" s="300">
        <v>2019</v>
      </c>
      <c r="I892" s="300">
        <v>52</v>
      </c>
      <c r="J892" s="300">
        <v>2019</v>
      </c>
      <c r="K892" s="300">
        <v>562</v>
      </c>
      <c r="L892" s="300" t="s">
        <v>761</v>
      </c>
      <c r="M892" s="300" t="s">
        <v>451</v>
      </c>
      <c r="N892" s="300" t="s">
        <v>660</v>
      </c>
      <c r="O892" s="300" t="s">
        <v>762</v>
      </c>
      <c r="P892" s="300">
        <v>566</v>
      </c>
      <c r="Q892" s="300" t="s">
        <v>791</v>
      </c>
      <c r="R892" s="300" t="s">
        <v>434</v>
      </c>
      <c r="S892" s="300">
        <v>0</v>
      </c>
      <c r="T892" s="300" t="s">
        <v>763</v>
      </c>
      <c r="U892" s="300" t="s">
        <v>764</v>
      </c>
      <c r="V892" s="300" t="s">
        <v>873</v>
      </c>
      <c r="W892" s="300" t="s">
        <v>766</v>
      </c>
      <c r="X892" s="300" t="b">
        <v>1</v>
      </c>
      <c r="Y892" s="300">
        <v>3105</v>
      </c>
      <c r="Z892" s="300" t="s">
        <v>853</v>
      </c>
      <c r="AA892" s="300" t="s">
        <v>854</v>
      </c>
      <c r="AB892" s="300" t="s">
        <v>84</v>
      </c>
      <c r="AC892" s="300" t="s">
        <v>84</v>
      </c>
      <c r="AD892" s="300">
        <v>4</v>
      </c>
      <c r="AE892" s="300" t="b">
        <v>0</v>
      </c>
      <c r="AF892" s="300" t="s">
        <v>768</v>
      </c>
      <c r="AG892" s="300" t="s">
        <v>769</v>
      </c>
      <c r="AH892" s="300">
        <v>0</v>
      </c>
      <c r="AI892" s="300">
        <v>0</v>
      </c>
      <c r="AJ892" s="300" t="s">
        <v>770</v>
      </c>
      <c r="AK892" s="300">
        <v>8</v>
      </c>
      <c r="AL892" s="300" t="s">
        <v>814</v>
      </c>
      <c r="AM892" s="300" t="s">
        <v>1507</v>
      </c>
      <c r="AN892" s="300" t="b">
        <v>1</v>
      </c>
      <c r="AO892" s="300">
        <v>-1</v>
      </c>
      <c r="AP892" s="300" t="s">
        <v>771</v>
      </c>
      <c r="AQ892" s="300">
        <v>0</v>
      </c>
      <c r="AR892" s="300" t="b">
        <v>0</v>
      </c>
      <c r="AS892" s="300" t="s">
        <v>1507</v>
      </c>
      <c r="AT892" s="300" t="b">
        <v>1</v>
      </c>
      <c r="AU892" s="300">
        <v>0</v>
      </c>
      <c r="AV892" s="300" t="b">
        <v>0</v>
      </c>
      <c r="AW892" s="300" t="s">
        <v>1508</v>
      </c>
      <c r="AX892" s="300">
        <v>0</v>
      </c>
      <c r="AY892" s="300" t="s">
        <v>1508</v>
      </c>
      <c r="AZ892" s="300">
        <v>6</v>
      </c>
      <c r="BA892" s="300" t="b">
        <v>0</v>
      </c>
      <c r="BB892" s="300" t="b">
        <v>1</v>
      </c>
      <c r="BC892"/>
      <c r="BD892"/>
      <c r="BE892"/>
      <c r="BF892"/>
      <c r="BG892"/>
      <c r="BH892"/>
      <c r="BI892"/>
      <c r="BJ892"/>
      <c r="BK892"/>
      <c r="BL892"/>
      <c r="BM892"/>
      <c r="BN892"/>
      <c r="BO892"/>
      <c r="BP892"/>
      <c r="BQ892"/>
    </row>
    <row r="893" spans="5:69" ht="16.5" hidden="1" x14ac:dyDescent="0.3">
      <c r="E893" s="300" t="s">
        <v>760</v>
      </c>
      <c r="F893" s="300" t="s">
        <v>651</v>
      </c>
      <c r="G893" s="300">
        <v>20190101</v>
      </c>
      <c r="H893" s="300">
        <v>2019</v>
      </c>
      <c r="I893" s="300">
        <v>52</v>
      </c>
      <c r="J893" s="300">
        <v>2019</v>
      </c>
      <c r="K893" s="300">
        <v>562</v>
      </c>
      <c r="L893" s="300" t="s">
        <v>761</v>
      </c>
      <c r="M893" s="300" t="s">
        <v>451</v>
      </c>
      <c r="N893" s="300" t="s">
        <v>660</v>
      </c>
      <c r="O893" s="300" t="s">
        <v>762</v>
      </c>
      <c r="P893" s="300">
        <v>724</v>
      </c>
      <c r="Q893" s="300" t="s">
        <v>801</v>
      </c>
      <c r="R893" s="300" t="s">
        <v>802</v>
      </c>
      <c r="S893" s="300">
        <v>0</v>
      </c>
      <c r="T893" s="300" t="s">
        <v>763</v>
      </c>
      <c r="U893" s="300" t="s">
        <v>764</v>
      </c>
      <c r="V893" s="300" t="s">
        <v>873</v>
      </c>
      <c r="W893" s="300" t="s">
        <v>766</v>
      </c>
      <c r="X893" s="300" t="b">
        <v>1</v>
      </c>
      <c r="Y893" s="300">
        <v>3105</v>
      </c>
      <c r="Z893" s="300" t="s">
        <v>853</v>
      </c>
      <c r="AA893" s="300" t="s">
        <v>854</v>
      </c>
      <c r="AB893" s="300" t="s">
        <v>84</v>
      </c>
      <c r="AC893" s="300" t="s">
        <v>84</v>
      </c>
      <c r="AD893" s="300">
        <v>4</v>
      </c>
      <c r="AE893" s="300" t="b">
        <v>0</v>
      </c>
      <c r="AF893" s="300" t="s">
        <v>768</v>
      </c>
      <c r="AG893" s="300" t="s">
        <v>769</v>
      </c>
      <c r="AH893" s="300">
        <v>0</v>
      </c>
      <c r="AI893" s="300">
        <v>0</v>
      </c>
      <c r="AJ893" s="300" t="s">
        <v>770</v>
      </c>
      <c r="AK893" s="300">
        <v>8</v>
      </c>
      <c r="AL893" s="300" t="s">
        <v>814</v>
      </c>
      <c r="AM893" s="300" t="s">
        <v>1509</v>
      </c>
      <c r="AN893" s="300" t="b">
        <v>1</v>
      </c>
      <c r="AO893" s="300">
        <v>-1</v>
      </c>
      <c r="AP893" s="300" t="s">
        <v>771</v>
      </c>
      <c r="AQ893" s="300">
        <v>0</v>
      </c>
      <c r="AR893" s="300" t="b">
        <v>0</v>
      </c>
      <c r="AS893" s="300" t="s">
        <v>1509</v>
      </c>
      <c r="AT893" s="300" t="b">
        <v>1</v>
      </c>
      <c r="AU893" s="300">
        <v>0</v>
      </c>
      <c r="AV893" s="300" t="b">
        <v>0</v>
      </c>
      <c r="AW893" s="300" t="s">
        <v>1352</v>
      </c>
      <c r="AX893" s="300">
        <v>0</v>
      </c>
      <c r="AY893" s="300" t="s">
        <v>1352</v>
      </c>
      <c r="AZ893" s="300">
        <v>6</v>
      </c>
      <c r="BA893" s="300" t="b">
        <v>0</v>
      </c>
      <c r="BB893" s="300" t="b">
        <v>1</v>
      </c>
      <c r="BC893"/>
      <c r="BD893"/>
      <c r="BE893"/>
      <c r="BF893"/>
      <c r="BG893"/>
      <c r="BH893"/>
      <c r="BI893"/>
      <c r="BJ893"/>
      <c r="BK893"/>
      <c r="BL893"/>
      <c r="BM893"/>
      <c r="BN893"/>
      <c r="BO893"/>
      <c r="BP893"/>
      <c r="BQ893"/>
    </row>
    <row r="894" spans="5:69" ht="16.5" hidden="1" x14ac:dyDescent="0.3">
      <c r="E894" s="300" t="s">
        <v>760</v>
      </c>
      <c r="F894" s="300" t="s">
        <v>651</v>
      </c>
      <c r="G894" s="300">
        <v>20190101</v>
      </c>
      <c r="H894" s="300">
        <v>2019</v>
      </c>
      <c r="I894" s="300">
        <v>52</v>
      </c>
      <c r="J894" s="300">
        <v>2019</v>
      </c>
      <c r="K894" s="300">
        <v>562</v>
      </c>
      <c r="L894" s="300" t="s">
        <v>761</v>
      </c>
      <c r="M894" s="300" t="s">
        <v>451</v>
      </c>
      <c r="N894" s="300" t="s">
        <v>660</v>
      </c>
      <c r="O894" s="300" t="s">
        <v>762</v>
      </c>
      <c r="P894" s="300">
        <v>842</v>
      </c>
      <c r="Q894" s="300" t="s">
        <v>809</v>
      </c>
      <c r="R894" s="300" t="s">
        <v>809</v>
      </c>
      <c r="S894" s="300">
        <v>0</v>
      </c>
      <c r="T894" s="300" t="s">
        <v>763</v>
      </c>
      <c r="U894" s="300" t="s">
        <v>764</v>
      </c>
      <c r="V894" s="300" t="s">
        <v>873</v>
      </c>
      <c r="W894" s="300" t="s">
        <v>766</v>
      </c>
      <c r="X894" s="300" t="b">
        <v>1</v>
      </c>
      <c r="Y894" s="300">
        <v>3105</v>
      </c>
      <c r="Z894" s="300" t="s">
        <v>853</v>
      </c>
      <c r="AA894" s="300" t="s">
        <v>854</v>
      </c>
      <c r="AB894" s="300" t="s">
        <v>84</v>
      </c>
      <c r="AC894" s="300" t="s">
        <v>84</v>
      </c>
      <c r="AD894" s="300">
        <v>4</v>
      </c>
      <c r="AE894" s="300" t="b">
        <v>0</v>
      </c>
      <c r="AF894" s="300" t="s">
        <v>768</v>
      </c>
      <c r="AG894" s="300" t="s">
        <v>769</v>
      </c>
      <c r="AH894" s="300">
        <v>0</v>
      </c>
      <c r="AI894" s="300">
        <v>0</v>
      </c>
      <c r="AJ894" s="300" t="s">
        <v>770</v>
      </c>
      <c r="AK894" s="300">
        <v>8</v>
      </c>
      <c r="AL894" s="300" t="s">
        <v>814</v>
      </c>
      <c r="AM894" s="300" t="s">
        <v>1510</v>
      </c>
      <c r="AN894" s="300" t="b">
        <v>1</v>
      </c>
      <c r="AO894" s="300">
        <v>-1</v>
      </c>
      <c r="AP894" s="300" t="s">
        <v>771</v>
      </c>
      <c r="AQ894" s="300">
        <v>0</v>
      </c>
      <c r="AR894" s="300" t="b">
        <v>0</v>
      </c>
      <c r="AS894" s="300" t="s">
        <v>1510</v>
      </c>
      <c r="AT894" s="300" t="b">
        <v>1</v>
      </c>
      <c r="AU894" s="300">
        <v>0</v>
      </c>
      <c r="AV894" s="300" t="b">
        <v>0</v>
      </c>
      <c r="AW894" s="300" t="s">
        <v>1356</v>
      </c>
      <c r="AX894" s="300">
        <v>0</v>
      </c>
      <c r="AY894" s="300" t="s">
        <v>1356</v>
      </c>
      <c r="AZ894" s="300">
        <v>6</v>
      </c>
      <c r="BA894" s="300" t="b">
        <v>0</v>
      </c>
      <c r="BB894" s="300" t="b">
        <v>1</v>
      </c>
      <c r="BC894"/>
      <c r="BD894"/>
      <c r="BE894"/>
      <c r="BF894"/>
      <c r="BG894"/>
      <c r="BH894"/>
      <c r="BI894"/>
      <c r="BJ894"/>
      <c r="BK894"/>
      <c r="BL894"/>
      <c r="BM894"/>
      <c r="BN894"/>
      <c r="BO894"/>
      <c r="BP894"/>
      <c r="BQ894"/>
    </row>
    <row r="895" spans="5:69" ht="16.5" hidden="1" x14ac:dyDescent="0.3">
      <c r="E895" s="300" t="s">
        <v>760</v>
      </c>
      <c r="F895" s="300" t="s">
        <v>651</v>
      </c>
      <c r="G895" s="300">
        <v>20190101</v>
      </c>
      <c r="H895" s="300">
        <v>2019</v>
      </c>
      <c r="I895" s="300">
        <v>52</v>
      </c>
      <c r="J895" s="300">
        <v>2019</v>
      </c>
      <c r="K895" s="300">
        <v>562</v>
      </c>
      <c r="L895" s="300" t="s">
        <v>761</v>
      </c>
      <c r="M895" s="300" t="s">
        <v>451</v>
      </c>
      <c r="N895" s="300" t="s">
        <v>660</v>
      </c>
      <c r="O895" s="300" t="s">
        <v>762</v>
      </c>
      <c r="P895" s="300">
        <v>854</v>
      </c>
      <c r="Q895" s="300" t="s">
        <v>811</v>
      </c>
      <c r="R895" s="300" t="s">
        <v>437</v>
      </c>
      <c r="S895" s="300">
        <v>0</v>
      </c>
      <c r="T895" s="300" t="s">
        <v>763</v>
      </c>
      <c r="U895" s="300" t="s">
        <v>764</v>
      </c>
      <c r="V895" s="300" t="s">
        <v>873</v>
      </c>
      <c r="W895" s="300" t="s">
        <v>766</v>
      </c>
      <c r="X895" s="300" t="b">
        <v>1</v>
      </c>
      <c r="Y895" s="300">
        <v>3105</v>
      </c>
      <c r="Z895" s="300" t="s">
        <v>853</v>
      </c>
      <c r="AA895" s="300" t="s">
        <v>854</v>
      </c>
      <c r="AB895" s="300" t="s">
        <v>84</v>
      </c>
      <c r="AC895" s="300" t="s">
        <v>84</v>
      </c>
      <c r="AD895" s="300">
        <v>4</v>
      </c>
      <c r="AE895" s="300" t="b">
        <v>0</v>
      </c>
      <c r="AF895" s="300" t="s">
        <v>768</v>
      </c>
      <c r="AG895" s="300" t="s">
        <v>769</v>
      </c>
      <c r="AH895" s="300">
        <v>0</v>
      </c>
      <c r="AI895" s="300">
        <v>0</v>
      </c>
      <c r="AJ895" s="300" t="s">
        <v>770</v>
      </c>
      <c r="AK895" s="300">
        <v>8</v>
      </c>
      <c r="AL895" s="300" t="s">
        <v>814</v>
      </c>
      <c r="AM895" s="300" t="s">
        <v>1511</v>
      </c>
      <c r="AN895" s="300" t="b">
        <v>1</v>
      </c>
      <c r="AO895" s="300">
        <v>-1</v>
      </c>
      <c r="AP895" s="300" t="s">
        <v>771</v>
      </c>
      <c r="AQ895" s="300">
        <v>0</v>
      </c>
      <c r="AR895" s="300" t="b">
        <v>0</v>
      </c>
      <c r="AS895" s="300" t="s">
        <v>1511</v>
      </c>
      <c r="AT895" s="300" t="b">
        <v>1</v>
      </c>
      <c r="AU895" s="300">
        <v>0</v>
      </c>
      <c r="AV895" s="300" t="b">
        <v>0</v>
      </c>
      <c r="AW895" s="300" t="s">
        <v>1512</v>
      </c>
      <c r="AX895" s="300">
        <v>0</v>
      </c>
      <c r="AY895" s="300" t="s">
        <v>1512</v>
      </c>
      <c r="AZ895" s="300">
        <v>6</v>
      </c>
      <c r="BA895" s="300" t="b">
        <v>0</v>
      </c>
      <c r="BB895" s="300" t="b">
        <v>1</v>
      </c>
      <c r="BC895"/>
      <c r="BD895"/>
      <c r="BE895"/>
      <c r="BF895"/>
      <c r="BG895"/>
      <c r="BH895"/>
      <c r="BI895"/>
      <c r="BJ895"/>
      <c r="BK895"/>
      <c r="BL895"/>
      <c r="BM895"/>
      <c r="BN895"/>
      <c r="BO895"/>
      <c r="BP895"/>
      <c r="BQ895"/>
    </row>
    <row r="896" spans="5:69" ht="16.5" hidden="1" x14ac:dyDescent="0.3">
      <c r="E896" s="300" t="s">
        <v>760</v>
      </c>
      <c r="F896" s="300" t="s">
        <v>651</v>
      </c>
      <c r="G896" s="300">
        <v>20190101</v>
      </c>
      <c r="H896" s="300">
        <v>2019</v>
      </c>
      <c r="I896" s="300">
        <v>52</v>
      </c>
      <c r="J896" s="300">
        <v>2019</v>
      </c>
      <c r="K896" s="300">
        <v>562</v>
      </c>
      <c r="L896" s="300" t="s">
        <v>761</v>
      </c>
      <c r="M896" s="300" t="s">
        <v>451</v>
      </c>
      <c r="N896" s="300" t="s">
        <v>660</v>
      </c>
      <c r="O896" s="300" t="s">
        <v>762</v>
      </c>
      <c r="P896" s="300">
        <v>0</v>
      </c>
      <c r="Q896" s="300" t="s">
        <v>763</v>
      </c>
      <c r="R896" s="300" t="s">
        <v>764</v>
      </c>
      <c r="S896" s="300">
        <v>0</v>
      </c>
      <c r="T896" s="300" t="s">
        <v>763</v>
      </c>
      <c r="U896" s="300" t="s">
        <v>764</v>
      </c>
      <c r="V896" s="300" t="s">
        <v>873</v>
      </c>
      <c r="W896" s="300" t="s">
        <v>766</v>
      </c>
      <c r="X896" s="300" t="b">
        <v>1</v>
      </c>
      <c r="Y896" s="300">
        <v>310510</v>
      </c>
      <c r="Z896" s="300" t="s">
        <v>862</v>
      </c>
      <c r="AA896" s="300" t="s">
        <v>540</v>
      </c>
      <c r="AB896" s="300" t="s">
        <v>84</v>
      </c>
      <c r="AC896" s="300" t="s">
        <v>84</v>
      </c>
      <c r="AD896" s="300">
        <v>6</v>
      </c>
      <c r="AE896" s="300" t="b">
        <v>1</v>
      </c>
      <c r="AF896" s="300" t="s">
        <v>768</v>
      </c>
      <c r="AG896" s="300" t="s">
        <v>769</v>
      </c>
      <c r="AH896" s="300">
        <v>0</v>
      </c>
      <c r="AI896" s="300">
        <v>0</v>
      </c>
      <c r="AJ896" s="300" t="s">
        <v>770</v>
      </c>
      <c r="AK896" s="300">
        <v>8</v>
      </c>
      <c r="AL896" s="300" t="s">
        <v>814</v>
      </c>
      <c r="AM896" s="300" t="s">
        <v>1513</v>
      </c>
      <c r="AN896" s="300" t="b">
        <v>1</v>
      </c>
      <c r="AO896" s="300">
        <v>-1</v>
      </c>
      <c r="AP896" s="300" t="s">
        <v>771</v>
      </c>
      <c r="AQ896" s="300">
        <v>0</v>
      </c>
      <c r="AR896" s="300" t="b">
        <v>0</v>
      </c>
      <c r="AS896" s="300" t="s">
        <v>1513</v>
      </c>
      <c r="AT896" s="300" t="b">
        <v>1</v>
      </c>
      <c r="AU896" s="300">
        <v>0</v>
      </c>
      <c r="AV896" s="300" t="b">
        <v>0</v>
      </c>
      <c r="AW896" s="300" t="s">
        <v>1514</v>
      </c>
      <c r="AX896" s="300">
        <v>0</v>
      </c>
      <c r="AY896" s="300" t="s">
        <v>1514</v>
      </c>
      <c r="AZ896" s="300">
        <v>6</v>
      </c>
      <c r="BA896" s="300" t="b">
        <v>0</v>
      </c>
      <c r="BB896" s="300" t="b">
        <v>1</v>
      </c>
      <c r="BC896"/>
      <c r="BD896"/>
      <c r="BE896"/>
      <c r="BF896"/>
      <c r="BG896"/>
      <c r="BH896"/>
      <c r="BI896"/>
      <c r="BJ896"/>
      <c r="BK896"/>
      <c r="BL896"/>
      <c r="BM896"/>
      <c r="BN896"/>
      <c r="BO896"/>
      <c r="BP896"/>
      <c r="BQ896"/>
    </row>
    <row r="897" spans="5:69" ht="16.5" hidden="1" x14ac:dyDescent="0.3">
      <c r="E897" s="300" t="s">
        <v>760</v>
      </c>
      <c r="F897" s="300" t="s">
        <v>651</v>
      </c>
      <c r="G897" s="300">
        <v>20190101</v>
      </c>
      <c r="H897" s="300">
        <v>2019</v>
      </c>
      <c r="I897" s="300">
        <v>52</v>
      </c>
      <c r="J897" s="300">
        <v>2019</v>
      </c>
      <c r="K897" s="300">
        <v>562</v>
      </c>
      <c r="L897" s="300" t="s">
        <v>761</v>
      </c>
      <c r="M897" s="300" t="s">
        <v>451</v>
      </c>
      <c r="N897" s="300" t="s">
        <v>660</v>
      </c>
      <c r="O897" s="300" t="s">
        <v>762</v>
      </c>
      <c r="P897" s="300">
        <v>266</v>
      </c>
      <c r="Q897" s="300" t="s">
        <v>949</v>
      </c>
      <c r="R897" s="300" t="s">
        <v>453</v>
      </c>
      <c r="S897" s="300">
        <v>0</v>
      </c>
      <c r="T897" s="300" t="s">
        <v>763</v>
      </c>
      <c r="U897" s="300" t="s">
        <v>764</v>
      </c>
      <c r="V897" s="300" t="s">
        <v>873</v>
      </c>
      <c r="W897" s="300" t="s">
        <v>766</v>
      </c>
      <c r="X897" s="300" t="b">
        <v>1</v>
      </c>
      <c r="Y897" s="300">
        <v>310510</v>
      </c>
      <c r="Z897" s="300" t="s">
        <v>862</v>
      </c>
      <c r="AA897" s="300" t="s">
        <v>540</v>
      </c>
      <c r="AB897" s="300" t="s">
        <v>84</v>
      </c>
      <c r="AC897" s="300" t="s">
        <v>84</v>
      </c>
      <c r="AD897" s="300">
        <v>6</v>
      </c>
      <c r="AE897" s="300" t="b">
        <v>1</v>
      </c>
      <c r="AF897" s="300" t="s">
        <v>768</v>
      </c>
      <c r="AG897" s="300" t="s">
        <v>769</v>
      </c>
      <c r="AH897" s="300">
        <v>0</v>
      </c>
      <c r="AI897" s="300">
        <v>0</v>
      </c>
      <c r="AJ897" s="300" t="s">
        <v>770</v>
      </c>
      <c r="AK897" s="300">
        <v>8</v>
      </c>
      <c r="AL897" s="300" t="s">
        <v>814</v>
      </c>
      <c r="AM897" s="300" t="s">
        <v>1503</v>
      </c>
      <c r="AN897" s="300" t="b">
        <v>1</v>
      </c>
      <c r="AO897" s="300">
        <v>-1</v>
      </c>
      <c r="AP897" s="300" t="s">
        <v>771</v>
      </c>
      <c r="AQ897" s="300">
        <v>0</v>
      </c>
      <c r="AR897" s="300" t="b">
        <v>0</v>
      </c>
      <c r="AS897" s="300" t="s">
        <v>1503</v>
      </c>
      <c r="AT897" s="300" t="b">
        <v>1</v>
      </c>
      <c r="AU897" s="300">
        <v>0</v>
      </c>
      <c r="AV897" s="300" t="b">
        <v>0</v>
      </c>
      <c r="AW897" s="300" t="s">
        <v>1346</v>
      </c>
      <c r="AX897" s="300">
        <v>0</v>
      </c>
      <c r="AY897" s="300" t="s">
        <v>1346</v>
      </c>
      <c r="AZ897" s="300">
        <v>6</v>
      </c>
      <c r="BA897" s="300" t="b">
        <v>1</v>
      </c>
      <c r="BB897" s="300" t="b">
        <v>0</v>
      </c>
      <c r="BC897"/>
      <c r="BD897"/>
      <c r="BE897"/>
      <c r="BF897"/>
      <c r="BG897"/>
      <c r="BH897"/>
      <c r="BI897"/>
      <c r="BJ897"/>
      <c r="BK897"/>
      <c r="BL897"/>
      <c r="BM897"/>
      <c r="BN897"/>
      <c r="BO897"/>
      <c r="BP897"/>
      <c r="BQ897"/>
    </row>
    <row r="898" spans="5:69" ht="16.5" hidden="1" x14ac:dyDescent="0.3">
      <c r="E898" s="300" t="s">
        <v>760</v>
      </c>
      <c r="F898" s="300" t="s">
        <v>651</v>
      </c>
      <c r="G898" s="300">
        <v>20190101</v>
      </c>
      <c r="H898" s="300">
        <v>2019</v>
      </c>
      <c r="I898" s="300">
        <v>52</v>
      </c>
      <c r="J898" s="300">
        <v>2019</v>
      </c>
      <c r="K898" s="300">
        <v>562</v>
      </c>
      <c r="L898" s="300" t="s">
        <v>761</v>
      </c>
      <c r="M898" s="300" t="s">
        <v>451</v>
      </c>
      <c r="N898" s="300" t="s">
        <v>660</v>
      </c>
      <c r="O898" s="300" t="s">
        <v>762</v>
      </c>
      <c r="P898" s="300">
        <v>566</v>
      </c>
      <c r="Q898" s="300" t="s">
        <v>791</v>
      </c>
      <c r="R898" s="300" t="s">
        <v>434</v>
      </c>
      <c r="S898" s="300">
        <v>0</v>
      </c>
      <c r="T898" s="300" t="s">
        <v>763</v>
      </c>
      <c r="U898" s="300" t="s">
        <v>764</v>
      </c>
      <c r="V898" s="300" t="s">
        <v>873</v>
      </c>
      <c r="W898" s="300" t="s">
        <v>766</v>
      </c>
      <c r="X898" s="300" t="b">
        <v>1</v>
      </c>
      <c r="Y898" s="300">
        <v>310510</v>
      </c>
      <c r="Z898" s="300" t="s">
        <v>862</v>
      </c>
      <c r="AA898" s="300" t="s">
        <v>540</v>
      </c>
      <c r="AB898" s="300" t="s">
        <v>84</v>
      </c>
      <c r="AC898" s="300" t="s">
        <v>84</v>
      </c>
      <c r="AD898" s="300">
        <v>6</v>
      </c>
      <c r="AE898" s="300" t="b">
        <v>1</v>
      </c>
      <c r="AF898" s="300" t="s">
        <v>768</v>
      </c>
      <c r="AG898" s="300" t="s">
        <v>769</v>
      </c>
      <c r="AH898" s="300">
        <v>0</v>
      </c>
      <c r="AI898" s="300">
        <v>0</v>
      </c>
      <c r="AJ898" s="300" t="s">
        <v>770</v>
      </c>
      <c r="AK898" s="300">
        <v>8</v>
      </c>
      <c r="AL898" s="300" t="s">
        <v>814</v>
      </c>
      <c r="AM898" s="300" t="s">
        <v>1515</v>
      </c>
      <c r="AN898" s="300" t="b">
        <v>1</v>
      </c>
      <c r="AO898" s="300">
        <v>-1</v>
      </c>
      <c r="AP898" s="300" t="s">
        <v>771</v>
      </c>
      <c r="AQ898" s="300">
        <v>0</v>
      </c>
      <c r="AR898" s="300" t="b">
        <v>0</v>
      </c>
      <c r="AS898" s="300" t="s">
        <v>1515</v>
      </c>
      <c r="AT898" s="300" t="b">
        <v>1</v>
      </c>
      <c r="AU898" s="300">
        <v>0</v>
      </c>
      <c r="AV898" s="300" t="b">
        <v>0</v>
      </c>
      <c r="AW898" s="300" t="s">
        <v>1516</v>
      </c>
      <c r="AX898" s="300">
        <v>0</v>
      </c>
      <c r="AY898" s="300" t="s">
        <v>1516</v>
      </c>
      <c r="AZ898" s="300">
        <v>6</v>
      </c>
      <c r="BA898" s="300" t="b">
        <v>1</v>
      </c>
      <c r="BB898" s="300" t="b">
        <v>0</v>
      </c>
      <c r="BC898"/>
      <c r="BD898"/>
      <c r="BE898"/>
      <c r="BF898"/>
      <c r="BG898"/>
      <c r="BH898"/>
      <c r="BI898"/>
      <c r="BJ898"/>
      <c r="BK898"/>
      <c r="BL898"/>
      <c r="BM898"/>
      <c r="BN898"/>
      <c r="BO898"/>
      <c r="BP898"/>
      <c r="BQ898"/>
    </row>
    <row r="899" spans="5:69" ht="16.5" hidden="1" x14ac:dyDescent="0.3">
      <c r="E899" s="300" t="s">
        <v>760</v>
      </c>
      <c r="F899" s="300" t="s">
        <v>651</v>
      </c>
      <c r="G899" s="300">
        <v>20190101</v>
      </c>
      <c r="H899" s="300">
        <v>2019</v>
      </c>
      <c r="I899" s="300">
        <v>52</v>
      </c>
      <c r="J899" s="300">
        <v>2019</v>
      </c>
      <c r="K899" s="300">
        <v>180</v>
      </c>
      <c r="L899" s="300" t="s">
        <v>872</v>
      </c>
      <c r="M899" s="300" t="s">
        <v>486</v>
      </c>
      <c r="N899" s="300" t="s">
        <v>660</v>
      </c>
      <c r="O899" s="300" t="s">
        <v>762</v>
      </c>
      <c r="P899" s="300">
        <v>0</v>
      </c>
      <c r="Q899" s="300" t="s">
        <v>763</v>
      </c>
      <c r="R899" s="300" t="s">
        <v>764</v>
      </c>
      <c r="S899" s="300">
        <v>0</v>
      </c>
      <c r="T899" s="300" t="s">
        <v>763</v>
      </c>
      <c r="U899" s="300" t="s">
        <v>764</v>
      </c>
      <c r="V899" s="300" t="s">
        <v>1123</v>
      </c>
      <c r="W899" s="300" t="s">
        <v>766</v>
      </c>
      <c r="X899" s="300" t="b">
        <v>1</v>
      </c>
      <c r="Y899" s="300">
        <v>310520</v>
      </c>
      <c r="Z899" s="300" t="s">
        <v>864</v>
      </c>
      <c r="AA899" s="300" t="s">
        <v>61</v>
      </c>
      <c r="AB899" s="300" t="s">
        <v>84</v>
      </c>
      <c r="AC899" s="300" t="s">
        <v>84</v>
      </c>
      <c r="AD899" s="300">
        <v>6</v>
      </c>
      <c r="AE899" s="300" t="b">
        <v>1</v>
      </c>
      <c r="AF899" s="300" t="s">
        <v>768</v>
      </c>
      <c r="AG899" s="300" t="s">
        <v>769</v>
      </c>
      <c r="AH899" s="300">
        <v>0</v>
      </c>
      <c r="AI899" s="300">
        <v>0</v>
      </c>
      <c r="AJ899" s="300" t="s">
        <v>770</v>
      </c>
      <c r="AK899" s="300">
        <v>8</v>
      </c>
      <c r="AL899" s="300" t="s">
        <v>814</v>
      </c>
      <c r="AM899" s="300">
        <v>6268953</v>
      </c>
      <c r="AN899" s="300" t="b">
        <v>0</v>
      </c>
      <c r="AO899" s="300">
        <v>8</v>
      </c>
      <c r="AP899" s="300" t="s">
        <v>814</v>
      </c>
      <c r="AQ899" s="300">
        <v>6268953</v>
      </c>
      <c r="AR899" s="300" t="b">
        <v>0</v>
      </c>
      <c r="AS899" s="300">
        <v>6268953</v>
      </c>
      <c r="AT899" s="300" t="b">
        <v>0</v>
      </c>
      <c r="AU899" s="300">
        <v>0</v>
      </c>
      <c r="AV899" s="300" t="b">
        <v>0</v>
      </c>
      <c r="AW899" s="300" t="s">
        <v>1517</v>
      </c>
      <c r="AX899" s="300">
        <v>0</v>
      </c>
      <c r="AY899" s="300" t="s">
        <v>1517</v>
      </c>
      <c r="AZ899" s="300">
        <v>0</v>
      </c>
      <c r="BA899" s="300" t="b">
        <v>0</v>
      </c>
      <c r="BB899" s="300" t="b">
        <v>1</v>
      </c>
      <c r="BC899"/>
      <c r="BD899"/>
      <c r="BE899"/>
      <c r="BF899"/>
      <c r="BG899"/>
      <c r="BH899"/>
      <c r="BI899"/>
      <c r="BJ899"/>
      <c r="BK899"/>
      <c r="BL899"/>
      <c r="BM899"/>
      <c r="BN899"/>
      <c r="BO899"/>
      <c r="BP899"/>
      <c r="BQ899"/>
    </row>
    <row r="900" spans="5:69" ht="16.5" hidden="1" x14ac:dyDescent="0.3">
      <c r="E900" s="300" t="s">
        <v>760</v>
      </c>
      <c r="F900" s="300" t="s">
        <v>651</v>
      </c>
      <c r="G900" s="300">
        <v>20190101</v>
      </c>
      <c r="H900" s="300">
        <v>2019</v>
      </c>
      <c r="I900" s="300">
        <v>52</v>
      </c>
      <c r="J900" s="300">
        <v>2019</v>
      </c>
      <c r="K900" s="300">
        <v>180</v>
      </c>
      <c r="L900" s="300" t="s">
        <v>872</v>
      </c>
      <c r="M900" s="300" t="s">
        <v>486</v>
      </c>
      <c r="N900" s="300" t="s">
        <v>660</v>
      </c>
      <c r="O900" s="300" t="s">
        <v>762</v>
      </c>
      <c r="P900" s="300">
        <v>24</v>
      </c>
      <c r="Q900" s="300" t="s">
        <v>875</v>
      </c>
      <c r="R900" s="300" t="s">
        <v>445</v>
      </c>
      <c r="S900" s="300">
        <v>0</v>
      </c>
      <c r="T900" s="300" t="s">
        <v>763</v>
      </c>
      <c r="U900" s="300" t="s">
        <v>764</v>
      </c>
      <c r="V900" s="300" t="s">
        <v>1123</v>
      </c>
      <c r="W900" s="300" t="s">
        <v>766</v>
      </c>
      <c r="X900" s="300" t="b">
        <v>1</v>
      </c>
      <c r="Y900" s="300">
        <v>310520</v>
      </c>
      <c r="Z900" s="300" t="s">
        <v>864</v>
      </c>
      <c r="AA900" s="300" t="s">
        <v>61</v>
      </c>
      <c r="AB900" s="300" t="s">
        <v>84</v>
      </c>
      <c r="AC900" s="300" t="s">
        <v>84</v>
      </c>
      <c r="AD900" s="300">
        <v>6</v>
      </c>
      <c r="AE900" s="300" t="b">
        <v>1</v>
      </c>
      <c r="AF900" s="300" t="s">
        <v>768</v>
      </c>
      <c r="AG900" s="300" t="s">
        <v>769</v>
      </c>
      <c r="AH900" s="300">
        <v>0</v>
      </c>
      <c r="AI900" s="300">
        <v>0</v>
      </c>
      <c r="AJ900" s="300" t="s">
        <v>770</v>
      </c>
      <c r="AK900" s="300">
        <v>8</v>
      </c>
      <c r="AL900" s="300" t="s">
        <v>814</v>
      </c>
      <c r="AM900" s="300">
        <v>1045725</v>
      </c>
      <c r="AN900" s="300" t="b">
        <v>0</v>
      </c>
      <c r="AO900" s="300">
        <v>8</v>
      </c>
      <c r="AP900" s="300" t="s">
        <v>814</v>
      </c>
      <c r="AQ900" s="300">
        <v>1045725</v>
      </c>
      <c r="AR900" s="300" t="b">
        <v>0</v>
      </c>
      <c r="AS900" s="300">
        <v>1045725</v>
      </c>
      <c r="AT900" s="300" t="b">
        <v>0</v>
      </c>
      <c r="AU900" s="300">
        <v>0</v>
      </c>
      <c r="AV900" s="300" t="b">
        <v>0</v>
      </c>
      <c r="AW900" s="300" t="s">
        <v>1487</v>
      </c>
      <c r="AX900" s="300">
        <v>0</v>
      </c>
      <c r="AY900" s="300" t="s">
        <v>1487</v>
      </c>
      <c r="AZ900" s="300">
        <v>0</v>
      </c>
      <c r="BA900" s="300" t="b">
        <v>0</v>
      </c>
      <c r="BB900" s="300" t="b">
        <v>1</v>
      </c>
      <c r="BC900"/>
      <c r="BD900"/>
      <c r="BE900"/>
      <c r="BF900"/>
      <c r="BG900"/>
      <c r="BH900"/>
      <c r="BI900"/>
      <c r="BJ900"/>
      <c r="BK900"/>
      <c r="BL900"/>
      <c r="BM900"/>
      <c r="BN900"/>
      <c r="BO900"/>
      <c r="BP900"/>
      <c r="BQ900"/>
    </row>
    <row r="901" spans="5:69" ht="16.5" hidden="1" x14ac:dyDescent="0.3">
      <c r="E901" s="300" t="s">
        <v>760</v>
      </c>
      <c r="F901" s="300" t="s">
        <v>651</v>
      </c>
      <c r="G901" s="300">
        <v>20190101</v>
      </c>
      <c r="H901" s="300">
        <v>2019</v>
      </c>
      <c r="I901" s="300">
        <v>52</v>
      </c>
      <c r="J901" s="300">
        <v>2019</v>
      </c>
      <c r="K901" s="300">
        <v>180</v>
      </c>
      <c r="L901" s="300" t="s">
        <v>872</v>
      </c>
      <c r="M901" s="300" t="s">
        <v>486</v>
      </c>
      <c r="N901" s="300" t="s">
        <v>660</v>
      </c>
      <c r="O901" s="300" t="s">
        <v>762</v>
      </c>
      <c r="P901" s="300">
        <v>56</v>
      </c>
      <c r="Q901" s="300" t="s">
        <v>877</v>
      </c>
      <c r="R901" s="300" t="s">
        <v>878</v>
      </c>
      <c r="S901" s="300">
        <v>0</v>
      </c>
      <c r="T901" s="300" t="s">
        <v>763</v>
      </c>
      <c r="U901" s="300" t="s">
        <v>764</v>
      </c>
      <c r="V901" s="300" t="s">
        <v>1123</v>
      </c>
      <c r="W901" s="300" t="s">
        <v>766</v>
      </c>
      <c r="X901" s="300" t="b">
        <v>1</v>
      </c>
      <c r="Y901" s="300">
        <v>310520</v>
      </c>
      <c r="Z901" s="300" t="s">
        <v>864</v>
      </c>
      <c r="AA901" s="300" t="s">
        <v>61</v>
      </c>
      <c r="AB901" s="300" t="s">
        <v>84</v>
      </c>
      <c r="AC901" s="300" t="s">
        <v>84</v>
      </c>
      <c r="AD901" s="300">
        <v>6</v>
      </c>
      <c r="AE901" s="300" t="b">
        <v>1</v>
      </c>
      <c r="AF901" s="300" t="s">
        <v>768</v>
      </c>
      <c r="AG901" s="300" t="s">
        <v>769</v>
      </c>
      <c r="AH901" s="300">
        <v>0</v>
      </c>
      <c r="AI901" s="300">
        <v>0</v>
      </c>
      <c r="AJ901" s="300" t="s">
        <v>770</v>
      </c>
      <c r="AK901" s="300">
        <v>8</v>
      </c>
      <c r="AL901" s="300" t="s">
        <v>814</v>
      </c>
      <c r="AM901" s="300">
        <v>331000</v>
      </c>
      <c r="AN901" s="300" t="b">
        <v>0</v>
      </c>
      <c r="AO901" s="300">
        <v>8</v>
      </c>
      <c r="AP901" s="300" t="s">
        <v>814</v>
      </c>
      <c r="AQ901" s="300">
        <v>331000</v>
      </c>
      <c r="AR901" s="300" t="b">
        <v>0</v>
      </c>
      <c r="AS901" s="300">
        <v>331000</v>
      </c>
      <c r="AT901" s="300" t="b">
        <v>0</v>
      </c>
      <c r="AU901" s="300">
        <v>0</v>
      </c>
      <c r="AV901" s="300" t="b">
        <v>0</v>
      </c>
      <c r="AW901" s="300" t="s">
        <v>1518</v>
      </c>
      <c r="AX901" s="300">
        <v>0</v>
      </c>
      <c r="AY901" s="300" t="s">
        <v>1518</v>
      </c>
      <c r="AZ901" s="300">
        <v>0</v>
      </c>
      <c r="BA901" s="300" t="b">
        <v>0</v>
      </c>
      <c r="BB901" s="300" t="b">
        <v>1</v>
      </c>
      <c r="BC901"/>
      <c r="BD901"/>
      <c r="BE901"/>
      <c r="BF901"/>
      <c r="BG901"/>
      <c r="BH901"/>
      <c r="BI901"/>
      <c r="BJ901"/>
      <c r="BK901"/>
      <c r="BL901"/>
      <c r="BM901"/>
      <c r="BN901"/>
      <c r="BO901"/>
      <c r="BP901"/>
      <c r="BQ901"/>
    </row>
    <row r="902" spans="5:69" ht="16.5" hidden="1" x14ac:dyDescent="0.3">
      <c r="E902" s="300" t="s">
        <v>760</v>
      </c>
      <c r="F902" s="300" t="s">
        <v>651</v>
      </c>
      <c r="G902" s="300">
        <v>20190101</v>
      </c>
      <c r="H902" s="300">
        <v>2019</v>
      </c>
      <c r="I902" s="300">
        <v>52</v>
      </c>
      <c r="J902" s="300">
        <v>2019</v>
      </c>
      <c r="K902" s="300">
        <v>180</v>
      </c>
      <c r="L902" s="300" t="s">
        <v>872</v>
      </c>
      <c r="M902" s="300" t="s">
        <v>486</v>
      </c>
      <c r="N902" s="300" t="s">
        <v>660</v>
      </c>
      <c r="O902" s="300" t="s">
        <v>762</v>
      </c>
      <c r="P902" s="300">
        <v>156</v>
      </c>
      <c r="Q902" s="300" t="s">
        <v>773</v>
      </c>
      <c r="R902" s="300" t="s">
        <v>774</v>
      </c>
      <c r="S902" s="300">
        <v>0</v>
      </c>
      <c r="T902" s="300" t="s">
        <v>763</v>
      </c>
      <c r="U902" s="300" t="s">
        <v>764</v>
      </c>
      <c r="V902" s="300" t="s">
        <v>1123</v>
      </c>
      <c r="W902" s="300" t="s">
        <v>766</v>
      </c>
      <c r="X902" s="300" t="b">
        <v>1</v>
      </c>
      <c r="Y902" s="300">
        <v>310520</v>
      </c>
      <c r="Z902" s="300" t="s">
        <v>864</v>
      </c>
      <c r="AA902" s="300" t="s">
        <v>61</v>
      </c>
      <c r="AB902" s="300" t="s">
        <v>84</v>
      </c>
      <c r="AC902" s="300" t="s">
        <v>84</v>
      </c>
      <c r="AD902" s="300">
        <v>6</v>
      </c>
      <c r="AE902" s="300" t="b">
        <v>1</v>
      </c>
      <c r="AF902" s="300" t="s">
        <v>768</v>
      </c>
      <c r="AG902" s="300" t="s">
        <v>769</v>
      </c>
      <c r="AH902" s="300">
        <v>0</v>
      </c>
      <c r="AI902" s="300">
        <v>0</v>
      </c>
      <c r="AJ902" s="300" t="s">
        <v>770</v>
      </c>
      <c r="AK902" s="300">
        <v>8</v>
      </c>
      <c r="AL902" s="300" t="s">
        <v>814</v>
      </c>
      <c r="AM902" s="300">
        <v>352509</v>
      </c>
      <c r="AN902" s="300" t="b">
        <v>0</v>
      </c>
      <c r="AO902" s="300">
        <v>8</v>
      </c>
      <c r="AP902" s="300" t="s">
        <v>814</v>
      </c>
      <c r="AQ902" s="300">
        <v>352509</v>
      </c>
      <c r="AR902" s="300" t="b">
        <v>0</v>
      </c>
      <c r="AS902" s="300">
        <v>352509</v>
      </c>
      <c r="AT902" s="300" t="b">
        <v>0</v>
      </c>
      <c r="AU902" s="300">
        <v>0</v>
      </c>
      <c r="AV902" s="300" t="b">
        <v>0</v>
      </c>
      <c r="AW902" s="300" t="s">
        <v>1489</v>
      </c>
      <c r="AX902" s="300">
        <v>0</v>
      </c>
      <c r="AY902" s="300" t="s">
        <v>1489</v>
      </c>
      <c r="AZ902" s="300">
        <v>0</v>
      </c>
      <c r="BA902" s="300" t="b">
        <v>0</v>
      </c>
      <c r="BB902" s="300" t="b">
        <v>1</v>
      </c>
      <c r="BC902"/>
      <c r="BD902"/>
      <c r="BE902"/>
      <c r="BF902"/>
      <c r="BG902"/>
      <c r="BH902"/>
      <c r="BI902"/>
      <c r="BJ902"/>
      <c r="BK902"/>
      <c r="BL902"/>
      <c r="BM902"/>
      <c r="BN902"/>
      <c r="BO902"/>
      <c r="BP902"/>
      <c r="BQ902"/>
    </row>
    <row r="903" spans="5:69" ht="16.5" hidden="1" x14ac:dyDescent="0.3">
      <c r="E903" s="300" t="s">
        <v>760</v>
      </c>
      <c r="F903" s="300" t="s">
        <v>651</v>
      </c>
      <c r="G903" s="300">
        <v>20190101</v>
      </c>
      <c r="H903" s="300">
        <v>2019</v>
      </c>
      <c r="I903" s="300">
        <v>52</v>
      </c>
      <c r="J903" s="300">
        <v>2019</v>
      </c>
      <c r="K903" s="300">
        <v>180</v>
      </c>
      <c r="L903" s="300" t="s">
        <v>872</v>
      </c>
      <c r="M903" s="300" t="s">
        <v>486</v>
      </c>
      <c r="N903" s="300" t="s">
        <v>660</v>
      </c>
      <c r="O903" s="300" t="s">
        <v>762</v>
      </c>
      <c r="P903" s="300">
        <v>276</v>
      </c>
      <c r="Q903" s="300" t="s">
        <v>781</v>
      </c>
      <c r="R903" s="300" t="s">
        <v>782</v>
      </c>
      <c r="S903" s="300">
        <v>0</v>
      </c>
      <c r="T903" s="300" t="s">
        <v>763</v>
      </c>
      <c r="U903" s="300" t="s">
        <v>764</v>
      </c>
      <c r="V903" s="300" t="s">
        <v>1123</v>
      </c>
      <c r="W903" s="300" t="s">
        <v>766</v>
      </c>
      <c r="X903" s="300" t="b">
        <v>1</v>
      </c>
      <c r="Y903" s="300">
        <v>310520</v>
      </c>
      <c r="Z903" s="300" t="s">
        <v>864</v>
      </c>
      <c r="AA903" s="300" t="s">
        <v>61</v>
      </c>
      <c r="AB903" s="300" t="s">
        <v>84</v>
      </c>
      <c r="AC903" s="300" t="s">
        <v>84</v>
      </c>
      <c r="AD903" s="300">
        <v>6</v>
      </c>
      <c r="AE903" s="300" t="b">
        <v>1</v>
      </c>
      <c r="AF903" s="300" t="s">
        <v>768</v>
      </c>
      <c r="AG903" s="300" t="s">
        <v>769</v>
      </c>
      <c r="AH903" s="300">
        <v>0</v>
      </c>
      <c r="AI903" s="300">
        <v>0</v>
      </c>
      <c r="AJ903" s="300" t="s">
        <v>770</v>
      </c>
      <c r="AK903" s="300">
        <v>8</v>
      </c>
      <c r="AL903" s="300" t="s">
        <v>814</v>
      </c>
      <c r="AM903" s="300">
        <v>10500</v>
      </c>
      <c r="AN903" s="300" t="b">
        <v>0</v>
      </c>
      <c r="AO903" s="300">
        <v>8</v>
      </c>
      <c r="AP903" s="300" t="s">
        <v>814</v>
      </c>
      <c r="AQ903" s="300">
        <v>10500</v>
      </c>
      <c r="AR903" s="300" t="b">
        <v>0</v>
      </c>
      <c r="AS903" s="300">
        <v>10500</v>
      </c>
      <c r="AT903" s="300" t="b">
        <v>0</v>
      </c>
      <c r="AU903" s="300">
        <v>0</v>
      </c>
      <c r="AV903" s="300" t="b">
        <v>0</v>
      </c>
      <c r="AW903" s="300" t="s">
        <v>1490</v>
      </c>
      <c r="AX903" s="300">
        <v>0</v>
      </c>
      <c r="AY903" s="300" t="s">
        <v>1490</v>
      </c>
      <c r="AZ903" s="300">
        <v>0</v>
      </c>
      <c r="BA903" s="300" t="b">
        <v>0</v>
      </c>
      <c r="BB903" s="300" t="b">
        <v>1</v>
      </c>
      <c r="BC903"/>
      <c r="BD903"/>
      <c r="BE903"/>
      <c r="BF903"/>
      <c r="BG903"/>
      <c r="BH903"/>
      <c r="BI903"/>
      <c r="BJ903"/>
      <c r="BK903"/>
      <c r="BL903"/>
      <c r="BM903"/>
      <c r="BN903"/>
      <c r="BO903"/>
      <c r="BP903"/>
      <c r="BQ903"/>
    </row>
    <row r="904" spans="5:69" ht="16.5" hidden="1" x14ac:dyDescent="0.3">
      <c r="E904" s="300" t="s">
        <v>760</v>
      </c>
      <c r="F904" s="300" t="s">
        <v>651</v>
      </c>
      <c r="G904" s="300">
        <v>20190101</v>
      </c>
      <c r="H904" s="300">
        <v>2019</v>
      </c>
      <c r="I904" s="300">
        <v>52</v>
      </c>
      <c r="J904" s="300">
        <v>2019</v>
      </c>
      <c r="K904" s="300">
        <v>180</v>
      </c>
      <c r="L904" s="300" t="s">
        <v>872</v>
      </c>
      <c r="M904" s="300" t="s">
        <v>486</v>
      </c>
      <c r="N904" s="300" t="s">
        <v>660</v>
      </c>
      <c r="O904" s="300" t="s">
        <v>762</v>
      </c>
      <c r="P904" s="300">
        <v>528</v>
      </c>
      <c r="Q904" s="300" t="s">
        <v>788</v>
      </c>
      <c r="R904" s="300" t="s">
        <v>789</v>
      </c>
      <c r="S904" s="300">
        <v>0</v>
      </c>
      <c r="T904" s="300" t="s">
        <v>763</v>
      </c>
      <c r="U904" s="300" t="s">
        <v>764</v>
      </c>
      <c r="V904" s="300" t="s">
        <v>1123</v>
      </c>
      <c r="W904" s="300" t="s">
        <v>766</v>
      </c>
      <c r="X904" s="300" t="b">
        <v>1</v>
      </c>
      <c r="Y904" s="300">
        <v>310520</v>
      </c>
      <c r="Z904" s="300" t="s">
        <v>864</v>
      </c>
      <c r="AA904" s="300" t="s">
        <v>61</v>
      </c>
      <c r="AB904" s="300" t="s">
        <v>84</v>
      </c>
      <c r="AC904" s="300" t="s">
        <v>84</v>
      </c>
      <c r="AD904" s="300">
        <v>6</v>
      </c>
      <c r="AE904" s="300" t="b">
        <v>1</v>
      </c>
      <c r="AF904" s="300" t="s">
        <v>768</v>
      </c>
      <c r="AG904" s="300" t="s">
        <v>769</v>
      </c>
      <c r="AH904" s="300">
        <v>0</v>
      </c>
      <c r="AI904" s="300">
        <v>0</v>
      </c>
      <c r="AJ904" s="300" t="s">
        <v>770</v>
      </c>
      <c r="AK904" s="300">
        <v>8</v>
      </c>
      <c r="AL904" s="300" t="s">
        <v>814</v>
      </c>
      <c r="AM904" s="300">
        <v>1475</v>
      </c>
      <c r="AN904" s="300" t="b">
        <v>0</v>
      </c>
      <c r="AO904" s="300">
        <v>8</v>
      </c>
      <c r="AP904" s="300" t="s">
        <v>814</v>
      </c>
      <c r="AQ904" s="300">
        <v>1475</v>
      </c>
      <c r="AR904" s="300" t="b">
        <v>0</v>
      </c>
      <c r="AS904" s="300">
        <v>1475</v>
      </c>
      <c r="AT904" s="300" t="b">
        <v>0</v>
      </c>
      <c r="AU904" s="300">
        <v>0</v>
      </c>
      <c r="AV904" s="300" t="b">
        <v>0</v>
      </c>
      <c r="AW904" s="300" t="s">
        <v>1320</v>
      </c>
      <c r="AX904" s="300">
        <v>0</v>
      </c>
      <c r="AY904" s="300" t="s">
        <v>1320</v>
      </c>
      <c r="AZ904" s="300">
        <v>0</v>
      </c>
      <c r="BA904" s="300" t="b">
        <v>0</v>
      </c>
      <c r="BB904" s="300" t="b">
        <v>1</v>
      </c>
      <c r="BC904"/>
      <c r="BD904"/>
      <c r="BE904"/>
      <c r="BF904"/>
      <c r="BG904"/>
      <c r="BH904"/>
      <c r="BI904"/>
      <c r="BJ904"/>
      <c r="BK904"/>
      <c r="BL904"/>
      <c r="BM904"/>
      <c r="BN904"/>
      <c r="BO904"/>
      <c r="BP904"/>
      <c r="BQ904"/>
    </row>
    <row r="905" spans="5:69" ht="16.5" hidden="1" x14ac:dyDescent="0.3">
      <c r="E905" s="300" t="s">
        <v>760</v>
      </c>
      <c r="F905" s="300" t="s">
        <v>651</v>
      </c>
      <c r="G905" s="300">
        <v>20190101</v>
      </c>
      <c r="H905" s="300">
        <v>2019</v>
      </c>
      <c r="I905" s="300">
        <v>52</v>
      </c>
      <c r="J905" s="300">
        <v>2019</v>
      </c>
      <c r="K905" s="300">
        <v>180</v>
      </c>
      <c r="L905" s="300" t="s">
        <v>872</v>
      </c>
      <c r="M905" s="300" t="s">
        <v>486</v>
      </c>
      <c r="N905" s="300" t="s">
        <v>660</v>
      </c>
      <c r="O905" s="300" t="s">
        <v>762</v>
      </c>
      <c r="P905" s="300">
        <v>643</v>
      </c>
      <c r="Q905" s="300" t="s">
        <v>793</v>
      </c>
      <c r="R905" s="300" t="s">
        <v>794</v>
      </c>
      <c r="S905" s="300">
        <v>0</v>
      </c>
      <c r="T905" s="300" t="s">
        <v>763</v>
      </c>
      <c r="U905" s="300" t="s">
        <v>764</v>
      </c>
      <c r="V905" s="300" t="s">
        <v>1123</v>
      </c>
      <c r="W905" s="300" t="s">
        <v>766</v>
      </c>
      <c r="X905" s="300" t="b">
        <v>1</v>
      </c>
      <c r="Y905" s="300">
        <v>310520</v>
      </c>
      <c r="Z905" s="300" t="s">
        <v>864</v>
      </c>
      <c r="AA905" s="300" t="s">
        <v>61</v>
      </c>
      <c r="AB905" s="300" t="s">
        <v>84</v>
      </c>
      <c r="AC905" s="300" t="s">
        <v>84</v>
      </c>
      <c r="AD905" s="300">
        <v>6</v>
      </c>
      <c r="AE905" s="300" t="b">
        <v>1</v>
      </c>
      <c r="AF905" s="300" t="s">
        <v>768</v>
      </c>
      <c r="AG905" s="300" t="s">
        <v>769</v>
      </c>
      <c r="AH905" s="300">
        <v>0</v>
      </c>
      <c r="AI905" s="300">
        <v>0</v>
      </c>
      <c r="AJ905" s="300" t="s">
        <v>770</v>
      </c>
      <c r="AK905" s="300">
        <v>8</v>
      </c>
      <c r="AL905" s="300" t="s">
        <v>814</v>
      </c>
      <c r="AM905" s="300">
        <v>777288</v>
      </c>
      <c r="AN905" s="300" t="b">
        <v>0</v>
      </c>
      <c r="AO905" s="300">
        <v>8</v>
      </c>
      <c r="AP905" s="300" t="s">
        <v>814</v>
      </c>
      <c r="AQ905" s="300">
        <v>777288</v>
      </c>
      <c r="AR905" s="300" t="b">
        <v>0</v>
      </c>
      <c r="AS905" s="300">
        <v>777288</v>
      </c>
      <c r="AT905" s="300" t="b">
        <v>0</v>
      </c>
      <c r="AU905" s="300">
        <v>0</v>
      </c>
      <c r="AV905" s="300" t="b">
        <v>0</v>
      </c>
      <c r="AW905" s="300" t="s">
        <v>1492</v>
      </c>
      <c r="AX905" s="300">
        <v>0</v>
      </c>
      <c r="AY905" s="300" t="s">
        <v>1492</v>
      </c>
      <c r="AZ905" s="300">
        <v>0</v>
      </c>
      <c r="BA905" s="300" t="b">
        <v>0</v>
      </c>
      <c r="BB905" s="300" t="b">
        <v>1</v>
      </c>
      <c r="BC905"/>
      <c r="BD905"/>
      <c r="BE905"/>
      <c r="BF905"/>
      <c r="BG905"/>
      <c r="BH905"/>
      <c r="BI905"/>
      <c r="BJ905"/>
      <c r="BK905"/>
      <c r="BL905"/>
      <c r="BM905"/>
      <c r="BN905"/>
      <c r="BO905"/>
      <c r="BP905"/>
      <c r="BQ905"/>
    </row>
    <row r="906" spans="5:69" ht="16.5" hidden="1" x14ac:dyDescent="0.3">
      <c r="E906" s="300" t="s">
        <v>760</v>
      </c>
      <c r="F906" s="300" t="s">
        <v>651</v>
      </c>
      <c r="G906" s="300">
        <v>20190101</v>
      </c>
      <c r="H906" s="300">
        <v>2019</v>
      </c>
      <c r="I906" s="300">
        <v>52</v>
      </c>
      <c r="J906" s="300">
        <v>2019</v>
      </c>
      <c r="K906" s="300">
        <v>180</v>
      </c>
      <c r="L906" s="300" t="s">
        <v>872</v>
      </c>
      <c r="M906" s="300" t="s">
        <v>486</v>
      </c>
      <c r="N906" s="300" t="s">
        <v>660</v>
      </c>
      <c r="O906" s="300" t="s">
        <v>762</v>
      </c>
      <c r="P906" s="300">
        <v>710</v>
      </c>
      <c r="Q906" s="300" t="s">
        <v>917</v>
      </c>
      <c r="R906" s="300" t="s">
        <v>425</v>
      </c>
      <c r="S906" s="300">
        <v>0</v>
      </c>
      <c r="T906" s="300" t="s">
        <v>763</v>
      </c>
      <c r="U906" s="300" t="s">
        <v>764</v>
      </c>
      <c r="V906" s="300" t="s">
        <v>1123</v>
      </c>
      <c r="W906" s="300" t="s">
        <v>766</v>
      </c>
      <c r="X906" s="300" t="b">
        <v>1</v>
      </c>
      <c r="Y906" s="300">
        <v>310520</v>
      </c>
      <c r="Z906" s="300" t="s">
        <v>864</v>
      </c>
      <c r="AA906" s="300" t="s">
        <v>61</v>
      </c>
      <c r="AB906" s="300" t="s">
        <v>84</v>
      </c>
      <c r="AC906" s="300" t="s">
        <v>84</v>
      </c>
      <c r="AD906" s="300">
        <v>6</v>
      </c>
      <c r="AE906" s="300" t="b">
        <v>1</v>
      </c>
      <c r="AF906" s="300" t="s">
        <v>768</v>
      </c>
      <c r="AG906" s="300" t="s">
        <v>769</v>
      </c>
      <c r="AH906" s="300">
        <v>0</v>
      </c>
      <c r="AI906" s="300">
        <v>0</v>
      </c>
      <c r="AJ906" s="300" t="s">
        <v>770</v>
      </c>
      <c r="AK906" s="300">
        <v>8</v>
      </c>
      <c r="AL906" s="300" t="s">
        <v>814</v>
      </c>
      <c r="AM906" s="300">
        <v>2997956</v>
      </c>
      <c r="AN906" s="300" t="b">
        <v>0</v>
      </c>
      <c r="AO906" s="300">
        <v>8</v>
      </c>
      <c r="AP906" s="300" t="s">
        <v>814</v>
      </c>
      <c r="AQ906" s="300">
        <v>2997956</v>
      </c>
      <c r="AR906" s="300" t="b">
        <v>0</v>
      </c>
      <c r="AS906" s="300">
        <v>2997956</v>
      </c>
      <c r="AT906" s="300" t="b">
        <v>0</v>
      </c>
      <c r="AU906" s="300">
        <v>0</v>
      </c>
      <c r="AV906" s="300" t="b">
        <v>0</v>
      </c>
      <c r="AW906" s="300" t="s">
        <v>1519</v>
      </c>
      <c r="AX906" s="300">
        <v>0</v>
      </c>
      <c r="AY906" s="300" t="s">
        <v>1519</v>
      </c>
      <c r="AZ906" s="300">
        <v>0</v>
      </c>
      <c r="BA906" s="300" t="b">
        <v>0</v>
      </c>
      <c r="BB906" s="300" t="b">
        <v>1</v>
      </c>
      <c r="BC906"/>
      <c r="BD906"/>
      <c r="BE906"/>
      <c r="BF906"/>
      <c r="BG906"/>
      <c r="BH906"/>
      <c r="BI906"/>
      <c r="BJ906"/>
      <c r="BK906"/>
      <c r="BL906"/>
      <c r="BM906"/>
      <c r="BN906"/>
      <c r="BO906"/>
      <c r="BP906"/>
      <c r="BQ906"/>
    </row>
    <row r="907" spans="5:69" ht="16.5" hidden="1" x14ac:dyDescent="0.3">
      <c r="E907" s="300" t="s">
        <v>760</v>
      </c>
      <c r="F907" s="300" t="s">
        <v>651</v>
      </c>
      <c r="G907" s="300">
        <v>20190101</v>
      </c>
      <c r="H907" s="300">
        <v>2019</v>
      </c>
      <c r="I907" s="300">
        <v>52</v>
      </c>
      <c r="J907" s="300">
        <v>2019</v>
      </c>
      <c r="K907" s="300">
        <v>180</v>
      </c>
      <c r="L907" s="300" t="s">
        <v>872</v>
      </c>
      <c r="M907" s="300" t="s">
        <v>486</v>
      </c>
      <c r="N907" s="300" t="s">
        <v>660</v>
      </c>
      <c r="O907" s="300" t="s">
        <v>762</v>
      </c>
      <c r="P907" s="300">
        <v>792</v>
      </c>
      <c r="Q907" s="300" t="s">
        <v>927</v>
      </c>
      <c r="R907" s="300" t="s">
        <v>928</v>
      </c>
      <c r="S907" s="300">
        <v>0</v>
      </c>
      <c r="T907" s="300" t="s">
        <v>763</v>
      </c>
      <c r="U907" s="300" t="s">
        <v>764</v>
      </c>
      <c r="V907" s="300" t="s">
        <v>1123</v>
      </c>
      <c r="W907" s="300" t="s">
        <v>766</v>
      </c>
      <c r="X907" s="300" t="b">
        <v>1</v>
      </c>
      <c r="Y907" s="300">
        <v>310520</v>
      </c>
      <c r="Z907" s="300" t="s">
        <v>864</v>
      </c>
      <c r="AA907" s="300" t="s">
        <v>61</v>
      </c>
      <c r="AB907" s="300" t="s">
        <v>84</v>
      </c>
      <c r="AC907" s="300" t="s">
        <v>84</v>
      </c>
      <c r="AD907" s="300">
        <v>6</v>
      </c>
      <c r="AE907" s="300" t="b">
        <v>1</v>
      </c>
      <c r="AF907" s="300" t="s">
        <v>768</v>
      </c>
      <c r="AG907" s="300" t="s">
        <v>769</v>
      </c>
      <c r="AH907" s="300">
        <v>0</v>
      </c>
      <c r="AI907" s="300">
        <v>0</v>
      </c>
      <c r="AJ907" s="300" t="s">
        <v>770</v>
      </c>
      <c r="AK907" s="300">
        <v>8</v>
      </c>
      <c r="AL907" s="300" t="s">
        <v>814</v>
      </c>
      <c r="AM907" s="300">
        <v>96000</v>
      </c>
      <c r="AN907" s="300" t="b">
        <v>0</v>
      </c>
      <c r="AO907" s="300">
        <v>8</v>
      </c>
      <c r="AP907" s="300" t="s">
        <v>814</v>
      </c>
      <c r="AQ907" s="300">
        <v>96000</v>
      </c>
      <c r="AR907" s="300" t="b">
        <v>0</v>
      </c>
      <c r="AS907" s="300">
        <v>96000</v>
      </c>
      <c r="AT907" s="300" t="b">
        <v>0</v>
      </c>
      <c r="AU907" s="300">
        <v>0</v>
      </c>
      <c r="AV907" s="300" t="b">
        <v>0</v>
      </c>
      <c r="AW907" s="300" t="s">
        <v>1333</v>
      </c>
      <c r="AX907" s="300">
        <v>0</v>
      </c>
      <c r="AY907" s="300" t="s">
        <v>1333</v>
      </c>
      <c r="AZ907" s="300">
        <v>0</v>
      </c>
      <c r="BA907" s="300" t="b">
        <v>0</v>
      </c>
      <c r="BB907" s="300" t="b">
        <v>1</v>
      </c>
      <c r="BC907"/>
      <c r="BD907"/>
      <c r="BE907"/>
      <c r="BF907"/>
      <c r="BG907"/>
      <c r="BH907"/>
      <c r="BI907"/>
      <c r="BJ907"/>
      <c r="BK907"/>
      <c r="BL907"/>
      <c r="BM907"/>
      <c r="BN907"/>
      <c r="BO907"/>
      <c r="BP907"/>
      <c r="BQ907"/>
    </row>
    <row r="908" spans="5:69" ht="16.5" hidden="1" x14ac:dyDescent="0.3">
      <c r="E908" s="300" t="s">
        <v>760</v>
      </c>
      <c r="F908" s="300" t="s">
        <v>651</v>
      </c>
      <c r="G908" s="300">
        <v>20190101</v>
      </c>
      <c r="H908" s="300">
        <v>2019</v>
      </c>
      <c r="I908" s="300">
        <v>52</v>
      </c>
      <c r="J908" s="300">
        <v>2019</v>
      </c>
      <c r="K908" s="300">
        <v>180</v>
      </c>
      <c r="L908" s="300" t="s">
        <v>872</v>
      </c>
      <c r="M908" s="300" t="s">
        <v>486</v>
      </c>
      <c r="N908" s="300" t="s">
        <v>660</v>
      </c>
      <c r="O908" s="300" t="s">
        <v>762</v>
      </c>
      <c r="P908" s="300">
        <v>894</v>
      </c>
      <c r="Q908" s="300" t="s">
        <v>943</v>
      </c>
      <c r="R908" s="300" t="s">
        <v>431</v>
      </c>
      <c r="S908" s="300">
        <v>0</v>
      </c>
      <c r="T908" s="300" t="s">
        <v>763</v>
      </c>
      <c r="U908" s="300" t="s">
        <v>764</v>
      </c>
      <c r="V908" s="300" t="s">
        <v>1123</v>
      </c>
      <c r="W908" s="300" t="s">
        <v>766</v>
      </c>
      <c r="X908" s="300" t="b">
        <v>1</v>
      </c>
      <c r="Y908" s="300">
        <v>310520</v>
      </c>
      <c r="Z908" s="300" t="s">
        <v>864</v>
      </c>
      <c r="AA908" s="300" t="s">
        <v>61</v>
      </c>
      <c r="AB908" s="300" t="s">
        <v>84</v>
      </c>
      <c r="AC908" s="300" t="s">
        <v>84</v>
      </c>
      <c r="AD908" s="300">
        <v>6</v>
      </c>
      <c r="AE908" s="300" t="b">
        <v>1</v>
      </c>
      <c r="AF908" s="300" t="s">
        <v>768</v>
      </c>
      <c r="AG908" s="300" t="s">
        <v>769</v>
      </c>
      <c r="AH908" s="300">
        <v>0</v>
      </c>
      <c r="AI908" s="300">
        <v>0</v>
      </c>
      <c r="AJ908" s="300" t="s">
        <v>770</v>
      </c>
      <c r="AK908" s="300">
        <v>8</v>
      </c>
      <c r="AL908" s="300" t="s">
        <v>814</v>
      </c>
      <c r="AM908" s="300">
        <v>656500</v>
      </c>
      <c r="AN908" s="300" t="b">
        <v>0</v>
      </c>
      <c r="AO908" s="300">
        <v>8</v>
      </c>
      <c r="AP908" s="300" t="s">
        <v>814</v>
      </c>
      <c r="AQ908" s="300">
        <v>656500</v>
      </c>
      <c r="AR908" s="300" t="b">
        <v>0</v>
      </c>
      <c r="AS908" s="300">
        <v>656500</v>
      </c>
      <c r="AT908" s="300" t="b">
        <v>0</v>
      </c>
      <c r="AU908" s="300">
        <v>0</v>
      </c>
      <c r="AV908" s="300" t="b">
        <v>0</v>
      </c>
      <c r="AW908" s="300" t="s">
        <v>1496</v>
      </c>
      <c r="AX908" s="300">
        <v>0</v>
      </c>
      <c r="AY908" s="300" t="s">
        <v>1496</v>
      </c>
      <c r="AZ908" s="300">
        <v>0</v>
      </c>
      <c r="BA908" s="300" t="b">
        <v>0</v>
      </c>
      <c r="BB908" s="300" t="b">
        <v>1</v>
      </c>
      <c r="BC908"/>
      <c r="BD908"/>
      <c r="BE908"/>
      <c r="BF908"/>
      <c r="BG908"/>
      <c r="BH908"/>
      <c r="BI908"/>
      <c r="BJ908"/>
      <c r="BK908"/>
      <c r="BL908"/>
      <c r="BM908"/>
      <c r="BN908"/>
      <c r="BO908"/>
      <c r="BP908"/>
      <c r="BQ908"/>
    </row>
    <row r="909" spans="5:69" ht="16.5" hidden="1" x14ac:dyDescent="0.3">
      <c r="E909" s="300" t="s">
        <v>760</v>
      </c>
      <c r="F909" s="300" t="s">
        <v>651</v>
      </c>
      <c r="G909" s="300">
        <v>20190101</v>
      </c>
      <c r="H909" s="300">
        <v>2019</v>
      </c>
      <c r="I909" s="300">
        <v>52</v>
      </c>
      <c r="J909" s="300">
        <v>2019</v>
      </c>
      <c r="K909" s="300">
        <v>562</v>
      </c>
      <c r="L909" s="300" t="s">
        <v>761</v>
      </c>
      <c r="M909" s="300" t="s">
        <v>451</v>
      </c>
      <c r="N909" s="300" t="s">
        <v>660</v>
      </c>
      <c r="O909" s="300" t="s">
        <v>762</v>
      </c>
      <c r="P909" s="300">
        <v>0</v>
      </c>
      <c r="Q909" s="300" t="s">
        <v>763</v>
      </c>
      <c r="R909" s="300" t="s">
        <v>764</v>
      </c>
      <c r="S909" s="300">
        <v>0</v>
      </c>
      <c r="T909" s="300" t="s">
        <v>763</v>
      </c>
      <c r="U909" s="300" t="s">
        <v>764</v>
      </c>
      <c r="V909" s="300" t="s">
        <v>873</v>
      </c>
      <c r="W909" s="300" t="s">
        <v>766</v>
      </c>
      <c r="X909" s="300" t="b">
        <v>1</v>
      </c>
      <c r="Y909" s="300">
        <v>310520</v>
      </c>
      <c r="Z909" s="300" t="s">
        <v>864</v>
      </c>
      <c r="AA909" s="300" t="s">
        <v>61</v>
      </c>
      <c r="AB909" s="300" t="s">
        <v>84</v>
      </c>
      <c r="AC909" s="300" t="s">
        <v>84</v>
      </c>
      <c r="AD909" s="300">
        <v>6</v>
      </c>
      <c r="AE909" s="300" t="b">
        <v>1</v>
      </c>
      <c r="AF909" s="300" t="s">
        <v>768</v>
      </c>
      <c r="AG909" s="300" t="s">
        <v>769</v>
      </c>
      <c r="AH909" s="300">
        <v>0</v>
      </c>
      <c r="AI909" s="300">
        <v>0</v>
      </c>
      <c r="AJ909" s="300" t="s">
        <v>770</v>
      </c>
      <c r="AK909" s="300">
        <v>8</v>
      </c>
      <c r="AL909" s="300" t="s">
        <v>814</v>
      </c>
      <c r="AM909" s="300" t="s">
        <v>1520</v>
      </c>
      <c r="AN909" s="300" t="b">
        <v>1</v>
      </c>
      <c r="AO909" s="300">
        <v>-1</v>
      </c>
      <c r="AP909" s="300" t="s">
        <v>771</v>
      </c>
      <c r="AQ909" s="300">
        <v>0</v>
      </c>
      <c r="AR909" s="300" t="b">
        <v>0</v>
      </c>
      <c r="AS909" s="300" t="s">
        <v>1520</v>
      </c>
      <c r="AT909" s="300" t="b">
        <v>1</v>
      </c>
      <c r="AU909" s="300">
        <v>0</v>
      </c>
      <c r="AV909" s="300" t="b">
        <v>0</v>
      </c>
      <c r="AW909" s="300" t="s">
        <v>1521</v>
      </c>
      <c r="AX909" s="300">
        <v>0</v>
      </c>
      <c r="AY909" s="300" t="s">
        <v>1521</v>
      </c>
      <c r="AZ909" s="300">
        <v>6</v>
      </c>
      <c r="BA909" s="300" t="b">
        <v>0</v>
      </c>
      <c r="BB909" s="300" t="b">
        <v>1</v>
      </c>
      <c r="BC909"/>
      <c r="BD909"/>
      <c r="BE909"/>
      <c r="BF909"/>
      <c r="BG909"/>
      <c r="BH909"/>
      <c r="BI909"/>
      <c r="BJ909"/>
      <c r="BK909"/>
      <c r="BL909"/>
      <c r="BM909"/>
      <c r="BN909"/>
      <c r="BO909"/>
      <c r="BP909"/>
      <c r="BQ909"/>
    </row>
    <row r="910" spans="5:69" ht="16.5" hidden="1" x14ac:dyDescent="0.3">
      <c r="E910" s="300" t="s">
        <v>760</v>
      </c>
      <c r="F910" s="300" t="s">
        <v>651</v>
      </c>
      <c r="G910" s="300">
        <v>20190101</v>
      </c>
      <c r="H910" s="300">
        <v>2019</v>
      </c>
      <c r="I910" s="300">
        <v>52</v>
      </c>
      <c r="J910" s="300">
        <v>2019</v>
      </c>
      <c r="K910" s="300">
        <v>562</v>
      </c>
      <c r="L910" s="300" t="s">
        <v>761</v>
      </c>
      <c r="M910" s="300" t="s">
        <v>451</v>
      </c>
      <c r="N910" s="300" t="s">
        <v>660</v>
      </c>
      <c r="O910" s="300" t="s">
        <v>762</v>
      </c>
      <c r="P910" s="300">
        <v>156</v>
      </c>
      <c r="Q910" s="300" t="s">
        <v>773</v>
      </c>
      <c r="R910" s="300" t="s">
        <v>774</v>
      </c>
      <c r="S910" s="300">
        <v>0</v>
      </c>
      <c r="T910" s="300" t="s">
        <v>763</v>
      </c>
      <c r="U910" s="300" t="s">
        <v>764</v>
      </c>
      <c r="V910" s="300" t="s">
        <v>873</v>
      </c>
      <c r="W910" s="300" t="s">
        <v>766</v>
      </c>
      <c r="X910" s="300" t="b">
        <v>1</v>
      </c>
      <c r="Y910" s="300">
        <v>310520</v>
      </c>
      <c r="Z910" s="300" t="s">
        <v>864</v>
      </c>
      <c r="AA910" s="300" t="s">
        <v>61</v>
      </c>
      <c r="AB910" s="300" t="s">
        <v>84</v>
      </c>
      <c r="AC910" s="300" t="s">
        <v>84</v>
      </c>
      <c r="AD910" s="300">
        <v>6</v>
      </c>
      <c r="AE910" s="300" t="b">
        <v>1</v>
      </c>
      <c r="AF910" s="300" t="s">
        <v>768</v>
      </c>
      <c r="AG910" s="300" t="s">
        <v>769</v>
      </c>
      <c r="AH910" s="300">
        <v>0</v>
      </c>
      <c r="AI910" s="300">
        <v>0</v>
      </c>
      <c r="AJ910" s="300" t="s">
        <v>770</v>
      </c>
      <c r="AK910" s="300">
        <v>8</v>
      </c>
      <c r="AL910" s="300" t="s">
        <v>814</v>
      </c>
      <c r="AM910" s="300" t="s">
        <v>1499</v>
      </c>
      <c r="AN910" s="300" t="b">
        <v>1</v>
      </c>
      <c r="AO910" s="300">
        <v>-1</v>
      </c>
      <c r="AP910" s="300" t="s">
        <v>771</v>
      </c>
      <c r="AQ910" s="300">
        <v>0</v>
      </c>
      <c r="AR910" s="300" t="b">
        <v>0</v>
      </c>
      <c r="AS910" s="300" t="s">
        <v>1499</v>
      </c>
      <c r="AT910" s="300" t="b">
        <v>1</v>
      </c>
      <c r="AU910" s="300">
        <v>0</v>
      </c>
      <c r="AV910" s="300" t="b">
        <v>0</v>
      </c>
      <c r="AW910" s="300" t="s">
        <v>1500</v>
      </c>
      <c r="AX910" s="300">
        <v>0</v>
      </c>
      <c r="AY910" s="300" t="s">
        <v>1500</v>
      </c>
      <c r="AZ910" s="300">
        <v>6</v>
      </c>
      <c r="BA910" s="300" t="b">
        <v>1</v>
      </c>
      <c r="BB910" s="300" t="b">
        <v>0</v>
      </c>
      <c r="BC910"/>
      <c r="BD910"/>
      <c r="BE910"/>
      <c r="BF910"/>
      <c r="BG910"/>
      <c r="BH910"/>
      <c r="BI910"/>
      <c r="BJ910"/>
      <c r="BK910"/>
      <c r="BL910"/>
      <c r="BM910"/>
      <c r="BN910"/>
      <c r="BO910"/>
      <c r="BP910"/>
      <c r="BQ910"/>
    </row>
    <row r="911" spans="5:69" ht="16.5" hidden="1" x14ac:dyDescent="0.3">
      <c r="E911" s="300" t="s">
        <v>760</v>
      </c>
      <c r="F911" s="300" t="s">
        <v>651</v>
      </c>
      <c r="G911" s="300">
        <v>20190101</v>
      </c>
      <c r="H911" s="300">
        <v>2019</v>
      </c>
      <c r="I911" s="300">
        <v>52</v>
      </c>
      <c r="J911" s="300">
        <v>2019</v>
      </c>
      <c r="K911" s="300">
        <v>562</v>
      </c>
      <c r="L911" s="300" t="s">
        <v>761</v>
      </c>
      <c r="M911" s="300" t="s">
        <v>451</v>
      </c>
      <c r="N911" s="300" t="s">
        <v>660</v>
      </c>
      <c r="O911" s="300" t="s">
        <v>762</v>
      </c>
      <c r="P911" s="300">
        <v>384</v>
      </c>
      <c r="Q911" s="300" t="s">
        <v>786</v>
      </c>
      <c r="R911" s="300" t="s">
        <v>559</v>
      </c>
      <c r="S911" s="300">
        <v>0</v>
      </c>
      <c r="T911" s="300" t="s">
        <v>763</v>
      </c>
      <c r="U911" s="300" t="s">
        <v>764</v>
      </c>
      <c r="V911" s="300" t="s">
        <v>873</v>
      </c>
      <c r="W911" s="300" t="s">
        <v>766</v>
      </c>
      <c r="X911" s="300" t="b">
        <v>1</v>
      </c>
      <c r="Y911" s="300">
        <v>310520</v>
      </c>
      <c r="Z911" s="300" t="s">
        <v>864</v>
      </c>
      <c r="AA911" s="300" t="s">
        <v>61</v>
      </c>
      <c r="AB911" s="300" t="s">
        <v>84</v>
      </c>
      <c r="AC911" s="300" t="s">
        <v>84</v>
      </c>
      <c r="AD911" s="300">
        <v>6</v>
      </c>
      <c r="AE911" s="300" t="b">
        <v>1</v>
      </c>
      <c r="AF911" s="300" t="s">
        <v>768</v>
      </c>
      <c r="AG911" s="300" t="s">
        <v>769</v>
      </c>
      <c r="AH911" s="300">
        <v>0</v>
      </c>
      <c r="AI911" s="300">
        <v>0</v>
      </c>
      <c r="AJ911" s="300" t="s">
        <v>770</v>
      </c>
      <c r="AK911" s="300">
        <v>8</v>
      </c>
      <c r="AL911" s="300" t="s">
        <v>814</v>
      </c>
      <c r="AM911" s="300" t="s">
        <v>1504</v>
      </c>
      <c r="AN911" s="300" t="b">
        <v>1</v>
      </c>
      <c r="AO911" s="300">
        <v>-1</v>
      </c>
      <c r="AP911" s="300" t="s">
        <v>771</v>
      </c>
      <c r="AQ911" s="300">
        <v>0</v>
      </c>
      <c r="AR911" s="300" t="b">
        <v>0</v>
      </c>
      <c r="AS911" s="300" t="s">
        <v>1504</v>
      </c>
      <c r="AT911" s="300" t="b">
        <v>1</v>
      </c>
      <c r="AU911" s="300">
        <v>0</v>
      </c>
      <c r="AV911" s="300" t="b">
        <v>0</v>
      </c>
      <c r="AW911" s="300" t="s">
        <v>1505</v>
      </c>
      <c r="AX911" s="300">
        <v>0</v>
      </c>
      <c r="AY911" s="300" t="s">
        <v>1505</v>
      </c>
      <c r="AZ911" s="300">
        <v>6</v>
      </c>
      <c r="BA911" s="300" t="b">
        <v>1</v>
      </c>
      <c r="BB911" s="300" t="b">
        <v>0</v>
      </c>
      <c r="BC911"/>
      <c r="BD911"/>
      <c r="BE911"/>
      <c r="BF911"/>
      <c r="BG911"/>
      <c r="BH911"/>
      <c r="BI911"/>
      <c r="BJ911"/>
      <c r="BK911"/>
      <c r="BL911"/>
      <c r="BM911"/>
      <c r="BN911"/>
      <c r="BO911"/>
      <c r="BP911"/>
      <c r="BQ911"/>
    </row>
    <row r="912" spans="5:69" ht="16.5" hidden="1" x14ac:dyDescent="0.3">
      <c r="E912" s="300" t="s">
        <v>760</v>
      </c>
      <c r="F912" s="300" t="s">
        <v>651</v>
      </c>
      <c r="G912" s="300">
        <v>20190101</v>
      </c>
      <c r="H912" s="300">
        <v>2019</v>
      </c>
      <c r="I912" s="300">
        <v>52</v>
      </c>
      <c r="J912" s="300">
        <v>2019</v>
      </c>
      <c r="K912" s="300">
        <v>562</v>
      </c>
      <c r="L912" s="300" t="s">
        <v>761</v>
      </c>
      <c r="M912" s="300" t="s">
        <v>451</v>
      </c>
      <c r="N912" s="300" t="s">
        <v>660</v>
      </c>
      <c r="O912" s="300" t="s">
        <v>762</v>
      </c>
      <c r="P912" s="300">
        <v>504</v>
      </c>
      <c r="Q912" s="300" t="s">
        <v>959</v>
      </c>
      <c r="R912" s="300" t="s">
        <v>426</v>
      </c>
      <c r="S912" s="300">
        <v>0</v>
      </c>
      <c r="T912" s="300" t="s">
        <v>763</v>
      </c>
      <c r="U912" s="300" t="s">
        <v>764</v>
      </c>
      <c r="V912" s="300" t="s">
        <v>873</v>
      </c>
      <c r="W912" s="300" t="s">
        <v>766</v>
      </c>
      <c r="X912" s="300" t="b">
        <v>1</v>
      </c>
      <c r="Y912" s="300">
        <v>310520</v>
      </c>
      <c r="Z912" s="300" t="s">
        <v>864</v>
      </c>
      <c r="AA912" s="300" t="s">
        <v>61</v>
      </c>
      <c r="AB912" s="300" t="s">
        <v>84</v>
      </c>
      <c r="AC912" s="300" t="s">
        <v>84</v>
      </c>
      <c r="AD912" s="300">
        <v>6</v>
      </c>
      <c r="AE912" s="300" t="b">
        <v>1</v>
      </c>
      <c r="AF912" s="300" t="s">
        <v>768</v>
      </c>
      <c r="AG912" s="300" t="s">
        <v>769</v>
      </c>
      <c r="AH912" s="300">
        <v>0</v>
      </c>
      <c r="AI912" s="300">
        <v>0</v>
      </c>
      <c r="AJ912" s="300" t="s">
        <v>770</v>
      </c>
      <c r="AK912" s="300">
        <v>8</v>
      </c>
      <c r="AL912" s="300" t="s">
        <v>814</v>
      </c>
      <c r="AM912" s="300" t="s">
        <v>1506</v>
      </c>
      <c r="AN912" s="300" t="b">
        <v>1</v>
      </c>
      <c r="AO912" s="300">
        <v>-1</v>
      </c>
      <c r="AP912" s="300" t="s">
        <v>771</v>
      </c>
      <c r="AQ912" s="300">
        <v>0</v>
      </c>
      <c r="AR912" s="300" t="b">
        <v>0</v>
      </c>
      <c r="AS912" s="300" t="s">
        <v>1506</v>
      </c>
      <c r="AT912" s="300" t="b">
        <v>1</v>
      </c>
      <c r="AU912" s="300">
        <v>0</v>
      </c>
      <c r="AV912" s="300" t="b">
        <v>0</v>
      </c>
      <c r="AW912" s="300" t="s">
        <v>1349</v>
      </c>
      <c r="AX912" s="300">
        <v>0</v>
      </c>
      <c r="AY912" s="300" t="s">
        <v>1349</v>
      </c>
      <c r="AZ912" s="300">
        <v>6</v>
      </c>
      <c r="BA912" s="300" t="b">
        <v>1</v>
      </c>
      <c r="BB912" s="300" t="b">
        <v>0</v>
      </c>
      <c r="BC912"/>
      <c r="BD912"/>
      <c r="BE912"/>
      <c r="BF912"/>
      <c r="BG912"/>
      <c r="BH912"/>
      <c r="BI912"/>
      <c r="BJ912"/>
      <c r="BK912"/>
      <c r="BL912"/>
      <c r="BM912"/>
      <c r="BN912"/>
      <c r="BO912"/>
      <c r="BP912"/>
      <c r="BQ912"/>
    </row>
    <row r="913" spans="5:69" ht="16.5" hidden="1" x14ac:dyDescent="0.3">
      <c r="E913" s="300" t="s">
        <v>760</v>
      </c>
      <c r="F913" s="300" t="s">
        <v>651</v>
      </c>
      <c r="G913" s="300">
        <v>20190101</v>
      </c>
      <c r="H913" s="300">
        <v>2019</v>
      </c>
      <c r="I913" s="300">
        <v>52</v>
      </c>
      <c r="J913" s="300">
        <v>2019</v>
      </c>
      <c r="K913" s="300">
        <v>562</v>
      </c>
      <c r="L913" s="300" t="s">
        <v>761</v>
      </c>
      <c r="M913" s="300" t="s">
        <v>451</v>
      </c>
      <c r="N913" s="300" t="s">
        <v>660</v>
      </c>
      <c r="O913" s="300" t="s">
        <v>762</v>
      </c>
      <c r="P913" s="300">
        <v>566</v>
      </c>
      <c r="Q913" s="300" t="s">
        <v>791</v>
      </c>
      <c r="R913" s="300" t="s">
        <v>434</v>
      </c>
      <c r="S913" s="300">
        <v>0</v>
      </c>
      <c r="T913" s="300" t="s">
        <v>763</v>
      </c>
      <c r="U913" s="300" t="s">
        <v>764</v>
      </c>
      <c r="V913" s="300" t="s">
        <v>873</v>
      </c>
      <c r="W913" s="300" t="s">
        <v>766</v>
      </c>
      <c r="X913" s="300" t="b">
        <v>1</v>
      </c>
      <c r="Y913" s="300">
        <v>310520</v>
      </c>
      <c r="Z913" s="300" t="s">
        <v>864</v>
      </c>
      <c r="AA913" s="300" t="s">
        <v>61</v>
      </c>
      <c r="AB913" s="300" t="s">
        <v>84</v>
      </c>
      <c r="AC913" s="300" t="s">
        <v>84</v>
      </c>
      <c r="AD913" s="300">
        <v>6</v>
      </c>
      <c r="AE913" s="300" t="b">
        <v>1</v>
      </c>
      <c r="AF913" s="300" t="s">
        <v>768</v>
      </c>
      <c r="AG913" s="300" t="s">
        <v>769</v>
      </c>
      <c r="AH913" s="300">
        <v>0</v>
      </c>
      <c r="AI913" s="300">
        <v>0</v>
      </c>
      <c r="AJ913" s="300" t="s">
        <v>770</v>
      </c>
      <c r="AK913" s="300">
        <v>8</v>
      </c>
      <c r="AL913" s="300" t="s">
        <v>814</v>
      </c>
      <c r="AM913" s="300" t="s">
        <v>1522</v>
      </c>
      <c r="AN913" s="300" t="b">
        <v>1</v>
      </c>
      <c r="AO913" s="300">
        <v>-1</v>
      </c>
      <c r="AP913" s="300" t="s">
        <v>771</v>
      </c>
      <c r="AQ913" s="300">
        <v>0</v>
      </c>
      <c r="AR913" s="300" t="b">
        <v>0</v>
      </c>
      <c r="AS913" s="300" t="s">
        <v>1522</v>
      </c>
      <c r="AT913" s="300" t="b">
        <v>1</v>
      </c>
      <c r="AU913" s="300">
        <v>0</v>
      </c>
      <c r="AV913" s="300" t="b">
        <v>0</v>
      </c>
      <c r="AW913" s="300" t="s">
        <v>1523</v>
      </c>
      <c r="AX913" s="300">
        <v>0</v>
      </c>
      <c r="AY913" s="300" t="s">
        <v>1523</v>
      </c>
      <c r="AZ913" s="300">
        <v>6</v>
      </c>
      <c r="BA913" s="300" t="b">
        <v>1</v>
      </c>
      <c r="BB913" s="300" t="b">
        <v>0</v>
      </c>
      <c r="BC913"/>
      <c r="BD913"/>
      <c r="BE913"/>
      <c r="BF913"/>
      <c r="BG913"/>
      <c r="BH913"/>
      <c r="BI913"/>
      <c r="BJ913"/>
      <c r="BK913"/>
      <c r="BL913"/>
      <c r="BM913"/>
      <c r="BN913"/>
      <c r="BO913"/>
      <c r="BP913"/>
      <c r="BQ913"/>
    </row>
    <row r="914" spans="5:69" ht="16.5" hidden="1" x14ac:dyDescent="0.3">
      <c r="E914" s="300" t="s">
        <v>760</v>
      </c>
      <c r="F914" s="300" t="s">
        <v>651</v>
      </c>
      <c r="G914" s="300">
        <v>20190101</v>
      </c>
      <c r="H914" s="300">
        <v>2019</v>
      </c>
      <c r="I914" s="300">
        <v>52</v>
      </c>
      <c r="J914" s="300">
        <v>2019</v>
      </c>
      <c r="K914" s="300">
        <v>562</v>
      </c>
      <c r="L914" s="300" t="s">
        <v>761</v>
      </c>
      <c r="M914" s="300" t="s">
        <v>451</v>
      </c>
      <c r="N914" s="300" t="s">
        <v>660</v>
      </c>
      <c r="O914" s="300" t="s">
        <v>762</v>
      </c>
      <c r="P914" s="300">
        <v>724</v>
      </c>
      <c r="Q914" s="300" t="s">
        <v>801</v>
      </c>
      <c r="R914" s="300" t="s">
        <v>802</v>
      </c>
      <c r="S914" s="300">
        <v>0</v>
      </c>
      <c r="T914" s="300" t="s">
        <v>763</v>
      </c>
      <c r="U914" s="300" t="s">
        <v>764</v>
      </c>
      <c r="V914" s="300" t="s">
        <v>873</v>
      </c>
      <c r="W914" s="300" t="s">
        <v>766</v>
      </c>
      <c r="X914" s="300" t="b">
        <v>1</v>
      </c>
      <c r="Y914" s="300">
        <v>310520</v>
      </c>
      <c r="Z914" s="300" t="s">
        <v>864</v>
      </c>
      <c r="AA914" s="300" t="s">
        <v>61</v>
      </c>
      <c r="AB914" s="300" t="s">
        <v>84</v>
      </c>
      <c r="AC914" s="300" t="s">
        <v>84</v>
      </c>
      <c r="AD914" s="300">
        <v>6</v>
      </c>
      <c r="AE914" s="300" t="b">
        <v>1</v>
      </c>
      <c r="AF914" s="300" t="s">
        <v>768</v>
      </c>
      <c r="AG914" s="300" t="s">
        <v>769</v>
      </c>
      <c r="AH914" s="300">
        <v>0</v>
      </c>
      <c r="AI914" s="300">
        <v>0</v>
      </c>
      <c r="AJ914" s="300" t="s">
        <v>770</v>
      </c>
      <c r="AK914" s="300">
        <v>8</v>
      </c>
      <c r="AL914" s="300" t="s">
        <v>814</v>
      </c>
      <c r="AM914" s="300" t="s">
        <v>1509</v>
      </c>
      <c r="AN914" s="300" t="b">
        <v>1</v>
      </c>
      <c r="AO914" s="300">
        <v>-1</v>
      </c>
      <c r="AP914" s="300" t="s">
        <v>771</v>
      </c>
      <c r="AQ914" s="300">
        <v>0</v>
      </c>
      <c r="AR914" s="300" t="b">
        <v>0</v>
      </c>
      <c r="AS914" s="300" t="s">
        <v>1509</v>
      </c>
      <c r="AT914" s="300" t="b">
        <v>1</v>
      </c>
      <c r="AU914" s="300">
        <v>0</v>
      </c>
      <c r="AV914" s="300" t="b">
        <v>0</v>
      </c>
      <c r="AW914" s="300" t="s">
        <v>1352</v>
      </c>
      <c r="AX914" s="300">
        <v>0</v>
      </c>
      <c r="AY914" s="300" t="s">
        <v>1352</v>
      </c>
      <c r="AZ914" s="300">
        <v>6</v>
      </c>
      <c r="BA914" s="300" t="b">
        <v>1</v>
      </c>
      <c r="BB914" s="300" t="b">
        <v>0</v>
      </c>
      <c r="BC914"/>
      <c r="BD914"/>
      <c r="BE914"/>
      <c r="BF914"/>
      <c r="BG914"/>
      <c r="BH914"/>
      <c r="BI914"/>
      <c r="BJ914"/>
      <c r="BK914"/>
      <c r="BL914"/>
      <c r="BM914"/>
      <c r="BN914"/>
      <c r="BO914"/>
      <c r="BP914"/>
      <c r="BQ914"/>
    </row>
    <row r="915" spans="5:69" ht="16.5" hidden="1" x14ac:dyDescent="0.3">
      <c r="E915" s="300" t="s">
        <v>760</v>
      </c>
      <c r="F915" s="300" t="s">
        <v>651</v>
      </c>
      <c r="G915" s="300">
        <v>20190101</v>
      </c>
      <c r="H915" s="300">
        <v>2019</v>
      </c>
      <c r="I915" s="300">
        <v>52</v>
      </c>
      <c r="J915" s="300">
        <v>2019</v>
      </c>
      <c r="K915" s="300">
        <v>562</v>
      </c>
      <c r="L915" s="300" t="s">
        <v>761</v>
      </c>
      <c r="M915" s="300" t="s">
        <v>451</v>
      </c>
      <c r="N915" s="300" t="s">
        <v>660</v>
      </c>
      <c r="O915" s="300" t="s">
        <v>762</v>
      </c>
      <c r="P915" s="300">
        <v>842</v>
      </c>
      <c r="Q915" s="300" t="s">
        <v>809</v>
      </c>
      <c r="R915" s="300" t="s">
        <v>809</v>
      </c>
      <c r="S915" s="300">
        <v>0</v>
      </c>
      <c r="T915" s="300" t="s">
        <v>763</v>
      </c>
      <c r="U915" s="300" t="s">
        <v>764</v>
      </c>
      <c r="V915" s="300" t="s">
        <v>873</v>
      </c>
      <c r="W915" s="300" t="s">
        <v>766</v>
      </c>
      <c r="X915" s="300" t="b">
        <v>1</v>
      </c>
      <c r="Y915" s="300">
        <v>310520</v>
      </c>
      <c r="Z915" s="300" t="s">
        <v>864</v>
      </c>
      <c r="AA915" s="300" t="s">
        <v>61</v>
      </c>
      <c r="AB915" s="300" t="s">
        <v>84</v>
      </c>
      <c r="AC915" s="300" t="s">
        <v>84</v>
      </c>
      <c r="AD915" s="300">
        <v>6</v>
      </c>
      <c r="AE915" s="300" t="b">
        <v>1</v>
      </c>
      <c r="AF915" s="300" t="s">
        <v>768</v>
      </c>
      <c r="AG915" s="300" t="s">
        <v>769</v>
      </c>
      <c r="AH915" s="300">
        <v>0</v>
      </c>
      <c r="AI915" s="300">
        <v>0</v>
      </c>
      <c r="AJ915" s="300" t="s">
        <v>770</v>
      </c>
      <c r="AK915" s="300">
        <v>8</v>
      </c>
      <c r="AL915" s="300" t="s">
        <v>814</v>
      </c>
      <c r="AM915" s="300" t="s">
        <v>1506</v>
      </c>
      <c r="AN915" s="300" t="b">
        <v>1</v>
      </c>
      <c r="AO915" s="300">
        <v>-1</v>
      </c>
      <c r="AP915" s="300" t="s">
        <v>771</v>
      </c>
      <c r="AQ915" s="300">
        <v>0</v>
      </c>
      <c r="AR915" s="300" t="b">
        <v>0</v>
      </c>
      <c r="AS915" s="300" t="s">
        <v>1506</v>
      </c>
      <c r="AT915" s="300" t="b">
        <v>1</v>
      </c>
      <c r="AU915" s="300">
        <v>0</v>
      </c>
      <c r="AV915" s="300" t="b">
        <v>0</v>
      </c>
      <c r="AW915" s="300" t="s">
        <v>1349</v>
      </c>
      <c r="AX915" s="300">
        <v>0</v>
      </c>
      <c r="AY915" s="300" t="s">
        <v>1349</v>
      </c>
      <c r="AZ915" s="300">
        <v>6</v>
      </c>
      <c r="BA915" s="300" t="b">
        <v>1</v>
      </c>
      <c r="BB915" s="300" t="b">
        <v>0</v>
      </c>
      <c r="BC915"/>
      <c r="BD915"/>
      <c r="BE915"/>
      <c r="BF915"/>
      <c r="BG915"/>
      <c r="BH915"/>
      <c r="BI915"/>
      <c r="BJ915"/>
      <c r="BK915"/>
      <c r="BL915"/>
      <c r="BM915"/>
      <c r="BN915"/>
      <c r="BO915"/>
      <c r="BP915"/>
      <c r="BQ915"/>
    </row>
    <row r="916" spans="5:69" ht="16.5" hidden="1" x14ac:dyDescent="0.3">
      <c r="E916" s="300" t="s">
        <v>760</v>
      </c>
      <c r="F916" s="300" t="s">
        <v>651</v>
      </c>
      <c r="G916" s="300">
        <v>20190101</v>
      </c>
      <c r="H916" s="300">
        <v>2019</v>
      </c>
      <c r="I916" s="300">
        <v>52</v>
      </c>
      <c r="J916" s="300">
        <v>2019</v>
      </c>
      <c r="K916" s="300">
        <v>562</v>
      </c>
      <c r="L916" s="300" t="s">
        <v>761</v>
      </c>
      <c r="M916" s="300" t="s">
        <v>451</v>
      </c>
      <c r="N916" s="300" t="s">
        <v>660</v>
      </c>
      <c r="O916" s="300" t="s">
        <v>762</v>
      </c>
      <c r="P916" s="300">
        <v>854</v>
      </c>
      <c r="Q916" s="300" t="s">
        <v>811</v>
      </c>
      <c r="R916" s="300" t="s">
        <v>437</v>
      </c>
      <c r="S916" s="300">
        <v>0</v>
      </c>
      <c r="T916" s="300" t="s">
        <v>763</v>
      </c>
      <c r="U916" s="300" t="s">
        <v>764</v>
      </c>
      <c r="V916" s="300" t="s">
        <v>873</v>
      </c>
      <c r="W916" s="300" t="s">
        <v>766</v>
      </c>
      <c r="X916" s="300" t="b">
        <v>1</v>
      </c>
      <c r="Y916" s="300">
        <v>310520</v>
      </c>
      <c r="Z916" s="300" t="s">
        <v>864</v>
      </c>
      <c r="AA916" s="300" t="s">
        <v>61</v>
      </c>
      <c r="AB916" s="300" t="s">
        <v>84</v>
      </c>
      <c r="AC916" s="300" t="s">
        <v>84</v>
      </c>
      <c r="AD916" s="300">
        <v>6</v>
      </c>
      <c r="AE916" s="300" t="b">
        <v>1</v>
      </c>
      <c r="AF916" s="300" t="s">
        <v>768</v>
      </c>
      <c r="AG916" s="300" t="s">
        <v>769</v>
      </c>
      <c r="AH916" s="300">
        <v>0</v>
      </c>
      <c r="AI916" s="300">
        <v>0</v>
      </c>
      <c r="AJ916" s="300" t="s">
        <v>770</v>
      </c>
      <c r="AK916" s="300">
        <v>8</v>
      </c>
      <c r="AL916" s="300" t="s">
        <v>814</v>
      </c>
      <c r="AM916" s="300" t="s">
        <v>1511</v>
      </c>
      <c r="AN916" s="300" t="b">
        <v>1</v>
      </c>
      <c r="AO916" s="300">
        <v>-1</v>
      </c>
      <c r="AP916" s="300" t="s">
        <v>771</v>
      </c>
      <c r="AQ916" s="300">
        <v>0</v>
      </c>
      <c r="AR916" s="300" t="b">
        <v>0</v>
      </c>
      <c r="AS916" s="300" t="s">
        <v>1511</v>
      </c>
      <c r="AT916" s="300" t="b">
        <v>1</v>
      </c>
      <c r="AU916" s="300">
        <v>0</v>
      </c>
      <c r="AV916" s="300" t="b">
        <v>0</v>
      </c>
      <c r="AW916" s="300" t="s">
        <v>1512</v>
      </c>
      <c r="AX916" s="300">
        <v>0</v>
      </c>
      <c r="AY916" s="300" t="s">
        <v>1512</v>
      </c>
      <c r="AZ916" s="300">
        <v>6</v>
      </c>
      <c r="BA916" s="300" t="b">
        <v>1</v>
      </c>
      <c r="BB916" s="300" t="b">
        <v>0</v>
      </c>
      <c r="BC916"/>
      <c r="BD916"/>
      <c r="BE916"/>
      <c r="BF916"/>
      <c r="BG916"/>
      <c r="BH916"/>
      <c r="BI916"/>
      <c r="BJ916"/>
      <c r="BK916"/>
      <c r="BL916"/>
      <c r="BM916"/>
      <c r="BN916"/>
      <c r="BO916"/>
      <c r="BP916"/>
      <c r="BQ916"/>
    </row>
    <row r="917" spans="5:69" ht="16.5" hidden="1" x14ac:dyDescent="0.3">
      <c r="E917" s="300" t="s">
        <v>760</v>
      </c>
      <c r="F917" s="300" t="s">
        <v>651</v>
      </c>
      <c r="G917" s="300">
        <v>20190101</v>
      </c>
      <c r="H917" s="300">
        <v>2019</v>
      </c>
      <c r="I917" s="300">
        <v>52</v>
      </c>
      <c r="J917" s="300">
        <v>2019</v>
      </c>
      <c r="K917" s="300">
        <v>180</v>
      </c>
      <c r="L917" s="300" t="s">
        <v>872</v>
      </c>
      <c r="M917" s="300" t="s">
        <v>486</v>
      </c>
      <c r="N917" s="300" t="s">
        <v>660</v>
      </c>
      <c r="O917" s="300" t="s">
        <v>762</v>
      </c>
      <c r="P917" s="300">
        <v>0</v>
      </c>
      <c r="Q917" s="300" t="s">
        <v>763</v>
      </c>
      <c r="R917" s="300" t="s">
        <v>764</v>
      </c>
      <c r="S917" s="300">
        <v>0</v>
      </c>
      <c r="T917" s="300" t="s">
        <v>763</v>
      </c>
      <c r="U917" s="300" t="s">
        <v>764</v>
      </c>
      <c r="V917" s="300" t="s">
        <v>1123</v>
      </c>
      <c r="W917" s="300" t="s">
        <v>766</v>
      </c>
      <c r="X917" s="300" t="b">
        <v>1</v>
      </c>
      <c r="Y917" s="300">
        <v>310530</v>
      </c>
      <c r="Z917" s="300" t="s">
        <v>1287</v>
      </c>
      <c r="AA917" s="300" t="s">
        <v>60</v>
      </c>
      <c r="AB917" s="300" t="s">
        <v>842</v>
      </c>
      <c r="AC917" s="300" t="s">
        <v>60</v>
      </c>
      <c r="AD917" s="300">
        <v>6</v>
      </c>
      <c r="AE917" s="300" t="b">
        <v>1</v>
      </c>
      <c r="AF917" s="300" t="s">
        <v>768</v>
      </c>
      <c r="AG917" s="300" t="s">
        <v>769</v>
      </c>
      <c r="AH917" s="300">
        <v>0</v>
      </c>
      <c r="AI917" s="300">
        <v>0</v>
      </c>
      <c r="AJ917" s="300" t="s">
        <v>770</v>
      </c>
      <c r="AK917" s="300">
        <v>8</v>
      </c>
      <c r="AL917" s="300" t="s">
        <v>814</v>
      </c>
      <c r="AM917" s="300">
        <v>1012400</v>
      </c>
      <c r="AN917" s="300" t="b">
        <v>0</v>
      </c>
      <c r="AO917" s="300">
        <v>8</v>
      </c>
      <c r="AP917" s="300" t="s">
        <v>814</v>
      </c>
      <c r="AQ917" s="300">
        <v>1012400</v>
      </c>
      <c r="AR917" s="300" t="b">
        <v>0</v>
      </c>
      <c r="AS917" s="300">
        <v>1012400</v>
      </c>
      <c r="AT917" s="300" t="b">
        <v>0</v>
      </c>
      <c r="AU917" s="300">
        <v>0</v>
      </c>
      <c r="AV917" s="300" t="b">
        <v>0</v>
      </c>
      <c r="AW917" s="300" t="s">
        <v>1524</v>
      </c>
      <c r="AX917" s="300">
        <v>0</v>
      </c>
      <c r="AY917" s="300" t="s">
        <v>1524</v>
      </c>
      <c r="AZ917" s="300">
        <v>0</v>
      </c>
      <c r="BA917" s="300" t="b">
        <v>0</v>
      </c>
      <c r="BB917" s="300" t="b">
        <v>1</v>
      </c>
      <c r="BC917"/>
      <c r="BD917"/>
      <c r="BE917"/>
      <c r="BF917"/>
      <c r="BG917"/>
      <c r="BH917"/>
      <c r="BI917"/>
      <c r="BJ917"/>
      <c r="BK917"/>
      <c r="BL917"/>
      <c r="BM917"/>
      <c r="BN917"/>
      <c r="BO917"/>
      <c r="BP917"/>
      <c r="BQ917"/>
    </row>
    <row r="918" spans="5:69" ht="16.5" hidden="1" x14ac:dyDescent="0.3">
      <c r="E918" s="300" t="s">
        <v>760</v>
      </c>
      <c r="F918" s="300" t="s">
        <v>651</v>
      </c>
      <c r="G918" s="300">
        <v>20190101</v>
      </c>
      <c r="H918" s="300">
        <v>2019</v>
      </c>
      <c r="I918" s="300">
        <v>52</v>
      </c>
      <c r="J918" s="300">
        <v>2019</v>
      </c>
      <c r="K918" s="300">
        <v>180</v>
      </c>
      <c r="L918" s="300" t="s">
        <v>872</v>
      </c>
      <c r="M918" s="300" t="s">
        <v>486</v>
      </c>
      <c r="N918" s="300" t="s">
        <v>660</v>
      </c>
      <c r="O918" s="300" t="s">
        <v>762</v>
      </c>
      <c r="P918" s="300">
        <v>56</v>
      </c>
      <c r="Q918" s="300" t="s">
        <v>877</v>
      </c>
      <c r="R918" s="300" t="s">
        <v>878</v>
      </c>
      <c r="S918" s="300">
        <v>0</v>
      </c>
      <c r="T918" s="300" t="s">
        <v>763</v>
      </c>
      <c r="U918" s="300" t="s">
        <v>764</v>
      </c>
      <c r="V918" s="300" t="s">
        <v>1123</v>
      </c>
      <c r="W918" s="300" t="s">
        <v>766</v>
      </c>
      <c r="X918" s="300" t="b">
        <v>1</v>
      </c>
      <c r="Y918" s="300">
        <v>310530</v>
      </c>
      <c r="Z918" s="300" t="s">
        <v>1287</v>
      </c>
      <c r="AA918" s="300" t="s">
        <v>60</v>
      </c>
      <c r="AB918" s="300" t="s">
        <v>842</v>
      </c>
      <c r="AC918" s="300" t="s">
        <v>60</v>
      </c>
      <c r="AD918" s="300">
        <v>6</v>
      </c>
      <c r="AE918" s="300" t="b">
        <v>1</v>
      </c>
      <c r="AF918" s="300" t="s">
        <v>768</v>
      </c>
      <c r="AG918" s="300" t="s">
        <v>769</v>
      </c>
      <c r="AH918" s="300">
        <v>0</v>
      </c>
      <c r="AI918" s="300">
        <v>0</v>
      </c>
      <c r="AJ918" s="300" t="s">
        <v>770</v>
      </c>
      <c r="AK918" s="300">
        <v>8</v>
      </c>
      <c r="AL918" s="300" t="s">
        <v>814</v>
      </c>
      <c r="AM918" s="300">
        <v>9760</v>
      </c>
      <c r="AN918" s="300" t="b">
        <v>0</v>
      </c>
      <c r="AO918" s="300">
        <v>8</v>
      </c>
      <c r="AP918" s="300" t="s">
        <v>814</v>
      </c>
      <c r="AQ918" s="300">
        <v>9760</v>
      </c>
      <c r="AR918" s="300" t="b">
        <v>0</v>
      </c>
      <c r="AS918" s="300">
        <v>9760</v>
      </c>
      <c r="AT918" s="300" t="b">
        <v>0</v>
      </c>
      <c r="AU918" s="300">
        <v>0</v>
      </c>
      <c r="AV918" s="300" t="b">
        <v>0</v>
      </c>
      <c r="AW918" s="300" t="s">
        <v>1525</v>
      </c>
      <c r="AX918" s="300">
        <v>0</v>
      </c>
      <c r="AY918" s="300" t="s">
        <v>1525</v>
      </c>
      <c r="AZ918" s="300">
        <v>0</v>
      </c>
      <c r="BA918" s="300" t="b">
        <v>0</v>
      </c>
      <c r="BB918" s="300" t="b">
        <v>1</v>
      </c>
      <c r="BC918"/>
      <c r="BD918"/>
      <c r="BE918"/>
      <c r="BF918"/>
      <c r="BG918"/>
      <c r="BH918"/>
      <c r="BI918"/>
      <c r="BJ918"/>
      <c r="BK918"/>
      <c r="BL918"/>
      <c r="BM918"/>
      <c r="BN918"/>
      <c r="BO918"/>
      <c r="BP918"/>
      <c r="BQ918"/>
    </row>
    <row r="919" spans="5:69" ht="16.5" hidden="1" x14ac:dyDescent="0.3">
      <c r="E919" s="300" t="s">
        <v>760</v>
      </c>
      <c r="F919" s="300" t="s">
        <v>651</v>
      </c>
      <c r="G919" s="300">
        <v>20190101</v>
      </c>
      <c r="H919" s="300">
        <v>2019</v>
      </c>
      <c r="I919" s="300">
        <v>52</v>
      </c>
      <c r="J919" s="300">
        <v>2019</v>
      </c>
      <c r="K919" s="300">
        <v>180</v>
      </c>
      <c r="L919" s="300" t="s">
        <v>872</v>
      </c>
      <c r="M919" s="300" t="s">
        <v>486</v>
      </c>
      <c r="N919" s="300" t="s">
        <v>660</v>
      </c>
      <c r="O919" s="300" t="s">
        <v>762</v>
      </c>
      <c r="P919" s="300">
        <v>504</v>
      </c>
      <c r="Q919" s="300" t="s">
        <v>959</v>
      </c>
      <c r="R919" s="300" t="s">
        <v>426</v>
      </c>
      <c r="S919" s="300">
        <v>0</v>
      </c>
      <c r="T919" s="300" t="s">
        <v>763</v>
      </c>
      <c r="U919" s="300" t="s">
        <v>764</v>
      </c>
      <c r="V919" s="300" t="s">
        <v>1123</v>
      </c>
      <c r="W919" s="300" t="s">
        <v>766</v>
      </c>
      <c r="X919" s="300" t="b">
        <v>1</v>
      </c>
      <c r="Y919" s="300">
        <v>310530</v>
      </c>
      <c r="Z919" s="300" t="s">
        <v>1287</v>
      </c>
      <c r="AA919" s="300" t="s">
        <v>60</v>
      </c>
      <c r="AB919" s="300" t="s">
        <v>842</v>
      </c>
      <c r="AC919" s="300" t="s">
        <v>60</v>
      </c>
      <c r="AD919" s="300">
        <v>6</v>
      </c>
      <c r="AE919" s="300" t="b">
        <v>1</v>
      </c>
      <c r="AF919" s="300" t="s">
        <v>768</v>
      </c>
      <c r="AG919" s="300" t="s">
        <v>769</v>
      </c>
      <c r="AH919" s="300">
        <v>0</v>
      </c>
      <c r="AI919" s="300">
        <v>0</v>
      </c>
      <c r="AJ919" s="300" t="s">
        <v>770</v>
      </c>
      <c r="AK919" s="300">
        <v>8</v>
      </c>
      <c r="AL919" s="300" t="s">
        <v>814</v>
      </c>
      <c r="AM919" s="300">
        <v>1002640</v>
      </c>
      <c r="AN919" s="300" t="b">
        <v>0</v>
      </c>
      <c r="AO919" s="300">
        <v>8</v>
      </c>
      <c r="AP919" s="300" t="s">
        <v>814</v>
      </c>
      <c r="AQ919" s="300">
        <v>1002640</v>
      </c>
      <c r="AR919" s="300" t="b">
        <v>0</v>
      </c>
      <c r="AS919" s="300">
        <v>1002640</v>
      </c>
      <c r="AT919" s="300" t="b">
        <v>0</v>
      </c>
      <c r="AU919" s="300">
        <v>0</v>
      </c>
      <c r="AV919" s="300" t="b">
        <v>0</v>
      </c>
      <c r="AW919" s="300" t="s">
        <v>1491</v>
      </c>
      <c r="AX919" s="300">
        <v>0</v>
      </c>
      <c r="AY919" s="300" t="s">
        <v>1491</v>
      </c>
      <c r="AZ919" s="300">
        <v>0</v>
      </c>
      <c r="BA919" s="300" t="b">
        <v>0</v>
      </c>
      <c r="BB919" s="300" t="b">
        <v>1</v>
      </c>
      <c r="BC919"/>
      <c r="BD919"/>
      <c r="BE919"/>
      <c r="BF919"/>
      <c r="BG919"/>
      <c r="BH919"/>
      <c r="BI919"/>
      <c r="BJ919"/>
      <c r="BK919"/>
      <c r="BL919"/>
      <c r="BM919"/>
      <c r="BN919"/>
      <c r="BO919"/>
      <c r="BP919"/>
      <c r="BQ919"/>
    </row>
    <row r="920" spans="5:69" ht="16.5" hidden="1" x14ac:dyDescent="0.3">
      <c r="E920" s="300" t="s">
        <v>760</v>
      </c>
      <c r="F920" s="300" t="s">
        <v>651</v>
      </c>
      <c r="G920" s="300">
        <v>20190101</v>
      </c>
      <c r="H920" s="300">
        <v>2019</v>
      </c>
      <c r="I920" s="300">
        <v>52</v>
      </c>
      <c r="J920" s="300">
        <v>2019</v>
      </c>
      <c r="K920" s="300">
        <v>562</v>
      </c>
      <c r="L920" s="300" t="s">
        <v>761</v>
      </c>
      <c r="M920" s="300" t="s">
        <v>451</v>
      </c>
      <c r="N920" s="300" t="s">
        <v>660</v>
      </c>
      <c r="O920" s="300" t="s">
        <v>762</v>
      </c>
      <c r="P920" s="300">
        <v>0</v>
      </c>
      <c r="Q920" s="300" t="s">
        <v>763</v>
      </c>
      <c r="R920" s="300" t="s">
        <v>764</v>
      </c>
      <c r="S920" s="300">
        <v>0</v>
      </c>
      <c r="T920" s="300" t="s">
        <v>763</v>
      </c>
      <c r="U920" s="300" t="s">
        <v>764</v>
      </c>
      <c r="V920" s="300" t="s">
        <v>873</v>
      </c>
      <c r="W920" s="300" t="s">
        <v>766</v>
      </c>
      <c r="X920" s="300" t="b">
        <v>1</v>
      </c>
      <c r="Y920" s="300">
        <v>310530</v>
      </c>
      <c r="Z920" s="300" t="s">
        <v>1287</v>
      </c>
      <c r="AA920" s="300" t="s">
        <v>60</v>
      </c>
      <c r="AB920" s="300" t="s">
        <v>842</v>
      </c>
      <c r="AC920" s="300" t="s">
        <v>60</v>
      </c>
      <c r="AD920" s="300">
        <v>6</v>
      </c>
      <c r="AE920" s="300" t="b">
        <v>1</v>
      </c>
      <c r="AF920" s="300" t="s">
        <v>768</v>
      </c>
      <c r="AG920" s="300" t="s">
        <v>769</v>
      </c>
      <c r="AH920" s="300">
        <v>0</v>
      </c>
      <c r="AI920" s="300">
        <v>0</v>
      </c>
      <c r="AJ920" s="300" t="s">
        <v>770</v>
      </c>
      <c r="AK920" s="300">
        <v>8</v>
      </c>
      <c r="AL920" s="300" t="s">
        <v>814</v>
      </c>
      <c r="AM920" s="300" t="s">
        <v>1526</v>
      </c>
      <c r="AN920" s="300" t="b">
        <v>1</v>
      </c>
      <c r="AO920" s="300">
        <v>-1</v>
      </c>
      <c r="AP920" s="300" t="s">
        <v>771</v>
      </c>
      <c r="AQ920" s="300">
        <v>0</v>
      </c>
      <c r="AR920" s="300" t="b">
        <v>0</v>
      </c>
      <c r="AS920" s="300" t="s">
        <v>1526</v>
      </c>
      <c r="AT920" s="300" t="b">
        <v>1</v>
      </c>
      <c r="AU920" s="300">
        <v>0</v>
      </c>
      <c r="AV920" s="300" t="b">
        <v>0</v>
      </c>
      <c r="AW920" s="300" t="s">
        <v>1527</v>
      </c>
      <c r="AX920" s="300">
        <v>0</v>
      </c>
      <c r="AY920" s="300" t="s">
        <v>1527</v>
      </c>
      <c r="AZ920" s="300">
        <v>6</v>
      </c>
      <c r="BA920" s="300" t="b">
        <v>0</v>
      </c>
      <c r="BB920" s="300" t="b">
        <v>1</v>
      </c>
      <c r="BC920"/>
      <c r="BD920"/>
      <c r="BE920"/>
      <c r="BF920"/>
      <c r="BG920"/>
      <c r="BH920"/>
      <c r="BI920"/>
      <c r="BJ920"/>
      <c r="BK920"/>
      <c r="BL920"/>
      <c r="BM920"/>
      <c r="BN920"/>
      <c r="BO920"/>
      <c r="BP920"/>
      <c r="BQ920"/>
    </row>
    <row r="921" spans="5:69" ht="16.5" hidden="1" x14ac:dyDescent="0.3">
      <c r="E921" s="300" t="s">
        <v>760</v>
      </c>
      <c r="F921" s="300" t="s">
        <v>651</v>
      </c>
      <c r="G921" s="300">
        <v>20190101</v>
      </c>
      <c r="H921" s="300">
        <v>2019</v>
      </c>
      <c r="I921" s="300">
        <v>52</v>
      </c>
      <c r="J921" s="300">
        <v>2019</v>
      </c>
      <c r="K921" s="300">
        <v>562</v>
      </c>
      <c r="L921" s="300" t="s">
        <v>761</v>
      </c>
      <c r="M921" s="300" t="s">
        <v>451</v>
      </c>
      <c r="N921" s="300" t="s">
        <v>660</v>
      </c>
      <c r="O921" s="300" t="s">
        <v>762</v>
      </c>
      <c r="P921" s="300">
        <v>842</v>
      </c>
      <c r="Q921" s="300" t="s">
        <v>809</v>
      </c>
      <c r="R921" s="300" t="s">
        <v>809</v>
      </c>
      <c r="S921" s="300">
        <v>0</v>
      </c>
      <c r="T921" s="300" t="s">
        <v>763</v>
      </c>
      <c r="U921" s="300" t="s">
        <v>764</v>
      </c>
      <c r="V921" s="300" t="s">
        <v>873</v>
      </c>
      <c r="W921" s="300" t="s">
        <v>766</v>
      </c>
      <c r="X921" s="300" t="b">
        <v>1</v>
      </c>
      <c r="Y921" s="300">
        <v>310530</v>
      </c>
      <c r="Z921" s="300" t="s">
        <v>1287</v>
      </c>
      <c r="AA921" s="300" t="s">
        <v>60</v>
      </c>
      <c r="AB921" s="300" t="s">
        <v>842</v>
      </c>
      <c r="AC921" s="300" t="s">
        <v>60</v>
      </c>
      <c r="AD921" s="300">
        <v>6</v>
      </c>
      <c r="AE921" s="300" t="b">
        <v>1</v>
      </c>
      <c r="AF921" s="300" t="s">
        <v>768</v>
      </c>
      <c r="AG921" s="300" t="s">
        <v>769</v>
      </c>
      <c r="AH921" s="300">
        <v>0</v>
      </c>
      <c r="AI921" s="300">
        <v>0</v>
      </c>
      <c r="AJ921" s="300" t="s">
        <v>770</v>
      </c>
      <c r="AK921" s="300">
        <v>8</v>
      </c>
      <c r="AL921" s="300" t="s">
        <v>814</v>
      </c>
      <c r="AM921" s="300" t="s">
        <v>1526</v>
      </c>
      <c r="AN921" s="300" t="b">
        <v>1</v>
      </c>
      <c r="AO921" s="300">
        <v>-1</v>
      </c>
      <c r="AP921" s="300" t="s">
        <v>771</v>
      </c>
      <c r="AQ921" s="300">
        <v>0</v>
      </c>
      <c r="AR921" s="300" t="b">
        <v>0</v>
      </c>
      <c r="AS921" s="300" t="s">
        <v>1526</v>
      </c>
      <c r="AT921" s="300" t="b">
        <v>1</v>
      </c>
      <c r="AU921" s="300">
        <v>0</v>
      </c>
      <c r="AV921" s="300" t="b">
        <v>0</v>
      </c>
      <c r="AW921" s="300" t="s">
        <v>1527</v>
      </c>
      <c r="AX921" s="300">
        <v>0</v>
      </c>
      <c r="AY921" s="300" t="s">
        <v>1527</v>
      </c>
      <c r="AZ921" s="300">
        <v>6</v>
      </c>
      <c r="BA921" s="300" t="b">
        <v>1</v>
      </c>
      <c r="BB921" s="300" t="b">
        <v>0</v>
      </c>
      <c r="BC921"/>
      <c r="BD921"/>
      <c r="BE921"/>
      <c r="BF921"/>
      <c r="BG921"/>
      <c r="BH921"/>
      <c r="BI921"/>
      <c r="BJ921"/>
      <c r="BK921"/>
      <c r="BL921"/>
      <c r="BM921"/>
      <c r="BN921"/>
      <c r="BO921"/>
      <c r="BP921"/>
      <c r="BQ921"/>
    </row>
    <row r="922" spans="5:69" ht="16.5" hidden="1" x14ac:dyDescent="0.3">
      <c r="E922" s="300" t="s">
        <v>760</v>
      </c>
      <c r="F922" s="300" t="s">
        <v>651</v>
      </c>
      <c r="G922" s="300">
        <v>20190101</v>
      </c>
      <c r="H922" s="300">
        <v>2019</v>
      </c>
      <c r="I922" s="300">
        <v>52</v>
      </c>
      <c r="J922" s="300">
        <v>2019</v>
      </c>
      <c r="K922" s="300">
        <v>180</v>
      </c>
      <c r="L922" s="300" t="s">
        <v>872</v>
      </c>
      <c r="M922" s="300" t="s">
        <v>486</v>
      </c>
      <c r="N922" s="300" t="s">
        <v>660</v>
      </c>
      <c r="O922" s="300" t="s">
        <v>762</v>
      </c>
      <c r="P922" s="300">
        <v>0</v>
      </c>
      <c r="Q922" s="300" t="s">
        <v>763</v>
      </c>
      <c r="R922" s="300" t="s">
        <v>764</v>
      </c>
      <c r="S922" s="300">
        <v>0</v>
      </c>
      <c r="T922" s="300" t="s">
        <v>763</v>
      </c>
      <c r="U922" s="300" t="s">
        <v>764</v>
      </c>
      <c r="V922" s="300" t="s">
        <v>1123</v>
      </c>
      <c r="W922" s="300" t="s">
        <v>766</v>
      </c>
      <c r="X922" s="300" t="b">
        <v>1</v>
      </c>
      <c r="Y922" s="300">
        <v>310559</v>
      </c>
      <c r="Z922" s="300" t="s">
        <v>1292</v>
      </c>
      <c r="AA922" s="300" t="s">
        <v>541</v>
      </c>
      <c r="AB922" s="300" t="s">
        <v>84</v>
      </c>
      <c r="AC922" s="300" t="s">
        <v>84</v>
      </c>
      <c r="AD922" s="300">
        <v>6</v>
      </c>
      <c r="AE922" s="300" t="b">
        <v>1</v>
      </c>
      <c r="AF922" s="300" t="s">
        <v>768</v>
      </c>
      <c r="AG922" s="300" t="s">
        <v>769</v>
      </c>
      <c r="AH922" s="300">
        <v>0</v>
      </c>
      <c r="AI922" s="300">
        <v>0</v>
      </c>
      <c r="AJ922" s="300" t="s">
        <v>770</v>
      </c>
      <c r="AK922" s="300">
        <v>8</v>
      </c>
      <c r="AL922" s="300" t="s">
        <v>814</v>
      </c>
      <c r="AM922" s="300">
        <v>500</v>
      </c>
      <c r="AN922" s="300" t="b">
        <v>0</v>
      </c>
      <c r="AO922" s="300">
        <v>8</v>
      </c>
      <c r="AP922" s="300" t="s">
        <v>814</v>
      </c>
      <c r="AQ922" s="300">
        <v>500</v>
      </c>
      <c r="AR922" s="300" t="b">
        <v>0</v>
      </c>
      <c r="AS922" s="300">
        <v>500</v>
      </c>
      <c r="AT922" s="300" t="b">
        <v>0</v>
      </c>
      <c r="AU922" s="300">
        <v>0</v>
      </c>
      <c r="AV922" s="300" t="b">
        <v>0</v>
      </c>
      <c r="AW922" s="300" t="s">
        <v>1528</v>
      </c>
      <c r="AX922" s="300">
        <v>0</v>
      </c>
      <c r="AY922" s="300" t="s">
        <v>1528</v>
      </c>
      <c r="AZ922" s="300">
        <v>0</v>
      </c>
      <c r="BA922" s="300" t="b">
        <v>0</v>
      </c>
      <c r="BB922" s="300" t="b">
        <v>1</v>
      </c>
      <c r="BC922"/>
      <c r="BD922"/>
      <c r="BE922"/>
      <c r="BF922"/>
      <c r="BG922"/>
      <c r="BH922"/>
      <c r="BI922"/>
      <c r="BJ922"/>
      <c r="BK922"/>
      <c r="BL922"/>
      <c r="BM922"/>
      <c r="BN922"/>
      <c r="BO922"/>
      <c r="BP922"/>
      <c r="BQ922"/>
    </row>
    <row r="923" spans="5:69" ht="16.5" hidden="1" x14ac:dyDescent="0.3">
      <c r="E923" s="300" t="s">
        <v>760</v>
      </c>
      <c r="F923" s="300" t="s">
        <v>651</v>
      </c>
      <c r="G923" s="300">
        <v>20190101</v>
      </c>
      <c r="H923" s="300">
        <v>2019</v>
      </c>
      <c r="I923" s="300">
        <v>52</v>
      </c>
      <c r="J923" s="300">
        <v>2019</v>
      </c>
      <c r="K923" s="300">
        <v>180</v>
      </c>
      <c r="L923" s="300" t="s">
        <v>872</v>
      </c>
      <c r="M923" s="300" t="s">
        <v>486</v>
      </c>
      <c r="N923" s="300" t="s">
        <v>660</v>
      </c>
      <c r="O923" s="300" t="s">
        <v>762</v>
      </c>
      <c r="P923" s="300">
        <v>710</v>
      </c>
      <c r="Q923" s="300" t="s">
        <v>917</v>
      </c>
      <c r="R923" s="300" t="s">
        <v>425</v>
      </c>
      <c r="S923" s="300">
        <v>0</v>
      </c>
      <c r="T923" s="300" t="s">
        <v>763</v>
      </c>
      <c r="U923" s="300" t="s">
        <v>764</v>
      </c>
      <c r="V923" s="300" t="s">
        <v>1123</v>
      </c>
      <c r="W923" s="300" t="s">
        <v>766</v>
      </c>
      <c r="X923" s="300" t="b">
        <v>1</v>
      </c>
      <c r="Y923" s="300">
        <v>310559</v>
      </c>
      <c r="Z923" s="300" t="s">
        <v>1292</v>
      </c>
      <c r="AA923" s="300" t="s">
        <v>541</v>
      </c>
      <c r="AB923" s="300" t="s">
        <v>84</v>
      </c>
      <c r="AC923" s="300" t="s">
        <v>84</v>
      </c>
      <c r="AD923" s="300">
        <v>6</v>
      </c>
      <c r="AE923" s="300" t="b">
        <v>1</v>
      </c>
      <c r="AF923" s="300" t="s">
        <v>768</v>
      </c>
      <c r="AG923" s="300" t="s">
        <v>769</v>
      </c>
      <c r="AH923" s="300">
        <v>0</v>
      </c>
      <c r="AI923" s="300">
        <v>0</v>
      </c>
      <c r="AJ923" s="300" t="s">
        <v>770</v>
      </c>
      <c r="AK923" s="300">
        <v>8</v>
      </c>
      <c r="AL923" s="300" t="s">
        <v>814</v>
      </c>
      <c r="AM923" s="300">
        <v>500</v>
      </c>
      <c r="AN923" s="300" t="b">
        <v>0</v>
      </c>
      <c r="AO923" s="300">
        <v>8</v>
      </c>
      <c r="AP923" s="300" t="s">
        <v>814</v>
      </c>
      <c r="AQ923" s="300">
        <v>500</v>
      </c>
      <c r="AR923" s="300" t="b">
        <v>0</v>
      </c>
      <c r="AS923" s="300">
        <v>500</v>
      </c>
      <c r="AT923" s="300" t="b">
        <v>0</v>
      </c>
      <c r="AU923" s="300">
        <v>0</v>
      </c>
      <c r="AV923" s="300" t="b">
        <v>0</v>
      </c>
      <c r="AW923" s="300" t="s">
        <v>1528</v>
      </c>
      <c r="AX923" s="300">
        <v>0</v>
      </c>
      <c r="AY923" s="300" t="s">
        <v>1528</v>
      </c>
      <c r="AZ923" s="300">
        <v>0</v>
      </c>
      <c r="BA923" s="300" t="b">
        <v>0</v>
      </c>
      <c r="BB923" s="300" t="b">
        <v>1</v>
      </c>
      <c r="BC923"/>
      <c r="BD923"/>
      <c r="BE923"/>
      <c r="BF923"/>
      <c r="BG923"/>
      <c r="BH923"/>
      <c r="BI923"/>
      <c r="BJ923"/>
      <c r="BK923"/>
      <c r="BL923"/>
      <c r="BM923"/>
      <c r="BN923"/>
      <c r="BO923"/>
      <c r="BP923"/>
      <c r="BQ923"/>
    </row>
    <row r="924" spans="5:69" ht="16.5" hidden="1" x14ac:dyDescent="0.3">
      <c r="E924" s="300" t="s">
        <v>760</v>
      </c>
      <c r="F924" s="300" t="s">
        <v>651</v>
      </c>
      <c r="G924" s="300">
        <v>20190101</v>
      </c>
      <c r="H924" s="300">
        <v>2019</v>
      </c>
      <c r="I924" s="300">
        <v>52</v>
      </c>
      <c r="J924" s="300">
        <v>2019</v>
      </c>
      <c r="K924" s="300">
        <v>180</v>
      </c>
      <c r="L924" s="300" t="s">
        <v>872</v>
      </c>
      <c r="M924" s="300" t="s">
        <v>486</v>
      </c>
      <c r="N924" s="300" t="s">
        <v>660</v>
      </c>
      <c r="O924" s="300" t="s">
        <v>762</v>
      </c>
      <c r="P924" s="300">
        <v>0</v>
      </c>
      <c r="Q924" s="300" t="s">
        <v>763</v>
      </c>
      <c r="R924" s="300" t="s">
        <v>764</v>
      </c>
      <c r="S924" s="300">
        <v>0</v>
      </c>
      <c r="T924" s="300" t="s">
        <v>763</v>
      </c>
      <c r="U924" s="300" t="s">
        <v>764</v>
      </c>
      <c r="V924" s="300" t="s">
        <v>1123</v>
      </c>
      <c r="W924" s="300" t="s">
        <v>766</v>
      </c>
      <c r="X924" s="300" t="b">
        <v>1</v>
      </c>
      <c r="Y924" s="300">
        <v>310560</v>
      </c>
      <c r="Z924" s="300" t="s">
        <v>1112</v>
      </c>
      <c r="AA924" s="300" t="s">
        <v>542</v>
      </c>
      <c r="AB924" s="300" t="s">
        <v>84</v>
      </c>
      <c r="AC924" s="300" t="s">
        <v>84</v>
      </c>
      <c r="AD924" s="300">
        <v>6</v>
      </c>
      <c r="AE924" s="300" t="b">
        <v>1</v>
      </c>
      <c r="AF924" s="300" t="s">
        <v>768</v>
      </c>
      <c r="AG924" s="300" t="s">
        <v>769</v>
      </c>
      <c r="AH924" s="300">
        <v>0</v>
      </c>
      <c r="AI924" s="300">
        <v>0</v>
      </c>
      <c r="AJ924" s="300" t="s">
        <v>770</v>
      </c>
      <c r="AK924" s="300">
        <v>8</v>
      </c>
      <c r="AL924" s="300" t="s">
        <v>814</v>
      </c>
      <c r="AM924" s="300">
        <v>6820</v>
      </c>
      <c r="AN924" s="300" t="b">
        <v>0</v>
      </c>
      <c r="AO924" s="300">
        <v>8</v>
      </c>
      <c r="AP924" s="300" t="s">
        <v>814</v>
      </c>
      <c r="AQ924" s="300">
        <v>6820</v>
      </c>
      <c r="AR924" s="300" t="b">
        <v>0</v>
      </c>
      <c r="AS924" s="300">
        <v>6820</v>
      </c>
      <c r="AT924" s="300" t="b">
        <v>0</v>
      </c>
      <c r="AU924" s="300">
        <v>0</v>
      </c>
      <c r="AV924" s="300" t="b">
        <v>0</v>
      </c>
      <c r="AW924" s="300" t="s">
        <v>1529</v>
      </c>
      <c r="AX924" s="300">
        <v>0</v>
      </c>
      <c r="AY924" s="300" t="s">
        <v>1529</v>
      </c>
      <c r="AZ924" s="300">
        <v>0</v>
      </c>
      <c r="BA924" s="300" t="b">
        <v>0</v>
      </c>
      <c r="BB924" s="300" t="b">
        <v>1</v>
      </c>
      <c r="BC924"/>
      <c r="BD924"/>
      <c r="BE924"/>
      <c r="BF924"/>
      <c r="BG924"/>
      <c r="BH924"/>
      <c r="BI924"/>
      <c r="BJ924"/>
      <c r="BK924"/>
      <c r="BL924"/>
      <c r="BM924"/>
      <c r="BN924"/>
      <c r="BO924"/>
      <c r="BP924"/>
      <c r="BQ924"/>
    </row>
    <row r="925" spans="5:69" ht="16.5" hidden="1" x14ac:dyDescent="0.3">
      <c r="E925" s="300" t="s">
        <v>760</v>
      </c>
      <c r="F925" s="300" t="s">
        <v>651</v>
      </c>
      <c r="G925" s="300">
        <v>20190101</v>
      </c>
      <c r="H925" s="300">
        <v>2019</v>
      </c>
      <c r="I925" s="300">
        <v>52</v>
      </c>
      <c r="J925" s="300">
        <v>2019</v>
      </c>
      <c r="K925" s="300">
        <v>180</v>
      </c>
      <c r="L925" s="300" t="s">
        <v>872</v>
      </c>
      <c r="M925" s="300" t="s">
        <v>486</v>
      </c>
      <c r="N925" s="300" t="s">
        <v>660</v>
      </c>
      <c r="O925" s="300" t="s">
        <v>762</v>
      </c>
      <c r="P925" s="300">
        <v>380</v>
      </c>
      <c r="Q925" s="300" t="s">
        <v>886</v>
      </c>
      <c r="R925" s="300" t="s">
        <v>887</v>
      </c>
      <c r="S925" s="300">
        <v>0</v>
      </c>
      <c r="T925" s="300" t="s">
        <v>763</v>
      </c>
      <c r="U925" s="300" t="s">
        <v>764</v>
      </c>
      <c r="V925" s="300" t="s">
        <v>1123</v>
      </c>
      <c r="W925" s="300" t="s">
        <v>766</v>
      </c>
      <c r="X925" s="300" t="b">
        <v>1</v>
      </c>
      <c r="Y925" s="300">
        <v>310560</v>
      </c>
      <c r="Z925" s="300" t="s">
        <v>1112</v>
      </c>
      <c r="AA925" s="300" t="s">
        <v>542</v>
      </c>
      <c r="AB925" s="300" t="s">
        <v>84</v>
      </c>
      <c r="AC925" s="300" t="s">
        <v>84</v>
      </c>
      <c r="AD925" s="300">
        <v>6</v>
      </c>
      <c r="AE925" s="300" t="b">
        <v>1</v>
      </c>
      <c r="AF925" s="300" t="s">
        <v>768</v>
      </c>
      <c r="AG925" s="300" t="s">
        <v>769</v>
      </c>
      <c r="AH925" s="300">
        <v>0</v>
      </c>
      <c r="AI925" s="300">
        <v>0</v>
      </c>
      <c r="AJ925" s="300" t="s">
        <v>770</v>
      </c>
      <c r="AK925" s="300">
        <v>8</v>
      </c>
      <c r="AL925" s="300" t="s">
        <v>814</v>
      </c>
      <c r="AM925" s="300">
        <v>4195</v>
      </c>
      <c r="AN925" s="300" t="b">
        <v>0</v>
      </c>
      <c r="AO925" s="300">
        <v>8</v>
      </c>
      <c r="AP925" s="300" t="s">
        <v>814</v>
      </c>
      <c r="AQ925" s="300">
        <v>4195</v>
      </c>
      <c r="AR925" s="300" t="b">
        <v>0</v>
      </c>
      <c r="AS925" s="300">
        <v>4195</v>
      </c>
      <c r="AT925" s="300" t="b">
        <v>0</v>
      </c>
      <c r="AU925" s="300">
        <v>0</v>
      </c>
      <c r="AV925" s="300" t="b">
        <v>0</v>
      </c>
      <c r="AW925" s="300" t="s">
        <v>1315</v>
      </c>
      <c r="AX925" s="300">
        <v>0</v>
      </c>
      <c r="AY925" s="300" t="s">
        <v>1315</v>
      </c>
      <c r="AZ925" s="300">
        <v>0</v>
      </c>
      <c r="BA925" s="300" t="b">
        <v>0</v>
      </c>
      <c r="BB925" s="300" t="b">
        <v>1</v>
      </c>
      <c r="BC925"/>
      <c r="BD925"/>
      <c r="BE925"/>
      <c r="BF925"/>
      <c r="BG925"/>
      <c r="BH925"/>
      <c r="BI925"/>
      <c r="BJ925"/>
      <c r="BK925"/>
      <c r="BL925"/>
      <c r="BM925"/>
      <c r="BN925"/>
      <c r="BO925"/>
      <c r="BP925"/>
      <c r="BQ925"/>
    </row>
    <row r="926" spans="5:69" ht="16.5" hidden="1" x14ac:dyDescent="0.3">
      <c r="E926" s="300" t="s">
        <v>760</v>
      </c>
      <c r="F926" s="300" t="s">
        <v>651</v>
      </c>
      <c r="G926" s="300">
        <v>20190101</v>
      </c>
      <c r="H926" s="300">
        <v>2019</v>
      </c>
      <c r="I926" s="300">
        <v>52</v>
      </c>
      <c r="J926" s="300">
        <v>2019</v>
      </c>
      <c r="K926" s="300">
        <v>180</v>
      </c>
      <c r="L926" s="300" t="s">
        <v>872</v>
      </c>
      <c r="M926" s="300" t="s">
        <v>486</v>
      </c>
      <c r="N926" s="300" t="s">
        <v>660</v>
      </c>
      <c r="O926" s="300" t="s">
        <v>762</v>
      </c>
      <c r="P926" s="300">
        <v>710</v>
      </c>
      <c r="Q926" s="300" t="s">
        <v>917</v>
      </c>
      <c r="R926" s="300" t="s">
        <v>425</v>
      </c>
      <c r="S926" s="300">
        <v>0</v>
      </c>
      <c r="T926" s="300" t="s">
        <v>763</v>
      </c>
      <c r="U926" s="300" t="s">
        <v>764</v>
      </c>
      <c r="V926" s="300" t="s">
        <v>1123</v>
      </c>
      <c r="W926" s="300" t="s">
        <v>766</v>
      </c>
      <c r="X926" s="300" t="b">
        <v>1</v>
      </c>
      <c r="Y926" s="300">
        <v>310560</v>
      </c>
      <c r="Z926" s="300" t="s">
        <v>1112</v>
      </c>
      <c r="AA926" s="300" t="s">
        <v>542</v>
      </c>
      <c r="AB926" s="300" t="s">
        <v>84</v>
      </c>
      <c r="AC926" s="300" t="s">
        <v>84</v>
      </c>
      <c r="AD926" s="300">
        <v>6</v>
      </c>
      <c r="AE926" s="300" t="b">
        <v>1</v>
      </c>
      <c r="AF926" s="300" t="s">
        <v>768</v>
      </c>
      <c r="AG926" s="300" t="s">
        <v>769</v>
      </c>
      <c r="AH926" s="300">
        <v>0</v>
      </c>
      <c r="AI926" s="300">
        <v>0</v>
      </c>
      <c r="AJ926" s="300" t="s">
        <v>770</v>
      </c>
      <c r="AK926" s="300">
        <v>8</v>
      </c>
      <c r="AL926" s="300" t="s">
        <v>814</v>
      </c>
      <c r="AM926" s="300">
        <v>2625</v>
      </c>
      <c r="AN926" s="300" t="b">
        <v>0</v>
      </c>
      <c r="AO926" s="300">
        <v>8</v>
      </c>
      <c r="AP926" s="300" t="s">
        <v>814</v>
      </c>
      <c r="AQ926" s="300">
        <v>2625</v>
      </c>
      <c r="AR926" s="300" t="b">
        <v>0</v>
      </c>
      <c r="AS926" s="300">
        <v>2625</v>
      </c>
      <c r="AT926" s="300" t="b">
        <v>0</v>
      </c>
      <c r="AU926" s="300">
        <v>0</v>
      </c>
      <c r="AV926" s="300" t="b">
        <v>0</v>
      </c>
      <c r="AW926" s="300" t="s">
        <v>1530</v>
      </c>
      <c r="AX926" s="300">
        <v>0</v>
      </c>
      <c r="AY926" s="300" t="s">
        <v>1530</v>
      </c>
      <c r="AZ926" s="300">
        <v>0</v>
      </c>
      <c r="BA926" s="300" t="b">
        <v>0</v>
      </c>
      <c r="BB926" s="300" t="b">
        <v>1</v>
      </c>
      <c r="BC926"/>
      <c r="BD926"/>
      <c r="BE926"/>
      <c r="BF926"/>
      <c r="BG926"/>
      <c r="BH926"/>
      <c r="BI926"/>
      <c r="BJ926"/>
      <c r="BK926"/>
      <c r="BL926"/>
      <c r="BM926"/>
      <c r="BN926"/>
      <c r="BO926"/>
      <c r="BP926"/>
      <c r="BQ926"/>
    </row>
    <row r="927" spans="5:69" ht="16.5" hidden="1" x14ac:dyDescent="0.3">
      <c r="E927" s="300" t="s">
        <v>760</v>
      </c>
      <c r="F927" s="300" t="s">
        <v>651</v>
      </c>
      <c r="G927" s="300">
        <v>20190101</v>
      </c>
      <c r="H927" s="300">
        <v>2019</v>
      </c>
      <c r="I927" s="300">
        <v>52</v>
      </c>
      <c r="J927" s="300">
        <v>2019</v>
      </c>
      <c r="K927" s="300">
        <v>180</v>
      </c>
      <c r="L927" s="300" t="s">
        <v>872</v>
      </c>
      <c r="M927" s="300" t="s">
        <v>486</v>
      </c>
      <c r="N927" s="300" t="s">
        <v>660</v>
      </c>
      <c r="O927" s="300" t="s">
        <v>762</v>
      </c>
      <c r="P927" s="300">
        <v>0</v>
      </c>
      <c r="Q927" s="300" t="s">
        <v>763</v>
      </c>
      <c r="R927" s="300" t="s">
        <v>764</v>
      </c>
      <c r="S927" s="300">
        <v>0</v>
      </c>
      <c r="T927" s="300" t="s">
        <v>763</v>
      </c>
      <c r="U927" s="300" t="s">
        <v>764</v>
      </c>
      <c r="V927" s="300" t="s">
        <v>1123</v>
      </c>
      <c r="W927" s="300" t="s">
        <v>766</v>
      </c>
      <c r="X927" s="300" t="b">
        <v>1</v>
      </c>
      <c r="Y927" s="300">
        <v>310590</v>
      </c>
      <c r="Z927" s="300" t="s">
        <v>868</v>
      </c>
      <c r="AA927" s="300" t="s">
        <v>540</v>
      </c>
      <c r="AB927" s="300" t="s">
        <v>84</v>
      </c>
      <c r="AC927" s="300" t="s">
        <v>84</v>
      </c>
      <c r="AD927" s="300">
        <v>6</v>
      </c>
      <c r="AE927" s="300" t="b">
        <v>1</v>
      </c>
      <c r="AF927" s="300" t="s">
        <v>768</v>
      </c>
      <c r="AG927" s="300" t="s">
        <v>769</v>
      </c>
      <c r="AH927" s="300">
        <v>0</v>
      </c>
      <c r="AI927" s="300">
        <v>0</v>
      </c>
      <c r="AJ927" s="300" t="s">
        <v>770</v>
      </c>
      <c r="AK927" s="300">
        <v>8</v>
      </c>
      <c r="AL927" s="300" t="s">
        <v>814</v>
      </c>
      <c r="AM927" s="300">
        <v>442885</v>
      </c>
      <c r="AN927" s="300" t="b">
        <v>0</v>
      </c>
      <c r="AO927" s="300">
        <v>8</v>
      </c>
      <c r="AP927" s="300" t="s">
        <v>814</v>
      </c>
      <c r="AQ927" s="300">
        <v>442885</v>
      </c>
      <c r="AR927" s="300" t="b">
        <v>0</v>
      </c>
      <c r="AS927" s="300">
        <v>442885</v>
      </c>
      <c r="AT927" s="300" t="b">
        <v>0</v>
      </c>
      <c r="AU927" s="300">
        <v>0</v>
      </c>
      <c r="AV927" s="300" t="b">
        <v>0</v>
      </c>
      <c r="AW927" s="300" t="s">
        <v>1531</v>
      </c>
      <c r="AX927" s="300">
        <v>0</v>
      </c>
      <c r="AY927" s="300" t="s">
        <v>1531</v>
      </c>
      <c r="AZ927" s="300">
        <v>0</v>
      </c>
      <c r="BA927" s="300" t="b">
        <v>0</v>
      </c>
      <c r="BB927" s="300" t="b">
        <v>1</v>
      </c>
      <c r="BC927"/>
      <c r="BD927"/>
      <c r="BE927"/>
      <c r="BF927"/>
      <c r="BG927"/>
      <c r="BH927"/>
      <c r="BI927"/>
      <c r="BJ927"/>
      <c r="BK927"/>
      <c r="BL927"/>
      <c r="BM927"/>
      <c r="BN927"/>
      <c r="BO927"/>
      <c r="BP927"/>
      <c r="BQ927"/>
    </row>
    <row r="928" spans="5:69" ht="16.5" hidden="1" x14ac:dyDescent="0.3">
      <c r="E928" s="300" t="s">
        <v>760</v>
      </c>
      <c r="F928" s="300" t="s">
        <v>651</v>
      </c>
      <c r="G928" s="300">
        <v>20190101</v>
      </c>
      <c r="H928" s="300">
        <v>2019</v>
      </c>
      <c r="I928" s="300">
        <v>52</v>
      </c>
      <c r="J928" s="300">
        <v>2019</v>
      </c>
      <c r="K928" s="300">
        <v>180</v>
      </c>
      <c r="L928" s="300" t="s">
        <v>872</v>
      </c>
      <c r="M928" s="300" t="s">
        <v>486</v>
      </c>
      <c r="N928" s="300" t="s">
        <v>660</v>
      </c>
      <c r="O928" s="300" t="s">
        <v>762</v>
      </c>
      <c r="P928" s="300">
        <v>682</v>
      </c>
      <c r="Q928" s="300" t="s">
        <v>1141</v>
      </c>
      <c r="R928" s="300" t="s">
        <v>1142</v>
      </c>
      <c r="S928" s="300">
        <v>0</v>
      </c>
      <c r="T928" s="300" t="s">
        <v>763</v>
      </c>
      <c r="U928" s="300" t="s">
        <v>764</v>
      </c>
      <c r="V928" s="300" t="s">
        <v>1123</v>
      </c>
      <c r="W928" s="300" t="s">
        <v>766</v>
      </c>
      <c r="X928" s="300" t="b">
        <v>1</v>
      </c>
      <c r="Y928" s="300">
        <v>310590</v>
      </c>
      <c r="Z928" s="300" t="s">
        <v>868</v>
      </c>
      <c r="AA928" s="300" t="s">
        <v>540</v>
      </c>
      <c r="AB928" s="300" t="s">
        <v>84</v>
      </c>
      <c r="AC928" s="300" t="s">
        <v>84</v>
      </c>
      <c r="AD928" s="300">
        <v>6</v>
      </c>
      <c r="AE928" s="300" t="b">
        <v>1</v>
      </c>
      <c r="AF928" s="300" t="s">
        <v>768</v>
      </c>
      <c r="AG928" s="300" t="s">
        <v>769</v>
      </c>
      <c r="AH928" s="300">
        <v>0</v>
      </c>
      <c r="AI928" s="300">
        <v>0</v>
      </c>
      <c r="AJ928" s="300" t="s">
        <v>770</v>
      </c>
      <c r="AK928" s="300">
        <v>8</v>
      </c>
      <c r="AL928" s="300" t="s">
        <v>814</v>
      </c>
      <c r="AM928" s="300">
        <v>297000</v>
      </c>
      <c r="AN928" s="300" t="b">
        <v>0</v>
      </c>
      <c r="AO928" s="300">
        <v>8</v>
      </c>
      <c r="AP928" s="300" t="s">
        <v>814</v>
      </c>
      <c r="AQ928" s="300">
        <v>297000</v>
      </c>
      <c r="AR928" s="300" t="b">
        <v>0</v>
      </c>
      <c r="AS928" s="300">
        <v>297000</v>
      </c>
      <c r="AT928" s="300" t="b">
        <v>0</v>
      </c>
      <c r="AU928" s="300">
        <v>0</v>
      </c>
      <c r="AV928" s="300" t="b">
        <v>0</v>
      </c>
      <c r="AW928" s="300" t="s">
        <v>1493</v>
      </c>
      <c r="AX928" s="300">
        <v>0</v>
      </c>
      <c r="AY928" s="300" t="s">
        <v>1493</v>
      </c>
      <c r="AZ928" s="300">
        <v>0</v>
      </c>
      <c r="BA928" s="300" t="b">
        <v>0</v>
      </c>
      <c r="BB928" s="300" t="b">
        <v>1</v>
      </c>
      <c r="BC928"/>
      <c r="BD928"/>
      <c r="BE928"/>
      <c r="BF928"/>
      <c r="BG928"/>
      <c r="BH928"/>
      <c r="BI928"/>
      <c r="BJ928"/>
      <c r="BK928"/>
      <c r="BL928"/>
      <c r="BM928"/>
      <c r="BN928"/>
      <c r="BO928"/>
      <c r="BP928"/>
      <c r="BQ928"/>
    </row>
    <row r="929" spans="5:69" ht="16.5" hidden="1" x14ac:dyDescent="0.3">
      <c r="E929" s="300" t="s">
        <v>760</v>
      </c>
      <c r="F929" s="300" t="s">
        <v>651</v>
      </c>
      <c r="G929" s="300">
        <v>20190101</v>
      </c>
      <c r="H929" s="300">
        <v>2019</v>
      </c>
      <c r="I929" s="300">
        <v>52</v>
      </c>
      <c r="J929" s="300">
        <v>2019</v>
      </c>
      <c r="K929" s="300">
        <v>180</v>
      </c>
      <c r="L929" s="300" t="s">
        <v>872</v>
      </c>
      <c r="M929" s="300" t="s">
        <v>486</v>
      </c>
      <c r="N929" s="300" t="s">
        <v>660</v>
      </c>
      <c r="O929" s="300" t="s">
        <v>762</v>
      </c>
      <c r="P929" s="300">
        <v>710</v>
      </c>
      <c r="Q929" s="300" t="s">
        <v>917</v>
      </c>
      <c r="R929" s="300" t="s">
        <v>425</v>
      </c>
      <c r="S929" s="300">
        <v>0</v>
      </c>
      <c r="T929" s="300" t="s">
        <v>763</v>
      </c>
      <c r="U929" s="300" t="s">
        <v>764</v>
      </c>
      <c r="V929" s="300" t="s">
        <v>1123</v>
      </c>
      <c r="W929" s="300" t="s">
        <v>766</v>
      </c>
      <c r="X929" s="300" t="b">
        <v>1</v>
      </c>
      <c r="Y929" s="300">
        <v>310590</v>
      </c>
      <c r="Z929" s="300" t="s">
        <v>868</v>
      </c>
      <c r="AA929" s="300" t="s">
        <v>540</v>
      </c>
      <c r="AB929" s="300" t="s">
        <v>84</v>
      </c>
      <c r="AC929" s="300" t="s">
        <v>84</v>
      </c>
      <c r="AD929" s="300">
        <v>6</v>
      </c>
      <c r="AE929" s="300" t="b">
        <v>1</v>
      </c>
      <c r="AF929" s="300" t="s">
        <v>768</v>
      </c>
      <c r="AG929" s="300" t="s">
        <v>769</v>
      </c>
      <c r="AH929" s="300">
        <v>0</v>
      </c>
      <c r="AI929" s="300">
        <v>0</v>
      </c>
      <c r="AJ929" s="300" t="s">
        <v>770</v>
      </c>
      <c r="AK929" s="300">
        <v>8</v>
      </c>
      <c r="AL929" s="300" t="s">
        <v>814</v>
      </c>
      <c r="AM929" s="300">
        <v>94322</v>
      </c>
      <c r="AN929" s="300" t="b">
        <v>0</v>
      </c>
      <c r="AO929" s="300">
        <v>8</v>
      </c>
      <c r="AP929" s="300" t="s">
        <v>814</v>
      </c>
      <c r="AQ929" s="300">
        <v>94322</v>
      </c>
      <c r="AR929" s="300" t="b">
        <v>0</v>
      </c>
      <c r="AS929" s="300">
        <v>94322</v>
      </c>
      <c r="AT929" s="300" t="b">
        <v>0</v>
      </c>
      <c r="AU929" s="300">
        <v>0</v>
      </c>
      <c r="AV929" s="300" t="b">
        <v>0</v>
      </c>
      <c r="AW929" s="300" t="s">
        <v>1532</v>
      </c>
      <c r="AX929" s="300">
        <v>0</v>
      </c>
      <c r="AY929" s="300" t="s">
        <v>1532</v>
      </c>
      <c r="AZ929" s="300">
        <v>0</v>
      </c>
      <c r="BA929" s="300" t="b">
        <v>0</v>
      </c>
      <c r="BB929" s="300" t="b">
        <v>1</v>
      </c>
      <c r="BC929"/>
      <c r="BD929"/>
      <c r="BE929"/>
      <c r="BF929"/>
      <c r="BG929"/>
      <c r="BH929"/>
      <c r="BI929"/>
      <c r="BJ929"/>
      <c r="BK929"/>
      <c r="BL929"/>
      <c r="BM929"/>
      <c r="BN929"/>
      <c r="BO929"/>
      <c r="BP929"/>
      <c r="BQ929"/>
    </row>
    <row r="930" spans="5:69" ht="16.5" hidden="1" x14ac:dyDescent="0.3">
      <c r="E930" s="300" t="s">
        <v>760</v>
      </c>
      <c r="F930" s="300" t="s">
        <v>651</v>
      </c>
      <c r="G930" s="300">
        <v>20190101</v>
      </c>
      <c r="H930" s="300">
        <v>2019</v>
      </c>
      <c r="I930" s="300">
        <v>52</v>
      </c>
      <c r="J930" s="300">
        <v>2019</v>
      </c>
      <c r="K930" s="300">
        <v>180</v>
      </c>
      <c r="L930" s="300" t="s">
        <v>872</v>
      </c>
      <c r="M930" s="300" t="s">
        <v>486</v>
      </c>
      <c r="N930" s="300" t="s">
        <v>660</v>
      </c>
      <c r="O930" s="300" t="s">
        <v>762</v>
      </c>
      <c r="P930" s="300">
        <v>800</v>
      </c>
      <c r="Q930" s="300" t="s">
        <v>930</v>
      </c>
      <c r="R930" s="300" t="s">
        <v>452</v>
      </c>
      <c r="S930" s="300">
        <v>0</v>
      </c>
      <c r="T930" s="300" t="s">
        <v>763</v>
      </c>
      <c r="U930" s="300" t="s">
        <v>764</v>
      </c>
      <c r="V930" s="300" t="s">
        <v>1123</v>
      </c>
      <c r="W930" s="300" t="s">
        <v>766</v>
      </c>
      <c r="X930" s="300" t="b">
        <v>1</v>
      </c>
      <c r="Y930" s="300">
        <v>310590</v>
      </c>
      <c r="Z930" s="300" t="s">
        <v>868</v>
      </c>
      <c r="AA930" s="300" t="s">
        <v>540</v>
      </c>
      <c r="AB930" s="300" t="s">
        <v>84</v>
      </c>
      <c r="AC930" s="300" t="s">
        <v>84</v>
      </c>
      <c r="AD930" s="300">
        <v>6</v>
      </c>
      <c r="AE930" s="300" t="b">
        <v>1</v>
      </c>
      <c r="AF930" s="300" t="s">
        <v>768</v>
      </c>
      <c r="AG930" s="300" t="s">
        <v>769</v>
      </c>
      <c r="AH930" s="300">
        <v>0</v>
      </c>
      <c r="AI930" s="300">
        <v>0</v>
      </c>
      <c r="AJ930" s="300" t="s">
        <v>770</v>
      </c>
      <c r="AK930" s="300">
        <v>8</v>
      </c>
      <c r="AL930" s="300" t="s">
        <v>814</v>
      </c>
      <c r="AM930" s="300">
        <v>50000</v>
      </c>
      <c r="AN930" s="300" t="b">
        <v>0</v>
      </c>
      <c r="AO930" s="300">
        <v>8</v>
      </c>
      <c r="AP930" s="300" t="s">
        <v>814</v>
      </c>
      <c r="AQ930" s="300">
        <v>50000</v>
      </c>
      <c r="AR930" s="300" t="b">
        <v>0</v>
      </c>
      <c r="AS930" s="300">
        <v>50000</v>
      </c>
      <c r="AT930" s="300" t="b">
        <v>0</v>
      </c>
      <c r="AU930" s="300">
        <v>0</v>
      </c>
      <c r="AV930" s="300" t="b">
        <v>0</v>
      </c>
      <c r="AW930" s="300" t="s">
        <v>1495</v>
      </c>
      <c r="AX930" s="300">
        <v>0</v>
      </c>
      <c r="AY930" s="300" t="s">
        <v>1495</v>
      </c>
      <c r="AZ930" s="300">
        <v>0</v>
      </c>
      <c r="BA930" s="300" t="b">
        <v>0</v>
      </c>
      <c r="BB930" s="300" t="b">
        <v>1</v>
      </c>
      <c r="BC930"/>
      <c r="BD930"/>
      <c r="BE930"/>
      <c r="BF930"/>
      <c r="BG930"/>
      <c r="BH930"/>
      <c r="BI930"/>
      <c r="BJ930"/>
      <c r="BK930"/>
      <c r="BL930"/>
      <c r="BM930"/>
      <c r="BN930"/>
      <c r="BO930"/>
      <c r="BP930"/>
      <c r="BQ930"/>
    </row>
    <row r="931" spans="5:69" ht="16.5" hidden="1" x14ac:dyDescent="0.3">
      <c r="E931" s="300" t="s">
        <v>760</v>
      </c>
      <c r="F931" s="300" t="s">
        <v>651</v>
      </c>
      <c r="G931" s="300">
        <v>20190101</v>
      </c>
      <c r="H931" s="300">
        <v>2019</v>
      </c>
      <c r="I931" s="300">
        <v>52</v>
      </c>
      <c r="J931" s="300">
        <v>2019</v>
      </c>
      <c r="K931" s="300">
        <v>180</v>
      </c>
      <c r="L931" s="300" t="s">
        <v>872</v>
      </c>
      <c r="M931" s="300" t="s">
        <v>486</v>
      </c>
      <c r="N931" s="300" t="s">
        <v>660</v>
      </c>
      <c r="O931" s="300" t="s">
        <v>762</v>
      </c>
      <c r="P931" s="300">
        <v>842</v>
      </c>
      <c r="Q931" s="300" t="s">
        <v>809</v>
      </c>
      <c r="R931" s="300" t="s">
        <v>809</v>
      </c>
      <c r="S931" s="300">
        <v>0</v>
      </c>
      <c r="T931" s="300" t="s">
        <v>763</v>
      </c>
      <c r="U931" s="300" t="s">
        <v>764</v>
      </c>
      <c r="V931" s="300" t="s">
        <v>1123</v>
      </c>
      <c r="W931" s="300" t="s">
        <v>766</v>
      </c>
      <c r="X931" s="300" t="b">
        <v>1</v>
      </c>
      <c r="Y931" s="300">
        <v>310590</v>
      </c>
      <c r="Z931" s="300" t="s">
        <v>868</v>
      </c>
      <c r="AA931" s="300" t="s">
        <v>540</v>
      </c>
      <c r="AB931" s="300" t="s">
        <v>84</v>
      </c>
      <c r="AC931" s="300" t="s">
        <v>84</v>
      </c>
      <c r="AD931" s="300">
        <v>6</v>
      </c>
      <c r="AE931" s="300" t="b">
        <v>1</v>
      </c>
      <c r="AF931" s="300" t="s">
        <v>768</v>
      </c>
      <c r="AG931" s="300" t="s">
        <v>769</v>
      </c>
      <c r="AH931" s="300">
        <v>0</v>
      </c>
      <c r="AI931" s="300">
        <v>0</v>
      </c>
      <c r="AJ931" s="300" t="s">
        <v>770</v>
      </c>
      <c r="AK931" s="300">
        <v>8</v>
      </c>
      <c r="AL931" s="300" t="s">
        <v>814</v>
      </c>
      <c r="AM931" s="300">
        <v>1563</v>
      </c>
      <c r="AN931" s="300" t="b">
        <v>0</v>
      </c>
      <c r="AO931" s="300">
        <v>8</v>
      </c>
      <c r="AP931" s="300" t="s">
        <v>814</v>
      </c>
      <c r="AQ931" s="300">
        <v>1563</v>
      </c>
      <c r="AR931" s="300" t="b">
        <v>0</v>
      </c>
      <c r="AS931" s="300">
        <v>1563</v>
      </c>
      <c r="AT931" s="300" t="b">
        <v>0</v>
      </c>
      <c r="AU931" s="300">
        <v>0</v>
      </c>
      <c r="AV931" s="300" t="b">
        <v>0</v>
      </c>
      <c r="AW931" s="300" t="s">
        <v>1337</v>
      </c>
      <c r="AX931" s="300">
        <v>0</v>
      </c>
      <c r="AY931" s="300" t="s">
        <v>1337</v>
      </c>
      <c r="AZ931" s="300">
        <v>0</v>
      </c>
      <c r="BA931" s="300" t="b">
        <v>0</v>
      </c>
      <c r="BB931" s="300" t="b">
        <v>1</v>
      </c>
      <c r="BC931"/>
      <c r="BD931"/>
      <c r="BE931"/>
      <c r="BF931"/>
      <c r="BG931"/>
      <c r="BH931"/>
      <c r="BI931"/>
      <c r="BJ931"/>
      <c r="BK931"/>
      <c r="BL931"/>
      <c r="BM931"/>
      <c r="BN931"/>
      <c r="BO931"/>
      <c r="BP931"/>
      <c r="BQ931"/>
    </row>
    <row r="932" spans="5:69" ht="16.5" hidden="1" x14ac:dyDescent="0.3">
      <c r="E932" s="300" t="s">
        <v>760</v>
      </c>
      <c r="F932" s="300" t="s">
        <v>651</v>
      </c>
      <c r="G932" s="300">
        <v>20190101</v>
      </c>
      <c r="H932" s="300">
        <v>2019</v>
      </c>
      <c r="I932" s="300">
        <v>52</v>
      </c>
      <c r="J932" s="300">
        <v>2019</v>
      </c>
      <c r="K932" s="300">
        <v>562</v>
      </c>
      <c r="L932" s="300" t="s">
        <v>761</v>
      </c>
      <c r="M932" s="300" t="s">
        <v>451</v>
      </c>
      <c r="N932" s="300" t="s">
        <v>660</v>
      </c>
      <c r="O932" s="300" t="s">
        <v>762</v>
      </c>
      <c r="P932" s="300">
        <v>0</v>
      </c>
      <c r="Q932" s="300" t="s">
        <v>763</v>
      </c>
      <c r="R932" s="300" t="s">
        <v>764</v>
      </c>
      <c r="S932" s="300">
        <v>0</v>
      </c>
      <c r="T932" s="300" t="s">
        <v>763</v>
      </c>
      <c r="U932" s="300" t="s">
        <v>764</v>
      </c>
      <c r="V932" s="300" t="s">
        <v>873</v>
      </c>
      <c r="W932" s="300" t="s">
        <v>766</v>
      </c>
      <c r="X932" s="300" t="b">
        <v>1</v>
      </c>
      <c r="Y932" s="300">
        <v>310590</v>
      </c>
      <c r="Z932" s="300" t="s">
        <v>868</v>
      </c>
      <c r="AA932" s="300" t="s">
        <v>540</v>
      </c>
      <c r="AB932" s="300" t="s">
        <v>84</v>
      </c>
      <c r="AC932" s="300" t="s">
        <v>84</v>
      </c>
      <c r="AD932" s="300">
        <v>6</v>
      </c>
      <c r="AE932" s="300" t="b">
        <v>1</v>
      </c>
      <c r="AF932" s="300" t="s">
        <v>768</v>
      </c>
      <c r="AG932" s="300" t="s">
        <v>769</v>
      </c>
      <c r="AH932" s="300">
        <v>0</v>
      </c>
      <c r="AI932" s="300">
        <v>0</v>
      </c>
      <c r="AJ932" s="300" t="s">
        <v>770</v>
      </c>
      <c r="AK932" s="300">
        <v>8</v>
      </c>
      <c r="AL932" s="300" t="s">
        <v>814</v>
      </c>
      <c r="AM932" s="300" t="s">
        <v>1533</v>
      </c>
      <c r="AN932" s="300" t="b">
        <v>1</v>
      </c>
      <c r="AO932" s="300">
        <v>-1</v>
      </c>
      <c r="AP932" s="300" t="s">
        <v>771</v>
      </c>
      <c r="AQ932" s="300">
        <v>0</v>
      </c>
      <c r="AR932" s="300" t="b">
        <v>0</v>
      </c>
      <c r="AS932" s="300" t="s">
        <v>1533</v>
      </c>
      <c r="AT932" s="300" t="b">
        <v>1</v>
      </c>
      <c r="AU932" s="300">
        <v>0</v>
      </c>
      <c r="AV932" s="300" t="b">
        <v>0</v>
      </c>
      <c r="AW932" s="300" t="s">
        <v>1534</v>
      </c>
      <c r="AX932" s="300">
        <v>0</v>
      </c>
      <c r="AY932" s="300" t="s">
        <v>1534</v>
      </c>
      <c r="AZ932" s="300">
        <v>6</v>
      </c>
      <c r="BA932" s="300" t="b">
        <v>0</v>
      </c>
      <c r="BB932" s="300" t="b">
        <v>1</v>
      </c>
      <c r="BC932"/>
      <c r="BD932"/>
      <c r="BE932"/>
      <c r="BF932"/>
      <c r="BG932"/>
      <c r="BH932"/>
      <c r="BI932"/>
      <c r="BJ932"/>
      <c r="BK932"/>
      <c r="BL932"/>
      <c r="BM932"/>
      <c r="BN932"/>
      <c r="BO932"/>
      <c r="BP932"/>
      <c r="BQ932"/>
    </row>
    <row r="933" spans="5:69" ht="16.5" hidden="1" x14ac:dyDescent="0.3">
      <c r="E933" s="300" t="s">
        <v>760</v>
      </c>
      <c r="F933" s="300" t="s">
        <v>651</v>
      </c>
      <c r="G933" s="300">
        <v>20190101</v>
      </c>
      <c r="H933" s="300">
        <v>2019</v>
      </c>
      <c r="I933" s="300">
        <v>52</v>
      </c>
      <c r="J933" s="300">
        <v>2019</v>
      </c>
      <c r="K933" s="300">
        <v>562</v>
      </c>
      <c r="L933" s="300" t="s">
        <v>761</v>
      </c>
      <c r="M933" s="300" t="s">
        <v>451</v>
      </c>
      <c r="N933" s="300" t="s">
        <v>660</v>
      </c>
      <c r="O933" s="300" t="s">
        <v>762</v>
      </c>
      <c r="P933" s="300">
        <v>251</v>
      </c>
      <c r="Q933" s="300" t="s">
        <v>778</v>
      </c>
      <c r="R933" s="300" t="s">
        <v>779</v>
      </c>
      <c r="S933" s="300">
        <v>0</v>
      </c>
      <c r="T933" s="300" t="s">
        <v>763</v>
      </c>
      <c r="U933" s="300" t="s">
        <v>764</v>
      </c>
      <c r="V933" s="300" t="s">
        <v>873</v>
      </c>
      <c r="W933" s="300" t="s">
        <v>766</v>
      </c>
      <c r="X933" s="300" t="b">
        <v>1</v>
      </c>
      <c r="Y933" s="300">
        <v>310590</v>
      </c>
      <c r="Z933" s="300" t="s">
        <v>868</v>
      </c>
      <c r="AA933" s="300" t="s">
        <v>540</v>
      </c>
      <c r="AB933" s="300" t="s">
        <v>84</v>
      </c>
      <c r="AC933" s="300" t="s">
        <v>84</v>
      </c>
      <c r="AD933" s="300">
        <v>6</v>
      </c>
      <c r="AE933" s="300" t="b">
        <v>1</v>
      </c>
      <c r="AF933" s="300" t="s">
        <v>768</v>
      </c>
      <c r="AG933" s="300" t="s">
        <v>769</v>
      </c>
      <c r="AH933" s="300">
        <v>0</v>
      </c>
      <c r="AI933" s="300">
        <v>0</v>
      </c>
      <c r="AJ933" s="300" t="s">
        <v>770</v>
      </c>
      <c r="AK933" s="300">
        <v>8</v>
      </c>
      <c r="AL933" s="300" t="s">
        <v>814</v>
      </c>
      <c r="AM933" s="300" t="s">
        <v>1501</v>
      </c>
      <c r="AN933" s="300" t="b">
        <v>1</v>
      </c>
      <c r="AO933" s="300">
        <v>-1</v>
      </c>
      <c r="AP933" s="300" t="s">
        <v>771</v>
      </c>
      <c r="AQ933" s="300">
        <v>0</v>
      </c>
      <c r="AR933" s="300" t="b">
        <v>0</v>
      </c>
      <c r="AS933" s="300" t="s">
        <v>1501</v>
      </c>
      <c r="AT933" s="300" t="b">
        <v>1</v>
      </c>
      <c r="AU933" s="300">
        <v>0</v>
      </c>
      <c r="AV933" s="300" t="b">
        <v>0</v>
      </c>
      <c r="AW933" s="300" t="s">
        <v>1502</v>
      </c>
      <c r="AX933" s="300">
        <v>0</v>
      </c>
      <c r="AY933" s="300" t="s">
        <v>1502</v>
      </c>
      <c r="AZ933" s="300">
        <v>6</v>
      </c>
      <c r="BA933" s="300" t="b">
        <v>1</v>
      </c>
      <c r="BB933" s="300" t="b">
        <v>0</v>
      </c>
      <c r="BC933"/>
      <c r="BD933"/>
      <c r="BE933"/>
      <c r="BF933"/>
      <c r="BG933"/>
      <c r="BH933"/>
      <c r="BI933"/>
      <c r="BJ933"/>
      <c r="BK933"/>
      <c r="BL933"/>
      <c r="BM933"/>
      <c r="BN933"/>
      <c r="BO933"/>
      <c r="BP933"/>
      <c r="BQ933"/>
    </row>
    <row r="934" spans="5:69" ht="16.5" hidden="1" x14ac:dyDescent="0.3">
      <c r="E934" s="300" t="s">
        <v>760</v>
      </c>
      <c r="F934" s="300" t="s">
        <v>651</v>
      </c>
      <c r="G934" s="300">
        <v>20190101</v>
      </c>
      <c r="H934" s="300">
        <v>2019</v>
      </c>
      <c r="I934" s="300">
        <v>52</v>
      </c>
      <c r="J934" s="300">
        <v>2019</v>
      </c>
      <c r="K934" s="300">
        <v>562</v>
      </c>
      <c r="L934" s="300" t="s">
        <v>761</v>
      </c>
      <c r="M934" s="300" t="s">
        <v>451</v>
      </c>
      <c r="N934" s="300" t="s">
        <v>660</v>
      </c>
      <c r="O934" s="300" t="s">
        <v>762</v>
      </c>
      <c r="P934" s="300">
        <v>566</v>
      </c>
      <c r="Q934" s="300" t="s">
        <v>791</v>
      </c>
      <c r="R934" s="300" t="s">
        <v>434</v>
      </c>
      <c r="S934" s="300">
        <v>0</v>
      </c>
      <c r="T934" s="300" t="s">
        <v>763</v>
      </c>
      <c r="U934" s="300" t="s">
        <v>764</v>
      </c>
      <c r="V934" s="300" t="s">
        <v>873</v>
      </c>
      <c r="W934" s="300" t="s">
        <v>766</v>
      </c>
      <c r="X934" s="300" t="b">
        <v>1</v>
      </c>
      <c r="Y934" s="300">
        <v>310590</v>
      </c>
      <c r="Z934" s="300" t="s">
        <v>868</v>
      </c>
      <c r="AA934" s="300" t="s">
        <v>540</v>
      </c>
      <c r="AB934" s="300" t="s">
        <v>84</v>
      </c>
      <c r="AC934" s="300" t="s">
        <v>84</v>
      </c>
      <c r="AD934" s="300">
        <v>6</v>
      </c>
      <c r="AE934" s="300" t="b">
        <v>1</v>
      </c>
      <c r="AF934" s="300" t="s">
        <v>768</v>
      </c>
      <c r="AG934" s="300" t="s">
        <v>769</v>
      </c>
      <c r="AH934" s="300">
        <v>0</v>
      </c>
      <c r="AI934" s="300">
        <v>0</v>
      </c>
      <c r="AJ934" s="300" t="s">
        <v>770</v>
      </c>
      <c r="AK934" s="300">
        <v>8</v>
      </c>
      <c r="AL934" s="300" t="s">
        <v>814</v>
      </c>
      <c r="AM934" s="300" t="s">
        <v>1535</v>
      </c>
      <c r="AN934" s="300" t="b">
        <v>1</v>
      </c>
      <c r="AO934" s="300">
        <v>-1</v>
      </c>
      <c r="AP934" s="300" t="s">
        <v>771</v>
      </c>
      <c r="AQ934" s="300">
        <v>0</v>
      </c>
      <c r="AR934" s="300" t="b">
        <v>0</v>
      </c>
      <c r="AS934" s="300" t="s">
        <v>1535</v>
      </c>
      <c r="AT934" s="300" t="b">
        <v>1</v>
      </c>
      <c r="AU934" s="300">
        <v>0</v>
      </c>
      <c r="AV934" s="300" t="b">
        <v>0</v>
      </c>
      <c r="AW934" s="300" t="s">
        <v>1536</v>
      </c>
      <c r="AX934" s="300">
        <v>0</v>
      </c>
      <c r="AY934" s="300" t="s">
        <v>1536</v>
      </c>
      <c r="AZ934" s="300">
        <v>6</v>
      </c>
      <c r="BA934" s="300" t="b">
        <v>1</v>
      </c>
      <c r="BB934" s="300" t="b">
        <v>0</v>
      </c>
      <c r="BC934"/>
      <c r="BD934"/>
      <c r="BE934"/>
      <c r="BF934"/>
      <c r="BG934"/>
      <c r="BH934"/>
      <c r="BI934"/>
      <c r="BJ934"/>
      <c r="BK934"/>
      <c r="BL934"/>
      <c r="BM934"/>
      <c r="BN934"/>
      <c r="BO934"/>
      <c r="BP934"/>
      <c r="BQ934"/>
    </row>
    <row r="935" spans="5:69" ht="16.5" hidden="1" x14ac:dyDescent="0.3">
      <c r="E935" s="300" t="s">
        <v>760</v>
      </c>
      <c r="F935" s="300" t="s">
        <v>651</v>
      </c>
      <c r="G935" s="300">
        <v>20180101</v>
      </c>
      <c r="H935" s="300">
        <v>2018</v>
      </c>
      <c r="I935" s="300">
        <v>52</v>
      </c>
      <c r="J935" s="300">
        <v>2018</v>
      </c>
      <c r="K935" s="300">
        <v>180</v>
      </c>
      <c r="L935" s="300" t="s">
        <v>872</v>
      </c>
      <c r="M935" s="300" t="s">
        <v>486</v>
      </c>
      <c r="N935" s="300" t="s">
        <v>660</v>
      </c>
      <c r="O935" s="300" t="s">
        <v>762</v>
      </c>
      <c r="P935" s="300">
        <v>0</v>
      </c>
      <c r="Q935" s="300" t="s">
        <v>763</v>
      </c>
      <c r="R935" s="300" t="s">
        <v>764</v>
      </c>
      <c r="S935" s="300">
        <v>0</v>
      </c>
      <c r="T935" s="300" t="s">
        <v>763</v>
      </c>
      <c r="U935" s="300" t="s">
        <v>764</v>
      </c>
      <c r="V935" s="300" t="s">
        <v>1123</v>
      </c>
      <c r="W935" s="300" t="s">
        <v>766</v>
      </c>
      <c r="X935" s="300" t="b">
        <v>1</v>
      </c>
      <c r="Y935" s="300">
        <v>31</v>
      </c>
      <c r="Z935" s="300" t="s">
        <v>767</v>
      </c>
      <c r="AA935" s="300" t="s">
        <v>767</v>
      </c>
      <c r="AB935" s="300" t="s">
        <v>66</v>
      </c>
      <c r="AC935" s="300" t="s">
        <v>66</v>
      </c>
      <c r="AD935" s="300">
        <v>2</v>
      </c>
      <c r="AE935" s="300" t="b">
        <v>0</v>
      </c>
      <c r="AF935" s="300" t="s">
        <v>768</v>
      </c>
      <c r="AG935" s="300" t="s">
        <v>769</v>
      </c>
      <c r="AH935" s="300">
        <v>0</v>
      </c>
      <c r="AI935" s="300">
        <v>0</v>
      </c>
      <c r="AJ935" s="300" t="s">
        <v>770</v>
      </c>
      <c r="AK935" s="300">
        <v>-1</v>
      </c>
      <c r="AL935" s="300" t="s">
        <v>771</v>
      </c>
      <c r="AM935" s="300">
        <v>0</v>
      </c>
      <c r="AN935" s="300" t="b">
        <v>0</v>
      </c>
      <c r="AO935" s="300">
        <v>-1</v>
      </c>
      <c r="AP935" s="300" t="s">
        <v>771</v>
      </c>
      <c r="AQ935" s="300">
        <v>0</v>
      </c>
      <c r="AR935" s="300" t="b">
        <v>0</v>
      </c>
      <c r="AS935" s="300">
        <v>0</v>
      </c>
      <c r="AT935" s="300" t="b">
        <v>1</v>
      </c>
      <c r="AU935" s="300">
        <v>0</v>
      </c>
      <c r="AV935" s="300" t="b">
        <v>0</v>
      </c>
      <c r="AW935" s="300" t="s">
        <v>1537</v>
      </c>
      <c r="AX935" s="300">
        <v>0</v>
      </c>
      <c r="AY935" s="300" t="s">
        <v>1537</v>
      </c>
      <c r="AZ935" s="300">
        <v>4</v>
      </c>
      <c r="BA935" s="300" t="b">
        <v>0</v>
      </c>
      <c r="BB935" s="300" t="b">
        <v>1</v>
      </c>
      <c r="BC935"/>
      <c r="BD935"/>
      <c r="BE935"/>
      <c r="BF935"/>
      <c r="BG935"/>
      <c r="BH935"/>
      <c r="BI935"/>
      <c r="BJ935"/>
      <c r="BK935"/>
      <c r="BL935"/>
      <c r="BM935"/>
      <c r="BN935"/>
      <c r="BO935"/>
      <c r="BP935"/>
      <c r="BQ935"/>
    </row>
    <row r="936" spans="5:69" ht="16.5" hidden="1" x14ac:dyDescent="0.3">
      <c r="E936" s="300" t="s">
        <v>760</v>
      </c>
      <c r="F936" s="300" t="s">
        <v>651</v>
      </c>
      <c r="G936" s="300">
        <v>20180101</v>
      </c>
      <c r="H936" s="300">
        <v>2018</v>
      </c>
      <c r="I936" s="300">
        <v>52</v>
      </c>
      <c r="J936" s="300">
        <v>2018</v>
      </c>
      <c r="K936" s="300">
        <v>180</v>
      </c>
      <c r="L936" s="300" t="s">
        <v>872</v>
      </c>
      <c r="M936" s="300" t="s">
        <v>486</v>
      </c>
      <c r="N936" s="300" t="s">
        <v>660</v>
      </c>
      <c r="O936" s="300" t="s">
        <v>762</v>
      </c>
      <c r="P936" s="300">
        <v>24</v>
      </c>
      <c r="Q936" s="300" t="s">
        <v>875</v>
      </c>
      <c r="R936" s="300" t="s">
        <v>445</v>
      </c>
      <c r="S936" s="300">
        <v>0</v>
      </c>
      <c r="T936" s="300" t="s">
        <v>763</v>
      </c>
      <c r="U936" s="300" t="s">
        <v>764</v>
      </c>
      <c r="V936" s="300" t="s">
        <v>1123</v>
      </c>
      <c r="W936" s="300" t="s">
        <v>766</v>
      </c>
      <c r="X936" s="300" t="b">
        <v>1</v>
      </c>
      <c r="Y936" s="300">
        <v>31</v>
      </c>
      <c r="Z936" s="300" t="s">
        <v>767</v>
      </c>
      <c r="AA936" s="300" t="s">
        <v>767</v>
      </c>
      <c r="AB936" s="300" t="s">
        <v>66</v>
      </c>
      <c r="AC936" s="300" t="s">
        <v>66</v>
      </c>
      <c r="AD936" s="300">
        <v>2</v>
      </c>
      <c r="AE936" s="300" t="b">
        <v>0</v>
      </c>
      <c r="AF936" s="300" t="s">
        <v>768</v>
      </c>
      <c r="AG936" s="300" t="s">
        <v>769</v>
      </c>
      <c r="AH936" s="300">
        <v>0</v>
      </c>
      <c r="AI936" s="300">
        <v>0</v>
      </c>
      <c r="AJ936" s="300" t="s">
        <v>770</v>
      </c>
      <c r="AK936" s="300">
        <v>-1</v>
      </c>
      <c r="AL936" s="300" t="s">
        <v>771</v>
      </c>
      <c r="AM936" s="300">
        <v>0</v>
      </c>
      <c r="AN936" s="300" t="b">
        <v>0</v>
      </c>
      <c r="AO936" s="300">
        <v>-1</v>
      </c>
      <c r="AP936" s="300" t="s">
        <v>771</v>
      </c>
      <c r="AQ936" s="300">
        <v>0</v>
      </c>
      <c r="AR936" s="300" t="b">
        <v>0</v>
      </c>
      <c r="AS936" s="300">
        <v>0</v>
      </c>
      <c r="AT936" s="300" t="b">
        <v>0</v>
      </c>
      <c r="AU936" s="300">
        <v>0</v>
      </c>
      <c r="AV936" s="300" t="b">
        <v>0</v>
      </c>
      <c r="AW936" s="300" t="s">
        <v>1538</v>
      </c>
      <c r="AX936" s="300">
        <v>0</v>
      </c>
      <c r="AY936" s="300" t="s">
        <v>1538</v>
      </c>
      <c r="AZ936" s="300">
        <v>0</v>
      </c>
      <c r="BA936" s="300" t="b">
        <v>0</v>
      </c>
      <c r="BB936" s="300" t="b">
        <v>1</v>
      </c>
      <c r="BC936"/>
      <c r="BD936"/>
      <c r="BE936"/>
      <c r="BF936"/>
      <c r="BG936"/>
      <c r="BH936"/>
      <c r="BI936"/>
      <c r="BJ936"/>
      <c r="BK936"/>
      <c r="BL936"/>
      <c r="BM936"/>
      <c r="BN936"/>
      <c r="BO936"/>
      <c r="BP936"/>
      <c r="BQ936"/>
    </row>
    <row r="937" spans="5:69" ht="16.5" hidden="1" x14ac:dyDescent="0.3">
      <c r="E937" s="300" t="s">
        <v>760</v>
      </c>
      <c r="F937" s="300" t="s">
        <v>651</v>
      </c>
      <c r="G937" s="300">
        <v>20180101</v>
      </c>
      <c r="H937" s="300">
        <v>2018</v>
      </c>
      <c r="I937" s="300">
        <v>52</v>
      </c>
      <c r="J937" s="300">
        <v>2018</v>
      </c>
      <c r="K937" s="300">
        <v>180</v>
      </c>
      <c r="L937" s="300" t="s">
        <v>872</v>
      </c>
      <c r="M937" s="300" t="s">
        <v>486</v>
      </c>
      <c r="N937" s="300" t="s">
        <v>660</v>
      </c>
      <c r="O937" s="300" t="s">
        <v>762</v>
      </c>
      <c r="P937" s="300">
        <v>56</v>
      </c>
      <c r="Q937" s="300" t="s">
        <v>877</v>
      </c>
      <c r="R937" s="300" t="s">
        <v>878</v>
      </c>
      <c r="S937" s="300">
        <v>0</v>
      </c>
      <c r="T937" s="300" t="s">
        <v>763</v>
      </c>
      <c r="U937" s="300" t="s">
        <v>764</v>
      </c>
      <c r="V937" s="300" t="s">
        <v>1123</v>
      </c>
      <c r="W937" s="300" t="s">
        <v>766</v>
      </c>
      <c r="X937" s="300" t="b">
        <v>1</v>
      </c>
      <c r="Y937" s="300">
        <v>31</v>
      </c>
      <c r="Z937" s="300" t="s">
        <v>767</v>
      </c>
      <c r="AA937" s="300" t="s">
        <v>767</v>
      </c>
      <c r="AB937" s="300" t="s">
        <v>66</v>
      </c>
      <c r="AC937" s="300" t="s">
        <v>66</v>
      </c>
      <c r="AD937" s="300">
        <v>2</v>
      </c>
      <c r="AE937" s="300" t="b">
        <v>0</v>
      </c>
      <c r="AF937" s="300" t="s">
        <v>768</v>
      </c>
      <c r="AG937" s="300" t="s">
        <v>769</v>
      </c>
      <c r="AH937" s="300">
        <v>0</v>
      </c>
      <c r="AI937" s="300">
        <v>0</v>
      </c>
      <c r="AJ937" s="300" t="s">
        <v>770</v>
      </c>
      <c r="AK937" s="300">
        <v>-1</v>
      </c>
      <c r="AL937" s="300" t="s">
        <v>771</v>
      </c>
      <c r="AM937" s="300">
        <v>0</v>
      </c>
      <c r="AN937" s="300" t="b">
        <v>0</v>
      </c>
      <c r="AO937" s="300">
        <v>-1</v>
      </c>
      <c r="AP937" s="300" t="s">
        <v>771</v>
      </c>
      <c r="AQ937" s="300">
        <v>0</v>
      </c>
      <c r="AR937" s="300" t="b">
        <v>0</v>
      </c>
      <c r="AS937" s="300">
        <v>0</v>
      </c>
      <c r="AT937" s="300" t="b">
        <v>0</v>
      </c>
      <c r="AU937" s="300">
        <v>0</v>
      </c>
      <c r="AV937" s="300" t="b">
        <v>0</v>
      </c>
      <c r="AW937" s="300" t="s">
        <v>1539</v>
      </c>
      <c r="AX937" s="300">
        <v>0</v>
      </c>
      <c r="AY937" s="300" t="s">
        <v>1539</v>
      </c>
      <c r="AZ937" s="300">
        <v>0</v>
      </c>
      <c r="BA937" s="300" t="b">
        <v>0</v>
      </c>
      <c r="BB937" s="300" t="b">
        <v>1</v>
      </c>
      <c r="BC937"/>
      <c r="BD937"/>
      <c r="BE937"/>
      <c r="BF937"/>
      <c r="BG937"/>
      <c r="BH937"/>
      <c r="BI937"/>
      <c r="BJ937"/>
      <c r="BK937"/>
      <c r="BL937"/>
      <c r="BM937"/>
      <c r="BN937"/>
      <c r="BO937"/>
      <c r="BP937"/>
      <c r="BQ937"/>
    </row>
    <row r="938" spans="5:69" ht="16.5" hidden="1" x14ac:dyDescent="0.3">
      <c r="E938" s="300" t="s">
        <v>760</v>
      </c>
      <c r="F938" s="300" t="s">
        <v>651</v>
      </c>
      <c r="G938" s="300">
        <v>20180101</v>
      </c>
      <c r="H938" s="300">
        <v>2018</v>
      </c>
      <c r="I938" s="300">
        <v>52</v>
      </c>
      <c r="J938" s="300">
        <v>2018</v>
      </c>
      <c r="K938" s="300">
        <v>180</v>
      </c>
      <c r="L938" s="300" t="s">
        <v>872</v>
      </c>
      <c r="M938" s="300" t="s">
        <v>486</v>
      </c>
      <c r="N938" s="300" t="s">
        <v>660</v>
      </c>
      <c r="O938" s="300" t="s">
        <v>762</v>
      </c>
      <c r="P938" s="300">
        <v>112</v>
      </c>
      <c r="Q938" s="300" t="s">
        <v>880</v>
      </c>
      <c r="R938" s="300" t="s">
        <v>881</v>
      </c>
      <c r="S938" s="300">
        <v>0</v>
      </c>
      <c r="T938" s="300" t="s">
        <v>763</v>
      </c>
      <c r="U938" s="300" t="s">
        <v>764</v>
      </c>
      <c r="V938" s="300" t="s">
        <v>1123</v>
      </c>
      <c r="W938" s="300" t="s">
        <v>766</v>
      </c>
      <c r="X938" s="300" t="b">
        <v>1</v>
      </c>
      <c r="Y938" s="300">
        <v>31</v>
      </c>
      <c r="Z938" s="300" t="s">
        <v>767</v>
      </c>
      <c r="AA938" s="300" t="s">
        <v>767</v>
      </c>
      <c r="AB938" s="300" t="s">
        <v>66</v>
      </c>
      <c r="AC938" s="300" t="s">
        <v>66</v>
      </c>
      <c r="AD938" s="300">
        <v>2</v>
      </c>
      <c r="AE938" s="300" t="b">
        <v>0</v>
      </c>
      <c r="AF938" s="300" t="s">
        <v>768</v>
      </c>
      <c r="AG938" s="300" t="s">
        <v>769</v>
      </c>
      <c r="AH938" s="300">
        <v>0</v>
      </c>
      <c r="AI938" s="300">
        <v>0</v>
      </c>
      <c r="AJ938" s="300" t="s">
        <v>770</v>
      </c>
      <c r="AK938" s="300">
        <v>-1</v>
      </c>
      <c r="AL938" s="300" t="s">
        <v>771</v>
      </c>
      <c r="AM938" s="300">
        <v>0</v>
      </c>
      <c r="AN938" s="300" t="b">
        <v>0</v>
      </c>
      <c r="AO938" s="300">
        <v>-1</v>
      </c>
      <c r="AP938" s="300" t="s">
        <v>771</v>
      </c>
      <c r="AQ938" s="300">
        <v>0</v>
      </c>
      <c r="AR938" s="300" t="b">
        <v>0</v>
      </c>
      <c r="AS938" s="300">
        <v>0</v>
      </c>
      <c r="AT938" s="300" t="b">
        <v>0</v>
      </c>
      <c r="AU938" s="300">
        <v>0</v>
      </c>
      <c r="AV938" s="300" t="b">
        <v>0</v>
      </c>
      <c r="AW938" s="300" t="s">
        <v>1540</v>
      </c>
      <c r="AX938" s="300">
        <v>0</v>
      </c>
      <c r="AY938" s="300" t="s">
        <v>1540</v>
      </c>
      <c r="AZ938" s="300">
        <v>0</v>
      </c>
      <c r="BA938" s="300" t="b">
        <v>0</v>
      </c>
      <c r="BB938" s="300" t="b">
        <v>1</v>
      </c>
      <c r="BC938"/>
      <c r="BD938"/>
      <c r="BE938"/>
      <c r="BF938"/>
      <c r="BG938"/>
      <c r="BH938"/>
      <c r="BI938"/>
      <c r="BJ938"/>
      <c r="BK938"/>
      <c r="BL938"/>
      <c r="BM938"/>
      <c r="BN938"/>
      <c r="BO938"/>
      <c r="BP938"/>
      <c r="BQ938"/>
    </row>
    <row r="939" spans="5:69" ht="16.5" hidden="1" x14ac:dyDescent="0.3">
      <c r="E939" s="300" t="s">
        <v>760</v>
      </c>
      <c r="F939" s="300" t="s">
        <v>651</v>
      </c>
      <c r="G939" s="300">
        <v>20180101</v>
      </c>
      <c r="H939" s="300">
        <v>2018</v>
      </c>
      <c r="I939" s="300">
        <v>52</v>
      </c>
      <c r="J939" s="300">
        <v>2018</v>
      </c>
      <c r="K939" s="300">
        <v>180</v>
      </c>
      <c r="L939" s="300" t="s">
        <v>872</v>
      </c>
      <c r="M939" s="300" t="s">
        <v>486</v>
      </c>
      <c r="N939" s="300" t="s">
        <v>660</v>
      </c>
      <c r="O939" s="300" t="s">
        <v>762</v>
      </c>
      <c r="P939" s="300">
        <v>156</v>
      </c>
      <c r="Q939" s="300" t="s">
        <v>773</v>
      </c>
      <c r="R939" s="300" t="s">
        <v>774</v>
      </c>
      <c r="S939" s="300">
        <v>0</v>
      </c>
      <c r="T939" s="300" t="s">
        <v>763</v>
      </c>
      <c r="U939" s="300" t="s">
        <v>764</v>
      </c>
      <c r="V939" s="300" t="s">
        <v>1123</v>
      </c>
      <c r="W939" s="300" t="s">
        <v>766</v>
      </c>
      <c r="X939" s="300" t="b">
        <v>1</v>
      </c>
      <c r="Y939" s="300">
        <v>31</v>
      </c>
      <c r="Z939" s="300" t="s">
        <v>767</v>
      </c>
      <c r="AA939" s="300" t="s">
        <v>767</v>
      </c>
      <c r="AB939" s="300" t="s">
        <v>66</v>
      </c>
      <c r="AC939" s="300" t="s">
        <v>66</v>
      </c>
      <c r="AD939" s="300">
        <v>2</v>
      </c>
      <c r="AE939" s="300" t="b">
        <v>0</v>
      </c>
      <c r="AF939" s="300" t="s">
        <v>768</v>
      </c>
      <c r="AG939" s="300" t="s">
        <v>769</v>
      </c>
      <c r="AH939" s="300">
        <v>0</v>
      </c>
      <c r="AI939" s="300">
        <v>0</v>
      </c>
      <c r="AJ939" s="300" t="s">
        <v>770</v>
      </c>
      <c r="AK939" s="300">
        <v>-1</v>
      </c>
      <c r="AL939" s="300" t="s">
        <v>771</v>
      </c>
      <c r="AM939" s="300">
        <v>0</v>
      </c>
      <c r="AN939" s="300" t="b">
        <v>0</v>
      </c>
      <c r="AO939" s="300">
        <v>-1</v>
      </c>
      <c r="AP939" s="300" t="s">
        <v>771</v>
      </c>
      <c r="AQ939" s="300">
        <v>0</v>
      </c>
      <c r="AR939" s="300" t="b">
        <v>0</v>
      </c>
      <c r="AS939" s="300">
        <v>0</v>
      </c>
      <c r="AT939" s="300" t="b">
        <v>0</v>
      </c>
      <c r="AU939" s="300">
        <v>0</v>
      </c>
      <c r="AV939" s="300" t="b">
        <v>0</v>
      </c>
      <c r="AW939" s="300" t="s">
        <v>1541</v>
      </c>
      <c r="AX939" s="300">
        <v>0</v>
      </c>
      <c r="AY939" s="300" t="s">
        <v>1541</v>
      </c>
      <c r="AZ939" s="300">
        <v>0</v>
      </c>
      <c r="BA939" s="300" t="b">
        <v>0</v>
      </c>
      <c r="BB939" s="300" t="b">
        <v>1</v>
      </c>
      <c r="BC939"/>
      <c r="BD939"/>
      <c r="BE939"/>
      <c r="BF939"/>
      <c r="BG939"/>
      <c r="BH939"/>
      <c r="BI939"/>
      <c r="BJ939"/>
      <c r="BK939"/>
      <c r="BL939"/>
      <c r="BM939"/>
      <c r="BN939"/>
      <c r="BO939"/>
      <c r="BP939"/>
      <c r="BQ939"/>
    </row>
    <row r="940" spans="5:69" ht="16.5" hidden="1" x14ac:dyDescent="0.3">
      <c r="E940" s="300" t="s">
        <v>760</v>
      </c>
      <c r="F940" s="300" t="s">
        <v>651</v>
      </c>
      <c r="G940" s="300">
        <v>20180101</v>
      </c>
      <c r="H940" s="300">
        <v>2018</v>
      </c>
      <c r="I940" s="300">
        <v>52</v>
      </c>
      <c r="J940" s="300">
        <v>2018</v>
      </c>
      <c r="K940" s="300">
        <v>180</v>
      </c>
      <c r="L940" s="300" t="s">
        <v>872</v>
      </c>
      <c r="M940" s="300" t="s">
        <v>486</v>
      </c>
      <c r="N940" s="300" t="s">
        <v>660</v>
      </c>
      <c r="O940" s="300" t="s">
        <v>762</v>
      </c>
      <c r="P940" s="300">
        <v>251</v>
      </c>
      <c r="Q940" s="300" t="s">
        <v>778</v>
      </c>
      <c r="R940" s="300" t="s">
        <v>779</v>
      </c>
      <c r="S940" s="300">
        <v>0</v>
      </c>
      <c r="T940" s="300" t="s">
        <v>763</v>
      </c>
      <c r="U940" s="300" t="s">
        <v>764</v>
      </c>
      <c r="V940" s="300" t="s">
        <v>1123</v>
      </c>
      <c r="W940" s="300" t="s">
        <v>766</v>
      </c>
      <c r="X940" s="300" t="b">
        <v>1</v>
      </c>
      <c r="Y940" s="300">
        <v>31</v>
      </c>
      <c r="Z940" s="300" t="s">
        <v>767</v>
      </c>
      <c r="AA940" s="300" t="s">
        <v>767</v>
      </c>
      <c r="AB940" s="300" t="s">
        <v>66</v>
      </c>
      <c r="AC940" s="300" t="s">
        <v>66</v>
      </c>
      <c r="AD940" s="300">
        <v>2</v>
      </c>
      <c r="AE940" s="300" t="b">
        <v>0</v>
      </c>
      <c r="AF940" s="300" t="s">
        <v>768</v>
      </c>
      <c r="AG940" s="300" t="s">
        <v>769</v>
      </c>
      <c r="AH940" s="300">
        <v>0</v>
      </c>
      <c r="AI940" s="300">
        <v>0</v>
      </c>
      <c r="AJ940" s="300" t="s">
        <v>770</v>
      </c>
      <c r="AK940" s="300">
        <v>-1</v>
      </c>
      <c r="AL940" s="300" t="s">
        <v>771</v>
      </c>
      <c r="AM940" s="300">
        <v>0</v>
      </c>
      <c r="AN940" s="300" t="b">
        <v>0</v>
      </c>
      <c r="AO940" s="300">
        <v>-1</v>
      </c>
      <c r="AP940" s="300" t="s">
        <v>771</v>
      </c>
      <c r="AQ940" s="300">
        <v>0</v>
      </c>
      <c r="AR940" s="300" t="b">
        <v>0</v>
      </c>
      <c r="AS940" s="300">
        <v>0</v>
      </c>
      <c r="AT940" s="300" t="b">
        <v>0</v>
      </c>
      <c r="AU940" s="300">
        <v>0</v>
      </c>
      <c r="AV940" s="300" t="b">
        <v>0</v>
      </c>
      <c r="AW940" s="300" t="s">
        <v>1542</v>
      </c>
      <c r="AX940" s="300">
        <v>0</v>
      </c>
      <c r="AY940" s="300" t="s">
        <v>1542</v>
      </c>
      <c r="AZ940" s="300">
        <v>0</v>
      </c>
      <c r="BA940" s="300" t="b">
        <v>0</v>
      </c>
      <c r="BB940" s="300" t="b">
        <v>1</v>
      </c>
      <c r="BC940"/>
      <c r="BD940"/>
      <c r="BE940"/>
      <c r="BF940"/>
      <c r="BG940"/>
      <c r="BH940"/>
      <c r="BI940"/>
      <c r="BJ940"/>
      <c r="BK940"/>
      <c r="BL940"/>
      <c r="BM940"/>
      <c r="BN940"/>
      <c r="BO940"/>
      <c r="BP940"/>
      <c r="BQ940"/>
    </row>
    <row r="941" spans="5:69" ht="16.5" hidden="1" x14ac:dyDescent="0.3">
      <c r="E941" s="300" t="s">
        <v>760</v>
      </c>
      <c r="F941" s="300" t="s">
        <v>651</v>
      </c>
      <c r="G941" s="300">
        <v>20180101</v>
      </c>
      <c r="H941" s="300">
        <v>2018</v>
      </c>
      <c r="I941" s="300">
        <v>52</v>
      </c>
      <c r="J941" s="300">
        <v>2018</v>
      </c>
      <c r="K941" s="300">
        <v>180</v>
      </c>
      <c r="L941" s="300" t="s">
        <v>872</v>
      </c>
      <c r="M941" s="300" t="s">
        <v>486</v>
      </c>
      <c r="N941" s="300" t="s">
        <v>660</v>
      </c>
      <c r="O941" s="300" t="s">
        <v>762</v>
      </c>
      <c r="P941" s="300">
        <v>276</v>
      </c>
      <c r="Q941" s="300" t="s">
        <v>781</v>
      </c>
      <c r="R941" s="300" t="s">
        <v>782</v>
      </c>
      <c r="S941" s="300">
        <v>0</v>
      </c>
      <c r="T941" s="300" t="s">
        <v>763</v>
      </c>
      <c r="U941" s="300" t="s">
        <v>764</v>
      </c>
      <c r="V941" s="300" t="s">
        <v>1123</v>
      </c>
      <c r="W941" s="300" t="s">
        <v>766</v>
      </c>
      <c r="X941" s="300" t="b">
        <v>1</v>
      </c>
      <c r="Y941" s="300">
        <v>31</v>
      </c>
      <c r="Z941" s="300" t="s">
        <v>767</v>
      </c>
      <c r="AA941" s="300" t="s">
        <v>767</v>
      </c>
      <c r="AB941" s="300" t="s">
        <v>66</v>
      </c>
      <c r="AC941" s="300" t="s">
        <v>66</v>
      </c>
      <c r="AD941" s="300">
        <v>2</v>
      </c>
      <c r="AE941" s="300" t="b">
        <v>0</v>
      </c>
      <c r="AF941" s="300" t="s">
        <v>768</v>
      </c>
      <c r="AG941" s="300" t="s">
        <v>769</v>
      </c>
      <c r="AH941" s="300">
        <v>0</v>
      </c>
      <c r="AI941" s="300">
        <v>0</v>
      </c>
      <c r="AJ941" s="300" t="s">
        <v>770</v>
      </c>
      <c r="AK941" s="300">
        <v>-1</v>
      </c>
      <c r="AL941" s="300" t="s">
        <v>771</v>
      </c>
      <c r="AM941" s="300">
        <v>0</v>
      </c>
      <c r="AN941" s="300" t="b">
        <v>0</v>
      </c>
      <c r="AO941" s="300">
        <v>-1</v>
      </c>
      <c r="AP941" s="300" t="s">
        <v>771</v>
      </c>
      <c r="AQ941" s="300">
        <v>0</v>
      </c>
      <c r="AR941" s="300" t="b">
        <v>0</v>
      </c>
      <c r="AS941" s="300">
        <v>0</v>
      </c>
      <c r="AT941" s="300" t="b">
        <v>1</v>
      </c>
      <c r="AU941" s="300">
        <v>0</v>
      </c>
      <c r="AV941" s="300" t="b">
        <v>0</v>
      </c>
      <c r="AW941" s="300" t="s">
        <v>1543</v>
      </c>
      <c r="AX941" s="300">
        <v>0</v>
      </c>
      <c r="AY941" s="300" t="s">
        <v>1543</v>
      </c>
      <c r="AZ941" s="300">
        <v>4</v>
      </c>
      <c r="BA941" s="300" t="b">
        <v>0</v>
      </c>
      <c r="BB941" s="300" t="b">
        <v>1</v>
      </c>
      <c r="BC941"/>
      <c r="BD941"/>
      <c r="BE941"/>
      <c r="BF941"/>
      <c r="BG941"/>
      <c r="BH941"/>
      <c r="BI941"/>
      <c r="BJ941"/>
      <c r="BK941"/>
      <c r="BL941"/>
      <c r="BM941"/>
      <c r="BN941"/>
      <c r="BO941"/>
      <c r="BP941"/>
      <c r="BQ941"/>
    </row>
    <row r="942" spans="5:69" ht="16.5" hidden="1" x14ac:dyDescent="0.3">
      <c r="E942" s="300" t="s">
        <v>760</v>
      </c>
      <c r="F942" s="300" t="s">
        <v>651</v>
      </c>
      <c r="G942" s="300">
        <v>20180101</v>
      </c>
      <c r="H942" s="300">
        <v>2018</v>
      </c>
      <c r="I942" s="300">
        <v>52</v>
      </c>
      <c r="J942" s="300">
        <v>2018</v>
      </c>
      <c r="K942" s="300">
        <v>180</v>
      </c>
      <c r="L942" s="300" t="s">
        <v>872</v>
      </c>
      <c r="M942" s="300" t="s">
        <v>486</v>
      </c>
      <c r="N942" s="300" t="s">
        <v>660</v>
      </c>
      <c r="O942" s="300" t="s">
        <v>762</v>
      </c>
      <c r="P942" s="300">
        <v>440</v>
      </c>
      <c r="Q942" s="300" t="s">
        <v>897</v>
      </c>
      <c r="R942" s="300" t="s">
        <v>898</v>
      </c>
      <c r="S942" s="300">
        <v>0</v>
      </c>
      <c r="T942" s="300" t="s">
        <v>763</v>
      </c>
      <c r="U942" s="300" t="s">
        <v>764</v>
      </c>
      <c r="V942" s="300" t="s">
        <v>1123</v>
      </c>
      <c r="W942" s="300" t="s">
        <v>766</v>
      </c>
      <c r="X942" s="300" t="b">
        <v>1</v>
      </c>
      <c r="Y942" s="300">
        <v>31</v>
      </c>
      <c r="Z942" s="300" t="s">
        <v>767</v>
      </c>
      <c r="AA942" s="300" t="s">
        <v>767</v>
      </c>
      <c r="AB942" s="300" t="s">
        <v>66</v>
      </c>
      <c r="AC942" s="300" t="s">
        <v>66</v>
      </c>
      <c r="AD942" s="300">
        <v>2</v>
      </c>
      <c r="AE942" s="300" t="b">
        <v>0</v>
      </c>
      <c r="AF942" s="300" t="s">
        <v>768</v>
      </c>
      <c r="AG942" s="300" t="s">
        <v>769</v>
      </c>
      <c r="AH942" s="300">
        <v>0</v>
      </c>
      <c r="AI942" s="300">
        <v>0</v>
      </c>
      <c r="AJ942" s="300" t="s">
        <v>770</v>
      </c>
      <c r="AK942" s="300">
        <v>-1</v>
      </c>
      <c r="AL942" s="300" t="s">
        <v>771</v>
      </c>
      <c r="AM942" s="300">
        <v>0</v>
      </c>
      <c r="AN942" s="300" t="b">
        <v>0</v>
      </c>
      <c r="AO942" s="300">
        <v>-1</v>
      </c>
      <c r="AP942" s="300" t="s">
        <v>771</v>
      </c>
      <c r="AQ942" s="300">
        <v>0</v>
      </c>
      <c r="AR942" s="300" t="b">
        <v>0</v>
      </c>
      <c r="AS942" s="300">
        <v>0</v>
      </c>
      <c r="AT942" s="300" t="b">
        <v>0</v>
      </c>
      <c r="AU942" s="300">
        <v>0</v>
      </c>
      <c r="AV942" s="300" t="b">
        <v>0</v>
      </c>
      <c r="AW942" s="300" t="s">
        <v>1544</v>
      </c>
      <c r="AX942" s="300">
        <v>0</v>
      </c>
      <c r="AY942" s="300" t="s">
        <v>1544</v>
      </c>
      <c r="AZ942" s="300">
        <v>0</v>
      </c>
      <c r="BA942" s="300" t="b">
        <v>0</v>
      </c>
      <c r="BB942" s="300" t="b">
        <v>1</v>
      </c>
      <c r="BC942"/>
      <c r="BD942"/>
      <c r="BE942"/>
      <c r="BF942"/>
      <c r="BG942"/>
      <c r="BH942"/>
      <c r="BI942"/>
      <c r="BJ942"/>
      <c r="BK942"/>
      <c r="BL942"/>
      <c r="BM942"/>
      <c r="BN942"/>
      <c r="BO942"/>
      <c r="BP942"/>
      <c r="BQ942"/>
    </row>
    <row r="943" spans="5:69" ht="16.5" hidden="1" x14ac:dyDescent="0.3">
      <c r="E943" s="300" t="s">
        <v>760</v>
      </c>
      <c r="F943" s="300" t="s">
        <v>651</v>
      </c>
      <c r="G943" s="300">
        <v>20180101</v>
      </c>
      <c r="H943" s="300">
        <v>2018</v>
      </c>
      <c r="I943" s="300">
        <v>52</v>
      </c>
      <c r="J943" s="300">
        <v>2018</v>
      </c>
      <c r="K943" s="300">
        <v>180</v>
      </c>
      <c r="L943" s="300" t="s">
        <v>872</v>
      </c>
      <c r="M943" s="300" t="s">
        <v>486</v>
      </c>
      <c r="N943" s="300" t="s">
        <v>660</v>
      </c>
      <c r="O943" s="300" t="s">
        <v>762</v>
      </c>
      <c r="P943" s="300">
        <v>458</v>
      </c>
      <c r="Q943" s="300" t="s">
        <v>1545</v>
      </c>
      <c r="R943" s="300" t="s">
        <v>1546</v>
      </c>
      <c r="S943" s="300">
        <v>0</v>
      </c>
      <c r="T943" s="300" t="s">
        <v>763</v>
      </c>
      <c r="U943" s="300" t="s">
        <v>764</v>
      </c>
      <c r="V943" s="300" t="s">
        <v>1123</v>
      </c>
      <c r="W943" s="300" t="s">
        <v>766</v>
      </c>
      <c r="X943" s="300" t="b">
        <v>1</v>
      </c>
      <c r="Y943" s="300">
        <v>31</v>
      </c>
      <c r="Z943" s="300" t="s">
        <v>767</v>
      </c>
      <c r="AA943" s="300" t="s">
        <v>767</v>
      </c>
      <c r="AB943" s="300" t="s">
        <v>66</v>
      </c>
      <c r="AC943" s="300" t="s">
        <v>66</v>
      </c>
      <c r="AD943" s="300">
        <v>2</v>
      </c>
      <c r="AE943" s="300" t="b">
        <v>0</v>
      </c>
      <c r="AF943" s="300" t="s">
        <v>768</v>
      </c>
      <c r="AG943" s="300" t="s">
        <v>769</v>
      </c>
      <c r="AH943" s="300">
        <v>0</v>
      </c>
      <c r="AI943" s="300">
        <v>0</v>
      </c>
      <c r="AJ943" s="300" t="s">
        <v>770</v>
      </c>
      <c r="AK943" s="300">
        <v>-1</v>
      </c>
      <c r="AL943" s="300" t="s">
        <v>771</v>
      </c>
      <c r="AM943" s="300">
        <v>0</v>
      </c>
      <c r="AN943" s="300" t="b">
        <v>0</v>
      </c>
      <c r="AO943" s="300">
        <v>-1</v>
      </c>
      <c r="AP943" s="300" t="s">
        <v>771</v>
      </c>
      <c r="AQ943" s="300">
        <v>0</v>
      </c>
      <c r="AR943" s="300" t="b">
        <v>0</v>
      </c>
      <c r="AS943" s="300">
        <v>0</v>
      </c>
      <c r="AT943" s="300" t="b">
        <v>0</v>
      </c>
      <c r="AU943" s="300">
        <v>0</v>
      </c>
      <c r="AV943" s="300" t="b">
        <v>0</v>
      </c>
      <c r="AW943" s="300" t="s">
        <v>1547</v>
      </c>
      <c r="AX943" s="300">
        <v>0</v>
      </c>
      <c r="AY943" s="300" t="s">
        <v>1547</v>
      </c>
      <c r="AZ943" s="300">
        <v>0</v>
      </c>
      <c r="BA943" s="300" t="b">
        <v>0</v>
      </c>
      <c r="BB943" s="300" t="b">
        <v>1</v>
      </c>
      <c r="BC943"/>
      <c r="BD943"/>
      <c r="BE943"/>
      <c r="BF943"/>
      <c r="BG943"/>
      <c r="BH943"/>
      <c r="BI943"/>
      <c r="BJ943"/>
      <c r="BK943"/>
      <c r="BL943"/>
      <c r="BM943"/>
      <c r="BN943"/>
      <c r="BO943"/>
      <c r="BP943"/>
      <c r="BQ943"/>
    </row>
    <row r="944" spans="5:69" ht="16.5" hidden="1" x14ac:dyDescent="0.3">
      <c r="E944" s="300" t="s">
        <v>760</v>
      </c>
      <c r="F944" s="300" t="s">
        <v>651</v>
      </c>
      <c r="G944" s="300">
        <v>20180101</v>
      </c>
      <c r="H944" s="300">
        <v>2018</v>
      </c>
      <c r="I944" s="300">
        <v>52</v>
      </c>
      <c r="J944" s="300">
        <v>2018</v>
      </c>
      <c r="K944" s="300">
        <v>180</v>
      </c>
      <c r="L944" s="300" t="s">
        <v>872</v>
      </c>
      <c r="M944" s="300" t="s">
        <v>486</v>
      </c>
      <c r="N944" s="300" t="s">
        <v>660</v>
      </c>
      <c r="O944" s="300" t="s">
        <v>762</v>
      </c>
      <c r="P944" s="300">
        <v>478</v>
      </c>
      <c r="Q944" s="300" t="s">
        <v>1548</v>
      </c>
      <c r="R944" s="300" t="s">
        <v>455</v>
      </c>
      <c r="S944" s="300">
        <v>0</v>
      </c>
      <c r="T944" s="300" t="s">
        <v>763</v>
      </c>
      <c r="U944" s="300" t="s">
        <v>764</v>
      </c>
      <c r="V944" s="300" t="s">
        <v>1123</v>
      </c>
      <c r="W944" s="300" t="s">
        <v>766</v>
      </c>
      <c r="X944" s="300" t="b">
        <v>1</v>
      </c>
      <c r="Y944" s="300">
        <v>31</v>
      </c>
      <c r="Z944" s="300" t="s">
        <v>767</v>
      </c>
      <c r="AA944" s="300" t="s">
        <v>767</v>
      </c>
      <c r="AB944" s="300" t="s">
        <v>66</v>
      </c>
      <c r="AC944" s="300" t="s">
        <v>66</v>
      </c>
      <c r="AD944" s="300">
        <v>2</v>
      </c>
      <c r="AE944" s="300" t="b">
        <v>0</v>
      </c>
      <c r="AF944" s="300" t="s">
        <v>768</v>
      </c>
      <c r="AG944" s="300" t="s">
        <v>769</v>
      </c>
      <c r="AH944" s="300">
        <v>0</v>
      </c>
      <c r="AI944" s="300">
        <v>0</v>
      </c>
      <c r="AJ944" s="300" t="s">
        <v>770</v>
      </c>
      <c r="AK944" s="300">
        <v>-1</v>
      </c>
      <c r="AL944" s="300" t="s">
        <v>771</v>
      </c>
      <c r="AM944" s="300">
        <v>0</v>
      </c>
      <c r="AN944" s="300" t="b">
        <v>0</v>
      </c>
      <c r="AO944" s="300">
        <v>-1</v>
      </c>
      <c r="AP944" s="300" t="s">
        <v>771</v>
      </c>
      <c r="AQ944" s="300">
        <v>0</v>
      </c>
      <c r="AR944" s="300" t="b">
        <v>0</v>
      </c>
      <c r="AS944" s="300">
        <v>0</v>
      </c>
      <c r="AT944" s="300" t="b">
        <v>0</v>
      </c>
      <c r="AU944" s="300">
        <v>0</v>
      </c>
      <c r="AV944" s="300" t="b">
        <v>0</v>
      </c>
      <c r="AW944" s="300" t="s">
        <v>1549</v>
      </c>
      <c r="AX944" s="300">
        <v>0</v>
      </c>
      <c r="AY944" s="300" t="s">
        <v>1549</v>
      </c>
      <c r="AZ944" s="300">
        <v>0</v>
      </c>
      <c r="BA944" s="300" t="b">
        <v>0</v>
      </c>
      <c r="BB944" s="300" t="b">
        <v>1</v>
      </c>
      <c r="BC944"/>
      <c r="BD944"/>
      <c r="BE944"/>
      <c r="BF944"/>
      <c r="BG944"/>
      <c r="BH944"/>
      <c r="BI944"/>
      <c r="BJ944"/>
      <c r="BK944"/>
      <c r="BL944"/>
      <c r="BM944"/>
      <c r="BN944"/>
      <c r="BO944"/>
      <c r="BP944"/>
      <c r="BQ944"/>
    </row>
    <row r="945" spans="5:69" ht="16.5" hidden="1" x14ac:dyDescent="0.3">
      <c r="E945" s="300" t="s">
        <v>760</v>
      </c>
      <c r="F945" s="300" t="s">
        <v>651</v>
      </c>
      <c r="G945" s="300">
        <v>20180101</v>
      </c>
      <c r="H945" s="300">
        <v>2018</v>
      </c>
      <c r="I945" s="300">
        <v>52</v>
      </c>
      <c r="J945" s="300">
        <v>2018</v>
      </c>
      <c r="K945" s="300">
        <v>180</v>
      </c>
      <c r="L945" s="300" t="s">
        <v>872</v>
      </c>
      <c r="M945" s="300" t="s">
        <v>486</v>
      </c>
      <c r="N945" s="300" t="s">
        <v>660</v>
      </c>
      <c r="O945" s="300" t="s">
        <v>762</v>
      </c>
      <c r="P945" s="300">
        <v>504</v>
      </c>
      <c r="Q945" s="300" t="s">
        <v>959</v>
      </c>
      <c r="R945" s="300" t="s">
        <v>426</v>
      </c>
      <c r="S945" s="300">
        <v>0</v>
      </c>
      <c r="T945" s="300" t="s">
        <v>763</v>
      </c>
      <c r="U945" s="300" t="s">
        <v>764</v>
      </c>
      <c r="V945" s="300" t="s">
        <v>1123</v>
      </c>
      <c r="W945" s="300" t="s">
        <v>766</v>
      </c>
      <c r="X945" s="300" t="b">
        <v>1</v>
      </c>
      <c r="Y945" s="300">
        <v>31</v>
      </c>
      <c r="Z945" s="300" t="s">
        <v>767</v>
      </c>
      <c r="AA945" s="300" t="s">
        <v>767</v>
      </c>
      <c r="AB945" s="300" t="s">
        <v>66</v>
      </c>
      <c r="AC945" s="300" t="s">
        <v>66</v>
      </c>
      <c r="AD945" s="300">
        <v>2</v>
      </c>
      <c r="AE945" s="300" t="b">
        <v>0</v>
      </c>
      <c r="AF945" s="300" t="s">
        <v>768</v>
      </c>
      <c r="AG945" s="300" t="s">
        <v>769</v>
      </c>
      <c r="AH945" s="300">
        <v>0</v>
      </c>
      <c r="AI945" s="300">
        <v>0</v>
      </c>
      <c r="AJ945" s="300" t="s">
        <v>770</v>
      </c>
      <c r="AK945" s="300">
        <v>-1</v>
      </c>
      <c r="AL945" s="300" t="s">
        <v>771</v>
      </c>
      <c r="AM945" s="300">
        <v>0</v>
      </c>
      <c r="AN945" s="300" t="b">
        <v>0</v>
      </c>
      <c r="AO945" s="300">
        <v>-1</v>
      </c>
      <c r="AP945" s="300" t="s">
        <v>771</v>
      </c>
      <c r="AQ945" s="300">
        <v>0</v>
      </c>
      <c r="AR945" s="300" t="b">
        <v>0</v>
      </c>
      <c r="AS945" s="300">
        <v>0</v>
      </c>
      <c r="AT945" s="300" t="b">
        <v>0</v>
      </c>
      <c r="AU945" s="300">
        <v>0</v>
      </c>
      <c r="AV945" s="300" t="b">
        <v>0</v>
      </c>
      <c r="AW945" s="300" t="s">
        <v>1550</v>
      </c>
      <c r="AX945" s="300">
        <v>0</v>
      </c>
      <c r="AY945" s="300" t="s">
        <v>1550</v>
      </c>
      <c r="AZ945" s="300">
        <v>0</v>
      </c>
      <c r="BA945" s="300" t="b">
        <v>0</v>
      </c>
      <c r="BB945" s="300" t="b">
        <v>1</v>
      </c>
      <c r="BC945"/>
      <c r="BD945"/>
      <c r="BE945"/>
      <c r="BF945"/>
      <c r="BG945"/>
      <c r="BH945"/>
      <c r="BI945"/>
      <c r="BJ945"/>
      <c r="BK945"/>
      <c r="BL945"/>
      <c r="BM945"/>
      <c r="BN945"/>
      <c r="BO945"/>
      <c r="BP945"/>
      <c r="BQ945"/>
    </row>
    <row r="946" spans="5:69" ht="16.5" hidden="1" x14ac:dyDescent="0.3">
      <c r="E946" s="300" t="s">
        <v>760</v>
      </c>
      <c r="F946" s="300" t="s">
        <v>651</v>
      </c>
      <c r="G946" s="300">
        <v>20180101</v>
      </c>
      <c r="H946" s="300">
        <v>2018</v>
      </c>
      <c r="I946" s="300">
        <v>52</v>
      </c>
      <c r="J946" s="300">
        <v>2018</v>
      </c>
      <c r="K946" s="300">
        <v>180</v>
      </c>
      <c r="L946" s="300" t="s">
        <v>872</v>
      </c>
      <c r="M946" s="300" t="s">
        <v>486</v>
      </c>
      <c r="N946" s="300" t="s">
        <v>660</v>
      </c>
      <c r="O946" s="300" t="s">
        <v>762</v>
      </c>
      <c r="P946" s="300">
        <v>508</v>
      </c>
      <c r="Q946" s="300" t="s">
        <v>903</v>
      </c>
      <c r="R946" s="300" t="s">
        <v>443</v>
      </c>
      <c r="S946" s="300">
        <v>0</v>
      </c>
      <c r="T946" s="300" t="s">
        <v>763</v>
      </c>
      <c r="U946" s="300" t="s">
        <v>764</v>
      </c>
      <c r="V946" s="300" t="s">
        <v>1123</v>
      </c>
      <c r="W946" s="300" t="s">
        <v>766</v>
      </c>
      <c r="X946" s="300" t="b">
        <v>1</v>
      </c>
      <c r="Y946" s="300">
        <v>31</v>
      </c>
      <c r="Z946" s="300" t="s">
        <v>767</v>
      </c>
      <c r="AA946" s="300" t="s">
        <v>767</v>
      </c>
      <c r="AB946" s="300" t="s">
        <v>66</v>
      </c>
      <c r="AC946" s="300" t="s">
        <v>66</v>
      </c>
      <c r="AD946" s="300">
        <v>2</v>
      </c>
      <c r="AE946" s="300" t="b">
        <v>0</v>
      </c>
      <c r="AF946" s="300" t="s">
        <v>768</v>
      </c>
      <c r="AG946" s="300" t="s">
        <v>769</v>
      </c>
      <c r="AH946" s="300">
        <v>0</v>
      </c>
      <c r="AI946" s="300">
        <v>0</v>
      </c>
      <c r="AJ946" s="300" t="s">
        <v>770</v>
      </c>
      <c r="AK946" s="300">
        <v>-1</v>
      </c>
      <c r="AL946" s="300" t="s">
        <v>771</v>
      </c>
      <c r="AM946" s="300">
        <v>0</v>
      </c>
      <c r="AN946" s="300" t="b">
        <v>0</v>
      </c>
      <c r="AO946" s="300">
        <v>-1</v>
      </c>
      <c r="AP946" s="300" t="s">
        <v>771</v>
      </c>
      <c r="AQ946" s="300">
        <v>0</v>
      </c>
      <c r="AR946" s="300" t="b">
        <v>0</v>
      </c>
      <c r="AS946" s="300">
        <v>0</v>
      </c>
      <c r="AT946" s="300" t="b">
        <v>0</v>
      </c>
      <c r="AU946" s="300">
        <v>0</v>
      </c>
      <c r="AV946" s="300" t="b">
        <v>0</v>
      </c>
      <c r="AW946" s="300" t="s">
        <v>1551</v>
      </c>
      <c r="AX946" s="300">
        <v>0</v>
      </c>
      <c r="AY946" s="300" t="s">
        <v>1551</v>
      </c>
      <c r="AZ946" s="300">
        <v>0</v>
      </c>
      <c r="BA946" s="300" t="b">
        <v>0</v>
      </c>
      <c r="BB946" s="300" t="b">
        <v>1</v>
      </c>
      <c r="BC946"/>
      <c r="BD946"/>
      <c r="BE946"/>
      <c r="BF946"/>
      <c r="BG946"/>
      <c r="BH946"/>
      <c r="BI946"/>
      <c r="BJ946"/>
      <c r="BK946"/>
      <c r="BL946"/>
      <c r="BM946"/>
      <c r="BN946"/>
      <c r="BO946"/>
      <c r="BP946"/>
      <c r="BQ946"/>
    </row>
    <row r="947" spans="5:69" ht="16.5" hidden="1" x14ac:dyDescent="0.3">
      <c r="E947" s="300" t="s">
        <v>760</v>
      </c>
      <c r="F947" s="300" t="s">
        <v>651</v>
      </c>
      <c r="G947" s="300">
        <v>20180101</v>
      </c>
      <c r="H947" s="300">
        <v>2018</v>
      </c>
      <c r="I947" s="300">
        <v>52</v>
      </c>
      <c r="J947" s="300">
        <v>2018</v>
      </c>
      <c r="K947" s="300">
        <v>180</v>
      </c>
      <c r="L947" s="300" t="s">
        <v>872</v>
      </c>
      <c r="M947" s="300" t="s">
        <v>486</v>
      </c>
      <c r="N947" s="300" t="s">
        <v>660</v>
      </c>
      <c r="O947" s="300" t="s">
        <v>762</v>
      </c>
      <c r="P947" s="300">
        <v>528</v>
      </c>
      <c r="Q947" s="300" t="s">
        <v>788</v>
      </c>
      <c r="R947" s="300" t="s">
        <v>789</v>
      </c>
      <c r="S947" s="300">
        <v>0</v>
      </c>
      <c r="T947" s="300" t="s">
        <v>763</v>
      </c>
      <c r="U947" s="300" t="s">
        <v>764</v>
      </c>
      <c r="V947" s="300" t="s">
        <v>1123</v>
      </c>
      <c r="W947" s="300" t="s">
        <v>766</v>
      </c>
      <c r="X947" s="300" t="b">
        <v>1</v>
      </c>
      <c r="Y947" s="300">
        <v>31</v>
      </c>
      <c r="Z947" s="300" t="s">
        <v>767</v>
      </c>
      <c r="AA947" s="300" t="s">
        <v>767</v>
      </c>
      <c r="AB947" s="300" t="s">
        <v>66</v>
      </c>
      <c r="AC947" s="300" t="s">
        <v>66</v>
      </c>
      <c r="AD947" s="300">
        <v>2</v>
      </c>
      <c r="AE947" s="300" t="b">
        <v>0</v>
      </c>
      <c r="AF947" s="300" t="s">
        <v>768</v>
      </c>
      <c r="AG947" s="300" t="s">
        <v>769</v>
      </c>
      <c r="AH947" s="300">
        <v>0</v>
      </c>
      <c r="AI947" s="300">
        <v>0</v>
      </c>
      <c r="AJ947" s="300" t="s">
        <v>770</v>
      </c>
      <c r="AK947" s="300">
        <v>-1</v>
      </c>
      <c r="AL947" s="300" t="s">
        <v>771</v>
      </c>
      <c r="AM947" s="300">
        <v>0</v>
      </c>
      <c r="AN947" s="300" t="b">
        <v>0</v>
      </c>
      <c r="AO947" s="300">
        <v>-1</v>
      </c>
      <c r="AP947" s="300" t="s">
        <v>771</v>
      </c>
      <c r="AQ947" s="300">
        <v>0</v>
      </c>
      <c r="AR947" s="300" t="b">
        <v>0</v>
      </c>
      <c r="AS947" s="300">
        <v>0</v>
      </c>
      <c r="AT947" s="300" t="b">
        <v>0</v>
      </c>
      <c r="AU947" s="300">
        <v>0</v>
      </c>
      <c r="AV947" s="300" t="b">
        <v>0</v>
      </c>
      <c r="AW947" s="300" t="s">
        <v>1552</v>
      </c>
      <c r="AX947" s="300">
        <v>0</v>
      </c>
      <c r="AY947" s="300" t="s">
        <v>1552</v>
      </c>
      <c r="AZ947" s="300">
        <v>0</v>
      </c>
      <c r="BA947" s="300" t="b">
        <v>0</v>
      </c>
      <c r="BB947" s="300" t="b">
        <v>1</v>
      </c>
      <c r="BC947"/>
      <c r="BD947"/>
      <c r="BE947"/>
      <c r="BF947"/>
      <c r="BG947"/>
      <c r="BH947"/>
      <c r="BI947"/>
      <c r="BJ947"/>
      <c r="BK947"/>
      <c r="BL947"/>
      <c r="BM947"/>
      <c r="BN947"/>
      <c r="BO947"/>
      <c r="BP947"/>
      <c r="BQ947"/>
    </row>
    <row r="948" spans="5:69" ht="16.5" hidden="1" x14ac:dyDescent="0.3">
      <c r="E948" s="300" t="s">
        <v>760</v>
      </c>
      <c r="F948" s="300" t="s">
        <v>651</v>
      </c>
      <c r="G948" s="300">
        <v>20180101</v>
      </c>
      <c r="H948" s="300">
        <v>2018</v>
      </c>
      <c r="I948" s="300">
        <v>52</v>
      </c>
      <c r="J948" s="300">
        <v>2018</v>
      </c>
      <c r="K948" s="300">
        <v>180</v>
      </c>
      <c r="L948" s="300" t="s">
        <v>872</v>
      </c>
      <c r="M948" s="300" t="s">
        <v>486</v>
      </c>
      <c r="N948" s="300" t="s">
        <v>660</v>
      </c>
      <c r="O948" s="300" t="s">
        <v>762</v>
      </c>
      <c r="P948" s="300">
        <v>579</v>
      </c>
      <c r="Q948" s="300" t="s">
        <v>963</v>
      </c>
      <c r="R948" s="300" t="s">
        <v>964</v>
      </c>
      <c r="S948" s="300">
        <v>0</v>
      </c>
      <c r="T948" s="300" t="s">
        <v>763</v>
      </c>
      <c r="U948" s="300" t="s">
        <v>764</v>
      </c>
      <c r="V948" s="300" t="s">
        <v>1123</v>
      </c>
      <c r="W948" s="300" t="s">
        <v>766</v>
      </c>
      <c r="X948" s="300" t="b">
        <v>1</v>
      </c>
      <c r="Y948" s="300">
        <v>31</v>
      </c>
      <c r="Z948" s="300" t="s">
        <v>767</v>
      </c>
      <c r="AA948" s="300" t="s">
        <v>767</v>
      </c>
      <c r="AB948" s="300" t="s">
        <v>66</v>
      </c>
      <c r="AC948" s="300" t="s">
        <v>66</v>
      </c>
      <c r="AD948" s="300">
        <v>2</v>
      </c>
      <c r="AE948" s="300" t="b">
        <v>0</v>
      </c>
      <c r="AF948" s="300" t="s">
        <v>768</v>
      </c>
      <c r="AG948" s="300" t="s">
        <v>769</v>
      </c>
      <c r="AH948" s="300">
        <v>0</v>
      </c>
      <c r="AI948" s="300">
        <v>0</v>
      </c>
      <c r="AJ948" s="300" t="s">
        <v>770</v>
      </c>
      <c r="AK948" s="300">
        <v>-1</v>
      </c>
      <c r="AL948" s="300" t="s">
        <v>771</v>
      </c>
      <c r="AM948" s="300">
        <v>0</v>
      </c>
      <c r="AN948" s="300" t="b">
        <v>0</v>
      </c>
      <c r="AO948" s="300">
        <v>-1</v>
      </c>
      <c r="AP948" s="300" t="s">
        <v>771</v>
      </c>
      <c r="AQ948" s="300">
        <v>0</v>
      </c>
      <c r="AR948" s="300" t="b">
        <v>0</v>
      </c>
      <c r="AS948" s="300">
        <v>0</v>
      </c>
      <c r="AT948" s="300" t="b">
        <v>0</v>
      </c>
      <c r="AU948" s="300">
        <v>0</v>
      </c>
      <c r="AV948" s="300" t="b">
        <v>0</v>
      </c>
      <c r="AW948" s="300" t="s">
        <v>1553</v>
      </c>
      <c r="AX948" s="300">
        <v>0</v>
      </c>
      <c r="AY948" s="300" t="s">
        <v>1553</v>
      </c>
      <c r="AZ948" s="300">
        <v>0</v>
      </c>
      <c r="BA948" s="300" t="b">
        <v>0</v>
      </c>
      <c r="BB948" s="300" t="b">
        <v>1</v>
      </c>
      <c r="BC948"/>
      <c r="BD948"/>
      <c r="BE948"/>
      <c r="BF948"/>
      <c r="BG948"/>
      <c r="BH948"/>
      <c r="BI948"/>
      <c r="BJ948"/>
      <c r="BK948"/>
      <c r="BL948"/>
      <c r="BM948"/>
      <c r="BN948"/>
      <c r="BO948"/>
      <c r="BP948"/>
      <c r="BQ948"/>
    </row>
    <row r="949" spans="5:69" ht="16.5" hidden="1" x14ac:dyDescent="0.3">
      <c r="E949" s="300" t="s">
        <v>760</v>
      </c>
      <c r="F949" s="300" t="s">
        <v>651</v>
      </c>
      <c r="G949" s="300">
        <v>20180101</v>
      </c>
      <c r="H949" s="300">
        <v>2018</v>
      </c>
      <c r="I949" s="300">
        <v>52</v>
      </c>
      <c r="J949" s="300">
        <v>2018</v>
      </c>
      <c r="K949" s="300">
        <v>180</v>
      </c>
      <c r="L949" s="300" t="s">
        <v>872</v>
      </c>
      <c r="M949" s="300" t="s">
        <v>486</v>
      </c>
      <c r="N949" s="300" t="s">
        <v>660</v>
      </c>
      <c r="O949" s="300" t="s">
        <v>762</v>
      </c>
      <c r="P949" s="300">
        <v>643</v>
      </c>
      <c r="Q949" s="300" t="s">
        <v>793</v>
      </c>
      <c r="R949" s="300" t="s">
        <v>794</v>
      </c>
      <c r="S949" s="300">
        <v>0</v>
      </c>
      <c r="T949" s="300" t="s">
        <v>763</v>
      </c>
      <c r="U949" s="300" t="s">
        <v>764</v>
      </c>
      <c r="V949" s="300" t="s">
        <v>1123</v>
      </c>
      <c r="W949" s="300" t="s">
        <v>766</v>
      </c>
      <c r="X949" s="300" t="b">
        <v>1</v>
      </c>
      <c r="Y949" s="300">
        <v>31</v>
      </c>
      <c r="Z949" s="300" t="s">
        <v>767</v>
      </c>
      <c r="AA949" s="300" t="s">
        <v>767</v>
      </c>
      <c r="AB949" s="300" t="s">
        <v>66</v>
      </c>
      <c r="AC949" s="300" t="s">
        <v>66</v>
      </c>
      <c r="AD949" s="300">
        <v>2</v>
      </c>
      <c r="AE949" s="300" t="b">
        <v>0</v>
      </c>
      <c r="AF949" s="300" t="s">
        <v>768</v>
      </c>
      <c r="AG949" s="300" t="s">
        <v>769</v>
      </c>
      <c r="AH949" s="300">
        <v>0</v>
      </c>
      <c r="AI949" s="300">
        <v>0</v>
      </c>
      <c r="AJ949" s="300" t="s">
        <v>770</v>
      </c>
      <c r="AK949" s="300">
        <v>-1</v>
      </c>
      <c r="AL949" s="300" t="s">
        <v>771</v>
      </c>
      <c r="AM949" s="300">
        <v>0</v>
      </c>
      <c r="AN949" s="300" t="b">
        <v>0</v>
      </c>
      <c r="AO949" s="300">
        <v>-1</v>
      </c>
      <c r="AP949" s="300" t="s">
        <v>771</v>
      </c>
      <c r="AQ949" s="300">
        <v>0</v>
      </c>
      <c r="AR949" s="300" t="b">
        <v>0</v>
      </c>
      <c r="AS949" s="300">
        <v>0</v>
      </c>
      <c r="AT949" s="300" t="b">
        <v>0</v>
      </c>
      <c r="AU949" s="300">
        <v>0</v>
      </c>
      <c r="AV949" s="300" t="b">
        <v>0</v>
      </c>
      <c r="AW949" s="300" t="s">
        <v>1554</v>
      </c>
      <c r="AX949" s="300">
        <v>0</v>
      </c>
      <c r="AY949" s="300" t="s">
        <v>1554</v>
      </c>
      <c r="AZ949" s="300">
        <v>0</v>
      </c>
      <c r="BA949" s="300" t="b">
        <v>0</v>
      </c>
      <c r="BB949" s="300" t="b">
        <v>1</v>
      </c>
      <c r="BC949"/>
      <c r="BD949"/>
      <c r="BE949"/>
      <c r="BF949"/>
      <c r="BG949"/>
      <c r="BH949"/>
      <c r="BI949"/>
      <c r="BJ949"/>
      <c r="BK949"/>
      <c r="BL949"/>
      <c r="BM949"/>
      <c r="BN949"/>
      <c r="BO949"/>
      <c r="BP949"/>
      <c r="BQ949"/>
    </row>
    <row r="950" spans="5:69" ht="16.5" hidden="1" x14ac:dyDescent="0.3">
      <c r="E950" s="300" t="s">
        <v>760</v>
      </c>
      <c r="F950" s="300" t="s">
        <v>651</v>
      </c>
      <c r="G950" s="300">
        <v>20180101</v>
      </c>
      <c r="H950" s="300">
        <v>2018</v>
      </c>
      <c r="I950" s="300">
        <v>52</v>
      </c>
      <c r="J950" s="300">
        <v>2018</v>
      </c>
      <c r="K950" s="300">
        <v>180</v>
      </c>
      <c r="L950" s="300" t="s">
        <v>872</v>
      </c>
      <c r="M950" s="300" t="s">
        <v>486</v>
      </c>
      <c r="N950" s="300" t="s">
        <v>660</v>
      </c>
      <c r="O950" s="300" t="s">
        <v>762</v>
      </c>
      <c r="P950" s="300">
        <v>646</v>
      </c>
      <c r="Q950" s="300" t="s">
        <v>910</v>
      </c>
      <c r="R950" s="300" t="s">
        <v>441</v>
      </c>
      <c r="S950" s="300">
        <v>0</v>
      </c>
      <c r="T950" s="300" t="s">
        <v>763</v>
      </c>
      <c r="U950" s="300" t="s">
        <v>764</v>
      </c>
      <c r="V950" s="300" t="s">
        <v>1123</v>
      </c>
      <c r="W950" s="300" t="s">
        <v>766</v>
      </c>
      <c r="X950" s="300" t="b">
        <v>1</v>
      </c>
      <c r="Y950" s="300">
        <v>31</v>
      </c>
      <c r="Z950" s="300" t="s">
        <v>767</v>
      </c>
      <c r="AA950" s="300" t="s">
        <v>767</v>
      </c>
      <c r="AB950" s="300" t="s">
        <v>66</v>
      </c>
      <c r="AC950" s="300" t="s">
        <v>66</v>
      </c>
      <c r="AD950" s="300">
        <v>2</v>
      </c>
      <c r="AE950" s="300" t="b">
        <v>0</v>
      </c>
      <c r="AF950" s="300" t="s">
        <v>768</v>
      </c>
      <c r="AG950" s="300" t="s">
        <v>769</v>
      </c>
      <c r="AH950" s="300">
        <v>0</v>
      </c>
      <c r="AI950" s="300">
        <v>0</v>
      </c>
      <c r="AJ950" s="300" t="s">
        <v>770</v>
      </c>
      <c r="AK950" s="300">
        <v>-1</v>
      </c>
      <c r="AL950" s="300" t="s">
        <v>771</v>
      </c>
      <c r="AM950" s="300">
        <v>0</v>
      </c>
      <c r="AN950" s="300" t="b">
        <v>0</v>
      </c>
      <c r="AO950" s="300">
        <v>-1</v>
      </c>
      <c r="AP950" s="300" t="s">
        <v>771</v>
      </c>
      <c r="AQ950" s="300">
        <v>0</v>
      </c>
      <c r="AR950" s="300" t="b">
        <v>0</v>
      </c>
      <c r="AS950" s="300">
        <v>0</v>
      </c>
      <c r="AT950" s="300" t="b">
        <v>0</v>
      </c>
      <c r="AU950" s="300">
        <v>0</v>
      </c>
      <c r="AV950" s="300" t="b">
        <v>0</v>
      </c>
      <c r="AW950" s="300" t="s">
        <v>1555</v>
      </c>
      <c r="AX950" s="300">
        <v>0</v>
      </c>
      <c r="AY950" s="300" t="s">
        <v>1555</v>
      </c>
      <c r="AZ950" s="300">
        <v>0</v>
      </c>
      <c r="BA950" s="300" t="b">
        <v>0</v>
      </c>
      <c r="BB950" s="300" t="b">
        <v>1</v>
      </c>
      <c r="BC950"/>
      <c r="BD950"/>
      <c r="BE950"/>
      <c r="BF950"/>
      <c r="BG950"/>
      <c r="BH950"/>
      <c r="BI950"/>
      <c r="BJ950"/>
      <c r="BK950"/>
      <c r="BL950"/>
      <c r="BM950"/>
      <c r="BN950"/>
      <c r="BO950"/>
      <c r="BP950"/>
      <c r="BQ950"/>
    </row>
    <row r="951" spans="5:69" ht="16.5" hidden="1" x14ac:dyDescent="0.3">
      <c r="E951" s="300" t="s">
        <v>760</v>
      </c>
      <c r="F951" s="300" t="s">
        <v>651</v>
      </c>
      <c r="G951" s="300">
        <v>20180101</v>
      </c>
      <c r="H951" s="300">
        <v>2018</v>
      </c>
      <c r="I951" s="300">
        <v>52</v>
      </c>
      <c r="J951" s="300">
        <v>2018</v>
      </c>
      <c r="K951" s="300">
        <v>180</v>
      </c>
      <c r="L951" s="300" t="s">
        <v>872</v>
      </c>
      <c r="M951" s="300" t="s">
        <v>486</v>
      </c>
      <c r="N951" s="300" t="s">
        <v>660</v>
      </c>
      <c r="O951" s="300" t="s">
        <v>762</v>
      </c>
      <c r="P951" s="300">
        <v>682</v>
      </c>
      <c r="Q951" s="300" t="s">
        <v>1141</v>
      </c>
      <c r="R951" s="300" t="s">
        <v>1142</v>
      </c>
      <c r="S951" s="300">
        <v>0</v>
      </c>
      <c r="T951" s="300" t="s">
        <v>763</v>
      </c>
      <c r="U951" s="300" t="s">
        <v>764</v>
      </c>
      <c r="V951" s="300" t="s">
        <v>1123</v>
      </c>
      <c r="W951" s="300" t="s">
        <v>766</v>
      </c>
      <c r="X951" s="300" t="b">
        <v>1</v>
      </c>
      <c r="Y951" s="300">
        <v>31</v>
      </c>
      <c r="Z951" s="300" t="s">
        <v>767</v>
      </c>
      <c r="AA951" s="300" t="s">
        <v>767</v>
      </c>
      <c r="AB951" s="300" t="s">
        <v>66</v>
      </c>
      <c r="AC951" s="300" t="s">
        <v>66</v>
      </c>
      <c r="AD951" s="300">
        <v>2</v>
      </c>
      <c r="AE951" s="300" t="b">
        <v>0</v>
      </c>
      <c r="AF951" s="300" t="s">
        <v>768</v>
      </c>
      <c r="AG951" s="300" t="s">
        <v>769</v>
      </c>
      <c r="AH951" s="300">
        <v>0</v>
      </c>
      <c r="AI951" s="300">
        <v>0</v>
      </c>
      <c r="AJ951" s="300" t="s">
        <v>770</v>
      </c>
      <c r="AK951" s="300">
        <v>-1</v>
      </c>
      <c r="AL951" s="300" t="s">
        <v>771</v>
      </c>
      <c r="AM951" s="300">
        <v>0</v>
      </c>
      <c r="AN951" s="300" t="b">
        <v>0</v>
      </c>
      <c r="AO951" s="300">
        <v>-1</v>
      </c>
      <c r="AP951" s="300" t="s">
        <v>771</v>
      </c>
      <c r="AQ951" s="300">
        <v>0</v>
      </c>
      <c r="AR951" s="300" t="b">
        <v>0</v>
      </c>
      <c r="AS951" s="300">
        <v>0</v>
      </c>
      <c r="AT951" s="300" t="b">
        <v>0</v>
      </c>
      <c r="AU951" s="300">
        <v>0</v>
      </c>
      <c r="AV951" s="300" t="b">
        <v>0</v>
      </c>
      <c r="AW951" s="300" t="s">
        <v>1556</v>
      </c>
      <c r="AX951" s="300">
        <v>0</v>
      </c>
      <c r="AY951" s="300" t="s">
        <v>1556</v>
      </c>
      <c r="AZ951" s="300">
        <v>0</v>
      </c>
      <c r="BA951" s="300" t="b">
        <v>0</v>
      </c>
      <c r="BB951" s="300" t="b">
        <v>1</v>
      </c>
      <c r="BC951"/>
      <c r="BD951"/>
      <c r="BE951"/>
      <c r="BF951"/>
      <c r="BG951"/>
      <c r="BH951"/>
      <c r="BI951"/>
      <c r="BJ951"/>
      <c r="BK951"/>
      <c r="BL951"/>
      <c r="BM951"/>
      <c r="BN951"/>
      <c r="BO951"/>
      <c r="BP951"/>
      <c r="BQ951"/>
    </row>
    <row r="952" spans="5:69" ht="16.5" hidden="1" x14ac:dyDescent="0.3">
      <c r="E952" s="300" t="s">
        <v>760</v>
      </c>
      <c r="F952" s="300" t="s">
        <v>651</v>
      </c>
      <c r="G952" s="300">
        <v>20180101</v>
      </c>
      <c r="H952" s="300">
        <v>2018</v>
      </c>
      <c r="I952" s="300">
        <v>52</v>
      </c>
      <c r="J952" s="300">
        <v>2018</v>
      </c>
      <c r="K952" s="300">
        <v>180</v>
      </c>
      <c r="L952" s="300" t="s">
        <v>872</v>
      </c>
      <c r="M952" s="300" t="s">
        <v>486</v>
      </c>
      <c r="N952" s="300" t="s">
        <v>660</v>
      </c>
      <c r="O952" s="300" t="s">
        <v>762</v>
      </c>
      <c r="P952" s="300">
        <v>699</v>
      </c>
      <c r="Q952" s="300" t="s">
        <v>798</v>
      </c>
      <c r="R952" s="300" t="s">
        <v>799</v>
      </c>
      <c r="S952" s="300">
        <v>0</v>
      </c>
      <c r="T952" s="300" t="s">
        <v>763</v>
      </c>
      <c r="U952" s="300" t="s">
        <v>764</v>
      </c>
      <c r="V952" s="300" t="s">
        <v>1123</v>
      </c>
      <c r="W952" s="300" t="s">
        <v>766</v>
      </c>
      <c r="X952" s="300" t="b">
        <v>1</v>
      </c>
      <c r="Y952" s="300">
        <v>31</v>
      </c>
      <c r="Z952" s="300" t="s">
        <v>767</v>
      </c>
      <c r="AA952" s="300" t="s">
        <v>767</v>
      </c>
      <c r="AB952" s="300" t="s">
        <v>66</v>
      </c>
      <c r="AC952" s="300" t="s">
        <v>66</v>
      </c>
      <c r="AD952" s="300">
        <v>2</v>
      </c>
      <c r="AE952" s="300" t="b">
        <v>0</v>
      </c>
      <c r="AF952" s="300" t="s">
        <v>768</v>
      </c>
      <c r="AG952" s="300" t="s">
        <v>769</v>
      </c>
      <c r="AH952" s="300">
        <v>0</v>
      </c>
      <c r="AI952" s="300">
        <v>0</v>
      </c>
      <c r="AJ952" s="300" t="s">
        <v>770</v>
      </c>
      <c r="AK952" s="300">
        <v>-1</v>
      </c>
      <c r="AL952" s="300" t="s">
        <v>771</v>
      </c>
      <c r="AM952" s="300">
        <v>0</v>
      </c>
      <c r="AN952" s="300" t="b">
        <v>0</v>
      </c>
      <c r="AO952" s="300">
        <v>-1</v>
      </c>
      <c r="AP952" s="300" t="s">
        <v>771</v>
      </c>
      <c r="AQ952" s="300">
        <v>0</v>
      </c>
      <c r="AR952" s="300" t="b">
        <v>0</v>
      </c>
      <c r="AS952" s="300">
        <v>0</v>
      </c>
      <c r="AT952" s="300" t="b">
        <v>0</v>
      </c>
      <c r="AU952" s="300">
        <v>0</v>
      </c>
      <c r="AV952" s="300" t="b">
        <v>0</v>
      </c>
      <c r="AW952" s="300" t="s">
        <v>1557</v>
      </c>
      <c r="AX952" s="300">
        <v>0</v>
      </c>
      <c r="AY952" s="300" t="s">
        <v>1557</v>
      </c>
      <c r="AZ952" s="300">
        <v>0</v>
      </c>
      <c r="BA952" s="300" t="b">
        <v>0</v>
      </c>
      <c r="BB952" s="300" t="b">
        <v>1</v>
      </c>
      <c r="BC952"/>
      <c r="BD952"/>
      <c r="BE952"/>
      <c r="BF952"/>
      <c r="BG952"/>
      <c r="BH952"/>
      <c r="BI952"/>
      <c r="BJ952"/>
      <c r="BK952"/>
      <c r="BL952"/>
      <c r="BM952"/>
      <c r="BN952"/>
      <c r="BO952"/>
      <c r="BP952"/>
      <c r="BQ952"/>
    </row>
    <row r="953" spans="5:69" ht="16.5" hidden="1" x14ac:dyDescent="0.3">
      <c r="E953" s="300" t="s">
        <v>760</v>
      </c>
      <c r="F953" s="300" t="s">
        <v>651</v>
      </c>
      <c r="G953" s="300">
        <v>20180101</v>
      </c>
      <c r="H953" s="300">
        <v>2018</v>
      </c>
      <c r="I953" s="300">
        <v>52</v>
      </c>
      <c r="J953" s="300">
        <v>2018</v>
      </c>
      <c r="K953" s="300">
        <v>180</v>
      </c>
      <c r="L953" s="300" t="s">
        <v>872</v>
      </c>
      <c r="M953" s="300" t="s">
        <v>486</v>
      </c>
      <c r="N953" s="300" t="s">
        <v>660</v>
      </c>
      <c r="O953" s="300" t="s">
        <v>762</v>
      </c>
      <c r="P953" s="300">
        <v>704</v>
      </c>
      <c r="Q953" s="300" t="s">
        <v>914</v>
      </c>
      <c r="R953" s="300" t="s">
        <v>915</v>
      </c>
      <c r="S953" s="300">
        <v>0</v>
      </c>
      <c r="T953" s="300" t="s">
        <v>763</v>
      </c>
      <c r="U953" s="300" t="s">
        <v>764</v>
      </c>
      <c r="V953" s="300" t="s">
        <v>1123</v>
      </c>
      <c r="W953" s="300" t="s">
        <v>766</v>
      </c>
      <c r="X953" s="300" t="b">
        <v>1</v>
      </c>
      <c r="Y953" s="300">
        <v>31</v>
      </c>
      <c r="Z953" s="300" t="s">
        <v>767</v>
      </c>
      <c r="AA953" s="300" t="s">
        <v>767</v>
      </c>
      <c r="AB953" s="300" t="s">
        <v>66</v>
      </c>
      <c r="AC953" s="300" t="s">
        <v>66</v>
      </c>
      <c r="AD953" s="300">
        <v>2</v>
      </c>
      <c r="AE953" s="300" t="b">
        <v>0</v>
      </c>
      <c r="AF953" s="300" t="s">
        <v>768</v>
      </c>
      <c r="AG953" s="300" t="s">
        <v>769</v>
      </c>
      <c r="AH953" s="300">
        <v>0</v>
      </c>
      <c r="AI953" s="300">
        <v>0</v>
      </c>
      <c r="AJ953" s="300" t="s">
        <v>770</v>
      </c>
      <c r="AK953" s="300">
        <v>-1</v>
      </c>
      <c r="AL953" s="300" t="s">
        <v>771</v>
      </c>
      <c r="AM953" s="300">
        <v>0</v>
      </c>
      <c r="AN953" s="300" t="b">
        <v>0</v>
      </c>
      <c r="AO953" s="300">
        <v>-1</v>
      </c>
      <c r="AP953" s="300" t="s">
        <v>771</v>
      </c>
      <c r="AQ953" s="300">
        <v>0</v>
      </c>
      <c r="AR953" s="300" t="b">
        <v>0</v>
      </c>
      <c r="AS953" s="300">
        <v>0</v>
      </c>
      <c r="AT953" s="300" t="b">
        <v>0</v>
      </c>
      <c r="AU953" s="300">
        <v>0</v>
      </c>
      <c r="AV953" s="300" t="b">
        <v>0</v>
      </c>
      <c r="AW953" s="300" t="s">
        <v>1558</v>
      </c>
      <c r="AX953" s="300">
        <v>0</v>
      </c>
      <c r="AY953" s="300" t="s">
        <v>1558</v>
      </c>
      <c r="AZ953" s="300">
        <v>0</v>
      </c>
      <c r="BA953" s="300" t="b">
        <v>0</v>
      </c>
      <c r="BB953" s="300" t="b">
        <v>1</v>
      </c>
      <c r="BC953"/>
      <c r="BD953"/>
      <c r="BE953"/>
      <c r="BF953"/>
      <c r="BG953"/>
      <c r="BH953"/>
      <c r="BI953"/>
      <c r="BJ953"/>
      <c r="BK953"/>
      <c r="BL953"/>
      <c r="BM953"/>
      <c r="BN953"/>
      <c r="BO953"/>
      <c r="BP953"/>
      <c r="BQ953"/>
    </row>
    <row r="954" spans="5:69" ht="16.5" hidden="1" x14ac:dyDescent="0.3">
      <c r="E954" s="300" t="s">
        <v>760</v>
      </c>
      <c r="F954" s="300" t="s">
        <v>651</v>
      </c>
      <c r="G954" s="300">
        <v>20180101</v>
      </c>
      <c r="H954" s="300">
        <v>2018</v>
      </c>
      <c r="I954" s="300">
        <v>52</v>
      </c>
      <c r="J954" s="300">
        <v>2018</v>
      </c>
      <c r="K954" s="300">
        <v>180</v>
      </c>
      <c r="L954" s="300" t="s">
        <v>872</v>
      </c>
      <c r="M954" s="300" t="s">
        <v>486</v>
      </c>
      <c r="N954" s="300" t="s">
        <v>660</v>
      </c>
      <c r="O954" s="300" t="s">
        <v>762</v>
      </c>
      <c r="P954" s="300">
        <v>710</v>
      </c>
      <c r="Q954" s="300" t="s">
        <v>917</v>
      </c>
      <c r="R954" s="300" t="s">
        <v>425</v>
      </c>
      <c r="S954" s="300">
        <v>0</v>
      </c>
      <c r="T954" s="300" t="s">
        <v>763</v>
      </c>
      <c r="U954" s="300" t="s">
        <v>764</v>
      </c>
      <c r="V954" s="300" t="s">
        <v>1123</v>
      </c>
      <c r="W954" s="300" t="s">
        <v>766</v>
      </c>
      <c r="X954" s="300" t="b">
        <v>1</v>
      </c>
      <c r="Y954" s="300">
        <v>31</v>
      </c>
      <c r="Z954" s="300" t="s">
        <v>767</v>
      </c>
      <c r="AA954" s="300" t="s">
        <v>767</v>
      </c>
      <c r="AB954" s="300" t="s">
        <v>66</v>
      </c>
      <c r="AC954" s="300" t="s">
        <v>66</v>
      </c>
      <c r="AD954" s="300">
        <v>2</v>
      </c>
      <c r="AE954" s="300" t="b">
        <v>0</v>
      </c>
      <c r="AF954" s="300" t="s">
        <v>768</v>
      </c>
      <c r="AG954" s="300" t="s">
        <v>769</v>
      </c>
      <c r="AH954" s="300">
        <v>0</v>
      </c>
      <c r="AI954" s="300">
        <v>0</v>
      </c>
      <c r="AJ954" s="300" t="s">
        <v>770</v>
      </c>
      <c r="AK954" s="300">
        <v>-1</v>
      </c>
      <c r="AL954" s="300" t="s">
        <v>771</v>
      </c>
      <c r="AM954" s="300">
        <v>0</v>
      </c>
      <c r="AN954" s="300" t="b">
        <v>0</v>
      </c>
      <c r="AO954" s="300">
        <v>-1</v>
      </c>
      <c r="AP954" s="300" t="s">
        <v>771</v>
      </c>
      <c r="AQ954" s="300">
        <v>0</v>
      </c>
      <c r="AR954" s="300" t="b">
        <v>0</v>
      </c>
      <c r="AS954" s="300">
        <v>0</v>
      </c>
      <c r="AT954" s="300" t="b">
        <v>1</v>
      </c>
      <c r="AU954" s="300">
        <v>0</v>
      </c>
      <c r="AV954" s="300" t="b">
        <v>0</v>
      </c>
      <c r="AW954" s="300" t="s">
        <v>1559</v>
      </c>
      <c r="AX954" s="300">
        <v>0</v>
      </c>
      <c r="AY954" s="300" t="s">
        <v>1559</v>
      </c>
      <c r="AZ954" s="300">
        <v>4</v>
      </c>
      <c r="BA954" s="300" t="b">
        <v>0</v>
      </c>
      <c r="BB954" s="300" t="b">
        <v>1</v>
      </c>
      <c r="BC954"/>
      <c r="BD954"/>
      <c r="BE954"/>
      <c r="BF954"/>
      <c r="BG954"/>
      <c r="BH954"/>
      <c r="BI954"/>
      <c r="BJ954"/>
      <c r="BK954"/>
      <c r="BL954"/>
      <c r="BM954"/>
      <c r="BN954"/>
      <c r="BO954"/>
      <c r="BP954"/>
      <c r="BQ954"/>
    </row>
    <row r="955" spans="5:69" ht="16.5" hidden="1" x14ac:dyDescent="0.3">
      <c r="E955" s="300" t="s">
        <v>760</v>
      </c>
      <c r="F955" s="300" t="s">
        <v>651</v>
      </c>
      <c r="G955" s="300">
        <v>20180101</v>
      </c>
      <c r="H955" s="300">
        <v>2018</v>
      </c>
      <c r="I955" s="300">
        <v>52</v>
      </c>
      <c r="J955" s="300">
        <v>2018</v>
      </c>
      <c r="K955" s="300">
        <v>180</v>
      </c>
      <c r="L955" s="300" t="s">
        <v>872</v>
      </c>
      <c r="M955" s="300" t="s">
        <v>486</v>
      </c>
      <c r="N955" s="300" t="s">
        <v>660</v>
      </c>
      <c r="O955" s="300" t="s">
        <v>762</v>
      </c>
      <c r="P955" s="300">
        <v>716</v>
      </c>
      <c r="Q955" s="300" t="s">
        <v>1560</v>
      </c>
      <c r="R955" s="300" t="s">
        <v>444</v>
      </c>
      <c r="S955" s="300">
        <v>0</v>
      </c>
      <c r="T955" s="300" t="s">
        <v>763</v>
      </c>
      <c r="U955" s="300" t="s">
        <v>764</v>
      </c>
      <c r="V955" s="300" t="s">
        <v>1123</v>
      </c>
      <c r="W955" s="300" t="s">
        <v>766</v>
      </c>
      <c r="X955" s="300" t="b">
        <v>1</v>
      </c>
      <c r="Y955" s="300">
        <v>31</v>
      </c>
      <c r="Z955" s="300" t="s">
        <v>767</v>
      </c>
      <c r="AA955" s="300" t="s">
        <v>767</v>
      </c>
      <c r="AB955" s="300" t="s">
        <v>66</v>
      </c>
      <c r="AC955" s="300" t="s">
        <v>66</v>
      </c>
      <c r="AD955" s="300">
        <v>2</v>
      </c>
      <c r="AE955" s="300" t="b">
        <v>0</v>
      </c>
      <c r="AF955" s="300" t="s">
        <v>768</v>
      </c>
      <c r="AG955" s="300" t="s">
        <v>769</v>
      </c>
      <c r="AH955" s="300">
        <v>0</v>
      </c>
      <c r="AI955" s="300">
        <v>0</v>
      </c>
      <c r="AJ955" s="300" t="s">
        <v>770</v>
      </c>
      <c r="AK955" s="300">
        <v>-1</v>
      </c>
      <c r="AL955" s="300" t="s">
        <v>771</v>
      </c>
      <c r="AM955" s="300">
        <v>0</v>
      </c>
      <c r="AN955" s="300" t="b">
        <v>0</v>
      </c>
      <c r="AO955" s="300">
        <v>-1</v>
      </c>
      <c r="AP955" s="300" t="s">
        <v>771</v>
      </c>
      <c r="AQ955" s="300">
        <v>0</v>
      </c>
      <c r="AR955" s="300" t="b">
        <v>0</v>
      </c>
      <c r="AS955" s="300">
        <v>0</v>
      </c>
      <c r="AT955" s="300" t="b">
        <v>0</v>
      </c>
      <c r="AU955" s="300">
        <v>0</v>
      </c>
      <c r="AV955" s="300" t="b">
        <v>0</v>
      </c>
      <c r="AW955" s="300" t="s">
        <v>1561</v>
      </c>
      <c r="AX955" s="300">
        <v>0</v>
      </c>
      <c r="AY955" s="300" t="s">
        <v>1561</v>
      </c>
      <c r="AZ955" s="300">
        <v>0</v>
      </c>
      <c r="BA955" s="300" t="b">
        <v>0</v>
      </c>
      <c r="BB955" s="300" t="b">
        <v>1</v>
      </c>
      <c r="BC955"/>
      <c r="BD955"/>
      <c r="BE955"/>
      <c r="BF955"/>
      <c r="BG955"/>
      <c r="BH955"/>
      <c r="BI955"/>
      <c r="BJ955"/>
      <c r="BK955"/>
      <c r="BL955"/>
      <c r="BM955"/>
      <c r="BN955"/>
      <c r="BO955"/>
      <c r="BP955"/>
      <c r="BQ955"/>
    </row>
    <row r="956" spans="5:69" ht="16.5" hidden="1" x14ac:dyDescent="0.3">
      <c r="E956" s="300" t="s">
        <v>760</v>
      </c>
      <c r="F956" s="300" t="s">
        <v>651</v>
      </c>
      <c r="G956" s="300">
        <v>20180101</v>
      </c>
      <c r="H956" s="300">
        <v>2018</v>
      </c>
      <c r="I956" s="300">
        <v>52</v>
      </c>
      <c r="J956" s="300">
        <v>2018</v>
      </c>
      <c r="K956" s="300">
        <v>180</v>
      </c>
      <c r="L956" s="300" t="s">
        <v>872</v>
      </c>
      <c r="M956" s="300" t="s">
        <v>486</v>
      </c>
      <c r="N956" s="300" t="s">
        <v>660</v>
      </c>
      <c r="O956" s="300" t="s">
        <v>762</v>
      </c>
      <c r="P956" s="300">
        <v>757</v>
      </c>
      <c r="Q956" s="300" t="s">
        <v>921</v>
      </c>
      <c r="R956" s="300" t="s">
        <v>922</v>
      </c>
      <c r="S956" s="300">
        <v>0</v>
      </c>
      <c r="T956" s="300" t="s">
        <v>763</v>
      </c>
      <c r="U956" s="300" t="s">
        <v>764</v>
      </c>
      <c r="V956" s="300" t="s">
        <v>1123</v>
      </c>
      <c r="W956" s="300" t="s">
        <v>766</v>
      </c>
      <c r="X956" s="300" t="b">
        <v>1</v>
      </c>
      <c r="Y956" s="300">
        <v>31</v>
      </c>
      <c r="Z956" s="300" t="s">
        <v>767</v>
      </c>
      <c r="AA956" s="300" t="s">
        <v>767</v>
      </c>
      <c r="AB956" s="300" t="s">
        <v>66</v>
      </c>
      <c r="AC956" s="300" t="s">
        <v>66</v>
      </c>
      <c r="AD956" s="300">
        <v>2</v>
      </c>
      <c r="AE956" s="300" t="b">
        <v>0</v>
      </c>
      <c r="AF956" s="300" t="s">
        <v>768</v>
      </c>
      <c r="AG956" s="300" t="s">
        <v>769</v>
      </c>
      <c r="AH956" s="300">
        <v>0</v>
      </c>
      <c r="AI956" s="300">
        <v>0</v>
      </c>
      <c r="AJ956" s="300" t="s">
        <v>770</v>
      </c>
      <c r="AK956" s="300">
        <v>-1</v>
      </c>
      <c r="AL956" s="300" t="s">
        <v>771</v>
      </c>
      <c r="AM956" s="300">
        <v>0</v>
      </c>
      <c r="AN956" s="300" t="b">
        <v>0</v>
      </c>
      <c r="AO956" s="300">
        <v>-1</v>
      </c>
      <c r="AP956" s="300" t="s">
        <v>771</v>
      </c>
      <c r="AQ956" s="300">
        <v>0</v>
      </c>
      <c r="AR956" s="300" t="b">
        <v>0</v>
      </c>
      <c r="AS956" s="300">
        <v>0</v>
      </c>
      <c r="AT956" s="300" t="b">
        <v>0</v>
      </c>
      <c r="AU956" s="300">
        <v>0</v>
      </c>
      <c r="AV956" s="300" t="b">
        <v>0</v>
      </c>
      <c r="AW956" s="300" t="s">
        <v>1562</v>
      </c>
      <c r="AX956" s="300">
        <v>0</v>
      </c>
      <c r="AY956" s="300" t="s">
        <v>1562</v>
      </c>
      <c r="AZ956" s="300">
        <v>0</v>
      </c>
      <c r="BA956" s="300" t="b">
        <v>0</v>
      </c>
      <c r="BB956" s="300" t="b">
        <v>1</v>
      </c>
      <c r="BC956"/>
      <c r="BD956"/>
      <c r="BE956"/>
      <c r="BF956"/>
      <c r="BG956"/>
      <c r="BH956"/>
      <c r="BI956"/>
      <c r="BJ956"/>
      <c r="BK956"/>
      <c r="BL956"/>
      <c r="BM956"/>
      <c r="BN956"/>
      <c r="BO956"/>
      <c r="BP956"/>
      <c r="BQ956"/>
    </row>
    <row r="957" spans="5:69" ht="16.5" hidden="1" x14ac:dyDescent="0.3">
      <c r="E957" s="300" t="s">
        <v>760</v>
      </c>
      <c r="F957" s="300" t="s">
        <v>651</v>
      </c>
      <c r="G957" s="300">
        <v>20180101</v>
      </c>
      <c r="H957" s="300">
        <v>2018</v>
      </c>
      <c r="I957" s="300">
        <v>52</v>
      </c>
      <c r="J957" s="300">
        <v>2018</v>
      </c>
      <c r="K957" s="300">
        <v>180</v>
      </c>
      <c r="L957" s="300" t="s">
        <v>872</v>
      </c>
      <c r="M957" s="300" t="s">
        <v>486</v>
      </c>
      <c r="N957" s="300" t="s">
        <v>660</v>
      </c>
      <c r="O957" s="300" t="s">
        <v>762</v>
      </c>
      <c r="P957" s="300">
        <v>784</v>
      </c>
      <c r="Q957" s="300" t="s">
        <v>924</v>
      </c>
      <c r="R957" s="300" t="s">
        <v>925</v>
      </c>
      <c r="S957" s="300">
        <v>0</v>
      </c>
      <c r="T957" s="300" t="s">
        <v>763</v>
      </c>
      <c r="U957" s="300" t="s">
        <v>764</v>
      </c>
      <c r="V957" s="300" t="s">
        <v>1123</v>
      </c>
      <c r="W957" s="300" t="s">
        <v>766</v>
      </c>
      <c r="X957" s="300" t="b">
        <v>1</v>
      </c>
      <c r="Y957" s="300">
        <v>31</v>
      </c>
      <c r="Z957" s="300" t="s">
        <v>767</v>
      </c>
      <c r="AA957" s="300" t="s">
        <v>767</v>
      </c>
      <c r="AB957" s="300" t="s">
        <v>66</v>
      </c>
      <c r="AC957" s="300" t="s">
        <v>66</v>
      </c>
      <c r="AD957" s="300">
        <v>2</v>
      </c>
      <c r="AE957" s="300" t="b">
        <v>0</v>
      </c>
      <c r="AF957" s="300" t="s">
        <v>768</v>
      </c>
      <c r="AG957" s="300" t="s">
        <v>769</v>
      </c>
      <c r="AH957" s="300">
        <v>0</v>
      </c>
      <c r="AI957" s="300">
        <v>0</v>
      </c>
      <c r="AJ957" s="300" t="s">
        <v>770</v>
      </c>
      <c r="AK957" s="300">
        <v>-1</v>
      </c>
      <c r="AL957" s="300" t="s">
        <v>771</v>
      </c>
      <c r="AM957" s="300">
        <v>0</v>
      </c>
      <c r="AN957" s="300" t="b">
        <v>0</v>
      </c>
      <c r="AO957" s="300">
        <v>-1</v>
      </c>
      <c r="AP957" s="300" t="s">
        <v>771</v>
      </c>
      <c r="AQ957" s="300">
        <v>0</v>
      </c>
      <c r="AR957" s="300" t="b">
        <v>0</v>
      </c>
      <c r="AS957" s="300">
        <v>0</v>
      </c>
      <c r="AT957" s="300" t="b">
        <v>0</v>
      </c>
      <c r="AU957" s="300">
        <v>0</v>
      </c>
      <c r="AV957" s="300" t="b">
        <v>0</v>
      </c>
      <c r="AW957" s="300" t="s">
        <v>1563</v>
      </c>
      <c r="AX957" s="300">
        <v>0</v>
      </c>
      <c r="AY957" s="300" t="s">
        <v>1563</v>
      </c>
      <c r="AZ957" s="300">
        <v>0</v>
      </c>
      <c r="BA957" s="300" t="b">
        <v>0</v>
      </c>
      <c r="BB957" s="300" t="b">
        <v>1</v>
      </c>
      <c r="BC957"/>
      <c r="BD957"/>
      <c r="BE957"/>
      <c r="BF957"/>
      <c r="BG957"/>
      <c r="BH957"/>
      <c r="BI957"/>
      <c r="BJ957"/>
      <c r="BK957"/>
      <c r="BL957"/>
      <c r="BM957"/>
      <c r="BN957"/>
      <c r="BO957"/>
      <c r="BP957"/>
      <c r="BQ957"/>
    </row>
    <row r="958" spans="5:69" ht="16.5" hidden="1" x14ac:dyDescent="0.3">
      <c r="E958" s="300" t="s">
        <v>760</v>
      </c>
      <c r="F958" s="300" t="s">
        <v>651</v>
      </c>
      <c r="G958" s="300">
        <v>20180101</v>
      </c>
      <c r="H958" s="300">
        <v>2018</v>
      </c>
      <c r="I958" s="300">
        <v>52</v>
      </c>
      <c r="J958" s="300">
        <v>2018</v>
      </c>
      <c r="K958" s="300">
        <v>180</v>
      </c>
      <c r="L958" s="300" t="s">
        <v>872</v>
      </c>
      <c r="M958" s="300" t="s">
        <v>486</v>
      </c>
      <c r="N958" s="300" t="s">
        <v>660</v>
      </c>
      <c r="O958" s="300" t="s">
        <v>762</v>
      </c>
      <c r="P958" s="300">
        <v>788</v>
      </c>
      <c r="Q958" s="300" t="s">
        <v>972</v>
      </c>
      <c r="R958" s="300" t="s">
        <v>439</v>
      </c>
      <c r="S958" s="300">
        <v>0</v>
      </c>
      <c r="T958" s="300" t="s">
        <v>763</v>
      </c>
      <c r="U958" s="300" t="s">
        <v>764</v>
      </c>
      <c r="V958" s="300" t="s">
        <v>1123</v>
      </c>
      <c r="W958" s="300" t="s">
        <v>766</v>
      </c>
      <c r="X958" s="300" t="b">
        <v>1</v>
      </c>
      <c r="Y958" s="300">
        <v>31</v>
      </c>
      <c r="Z958" s="300" t="s">
        <v>767</v>
      </c>
      <c r="AA958" s="300" t="s">
        <v>767</v>
      </c>
      <c r="AB958" s="300" t="s">
        <v>66</v>
      </c>
      <c r="AC958" s="300" t="s">
        <v>66</v>
      </c>
      <c r="AD958" s="300">
        <v>2</v>
      </c>
      <c r="AE958" s="300" t="b">
        <v>0</v>
      </c>
      <c r="AF958" s="300" t="s">
        <v>768</v>
      </c>
      <c r="AG958" s="300" t="s">
        <v>769</v>
      </c>
      <c r="AH958" s="300">
        <v>0</v>
      </c>
      <c r="AI958" s="300">
        <v>0</v>
      </c>
      <c r="AJ958" s="300" t="s">
        <v>770</v>
      </c>
      <c r="AK958" s="300">
        <v>-1</v>
      </c>
      <c r="AL958" s="300" t="s">
        <v>771</v>
      </c>
      <c r="AM958" s="300">
        <v>0</v>
      </c>
      <c r="AN958" s="300" t="b">
        <v>0</v>
      </c>
      <c r="AO958" s="300">
        <v>-1</v>
      </c>
      <c r="AP958" s="300" t="s">
        <v>771</v>
      </c>
      <c r="AQ958" s="300">
        <v>0</v>
      </c>
      <c r="AR958" s="300" t="b">
        <v>0</v>
      </c>
      <c r="AS958" s="300">
        <v>0</v>
      </c>
      <c r="AT958" s="300" t="b">
        <v>0</v>
      </c>
      <c r="AU958" s="300">
        <v>0</v>
      </c>
      <c r="AV958" s="300" t="b">
        <v>0</v>
      </c>
      <c r="AW958" s="300" t="s">
        <v>1564</v>
      </c>
      <c r="AX958" s="300">
        <v>0</v>
      </c>
      <c r="AY958" s="300" t="s">
        <v>1564</v>
      </c>
      <c r="AZ958" s="300">
        <v>0</v>
      </c>
      <c r="BA958" s="300" t="b">
        <v>0</v>
      </c>
      <c r="BB958" s="300" t="b">
        <v>1</v>
      </c>
      <c r="BC958"/>
      <c r="BD958"/>
      <c r="BE958"/>
      <c r="BF958"/>
      <c r="BG958"/>
      <c r="BH958"/>
      <c r="BI958"/>
      <c r="BJ958"/>
      <c r="BK958"/>
      <c r="BL958"/>
      <c r="BM958"/>
      <c r="BN958"/>
      <c r="BO958"/>
      <c r="BP958"/>
      <c r="BQ958"/>
    </row>
    <row r="959" spans="5:69" ht="16.5" hidden="1" x14ac:dyDescent="0.3">
      <c r="E959" s="300" t="s">
        <v>760</v>
      </c>
      <c r="F959" s="300" t="s">
        <v>651</v>
      </c>
      <c r="G959" s="300">
        <v>20180101</v>
      </c>
      <c r="H959" s="300">
        <v>2018</v>
      </c>
      <c r="I959" s="300">
        <v>52</v>
      </c>
      <c r="J959" s="300">
        <v>2018</v>
      </c>
      <c r="K959" s="300">
        <v>180</v>
      </c>
      <c r="L959" s="300" t="s">
        <v>872</v>
      </c>
      <c r="M959" s="300" t="s">
        <v>486</v>
      </c>
      <c r="N959" s="300" t="s">
        <v>660</v>
      </c>
      <c r="O959" s="300" t="s">
        <v>762</v>
      </c>
      <c r="P959" s="300">
        <v>792</v>
      </c>
      <c r="Q959" s="300" t="s">
        <v>927</v>
      </c>
      <c r="R959" s="300" t="s">
        <v>928</v>
      </c>
      <c r="S959" s="300">
        <v>0</v>
      </c>
      <c r="T959" s="300" t="s">
        <v>763</v>
      </c>
      <c r="U959" s="300" t="s">
        <v>764</v>
      </c>
      <c r="V959" s="300" t="s">
        <v>1123</v>
      </c>
      <c r="W959" s="300" t="s">
        <v>766</v>
      </c>
      <c r="X959" s="300" t="b">
        <v>1</v>
      </c>
      <c r="Y959" s="300">
        <v>31</v>
      </c>
      <c r="Z959" s="300" t="s">
        <v>767</v>
      </c>
      <c r="AA959" s="300" t="s">
        <v>767</v>
      </c>
      <c r="AB959" s="300" t="s">
        <v>66</v>
      </c>
      <c r="AC959" s="300" t="s">
        <v>66</v>
      </c>
      <c r="AD959" s="300">
        <v>2</v>
      </c>
      <c r="AE959" s="300" t="b">
        <v>0</v>
      </c>
      <c r="AF959" s="300" t="s">
        <v>768</v>
      </c>
      <c r="AG959" s="300" t="s">
        <v>769</v>
      </c>
      <c r="AH959" s="300">
        <v>0</v>
      </c>
      <c r="AI959" s="300">
        <v>0</v>
      </c>
      <c r="AJ959" s="300" t="s">
        <v>770</v>
      </c>
      <c r="AK959" s="300">
        <v>-1</v>
      </c>
      <c r="AL959" s="300" t="s">
        <v>771</v>
      </c>
      <c r="AM959" s="300">
        <v>0</v>
      </c>
      <c r="AN959" s="300" t="b">
        <v>0</v>
      </c>
      <c r="AO959" s="300">
        <v>-1</v>
      </c>
      <c r="AP959" s="300" t="s">
        <v>771</v>
      </c>
      <c r="AQ959" s="300">
        <v>0</v>
      </c>
      <c r="AR959" s="300" t="b">
        <v>0</v>
      </c>
      <c r="AS959" s="300">
        <v>0</v>
      </c>
      <c r="AT959" s="300" t="b">
        <v>0</v>
      </c>
      <c r="AU959" s="300">
        <v>0</v>
      </c>
      <c r="AV959" s="300" t="b">
        <v>0</v>
      </c>
      <c r="AW959" s="300" t="s">
        <v>1565</v>
      </c>
      <c r="AX959" s="300">
        <v>0</v>
      </c>
      <c r="AY959" s="300" t="s">
        <v>1565</v>
      </c>
      <c r="AZ959" s="300">
        <v>0</v>
      </c>
      <c r="BA959" s="300" t="b">
        <v>0</v>
      </c>
      <c r="BB959" s="300" t="b">
        <v>1</v>
      </c>
      <c r="BC959"/>
      <c r="BD959"/>
      <c r="BE959"/>
      <c r="BF959"/>
      <c r="BG959"/>
      <c r="BH959"/>
      <c r="BI959"/>
      <c r="BJ959"/>
      <c r="BK959"/>
      <c r="BL959"/>
      <c r="BM959"/>
      <c r="BN959"/>
      <c r="BO959"/>
      <c r="BP959"/>
      <c r="BQ959"/>
    </row>
    <row r="960" spans="5:69" ht="16.5" hidden="1" x14ac:dyDescent="0.3">
      <c r="E960" s="300" t="s">
        <v>760</v>
      </c>
      <c r="F960" s="300" t="s">
        <v>651</v>
      </c>
      <c r="G960" s="300">
        <v>20180101</v>
      </c>
      <c r="H960" s="300">
        <v>2018</v>
      </c>
      <c r="I960" s="300">
        <v>52</v>
      </c>
      <c r="J960" s="300">
        <v>2018</v>
      </c>
      <c r="K960" s="300">
        <v>180</v>
      </c>
      <c r="L960" s="300" t="s">
        <v>872</v>
      </c>
      <c r="M960" s="300" t="s">
        <v>486</v>
      </c>
      <c r="N960" s="300" t="s">
        <v>660</v>
      </c>
      <c r="O960" s="300" t="s">
        <v>762</v>
      </c>
      <c r="P960" s="300">
        <v>800</v>
      </c>
      <c r="Q960" s="300" t="s">
        <v>930</v>
      </c>
      <c r="R960" s="300" t="s">
        <v>452</v>
      </c>
      <c r="S960" s="300">
        <v>0</v>
      </c>
      <c r="T960" s="300" t="s">
        <v>763</v>
      </c>
      <c r="U960" s="300" t="s">
        <v>764</v>
      </c>
      <c r="V960" s="300" t="s">
        <v>1123</v>
      </c>
      <c r="W960" s="300" t="s">
        <v>766</v>
      </c>
      <c r="X960" s="300" t="b">
        <v>1</v>
      </c>
      <c r="Y960" s="300">
        <v>31</v>
      </c>
      <c r="Z960" s="300" t="s">
        <v>767</v>
      </c>
      <c r="AA960" s="300" t="s">
        <v>767</v>
      </c>
      <c r="AB960" s="300" t="s">
        <v>66</v>
      </c>
      <c r="AC960" s="300" t="s">
        <v>66</v>
      </c>
      <c r="AD960" s="300">
        <v>2</v>
      </c>
      <c r="AE960" s="300" t="b">
        <v>0</v>
      </c>
      <c r="AF960" s="300" t="s">
        <v>768</v>
      </c>
      <c r="AG960" s="300" t="s">
        <v>769</v>
      </c>
      <c r="AH960" s="300">
        <v>0</v>
      </c>
      <c r="AI960" s="300">
        <v>0</v>
      </c>
      <c r="AJ960" s="300" t="s">
        <v>770</v>
      </c>
      <c r="AK960" s="300">
        <v>-1</v>
      </c>
      <c r="AL960" s="300" t="s">
        <v>771</v>
      </c>
      <c r="AM960" s="300">
        <v>0</v>
      </c>
      <c r="AN960" s="300" t="b">
        <v>0</v>
      </c>
      <c r="AO960" s="300">
        <v>-1</v>
      </c>
      <c r="AP960" s="300" t="s">
        <v>771</v>
      </c>
      <c r="AQ960" s="300">
        <v>0</v>
      </c>
      <c r="AR960" s="300" t="b">
        <v>0</v>
      </c>
      <c r="AS960" s="300">
        <v>0</v>
      </c>
      <c r="AT960" s="300" t="b">
        <v>0</v>
      </c>
      <c r="AU960" s="300">
        <v>0</v>
      </c>
      <c r="AV960" s="300" t="b">
        <v>0</v>
      </c>
      <c r="AW960" s="300" t="s">
        <v>1566</v>
      </c>
      <c r="AX960" s="300">
        <v>0</v>
      </c>
      <c r="AY960" s="300" t="s">
        <v>1566</v>
      </c>
      <c r="AZ960" s="300">
        <v>0</v>
      </c>
      <c r="BA960" s="300" t="b">
        <v>0</v>
      </c>
      <c r="BB960" s="300" t="b">
        <v>1</v>
      </c>
      <c r="BC960"/>
      <c r="BD960"/>
      <c r="BE960"/>
      <c r="BF960"/>
      <c r="BG960"/>
      <c r="BH960"/>
      <c r="BI960"/>
      <c r="BJ960"/>
      <c r="BK960"/>
      <c r="BL960"/>
      <c r="BM960"/>
      <c r="BN960"/>
      <c r="BO960"/>
      <c r="BP960"/>
      <c r="BQ960"/>
    </row>
    <row r="961" spans="5:69" ht="16.5" hidden="1" x14ac:dyDescent="0.3">
      <c r="E961" s="300" t="s">
        <v>760</v>
      </c>
      <c r="F961" s="300" t="s">
        <v>651</v>
      </c>
      <c r="G961" s="300">
        <v>20180101</v>
      </c>
      <c r="H961" s="300">
        <v>2018</v>
      </c>
      <c r="I961" s="300">
        <v>52</v>
      </c>
      <c r="J961" s="300">
        <v>2018</v>
      </c>
      <c r="K961" s="300">
        <v>180</v>
      </c>
      <c r="L961" s="300" t="s">
        <v>872</v>
      </c>
      <c r="M961" s="300" t="s">
        <v>486</v>
      </c>
      <c r="N961" s="300" t="s">
        <v>660</v>
      </c>
      <c r="O961" s="300" t="s">
        <v>762</v>
      </c>
      <c r="P961" s="300">
        <v>834</v>
      </c>
      <c r="Q961" s="300" t="s">
        <v>940</v>
      </c>
      <c r="R961" s="300" t="s">
        <v>941</v>
      </c>
      <c r="S961" s="300">
        <v>0</v>
      </c>
      <c r="T961" s="300" t="s">
        <v>763</v>
      </c>
      <c r="U961" s="300" t="s">
        <v>764</v>
      </c>
      <c r="V961" s="300" t="s">
        <v>1123</v>
      </c>
      <c r="W961" s="300" t="s">
        <v>766</v>
      </c>
      <c r="X961" s="300" t="b">
        <v>1</v>
      </c>
      <c r="Y961" s="300">
        <v>31</v>
      </c>
      <c r="Z961" s="300" t="s">
        <v>767</v>
      </c>
      <c r="AA961" s="300" t="s">
        <v>767</v>
      </c>
      <c r="AB961" s="300" t="s">
        <v>66</v>
      </c>
      <c r="AC961" s="300" t="s">
        <v>66</v>
      </c>
      <c r="AD961" s="300">
        <v>2</v>
      </c>
      <c r="AE961" s="300" t="b">
        <v>0</v>
      </c>
      <c r="AF961" s="300" t="s">
        <v>768</v>
      </c>
      <c r="AG961" s="300" t="s">
        <v>769</v>
      </c>
      <c r="AH961" s="300">
        <v>0</v>
      </c>
      <c r="AI961" s="300">
        <v>0</v>
      </c>
      <c r="AJ961" s="300" t="s">
        <v>770</v>
      </c>
      <c r="AK961" s="300">
        <v>-1</v>
      </c>
      <c r="AL961" s="300" t="s">
        <v>771</v>
      </c>
      <c r="AM961" s="300">
        <v>0</v>
      </c>
      <c r="AN961" s="300" t="b">
        <v>0</v>
      </c>
      <c r="AO961" s="300">
        <v>-1</v>
      </c>
      <c r="AP961" s="300" t="s">
        <v>771</v>
      </c>
      <c r="AQ961" s="300">
        <v>0</v>
      </c>
      <c r="AR961" s="300" t="b">
        <v>0</v>
      </c>
      <c r="AS961" s="300">
        <v>0</v>
      </c>
      <c r="AT961" s="300" t="b">
        <v>0</v>
      </c>
      <c r="AU961" s="300">
        <v>0</v>
      </c>
      <c r="AV961" s="300" t="b">
        <v>0</v>
      </c>
      <c r="AW961" s="300" t="s">
        <v>1567</v>
      </c>
      <c r="AX961" s="300">
        <v>0</v>
      </c>
      <c r="AY961" s="300" t="s">
        <v>1567</v>
      </c>
      <c r="AZ961" s="300">
        <v>0</v>
      </c>
      <c r="BA961" s="300" t="b">
        <v>0</v>
      </c>
      <c r="BB961" s="300" t="b">
        <v>1</v>
      </c>
      <c r="BC961"/>
      <c r="BD961"/>
      <c r="BE961"/>
      <c r="BF961"/>
      <c r="BG961"/>
      <c r="BH961"/>
      <c r="BI961"/>
      <c r="BJ961"/>
      <c r="BK961"/>
      <c r="BL961"/>
      <c r="BM961"/>
      <c r="BN961"/>
      <c r="BO961"/>
      <c r="BP961"/>
      <c r="BQ961"/>
    </row>
    <row r="962" spans="5:69" ht="16.5" hidden="1" x14ac:dyDescent="0.3">
      <c r="E962" s="300" t="s">
        <v>760</v>
      </c>
      <c r="F962" s="300" t="s">
        <v>651</v>
      </c>
      <c r="G962" s="300">
        <v>20180101</v>
      </c>
      <c r="H962" s="300">
        <v>2018</v>
      </c>
      <c r="I962" s="300">
        <v>52</v>
      </c>
      <c r="J962" s="300">
        <v>2018</v>
      </c>
      <c r="K962" s="300">
        <v>180</v>
      </c>
      <c r="L962" s="300" t="s">
        <v>872</v>
      </c>
      <c r="M962" s="300" t="s">
        <v>486</v>
      </c>
      <c r="N962" s="300" t="s">
        <v>660</v>
      </c>
      <c r="O962" s="300" t="s">
        <v>762</v>
      </c>
      <c r="P962" s="300">
        <v>842</v>
      </c>
      <c r="Q962" s="300" t="s">
        <v>809</v>
      </c>
      <c r="R962" s="300" t="s">
        <v>809</v>
      </c>
      <c r="S962" s="300">
        <v>0</v>
      </c>
      <c r="T962" s="300" t="s">
        <v>763</v>
      </c>
      <c r="U962" s="300" t="s">
        <v>764</v>
      </c>
      <c r="V962" s="300" t="s">
        <v>1123</v>
      </c>
      <c r="W962" s="300" t="s">
        <v>766</v>
      </c>
      <c r="X962" s="300" t="b">
        <v>1</v>
      </c>
      <c r="Y962" s="300">
        <v>31</v>
      </c>
      <c r="Z962" s="300" t="s">
        <v>767</v>
      </c>
      <c r="AA962" s="300" t="s">
        <v>767</v>
      </c>
      <c r="AB962" s="300" t="s">
        <v>66</v>
      </c>
      <c r="AC962" s="300" t="s">
        <v>66</v>
      </c>
      <c r="AD962" s="300">
        <v>2</v>
      </c>
      <c r="AE962" s="300" t="b">
        <v>0</v>
      </c>
      <c r="AF962" s="300" t="s">
        <v>768</v>
      </c>
      <c r="AG962" s="300" t="s">
        <v>769</v>
      </c>
      <c r="AH962" s="300">
        <v>0</v>
      </c>
      <c r="AI962" s="300">
        <v>0</v>
      </c>
      <c r="AJ962" s="300" t="s">
        <v>770</v>
      </c>
      <c r="AK962" s="300">
        <v>-1</v>
      </c>
      <c r="AL962" s="300" t="s">
        <v>771</v>
      </c>
      <c r="AM962" s="300">
        <v>0</v>
      </c>
      <c r="AN962" s="300" t="b">
        <v>0</v>
      </c>
      <c r="AO962" s="300">
        <v>-1</v>
      </c>
      <c r="AP962" s="300" t="s">
        <v>771</v>
      </c>
      <c r="AQ962" s="300">
        <v>0</v>
      </c>
      <c r="AR962" s="300" t="b">
        <v>0</v>
      </c>
      <c r="AS962" s="300">
        <v>0</v>
      </c>
      <c r="AT962" s="300" t="b">
        <v>0</v>
      </c>
      <c r="AU962" s="300">
        <v>0</v>
      </c>
      <c r="AV962" s="300" t="b">
        <v>0</v>
      </c>
      <c r="AW962" s="300" t="s">
        <v>1568</v>
      </c>
      <c r="AX962" s="300">
        <v>0</v>
      </c>
      <c r="AY962" s="300" t="s">
        <v>1568</v>
      </c>
      <c r="AZ962" s="300">
        <v>0</v>
      </c>
      <c r="BA962" s="300" t="b">
        <v>0</v>
      </c>
      <c r="BB962" s="300" t="b">
        <v>1</v>
      </c>
      <c r="BC962"/>
      <c r="BD962"/>
      <c r="BE962"/>
      <c r="BF962"/>
      <c r="BG962"/>
      <c r="BH962"/>
      <c r="BI962"/>
      <c r="BJ962"/>
      <c r="BK962"/>
      <c r="BL962"/>
      <c r="BM962"/>
      <c r="BN962"/>
      <c r="BO962"/>
      <c r="BP962"/>
      <c r="BQ962"/>
    </row>
    <row r="963" spans="5:69" ht="16.5" hidden="1" x14ac:dyDescent="0.3">
      <c r="E963" s="300" t="s">
        <v>760</v>
      </c>
      <c r="F963" s="300" t="s">
        <v>651</v>
      </c>
      <c r="G963" s="300">
        <v>20180101</v>
      </c>
      <c r="H963" s="300">
        <v>2018</v>
      </c>
      <c r="I963" s="300">
        <v>52</v>
      </c>
      <c r="J963" s="300">
        <v>2018</v>
      </c>
      <c r="K963" s="300">
        <v>180</v>
      </c>
      <c r="L963" s="300" t="s">
        <v>872</v>
      </c>
      <c r="M963" s="300" t="s">
        <v>486</v>
      </c>
      <c r="N963" s="300" t="s">
        <v>660</v>
      </c>
      <c r="O963" s="300" t="s">
        <v>762</v>
      </c>
      <c r="P963" s="300">
        <v>894</v>
      </c>
      <c r="Q963" s="300" t="s">
        <v>943</v>
      </c>
      <c r="R963" s="300" t="s">
        <v>431</v>
      </c>
      <c r="S963" s="300">
        <v>0</v>
      </c>
      <c r="T963" s="300" t="s">
        <v>763</v>
      </c>
      <c r="U963" s="300" t="s">
        <v>764</v>
      </c>
      <c r="V963" s="300" t="s">
        <v>1123</v>
      </c>
      <c r="W963" s="300" t="s">
        <v>766</v>
      </c>
      <c r="X963" s="300" t="b">
        <v>1</v>
      </c>
      <c r="Y963" s="300">
        <v>31</v>
      </c>
      <c r="Z963" s="300" t="s">
        <v>767</v>
      </c>
      <c r="AA963" s="300" t="s">
        <v>767</v>
      </c>
      <c r="AB963" s="300" t="s">
        <v>66</v>
      </c>
      <c r="AC963" s="300" t="s">
        <v>66</v>
      </c>
      <c r="AD963" s="300">
        <v>2</v>
      </c>
      <c r="AE963" s="300" t="b">
        <v>0</v>
      </c>
      <c r="AF963" s="300" t="s">
        <v>768</v>
      </c>
      <c r="AG963" s="300" t="s">
        <v>769</v>
      </c>
      <c r="AH963" s="300">
        <v>0</v>
      </c>
      <c r="AI963" s="300">
        <v>0</v>
      </c>
      <c r="AJ963" s="300" t="s">
        <v>770</v>
      </c>
      <c r="AK963" s="300">
        <v>-1</v>
      </c>
      <c r="AL963" s="300" t="s">
        <v>771</v>
      </c>
      <c r="AM963" s="300">
        <v>0</v>
      </c>
      <c r="AN963" s="300" t="b">
        <v>0</v>
      </c>
      <c r="AO963" s="300">
        <v>-1</v>
      </c>
      <c r="AP963" s="300" t="s">
        <v>771</v>
      </c>
      <c r="AQ963" s="300">
        <v>0</v>
      </c>
      <c r="AR963" s="300" t="b">
        <v>0</v>
      </c>
      <c r="AS963" s="300">
        <v>0</v>
      </c>
      <c r="AT963" s="300" t="b">
        <v>0</v>
      </c>
      <c r="AU963" s="300">
        <v>0</v>
      </c>
      <c r="AV963" s="300" t="b">
        <v>0</v>
      </c>
      <c r="AW963" s="300" t="s">
        <v>1569</v>
      </c>
      <c r="AX963" s="300">
        <v>0</v>
      </c>
      <c r="AY963" s="300" t="s">
        <v>1569</v>
      </c>
      <c r="AZ963" s="300">
        <v>0</v>
      </c>
      <c r="BA963" s="300" t="b">
        <v>0</v>
      </c>
      <c r="BB963" s="300" t="b">
        <v>1</v>
      </c>
      <c r="BC963"/>
      <c r="BD963"/>
      <c r="BE963"/>
      <c r="BF963"/>
      <c r="BG963"/>
      <c r="BH963"/>
      <c r="BI963"/>
      <c r="BJ963"/>
      <c r="BK963"/>
      <c r="BL963"/>
      <c r="BM963"/>
      <c r="BN963"/>
      <c r="BO963"/>
      <c r="BP963"/>
      <c r="BQ963"/>
    </row>
    <row r="964" spans="5:69" ht="16.5" hidden="1" x14ac:dyDescent="0.3">
      <c r="E964" s="300" t="s">
        <v>760</v>
      </c>
      <c r="F964" s="300" t="s">
        <v>651</v>
      </c>
      <c r="G964" s="300">
        <v>20180101</v>
      </c>
      <c r="H964" s="300">
        <v>2018</v>
      </c>
      <c r="I964" s="300">
        <v>52</v>
      </c>
      <c r="J964" s="300">
        <v>2018</v>
      </c>
      <c r="K964" s="300">
        <v>562</v>
      </c>
      <c r="L964" s="300" t="s">
        <v>761</v>
      </c>
      <c r="M964" s="300" t="s">
        <v>451</v>
      </c>
      <c r="N964" s="300" t="s">
        <v>660</v>
      </c>
      <c r="O964" s="300" t="s">
        <v>762</v>
      </c>
      <c r="P964" s="300">
        <v>0</v>
      </c>
      <c r="Q964" s="300" t="s">
        <v>763</v>
      </c>
      <c r="R964" s="300" t="s">
        <v>764</v>
      </c>
      <c r="S964" s="300">
        <v>0</v>
      </c>
      <c r="T964" s="300" t="s">
        <v>763</v>
      </c>
      <c r="U964" s="300" t="s">
        <v>764</v>
      </c>
      <c r="V964" s="300" t="s">
        <v>873</v>
      </c>
      <c r="W964" s="300" t="s">
        <v>766</v>
      </c>
      <c r="X964" s="300" t="b">
        <v>1</v>
      </c>
      <c r="Y964" s="300">
        <v>31</v>
      </c>
      <c r="Z964" s="300" t="s">
        <v>767</v>
      </c>
      <c r="AA964" s="300" t="s">
        <v>767</v>
      </c>
      <c r="AB964" s="300" t="s">
        <v>66</v>
      </c>
      <c r="AC964" s="300" t="s">
        <v>66</v>
      </c>
      <c r="AD964" s="300">
        <v>2</v>
      </c>
      <c r="AE964" s="300" t="b">
        <v>0</v>
      </c>
      <c r="AF964" s="300" t="s">
        <v>768</v>
      </c>
      <c r="AG964" s="300" t="s">
        <v>769</v>
      </c>
      <c r="AH964" s="300">
        <v>0</v>
      </c>
      <c r="AI964" s="300">
        <v>0</v>
      </c>
      <c r="AJ964" s="300" t="s">
        <v>770</v>
      </c>
      <c r="AK964" s="300">
        <v>-1</v>
      </c>
      <c r="AL964" s="300" t="s">
        <v>771</v>
      </c>
      <c r="AM964" s="300">
        <v>0</v>
      </c>
      <c r="AN964" s="300" t="b">
        <v>0</v>
      </c>
      <c r="AO964" s="300">
        <v>-1</v>
      </c>
      <c r="AP964" s="300" t="s">
        <v>771</v>
      </c>
      <c r="AQ964" s="300">
        <v>0</v>
      </c>
      <c r="AR964" s="300" t="b">
        <v>0</v>
      </c>
      <c r="AS964" s="300">
        <v>0</v>
      </c>
      <c r="AT964" s="300" t="b">
        <v>0</v>
      </c>
      <c r="AU964" s="300">
        <v>0</v>
      </c>
      <c r="AV964" s="300" t="b">
        <v>0</v>
      </c>
      <c r="AW964" s="300" t="s">
        <v>1570</v>
      </c>
      <c r="AX964" s="300"/>
      <c r="AY964" s="300" t="s">
        <v>1570</v>
      </c>
      <c r="AZ964" s="300">
        <v>0</v>
      </c>
      <c r="BA964" s="300" t="b">
        <v>0</v>
      </c>
      <c r="BB964" s="300" t="b">
        <v>1</v>
      </c>
      <c r="BC964"/>
      <c r="BD964"/>
      <c r="BE964"/>
      <c r="BF964"/>
      <c r="BG964"/>
      <c r="BH964"/>
      <c r="BI964"/>
      <c r="BJ964"/>
      <c r="BK964"/>
      <c r="BL964"/>
      <c r="BM964"/>
      <c r="BN964"/>
      <c r="BO964"/>
      <c r="BP964"/>
      <c r="BQ964"/>
    </row>
    <row r="965" spans="5:69" ht="16.5" hidden="1" x14ac:dyDescent="0.3">
      <c r="E965" s="300" t="s">
        <v>760</v>
      </c>
      <c r="F965" s="300" t="s">
        <v>651</v>
      </c>
      <c r="G965" s="300">
        <v>20180101</v>
      </c>
      <c r="H965" s="300">
        <v>2018</v>
      </c>
      <c r="I965" s="300">
        <v>52</v>
      </c>
      <c r="J965" s="300">
        <v>2018</v>
      </c>
      <c r="K965" s="300">
        <v>562</v>
      </c>
      <c r="L965" s="300" t="s">
        <v>761</v>
      </c>
      <c r="M965" s="300" t="s">
        <v>451</v>
      </c>
      <c r="N965" s="300" t="s">
        <v>660</v>
      </c>
      <c r="O965" s="300" t="s">
        <v>762</v>
      </c>
      <c r="P965" s="300">
        <v>56</v>
      </c>
      <c r="Q965" s="300" t="s">
        <v>877</v>
      </c>
      <c r="R965" s="300" t="s">
        <v>878</v>
      </c>
      <c r="S965" s="300">
        <v>0</v>
      </c>
      <c r="T965" s="300" t="s">
        <v>763</v>
      </c>
      <c r="U965" s="300" t="s">
        <v>764</v>
      </c>
      <c r="V965" s="300" t="s">
        <v>873</v>
      </c>
      <c r="W965" s="300" t="s">
        <v>766</v>
      </c>
      <c r="X965" s="300" t="b">
        <v>1</v>
      </c>
      <c r="Y965" s="300">
        <v>31</v>
      </c>
      <c r="Z965" s="300" t="s">
        <v>767</v>
      </c>
      <c r="AA965" s="300" t="s">
        <v>767</v>
      </c>
      <c r="AB965" s="300" t="s">
        <v>66</v>
      </c>
      <c r="AC965" s="300" t="s">
        <v>66</v>
      </c>
      <c r="AD965" s="300">
        <v>2</v>
      </c>
      <c r="AE965" s="300" t="b">
        <v>0</v>
      </c>
      <c r="AF965" s="300" t="s">
        <v>768</v>
      </c>
      <c r="AG965" s="300" t="s">
        <v>769</v>
      </c>
      <c r="AH965" s="300">
        <v>0</v>
      </c>
      <c r="AI965" s="300">
        <v>0</v>
      </c>
      <c r="AJ965" s="300" t="s">
        <v>770</v>
      </c>
      <c r="AK965" s="300">
        <v>-1</v>
      </c>
      <c r="AL965" s="300" t="s">
        <v>771</v>
      </c>
      <c r="AM965" s="300">
        <v>0</v>
      </c>
      <c r="AN965" s="300" t="b">
        <v>0</v>
      </c>
      <c r="AO965" s="300">
        <v>-1</v>
      </c>
      <c r="AP965" s="300" t="s">
        <v>771</v>
      </c>
      <c r="AQ965" s="300">
        <v>0</v>
      </c>
      <c r="AR965" s="300" t="b">
        <v>0</v>
      </c>
      <c r="AS965" s="300">
        <v>0</v>
      </c>
      <c r="AT965" s="300" t="b">
        <v>0</v>
      </c>
      <c r="AU965" s="300">
        <v>0</v>
      </c>
      <c r="AV965" s="300" t="b">
        <v>0</v>
      </c>
      <c r="AW965" s="300" t="s">
        <v>1571</v>
      </c>
      <c r="AX965" s="300"/>
      <c r="AY965" s="300" t="s">
        <v>1571</v>
      </c>
      <c r="AZ965" s="300">
        <v>0</v>
      </c>
      <c r="BA965" s="300" t="b">
        <v>0</v>
      </c>
      <c r="BB965" s="300" t="b">
        <v>1</v>
      </c>
      <c r="BC965"/>
      <c r="BD965"/>
      <c r="BE965"/>
      <c r="BF965"/>
      <c r="BG965"/>
      <c r="BH965"/>
      <c r="BI965"/>
      <c r="BJ965"/>
      <c r="BK965"/>
      <c r="BL965"/>
      <c r="BM965"/>
      <c r="BN965"/>
      <c r="BO965"/>
      <c r="BP965"/>
      <c r="BQ965"/>
    </row>
    <row r="966" spans="5:69" ht="16.5" hidden="1" x14ac:dyDescent="0.3">
      <c r="E966" s="300" t="s">
        <v>760</v>
      </c>
      <c r="F966" s="300" t="s">
        <v>651</v>
      </c>
      <c r="G966" s="300">
        <v>20180101</v>
      </c>
      <c r="H966" s="300">
        <v>2018</v>
      </c>
      <c r="I966" s="300">
        <v>52</v>
      </c>
      <c r="J966" s="300">
        <v>2018</v>
      </c>
      <c r="K966" s="300">
        <v>562</v>
      </c>
      <c r="L966" s="300" t="s">
        <v>761</v>
      </c>
      <c r="M966" s="300" t="s">
        <v>451</v>
      </c>
      <c r="N966" s="300" t="s">
        <v>660</v>
      </c>
      <c r="O966" s="300" t="s">
        <v>762</v>
      </c>
      <c r="P966" s="300">
        <v>156</v>
      </c>
      <c r="Q966" s="300" t="s">
        <v>773</v>
      </c>
      <c r="R966" s="300" t="s">
        <v>774</v>
      </c>
      <c r="S966" s="300">
        <v>0</v>
      </c>
      <c r="T966" s="300" t="s">
        <v>763</v>
      </c>
      <c r="U966" s="300" t="s">
        <v>764</v>
      </c>
      <c r="V966" s="300" t="s">
        <v>873</v>
      </c>
      <c r="W966" s="300" t="s">
        <v>766</v>
      </c>
      <c r="X966" s="300" t="b">
        <v>1</v>
      </c>
      <c r="Y966" s="300">
        <v>31</v>
      </c>
      <c r="Z966" s="300" t="s">
        <v>767</v>
      </c>
      <c r="AA966" s="300" t="s">
        <v>767</v>
      </c>
      <c r="AB966" s="300" t="s">
        <v>66</v>
      </c>
      <c r="AC966" s="300" t="s">
        <v>66</v>
      </c>
      <c r="AD966" s="300">
        <v>2</v>
      </c>
      <c r="AE966" s="300" t="b">
        <v>0</v>
      </c>
      <c r="AF966" s="300" t="s">
        <v>768</v>
      </c>
      <c r="AG966" s="300" t="s">
        <v>769</v>
      </c>
      <c r="AH966" s="300">
        <v>0</v>
      </c>
      <c r="AI966" s="300">
        <v>0</v>
      </c>
      <c r="AJ966" s="300" t="s">
        <v>770</v>
      </c>
      <c r="AK966" s="300">
        <v>-1</v>
      </c>
      <c r="AL966" s="300" t="s">
        <v>771</v>
      </c>
      <c r="AM966" s="300">
        <v>0</v>
      </c>
      <c r="AN966" s="300" t="b">
        <v>0</v>
      </c>
      <c r="AO966" s="300">
        <v>-1</v>
      </c>
      <c r="AP966" s="300" t="s">
        <v>771</v>
      </c>
      <c r="AQ966" s="300">
        <v>0</v>
      </c>
      <c r="AR966" s="300" t="b">
        <v>0</v>
      </c>
      <c r="AS966" s="300">
        <v>0</v>
      </c>
      <c r="AT966" s="300" t="b">
        <v>0</v>
      </c>
      <c r="AU966" s="300">
        <v>0</v>
      </c>
      <c r="AV966" s="300" t="b">
        <v>0</v>
      </c>
      <c r="AW966" s="300" t="s">
        <v>1572</v>
      </c>
      <c r="AX966" s="300"/>
      <c r="AY966" s="300" t="s">
        <v>1572</v>
      </c>
      <c r="AZ966" s="300">
        <v>0</v>
      </c>
      <c r="BA966" s="300" t="b">
        <v>0</v>
      </c>
      <c r="BB966" s="300" t="b">
        <v>1</v>
      </c>
      <c r="BC966"/>
      <c r="BD966"/>
      <c r="BE966"/>
      <c r="BF966"/>
      <c r="BG966"/>
      <c r="BH966"/>
      <c r="BI966"/>
      <c r="BJ966"/>
      <c r="BK966"/>
      <c r="BL966"/>
      <c r="BM966"/>
      <c r="BN966"/>
      <c r="BO966"/>
      <c r="BP966"/>
      <c r="BQ966"/>
    </row>
    <row r="967" spans="5:69" ht="16.5" hidden="1" x14ac:dyDescent="0.3">
      <c r="E967" s="300" t="s">
        <v>760</v>
      </c>
      <c r="F967" s="300" t="s">
        <v>651</v>
      </c>
      <c r="G967" s="300">
        <v>20180101</v>
      </c>
      <c r="H967" s="300">
        <v>2018</v>
      </c>
      <c r="I967" s="300">
        <v>52</v>
      </c>
      <c r="J967" s="300">
        <v>2018</v>
      </c>
      <c r="K967" s="300">
        <v>562</v>
      </c>
      <c r="L967" s="300" t="s">
        <v>761</v>
      </c>
      <c r="M967" s="300" t="s">
        <v>451</v>
      </c>
      <c r="N967" s="300" t="s">
        <v>660</v>
      </c>
      <c r="O967" s="300" t="s">
        <v>762</v>
      </c>
      <c r="P967" s="300">
        <v>204</v>
      </c>
      <c r="Q967" s="300" t="s">
        <v>776</v>
      </c>
      <c r="R967" s="300" t="s">
        <v>432</v>
      </c>
      <c r="S967" s="300">
        <v>0</v>
      </c>
      <c r="T967" s="300" t="s">
        <v>763</v>
      </c>
      <c r="U967" s="300" t="s">
        <v>764</v>
      </c>
      <c r="V967" s="300" t="s">
        <v>873</v>
      </c>
      <c r="W967" s="300" t="s">
        <v>766</v>
      </c>
      <c r="X967" s="300" t="b">
        <v>1</v>
      </c>
      <c r="Y967" s="300">
        <v>31</v>
      </c>
      <c r="Z967" s="300" t="s">
        <v>767</v>
      </c>
      <c r="AA967" s="300" t="s">
        <v>767</v>
      </c>
      <c r="AB967" s="300" t="s">
        <v>66</v>
      </c>
      <c r="AC967" s="300" t="s">
        <v>66</v>
      </c>
      <c r="AD967" s="300">
        <v>2</v>
      </c>
      <c r="AE967" s="300" t="b">
        <v>0</v>
      </c>
      <c r="AF967" s="300" t="s">
        <v>768</v>
      </c>
      <c r="AG967" s="300" t="s">
        <v>769</v>
      </c>
      <c r="AH967" s="300">
        <v>0</v>
      </c>
      <c r="AI967" s="300">
        <v>0</v>
      </c>
      <c r="AJ967" s="300" t="s">
        <v>770</v>
      </c>
      <c r="AK967" s="300">
        <v>-1</v>
      </c>
      <c r="AL967" s="300" t="s">
        <v>771</v>
      </c>
      <c r="AM967" s="300">
        <v>0</v>
      </c>
      <c r="AN967" s="300" t="b">
        <v>0</v>
      </c>
      <c r="AO967" s="300">
        <v>-1</v>
      </c>
      <c r="AP967" s="300" t="s">
        <v>771</v>
      </c>
      <c r="AQ967" s="300">
        <v>0</v>
      </c>
      <c r="AR967" s="300" t="b">
        <v>0</v>
      </c>
      <c r="AS967" s="300">
        <v>0</v>
      </c>
      <c r="AT967" s="300" t="b">
        <v>0</v>
      </c>
      <c r="AU967" s="300">
        <v>0</v>
      </c>
      <c r="AV967" s="300" t="b">
        <v>0</v>
      </c>
      <c r="AW967" s="300" t="s">
        <v>1573</v>
      </c>
      <c r="AX967" s="300"/>
      <c r="AY967" s="300" t="s">
        <v>1573</v>
      </c>
      <c r="AZ967" s="300">
        <v>0</v>
      </c>
      <c r="BA967" s="300" t="b">
        <v>0</v>
      </c>
      <c r="BB967" s="300" t="b">
        <v>1</v>
      </c>
      <c r="BC967"/>
      <c r="BD967"/>
      <c r="BE967"/>
      <c r="BF967"/>
      <c r="BG967"/>
      <c r="BH967"/>
      <c r="BI967"/>
      <c r="BJ967"/>
      <c r="BK967"/>
      <c r="BL967"/>
      <c r="BM967"/>
      <c r="BN967"/>
      <c r="BO967"/>
      <c r="BP967"/>
      <c r="BQ967"/>
    </row>
    <row r="968" spans="5:69" ht="16.5" hidden="1" x14ac:dyDescent="0.3">
      <c r="E968" s="300" t="s">
        <v>760</v>
      </c>
      <c r="F968" s="300" t="s">
        <v>651</v>
      </c>
      <c r="G968" s="300">
        <v>20180101</v>
      </c>
      <c r="H968" s="300">
        <v>2018</v>
      </c>
      <c r="I968" s="300">
        <v>52</v>
      </c>
      <c r="J968" s="300">
        <v>2018</v>
      </c>
      <c r="K968" s="300">
        <v>562</v>
      </c>
      <c r="L968" s="300" t="s">
        <v>761</v>
      </c>
      <c r="M968" s="300" t="s">
        <v>451</v>
      </c>
      <c r="N968" s="300" t="s">
        <v>660</v>
      </c>
      <c r="O968" s="300" t="s">
        <v>762</v>
      </c>
      <c r="P968" s="300">
        <v>251</v>
      </c>
      <c r="Q968" s="300" t="s">
        <v>778</v>
      </c>
      <c r="R968" s="300" t="s">
        <v>779</v>
      </c>
      <c r="S968" s="300">
        <v>0</v>
      </c>
      <c r="T968" s="300" t="s">
        <v>763</v>
      </c>
      <c r="U968" s="300" t="s">
        <v>764</v>
      </c>
      <c r="V968" s="300" t="s">
        <v>873</v>
      </c>
      <c r="W968" s="300" t="s">
        <v>766</v>
      </c>
      <c r="X968" s="300" t="b">
        <v>1</v>
      </c>
      <c r="Y968" s="300">
        <v>31</v>
      </c>
      <c r="Z968" s="300" t="s">
        <v>767</v>
      </c>
      <c r="AA968" s="300" t="s">
        <v>767</v>
      </c>
      <c r="AB968" s="300" t="s">
        <v>66</v>
      </c>
      <c r="AC968" s="300" t="s">
        <v>66</v>
      </c>
      <c r="AD968" s="300">
        <v>2</v>
      </c>
      <c r="AE968" s="300" t="b">
        <v>0</v>
      </c>
      <c r="AF968" s="300" t="s">
        <v>768</v>
      </c>
      <c r="AG968" s="300" t="s">
        <v>769</v>
      </c>
      <c r="AH968" s="300">
        <v>0</v>
      </c>
      <c r="AI968" s="300">
        <v>0</v>
      </c>
      <c r="AJ968" s="300" t="s">
        <v>770</v>
      </c>
      <c r="AK968" s="300">
        <v>-1</v>
      </c>
      <c r="AL968" s="300" t="s">
        <v>771</v>
      </c>
      <c r="AM968" s="300">
        <v>0</v>
      </c>
      <c r="AN968" s="300" t="b">
        <v>0</v>
      </c>
      <c r="AO968" s="300">
        <v>-1</v>
      </c>
      <c r="AP968" s="300" t="s">
        <v>771</v>
      </c>
      <c r="AQ968" s="300">
        <v>0</v>
      </c>
      <c r="AR968" s="300" t="b">
        <v>0</v>
      </c>
      <c r="AS968" s="300">
        <v>0</v>
      </c>
      <c r="AT968" s="300" t="b">
        <v>0</v>
      </c>
      <c r="AU968" s="300">
        <v>0</v>
      </c>
      <c r="AV968" s="300" t="b">
        <v>0</v>
      </c>
      <c r="AW968" s="300" t="s">
        <v>1574</v>
      </c>
      <c r="AX968" s="300"/>
      <c r="AY968" s="300" t="s">
        <v>1574</v>
      </c>
      <c r="AZ968" s="300">
        <v>0</v>
      </c>
      <c r="BA968" s="300" t="b">
        <v>0</v>
      </c>
      <c r="BB968" s="300" t="b">
        <v>1</v>
      </c>
      <c r="BC968"/>
      <c r="BD968"/>
      <c r="BE968"/>
      <c r="BF968"/>
      <c r="BG968"/>
      <c r="BH968"/>
      <c r="BI968"/>
      <c r="BJ968"/>
      <c r="BK968"/>
      <c r="BL968"/>
      <c r="BM968"/>
      <c r="BN968"/>
      <c r="BO968"/>
      <c r="BP968"/>
      <c r="BQ968"/>
    </row>
    <row r="969" spans="5:69" ht="16.5" hidden="1" x14ac:dyDescent="0.3">
      <c r="E969" s="300" t="s">
        <v>760</v>
      </c>
      <c r="F969" s="300" t="s">
        <v>651</v>
      </c>
      <c r="G969" s="300">
        <v>20180101</v>
      </c>
      <c r="H969" s="300">
        <v>2018</v>
      </c>
      <c r="I969" s="300">
        <v>52</v>
      </c>
      <c r="J969" s="300">
        <v>2018</v>
      </c>
      <c r="K969" s="300">
        <v>562</v>
      </c>
      <c r="L969" s="300" t="s">
        <v>761</v>
      </c>
      <c r="M969" s="300" t="s">
        <v>451</v>
      </c>
      <c r="N969" s="300" t="s">
        <v>660</v>
      </c>
      <c r="O969" s="300" t="s">
        <v>762</v>
      </c>
      <c r="P969" s="300">
        <v>384</v>
      </c>
      <c r="Q969" s="300" t="s">
        <v>786</v>
      </c>
      <c r="R969" s="300" t="s">
        <v>559</v>
      </c>
      <c r="S969" s="300">
        <v>0</v>
      </c>
      <c r="T969" s="300" t="s">
        <v>763</v>
      </c>
      <c r="U969" s="300" t="s">
        <v>764</v>
      </c>
      <c r="V969" s="300" t="s">
        <v>873</v>
      </c>
      <c r="W969" s="300" t="s">
        <v>766</v>
      </c>
      <c r="X969" s="300" t="b">
        <v>1</v>
      </c>
      <c r="Y969" s="300">
        <v>31</v>
      </c>
      <c r="Z969" s="300" t="s">
        <v>767</v>
      </c>
      <c r="AA969" s="300" t="s">
        <v>767</v>
      </c>
      <c r="AB969" s="300" t="s">
        <v>66</v>
      </c>
      <c r="AC969" s="300" t="s">
        <v>66</v>
      </c>
      <c r="AD969" s="300">
        <v>2</v>
      </c>
      <c r="AE969" s="300" t="b">
        <v>0</v>
      </c>
      <c r="AF969" s="300" t="s">
        <v>768</v>
      </c>
      <c r="AG969" s="300" t="s">
        <v>769</v>
      </c>
      <c r="AH969" s="300">
        <v>0</v>
      </c>
      <c r="AI969" s="300">
        <v>0</v>
      </c>
      <c r="AJ969" s="300" t="s">
        <v>770</v>
      </c>
      <c r="AK969" s="300">
        <v>-1</v>
      </c>
      <c r="AL969" s="300" t="s">
        <v>771</v>
      </c>
      <c r="AM969" s="300">
        <v>0</v>
      </c>
      <c r="AN969" s="300" t="b">
        <v>0</v>
      </c>
      <c r="AO969" s="300">
        <v>-1</v>
      </c>
      <c r="AP969" s="300" t="s">
        <v>771</v>
      </c>
      <c r="AQ969" s="300">
        <v>0</v>
      </c>
      <c r="AR969" s="300" t="b">
        <v>0</v>
      </c>
      <c r="AS969" s="300">
        <v>0</v>
      </c>
      <c r="AT969" s="300" t="b">
        <v>0</v>
      </c>
      <c r="AU969" s="300">
        <v>0</v>
      </c>
      <c r="AV969" s="300" t="b">
        <v>0</v>
      </c>
      <c r="AW969" s="300" t="s">
        <v>1575</v>
      </c>
      <c r="AX969" s="300"/>
      <c r="AY969" s="300" t="s">
        <v>1575</v>
      </c>
      <c r="AZ969" s="300">
        <v>0</v>
      </c>
      <c r="BA969" s="300" t="b">
        <v>0</v>
      </c>
      <c r="BB969" s="300" t="b">
        <v>1</v>
      </c>
      <c r="BC969"/>
      <c r="BD969"/>
      <c r="BE969"/>
      <c r="BF969"/>
      <c r="BG969"/>
      <c r="BH969"/>
      <c r="BI969"/>
      <c r="BJ969"/>
      <c r="BK969"/>
      <c r="BL969"/>
      <c r="BM969"/>
      <c r="BN969"/>
      <c r="BO969"/>
      <c r="BP969"/>
      <c r="BQ969"/>
    </row>
    <row r="970" spans="5:69" ht="16.5" hidden="1" x14ac:dyDescent="0.3">
      <c r="E970" s="300" t="s">
        <v>760</v>
      </c>
      <c r="F970" s="300" t="s">
        <v>651</v>
      </c>
      <c r="G970" s="300">
        <v>20180101</v>
      </c>
      <c r="H970" s="300">
        <v>2018</v>
      </c>
      <c r="I970" s="300">
        <v>52</v>
      </c>
      <c r="J970" s="300">
        <v>2018</v>
      </c>
      <c r="K970" s="300">
        <v>562</v>
      </c>
      <c r="L970" s="300" t="s">
        <v>761</v>
      </c>
      <c r="M970" s="300" t="s">
        <v>451</v>
      </c>
      <c r="N970" s="300" t="s">
        <v>660</v>
      </c>
      <c r="O970" s="300" t="s">
        <v>762</v>
      </c>
      <c r="P970" s="300">
        <v>504</v>
      </c>
      <c r="Q970" s="300" t="s">
        <v>959</v>
      </c>
      <c r="R970" s="300" t="s">
        <v>426</v>
      </c>
      <c r="S970" s="300">
        <v>0</v>
      </c>
      <c r="T970" s="300" t="s">
        <v>763</v>
      </c>
      <c r="U970" s="300" t="s">
        <v>764</v>
      </c>
      <c r="V970" s="300" t="s">
        <v>873</v>
      </c>
      <c r="W970" s="300" t="s">
        <v>766</v>
      </c>
      <c r="X970" s="300" t="b">
        <v>1</v>
      </c>
      <c r="Y970" s="300">
        <v>31</v>
      </c>
      <c r="Z970" s="300" t="s">
        <v>767</v>
      </c>
      <c r="AA970" s="300" t="s">
        <v>767</v>
      </c>
      <c r="AB970" s="300" t="s">
        <v>66</v>
      </c>
      <c r="AC970" s="300" t="s">
        <v>66</v>
      </c>
      <c r="AD970" s="300">
        <v>2</v>
      </c>
      <c r="AE970" s="300" t="b">
        <v>0</v>
      </c>
      <c r="AF970" s="300" t="s">
        <v>768</v>
      </c>
      <c r="AG970" s="300" t="s">
        <v>769</v>
      </c>
      <c r="AH970" s="300">
        <v>0</v>
      </c>
      <c r="AI970" s="300">
        <v>0</v>
      </c>
      <c r="AJ970" s="300" t="s">
        <v>770</v>
      </c>
      <c r="AK970" s="300">
        <v>-1</v>
      </c>
      <c r="AL970" s="300" t="s">
        <v>771</v>
      </c>
      <c r="AM970" s="300">
        <v>0</v>
      </c>
      <c r="AN970" s="300" t="b">
        <v>0</v>
      </c>
      <c r="AO970" s="300">
        <v>-1</v>
      </c>
      <c r="AP970" s="300" t="s">
        <v>771</v>
      </c>
      <c r="AQ970" s="300">
        <v>0</v>
      </c>
      <c r="AR970" s="300" t="b">
        <v>0</v>
      </c>
      <c r="AS970" s="300">
        <v>0</v>
      </c>
      <c r="AT970" s="300" t="b">
        <v>0</v>
      </c>
      <c r="AU970" s="300">
        <v>0</v>
      </c>
      <c r="AV970" s="300" t="b">
        <v>0</v>
      </c>
      <c r="AW970" s="300" t="s">
        <v>1576</v>
      </c>
      <c r="AX970" s="300"/>
      <c r="AY970" s="300" t="s">
        <v>1576</v>
      </c>
      <c r="AZ970" s="300">
        <v>0</v>
      </c>
      <c r="BA970" s="300" t="b">
        <v>0</v>
      </c>
      <c r="BB970" s="300" t="b">
        <v>1</v>
      </c>
      <c r="BC970"/>
      <c r="BD970"/>
      <c r="BE970"/>
      <c r="BF970"/>
      <c r="BG970"/>
      <c r="BH970"/>
      <c r="BI970"/>
      <c r="BJ970"/>
      <c r="BK970"/>
      <c r="BL970"/>
      <c r="BM970"/>
      <c r="BN970"/>
      <c r="BO970"/>
      <c r="BP970"/>
      <c r="BQ970"/>
    </row>
    <row r="971" spans="5:69" ht="16.5" hidden="1" x14ac:dyDescent="0.3">
      <c r="E971" s="300" t="s">
        <v>760</v>
      </c>
      <c r="F971" s="300" t="s">
        <v>651</v>
      </c>
      <c r="G971" s="300">
        <v>20180101</v>
      </c>
      <c r="H971" s="300">
        <v>2018</v>
      </c>
      <c r="I971" s="300">
        <v>52</v>
      </c>
      <c r="J971" s="300">
        <v>2018</v>
      </c>
      <c r="K971" s="300">
        <v>562</v>
      </c>
      <c r="L971" s="300" t="s">
        <v>761</v>
      </c>
      <c r="M971" s="300" t="s">
        <v>451</v>
      </c>
      <c r="N971" s="300" t="s">
        <v>660</v>
      </c>
      <c r="O971" s="300" t="s">
        <v>762</v>
      </c>
      <c r="P971" s="300">
        <v>566</v>
      </c>
      <c r="Q971" s="300" t="s">
        <v>791</v>
      </c>
      <c r="R971" s="300" t="s">
        <v>434</v>
      </c>
      <c r="S971" s="300">
        <v>0</v>
      </c>
      <c r="T971" s="300" t="s">
        <v>763</v>
      </c>
      <c r="U971" s="300" t="s">
        <v>764</v>
      </c>
      <c r="V971" s="300" t="s">
        <v>873</v>
      </c>
      <c r="W971" s="300" t="s">
        <v>766</v>
      </c>
      <c r="X971" s="300" t="b">
        <v>1</v>
      </c>
      <c r="Y971" s="300">
        <v>31</v>
      </c>
      <c r="Z971" s="300" t="s">
        <v>767</v>
      </c>
      <c r="AA971" s="300" t="s">
        <v>767</v>
      </c>
      <c r="AB971" s="300" t="s">
        <v>66</v>
      </c>
      <c r="AC971" s="300" t="s">
        <v>66</v>
      </c>
      <c r="AD971" s="300">
        <v>2</v>
      </c>
      <c r="AE971" s="300" t="b">
        <v>0</v>
      </c>
      <c r="AF971" s="300" t="s">
        <v>768</v>
      </c>
      <c r="AG971" s="300" t="s">
        <v>769</v>
      </c>
      <c r="AH971" s="300">
        <v>0</v>
      </c>
      <c r="AI971" s="300">
        <v>0</v>
      </c>
      <c r="AJ971" s="300" t="s">
        <v>770</v>
      </c>
      <c r="AK971" s="300">
        <v>-1</v>
      </c>
      <c r="AL971" s="300" t="s">
        <v>771</v>
      </c>
      <c r="AM971" s="300">
        <v>0</v>
      </c>
      <c r="AN971" s="300" t="b">
        <v>0</v>
      </c>
      <c r="AO971" s="300">
        <v>-1</v>
      </c>
      <c r="AP971" s="300" t="s">
        <v>771</v>
      </c>
      <c r="AQ971" s="300">
        <v>0</v>
      </c>
      <c r="AR971" s="300" t="b">
        <v>0</v>
      </c>
      <c r="AS971" s="300">
        <v>0</v>
      </c>
      <c r="AT971" s="300" t="b">
        <v>0</v>
      </c>
      <c r="AU971" s="300">
        <v>0</v>
      </c>
      <c r="AV971" s="300" t="b">
        <v>0</v>
      </c>
      <c r="AW971" s="300" t="s">
        <v>1577</v>
      </c>
      <c r="AX971" s="300"/>
      <c r="AY971" s="300" t="s">
        <v>1577</v>
      </c>
      <c r="AZ971" s="300">
        <v>0</v>
      </c>
      <c r="BA971" s="300" t="b">
        <v>0</v>
      </c>
      <c r="BB971" s="300" t="b">
        <v>1</v>
      </c>
      <c r="BC971"/>
      <c r="BD971"/>
      <c r="BE971"/>
      <c r="BF971"/>
      <c r="BG971"/>
      <c r="BH971"/>
      <c r="BI971"/>
      <c r="BJ971"/>
      <c r="BK971"/>
      <c r="BL971"/>
      <c r="BM971"/>
      <c r="BN971"/>
      <c r="BO971"/>
      <c r="BP971"/>
      <c r="BQ971"/>
    </row>
    <row r="972" spans="5:69" ht="16.5" hidden="1" x14ac:dyDescent="0.3">
      <c r="E972" s="300" t="s">
        <v>760</v>
      </c>
      <c r="F972" s="300" t="s">
        <v>651</v>
      </c>
      <c r="G972" s="300">
        <v>20180101</v>
      </c>
      <c r="H972" s="300">
        <v>2018</v>
      </c>
      <c r="I972" s="300">
        <v>52</v>
      </c>
      <c r="J972" s="300">
        <v>2018</v>
      </c>
      <c r="K972" s="300">
        <v>562</v>
      </c>
      <c r="L972" s="300" t="s">
        <v>761</v>
      </c>
      <c r="M972" s="300" t="s">
        <v>451</v>
      </c>
      <c r="N972" s="300" t="s">
        <v>660</v>
      </c>
      <c r="O972" s="300" t="s">
        <v>762</v>
      </c>
      <c r="P972" s="300">
        <v>586</v>
      </c>
      <c r="Q972" s="300" t="s">
        <v>1578</v>
      </c>
      <c r="R972" s="300" t="s">
        <v>1579</v>
      </c>
      <c r="S972" s="300">
        <v>0</v>
      </c>
      <c r="T972" s="300" t="s">
        <v>763</v>
      </c>
      <c r="U972" s="300" t="s">
        <v>764</v>
      </c>
      <c r="V972" s="300" t="s">
        <v>873</v>
      </c>
      <c r="W972" s="300" t="s">
        <v>766</v>
      </c>
      <c r="X972" s="300" t="b">
        <v>1</v>
      </c>
      <c r="Y972" s="300">
        <v>31</v>
      </c>
      <c r="Z972" s="300" t="s">
        <v>767</v>
      </c>
      <c r="AA972" s="300" t="s">
        <v>767</v>
      </c>
      <c r="AB972" s="300" t="s">
        <v>66</v>
      </c>
      <c r="AC972" s="300" t="s">
        <v>66</v>
      </c>
      <c r="AD972" s="300">
        <v>2</v>
      </c>
      <c r="AE972" s="300" t="b">
        <v>0</v>
      </c>
      <c r="AF972" s="300" t="s">
        <v>768</v>
      </c>
      <c r="AG972" s="300" t="s">
        <v>769</v>
      </c>
      <c r="AH972" s="300">
        <v>0</v>
      </c>
      <c r="AI972" s="300">
        <v>0</v>
      </c>
      <c r="AJ972" s="300" t="s">
        <v>770</v>
      </c>
      <c r="AK972" s="300">
        <v>-1</v>
      </c>
      <c r="AL972" s="300" t="s">
        <v>771</v>
      </c>
      <c r="AM972" s="300">
        <v>0</v>
      </c>
      <c r="AN972" s="300" t="b">
        <v>0</v>
      </c>
      <c r="AO972" s="300">
        <v>-1</v>
      </c>
      <c r="AP972" s="300" t="s">
        <v>771</v>
      </c>
      <c r="AQ972" s="300">
        <v>0</v>
      </c>
      <c r="AR972" s="300" t="b">
        <v>0</v>
      </c>
      <c r="AS972" s="300">
        <v>0</v>
      </c>
      <c r="AT972" s="300" t="b">
        <v>0</v>
      </c>
      <c r="AU972" s="300">
        <v>0</v>
      </c>
      <c r="AV972" s="300" t="b">
        <v>0</v>
      </c>
      <c r="AW972" s="300" t="s">
        <v>1580</v>
      </c>
      <c r="AX972" s="300"/>
      <c r="AY972" s="300" t="s">
        <v>1580</v>
      </c>
      <c r="AZ972" s="300">
        <v>0</v>
      </c>
      <c r="BA972" s="300" t="b">
        <v>0</v>
      </c>
      <c r="BB972" s="300" t="b">
        <v>1</v>
      </c>
      <c r="BC972"/>
      <c r="BD972"/>
      <c r="BE972"/>
      <c r="BF972"/>
      <c r="BG972"/>
      <c r="BH972"/>
      <c r="BI972"/>
      <c r="BJ972"/>
      <c r="BK972"/>
      <c r="BL972"/>
      <c r="BM972"/>
      <c r="BN972"/>
      <c r="BO972"/>
      <c r="BP972"/>
      <c r="BQ972"/>
    </row>
    <row r="973" spans="5:69" ht="16.5" hidden="1" x14ac:dyDescent="0.3">
      <c r="E973" s="300" t="s">
        <v>760</v>
      </c>
      <c r="F973" s="300" t="s">
        <v>651</v>
      </c>
      <c r="G973" s="300">
        <v>20180101</v>
      </c>
      <c r="H973" s="300">
        <v>2018</v>
      </c>
      <c r="I973" s="300">
        <v>52</v>
      </c>
      <c r="J973" s="300">
        <v>2018</v>
      </c>
      <c r="K973" s="300">
        <v>562</v>
      </c>
      <c r="L973" s="300" t="s">
        <v>761</v>
      </c>
      <c r="M973" s="300" t="s">
        <v>451</v>
      </c>
      <c r="N973" s="300" t="s">
        <v>660</v>
      </c>
      <c r="O973" s="300" t="s">
        <v>762</v>
      </c>
      <c r="P973" s="300">
        <v>699</v>
      </c>
      <c r="Q973" s="300" t="s">
        <v>798</v>
      </c>
      <c r="R973" s="300" t="s">
        <v>799</v>
      </c>
      <c r="S973" s="300">
        <v>0</v>
      </c>
      <c r="T973" s="300" t="s">
        <v>763</v>
      </c>
      <c r="U973" s="300" t="s">
        <v>764</v>
      </c>
      <c r="V973" s="300" t="s">
        <v>873</v>
      </c>
      <c r="W973" s="300" t="s">
        <v>766</v>
      </c>
      <c r="X973" s="300" t="b">
        <v>1</v>
      </c>
      <c r="Y973" s="300">
        <v>31</v>
      </c>
      <c r="Z973" s="300" t="s">
        <v>767</v>
      </c>
      <c r="AA973" s="300" t="s">
        <v>767</v>
      </c>
      <c r="AB973" s="300" t="s">
        <v>66</v>
      </c>
      <c r="AC973" s="300" t="s">
        <v>66</v>
      </c>
      <c r="AD973" s="300">
        <v>2</v>
      </c>
      <c r="AE973" s="300" t="b">
        <v>0</v>
      </c>
      <c r="AF973" s="300" t="s">
        <v>768</v>
      </c>
      <c r="AG973" s="300" t="s">
        <v>769</v>
      </c>
      <c r="AH973" s="300">
        <v>0</v>
      </c>
      <c r="AI973" s="300">
        <v>0</v>
      </c>
      <c r="AJ973" s="300" t="s">
        <v>770</v>
      </c>
      <c r="AK973" s="300">
        <v>-1</v>
      </c>
      <c r="AL973" s="300" t="s">
        <v>771</v>
      </c>
      <c r="AM973" s="300">
        <v>0</v>
      </c>
      <c r="AN973" s="300" t="b">
        <v>0</v>
      </c>
      <c r="AO973" s="300">
        <v>-1</v>
      </c>
      <c r="AP973" s="300" t="s">
        <v>771</v>
      </c>
      <c r="AQ973" s="300">
        <v>0</v>
      </c>
      <c r="AR973" s="300" t="b">
        <v>0</v>
      </c>
      <c r="AS973" s="300">
        <v>0</v>
      </c>
      <c r="AT973" s="300" t="b">
        <v>0</v>
      </c>
      <c r="AU973" s="300">
        <v>0</v>
      </c>
      <c r="AV973" s="300" t="b">
        <v>0</v>
      </c>
      <c r="AW973" s="300" t="s">
        <v>1581</v>
      </c>
      <c r="AX973" s="300"/>
      <c r="AY973" s="300" t="s">
        <v>1581</v>
      </c>
      <c r="AZ973" s="300">
        <v>0</v>
      </c>
      <c r="BA973" s="300" t="b">
        <v>0</v>
      </c>
      <c r="BB973" s="300" t="b">
        <v>1</v>
      </c>
      <c r="BC973"/>
      <c r="BD973"/>
      <c r="BE973"/>
      <c r="BF973"/>
      <c r="BG973"/>
      <c r="BH973"/>
      <c r="BI973"/>
      <c r="BJ973"/>
      <c r="BK973"/>
      <c r="BL973"/>
      <c r="BM973"/>
      <c r="BN973"/>
      <c r="BO973"/>
      <c r="BP973"/>
      <c r="BQ973"/>
    </row>
    <row r="974" spans="5:69" ht="16.5" hidden="1" x14ac:dyDescent="0.3">
      <c r="E974" s="300" t="s">
        <v>760</v>
      </c>
      <c r="F974" s="300" t="s">
        <v>651</v>
      </c>
      <c r="G974" s="300">
        <v>20180101</v>
      </c>
      <c r="H974" s="300">
        <v>2018</v>
      </c>
      <c r="I974" s="300">
        <v>52</v>
      </c>
      <c r="J974" s="300">
        <v>2018</v>
      </c>
      <c r="K974" s="300">
        <v>562</v>
      </c>
      <c r="L974" s="300" t="s">
        <v>761</v>
      </c>
      <c r="M974" s="300" t="s">
        <v>451</v>
      </c>
      <c r="N974" s="300" t="s">
        <v>660</v>
      </c>
      <c r="O974" s="300" t="s">
        <v>762</v>
      </c>
      <c r="P974" s="300">
        <v>768</v>
      </c>
      <c r="Q974" s="300" t="s">
        <v>807</v>
      </c>
      <c r="R974" s="300" t="s">
        <v>442</v>
      </c>
      <c r="S974" s="300">
        <v>0</v>
      </c>
      <c r="T974" s="300" t="s">
        <v>763</v>
      </c>
      <c r="U974" s="300" t="s">
        <v>764</v>
      </c>
      <c r="V974" s="300" t="s">
        <v>873</v>
      </c>
      <c r="W974" s="300" t="s">
        <v>766</v>
      </c>
      <c r="X974" s="300" t="b">
        <v>1</v>
      </c>
      <c r="Y974" s="300">
        <v>31</v>
      </c>
      <c r="Z974" s="300" t="s">
        <v>767</v>
      </c>
      <c r="AA974" s="300" t="s">
        <v>767</v>
      </c>
      <c r="AB974" s="300" t="s">
        <v>66</v>
      </c>
      <c r="AC974" s="300" t="s">
        <v>66</v>
      </c>
      <c r="AD974" s="300">
        <v>2</v>
      </c>
      <c r="AE974" s="300" t="b">
        <v>0</v>
      </c>
      <c r="AF974" s="300" t="s">
        <v>768</v>
      </c>
      <c r="AG974" s="300" t="s">
        <v>769</v>
      </c>
      <c r="AH974" s="300">
        <v>0</v>
      </c>
      <c r="AI974" s="300">
        <v>0</v>
      </c>
      <c r="AJ974" s="300" t="s">
        <v>770</v>
      </c>
      <c r="AK974" s="300">
        <v>-1</v>
      </c>
      <c r="AL974" s="300" t="s">
        <v>771</v>
      </c>
      <c r="AM974" s="300">
        <v>0</v>
      </c>
      <c r="AN974" s="300" t="b">
        <v>0</v>
      </c>
      <c r="AO974" s="300">
        <v>-1</v>
      </c>
      <c r="AP974" s="300" t="s">
        <v>771</v>
      </c>
      <c r="AQ974" s="300">
        <v>0</v>
      </c>
      <c r="AR974" s="300" t="b">
        <v>0</v>
      </c>
      <c r="AS974" s="300">
        <v>0</v>
      </c>
      <c r="AT974" s="300" t="b">
        <v>0</v>
      </c>
      <c r="AU974" s="300">
        <v>0</v>
      </c>
      <c r="AV974" s="300" t="b">
        <v>0</v>
      </c>
      <c r="AW974" s="300" t="s">
        <v>1582</v>
      </c>
      <c r="AX974" s="300"/>
      <c r="AY974" s="300" t="s">
        <v>1582</v>
      </c>
      <c r="AZ974" s="300">
        <v>0</v>
      </c>
      <c r="BA974" s="300" t="b">
        <v>0</v>
      </c>
      <c r="BB974" s="300" t="b">
        <v>1</v>
      </c>
      <c r="BC974"/>
      <c r="BD974"/>
      <c r="BE974"/>
      <c r="BF974"/>
      <c r="BG974"/>
      <c r="BH974"/>
      <c r="BI974"/>
      <c r="BJ974"/>
      <c r="BK974"/>
      <c r="BL974"/>
      <c r="BM974"/>
      <c r="BN974"/>
      <c r="BO974"/>
      <c r="BP974"/>
      <c r="BQ974"/>
    </row>
    <row r="975" spans="5:69" ht="16.5" hidden="1" x14ac:dyDescent="0.3">
      <c r="E975" s="300" t="s">
        <v>760</v>
      </c>
      <c r="F975" s="300" t="s">
        <v>651</v>
      </c>
      <c r="G975" s="300">
        <v>20180101</v>
      </c>
      <c r="H975" s="300">
        <v>2018</v>
      </c>
      <c r="I975" s="300">
        <v>52</v>
      </c>
      <c r="J975" s="300">
        <v>2018</v>
      </c>
      <c r="K975" s="300">
        <v>562</v>
      </c>
      <c r="L975" s="300" t="s">
        <v>761</v>
      </c>
      <c r="M975" s="300" t="s">
        <v>451</v>
      </c>
      <c r="N975" s="300" t="s">
        <v>660</v>
      </c>
      <c r="O975" s="300" t="s">
        <v>762</v>
      </c>
      <c r="P975" s="300">
        <v>792</v>
      </c>
      <c r="Q975" s="300" t="s">
        <v>927</v>
      </c>
      <c r="R975" s="300" t="s">
        <v>928</v>
      </c>
      <c r="S975" s="300">
        <v>0</v>
      </c>
      <c r="T975" s="300" t="s">
        <v>763</v>
      </c>
      <c r="U975" s="300" t="s">
        <v>764</v>
      </c>
      <c r="V975" s="300" t="s">
        <v>873</v>
      </c>
      <c r="W975" s="300" t="s">
        <v>766</v>
      </c>
      <c r="X975" s="300" t="b">
        <v>1</v>
      </c>
      <c r="Y975" s="300">
        <v>31</v>
      </c>
      <c r="Z975" s="300" t="s">
        <v>767</v>
      </c>
      <c r="AA975" s="300" t="s">
        <v>767</v>
      </c>
      <c r="AB975" s="300" t="s">
        <v>66</v>
      </c>
      <c r="AC975" s="300" t="s">
        <v>66</v>
      </c>
      <c r="AD975" s="300">
        <v>2</v>
      </c>
      <c r="AE975" s="300" t="b">
        <v>0</v>
      </c>
      <c r="AF975" s="300" t="s">
        <v>768</v>
      </c>
      <c r="AG975" s="300" t="s">
        <v>769</v>
      </c>
      <c r="AH975" s="300">
        <v>0</v>
      </c>
      <c r="AI975" s="300">
        <v>0</v>
      </c>
      <c r="AJ975" s="300" t="s">
        <v>770</v>
      </c>
      <c r="AK975" s="300">
        <v>-1</v>
      </c>
      <c r="AL975" s="300" t="s">
        <v>771</v>
      </c>
      <c r="AM975" s="300">
        <v>0</v>
      </c>
      <c r="AN975" s="300" t="b">
        <v>0</v>
      </c>
      <c r="AO975" s="300">
        <v>-1</v>
      </c>
      <c r="AP975" s="300" t="s">
        <v>771</v>
      </c>
      <c r="AQ975" s="300">
        <v>0</v>
      </c>
      <c r="AR975" s="300" t="b">
        <v>0</v>
      </c>
      <c r="AS975" s="300">
        <v>0</v>
      </c>
      <c r="AT975" s="300" t="b">
        <v>0</v>
      </c>
      <c r="AU975" s="300">
        <v>0</v>
      </c>
      <c r="AV975" s="300" t="b">
        <v>0</v>
      </c>
      <c r="AW975" s="300" t="s">
        <v>1583</v>
      </c>
      <c r="AX975" s="300"/>
      <c r="AY975" s="300" t="s">
        <v>1583</v>
      </c>
      <c r="AZ975" s="300">
        <v>0</v>
      </c>
      <c r="BA975" s="300" t="b">
        <v>0</v>
      </c>
      <c r="BB975" s="300" t="b">
        <v>1</v>
      </c>
      <c r="BC975"/>
      <c r="BD975"/>
      <c r="BE975"/>
      <c r="BF975"/>
      <c r="BG975"/>
      <c r="BH975"/>
      <c r="BI975"/>
      <c r="BJ975"/>
      <c r="BK975"/>
      <c r="BL975"/>
      <c r="BM975"/>
      <c r="BN975"/>
      <c r="BO975"/>
      <c r="BP975"/>
      <c r="BQ975"/>
    </row>
    <row r="976" spans="5:69" ht="16.5" hidden="1" x14ac:dyDescent="0.3">
      <c r="E976" s="300" t="s">
        <v>760</v>
      </c>
      <c r="F976" s="300" t="s">
        <v>651</v>
      </c>
      <c r="G976" s="300">
        <v>20180101</v>
      </c>
      <c r="H976" s="300">
        <v>2018</v>
      </c>
      <c r="I976" s="300">
        <v>52</v>
      </c>
      <c r="J976" s="300">
        <v>2018</v>
      </c>
      <c r="K976" s="300">
        <v>562</v>
      </c>
      <c r="L976" s="300" t="s">
        <v>761</v>
      </c>
      <c r="M976" s="300" t="s">
        <v>451</v>
      </c>
      <c r="N976" s="300" t="s">
        <v>660</v>
      </c>
      <c r="O976" s="300" t="s">
        <v>762</v>
      </c>
      <c r="P976" s="300">
        <v>804</v>
      </c>
      <c r="Q976" s="300" t="s">
        <v>932</v>
      </c>
      <c r="R976" s="300" t="s">
        <v>933</v>
      </c>
      <c r="S976" s="300">
        <v>0</v>
      </c>
      <c r="T976" s="300" t="s">
        <v>763</v>
      </c>
      <c r="U976" s="300" t="s">
        <v>764</v>
      </c>
      <c r="V976" s="300" t="s">
        <v>873</v>
      </c>
      <c r="W976" s="300" t="s">
        <v>766</v>
      </c>
      <c r="X976" s="300" t="b">
        <v>1</v>
      </c>
      <c r="Y976" s="300">
        <v>31</v>
      </c>
      <c r="Z976" s="300" t="s">
        <v>767</v>
      </c>
      <c r="AA976" s="300" t="s">
        <v>767</v>
      </c>
      <c r="AB976" s="300" t="s">
        <v>66</v>
      </c>
      <c r="AC976" s="300" t="s">
        <v>66</v>
      </c>
      <c r="AD976" s="300">
        <v>2</v>
      </c>
      <c r="AE976" s="300" t="b">
        <v>0</v>
      </c>
      <c r="AF976" s="300" t="s">
        <v>768</v>
      </c>
      <c r="AG976" s="300" t="s">
        <v>769</v>
      </c>
      <c r="AH976" s="300">
        <v>0</v>
      </c>
      <c r="AI976" s="300">
        <v>0</v>
      </c>
      <c r="AJ976" s="300" t="s">
        <v>770</v>
      </c>
      <c r="AK976" s="300">
        <v>-1</v>
      </c>
      <c r="AL976" s="300" t="s">
        <v>771</v>
      </c>
      <c r="AM976" s="300">
        <v>0</v>
      </c>
      <c r="AN976" s="300" t="b">
        <v>0</v>
      </c>
      <c r="AO976" s="300">
        <v>-1</v>
      </c>
      <c r="AP976" s="300" t="s">
        <v>771</v>
      </c>
      <c r="AQ976" s="300">
        <v>0</v>
      </c>
      <c r="AR976" s="300" t="b">
        <v>0</v>
      </c>
      <c r="AS976" s="300">
        <v>0</v>
      </c>
      <c r="AT976" s="300" t="b">
        <v>0</v>
      </c>
      <c r="AU976" s="300">
        <v>0</v>
      </c>
      <c r="AV976" s="300" t="b">
        <v>0</v>
      </c>
      <c r="AW976" s="300" t="s">
        <v>1584</v>
      </c>
      <c r="AX976" s="300"/>
      <c r="AY976" s="300" t="s">
        <v>1584</v>
      </c>
      <c r="AZ976" s="300">
        <v>0</v>
      </c>
      <c r="BA976" s="300" t="b">
        <v>0</v>
      </c>
      <c r="BB976" s="300" t="b">
        <v>1</v>
      </c>
      <c r="BC976"/>
      <c r="BD976"/>
      <c r="BE976"/>
      <c r="BF976"/>
      <c r="BG976"/>
      <c r="BH976"/>
      <c r="BI976"/>
      <c r="BJ976"/>
      <c r="BK976"/>
      <c r="BL976"/>
      <c r="BM976"/>
      <c r="BN976"/>
      <c r="BO976"/>
      <c r="BP976"/>
      <c r="BQ976"/>
    </row>
    <row r="977" spans="5:69" ht="16.5" hidden="1" x14ac:dyDescent="0.3">
      <c r="E977" s="300" t="s">
        <v>760</v>
      </c>
      <c r="F977" s="300" t="s">
        <v>651</v>
      </c>
      <c r="G977" s="300">
        <v>20180101</v>
      </c>
      <c r="H977" s="300">
        <v>2018</v>
      </c>
      <c r="I977" s="300">
        <v>52</v>
      </c>
      <c r="J977" s="300">
        <v>2018</v>
      </c>
      <c r="K977" s="300">
        <v>562</v>
      </c>
      <c r="L977" s="300" t="s">
        <v>761</v>
      </c>
      <c r="M977" s="300" t="s">
        <v>451</v>
      </c>
      <c r="N977" s="300" t="s">
        <v>660</v>
      </c>
      <c r="O977" s="300" t="s">
        <v>762</v>
      </c>
      <c r="P977" s="300">
        <v>854</v>
      </c>
      <c r="Q977" s="300" t="s">
        <v>811</v>
      </c>
      <c r="R977" s="300" t="s">
        <v>437</v>
      </c>
      <c r="S977" s="300">
        <v>0</v>
      </c>
      <c r="T977" s="300" t="s">
        <v>763</v>
      </c>
      <c r="U977" s="300" t="s">
        <v>764</v>
      </c>
      <c r="V977" s="300" t="s">
        <v>873</v>
      </c>
      <c r="W977" s="300" t="s">
        <v>766</v>
      </c>
      <c r="X977" s="300" t="b">
        <v>1</v>
      </c>
      <c r="Y977" s="300">
        <v>31</v>
      </c>
      <c r="Z977" s="300" t="s">
        <v>767</v>
      </c>
      <c r="AA977" s="300" t="s">
        <v>767</v>
      </c>
      <c r="AB977" s="300" t="s">
        <v>66</v>
      </c>
      <c r="AC977" s="300" t="s">
        <v>66</v>
      </c>
      <c r="AD977" s="300">
        <v>2</v>
      </c>
      <c r="AE977" s="300" t="b">
        <v>0</v>
      </c>
      <c r="AF977" s="300" t="s">
        <v>768</v>
      </c>
      <c r="AG977" s="300" t="s">
        <v>769</v>
      </c>
      <c r="AH977" s="300">
        <v>0</v>
      </c>
      <c r="AI977" s="300">
        <v>0</v>
      </c>
      <c r="AJ977" s="300" t="s">
        <v>770</v>
      </c>
      <c r="AK977" s="300">
        <v>-1</v>
      </c>
      <c r="AL977" s="300" t="s">
        <v>771</v>
      </c>
      <c r="AM977" s="300">
        <v>0</v>
      </c>
      <c r="AN977" s="300" t="b">
        <v>0</v>
      </c>
      <c r="AO977" s="300">
        <v>-1</v>
      </c>
      <c r="AP977" s="300" t="s">
        <v>771</v>
      </c>
      <c r="AQ977" s="300">
        <v>0</v>
      </c>
      <c r="AR977" s="300" t="b">
        <v>0</v>
      </c>
      <c r="AS977" s="300">
        <v>0</v>
      </c>
      <c r="AT977" s="300" t="b">
        <v>0</v>
      </c>
      <c r="AU977" s="300">
        <v>0</v>
      </c>
      <c r="AV977" s="300" t="b">
        <v>0</v>
      </c>
      <c r="AW977" s="300" t="s">
        <v>1585</v>
      </c>
      <c r="AX977" s="300"/>
      <c r="AY977" s="300" t="s">
        <v>1585</v>
      </c>
      <c r="AZ977" s="300">
        <v>0</v>
      </c>
      <c r="BA977" s="300" t="b">
        <v>0</v>
      </c>
      <c r="BB977" s="300" t="b">
        <v>1</v>
      </c>
      <c r="BC977"/>
      <c r="BD977"/>
      <c r="BE977"/>
      <c r="BF977"/>
      <c r="BG977"/>
      <c r="BH977"/>
      <c r="BI977"/>
      <c r="BJ977"/>
      <c r="BK977"/>
      <c r="BL977"/>
      <c r="BM977"/>
      <c r="BN977"/>
      <c r="BO977"/>
      <c r="BP977"/>
      <c r="BQ977"/>
    </row>
    <row r="978" spans="5:69" ht="16.5" hidden="1" x14ac:dyDescent="0.3">
      <c r="E978" s="300" t="s">
        <v>760</v>
      </c>
      <c r="F978" s="300" t="s">
        <v>651</v>
      </c>
      <c r="G978" s="300">
        <v>20180101</v>
      </c>
      <c r="H978" s="300">
        <v>2018</v>
      </c>
      <c r="I978" s="300">
        <v>52</v>
      </c>
      <c r="J978" s="300">
        <v>2018</v>
      </c>
      <c r="K978" s="300">
        <v>180</v>
      </c>
      <c r="L978" s="300" t="s">
        <v>872</v>
      </c>
      <c r="M978" s="300" t="s">
        <v>486</v>
      </c>
      <c r="N978" s="300" t="s">
        <v>660</v>
      </c>
      <c r="O978" s="300" t="s">
        <v>762</v>
      </c>
      <c r="P978" s="300">
        <v>0</v>
      </c>
      <c r="Q978" s="300" t="s">
        <v>763</v>
      </c>
      <c r="R978" s="300" t="s">
        <v>764</v>
      </c>
      <c r="S978" s="300">
        <v>0</v>
      </c>
      <c r="T978" s="300" t="s">
        <v>763</v>
      </c>
      <c r="U978" s="300" t="s">
        <v>764</v>
      </c>
      <c r="V978" s="300" t="s">
        <v>1123</v>
      </c>
      <c r="W978" s="300" t="s">
        <v>766</v>
      </c>
      <c r="X978" s="300" t="b">
        <v>1</v>
      </c>
      <c r="Y978" s="300">
        <v>3101</v>
      </c>
      <c r="Z978" s="300" t="s">
        <v>813</v>
      </c>
      <c r="AA978" s="300" t="s">
        <v>525</v>
      </c>
      <c r="AB978" s="300" t="s">
        <v>66</v>
      </c>
      <c r="AC978" s="300" t="s">
        <v>66</v>
      </c>
      <c r="AD978" s="300">
        <v>4</v>
      </c>
      <c r="AE978" s="300" t="b">
        <v>0</v>
      </c>
      <c r="AF978" s="300" t="s">
        <v>768</v>
      </c>
      <c r="AG978" s="300" t="s">
        <v>769</v>
      </c>
      <c r="AH978" s="300">
        <v>0</v>
      </c>
      <c r="AI978" s="300">
        <v>0</v>
      </c>
      <c r="AJ978" s="300" t="s">
        <v>770</v>
      </c>
      <c r="AK978" s="300">
        <v>8</v>
      </c>
      <c r="AL978" s="300" t="s">
        <v>814</v>
      </c>
      <c r="AM978" s="300">
        <v>33270</v>
      </c>
      <c r="AN978" s="300" t="b">
        <v>0</v>
      </c>
      <c r="AO978" s="300">
        <v>8</v>
      </c>
      <c r="AP978" s="300" t="s">
        <v>814</v>
      </c>
      <c r="AQ978" s="300">
        <v>33270</v>
      </c>
      <c r="AR978" s="300" t="b">
        <v>0</v>
      </c>
      <c r="AS978" s="300">
        <v>33270</v>
      </c>
      <c r="AT978" s="300" t="b">
        <v>0</v>
      </c>
      <c r="AU978" s="300">
        <v>0</v>
      </c>
      <c r="AV978" s="300" t="b">
        <v>0</v>
      </c>
      <c r="AW978" s="300" t="s">
        <v>1586</v>
      </c>
      <c r="AX978" s="300">
        <v>0</v>
      </c>
      <c r="AY978" s="300" t="s">
        <v>1586</v>
      </c>
      <c r="AZ978" s="300">
        <v>0</v>
      </c>
      <c r="BA978" s="300" t="b">
        <v>0</v>
      </c>
      <c r="BB978" s="300" t="b">
        <v>1</v>
      </c>
      <c r="BC978"/>
      <c r="BD978"/>
      <c r="BE978"/>
      <c r="BF978"/>
      <c r="BG978"/>
      <c r="BH978"/>
      <c r="BI978"/>
      <c r="BJ978"/>
      <c r="BK978"/>
      <c r="BL978"/>
      <c r="BM978"/>
      <c r="BN978"/>
      <c r="BO978"/>
      <c r="BP978"/>
      <c r="BQ978"/>
    </row>
    <row r="979" spans="5:69" ht="16.5" hidden="1" x14ac:dyDescent="0.3">
      <c r="E979" s="300" t="s">
        <v>760</v>
      </c>
      <c r="F979" s="300" t="s">
        <v>651</v>
      </c>
      <c r="G979" s="300">
        <v>20180101</v>
      </c>
      <c r="H979" s="300">
        <v>2018</v>
      </c>
      <c r="I979" s="300">
        <v>52</v>
      </c>
      <c r="J979" s="300">
        <v>2018</v>
      </c>
      <c r="K979" s="300">
        <v>180</v>
      </c>
      <c r="L979" s="300" t="s">
        <v>872</v>
      </c>
      <c r="M979" s="300" t="s">
        <v>486</v>
      </c>
      <c r="N979" s="300" t="s">
        <v>660</v>
      </c>
      <c r="O979" s="300" t="s">
        <v>762</v>
      </c>
      <c r="P979" s="300">
        <v>699</v>
      </c>
      <c r="Q979" s="300" t="s">
        <v>798</v>
      </c>
      <c r="R979" s="300" t="s">
        <v>799</v>
      </c>
      <c r="S979" s="300">
        <v>0</v>
      </c>
      <c r="T979" s="300" t="s">
        <v>763</v>
      </c>
      <c r="U979" s="300" t="s">
        <v>764</v>
      </c>
      <c r="V979" s="300" t="s">
        <v>1123</v>
      </c>
      <c r="W979" s="300" t="s">
        <v>766</v>
      </c>
      <c r="X979" s="300" t="b">
        <v>1</v>
      </c>
      <c r="Y979" s="300">
        <v>3101</v>
      </c>
      <c r="Z979" s="300" t="s">
        <v>813</v>
      </c>
      <c r="AA979" s="300" t="s">
        <v>525</v>
      </c>
      <c r="AB979" s="300" t="s">
        <v>66</v>
      </c>
      <c r="AC979" s="300" t="s">
        <v>66</v>
      </c>
      <c r="AD979" s="300">
        <v>4</v>
      </c>
      <c r="AE979" s="300" t="b">
        <v>0</v>
      </c>
      <c r="AF979" s="300" t="s">
        <v>768</v>
      </c>
      <c r="AG979" s="300" t="s">
        <v>769</v>
      </c>
      <c r="AH979" s="300">
        <v>0</v>
      </c>
      <c r="AI979" s="300">
        <v>0</v>
      </c>
      <c r="AJ979" s="300" t="s">
        <v>770</v>
      </c>
      <c r="AK979" s="300">
        <v>8</v>
      </c>
      <c r="AL979" s="300" t="s">
        <v>814</v>
      </c>
      <c r="AM979" s="300">
        <v>250</v>
      </c>
      <c r="AN979" s="300" t="b">
        <v>0</v>
      </c>
      <c r="AO979" s="300">
        <v>8</v>
      </c>
      <c r="AP979" s="300" t="s">
        <v>814</v>
      </c>
      <c r="AQ979" s="300">
        <v>250</v>
      </c>
      <c r="AR979" s="300" t="b">
        <v>0</v>
      </c>
      <c r="AS979" s="300">
        <v>250</v>
      </c>
      <c r="AT979" s="300" t="b">
        <v>0</v>
      </c>
      <c r="AU979" s="300">
        <v>0</v>
      </c>
      <c r="AV979" s="300" t="b">
        <v>0</v>
      </c>
      <c r="AW979" s="300" t="s">
        <v>1587</v>
      </c>
      <c r="AX979" s="300">
        <v>0</v>
      </c>
      <c r="AY979" s="300" t="s">
        <v>1587</v>
      </c>
      <c r="AZ979" s="300">
        <v>0</v>
      </c>
      <c r="BA979" s="300" t="b">
        <v>0</v>
      </c>
      <c r="BB979" s="300" t="b">
        <v>1</v>
      </c>
      <c r="BC979"/>
      <c r="BD979"/>
      <c r="BE979"/>
      <c r="BF979"/>
      <c r="BG979"/>
      <c r="BH979"/>
      <c r="BI979"/>
      <c r="BJ979"/>
      <c r="BK979"/>
      <c r="BL979"/>
      <c r="BM979"/>
      <c r="BN979"/>
      <c r="BO979"/>
      <c r="BP979"/>
      <c r="BQ979"/>
    </row>
    <row r="980" spans="5:69" ht="16.5" hidden="1" x14ac:dyDescent="0.3">
      <c r="E980" s="300" t="s">
        <v>760</v>
      </c>
      <c r="F980" s="300" t="s">
        <v>651</v>
      </c>
      <c r="G980" s="300">
        <v>20180101</v>
      </c>
      <c r="H980" s="300">
        <v>2018</v>
      </c>
      <c r="I980" s="300">
        <v>52</v>
      </c>
      <c r="J980" s="300">
        <v>2018</v>
      </c>
      <c r="K980" s="300">
        <v>180</v>
      </c>
      <c r="L980" s="300" t="s">
        <v>872</v>
      </c>
      <c r="M980" s="300" t="s">
        <v>486</v>
      </c>
      <c r="N980" s="300" t="s">
        <v>660</v>
      </c>
      <c r="O980" s="300" t="s">
        <v>762</v>
      </c>
      <c r="P980" s="300">
        <v>710</v>
      </c>
      <c r="Q980" s="300" t="s">
        <v>917</v>
      </c>
      <c r="R980" s="300" t="s">
        <v>425</v>
      </c>
      <c r="S980" s="300">
        <v>0</v>
      </c>
      <c r="T980" s="300" t="s">
        <v>763</v>
      </c>
      <c r="U980" s="300" t="s">
        <v>764</v>
      </c>
      <c r="V980" s="300" t="s">
        <v>1123</v>
      </c>
      <c r="W980" s="300" t="s">
        <v>766</v>
      </c>
      <c r="X980" s="300" t="b">
        <v>1</v>
      </c>
      <c r="Y980" s="300">
        <v>3101</v>
      </c>
      <c r="Z980" s="300" t="s">
        <v>813</v>
      </c>
      <c r="AA980" s="300" t="s">
        <v>525</v>
      </c>
      <c r="AB980" s="300" t="s">
        <v>66</v>
      </c>
      <c r="AC980" s="300" t="s">
        <v>66</v>
      </c>
      <c r="AD980" s="300">
        <v>4</v>
      </c>
      <c r="AE980" s="300" t="b">
        <v>0</v>
      </c>
      <c r="AF980" s="300" t="s">
        <v>768</v>
      </c>
      <c r="AG980" s="300" t="s">
        <v>769</v>
      </c>
      <c r="AH980" s="300">
        <v>0</v>
      </c>
      <c r="AI980" s="300">
        <v>0</v>
      </c>
      <c r="AJ980" s="300" t="s">
        <v>770</v>
      </c>
      <c r="AK980" s="300">
        <v>8</v>
      </c>
      <c r="AL980" s="300" t="s">
        <v>814</v>
      </c>
      <c r="AM980" s="300">
        <v>33000</v>
      </c>
      <c r="AN980" s="300" t="b">
        <v>0</v>
      </c>
      <c r="AO980" s="300">
        <v>8</v>
      </c>
      <c r="AP980" s="300" t="s">
        <v>814</v>
      </c>
      <c r="AQ980" s="300">
        <v>33000</v>
      </c>
      <c r="AR980" s="300" t="b">
        <v>0</v>
      </c>
      <c r="AS980" s="300">
        <v>33000</v>
      </c>
      <c r="AT980" s="300" t="b">
        <v>0</v>
      </c>
      <c r="AU980" s="300">
        <v>0</v>
      </c>
      <c r="AV980" s="300" t="b">
        <v>0</v>
      </c>
      <c r="AW980" s="300" t="s">
        <v>1588</v>
      </c>
      <c r="AX980" s="300">
        <v>0</v>
      </c>
      <c r="AY980" s="300" t="s">
        <v>1588</v>
      </c>
      <c r="AZ980" s="300">
        <v>0</v>
      </c>
      <c r="BA980" s="300" t="b">
        <v>0</v>
      </c>
      <c r="BB980" s="300" t="b">
        <v>1</v>
      </c>
      <c r="BC980"/>
      <c r="BD980"/>
      <c r="BE980"/>
      <c r="BF980"/>
      <c r="BG980"/>
      <c r="BH980"/>
      <c r="BI980"/>
      <c r="BJ980"/>
      <c r="BK980"/>
      <c r="BL980"/>
      <c r="BM980"/>
      <c r="BN980"/>
      <c r="BO980"/>
      <c r="BP980"/>
      <c r="BQ980"/>
    </row>
    <row r="981" spans="5:69" ht="16.5" hidden="1" x14ac:dyDescent="0.3">
      <c r="E981" s="300" t="s">
        <v>760</v>
      </c>
      <c r="F981" s="300" t="s">
        <v>651</v>
      </c>
      <c r="G981" s="300">
        <v>20180101</v>
      </c>
      <c r="H981" s="300">
        <v>2018</v>
      </c>
      <c r="I981" s="300">
        <v>52</v>
      </c>
      <c r="J981" s="300">
        <v>2018</v>
      </c>
      <c r="K981" s="300">
        <v>180</v>
      </c>
      <c r="L981" s="300" t="s">
        <v>872</v>
      </c>
      <c r="M981" s="300" t="s">
        <v>486</v>
      </c>
      <c r="N981" s="300" t="s">
        <v>660</v>
      </c>
      <c r="O981" s="300" t="s">
        <v>762</v>
      </c>
      <c r="P981" s="300">
        <v>800</v>
      </c>
      <c r="Q981" s="300" t="s">
        <v>930</v>
      </c>
      <c r="R981" s="300" t="s">
        <v>452</v>
      </c>
      <c r="S981" s="300">
        <v>0</v>
      </c>
      <c r="T981" s="300" t="s">
        <v>763</v>
      </c>
      <c r="U981" s="300" t="s">
        <v>764</v>
      </c>
      <c r="V981" s="300" t="s">
        <v>1123</v>
      </c>
      <c r="W981" s="300" t="s">
        <v>766</v>
      </c>
      <c r="X981" s="300" t="b">
        <v>1</v>
      </c>
      <c r="Y981" s="300">
        <v>3101</v>
      </c>
      <c r="Z981" s="300" t="s">
        <v>813</v>
      </c>
      <c r="AA981" s="300" t="s">
        <v>525</v>
      </c>
      <c r="AB981" s="300" t="s">
        <v>66</v>
      </c>
      <c r="AC981" s="300" t="s">
        <v>66</v>
      </c>
      <c r="AD981" s="300">
        <v>4</v>
      </c>
      <c r="AE981" s="300" t="b">
        <v>0</v>
      </c>
      <c r="AF981" s="300" t="s">
        <v>768</v>
      </c>
      <c r="AG981" s="300" t="s">
        <v>769</v>
      </c>
      <c r="AH981" s="300">
        <v>0</v>
      </c>
      <c r="AI981" s="300">
        <v>0</v>
      </c>
      <c r="AJ981" s="300" t="s">
        <v>770</v>
      </c>
      <c r="AK981" s="300">
        <v>8</v>
      </c>
      <c r="AL981" s="300" t="s">
        <v>814</v>
      </c>
      <c r="AM981" s="300">
        <v>20</v>
      </c>
      <c r="AN981" s="300" t="b">
        <v>0</v>
      </c>
      <c r="AO981" s="300">
        <v>8</v>
      </c>
      <c r="AP981" s="300" t="s">
        <v>814</v>
      </c>
      <c r="AQ981" s="300">
        <v>20</v>
      </c>
      <c r="AR981" s="300" t="b">
        <v>0</v>
      </c>
      <c r="AS981" s="300">
        <v>20</v>
      </c>
      <c r="AT981" s="300" t="b">
        <v>0</v>
      </c>
      <c r="AU981" s="300">
        <v>0</v>
      </c>
      <c r="AV981" s="300" t="b">
        <v>0</v>
      </c>
      <c r="AW981" s="300" t="s">
        <v>1589</v>
      </c>
      <c r="AX981" s="300">
        <v>0</v>
      </c>
      <c r="AY981" s="300" t="s">
        <v>1589</v>
      </c>
      <c r="AZ981" s="300">
        <v>0</v>
      </c>
      <c r="BA981" s="300" t="b">
        <v>0</v>
      </c>
      <c r="BB981" s="300" t="b">
        <v>1</v>
      </c>
      <c r="BC981"/>
      <c r="BD981"/>
      <c r="BE981"/>
      <c r="BF981"/>
      <c r="BG981"/>
      <c r="BH981"/>
      <c r="BI981"/>
      <c r="BJ981"/>
      <c r="BK981"/>
      <c r="BL981"/>
      <c r="BM981"/>
      <c r="BN981"/>
      <c r="BO981"/>
      <c r="BP981"/>
      <c r="BQ981"/>
    </row>
    <row r="982" spans="5:69" ht="16.5" hidden="1" x14ac:dyDescent="0.3">
      <c r="E982" s="300" t="s">
        <v>760</v>
      </c>
      <c r="F982" s="300" t="s">
        <v>651</v>
      </c>
      <c r="G982" s="300">
        <v>20180101</v>
      </c>
      <c r="H982" s="300">
        <v>2018</v>
      </c>
      <c r="I982" s="300">
        <v>52</v>
      </c>
      <c r="J982" s="300">
        <v>2018</v>
      </c>
      <c r="K982" s="300">
        <v>562</v>
      </c>
      <c r="L982" s="300" t="s">
        <v>761</v>
      </c>
      <c r="M982" s="300" t="s">
        <v>451</v>
      </c>
      <c r="N982" s="300" t="s">
        <v>660</v>
      </c>
      <c r="O982" s="300" t="s">
        <v>762</v>
      </c>
      <c r="P982" s="300">
        <v>0</v>
      </c>
      <c r="Q982" s="300" t="s">
        <v>763</v>
      </c>
      <c r="R982" s="300" t="s">
        <v>764</v>
      </c>
      <c r="S982" s="300">
        <v>0</v>
      </c>
      <c r="T982" s="300" t="s">
        <v>763</v>
      </c>
      <c r="U982" s="300" t="s">
        <v>764</v>
      </c>
      <c r="V982" s="300" t="s">
        <v>873</v>
      </c>
      <c r="W982" s="300" t="s">
        <v>766</v>
      </c>
      <c r="X982" s="300" t="b">
        <v>1</v>
      </c>
      <c r="Y982" s="300">
        <v>3101</v>
      </c>
      <c r="Z982" s="300" t="s">
        <v>813</v>
      </c>
      <c r="AA982" s="300" t="s">
        <v>525</v>
      </c>
      <c r="AB982" s="300" t="s">
        <v>66</v>
      </c>
      <c r="AC982" s="300" t="s">
        <v>66</v>
      </c>
      <c r="AD982" s="300">
        <v>4</v>
      </c>
      <c r="AE982" s="300" t="b">
        <v>0</v>
      </c>
      <c r="AF982" s="300" t="s">
        <v>768</v>
      </c>
      <c r="AG982" s="300" t="s">
        <v>769</v>
      </c>
      <c r="AH982" s="300">
        <v>0</v>
      </c>
      <c r="AI982" s="300">
        <v>0</v>
      </c>
      <c r="AJ982" s="300" t="s">
        <v>770</v>
      </c>
      <c r="AK982" s="300">
        <v>8</v>
      </c>
      <c r="AL982" s="300" t="s">
        <v>814</v>
      </c>
      <c r="AM982" s="300">
        <v>1306</v>
      </c>
      <c r="AN982" s="300" t="b">
        <v>0</v>
      </c>
      <c r="AO982" s="300">
        <v>8</v>
      </c>
      <c r="AP982" s="300" t="s">
        <v>814</v>
      </c>
      <c r="AQ982" s="300">
        <v>1306</v>
      </c>
      <c r="AR982" s="300" t="b">
        <v>0</v>
      </c>
      <c r="AS982" s="300">
        <v>1306</v>
      </c>
      <c r="AT982" s="300" t="b">
        <v>0</v>
      </c>
      <c r="AU982" s="300">
        <v>0</v>
      </c>
      <c r="AV982" s="300" t="b">
        <v>0</v>
      </c>
      <c r="AW982" s="300" t="s">
        <v>1590</v>
      </c>
      <c r="AX982" s="300"/>
      <c r="AY982" s="300" t="s">
        <v>1590</v>
      </c>
      <c r="AZ982" s="300">
        <v>0</v>
      </c>
      <c r="BA982" s="300" t="b">
        <v>0</v>
      </c>
      <c r="BB982" s="300" t="b">
        <v>1</v>
      </c>
      <c r="BC982"/>
      <c r="BD982"/>
      <c r="BE982"/>
      <c r="BF982"/>
      <c r="BG982"/>
      <c r="BH982"/>
      <c r="BI982"/>
      <c r="BJ982"/>
      <c r="BK982"/>
      <c r="BL982"/>
      <c r="BM982"/>
      <c r="BN982"/>
      <c r="BO982"/>
      <c r="BP982"/>
      <c r="BQ982"/>
    </row>
    <row r="983" spans="5:69" ht="16.5" hidden="1" x14ac:dyDescent="0.3">
      <c r="E983" s="300" t="s">
        <v>760</v>
      </c>
      <c r="F983" s="300" t="s">
        <v>651</v>
      </c>
      <c r="G983" s="300">
        <v>20180101</v>
      </c>
      <c r="H983" s="300">
        <v>2018</v>
      </c>
      <c r="I983" s="300">
        <v>52</v>
      </c>
      <c r="J983" s="300">
        <v>2018</v>
      </c>
      <c r="K983" s="300">
        <v>562</v>
      </c>
      <c r="L983" s="300" t="s">
        <v>761</v>
      </c>
      <c r="M983" s="300" t="s">
        <v>451</v>
      </c>
      <c r="N983" s="300" t="s">
        <v>660</v>
      </c>
      <c r="O983" s="300" t="s">
        <v>762</v>
      </c>
      <c r="P983" s="300">
        <v>251</v>
      </c>
      <c r="Q983" s="300" t="s">
        <v>778</v>
      </c>
      <c r="R983" s="300" t="s">
        <v>779</v>
      </c>
      <c r="S983" s="300">
        <v>0</v>
      </c>
      <c r="T983" s="300" t="s">
        <v>763</v>
      </c>
      <c r="U983" s="300" t="s">
        <v>764</v>
      </c>
      <c r="V983" s="300" t="s">
        <v>873</v>
      </c>
      <c r="W983" s="300" t="s">
        <v>766</v>
      </c>
      <c r="X983" s="300" t="b">
        <v>1</v>
      </c>
      <c r="Y983" s="300">
        <v>3101</v>
      </c>
      <c r="Z983" s="300" t="s">
        <v>813</v>
      </c>
      <c r="AA983" s="300" t="s">
        <v>525</v>
      </c>
      <c r="AB983" s="300" t="s">
        <v>66</v>
      </c>
      <c r="AC983" s="300" t="s">
        <v>66</v>
      </c>
      <c r="AD983" s="300">
        <v>4</v>
      </c>
      <c r="AE983" s="300" t="b">
        <v>0</v>
      </c>
      <c r="AF983" s="300" t="s">
        <v>768</v>
      </c>
      <c r="AG983" s="300" t="s">
        <v>769</v>
      </c>
      <c r="AH983" s="300">
        <v>0</v>
      </c>
      <c r="AI983" s="300">
        <v>0</v>
      </c>
      <c r="AJ983" s="300" t="s">
        <v>770</v>
      </c>
      <c r="AK983" s="300">
        <v>8</v>
      </c>
      <c r="AL983" s="300" t="s">
        <v>814</v>
      </c>
      <c r="AM983" s="300">
        <v>66</v>
      </c>
      <c r="AN983" s="300" t="b">
        <v>0</v>
      </c>
      <c r="AO983" s="300">
        <v>8</v>
      </c>
      <c r="AP983" s="300" t="s">
        <v>814</v>
      </c>
      <c r="AQ983" s="300">
        <v>66</v>
      </c>
      <c r="AR983" s="300" t="b">
        <v>0</v>
      </c>
      <c r="AS983" s="300">
        <v>66</v>
      </c>
      <c r="AT983" s="300" t="b">
        <v>0</v>
      </c>
      <c r="AU983" s="300">
        <v>0</v>
      </c>
      <c r="AV983" s="300" t="b">
        <v>0</v>
      </c>
      <c r="AW983" s="300" t="s">
        <v>1591</v>
      </c>
      <c r="AX983" s="300"/>
      <c r="AY983" s="300" t="s">
        <v>1591</v>
      </c>
      <c r="AZ983" s="300">
        <v>0</v>
      </c>
      <c r="BA983" s="300" t="b">
        <v>0</v>
      </c>
      <c r="BB983" s="300" t="b">
        <v>1</v>
      </c>
      <c r="BC983"/>
      <c r="BD983"/>
      <c r="BE983"/>
      <c r="BF983"/>
      <c r="BG983"/>
      <c r="BH983"/>
      <c r="BI983"/>
      <c r="BJ983"/>
      <c r="BK983"/>
      <c r="BL983"/>
      <c r="BM983"/>
      <c r="BN983"/>
      <c r="BO983"/>
      <c r="BP983"/>
      <c r="BQ983"/>
    </row>
    <row r="984" spans="5:69" ht="16.5" hidden="1" x14ac:dyDescent="0.3">
      <c r="E984" s="300" t="s">
        <v>760</v>
      </c>
      <c r="F984" s="300" t="s">
        <v>651</v>
      </c>
      <c r="G984" s="300">
        <v>20180101</v>
      </c>
      <c r="H984" s="300">
        <v>2018</v>
      </c>
      <c r="I984" s="300">
        <v>52</v>
      </c>
      <c r="J984" s="300">
        <v>2018</v>
      </c>
      <c r="K984" s="300">
        <v>562</v>
      </c>
      <c r="L984" s="300" t="s">
        <v>761</v>
      </c>
      <c r="M984" s="300" t="s">
        <v>451</v>
      </c>
      <c r="N984" s="300" t="s">
        <v>660</v>
      </c>
      <c r="O984" s="300" t="s">
        <v>762</v>
      </c>
      <c r="P984" s="300">
        <v>566</v>
      </c>
      <c r="Q984" s="300" t="s">
        <v>791</v>
      </c>
      <c r="R984" s="300" t="s">
        <v>434</v>
      </c>
      <c r="S984" s="300">
        <v>0</v>
      </c>
      <c r="T984" s="300" t="s">
        <v>763</v>
      </c>
      <c r="U984" s="300" t="s">
        <v>764</v>
      </c>
      <c r="V984" s="300" t="s">
        <v>873</v>
      </c>
      <c r="W984" s="300" t="s">
        <v>766</v>
      </c>
      <c r="X984" s="300" t="b">
        <v>1</v>
      </c>
      <c r="Y984" s="300">
        <v>3101</v>
      </c>
      <c r="Z984" s="300" t="s">
        <v>813</v>
      </c>
      <c r="AA984" s="300" t="s">
        <v>525</v>
      </c>
      <c r="AB984" s="300" t="s">
        <v>66</v>
      </c>
      <c r="AC984" s="300" t="s">
        <v>66</v>
      </c>
      <c r="AD984" s="300">
        <v>4</v>
      </c>
      <c r="AE984" s="300" t="b">
        <v>0</v>
      </c>
      <c r="AF984" s="300" t="s">
        <v>768</v>
      </c>
      <c r="AG984" s="300" t="s">
        <v>769</v>
      </c>
      <c r="AH984" s="300">
        <v>0</v>
      </c>
      <c r="AI984" s="300">
        <v>0</v>
      </c>
      <c r="AJ984" s="300" t="s">
        <v>770</v>
      </c>
      <c r="AK984" s="300">
        <v>8</v>
      </c>
      <c r="AL984" s="300" t="s">
        <v>814</v>
      </c>
      <c r="AM984" s="300">
        <v>1200</v>
      </c>
      <c r="AN984" s="300" t="b">
        <v>0</v>
      </c>
      <c r="AO984" s="300">
        <v>8</v>
      </c>
      <c r="AP984" s="300" t="s">
        <v>814</v>
      </c>
      <c r="AQ984" s="300">
        <v>1200</v>
      </c>
      <c r="AR984" s="300" t="b">
        <v>0</v>
      </c>
      <c r="AS984" s="300">
        <v>1200</v>
      </c>
      <c r="AT984" s="300" t="b">
        <v>0</v>
      </c>
      <c r="AU984" s="300">
        <v>0</v>
      </c>
      <c r="AV984" s="300" t="b">
        <v>0</v>
      </c>
      <c r="AW984" s="300" t="s">
        <v>1592</v>
      </c>
      <c r="AX984" s="300"/>
      <c r="AY984" s="300" t="s">
        <v>1592</v>
      </c>
      <c r="AZ984" s="300">
        <v>0</v>
      </c>
      <c r="BA984" s="300" t="b">
        <v>0</v>
      </c>
      <c r="BB984" s="300" t="b">
        <v>1</v>
      </c>
      <c r="BC984"/>
      <c r="BD984"/>
      <c r="BE984"/>
      <c r="BF984"/>
      <c r="BG984"/>
      <c r="BH984"/>
      <c r="BI984"/>
      <c r="BJ984"/>
      <c r="BK984"/>
      <c r="BL984"/>
      <c r="BM984"/>
      <c r="BN984"/>
      <c r="BO984"/>
      <c r="BP984"/>
      <c r="BQ984"/>
    </row>
    <row r="985" spans="5:69" ht="16.5" hidden="1" x14ac:dyDescent="0.3">
      <c r="E985" s="300" t="s">
        <v>760</v>
      </c>
      <c r="F985" s="300" t="s">
        <v>651</v>
      </c>
      <c r="G985" s="300">
        <v>20180101</v>
      </c>
      <c r="H985" s="300">
        <v>2018</v>
      </c>
      <c r="I985" s="300">
        <v>52</v>
      </c>
      <c r="J985" s="300">
        <v>2018</v>
      </c>
      <c r="K985" s="300">
        <v>562</v>
      </c>
      <c r="L985" s="300" t="s">
        <v>761</v>
      </c>
      <c r="M985" s="300" t="s">
        <v>451</v>
      </c>
      <c r="N985" s="300" t="s">
        <v>660</v>
      </c>
      <c r="O985" s="300" t="s">
        <v>762</v>
      </c>
      <c r="P985" s="300">
        <v>792</v>
      </c>
      <c r="Q985" s="300" t="s">
        <v>927</v>
      </c>
      <c r="R985" s="300" t="s">
        <v>928</v>
      </c>
      <c r="S985" s="300">
        <v>0</v>
      </c>
      <c r="T985" s="300" t="s">
        <v>763</v>
      </c>
      <c r="U985" s="300" t="s">
        <v>764</v>
      </c>
      <c r="V985" s="300" t="s">
        <v>873</v>
      </c>
      <c r="W985" s="300" t="s">
        <v>766</v>
      </c>
      <c r="X985" s="300" t="b">
        <v>1</v>
      </c>
      <c r="Y985" s="300">
        <v>3101</v>
      </c>
      <c r="Z985" s="300" t="s">
        <v>813</v>
      </c>
      <c r="AA985" s="300" t="s">
        <v>525</v>
      </c>
      <c r="AB985" s="300" t="s">
        <v>66</v>
      </c>
      <c r="AC985" s="300" t="s">
        <v>66</v>
      </c>
      <c r="AD985" s="300">
        <v>4</v>
      </c>
      <c r="AE985" s="300" t="b">
        <v>0</v>
      </c>
      <c r="AF985" s="300" t="s">
        <v>768</v>
      </c>
      <c r="AG985" s="300" t="s">
        <v>769</v>
      </c>
      <c r="AH985" s="300">
        <v>0</v>
      </c>
      <c r="AI985" s="300">
        <v>0</v>
      </c>
      <c r="AJ985" s="300" t="s">
        <v>770</v>
      </c>
      <c r="AK985" s="300">
        <v>8</v>
      </c>
      <c r="AL985" s="300" t="s">
        <v>814</v>
      </c>
      <c r="AM985" s="300">
        <v>40</v>
      </c>
      <c r="AN985" s="300" t="b">
        <v>0</v>
      </c>
      <c r="AO985" s="300">
        <v>8</v>
      </c>
      <c r="AP985" s="300" t="s">
        <v>814</v>
      </c>
      <c r="AQ985" s="300">
        <v>40</v>
      </c>
      <c r="AR985" s="300" t="b">
        <v>0</v>
      </c>
      <c r="AS985" s="300">
        <v>40</v>
      </c>
      <c r="AT985" s="300" t="b">
        <v>0</v>
      </c>
      <c r="AU985" s="300">
        <v>0</v>
      </c>
      <c r="AV985" s="300" t="b">
        <v>0</v>
      </c>
      <c r="AW985" s="300" t="s">
        <v>1593</v>
      </c>
      <c r="AX985" s="300"/>
      <c r="AY985" s="300" t="s">
        <v>1593</v>
      </c>
      <c r="AZ985" s="300">
        <v>0</v>
      </c>
      <c r="BA985" s="300" t="b">
        <v>0</v>
      </c>
      <c r="BB985" s="300" t="b">
        <v>1</v>
      </c>
      <c r="BC985"/>
      <c r="BD985"/>
      <c r="BE985"/>
      <c r="BF985"/>
      <c r="BG985"/>
      <c r="BH985"/>
      <c r="BI985"/>
      <c r="BJ985"/>
      <c r="BK985"/>
      <c r="BL985"/>
      <c r="BM985"/>
      <c r="BN985"/>
      <c r="BO985"/>
      <c r="BP985"/>
      <c r="BQ985"/>
    </row>
    <row r="986" spans="5:69" ht="16.5" hidden="1" x14ac:dyDescent="0.3">
      <c r="E986" s="300" t="s">
        <v>760</v>
      </c>
      <c r="F986" s="300" t="s">
        <v>651</v>
      </c>
      <c r="G986" s="300">
        <v>20180101</v>
      </c>
      <c r="H986" s="300">
        <v>2018</v>
      </c>
      <c r="I986" s="300">
        <v>52</v>
      </c>
      <c r="J986" s="300">
        <v>2018</v>
      </c>
      <c r="K986" s="300">
        <v>180</v>
      </c>
      <c r="L986" s="300" t="s">
        <v>872</v>
      </c>
      <c r="M986" s="300" t="s">
        <v>486</v>
      </c>
      <c r="N986" s="300" t="s">
        <v>660</v>
      </c>
      <c r="O986" s="300" t="s">
        <v>762</v>
      </c>
      <c r="P986" s="300">
        <v>0</v>
      </c>
      <c r="Q986" s="300" t="s">
        <v>763</v>
      </c>
      <c r="R986" s="300" t="s">
        <v>764</v>
      </c>
      <c r="S986" s="300">
        <v>0</v>
      </c>
      <c r="T986" s="300" t="s">
        <v>763</v>
      </c>
      <c r="U986" s="300" t="s">
        <v>764</v>
      </c>
      <c r="V986" s="300" t="s">
        <v>1123</v>
      </c>
      <c r="W986" s="300" t="s">
        <v>766</v>
      </c>
      <c r="X986" s="300" t="b">
        <v>1</v>
      </c>
      <c r="Y986" s="300">
        <v>310100</v>
      </c>
      <c r="Z986" s="300" t="s">
        <v>818</v>
      </c>
      <c r="AA986" s="300" t="s">
        <v>525</v>
      </c>
      <c r="AB986" s="300" t="s">
        <v>66</v>
      </c>
      <c r="AC986" s="300" t="s">
        <v>66</v>
      </c>
      <c r="AD986" s="300">
        <v>6</v>
      </c>
      <c r="AE986" s="300" t="b">
        <v>1</v>
      </c>
      <c r="AF986" s="300" t="s">
        <v>768</v>
      </c>
      <c r="AG986" s="300" t="s">
        <v>769</v>
      </c>
      <c r="AH986" s="300">
        <v>0</v>
      </c>
      <c r="AI986" s="300">
        <v>0</v>
      </c>
      <c r="AJ986" s="300" t="s">
        <v>770</v>
      </c>
      <c r="AK986" s="300">
        <v>8</v>
      </c>
      <c r="AL986" s="300" t="s">
        <v>814</v>
      </c>
      <c r="AM986" s="300">
        <v>33270</v>
      </c>
      <c r="AN986" s="300" t="b">
        <v>0</v>
      </c>
      <c r="AO986" s="300">
        <v>8</v>
      </c>
      <c r="AP986" s="300" t="s">
        <v>814</v>
      </c>
      <c r="AQ986" s="300">
        <v>33270</v>
      </c>
      <c r="AR986" s="300" t="b">
        <v>0</v>
      </c>
      <c r="AS986" s="300">
        <v>33270</v>
      </c>
      <c r="AT986" s="300" t="b">
        <v>0</v>
      </c>
      <c r="AU986" s="300">
        <v>0</v>
      </c>
      <c r="AV986" s="300" t="b">
        <v>0</v>
      </c>
      <c r="AW986" s="300" t="s">
        <v>1586</v>
      </c>
      <c r="AX986" s="300">
        <v>0</v>
      </c>
      <c r="AY986" s="300" t="s">
        <v>1586</v>
      </c>
      <c r="AZ986" s="300">
        <v>0</v>
      </c>
      <c r="BA986" s="300" t="b">
        <v>0</v>
      </c>
      <c r="BB986" s="300" t="b">
        <v>1</v>
      </c>
      <c r="BC986"/>
      <c r="BD986"/>
      <c r="BE986"/>
      <c r="BF986"/>
      <c r="BG986"/>
      <c r="BH986"/>
      <c r="BI986"/>
      <c r="BJ986"/>
      <c r="BK986"/>
      <c r="BL986"/>
      <c r="BM986"/>
      <c r="BN986"/>
      <c r="BO986"/>
      <c r="BP986"/>
      <c r="BQ986"/>
    </row>
    <row r="987" spans="5:69" ht="16.5" hidden="1" x14ac:dyDescent="0.3">
      <c r="E987" s="300" t="s">
        <v>760</v>
      </c>
      <c r="F987" s="300" t="s">
        <v>651</v>
      </c>
      <c r="G987" s="300">
        <v>20180101</v>
      </c>
      <c r="H987" s="300">
        <v>2018</v>
      </c>
      <c r="I987" s="300">
        <v>52</v>
      </c>
      <c r="J987" s="300">
        <v>2018</v>
      </c>
      <c r="K987" s="300">
        <v>180</v>
      </c>
      <c r="L987" s="300" t="s">
        <v>872</v>
      </c>
      <c r="M987" s="300" t="s">
        <v>486</v>
      </c>
      <c r="N987" s="300" t="s">
        <v>660</v>
      </c>
      <c r="O987" s="300" t="s">
        <v>762</v>
      </c>
      <c r="P987" s="300">
        <v>699</v>
      </c>
      <c r="Q987" s="300" t="s">
        <v>798</v>
      </c>
      <c r="R987" s="300" t="s">
        <v>799</v>
      </c>
      <c r="S987" s="300">
        <v>0</v>
      </c>
      <c r="T987" s="300" t="s">
        <v>763</v>
      </c>
      <c r="U987" s="300" t="s">
        <v>764</v>
      </c>
      <c r="V987" s="300" t="s">
        <v>1123</v>
      </c>
      <c r="W987" s="300" t="s">
        <v>766</v>
      </c>
      <c r="X987" s="300" t="b">
        <v>1</v>
      </c>
      <c r="Y987" s="300">
        <v>310100</v>
      </c>
      <c r="Z987" s="300" t="s">
        <v>818</v>
      </c>
      <c r="AA987" s="300" t="s">
        <v>525</v>
      </c>
      <c r="AB987" s="300" t="s">
        <v>66</v>
      </c>
      <c r="AC987" s="300" t="s">
        <v>66</v>
      </c>
      <c r="AD987" s="300">
        <v>6</v>
      </c>
      <c r="AE987" s="300" t="b">
        <v>1</v>
      </c>
      <c r="AF987" s="300" t="s">
        <v>768</v>
      </c>
      <c r="AG987" s="300" t="s">
        <v>769</v>
      </c>
      <c r="AH987" s="300">
        <v>0</v>
      </c>
      <c r="AI987" s="300">
        <v>0</v>
      </c>
      <c r="AJ987" s="300" t="s">
        <v>770</v>
      </c>
      <c r="AK987" s="300">
        <v>8</v>
      </c>
      <c r="AL987" s="300" t="s">
        <v>814</v>
      </c>
      <c r="AM987" s="300">
        <v>250</v>
      </c>
      <c r="AN987" s="300" t="b">
        <v>0</v>
      </c>
      <c r="AO987" s="300">
        <v>8</v>
      </c>
      <c r="AP987" s="300" t="s">
        <v>814</v>
      </c>
      <c r="AQ987" s="300">
        <v>250</v>
      </c>
      <c r="AR987" s="300" t="b">
        <v>0</v>
      </c>
      <c r="AS987" s="300">
        <v>250</v>
      </c>
      <c r="AT987" s="300" t="b">
        <v>0</v>
      </c>
      <c r="AU987" s="300">
        <v>0</v>
      </c>
      <c r="AV987" s="300" t="b">
        <v>0</v>
      </c>
      <c r="AW987" s="300" t="s">
        <v>1587</v>
      </c>
      <c r="AX987" s="300">
        <v>0</v>
      </c>
      <c r="AY987" s="300" t="s">
        <v>1587</v>
      </c>
      <c r="AZ987" s="300">
        <v>0</v>
      </c>
      <c r="BA987" s="300" t="b">
        <v>0</v>
      </c>
      <c r="BB987" s="300" t="b">
        <v>1</v>
      </c>
      <c r="BC987"/>
      <c r="BD987"/>
      <c r="BE987"/>
      <c r="BF987"/>
      <c r="BG987"/>
      <c r="BH987"/>
      <c r="BI987"/>
      <c r="BJ987"/>
      <c r="BK987"/>
      <c r="BL987"/>
      <c r="BM987"/>
      <c r="BN987"/>
      <c r="BO987"/>
      <c r="BP987"/>
      <c r="BQ987"/>
    </row>
    <row r="988" spans="5:69" ht="16.5" hidden="1" x14ac:dyDescent="0.3">
      <c r="E988" s="300" t="s">
        <v>760</v>
      </c>
      <c r="F988" s="300" t="s">
        <v>651</v>
      </c>
      <c r="G988" s="300">
        <v>20180101</v>
      </c>
      <c r="H988" s="300">
        <v>2018</v>
      </c>
      <c r="I988" s="300">
        <v>52</v>
      </c>
      <c r="J988" s="300">
        <v>2018</v>
      </c>
      <c r="K988" s="300">
        <v>180</v>
      </c>
      <c r="L988" s="300" t="s">
        <v>872</v>
      </c>
      <c r="M988" s="300" t="s">
        <v>486</v>
      </c>
      <c r="N988" s="300" t="s">
        <v>660</v>
      </c>
      <c r="O988" s="300" t="s">
        <v>762</v>
      </c>
      <c r="P988" s="300">
        <v>710</v>
      </c>
      <c r="Q988" s="300" t="s">
        <v>917</v>
      </c>
      <c r="R988" s="300" t="s">
        <v>425</v>
      </c>
      <c r="S988" s="300">
        <v>0</v>
      </c>
      <c r="T988" s="300" t="s">
        <v>763</v>
      </c>
      <c r="U988" s="300" t="s">
        <v>764</v>
      </c>
      <c r="V988" s="300" t="s">
        <v>1123</v>
      </c>
      <c r="W988" s="300" t="s">
        <v>766</v>
      </c>
      <c r="X988" s="300" t="b">
        <v>1</v>
      </c>
      <c r="Y988" s="300">
        <v>310100</v>
      </c>
      <c r="Z988" s="300" t="s">
        <v>818</v>
      </c>
      <c r="AA988" s="300" t="s">
        <v>525</v>
      </c>
      <c r="AB988" s="300" t="s">
        <v>66</v>
      </c>
      <c r="AC988" s="300" t="s">
        <v>66</v>
      </c>
      <c r="AD988" s="300">
        <v>6</v>
      </c>
      <c r="AE988" s="300" t="b">
        <v>1</v>
      </c>
      <c r="AF988" s="300" t="s">
        <v>768</v>
      </c>
      <c r="AG988" s="300" t="s">
        <v>769</v>
      </c>
      <c r="AH988" s="300">
        <v>0</v>
      </c>
      <c r="AI988" s="300">
        <v>0</v>
      </c>
      <c r="AJ988" s="300" t="s">
        <v>770</v>
      </c>
      <c r="AK988" s="300">
        <v>8</v>
      </c>
      <c r="AL988" s="300" t="s">
        <v>814</v>
      </c>
      <c r="AM988" s="300">
        <v>33000</v>
      </c>
      <c r="AN988" s="300" t="b">
        <v>0</v>
      </c>
      <c r="AO988" s="300">
        <v>8</v>
      </c>
      <c r="AP988" s="300" t="s">
        <v>814</v>
      </c>
      <c r="AQ988" s="300">
        <v>33000</v>
      </c>
      <c r="AR988" s="300" t="b">
        <v>0</v>
      </c>
      <c r="AS988" s="300">
        <v>33000</v>
      </c>
      <c r="AT988" s="300" t="b">
        <v>0</v>
      </c>
      <c r="AU988" s="300">
        <v>0</v>
      </c>
      <c r="AV988" s="300" t="b">
        <v>0</v>
      </c>
      <c r="AW988" s="300" t="s">
        <v>1588</v>
      </c>
      <c r="AX988" s="300">
        <v>0</v>
      </c>
      <c r="AY988" s="300" t="s">
        <v>1588</v>
      </c>
      <c r="AZ988" s="300">
        <v>0</v>
      </c>
      <c r="BA988" s="300" t="b">
        <v>0</v>
      </c>
      <c r="BB988" s="300" t="b">
        <v>1</v>
      </c>
      <c r="BC988"/>
      <c r="BD988"/>
      <c r="BE988"/>
      <c r="BF988"/>
      <c r="BG988"/>
      <c r="BH988"/>
      <c r="BI988"/>
      <c r="BJ988"/>
      <c r="BK988"/>
      <c r="BL988"/>
      <c r="BM988"/>
      <c r="BN988"/>
      <c r="BO988"/>
      <c r="BP988"/>
      <c r="BQ988"/>
    </row>
    <row r="989" spans="5:69" ht="16.5" hidden="1" x14ac:dyDescent="0.3">
      <c r="E989" s="300" t="s">
        <v>760</v>
      </c>
      <c r="F989" s="300" t="s">
        <v>651</v>
      </c>
      <c r="G989" s="300">
        <v>20180101</v>
      </c>
      <c r="H989" s="300">
        <v>2018</v>
      </c>
      <c r="I989" s="300">
        <v>52</v>
      </c>
      <c r="J989" s="300">
        <v>2018</v>
      </c>
      <c r="K989" s="300">
        <v>180</v>
      </c>
      <c r="L989" s="300" t="s">
        <v>872</v>
      </c>
      <c r="M989" s="300" t="s">
        <v>486</v>
      </c>
      <c r="N989" s="300" t="s">
        <v>660</v>
      </c>
      <c r="O989" s="300" t="s">
        <v>762</v>
      </c>
      <c r="P989" s="300">
        <v>800</v>
      </c>
      <c r="Q989" s="300" t="s">
        <v>930</v>
      </c>
      <c r="R989" s="300" t="s">
        <v>452</v>
      </c>
      <c r="S989" s="300">
        <v>0</v>
      </c>
      <c r="T989" s="300" t="s">
        <v>763</v>
      </c>
      <c r="U989" s="300" t="s">
        <v>764</v>
      </c>
      <c r="V989" s="300" t="s">
        <v>1123</v>
      </c>
      <c r="W989" s="300" t="s">
        <v>766</v>
      </c>
      <c r="X989" s="300" t="b">
        <v>1</v>
      </c>
      <c r="Y989" s="300">
        <v>310100</v>
      </c>
      <c r="Z989" s="300" t="s">
        <v>818</v>
      </c>
      <c r="AA989" s="300" t="s">
        <v>525</v>
      </c>
      <c r="AB989" s="300" t="s">
        <v>66</v>
      </c>
      <c r="AC989" s="300" t="s">
        <v>66</v>
      </c>
      <c r="AD989" s="300">
        <v>6</v>
      </c>
      <c r="AE989" s="300" t="b">
        <v>1</v>
      </c>
      <c r="AF989" s="300" t="s">
        <v>768</v>
      </c>
      <c r="AG989" s="300" t="s">
        <v>769</v>
      </c>
      <c r="AH989" s="300">
        <v>0</v>
      </c>
      <c r="AI989" s="300">
        <v>0</v>
      </c>
      <c r="AJ989" s="300" t="s">
        <v>770</v>
      </c>
      <c r="AK989" s="300">
        <v>8</v>
      </c>
      <c r="AL989" s="300" t="s">
        <v>814</v>
      </c>
      <c r="AM989" s="300">
        <v>20</v>
      </c>
      <c r="AN989" s="300" t="b">
        <v>0</v>
      </c>
      <c r="AO989" s="300">
        <v>8</v>
      </c>
      <c r="AP989" s="300" t="s">
        <v>814</v>
      </c>
      <c r="AQ989" s="300">
        <v>20</v>
      </c>
      <c r="AR989" s="300" t="b">
        <v>0</v>
      </c>
      <c r="AS989" s="300">
        <v>20</v>
      </c>
      <c r="AT989" s="300" t="b">
        <v>0</v>
      </c>
      <c r="AU989" s="300">
        <v>0</v>
      </c>
      <c r="AV989" s="300" t="b">
        <v>0</v>
      </c>
      <c r="AW989" s="300" t="s">
        <v>1589</v>
      </c>
      <c r="AX989" s="300">
        <v>0</v>
      </c>
      <c r="AY989" s="300" t="s">
        <v>1589</v>
      </c>
      <c r="AZ989" s="300">
        <v>0</v>
      </c>
      <c r="BA989" s="300" t="b">
        <v>0</v>
      </c>
      <c r="BB989" s="300" t="b">
        <v>1</v>
      </c>
      <c r="BC989"/>
      <c r="BD989"/>
      <c r="BE989"/>
      <c r="BF989"/>
      <c r="BG989"/>
      <c r="BH989"/>
      <c r="BI989"/>
      <c r="BJ989"/>
      <c r="BK989"/>
      <c r="BL989"/>
      <c r="BM989"/>
      <c r="BN989"/>
      <c r="BO989"/>
      <c r="BP989"/>
      <c r="BQ989"/>
    </row>
    <row r="990" spans="5:69" ht="16.5" hidden="1" x14ac:dyDescent="0.3">
      <c r="E990" s="300" t="s">
        <v>760</v>
      </c>
      <c r="F990" s="300" t="s">
        <v>651</v>
      </c>
      <c r="G990" s="300">
        <v>20180101</v>
      </c>
      <c r="H990" s="300">
        <v>2018</v>
      </c>
      <c r="I990" s="300">
        <v>52</v>
      </c>
      <c r="J990" s="300">
        <v>2018</v>
      </c>
      <c r="K990" s="300">
        <v>562</v>
      </c>
      <c r="L990" s="300" t="s">
        <v>761</v>
      </c>
      <c r="M990" s="300" t="s">
        <v>451</v>
      </c>
      <c r="N990" s="300" t="s">
        <v>660</v>
      </c>
      <c r="O990" s="300" t="s">
        <v>762</v>
      </c>
      <c r="P990" s="300">
        <v>0</v>
      </c>
      <c r="Q990" s="300" t="s">
        <v>763</v>
      </c>
      <c r="R990" s="300" t="s">
        <v>764</v>
      </c>
      <c r="S990" s="300">
        <v>0</v>
      </c>
      <c r="T990" s="300" t="s">
        <v>763</v>
      </c>
      <c r="U990" s="300" t="s">
        <v>764</v>
      </c>
      <c r="V990" s="300" t="s">
        <v>873</v>
      </c>
      <c r="W990" s="300" t="s">
        <v>766</v>
      </c>
      <c r="X990" s="300" t="b">
        <v>1</v>
      </c>
      <c r="Y990" s="300">
        <v>310100</v>
      </c>
      <c r="Z990" s="300" t="s">
        <v>818</v>
      </c>
      <c r="AA990" s="300" t="s">
        <v>525</v>
      </c>
      <c r="AB990" s="300" t="s">
        <v>66</v>
      </c>
      <c r="AC990" s="300" t="s">
        <v>66</v>
      </c>
      <c r="AD990" s="300">
        <v>6</v>
      </c>
      <c r="AE990" s="300" t="b">
        <v>1</v>
      </c>
      <c r="AF990" s="300" t="s">
        <v>768</v>
      </c>
      <c r="AG990" s="300" t="s">
        <v>769</v>
      </c>
      <c r="AH990" s="300">
        <v>0</v>
      </c>
      <c r="AI990" s="300">
        <v>0</v>
      </c>
      <c r="AJ990" s="300" t="s">
        <v>770</v>
      </c>
      <c r="AK990" s="300">
        <v>8</v>
      </c>
      <c r="AL990" s="300" t="s">
        <v>814</v>
      </c>
      <c r="AM990" s="300">
        <v>1306</v>
      </c>
      <c r="AN990" s="300" t="b">
        <v>0</v>
      </c>
      <c r="AO990" s="300">
        <v>8</v>
      </c>
      <c r="AP990" s="300" t="s">
        <v>814</v>
      </c>
      <c r="AQ990" s="300">
        <v>1306</v>
      </c>
      <c r="AR990" s="300" t="b">
        <v>0</v>
      </c>
      <c r="AS990" s="300">
        <v>1306</v>
      </c>
      <c r="AT990" s="300" t="b">
        <v>0</v>
      </c>
      <c r="AU990" s="300">
        <v>0</v>
      </c>
      <c r="AV990" s="300" t="b">
        <v>0</v>
      </c>
      <c r="AW990" s="300" t="s">
        <v>1590</v>
      </c>
      <c r="AX990" s="300"/>
      <c r="AY990" s="300" t="s">
        <v>1590</v>
      </c>
      <c r="AZ990" s="300">
        <v>0</v>
      </c>
      <c r="BA990" s="300" t="b">
        <v>0</v>
      </c>
      <c r="BB990" s="300" t="b">
        <v>1</v>
      </c>
      <c r="BC990"/>
      <c r="BD990"/>
      <c r="BE990"/>
      <c r="BF990"/>
      <c r="BG990"/>
      <c r="BH990"/>
      <c r="BI990"/>
      <c r="BJ990"/>
      <c r="BK990"/>
      <c r="BL990"/>
      <c r="BM990"/>
      <c r="BN990"/>
      <c r="BO990"/>
      <c r="BP990"/>
      <c r="BQ990"/>
    </row>
    <row r="991" spans="5:69" ht="16.5" hidden="1" x14ac:dyDescent="0.3">
      <c r="E991" s="300" t="s">
        <v>760</v>
      </c>
      <c r="F991" s="300" t="s">
        <v>651</v>
      </c>
      <c r="G991" s="300">
        <v>20180101</v>
      </c>
      <c r="H991" s="300">
        <v>2018</v>
      </c>
      <c r="I991" s="300">
        <v>52</v>
      </c>
      <c r="J991" s="300">
        <v>2018</v>
      </c>
      <c r="K991" s="300">
        <v>562</v>
      </c>
      <c r="L991" s="300" t="s">
        <v>761</v>
      </c>
      <c r="M991" s="300" t="s">
        <v>451</v>
      </c>
      <c r="N991" s="300" t="s">
        <v>660</v>
      </c>
      <c r="O991" s="300" t="s">
        <v>762</v>
      </c>
      <c r="P991" s="300">
        <v>251</v>
      </c>
      <c r="Q991" s="300" t="s">
        <v>778</v>
      </c>
      <c r="R991" s="300" t="s">
        <v>779</v>
      </c>
      <c r="S991" s="300">
        <v>0</v>
      </c>
      <c r="T991" s="300" t="s">
        <v>763</v>
      </c>
      <c r="U991" s="300" t="s">
        <v>764</v>
      </c>
      <c r="V991" s="300" t="s">
        <v>873</v>
      </c>
      <c r="W991" s="300" t="s">
        <v>766</v>
      </c>
      <c r="X991" s="300" t="b">
        <v>1</v>
      </c>
      <c r="Y991" s="300">
        <v>310100</v>
      </c>
      <c r="Z991" s="300" t="s">
        <v>818</v>
      </c>
      <c r="AA991" s="300" t="s">
        <v>525</v>
      </c>
      <c r="AB991" s="300" t="s">
        <v>66</v>
      </c>
      <c r="AC991" s="300" t="s">
        <v>66</v>
      </c>
      <c r="AD991" s="300">
        <v>6</v>
      </c>
      <c r="AE991" s="300" t="b">
        <v>1</v>
      </c>
      <c r="AF991" s="300" t="s">
        <v>768</v>
      </c>
      <c r="AG991" s="300" t="s">
        <v>769</v>
      </c>
      <c r="AH991" s="300">
        <v>0</v>
      </c>
      <c r="AI991" s="300">
        <v>0</v>
      </c>
      <c r="AJ991" s="300" t="s">
        <v>770</v>
      </c>
      <c r="AK991" s="300">
        <v>8</v>
      </c>
      <c r="AL991" s="300" t="s">
        <v>814</v>
      </c>
      <c r="AM991" s="300">
        <v>66</v>
      </c>
      <c r="AN991" s="300" t="b">
        <v>0</v>
      </c>
      <c r="AO991" s="300">
        <v>8</v>
      </c>
      <c r="AP991" s="300" t="s">
        <v>814</v>
      </c>
      <c r="AQ991" s="300">
        <v>66</v>
      </c>
      <c r="AR991" s="300" t="b">
        <v>0</v>
      </c>
      <c r="AS991" s="300">
        <v>66</v>
      </c>
      <c r="AT991" s="300" t="b">
        <v>0</v>
      </c>
      <c r="AU991" s="300">
        <v>0</v>
      </c>
      <c r="AV991" s="300" t="b">
        <v>0</v>
      </c>
      <c r="AW991" s="300" t="s">
        <v>1591</v>
      </c>
      <c r="AX991" s="300"/>
      <c r="AY991" s="300" t="s">
        <v>1591</v>
      </c>
      <c r="AZ991" s="300">
        <v>0</v>
      </c>
      <c r="BA991" s="300" t="b">
        <v>1</v>
      </c>
      <c r="BB991" s="300" t="b">
        <v>0</v>
      </c>
      <c r="BC991"/>
      <c r="BD991"/>
      <c r="BE991"/>
      <c r="BF991"/>
      <c r="BG991"/>
      <c r="BH991"/>
      <c r="BI991"/>
      <c r="BJ991"/>
      <c r="BK991"/>
      <c r="BL991"/>
      <c r="BM991"/>
      <c r="BN991"/>
      <c r="BO991"/>
      <c r="BP991"/>
      <c r="BQ991"/>
    </row>
    <row r="992" spans="5:69" ht="16.5" hidden="1" x14ac:dyDescent="0.3">
      <c r="E992" s="300" t="s">
        <v>760</v>
      </c>
      <c r="F992" s="300" t="s">
        <v>651</v>
      </c>
      <c r="G992" s="300">
        <v>20180101</v>
      </c>
      <c r="H992" s="300">
        <v>2018</v>
      </c>
      <c r="I992" s="300">
        <v>52</v>
      </c>
      <c r="J992" s="300">
        <v>2018</v>
      </c>
      <c r="K992" s="300">
        <v>562</v>
      </c>
      <c r="L992" s="300" t="s">
        <v>761</v>
      </c>
      <c r="M992" s="300" t="s">
        <v>451</v>
      </c>
      <c r="N992" s="300" t="s">
        <v>660</v>
      </c>
      <c r="O992" s="300" t="s">
        <v>762</v>
      </c>
      <c r="P992" s="300">
        <v>566</v>
      </c>
      <c r="Q992" s="300" t="s">
        <v>791</v>
      </c>
      <c r="R992" s="300" t="s">
        <v>434</v>
      </c>
      <c r="S992" s="300">
        <v>0</v>
      </c>
      <c r="T992" s="300" t="s">
        <v>763</v>
      </c>
      <c r="U992" s="300" t="s">
        <v>764</v>
      </c>
      <c r="V992" s="300" t="s">
        <v>873</v>
      </c>
      <c r="W992" s="300" t="s">
        <v>766</v>
      </c>
      <c r="X992" s="300" t="b">
        <v>1</v>
      </c>
      <c r="Y992" s="300">
        <v>310100</v>
      </c>
      <c r="Z992" s="300" t="s">
        <v>818</v>
      </c>
      <c r="AA992" s="300" t="s">
        <v>525</v>
      </c>
      <c r="AB992" s="300" t="s">
        <v>66</v>
      </c>
      <c r="AC992" s="300" t="s">
        <v>66</v>
      </c>
      <c r="AD992" s="300">
        <v>6</v>
      </c>
      <c r="AE992" s="300" t="b">
        <v>1</v>
      </c>
      <c r="AF992" s="300" t="s">
        <v>768</v>
      </c>
      <c r="AG992" s="300" t="s">
        <v>769</v>
      </c>
      <c r="AH992" s="300">
        <v>0</v>
      </c>
      <c r="AI992" s="300">
        <v>0</v>
      </c>
      <c r="AJ992" s="300" t="s">
        <v>770</v>
      </c>
      <c r="AK992" s="300">
        <v>8</v>
      </c>
      <c r="AL992" s="300" t="s">
        <v>814</v>
      </c>
      <c r="AM992" s="300">
        <v>1200</v>
      </c>
      <c r="AN992" s="300" t="b">
        <v>0</v>
      </c>
      <c r="AO992" s="300">
        <v>8</v>
      </c>
      <c r="AP992" s="300" t="s">
        <v>814</v>
      </c>
      <c r="AQ992" s="300">
        <v>1200</v>
      </c>
      <c r="AR992" s="300" t="b">
        <v>0</v>
      </c>
      <c r="AS992" s="300">
        <v>1200</v>
      </c>
      <c r="AT992" s="300" t="b">
        <v>0</v>
      </c>
      <c r="AU992" s="300">
        <v>0</v>
      </c>
      <c r="AV992" s="300" t="b">
        <v>0</v>
      </c>
      <c r="AW992" s="300" t="s">
        <v>1592</v>
      </c>
      <c r="AX992" s="300"/>
      <c r="AY992" s="300" t="s">
        <v>1592</v>
      </c>
      <c r="AZ992" s="300">
        <v>0</v>
      </c>
      <c r="BA992" s="300" t="b">
        <v>1</v>
      </c>
      <c r="BB992" s="300" t="b">
        <v>0</v>
      </c>
      <c r="BC992"/>
      <c r="BD992"/>
      <c r="BE992"/>
      <c r="BF992"/>
      <c r="BG992"/>
      <c r="BH992"/>
      <c r="BI992"/>
      <c r="BJ992"/>
      <c r="BK992"/>
      <c r="BL992"/>
      <c r="BM992"/>
      <c r="BN992"/>
      <c r="BO992"/>
      <c r="BP992"/>
      <c r="BQ992"/>
    </row>
    <row r="993" spans="5:69" ht="16.5" hidden="1" x14ac:dyDescent="0.3">
      <c r="E993" s="300" t="s">
        <v>760</v>
      </c>
      <c r="F993" s="300" t="s">
        <v>651</v>
      </c>
      <c r="G993" s="300">
        <v>20180101</v>
      </c>
      <c r="H993" s="300">
        <v>2018</v>
      </c>
      <c r="I993" s="300">
        <v>52</v>
      </c>
      <c r="J993" s="300">
        <v>2018</v>
      </c>
      <c r="K993" s="300">
        <v>562</v>
      </c>
      <c r="L993" s="300" t="s">
        <v>761</v>
      </c>
      <c r="M993" s="300" t="s">
        <v>451</v>
      </c>
      <c r="N993" s="300" t="s">
        <v>660</v>
      </c>
      <c r="O993" s="300" t="s">
        <v>762</v>
      </c>
      <c r="P993" s="300">
        <v>792</v>
      </c>
      <c r="Q993" s="300" t="s">
        <v>927</v>
      </c>
      <c r="R993" s="300" t="s">
        <v>928</v>
      </c>
      <c r="S993" s="300">
        <v>0</v>
      </c>
      <c r="T993" s="300" t="s">
        <v>763</v>
      </c>
      <c r="U993" s="300" t="s">
        <v>764</v>
      </c>
      <c r="V993" s="300" t="s">
        <v>873</v>
      </c>
      <c r="W993" s="300" t="s">
        <v>766</v>
      </c>
      <c r="X993" s="300" t="b">
        <v>1</v>
      </c>
      <c r="Y993" s="300">
        <v>310100</v>
      </c>
      <c r="Z993" s="300" t="s">
        <v>818</v>
      </c>
      <c r="AA993" s="300" t="s">
        <v>525</v>
      </c>
      <c r="AB993" s="300" t="s">
        <v>66</v>
      </c>
      <c r="AC993" s="300" t="s">
        <v>66</v>
      </c>
      <c r="AD993" s="300">
        <v>6</v>
      </c>
      <c r="AE993" s="300" t="b">
        <v>1</v>
      </c>
      <c r="AF993" s="300" t="s">
        <v>768</v>
      </c>
      <c r="AG993" s="300" t="s">
        <v>769</v>
      </c>
      <c r="AH993" s="300">
        <v>0</v>
      </c>
      <c r="AI993" s="300">
        <v>0</v>
      </c>
      <c r="AJ993" s="300" t="s">
        <v>770</v>
      </c>
      <c r="AK993" s="300">
        <v>8</v>
      </c>
      <c r="AL993" s="300" t="s">
        <v>814</v>
      </c>
      <c r="AM993" s="300">
        <v>40</v>
      </c>
      <c r="AN993" s="300" t="b">
        <v>0</v>
      </c>
      <c r="AO993" s="300">
        <v>8</v>
      </c>
      <c r="AP993" s="300" t="s">
        <v>814</v>
      </c>
      <c r="AQ993" s="300">
        <v>40</v>
      </c>
      <c r="AR993" s="300" t="b">
        <v>0</v>
      </c>
      <c r="AS993" s="300">
        <v>40</v>
      </c>
      <c r="AT993" s="300" t="b">
        <v>0</v>
      </c>
      <c r="AU993" s="300">
        <v>0</v>
      </c>
      <c r="AV993" s="300" t="b">
        <v>0</v>
      </c>
      <c r="AW993" s="300" t="s">
        <v>1593</v>
      </c>
      <c r="AX993" s="300"/>
      <c r="AY993" s="300" t="s">
        <v>1593</v>
      </c>
      <c r="AZ993" s="300">
        <v>0</v>
      </c>
      <c r="BA993" s="300" t="b">
        <v>1</v>
      </c>
      <c r="BB993" s="300" t="b">
        <v>0</v>
      </c>
      <c r="BC993"/>
      <c r="BD993"/>
      <c r="BE993"/>
      <c r="BF993"/>
      <c r="BG993"/>
      <c r="BH993"/>
      <c r="BI993"/>
      <c r="BJ993"/>
      <c r="BK993"/>
      <c r="BL993"/>
      <c r="BM993"/>
      <c r="BN993"/>
      <c r="BO993"/>
      <c r="BP993"/>
      <c r="BQ993"/>
    </row>
    <row r="994" spans="5:69" ht="16.5" hidden="1" x14ac:dyDescent="0.3">
      <c r="E994" s="300" t="s">
        <v>760</v>
      </c>
      <c r="F994" s="300" t="s">
        <v>651</v>
      </c>
      <c r="G994" s="300">
        <v>20180101</v>
      </c>
      <c r="H994" s="300">
        <v>2018</v>
      </c>
      <c r="I994" s="300">
        <v>52</v>
      </c>
      <c r="J994" s="300">
        <v>2018</v>
      </c>
      <c r="K994" s="300">
        <v>180</v>
      </c>
      <c r="L994" s="300" t="s">
        <v>872</v>
      </c>
      <c r="M994" s="300" t="s">
        <v>486</v>
      </c>
      <c r="N994" s="300" t="s">
        <v>660</v>
      </c>
      <c r="O994" s="300" t="s">
        <v>762</v>
      </c>
      <c r="P994" s="300">
        <v>0</v>
      </c>
      <c r="Q994" s="300" t="s">
        <v>763</v>
      </c>
      <c r="R994" s="300" t="s">
        <v>764</v>
      </c>
      <c r="S994" s="300">
        <v>0</v>
      </c>
      <c r="T994" s="300" t="s">
        <v>763</v>
      </c>
      <c r="U994" s="300" t="s">
        <v>764</v>
      </c>
      <c r="V994" s="300" t="s">
        <v>1123</v>
      </c>
      <c r="W994" s="300" t="s">
        <v>766</v>
      </c>
      <c r="X994" s="300" t="b">
        <v>1</v>
      </c>
      <c r="Y994" s="300">
        <v>3102</v>
      </c>
      <c r="Z994" s="300" t="s">
        <v>819</v>
      </c>
      <c r="AA994" s="300" t="s">
        <v>820</v>
      </c>
      <c r="AB994" s="300" t="s">
        <v>508</v>
      </c>
      <c r="AC994" s="300" t="s">
        <v>508</v>
      </c>
      <c r="AD994" s="300">
        <v>4</v>
      </c>
      <c r="AE994" s="300" t="b">
        <v>0</v>
      </c>
      <c r="AF994" s="300" t="s">
        <v>768</v>
      </c>
      <c r="AG994" s="300" t="s">
        <v>769</v>
      </c>
      <c r="AH994" s="300">
        <v>0</v>
      </c>
      <c r="AI994" s="300">
        <v>0</v>
      </c>
      <c r="AJ994" s="300" t="s">
        <v>770</v>
      </c>
      <c r="AK994" s="300">
        <v>-1</v>
      </c>
      <c r="AL994" s="300" t="s">
        <v>771</v>
      </c>
      <c r="AM994" s="300">
        <v>0</v>
      </c>
      <c r="AN994" s="300" t="b">
        <v>1</v>
      </c>
      <c r="AO994" s="300">
        <v>-1</v>
      </c>
      <c r="AP994" s="300" t="s">
        <v>771</v>
      </c>
      <c r="AQ994" s="300">
        <v>0</v>
      </c>
      <c r="AR994" s="300" t="b">
        <v>0</v>
      </c>
      <c r="AS994" s="300">
        <v>0</v>
      </c>
      <c r="AT994" s="300" t="b">
        <v>1</v>
      </c>
      <c r="AU994" s="300">
        <v>0</v>
      </c>
      <c r="AV994" s="300" t="b">
        <v>0</v>
      </c>
      <c r="AW994" s="300" t="s">
        <v>1594</v>
      </c>
      <c r="AX994" s="300">
        <v>0</v>
      </c>
      <c r="AY994" s="300" t="s">
        <v>1594</v>
      </c>
      <c r="AZ994" s="300">
        <v>6</v>
      </c>
      <c r="BA994" s="300" t="b">
        <v>0</v>
      </c>
      <c r="BB994" s="300" t="b">
        <v>1</v>
      </c>
      <c r="BC994"/>
      <c r="BD994"/>
      <c r="BE994"/>
      <c r="BF994"/>
      <c r="BG994"/>
      <c r="BH994"/>
      <c r="BI994"/>
      <c r="BJ994"/>
      <c r="BK994"/>
      <c r="BL994"/>
      <c r="BM994"/>
      <c r="BN994"/>
      <c r="BO994"/>
      <c r="BP994"/>
      <c r="BQ994"/>
    </row>
    <row r="995" spans="5:69" ht="16.5" hidden="1" x14ac:dyDescent="0.3">
      <c r="E995" s="300" t="s">
        <v>760</v>
      </c>
      <c r="F995" s="300" t="s">
        <v>651</v>
      </c>
      <c r="G995" s="300">
        <v>20180101</v>
      </c>
      <c r="H995" s="300">
        <v>2018</v>
      </c>
      <c r="I995" s="300">
        <v>52</v>
      </c>
      <c r="J995" s="300">
        <v>2018</v>
      </c>
      <c r="K995" s="300">
        <v>180</v>
      </c>
      <c r="L995" s="300" t="s">
        <v>872</v>
      </c>
      <c r="M995" s="300" t="s">
        <v>486</v>
      </c>
      <c r="N995" s="300" t="s">
        <v>660</v>
      </c>
      <c r="O995" s="300" t="s">
        <v>762</v>
      </c>
      <c r="P995" s="300">
        <v>24</v>
      </c>
      <c r="Q995" s="300" t="s">
        <v>875</v>
      </c>
      <c r="R995" s="300" t="s">
        <v>445</v>
      </c>
      <c r="S995" s="300">
        <v>0</v>
      </c>
      <c r="T995" s="300" t="s">
        <v>763</v>
      </c>
      <c r="U995" s="300" t="s">
        <v>764</v>
      </c>
      <c r="V995" s="300" t="s">
        <v>1123</v>
      </c>
      <c r="W995" s="300" t="s">
        <v>766</v>
      </c>
      <c r="X995" s="300" t="b">
        <v>1</v>
      </c>
      <c r="Y995" s="300">
        <v>3102</v>
      </c>
      <c r="Z995" s="300" t="s">
        <v>819</v>
      </c>
      <c r="AA995" s="300" t="s">
        <v>820</v>
      </c>
      <c r="AB995" s="300" t="s">
        <v>508</v>
      </c>
      <c r="AC995" s="300" t="s">
        <v>508</v>
      </c>
      <c r="AD995" s="300">
        <v>4</v>
      </c>
      <c r="AE995" s="300" t="b">
        <v>0</v>
      </c>
      <c r="AF995" s="300" t="s">
        <v>768</v>
      </c>
      <c r="AG995" s="300" t="s">
        <v>769</v>
      </c>
      <c r="AH995" s="300">
        <v>0</v>
      </c>
      <c r="AI995" s="300">
        <v>0</v>
      </c>
      <c r="AJ995" s="300" t="s">
        <v>770</v>
      </c>
      <c r="AK995" s="300">
        <v>8</v>
      </c>
      <c r="AL995" s="300" t="s">
        <v>814</v>
      </c>
      <c r="AM995" s="300">
        <v>408950</v>
      </c>
      <c r="AN995" s="300" t="b">
        <v>0</v>
      </c>
      <c r="AO995" s="300">
        <v>8</v>
      </c>
      <c r="AP995" s="300" t="s">
        <v>814</v>
      </c>
      <c r="AQ995" s="300">
        <v>408950</v>
      </c>
      <c r="AR995" s="300" t="b">
        <v>0</v>
      </c>
      <c r="AS995" s="300">
        <v>408950</v>
      </c>
      <c r="AT995" s="300" t="b">
        <v>0</v>
      </c>
      <c r="AU995" s="300">
        <v>0</v>
      </c>
      <c r="AV995" s="300" t="b">
        <v>0</v>
      </c>
      <c r="AW995" s="300" t="s">
        <v>1595</v>
      </c>
      <c r="AX995" s="300">
        <v>0</v>
      </c>
      <c r="AY995" s="300" t="s">
        <v>1595</v>
      </c>
      <c r="AZ995" s="300">
        <v>0</v>
      </c>
      <c r="BA995" s="300" t="b">
        <v>0</v>
      </c>
      <c r="BB995" s="300" t="b">
        <v>1</v>
      </c>
      <c r="BC995"/>
      <c r="BD995"/>
      <c r="BE995"/>
      <c r="BF995"/>
      <c r="BG995"/>
      <c r="BH995"/>
      <c r="BI995"/>
      <c r="BJ995"/>
      <c r="BK995"/>
      <c r="BL995"/>
      <c r="BM995"/>
      <c r="BN995"/>
      <c r="BO995"/>
      <c r="BP995"/>
      <c r="BQ995"/>
    </row>
    <row r="996" spans="5:69" ht="16.5" hidden="1" x14ac:dyDescent="0.3">
      <c r="E996" s="300" t="s">
        <v>760</v>
      </c>
      <c r="F996" s="300" t="s">
        <v>651</v>
      </c>
      <c r="G996" s="300">
        <v>20180101</v>
      </c>
      <c r="H996" s="300">
        <v>2018</v>
      </c>
      <c r="I996" s="300">
        <v>52</v>
      </c>
      <c r="J996" s="300">
        <v>2018</v>
      </c>
      <c r="K996" s="300">
        <v>180</v>
      </c>
      <c r="L996" s="300" t="s">
        <v>872</v>
      </c>
      <c r="M996" s="300" t="s">
        <v>486</v>
      </c>
      <c r="N996" s="300" t="s">
        <v>660</v>
      </c>
      <c r="O996" s="300" t="s">
        <v>762</v>
      </c>
      <c r="P996" s="300">
        <v>56</v>
      </c>
      <c r="Q996" s="300" t="s">
        <v>877</v>
      </c>
      <c r="R996" s="300" t="s">
        <v>878</v>
      </c>
      <c r="S996" s="300">
        <v>0</v>
      </c>
      <c r="T996" s="300" t="s">
        <v>763</v>
      </c>
      <c r="U996" s="300" t="s">
        <v>764</v>
      </c>
      <c r="V996" s="300" t="s">
        <v>1123</v>
      </c>
      <c r="W996" s="300" t="s">
        <v>766</v>
      </c>
      <c r="X996" s="300" t="b">
        <v>1</v>
      </c>
      <c r="Y996" s="300">
        <v>3102</v>
      </c>
      <c r="Z996" s="300" t="s">
        <v>819</v>
      </c>
      <c r="AA996" s="300" t="s">
        <v>820</v>
      </c>
      <c r="AB996" s="300" t="s">
        <v>508</v>
      </c>
      <c r="AC996" s="300" t="s">
        <v>508</v>
      </c>
      <c r="AD996" s="300">
        <v>4</v>
      </c>
      <c r="AE996" s="300" t="b">
        <v>0</v>
      </c>
      <c r="AF996" s="300" t="s">
        <v>768</v>
      </c>
      <c r="AG996" s="300" t="s">
        <v>769</v>
      </c>
      <c r="AH996" s="300">
        <v>0</v>
      </c>
      <c r="AI996" s="300">
        <v>0</v>
      </c>
      <c r="AJ996" s="300" t="s">
        <v>770</v>
      </c>
      <c r="AK996" s="300">
        <v>8</v>
      </c>
      <c r="AL996" s="300" t="s">
        <v>814</v>
      </c>
      <c r="AM996" s="300">
        <v>25</v>
      </c>
      <c r="AN996" s="300" t="b">
        <v>0</v>
      </c>
      <c r="AO996" s="300">
        <v>8</v>
      </c>
      <c r="AP996" s="300" t="s">
        <v>814</v>
      </c>
      <c r="AQ996" s="300">
        <v>25</v>
      </c>
      <c r="AR996" s="300" t="b">
        <v>0</v>
      </c>
      <c r="AS996" s="300">
        <v>25</v>
      </c>
      <c r="AT996" s="300" t="b">
        <v>0</v>
      </c>
      <c r="AU996" s="300">
        <v>0</v>
      </c>
      <c r="AV996" s="300" t="b">
        <v>0</v>
      </c>
      <c r="AW996" s="300" t="s">
        <v>1596</v>
      </c>
      <c r="AX996" s="300">
        <v>0</v>
      </c>
      <c r="AY996" s="300" t="s">
        <v>1596</v>
      </c>
      <c r="AZ996" s="300">
        <v>0</v>
      </c>
      <c r="BA996" s="300" t="b">
        <v>0</v>
      </c>
      <c r="BB996" s="300" t="b">
        <v>1</v>
      </c>
      <c r="BC996"/>
      <c r="BD996"/>
      <c r="BE996"/>
      <c r="BF996"/>
      <c r="BG996"/>
      <c r="BH996"/>
      <c r="BI996"/>
      <c r="BJ996"/>
      <c r="BK996"/>
      <c r="BL996"/>
      <c r="BM996"/>
      <c r="BN996"/>
      <c r="BO996"/>
      <c r="BP996"/>
      <c r="BQ996"/>
    </row>
    <row r="997" spans="5:69" ht="16.5" hidden="1" x14ac:dyDescent="0.3">
      <c r="E997" s="300" t="s">
        <v>760</v>
      </c>
      <c r="F997" s="300" t="s">
        <v>651</v>
      </c>
      <c r="G997" s="300">
        <v>20180101</v>
      </c>
      <c r="H997" s="300">
        <v>2018</v>
      </c>
      <c r="I997" s="300">
        <v>52</v>
      </c>
      <c r="J997" s="300">
        <v>2018</v>
      </c>
      <c r="K997" s="300">
        <v>180</v>
      </c>
      <c r="L997" s="300" t="s">
        <v>872</v>
      </c>
      <c r="M997" s="300" t="s">
        <v>486</v>
      </c>
      <c r="N997" s="300" t="s">
        <v>660</v>
      </c>
      <c r="O997" s="300" t="s">
        <v>762</v>
      </c>
      <c r="P997" s="300">
        <v>156</v>
      </c>
      <c r="Q997" s="300" t="s">
        <v>773</v>
      </c>
      <c r="R997" s="300" t="s">
        <v>774</v>
      </c>
      <c r="S997" s="300">
        <v>0</v>
      </c>
      <c r="T997" s="300" t="s">
        <v>763</v>
      </c>
      <c r="U997" s="300" t="s">
        <v>764</v>
      </c>
      <c r="V997" s="300" t="s">
        <v>1123</v>
      </c>
      <c r="W997" s="300" t="s">
        <v>766</v>
      </c>
      <c r="X997" s="300" t="b">
        <v>1</v>
      </c>
      <c r="Y997" s="300">
        <v>3102</v>
      </c>
      <c r="Z997" s="300" t="s">
        <v>819</v>
      </c>
      <c r="AA997" s="300" t="s">
        <v>820</v>
      </c>
      <c r="AB997" s="300" t="s">
        <v>508</v>
      </c>
      <c r="AC997" s="300" t="s">
        <v>508</v>
      </c>
      <c r="AD997" s="300">
        <v>4</v>
      </c>
      <c r="AE997" s="300" t="b">
        <v>0</v>
      </c>
      <c r="AF997" s="300" t="s">
        <v>768</v>
      </c>
      <c r="AG997" s="300" t="s">
        <v>769</v>
      </c>
      <c r="AH997" s="300">
        <v>0</v>
      </c>
      <c r="AI997" s="300">
        <v>0</v>
      </c>
      <c r="AJ997" s="300" t="s">
        <v>770</v>
      </c>
      <c r="AK997" s="300">
        <v>8</v>
      </c>
      <c r="AL997" s="300" t="s">
        <v>814</v>
      </c>
      <c r="AM997" s="300">
        <v>4299861</v>
      </c>
      <c r="AN997" s="300" t="b">
        <v>0</v>
      </c>
      <c r="AO997" s="300">
        <v>8</v>
      </c>
      <c r="AP997" s="300" t="s">
        <v>814</v>
      </c>
      <c r="AQ997" s="300">
        <v>4299861</v>
      </c>
      <c r="AR997" s="300" t="b">
        <v>0</v>
      </c>
      <c r="AS997" s="300">
        <v>4299861</v>
      </c>
      <c r="AT997" s="300" t="b">
        <v>0</v>
      </c>
      <c r="AU997" s="300">
        <v>0</v>
      </c>
      <c r="AV997" s="300" t="b">
        <v>0</v>
      </c>
      <c r="AW997" s="300" t="s">
        <v>1597</v>
      </c>
      <c r="AX997" s="300">
        <v>0</v>
      </c>
      <c r="AY997" s="300" t="s">
        <v>1597</v>
      </c>
      <c r="AZ997" s="300">
        <v>0</v>
      </c>
      <c r="BA997" s="300" t="b">
        <v>0</v>
      </c>
      <c r="BB997" s="300" t="b">
        <v>1</v>
      </c>
      <c r="BC997"/>
      <c r="BD997"/>
      <c r="BE997"/>
      <c r="BF997"/>
      <c r="BG997"/>
      <c r="BH997"/>
      <c r="BI997"/>
      <c r="BJ997"/>
      <c r="BK997"/>
      <c r="BL997"/>
      <c r="BM997"/>
      <c r="BN997"/>
      <c r="BO997"/>
      <c r="BP997"/>
      <c r="BQ997"/>
    </row>
    <row r="998" spans="5:69" ht="16.5" hidden="1" x14ac:dyDescent="0.3">
      <c r="E998" s="300" t="s">
        <v>760</v>
      </c>
      <c r="F998" s="300" t="s">
        <v>651</v>
      </c>
      <c r="G998" s="300">
        <v>20180101</v>
      </c>
      <c r="H998" s="300">
        <v>2018</v>
      </c>
      <c r="I998" s="300">
        <v>52</v>
      </c>
      <c r="J998" s="300">
        <v>2018</v>
      </c>
      <c r="K998" s="300">
        <v>180</v>
      </c>
      <c r="L998" s="300" t="s">
        <v>872</v>
      </c>
      <c r="M998" s="300" t="s">
        <v>486</v>
      </c>
      <c r="N998" s="300" t="s">
        <v>660</v>
      </c>
      <c r="O998" s="300" t="s">
        <v>762</v>
      </c>
      <c r="P998" s="300">
        <v>251</v>
      </c>
      <c r="Q998" s="300" t="s">
        <v>778</v>
      </c>
      <c r="R998" s="300" t="s">
        <v>779</v>
      </c>
      <c r="S998" s="300">
        <v>0</v>
      </c>
      <c r="T998" s="300" t="s">
        <v>763</v>
      </c>
      <c r="U998" s="300" t="s">
        <v>764</v>
      </c>
      <c r="V998" s="300" t="s">
        <v>1123</v>
      </c>
      <c r="W998" s="300" t="s">
        <v>766</v>
      </c>
      <c r="X998" s="300" t="b">
        <v>1</v>
      </c>
      <c r="Y998" s="300">
        <v>3102</v>
      </c>
      <c r="Z998" s="300" t="s">
        <v>819</v>
      </c>
      <c r="AA998" s="300" t="s">
        <v>820</v>
      </c>
      <c r="AB998" s="300" t="s">
        <v>508</v>
      </c>
      <c r="AC998" s="300" t="s">
        <v>508</v>
      </c>
      <c r="AD998" s="300">
        <v>4</v>
      </c>
      <c r="AE998" s="300" t="b">
        <v>0</v>
      </c>
      <c r="AF998" s="300" t="s">
        <v>768</v>
      </c>
      <c r="AG998" s="300" t="s">
        <v>769</v>
      </c>
      <c r="AH998" s="300">
        <v>0</v>
      </c>
      <c r="AI998" s="300">
        <v>0</v>
      </c>
      <c r="AJ998" s="300" t="s">
        <v>770</v>
      </c>
      <c r="AK998" s="300">
        <v>8</v>
      </c>
      <c r="AL998" s="300" t="s">
        <v>814</v>
      </c>
      <c r="AM998" s="300">
        <v>40000</v>
      </c>
      <c r="AN998" s="300" t="b">
        <v>0</v>
      </c>
      <c r="AO998" s="300">
        <v>8</v>
      </c>
      <c r="AP998" s="300" t="s">
        <v>814</v>
      </c>
      <c r="AQ998" s="300">
        <v>40000</v>
      </c>
      <c r="AR998" s="300" t="b">
        <v>0</v>
      </c>
      <c r="AS998" s="300">
        <v>40000</v>
      </c>
      <c r="AT998" s="300" t="b">
        <v>0</v>
      </c>
      <c r="AU998" s="300">
        <v>0</v>
      </c>
      <c r="AV998" s="300" t="b">
        <v>0</v>
      </c>
      <c r="AW998" s="300" t="s">
        <v>1598</v>
      </c>
      <c r="AX998" s="300">
        <v>0</v>
      </c>
      <c r="AY998" s="300" t="s">
        <v>1598</v>
      </c>
      <c r="AZ998" s="300">
        <v>0</v>
      </c>
      <c r="BA998" s="300" t="b">
        <v>0</v>
      </c>
      <c r="BB998" s="300" t="b">
        <v>1</v>
      </c>
      <c r="BC998"/>
      <c r="BD998"/>
      <c r="BE998"/>
      <c r="BF998"/>
      <c r="BG998"/>
      <c r="BH998"/>
      <c r="BI998"/>
      <c r="BJ998"/>
      <c r="BK998"/>
      <c r="BL998"/>
      <c r="BM998"/>
      <c r="BN998"/>
      <c r="BO998"/>
      <c r="BP998"/>
      <c r="BQ998"/>
    </row>
    <row r="999" spans="5:69" ht="16.5" hidden="1" x14ac:dyDescent="0.3">
      <c r="E999" s="300" t="s">
        <v>760</v>
      </c>
      <c r="F999" s="300" t="s">
        <v>651</v>
      </c>
      <c r="G999" s="300">
        <v>20180101</v>
      </c>
      <c r="H999" s="300">
        <v>2018</v>
      </c>
      <c r="I999" s="300">
        <v>52</v>
      </c>
      <c r="J999" s="300">
        <v>2018</v>
      </c>
      <c r="K999" s="300">
        <v>180</v>
      </c>
      <c r="L999" s="300" t="s">
        <v>872</v>
      </c>
      <c r="M999" s="300" t="s">
        <v>486</v>
      </c>
      <c r="N999" s="300" t="s">
        <v>660</v>
      </c>
      <c r="O999" s="300" t="s">
        <v>762</v>
      </c>
      <c r="P999" s="300">
        <v>276</v>
      </c>
      <c r="Q999" s="300" t="s">
        <v>781</v>
      </c>
      <c r="R999" s="300" t="s">
        <v>782</v>
      </c>
      <c r="S999" s="300">
        <v>0</v>
      </c>
      <c r="T999" s="300" t="s">
        <v>763</v>
      </c>
      <c r="U999" s="300" t="s">
        <v>764</v>
      </c>
      <c r="V999" s="300" t="s">
        <v>1123</v>
      </c>
      <c r="W999" s="300" t="s">
        <v>766</v>
      </c>
      <c r="X999" s="300" t="b">
        <v>1</v>
      </c>
      <c r="Y999" s="300">
        <v>3102</v>
      </c>
      <c r="Z999" s="300" t="s">
        <v>819</v>
      </c>
      <c r="AA999" s="300" t="s">
        <v>820</v>
      </c>
      <c r="AB999" s="300" t="s">
        <v>508</v>
      </c>
      <c r="AC999" s="300" t="s">
        <v>508</v>
      </c>
      <c r="AD999" s="300">
        <v>4</v>
      </c>
      <c r="AE999" s="300" t="b">
        <v>0</v>
      </c>
      <c r="AF999" s="300" t="s">
        <v>768</v>
      </c>
      <c r="AG999" s="300" t="s">
        <v>769</v>
      </c>
      <c r="AH999" s="300">
        <v>0</v>
      </c>
      <c r="AI999" s="300">
        <v>0</v>
      </c>
      <c r="AJ999" s="300" t="s">
        <v>770</v>
      </c>
      <c r="AK999" s="300">
        <v>-1</v>
      </c>
      <c r="AL999" s="300" t="s">
        <v>771</v>
      </c>
      <c r="AM999" s="300">
        <v>0</v>
      </c>
      <c r="AN999" s="300" t="b">
        <v>1</v>
      </c>
      <c r="AO999" s="300">
        <v>-1</v>
      </c>
      <c r="AP999" s="300" t="s">
        <v>771</v>
      </c>
      <c r="AQ999" s="300">
        <v>0</v>
      </c>
      <c r="AR999" s="300" t="b">
        <v>0</v>
      </c>
      <c r="AS999" s="300">
        <v>0</v>
      </c>
      <c r="AT999" s="300" t="b">
        <v>1</v>
      </c>
      <c r="AU999" s="300">
        <v>0</v>
      </c>
      <c r="AV999" s="300" t="b">
        <v>0</v>
      </c>
      <c r="AW999" s="300" t="s">
        <v>1599</v>
      </c>
      <c r="AX999" s="300">
        <v>0</v>
      </c>
      <c r="AY999" s="300" t="s">
        <v>1599</v>
      </c>
      <c r="AZ999" s="300">
        <v>6</v>
      </c>
      <c r="BA999" s="300" t="b">
        <v>0</v>
      </c>
      <c r="BB999" s="300" t="b">
        <v>1</v>
      </c>
      <c r="BC999"/>
      <c r="BD999"/>
      <c r="BE999"/>
      <c r="BF999"/>
      <c r="BG999"/>
      <c r="BH999"/>
      <c r="BI999"/>
      <c r="BJ999"/>
      <c r="BK999"/>
      <c r="BL999"/>
      <c r="BM999"/>
      <c r="BN999"/>
      <c r="BO999"/>
      <c r="BP999"/>
      <c r="BQ999"/>
    </row>
    <row r="1000" spans="5:69" ht="16.5" hidden="1" x14ac:dyDescent="0.3">
      <c r="E1000" s="300" t="s">
        <v>760</v>
      </c>
      <c r="F1000" s="300" t="s">
        <v>651</v>
      </c>
      <c r="G1000" s="300">
        <v>20180101</v>
      </c>
      <c r="H1000" s="300">
        <v>2018</v>
      </c>
      <c r="I1000" s="300">
        <v>52</v>
      </c>
      <c r="J1000" s="300">
        <v>2018</v>
      </c>
      <c r="K1000" s="300">
        <v>180</v>
      </c>
      <c r="L1000" s="300" t="s">
        <v>872</v>
      </c>
      <c r="M1000" s="300" t="s">
        <v>486</v>
      </c>
      <c r="N1000" s="300" t="s">
        <v>660</v>
      </c>
      <c r="O1000" s="300" t="s">
        <v>762</v>
      </c>
      <c r="P1000" s="300">
        <v>440</v>
      </c>
      <c r="Q1000" s="300" t="s">
        <v>897</v>
      </c>
      <c r="R1000" s="300" t="s">
        <v>898</v>
      </c>
      <c r="S1000" s="300">
        <v>0</v>
      </c>
      <c r="T1000" s="300" t="s">
        <v>763</v>
      </c>
      <c r="U1000" s="300" t="s">
        <v>764</v>
      </c>
      <c r="V1000" s="300" t="s">
        <v>1123</v>
      </c>
      <c r="W1000" s="300" t="s">
        <v>766</v>
      </c>
      <c r="X1000" s="300" t="b">
        <v>1</v>
      </c>
      <c r="Y1000" s="300">
        <v>3102</v>
      </c>
      <c r="Z1000" s="300" t="s">
        <v>819</v>
      </c>
      <c r="AA1000" s="300" t="s">
        <v>820</v>
      </c>
      <c r="AB1000" s="300" t="s">
        <v>508</v>
      </c>
      <c r="AC1000" s="300" t="s">
        <v>508</v>
      </c>
      <c r="AD1000" s="300">
        <v>4</v>
      </c>
      <c r="AE1000" s="300" t="b">
        <v>0</v>
      </c>
      <c r="AF1000" s="300" t="s">
        <v>768</v>
      </c>
      <c r="AG1000" s="300" t="s">
        <v>769</v>
      </c>
      <c r="AH1000" s="300">
        <v>0</v>
      </c>
      <c r="AI1000" s="300">
        <v>0</v>
      </c>
      <c r="AJ1000" s="300" t="s">
        <v>770</v>
      </c>
      <c r="AK1000" s="300">
        <v>8</v>
      </c>
      <c r="AL1000" s="300" t="s">
        <v>814</v>
      </c>
      <c r="AM1000" s="300">
        <v>132000</v>
      </c>
      <c r="AN1000" s="300" t="b">
        <v>0</v>
      </c>
      <c r="AO1000" s="300">
        <v>8</v>
      </c>
      <c r="AP1000" s="300" t="s">
        <v>814</v>
      </c>
      <c r="AQ1000" s="300">
        <v>132000</v>
      </c>
      <c r="AR1000" s="300" t="b">
        <v>0</v>
      </c>
      <c r="AS1000" s="300">
        <v>132000</v>
      </c>
      <c r="AT1000" s="300" t="b">
        <v>0</v>
      </c>
      <c r="AU1000" s="300">
        <v>0</v>
      </c>
      <c r="AV1000" s="300" t="b">
        <v>0</v>
      </c>
      <c r="AW1000" s="300" t="s">
        <v>1600</v>
      </c>
      <c r="AX1000" s="300">
        <v>0</v>
      </c>
      <c r="AY1000" s="300" t="s">
        <v>1600</v>
      </c>
      <c r="AZ1000" s="300">
        <v>0</v>
      </c>
      <c r="BA1000" s="300" t="b">
        <v>0</v>
      </c>
      <c r="BB1000" s="300" t="b">
        <v>1</v>
      </c>
      <c r="BC1000"/>
      <c r="BD1000"/>
      <c r="BE1000"/>
      <c r="BF1000"/>
      <c r="BG1000"/>
      <c r="BH1000"/>
      <c r="BI1000"/>
      <c r="BJ1000"/>
      <c r="BK1000"/>
      <c r="BL1000"/>
      <c r="BM1000"/>
      <c r="BN1000"/>
      <c r="BO1000"/>
      <c r="BP1000"/>
      <c r="BQ1000"/>
    </row>
    <row r="1001" spans="5:69" ht="16.5" hidden="1" x14ac:dyDescent="0.3">
      <c r="E1001" s="300" t="s">
        <v>760</v>
      </c>
      <c r="F1001" s="300" t="s">
        <v>651</v>
      </c>
      <c r="G1001" s="300">
        <v>20180101</v>
      </c>
      <c r="H1001" s="300">
        <v>2018</v>
      </c>
      <c r="I1001" s="300">
        <v>52</v>
      </c>
      <c r="J1001" s="300">
        <v>2018</v>
      </c>
      <c r="K1001" s="300">
        <v>180</v>
      </c>
      <c r="L1001" s="300" t="s">
        <v>872</v>
      </c>
      <c r="M1001" s="300" t="s">
        <v>486</v>
      </c>
      <c r="N1001" s="300" t="s">
        <v>660</v>
      </c>
      <c r="O1001" s="300" t="s">
        <v>762</v>
      </c>
      <c r="P1001" s="300">
        <v>458</v>
      </c>
      <c r="Q1001" s="300" t="s">
        <v>1545</v>
      </c>
      <c r="R1001" s="300" t="s">
        <v>1546</v>
      </c>
      <c r="S1001" s="300">
        <v>0</v>
      </c>
      <c r="T1001" s="300" t="s">
        <v>763</v>
      </c>
      <c r="U1001" s="300" t="s">
        <v>764</v>
      </c>
      <c r="V1001" s="300" t="s">
        <v>1123</v>
      </c>
      <c r="W1001" s="300" t="s">
        <v>766</v>
      </c>
      <c r="X1001" s="300" t="b">
        <v>1</v>
      </c>
      <c r="Y1001" s="300">
        <v>3102</v>
      </c>
      <c r="Z1001" s="300" t="s">
        <v>819</v>
      </c>
      <c r="AA1001" s="300" t="s">
        <v>820</v>
      </c>
      <c r="AB1001" s="300" t="s">
        <v>508</v>
      </c>
      <c r="AC1001" s="300" t="s">
        <v>508</v>
      </c>
      <c r="AD1001" s="300">
        <v>4</v>
      </c>
      <c r="AE1001" s="300" t="b">
        <v>0</v>
      </c>
      <c r="AF1001" s="300" t="s">
        <v>768</v>
      </c>
      <c r="AG1001" s="300" t="s">
        <v>769</v>
      </c>
      <c r="AH1001" s="300">
        <v>0</v>
      </c>
      <c r="AI1001" s="300">
        <v>0</v>
      </c>
      <c r="AJ1001" s="300" t="s">
        <v>770</v>
      </c>
      <c r="AK1001" s="300">
        <v>8</v>
      </c>
      <c r="AL1001" s="300" t="s">
        <v>814</v>
      </c>
      <c r="AM1001" s="300">
        <v>44000</v>
      </c>
      <c r="AN1001" s="300" t="b">
        <v>0</v>
      </c>
      <c r="AO1001" s="300">
        <v>8</v>
      </c>
      <c r="AP1001" s="300" t="s">
        <v>814</v>
      </c>
      <c r="AQ1001" s="300">
        <v>44000</v>
      </c>
      <c r="AR1001" s="300" t="b">
        <v>0</v>
      </c>
      <c r="AS1001" s="300">
        <v>44000</v>
      </c>
      <c r="AT1001" s="300" t="b">
        <v>0</v>
      </c>
      <c r="AU1001" s="300">
        <v>0</v>
      </c>
      <c r="AV1001" s="300" t="b">
        <v>0</v>
      </c>
      <c r="AW1001" s="300" t="s">
        <v>1547</v>
      </c>
      <c r="AX1001" s="300">
        <v>0</v>
      </c>
      <c r="AY1001" s="300" t="s">
        <v>1547</v>
      </c>
      <c r="AZ1001" s="300">
        <v>0</v>
      </c>
      <c r="BA1001" s="300" t="b">
        <v>0</v>
      </c>
      <c r="BB1001" s="300" t="b">
        <v>1</v>
      </c>
      <c r="BC1001"/>
      <c r="BD1001"/>
      <c r="BE1001"/>
      <c r="BF1001"/>
      <c r="BG1001"/>
      <c r="BH1001"/>
      <c r="BI1001"/>
      <c r="BJ1001"/>
      <c r="BK1001"/>
      <c r="BL1001"/>
      <c r="BM1001"/>
      <c r="BN1001"/>
      <c r="BO1001"/>
      <c r="BP1001"/>
      <c r="BQ1001"/>
    </row>
    <row r="1002" spans="5:69" ht="16.5" hidden="1" x14ac:dyDescent="0.3">
      <c r="E1002" s="300" t="s">
        <v>760</v>
      </c>
      <c r="F1002" s="300" t="s">
        <v>651</v>
      </c>
      <c r="G1002" s="300">
        <v>20180101</v>
      </c>
      <c r="H1002" s="300">
        <v>2018</v>
      </c>
      <c r="I1002" s="300">
        <v>52</v>
      </c>
      <c r="J1002" s="300">
        <v>2018</v>
      </c>
      <c r="K1002" s="300">
        <v>180</v>
      </c>
      <c r="L1002" s="300" t="s">
        <v>872</v>
      </c>
      <c r="M1002" s="300" t="s">
        <v>486</v>
      </c>
      <c r="N1002" s="300" t="s">
        <v>660</v>
      </c>
      <c r="O1002" s="300" t="s">
        <v>762</v>
      </c>
      <c r="P1002" s="300">
        <v>508</v>
      </c>
      <c r="Q1002" s="300" t="s">
        <v>903</v>
      </c>
      <c r="R1002" s="300" t="s">
        <v>443</v>
      </c>
      <c r="S1002" s="300">
        <v>0</v>
      </c>
      <c r="T1002" s="300" t="s">
        <v>763</v>
      </c>
      <c r="U1002" s="300" t="s">
        <v>764</v>
      </c>
      <c r="V1002" s="300" t="s">
        <v>1123</v>
      </c>
      <c r="W1002" s="300" t="s">
        <v>766</v>
      </c>
      <c r="X1002" s="300" t="b">
        <v>1</v>
      </c>
      <c r="Y1002" s="300">
        <v>3102</v>
      </c>
      <c r="Z1002" s="300" t="s">
        <v>819</v>
      </c>
      <c r="AA1002" s="300" t="s">
        <v>820</v>
      </c>
      <c r="AB1002" s="300" t="s">
        <v>508</v>
      </c>
      <c r="AC1002" s="300" t="s">
        <v>508</v>
      </c>
      <c r="AD1002" s="300">
        <v>4</v>
      </c>
      <c r="AE1002" s="300" t="b">
        <v>0</v>
      </c>
      <c r="AF1002" s="300" t="s">
        <v>768</v>
      </c>
      <c r="AG1002" s="300" t="s">
        <v>769</v>
      </c>
      <c r="AH1002" s="300">
        <v>0</v>
      </c>
      <c r="AI1002" s="300">
        <v>0</v>
      </c>
      <c r="AJ1002" s="300" t="s">
        <v>770</v>
      </c>
      <c r="AK1002" s="300">
        <v>8</v>
      </c>
      <c r="AL1002" s="300" t="s">
        <v>814</v>
      </c>
      <c r="AM1002" s="300">
        <v>366100</v>
      </c>
      <c r="AN1002" s="300" t="b">
        <v>0</v>
      </c>
      <c r="AO1002" s="300">
        <v>8</v>
      </c>
      <c r="AP1002" s="300" t="s">
        <v>814</v>
      </c>
      <c r="AQ1002" s="300">
        <v>366100</v>
      </c>
      <c r="AR1002" s="300" t="b">
        <v>0</v>
      </c>
      <c r="AS1002" s="300">
        <v>366100</v>
      </c>
      <c r="AT1002" s="300" t="b">
        <v>0</v>
      </c>
      <c r="AU1002" s="300">
        <v>0</v>
      </c>
      <c r="AV1002" s="300" t="b">
        <v>0</v>
      </c>
      <c r="AW1002" s="300" t="s">
        <v>1601</v>
      </c>
      <c r="AX1002" s="300">
        <v>0</v>
      </c>
      <c r="AY1002" s="300" t="s">
        <v>1601</v>
      </c>
      <c r="AZ1002" s="300">
        <v>0</v>
      </c>
      <c r="BA1002" s="300" t="b">
        <v>0</v>
      </c>
      <c r="BB1002" s="300" t="b">
        <v>1</v>
      </c>
      <c r="BC1002"/>
      <c r="BD1002"/>
      <c r="BE1002"/>
      <c r="BF1002"/>
      <c r="BG1002"/>
      <c r="BH1002"/>
      <c r="BI1002"/>
      <c r="BJ1002"/>
      <c r="BK1002"/>
      <c r="BL1002"/>
      <c r="BM1002"/>
      <c r="BN1002"/>
      <c r="BO1002"/>
      <c r="BP1002"/>
      <c r="BQ1002"/>
    </row>
    <row r="1003" spans="5:69" ht="16.5" hidden="1" x14ac:dyDescent="0.3">
      <c r="E1003" s="300" t="s">
        <v>760</v>
      </c>
      <c r="F1003" s="300" t="s">
        <v>651</v>
      </c>
      <c r="G1003" s="300">
        <v>20180101</v>
      </c>
      <c r="H1003" s="300">
        <v>2018</v>
      </c>
      <c r="I1003" s="300">
        <v>52</v>
      </c>
      <c r="J1003" s="300">
        <v>2018</v>
      </c>
      <c r="K1003" s="300">
        <v>180</v>
      </c>
      <c r="L1003" s="300" t="s">
        <v>872</v>
      </c>
      <c r="M1003" s="300" t="s">
        <v>486</v>
      </c>
      <c r="N1003" s="300" t="s">
        <v>660</v>
      </c>
      <c r="O1003" s="300" t="s">
        <v>762</v>
      </c>
      <c r="P1003" s="300">
        <v>528</v>
      </c>
      <c r="Q1003" s="300" t="s">
        <v>788</v>
      </c>
      <c r="R1003" s="300" t="s">
        <v>789</v>
      </c>
      <c r="S1003" s="300">
        <v>0</v>
      </c>
      <c r="T1003" s="300" t="s">
        <v>763</v>
      </c>
      <c r="U1003" s="300" t="s">
        <v>764</v>
      </c>
      <c r="V1003" s="300" t="s">
        <v>1123</v>
      </c>
      <c r="W1003" s="300" t="s">
        <v>766</v>
      </c>
      <c r="X1003" s="300" t="b">
        <v>1</v>
      </c>
      <c r="Y1003" s="300">
        <v>3102</v>
      </c>
      <c r="Z1003" s="300" t="s">
        <v>819</v>
      </c>
      <c r="AA1003" s="300" t="s">
        <v>820</v>
      </c>
      <c r="AB1003" s="300" t="s">
        <v>508</v>
      </c>
      <c r="AC1003" s="300" t="s">
        <v>508</v>
      </c>
      <c r="AD1003" s="300">
        <v>4</v>
      </c>
      <c r="AE1003" s="300" t="b">
        <v>0</v>
      </c>
      <c r="AF1003" s="300" t="s">
        <v>768</v>
      </c>
      <c r="AG1003" s="300" t="s">
        <v>769</v>
      </c>
      <c r="AH1003" s="300">
        <v>0</v>
      </c>
      <c r="AI1003" s="300">
        <v>0</v>
      </c>
      <c r="AJ1003" s="300" t="s">
        <v>770</v>
      </c>
      <c r="AK1003" s="300">
        <v>8</v>
      </c>
      <c r="AL1003" s="300" t="s">
        <v>814</v>
      </c>
      <c r="AM1003" s="300">
        <v>289</v>
      </c>
      <c r="AN1003" s="300" t="b">
        <v>0</v>
      </c>
      <c r="AO1003" s="300">
        <v>8</v>
      </c>
      <c r="AP1003" s="300" t="s">
        <v>814</v>
      </c>
      <c r="AQ1003" s="300">
        <v>289</v>
      </c>
      <c r="AR1003" s="300" t="b">
        <v>0</v>
      </c>
      <c r="AS1003" s="300">
        <v>289</v>
      </c>
      <c r="AT1003" s="300" t="b">
        <v>0</v>
      </c>
      <c r="AU1003" s="300">
        <v>0</v>
      </c>
      <c r="AV1003" s="300" t="b">
        <v>0</v>
      </c>
      <c r="AW1003" s="300" t="s">
        <v>1602</v>
      </c>
      <c r="AX1003" s="300">
        <v>0</v>
      </c>
      <c r="AY1003" s="300" t="s">
        <v>1602</v>
      </c>
      <c r="AZ1003" s="300">
        <v>0</v>
      </c>
      <c r="BA1003" s="300" t="b">
        <v>0</v>
      </c>
      <c r="BB1003" s="300" t="b">
        <v>1</v>
      </c>
      <c r="BC1003"/>
      <c r="BD1003"/>
      <c r="BE1003"/>
      <c r="BF1003"/>
      <c r="BG1003"/>
      <c r="BH1003"/>
      <c r="BI1003"/>
      <c r="BJ1003"/>
      <c r="BK1003"/>
      <c r="BL1003"/>
      <c r="BM1003"/>
      <c r="BN1003"/>
      <c r="BO1003"/>
      <c r="BP1003"/>
      <c r="BQ1003"/>
    </row>
    <row r="1004" spans="5:69" ht="16.5" hidden="1" x14ac:dyDescent="0.3">
      <c r="E1004" s="300" t="s">
        <v>760</v>
      </c>
      <c r="F1004" s="300" t="s">
        <v>651</v>
      </c>
      <c r="G1004" s="300">
        <v>20180101</v>
      </c>
      <c r="H1004" s="300">
        <v>2018</v>
      </c>
      <c r="I1004" s="300">
        <v>52</v>
      </c>
      <c r="J1004" s="300">
        <v>2018</v>
      </c>
      <c r="K1004" s="300">
        <v>180</v>
      </c>
      <c r="L1004" s="300" t="s">
        <v>872</v>
      </c>
      <c r="M1004" s="300" t="s">
        <v>486</v>
      </c>
      <c r="N1004" s="300" t="s">
        <v>660</v>
      </c>
      <c r="O1004" s="300" t="s">
        <v>762</v>
      </c>
      <c r="P1004" s="300">
        <v>579</v>
      </c>
      <c r="Q1004" s="300" t="s">
        <v>963</v>
      </c>
      <c r="R1004" s="300" t="s">
        <v>964</v>
      </c>
      <c r="S1004" s="300">
        <v>0</v>
      </c>
      <c r="T1004" s="300" t="s">
        <v>763</v>
      </c>
      <c r="U1004" s="300" t="s">
        <v>764</v>
      </c>
      <c r="V1004" s="300" t="s">
        <v>1123</v>
      </c>
      <c r="W1004" s="300" t="s">
        <v>766</v>
      </c>
      <c r="X1004" s="300" t="b">
        <v>1</v>
      </c>
      <c r="Y1004" s="300">
        <v>3102</v>
      </c>
      <c r="Z1004" s="300" t="s">
        <v>819</v>
      </c>
      <c r="AA1004" s="300" t="s">
        <v>820</v>
      </c>
      <c r="AB1004" s="300" t="s">
        <v>508</v>
      </c>
      <c r="AC1004" s="300" t="s">
        <v>508</v>
      </c>
      <c r="AD1004" s="300">
        <v>4</v>
      </c>
      <c r="AE1004" s="300" t="b">
        <v>0</v>
      </c>
      <c r="AF1004" s="300" t="s">
        <v>768</v>
      </c>
      <c r="AG1004" s="300" t="s">
        <v>769</v>
      </c>
      <c r="AH1004" s="300">
        <v>0</v>
      </c>
      <c r="AI1004" s="300">
        <v>0</v>
      </c>
      <c r="AJ1004" s="300" t="s">
        <v>770</v>
      </c>
      <c r="AK1004" s="300">
        <v>8</v>
      </c>
      <c r="AL1004" s="300" t="s">
        <v>814</v>
      </c>
      <c r="AM1004" s="300">
        <v>28800</v>
      </c>
      <c r="AN1004" s="300" t="b">
        <v>0</v>
      </c>
      <c r="AO1004" s="300">
        <v>8</v>
      </c>
      <c r="AP1004" s="300" t="s">
        <v>814</v>
      </c>
      <c r="AQ1004" s="300">
        <v>28800</v>
      </c>
      <c r="AR1004" s="300" t="b">
        <v>0</v>
      </c>
      <c r="AS1004" s="300">
        <v>28800</v>
      </c>
      <c r="AT1004" s="300" t="b">
        <v>0</v>
      </c>
      <c r="AU1004" s="300">
        <v>0</v>
      </c>
      <c r="AV1004" s="300" t="b">
        <v>0</v>
      </c>
      <c r="AW1004" s="300" t="s">
        <v>1553</v>
      </c>
      <c r="AX1004" s="300">
        <v>0</v>
      </c>
      <c r="AY1004" s="300" t="s">
        <v>1553</v>
      </c>
      <c r="AZ1004" s="300">
        <v>0</v>
      </c>
      <c r="BA1004" s="300" t="b">
        <v>0</v>
      </c>
      <c r="BB1004" s="300" t="b">
        <v>1</v>
      </c>
      <c r="BC1004"/>
      <c r="BD1004"/>
      <c r="BE1004"/>
      <c r="BF1004"/>
      <c r="BG1004"/>
      <c r="BH1004"/>
      <c r="BI1004"/>
      <c r="BJ1004"/>
      <c r="BK1004"/>
      <c r="BL1004"/>
      <c r="BM1004"/>
      <c r="BN1004"/>
      <c r="BO1004"/>
      <c r="BP1004"/>
      <c r="BQ1004"/>
    </row>
    <row r="1005" spans="5:69" ht="16.5" hidden="1" x14ac:dyDescent="0.3">
      <c r="E1005" s="300" t="s">
        <v>760</v>
      </c>
      <c r="F1005" s="300" t="s">
        <v>651</v>
      </c>
      <c r="G1005" s="300">
        <v>20180101</v>
      </c>
      <c r="H1005" s="300">
        <v>2018</v>
      </c>
      <c r="I1005" s="300">
        <v>52</v>
      </c>
      <c r="J1005" s="300">
        <v>2018</v>
      </c>
      <c r="K1005" s="300">
        <v>180</v>
      </c>
      <c r="L1005" s="300" t="s">
        <v>872</v>
      </c>
      <c r="M1005" s="300" t="s">
        <v>486</v>
      </c>
      <c r="N1005" s="300" t="s">
        <v>660</v>
      </c>
      <c r="O1005" s="300" t="s">
        <v>762</v>
      </c>
      <c r="P1005" s="300">
        <v>643</v>
      </c>
      <c r="Q1005" s="300" t="s">
        <v>793</v>
      </c>
      <c r="R1005" s="300" t="s">
        <v>794</v>
      </c>
      <c r="S1005" s="300">
        <v>0</v>
      </c>
      <c r="T1005" s="300" t="s">
        <v>763</v>
      </c>
      <c r="U1005" s="300" t="s">
        <v>764</v>
      </c>
      <c r="V1005" s="300" t="s">
        <v>1123</v>
      </c>
      <c r="W1005" s="300" t="s">
        <v>766</v>
      </c>
      <c r="X1005" s="300" t="b">
        <v>1</v>
      </c>
      <c r="Y1005" s="300">
        <v>3102</v>
      </c>
      <c r="Z1005" s="300" t="s">
        <v>819</v>
      </c>
      <c r="AA1005" s="300" t="s">
        <v>820</v>
      </c>
      <c r="AB1005" s="300" t="s">
        <v>508</v>
      </c>
      <c r="AC1005" s="300" t="s">
        <v>508</v>
      </c>
      <c r="AD1005" s="300">
        <v>4</v>
      </c>
      <c r="AE1005" s="300" t="b">
        <v>0</v>
      </c>
      <c r="AF1005" s="300" t="s">
        <v>768</v>
      </c>
      <c r="AG1005" s="300" t="s">
        <v>769</v>
      </c>
      <c r="AH1005" s="300">
        <v>0</v>
      </c>
      <c r="AI1005" s="300">
        <v>0</v>
      </c>
      <c r="AJ1005" s="300" t="s">
        <v>770</v>
      </c>
      <c r="AK1005" s="300">
        <v>8</v>
      </c>
      <c r="AL1005" s="300" t="s">
        <v>814</v>
      </c>
      <c r="AM1005" s="300">
        <v>24595478</v>
      </c>
      <c r="AN1005" s="300" t="b">
        <v>0</v>
      </c>
      <c r="AO1005" s="300">
        <v>8</v>
      </c>
      <c r="AP1005" s="300" t="s">
        <v>814</v>
      </c>
      <c r="AQ1005" s="300">
        <v>24595478</v>
      </c>
      <c r="AR1005" s="300" t="b">
        <v>0</v>
      </c>
      <c r="AS1005" s="300">
        <v>24595478</v>
      </c>
      <c r="AT1005" s="300" t="b">
        <v>0</v>
      </c>
      <c r="AU1005" s="300">
        <v>0</v>
      </c>
      <c r="AV1005" s="300" t="b">
        <v>0</v>
      </c>
      <c r="AW1005" s="300" t="s">
        <v>1603</v>
      </c>
      <c r="AX1005" s="300">
        <v>0</v>
      </c>
      <c r="AY1005" s="300" t="s">
        <v>1603</v>
      </c>
      <c r="AZ1005" s="300">
        <v>0</v>
      </c>
      <c r="BA1005" s="300" t="b">
        <v>0</v>
      </c>
      <c r="BB1005" s="300" t="b">
        <v>1</v>
      </c>
      <c r="BC1005"/>
      <c r="BD1005"/>
      <c r="BE1005"/>
      <c r="BF1005"/>
      <c r="BG1005"/>
      <c r="BH1005"/>
      <c r="BI1005"/>
      <c r="BJ1005"/>
      <c r="BK1005"/>
      <c r="BL1005"/>
      <c r="BM1005"/>
      <c r="BN1005"/>
      <c r="BO1005"/>
      <c r="BP1005"/>
      <c r="BQ1005"/>
    </row>
    <row r="1006" spans="5:69" ht="16.5" hidden="1" x14ac:dyDescent="0.3">
      <c r="E1006" s="300" t="s">
        <v>760</v>
      </c>
      <c r="F1006" s="300" t="s">
        <v>651</v>
      </c>
      <c r="G1006" s="300">
        <v>20180101</v>
      </c>
      <c r="H1006" s="300">
        <v>2018</v>
      </c>
      <c r="I1006" s="300">
        <v>52</v>
      </c>
      <c r="J1006" s="300">
        <v>2018</v>
      </c>
      <c r="K1006" s="300">
        <v>180</v>
      </c>
      <c r="L1006" s="300" t="s">
        <v>872</v>
      </c>
      <c r="M1006" s="300" t="s">
        <v>486</v>
      </c>
      <c r="N1006" s="300" t="s">
        <v>660</v>
      </c>
      <c r="O1006" s="300" t="s">
        <v>762</v>
      </c>
      <c r="P1006" s="300">
        <v>682</v>
      </c>
      <c r="Q1006" s="300" t="s">
        <v>1141</v>
      </c>
      <c r="R1006" s="300" t="s">
        <v>1142</v>
      </c>
      <c r="S1006" s="300">
        <v>0</v>
      </c>
      <c r="T1006" s="300" t="s">
        <v>763</v>
      </c>
      <c r="U1006" s="300" t="s">
        <v>764</v>
      </c>
      <c r="V1006" s="300" t="s">
        <v>1123</v>
      </c>
      <c r="W1006" s="300" t="s">
        <v>766</v>
      </c>
      <c r="X1006" s="300" t="b">
        <v>1</v>
      </c>
      <c r="Y1006" s="300">
        <v>3102</v>
      </c>
      <c r="Z1006" s="300" t="s">
        <v>819</v>
      </c>
      <c r="AA1006" s="300" t="s">
        <v>820</v>
      </c>
      <c r="AB1006" s="300" t="s">
        <v>508</v>
      </c>
      <c r="AC1006" s="300" t="s">
        <v>508</v>
      </c>
      <c r="AD1006" s="300">
        <v>4</v>
      </c>
      <c r="AE1006" s="300" t="b">
        <v>0</v>
      </c>
      <c r="AF1006" s="300" t="s">
        <v>768</v>
      </c>
      <c r="AG1006" s="300" t="s">
        <v>769</v>
      </c>
      <c r="AH1006" s="300">
        <v>0</v>
      </c>
      <c r="AI1006" s="300">
        <v>0</v>
      </c>
      <c r="AJ1006" s="300" t="s">
        <v>770</v>
      </c>
      <c r="AK1006" s="300">
        <v>8</v>
      </c>
      <c r="AL1006" s="300" t="s">
        <v>814</v>
      </c>
      <c r="AM1006" s="300">
        <v>690000</v>
      </c>
      <c r="AN1006" s="300" t="b">
        <v>0</v>
      </c>
      <c r="AO1006" s="300">
        <v>8</v>
      </c>
      <c r="AP1006" s="300" t="s">
        <v>814</v>
      </c>
      <c r="AQ1006" s="300">
        <v>690000</v>
      </c>
      <c r="AR1006" s="300" t="b">
        <v>0</v>
      </c>
      <c r="AS1006" s="300">
        <v>690000</v>
      </c>
      <c r="AT1006" s="300" t="b">
        <v>0</v>
      </c>
      <c r="AU1006" s="300">
        <v>0</v>
      </c>
      <c r="AV1006" s="300" t="b">
        <v>0</v>
      </c>
      <c r="AW1006" s="300" t="s">
        <v>1556</v>
      </c>
      <c r="AX1006" s="300">
        <v>0</v>
      </c>
      <c r="AY1006" s="300" t="s">
        <v>1556</v>
      </c>
      <c r="AZ1006" s="300">
        <v>0</v>
      </c>
      <c r="BA1006" s="300" t="b">
        <v>0</v>
      </c>
      <c r="BB1006" s="300" t="b">
        <v>1</v>
      </c>
      <c r="BC1006"/>
      <c r="BD1006"/>
      <c r="BE1006"/>
      <c r="BF1006"/>
      <c r="BG1006"/>
      <c r="BH1006"/>
      <c r="BI1006"/>
      <c r="BJ1006"/>
      <c r="BK1006"/>
      <c r="BL1006"/>
      <c r="BM1006"/>
      <c r="BN1006"/>
      <c r="BO1006"/>
      <c r="BP1006"/>
      <c r="BQ1006"/>
    </row>
    <row r="1007" spans="5:69" ht="16.5" hidden="1" x14ac:dyDescent="0.3">
      <c r="E1007" s="300" t="s">
        <v>760</v>
      </c>
      <c r="F1007" s="300" t="s">
        <v>651</v>
      </c>
      <c r="G1007" s="300">
        <v>20180101</v>
      </c>
      <c r="H1007" s="300">
        <v>2018</v>
      </c>
      <c r="I1007" s="300">
        <v>52</v>
      </c>
      <c r="J1007" s="300">
        <v>2018</v>
      </c>
      <c r="K1007" s="300">
        <v>180</v>
      </c>
      <c r="L1007" s="300" t="s">
        <v>872</v>
      </c>
      <c r="M1007" s="300" t="s">
        <v>486</v>
      </c>
      <c r="N1007" s="300" t="s">
        <v>660</v>
      </c>
      <c r="O1007" s="300" t="s">
        <v>762</v>
      </c>
      <c r="P1007" s="300">
        <v>699</v>
      </c>
      <c r="Q1007" s="300" t="s">
        <v>798</v>
      </c>
      <c r="R1007" s="300" t="s">
        <v>799</v>
      </c>
      <c r="S1007" s="300">
        <v>0</v>
      </c>
      <c r="T1007" s="300" t="s">
        <v>763</v>
      </c>
      <c r="U1007" s="300" t="s">
        <v>764</v>
      </c>
      <c r="V1007" s="300" t="s">
        <v>1123</v>
      </c>
      <c r="W1007" s="300" t="s">
        <v>766</v>
      </c>
      <c r="X1007" s="300" t="b">
        <v>1</v>
      </c>
      <c r="Y1007" s="300">
        <v>3102</v>
      </c>
      <c r="Z1007" s="300" t="s">
        <v>819</v>
      </c>
      <c r="AA1007" s="300" t="s">
        <v>820</v>
      </c>
      <c r="AB1007" s="300" t="s">
        <v>508</v>
      </c>
      <c r="AC1007" s="300" t="s">
        <v>508</v>
      </c>
      <c r="AD1007" s="300">
        <v>4</v>
      </c>
      <c r="AE1007" s="300" t="b">
        <v>0</v>
      </c>
      <c r="AF1007" s="300" t="s">
        <v>768</v>
      </c>
      <c r="AG1007" s="300" t="s">
        <v>769</v>
      </c>
      <c r="AH1007" s="300">
        <v>0</v>
      </c>
      <c r="AI1007" s="300">
        <v>0</v>
      </c>
      <c r="AJ1007" s="300" t="s">
        <v>770</v>
      </c>
      <c r="AK1007" s="300">
        <v>8</v>
      </c>
      <c r="AL1007" s="300" t="s">
        <v>814</v>
      </c>
      <c r="AM1007" s="300">
        <v>500</v>
      </c>
      <c r="AN1007" s="300" t="b">
        <v>0</v>
      </c>
      <c r="AO1007" s="300">
        <v>8</v>
      </c>
      <c r="AP1007" s="300" t="s">
        <v>814</v>
      </c>
      <c r="AQ1007" s="300">
        <v>500</v>
      </c>
      <c r="AR1007" s="300" t="b">
        <v>0</v>
      </c>
      <c r="AS1007" s="300">
        <v>500</v>
      </c>
      <c r="AT1007" s="300" t="b">
        <v>0</v>
      </c>
      <c r="AU1007" s="300">
        <v>0</v>
      </c>
      <c r="AV1007" s="300" t="b">
        <v>0</v>
      </c>
      <c r="AW1007" s="300" t="s">
        <v>1604</v>
      </c>
      <c r="AX1007" s="300">
        <v>0</v>
      </c>
      <c r="AY1007" s="300" t="s">
        <v>1604</v>
      </c>
      <c r="AZ1007" s="300">
        <v>0</v>
      </c>
      <c r="BA1007" s="300" t="b">
        <v>0</v>
      </c>
      <c r="BB1007" s="300" t="b">
        <v>1</v>
      </c>
      <c r="BC1007"/>
      <c r="BD1007"/>
      <c r="BE1007"/>
      <c r="BF1007"/>
      <c r="BG1007"/>
      <c r="BH1007"/>
      <c r="BI1007"/>
      <c r="BJ1007"/>
      <c r="BK1007"/>
      <c r="BL1007"/>
      <c r="BM1007"/>
      <c r="BN1007"/>
      <c r="BO1007"/>
      <c r="BP1007"/>
      <c r="BQ1007"/>
    </row>
    <row r="1008" spans="5:69" ht="16.5" hidden="1" x14ac:dyDescent="0.3">
      <c r="E1008" s="300" t="s">
        <v>760</v>
      </c>
      <c r="F1008" s="300" t="s">
        <v>651</v>
      </c>
      <c r="G1008" s="300">
        <v>20180101</v>
      </c>
      <c r="H1008" s="300">
        <v>2018</v>
      </c>
      <c r="I1008" s="300">
        <v>52</v>
      </c>
      <c r="J1008" s="300">
        <v>2018</v>
      </c>
      <c r="K1008" s="300">
        <v>180</v>
      </c>
      <c r="L1008" s="300" t="s">
        <v>872</v>
      </c>
      <c r="M1008" s="300" t="s">
        <v>486</v>
      </c>
      <c r="N1008" s="300" t="s">
        <v>660</v>
      </c>
      <c r="O1008" s="300" t="s">
        <v>762</v>
      </c>
      <c r="P1008" s="300">
        <v>710</v>
      </c>
      <c r="Q1008" s="300" t="s">
        <v>917</v>
      </c>
      <c r="R1008" s="300" t="s">
        <v>425</v>
      </c>
      <c r="S1008" s="300">
        <v>0</v>
      </c>
      <c r="T1008" s="300" t="s">
        <v>763</v>
      </c>
      <c r="U1008" s="300" t="s">
        <v>764</v>
      </c>
      <c r="V1008" s="300" t="s">
        <v>1123</v>
      </c>
      <c r="W1008" s="300" t="s">
        <v>766</v>
      </c>
      <c r="X1008" s="300" t="b">
        <v>1</v>
      </c>
      <c r="Y1008" s="300">
        <v>3102</v>
      </c>
      <c r="Z1008" s="300" t="s">
        <v>819</v>
      </c>
      <c r="AA1008" s="300" t="s">
        <v>820</v>
      </c>
      <c r="AB1008" s="300" t="s">
        <v>508</v>
      </c>
      <c r="AC1008" s="300" t="s">
        <v>508</v>
      </c>
      <c r="AD1008" s="300">
        <v>4</v>
      </c>
      <c r="AE1008" s="300" t="b">
        <v>0</v>
      </c>
      <c r="AF1008" s="300" t="s">
        <v>768</v>
      </c>
      <c r="AG1008" s="300" t="s">
        <v>769</v>
      </c>
      <c r="AH1008" s="300">
        <v>0</v>
      </c>
      <c r="AI1008" s="300">
        <v>0</v>
      </c>
      <c r="AJ1008" s="300" t="s">
        <v>770</v>
      </c>
      <c r="AK1008" s="300">
        <v>8</v>
      </c>
      <c r="AL1008" s="300" t="s">
        <v>814</v>
      </c>
      <c r="AM1008" s="300" t="s">
        <v>1605</v>
      </c>
      <c r="AN1008" s="300" t="b">
        <v>1</v>
      </c>
      <c r="AO1008" s="300">
        <v>-1</v>
      </c>
      <c r="AP1008" s="300" t="s">
        <v>771</v>
      </c>
      <c r="AQ1008" s="300">
        <v>0</v>
      </c>
      <c r="AR1008" s="300" t="b">
        <v>0</v>
      </c>
      <c r="AS1008" s="300" t="s">
        <v>1605</v>
      </c>
      <c r="AT1008" s="300" t="b">
        <v>1</v>
      </c>
      <c r="AU1008" s="300">
        <v>0</v>
      </c>
      <c r="AV1008" s="300" t="b">
        <v>0</v>
      </c>
      <c r="AW1008" s="300" t="s">
        <v>1606</v>
      </c>
      <c r="AX1008" s="300">
        <v>0</v>
      </c>
      <c r="AY1008" s="300" t="s">
        <v>1606</v>
      </c>
      <c r="AZ1008" s="300">
        <v>6</v>
      </c>
      <c r="BA1008" s="300" t="b">
        <v>0</v>
      </c>
      <c r="BB1008" s="300" t="b">
        <v>1</v>
      </c>
      <c r="BC1008"/>
      <c r="BD1008"/>
      <c r="BE1008"/>
      <c r="BF1008"/>
      <c r="BG1008"/>
      <c r="BH1008"/>
      <c r="BI1008"/>
      <c r="BJ1008"/>
      <c r="BK1008"/>
      <c r="BL1008"/>
      <c r="BM1008"/>
      <c r="BN1008"/>
      <c r="BO1008"/>
      <c r="BP1008"/>
      <c r="BQ1008"/>
    </row>
    <row r="1009" spans="5:69" ht="16.5" hidden="1" x14ac:dyDescent="0.3">
      <c r="E1009" s="300" t="s">
        <v>760</v>
      </c>
      <c r="F1009" s="300" t="s">
        <v>651</v>
      </c>
      <c r="G1009" s="300">
        <v>20180101</v>
      </c>
      <c r="H1009" s="300">
        <v>2018</v>
      </c>
      <c r="I1009" s="300">
        <v>52</v>
      </c>
      <c r="J1009" s="300">
        <v>2018</v>
      </c>
      <c r="K1009" s="300">
        <v>180</v>
      </c>
      <c r="L1009" s="300" t="s">
        <v>872</v>
      </c>
      <c r="M1009" s="300" t="s">
        <v>486</v>
      </c>
      <c r="N1009" s="300" t="s">
        <v>660</v>
      </c>
      <c r="O1009" s="300" t="s">
        <v>762</v>
      </c>
      <c r="P1009" s="300">
        <v>716</v>
      </c>
      <c r="Q1009" s="300" t="s">
        <v>1560</v>
      </c>
      <c r="R1009" s="300" t="s">
        <v>444</v>
      </c>
      <c r="S1009" s="300">
        <v>0</v>
      </c>
      <c r="T1009" s="300" t="s">
        <v>763</v>
      </c>
      <c r="U1009" s="300" t="s">
        <v>764</v>
      </c>
      <c r="V1009" s="300" t="s">
        <v>1123</v>
      </c>
      <c r="W1009" s="300" t="s">
        <v>766</v>
      </c>
      <c r="X1009" s="300" t="b">
        <v>1</v>
      </c>
      <c r="Y1009" s="300">
        <v>3102</v>
      </c>
      <c r="Z1009" s="300" t="s">
        <v>819</v>
      </c>
      <c r="AA1009" s="300" t="s">
        <v>820</v>
      </c>
      <c r="AB1009" s="300" t="s">
        <v>508</v>
      </c>
      <c r="AC1009" s="300" t="s">
        <v>508</v>
      </c>
      <c r="AD1009" s="300">
        <v>4</v>
      </c>
      <c r="AE1009" s="300" t="b">
        <v>0</v>
      </c>
      <c r="AF1009" s="300" t="s">
        <v>768</v>
      </c>
      <c r="AG1009" s="300" t="s">
        <v>769</v>
      </c>
      <c r="AH1009" s="300">
        <v>0</v>
      </c>
      <c r="AI1009" s="300">
        <v>0</v>
      </c>
      <c r="AJ1009" s="300" t="s">
        <v>770</v>
      </c>
      <c r="AK1009" s="300">
        <v>8</v>
      </c>
      <c r="AL1009" s="300" t="s">
        <v>814</v>
      </c>
      <c r="AM1009" s="300">
        <v>154000</v>
      </c>
      <c r="AN1009" s="300" t="b">
        <v>0</v>
      </c>
      <c r="AO1009" s="300">
        <v>8</v>
      </c>
      <c r="AP1009" s="300" t="s">
        <v>814</v>
      </c>
      <c r="AQ1009" s="300">
        <v>154000</v>
      </c>
      <c r="AR1009" s="300" t="b">
        <v>0</v>
      </c>
      <c r="AS1009" s="300">
        <v>154000</v>
      </c>
      <c r="AT1009" s="300" t="b">
        <v>0</v>
      </c>
      <c r="AU1009" s="300">
        <v>0</v>
      </c>
      <c r="AV1009" s="300" t="b">
        <v>0</v>
      </c>
      <c r="AW1009" s="300" t="s">
        <v>1561</v>
      </c>
      <c r="AX1009" s="300">
        <v>0</v>
      </c>
      <c r="AY1009" s="300" t="s">
        <v>1561</v>
      </c>
      <c r="AZ1009" s="300">
        <v>0</v>
      </c>
      <c r="BA1009" s="300" t="b">
        <v>0</v>
      </c>
      <c r="BB1009" s="300" t="b">
        <v>1</v>
      </c>
      <c r="BC1009"/>
      <c r="BD1009"/>
      <c r="BE1009"/>
      <c r="BF1009"/>
      <c r="BG1009"/>
      <c r="BH1009"/>
      <c r="BI1009"/>
      <c r="BJ1009"/>
      <c r="BK1009"/>
      <c r="BL1009"/>
      <c r="BM1009"/>
      <c r="BN1009"/>
      <c r="BO1009"/>
      <c r="BP1009"/>
      <c r="BQ1009"/>
    </row>
    <row r="1010" spans="5:69" ht="16.5" hidden="1" x14ac:dyDescent="0.3">
      <c r="E1010" s="300" t="s">
        <v>760</v>
      </c>
      <c r="F1010" s="300" t="s">
        <v>651</v>
      </c>
      <c r="G1010" s="300">
        <v>20180101</v>
      </c>
      <c r="H1010" s="300">
        <v>2018</v>
      </c>
      <c r="I1010" s="300">
        <v>52</v>
      </c>
      <c r="J1010" s="300">
        <v>2018</v>
      </c>
      <c r="K1010" s="300">
        <v>180</v>
      </c>
      <c r="L1010" s="300" t="s">
        <v>872</v>
      </c>
      <c r="M1010" s="300" t="s">
        <v>486</v>
      </c>
      <c r="N1010" s="300" t="s">
        <v>660</v>
      </c>
      <c r="O1010" s="300" t="s">
        <v>762</v>
      </c>
      <c r="P1010" s="300">
        <v>784</v>
      </c>
      <c r="Q1010" s="300" t="s">
        <v>924</v>
      </c>
      <c r="R1010" s="300" t="s">
        <v>925</v>
      </c>
      <c r="S1010" s="300">
        <v>0</v>
      </c>
      <c r="T1010" s="300" t="s">
        <v>763</v>
      </c>
      <c r="U1010" s="300" t="s">
        <v>764</v>
      </c>
      <c r="V1010" s="300" t="s">
        <v>1123</v>
      </c>
      <c r="W1010" s="300" t="s">
        <v>766</v>
      </c>
      <c r="X1010" s="300" t="b">
        <v>1</v>
      </c>
      <c r="Y1010" s="300">
        <v>3102</v>
      </c>
      <c r="Z1010" s="300" t="s">
        <v>819</v>
      </c>
      <c r="AA1010" s="300" t="s">
        <v>820</v>
      </c>
      <c r="AB1010" s="300" t="s">
        <v>508</v>
      </c>
      <c r="AC1010" s="300" t="s">
        <v>508</v>
      </c>
      <c r="AD1010" s="300">
        <v>4</v>
      </c>
      <c r="AE1010" s="300" t="b">
        <v>0</v>
      </c>
      <c r="AF1010" s="300" t="s">
        <v>768</v>
      </c>
      <c r="AG1010" s="300" t="s">
        <v>769</v>
      </c>
      <c r="AH1010" s="300">
        <v>0</v>
      </c>
      <c r="AI1010" s="300">
        <v>0</v>
      </c>
      <c r="AJ1010" s="300" t="s">
        <v>770</v>
      </c>
      <c r="AK1010" s="300">
        <v>8</v>
      </c>
      <c r="AL1010" s="300" t="s">
        <v>814</v>
      </c>
      <c r="AM1010" s="300">
        <v>549710</v>
      </c>
      <c r="AN1010" s="300" t="b">
        <v>0</v>
      </c>
      <c r="AO1010" s="300">
        <v>8</v>
      </c>
      <c r="AP1010" s="300" t="s">
        <v>814</v>
      </c>
      <c r="AQ1010" s="300">
        <v>549710</v>
      </c>
      <c r="AR1010" s="300" t="b">
        <v>0</v>
      </c>
      <c r="AS1010" s="300">
        <v>549710</v>
      </c>
      <c r="AT1010" s="300" t="b">
        <v>0</v>
      </c>
      <c r="AU1010" s="300">
        <v>0</v>
      </c>
      <c r="AV1010" s="300" t="b">
        <v>0</v>
      </c>
      <c r="AW1010" s="300" t="s">
        <v>1563</v>
      </c>
      <c r="AX1010" s="300">
        <v>0</v>
      </c>
      <c r="AY1010" s="300" t="s">
        <v>1563</v>
      </c>
      <c r="AZ1010" s="300">
        <v>0</v>
      </c>
      <c r="BA1010" s="300" t="b">
        <v>0</v>
      </c>
      <c r="BB1010" s="300" t="b">
        <v>1</v>
      </c>
      <c r="BC1010"/>
      <c r="BD1010"/>
      <c r="BE1010"/>
      <c r="BF1010"/>
      <c r="BG1010"/>
      <c r="BH1010"/>
      <c r="BI1010"/>
      <c r="BJ1010"/>
      <c r="BK1010"/>
      <c r="BL1010"/>
      <c r="BM1010"/>
      <c r="BN1010"/>
      <c r="BO1010"/>
      <c r="BP1010"/>
      <c r="BQ1010"/>
    </row>
    <row r="1011" spans="5:69" ht="16.5" hidden="1" x14ac:dyDescent="0.3">
      <c r="E1011" s="300" t="s">
        <v>760</v>
      </c>
      <c r="F1011" s="300" t="s">
        <v>651</v>
      </c>
      <c r="G1011" s="300">
        <v>20180101</v>
      </c>
      <c r="H1011" s="300">
        <v>2018</v>
      </c>
      <c r="I1011" s="300">
        <v>52</v>
      </c>
      <c r="J1011" s="300">
        <v>2018</v>
      </c>
      <c r="K1011" s="300">
        <v>180</v>
      </c>
      <c r="L1011" s="300" t="s">
        <v>872</v>
      </c>
      <c r="M1011" s="300" t="s">
        <v>486</v>
      </c>
      <c r="N1011" s="300" t="s">
        <v>660</v>
      </c>
      <c r="O1011" s="300" t="s">
        <v>762</v>
      </c>
      <c r="P1011" s="300">
        <v>792</v>
      </c>
      <c r="Q1011" s="300" t="s">
        <v>927</v>
      </c>
      <c r="R1011" s="300" t="s">
        <v>928</v>
      </c>
      <c r="S1011" s="300">
        <v>0</v>
      </c>
      <c r="T1011" s="300" t="s">
        <v>763</v>
      </c>
      <c r="U1011" s="300" t="s">
        <v>764</v>
      </c>
      <c r="V1011" s="300" t="s">
        <v>1123</v>
      </c>
      <c r="W1011" s="300" t="s">
        <v>766</v>
      </c>
      <c r="X1011" s="300" t="b">
        <v>1</v>
      </c>
      <c r="Y1011" s="300">
        <v>3102</v>
      </c>
      <c r="Z1011" s="300" t="s">
        <v>819</v>
      </c>
      <c r="AA1011" s="300" t="s">
        <v>820</v>
      </c>
      <c r="AB1011" s="300" t="s">
        <v>508</v>
      </c>
      <c r="AC1011" s="300" t="s">
        <v>508</v>
      </c>
      <c r="AD1011" s="300">
        <v>4</v>
      </c>
      <c r="AE1011" s="300" t="b">
        <v>0</v>
      </c>
      <c r="AF1011" s="300" t="s">
        <v>768</v>
      </c>
      <c r="AG1011" s="300" t="s">
        <v>769</v>
      </c>
      <c r="AH1011" s="300">
        <v>0</v>
      </c>
      <c r="AI1011" s="300">
        <v>0</v>
      </c>
      <c r="AJ1011" s="300" t="s">
        <v>770</v>
      </c>
      <c r="AK1011" s="300">
        <v>8</v>
      </c>
      <c r="AL1011" s="300" t="s">
        <v>814</v>
      </c>
      <c r="AM1011" s="300">
        <v>144000</v>
      </c>
      <c r="AN1011" s="300" t="b">
        <v>0</v>
      </c>
      <c r="AO1011" s="300">
        <v>8</v>
      </c>
      <c r="AP1011" s="300" t="s">
        <v>814</v>
      </c>
      <c r="AQ1011" s="300">
        <v>144000</v>
      </c>
      <c r="AR1011" s="300" t="b">
        <v>0</v>
      </c>
      <c r="AS1011" s="300">
        <v>144000</v>
      </c>
      <c r="AT1011" s="300" t="b">
        <v>0</v>
      </c>
      <c r="AU1011" s="300">
        <v>0</v>
      </c>
      <c r="AV1011" s="300" t="b">
        <v>0</v>
      </c>
      <c r="AW1011" s="300" t="s">
        <v>1607</v>
      </c>
      <c r="AX1011" s="300">
        <v>0</v>
      </c>
      <c r="AY1011" s="300" t="s">
        <v>1607</v>
      </c>
      <c r="AZ1011" s="300">
        <v>0</v>
      </c>
      <c r="BA1011" s="300" t="b">
        <v>0</v>
      </c>
      <c r="BB1011" s="300" t="b">
        <v>1</v>
      </c>
      <c r="BC1011"/>
      <c r="BD1011"/>
      <c r="BE1011"/>
      <c r="BF1011"/>
      <c r="BG1011"/>
      <c r="BH1011"/>
      <c r="BI1011"/>
      <c r="BJ1011"/>
      <c r="BK1011"/>
      <c r="BL1011"/>
      <c r="BM1011"/>
      <c r="BN1011"/>
      <c r="BO1011"/>
      <c r="BP1011"/>
      <c r="BQ1011"/>
    </row>
    <row r="1012" spans="5:69" ht="16.5" hidden="1" x14ac:dyDescent="0.3">
      <c r="E1012" s="300" t="s">
        <v>760</v>
      </c>
      <c r="F1012" s="300" t="s">
        <v>651</v>
      </c>
      <c r="G1012" s="300">
        <v>20180101</v>
      </c>
      <c r="H1012" s="300">
        <v>2018</v>
      </c>
      <c r="I1012" s="300">
        <v>52</v>
      </c>
      <c r="J1012" s="300">
        <v>2018</v>
      </c>
      <c r="K1012" s="300">
        <v>180</v>
      </c>
      <c r="L1012" s="300" t="s">
        <v>872</v>
      </c>
      <c r="M1012" s="300" t="s">
        <v>486</v>
      </c>
      <c r="N1012" s="300" t="s">
        <v>660</v>
      </c>
      <c r="O1012" s="300" t="s">
        <v>762</v>
      </c>
      <c r="P1012" s="300">
        <v>800</v>
      </c>
      <c r="Q1012" s="300" t="s">
        <v>930</v>
      </c>
      <c r="R1012" s="300" t="s">
        <v>452</v>
      </c>
      <c r="S1012" s="300">
        <v>0</v>
      </c>
      <c r="T1012" s="300" t="s">
        <v>763</v>
      </c>
      <c r="U1012" s="300" t="s">
        <v>764</v>
      </c>
      <c r="V1012" s="300" t="s">
        <v>1123</v>
      </c>
      <c r="W1012" s="300" t="s">
        <v>766</v>
      </c>
      <c r="X1012" s="300" t="b">
        <v>1</v>
      </c>
      <c r="Y1012" s="300">
        <v>3102</v>
      </c>
      <c r="Z1012" s="300" t="s">
        <v>819</v>
      </c>
      <c r="AA1012" s="300" t="s">
        <v>820</v>
      </c>
      <c r="AB1012" s="300" t="s">
        <v>508</v>
      </c>
      <c r="AC1012" s="300" t="s">
        <v>508</v>
      </c>
      <c r="AD1012" s="300">
        <v>4</v>
      </c>
      <c r="AE1012" s="300" t="b">
        <v>0</v>
      </c>
      <c r="AF1012" s="300" t="s">
        <v>768</v>
      </c>
      <c r="AG1012" s="300" t="s">
        <v>769</v>
      </c>
      <c r="AH1012" s="300">
        <v>0</v>
      </c>
      <c r="AI1012" s="300">
        <v>0</v>
      </c>
      <c r="AJ1012" s="300" t="s">
        <v>770</v>
      </c>
      <c r="AK1012" s="300">
        <v>8</v>
      </c>
      <c r="AL1012" s="300" t="s">
        <v>814</v>
      </c>
      <c r="AM1012" s="300">
        <v>40800</v>
      </c>
      <c r="AN1012" s="300" t="b">
        <v>0</v>
      </c>
      <c r="AO1012" s="300">
        <v>8</v>
      </c>
      <c r="AP1012" s="300" t="s">
        <v>814</v>
      </c>
      <c r="AQ1012" s="300">
        <v>40800</v>
      </c>
      <c r="AR1012" s="300" t="b">
        <v>0</v>
      </c>
      <c r="AS1012" s="300">
        <v>40800</v>
      </c>
      <c r="AT1012" s="300" t="b">
        <v>0</v>
      </c>
      <c r="AU1012" s="300">
        <v>0</v>
      </c>
      <c r="AV1012" s="300" t="b">
        <v>0</v>
      </c>
      <c r="AW1012" s="300" t="s">
        <v>1608</v>
      </c>
      <c r="AX1012" s="300">
        <v>0</v>
      </c>
      <c r="AY1012" s="300" t="s">
        <v>1608</v>
      </c>
      <c r="AZ1012" s="300">
        <v>0</v>
      </c>
      <c r="BA1012" s="300" t="b">
        <v>0</v>
      </c>
      <c r="BB1012" s="300" t="b">
        <v>1</v>
      </c>
      <c r="BC1012"/>
      <c r="BD1012"/>
      <c r="BE1012"/>
      <c r="BF1012"/>
      <c r="BG1012"/>
      <c r="BH1012"/>
      <c r="BI1012"/>
      <c r="BJ1012"/>
      <c r="BK1012"/>
      <c r="BL1012"/>
      <c r="BM1012"/>
      <c r="BN1012"/>
      <c r="BO1012"/>
      <c r="BP1012"/>
      <c r="BQ1012"/>
    </row>
    <row r="1013" spans="5:69" ht="16.5" hidden="1" x14ac:dyDescent="0.3">
      <c r="E1013" s="300" t="s">
        <v>760</v>
      </c>
      <c r="F1013" s="300" t="s">
        <v>651</v>
      </c>
      <c r="G1013" s="300">
        <v>20180101</v>
      </c>
      <c r="H1013" s="300">
        <v>2018</v>
      </c>
      <c r="I1013" s="300">
        <v>52</v>
      </c>
      <c r="J1013" s="300">
        <v>2018</v>
      </c>
      <c r="K1013" s="300">
        <v>180</v>
      </c>
      <c r="L1013" s="300" t="s">
        <v>872</v>
      </c>
      <c r="M1013" s="300" t="s">
        <v>486</v>
      </c>
      <c r="N1013" s="300" t="s">
        <v>660</v>
      </c>
      <c r="O1013" s="300" t="s">
        <v>762</v>
      </c>
      <c r="P1013" s="300">
        <v>834</v>
      </c>
      <c r="Q1013" s="300" t="s">
        <v>940</v>
      </c>
      <c r="R1013" s="300" t="s">
        <v>941</v>
      </c>
      <c r="S1013" s="300">
        <v>0</v>
      </c>
      <c r="T1013" s="300" t="s">
        <v>763</v>
      </c>
      <c r="U1013" s="300" t="s">
        <v>764</v>
      </c>
      <c r="V1013" s="300" t="s">
        <v>1123</v>
      </c>
      <c r="W1013" s="300" t="s">
        <v>766</v>
      </c>
      <c r="X1013" s="300" t="b">
        <v>1</v>
      </c>
      <c r="Y1013" s="300">
        <v>3102</v>
      </c>
      <c r="Z1013" s="300" t="s">
        <v>819</v>
      </c>
      <c r="AA1013" s="300" t="s">
        <v>820</v>
      </c>
      <c r="AB1013" s="300" t="s">
        <v>508</v>
      </c>
      <c r="AC1013" s="300" t="s">
        <v>508</v>
      </c>
      <c r="AD1013" s="300">
        <v>4</v>
      </c>
      <c r="AE1013" s="300" t="b">
        <v>0</v>
      </c>
      <c r="AF1013" s="300" t="s">
        <v>768</v>
      </c>
      <c r="AG1013" s="300" t="s">
        <v>769</v>
      </c>
      <c r="AH1013" s="300">
        <v>0</v>
      </c>
      <c r="AI1013" s="300">
        <v>0</v>
      </c>
      <c r="AJ1013" s="300" t="s">
        <v>770</v>
      </c>
      <c r="AK1013" s="300">
        <v>8</v>
      </c>
      <c r="AL1013" s="300" t="s">
        <v>814</v>
      </c>
      <c r="AM1013" s="300">
        <v>857000</v>
      </c>
      <c r="AN1013" s="300" t="b">
        <v>0</v>
      </c>
      <c r="AO1013" s="300">
        <v>8</v>
      </c>
      <c r="AP1013" s="300" t="s">
        <v>814</v>
      </c>
      <c r="AQ1013" s="300">
        <v>857000</v>
      </c>
      <c r="AR1013" s="300" t="b">
        <v>0</v>
      </c>
      <c r="AS1013" s="300">
        <v>857000</v>
      </c>
      <c r="AT1013" s="300" t="b">
        <v>0</v>
      </c>
      <c r="AU1013" s="300">
        <v>0</v>
      </c>
      <c r="AV1013" s="300" t="b">
        <v>0</v>
      </c>
      <c r="AW1013" s="300" t="s">
        <v>1567</v>
      </c>
      <c r="AX1013" s="300">
        <v>0</v>
      </c>
      <c r="AY1013" s="300" t="s">
        <v>1567</v>
      </c>
      <c r="AZ1013" s="300">
        <v>0</v>
      </c>
      <c r="BA1013" s="300" t="b">
        <v>0</v>
      </c>
      <c r="BB1013" s="300" t="b">
        <v>1</v>
      </c>
      <c r="BC1013"/>
      <c r="BD1013"/>
      <c r="BE1013"/>
      <c r="BF1013"/>
      <c r="BG1013"/>
      <c r="BH1013"/>
      <c r="BI1013"/>
      <c r="BJ1013"/>
      <c r="BK1013"/>
      <c r="BL1013"/>
      <c r="BM1013"/>
      <c r="BN1013"/>
      <c r="BO1013"/>
      <c r="BP1013"/>
      <c r="BQ1013"/>
    </row>
    <row r="1014" spans="5:69" ht="16.5" hidden="1" x14ac:dyDescent="0.3">
      <c r="E1014" s="300" t="s">
        <v>760</v>
      </c>
      <c r="F1014" s="300" t="s">
        <v>651</v>
      </c>
      <c r="G1014" s="300">
        <v>20180101</v>
      </c>
      <c r="H1014" s="300">
        <v>2018</v>
      </c>
      <c r="I1014" s="300">
        <v>52</v>
      </c>
      <c r="J1014" s="300">
        <v>2018</v>
      </c>
      <c r="K1014" s="300">
        <v>180</v>
      </c>
      <c r="L1014" s="300" t="s">
        <v>872</v>
      </c>
      <c r="M1014" s="300" t="s">
        <v>486</v>
      </c>
      <c r="N1014" s="300" t="s">
        <v>660</v>
      </c>
      <c r="O1014" s="300" t="s">
        <v>762</v>
      </c>
      <c r="P1014" s="300">
        <v>842</v>
      </c>
      <c r="Q1014" s="300" t="s">
        <v>809</v>
      </c>
      <c r="R1014" s="300" t="s">
        <v>809</v>
      </c>
      <c r="S1014" s="300">
        <v>0</v>
      </c>
      <c r="T1014" s="300" t="s">
        <v>763</v>
      </c>
      <c r="U1014" s="300" t="s">
        <v>764</v>
      </c>
      <c r="V1014" s="300" t="s">
        <v>1123</v>
      </c>
      <c r="W1014" s="300" t="s">
        <v>766</v>
      </c>
      <c r="X1014" s="300" t="b">
        <v>1</v>
      </c>
      <c r="Y1014" s="300">
        <v>3102</v>
      </c>
      <c r="Z1014" s="300" t="s">
        <v>819</v>
      </c>
      <c r="AA1014" s="300" t="s">
        <v>820</v>
      </c>
      <c r="AB1014" s="300" t="s">
        <v>508</v>
      </c>
      <c r="AC1014" s="300" t="s">
        <v>508</v>
      </c>
      <c r="AD1014" s="300">
        <v>4</v>
      </c>
      <c r="AE1014" s="300" t="b">
        <v>0</v>
      </c>
      <c r="AF1014" s="300" t="s">
        <v>768</v>
      </c>
      <c r="AG1014" s="300" t="s">
        <v>769</v>
      </c>
      <c r="AH1014" s="300">
        <v>0</v>
      </c>
      <c r="AI1014" s="300">
        <v>0</v>
      </c>
      <c r="AJ1014" s="300" t="s">
        <v>770</v>
      </c>
      <c r="AK1014" s="300">
        <v>8</v>
      </c>
      <c r="AL1014" s="300" t="s">
        <v>814</v>
      </c>
      <c r="AM1014" s="300">
        <v>56</v>
      </c>
      <c r="AN1014" s="300" t="b">
        <v>0</v>
      </c>
      <c r="AO1014" s="300">
        <v>8</v>
      </c>
      <c r="AP1014" s="300" t="s">
        <v>814</v>
      </c>
      <c r="AQ1014" s="300">
        <v>56</v>
      </c>
      <c r="AR1014" s="300" t="b">
        <v>0</v>
      </c>
      <c r="AS1014" s="300">
        <v>56</v>
      </c>
      <c r="AT1014" s="300" t="b">
        <v>0</v>
      </c>
      <c r="AU1014" s="300">
        <v>0</v>
      </c>
      <c r="AV1014" s="300" t="b">
        <v>0</v>
      </c>
      <c r="AW1014" s="300" t="s">
        <v>1609</v>
      </c>
      <c r="AX1014" s="300">
        <v>0</v>
      </c>
      <c r="AY1014" s="300" t="s">
        <v>1609</v>
      </c>
      <c r="AZ1014" s="300">
        <v>0</v>
      </c>
      <c r="BA1014" s="300" t="b">
        <v>0</v>
      </c>
      <c r="BB1014" s="300" t="b">
        <v>1</v>
      </c>
      <c r="BC1014"/>
      <c r="BD1014"/>
      <c r="BE1014"/>
      <c r="BF1014"/>
      <c r="BG1014"/>
      <c r="BH1014"/>
      <c r="BI1014"/>
      <c r="BJ1014"/>
      <c r="BK1014"/>
      <c r="BL1014"/>
      <c r="BM1014"/>
      <c r="BN1014"/>
      <c r="BO1014"/>
      <c r="BP1014"/>
      <c r="BQ1014"/>
    </row>
    <row r="1015" spans="5:69" ht="16.5" hidden="1" x14ac:dyDescent="0.3">
      <c r="E1015" s="300" t="s">
        <v>760</v>
      </c>
      <c r="F1015" s="300" t="s">
        <v>651</v>
      </c>
      <c r="G1015" s="300">
        <v>20180101</v>
      </c>
      <c r="H1015" s="300">
        <v>2018</v>
      </c>
      <c r="I1015" s="300">
        <v>52</v>
      </c>
      <c r="J1015" s="300">
        <v>2018</v>
      </c>
      <c r="K1015" s="300">
        <v>180</v>
      </c>
      <c r="L1015" s="300" t="s">
        <v>872</v>
      </c>
      <c r="M1015" s="300" t="s">
        <v>486</v>
      </c>
      <c r="N1015" s="300" t="s">
        <v>660</v>
      </c>
      <c r="O1015" s="300" t="s">
        <v>762</v>
      </c>
      <c r="P1015" s="300">
        <v>894</v>
      </c>
      <c r="Q1015" s="300" t="s">
        <v>943</v>
      </c>
      <c r="R1015" s="300" t="s">
        <v>431</v>
      </c>
      <c r="S1015" s="300">
        <v>0</v>
      </c>
      <c r="T1015" s="300" t="s">
        <v>763</v>
      </c>
      <c r="U1015" s="300" t="s">
        <v>764</v>
      </c>
      <c r="V1015" s="300" t="s">
        <v>1123</v>
      </c>
      <c r="W1015" s="300" t="s">
        <v>766</v>
      </c>
      <c r="X1015" s="300" t="b">
        <v>1</v>
      </c>
      <c r="Y1015" s="300">
        <v>3102</v>
      </c>
      <c r="Z1015" s="300" t="s">
        <v>819</v>
      </c>
      <c r="AA1015" s="300" t="s">
        <v>820</v>
      </c>
      <c r="AB1015" s="300" t="s">
        <v>508</v>
      </c>
      <c r="AC1015" s="300" t="s">
        <v>508</v>
      </c>
      <c r="AD1015" s="300">
        <v>4</v>
      </c>
      <c r="AE1015" s="300" t="b">
        <v>0</v>
      </c>
      <c r="AF1015" s="300" t="s">
        <v>768</v>
      </c>
      <c r="AG1015" s="300" t="s">
        <v>769</v>
      </c>
      <c r="AH1015" s="300">
        <v>0</v>
      </c>
      <c r="AI1015" s="300">
        <v>0</v>
      </c>
      <c r="AJ1015" s="300" t="s">
        <v>770</v>
      </c>
      <c r="AK1015" s="300">
        <v>8</v>
      </c>
      <c r="AL1015" s="300" t="s">
        <v>814</v>
      </c>
      <c r="AM1015" s="300">
        <v>3655985</v>
      </c>
      <c r="AN1015" s="300" t="b">
        <v>0</v>
      </c>
      <c r="AO1015" s="300">
        <v>8</v>
      </c>
      <c r="AP1015" s="300" t="s">
        <v>814</v>
      </c>
      <c r="AQ1015" s="300">
        <v>3655985</v>
      </c>
      <c r="AR1015" s="300" t="b">
        <v>0</v>
      </c>
      <c r="AS1015" s="300">
        <v>3655985</v>
      </c>
      <c r="AT1015" s="300" t="b">
        <v>0</v>
      </c>
      <c r="AU1015" s="300">
        <v>0</v>
      </c>
      <c r="AV1015" s="300" t="b">
        <v>0</v>
      </c>
      <c r="AW1015" s="300" t="s">
        <v>1610</v>
      </c>
      <c r="AX1015" s="300">
        <v>0</v>
      </c>
      <c r="AY1015" s="300" t="s">
        <v>1610</v>
      </c>
      <c r="AZ1015" s="300">
        <v>0</v>
      </c>
      <c r="BA1015" s="300" t="b">
        <v>0</v>
      </c>
      <c r="BB1015" s="300" t="b">
        <v>1</v>
      </c>
      <c r="BC1015"/>
      <c r="BD1015"/>
      <c r="BE1015"/>
      <c r="BF1015"/>
      <c r="BG1015"/>
      <c r="BH1015"/>
      <c r="BI1015"/>
      <c r="BJ1015"/>
      <c r="BK1015"/>
      <c r="BL1015"/>
      <c r="BM1015"/>
      <c r="BN1015"/>
      <c r="BO1015"/>
      <c r="BP1015"/>
      <c r="BQ1015"/>
    </row>
    <row r="1016" spans="5:69" ht="16.5" hidden="1" x14ac:dyDescent="0.3">
      <c r="E1016" s="300" t="s">
        <v>760</v>
      </c>
      <c r="F1016" s="300" t="s">
        <v>651</v>
      </c>
      <c r="G1016" s="300">
        <v>20180101</v>
      </c>
      <c r="H1016" s="300">
        <v>2018</v>
      </c>
      <c r="I1016" s="300">
        <v>52</v>
      </c>
      <c r="J1016" s="300">
        <v>2018</v>
      </c>
      <c r="K1016" s="300">
        <v>562</v>
      </c>
      <c r="L1016" s="300" t="s">
        <v>761</v>
      </c>
      <c r="M1016" s="300" t="s">
        <v>451</v>
      </c>
      <c r="N1016" s="300" t="s">
        <v>660</v>
      </c>
      <c r="O1016" s="300" t="s">
        <v>762</v>
      </c>
      <c r="P1016" s="300">
        <v>0</v>
      </c>
      <c r="Q1016" s="300" t="s">
        <v>763</v>
      </c>
      <c r="R1016" s="300" t="s">
        <v>764</v>
      </c>
      <c r="S1016" s="300">
        <v>0</v>
      </c>
      <c r="T1016" s="300" t="s">
        <v>763</v>
      </c>
      <c r="U1016" s="300" t="s">
        <v>764</v>
      </c>
      <c r="V1016" s="300" t="s">
        <v>873</v>
      </c>
      <c r="W1016" s="300" t="s">
        <v>766</v>
      </c>
      <c r="X1016" s="300" t="b">
        <v>1</v>
      </c>
      <c r="Y1016" s="300">
        <v>3102</v>
      </c>
      <c r="Z1016" s="300" t="s">
        <v>819</v>
      </c>
      <c r="AA1016" s="300" t="s">
        <v>820</v>
      </c>
      <c r="AB1016" s="300" t="s">
        <v>508</v>
      </c>
      <c r="AC1016" s="300" t="s">
        <v>508</v>
      </c>
      <c r="AD1016" s="300">
        <v>4</v>
      </c>
      <c r="AE1016" s="300" t="b">
        <v>0</v>
      </c>
      <c r="AF1016" s="300" t="s">
        <v>768</v>
      </c>
      <c r="AG1016" s="300" t="s">
        <v>769</v>
      </c>
      <c r="AH1016" s="300">
        <v>0</v>
      </c>
      <c r="AI1016" s="300">
        <v>0</v>
      </c>
      <c r="AJ1016" s="300" t="s">
        <v>770</v>
      </c>
      <c r="AK1016" s="300">
        <v>8</v>
      </c>
      <c r="AL1016" s="300" t="s">
        <v>814</v>
      </c>
      <c r="AM1016" s="300">
        <v>25986250</v>
      </c>
      <c r="AN1016" s="300" t="b">
        <v>0</v>
      </c>
      <c r="AO1016" s="300">
        <v>8</v>
      </c>
      <c r="AP1016" s="300" t="s">
        <v>814</v>
      </c>
      <c r="AQ1016" s="300">
        <v>25986250</v>
      </c>
      <c r="AR1016" s="300" t="b">
        <v>0</v>
      </c>
      <c r="AS1016" s="300">
        <v>25986250</v>
      </c>
      <c r="AT1016" s="300" t="b">
        <v>0</v>
      </c>
      <c r="AU1016" s="300">
        <v>0</v>
      </c>
      <c r="AV1016" s="300" t="b">
        <v>0</v>
      </c>
      <c r="AW1016" s="300" t="s">
        <v>1611</v>
      </c>
      <c r="AX1016" s="300"/>
      <c r="AY1016" s="300" t="s">
        <v>1611</v>
      </c>
      <c r="AZ1016" s="300">
        <v>0</v>
      </c>
      <c r="BA1016" s="300" t="b">
        <v>0</v>
      </c>
      <c r="BB1016" s="300" t="b">
        <v>1</v>
      </c>
      <c r="BC1016"/>
      <c r="BD1016"/>
      <c r="BE1016"/>
      <c r="BF1016"/>
      <c r="BG1016"/>
      <c r="BH1016"/>
      <c r="BI1016"/>
      <c r="BJ1016"/>
      <c r="BK1016"/>
      <c r="BL1016"/>
      <c r="BM1016"/>
      <c r="BN1016"/>
      <c r="BO1016"/>
      <c r="BP1016"/>
      <c r="BQ1016"/>
    </row>
    <row r="1017" spans="5:69" ht="16.5" hidden="1" x14ac:dyDescent="0.3">
      <c r="E1017" s="300" t="s">
        <v>760</v>
      </c>
      <c r="F1017" s="300" t="s">
        <v>651</v>
      </c>
      <c r="G1017" s="300">
        <v>20180101</v>
      </c>
      <c r="H1017" s="300">
        <v>2018</v>
      </c>
      <c r="I1017" s="300">
        <v>52</v>
      </c>
      <c r="J1017" s="300">
        <v>2018</v>
      </c>
      <c r="K1017" s="300">
        <v>562</v>
      </c>
      <c r="L1017" s="300" t="s">
        <v>761</v>
      </c>
      <c r="M1017" s="300" t="s">
        <v>451</v>
      </c>
      <c r="N1017" s="300" t="s">
        <v>660</v>
      </c>
      <c r="O1017" s="300" t="s">
        <v>762</v>
      </c>
      <c r="P1017" s="300">
        <v>56</v>
      </c>
      <c r="Q1017" s="300" t="s">
        <v>877</v>
      </c>
      <c r="R1017" s="300" t="s">
        <v>878</v>
      </c>
      <c r="S1017" s="300">
        <v>0</v>
      </c>
      <c r="T1017" s="300" t="s">
        <v>763</v>
      </c>
      <c r="U1017" s="300" t="s">
        <v>764</v>
      </c>
      <c r="V1017" s="300" t="s">
        <v>873</v>
      </c>
      <c r="W1017" s="300" t="s">
        <v>766</v>
      </c>
      <c r="X1017" s="300" t="b">
        <v>1</v>
      </c>
      <c r="Y1017" s="300">
        <v>3102</v>
      </c>
      <c r="Z1017" s="300" t="s">
        <v>819</v>
      </c>
      <c r="AA1017" s="300" t="s">
        <v>820</v>
      </c>
      <c r="AB1017" s="300" t="s">
        <v>508</v>
      </c>
      <c r="AC1017" s="300" t="s">
        <v>508</v>
      </c>
      <c r="AD1017" s="300">
        <v>4</v>
      </c>
      <c r="AE1017" s="300" t="b">
        <v>0</v>
      </c>
      <c r="AF1017" s="300" t="s">
        <v>768</v>
      </c>
      <c r="AG1017" s="300" t="s">
        <v>769</v>
      </c>
      <c r="AH1017" s="300">
        <v>0</v>
      </c>
      <c r="AI1017" s="300">
        <v>0</v>
      </c>
      <c r="AJ1017" s="300" t="s">
        <v>770</v>
      </c>
      <c r="AK1017" s="300">
        <v>8</v>
      </c>
      <c r="AL1017" s="300" t="s">
        <v>814</v>
      </c>
      <c r="AM1017" s="300">
        <v>383040</v>
      </c>
      <c r="AN1017" s="300" t="b">
        <v>0</v>
      </c>
      <c r="AO1017" s="300">
        <v>8</v>
      </c>
      <c r="AP1017" s="300" t="s">
        <v>814</v>
      </c>
      <c r="AQ1017" s="300">
        <v>383040</v>
      </c>
      <c r="AR1017" s="300" t="b">
        <v>0</v>
      </c>
      <c r="AS1017" s="300">
        <v>383040</v>
      </c>
      <c r="AT1017" s="300" t="b">
        <v>0</v>
      </c>
      <c r="AU1017" s="300">
        <v>0</v>
      </c>
      <c r="AV1017" s="300" t="b">
        <v>0</v>
      </c>
      <c r="AW1017" s="300" t="s">
        <v>1571</v>
      </c>
      <c r="AX1017" s="300"/>
      <c r="AY1017" s="300" t="s">
        <v>1571</v>
      </c>
      <c r="AZ1017" s="300">
        <v>0</v>
      </c>
      <c r="BA1017" s="300" t="b">
        <v>0</v>
      </c>
      <c r="BB1017" s="300" t="b">
        <v>1</v>
      </c>
      <c r="BC1017"/>
      <c r="BD1017"/>
      <c r="BE1017"/>
      <c r="BF1017"/>
      <c r="BG1017"/>
      <c r="BH1017"/>
      <c r="BI1017"/>
      <c r="BJ1017"/>
      <c r="BK1017"/>
      <c r="BL1017"/>
      <c r="BM1017"/>
      <c r="BN1017"/>
      <c r="BO1017"/>
      <c r="BP1017"/>
      <c r="BQ1017"/>
    </row>
    <row r="1018" spans="5:69" ht="16.5" hidden="1" x14ac:dyDescent="0.3">
      <c r="E1018" s="300" t="s">
        <v>760</v>
      </c>
      <c r="F1018" s="300" t="s">
        <v>651</v>
      </c>
      <c r="G1018" s="300">
        <v>20180101</v>
      </c>
      <c r="H1018" s="300">
        <v>2018</v>
      </c>
      <c r="I1018" s="300">
        <v>52</v>
      </c>
      <c r="J1018" s="300">
        <v>2018</v>
      </c>
      <c r="K1018" s="300">
        <v>562</v>
      </c>
      <c r="L1018" s="300" t="s">
        <v>761</v>
      </c>
      <c r="M1018" s="300" t="s">
        <v>451</v>
      </c>
      <c r="N1018" s="300" t="s">
        <v>660</v>
      </c>
      <c r="O1018" s="300" t="s">
        <v>762</v>
      </c>
      <c r="P1018" s="300">
        <v>156</v>
      </c>
      <c r="Q1018" s="300" t="s">
        <v>773</v>
      </c>
      <c r="R1018" s="300" t="s">
        <v>774</v>
      </c>
      <c r="S1018" s="300">
        <v>0</v>
      </c>
      <c r="T1018" s="300" t="s">
        <v>763</v>
      </c>
      <c r="U1018" s="300" t="s">
        <v>764</v>
      </c>
      <c r="V1018" s="300" t="s">
        <v>873</v>
      </c>
      <c r="W1018" s="300" t="s">
        <v>766</v>
      </c>
      <c r="X1018" s="300" t="b">
        <v>1</v>
      </c>
      <c r="Y1018" s="300">
        <v>3102</v>
      </c>
      <c r="Z1018" s="300" t="s">
        <v>819</v>
      </c>
      <c r="AA1018" s="300" t="s">
        <v>820</v>
      </c>
      <c r="AB1018" s="300" t="s">
        <v>508</v>
      </c>
      <c r="AC1018" s="300" t="s">
        <v>508</v>
      </c>
      <c r="AD1018" s="300">
        <v>4</v>
      </c>
      <c r="AE1018" s="300" t="b">
        <v>0</v>
      </c>
      <c r="AF1018" s="300" t="s">
        <v>768</v>
      </c>
      <c r="AG1018" s="300" t="s">
        <v>769</v>
      </c>
      <c r="AH1018" s="300">
        <v>0</v>
      </c>
      <c r="AI1018" s="300">
        <v>0</v>
      </c>
      <c r="AJ1018" s="300" t="s">
        <v>770</v>
      </c>
      <c r="AK1018" s="300">
        <v>8</v>
      </c>
      <c r="AL1018" s="300" t="s">
        <v>814</v>
      </c>
      <c r="AM1018" s="300">
        <v>5000</v>
      </c>
      <c r="AN1018" s="300" t="b">
        <v>0</v>
      </c>
      <c r="AO1018" s="300">
        <v>8</v>
      </c>
      <c r="AP1018" s="300" t="s">
        <v>814</v>
      </c>
      <c r="AQ1018" s="300">
        <v>5000</v>
      </c>
      <c r="AR1018" s="300" t="b">
        <v>0</v>
      </c>
      <c r="AS1018" s="300">
        <v>5000</v>
      </c>
      <c r="AT1018" s="300" t="b">
        <v>0</v>
      </c>
      <c r="AU1018" s="300">
        <v>0</v>
      </c>
      <c r="AV1018" s="300" t="b">
        <v>0</v>
      </c>
      <c r="AW1018" s="300" t="s">
        <v>1572</v>
      </c>
      <c r="AX1018" s="300"/>
      <c r="AY1018" s="300" t="s">
        <v>1572</v>
      </c>
      <c r="AZ1018" s="300">
        <v>0</v>
      </c>
      <c r="BA1018" s="300" t="b">
        <v>0</v>
      </c>
      <c r="BB1018" s="300" t="b">
        <v>1</v>
      </c>
      <c r="BC1018"/>
      <c r="BD1018"/>
      <c r="BE1018"/>
      <c r="BF1018"/>
      <c r="BG1018"/>
      <c r="BH1018"/>
      <c r="BI1018"/>
      <c r="BJ1018"/>
      <c r="BK1018"/>
      <c r="BL1018"/>
      <c r="BM1018"/>
      <c r="BN1018"/>
      <c r="BO1018"/>
      <c r="BP1018"/>
      <c r="BQ1018"/>
    </row>
    <row r="1019" spans="5:69" ht="16.5" hidden="1" x14ac:dyDescent="0.3">
      <c r="E1019" s="300" t="s">
        <v>760</v>
      </c>
      <c r="F1019" s="300" t="s">
        <v>651</v>
      </c>
      <c r="G1019" s="300">
        <v>20180101</v>
      </c>
      <c r="H1019" s="300">
        <v>2018</v>
      </c>
      <c r="I1019" s="300">
        <v>52</v>
      </c>
      <c r="J1019" s="300">
        <v>2018</v>
      </c>
      <c r="K1019" s="300">
        <v>562</v>
      </c>
      <c r="L1019" s="300" t="s">
        <v>761</v>
      </c>
      <c r="M1019" s="300" t="s">
        <v>451</v>
      </c>
      <c r="N1019" s="300" t="s">
        <v>660</v>
      </c>
      <c r="O1019" s="300" t="s">
        <v>762</v>
      </c>
      <c r="P1019" s="300">
        <v>204</v>
      </c>
      <c r="Q1019" s="300" t="s">
        <v>776</v>
      </c>
      <c r="R1019" s="300" t="s">
        <v>432</v>
      </c>
      <c r="S1019" s="300">
        <v>0</v>
      </c>
      <c r="T1019" s="300" t="s">
        <v>763</v>
      </c>
      <c r="U1019" s="300" t="s">
        <v>764</v>
      </c>
      <c r="V1019" s="300" t="s">
        <v>873</v>
      </c>
      <c r="W1019" s="300" t="s">
        <v>766</v>
      </c>
      <c r="X1019" s="300" t="b">
        <v>1</v>
      </c>
      <c r="Y1019" s="300">
        <v>3102</v>
      </c>
      <c r="Z1019" s="300" t="s">
        <v>819</v>
      </c>
      <c r="AA1019" s="300" t="s">
        <v>820</v>
      </c>
      <c r="AB1019" s="300" t="s">
        <v>508</v>
      </c>
      <c r="AC1019" s="300" t="s">
        <v>508</v>
      </c>
      <c r="AD1019" s="300">
        <v>4</v>
      </c>
      <c r="AE1019" s="300" t="b">
        <v>0</v>
      </c>
      <c r="AF1019" s="300" t="s">
        <v>768</v>
      </c>
      <c r="AG1019" s="300" t="s">
        <v>769</v>
      </c>
      <c r="AH1019" s="300">
        <v>0</v>
      </c>
      <c r="AI1019" s="300">
        <v>0</v>
      </c>
      <c r="AJ1019" s="300" t="s">
        <v>770</v>
      </c>
      <c r="AK1019" s="300">
        <v>8</v>
      </c>
      <c r="AL1019" s="300" t="s">
        <v>814</v>
      </c>
      <c r="AM1019" s="300">
        <v>42000</v>
      </c>
      <c r="AN1019" s="300" t="b">
        <v>0</v>
      </c>
      <c r="AO1019" s="300">
        <v>8</v>
      </c>
      <c r="AP1019" s="300" t="s">
        <v>814</v>
      </c>
      <c r="AQ1019" s="300">
        <v>42000</v>
      </c>
      <c r="AR1019" s="300" t="b">
        <v>0</v>
      </c>
      <c r="AS1019" s="300">
        <v>42000</v>
      </c>
      <c r="AT1019" s="300" t="b">
        <v>0</v>
      </c>
      <c r="AU1019" s="300">
        <v>0</v>
      </c>
      <c r="AV1019" s="300" t="b">
        <v>0</v>
      </c>
      <c r="AW1019" s="300" t="s">
        <v>1612</v>
      </c>
      <c r="AX1019" s="300"/>
      <c r="AY1019" s="300" t="s">
        <v>1612</v>
      </c>
      <c r="AZ1019" s="300">
        <v>0</v>
      </c>
      <c r="BA1019" s="300" t="b">
        <v>0</v>
      </c>
      <c r="BB1019" s="300" t="b">
        <v>1</v>
      </c>
      <c r="BC1019"/>
      <c r="BD1019"/>
      <c r="BE1019"/>
      <c r="BF1019"/>
      <c r="BG1019"/>
      <c r="BH1019"/>
      <c r="BI1019"/>
      <c r="BJ1019"/>
      <c r="BK1019"/>
      <c r="BL1019"/>
      <c r="BM1019"/>
      <c r="BN1019"/>
      <c r="BO1019"/>
      <c r="BP1019"/>
      <c r="BQ1019"/>
    </row>
    <row r="1020" spans="5:69" ht="16.5" hidden="1" x14ac:dyDescent="0.3">
      <c r="E1020" s="300" t="s">
        <v>760</v>
      </c>
      <c r="F1020" s="300" t="s">
        <v>651</v>
      </c>
      <c r="G1020" s="300">
        <v>20180101</v>
      </c>
      <c r="H1020" s="300">
        <v>2018</v>
      </c>
      <c r="I1020" s="300">
        <v>52</v>
      </c>
      <c r="J1020" s="300">
        <v>2018</v>
      </c>
      <c r="K1020" s="300">
        <v>562</v>
      </c>
      <c r="L1020" s="300" t="s">
        <v>761</v>
      </c>
      <c r="M1020" s="300" t="s">
        <v>451</v>
      </c>
      <c r="N1020" s="300" t="s">
        <v>660</v>
      </c>
      <c r="O1020" s="300" t="s">
        <v>762</v>
      </c>
      <c r="P1020" s="300">
        <v>251</v>
      </c>
      <c r="Q1020" s="300" t="s">
        <v>778</v>
      </c>
      <c r="R1020" s="300" t="s">
        <v>779</v>
      </c>
      <c r="S1020" s="300">
        <v>0</v>
      </c>
      <c r="T1020" s="300" t="s">
        <v>763</v>
      </c>
      <c r="U1020" s="300" t="s">
        <v>764</v>
      </c>
      <c r="V1020" s="300" t="s">
        <v>873</v>
      </c>
      <c r="W1020" s="300" t="s">
        <v>766</v>
      </c>
      <c r="X1020" s="300" t="b">
        <v>1</v>
      </c>
      <c r="Y1020" s="300">
        <v>3102</v>
      </c>
      <c r="Z1020" s="300" t="s">
        <v>819</v>
      </c>
      <c r="AA1020" s="300" t="s">
        <v>820</v>
      </c>
      <c r="AB1020" s="300" t="s">
        <v>508</v>
      </c>
      <c r="AC1020" s="300" t="s">
        <v>508</v>
      </c>
      <c r="AD1020" s="300">
        <v>4</v>
      </c>
      <c r="AE1020" s="300" t="b">
        <v>0</v>
      </c>
      <c r="AF1020" s="300" t="s">
        <v>768</v>
      </c>
      <c r="AG1020" s="300" t="s">
        <v>769</v>
      </c>
      <c r="AH1020" s="300">
        <v>0</v>
      </c>
      <c r="AI1020" s="300">
        <v>0</v>
      </c>
      <c r="AJ1020" s="300" t="s">
        <v>770</v>
      </c>
      <c r="AK1020" s="300">
        <v>8</v>
      </c>
      <c r="AL1020" s="300" t="s">
        <v>814</v>
      </c>
      <c r="AM1020" s="300">
        <v>5741224</v>
      </c>
      <c r="AN1020" s="300" t="b">
        <v>0</v>
      </c>
      <c r="AO1020" s="300">
        <v>8</v>
      </c>
      <c r="AP1020" s="300" t="s">
        <v>814</v>
      </c>
      <c r="AQ1020" s="300">
        <v>5741224</v>
      </c>
      <c r="AR1020" s="300" t="b">
        <v>0</v>
      </c>
      <c r="AS1020" s="300">
        <v>5741224</v>
      </c>
      <c r="AT1020" s="300" t="b">
        <v>0</v>
      </c>
      <c r="AU1020" s="300">
        <v>0</v>
      </c>
      <c r="AV1020" s="300" t="b">
        <v>0</v>
      </c>
      <c r="AW1020" s="300" t="s">
        <v>1613</v>
      </c>
      <c r="AX1020" s="300"/>
      <c r="AY1020" s="300" t="s">
        <v>1613</v>
      </c>
      <c r="AZ1020" s="300">
        <v>0</v>
      </c>
      <c r="BA1020" s="300" t="b">
        <v>0</v>
      </c>
      <c r="BB1020" s="300" t="b">
        <v>1</v>
      </c>
      <c r="BC1020"/>
      <c r="BD1020"/>
      <c r="BE1020"/>
      <c r="BF1020"/>
      <c r="BG1020"/>
      <c r="BH1020"/>
      <c r="BI1020"/>
      <c r="BJ1020"/>
      <c r="BK1020"/>
      <c r="BL1020"/>
      <c r="BM1020"/>
      <c r="BN1020"/>
      <c r="BO1020"/>
      <c r="BP1020"/>
      <c r="BQ1020"/>
    </row>
    <row r="1021" spans="5:69" ht="16.5" hidden="1" x14ac:dyDescent="0.3">
      <c r="E1021" s="300" t="s">
        <v>760</v>
      </c>
      <c r="F1021" s="300" t="s">
        <v>651</v>
      </c>
      <c r="G1021" s="300">
        <v>20180101</v>
      </c>
      <c r="H1021" s="300">
        <v>2018</v>
      </c>
      <c r="I1021" s="300">
        <v>52</v>
      </c>
      <c r="J1021" s="300">
        <v>2018</v>
      </c>
      <c r="K1021" s="300">
        <v>562</v>
      </c>
      <c r="L1021" s="300" t="s">
        <v>761</v>
      </c>
      <c r="M1021" s="300" t="s">
        <v>451</v>
      </c>
      <c r="N1021" s="300" t="s">
        <v>660</v>
      </c>
      <c r="O1021" s="300" t="s">
        <v>762</v>
      </c>
      <c r="P1021" s="300">
        <v>384</v>
      </c>
      <c r="Q1021" s="300" t="s">
        <v>786</v>
      </c>
      <c r="R1021" s="300" t="s">
        <v>559</v>
      </c>
      <c r="S1021" s="300">
        <v>0</v>
      </c>
      <c r="T1021" s="300" t="s">
        <v>763</v>
      </c>
      <c r="U1021" s="300" t="s">
        <v>764</v>
      </c>
      <c r="V1021" s="300" t="s">
        <v>873</v>
      </c>
      <c r="W1021" s="300" t="s">
        <v>766</v>
      </c>
      <c r="X1021" s="300" t="b">
        <v>1</v>
      </c>
      <c r="Y1021" s="300">
        <v>3102</v>
      </c>
      <c r="Z1021" s="300" t="s">
        <v>819</v>
      </c>
      <c r="AA1021" s="300" t="s">
        <v>820</v>
      </c>
      <c r="AB1021" s="300" t="s">
        <v>508</v>
      </c>
      <c r="AC1021" s="300" t="s">
        <v>508</v>
      </c>
      <c r="AD1021" s="300">
        <v>4</v>
      </c>
      <c r="AE1021" s="300" t="b">
        <v>0</v>
      </c>
      <c r="AF1021" s="300" t="s">
        <v>768</v>
      </c>
      <c r="AG1021" s="300" t="s">
        <v>769</v>
      </c>
      <c r="AH1021" s="300">
        <v>0</v>
      </c>
      <c r="AI1021" s="300">
        <v>0</v>
      </c>
      <c r="AJ1021" s="300" t="s">
        <v>770</v>
      </c>
      <c r="AK1021" s="300">
        <v>8</v>
      </c>
      <c r="AL1021" s="300" t="s">
        <v>814</v>
      </c>
      <c r="AM1021" s="300">
        <v>309960</v>
      </c>
      <c r="AN1021" s="300" t="b">
        <v>0</v>
      </c>
      <c r="AO1021" s="300">
        <v>8</v>
      </c>
      <c r="AP1021" s="300" t="s">
        <v>814</v>
      </c>
      <c r="AQ1021" s="300">
        <v>309960</v>
      </c>
      <c r="AR1021" s="300" t="b">
        <v>0</v>
      </c>
      <c r="AS1021" s="300">
        <v>309960</v>
      </c>
      <c r="AT1021" s="300" t="b">
        <v>0</v>
      </c>
      <c r="AU1021" s="300">
        <v>0</v>
      </c>
      <c r="AV1021" s="300" t="b">
        <v>0</v>
      </c>
      <c r="AW1021" s="300" t="s">
        <v>1575</v>
      </c>
      <c r="AX1021" s="300"/>
      <c r="AY1021" s="300" t="s">
        <v>1575</v>
      </c>
      <c r="AZ1021" s="300">
        <v>0</v>
      </c>
      <c r="BA1021" s="300" t="b">
        <v>0</v>
      </c>
      <c r="BB1021" s="300" t="b">
        <v>1</v>
      </c>
      <c r="BC1021"/>
      <c r="BD1021"/>
      <c r="BE1021"/>
      <c r="BF1021"/>
      <c r="BG1021"/>
      <c r="BH1021"/>
      <c r="BI1021"/>
      <c r="BJ1021"/>
      <c r="BK1021"/>
      <c r="BL1021"/>
      <c r="BM1021"/>
      <c r="BN1021"/>
      <c r="BO1021"/>
      <c r="BP1021"/>
      <c r="BQ1021"/>
    </row>
    <row r="1022" spans="5:69" ht="16.5" hidden="1" x14ac:dyDescent="0.3">
      <c r="E1022" s="300" t="s">
        <v>760</v>
      </c>
      <c r="F1022" s="300" t="s">
        <v>651</v>
      </c>
      <c r="G1022" s="300">
        <v>20180101</v>
      </c>
      <c r="H1022" s="300">
        <v>2018</v>
      </c>
      <c r="I1022" s="300">
        <v>52</v>
      </c>
      <c r="J1022" s="300">
        <v>2018</v>
      </c>
      <c r="K1022" s="300">
        <v>562</v>
      </c>
      <c r="L1022" s="300" t="s">
        <v>761</v>
      </c>
      <c r="M1022" s="300" t="s">
        <v>451</v>
      </c>
      <c r="N1022" s="300" t="s">
        <v>660</v>
      </c>
      <c r="O1022" s="300" t="s">
        <v>762</v>
      </c>
      <c r="P1022" s="300">
        <v>566</v>
      </c>
      <c r="Q1022" s="300" t="s">
        <v>791</v>
      </c>
      <c r="R1022" s="300" t="s">
        <v>434</v>
      </c>
      <c r="S1022" s="300">
        <v>0</v>
      </c>
      <c r="T1022" s="300" t="s">
        <v>763</v>
      </c>
      <c r="U1022" s="300" t="s">
        <v>764</v>
      </c>
      <c r="V1022" s="300" t="s">
        <v>873</v>
      </c>
      <c r="W1022" s="300" t="s">
        <v>766</v>
      </c>
      <c r="X1022" s="300" t="b">
        <v>1</v>
      </c>
      <c r="Y1022" s="300">
        <v>3102</v>
      </c>
      <c r="Z1022" s="300" t="s">
        <v>819</v>
      </c>
      <c r="AA1022" s="300" t="s">
        <v>820</v>
      </c>
      <c r="AB1022" s="300" t="s">
        <v>508</v>
      </c>
      <c r="AC1022" s="300" t="s">
        <v>508</v>
      </c>
      <c r="AD1022" s="300">
        <v>4</v>
      </c>
      <c r="AE1022" s="300" t="b">
        <v>0</v>
      </c>
      <c r="AF1022" s="300" t="s">
        <v>768</v>
      </c>
      <c r="AG1022" s="300" t="s">
        <v>769</v>
      </c>
      <c r="AH1022" s="300">
        <v>0</v>
      </c>
      <c r="AI1022" s="300">
        <v>0</v>
      </c>
      <c r="AJ1022" s="300" t="s">
        <v>770</v>
      </c>
      <c r="AK1022" s="300">
        <v>8</v>
      </c>
      <c r="AL1022" s="300" t="s">
        <v>814</v>
      </c>
      <c r="AM1022" s="300">
        <v>11808920</v>
      </c>
      <c r="AN1022" s="300" t="b">
        <v>0</v>
      </c>
      <c r="AO1022" s="300">
        <v>8</v>
      </c>
      <c r="AP1022" s="300" t="s">
        <v>814</v>
      </c>
      <c r="AQ1022" s="300">
        <v>11808920</v>
      </c>
      <c r="AR1022" s="300" t="b">
        <v>0</v>
      </c>
      <c r="AS1022" s="300">
        <v>11808920</v>
      </c>
      <c r="AT1022" s="300" t="b">
        <v>0</v>
      </c>
      <c r="AU1022" s="300">
        <v>0</v>
      </c>
      <c r="AV1022" s="300" t="b">
        <v>0</v>
      </c>
      <c r="AW1022" s="300" t="s">
        <v>1614</v>
      </c>
      <c r="AX1022" s="300"/>
      <c r="AY1022" s="300" t="s">
        <v>1614</v>
      </c>
      <c r="AZ1022" s="300">
        <v>0</v>
      </c>
      <c r="BA1022" s="300" t="b">
        <v>0</v>
      </c>
      <c r="BB1022" s="300" t="b">
        <v>1</v>
      </c>
      <c r="BC1022"/>
      <c r="BD1022"/>
      <c r="BE1022"/>
      <c r="BF1022"/>
      <c r="BG1022"/>
      <c r="BH1022"/>
      <c r="BI1022"/>
      <c r="BJ1022"/>
      <c r="BK1022"/>
      <c r="BL1022"/>
      <c r="BM1022"/>
      <c r="BN1022"/>
      <c r="BO1022"/>
      <c r="BP1022"/>
      <c r="BQ1022"/>
    </row>
    <row r="1023" spans="5:69" ht="16.5" hidden="1" x14ac:dyDescent="0.3">
      <c r="E1023" s="300" t="s">
        <v>760</v>
      </c>
      <c r="F1023" s="300" t="s">
        <v>651</v>
      </c>
      <c r="G1023" s="300">
        <v>20180101</v>
      </c>
      <c r="H1023" s="300">
        <v>2018</v>
      </c>
      <c r="I1023" s="300">
        <v>52</v>
      </c>
      <c r="J1023" s="300">
        <v>2018</v>
      </c>
      <c r="K1023" s="300">
        <v>562</v>
      </c>
      <c r="L1023" s="300" t="s">
        <v>761</v>
      </c>
      <c r="M1023" s="300" t="s">
        <v>451</v>
      </c>
      <c r="N1023" s="300" t="s">
        <v>660</v>
      </c>
      <c r="O1023" s="300" t="s">
        <v>762</v>
      </c>
      <c r="P1023" s="300">
        <v>586</v>
      </c>
      <c r="Q1023" s="300" t="s">
        <v>1578</v>
      </c>
      <c r="R1023" s="300" t="s">
        <v>1579</v>
      </c>
      <c r="S1023" s="300">
        <v>0</v>
      </c>
      <c r="T1023" s="300" t="s">
        <v>763</v>
      </c>
      <c r="U1023" s="300" t="s">
        <v>764</v>
      </c>
      <c r="V1023" s="300" t="s">
        <v>873</v>
      </c>
      <c r="W1023" s="300" t="s">
        <v>766</v>
      </c>
      <c r="X1023" s="300" t="b">
        <v>1</v>
      </c>
      <c r="Y1023" s="300">
        <v>3102</v>
      </c>
      <c r="Z1023" s="300" t="s">
        <v>819</v>
      </c>
      <c r="AA1023" s="300" t="s">
        <v>820</v>
      </c>
      <c r="AB1023" s="300" t="s">
        <v>508</v>
      </c>
      <c r="AC1023" s="300" t="s">
        <v>508</v>
      </c>
      <c r="AD1023" s="300">
        <v>4</v>
      </c>
      <c r="AE1023" s="300" t="b">
        <v>0</v>
      </c>
      <c r="AF1023" s="300" t="s">
        <v>768</v>
      </c>
      <c r="AG1023" s="300" t="s">
        <v>769</v>
      </c>
      <c r="AH1023" s="300">
        <v>0</v>
      </c>
      <c r="AI1023" s="300">
        <v>0</v>
      </c>
      <c r="AJ1023" s="300" t="s">
        <v>770</v>
      </c>
      <c r="AK1023" s="300">
        <v>8</v>
      </c>
      <c r="AL1023" s="300" t="s">
        <v>814</v>
      </c>
      <c r="AM1023" s="300">
        <v>6502290</v>
      </c>
      <c r="AN1023" s="300" t="b">
        <v>0</v>
      </c>
      <c r="AO1023" s="300">
        <v>8</v>
      </c>
      <c r="AP1023" s="300" t="s">
        <v>814</v>
      </c>
      <c r="AQ1023" s="300">
        <v>6502290</v>
      </c>
      <c r="AR1023" s="300" t="b">
        <v>0</v>
      </c>
      <c r="AS1023" s="300">
        <v>6502290</v>
      </c>
      <c r="AT1023" s="300" t="b">
        <v>0</v>
      </c>
      <c r="AU1023" s="300">
        <v>0</v>
      </c>
      <c r="AV1023" s="300" t="b">
        <v>0</v>
      </c>
      <c r="AW1023" s="300" t="s">
        <v>1580</v>
      </c>
      <c r="AX1023" s="300"/>
      <c r="AY1023" s="300" t="s">
        <v>1580</v>
      </c>
      <c r="AZ1023" s="300">
        <v>0</v>
      </c>
      <c r="BA1023" s="300" t="b">
        <v>0</v>
      </c>
      <c r="BB1023" s="300" t="b">
        <v>1</v>
      </c>
      <c r="BC1023"/>
      <c r="BD1023"/>
      <c r="BE1023"/>
      <c r="BF1023"/>
      <c r="BG1023"/>
      <c r="BH1023"/>
      <c r="BI1023"/>
      <c r="BJ1023"/>
      <c r="BK1023"/>
      <c r="BL1023"/>
      <c r="BM1023"/>
      <c r="BN1023"/>
      <c r="BO1023"/>
      <c r="BP1023"/>
      <c r="BQ1023"/>
    </row>
    <row r="1024" spans="5:69" ht="16.5" hidden="1" x14ac:dyDescent="0.3">
      <c r="E1024" s="300" t="s">
        <v>760</v>
      </c>
      <c r="F1024" s="300" t="s">
        <v>651</v>
      </c>
      <c r="G1024" s="300">
        <v>20180101</v>
      </c>
      <c r="H1024" s="300">
        <v>2018</v>
      </c>
      <c r="I1024" s="300">
        <v>52</v>
      </c>
      <c r="J1024" s="300">
        <v>2018</v>
      </c>
      <c r="K1024" s="300">
        <v>562</v>
      </c>
      <c r="L1024" s="300" t="s">
        <v>761</v>
      </c>
      <c r="M1024" s="300" t="s">
        <v>451</v>
      </c>
      <c r="N1024" s="300" t="s">
        <v>660</v>
      </c>
      <c r="O1024" s="300" t="s">
        <v>762</v>
      </c>
      <c r="P1024" s="300">
        <v>768</v>
      </c>
      <c r="Q1024" s="300" t="s">
        <v>807</v>
      </c>
      <c r="R1024" s="300" t="s">
        <v>442</v>
      </c>
      <c r="S1024" s="300">
        <v>0</v>
      </c>
      <c r="T1024" s="300" t="s">
        <v>763</v>
      </c>
      <c r="U1024" s="300" t="s">
        <v>764</v>
      </c>
      <c r="V1024" s="300" t="s">
        <v>873</v>
      </c>
      <c r="W1024" s="300" t="s">
        <v>766</v>
      </c>
      <c r="X1024" s="300" t="b">
        <v>1</v>
      </c>
      <c r="Y1024" s="300">
        <v>3102</v>
      </c>
      <c r="Z1024" s="300" t="s">
        <v>819</v>
      </c>
      <c r="AA1024" s="300" t="s">
        <v>820</v>
      </c>
      <c r="AB1024" s="300" t="s">
        <v>508</v>
      </c>
      <c r="AC1024" s="300" t="s">
        <v>508</v>
      </c>
      <c r="AD1024" s="300">
        <v>4</v>
      </c>
      <c r="AE1024" s="300" t="b">
        <v>0</v>
      </c>
      <c r="AF1024" s="300" t="s">
        <v>768</v>
      </c>
      <c r="AG1024" s="300" t="s">
        <v>769</v>
      </c>
      <c r="AH1024" s="300">
        <v>0</v>
      </c>
      <c r="AI1024" s="300">
        <v>0</v>
      </c>
      <c r="AJ1024" s="300" t="s">
        <v>770</v>
      </c>
      <c r="AK1024" s="300">
        <v>8</v>
      </c>
      <c r="AL1024" s="300" t="s">
        <v>814</v>
      </c>
      <c r="AM1024" s="300">
        <v>690877</v>
      </c>
      <c r="AN1024" s="300" t="b">
        <v>0</v>
      </c>
      <c r="AO1024" s="300">
        <v>8</v>
      </c>
      <c r="AP1024" s="300" t="s">
        <v>814</v>
      </c>
      <c r="AQ1024" s="300">
        <v>690877</v>
      </c>
      <c r="AR1024" s="300" t="b">
        <v>0</v>
      </c>
      <c r="AS1024" s="300">
        <v>690877</v>
      </c>
      <c r="AT1024" s="300" t="b">
        <v>0</v>
      </c>
      <c r="AU1024" s="300">
        <v>0</v>
      </c>
      <c r="AV1024" s="300" t="b">
        <v>0</v>
      </c>
      <c r="AW1024" s="300" t="s">
        <v>1582</v>
      </c>
      <c r="AX1024" s="300"/>
      <c r="AY1024" s="300" t="s">
        <v>1582</v>
      </c>
      <c r="AZ1024" s="300">
        <v>0</v>
      </c>
      <c r="BA1024" s="300" t="b">
        <v>0</v>
      </c>
      <c r="BB1024" s="300" t="b">
        <v>1</v>
      </c>
      <c r="BC1024"/>
      <c r="BD1024"/>
      <c r="BE1024"/>
      <c r="BF1024"/>
      <c r="BG1024"/>
      <c r="BH1024"/>
      <c r="BI1024"/>
      <c r="BJ1024"/>
      <c r="BK1024"/>
      <c r="BL1024"/>
      <c r="BM1024"/>
      <c r="BN1024"/>
      <c r="BO1024"/>
      <c r="BP1024"/>
      <c r="BQ1024"/>
    </row>
    <row r="1025" spans="5:69" ht="16.5" hidden="1" x14ac:dyDescent="0.3">
      <c r="E1025" s="300" t="s">
        <v>760</v>
      </c>
      <c r="F1025" s="300" t="s">
        <v>651</v>
      </c>
      <c r="G1025" s="300">
        <v>20180101</v>
      </c>
      <c r="H1025" s="300">
        <v>2018</v>
      </c>
      <c r="I1025" s="300">
        <v>52</v>
      </c>
      <c r="J1025" s="300">
        <v>2018</v>
      </c>
      <c r="K1025" s="300">
        <v>562</v>
      </c>
      <c r="L1025" s="300" t="s">
        <v>761</v>
      </c>
      <c r="M1025" s="300" t="s">
        <v>451</v>
      </c>
      <c r="N1025" s="300" t="s">
        <v>660</v>
      </c>
      <c r="O1025" s="300" t="s">
        <v>762</v>
      </c>
      <c r="P1025" s="300">
        <v>804</v>
      </c>
      <c r="Q1025" s="300" t="s">
        <v>932</v>
      </c>
      <c r="R1025" s="300" t="s">
        <v>933</v>
      </c>
      <c r="S1025" s="300">
        <v>0</v>
      </c>
      <c r="T1025" s="300" t="s">
        <v>763</v>
      </c>
      <c r="U1025" s="300" t="s">
        <v>764</v>
      </c>
      <c r="V1025" s="300" t="s">
        <v>873</v>
      </c>
      <c r="W1025" s="300" t="s">
        <v>766</v>
      </c>
      <c r="X1025" s="300" t="b">
        <v>1</v>
      </c>
      <c r="Y1025" s="300">
        <v>3102</v>
      </c>
      <c r="Z1025" s="300" t="s">
        <v>819</v>
      </c>
      <c r="AA1025" s="300" t="s">
        <v>820</v>
      </c>
      <c r="AB1025" s="300" t="s">
        <v>508</v>
      </c>
      <c r="AC1025" s="300" t="s">
        <v>508</v>
      </c>
      <c r="AD1025" s="300">
        <v>4</v>
      </c>
      <c r="AE1025" s="300" t="b">
        <v>0</v>
      </c>
      <c r="AF1025" s="300" t="s">
        <v>768</v>
      </c>
      <c r="AG1025" s="300" t="s">
        <v>769</v>
      </c>
      <c r="AH1025" s="300">
        <v>0</v>
      </c>
      <c r="AI1025" s="300">
        <v>0</v>
      </c>
      <c r="AJ1025" s="300" t="s">
        <v>770</v>
      </c>
      <c r="AK1025" s="300">
        <v>8</v>
      </c>
      <c r="AL1025" s="300" t="s">
        <v>814</v>
      </c>
      <c r="AM1025" s="300">
        <v>29239</v>
      </c>
      <c r="AN1025" s="300" t="b">
        <v>0</v>
      </c>
      <c r="AO1025" s="300">
        <v>8</v>
      </c>
      <c r="AP1025" s="300" t="s">
        <v>814</v>
      </c>
      <c r="AQ1025" s="300">
        <v>29239</v>
      </c>
      <c r="AR1025" s="300" t="b">
        <v>0</v>
      </c>
      <c r="AS1025" s="300">
        <v>29239</v>
      </c>
      <c r="AT1025" s="300" t="b">
        <v>0</v>
      </c>
      <c r="AU1025" s="300">
        <v>0</v>
      </c>
      <c r="AV1025" s="300" t="b">
        <v>0</v>
      </c>
      <c r="AW1025" s="300" t="s">
        <v>1584</v>
      </c>
      <c r="AX1025" s="300"/>
      <c r="AY1025" s="300" t="s">
        <v>1584</v>
      </c>
      <c r="AZ1025" s="300">
        <v>0</v>
      </c>
      <c r="BA1025" s="300" t="b">
        <v>0</v>
      </c>
      <c r="BB1025" s="300" t="b">
        <v>1</v>
      </c>
      <c r="BC1025"/>
      <c r="BD1025"/>
      <c r="BE1025"/>
      <c r="BF1025"/>
      <c r="BG1025"/>
      <c r="BH1025"/>
      <c r="BI1025"/>
      <c r="BJ1025"/>
      <c r="BK1025"/>
      <c r="BL1025"/>
      <c r="BM1025"/>
      <c r="BN1025"/>
      <c r="BO1025"/>
      <c r="BP1025"/>
      <c r="BQ1025"/>
    </row>
    <row r="1026" spans="5:69" ht="16.5" hidden="1" x14ac:dyDescent="0.3">
      <c r="E1026" s="300" t="s">
        <v>760</v>
      </c>
      <c r="F1026" s="300" t="s">
        <v>651</v>
      </c>
      <c r="G1026" s="300">
        <v>20180101</v>
      </c>
      <c r="H1026" s="300">
        <v>2018</v>
      </c>
      <c r="I1026" s="300">
        <v>52</v>
      </c>
      <c r="J1026" s="300">
        <v>2018</v>
      </c>
      <c r="K1026" s="300">
        <v>562</v>
      </c>
      <c r="L1026" s="300" t="s">
        <v>761</v>
      </c>
      <c r="M1026" s="300" t="s">
        <v>451</v>
      </c>
      <c r="N1026" s="300" t="s">
        <v>660</v>
      </c>
      <c r="O1026" s="300" t="s">
        <v>762</v>
      </c>
      <c r="P1026" s="300">
        <v>854</v>
      </c>
      <c r="Q1026" s="300" t="s">
        <v>811</v>
      </c>
      <c r="R1026" s="300" t="s">
        <v>437</v>
      </c>
      <c r="S1026" s="300">
        <v>0</v>
      </c>
      <c r="T1026" s="300" t="s">
        <v>763</v>
      </c>
      <c r="U1026" s="300" t="s">
        <v>764</v>
      </c>
      <c r="V1026" s="300" t="s">
        <v>873</v>
      </c>
      <c r="W1026" s="300" t="s">
        <v>766</v>
      </c>
      <c r="X1026" s="300" t="b">
        <v>1</v>
      </c>
      <c r="Y1026" s="300">
        <v>3102</v>
      </c>
      <c r="Z1026" s="300" t="s">
        <v>819</v>
      </c>
      <c r="AA1026" s="300" t="s">
        <v>820</v>
      </c>
      <c r="AB1026" s="300" t="s">
        <v>508</v>
      </c>
      <c r="AC1026" s="300" t="s">
        <v>508</v>
      </c>
      <c r="AD1026" s="300">
        <v>4</v>
      </c>
      <c r="AE1026" s="300" t="b">
        <v>0</v>
      </c>
      <c r="AF1026" s="300" t="s">
        <v>768</v>
      </c>
      <c r="AG1026" s="300" t="s">
        <v>769</v>
      </c>
      <c r="AH1026" s="300">
        <v>0</v>
      </c>
      <c r="AI1026" s="300">
        <v>0</v>
      </c>
      <c r="AJ1026" s="300" t="s">
        <v>770</v>
      </c>
      <c r="AK1026" s="300">
        <v>8</v>
      </c>
      <c r="AL1026" s="300" t="s">
        <v>814</v>
      </c>
      <c r="AM1026" s="300">
        <v>473700</v>
      </c>
      <c r="AN1026" s="300" t="b">
        <v>0</v>
      </c>
      <c r="AO1026" s="300">
        <v>8</v>
      </c>
      <c r="AP1026" s="300" t="s">
        <v>814</v>
      </c>
      <c r="AQ1026" s="300">
        <v>473700</v>
      </c>
      <c r="AR1026" s="300" t="b">
        <v>0</v>
      </c>
      <c r="AS1026" s="300">
        <v>473700</v>
      </c>
      <c r="AT1026" s="300" t="b">
        <v>0</v>
      </c>
      <c r="AU1026" s="300">
        <v>0</v>
      </c>
      <c r="AV1026" s="300" t="b">
        <v>0</v>
      </c>
      <c r="AW1026" s="300" t="s">
        <v>1615</v>
      </c>
      <c r="AX1026" s="300"/>
      <c r="AY1026" s="300" t="s">
        <v>1615</v>
      </c>
      <c r="AZ1026" s="300">
        <v>0</v>
      </c>
      <c r="BA1026" s="300" t="b">
        <v>0</v>
      </c>
      <c r="BB1026" s="300" t="b">
        <v>1</v>
      </c>
      <c r="BC1026"/>
      <c r="BD1026"/>
      <c r="BE1026"/>
      <c r="BF1026"/>
      <c r="BG1026"/>
      <c r="BH1026"/>
      <c r="BI1026"/>
      <c r="BJ1026"/>
      <c r="BK1026"/>
      <c r="BL1026"/>
      <c r="BM1026"/>
      <c r="BN1026"/>
      <c r="BO1026"/>
      <c r="BP1026"/>
      <c r="BQ1026"/>
    </row>
    <row r="1027" spans="5:69" ht="16.5" hidden="1" x14ac:dyDescent="0.3">
      <c r="E1027" s="300" t="s">
        <v>760</v>
      </c>
      <c r="F1027" s="300" t="s">
        <v>651</v>
      </c>
      <c r="G1027" s="300">
        <v>20180101</v>
      </c>
      <c r="H1027" s="300">
        <v>2018</v>
      </c>
      <c r="I1027" s="300">
        <v>52</v>
      </c>
      <c r="J1027" s="300">
        <v>2018</v>
      </c>
      <c r="K1027" s="300">
        <v>180</v>
      </c>
      <c r="L1027" s="300" t="s">
        <v>872</v>
      </c>
      <c r="M1027" s="300" t="s">
        <v>486</v>
      </c>
      <c r="N1027" s="300" t="s">
        <v>660</v>
      </c>
      <c r="O1027" s="300" t="s">
        <v>762</v>
      </c>
      <c r="P1027" s="300">
        <v>0</v>
      </c>
      <c r="Q1027" s="300" t="s">
        <v>763</v>
      </c>
      <c r="R1027" s="300" t="s">
        <v>764</v>
      </c>
      <c r="S1027" s="300">
        <v>0</v>
      </c>
      <c r="T1027" s="300" t="s">
        <v>763</v>
      </c>
      <c r="U1027" s="300" t="s">
        <v>764</v>
      </c>
      <c r="V1027" s="300" t="s">
        <v>1123</v>
      </c>
      <c r="W1027" s="300" t="s">
        <v>766</v>
      </c>
      <c r="X1027" s="300" t="b">
        <v>1</v>
      </c>
      <c r="Y1027" s="300">
        <v>310210</v>
      </c>
      <c r="Z1027" s="300" t="s">
        <v>826</v>
      </c>
      <c r="AA1027" s="300" t="s">
        <v>503</v>
      </c>
      <c r="AB1027" s="300" t="s">
        <v>503</v>
      </c>
      <c r="AC1027" s="300" t="s">
        <v>503</v>
      </c>
      <c r="AD1027" s="300">
        <v>6</v>
      </c>
      <c r="AE1027" s="300" t="b">
        <v>1</v>
      </c>
      <c r="AF1027" s="300" t="s">
        <v>768</v>
      </c>
      <c r="AG1027" s="300" t="s">
        <v>769</v>
      </c>
      <c r="AH1027" s="300">
        <v>0</v>
      </c>
      <c r="AI1027" s="300">
        <v>0</v>
      </c>
      <c r="AJ1027" s="300" t="s">
        <v>770</v>
      </c>
      <c r="AK1027" s="300">
        <v>-1</v>
      </c>
      <c r="AL1027" s="300" t="s">
        <v>771</v>
      </c>
      <c r="AM1027" s="300">
        <v>0</v>
      </c>
      <c r="AN1027" s="300" t="b">
        <v>1</v>
      </c>
      <c r="AO1027" s="300">
        <v>8</v>
      </c>
      <c r="AP1027" s="300" t="s">
        <v>814</v>
      </c>
      <c r="AQ1027" s="300">
        <v>7911336</v>
      </c>
      <c r="AR1027" s="300" t="b">
        <v>0</v>
      </c>
      <c r="AS1027" s="300">
        <v>0</v>
      </c>
      <c r="AT1027" s="300" t="b">
        <v>1</v>
      </c>
      <c r="AU1027" s="300">
        <v>0</v>
      </c>
      <c r="AV1027" s="300" t="b">
        <v>0</v>
      </c>
      <c r="AW1027" s="300" t="s">
        <v>1616</v>
      </c>
      <c r="AX1027" s="300">
        <v>0</v>
      </c>
      <c r="AY1027" s="300" t="s">
        <v>1616</v>
      </c>
      <c r="AZ1027" s="300">
        <v>6</v>
      </c>
      <c r="BA1027" s="300" t="b">
        <v>0</v>
      </c>
      <c r="BB1027" s="300" t="b">
        <v>1</v>
      </c>
      <c r="BC1027"/>
      <c r="BD1027"/>
      <c r="BE1027"/>
      <c r="BF1027"/>
      <c r="BG1027"/>
      <c r="BH1027"/>
      <c r="BI1027"/>
      <c r="BJ1027"/>
      <c r="BK1027"/>
      <c r="BL1027"/>
      <c r="BM1027"/>
      <c r="BN1027"/>
      <c r="BO1027"/>
      <c r="BP1027"/>
      <c r="BQ1027"/>
    </row>
    <row r="1028" spans="5:69" ht="16.5" hidden="1" x14ac:dyDescent="0.3">
      <c r="E1028" s="300" t="s">
        <v>760</v>
      </c>
      <c r="F1028" s="300" t="s">
        <v>651</v>
      </c>
      <c r="G1028" s="300">
        <v>20180101</v>
      </c>
      <c r="H1028" s="300">
        <v>2018</v>
      </c>
      <c r="I1028" s="300">
        <v>52</v>
      </c>
      <c r="J1028" s="300">
        <v>2018</v>
      </c>
      <c r="K1028" s="300">
        <v>180</v>
      </c>
      <c r="L1028" s="300" t="s">
        <v>872</v>
      </c>
      <c r="M1028" s="300" t="s">
        <v>486</v>
      </c>
      <c r="N1028" s="300" t="s">
        <v>660</v>
      </c>
      <c r="O1028" s="300" t="s">
        <v>762</v>
      </c>
      <c r="P1028" s="300">
        <v>24</v>
      </c>
      <c r="Q1028" s="300" t="s">
        <v>875</v>
      </c>
      <c r="R1028" s="300" t="s">
        <v>445</v>
      </c>
      <c r="S1028" s="300">
        <v>0</v>
      </c>
      <c r="T1028" s="300" t="s">
        <v>763</v>
      </c>
      <c r="U1028" s="300" t="s">
        <v>764</v>
      </c>
      <c r="V1028" s="300" t="s">
        <v>1123</v>
      </c>
      <c r="W1028" s="300" t="s">
        <v>766</v>
      </c>
      <c r="X1028" s="300" t="b">
        <v>1</v>
      </c>
      <c r="Y1028" s="300">
        <v>310210</v>
      </c>
      <c r="Z1028" s="300" t="s">
        <v>826</v>
      </c>
      <c r="AA1028" s="300" t="s">
        <v>503</v>
      </c>
      <c r="AB1028" s="300" t="s">
        <v>503</v>
      </c>
      <c r="AC1028" s="300" t="s">
        <v>503</v>
      </c>
      <c r="AD1028" s="300">
        <v>6</v>
      </c>
      <c r="AE1028" s="300" t="b">
        <v>1</v>
      </c>
      <c r="AF1028" s="300" t="s">
        <v>768</v>
      </c>
      <c r="AG1028" s="300" t="s">
        <v>769</v>
      </c>
      <c r="AH1028" s="300">
        <v>0</v>
      </c>
      <c r="AI1028" s="300">
        <v>0</v>
      </c>
      <c r="AJ1028" s="300" t="s">
        <v>770</v>
      </c>
      <c r="AK1028" s="300">
        <v>8</v>
      </c>
      <c r="AL1028" s="300" t="s">
        <v>814</v>
      </c>
      <c r="AM1028" s="300">
        <v>408950</v>
      </c>
      <c r="AN1028" s="300" t="b">
        <v>0</v>
      </c>
      <c r="AO1028" s="300">
        <v>8</v>
      </c>
      <c r="AP1028" s="300" t="s">
        <v>814</v>
      </c>
      <c r="AQ1028" s="300">
        <v>408950</v>
      </c>
      <c r="AR1028" s="300" t="b">
        <v>0</v>
      </c>
      <c r="AS1028" s="300">
        <v>408950</v>
      </c>
      <c r="AT1028" s="300" t="b">
        <v>0</v>
      </c>
      <c r="AU1028" s="300">
        <v>0</v>
      </c>
      <c r="AV1028" s="300" t="b">
        <v>0</v>
      </c>
      <c r="AW1028" s="300" t="s">
        <v>1595</v>
      </c>
      <c r="AX1028" s="300">
        <v>0</v>
      </c>
      <c r="AY1028" s="300" t="s">
        <v>1595</v>
      </c>
      <c r="AZ1028" s="300">
        <v>0</v>
      </c>
      <c r="BA1028" s="300" t="b">
        <v>0</v>
      </c>
      <c r="BB1028" s="300" t="b">
        <v>1</v>
      </c>
      <c r="BC1028"/>
      <c r="BD1028"/>
      <c r="BE1028"/>
      <c r="BF1028"/>
      <c r="BG1028"/>
      <c r="BH1028"/>
      <c r="BI1028"/>
      <c r="BJ1028"/>
      <c r="BK1028"/>
      <c r="BL1028"/>
      <c r="BM1028"/>
      <c r="BN1028"/>
      <c r="BO1028"/>
      <c r="BP1028"/>
      <c r="BQ1028"/>
    </row>
    <row r="1029" spans="5:69" ht="16.5" hidden="1" x14ac:dyDescent="0.3">
      <c r="E1029" s="300" t="s">
        <v>760</v>
      </c>
      <c r="F1029" s="300" t="s">
        <v>651</v>
      </c>
      <c r="G1029" s="300">
        <v>20180101</v>
      </c>
      <c r="H1029" s="300">
        <v>2018</v>
      </c>
      <c r="I1029" s="300">
        <v>52</v>
      </c>
      <c r="J1029" s="300">
        <v>2018</v>
      </c>
      <c r="K1029" s="300">
        <v>180</v>
      </c>
      <c r="L1029" s="300" t="s">
        <v>872</v>
      </c>
      <c r="M1029" s="300" t="s">
        <v>486</v>
      </c>
      <c r="N1029" s="300" t="s">
        <v>660</v>
      </c>
      <c r="O1029" s="300" t="s">
        <v>762</v>
      </c>
      <c r="P1029" s="300">
        <v>156</v>
      </c>
      <c r="Q1029" s="300" t="s">
        <v>773</v>
      </c>
      <c r="R1029" s="300" t="s">
        <v>774</v>
      </c>
      <c r="S1029" s="300">
        <v>0</v>
      </c>
      <c r="T1029" s="300" t="s">
        <v>763</v>
      </c>
      <c r="U1029" s="300" t="s">
        <v>764</v>
      </c>
      <c r="V1029" s="300" t="s">
        <v>1123</v>
      </c>
      <c r="W1029" s="300" t="s">
        <v>766</v>
      </c>
      <c r="X1029" s="300" t="b">
        <v>1</v>
      </c>
      <c r="Y1029" s="300">
        <v>310210</v>
      </c>
      <c r="Z1029" s="300" t="s">
        <v>826</v>
      </c>
      <c r="AA1029" s="300" t="s">
        <v>503</v>
      </c>
      <c r="AB1029" s="300" t="s">
        <v>503</v>
      </c>
      <c r="AC1029" s="300" t="s">
        <v>503</v>
      </c>
      <c r="AD1029" s="300">
        <v>6</v>
      </c>
      <c r="AE1029" s="300" t="b">
        <v>1</v>
      </c>
      <c r="AF1029" s="300" t="s">
        <v>768</v>
      </c>
      <c r="AG1029" s="300" t="s">
        <v>769</v>
      </c>
      <c r="AH1029" s="300">
        <v>0</v>
      </c>
      <c r="AI1029" s="300">
        <v>0</v>
      </c>
      <c r="AJ1029" s="300" t="s">
        <v>770</v>
      </c>
      <c r="AK1029" s="300">
        <v>8</v>
      </c>
      <c r="AL1029" s="300" t="s">
        <v>814</v>
      </c>
      <c r="AM1029" s="300">
        <v>702928</v>
      </c>
      <c r="AN1029" s="300" t="b">
        <v>0</v>
      </c>
      <c r="AO1029" s="300">
        <v>8</v>
      </c>
      <c r="AP1029" s="300" t="s">
        <v>814</v>
      </c>
      <c r="AQ1029" s="300">
        <v>702928</v>
      </c>
      <c r="AR1029" s="300" t="b">
        <v>0</v>
      </c>
      <c r="AS1029" s="300">
        <v>702928</v>
      </c>
      <c r="AT1029" s="300" t="b">
        <v>0</v>
      </c>
      <c r="AU1029" s="300">
        <v>0</v>
      </c>
      <c r="AV1029" s="300" t="b">
        <v>0</v>
      </c>
      <c r="AW1029" s="300" t="s">
        <v>1617</v>
      </c>
      <c r="AX1029" s="300">
        <v>0</v>
      </c>
      <c r="AY1029" s="300" t="s">
        <v>1617</v>
      </c>
      <c r="AZ1029" s="300">
        <v>0</v>
      </c>
      <c r="BA1029" s="300" t="b">
        <v>0</v>
      </c>
      <c r="BB1029" s="300" t="b">
        <v>1</v>
      </c>
      <c r="BC1029"/>
      <c r="BD1029"/>
      <c r="BE1029"/>
      <c r="BF1029"/>
      <c r="BG1029"/>
      <c r="BH1029"/>
      <c r="BI1029"/>
      <c r="BJ1029"/>
      <c r="BK1029"/>
      <c r="BL1029"/>
      <c r="BM1029"/>
      <c r="BN1029"/>
      <c r="BO1029"/>
      <c r="BP1029"/>
      <c r="BQ1029"/>
    </row>
    <row r="1030" spans="5:69" ht="16.5" hidden="1" x14ac:dyDescent="0.3">
      <c r="E1030" s="300" t="s">
        <v>760</v>
      </c>
      <c r="F1030" s="300" t="s">
        <v>651</v>
      </c>
      <c r="G1030" s="300">
        <v>20180101</v>
      </c>
      <c r="H1030" s="300">
        <v>2018</v>
      </c>
      <c r="I1030" s="300">
        <v>52</v>
      </c>
      <c r="J1030" s="300">
        <v>2018</v>
      </c>
      <c r="K1030" s="300">
        <v>180</v>
      </c>
      <c r="L1030" s="300" t="s">
        <v>872</v>
      </c>
      <c r="M1030" s="300" t="s">
        <v>486</v>
      </c>
      <c r="N1030" s="300" t="s">
        <v>660</v>
      </c>
      <c r="O1030" s="300" t="s">
        <v>762</v>
      </c>
      <c r="P1030" s="300">
        <v>276</v>
      </c>
      <c r="Q1030" s="300" t="s">
        <v>781</v>
      </c>
      <c r="R1030" s="300" t="s">
        <v>782</v>
      </c>
      <c r="S1030" s="300">
        <v>0</v>
      </c>
      <c r="T1030" s="300" t="s">
        <v>763</v>
      </c>
      <c r="U1030" s="300" t="s">
        <v>764</v>
      </c>
      <c r="V1030" s="300" t="s">
        <v>1123</v>
      </c>
      <c r="W1030" s="300" t="s">
        <v>766</v>
      </c>
      <c r="X1030" s="300" t="b">
        <v>1</v>
      </c>
      <c r="Y1030" s="300">
        <v>310210</v>
      </c>
      <c r="Z1030" s="300" t="s">
        <v>826</v>
      </c>
      <c r="AA1030" s="300" t="s">
        <v>503</v>
      </c>
      <c r="AB1030" s="300" t="s">
        <v>503</v>
      </c>
      <c r="AC1030" s="300" t="s">
        <v>503</v>
      </c>
      <c r="AD1030" s="300">
        <v>6</v>
      </c>
      <c r="AE1030" s="300" t="b">
        <v>1</v>
      </c>
      <c r="AF1030" s="300" t="s">
        <v>768</v>
      </c>
      <c r="AG1030" s="300" t="s">
        <v>769</v>
      </c>
      <c r="AH1030" s="300">
        <v>0</v>
      </c>
      <c r="AI1030" s="300">
        <v>0</v>
      </c>
      <c r="AJ1030" s="300" t="s">
        <v>770</v>
      </c>
      <c r="AK1030" s="300">
        <v>8</v>
      </c>
      <c r="AL1030" s="300" t="s">
        <v>814</v>
      </c>
      <c r="AM1030" s="300">
        <v>125</v>
      </c>
      <c r="AN1030" s="300" t="b">
        <v>0</v>
      </c>
      <c r="AO1030" s="300">
        <v>8</v>
      </c>
      <c r="AP1030" s="300" t="s">
        <v>814</v>
      </c>
      <c r="AQ1030" s="300">
        <v>125</v>
      </c>
      <c r="AR1030" s="300" t="b">
        <v>0</v>
      </c>
      <c r="AS1030" s="300">
        <v>125</v>
      </c>
      <c r="AT1030" s="300" t="b">
        <v>0</v>
      </c>
      <c r="AU1030" s="300">
        <v>0</v>
      </c>
      <c r="AV1030" s="300" t="b">
        <v>0</v>
      </c>
      <c r="AW1030" s="300" t="s">
        <v>1618</v>
      </c>
      <c r="AX1030" s="300">
        <v>0</v>
      </c>
      <c r="AY1030" s="300" t="s">
        <v>1618</v>
      </c>
      <c r="AZ1030" s="300">
        <v>0</v>
      </c>
      <c r="BA1030" s="300" t="b">
        <v>0</v>
      </c>
      <c r="BB1030" s="300" t="b">
        <v>1</v>
      </c>
      <c r="BC1030"/>
      <c r="BD1030"/>
      <c r="BE1030"/>
      <c r="BF1030"/>
      <c r="BG1030"/>
      <c r="BH1030"/>
      <c r="BI1030"/>
      <c r="BJ1030"/>
      <c r="BK1030"/>
      <c r="BL1030"/>
      <c r="BM1030"/>
      <c r="BN1030"/>
      <c r="BO1030"/>
      <c r="BP1030"/>
      <c r="BQ1030"/>
    </row>
    <row r="1031" spans="5:69" ht="16.5" hidden="1" x14ac:dyDescent="0.3">
      <c r="E1031" s="300" t="s">
        <v>760</v>
      </c>
      <c r="F1031" s="300" t="s">
        <v>651</v>
      </c>
      <c r="G1031" s="300">
        <v>20180101</v>
      </c>
      <c r="H1031" s="300">
        <v>2018</v>
      </c>
      <c r="I1031" s="300">
        <v>52</v>
      </c>
      <c r="J1031" s="300">
        <v>2018</v>
      </c>
      <c r="K1031" s="300">
        <v>180</v>
      </c>
      <c r="L1031" s="300" t="s">
        <v>872</v>
      </c>
      <c r="M1031" s="300" t="s">
        <v>486</v>
      </c>
      <c r="N1031" s="300" t="s">
        <v>660</v>
      </c>
      <c r="O1031" s="300" t="s">
        <v>762</v>
      </c>
      <c r="P1031" s="300">
        <v>440</v>
      </c>
      <c r="Q1031" s="300" t="s">
        <v>897</v>
      </c>
      <c r="R1031" s="300" t="s">
        <v>898</v>
      </c>
      <c r="S1031" s="300">
        <v>0</v>
      </c>
      <c r="T1031" s="300" t="s">
        <v>763</v>
      </c>
      <c r="U1031" s="300" t="s">
        <v>764</v>
      </c>
      <c r="V1031" s="300" t="s">
        <v>1123</v>
      </c>
      <c r="W1031" s="300" t="s">
        <v>766</v>
      </c>
      <c r="X1031" s="300" t="b">
        <v>1</v>
      </c>
      <c r="Y1031" s="300">
        <v>310210</v>
      </c>
      <c r="Z1031" s="300" t="s">
        <v>826</v>
      </c>
      <c r="AA1031" s="300" t="s">
        <v>503</v>
      </c>
      <c r="AB1031" s="300" t="s">
        <v>503</v>
      </c>
      <c r="AC1031" s="300" t="s">
        <v>503</v>
      </c>
      <c r="AD1031" s="300">
        <v>6</v>
      </c>
      <c r="AE1031" s="300" t="b">
        <v>1</v>
      </c>
      <c r="AF1031" s="300" t="s">
        <v>768</v>
      </c>
      <c r="AG1031" s="300" t="s">
        <v>769</v>
      </c>
      <c r="AH1031" s="300">
        <v>0</v>
      </c>
      <c r="AI1031" s="300">
        <v>0</v>
      </c>
      <c r="AJ1031" s="300" t="s">
        <v>770</v>
      </c>
      <c r="AK1031" s="300">
        <v>8</v>
      </c>
      <c r="AL1031" s="300" t="s">
        <v>814</v>
      </c>
      <c r="AM1031" s="300">
        <v>132000</v>
      </c>
      <c r="AN1031" s="300" t="b">
        <v>0</v>
      </c>
      <c r="AO1031" s="300">
        <v>8</v>
      </c>
      <c r="AP1031" s="300" t="s">
        <v>814</v>
      </c>
      <c r="AQ1031" s="300">
        <v>132000</v>
      </c>
      <c r="AR1031" s="300" t="b">
        <v>0</v>
      </c>
      <c r="AS1031" s="300">
        <v>132000</v>
      </c>
      <c r="AT1031" s="300" t="b">
        <v>0</v>
      </c>
      <c r="AU1031" s="300">
        <v>0</v>
      </c>
      <c r="AV1031" s="300" t="b">
        <v>0</v>
      </c>
      <c r="AW1031" s="300" t="s">
        <v>1600</v>
      </c>
      <c r="AX1031" s="300">
        <v>0</v>
      </c>
      <c r="AY1031" s="300" t="s">
        <v>1600</v>
      </c>
      <c r="AZ1031" s="300">
        <v>0</v>
      </c>
      <c r="BA1031" s="300" t="b">
        <v>0</v>
      </c>
      <c r="BB1031" s="300" t="b">
        <v>1</v>
      </c>
      <c r="BC1031"/>
      <c r="BD1031"/>
      <c r="BE1031"/>
      <c r="BF1031"/>
      <c r="BG1031"/>
      <c r="BH1031"/>
      <c r="BI1031"/>
      <c r="BJ1031"/>
      <c r="BK1031"/>
      <c r="BL1031"/>
      <c r="BM1031"/>
      <c r="BN1031"/>
      <c r="BO1031"/>
      <c r="BP1031"/>
      <c r="BQ1031"/>
    </row>
    <row r="1032" spans="5:69" ht="16.5" hidden="1" x14ac:dyDescent="0.3">
      <c r="E1032" s="300" t="s">
        <v>760</v>
      </c>
      <c r="F1032" s="300" t="s">
        <v>651</v>
      </c>
      <c r="G1032" s="300">
        <v>20180101</v>
      </c>
      <c r="H1032" s="300">
        <v>2018</v>
      </c>
      <c r="I1032" s="300">
        <v>52</v>
      </c>
      <c r="J1032" s="300">
        <v>2018</v>
      </c>
      <c r="K1032" s="300">
        <v>180</v>
      </c>
      <c r="L1032" s="300" t="s">
        <v>872</v>
      </c>
      <c r="M1032" s="300" t="s">
        <v>486</v>
      </c>
      <c r="N1032" s="300" t="s">
        <v>660</v>
      </c>
      <c r="O1032" s="300" t="s">
        <v>762</v>
      </c>
      <c r="P1032" s="300">
        <v>508</v>
      </c>
      <c r="Q1032" s="300" t="s">
        <v>903</v>
      </c>
      <c r="R1032" s="300" t="s">
        <v>443</v>
      </c>
      <c r="S1032" s="300">
        <v>0</v>
      </c>
      <c r="T1032" s="300" t="s">
        <v>763</v>
      </c>
      <c r="U1032" s="300" t="s">
        <v>764</v>
      </c>
      <c r="V1032" s="300" t="s">
        <v>1123</v>
      </c>
      <c r="W1032" s="300" t="s">
        <v>766</v>
      </c>
      <c r="X1032" s="300" t="b">
        <v>1</v>
      </c>
      <c r="Y1032" s="300">
        <v>310210</v>
      </c>
      <c r="Z1032" s="300" t="s">
        <v>826</v>
      </c>
      <c r="AA1032" s="300" t="s">
        <v>503</v>
      </c>
      <c r="AB1032" s="300" t="s">
        <v>503</v>
      </c>
      <c r="AC1032" s="300" t="s">
        <v>503</v>
      </c>
      <c r="AD1032" s="300">
        <v>6</v>
      </c>
      <c r="AE1032" s="300" t="b">
        <v>1</v>
      </c>
      <c r="AF1032" s="300" t="s">
        <v>768</v>
      </c>
      <c r="AG1032" s="300" t="s">
        <v>769</v>
      </c>
      <c r="AH1032" s="300">
        <v>0</v>
      </c>
      <c r="AI1032" s="300">
        <v>0</v>
      </c>
      <c r="AJ1032" s="300" t="s">
        <v>770</v>
      </c>
      <c r="AK1032" s="300">
        <v>8</v>
      </c>
      <c r="AL1032" s="300" t="s">
        <v>814</v>
      </c>
      <c r="AM1032" s="300">
        <v>306100</v>
      </c>
      <c r="AN1032" s="300" t="b">
        <v>0</v>
      </c>
      <c r="AO1032" s="300">
        <v>8</v>
      </c>
      <c r="AP1032" s="300" t="s">
        <v>814</v>
      </c>
      <c r="AQ1032" s="300">
        <v>306100</v>
      </c>
      <c r="AR1032" s="300" t="b">
        <v>0</v>
      </c>
      <c r="AS1032" s="300">
        <v>306100</v>
      </c>
      <c r="AT1032" s="300" t="b">
        <v>0</v>
      </c>
      <c r="AU1032" s="300">
        <v>0</v>
      </c>
      <c r="AV1032" s="300" t="b">
        <v>0</v>
      </c>
      <c r="AW1032" s="300" t="s">
        <v>1619</v>
      </c>
      <c r="AX1032" s="300">
        <v>0</v>
      </c>
      <c r="AY1032" s="300" t="s">
        <v>1619</v>
      </c>
      <c r="AZ1032" s="300">
        <v>0</v>
      </c>
      <c r="BA1032" s="300" t="b">
        <v>0</v>
      </c>
      <c r="BB1032" s="300" t="b">
        <v>1</v>
      </c>
      <c r="BC1032"/>
      <c r="BD1032"/>
      <c r="BE1032"/>
      <c r="BF1032"/>
      <c r="BG1032"/>
      <c r="BH1032"/>
      <c r="BI1032"/>
      <c r="BJ1032"/>
      <c r="BK1032"/>
      <c r="BL1032"/>
      <c r="BM1032"/>
      <c r="BN1032"/>
      <c r="BO1032"/>
      <c r="BP1032"/>
      <c r="BQ1032"/>
    </row>
    <row r="1033" spans="5:69" ht="16.5" hidden="1" x14ac:dyDescent="0.3">
      <c r="E1033" s="300" t="s">
        <v>760</v>
      </c>
      <c r="F1033" s="300" t="s">
        <v>651</v>
      </c>
      <c r="G1033" s="300">
        <v>20180101</v>
      </c>
      <c r="H1033" s="300">
        <v>2018</v>
      </c>
      <c r="I1033" s="300">
        <v>52</v>
      </c>
      <c r="J1033" s="300">
        <v>2018</v>
      </c>
      <c r="K1033" s="300">
        <v>180</v>
      </c>
      <c r="L1033" s="300" t="s">
        <v>872</v>
      </c>
      <c r="M1033" s="300" t="s">
        <v>486</v>
      </c>
      <c r="N1033" s="300" t="s">
        <v>660</v>
      </c>
      <c r="O1033" s="300" t="s">
        <v>762</v>
      </c>
      <c r="P1033" s="300">
        <v>528</v>
      </c>
      <c r="Q1033" s="300" t="s">
        <v>788</v>
      </c>
      <c r="R1033" s="300" t="s">
        <v>789</v>
      </c>
      <c r="S1033" s="300">
        <v>0</v>
      </c>
      <c r="T1033" s="300" t="s">
        <v>763</v>
      </c>
      <c r="U1033" s="300" t="s">
        <v>764</v>
      </c>
      <c r="V1033" s="300" t="s">
        <v>1123</v>
      </c>
      <c r="W1033" s="300" t="s">
        <v>766</v>
      </c>
      <c r="X1033" s="300" t="b">
        <v>1</v>
      </c>
      <c r="Y1033" s="300">
        <v>310210</v>
      </c>
      <c r="Z1033" s="300" t="s">
        <v>826</v>
      </c>
      <c r="AA1033" s="300" t="s">
        <v>503</v>
      </c>
      <c r="AB1033" s="300" t="s">
        <v>503</v>
      </c>
      <c r="AC1033" s="300" t="s">
        <v>503</v>
      </c>
      <c r="AD1033" s="300">
        <v>6</v>
      </c>
      <c r="AE1033" s="300" t="b">
        <v>1</v>
      </c>
      <c r="AF1033" s="300" t="s">
        <v>768</v>
      </c>
      <c r="AG1033" s="300" t="s">
        <v>769</v>
      </c>
      <c r="AH1033" s="300">
        <v>0</v>
      </c>
      <c r="AI1033" s="300">
        <v>0</v>
      </c>
      <c r="AJ1033" s="300" t="s">
        <v>770</v>
      </c>
      <c r="AK1033" s="300">
        <v>8</v>
      </c>
      <c r="AL1033" s="300" t="s">
        <v>814</v>
      </c>
      <c r="AM1033" s="300">
        <v>289</v>
      </c>
      <c r="AN1033" s="300" t="b">
        <v>0</v>
      </c>
      <c r="AO1033" s="300">
        <v>8</v>
      </c>
      <c r="AP1033" s="300" t="s">
        <v>814</v>
      </c>
      <c r="AQ1033" s="300">
        <v>289</v>
      </c>
      <c r="AR1033" s="300" t="b">
        <v>0</v>
      </c>
      <c r="AS1033" s="300">
        <v>289</v>
      </c>
      <c r="AT1033" s="300" t="b">
        <v>0</v>
      </c>
      <c r="AU1033" s="300">
        <v>0</v>
      </c>
      <c r="AV1033" s="300" t="b">
        <v>0</v>
      </c>
      <c r="AW1033" s="300" t="s">
        <v>1602</v>
      </c>
      <c r="AX1033" s="300">
        <v>0</v>
      </c>
      <c r="AY1033" s="300" t="s">
        <v>1602</v>
      </c>
      <c r="AZ1033" s="300">
        <v>0</v>
      </c>
      <c r="BA1033" s="300" t="b">
        <v>0</v>
      </c>
      <c r="BB1033" s="300" t="b">
        <v>1</v>
      </c>
      <c r="BC1033"/>
      <c r="BD1033"/>
      <c r="BE1033"/>
      <c r="BF1033"/>
      <c r="BG1033"/>
      <c r="BH1033"/>
      <c r="BI1033"/>
      <c r="BJ1033"/>
      <c r="BK1033"/>
      <c r="BL1033"/>
      <c r="BM1033"/>
      <c r="BN1033"/>
      <c r="BO1033"/>
      <c r="BP1033"/>
      <c r="BQ1033"/>
    </row>
    <row r="1034" spans="5:69" ht="16.5" hidden="1" x14ac:dyDescent="0.3">
      <c r="E1034" s="300" t="s">
        <v>760</v>
      </c>
      <c r="F1034" s="300" t="s">
        <v>651</v>
      </c>
      <c r="G1034" s="300">
        <v>20180101</v>
      </c>
      <c r="H1034" s="300">
        <v>2018</v>
      </c>
      <c r="I1034" s="300">
        <v>52</v>
      </c>
      <c r="J1034" s="300">
        <v>2018</v>
      </c>
      <c r="K1034" s="300">
        <v>180</v>
      </c>
      <c r="L1034" s="300" t="s">
        <v>872</v>
      </c>
      <c r="M1034" s="300" t="s">
        <v>486</v>
      </c>
      <c r="N1034" s="300" t="s">
        <v>660</v>
      </c>
      <c r="O1034" s="300" t="s">
        <v>762</v>
      </c>
      <c r="P1034" s="300">
        <v>643</v>
      </c>
      <c r="Q1034" s="300" t="s">
        <v>793</v>
      </c>
      <c r="R1034" s="300" t="s">
        <v>794</v>
      </c>
      <c r="S1034" s="300">
        <v>0</v>
      </c>
      <c r="T1034" s="300" t="s">
        <v>763</v>
      </c>
      <c r="U1034" s="300" t="s">
        <v>764</v>
      </c>
      <c r="V1034" s="300" t="s">
        <v>1123</v>
      </c>
      <c r="W1034" s="300" t="s">
        <v>766</v>
      </c>
      <c r="X1034" s="300" t="b">
        <v>1</v>
      </c>
      <c r="Y1034" s="300">
        <v>310210</v>
      </c>
      <c r="Z1034" s="300" t="s">
        <v>826</v>
      </c>
      <c r="AA1034" s="300" t="s">
        <v>503</v>
      </c>
      <c r="AB1034" s="300" t="s">
        <v>503</v>
      </c>
      <c r="AC1034" s="300" t="s">
        <v>503</v>
      </c>
      <c r="AD1034" s="300">
        <v>6</v>
      </c>
      <c r="AE1034" s="300" t="b">
        <v>1</v>
      </c>
      <c r="AF1034" s="300" t="s">
        <v>768</v>
      </c>
      <c r="AG1034" s="300" t="s">
        <v>769</v>
      </c>
      <c r="AH1034" s="300">
        <v>0</v>
      </c>
      <c r="AI1034" s="300">
        <v>0</v>
      </c>
      <c r="AJ1034" s="300" t="s">
        <v>770</v>
      </c>
      <c r="AK1034" s="300">
        <v>8</v>
      </c>
      <c r="AL1034" s="300" t="s">
        <v>814</v>
      </c>
      <c r="AM1034" s="300">
        <v>3888078</v>
      </c>
      <c r="AN1034" s="300" t="b">
        <v>0</v>
      </c>
      <c r="AO1034" s="300">
        <v>8</v>
      </c>
      <c r="AP1034" s="300" t="s">
        <v>814</v>
      </c>
      <c r="AQ1034" s="300">
        <v>3888078</v>
      </c>
      <c r="AR1034" s="300" t="b">
        <v>0</v>
      </c>
      <c r="AS1034" s="300">
        <v>3888078</v>
      </c>
      <c r="AT1034" s="300" t="b">
        <v>0</v>
      </c>
      <c r="AU1034" s="300">
        <v>0</v>
      </c>
      <c r="AV1034" s="300" t="b">
        <v>0</v>
      </c>
      <c r="AW1034" s="300" t="s">
        <v>1620</v>
      </c>
      <c r="AX1034" s="300">
        <v>0</v>
      </c>
      <c r="AY1034" s="300" t="s">
        <v>1620</v>
      </c>
      <c r="AZ1034" s="300">
        <v>0</v>
      </c>
      <c r="BA1034" s="300" t="b">
        <v>0</v>
      </c>
      <c r="BB1034" s="300" t="b">
        <v>1</v>
      </c>
      <c r="BC1034"/>
      <c r="BD1034"/>
      <c r="BE1034"/>
      <c r="BF1034"/>
      <c r="BG1034"/>
      <c r="BH1034"/>
      <c r="BI1034"/>
      <c r="BJ1034"/>
      <c r="BK1034"/>
      <c r="BL1034"/>
      <c r="BM1034"/>
      <c r="BN1034"/>
      <c r="BO1034"/>
      <c r="BP1034"/>
      <c r="BQ1034"/>
    </row>
    <row r="1035" spans="5:69" ht="16.5" hidden="1" x14ac:dyDescent="0.3">
      <c r="E1035" s="300" t="s">
        <v>760</v>
      </c>
      <c r="F1035" s="300" t="s">
        <v>651</v>
      </c>
      <c r="G1035" s="300">
        <v>20180101</v>
      </c>
      <c r="H1035" s="300">
        <v>2018</v>
      </c>
      <c r="I1035" s="300">
        <v>52</v>
      </c>
      <c r="J1035" s="300">
        <v>2018</v>
      </c>
      <c r="K1035" s="300">
        <v>180</v>
      </c>
      <c r="L1035" s="300" t="s">
        <v>872</v>
      </c>
      <c r="M1035" s="300" t="s">
        <v>486</v>
      </c>
      <c r="N1035" s="300" t="s">
        <v>660</v>
      </c>
      <c r="O1035" s="300" t="s">
        <v>762</v>
      </c>
      <c r="P1035" s="300">
        <v>682</v>
      </c>
      <c r="Q1035" s="300" t="s">
        <v>1141</v>
      </c>
      <c r="R1035" s="300" t="s">
        <v>1142</v>
      </c>
      <c r="S1035" s="300">
        <v>0</v>
      </c>
      <c r="T1035" s="300" t="s">
        <v>763</v>
      </c>
      <c r="U1035" s="300" t="s">
        <v>764</v>
      </c>
      <c r="V1035" s="300" t="s">
        <v>1123</v>
      </c>
      <c r="W1035" s="300" t="s">
        <v>766</v>
      </c>
      <c r="X1035" s="300" t="b">
        <v>1</v>
      </c>
      <c r="Y1035" s="300">
        <v>310210</v>
      </c>
      <c r="Z1035" s="300" t="s">
        <v>826</v>
      </c>
      <c r="AA1035" s="300" t="s">
        <v>503</v>
      </c>
      <c r="AB1035" s="300" t="s">
        <v>503</v>
      </c>
      <c r="AC1035" s="300" t="s">
        <v>503</v>
      </c>
      <c r="AD1035" s="300">
        <v>6</v>
      </c>
      <c r="AE1035" s="300" t="b">
        <v>1</v>
      </c>
      <c r="AF1035" s="300" t="s">
        <v>768</v>
      </c>
      <c r="AG1035" s="300" t="s">
        <v>769</v>
      </c>
      <c r="AH1035" s="300">
        <v>0</v>
      </c>
      <c r="AI1035" s="300">
        <v>0</v>
      </c>
      <c r="AJ1035" s="300" t="s">
        <v>770</v>
      </c>
      <c r="AK1035" s="300">
        <v>8</v>
      </c>
      <c r="AL1035" s="300" t="s">
        <v>814</v>
      </c>
      <c r="AM1035" s="300">
        <v>690000</v>
      </c>
      <c r="AN1035" s="300" t="b">
        <v>0</v>
      </c>
      <c r="AO1035" s="300">
        <v>8</v>
      </c>
      <c r="AP1035" s="300" t="s">
        <v>814</v>
      </c>
      <c r="AQ1035" s="300">
        <v>690000</v>
      </c>
      <c r="AR1035" s="300" t="b">
        <v>0</v>
      </c>
      <c r="AS1035" s="300">
        <v>690000</v>
      </c>
      <c r="AT1035" s="300" t="b">
        <v>0</v>
      </c>
      <c r="AU1035" s="300">
        <v>0</v>
      </c>
      <c r="AV1035" s="300" t="b">
        <v>0</v>
      </c>
      <c r="AW1035" s="300" t="s">
        <v>1556</v>
      </c>
      <c r="AX1035" s="300">
        <v>0</v>
      </c>
      <c r="AY1035" s="300" t="s">
        <v>1556</v>
      </c>
      <c r="AZ1035" s="300">
        <v>0</v>
      </c>
      <c r="BA1035" s="300" t="b">
        <v>0</v>
      </c>
      <c r="BB1035" s="300" t="b">
        <v>1</v>
      </c>
      <c r="BC1035"/>
      <c r="BD1035"/>
      <c r="BE1035"/>
      <c r="BF1035"/>
      <c r="BG1035"/>
      <c r="BH1035"/>
      <c r="BI1035"/>
      <c r="BJ1035"/>
      <c r="BK1035"/>
      <c r="BL1035"/>
      <c r="BM1035"/>
      <c r="BN1035"/>
      <c r="BO1035"/>
      <c r="BP1035"/>
      <c r="BQ1035"/>
    </row>
    <row r="1036" spans="5:69" ht="16.5" hidden="1" x14ac:dyDescent="0.3">
      <c r="E1036" s="300" t="s">
        <v>760</v>
      </c>
      <c r="F1036" s="300" t="s">
        <v>651</v>
      </c>
      <c r="G1036" s="300">
        <v>20180101</v>
      </c>
      <c r="H1036" s="300">
        <v>2018</v>
      </c>
      <c r="I1036" s="300">
        <v>52</v>
      </c>
      <c r="J1036" s="300">
        <v>2018</v>
      </c>
      <c r="K1036" s="300">
        <v>180</v>
      </c>
      <c r="L1036" s="300" t="s">
        <v>872</v>
      </c>
      <c r="M1036" s="300" t="s">
        <v>486</v>
      </c>
      <c r="N1036" s="300" t="s">
        <v>660</v>
      </c>
      <c r="O1036" s="300" t="s">
        <v>762</v>
      </c>
      <c r="P1036" s="300">
        <v>699</v>
      </c>
      <c r="Q1036" s="300" t="s">
        <v>798</v>
      </c>
      <c r="R1036" s="300" t="s">
        <v>799</v>
      </c>
      <c r="S1036" s="300">
        <v>0</v>
      </c>
      <c r="T1036" s="300" t="s">
        <v>763</v>
      </c>
      <c r="U1036" s="300" t="s">
        <v>764</v>
      </c>
      <c r="V1036" s="300" t="s">
        <v>1123</v>
      </c>
      <c r="W1036" s="300" t="s">
        <v>766</v>
      </c>
      <c r="X1036" s="300" t="b">
        <v>1</v>
      </c>
      <c r="Y1036" s="300">
        <v>310210</v>
      </c>
      <c r="Z1036" s="300" t="s">
        <v>826</v>
      </c>
      <c r="AA1036" s="300" t="s">
        <v>503</v>
      </c>
      <c r="AB1036" s="300" t="s">
        <v>503</v>
      </c>
      <c r="AC1036" s="300" t="s">
        <v>503</v>
      </c>
      <c r="AD1036" s="300">
        <v>6</v>
      </c>
      <c r="AE1036" s="300" t="b">
        <v>1</v>
      </c>
      <c r="AF1036" s="300" t="s">
        <v>768</v>
      </c>
      <c r="AG1036" s="300" t="s">
        <v>769</v>
      </c>
      <c r="AH1036" s="300">
        <v>0</v>
      </c>
      <c r="AI1036" s="300">
        <v>0</v>
      </c>
      <c r="AJ1036" s="300" t="s">
        <v>770</v>
      </c>
      <c r="AK1036" s="300">
        <v>8</v>
      </c>
      <c r="AL1036" s="300" t="s">
        <v>814</v>
      </c>
      <c r="AM1036" s="300">
        <v>500</v>
      </c>
      <c r="AN1036" s="300" t="b">
        <v>0</v>
      </c>
      <c r="AO1036" s="300">
        <v>8</v>
      </c>
      <c r="AP1036" s="300" t="s">
        <v>814</v>
      </c>
      <c r="AQ1036" s="300">
        <v>500</v>
      </c>
      <c r="AR1036" s="300" t="b">
        <v>0</v>
      </c>
      <c r="AS1036" s="300">
        <v>500</v>
      </c>
      <c r="AT1036" s="300" t="b">
        <v>0</v>
      </c>
      <c r="AU1036" s="300">
        <v>0</v>
      </c>
      <c r="AV1036" s="300" t="b">
        <v>0</v>
      </c>
      <c r="AW1036" s="300" t="s">
        <v>1604</v>
      </c>
      <c r="AX1036" s="300">
        <v>0</v>
      </c>
      <c r="AY1036" s="300" t="s">
        <v>1604</v>
      </c>
      <c r="AZ1036" s="300">
        <v>0</v>
      </c>
      <c r="BA1036" s="300" t="b">
        <v>0</v>
      </c>
      <c r="BB1036" s="300" t="b">
        <v>1</v>
      </c>
      <c r="BC1036"/>
      <c r="BD1036"/>
      <c r="BE1036"/>
      <c r="BF1036"/>
      <c r="BG1036"/>
      <c r="BH1036"/>
      <c r="BI1036"/>
      <c r="BJ1036"/>
      <c r="BK1036"/>
      <c r="BL1036"/>
      <c r="BM1036"/>
      <c r="BN1036"/>
      <c r="BO1036"/>
      <c r="BP1036"/>
      <c r="BQ1036"/>
    </row>
    <row r="1037" spans="5:69" ht="16.5" hidden="1" x14ac:dyDescent="0.3">
      <c r="E1037" s="300" t="s">
        <v>760</v>
      </c>
      <c r="F1037" s="300" t="s">
        <v>651</v>
      </c>
      <c r="G1037" s="300">
        <v>20180101</v>
      </c>
      <c r="H1037" s="300">
        <v>2018</v>
      </c>
      <c r="I1037" s="300">
        <v>52</v>
      </c>
      <c r="J1037" s="300">
        <v>2018</v>
      </c>
      <c r="K1037" s="300">
        <v>180</v>
      </c>
      <c r="L1037" s="300" t="s">
        <v>872</v>
      </c>
      <c r="M1037" s="300" t="s">
        <v>486</v>
      </c>
      <c r="N1037" s="300" t="s">
        <v>660</v>
      </c>
      <c r="O1037" s="300" t="s">
        <v>762</v>
      </c>
      <c r="P1037" s="300">
        <v>710</v>
      </c>
      <c r="Q1037" s="300" t="s">
        <v>917</v>
      </c>
      <c r="R1037" s="300" t="s">
        <v>425</v>
      </c>
      <c r="S1037" s="300">
        <v>0</v>
      </c>
      <c r="T1037" s="300" t="s">
        <v>763</v>
      </c>
      <c r="U1037" s="300" t="s">
        <v>764</v>
      </c>
      <c r="V1037" s="300" t="s">
        <v>1123</v>
      </c>
      <c r="W1037" s="300" t="s">
        <v>766</v>
      </c>
      <c r="X1037" s="300" t="b">
        <v>1</v>
      </c>
      <c r="Y1037" s="300">
        <v>310210</v>
      </c>
      <c r="Z1037" s="300" t="s">
        <v>826</v>
      </c>
      <c r="AA1037" s="300" t="s">
        <v>503</v>
      </c>
      <c r="AB1037" s="300" t="s">
        <v>503</v>
      </c>
      <c r="AC1037" s="300" t="s">
        <v>503</v>
      </c>
      <c r="AD1037" s="300">
        <v>6</v>
      </c>
      <c r="AE1037" s="300" t="b">
        <v>1</v>
      </c>
      <c r="AF1037" s="300" t="s">
        <v>768</v>
      </c>
      <c r="AG1037" s="300" t="s">
        <v>769</v>
      </c>
      <c r="AH1037" s="300">
        <v>0</v>
      </c>
      <c r="AI1037" s="300">
        <v>0</v>
      </c>
      <c r="AJ1037" s="300" t="s">
        <v>770</v>
      </c>
      <c r="AK1037" s="300">
        <v>-1</v>
      </c>
      <c r="AL1037" s="300" t="s">
        <v>771</v>
      </c>
      <c r="AM1037" s="300">
        <v>0</v>
      </c>
      <c r="AN1037" s="300" t="b">
        <v>1</v>
      </c>
      <c r="AO1037" s="300">
        <v>8</v>
      </c>
      <c r="AP1037" s="300" t="s">
        <v>814</v>
      </c>
      <c r="AQ1037" s="300">
        <v>966356</v>
      </c>
      <c r="AR1037" s="300" t="b">
        <v>0</v>
      </c>
      <c r="AS1037" s="300">
        <v>0</v>
      </c>
      <c r="AT1037" s="300" t="b">
        <v>1</v>
      </c>
      <c r="AU1037" s="300">
        <v>0</v>
      </c>
      <c r="AV1037" s="300" t="b">
        <v>0</v>
      </c>
      <c r="AW1037" s="300" t="s">
        <v>1621</v>
      </c>
      <c r="AX1037" s="300">
        <v>0</v>
      </c>
      <c r="AY1037" s="300" t="s">
        <v>1621</v>
      </c>
      <c r="AZ1037" s="300">
        <v>6</v>
      </c>
      <c r="BA1037" s="300" t="b">
        <v>0</v>
      </c>
      <c r="BB1037" s="300" t="b">
        <v>1</v>
      </c>
      <c r="BC1037"/>
      <c r="BD1037"/>
      <c r="BE1037"/>
      <c r="BF1037"/>
      <c r="BG1037"/>
      <c r="BH1037"/>
      <c r="BI1037"/>
      <c r="BJ1037"/>
      <c r="BK1037"/>
      <c r="BL1037"/>
      <c r="BM1037"/>
      <c r="BN1037"/>
      <c r="BO1037"/>
      <c r="BP1037"/>
      <c r="BQ1037"/>
    </row>
    <row r="1038" spans="5:69" ht="16.5" hidden="1" x14ac:dyDescent="0.3">
      <c r="E1038" s="300" t="s">
        <v>760</v>
      </c>
      <c r="F1038" s="300" t="s">
        <v>651</v>
      </c>
      <c r="G1038" s="300">
        <v>20180101</v>
      </c>
      <c r="H1038" s="300">
        <v>2018</v>
      </c>
      <c r="I1038" s="300">
        <v>52</v>
      </c>
      <c r="J1038" s="300">
        <v>2018</v>
      </c>
      <c r="K1038" s="300">
        <v>180</v>
      </c>
      <c r="L1038" s="300" t="s">
        <v>872</v>
      </c>
      <c r="M1038" s="300" t="s">
        <v>486</v>
      </c>
      <c r="N1038" s="300" t="s">
        <v>660</v>
      </c>
      <c r="O1038" s="300" t="s">
        <v>762</v>
      </c>
      <c r="P1038" s="300">
        <v>716</v>
      </c>
      <c r="Q1038" s="300" t="s">
        <v>1560</v>
      </c>
      <c r="R1038" s="300" t="s">
        <v>444</v>
      </c>
      <c r="S1038" s="300">
        <v>0</v>
      </c>
      <c r="T1038" s="300" t="s">
        <v>763</v>
      </c>
      <c r="U1038" s="300" t="s">
        <v>764</v>
      </c>
      <c r="V1038" s="300" t="s">
        <v>1123</v>
      </c>
      <c r="W1038" s="300" t="s">
        <v>766</v>
      </c>
      <c r="X1038" s="300" t="b">
        <v>1</v>
      </c>
      <c r="Y1038" s="300">
        <v>310210</v>
      </c>
      <c r="Z1038" s="300" t="s">
        <v>826</v>
      </c>
      <c r="AA1038" s="300" t="s">
        <v>503</v>
      </c>
      <c r="AB1038" s="300" t="s">
        <v>503</v>
      </c>
      <c r="AC1038" s="300" t="s">
        <v>503</v>
      </c>
      <c r="AD1038" s="300">
        <v>6</v>
      </c>
      <c r="AE1038" s="300" t="b">
        <v>1</v>
      </c>
      <c r="AF1038" s="300" t="s">
        <v>768</v>
      </c>
      <c r="AG1038" s="300" t="s">
        <v>769</v>
      </c>
      <c r="AH1038" s="300">
        <v>0</v>
      </c>
      <c r="AI1038" s="300">
        <v>0</v>
      </c>
      <c r="AJ1038" s="300" t="s">
        <v>770</v>
      </c>
      <c r="AK1038" s="300">
        <v>8</v>
      </c>
      <c r="AL1038" s="300" t="s">
        <v>814</v>
      </c>
      <c r="AM1038" s="300">
        <v>94000</v>
      </c>
      <c r="AN1038" s="300" t="b">
        <v>0</v>
      </c>
      <c r="AO1038" s="300">
        <v>8</v>
      </c>
      <c r="AP1038" s="300" t="s">
        <v>814</v>
      </c>
      <c r="AQ1038" s="300">
        <v>94000</v>
      </c>
      <c r="AR1038" s="300" t="b">
        <v>0</v>
      </c>
      <c r="AS1038" s="300">
        <v>94000</v>
      </c>
      <c r="AT1038" s="300" t="b">
        <v>0</v>
      </c>
      <c r="AU1038" s="300">
        <v>0</v>
      </c>
      <c r="AV1038" s="300" t="b">
        <v>0</v>
      </c>
      <c r="AW1038" s="300" t="s">
        <v>1622</v>
      </c>
      <c r="AX1038" s="300">
        <v>0</v>
      </c>
      <c r="AY1038" s="300" t="s">
        <v>1622</v>
      </c>
      <c r="AZ1038" s="300">
        <v>0</v>
      </c>
      <c r="BA1038" s="300" t="b">
        <v>0</v>
      </c>
      <c r="BB1038" s="300" t="b">
        <v>1</v>
      </c>
      <c r="BC1038"/>
      <c r="BD1038"/>
      <c r="BE1038"/>
      <c r="BF1038"/>
      <c r="BG1038"/>
      <c r="BH1038"/>
      <c r="BI1038"/>
      <c r="BJ1038"/>
      <c r="BK1038"/>
      <c r="BL1038"/>
      <c r="BM1038"/>
      <c r="BN1038"/>
      <c r="BO1038"/>
      <c r="BP1038"/>
      <c r="BQ1038"/>
    </row>
    <row r="1039" spans="5:69" ht="16.5" hidden="1" x14ac:dyDescent="0.3">
      <c r="E1039" s="300" t="s">
        <v>760</v>
      </c>
      <c r="F1039" s="300" t="s">
        <v>651</v>
      </c>
      <c r="G1039" s="300">
        <v>20180101</v>
      </c>
      <c r="H1039" s="300">
        <v>2018</v>
      </c>
      <c r="I1039" s="300">
        <v>52</v>
      </c>
      <c r="J1039" s="300">
        <v>2018</v>
      </c>
      <c r="K1039" s="300">
        <v>180</v>
      </c>
      <c r="L1039" s="300" t="s">
        <v>872</v>
      </c>
      <c r="M1039" s="300" t="s">
        <v>486</v>
      </c>
      <c r="N1039" s="300" t="s">
        <v>660</v>
      </c>
      <c r="O1039" s="300" t="s">
        <v>762</v>
      </c>
      <c r="P1039" s="300">
        <v>784</v>
      </c>
      <c r="Q1039" s="300" t="s">
        <v>924</v>
      </c>
      <c r="R1039" s="300" t="s">
        <v>925</v>
      </c>
      <c r="S1039" s="300">
        <v>0</v>
      </c>
      <c r="T1039" s="300" t="s">
        <v>763</v>
      </c>
      <c r="U1039" s="300" t="s">
        <v>764</v>
      </c>
      <c r="V1039" s="300" t="s">
        <v>1123</v>
      </c>
      <c r="W1039" s="300" t="s">
        <v>766</v>
      </c>
      <c r="X1039" s="300" t="b">
        <v>1</v>
      </c>
      <c r="Y1039" s="300">
        <v>310210</v>
      </c>
      <c r="Z1039" s="300" t="s">
        <v>826</v>
      </c>
      <c r="AA1039" s="300" t="s">
        <v>503</v>
      </c>
      <c r="AB1039" s="300" t="s">
        <v>503</v>
      </c>
      <c r="AC1039" s="300" t="s">
        <v>503</v>
      </c>
      <c r="AD1039" s="300">
        <v>6</v>
      </c>
      <c r="AE1039" s="300" t="b">
        <v>1</v>
      </c>
      <c r="AF1039" s="300" t="s">
        <v>768</v>
      </c>
      <c r="AG1039" s="300" t="s">
        <v>769</v>
      </c>
      <c r="AH1039" s="300">
        <v>0</v>
      </c>
      <c r="AI1039" s="300">
        <v>0</v>
      </c>
      <c r="AJ1039" s="300" t="s">
        <v>770</v>
      </c>
      <c r="AK1039" s="300">
        <v>8</v>
      </c>
      <c r="AL1039" s="300" t="s">
        <v>814</v>
      </c>
      <c r="AM1039" s="300">
        <v>534710</v>
      </c>
      <c r="AN1039" s="300" t="b">
        <v>0</v>
      </c>
      <c r="AO1039" s="300">
        <v>8</v>
      </c>
      <c r="AP1039" s="300" t="s">
        <v>814</v>
      </c>
      <c r="AQ1039" s="300">
        <v>534710</v>
      </c>
      <c r="AR1039" s="300" t="b">
        <v>0</v>
      </c>
      <c r="AS1039" s="300">
        <v>534710</v>
      </c>
      <c r="AT1039" s="300" t="b">
        <v>0</v>
      </c>
      <c r="AU1039" s="300">
        <v>0</v>
      </c>
      <c r="AV1039" s="300" t="b">
        <v>0</v>
      </c>
      <c r="AW1039" s="300" t="s">
        <v>1623</v>
      </c>
      <c r="AX1039" s="300">
        <v>0</v>
      </c>
      <c r="AY1039" s="300" t="s">
        <v>1623</v>
      </c>
      <c r="AZ1039" s="300">
        <v>0</v>
      </c>
      <c r="BA1039" s="300" t="b">
        <v>0</v>
      </c>
      <c r="BB1039" s="300" t="b">
        <v>1</v>
      </c>
      <c r="BC1039"/>
      <c r="BD1039"/>
      <c r="BE1039"/>
      <c r="BF1039"/>
      <c r="BG1039"/>
      <c r="BH1039"/>
      <c r="BI1039"/>
      <c r="BJ1039"/>
      <c r="BK1039"/>
      <c r="BL1039"/>
      <c r="BM1039"/>
      <c r="BN1039"/>
      <c r="BO1039"/>
      <c r="BP1039"/>
      <c r="BQ1039"/>
    </row>
    <row r="1040" spans="5:69" ht="16.5" hidden="1" x14ac:dyDescent="0.3">
      <c r="E1040" s="300" t="s">
        <v>760</v>
      </c>
      <c r="F1040" s="300" t="s">
        <v>651</v>
      </c>
      <c r="G1040" s="300">
        <v>20180101</v>
      </c>
      <c r="H1040" s="300">
        <v>2018</v>
      </c>
      <c r="I1040" s="300">
        <v>52</v>
      </c>
      <c r="J1040" s="300">
        <v>2018</v>
      </c>
      <c r="K1040" s="300">
        <v>180</v>
      </c>
      <c r="L1040" s="300" t="s">
        <v>872</v>
      </c>
      <c r="M1040" s="300" t="s">
        <v>486</v>
      </c>
      <c r="N1040" s="300" t="s">
        <v>660</v>
      </c>
      <c r="O1040" s="300" t="s">
        <v>762</v>
      </c>
      <c r="P1040" s="300">
        <v>792</v>
      </c>
      <c r="Q1040" s="300" t="s">
        <v>927</v>
      </c>
      <c r="R1040" s="300" t="s">
        <v>928</v>
      </c>
      <c r="S1040" s="300">
        <v>0</v>
      </c>
      <c r="T1040" s="300" t="s">
        <v>763</v>
      </c>
      <c r="U1040" s="300" t="s">
        <v>764</v>
      </c>
      <c r="V1040" s="300" t="s">
        <v>1123</v>
      </c>
      <c r="W1040" s="300" t="s">
        <v>766</v>
      </c>
      <c r="X1040" s="300" t="b">
        <v>1</v>
      </c>
      <c r="Y1040" s="300">
        <v>310210</v>
      </c>
      <c r="Z1040" s="300" t="s">
        <v>826</v>
      </c>
      <c r="AA1040" s="300" t="s">
        <v>503</v>
      </c>
      <c r="AB1040" s="300" t="s">
        <v>503</v>
      </c>
      <c r="AC1040" s="300" t="s">
        <v>503</v>
      </c>
      <c r="AD1040" s="300">
        <v>6</v>
      </c>
      <c r="AE1040" s="300" t="b">
        <v>1</v>
      </c>
      <c r="AF1040" s="300" t="s">
        <v>768</v>
      </c>
      <c r="AG1040" s="300" t="s">
        <v>769</v>
      </c>
      <c r="AH1040" s="300">
        <v>0</v>
      </c>
      <c r="AI1040" s="300">
        <v>0</v>
      </c>
      <c r="AJ1040" s="300" t="s">
        <v>770</v>
      </c>
      <c r="AK1040" s="300">
        <v>8</v>
      </c>
      <c r="AL1040" s="300" t="s">
        <v>814</v>
      </c>
      <c r="AM1040" s="300">
        <v>144000</v>
      </c>
      <c r="AN1040" s="300" t="b">
        <v>0</v>
      </c>
      <c r="AO1040" s="300">
        <v>8</v>
      </c>
      <c r="AP1040" s="300" t="s">
        <v>814</v>
      </c>
      <c r="AQ1040" s="300">
        <v>144000</v>
      </c>
      <c r="AR1040" s="300" t="b">
        <v>0</v>
      </c>
      <c r="AS1040" s="300">
        <v>144000</v>
      </c>
      <c r="AT1040" s="300" t="b">
        <v>0</v>
      </c>
      <c r="AU1040" s="300">
        <v>0</v>
      </c>
      <c r="AV1040" s="300" t="b">
        <v>0</v>
      </c>
      <c r="AW1040" s="300" t="s">
        <v>1607</v>
      </c>
      <c r="AX1040" s="300">
        <v>0</v>
      </c>
      <c r="AY1040" s="300" t="s">
        <v>1607</v>
      </c>
      <c r="AZ1040" s="300">
        <v>0</v>
      </c>
      <c r="BA1040" s="300" t="b">
        <v>0</v>
      </c>
      <c r="BB1040" s="300" t="b">
        <v>1</v>
      </c>
      <c r="BC1040"/>
      <c r="BD1040"/>
      <c r="BE1040"/>
      <c r="BF1040"/>
      <c r="BG1040"/>
      <c r="BH1040"/>
      <c r="BI1040"/>
      <c r="BJ1040"/>
      <c r="BK1040"/>
      <c r="BL1040"/>
      <c r="BM1040"/>
      <c r="BN1040"/>
      <c r="BO1040"/>
      <c r="BP1040"/>
      <c r="BQ1040"/>
    </row>
    <row r="1041" spans="5:69" ht="16.5" hidden="1" x14ac:dyDescent="0.3">
      <c r="E1041" s="300" t="s">
        <v>760</v>
      </c>
      <c r="F1041" s="300" t="s">
        <v>651</v>
      </c>
      <c r="G1041" s="300">
        <v>20180101</v>
      </c>
      <c r="H1041" s="300">
        <v>2018</v>
      </c>
      <c r="I1041" s="300">
        <v>52</v>
      </c>
      <c r="J1041" s="300">
        <v>2018</v>
      </c>
      <c r="K1041" s="300">
        <v>180</v>
      </c>
      <c r="L1041" s="300" t="s">
        <v>872</v>
      </c>
      <c r="M1041" s="300" t="s">
        <v>486</v>
      </c>
      <c r="N1041" s="300" t="s">
        <v>660</v>
      </c>
      <c r="O1041" s="300" t="s">
        <v>762</v>
      </c>
      <c r="P1041" s="300">
        <v>800</v>
      </c>
      <c r="Q1041" s="300" t="s">
        <v>930</v>
      </c>
      <c r="R1041" s="300" t="s">
        <v>452</v>
      </c>
      <c r="S1041" s="300">
        <v>0</v>
      </c>
      <c r="T1041" s="300" t="s">
        <v>763</v>
      </c>
      <c r="U1041" s="300" t="s">
        <v>764</v>
      </c>
      <c r="V1041" s="300" t="s">
        <v>1123</v>
      </c>
      <c r="W1041" s="300" t="s">
        <v>766</v>
      </c>
      <c r="X1041" s="300" t="b">
        <v>1</v>
      </c>
      <c r="Y1041" s="300">
        <v>310210</v>
      </c>
      <c r="Z1041" s="300" t="s">
        <v>826</v>
      </c>
      <c r="AA1041" s="300" t="s">
        <v>503</v>
      </c>
      <c r="AB1041" s="300" t="s">
        <v>503</v>
      </c>
      <c r="AC1041" s="300" t="s">
        <v>503</v>
      </c>
      <c r="AD1041" s="300">
        <v>6</v>
      </c>
      <c r="AE1041" s="300" t="b">
        <v>1</v>
      </c>
      <c r="AF1041" s="300" t="s">
        <v>768</v>
      </c>
      <c r="AG1041" s="300" t="s">
        <v>769</v>
      </c>
      <c r="AH1041" s="300">
        <v>0</v>
      </c>
      <c r="AI1041" s="300">
        <v>0</v>
      </c>
      <c r="AJ1041" s="300" t="s">
        <v>770</v>
      </c>
      <c r="AK1041" s="300">
        <v>8</v>
      </c>
      <c r="AL1041" s="300" t="s">
        <v>814</v>
      </c>
      <c r="AM1041" s="300">
        <v>40800</v>
      </c>
      <c r="AN1041" s="300" t="b">
        <v>0</v>
      </c>
      <c r="AO1041" s="300">
        <v>8</v>
      </c>
      <c r="AP1041" s="300" t="s">
        <v>814</v>
      </c>
      <c r="AQ1041" s="300">
        <v>40800</v>
      </c>
      <c r="AR1041" s="300" t="b">
        <v>0</v>
      </c>
      <c r="AS1041" s="300">
        <v>40800</v>
      </c>
      <c r="AT1041" s="300" t="b">
        <v>0</v>
      </c>
      <c r="AU1041" s="300">
        <v>0</v>
      </c>
      <c r="AV1041" s="300" t="b">
        <v>0</v>
      </c>
      <c r="AW1041" s="300" t="s">
        <v>1608</v>
      </c>
      <c r="AX1041" s="300">
        <v>0</v>
      </c>
      <c r="AY1041" s="300" t="s">
        <v>1608</v>
      </c>
      <c r="AZ1041" s="300">
        <v>0</v>
      </c>
      <c r="BA1041" s="300" t="b">
        <v>0</v>
      </c>
      <c r="BB1041" s="300" t="b">
        <v>1</v>
      </c>
      <c r="BC1041"/>
      <c r="BD1041"/>
      <c r="BE1041"/>
      <c r="BF1041"/>
      <c r="BG1041"/>
      <c r="BH1041"/>
      <c r="BI1041"/>
      <c r="BJ1041"/>
      <c r="BK1041"/>
      <c r="BL1041"/>
      <c r="BM1041"/>
      <c r="BN1041"/>
      <c r="BO1041"/>
      <c r="BP1041"/>
      <c r="BQ1041"/>
    </row>
    <row r="1042" spans="5:69" ht="16.5" hidden="1" x14ac:dyDescent="0.3">
      <c r="E1042" s="300" t="s">
        <v>760</v>
      </c>
      <c r="F1042" s="300" t="s">
        <v>651</v>
      </c>
      <c r="G1042" s="300">
        <v>20180101</v>
      </c>
      <c r="H1042" s="300">
        <v>2018</v>
      </c>
      <c r="I1042" s="300">
        <v>52</v>
      </c>
      <c r="J1042" s="300">
        <v>2018</v>
      </c>
      <c r="K1042" s="300">
        <v>180</v>
      </c>
      <c r="L1042" s="300" t="s">
        <v>872</v>
      </c>
      <c r="M1042" s="300" t="s">
        <v>486</v>
      </c>
      <c r="N1042" s="300" t="s">
        <v>660</v>
      </c>
      <c r="O1042" s="300" t="s">
        <v>762</v>
      </c>
      <c r="P1042" s="300">
        <v>894</v>
      </c>
      <c r="Q1042" s="300" t="s">
        <v>943</v>
      </c>
      <c r="R1042" s="300" t="s">
        <v>431</v>
      </c>
      <c r="S1042" s="300">
        <v>0</v>
      </c>
      <c r="T1042" s="300" t="s">
        <v>763</v>
      </c>
      <c r="U1042" s="300" t="s">
        <v>764</v>
      </c>
      <c r="V1042" s="300" t="s">
        <v>1123</v>
      </c>
      <c r="W1042" s="300" t="s">
        <v>766</v>
      </c>
      <c r="X1042" s="300" t="b">
        <v>1</v>
      </c>
      <c r="Y1042" s="300">
        <v>310210</v>
      </c>
      <c r="Z1042" s="300" t="s">
        <v>826</v>
      </c>
      <c r="AA1042" s="300" t="s">
        <v>503</v>
      </c>
      <c r="AB1042" s="300" t="s">
        <v>503</v>
      </c>
      <c r="AC1042" s="300" t="s">
        <v>503</v>
      </c>
      <c r="AD1042" s="300">
        <v>6</v>
      </c>
      <c r="AE1042" s="300" t="b">
        <v>1</v>
      </c>
      <c r="AF1042" s="300" t="s">
        <v>768</v>
      </c>
      <c r="AG1042" s="300" t="s">
        <v>769</v>
      </c>
      <c r="AH1042" s="300">
        <v>0</v>
      </c>
      <c r="AI1042" s="300">
        <v>0</v>
      </c>
      <c r="AJ1042" s="300" t="s">
        <v>770</v>
      </c>
      <c r="AK1042" s="300">
        <v>8</v>
      </c>
      <c r="AL1042" s="300" t="s">
        <v>814</v>
      </c>
      <c r="AM1042" s="300">
        <v>2500</v>
      </c>
      <c r="AN1042" s="300" t="b">
        <v>0</v>
      </c>
      <c r="AO1042" s="300">
        <v>8</v>
      </c>
      <c r="AP1042" s="300" t="s">
        <v>814</v>
      </c>
      <c r="AQ1042" s="300">
        <v>2500</v>
      </c>
      <c r="AR1042" s="300" t="b">
        <v>0</v>
      </c>
      <c r="AS1042" s="300">
        <v>2500</v>
      </c>
      <c r="AT1042" s="300" t="b">
        <v>0</v>
      </c>
      <c r="AU1042" s="300">
        <v>0</v>
      </c>
      <c r="AV1042" s="300" t="b">
        <v>0</v>
      </c>
      <c r="AW1042" s="300" t="s">
        <v>1624</v>
      </c>
      <c r="AX1042" s="300">
        <v>0</v>
      </c>
      <c r="AY1042" s="300" t="s">
        <v>1624</v>
      </c>
      <c r="AZ1042" s="300">
        <v>0</v>
      </c>
      <c r="BA1042" s="300" t="b">
        <v>0</v>
      </c>
      <c r="BB1042" s="300" t="b">
        <v>1</v>
      </c>
      <c r="BC1042"/>
      <c r="BD1042"/>
      <c r="BE1042"/>
      <c r="BF1042"/>
      <c r="BG1042"/>
      <c r="BH1042"/>
      <c r="BI1042"/>
      <c r="BJ1042"/>
      <c r="BK1042"/>
      <c r="BL1042"/>
      <c r="BM1042"/>
      <c r="BN1042"/>
      <c r="BO1042"/>
      <c r="BP1042"/>
      <c r="BQ1042"/>
    </row>
    <row r="1043" spans="5:69" ht="16.5" hidden="1" x14ac:dyDescent="0.3">
      <c r="E1043" s="300" t="s">
        <v>760</v>
      </c>
      <c r="F1043" s="300" t="s">
        <v>651</v>
      </c>
      <c r="G1043" s="300">
        <v>20180101</v>
      </c>
      <c r="H1043" s="300">
        <v>2018</v>
      </c>
      <c r="I1043" s="300">
        <v>52</v>
      </c>
      <c r="J1043" s="300">
        <v>2018</v>
      </c>
      <c r="K1043" s="300">
        <v>562</v>
      </c>
      <c r="L1043" s="300" t="s">
        <v>761</v>
      </c>
      <c r="M1043" s="300" t="s">
        <v>451</v>
      </c>
      <c r="N1043" s="300" t="s">
        <v>660</v>
      </c>
      <c r="O1043" s="300" t="s">
        <v>762</v>
      </c>
      <c r="P1043" s="300">
        <v>0</v>
      </c>
      <c r="Q1043" s="300" t="s">
        <v>763</v>
      </c>
      <c r="R1043" s="300" t="s">
        <v>764</v>
      </c>
      <c r="S1043" s="300">
        <v>0</v>
      </c>
      <c r="T1043" s="300" t="s">
        <v>763</v>
      </c>
      <c r="U1043" s="300" t="s">
        <v>764</v>
      </c>
      <c r="V1043" s="300" t="s">
        <v>873</v>
      </c>
      <c r="W1043" s="300" t="s">
        <v>766</v>
      </c>
      <c r="X1043" s="300" t="b">
        <v>1</v>
      </c>
      <c r="Y1043" s="300">
        <v>310210</v>
      </c>
      <c r="Z1043" s="300" t="s">
        <v>826</v>
      </c>
      <c r="AA1043" s="300" t="s">
        <v>503</v>
      </c>
      <c r="AB1043" s="300" t="s">
        <v>503</v>
      </c>
      <c r="AC1043" s="300" t="s">
        <v>503</v>
      </c>
      <c r="AD1043" s="300">
        <v>6</v>
      </c>
      <c r="AE1043" s="300" t="b">
        <v>1</v>
      </c>
      <c r="AF1043" s="300" t="s">
        <v>768</v>
      </c>
      <c r="AG1043" s="300" t="s">
        <v>769</v>
      </c>
      <c r="AH1043" s="300">
        <v>0</v>
      </c>
      <c r="AI1043" s="300">
        <v>0</v>
      </c>
      <c r="AJ1043" s="300" t="s">
        <v>770</v>
      </c>
      <c r="AK1043" s="300">
        <v>8</v>
      </c>
      <c r="AL1043" s="300" t="s">
        <v>814</v>
      </c>
      <c r="AM1043" s="300">
        <v>16643635</v>
      </c>
      <c r="AN1043" s="300" t="b">
        <v>0</v>
      </c>
      <c r="AO1043" s="300">
        <v>8</v>
      </c>
      <c r="AP1043" s="300" t="s">
        <v>814</v>
      </c>
      <c r="AQ1043" s="300">
        <v>16643635</v>
      </c>
      <c r="AR1043" s="300" t="b">
        <v>0</v>
      </c>
      <c r="AS1043" s="300">
        <v>16643635</v>
      </c>
      <c r="AT1043" s="300" t="b">
        <v>0</v>
      </c>
      <c r="AU1043" s="300">
        <v>0</v>
      </c>
      <c r="AV1043" s="300" t="b">
        <v>0</v>
      </c>
      <c r="AW1043" s="300" t="s">
        <v>1625</v>
      </c>
      <c r="AX1043" s="300"/>
      <c r="AY1043" s="300" t="s">
        <v>1625</v>
      </c>
      <c r="AZ1043" s="300">
        <v>0</v>
      </c>
      <c r="BA1043" s="300" t="b">
        <v>0</v>
      </c>
      <c r="BB1043" s="300" t="b">
        <v>1</v>
      </c>
      <c r="BC1043"/>
      <c r="BD1043"/>
      <c r="BE1043"/>
      <c r="BF1043"/>
      <c r="BG1043"/>
      <c r="BH1043"/>
      <c r="BI1043"/>
      <c r="BJ1043"/>
      <c r="BK1043"/>
      <c r="BL1043"/>
      <c r="BM1043"/>
      <c r="BN1043"/>
      <c r="BO1043"/>
      <c r="BP1043"/>
      <c r="BQ1043"/>
    </row>
    <row r="1044" spans="5:69" ht="16.5" hidden="1" x14ac:dyDescent="0.3">
      <c r="E1044" s="300" t="s">
        <v>760</v>
      </c>
      <c r="F1044" s="300" t="s">
        <v>651</v>
      </c>
      <c r="G1044" s="300">
        <v>20180101</v>
      </c>
      <c r="H1044" s="300">
        <v>2018</v>
      </c>
      <c r="I1044" s="300">
        <v>52</v>
      </c>
      <c r="J1044" s="300">
        <v>2018</v>
      </c>
      <c r="K1044" s="300">
        <v>562</v>
      </c>
      <c r="L1044" s="300" t="s">
        <v>761</v>
      </c>
      <c r="M1044" s="300" t="s">
        <v>451</v>
      </c>
      <c r="N1044" s="300" t="s">
        <v>660</v>
      </c>
      <c r="O1044" s="300" t="s">
        <v>762</v>
      </c>
      <c r="P1044" s="300">
        <v>566</v>
      </c>
      <c r="Q1044" s="300" t="s">
        <v>791</v>
      </c>
      <c r="R1044" s="300" t="s">
        <v>434</v>
      </c>
      <c r="S1044" s="300">
        <v>0</v>
      </c>
      <c r="T1044" s="300" t="s">
        <v>763</v>
      </c>
      <c r="U1044" s="300" t="s">
        <v>764</v>
      </c>
      <c r="V1044" s="300" t="s">
        <v>873</v>
      </c>
      <c r="W1044" s="300" t="s">
        <v>766</v>
      </c>
      <c r="X1044" s="300" t="b">
        <v>1</v>
      </c>
      <c r="Y1044" s="300">
        <v>310210</v>
      </c>
      <c r="Z1044" s="300" t="s">
        <v>826</v>
      </c>
      <c r="AA1044" s="300" t="s">
        <v>503</v>
      </c>
      <c r="AB1044" s="300" t="s">
        <v>503</v>
      </c>
      <c r="AC1044" s="300" t="s">
        <v>503</v>
      </c>
      <c r="AD1044" s="300">
        <v>6</v>
      </c>
      <c r="AE1044" s="300" t="b">
        <v>1</v>
      </c>
      <c r="AF1044" s="300" t="s">
        <v>768</v>
      </c>
      <c r="AG1044" s="300" t="s">
        <v>769</v>
      </c>
      <c r="AH1044" s="300">
        <v>0</v>
      </c>
      <c r="AI1044" s="300">
        <v>0</v>
      </c>
      <c r="AJ1044" s="300" t="s">
        <v>770</v>
      </c>
      <c r="AK1044" s="300">
        <v>8</v>
      </c>
      <c r="AL1044" s="300" t="s">
        <v>814</v>
      </c>
      <c r="AM1044" s="300">
        <v>9822645</v>
      </c>
      <c r="AN1044" s="300" t="b">
        <v>0</v>
      </c>
      <c r="AO1044" s="300">
        <v>8</v>
      </c>
      <c r="AP1044" s="300" t="s">
        <v>814</v>
      </c>
      <c r="AQ1044" s="300">
        <v>9822645</v>
      </c>
      <c r="AR1044" s="300" t="b">
        <v>0</v>
      </c>
      <c r="AS1044" s="300">
        <v>9822645</v>
      </c>
      <c r="AT1044" s="300" t="b">
        <v>0</v>
      </c>
      <c r="AU1044" s="300">
        <v>0</v>
      </c>
      <c r="AV1044" s="300" t="b">
        <v>0</v>
      </c>
      <c r="AW1044" s="300" t="s">
        <v>1626</v>
      </c>
      <c r="AX1044" s="300"/>
      <c r="AY1044" s="300" t="s">
        <v>1626</v>
      </c>
      <c r="AZ1044" s="300">
        <v>0</v>
      </c>
      <c r="BA1044" s="300" t="b">
        <v>1</v>
      </c>
      <c r="BB1044" s="300" t="b">
        <v>0</v>
      </c>
      <c r="BC1044"/>
      <c r="BD1044"/>
      <c r="BE1044"/>
      <c r="BF1044"/>
      <c r="BG1044"/>
      <c r="BH1044"/>
      <c r="BI1044"/>
      <c r="BJ1044"/>
      <c r="BK1044"/>
      <c r="BL1044"/>
      <c r="BM1044"/>
      <c r="BN1044"/>
      <c r="BO1044"/>
      <c r="BP1044"/>
      <c r="BQ1044"/>
    </row>
    <row r="1045" spans="5:69" ht="16.5" hidden="1" x14ac:dyDescent="0.3">
      <c r="E1045" s="300" t="s">
        <v>760</v>
      </c>
      <c r="F1045" s="300" t="s">
        <v>651</v>
      </c>
      <c r="G1045" s="300">
        <v>20180101</v>
      </c>
      <c r="H1045" s="300">
        <v>2018</v>
      </c>
      <c r="I1045" s="300">
        <v>52</v>
      </c>
      <c r="J1045" s="300">
        <v>2018</v>
      </c>
      <c r="K1045" s="300">
        <v>562</v>
      </c>
      <c r="L1045" s="300" t="s">
        <v>761</v>
      </c>
      <c r="M1045" s="300" t="s">
        <v>451</v>
      </c>
      <c r="N1045" s="300" t="s">
        <v>660</v>
      </c>
      <c r="O1045" s="300" t="s">
        <v>762</v>
      </c>
      <c r="P1045" s="300">
        <v>586</v>
      </c>
      <c r="Q1045" s="300" t="s">
        <v>1578</v>
      </c>
      <c r="R1045" s="300" t="s">
        <v>1579</v>
      </c>
      <c r="S1045" s="300">
        <v>0</v>
      </c>
      <c r="T1045" s="300" t="s">
        <v>763</v>
      </c>
      <c r="U1045" s="300" t="s">
        <v>764</v>
      </c>
      <c r="V1045" s="300" t="s">
        <v>873</v>
      </c>
      <c r="W1045" s="300" t="s">
        <v>766</v>
      </c>
      <c r="X1045" s="300" t="b">
        <v>1</v>
      </c>
      <c r="Y1045" s="300">
        <v>310210</v>
      </c>
      <c r="Z1045" s="300" t="s">
        <v>826</v>
      </c>
      <c r="AA1045" s="300" t="s">
        <v>503</v>
      </c>
      <c r="AB1045" s="300" t="s">
        <v>503</v>
      </c>
      <c r="AC1045" s="300" t="s">
        <v>503</v>
      </c>
      <c r="AD1045" s="300">
        <v>6</v>
      </c>
      <c r="AE1045" s="300" t="b">
        <v>1</v>
      </c>
      <c r="AF1045" s="300" t="s">
        <v>768</v>
      </c>
      <c r="AG1045" s="300" t="s">
        <v>769</v>
      </c>
      <c r="AH1045" s="300">
        <v>0</v>
      </c>
      <c r="AI1045" s="300">
        <v>0</v>
      </c>
      <c r="AJ1045" s="300" t="s">
        <v>770</v>
      </c>
      <c r="AK1045" s="300">
        <v>8</v>
      </c>
      <c r="AL1045" s="300" t="s">
        <v>814</v>
      </c>
      <c r="AM1045" s="300">
        <v>6502290</v>
      </c>
      <c r="AN1045" s="300" t="b">
        <v>0</v>
      </c>
      <c r="AO1045" s="300">
        <v>8</v>
      </c>
      <c r="AP1045" s="300" t="s">
        <v>814</v>
      </c>
      <c r="AQ1045" s="300">
        <v>6502290</v>
      </c>
      <c r="AR1045" s="300" t="b">
        <v>0</v>
      </c>
      <c r="AS1045" s="300">
        <v>6502290</v>
      </c>
      <c r="AT1045" s="300" t="b">
        <v>0</v>
      </c>
      <c r="AU1045" s="300">
        <v>0</v>
      </c>
      <c r="AV1045" s="300" t="b">
        <v>0</v>
      </c>
      <c r="AW1045" s="300" t="s">
        <v>1580</v>
      </c>
      <c r="AX1045" s="300"/>
      <c r="AY1045" s="300" t="s">
        <v>1580</v>
      </c>
      <c r="AZ1045" s="300">
        <v>0</v>
      </c>
      <c r="BA1045" s="300" t="b">
        <v>1</v>
      </c>
      <c r="BB1045" s="300" t="b">
        <v>0</v>
      </c>
      <c r="BC1045"/>
      <c r="BD1045"/>
      <c r="BE1045"/>
      <c r="BF1045"/>
      <c r="BG1045"/>
      <c r="BH1045"/>
      <c r="BI1045"/>
      <c r="BJ1045"/>
      <c r="BK1045"/>
      <c r="BL1045"/>
      <c r="BM1045"/>
      <c r="BN1045"/>
      <c r="BO1045"/>
      <c r="BP1045"/>
      <c r="BQ1045"/>
    </row>
    <row r="1046" spans="5:69" ht="16.5" hidden="1" x14ac:dyDescent="0.3">
      <c r="E1046" s="300" t="s">
        <v>760</v>
      </c>
      <c r="F1046" s="300" t="s">
        <v>651</v>
      </c>
      <c r="G1046" s="300">
        <v>20180101</v>
      </c>
      <c r="H1046" s="300">
        <v>2018</v>
      </c>
      <c r="I1046" s="300">
        <v>52</v>
      </c>
      <c r="J1046" s="300">
        <v>2018</v>
      </c>
      <c r="K1046" s="300">
        <v>562</v>
      </c>
      <c r="L1046" s="300" t="s">
        <v>761</v>
      </c>
      <c r="M1046" s="300" t="s">
        <v>451</v>
      </c>
      <c r="N1046" s="300" t="s">
        <v>660</v>
      </c>
      <c r="O1046" s="300" t="s">
        <v>762</v>
      </c>
      <c r="P1046" s="300">
        <v>854</v>
      </c>
      <c r="Q1046" s="300" t="s">
        <v>811</v>
      </c>
      <c r="R1046" s="300" t="s">
        <v>437</v>
      </c>
      <c r="S1046" s="300">
        <v>0</v>
      </c>
      <c r="T1046" s="300" t="s">
        <v>763</v>
      </c>
      <c r="U1046" s="300" t="s">
        <v>764</v>
      </c>
      <c r="V1046" s="300" t="s">
        <v>873</v>
      </c>
      <c r="W1046" s="300" t="s">
        <v>766</v>
      </c>
      <c r="X1046" s="300" t="b">
        <v>1</v>
      </c>
      <c r="Y1046" s="300">
        <v>310210</v>
      </c>
      <c r="Z1046" s="300" t="s">
        <v>826</v>
      </c>
      <c r="AA1046" s="300" t="s">
        <v>503</v>
      </c>
      <c r="AB1046" s="300" t="s">
        <v>503</v>
      </c>
      <c r="AC1046" s="300" t="s">
        <v>503</v>
      </c>
      <c r="AD1046" s="300">
        <v>6</v>
      </c>
      <c r="AE1046" s="300" t="b">
        <v>1</v>
      </c>
      <c r="AF1046" s="300" t="s">
        <v>768</v>
      </c>
      <c r="AG1046" s="300" t="s">
        <v>769</v>
      </c>
      <c r="AH1046" s="300">
        <v>0</v>
      </c>
      <c r="AI1046" s="300">
        <v>0</v>
      </c>
      <c r="AJ1046" s="300" t="s">
        <v>770</v>
      </c>
      <c r="AK1046" s="300">
        <v>8</v>
      </c>
      <c r="AL1046" s="300" t="s">
        <v>814</v>
      </c>
      <c r="AM1046" s="300">
        <v>318700</v>
      </c>
      <c r="AN1046" s="300" t="b">
        <v>0</v>
      </c>
      <c r="AO1046" s="300">
        <v>8</v>
      </c>
      <c r="AP1046" s="300" t="s">
        <v>814</v>
      </c>
      <c r="AQ1046" s="300">
        <v>318700</v>
      </c>
      <c r="AR1046" s="300" t="b">
        <v>0</v>
      </c>
      <c r="AS1046" s="300">
        <v>318700</v>
      </c>
      <c r="AT1046" s="300" t="b">
        <v>0</v>
      </c>
      <c r="AU1046" s="300">
        <v>0</v>
      </c>
      <c r="AV1046" s="300" t="b">
        <v>0</v>
      </c>
      <c r="AW1046" s="300" t="s">
        <v>1627</v>
      </c>
      <c r="AX1046" s="300"/>
      <c r="AY1046" s="300" t="s">
        <v>1627</v>
      </c>
      <c r="AZ1046" s="300">
        <v>0</v>
      </c>
      <c r="BA1046" s="300" t="b">
        <v>1</v>
      </c>
      <c r="BB1046" s="300" t="b">
        <v>0</v>
      </c>
      <c r="BC1046"/>
      <c r="BD1046"/>
      <c r="BE1046"/>
      <c r="BF1046"/>
      <c r="BG1046"/>
      <c r="BH1046"/>
      <c r="BI1046"/>
      <c r="BJ1046"/>
      <c r="BK1046"/>
      <c r="BL1046"/>
      <c r="BM1046"/>
      <c r="BN1046"/>
      <c r="BO1046"/>
      <c r="BP1046"/>
      <c r="BQ1046"/>
    </row>
    <row r="1047" spans="5:69" ht="16.5" hidden="1" x14ac:dyDescent="0.3">
      <c r="E1047" s="300" t="s">
        <v>760</v>
      </c>
      <c r="F1047" s="300" t="s">
        <v>651</v>
      </c>
      <c r="G1047" s="300">
        <v>20180101</v>
      </c>
      <c r="H1047" s="300">
        <v>2018</v>
      </c>
      <c r="I1047" s="300">
        <v>52</v>
      </c>
      <c r="J1047" s="300">
        <v>2018</v>
      </c>
      <c r="K1047" s="300">
        <v>180</v>
      </c>
      <c r="L1047" s="300" t="s">
        <v>872</v>
      </c>
      <c r="M1047" s="300" t="s">
        <v>486</v>
      </c>
      <c r="N1047" s="300" t="s">
        <v>660</v>
      </c>
      <c r="O1047" s="300" t="s">
        <v>762</v>
      </c>
      <c r="P1047" s="300">
        <v>0</v>
      </c>
      <c r="Q1047" s="300" t="s">
        <v>763</v>
      </c>
      <c r="R1047" s="300" t="s">
        <v>764</v>
      </c>
      <c r="S1047" s="300">
        <v>0</v>
      </c>
      <c r="T1047" s="300" t="s">
        <v>763</v>
      </c>
      <c r="U1047" s="300" t="s">
        <v>764</v>
      </c>
      <c r="V1047" s="300" t="s">
        <v>1123</v>
      </c>
      <c r="W1047" s="300" t="s">
        <v>766</v>
      </c>
      <c r="X1047" s="300" t="b">
        <v>1</v>
      </c>
      <c r="Y1047" s="300">
        <v>310221</v>
      </c>
      <c r="Z1047" s="300" t="s">
        <v>1014</v>
      </c>
      <c r="AA1047" s="300" t="s">
        <v>511</v>
      </c>
      <c r="AB1047" s="300" t="s">
        <v>508</v>
      </c>
      <c r="AC1047" s="300" t="s">
        <v>508</v>
      </c>
      <c r="AD1047" s="300">
        <v>6</v>
      </c>
      <c r="AE1047" s="300" t="b">
        <v>1</v>
      </c>
      <c r="AF1047" s="300" t="s">
        <v>768</v>
      </c>
      <c r="AG1047" s="300" t="s">
        <v>769</v>
      </c>
      <c r="AH1047" s="300">
        <v>0</v>
      </c>
      <c r="AI1047" s="300">
        <v>0</v>
      </c>
      <c r="AJ1047" s="300" t="s">
        <v>770</v>
      </c>
      <c r="AK1047" s="300">
        <v>8</v>
      </c>
      <c r="AL1047" s="300" t="s">
        <v>814</v>
      </c>
      <c r="AM1047" s="300" t="s">
        <v>1628</v>
      </c>
      <c r="AN1047" s="300" t="b">
        <v>1</v>
      </c>
      <c r="AO1047" s="300">
        <v>8</v>
      </c>
      <c r="AP1047" s="300" t="s">
        <v>814</v>
      </c>
      <c r="AQ1047" s="300">
        <v>45114</v>
      </c>
      <c r="AR1047" s="300" t="b">
        <v>0</v>
      </c>
      <c r="AS1047" s="300" t="s">
        <v>1628</v>
      </c>
      <c r="AT1047" s="300" t="b">
        <v>1</v>
      </c>
      <c r="AU1047" s="300">
        <v>0</v>
      </c>
      <c r="AV1047" s="300" t="b">
        <v>0</v>
      </c>
      <c r="AW1047" s="300" t="s">
        <v>1629</v>
      </c>
      <c r="AX1047" s="300">
        <v>0</v>
      </c>
      <c r="AY1047" s="300" t="s">
        <v>1629</v>
      </c>
      <c r="AZ1047" s="300">
        <v>6</v>
      </c>
      <c r="BA1047" s="300" t="b">
        <v>0</v>
      </c>
      <c r="BB1047" s="300" t="b">
        <v>1</v>
      </c>
      <c r="BC1047"/>
      <c r="BD1047"/>
      <c r="BE1047"/>
      <c r="BF1047"/>
      <c r="BG1047"/>
      <c r="BH1047"/>
      <c r="BI1047"/>
      <c r="BJ1047"/>
      <c r="BK1047"/>
      <c r="BL1047"/>
      <c r="BM1047"/>
      <c r="BN1047"/>
      <c r="BO1047"/>
      <c r="BP1047"/>
      <c r="BQ1047"/>
    </row>
    <row r="1048" spans="5:69" ht="16.5" hidden="1" x14ac:dyDescent="0.3">
      <c r="E1048" s="300" t="s">
        <v>760</v>
      </c>
      <c r="F1048" s="300" t="s">
        <v>651</v>
      </c>
      <c r="G1048" s="300">
        <v>20180101</v>
      </c>
      <c r="H1048" s="300">
        <v>2018</v>
      </c>
      <c r="I1048" s="300">
        <v>52</v>
      </c>
      <c r="J1048" s="300">
        <v>2018</v>
      </c>
      <c r="K1048" s="300">
        <v>180</v>
      </c>
      <c r="L1048" s="300" t="s">
        <v>872</v>
      </c>
      <c r="M1048" s="300" t="s">
        <v>486</v>
      </c>
      <c r="N1048" s="300" t="s">
        <v>660</v>
      </c>
      <c r="O1048" s="300" t="s">
        <v>762</v>
      </c>
      <c r="P1048" s="300">
        <v>710</v>
      </c>
      <c r="Q1048" s="300" t="s">
        <v>917</v>
      </c>
      <c r="R1048" s="300" t="s">
        <v>425</v>
      </c>
      <c r="S1048" s="300">
        <v>0</v>
      </c>
      <c r="T1048" s="300" t="s">
        <v>763</v>
      </c>
      <c r="U1048" s="300" t="s">
        <v>764</v>
      </c>
      <c r="V1048" s="300" t="s">
        <v>1123</v>
      </c>
      <c r="W1048" s="300" t="s">
        <v>766</v>
      </c>
      <c r="X1048" s="300" t="b">
        <v>1</v>
      </c>
      <c r="Y1048" s="300">
        <v>310221</v>
      </c>
      <c r="Z1048" s="300" t="s">
        <v>1014</v>
      </c>
      <c r="AA1048" s="300" t="s">
        <v>511</v>
      </c>
      <c r="AB1048" s="300" t="s">
        <v>508</v>
      </c>
      <c r="AC1048" s="300" t="s">
        <v>508</v>
      </c>
      <c r="AD1048" s="300">
        <v>6</v>
      </c>
      <c r="AE1048" s="300" t="b">
        <v>1</v>
      </c>
      <c r="AF1048" s="300" t="s">
        <v>768</v>
      </c>
      <c r="AG1048" s="300" t="s">
        <v>769</v>
      </c>
      <c r="AH1048" s="300">
        <v>0</v>
      </c>
      <c r="AI1048" s="300">
        <v>0</v>
      </c>
      <c r="AJ1048" s="300" t="s">
        <v>770</v>
      </c>
      <c r="AK1048" s="300">
        <v>8</v>
      </c>
      <c r="AL1048" s="300" t="s">
        <v>814</v>
      </c>
      <c r="AM1048" s="300" t="s">
        <v>1630</v>
      </c>
      <c r="AN1048" s="300" t="b">
        <v>1</v>
      </c>
      <c r="AO1048" s="300">
        <v>8</v>
      </c>
      <c r="AP1048" s="300" t="s">
        <v>814</v>
      </c>
      <c r="AQ1048" s="300">
        <v>40114</v>
      </c>
      <c r="AR1048" s="300" t="b">
        <v>0</v>
      </c>
      <c r="AS1048" s="300" t="s">
        <v>1630</v>
      </c>
      <c r="AT1048" s="300" t="b">
        <v>1</v>
      </c>
      <c r="AU1048" s="300">
        <v>0</v>
      </c>
      <c r="AV1048" s="300" t="b">
        <v>0</v>
      </c>
      <c r="AW1048" s="300" t="s">
        <v>1631</v>
      </c>
      <c r="AX1048" s="300">
        <v>0</v>
      </c>
      <c r="AY1048" s="300" t="s">
        <v>1631</v>
      </c>
      <c r="AZ1048" s="300">
        <v>6</v>
      </c>
      <c r="BA1048" s="300" t="b">
        <v>0</v>
      </c>
      <c r="BB1048" s="300" t="b">
        <v>1</v>
      </c>
      <c r="BC1048"/>
      <c r="BD1048"/>
      <c r="BE1048"/>
      <c r="BF1048"/>
      <c r="BG1048"/>
      <c r="BH1048"/>
      <c r="BI1048"/>
      <c r="BJ1048"/>
      <c r="BK1048"/>
      <c r="BL1048"/>
      <c r="BM1048"/>
      <c r="BN1048"/>
      <c r="BO1048"/>
      <c r="BP1048"/>
      <c r="BQ1048"/>
    </row>
    <row r="1049" spans="5:69" ht="16.5" hidden="1" x14ac:dyDescent="0.3">
      <c r="E1049" s="300" t="s">
        <v>760</v>
      </c>
      <c r="F1049" s="300" t="s">
        <v>651</v>
      </c>
      <c r="G1049" s="300">
        <v>20180101</v>
      </c>
      <c r="H1049" s="300">
        <v>2018</v>
      </c>
      <c r="I1049" s="300">
        <v>52</v>
      </c>
      <c r="J1049" s="300">
        <v>2018</v>
      </c>
      <c r="K1049" s="300">
        <v>180</v>
      </c>
      <c r="L1049" s="300" t="s">
        <v>872</v>
      </c>
      <c r="M1049" s="300" t="s">
        <v>486</v>
      </c>
      <c r="N1049" s="300" t="s">
        <v>660</v>
      </c>
      <c r="O1049" s="300" t="s">
        <v>762</v>
      </c>
      <c r="P1049" s="300">
        <v>894</v>
      </c>
      <c r="Q1049" s="300" t="s">
        <v>943</v>
      </c>
      <c r="R1049" s="300" t="s">
        <v>431</v>
      </c>
      <c r="S1049" s="300">
        <v>0</v>
      </c>
      <c r="T1049" s="300" t="s">
        <v>763</v>
      </c>
      <c r="U1049" s="300" t="s">
        <v>764</v>
      </c>
      <c r="V1049" s="300" t="s">
        <v>1123</v>
      </c>
      <c r="W1049" s="300" t="s">
        <v>766</v>
      </c>
      <c r="X1049" s="300" t="b">
        <v>1</v>
      </c>
      <c r="Y1049" s="300">
        <v>310221</v>
      </c>
      <c r="Z1049" s="300" t="s">
        <v>1014</v>
      </c>
      <c r="AA1049" s="300" t="s">
        <v>511</v>
      </c>
      <c r="AB1049" s="300" t="s">
        <v>508</v>
      </c>
      <c r="AC1049" s="300" t="s">
        <v>508</v>
      </c>
      <c r="AD1049" s="300">
        <v>6</v>
      </c>
      <c r="AE1049" s="300" t="b">
        <v>1</v>
      </c>
      <c r="AF1049" s="300" t="s">
        <v>768</v>
      </c>
      <c r="AG1049" s="300" t="s">
        <v>769</v>
      </c>
      <c r="AH1049" s="300">
        <v>0</v>
      </c>
      <c r="AI1049" s="300">
        <v>0</v>
      </c>
      <c r="AJ1049" s="300" t="s">
        <v>770</v>
      </c>
      <c r="AK1049" s="300">
        <v>8</v>
      </c>
      <c r="AL1049" s="300" t="s">
        <v>814</v>
      </c>
      <c r="AM1049" s="300">
        <v>5000</v>
      </c>
      <c r="AN1049" s="300" t="b">
        <v>0</v>
      </c>
      <c r="AO1049" s="300">
        <v>8</v>
      </c>
      <c r="AP1049" s="300" t="s">
        <v>814</v>
      </c>
      <c r="AQ1049" s="300">
        <v>5000</v>
      </c>
      <c r="AR1049" s="300" t="b">
        <v>0</v>
      </c>
      <c r="AS1049" s="300">
        <v>5000</v>
      </c>
      <c r="AT1049" s="300" t="b">
        <v>0</v>
      </c>
      <c r="AU1049" s="300">
        <v>0</v>
      </c>
      <c r="AV1049" s="300" t="b">
        <v>0</v>
      </c>
      <c r="AW1049" s="300" t="s">
        <v>1632</v>
      </c>
      <c r="AX1049" s="300">
        <v>0</v>
      </c>
      <c r="AY1049" s="300" t="s">
        <v>1632</v>
      </c>
      <c r="AZ1049" s="300">
        <v>0</v>
      </c>
      <c r="BA1049" s="300" t="b">
        <v>0</v>
      </c>
      <c r="BB1049" s="300" t="b">
        <v>1</v>
      </c>
      <c r="BC1049"/>
      <c r="BD1049"/>
      <c r="BE1049"/>
      <c r="BF1049"/>
      <c r="BG1049"/>
      <c r="BH1049"/>
      <c r="BI1049"/>
      <c r="BJ1049"/>
      <c r="BK1049"/>
      <c r="BL1049"/>
      <c r="BM1049"/>
      <c r="BN1049"/>
      <c r="BO1049"/>
      <c r="BP1049"/>
      <c r="BQ1049"/>
    </row>
    <row r="1050" spans="5:69" ht="16.5" hidden="1" x14ac:dyDescent="0.3">
      <c r="E1050" s="300" t="s">
        <v>760</v>
      </c>
      <c r="F1050" s="300" t="s">
        <v>651</v>
      </c>
      <c r="G1050" s="300">
        <v>20180101</v>
      </c>
      <c r="H1050" s="300">
        <v>2018</v>
      </c>
      <c r="I1050" s="300">
        <v>52</v>
      </c>
      <c r="J1050" s="300">
        <v>2018</v>
      </c>
      <c r="K1050" s="300">
        <v>180</v>
      </c>
      <c r="L1050" s="300" t="s">
        <v>872</v>
      </c>
      <c r="M1050" s="300" t="s">
        <v>486</v>
      </c>
      <c r="N1050" s="300" t="s">
        <v>660</v>
      </c>
      <c r="O1050" s="300" t="s">
        <v>762</v>
      </c>
      <c r="P1050" s="300">
        <v>0</v>
      </c>
      <c r="Q1050" s="300" t="s">
        <v>763</v>
      </c>
      <c r="R1050" s="300" t="s">
        <v>764</v>
      </c>
      <c r="S1050" s="300">
        <v>0</v>
      </c>
      <c r="T1050" s="300" t="s">
        <v>763</v>
      </c>
      <c r="U1050" s="300" t="s">
        <v>764</v>
      </c>
      <c r="V1050" s="300" t="s">
        <v>1123</v>
      </c>
      <c r="W1050" s="300" t="s">
        <v>766</v>
      </c>
      <c r="X1050" s="300" t="b">
        <v>1</v>
      </c>
      <c r="Y1050" s="300">
        <v>310229</v>
      </c>
      <c r="Z1050" s="300" t="s">
        <v>830</v>
      </c>
      <c r="AA1050" s="300" t="s">
        <v>537</v>
      </c>
      <c r="AB1050" s="300" t="s">
        <v>508</v>
      </c>
      <c r="AC1050" s="300" t="s">
        <v>508</v>
      </c>
      <c r="AD1050" s="300">
        <v>6</v>
      </c>
      <c r="AE1050" s="300" t="b">
        <v>1</v>
      </c>
      <c r="AF1050" s="300" t="s">
        <v>768</v>
      </c>
      <c r="AG1050" s="300" t="s">
        <v>769</v>
      </c>
      <c r="AH1050" s="300">
        <v>0</v>
      </c>
      <c r="AI1050" s="300">
        <v>0</v>
      </c>
      <c r="AJ1050" s="300" t="s">
        <v>770</v>
      </c>
      <c r="AK1050" s="300">
        <v>8</v>
      </c>
      <c r="AL1050" s="300" t="s">
        <v>814</v>
      </c>
      <c r="AM1050" s="300">
        <v>951056</v>
      </c>
      <c r="AN1050" s="300" t="b">
        <v>0</v>
      </c>
      <c r="AO1050" s="300">
        <v>8</v>
      </c>
      <c r="AP1050" s="300" t="s">
        <v>814</v>
      </c>
      <c r="AQ1050" s="300">
        <v>951056</v>
      </c>
      <c r="AR1050" s="300" t="b">
        <v>0</v>
      </c>
      <c r="AS1050" s="300">
        <v>951056</v>
      </c>
      <c r="AT1050" s="300" t="b">
        <v>0</v>
      </c>
      <c r="AU1050" s="300">
        <v>0</v>
      </c>
      <c r="AV1050" s="300" t="b">
        <v>0</v>
      </c>
      <c r="AW1050" s="300" t="s">
        <v>1633</v>
      </c>
      <c r="AX1050" s="300">
        <v>0</v>
      </c>
      <c r="AY1050" s="300" t="s">
        <v>1633</v>
      </c>
      <c r="AZ1050" s="300">
        <v>0</v>
      </c>
      <c r="BA1050" s="300" t="b">
        <v>0</v>
      </c>
      <c r="BB1050" s="300" t="b">
        <v>1</v>
      </c>
      <c r="BC1050"/>
      <c r="BD1050"/>
      <c r="BE1050"/>
      <c r="BF1050"/>
      <c r="BG1050"/>
      <c r="BH1050"/>
      <c r="BI1050"/>
      <c r="BJ1050"/>
      <c r="BK1050"/>
      <c r="BL1050"/>
      <c r="BM1050"/>
      <c r="BN1050"/>
      <c r="BO1050"/>
      <c r="BP1050"/>
      <c r="BQ1050"/>
    </row>
    <row r="1051" spans="5:69" ht="16.5" hidden="1" x14ac:dyDescent="0.3">
      <c r="E1051" s="300" t="s">
        <v>760</v>
      </c>
      <c r="F1051" s="300" t="s">
        <v>651</v>
      </c>
      <c r="G1051" s="300">
        <v>20180101</v>
      </c>
      <c r="H1051" s="300">
        <v>2018</v>
      </c>
      <c r="I1051" s="300">
        <v>52</v>
      </c>
      <c r="J1051" s="300">
        <v>2018</v>
      </c>
      <c r="K1051" s="300">
        <v>180</v>
      </c>
      <c r="L1051" s="300" t="s">
        <v>872</v>
      </c>
      <c r="M1051" s="300" t="s">
        <v>486</v>
      </c>
      <c r="N1051" s="300" t="s">
        <v>660</v>
      </c>
      <c r="O1051" s="300" t="s">
        <v>762</v>
      </c>
      <c r="P1051" s="300">
        <v>710</v>
      </c>
      <c r="Q1051" s="300" t="s">
        <v>917</v>
      </c>
      <c r="R1051" s="300" t="s">
        <v>425</v>
      </c>
      <c r="S1051" s="300">
        <v>0</v>
      </c>
      <c r="T1051" s="300" t="s">
        <v>763</v>
      </c>
      <c r="U1051" s="300" t="s">
        <v>764</v>
      </c>
      <c r="V1051" s="300" t="s">
        <v>1123</v>
      </c>
      <c r="W1051" s="300" t="s">
        <v>766</v>
      </c>
      <c r="X1051" s="300" t="b">
        <v>1</v>
      </c>
      <c r="Y1051" s="300">
        <v>310229</v>
      </c>
      <c r="Z1051" s="300" t="s">
        <v>830</v>
      </c>
      <c r="AA1051" s="300" t="s">
        <v>537</v>
      </c>
      <c r="AB1051" s="300" t="s">
        <v>508</v>
      </c>
      <c r="AC1051" s="300" t="s">
        <v>508</v>
      </c>
      <c r="AD1051" s="300">
        <v>6</v>
      </c>
      <c r="AE1051" s="300" t="b">
        <v>1</v>
      </c>
      <c r="AF1051" s="300" t="s">
        <v>768</v>
      </c>
      <c r="AG1051" s="300" t="s">
        <v>769</v>
      </c>
      <c r="AH1051" s="300">
        <v>0</v>
      </c>
      <c r="AI1051" s="300">
        <v>0</v>
      </c>
      <c r="AJ1051" s="300" t="s">
        <v>770</v>
      </c>
      <c r="AK1051" s="300">
        <v>8</v>
      </c>
      <c r="AL1051" s="300" t="s">
        <v>814</v>
      </c>
      <c r="AM1051" s="300">
        <v>951000</v>
      </c>
      <c r="AN1051" s="300" t="b">
        <v>0</v>
      </c>
      <c r="AO1051" s="300">
        <v>8</v>
      </c>
      <c r="AP1051" s="300" t="s">
        <v>814</v>
      </c>
      <c r="AQ1051" s="300">
        <v>951000</v>
      </c>
      <c r="AR1051" s="300" t="b">
        <v>0</v>
      </c>
      <c r="AS1051" s="300">
        <v>951000</v>
      </c>
      <c r="AT1051" s="300" t="b">
        <v>0</v>
      </c>
      <c r="AU1051" s="300">
        <v>0</v>
      </c>
      <c r="AV1051" s="300" t="b">
        <v>0</v>
      </c>
      <c r="AW1051" s="300" t="s">
        <v>1634</v>
      </c>
      <c r="AX1051" s="300">
        <v>0</v>
      </c>
      <c r="AY1051" s="300" t="s">
        <v>1634</v>
      </c>
      <c r="AZ1051" s="300">
        <v>0</v>
      </c>
      <c r="BA1051" s="300" t="b">
        <v>0</v>
      </c>
      <c r="BB1051" s="300" t="b">
        <v>1</v>
      </c>
      <c r="BC1051"/>
      <c r="BD1051"/>
      <c r="BE1051"/>
      <c r="BF1051"/>
      <c r="BG1051"/>
      <c r="BH1051"/>
      <c r="BI1051"/>
      <c r="BJ1051"/>
      <c r="BK1051"/>
      <c r="BL1051"/>
      <c r="BM1051"/>
      <c r="BN1051"/>
      <c r="BO1051"/>
      <c r="BP1051"/>
      <c r="BQ1051"/>
    </row>
    <row r="1052" spans="5:69" ht="16.5" hidden="1" x14ac:dyDescent="0.3">
      <c r="E1052" s="300" t="s">
        <v>760</v>
      </c>
      <c r="F1052" s="300" t="s">
        <v>651</v>
      </c>
      <c r="G1052" s="300">
        <v>20180101</v>
      </c>
      <c r="H1052" s="300">
        <v>2018</v>
      </c>
      <c r="I1052" s="300">
        <v>52</v>
      </c>
      <c r="J1052" s="300">
        <v>2018</v>
      </c>
      <c r="K1052" s="300">
        <v>180</v>
      </c>
      <c r="L1052" s="300" t="s">
        <v>872</v>
      </c>
      <c r="M1052" s="300" t="s">
        <v>486</v>
      </c>
      <c r="N1052" s="300" t="s">
        <v>660</v>
      </c>
      <c r="O1052" s="300" t="s">
        <v>762</v>
      </c>
      <c r="P1052" s="300">
        <v>842</v>
      </c>
      <c r="Q1052" s="300" t="s">
        <v>809</v>
      </c>
      <c r="R1052" s="300" t="s">
        <v>809</v>
      </c>
      <c r="S1052" s="300">
        <v>0</v>
      </c>
      <c r="T1052" s="300" t="s">
        <v>763</v>
      </c>
      <c r="U1052" s="300" t="s">
        <v>764</v>
      </c>
      <c r="V1052" s="300" t="s">
        <v>1123</v>
      </c>
      <c r="W1052" s="300" t="s">
        <v>766</v>
      </c>
      <c r="X1052" s="300" t="b">
        <v>1</v>
      </c>
      <c r="Y1052" s="300">
        <v>310229</v>
      </c>
      <c r="Z1052" s="300" t="s">
        <v>830</v>
      </c>
      <c r="AA1052" s="300" t="s">
        <v>537</v>
      </c>
      <c r="AB1052" s="300" t="s">
        <v>508</v>
      </c>
      <c r="AC1052" s="300" t="s">
        <v>508</v>
      </c>
      <c r="AD1052" s="300">
        <v>6</v>
      </c>
      <c r="AE1052" s="300" t="b">
        <v>1</v>
      </c>
      <c r="AF1052" s="300" t="s">
        <v>768</v>
      </c>
      <c r="AG1052" s="300" t="s">
        <v>769</v>
      </c>
      <c r="AH1052" s="300">
        <v>0</v>
      </c>
      <c r="AI1052" s="300">
        <v>0</v>
      </c>
      <c r="AJ1052" s="300" t="s">
        <v>770</v>
      </c>
      <c r="AK1052" s="300">
        <v>8</v>
      </c>
      <c r="AL1052" s="300" t="s">
        <v>814</v>
      </c>
      <c r="AM1052" s="300">
        <v>56</v>
      </c>
      <c r="AN1052" s="300" t="b">
        <v>0</v>
      </c>
      <c r="AO1052" s="300">
        <v>8</v>
      </c>
      <c r="AP1052" s="300" t="s">
        <v>814</v>
      </c>
      <c r="AQ1052" s="300">
        <v>56</v>
      </c>
      <c r="AR1052" s="300" t="b">
        <v>0</v>
      </c>
      <c r="AS1052" s="300">
        <v>56</v>
      </c>
      <c r="AT1052" s="300" t="b">
        <v>0</v>
      </c>
      <c r="AU1052" s="300">
        <v>0</v>
      </c>
      <c r="AV1052" s="300" t="b">
        <v>0</v>
      </c>
      <c r="AW1052" s="300" t="s">
        <v>1609</v>
      </c>
      <c r="AX1052" s="300">
        <v>0</v>
      </c>
      <c r="AY1052" s="300" t="s">
        <v>1609</v>
      </c>
      <c r="AZ1052" s="300">
        <v>0</v>
      </c>
      <c r="BA1052" s="300" t="b">
        <v>0</v>
      </c>
      <c r="BB1052" s="300" t="b">
        <v>1</v>
      </c>
      <c r="BC1052"/>
      <c r="BD1052"/>
      <c r="BE1052"/>
      <c r="BF1052"/>
      <c r="BG1052"/>
      <c r="BH1052"/>
      <c r="BI1052"/>
      <c r="BJ1052"/>
      <c r="BK1052"/>
      <c r="BL1052"/>
      <c r="BM1052"/>
      <c r="BN1052"/>
      <c r="BO1052"/>
      <c r="BP1052"/>
      <c r="BQ1052"/>
    </row>
    <row r="1053" spans="5:69" ht="16.5" hidden="1" x14ac:dyDescent="0.3">
      <c r="E1053" s="300" t="s">
        <v>760</v>
      </c>
      <c r="F1053" s="300" t="s">
        <v>651</v>
      </c>
      <c r="G1053" s="300">
        <v>20180101</v>
      </c>
      <c r="H1053" s="300">
        <v>2018</v>
      </c>
      <c r="I1053" s="300">
        <v>52</v>
      </c>
      <c r="J1053" s="300">
        <v>2018</v>
      </c>
      <c r="K1053" s="300">
        <v>562</v>
      </c>
      <c r="L1053" s="300" t="s">
        <v>761</v>
      </c>
      <c r="M1053" s="300" t="s">
        <v>451</v>
      </c>
      <c r="N1053" s="300" t="s">
        <v>660</v>
      </c>
      <c r="O1053" s="300" t="s">
        <v>762</v>
      </c>
      <c r="P1053" s="300">
        <v>0</v>
      </c>
      <c r="Q1053" s="300" t="s">
        <v>763</v>
      </c>
      <c r="R1053" s="300" t="s">
        <v>764</v>
      </c>
      <c r="S1053" s="300">
        <v>0</v>
      </c>
      <c r="T1053" s="300" t="s">
        <v>763</v>
      </c>
      <c r="U1053" s="300" t="s">
        <v>764</v>
      </c>
      <c r="V1053" s="300" t="s">
        <v>873</v>
      </c>
      <c r="W1053" s="300" t="s">
        <v>766</v>
      </c>
      <c r="X1053" s="300" t="b">
        <v>1</v>
      </c>
      <c r="Y1053" s="300">
        <v>310229</v>
      </c>
      <c r="Z1053" s="300" t="s">
        <v>830</v>
      </c>
      <c r="AA1053" s="300" t="s">
        <v>537</v>
      </c>
      <c r="AB1053" s="300" t="s">
        <v>508</v>
      </c>
      <c r="AC1053" s="300" t="s">
        <v>508</v>
      </c>
      <c r="AD1053" s="300">
        <v>6</v>
      </c>
      <c r="AE1053" s="300" t="b">
        <v>1</v>
      </c>
      <c r="AF1053" s="300" t="s">
        <v>768</v>
      </c>
      <c r="AG1053" s="300" t="s">
        <v>769</v>
      </c>
      <c r="AH1053" s="300">
        <v>0</v>
      </c>
      <c r="AI1053" s="300">
        <v>0</v>
      </c>
      <c r="AJ1053" s="300" t="s">
        <v>770</v>
      </c>
      <c r="AK1053" s="300">
        <v>8</v>
      </c>
      <c r="AL1053" s="300" t="s">
        <v>814</v>
      </c>
      <c r="AM1053" s="300">
        <v>69350</v>
      </c>
      <c r="AN1053" s="300" t="b">
        <v>0</v>
      </c>
      <c r="AO1053" s="300">
        <v>8</v>
      </c>
      <c r="AP1053" s="300" t="s">
        <v>814</v>
      </c>
      <c r="AQ1053" s="300">
        <v>69350</v>
      </c>
      <c r="AR1053" s="300" t="b">
        <v>0</v>
      </c>
      <c r="AS1053" s="300">
        <v>69350</v>
      </c>
      <c r="AT1053" s="300" t="b">
        <v>0</v>
      </c>
      <c r="AU1053" s="300">
        <v>0</v>
      </c>
      <c r="AV1053" s="300" t="b">
        <v>0</v>
      </c>
      <c r="AW1053" s="300" t="s">
        <v>1635</v>
      </c>
      <c r="AX1053" s="300"/>
      <c r="AY1053" s="300" t="s">
        <v>1635</v>
      </c>
      <c r="AZ1053" s="300">
        <v>0</v>
      </c>
      <c r="BA1053" s="300" t="b">
        <v>0</v>
      </c>
      <c r="BB1053" s="300" t="b">
        <v>1</v>
      </c>
      <c r="BC1053"/>
      <c r="BD1053"/>
      <c r="BE1053"/>
      <c r="BF1053"/>
      <c r="BG1053"/>
      <c r="BH1053"/>
      <c r="BI1053"/>
      <c r="BJ1053"/>
      <c r="BK1053"/>
      <c r="BL1053"/>
      <c r="BM1053"/>
      <c r="BN1053"/>
      <c r="BO1053"/>
      <c r="BP1053"/>
      <c r="BQ1053"/>
    </row>
    <row r="1054" spans="5:69" ht="16.5" hidden="1" x14ac:dyDescent="0.3">
      <c r="E1054" s="300" t="s">
        <v>760</v>
      </c>
      <c r="F1054" s="300" t="s">
        <v>651</v>
      </c>
      <c r="G1054" s="300">
        <v>20180101</v>
      </c>
      <c r="H1054" s="300">
        <v>2018</v>
      </c>
      <c r="I1054" s="300">
        <v>52</v>
      </c>
      <c r="J1054" s="300">
        <v>2018</v>
      </c>
      <c r="K1054" s="300">
        <v>562</v>
      </c>
      <c r="L1054" s="300" t="s">
        <v>761</v>
      </c>
      <c r="M1054" s="300" t="s">
        <v>451</v>
      </c>
      <c r="N1054" s="300" t="s">
        <v>660</v>
      </c>
      <c r="O1054" s="300" t="s">
        <v>762</v>
      </c>
      <c r="P1054" s="300">
        <v>204</v>
      </c>
      <c r="Q1054" s="300" t="s">
        <v>776</v>
      </c>
      <c r="R1054" s="300" t="s">
        <v>432</v>
      </c>
      <c r="S1054" s="300">
        <v>0</v>
      </c>
      <c r="T1054" s="300" t="s">
        <v>763</v>
      </c>
      <c r="U1054" s="300" t="s">
        <v>764</v>
      </c>
      <c r="V1054" s="300" t="s">
        <v>873</v>
      </c>
      <c r="W1054" s="300" t="s">
        <v>766</v>
      </c>
      <c r="X1054" s="300" t="b">
        <v>1</v>
      </c>
      <c r="Y1054" s="300">
        <v>310229</v>
      </c>
      <c r="Z1054" s="300" t="s">
        <v>830</v>
      </c>
      <c r="AA1054" s="300" t="s">
        <v>537</v>
      </c>
      <c r="AB1054" s="300" t="s">
        <v>508</v>
      </c>
      <c r="AC1054" s="300" t="s">
        <v>508</v>
      </c>
      <c r="AD1054" s="300">
        <v>6</v>
      </c>
      <c r="AE1054" s="300" t="b">
        <v>1</v>
      </c>
      <c r="AF1054" s="300" t="s">
        <v>768</v>
      </c>
      <c r="AG1054" s="300" t="s">
        <v>769</v>
      </c>
      <c r="AH1054" s="300">
        <v>0</v>
      </c>
      <c r="AI1054" s="300">
        <v>0</v>
      </c>
      <c r="AJ1054" s="300" t="s">
        <v>770</v>
      </c>
      <c r="AK1054" s="300">
        <v>8</v>
      </c>
      <c r="AL1054" s="300" t="s">
        <v>814</v>
      </c>
      <c r="AM1054" s="300">
        <v>42000</v>
      </c>
      <c r="AN1054" s="300" t="b">
        <v>0</v>
      </c>
      <c r="AO1054" s="300">
        <v>8</v>
      </c>
      <c r="AP1054" s="300" t="s">
        <v>814</v>
      </c>
      <c r="AQ1054" s="300">
        <v>42000</v>
      </c>
      <c r="AR1054" s="300" t="b">
        <v>0</v>
      </c>
      <c r="AS1054" s="300">
        <v>42000</v>
      </c>
      <c r="AT1054" s="300" t="b">
        <v>0</v>
      </c>
      <c r="AU1054" s="300">
        <v>0</v>
      </c>
      <c r="AV1054" s="300" t="b">
        <v>0</v>
      </c>
      <c r="AW1054" s="300" t="s">
        <v>1612</v>
      </c>
      <c r="AX1054" s="300"/>
      <c r="AY1054" s="300" t="s">
        <v>1612</v>
      </c>
      <c r="AZ1054" s="300">
        <v>0</v>
      </c>
      <c r="BA1054" s="300" t="b">
        <v>1</v>
      </c>
      <c r="BB1054" s="300" t="b">
        <v>0</v>
      </c>
      <c r="BC1054"/>
      <c r="BD1054"/>
      <c r="BE1054"/>
      <c r="BF1054"/>
      <c r="BG1054"/>
      <c r="BH1054"/>
      <c r="BI1054"/>
      <c r="BJ1054"/>
      <c r="BK1054"/>
      <c r="BL1054"/>
      <c r="BM1054"/>
      <c r="BN1054"/>
      <c r="BO1054"/>
      <c r="BP1054"/>
      <c r="BQ1054"/>
    </row>
    <row r="1055" spans="5:69" ht="16.5" hidden="1" x14ac:dyDescent="0.3">
      <c r="E1055" s="300" t="s">
        <v>760</v>
      </c>
      <c r="F1055" s="300" t="s">
        <v>651</v>
      </c>
      <c r="G1055" s="300">
        <v>20180101</v>
      </c>
      <c r="H1055" s="300">
        <v>2018</v>
      </c>
      <c r="I1055" s="300">
        <v>52</v>
      </c>
      <c r="J1055" s="300">
        <v>2018</v>
      </c>
      <c r="K1055" s="300">
        <v>562</v>
      </c>
      <c r="L1055" s="300" t="s">
        <v>761</v>
      </c>
      <c r="M1055" s="300" t="s">
        <v>451</v>
      </c>
      <c r="N1055" s="300" t="s">
        <v>660</v>
      </c>
      <c r="O1055" s="300" t="s">
        <v>762</v>
      </c>
      <c r="P1055" s="300">
        <v>566</v>
      </c>
      <c r="Q1055" s="300" t="s">
        <v>791</v>
      </c>
      <c r="R1055" s="300" t="s">
        <v>434</v>
      </c>
      <c r="S1055" s="300">
        <v>0</v>
      </c>
      <c r="T1055" s="300" t="s">
        <v>763</v>
      </c>
      <c r="U1055" s="300" t="s">
        <v>764</v>
      </c>
      <c r="V1055" s="300" t="s">
        <v>873</v>
      </c>
      <c r="W1055" s="300" t="s">
        <v>766</v>
      </c>
      <c r="X1055" s="300" t="b">
        <v>1</v>
      </c>
      <c r="Y1055" s="300">
        <v>310229</v>
      </c>
      <c r="Z1055" s="300" t="s">
        <v>830</v>
      </c>
      <c r="AA1055" s="300" t="s">
        <v>537</v>
      </c>
      <c r="AB1055" s="300" t="s">
        <v>508</v>
      </c>
      <c r="AC1055" s="300" t="s">
        <v>508</v>
      </c>
      <c r="AD1055" s="300">
        <v>6</v>
      </c>
      <c r="AE1055" s="300" t="b">
        <v>1</v>
      </c>
      <c r="AF1055" s="300" t="s">
        <v>768</v>
      </c>
      <c r="AG1055" s="300" t="s">
        <v>769</v>
      </c>
      <c r="AH1055" s="300">
        <v>0</v>
      </c>
      <c r="AI1055" s="300">
        <v>0</v>
      </c>
      <c r="AJ1055" s="300" t="s">
        <v>770</v>
      </c>
      <c r="AK1055" s="300">
        <v>8</v>
      </c>
      <c r="AL1055" s="300" t="s">
        <v>814</v>
      </c>
      <c r="AM1055" s="300">
        <v>27350</v>
      </c>
      <c r="AN1055" s="300" t="b">
        <v>0</v>
      </c>
      <c r="AO1055" s="300">
        <v>8</v>
      </c>
      <c r="AP1055" s="300" t="s">
        <v>814</v>
      </c>
      <c r="AQ1055" s="300">
        <v>27350</v>
      </c>
      <c r="AR1055" s="300" t="b">
        <v>0</v>
      </c>
      <c r="AS1055" s="300">
        <v>27350</v>
      </c>
      <c r="AT1055" s="300" t="b">
        <v>0</v>
      </c>
      <c r="AU1055" s="300">
        <v>0</v>
      </c>
      <c r="AV1055" s="300" t="b">
        <v>0</v>
      </c>
      <c r="AW1055" s="300" t="s">
        <v>1636</v>
      </c>
      <c r="AX1055" s="300"/>
      <c r="AY1055" s="300" t="s">
        <v>1636</v>
      </c>
      <c r="AZ1055" s="300">
        <v>0</v>
      </c>
      <c r="BA1055" s="300" t="b">
        <v>1</v>
      </c>
      <c r="BB1055" s="300" t="b">
        <v>0</v>
      </c>
      <c r="BC1055"/>
      <c r="BD1055"/>
      <c r="BE1055"/>
      <c r="BF1055"/>
      <c r="BG1055"/>
      <c r="BH1055"/>
      <c r="BI1055"/>
      <c r="BJ1055"/>
      <c r="BK1055"/>
      <c r="BL1055"/>
      <c r="BM1055"/>
      <c r="BN1055"/>
      <c r="BO1055"/>
      <c r="BP1055"/>
      <c r="BQ1055"/>
    </row>
    <row r="1056" spans="5:69" ht="16.5" hidden="1" x14ac:dyDescent="0.3">
      <c r="E1056" s="300" t="s">
        <v>760</v>
      </c>
      <c r="F1056" s="300" t="s">
        <v>651</v>
      </c>
      <c r="G1056" s="300">
        <v>20180101</v>
      </c>
      <c r="H1056" s="300">
        <v>2018</v>
      </c>
      <c r="I1056" s="300">
        <v>52</v>
      </c>
      <c r="J1056" s="300">
        <v>2018</v>
      </c>
      <c r="K1056" s="300">
        <v>180</v>
      </c>
      <c r="L1056" s="300" t="s">
        <v>872</v>
      </c>
      <c r="M1056" s="300" t="s">
        <v>486</v>
      </c>
      <c r="N1056" s="300" t="s">
        <v>660</v>
      </c>
      <c r="O1056" s="300" t="s">
        <v>762</v>
      </c>
      <c r="P1056" s="300">
        <v>0</v>
      </c>
      <c r="Q1056" s="300" t="s">
        <v>763</v>
      </c>
      <c r="R1056" s="300" t="s">
        <v>764</v>
      </c>
      <c r="S1056" s="300">
        <v>0</v>
      </c>
      <c r="T1056" s="300" t="s">
        <v>763</v>
      </c>
      <c r="U1056" s="300" t="s">
        <v>764</v>
      </c>
      <c r="V1056" s="300" t="s">
        <v>1123</v>
      </c>
      <c r="W1056" s="300" t="s">
        <v>766</v>
      </c>
      <c r="X1056" s="300" t="b">
        <v>1</v>
      </c>
      <c r="Y1056" s="300">
        <v>310230</v>
      </c>
      <c r="Z1056" s="300" t="s">
        <v>834</v>
      </c>
      <c r="AA1056" s="300" t="s">
        <v>507</v>
      </c>
      <c r="AB1056" s="300" t="s">
        <v>508</v>
      </c>
      <c r="AC1056" s="300" t="s">
        <v>508</v>
      </c>
      <c r="AD1056" s="300">
        <v>6</v>
      </c>
      <c r="AE1056" s="300" t="b">
        <v>1</v>
      </c>
      <c r="AF1056" s="300" t="s">
        <v>768</v>
      </c>
      <c r="AG1056" s="300" t="s">
        <v>769</v>
      </c>
      <c r="AH1056" s="300">
        <v>0</v>
      </c>
      <c r="AI1056" s="300">
        <v>0</v>
      </c>
      <c r="AJ1056" s="300" t="s">
        <v>770</v>
      </c>
      <c r="AK1056" s="300">
        <v>8</v>
      </c>
      <c r="AL1056" s="300" t="s">
        <v>814</v>
      </c>
      <c r="AM1056" s="300">
        <v>43684742</v>
      </c>
      <c r="AN1056" s="300" t="b">
        <v>0</v>
      </c>
      <c r="AO1056" s="300">
        <v>8</v>
      </c>
      <c r="AP1056" s="300" t="s">
        <v>814</v>
      </c>
      <c r="AQ1056" s="300">
        <v>43684742</v>
      </c>
      <c r="AR1056" s="300" t="b">
        <v>0</v>
      </c>
      <c r="AS1056" s="300">
        <v>43684742</v>
      </c>
      <c r="AT1056" s="300" t="b">
        <v>0</v>
      </c>
      <c r="AU1056" s="300">
        <v>0</v>
      </c>
      <c r="AV1056" s="300" t="b">
        <v>0</v>
      </c>
      <c r="AW1056" s="300" t="s">
        <v>1637</v>
      </c>
      <c r="AX1056" s="300">
        <v>0</v>
      </c>
      <c r="AY1056" s="300" t="s">
        <v>1637</v>
      </c>
      <c r="AZ1056" s="300">
        <v>0</v>
      </c>
      <c r="BA1056" s="300" t="b">
        <v>0</v>
      </c>
      <c r="BB1056" s="300" t="b">
        <v>1</v>
      </c>
      <c r="BC1056"/>
      <c r="BD1056"/>
      <c r="BE1056"/>
      <c r="BF1056"/>
      <c r="BG1056"/>
      <c r="BH1056"/>
      <c r="BI1056"/>
      <c r="BJ1056"/>
      <c r="BK1056"/>
      <c r="BL1056"/>
      <c r="BM1056"/>
      <c r="BN1056"/>
      <c r="BO1056"/>
      <c r="BP1056"/>
      <c r="BQ1056"/>
    </row>
    <row r="1057" spans="5:69" ht="16.5" hidden="1" x14ac:dyDescent="0.3">
      <c r="E1057" s="300" t="s">
        <v>760</v>
      </c>
      <c r="F1057" s="300" t="s">
        <v>651</v>
      </c>
      <c r="G1057" s="300">
        <v>20180101</v>
      </c>
      <c r="H1057" s="300">
        <v>2018</v>
      </c>
      <c r="I1057" s="300">
        <v>52</v>
      </c>
      <c r="J1057" s="300">
        <v>2018</v>
      </c>
      <c r="K1057" s="300">
        <v>180</v>
      </c>
      <c r="L1057" s="300" t="s">
        <v>872</v>
      </c>
      <c r="M1057" s="300" t="s">
        <v>486</v>
      </c>
      <c r="N1057" s="300" t="s">
        <v>660</v>
      </c>
      <c r="O1057" s="300" t="s">
        <v>762</v>
      </c>
      <c r="P1057" s="300">
        <v>156</v>
      </c>
      <c r="Q1057" s="300" t="s">
        <v>773</v>
      </c>
      <c r="R1057" s="300" t="s">
        <v>774</v>
      </c>
      <c r="S1057" s="300">
        <v>0</v>
      </c>
      <c r="T1057" s="300" t="s">
        <v>763</v>
      </c>
      <c r="U1057" s="300" t="s">
        <v>764</v>
      </c>
      <c r="V1057" s="300" t="s">
        <v>1123</v>
      </c>
      <c r="W1057" s="300" t="s">
        <v>766</v>
      </c>
      <c r="X1057" s="300" t="b">
        <v>1</v>
      </c>
      <c r="Y1057" s="300">
        <v>310230</v>
      </c>
      <c r="Z1057" s="300" t="s">
        <v>834</v>
      </c>
      <c r="AA1057" s="300" t="s">
        <v>507</v>
      </c>
      <c r="AB1057" s="300" t="s">
        <v>508</v>
      </c>
      <c r="AC1057" s="300" t="s">
        <v>508</v>
      </c>
      <c r="AD1057" s="300">
        <v>6</v>
      </c>
      <c r="AE1057" s="300" t="b">
        <v>1</v>
      </c>
      <c r="AF1057" s="300" t="s">
        <v>768</v>
      </c>
      <c r="AG1057" s="300" t="s">
        <v>769</v>
      </c>
      <c r="AH1057" s="300">
        <v>0</v>
      </c>
      <c r="AI1057" s="300">
        <v>0</v>
      </c>
      <c r="AJ1057" s="300" t="s">
        <v>770</v>
      </c>
      <c r="AK1057" s="300">
        <v>8</v>
      </c>
      <c r="AL1057" s="300" t="s">
        <v>814</v>
      </c>
      <c r="AM1057" s="300">
        <v>3521933</v>
      </c>
      <c r="AN1057" s="300" t="b">
        <v>0</v>
      </c>
      <c r="AO1057" s="300">
        <v>8</v>
      </c>
      <c r="AP1057" s="300" t="s">
        <v>814</v>
      </c>
      <c r="AQ1057" s="300">
        <v>3521933</v>
      </c>
      <c r="AR1057" s="300" t="b">
        <v>0</v>
      </c>
      <c r="AS1057" s="300">
        <v>3521933</v>
      </c>
      <c r="AT1057" s="300" t="b">
        <v>0</v>
      </c>
      <c r="AU1057" s="300">
        <v>0</v>
      </c>
      <c r="AV1057" s="300" t="b">
        <v>0</v>
      </c>
      <c r="AW1057" s="300" t="s">
        <v>1638</v>
      </c>
      <c r="AX1057" s="300">
        <v>0</v>
      </c>
      <c r="AY1057" s="300" t="s">
        <v>1638</v>
      </c>
      <c r="AZ1057" s="300">
        <v>0</v>
      </c>
      <c r="BA1057" s="300" t="b">
        <v>0</v>
      </c>
      <c r="BB1057" s="300" t="b">
        <v>1</v>
      </c>
      <c r="BC1057"/>
      <c r="BD1057"/>
      <c r="BE1057"/>
      <c r="BF1057"/>
      <c r="BG1057"/>
      <c r="BH1057"/>
      <c r="BI1057"/>
      <c r="BJ1057"/>
      <c r="BK1057"/>
      <c r="BL1057"/>
      <c r="BM1057"/>
      <c r="BN1057"/>
      <c r="BO1057"/>
      <c r="BP1057"/>
      <c r="BQ1057"/>
    </row>
    <row r="1058" spans="5:69" ht="16.5" hidden="1" x14ac:dyDescent="0.3">
      <c r="E1058" s="300" t="s">
        <v>760</v>
      </c>
      <c r="F1058" s="300" t="s">
        <v>651</v>
      </c>
      <c r="G1058" s="300">
        <v>20180101</v>
      </c>
      <c r="H1058" s="300">
        <v>2018</v>
      </c>
      <c r="I1058" s="300">
        <v>52</v>
      </c>
      <c r="J1058" s="300">
        <v>2018</v>
      </c>
      <c r="K1058" s="300">
        <v>180</v>
      </c>
      <c r="L1058" s="300" t="s">
        <v>872</v>
      </c>
      <c r="M1058" s="300" t="s">
        <v>486</v>
      </c>
      <c r="N1058" s="300" t="s">
        <v>660</v>
      </c>
      <c r="O1058" s="300" t="s">
        <v>762</v>
      </c>
      <c r="P1058" s="300">
        <v>251</v>
      </c>
      <c r="Q1058" s="300" t="s">
        <v>778</v>
      </c>
      <c r="R1058" s="300" t="s">
        <v>779</v>
      </c>
      <c r="S1058" s="300">
        <v>0</v>
      </c>
      <c r="T1058" s="300" t="s">
        <v>763</v>
      </c>
      <c r="U1058" s="300" t="s">
        <v>764</v>
      </c>
      <c r="V1058" s="300" t="s">
        <v>1123</v>
      </c>
      <c r="W1058" s="300" t="s">
        <v>766</v>
      </c>
      <c r="X1058" s="300" t="b">
        <v>1</v>
      </c>
      <c r="Y1058" s="300">
        <v>310230</v>
      </c>
      <c r="Z1058" s="300" t="s">
        <v>834</v>
      </c>
      <c r="AA1058" s="300" t="s">
        <v>507</v>
      </c>
      <c r="AB1058" s="300" t="s">
        <v>508</v>
      </c>
      <c r="AC1058" s="300" t="s">
        <v>508</v>
      </c>
      <c r="AD1058" s="300">
        <v>6</v>
      </c>
      <c r="AE1058" s="300" t="b">
        <v>1</v>
      </c>
      <c r="AF1058" s="300" t="s">
        <v>768</v>
      </c>
      <c r="AG1058" s="300" t="s">
        <v>769</v>
      </c>
      <c r="AH1058" s="300">
        <v>0</v>
      </c>
      <c r="AI1058" s="300">
        <v>0</v>
      </c>
      <c r="AJ1058" s="300" t="s">
        <v>770</v>
      </c>
      <c r="AK1058" s="300">
        <v>8</v>
      </c>
      <c r="AL1058" s="300" t="s">
        <v>814</v>
      </c>
      <c r="AM1058" s="300">
        <v>40000</v>
      </c>
      <c r="AN1058" s="300" t="b">
        <v>0</v>
      </c>
      <c r="AO1058" s="300">
        <v>8</v>
      </c>
      <c r="AP1058" s="300" t="s">
        <v>814</v>
      </c>
      <c r="AQ1058" s="300">
        <v>40000</v>
      </c>
      <c r="AR1058" s="300" t="b">
        <v>0</v>
      </c>
      <c r="AS1058" s="300">
        <v>40000</v>
      </c>
      <c r="AT1058" s="300" t="b">
        <v>0</v>
      </c>
      <c r="AU1058" s="300">
        <v>0</v>
      </c>
      <c r="AV1058" s="300" t="b">
        <v>0</v>
      </c>
      <c r="AW1058" s="300" t="s">
        <v>1598</v>
      </c>
      <c r="AX1058" s="300">
        <v>0</v>
      </c>
      <c r="AY1058" s="300" t="s">
        <v>1598</v>
      </c>
      <c r="AZ1058" s="300">
        <v>0</v>
      </c>
      <c r="BA1058" s="300" t="b">
        <v>0</v>
      </c>
      <c r="BB1058" s="300" t="b">
        <v>1</v>
      </c>
      <c r="BC1058"/>
      <c r="BD1058"/>
      <c r="BE1058"/>
      <c r="BF1058"/>
      <c r="BG1058"/>
      <c r="BH1058"/>
      <c r="BI1058"/>
      <c r="BJ1058"/>
      <c r="BK1058"/>
      <c r="BL1058"/>
      <c r="BM1058"/>
      <c r="BN1058"/>
      <c r="BO1058"/>
      <c r="BP1058"/>
      <c r="BQ1058"/>
    </row>
    <row r="1059" spans="5:69" ht="16.5" hidden="1" x14ac:dyDescent="0.3">
      <c r="E1059" s="300" t="s">
        <v>760</v>
      </c>
      <c r="F1059" s="300" t="s">
        <v>651</v>
      </c>
      <c r="G1059" s="300">
        <v>20180101</v>
      </c>
      <c r="H1059" s="300">
        <v>2018</v>
      </c>
      <c r="I1059" s="300">
        <v>52</v>
      </c>
      <c r="J1059" s="300">
        <v>2018</v>
      </c>
      <c r="K1059" s="300">
        <v>180</v>
      </c>
      <c r="L1059" s="300" t="s">
        <v>872</v>
      </c>
      <c r="M1059" s="300" t="s">
        <v>486</v>
      </c>
      <c r="N1059" s="300" t="s">
        <v>660</v>
      </c>
      <c r="O1059" s="300" t="s">
        <v>762</v>
      </c>
      <c r="P1059" s="300">
        <v>458</v>
      </c>
      <c r="Q1059" s="300" t="s">
        <v>1545</v>
      </c>
      <c r="R1059" s="300" t="s">
        <v>1546</v>
      </c>
      <c r="S1059" s="300">
        <v>0</v>
      </c>
      <c r="T1059" s="300" t="s">
        <v>763</v>
      </c>
      <c r="U1059" s="300" t="s">
        <v>764</v>
      </c>
      <c r="V1059" s="300" t="s">
        <v>1123</v>
      </c>
      <c r="W1059" s="300" t="s">
        <v>766</v>
      </c>
      <c r="X1059" s="300" t="b">
        <v>1</v>
      </c>
      <c r="Y1059" s="300">
        <v>310230</v>
      </c>
      <c r="Z1059" s="300" t="s">
        <v>834</v>
      </c>
      <c r="AA1059" s="300" t="s">
        <v>507</v>
      </c>
      <c r="AB1059" s="300" t="s">
        <v>508</v>
      </c>
      <c r="AC1059" s="300" t="s">
        <v>508</v>
      </c>
      <c r="AD1059" s="300">
        <v>6</v>
      </c>
      <c r="AE1059" s="300" t="b">
        <v>1</v>
      </c>
      <c r="AF1059" s="300" t="s">
        <v>768</v>
      </c>
      <c r="AG1059" s="300" t="s">
        <v>769</v>
      </c>
      <c r="AH1059" s="300">
        <v>0</v>
      </c>
      <c r="AI1059" s="300">
        <v>0</v>
      </c>
      <c r="AJ1059" s="300" t="s">
        <v>770</v>
      </c>
      <c r="AK1059" s="300">
        <v>8</v>
      </c>
      <c r="AL1059" s="300" t="s">
        <v>814</v>
      </c>
      <c r="AM1059" s="300">
        <v>44000</v>
      </c>
      <c r="AN1059" s="300" t="b">
        <v>0</v>
      </c>
      <c r="AO1059" s="300">
        <v>8</v>
      </c>
      <c r="AP1059" s="300" t="s">
        <v>814</v>
      </c>
      <c r="AQ1059" s="300">
        <v>44000</v>
      </c>
      <c r="AR1059" s="300" t="b">
        <v>0</v>
      </c>
      <c r="AS1059" s="300">
        <v>44000</v>
      </c>
      <c r="AT1059" s="300" t="b">
        <v>0</v>
      </c>
      <c r="AU1059" s="300">
        <v>0</v>
      </c>
      <c r="AV1059" s="300" t="b">
        <v>0</v>
      </c>
      <c r="AW1059" s="300" t="s">
        <v>1547</v>
      </c>
      <c r="AX1059" s="300">
        <v>0</v>
      </c>
      <c r="AY1059" s="300" t="s">
        <v>1547</v>
      </c>
      <c r="AZ1059" s="300">
        <v>0</v>
      </c>
      <c r="BA1059" s="300" t="b">
        <v>0</v>
      </c>
      <c r="BB1059" s="300" t="b">
        <v>1</v>
      </c>
      <c r="BC1059"/>
      <c r="BD1059"/>
      <c r="BE1059"/>
      <c r="BF1059"/>
      <c r="BG1059"/>
      <c r="BH1059"/>
      <c r="BI1059"/>
      <c r="BJ1059"/>
      <c r="BK1059"/>
      <c r="BL1059"/>
      <c r="BM1059"/>
      <c r="BN1059"/>
      <c r="BO1059"/>
      <c r="BP1059"/>
      <c r="BQ1059"/>
    </row>
    <row r="1060" spans="5:69" ht="16.5" hidden="1" x14ac:dyDescent="0.3">
      <c r="E1060" s="300" t="s">
        <v>760</v>
      </c>
      <c r="F1060" s="300" t="s">
        <v>651</v>
      </c>
      <c r="G1060" s="300">
        <v>20180101</v>
      </c>
      <c r="H1060" s="300">
        <v>2018</v>
      </c>
      <c r="I1060" s="300">
        <v>52</v>
      </c>
      <c r="J1060" s="300">
        <v>2018</v>
      </c>
      <c r="K1060" s="300">
        <v>180</v>
      </c>
      <c r="L1060" s="300" t="s">
        <v>872</v>
      </c>
      <c r="M1060" s="300" t="s">
        <v>486</v>
      </c>
      <c r="N1060" s="300" t="s">
        <v>660</v>
      </c>
      <c r="O1060" s="300" t="s">
        <v>762</v>
      </c>
      <c r="P1060" s="300">
        <v>508</v>
      </c>
      <c r="Q1060" s="300" t="s">
        <v>903</v>
      </c>
      <c r="R1060" s="300" t="s">
        <v>443</v>
      </c>
      <c r="S1060" s="300">
        <v>0</v>
      </c>
      <c r="T1060" s="300" t="s">
        <v>763</v>
      </c>
      <c r="U1060" s="300" t="s">
        <v>764</v>
      </c>
      <c r="V1060" s="300" t="s">
        <v>1123</v>
      </c>
      <c r="W1060" s="300" t="s">
        <v>766</v>
      </c>
      <c r="X1060" s="300" t="b">
        <v>1</v>
      </c>
      <c r="Y1060" s="300">
        <v>310230</v>
      </c>
      <c r="Z1060" s="300" t="s">
        <v>834</v>
      </c>
      <c r="AA1060" s="300" t="s">
        <v>507</v>
      </c>
      <c r="AB1060" s="300" t="s">
        <v>508</v>
      </c>
      <c r="AC1060" s="300" t="s">
        <v>508</v>
      </c>
      <c r="AD1060" s="300">
        <v>6</v>
      </c>
      <c r="AE1060" s="300" t="b">
        <v>1</v>
      </c>
      <c r="AF1060" s="300" t="s">
        <v>768</v>
      </c>
      <c r="AG1060" s="300" t="s">
        <v>769</v>
      </c>
      <c r="AH1060" s="300">
        <v>0</v>
      </c>
      <c r="AI1060" s="300">
        <v>0</v>
      </c>
      <c r="AJ1060" s="300" t="s">
        <v>770</v>
      </c>
      <c r="AK1060" s="300">
        <v>8</v>
      </c>
      <c r="AL1060" s="300" t="s">
        <v>814</v>
      </c>
      <c r="AM1060" s="300">
        <v>60000</v>
      </c>
      <c r="AN1060" s="300" t="b">
        <v>0</v>
      </c>
      <c r="AO1060" s="300">
        <v>8</v>
      </c>
      <c r="AP1060" s="300" t="s">
        <v>814</v>
      </c>
      <c r="AQ1060" s="300">
        <v>60000</v>
      </c>
      <c r="AR1060" s="300" t="b">
        <v>0</v>
      </c>
      <c r="AS1060" s="300">
        <v>60000</v>
      </c>
      <c r="AT1060" s="300" t="b">
        <v>0</v>
      </c>
      <c r="AU1060" s="300">
        <v>0</v>
      </c>
      <c r="AV1060" s="300" t="b">
        <v>0</v>
      </c>
      <c r="AW1060" s="300" t="s">
        <v>1639</v>
      </c>
      <c r="AX1060" s="300">
        <v>0</v>
      </c>
      <c r="AY1060" s="300" t="s">
        <v>1639</v>
      </c>
      <c r="AZ1060" s="300">
        <v>0</v>
      </c>
      <c r="BA1060" s="300" t="b">
        <v>0</v>
      </c>
      <c r="BB1060" s="300" t="b">
        <v>1</v>
      </c>
      <c r="BC1060"/>
      <c r="BD1060"/>
      <c r="BE1060"/>
      <c r="BF1060"/>
      <c r="BG1060"/>
      <c r="BH1060"/>
      <c r="BI1060"/>
      <c r="BJ1060"/>
      <c r="BK1060"/>
      <c r="BL1060"/>
      <c r="BM1060"/>
      <c r="BN1060"/>
      <c r="BO1060"/>
      <c r="BP1060"/>
      <c r="BQ1060"/>
    </row>
    <row r="1061" spans="5:69" ht="16.5" hidden="1" x14ac:dyDescent="0.3">
      <c r="E1061" s="300" t="s">
        <v>760</v>
      </c>
      <c r="F1061" s="300" t="s">
        <v>651</v>
      </c>
      <c r="G1061" s="300">
        <v>20180101</v>
      </c>
      <c r="H1061" s="300">
        <v>2018</v>
      </c>
      <c r="I1061" s="300">
        <v>52</v>
      </c>
      <c r="J1061" s="300">
        <v>2018</v>
      </c>
      <c r="K1061" s="300">
        <v>180</v>
      </c>
      <c r="L1061" s="300" t="s">
        <v>872</v>
      </c>
      <c r="M1061" s="300" t="s">
        <v>486</v>
      </c>
      <c r="N1061" s="300" t="s">
        <v>660</v>
      </c>
      <c r="O1061" s="300" t="s">
        <v>762</v>
      </c>
      <c r="P1061" s="300">
        <v>579</v>
      </c>
      <c r="Q1061" s="300" t="s">
        <v>963</v>
      </c>
      <c r="R1061" s="300" t="s">
        <v>964</v>
      </c>
      <c r="S1061" s="300">
        <v>0</v>
      </c>
      <c r="T1061" s="300" t="s">
        <v>763</v>
      </c>
      <c r="U1061" s="300" t="s">
        <v>764</v>
      </c>
      <c r="V1061" s="300" t="s">
        <v>1123</v>
      </c>
      <c r="W1061" s="300" t="s">
        <v>766</v>
      </c>
      <c r="X1061" s="300" t="b">
        <v>1</v>
      </c>
      <c r="Y1061" s="300">
        <v>310230</v>
      </c>
      <c r="Z1061" s="300" t="s">
        <v>834</v>
      </c>
      <c r="AA1061" s="300" t="s">
        <v>507</v>
      </c>
      <c r="AB1061" s="300" t="s">
        <v>508</v>
      </c>
      <c r="AC1061" s="300" t="s">
        <v>508</v>
      </c>
      <c r="AD1061" s="300">
        <v>6</v>
      </c>
      <c r="AE1061" s="300" t="b">
        <v>1</v>
      </c>
      <c r="AF1061" s="300" t="s">
        <v>768</v>
      </c>
      <c r="AG1061" s="300" t="s">
        <v>769</v>
      </c>
      <c r="AH1061" s="300">
        <v>0</v>
      </c>
      <c r="AI1061" s="300">
        <v>0</v>
      </c>
      <c r="AJ1061" s="300" t="s">
        <v>770</v>
      </c>
      <c r="AK1061" s="300">
        <v>8</v>
      </c>
      <c r="AL1061" s="300" t="s">
        <v>814</v>
      </c>
      <c r="AM1061" s="300">
        <v>28800</v>
      </c>
      <c r="AN1061" s="300" t="b">
        <v>0</v>
      </c>
      <c r="AO1061" s="300">
        <v>8</v>
      </c>
      <c r="AP1061" s="300" t="s">
        <v>814</v>
      </c>
      <c r="AQ1061" s="300">
        <v>28800</v>
      </c>
      <c r="AR1061" s="300" t="b">
        <v>0</v>
      </c>
      <c r="AS1061" s="300">
        <v>28800</v>
      </c>
      <c r="AT1061" s="300" t="b">
        <v>0</v>
      </c>
      <c r="AU1061" s="300">
        <v>0</v>
      </c>
      <c r="AV1061" s="300" t="b">
        <v>0</v>
      </c>
      <c r="AW1061" s="300" t="s">
        <v>1553</v>
      </c>
      <c r="AX1061" s="300">
        <v>0</v>
      </c>
      <c r="AY1061" s="300" t="s">
        <v>1553</v>
      </c>
      <c r="AZ1061" s="300">
        <v>0</v>
      </c>
      <c r="BA1061" s="300" t="b">
        <v>0</v>
      </c>
      <c r="BB1061" s="300" t="b">
        <v>1</v>
      </c>
      <c r="BC1061"/>
      <c r="BD1061"/>
      <c r="BE1061"/>
      <c r="BF1061"/>
      <c r="BG1061"/>
      <c r="BH1061"/>
      <c r="BI1061"/>
      <c r="BJ1061"/>
      <c r="BK1061"/>
      <c r="BL1061"/>
      <c r="BM1061"/>
      <c r="BN1061"/>
      <c r="BO1061"/>
      <c r="BP1061"/>
      <c r="BQ1061"/>
    </row>
    <row r="1062" spans="5:69" ht="16.5" hidden="1" x14ac:dyDescent="0.3">
      <c r="E1062" s="300" t="s">
        <v>760</v>
      </c>
      <c r="F1062" s="300" t="s">
        <v>651</v>
      </c>
      <c r="G1062" s="300">
        <v>20180101</v>
      </c>
      <c r="H1062" s="300">
        <v>2018</v>
      </c>
      <c r="I1062" s="300">
        <v>52</v>
      </c>
      <c r="J1062" s="300">
        <v>2018</v>
      </c>
      <c r="K1062" s="300">
        <v>180</v>
      </c>
      <c r="L1062" s="300" t="s">
        <v>872</v>
      </c>
      <c r="M1062" s="300" t="s">
        <v>486</v>
      </c>
      <c r="N1062" s="300" t="s">
        <v>660</v>
      </c>
      <c r="O1062" s="300" t="s">
        <v>762</v>
      </c>
      <c r="P1062" s="300">
        <v>643</v>
      </c>
      <c r="Q1062" s="300" t="s">
        <v>793</v>
      </c>
      <c r="R1062" s="300" t="s">
        <v>794</v>
      </c>
      <c r="S1062" s="300">
        <v>0</v>
      </c>
      <c r="T1062" s="300" t="s">
        <v>763</v>
      </c>
      <c r="U1062" s="300" t="s">
        <v>764</v>
      </c>
      <c r="V1062" s="300" t="s">
        <v>1123</v>
      </c>
      <c r="W1062" s="300" t="s">
        <v>766</v>
      </c>
      <c r="X1062" s="300" t="b">
        <v>1</v>
      </c>
      <c r="Y1062" s="300">
        <v>310230</v>
      </c>
      <c r="Z1062" s="300" t="s">
        <v>834</v>
      </c>
      <c r="AA1062" s="300" t="s">
        <v>507</v>
      </c>
      <c r="AB1062" s="300" t="s">
        <v>508</v>
      </c>
      <c r="AC1062" s="300" t="s">
        <v>508</v>
      </c>
      <c r="AD1062" s="300">
        <v>6</v>
      </c>
      <c r="AE1062" s="300" t="b">
        <v>1</v>
      </c>
      <c r="AF1062" s="300" t="s">
        <v>768</v>
      </c>
      <c r="AG1062" s="300" t="s">
        <v>769</v>
      </c>
      <c r="AH1062" s="300">
        <v>0</v>
      </c>
      <c r="AI1062" s="300">
        <v>0</v>
      </c>
      <c r="AJ1062" s="300" t="s">
        <v>770</v>
      </c>
      <c r="AK1062" s="300">
        <v>8</v>
      </c>
      <c r="AL1062" s="300" t="s">
        <v>814</v>
      </c>
      <c r="AM1062" s="300">
        <v>20707400</v>
      </c>
      <c r="AN1062" s="300" t="b">
        <v>0</v>
      </c>
      <c r="AO1062" s="300">
        <v>8</v>
      </c>
      <c r="AP1062" s="300" t="s">
        <v>814</v>
      </c>
      <c r="AQ1062" s="300">
        <v>20707400</v>
      </c>
      <c r="AR1062" s="300" t="b">
        <v>0</v>
      </c>
      <c r="AS1062" s="300">
        <v>20707400</v>
      </c>
      <c r="AT1062" s="300" t="b">
        <v>0</v>
      </c>
      <c r="AU1062" s="300">
        <v>0</v>
      </c>
      <c r="AV1062" s="300" t="b">
        <v>0</v>
      </c>
      <c r="AW1062" s="300" t="s">
        <v>1640</v>
      </c>
      <c r="AX1062" s="300">
        <v>0</v>
      </c>
      <c r="AY1062" s="300" t="s">
        <v>1640</v>
      </c>
      <c r="AZ1062" s="300">
        <v>0</v>
      </c>
      <c r="BA1062" s="300" t="b">
        <v>0</v>
      </c>
      <c r="BB1062" s="300" t="b">
        <v>1</v>
      </c>
      <c r="BC1062"/>
      <c r="BD1062"/>
      <c r="BE1062"/>
      <c r="BF1062"/>
      <c r="BG1062"/>
      <c r="BH1062"/>
      <c r="BI1062"/>
      <c r="BJ1062"/>
      <c r="BK1062"/>
      <c r="BL1062"/>
      <c r="BM1062"/>
      <c r="BN1062"/>
      <c r="BO1062"/>
      <c r="BP1062"/>
      <c r="BQ1062"/>
    </row>
    <row r="1063" spans="5:69" ht="16.5" hidden="1" x14ac:dyDescent="0.3">
      <c r="E1063" s="300" t="s">
        <v>760</v>
      </c>
      <c r="F1063" s="300" t="s">
        <v>651</v>
      </c>
      <c r="G1063" s="300">
        <v>20180101</v>
      </c>
      <c r="H1063" s="300">
        <v>2018</v>
      </c>
      <c r="I1063" s="300">
        <v>52</v>
      </c>
      <c r="J1063" s="300">
        <v>2018</v>
      </c>
      <c r="K1063" s="300">
        <v>180</v>
      </c>
      <c r="L1063" s="300" t="s">
        <v>872</v>
      </c>
      <c r="M1063" s="300" t="s">
        <v>486</v>
      </c>
      <c r="N1063" s="300" t="s">
        <v>660</v>
      </c>
      <c r="O1063" s="300" t="s">
        <v>762</v>
      </c>
      <c r="P1063" s="300">
        <v>710</v>
      </c>
      <c r="Q1063" s="300" t="s">
        <v>917</v>
      </c>
      <c r="R1063" s="300" t="s">
        <v>425</v>
      </c>
      <c r="S1063" s="300">
        <v>0</v>
      </c>
      <c r="T1063" s="300" t="s">
        <v>763</v>
      </c>
      <c r="U1063" s="300" t="s">
        <v>764</v>
      </c>
      <c r="V1063" s="300" t="s">
        <v>1123</v>
      </c>
      <c r="W1063" s="300" t="s">
        <v>766</v>
      </c>
      <c r="X1063" s="300" t="b">
        <v>1</v>
      </c>
      <c r="Y1063" s="300">
        <v>310230</v>
      </c>
      <c r="Z1063" s="300" t="s">
        <v>834</v>
      </c>
      <c r="AA1063" s="300" t="s">
        <v>507</v>
      </c>
      <c r="AB1063" s="300" t="s">
        <v>508</v>
      </c>
      <c r="AC1063" s="300" t="s">
        <v>508</v>
      </c>
      <c r="AD1063" s="300">
        <v>6</v>
      </c>
      <c r="AE1063" s="300" t="b">
        <v>1</v>
      </c>
      <c r="AF1063" s="300" t="s">
        <v>768</v>
      </c>
      <c r="AG1063" s="300" t="s">
        <v>769</v>
      </c>
      <c r="AH1063" s="300">
        <v>0</v>
      </c>
      <c r="AI1063" s="300">
        <v>0</v>
      </c>
      <c r="AJ1063" s="300" t="s">
        <v>770</v>
      </c>
      <c r="AK1063" s="300">
        <v>8</v>
      </c>
      <c r="AL1063" s="300" t="s">
        <v>814</v>
      </c>
      <c r="AM1063" s="300">
        <v>17277224</v>
      </c>
      <c r="AN1063" s="300" t="b">
        <v>0</v>
      </c>
      <c r="AO1063" s="300">
        <v>8</v>
      </c>
      <c r="AP1063" s="300" t="s">
        <v>814</v>
      </c>
      <c r="AQ1063" s="300">
        <v>17277224</v>
      </c>
      <c r="AR1063" s="300" t="b">
        <v>0</v>
      </c>
      <c r="AS1063" s="300">
        <v>17277224</v>
      </c>
      <c r="AT1063" s="300" t="b">
        <v>0</v>
      </c>
      <c r="AU1063" s="300">
        <v>0</v>
      </c>
      <c r="AV1063" s="300" t="b">
        <v>0</v>
      </c>
      <c r="AW1063" s="300" t="s">
        <v>1641</v>
      </c>
      <c r="AX1063" s="300">
        <v>0</v>
      </c>
      <c r="AY1063" s="300" t="s">
        <v>1641</v>
      </c>
      <c r="AZ1063" s="300">
        <v>0</v>
      </c>
      <c r="BA1063" s="300" t="b">
        <v>0</v>
      </c>
      <c r="BB1063" s="300" t="b">
        <v>1</v>
      </c>
      <c r="BC1063"/>
      <c r="BD1063"/>
      <c r="BE1063"/>
      <c r="BF1063"/>
      <c r="BG1063"/>
      <c r="BH1063"/>
      <c r="BI1063"/>
      <c r="BJ1063"/>
      <c r="BK1063"/>
      <c r="BL1063"/>
      <c r="BM1063"/>
      <c r="BN1063"/>
      <c r="BO1063"/>
      <c r="BP1063"/>
      <c r="BQ1063"/>
    </row>
    <row r="1064" spans="5:69" ht="16.5" hidden="1" x14ac:dyDescent="0.3">
      <c r="E1064" s="300" t="s">
        <v>760</v>
      </c>
      <c r="F1064" s="300" t="s">
        <v>651</v>
      </c>
      <c r="G1064" s="300">
        <v>20180101</v>
      </c>
      <c r="H1064" s="300">
        <v>2018</v>
      </c>
      <c r="I1064" s="300">
        <v>52</v>
      </c>
      <c r="J1064" s="300">
        <v>2018</v>
      </c>
      <c r="K1064" s="300">
        <v>180</v>
      </c>
      <c r="L1064" s="300" t="s">
        <v>872</v>
      </c>
      <c r="M1064" s="300" t="s">
        <v>486</v>
      </c>
      <c r="N1064" s="300" t="s">
        <v>660</v>
      </c>
      <c r="O1064" s="300" t="s">
        <v>762</v>
      </c>
      <c r="P1064" s="300">
        <v>716</v>
      </c>
      <c r="Q1064" s="300" t="s">
        <v>1560</v>
      </c>
      <c r="R1064" s="300" t="s">
        <v>444</v>
      </c>
      <c r="S1064" s="300">
        <v>0</v>
      </c>
      <c r="T1064" s="300" t="s">
        <v>763</v>
      </c>
      <c r="U1064" s="300" t="s">
        <v>764</v>
      </c>
      <c r="V1064" s="300" t="s">
        <v>1123</v>
      </c>
      <c r="W1064" s="300" t="s">
        <v>766</v>
      </c>
      <c r="X1064" s="300" t="b">
        <v>1</v>
      </c>
      <c r="Y1064" s="300">
        <v>310230</v>
      </c>
      <c r="Z1064" s="300" t="s">
        <v>834</v>
      </c>
      <c r="AA1064" s="300" t="s">
        <v>507</v>
      </c>
      <c r="AB1064" s="300" t="s">
        <v>508</v>
      </c>
      <c r="AC1064" s="300" t="s">
        <v>508</v>
      </c>
      <c r="AD1064" s="300">
        <v>6</v>
      </c>
      <c r="AE1064" s="300" t="b">
        <v>1</v>
      </c>
      <c r="AF1064" s="300" t="s">
        <v>768</v>
      </c>
      <c r="AG1064" s="300" t="s">
        <v>769</v>
      </c>
      <c r="AH1064" s="300">
        <v>0</v>
      </c>
      <c r="AI1064" s="300">
        <v>0</v>
      </c>
      <c r="AJ1064" s="300" t="s">
        <v>770</v>
      </c>
      <c r="AK1064" s="300">
        <v>8</v>
      </c>
      <c r="AL1064" s="300" t="s">
        <v>814</v>
      </c>
      <c r="AM1064" s="300">
        <v>60000</v>
      </c>
      <c r="AN1064" s="300" t="b">
        <v>0</v>
      </c>
      <c r="AO1064" s="300">
        <v>8</v>
      </c>
      <c r="AP1064" s="300" t="s">
        <v>814</v>
      </c>
      <c r="AQ1064" s="300">
        <v>60000</v>
      </c>
      <c r="AR1064" s="300" t="b">
        <v>0</v>
      </c>
      <c r="AS1064" s="300">
        <v>60000</v>
      </c>
      <c r="AT1064" s="300" t="b">
        <v>0</v>
      </c>
      <c r="AU1064" s="300">
        <v>0</v>
      </c>
      <c r="AV1064" s="300" t="b">
        <v>0</v>
      </c>
      <c r="AW1064" s="300" t="s">
        <v>1642</v>
      </c>
      <c r="AX1064" s="300">
        <v>0</v>
      </c>
      <c r="AY1064" s="300" t="s">
        <v>1642</v>
      </c>
      <c r="AZ1064" s="300">
        <v>0</v>
      </c>
      <c r="BA1064" s="300" t="b">
        <v>0</v>
      </c>
      <c r="BB1064" s="300" t="b">
        <v>1</v>
      </c>
      <c r="BC1064"/>
      <c r="BD1064"/>
      <c r="BE1064"/>
      <c r="BF1064"/>
      <c r="BG1064"/>
      <c r="BH1064"/>
      <c r="BI1064"/>
      <c r="BJ1064"/>
      <c r="BK1064"/>
      <c r="BL1064"/>
      <c r="BM1064"/>
      <c r="BN1064"/>
      <c r="BO1064"/>
      <c r="BP1064"/>
      <c r="BQ1064"/>
    </row>
    <row r="1065" spans="5:69" ht="16.5" hidden="1" x14ac:dyDescent="0.3">
      <c r="E1065" s="300" t="s">
        <v>760</v>
      </c>
      <c r="F1065" s="300" t="s">
        <v>651</v>
      </c>
      <c r="G1065" s="300">
        <v>20180101</v>
      </c>
      <c r="H1065" s="300">
        <v>2018</v>
      </c>
      <c r="I1065" s="300">
        <v>52</v>
      </c>
      <c r="J1065" s="300">
        <v>2018</v>
      </c>
      <c r="K1065" s="300">
        <v>180</v>
      </c>
      <c r="L1065" s="300" t="s">
        <v>872</v>
      </c>
      <c r="M1065" s="300" t="s">
        <v>486</v>
      </c>
      <c r="N1065" s="300" t="s">
        <v>660</v>
      </c>
      <c r="O1065" s="300" t="s">
        <v>762</v>
      </c>
      <c r="P1065" s="300">
        <v>834</v>
      </c>
      <c r="Q1065" s="300" t="s">
        <v>940</v>
      </c>
      <c r="R1065" s="300" t="s">
        <v>941</v>
      </c>
      <c r="S1065" s="300">
        <v>0</v>
      </c>
      <c r="T1065" s="300" t="s">
        <v>763</v>
      </c>
      <c r="U1065" s="300" t="s">
        <v>764</v>
      </c>
      <c r="V1065" s="300" t="s">
        <v>1123</v>
      </c>
      <c r="W1065" s="300" t="s">
        <v>766</v>
      </c>
      <c r="X1065" s="300" t="b">
        <v>1</v>
      </c>
      <c r="Y1065" s="300">
        <v>310230</v>
      </c>
      <c r="Z1065" s="300" t="s">
        <v>834</v>
      </c>
      <c r="AA1065" s="300" t="s">
        <v>507</v>
      </c>
      <c r="AB1065" s="300" t="s">
        <v>508</v>
      </c>
      <c r="AC1065" s="300" t="s">
        <v>508</v>
      </c>
      <c r="AD1065" s="300">
        <v>6</v>
      </c>
      <c r="AE1065" s="300" t="b">
        <v>1</v>
      </c>
      <c r="AF1065" s="300" t="s">
        <v>768</v>
      </c>
      <c r="AG1065" s="300" t="s">
        <v>769</v>
      </c>
      <c r="AH1065" s="300">
        <v>0</v>
      </c>
      <c r="AI1065" s="300">
        <v>0</v>
      </c>
      <c r="AJ1065" s="300" t="s">
        <v>770</v>
      </c>
      <c r="AK1065" s="300">
        <v>8</v>
      </c>
      <c r="AL1065" s="300" t="s">
        <v>814</v>
      </c>
      <c r="AM1065" s="300">
        <v>857000</v>
      </c>
      <c r="AN1065" s="300" t="b">
        <v>0</v>
      </c>
      <c r="AO1065" s="300">
        <v>8</v>
      </c>
      <c r="AP1065" s="300" t="s">
        <v>814</v>
      </c>
      <c r="AQ1065" s="300">
        <v>857000</v>
      </c>
      <c r="AR1065" s="300" t="b">
        <v>0</v>
      </c>
      <c r="AS1065" s="300">
        <v>857000</v>
      </c>
      <c r="AT1065" s="300" t="b">
        <v>0</v>
      </c>
      <c r="AU1065" s="300">
        <v>0</v>
      </c>
      <c r="AV1065" s="300" t="b">
        <v>0</v>
      </c>
      <c r="AW1065" s="300" t="s">
        <v>1567</v>
      </c>
      <c r="AX1065" s="300">
        <v>0</v>
      </c>
      <c r="AY1065" s="300" t="s">
        <v>1567</v>
      </c>
      <c r="AZ1065" s="300">
        <v>0</v>
      </c>
      <c r="BA1065" s="300" t="b">
        <v>0</v>
      </c>
      <c r="BB1065" s="300" t="b">
        <v>1</v>
      </c>
      <c r="BC1065"/>
      <c r="BD1065"/>
      <c r="BE1065"/>
      <c r="BF1065"/>
      <c r="BG1065"/>
      <c r="BH1065"/>
      <c r="BI1065"/>
      <c r="BJ1065"/>
      <c r="BK1065"/>
      <c r="BL1065"/>
      <c r="BM1065"/>
      <c r="BN1065"/>
      <c r="BO1065"/>
      <c r="BP1065"/>
      <c r="BQ1065"/>
    </row>
    <row r="1066" spans="5:69" ht="16.5" hidden="1" x14ac:dyDescent="0.3">
      <c r="E1066" s="300" t="s">
        <v>760</v>
      </c>
      <c r="F1066" s="300" t="s">
        <v>651</v>
      </c>
      <c r="G1066" s="300">
        <v>20180101</v>
      </c>
      <c r="H1066" s="300">
        <v>2018</v>
      </c>
      <c r="I1066" s="300">
        <v>52</v>
      </c>
      <c r="J1066" s="300">
        <v>2018</v>
      </c>
      <c r="K1066" s="300">
        <v>180</v>
      </c>
      <c r="L1066" s="300" t="s">
        <v>872</v>
      </c>
      <c r="M1066" s="300" t="s">
        <v>486</v>
      </c>
      <c r="N1066" s="300" t="s">
        <v>660</v>
      </c>
      <c r="O1066" s="300" t="s">
        <v>762</v>
      </c>
      <c r="P1066" s="300">
        <v>894</v>
      </c>
      <c r="Q1066" s="300" t="s">
        <v>943</v>
      </c>
      <c r="R1066" s="300" t="s">
        <v>431</v>
      </c>
      <c r="S1066" s="300">
        <v>0</v>
      </c>
      <c r="T1066" s="300" t="s">
        <v>763</v>
      </c>
      <c r="U1066" s="300" t="s">
        <v>764</v>
      </c>
      <c r="V1066" s="300" t="s">
        <v>1123</v>
      </c>
      <c r="W1066" s="300" t="s">
        <v>766</v>
      </c>
      <c r="X1066" s="300" t="b">
        <v>1</v>
      </c>
      <c r="Y1066" s="300">
        <v>310230</v>
      </c>
      <c r="Z1066" s="300" t="s">
        <v>834</v>
      </c>
      <c r="AA1066" s="300" t="s">
        <v>507</v>
      </c>
      <c r="AB1066" s="300" t="s">
        <v>508</v>
      </c>
      <c r="AC1066" s="300" t="s">
        <v>508</v>
      </c>
      <c r="AD1066" s="300">
        <v>6</v>
      </c>
      <c r="AE1066" s="300" t="b">
        <v>1</v>
      </c>
      <c r="AF1066" s="300" t="s">
        <v>768</v>
      </c>
      <c r="AG1066" s="300" t="s">
        <v>769</v>
      </c>
      <c r="AH1066" s="300">
        <v>0</v>
      </c>
      <c r="AI1066" s="300">
        <v>0</v>
      </c>
      <c r="AJ1066" s="300" t="s">
        <v>770</v>
      </c>
      <c r="AK1066" s="300">
        <v>8</v>
      </c>
      <c r="AL1066" s="300" t="s">
        <v>814</v>
      </c>
      <c r="AM1066" s="300">
        <v>1088385</v>
      </c>
      <c r="AN1066" s="300" t="b">
        <v>0</v>
      </c>
      <c r="AO1066" s="300">
        <v>8</v>
      </c>
      <c r="AP1066" s="300" t="s">
        <v>814</v>
      </c>
      <c r="AQ1066" s="300">
        <v>1088385</v>
      </c>
      <c r="AR1066" s="300" t="b">
        <v>0</v>
      </c>
      <c r="AS1066" s="300">
        <v>1088385</v>
      </c>
      <c r="AT1066" s="300" t="b">
        <v>0</v>
      </c>
      <c r="AU1066" s="300">
        <v>0</v>
      </c>
      <c r="AV1066" s="300" t="b">
        <v>0</v>
      </c>
      <c r="AW1066" s="300" t="s">
        <v>1643</v>
      </c>
      <c r="AX1066" s="300">
        <v>0</v>
      </c>
      <c r="AY1066" s="300" t="s">
        <v>1643</v>
      </c>
      <c r="AZ1066" s="300">
        <v>0</v>
      </c>
      <c r="BA1066" s="300" t="b">
        <v>0</v>
      </c>
      <c r="BB1066" s="300" t="b">
        <v>1</v>
      </c>
      <c r="BC1066"/>
      <c r="BD1066"/>
      <c r="BE1066"/>
      <c r="BF1066"/>
      <c r="BG1066"/>
      <c r="BH1066"/>
      <c r="BI1066"/>
      <c r="BJ1066"/>
      <c r="BK1066"/>
      <c r="BL1066"/>
      <c r="BM1066"/>
      <c r="BN1066"/>
      <c r="BO1066"/>
      <c r="BP1066"/>
      <c r="BQ1066"/>
    </row>
    <row r="1067" spans="5:69" ht="16.5" hidden="1" x14ac:dyDescent="0.3">
      <c r="E1067" s="300" t="s">
        <v>760</v>
      </c>
      <c r="F1067" s="300" t="s">
        <v>651</v>
      </c>
      <c r="G1067" s="300">
        <v>20180101</v>
      </c>
      <c r="H1067" s="300">
        <v>2018</v>
      </c>
      <c r="I1067" s="300">
        <v>52</v>
      </c>
      <c r="J1067" s="300">
        <v>2018</v>
      </c>
      <c r="K1067" s="300">
        <v>562</v>
      </c>
      <c r="L1067" s="300" t="s">
        <v>761</v>
      </c>
      <c r="M1067" s="300" t="s">
        <v>451</v>
      </c>
      <c r="N1067" s="300" t="s">
        <v>660</v>
      </c>
      <c r="O1067" s="300" t="s">
        <v>762</v>
      </c>
      <c r="P1067" s="300">
        <v>0</v>
      </c>
      <c r="Q1067" s="300" t="s">
        <v>763</v>
      </c>
      <c r="R1067" s="300" t="s">
        <v>764</v>
      </c>
      <c r="S1067" s="300">
        <v>0</v>
      </c>
      <c r="T1067" s="300" t="s">
        <v>763</v>
      </c>
      <c r="U1067" s="300" t="s">
        <v>764</v>
      </c>
      <c r="V1067" s="300" t="s">
        <v>873</v>
      </c>
      <c r="W1067" s="300" t="s">
        <v>766</v>
      </c>
      <c r="X1067" s="300" t="b">
        <v>1</v>
      </c>
      <c r="Y1067" s="300">
        <v>310230</v>
      </c>
      <c r="Z1067" s="300" t="s">
        <v>834</v>
      </c>
      <c r="AA1067" s="300" t="s">
        <v>507</v>
      </c>
      <c r="AB1067" s="300" t="s">
        <v>508</v>
      </c>
      <c r="AC1067" s="300" t="s">
        <v>508</v>
      </c>
      <c r="AD1067" s="300">
        <v>6</v>
      </c>
      <c r="AE1067" s="300" t="b">
        <v>1</v>
      </c>
      <c r="AF1067" s="300" t="s">
        <v>768</v>
      </c>
      <c r="AG1067" s="300" t="s">
        <v>769</v>
      </c>
      <c r="AH1067" s="300">
        <v>0</v>
      </c>
      <c r="AI1067" s="300">
        <v>0</v>
      </c>
      <c r="AJ1067" s="300" t="s">
        <v>770</v>
      </c>
      <c r="AK1067" s="300">
        <v>8</v>
      </c>
      <c r="AL1067" s="300" t="s">
        <v>814</v>
      </c>
      <c r="AM1067" s="300">
        <v>7885740</v>
      </c>
      <c r="AN1067" s="300" t="b">
        <v>0</v>
      </c>
      <c r="AO1067" s="300">
        <v>8</v>
      </c>
      <c r="AP1067" s="300" t="s">
        <v>814</v>
      </c>
      <c r="AQ1067" s="300">
        <v>7885740</v>
      </c>
      <c r="AR1067" s="300" t="b">
        <v>0</v>
      </c>
      <c r="AS1067" s="300">
        <v>7885740</v>
      </c>
      <c r="AT1067" s="300" t="b">
        <v>0</v>
      </c>
      <c r="AU1067" s="300">
        <v>0</v>
      </c>
      <c r="AV1067" s="300" t="b">
        <v>0</v>
      </c>
      <c r="AW1067" s="300" t="s">
        <v>1644</v>
      </c>
      <c r="AX1067" s="300"/>
      <c r="AY1067" s="300" t="s">
        <v>1644</v>
      </c>
      <c r="AZ1067" s="300">
        <v>0</v>
      </c>
      <c r="BA1067" s="300" t="b">
        <v>0</v>
      </c>
      <c r="BB1067" s="300" t="b">
        <v>1</v>
      </c>
      <c r="BC1067"/>
      <c r="BD1067"/>
      <c r="BE1067"/>
      <c r="BF1067"/>
      <c r="BG1067"/>
      <c r="BH1067"/>
      <c r="BI1067"/>
      <c r="BJ1067"/>
      <c r="BK1067"/>
      <c r="BL1067"/>
      <c r="BM1067"/>
      <c r="BN1067"/>
      <c r="BO1067"/>
      <c r="BP1067"/>
      <c r="BQ1067"/>
    </row>
    <row r="1068" spans="5:69" ht="16.5" hidden="1" x14ac:dyDescent="0.3">
      <c r="E1068" s="300" t="s">
        <v>760</v>
      </c>
      <c r="F1068" s="300" t="s">
        <v>651</v>
      </c>
      <c r="G1068" s="300">
        <v>20180101</v>
      </c>
      <c r="H1068" s="300">
        <v>2018</v>
      </c>
      <c r="I1068" s="300">
        <v>52</v>
      </c>
      <c r="J1068" s="300">
        <v>2018</v>
      </c>
      <c r="K1068" s="300">
        <v>562</v>
      </c>
      <c r="L1068" s="300" t="s">
        <v>761</v>
      </c>
      <c r="M1068" s="300" t="s">
        <v>451</v>
      </c>
      <c r="N1068" s="300" t="s">
        <v>660</v>
      </c>
      <c r="O1068" s="300" t="s">
        <v>762</v>
      </c>
      <c r="P1068" s="300">
        <v>56</v>
      </c>
      <c r="Q1068" s="300" t="s">
        <v>877</v>
      </c>
      <c r="R1068" s="300" t="s">
        <v>878</v>
      </c>
      <c r="S1068" s="300">
        <v>0</v>
      </c>
      <c r="T1068" s="300" t="s">
        <v>763</v>
      </c>
      <c r="U1068" s="300" t="s">
        <v>764</v>
      </c>
      <c r="V1068" s="300" t="s">
        <v>873</v>
      </c>
      <c r="W1068" s="300" t="s">
        <v>766</v>
      </c>
      <c r="X1068" s="300" t="b">
        <v>1</v>
      </c>
      <c r="Y1068" s="300">
        <v>310230</v>
      </c>
      <c r="Z1068" s="300" t="s">
        <v>834</v>
      </c>
      <c r="AA1068" s="300" t="s">
        <v>507</v>
      </c>
      <c r="AB1068" s="300" t="s">
        <v>508</v>
      </c>
      <c r="AC1068" s="300" t="s">
        <v>508</v>
      </c>
      <c r="AD1068" s="300">
        <v>6</v>
      </c>
      <c r="AE1068" s="300" t="b">
        <v>1</v>
      </c>
      <c r="AF1068" s="300" t="s">
        <v>768</v>
      </c>
      <c r="AG1068" s="300" t="s">
        <v>769</v>
      </c>
      <c r="AH1068" s="300">
        <v>0</v>
      </c>
      <c r="AI1068" s="300">
        <v>0</v>
      </c>
      <c r="AJ1068" s="300" t="s">
        <v>770</v>
      </c>
      <c r="AK1068" s="300">
        <v>8</v>
      </c>
      <c r="AL1068" s="300" t="s">
        <v>814</v>
      </c>
      <c r="AM1068" s="300">
        <v>383040</v>
      </c>
      <c r="AN1068" s="300" t="b">
        <v>0</v>
      </c>
      <c r="AO1068" s="300">
        <v>8</v>
      </c>
      <c r="AP1068" s="300" t="s">
        <v>814</v>
      </c>
      <c r="AQ1068" s="300">
        <v>383040</v>
      </c>
      <c r="AR1068" s="300" t="b">
        <v>0</v>
      </c>
      <c r="AS1068" s="300">
        <v>383040</v>
      </c>
      <c r="AT1068" s="300" t="b">
        <v>0</v>
      </c>
      <c r="AU1068" s="300">
        <v>0</v>
      </c>
      <c r="AV1068" s="300" t="b">
        <v>0</v>
      </c>
      <c r="AW1068" s="300" t="s">
        <v>1571</v>
      </c>
      <c r="AX1068" s="300"/>
      <c r="AY1068" s="300" t="s">
        <v>1571</v>
      </c>
      <c r="AZ1068" s="300">
        <v>0</v>
      </c>
      <c r="BA1068" s="300" t="b">
        <v>1</v>
      </c>
      <c r="BB1068" s="300" t="b">
        <v>0</v>
      </c>
      <c r="BC1068"/>
      <c r="BD1068"/>
      <c r="BE1068"/>
      <c r="BF1068"/>
      <c r="BG1068"/>
      <c r="BH1068"/>
      <c r="BI1068"/>
      <c r="BJ1068"/>
      <c r="BK1068"/>
      <c r="BL1068"/>
      <c r="BM1068"/>
      <c r="BN1068"/>
      <c r="BO1068"/>
      <c r="BP1068"/>
      <c r="BQ1068"/>
    </row>
    <row r="1069" spans="5:69" ht="16.5" hidden="1" x14ac:dyDescent="0.3">
      <c r="E1069" s="300" t="s">
        <v>760</v>
      </c>
      <c r="F1069" s="300" t="s">
        <v>651</v>
      </c>
      <c r="G1069" s="300">
        <v>20180101</v>
      </c>
      <c r="H1069" s="300">
        <v>2018</v>
      </c>
      <c r="I1069" s="300">
        <v>52</v>
      </c>
      <c r="J1069" s="300">
        <v>2018</v>
      </c>
      <c r="K1069" s="300">
        <v>562</v>
      </c>
      <c r="L1069" s="300" t="s">
        <v>761</v>
      </c>
      <c r="M1069" s="300" t="s">
        <v>451</v>
      </c>
      <c r="N1069" s="300" t="s">
        <v>660</v>
      </c>
      <c r="O1069" s="300" t="s">
        <v>762</v>
      </c>
      <c r="P1069" s="300">
        <v>251</v>
      </c>
      <c r="Q1069" s="300" t="s">
        <v>778</v>
      </c>
      <c r="R1069" s="300" t="s">
        <v>779</v>
      </c>
      <c r="S1069" s="300">
        <v>0</v>
      </c>
      <c r="T1069" s="300" t="s">
        <v>763</v>
      </c>
      <c r="U1069" s="300" t="s">
        <v>764</v>
      </c>
      <c r="V1069" s="300" t="s">
        <v>873</v>
      </c>
      <c r="W1069" s="300" t="s">
        <v>766</v>
      </c>
      <c r="X1069" s="300" t="b">
        <v>1</v>
      </c>
      <c r="Y1069" s="300">
        <v>310230</v>
      </c>
      <c r="Z1069" s="300" t="s">
        <v>834</v>
      </c>
      <c r="AA1069" s="300" t="s">
        <v>507</v>
      </c>
      <c r="AB1069" s="300" t="s">
        <v>508</v>
      </c>
      <c r="AC1069" s="300" t="s">
        <v>508</v>
      </c>
      <c r="AD1069" s="300">
        <v>6</v>
      </c>
      <c r="AE1069" s="300" t="b">
        <v>1</v>
      </c>
      <c r="AF1069" s="300" t="s">
        <v>768</v>
      </c>
      <c r="AG1069" s="300" t="s">
        <v>769</v>
      </c>
      <c r="AH1069" s="300">
        <v>0</v>
      </c>
      <c r="AI1069" s="300">
        <v>0</v>
      </c>
      <c r="AJ1069" s="300" t="s">
        <v>770</v>
      </c>
      <c r="AK1069" s="300">
        <v>8</v>
      </c>
      <c r="AL1069" s="300" t="s">
        <v>814</v>
      </c>
      <c r="AM1069" s="300">
        <v>5741224</v>
      </c>
      <c r="AN1069" s="300" t="b">
        <v>0</v>
      </c>
      <c r="AO1069" s="300">
        <v>8</v>
      </c>
      <c r="AP1069" s="300" t="s">
        <v>814</v>
      </c>
      <c r="AQ1069" s="300">
        <v>5741224</v>
      </c>
      <c r="AR1069" s="300" t="b">
        <v>0</v>
      </c>
      <c r="AS1069" s="300">
        <v>5741224</v>
      </c>
      <c r="AT1069" s="300" t="b">
        <v>0</v>
      </c>
      <c r="AU1069" s="300">
        <v>0</v>
      </c>
      <c r="AV1069" s="300" t="b">
        <v>0</v>
      </c>
      <c r="AW1069" s="300" t="s">
        <v>1613</v>
      </c>
      <c r="AX1069" s="300"/>
      <c r="AY1069" s="300" t="s">
        <v>1613</v>
      </c>
      <c r="AZ1069" s="300">
        <v>0</v>
      </c>
      <c r="BA1069" s="300" t="b">
        <v>1</v>
      </c>
      <c r="BB1069" s="300" t="b">
        <v>0</v>
      </c>
      <c r="BC1069"/>
      <c r="BD1069"/>
      <c r="BE1069"/>
      <c r="BF1069"/>
      <c r="BG1069"/>
      <c r="BH1069"/>
      <c r="BI1069"/>
      <c r="BJ1069"/>
      <c r="BK1069"/>
      <c r="BL1069"/>
      <c r="BM1069"/>
      <c r="BN1069"/>
      <c r="BO1069"/>
      <c r="BP1069"/>
      <c r="BQ1069"/>
    </row>
    <row r="1070" spans="5:69" ht="16.5" hidden="1" x14ac:dyDescent="0.3">
      <c r="E1070" s="300" t="s">
        <v>760</v>
      </c>
      <c r="F1070" s="300" t="s">
        <v>651</v>
      </c>
      <c r="G1070" s="300">
        <v>20180101</v>
      </c>
      <c r="H1070" s="300">
        <v>2018</v>
      </c>
      <c r="I1070" s="300">
        <v>52</v>
      </c>
      <c r="J1070" s="300">
        <v>2018</v>
      </c>
      <c r="K1070" s="300">
        <v>562</v>
      </c>
      <c r="L1070" s="300" t="s">
        <v>761</v>
      </c>
      <c r="M1070" s="300" t="s">
        <v>451</v>
      </c>
      <c r="N1070" s="300" t="s">
        <v>660</v>
      </c>
      <c r="O1070" s="300" t="s">
        <v>762</v>
      </c>
      <c r="P1070" s="300">
        <v>384</v>
      </c>
      <c r="Q1070" s="300" t="s">
        <v>786</v>
      </c>
      <c r="R1070" s="300" t="s">
        <v>559</v>
      </c>
      <c r="S1070" s="300">
        <v>0</v>
      </c>
      <c r="T1070" s="300" t="s">
        <v>763</v>
      </c>
      <c r="U1070" s="300" t="s">
        <v>764</v>
      </c>
      <c r="V1070" s="300" t="s">
        <v>873</v>
      </c>
      <c r="W1070" s="300" t="s">
        <v>766</v>
      </c>
      <c r="X1070" s="300" t="b">
        <v>1</v>
      </c>
      <c r="Y1070" s="300">
        <v>310230</v>
      </c>
      <c r="Z1070" s="300" t="s">
        <v>834</v>
      </c>
      <c r="AA1070" s="300" t="s">
        <v>507</v>
      </c>
      <c r="AB1070" s="300" t="s">
        <v>508</v>
      </c>
      <c r="AC1070" s="300" t="s">
        <v>508</v>
      </c>
      <c r="AD1070" s="300">
        <v>6</v>
      </c>
      <c r="AE1070" s="300" t="b">
        <v>1</v>
      </c>
      <c r="AF1070" s="300" t="s">
        <v>768</v>
      </c>
      <c r="AG1070" s="300" t="s">
        <v>769</v>
      </c>
      <c r="AH1070" s="300">
        <v>0</v>
      </c>
      <c r="AI1070" s="300">
        <v>0</v>
      </c>
      <c r="AJ1070" s="300" t="s">
        <v>770</v>
      </c>
      <c r="AK1070" s="300">
        <v>8</v>
      </c>
      <c r="AL1070" s="300" t="s">
        <v>814</v>
      </c>
      <c r="AM1070" s="300">
        <v>309960</v>
      </c>
      <c r="AN1070" s="300" t="b">
        <v>0</v>
      </c>
      <c r="AO1070" s="300">
        <v>8</v>
      </c>
      <c r="AP1070" s="300" t="s">
        <v>814</v>
      </c>
      <c r="AQ1070" s="300">
        <v>309960</v>
      </c>
      <c r="AR1070" s="300" t="b">
        <v>0</v>
      </c>
      <c r="AS1070" s="300">
        <v>309960</v>
      </c>
      <c r="AT1070" s="300" t="b">
        <v>0</v>
      </c>
      <c r="AU1070" s="300">
        <v>0</v>
      </c>
      <c r="AV1070" s="300" t="b">
        <v>0</v>
      </c>
      <c r="AW1070" s="300" t="s">
        <v>1575</v>
      </c>
      <c r="AX1070" s="300"/>
      <c r="AY1070" s="300" t="s">
        <v>1575</v>
      </c>
      <c r="AZ1070" s="300">
        <v>0</v>
      </c>
      <c r="BA1070" s="300" t="b">
        <v>1</v>
      </c>
      <c r="BB1070" s="300" t="b">
        <v>0</v>
      </c>
      <c r="BC1070"/>
      <c r="BD1070"/>
      <c r="BE1070"/>
      <c r="BF1070"/>
      <c r="BG1070"/>
      <c r="BH1070"/>
      <c r="BI1070"/>
      <c r="BJ1070"/>
      <c r="BK1070"/>
      <c r="BL1070"/>
      <c r="BM1070"/>
      <c r="BN1070"/>
      <c r="BO1070"/>
      <c r="BP1070"/>
      <c r="BQ1070"/>
    </row>
    <row r="1071" spans="5:69" ht="16.5" hidden="1" x14ac:dyDescent="0.3">
      <c r="E1071" s="300" t="s">
        <v>760</v>
      </c>
      <c r="F1071" s="300" t="s">
        <v>651</v>
      </c>
      <c r="G1071" s="300">
        <v>20180101</v>
      </c>
      <c r="H1071" s="300">
        <v>2018</v>
      </c>
      <c r="I1071" s="300">
        <v>52</v>
      </c>
      <c r="J1071" s="300">
        <v>2018</v>
      </c>
      <c r="K1071" s="300">
        <v>562</v>
      </c>
      <c r="L1071" s="300" t="s">
        <v>761</v>
      </c>
      <c r="M1071" s="300" t="s">
        <v>451</v>
      </c>
      <c r="N1071" s="300" t="s">
        <v>660</v>
      </c>
      <c r="O1071" s="300" t="s">
        <v>762</v>
      </c>
      <c r="P1071" s="300">
        <v>566</v>
      </c>
      <c r="Q1071" s="300" t="s">
        <v>791</v>
      </c>
      <c r="R1071" s="300" t="s">
        <v>434</v>
      </c>
      <c r="S1071" s="300">
        <v>0</v>
      </c>
      <c r="T1071" s="300" t="s">
        <v>763</v>
      </c>
      <c r="U1071" s="300" t="s">
        <v>764</v>
      </c>
      <c r="V1071" s="300" t="s">
        <v>873</v>
      </c>
      <c r="W1071" s="300" t="s">
        <v>766</v>
      </c>
      <c r="X1071" s="300" t="b">
        <v>1</v>
      </c>
      <c r="Y1071" s="300">
        <v>310230</v>
      </c>
      <c r="Z1071" s="300" t="s">
        <v>834</v>
      </c>
      <c r="AA1071" s="300" t="s">
        <v>507</v>
      </c>
      <c r="AB1071" s="300" t="s">
        <v>508</v>
      </c>
      <c r="AC1071" s="300" t="s">
        <v>508</v>
      </c>
      <c r="AD1071" s="300">
        <v>6</v>
      </c>
      <c r="AE1071" s="300" t="b">
        <v>1</v>
      </c>
      <c r="AF1071" s="300" t="s">
        <v>768</v>
      </c>
      <c r="AG1071" s="300" t="s">
        <v>769</v>
      </c>
      <c r="AH1071" s="300">
        <v>0</v>
      </c>
      <c r="AI1071" s="300">
        <v>0</v>
      </c>
      <c r="AJ1071" s="300" t="s">
        <v>770</v>
      </c>
      <c r="AK1071" s="300">
        <v>8</v>
      </c>
      <c r="AL1071" s="300" t="s">
        <v>814</v>
      </c>
      <c r="AM1071" s="300">
        <v>576400</v>
      </c>
      <c r="AN1071" s="300" t="b">
        <v>0</v>
      </c>
      <c r="AO1071" s="300">
        <v>8</v>
      </c>
      <c r="AP1071" s="300" t="s">
        <v>814</v>
      </c>
      <c r="AQ1071" s="300">
        <v>576400</v>
      </c>
      <c r="AR1071" s="300" t="b">
        <v>0</v>
      </c>
      <c r="AS1071" s="300">
        <v>576400</v>
      </c>
      <c r="AT1071" s="300" t="b">
        <v>0</v>
      </c>
      <c r="AU1071" s="300">
        <v>0</v>
      </c>
      <c r="AV1071" s="300" t="b">
        <v>0</v>
      </c>
      <c r="AW1071" s="300" t="s">
        <v>1645</v>
      </c>
      <c r="AX1071" s="300"/>
      <c r="AY1071" s="300" t="s">
        <v>1645</v>
      </c>
      <c r="AZ1071" s="300">
        <v>0</v>
      </c>
      <c r="BA1071" s="300" t="b">
        <v>1</v>
      </c>
      <c r="BB1071" s="300" t="b">
        <v>0</v>
      </c>
      <c r="BC1071"/>
      <c r="BD1071"/>
      <c r="BE1071"/>
      <c r="BF1071"/>
      <c r="BG1071"/>
      <c r="BH1071"/>
      <c r="BI1071"/>
      <c r="BJ1071"/>
      <c r="BK1071"/>
      <c r="BL1071"/>
      <c r="BM1071"/>
      <c r="BN1071"/>
      <c r="BO1071"/>
      <c r="BP1071"/>
      <c r="BQ1071"/>
    </row>
    <row r="1072" spans="5:69" ht="16.5" hidden="1" x14ac:dyDescent="0.3">
      <c r="E1072" s="300" t="s">
        <v>760</v>
      </c>
      <c r="F1072" s="300" t="s">
        <v>651</v>
      </c>
      <c r="G1072" s="300">
        <v>20180101</v>
      </c>
      <c r="H1072" s="300">
        <v>2018</v>
      </c>
      <c r="I1072" s="300">
        <v>52</v>
      </c>
      <c r="J1072" s="300">
        <v>2018</v>
      </c>
      <c r="K1072" s="300">
        <v>562</v>
      </c>
      <c r="L1072" s="300" t="s">
        <v>761</v>
      </c>
      <c r="M1072" s="300" t="s">
        <v>451</v>
      </c>
      <c r="N1072" s="300" t="s">
        <v>660</v>
      </c>
      <c r="O1072" s="300" t="s">
        <v>762</v>
      </c>
      <c r="P1072" s="300">
        <v>768</v>
      </c>
      <c r="Q1072" s="300" t="s">
        <v>807</v>
      </c>
      <c r="R1072" s="300" t="s">
        <v>442</v>
      </c>
      <c r="S1072" s="300">
        <v>0</v>
      </c>
      <c r="T1072" s="300" t="s">
        <v>763</v>
      </c>
      <c r="U1072" s="300" t="s">
        <v>764</v>
      </c>
      <c r="V1072" s="300" t="s">
        <v>873</v>
      </c>
      <c r="W1072" s="300" t="s">
        <v>766</v>
      </c>
      <c r="X1072" s="300" t="b">
        <v>1</v>
      </c>
      <c r="Y1072" s="300">
        <v>310230</v>
      </c>
      <c r="Z1072" s="300" t="s">
        <v>834</v>
      </c>
      <c r="AA1072" s="300" t="s">
        <v>507</v>
      </c>
      <c r="AB1072" s="300" t="s">
        <v>508</v>
      </c>
      <c r="AC1072" s="300" t="s">
        <v>508</v>
      </c>
      <c r="AD1072" s="300">
        <v>6</v>
      </c>
      <c r="AE1072" s="300" t="b">
        <v>1</v>
      </c>
      <c r="AF1072" s="300" t="s">
        <v>768</v>
      </c>
      <c r="AG1072" s="300" t="s">
        <v>769</v>
      </c>
      <c r="AH1072" s="300">
        <v>0</v>
      </c>
      <c r="AI1072" s="300">
        <v>0</v>
      </c>
      <c r="AJ1072" s="300" t="s">
        <v>770</v>
      </c>
      <c r="AK1072" s="300">
        <v>8</v>
      </c>
      <c r="AL1072" s="300" t="s">
        <v>814</v>
      </c>
      <c r="AM1072" s="300">
        <v>690877</v>
      </c>
      <c r="AN1072" s="300" t="b">
        <v>0</v>
      </c>
      <c r="AO1072" s="300">
        <v>8</v>
      </c>
      <c r="AP1072" s="300" t="s">
        <v>814</v>
      </c>
      <c r="AQ1072" s="300">
        <v>690877</v>
      </c>
      <c r="AR1072" s="300" t="b">
        <v>0</v>
      </c>
      <c r="AS1072" s="300">
        <v>690877</v>
      </c>
      <c r="AT1072" s="300" t="b">
        <v>0</v>
      </c>
      <c r="AU1072" s="300">
        <v>0</v>
      </c>
      <c r="AV1072" s="300" t="b">
        <v>0</v>
      </c>
      <c r="AW1072" s="300" t="s">
        <v>1582</v>
      </c>
      <c r="AX1072" s="300"/>
      <c r="AY1072" s="300" t="s">
        <v>1582</v>
      </c>
      <c r="AZ1072" s="300">
        <v>0</v>
      </c>
      <c r="BA1072" s="300" t="b">
        <v>1</v>
      </c>
      <c r="BB1072" s="300" t="b">
        <v>0</v>
      </c>
      <c r="BC1072"/>
      <c r="BD1072"/>
      <c r="BE1072"/>
      <c r="BF1072"/>
      <c r="BG1072"/>
      <c r="BH1072"/>
      <c r="BI1072"/>
      <c r="BJ1072"/>
      <c r="BK1072"/>
      <c r="BL1072"/>
      <c r="BM1072"/>
      <c r="BN1072"/>
      <c r="BO1072"/>
      <c r="BP1072"/>
      <c r="BQ1072"/>
    </row>
    <row r="1073" spans="5:69" ht="16.5" hidden="1" x14ac:dyDescent="0.3">
      <c r="E1073" s="300" t="s">
        <v>760</v>
      </c>
      <c r="F1073" s="300" t="s">
        <v>651</v>
      </c>
      <c r="G1073" s="300">
        <v>20180101</v>
      </c>
      <c r="H1073" s="300">
        <v>2018</v>
      </c>
      <c r="I1073" s="300">
        <v>52</v>
      </c>
      <c r="J1073" s="300">
        <v>2018</v>
      </c>
      <c r="K1073" s="300">
        <v>562</v>
      </c>
      <c r="L1073" s="300" t="s">
        <v>761</v>
      </c>
      <c r="M1073" s="300" t="s">
        <v>451</v>
      </c>
      <c r="N1073" s="300" t="s">
        <v>660</v>
      </c>
      <c r="O1073" s="300" t="s">
        <v>762</v>
      </c>
      <c r="P1073" s="300">
        <v>804</v>
      </c>
      <c r="Q1073" s="300" t="s">
        <v>932</v>
      </c>
      <c r="R1073" s="300" t="s">
        <v>933</v>
      </c>
      <c r="S1073" s="300">
        <v>0</v>
      </c>
      <c r="T1073" s="300" t="s">
        <v>763</v>
      </c>
      <c r="U1073" s="300" t="s">
        <v>764</v>
      </c>
      <c r="V1073" s="300" t="s">
        <v>873</v>
      </c>
      <c r="W1073" s="300" t="s">
        <v>766</v>
      </c>
      <c r="X1073" s="300" t="b">
        <v>1</v>
      </c>
      <c r="Y1073" s="300">
        <v>310230</v>
      </c>
      <c r="Z1073" s="300" t="s">
        <v>834</v>
      </c>
      <c r="AA1073" s="300" t="s">
        <v>507</v>
      </c>
      <c r="AB1073" s="300" t="s">
        <v>508</v>
      </c>
      <c r="AC1073" s="300" t="s">
        <v>508</v>
      </c>
      <c r="AD1073" s="300">
        <v>6</v>
      </c>
      <c r="AE1073" s="300" t="b">
        <v>1</v>
      </c>
      <c r="AF1073" s="300" t="s">
        <v>768</v>
      </c>
      <c r="AG1073" s="300" t="s">
        <v>769</v>
      </c>
      <c r="AH1073" s="300">
        <v>0</v>
      </c>
      <c r="AI1073" s="300">
        <v>0</v>
      </c>
      <c r="AJ1073" s="300" t="s">
        <v>770</v>
      </c>
      <c r="AK1073" s="300">
        <v>8</v>
      </c>
      <c r="AL1073" s="300" t="s">
        <v>814</v>
      </c>
      <c r="AM1073" s="300">
        <v>29239</v>
      </c>
      <c r="AN1073" s="300" t="b">
        <v>0</v>
      </c>
      <c r="AO1073" s="300">
        <v>8</v>
      </c>
      <c r="AP1073" s="300" t="s">
        <v>814</v>
      </c>
      <c r="AQ1073" s="300">
        <v>29239</v>
      </c>
      <c r="AR1073" s="300" t="b">
        <v>0</v>
      </c>
      <c r="AS1073" s="300">
        <v>29239</v>
      </c>
      <c r="AT1073" s="300" t="b">
        <v>0</v>
      </c>
      <c r="AU1073" s="300">
        <v>0</v>
      </c>
      <c r="AV1073" s="300" t="b">
        <v>0</v>
      </c>
      <c r="AW1073" s="300" t="s">
        <v>1584</v>
      </c>
      <c r="AX1073" s="300"/>
      <c r="AY1073" s="300" t="s">
        <v>1584</v>
      </c>
      <c r="AZ1073" s="300">
        <v>0</v>
      </c>
      <c r="BA1073" s="300" t="b">
        <v>1</v>
      </c>
      <c r="BB1073" s="300" t="b">
        <v>0</v>
      </c>
      <c r="BC1073"/>
      <c r="BD1073"/>
      <c r="BE1073"/>
      <c r="BF1073"/>
      <c r="BG1073"/>
      <c r="BH1073"/>
      <c r="BI1073"/>
      <c r="BJ1073"/>
      <c r="BK1073"/>
      <c r="BL1073"/>
      <c r="BM1073"/>
      <c r="BN1073"/>
      <c r="BO1073"/>
      <c r="BP1073"/>
      <c r="BQ1073"/>
    </row>
    <row r="1074" spans="5:69" ht="16.5" hidden="1" x14ac:dyDescent="0.3">
      <c r="E1074" s="300" t="s">
        <v>760</v>
      </c>
      <c r="F1074" s="300" t="s">
        <v>651</v>
      </c>
      <c r="G1074" s="300">
        <v>20180101</v>
      </c>
      <c r="H1074" s="300">
        <v>2018</v>
      </c>
      <c r="I1074" s="300">
        <v>52</v>
      </c>
      <c r="J1074" s="300">
        <v>2018</v>
      </c>
      <c r="K1074" s="300">
        <v>562</v>
      </c>
      <c r="L1074" s="300" t="s">
        <v>761</v>
      </c>
      <c r="M1074" s="300" t="s">
        <v>451</v>
      </c>
      <c r="N1074" s="300" t="s">
        <v>660</v>
      </c>
      <c r="O1074" s="300" t="s">
        <v>762</v>
      </c>
      <c r="P1074" s="300">
        <v>854</v>
      </c>
      <c r="Q1074" s="300" t="s">
        <v>811</v>
      </c>
      <c r="R1074" s="300" t="s">
        <v>437</v>
      </c>
      <c r="S1074" s="300">
        <v>0</v>
      </c>
      <c r="T1074" s="300" t="s">
        <v>763</v>
      </c>
      <c r="U1074" s="300" t="s">
        <v>764</v>
      </c>
      <c r="V1074" s="300" t="s">
        <v>873</v>
      </c>
      <c r="W1074" s="300" t="s">
        <v>766</v>
      </c>
      <c r="X1074" s="300" t="b">
        <v>1</v>
      </c>
      <c r="Y1074" s="300">
        <v>310230</v>
      </c>
      <c r="Z1074" s="300" t="s">
        <v>834</v>
      </c>
      <c r="AA1074" s="300" t="s">
        <v>507</v>
      </c>
      <c r="AB1074" s="300" t="s">
        <v>508</v>
      </c>
      <c r="AC1074" s="300" t="s">
        <v>508</v>
      </c>
      <c r="AD1074" s="300">
        <v>6</v>
      </c>
      <c r="AE1074" s="300" t="b">
        <v>1</v>
      </c>
      <c r="AF1074" s="300" t="s">
        <v>768</v>
      </c>
      <c r="AG1074" s="300" t="s">
        <v>769</v>
      </c>
      <c r="AH1074" s="300">
        <v>0</v>
      </c>
      <c r="AI1074" s="300">
        <v>0</v>
      </c>
      <c r="AJ1074" s="300" t="s">
        <v>770</v>
      </c>
      <c r="AK1074" s="300">
        <v>8</v>
      </c>
      <c r="AL1074" s="300" t="s">
        <v>814</v>
      </c>
      <c r="AM1074" s="300">
        <v>155000</v>
      </c>
      <c r="AN1074" s="300" t="b">
        <v>0</v>
      </c>
      <c r="AO1074" s="300">
        <v>8</v>
      </c>
      <c r="AP1074" s="300" t="s">
        <v>814</v>
      </c>
      <c r="AQ1074" s="300">
        <v>155000</v>
      </c>
      <c r="AR1074" s="300" t="b">
        <v>0</v>
      </c>
      <c r="AS1074" s="300">
        <v>155000</v>
      </c>
      <c r="AT1074" s="300" t="b">
        <v>0</v>
      </c>
      <c r="AU1074" s="300">
        <v>0</v>
      </c>
      <c r="AV1074" s="300" t="b">
        <v>0</v>
      </c>
      <c r="AW1074" s="300" t="s">
        <v>1646</v>
      </c>
      <c r="AX1074" s="300"/>
      <c r="AY1074" s="300" t="s">
        <v>1646</v>
      </c>
      <c r="AZ1074" s="300">
        <v>0</v>
      </c>
      <c r="BA1074" s="300" t="b">
        <v>1</v>
      </c>
      <c r="BB1074" s="300" t="b">
        <v>0</v>
      </c>
      <c r="BC1074"/>
      <c r="BD1074"/>
      <c r="BE1074"/>
      <c r="BF1074"/>
      <c r="BG1074"/>
      <c r="BH1074"/>
      <c r="BI1074"/>
      <c r="BJ1074"/>
      <c r="BK1074"/>
      <c r="BL1074"/>
      <c r="BM1074"/>
      <c r="BN1074"/>
      <c r="BO1074"/>
      <c r="BP1074"/>
      <c r="BQ1074"/>
    </row>
    <row r="1075" spans="5:69" ht="16.5" hidden="1" x14ac:dyDescent="0.3">
      <c r="E1075" s="300" t="s">
        <v>760</v>
      </c>
      <c r="F1075" s="300" t="s">
        <v>651</v>
      </c>
      <c r="G1075" s="300">
        <v>20180101</v>
      </c>
      <c r="H1075" s="300">
        <v>2018</v>
      </c>
      <c r="I1075" s="300">
        <v>52</v>
      </c>
      <c r="J1075" s="300">
        <v>2018</v>
      </c>
      <c r="K1075" s="300">
        <v>180</v>
      </c>
      <c r="L1075" s="300" t="s">
        <v>872</v>
      </c>
      <c r="M1075" s="300" t="s">
        <v>486</v>
      </c>
      <c r="N1075" s="300" t="s">
        <v>660</v>
      </c>
      <c r="O1075" s="300" t="s">
        <v>762</v>
      </c>
      <c r="P1075" s="300">
        <v>0</v>
      </c>
      <c r="Q1075" s="300" t="s">
        <v>763</v>
      </c>
      <c r="R1075" s="300" t="s">
        <v>764</v>
      </c>
      <c r="S1075" s="300">
        <v>0</v>
      </c>
      <c r="T1075" s="300" t="s">
        <v>763</v>
      </c>
      <c r="U1075" s="300" t="s">
        <v>764</v>
      </c>
      <c r="V1075" s="300" t="s">
        <v>1123</v>
      </c>
      <c r="W1075" s="300" t="s">
        <v>766</v>
      </c>
      <c r="X1075" s="300" t="b">
        <v>1</v>
      </c>
      <c r="Y1075" s="300">
        <v>310240</v>
      </c>
      <c r="Z1075" s="300" t="s">
        <v>1030</v>
      </c>
      <c r="AA1075" s="300" t="s">
        <v>529</v>
      </c>
      <c r="AB1075" s="300" t="s">
        <v>508</v>
      </c>
      <c r="AC1075" s="300" t="s">
        <v>508</v>
      </c>
      <c r="AD1075" s="300">
        <v>6</v>
      </c>
      <c r="AE1075" s="300" t="b">
        <v>1</v>
      </c>
      <c r="AF1075" s="300" t="s">
        <v>768</v>
      </c>
      <c r="AG1075" s="300" t="s">
        <v>769</v>
      </c>
      <c r="AH1075" s="300">
        <v>0</v>
      </c>
      <c r="AI1075" s="300">
        <v>0</v>
      </c>
      <c r="AJ1075" s="300" t="s">
        <v>770</v>
      </c>
      <c r="AK1075" s="300">
        <v>8</v>
      </c>
      <c r="AL1075" s="300" t="s">
        <v>814</v>
      </c>
      <c r="AM1075" s="300">
        <v>15000</v>
      </c>
      <c r="AN1075" s="300" t="b">
        <v>0</v>
      </c>
      <c r="AO1075" s="300">
        <v>8</v>
      </c>
      <c r="AP1075" s="300" t="s">
        <v>814</v>
      </c>
      <c r="AQ1075" s="300">
        <v>15000</v>
      </c>
      <c r="AR1075" s="300" t="b">
        <v>0</v>
      </c>
      <c r="AS1075" s="300">
        <v>15000</v>
      </c>
      <c r="AT1075" s="300" t="b">
        <v>0</v>
      </c>
      <c r="AU1075" s="300">
        <v>0</v>
      </c>
      <c r="AV1075" s="300" t="b">
        <v>0</v>
      </c>
      <c r="AW1075" s="300" t="s">
        <v>1647</v>
      </c>
      <c r="AX1075" s="300">
        <v>0</v>
      </c>
      <c r="AY1075" s="300" t="s">
        <v>1647</v>
      </c>
      <c r="AZ1075" s="300">
        <v>0</v>
      </c>
      <c r="BA1075" s="300" t="b">
        <v>0</v>
      </c>
      <c r="BB1075" s="300" t="b">
        <v>1</v>
      </c>
      <c r="BC1075"/>
      <c r="BD1075"/>
      <c r="BE1075"/>
      <c r="BF1075"/>
      <c r="BG1075"/>
      <c r="BH1075"/>
      <c r="BI1075"/>
      <c r="BJ1075"/>
      <c r="BK1075"/>
      <c r="BL1075"/>
      <c r="BM1075"/>
      <c r="BN1075"/>
      <c r="BO1075"/>
      <c r="BP1075"/>
      <c r="BQ1075"/>
    </row>
    <row r="1076" spans="5:69" ht="16.5" hidden="1" x14ac:dyDescent="0.3">
      <c r="E1076" s="300" t="s">
        <v>760</v>
      </c>
      <c r="F1076" s="300" t="s">
        <v>651</v>
      </c>
      <c r="G1076" s="300">
        <v>20180101</v>
      </c>
      <c r="H1076" s="300">
        <v>2018</v>
      </c>
      <c r="I1076" s="300">
        <v>52</v>
      </c>
      <c r="J1076" s="300">
        <v>2018</v>
      </c>
      <c r="K1076" s="300">
        <v>180</v>
      </c>
      <c r="L1076" s="300" t="s">
        <v>872</v>
      </c>
      <c r="M1076" s="300" t="s">
        <v>486</v>
      </c>
      <c r="N1076" s="300" t="s">
        <v>660</v>
      </c>
      <c r="O1076" s="300" t="s">
        <v>762</v>
      </c>
      <c r="P1076" s="300">
        <v>784</v>
      </c>
      <c r="Q1076" s="300" t="s">
        <v>924</v>
      </c>
      <c r="R1076" s="300" t="s">
        <v>925</v>
      </c>
      <c r="S1076" s="300">
        <v>0</v>
      </c>
      <c r="T1076" s="300" t="s">
        <v>763</v>
      </c>
      <c r="U1076" s="300" t="s">
        <v>764</v>
      </c>
      <c r="V1076" s="300" t="s">
        <v>1123</v>
      </c>
      <c r="W1076" s="300" t="s">
        <v>766</v>
      </c>
      <c r="X1076" s="300" t="b">
        <v>1</v>
      </c>
      <c r="Y1076" s="300">
        <v>310240</v>
      </c>
      <c r="Z1076" s="300" t="s">
        <v>1030</v>
      </c>
      <c r="AA1076" s="300" t="s">
        <v>529</v>
      </c>
      <c r="AB1076" s="300" t="s">
        <v>508</v>
      </c>
      <c r="AC1076" s="300" t="s">
        <v>508</v>
      </c>
      <c r="AD1076" s="300">
        <v>6</v>
      </c>
      <c r="AE1076" s="300" t="b">
        <v>1</v>
      </c>
      <c r="AF1076" s="300" t="s">
        <v>768</v>
      </c>
      <c r="AG1076" s="300" t="s">
        <v>769</v>
      </c>
      <c r="AH1076" s="300">
        <v>0</v>
      </c>
      <c r="AI1076" s="300">
        <v>0</v>
      </c>
      <c r="AJ1076" s="300" t="s">
        <v>770</v>
      </c>
      <c r="AK1076" s="300">
        <v>8</v>
      </c>
      <c r="AL1076" s="300" t="s">
        <v>814</v>
      </c>
      <c r="AM1076" s="300">
        <v>15000</v>
      </c>
      <c r="AN1076" s="300" t="b">
        <v>0</v>
      </c>
      <c r="AO1076" s="300">
        <v>8</v>
      </c>
      <c r="AP1076" s="300" t="s">
        <v>814</v>
      </c>
      <c r="AQ1076" s="300">
        <v>15000</v>
      </c>
      <c r="AR1076" s="300" t="b">
        <v>0</v>
      </c>
      <c r="AS1076" s="300">
        <v>15000</v>
      </c>
      <c r="AT1076" s="300" t="b">
        <v>0</v>
      </c>
      <c r="AU1076" s="300">
        <v>0</v>
      </c>
      <c r="AV1076" s="300" t="b">
        <v>0</v>
      </c>
      <c r="AW1076" s="300" t="s">
        <v>1647</v>
      </c>
      <c r="AX1076" s="300">
        <v>0</v>
      </c>
      <c r="AY1076" s="300" t="s">
        <v>1647</v>
      </c>
      <c r="AZ1076" s="300">
        <v>0</v>
      </c>
      <c r="BA1076" s="300" t="b">
        <v>0</v>
      </c>
      <c r="BB1076" s="300" t="b">
        <v>1</v>
      </c>
      <c r="BC1076"/>
      <c r="BD1076"/>
      <c r="BE1076"/>
      <c r="BF1076"/>
      <c r="BG1076"/>
      <c r="BH1076"/>
      <c r="BI1076"/>
      <c r="BJ1076"/>
      <c r="BK1076"/>
      <c r="BL1076"/>
      <c r="BM1076"/>
      <c r="BN1076"/>
      <c r="BO1076"/>
      <c r="BP1076"/>
      <c r="BQ1076"/>
    </row>
    <row r="1077" spans="5:69" ht="16.5" hidden="1" x14ac:dyDescent="0.3">
      <c r="E1077" s="300" t="s">
        <v>760</v>
      </c>
      <c r="F1077" s="300" t="s">
        <v>651</v>
      </c>
      <c r="G1077" s="300">
        <v>20180101</v>
      </c>
      <c r="H1077" s="300">
        <v>2018</v>
      </c>
      <c r="I1077" s="300">
        <v>52</v>
      </c>
      <c r="J1077" s="300">
        <v>2018</v>
      </c>
      <c r="K1077" s="300">
        <v>562</v>
      </c>
      <c r="L1077" s="300" t="s">
        <v>761</v>
      </c>
      <c r="M1077" s="300" t="s">
        <v>451</v>
      </c>
      <c r="N1077" s="300" t="s">
        <v>660</v>
      </c>
      <c r="O1077" s="300" t="s">
        <v>762</v>
      </c>
      <c r="P1077" s="300">
        <v>0</v>
      </c>
      <c r="Q1077" s="300" t="s">
        <v>763</v>
      </c>
      <c r="R1077" s="300" t="s">
        <v>764</v>
      </c>
      <c r="S1077" s="300">
        <v>0</v>
      </c>
      <c r="T1077" s="300" t="s">
        <v>763</v>
      </c>
      <c r="U1077" s="300" t="s">
        <v>764</v>
      </c>
      <c r="V1077" s="300" t="s">
        <v>873</v>
      </c>
      <c r="W1077" s="300" t="s">
        <v>766</v>
      </c>
      <c r="X1077" s="300" t="b">
        <v>1</v>
      </c>
      <c r="Y1077" s="300">
        <v>310240</v>
      </c>
      <c r="Z1077" s="300" t="s">
        <v>1030</v>
      </c>
      <c r="AA1077" s="300" t="s">
        <v>529</v>
      </c>
      <c r="AB1077" s="300" t="s">
        <v>508</v>
      </c>
      <c r="AC1077" s="300" t="s">
        <v>508</v>
      </c>
      <c r="AD1077" s="300">
        <v>6</v>
      </c>
      <c r="AE1077" s="300" t="b">
        <v>1</v>
      </c>
      <c r="AF1077" s="300" t="s">
        <v>768</v>
      </c>
      <c r="AG1077" s="300" t="s">
        <v>769</v>
      </c>
      <c r="AH1077" s="300">
        <v>0</v>
      </c>
      <c r="AI1077" s="300">
        <v>0</v>
      </c>
      <c r="AJ1077" s="300" t="s">
        <v>770</v>
      </c>
      <c r="AK1077" s="300">
        <v>8</v>
      </c>
      <c r="AL1077" s="300" t="s">
        <v>814</v>
      </c>
      <c r="AM1077" s="300">
        <v>3000</v>
      </c>
      <c r="AN1077" s="300" t="b">
        <v>0</v>
      </c>
      <c r="AO1077" s="300">
        <v>8</v>
      </c>
      <c r="AP1077" s="300" t="s">
        <v>814</v>
      </c>
      <c r="AQ1077" s="300">
        <v>3000</v>
      </c>
      <c r="AR1077" s="300" t="b">
        <v>0</v>
      </c>
      <c r="AS1077" s="300">
        <v>3000</v>
      </c>
      <c r="AT1077" s="300" t="b">
        <v>0</v>
      </c>
      <c r="AU1077" s="300">
        <v>0</v>
      </c>
      <c r="AV1077" s="300" t="b">
        <v>0</v>
      </c>
      <c r="AW1077" s="300" t="s">
        <v>1648</v>
      </c>
      <c r="AX1077" s="300"/>
      <c r="AY1077" s="300" t="s">
        <v>1648</v>
      </c>
      <c r="AZ1077" s="300">
        <v>0</v>
      </c>
      <c r="BA1077" s="300" t="b">
        <v>0</v>
      </c>
      <c r="BB1077" s="300" t="b">
        <v>1</v>
      </c>
      <c r="BC1077"/>
      <c r="BD1077"/>
      <c r="BE1077"/>
      <c r="BF1077"/>
      <c r="BG1077"/>
      <c r="BH1077"/>
      <c r="BI1077"/>
      <c r="BJ1077"/>
      <c r="BK1077"/>
      <c r="BL1077"/>
      <c r="BM1077"/>
      <c r="BN1077"/>
      <c r="BO1077"/>
      <c r="BP1077"/>
      <c r="BQ1077"/>
    </row>
    <row r="1078" spans="5:69" ht="16.5" hidden="1" x14ac:dyDescent="0.3">
      <c r="E1078" s="300" t="s">
        <v>760</v>
      </c>
      <c r="F1078" s="300" t="s">
        <v>651</v>
      </c>
      <c r="G1078" s="300">
        <v>20180101</v>
      </c>
      <c r="H1078" s="300">
        <v>2018</v>
      </c>
      <c r="I1078" s="300">
        <v>52</v>
      </c>
      <c r="J1078" s="300">
        <v>2018</v>
      </c>
      <c r="K1078" s="300">
        <v>562</v>
      </c>
      <c r="L1078" s="300" t="s">
        <v>761</v>
      </c>
      <c r="M1078" s="300" t="s">
        <v>451</v>
      </c>
      <c r="N1078" s="300" t="s">
        <v>660</v>
      </c>
      <c r="O1078" s="300" t="s">
        <v>762</v>
      </c>
      <c r="P1078" s="300">
        <v>566</v>
      </c>
      <c r="Q1078" s="300" t="s">
        <v>791</v>
      </c>
      <c r="R1078" s="300" t="s">
        <v>434</v>
      </c>
      <c r="S1078" s="300">
        <v>0</v>
      </c>
      <c r="T1078" s="300" t="s">
        <v>763</v>
      </c>
      <c r="U1078" s="300" t="s">
        <v>764</v>
      </c>
      <c r="V1078" s="300" t="s">
        <v>873</v>
      </c>
      <c r="W1078" s="300" t="s">
        <v>766</v>
      </c>
      <c r="X1078" s="300" t="b">
        <v>1</v>
      </c>
      <c r="Y1078" s="300">
        <v>310240</v>
      </c>
      <c r="Z1078" s="300" t="s">
        <v>1030</v>
      </c>
      <c r="AA1078" s="300" t="s">
        <v>529</v>
      </c>
      <c r="AB1078" s="300" t="s">
        <v>508</v>
      </c>
      <c r="AC1078" s="300" t="s">
        <v>508</v>
      </c>
      <c r="AD1078" s="300">
        <v>6</v>
      </c>
      <c r="AE1078" s="300" t="b">
        <v>1</v>
      </c>
      <c r="AF1078" s="300" t="s">
        <v>768</v>
      </c>
      <c r="AG1078" s="300" t="s">
        <v>769</v>
      </c>
      <c r="AH1078" s="300">
        <v>0</v>
      </c>
      <c r="AI1078" s="300">
        <v>0</v>
      </c>
      <c r="AJ1078" s="300" t="s">
        <v>770</v>
      </c>
      <c r="AK1078" s="300">
        <v>8</v>
      </c>
      <c r="AL1078" s="300" t="s">
        <v>814</v>
      </c>
      <c r="AM1078" s="300">
        <v>3000</v>
      </c>
      <c r="AN1078" s="300" t="b">
        <v>0</v>
      </c>
      <c r="AO1078" s="300">
        <v>8</v>
      </c>
      <c r="AP1078" s="300" t="s">
        <v>814</v>
      </c>
      <c r="AQ1078" s="300">
        <v>3000</v>
      </c>
      <c r="AR1078" s="300" t="b">
        <v>0</v>
      </c>
      <c r="AS1078" s="300">
        <v>3000</v>
      </c>
      <c r="AT1078" s="300" t="b">
        <v>0</v>
      </c>
      <c r="AU1078" s="300">
        <v>0</v>
      </c>
      <c r="AV1078" s="300" t="b">
        <v>0</v>
      </c>
      <c r="AW1078" s="300" t="s">
        <v>1648</v>
      </c>
      <c r="AX1078" s="300"/>
      <c r="AY1078" s="300" t="s">
        <v>1648</v>
      </c>
      <c r="AZ1078" s="300">
        <v>0</v>
      </c>
      <c r="BA1078" s="300" t="b">
        <v>1</v>
      </c>
      <c r="BB1078" s="300" t="b">
        <v>0</v>
      </c>
      <c r="BC1078"/>
      <c r="BD1078"/>
      <c r="BE1078"/>
      <c r="BF1078"/>
      <c r="BG1078"/>
      <c r="BH1078"/>
      <c r="BI1078"/>
      <c r="BJ1078"/>
      <c r="BK1078"/>
      <c r="BL1078"/>
      <c r="BM1078"/>
      <c r="BN1078"/>
      <c r="BO1078"/>
      <c r="BP1078"/>
      <c r="BQ1078"/>
    </row>
    <row r="1079" spans="5:69" ht="16.5" hidden="1" x14ac:dyDescent="0.3">
      <c r="E1079" s="300" t="s">
        <v>760</v>
      </c>
      <c r="F1079" s="300" t="s">
        <v>651</v>
      </c>
      <c r="G1079" s="300">
        <v>20180101</v>
      </c>
      <c r="H1079" s="300">
        <v>2018</v>
      </c>
      <c r="I1079" s="300">
        <v>52</v>
      </c>
      <c r="J1079" s="300">
        <v>2018</v>
      </c>
      <c r="K1079" s="300">
        <v>180</v>
      </c>
      <c r="L1079" s="300" t="s">
        <v>872</v>
      </c>
      <c r="M1079" s="300" t="s">
        <v>486</v>
      </c>
      <c r="N1079" s="300" t="s">
        <v>660</v>
      </c>
      <c r="O1079" s="300" t="s">
        <v>762</v>
      </c>
      <c r="P1079" s="300">
        <v>0</v>
      </c>
      <c r="Q1079" s="300" t="s">
        <v>763</v>
      </c>
      <c r="R1079" s="300" t="s">
        <v>764</v>
      </c>
      <c r="S1079" s="300">
        <v>0</v>
      </c>
      <c r="T1079" s="300" t="s">
        <v>763</v>
      </c>
      <c r="U1079" s="300" t="s">
        <v>764</v>
      </c>
      <c r="V1079" s="300" t="s">
        <v>1123</v>
      </c>
      <c r="W1079" s="300" t="s">
        <v>766</v>
      </c>
      <c r="X1079" s="300" t="b">
        <v>1</v>
      </c>
      <c r="Y1079" s="300">
        <v>310250</v>
      </c>
      <c r="Z1079" s="300" t="s">
        <v>1034</v>
      </c>
      <c r="AA1079" s="300" t="s">
        <v>529</v>
      </c>
      <c r="AB1079" s="300" t="s">
        <v>508</v>
      </c>
      <c r="AC1079" s="300" t="s">
        <v>508</v>
      </c>
      <c r="AD1079" s="300">
        <v>6</v>
      </c>
      <c r="AE1079" s="300" t="b">
        <v>1</v>
      </c>
      <c r="AF1079" s="300" t="s">
        <v>768</v>
      </c>
      <c r="AG1079" s="300" t="s">
        <v>769</v>
      </c>
      <c r="AH1079" s="300">
        <v>0</v>
      </c>
      <c r="AI1079" s="300">
        <v>0</v>
      </c>
      <c r="AJ1079" s="300" t="s">
        <v>770</v>
      </c>
      <c r="AK1079" s="300">
        <v>8</v>
      </c>
      <c r="AL1079" s="300" t="s">
        <v>814</v>
      </c>
      <c r="AM1079" s="300">
        <v>75025</v>
      </c>
      <c r="AN1079" s="300" t="b">
        <v>0</v>
      </c>
      <c r="AO1079" s="300">
        <v>8</v>
      </c>
      <c r="AP1079" s="300" t="s">
        <v>814</v>
      </c>
      <c r="AQ1079" s="300">
        <v>75025</v>
      </c>
      <c r="AR1079" s="300" t="b">
        <v>0</v>
      </c>
      <c r="AS1079" s="300">
        <v>75025</v>
      </c>
      <c r="AT1079" s="300" t="b">
        <v>0</v>
      </c>
      <c r="AU1079" s="300">
        <v>0</v>
      </c>
      <c r="AV1079" s="300" t="b">
        <v>0</v>
      </c>
      <c r="AW1079" s="300" t="s">
        <v>1649</v>
      </c>
      <c r="AX1079" s="300">
        <v>0</v>
      </c>
      <c r="AY1079" s="300" t="s">
        <v>1649</v>
      </c>
      <c r="AZ1079" s="300">
        <v>0</v>
      </c>
      <c r="BA1079" s="300" t="b">
        <v>0</v>
      </c>
      <c r="BB1079" s="300" t="b">
        <v>1</v>
      </c>
      <c r="BC1079"/>
      <c r="BD1079"/>
      <c r="BE1079"/>
      <c r="BF1079"/>
      <c r="BG1079"/>
      <c r="BH1079"/>
      <c r="BI1079"/>
      <c r="BJ1079"/>
      <c r="BK1079"/>
      <c r="BL1079"/>
      <c r="BM1079"/>
      <c r="BN1079"/>
      <c r="BO1079"/>
      <c r="BP1079"/>
      <c r="BQ1079"/>
    </row>
    <row r="1080" spans="5:69" ht="16.5" hidden="1" x14ac:dyDescent="0.3">
      <c r="E1080" s="300" t="s">
        <v>760</v>
      </c>
      <c r="F1080" s="300" t="s">
        <v>651</v>
      </c>
      <c r="G1080" s="300">
        <v>20180101</v>
      </c>
      <c r="H1080" s="300">
        <v>2018</v>
      </c>
      <c r="I1080" s="300">
        <v>52</v>
      </c>
      <c r="J1080" s="300">
        <v>2018</v>
      </c>
      <c r="K1080" s="300">
        <v>180</v>
      </c>
      <c r="L1080" s="300" t="s">
        <v>872</v>
      </c>
      <c r="M1080" s="300" t="s">
        <v>486</v>
      </c>
      <c r="N1080" s="300" t="s">
        <v>660</v>
      </c>
      <c r="O1080" s="300" t="s">
        <v>762</v>
      </c>
      <c r="P1080" s="300">
        <v>56</v>
      </c>
      <c r="Q1080" s="300" t="s">
        <v>877</v>
      </c>
      <c r="R1080" s="300" t="s">
        <v>878</v>
      </c>
      <c r="S1080" s="300">
        <v>0</v>
      </c>
      <c r="T1080" s="300" t="s">
        <v>763</v>
      </c>
      <c r="U1080" s="300" t="s">
        <v>764</v>
      </c>
      <c r="V1080" s="300" t="s">
        <v>1123</v>
      </c>
      <c r="W1080" s="300" t="s">
        <v>766</v>
      </c>
      <c r="X1080" s="300" t="b">
        <v>1</v>
      </c>
      <c r="Y1080" s="300">
        <v>310250</v>
      </c>
      <c r="Z1080" s="300" t="s">
        <v>1034</v>
      </c>
      <c r="AA1080" s="300" t="s">
        <v>529</v>
      </c>
      <c r="AB1080" s="300" t="s">
        <v>508</v>
      </c>
      <c r="AC1080" s="300" t="s">
        <v>508</v>
      </c>
      <c r="AD1080" s="300">
        <v>6</v>
      </c>
      <c r="AE1080" s="300" t="b">
        <v>1</v>
      </c>
      <c r="AF1080" s="300" t="s">
        <v>768</v>
      </c>
      <c r="AG1080" s="300" t="s">
        <v>769</v>
      </c>
      <c r="AH1080" s="300">
        <v>0</v>
      </c>
      <c r="AI1080" s="300">
        <v>0</v>
      </c>
      <c r="AJ1080" s="300" t="s">
        <v>770</v>
      </c>
      <c r="AK1080" s="300">
        <v>8</v>
      </c>
      <c r="AL1080" s="300" t="s">
        <v>814</v>
      </c>
      <c r="AM1080" s="300">
        <v>25</v>
      </c>
      <c r="AN1080" s="300" t="b">
        <v>0</v>
      </c>
      <c r="AO1080" s="300">
        <v>8</v>
      </c>
      <c r="AP1080" s="300" t="s">
        <v>814</v>
      </c>
      <c r="AQ1080" s="300">
        <v>25</v>
      </c>
      <c r="AR1080" s="300" t="b">
        <v>0</v>
      </c>
      <c r="AS1080" s="300">
        <v>25</v>
      </c>
      <c r="AT1080" s="300" t="b">
        <v>0</v>
      </c>
      <c r="AU1080" s="300">
        <v>0</v>
      </c>
      <c r="AV1080" s="300" t="b">
        <v>0</v>
      </c>
      <c r="AW1080" s="300" t="s">
        <v>1596</v>
      </c>
      <c r="AX1080" s="300">
        <v>0</v>
      </c>
      <c r="AY1080" s="300" t="s">
        <v>1596</v>
      </c>
      <c r="AZ1080" s="300">
        <v>0</v>
      </c>
      <c r="BA1080" s="300" t="b">
        <v>0</v>
      </c>
      <c r="BB1080" s="300" t="b">
        <v>1</v>
      </c>
      <c r="BC1080"/>
      <c r="BD1080"/>
      <c r="BE1080"/>
      <c r="BF1080"/>
      <c r="BG1080"/>
      <c r="BH1080"/>
      <c r="BI1080"/>
      <c r="BJ1080"/>
      <c r="BK1080"/>
      <c r="BL1080"/>
      <c r="BM1080"/>
      <c r="BN1080"/>
      <c r="BO1080"/>
      <c r="BP1080"/>
      <c r="BQ1080"/>
    </row>
    <row r="1081" spans="5:69" ht="16.5" hidden="1" x14ac:dyDescent="0.3">
      <c r="E1081" s="300" t="s">
        <v>760</v>
      </c>
      <c r="F1081" s="300" t="s">
        <v>651</v>
      </c>
      <c r="G1081" s="300">
        <v>20180101</v>
      </c>
      <c r="H1081" s="300">
        <v>2018</v>
      </c>
      <c r="I1081" s="300">
        <v>52</v>
      </c>
      <c r="J1081" s="300">
        <v>2018</v>
      </c>
      <c r="K1081" s="300">
        <v>180</v>
      </c>
      <c r="L1081" s="300" t="s">
        <v>872</v>
      </c>
      <c r="M1081" s="300" t="s">
        <v>486</v>
      </c>
      <c r="N1081" s="300" t="s">
        <v>660</v>
      </c>
      <c r="O1081" s="300" t="s">
        <v>762</v>
      </c>
      <c r="P1081" s="300">
        <v>156</v>
      </c>
      <c r="Q1081" s="300" t="s">
        <v>773</v>
      </c>
      <c r="R1081" s="300" t="s">
        <v>774</v>
      </c>
      <c r="S1081" s="300">
        <v>0</v>
      </c>
      <c r="T1081" s="300" t="s">
        <v>763</v>
      </c>
      <c r="U1081" s="300" t="s">
        <v>764</v>
      </c>
      <c r="V1081" s="300" t="s">
        <v>1123</v>
      </c>
      <c r="W1081" s="300" t="s">
        <v>766</v>
      </c>
      <c r="X1081" s="300" t="b">
        <v>1</v>
      </c>
      <c r="Y1081" s="300">
        <v>310250</v>
      </c>
      <c r="Z1081" s="300" t="s">
        <v>1034</v>
      </c>
      <c r="AA1081" s="300" t="s">
        <v>529</v>
      </c>
      <c r="AB1081" s="300" t="s">
        <v>508</v>
      </c>
      <c r="AC1081" s="300" t="s">
        <v>508</v>
      </c>
      <c r="AD1081" s="300">
        <v>6</v>
      </c>
      <c r="AE1081" s="300" t="b">
        <v>1</v>
      </c>
      <c r="AF1081" s="300" t="s">
        <v>768</v>
      </c>
      <c r="AG1081" s="300" t="s">
        <v>769</v>
      </c>
      <c r="AH1081" s="300">
        <v>0</v>
      </c>
      <c r="AI1081" s="300">
        <v>0</v>
      </c>
      <c r="AJ1081" s="300" t="s">
        <v>770</v>
      </c>
      <c r="AK1081" s="300">
        <v>8</v>
      </c>
      <c r="AL1081" s="300" t="s">
        <v>814</v>
      </c>
      <c r="AM1081" s="300">
        <v>75000</v>
      </c>
      <c r="AN1081" s="300" t="b">
        <v>0</v>
      </c>
      <c r="AO1081" s="300">
        <v>8</v>
      </c>
      <c r="AP1081" s="300" t="s">
        <v>814</v>
      </c>
      <c r="AQ1081" s="300">
        <v>75000</v>
      </c>
      <c r="AR1081" s="300" t="b">
        <v>0</v>
      </c>
      <c r="AS1081" s="300">
        <v>75000</v>
      </c>
      <c r="AT1081" s="300" t="b">
        <v>0</v>
      </c>
      <c r="AU1081" s="300">
        <v>0</v>
      </c>
      <c r="AV1081" s="300" t="b">
        <v>0</v>
      </c>
      <c r="AW1081" s="300" t="s">
        <v>1650</v>
      </c>
      <c r="AX1081" s="300">
        <v>0</v>
      </c>
      <c r="AY1081" s="300" t="s">
        <v>1650</v>
      </c>
      <c r="AZ1081" s="300">
        <v>0</v>
      </c>
      <c r="BA1081" s="300" t="b">
        <v>0</v>
      </c>
      <c r="BB1081" s="300" t="b">
        <v>1</v>
      </c>
      <c r="BC1081"/>
      <c r="BD1081"/>
      <c r="BE1081"/>
      <c r="BF1081"/>
      <c r="BG1081"/>
      <c r="BH1081"/>
      <c r="BI1081"/>
      <c r="BJ1081"/>
      <c r="BK1081"/>
      <c r="BL1081"/>
      <c r="BM1081"/>
      <c r="BN1081"/>
      <c r="BO1081"/>
      <c r="BP1081"/>
      <c r="BQ1081"/>
    </row>
    <row r="1082" spans="5:69" ht="16.5" hidden="1" x14ac:dyDescent="0.3">
      <c r="E1082" s="300" t="s">
        <v>760</v>
      </c>
      <c r="F1082" s="300" t="s">
        <v>651</v>
      </c>
      <c r="G1082" s="300">
        <v>20180101</v>
      </c>
      <c r="H1082" s="300">
        <v>2018</v>
      </c>
      <c r="I1082" s="300">
        <v>52</v>
      </c>
      <c r="J1082" s="300">
        <v>2018</v>
      </c>
      <c r="K1082" s="300">
        <v>180</v>
      </c>
      <c r="L1082" s="300" t="s">
        <v>872</v>
      </c>
      <c r="M1082" s="300" t="s">
        <v>486</v>
      </c>
      <c r="N1082" s="300" t="s">
        <v>660</v>
      </c>
      <c r="O1082" s="300" t="s">
        <v>762</v>
      </c>
      <c r="P1082" s="300">
        <v>0</v>
      </c>
      <c r="Q1082" s="300" t="s">
        <v>763</v>
      </c>
      <c r="R1082" s="300" t="s">
        <v>764</v>
      </c>
      <c r="S1082" s="300">
        <v>0</v>
      </c>
      <c r="T1082" s="300" t="s">
        <v>763</v>
      </c>
      <c r="U1082" s="300" t="s">
        <v>764</v>
      </c>
      <c r="V1082" s="300" t="s">
        <v>1123</v>
      </c>
      <c r="W1082" s="300" t="s">
        <v>766</v>
      </c>
      <c r="X1082" s="300" t="b">
        <v>1</v>
      </c>
      <c r="Y1082" s="300">
        <v>310280</v>
      </c>
      <c r="Z1082" s="300" t="s">
        <v>1041</v>
      </c>
      <c r="AA1082" s="300" t="s">
        <v>536</v>
      </c>
      <c r="AB1082" s="300" t="s">
        <v>508</v>
      </c>
      <c r="AC1082" s="300" t="s">
        <v>508</v>
      </c>
      <c r="AD1082" s="300">
        <v>6</v>
      </c>
      <c r="AE1082" s="300" t="b">
        <v>1</v>
      </c>
      <c r="AF1082" s="300" t="s">
        <v>768</v>
      </c>
      <c r="AG1082" s="300" t="s">
        <v>769</v>
      </c>
      <c r="AH1082" s="300">
        <v>0</v>
      </c>
      <c r="AI1082" s="300">
        <v>0</v>
      </c>
      <c r="AJ1082" s="300" t="s">
        <v>770</v>
      </c>
      <c r="AK1082" s="300">
        <v>-1</v>
      </c>
      <c r="AL1082" s="300" t="s">
        <v>771</v>
      </c>
      <c r="AM1082" s="300">
        <v>0</v>
      </c>
      <c r="AN1082" s="300" t="b">
        <v>1</v>
      </c>
      <c r="AO1082" s="300">
        <v>8</v>
      </c>
      <c r="AP1082" s="300" t="s">
        <v>814</v>
      </c>
      <c r="AQ1082" s="300">
        <v>37</v>
      </c>
      <c r="AR1082" s="300" t="b">
        <v>0</v>
      </c>
      <c r="AS1082" s="300">
        <v>0</v>
      </c>
      <c r="AT1082" s="300" t="b">
        <v>1</v>
      </c>
      <c r="AU1082" s="300">
        <v>0</v>
      </c>
      <c r="AV1082" s="300" t="b">
        <v>0</v>
      </c>
      <c r="AW1082" s="300" t="s">
        <v>1651</v>
      </c>
      <c r="AX1082" s="300">
        <v>0</v>
      </c>
      <c r="AY1082" s="300" t="s">
        <v>1651</v>
      </c>
      <c r="AZ1082" s="300">
        <v>6</v>
      </c>
      <c r="BA1082" s="300" t="b">
        <v>0</v>
      </c>
      <c r="BB1082" s="300" t="b">
        <v>1</v>
      </c>
      <c r="BC1082"/>
      <c r="BD1082"/>
      <c r="BE1082"/>
      <c r="BF1082"/>
      <c r="BG1082"/>
      <c r="BH1082"/>
      <c r="BI1082"/>
      <c r="BJ1082"/>
      <c r="BK1082"/>
      <c r="BL1082"/>
      <c r="BM1082"/>
      <c r="BN1082"/>
      <c r="BO1082"/>
      <c r="BP1082"/>
      <c r="BQ1082"/>
    </row>
    <row r="1083" spans="5:69" ht="16.5" hidden="1" x14ac:dyDescent="0.3">
      <c r="E1083" s="300" t="s">
        <v>760</v>
      </c>
      <c r="F1083" s="300" t="s">
        <v>651</v>
      </c>
      <c r="G1083" s="300">
        <v>20180101</v>
      </c>
      <c r="H1083" s="300">
        <v>2018</v>
      </c>
      <c r="I1083" s="300">
        <v>52</v>
      </c>
      <c r="J1083" s="300">
        <v>2018</v>
      </c>
      <c r="K1083" s="300">
        <v>180</v>
      </c>
      <c r="L1083" s="300" t="s">
        <v>872</v>
      </c>
      <c r="M1083" s="300" t="s">
        <v>486</v>
      </c>
      <c r="N1083" s="300" t="s">
        <v>660</v>
      </c>
      <c r="O1083" s="300" t="s">
        <v>762</v>
      </c>
      <c r="P1083" s="300">
        <v>276</v>
      </c>
      <c r="Q1083" s="300" t="s">
        <v>781</v>
      </c>
      <c r="R1083" s="300" t="s">
        <v>782</v>
      </c>
      <c r="S1083" s="300">
        <v>0</v>
      </c>
      <c r="T1083" s="300" t="s">
        <v>763</v>
      </c>
      <c r="U1083" s="300" t="s">
        <v>764</v>
      </c>
      <c r="V1083" s="300" t="s">
        <v>1123</v>
      </c>
      <c r="W1083" s="300" t="s">
        <v>766</v>
      </c>
      <c r="X1083" s="300" t="b">
        <v>1</v>
      </c>
      <c r="Y1083" s="300">
        <v>310280</v>
      </c>
      <c r="Z1083" s="300" t="s">
        <v>1041</v>
      </c>
      <c r="AA1083" s="300" t="s">
        <v>536</v>
      </c>
      <c r="AB1083" s="300" t="s">
        <v>508</v>
      </c>
      <c r="AC1083" s="300" t="s">
        <v>508</v>
      </c>
      <c r="AD1083" s="300">
        <v>6</v>
      </c>
      <c r="AE1083" s="300" t="b">
        <v>1</v>
      </c>
      <c r="AF1083" s="300" t="s">
        <v>768</v>
      </c>
      <c r="AG1083" s="300" t="s">
        <v>769</v>
      </c>
      <c r="AH1083" s="300">
        <v>0</v>
      </c>
      <c r="AI1083" s="300">
        <v>0</v>
      </c>
      <c r="AJ1083" s="300" t="s">
        <v>770</v>
      </c>
      <c r="AK1083" s="300">
        <v>-1</v>
      </c>
      <c r="AL1083" s="300" t="s">
        <v>771</v>
      </c>
      <c r="AM1083" s="300">
        <v>0</v>
      </c>
      <c r="AN1083" s="300" t="b">
        <v>1</v>
      </c>
      <c r="AO1083" s="300">
        <v>8</v>
      </c>
      <c r="AP1083" s="300" t="s">
        <v>814</v>
      </c>
      <c r="AQ1083" s="300">
        <v>37</v>
      </c>
      <c r="AR1083" s="300" t="b">
        <v>0</v>
      </c>
      <c r="AS1083" s="300">
        <v>0</v>
      </c>
      <c r="AT1083" s="300" t="b">
        <v>1</v>
      </c>
      <c r="AU1083" s="300">
        <v>0</v>
      </c>
      <c r="AV1083" s="300" t="b">
        <v>0</v>
      </c>
      <c r="AW1083" s="300" t="s">
        <v>1651</v>
      </c>
      <c r="AX1083" s="300">
        <v>0</v>
      </c>
      <c r="AY1083" s="300" t="s">
        <v>1651</v>
      </c>
      <c r="AZ1083" s="300">
        <v>6</v>
      </c>
      <c r="BA1083" s="300" t="b">
        <v>0</v>
      </c>
      <c r="BB1083" s="300" t="b">
        <v>1</v>
      </c>
      <c r="BC1083"/>
      <c r="BD1083"/>
      <c r="BE1083"/>
      <c r="BF1083"/>
      <c r="BG1083"/>
      <c r="BH1083"/>
      <c r="BI1083"/>
      <c r="BJ1083"/>
      <c r="BK1083"/>
      <c r="BL1083"/>
      <c r="BM1083"/>
      <c r="BN1083"/>
      <c r="BO1083"/>
      <c r="BP1083"/>
      <c r="BQ1083"/>
    </row>
    <row r="1084" spans="5:69" ht="16.5" hidden="1" x14ac:dyDescent="0.3">
      <c r="E1084" s="300" t="s">
        <v>760</v>
      </c>
      <c r="F1084" s="300" t="s">
        <v>651</v>
      </c>
      <c r="G1084" s="300">
        <v>20180101</v>
      </c>
      <c r="H1084" s="300">
        <v>2018</v>
      </c>
      <c r="I1084" s="300">
        <v>52</v>
      </c>
      <c r="J1084" s="300">
        <v>2018</v>
      </c>
      <c r="K1084" s="300">
        <v>562</v>
      </c>
      <c r="L1084" s="300" t="s">
        <v>761</v>
      </c>
      <c r="M1084" s="300" t="s">
        <v>451</v>
      </c>
      <c r="N1084" s="300" t="s">
        <v>660</v>
      </c>
      <c r="O1084" s="300" t="s">
        <v>762</v>
      </c>
      <c r="P1084" s="300">
        <v>0</v>
      </c>
      <c r="Q1084" s="300" t="s">
        <v>763</v>
      </c>
      <c r="R1084" s="300" t="s">
        <v>764</v>
      </c>
      <c r="S1084" s="300">
        <v>0</v>
      </c>
      <c r="T1084" s="300" t="s">
        <v>763</v>
      </c>
      <c r="U1084" s="300" t="s">
        <v>764</v>
      </c>
      <c r="V1084" s="300" t="s">
        <v>873</v>
      </c>
      <c r="W1084" s="300" t="s">
        <v>766</v>
      </c>
      <c r="X1084" s="300" t="b">
        <v>1</v>
      </c>
      <c r="Y1084" s="300">
        <v>310280</v>
      </c>
      <c r="Z1084" s="300" t="s">
        <v>1041</v>
      </c>
      <c r="AA1084" s="300" t="s">
        <v>536</v>
      </c>
      <c r="AB1084" s="300" t="s">
        <v>508</v>
      </c>
      <c r="AC1084" s="300" t="s">
        <v>508</v>
      </c>
      <c r="AD1084" s="300">
        <v>6</v>
      </c>
      <c r="AE1084" s="300" t="b">
        <v>1</v>
      </c>
      <c r="AF1084" s="300" t="s">
        <v>768</v>
      </c>
      <c r="AG1084" s="300" t="s">
        <v>769</v>
      </c>
      <c r="AH1084" s="300">
        <v>0</v>
      </c>
      <c r="AI1084" s="300">
        <v>0</v>
      </c>
      <c r="AJ1084" s="300" t="s">
        <v>770</v>
      </c>
      <c r="AK1084" s="300">
        <v>8</v>
      </c>
      <c r="AL1084" s="300" t="s">
        <v>814</v>
      </c>
      <c r="AM1084" s="300">
        <v>2500</v>
      </c>
      <c r="AN1084" s="300" t="b">
        <v>0</v>
      </c>
      <c r="AO1084" s="300">
        <v>8</v>
      </c>
      <c r="AP1084" s="300" t="s">
        <v>814</v>
      </c>
      <c r="AQ1084" s="300">
        <v>2500</v>
      </c>
      <c r="AR1084" s="300" t="b">
        <v>0</v>
      </c>
      <c r="AS1084" s="300">
        <v>2500</v>
      </c>
      <c r="AT1084" s="300" t="b">
        <v>0</v>
      </c>
      <c r="AU1084" s="300">
        <v>0</v>
      </c>
      <c r="AV1084" s="300" t="b">
        <v>0</v>
      </c>
      <c r="AW1084" s="300" t="s">
        <v>1652</v>
      </c>
      <c r="AX1084" s="300"/>
      <c r="AY1084" s="300" t="s">
        <v>1652</v>
      </c>
      <c r="AZ1084" s="300">
        <v>0</v>
      </c>
      <c r="BA1084" s="300" t="b">
        <v>0</v>
      </c>
      <c r="BB1084" s="300" t="b">
        <v>1</v>
      </c>
      <c r="BC1084"/>
      <c r="BD1084"/>
      <c r="BE1084"/>
      <c r="BF1084"/>
      <c r="BG1084"/>
      <c r="BH1084"/>
      <c r="BI1084"/>
      <c r="BJ1084"/>
      <c r="BK1084"/>
      <c r="BL1084"/>
      <c r="BM1084"/>
      <c r="BN1084"/>
      <c r="BO1084"/>
      <c r="BP1084"/>
      <c r="BQ1084"/>
    </row>
    <row r="1085" spans="5:69" ht="16.5" hidden="1" x14ac:dyDescent="0.3">
      <c r="E1085" s="300" t="s">
        <v>760</v>
      </c>
      <c r="F1085" s="300" t="s">
        <v>651</v>
      </c>
      <c r="G1085" s="300">
        <v>20180101</v>
      </c>
      <c r="H1085" s="300">
        <v>2018</v>
      </c>
      <c r="I1085" s="300">
        <v>52</v>
      </c>
      <c r="J1085" s="300">
        <v>2018</v>
      </c>
      <c r="K1085" s="300">
        <v>562</v>
      </c>
      <c r="L1085" s="300" t="s">
        <v>761</v>
      </c>
      <c r="M1085" s="300" t="s">
        <v>451</v>
      </c>
      <c r="N1085" s="300" t="s">
        <v>660</v>
      </c>
      <c r="O1085" s="300" t="s">
        <v>762</v>
      </c>
      <c r="P1085" s="300">
        <v>566</v>
      </c>
      <c r="Q1085" s="300" t="s">
        <v>791</v>
      </c>
      <c r="R1085" s="300" t="s">
        <v>434</v>
      </c>
      <c r="S1085" s="300">
        <v>0</v>
      </c>
      <c r="T1085" s="300" t="s">
        <v>763</v>
      </c>
      <c r="U1085" s="300" t="s">
        <v>764</v>
      </c>
      <c r="V1085" s="300" t="s">
        <v>873</v>
      </c>
      <c r="W1085" s="300" t="s">
        <v>766</v>
      </c>
      <c r="X1085" s="300" t="b">
        <v>1</v>
      </c>
      <c r="Y1085" s="300">
        <v>310280</v>
      </c>
      <c r="Z1085" s="300" t="s">
        <v>1041</v>
      </c>
      <c r="AA1085" s="300" t="s">
        <v>536</v>
      </c>
      <c r="AB1085" s="300" t="s">
        <v>508</v>
      </c>
      <c r="AC1085" s="300" t="s">
        <v>508</v>
      </c>
      <c r="AD1085" s="300">
        <v>6</v>
      </c>
      <c r="AE1085" s="300" t="b">
        <v>1</v>
      </c>
      <c r="AF1085" s="300" t="s">
        <v>768</v>
      </c>
      <c r="AG1085" s="300" t="s">
        <v>769</v>
      </c>
      <c r="AH1085" s="300">
        <v>0</v>
      </c>
      <c r="AI1085" s="300">
        <v>0</v>
      </c>
      <c r="AJ1085" s="300" t="s">
        <v>770</v>
      </c>
      <c r="AK1085" s="300">
        <v>8</v>
      </c>
      <c r="AL1085" s="300" t="s">
        <v>814</v>
      </c>
      <c r="AM1085" s="300">
        <v>2500</v>
      </c>
      <c r="AN1085" s="300" t="b">
        <v>0</v>
      </c>
      <c r="AO1085" s="300">
        <v>8</v>
      </c>
      <c r="AP1085" s="300" t="s">
        <v>814</v>
      </c>
      <c r="AQ1085" s="300">
        <v>2500</v>
      </c>
      <c r="AR1085" s="300" t="b">
        <v>0</v>
      </c>
      <c r="AS1085" s="300">
        <v>2500</v>
      </c>
      <c r="AT1085" s="300" t="b">
        <v>0</v>
      </c>
      <c r="AU1085" s="300">
        <v>0</v>
      </c>
      <c r="AV1085" s="300" t="b">
        <v>0</v>
      </c>
      <c r="AW1085" s="300" t="s">
        <v>1652</v>
      </c>
      <c r="AX1085" s="300"/>
      <c r="AY1085" s="300" t="s">
        <v>1652</v>
      </c>
      <c r="AZ1085" s="300">
        <v>0</v>
      </c>
      <c r="BA1085" s="300" t="b">
        <v>1</v>
      </c>
      <c r="BB1085" s="300" t="b">
        <v>0</v>
      </c>
      <c r="BC1085"/>
      <c r="BD1085"/>
      <c r="BE1085"/>
      <c r="BF1085"/>
      <c r="BG1085"/>
      <c r="BH1085"/>
      <c r="BI1085"/>
      <c r="BJ1085"/>
      <c r="BK1085"/>
      <c r="BL1085"/>
      <c r="BM1085"/>
      <c r="BN1085"/>
      <c r="BO1085"/>
      <c r="BP1085"/>
      <c r="BQ1085"/>
    </row>
    <row r="1086" spans="5:69" ht="16.5" hidden="1" x14ac:dyDescent="0.3">
      <c r="E1086" s="300" t="s">
        <v>760</v>
      </c>
      <c r="F1086" s="300" t="s">
        <v>651</v>
      </c>
      <c r="G1086" s="300">
        <v>20180101</v>
      </c>
      <c r="H1086" s="300">
        <v>2018</v>
      </c>
      <c r="I1086" s="300">
        <v>52</v>
      </c>
      <c r="J1086" s="300">
        <v>2018</v>
      </c>
      <c r="K1086" s="300">
        <v>180</v>
      </c>
      <c r="L1086" s="300" t="s">
        <v>872</v>
      </c>
      <c r="M1086" s="300" t="s">
        <v>486</v>
      </c>
      <c r="N1086" s="300" t="s">
        <v>660</v>
      </c>
      <c r="O1086" s="300" t="s">
        <v>762</v>
      </c>
      <c r="P1086" s="300">
        <v>0</v>
      </c>
      <c r="Q1086" s="300" t="s">
        <v>763</v>
      </c>
      <c r="R1086" s="300" t="s">
        <v>764</v>
      </c>
      <c r="S1086" s="300">
        <v>0</v>
      </c>
      <c r="T1086" s="300" t="s">
        <v>763</v>
      </c>
      <c r="U1086" s="300" t="s">
        <v>764</v>
      </c>
      <c r="V1086" s="300" t="s">
        <v>1123</v>
      </c>
      <c r="W1086" s="300" t="s">
        <v>766</v>
      </c>
      <c r="X1086" s="300" t="b">
        <v>1</v>
      </c>
      <c r="Y1086" s="300">
        <v>310290</v>
      </c>
      <c r="Z1086" s="300" t="s">
        <v>836</v>
      </c>
      <c r="AA1086" s="300" t="s">
        <v>529</v>
      </c>
      <c r="AB1086" s="300" t="s">
        <v>508</v>
      </c>
      <c r="AC1086" s="300" t="s">
        <v>508</v>
      </c>
      <c r="AD1086" s="300">
        <v>6</v>
      </c>
      <c r="AE1086" s="300" t="b">
        <v>1</v>
      </c>
      <c r="AF1086" s="300" t="s">
        <v>768</v>
      </c>
      <c r="AG1086" s="300" t="s">
        <v>769</v>
      </c>
      <c r="AH1086" s="300">
        <v>0</v>
      </c>
      <c r="AI1086" s="300">
        <v>0</v>
      </c>
      <c r="AJ1086" s="300" t="s">
        <v>770</v>
      </c>
      <c r="AK1086" s="300">
        <v>8</v>
      </c>
      <c r="AL1086" s="300" t="s">
        <v>814</v>
      </c>
      <c r="AM1086" s="300">
        <v>2572844</v>
      </c>
      <c r="AN1086" s="300" t="b">
        <v>0</v>
      </c>
      <c r="AO1086" s="300">
        <v>8</v>
      </c>
      <c r="AP1086" s="300" t="s">
        <v>814</v>
      </c>
      <c r="AQ1086" s="300">
        <v>2572844</v>
      </c>
      <c r="AR1086" s="300" t="b">
        <v>0</v>
      </c>
      <c r="AS1086" s="300">
        <v>2572844</v>
      </c>
      <c r="AT1086" s="300" t="b">
        <v>0</v>
      </c>
      <c r="AU1086" s="300">
        <v>0</v>
      </c>
      <c r="AV1086" s="300" t="b">
        <v>0</v>
      </c>
      <c r="AW1086" s="300" t="s">
        <v>1653</v>
      </c>
      <c r="AX1086" s="300">
        <v>0</v>
      </c>
      <c r="AY1086" s="300" t="s">
        <v>1653</v>
      </c>
      <c r="AZ1086" s="300">
        <v>0</v>
      </c>
      <c r="BA1086" s="300" t="b">
        <v>0</v>
      </c>
      <c r="BB1086" s="300" t="b">
        <v>1</v>
      </c>
      <c r="BC1086"/>
      <c r="BD1086"/>
      <c r="BE1086"/>
      <c r="BF1086"/>
      <c r="BG1086"/>
      <c r="BH1086"/>
      <c r="BI1086"/>
      <c r="BJ1086"/>
      <c r="BK1086"/>
      <c r="BL1086"/>
      <c r="BM1086"/>
      <c r="BN1086"/>
      <c r="BO1086"/>
      <c r="BP1086"/>
      <c r="BQ1086"/>
    </row>
    <row r="1087" spans="5:69" ht="16.5" hidden="1" x14ac:dyDescent="0.3">
      <c r="E1087" s="300" t="s">
        <v>760</v>
      </c>
      <c r="F1087" s="300" t="s">
        <v>651</v>
      </c>
      <c r="G1087" s="300">
        <v>20180101</v>
      </c>
      <c r="H1087" s="300">
        <v>2018</v>
      </c>
      <c r="I1087" s="300">
        <v>52</v>
      </c>
      <c r="J1087" s="300">
        <v>2018</v>
      </c>
      <c r="K1087" s="300">
        <v>180</v>
      </c>
      <c r="L1087" s="300" t="s">
        <v>872</v>
      </c>
      <c r="M1087" s="300" t="s">
        <v>486</v>
      </c>
      <c r="N1087" s="300" t="s">
        <v>660</v>
      </c>
      <c r="O1087" s="300" t="s">
        <v>762</v>
      </c>
      <c r="P1087" s="300">
        <v>710</v>
      </c>
      <c r="Q1087" s="300" t="s">
        <v>917</v>
      </c>
      <c r="R1087" s="300" t="s">
        <v>425</v>
      </c>
      <c r="S1087" s="300">
        <v>0</v>
      </c>
      <c r="T1087" s="300" t="s">
        <v>763</v>
      </c>
      <c r="U1087" s="300" t="s">
        <v>764</v>
      </c>
      <c r="V1087" s="300" t="s">
        <v>1123</v>
      </c>
      <c r="W1087" s="300" t="s">
        <v>766</v>
      </c>
      <c r="X1087" s="300" t="b">
        <v>1</v>
      </c>
      <c r="Y1087" s="300">
        <v>310290</v>
      </c>
      <c r="Z1087" s="300" t="s">
        <v>836</v>
      </c>
      <c r="AA1087" s="300" t="s">
        <v>529</v>
      </c>
      <c r="AB1087" s="300" t="s">
        <v>508</v>
      </c>
      <c r="AC1087" s="300" t="s">
        <v>508</v>
      </c>
      <c r="AD1087" s="300">
        <v>6</v>
      </c>
      <c r="AE1087" s="300" t="b">
        <v>1</v>
      </c>
      <c r="AF1087" s="300" t="s">
        <v>768</v>
      </c>
      <c r="AG1087" s="300" t="s">
        <v>769</v>
      </c>
      <c r="AH1087" s="300">
        <v>0</v>
      </c>
      <c r="AI1087" s="300">
        <v>0</v>
      </c>
      <c r="AJ1087" s="300" t="s">
        <v>770</v>
      </c>
      <c r="AK1087" s="300">
        <v>8</v>
      </c>
      <c r="AL1087" s="300" t="s">
        <v>814</v>
      </c>
      <c r="AM1087" s="300">
        <v>12744</v>
      </c>
      <c r="AN1087" s="300" t="b">
        <v>0</v>
      </c>
      <c r="AO1087" s="300">
        <v>8</v>
      </c>
      <c r="AP1087" s="300" t="s">
        <v>814</v>
      </c>
      <c r="AQ1087" s="300">
        <v>12744</v>
      </c>
      <c r="AR1087" s="300" t="b">
        <v>0</v>
      </c>
      <c r="AS1087" s="300">
        <v>12744</v>
      </c>
      <c r="AT1087" s="300" t="b">
        <v>0</v>
      </c>
      <c r="AU1087" s="300">
        <v>0</v>
      </c>
      <c r="AV1087" s="300" t="b">
        <v>0</v>
      </c>
      <c r="AW1087" s="300" t="s">
        <v>1654</v>
      </c>
      <c r="AX1087" s="300">
        <v>0</v>
      </c>
      <c r="AY1087" s="300" t="s">
        <v>1654</v>
      </c>
      <c r="AZ1087" s="300">
        <v>0</v>
      </c>
      <c r="BA1087" s="300" t="b">
        <v>0</v>
      </c>
      <c r="BB1087" s="300" t="b">
        <v>1</v>
      </c>
      <c r="BC1087"/>
      <c r="BD1087"/>
      <c r="BE1087"/>
      <c r="BF1087"/>
      <c r="BG1087"/>
      <c r="BH1087"/>
      <c r="BI1087"/>
      <c r="BJ1087"/>
      <c r="BK1087"/>
      <c r="BL1087"/>
      <c r="BM1087"/>
      <c r="BN1087"/>
      <c r="BO1087"/>
      <c r="BP1087"/>
      <c r="BQ1087"/>
    </row>
    <row r="1088" spans="5:69" ht="16.5" hidden="1" x14ac:dyDescent="0.3">
      <c r="E1088" s="300" t="s">
        <v>760</v>
      </c>
      <c r="F1088" s="300" t="s">
        <v>651</v>
      </c>
      <c r="G1088" s="300">
        <v>20180101</v>
      </c>
      <c r="H1088" s="300">
        <v>2018</v>
      </c>
      <c r="I1088" s="300">
        <v>52</v>
      </c>
      <c r="J1088" s="300">
        <v>2018</v>
      </c>
      <c r="K1088" s="300">
        <v>180</v>
      </c>
      <c r="L1088" s="300" t="s">
        <v>872</v>
      </c>
      <c r="M1088" s="300" t="s">
        <v>486</v>
      </c>
      <c r="N1088" s="300" t="s">
        <v>660</v>
      </c>
      <c r="O1088" s="300" t="s">
        <v>762</v>
      </c>
      <c r="P1088" s="300">
        <v>894</v>
      </c>
      <c r="Q1088" s="300" t="s">
        <v>943</v>
      </c>
      <c r="R1088" s="300" t="s">
        <v>431</v>
      </c>
      <c r="S1088" s="300">
        <v>0</v>
      </c>
      <c r="T1088" s="300" t="s">
        <v>763</v>
      </c>
      <c r="U1088" s="300" t="s">
        <v>764</v>
      </c>
      <c r="V1088" s="300" t="s">
        <v>1123</v>
      </c>
      <c r="W1088" s="300" t="s">
        <v>766</v>
      </c>
      <c r="X1088" s="300" t="b">
        <v>1</v>
      </c>
      <c r="Y1088" s="300">
        <v>310290</v>
      </c>
      <c r="Z1088" s="300" t="s">
        <v>836</v>
      </c>
      <c r="AA1088" s="300" t="s">
        <v>529</v>
      </c>
      <c r="AB1088" s="300" t="s">
        <v>508</v>
      </c>
      <c r="AC1088" s="300" t="s">
        <v>508</v>
      </c>
      <c r="AD1088" s="300">
        <v>6</v>
      </c>
      <c r="AE1088" s="300" t="b">
        <v>1</v>
      </c>
      <c r="AF1088" s="300" t="s">
        <v>768</v>
      </c>
      <c r="AG1088" s="300" t="s">
        <v>769</v>
      </c>
      <c r="AH1088" s="300">
        <v>0</v>
      </c>
      <c r="AI1088" s="300">
        <v>0</v>
      </c>
      <c r="AJ1088" s="300" t="s">
        <v>770</v>
      </c>
      <c r="AK1088" s="300">
        <v>8</v>
      </c>
      <c r="AL1088" s="300" t="s">
        <v>814</v>
      </c>
      <c r="AM1088" s="300">
        <v>2560100</v>
      </c>
      <c r="AN1088" s="300" t="b">
        <v>0</v>
      </c>
      <c r="AO1088" s="300">
        <v>8</v>
      </c>
      <c r="AP1088" s="300" t="s">
        <v>814</v>
      </c>
      <c r="AQ1088" s="300">
        <v>2560100</v>
      </c>
      <c r="AR1088" s="300" t="b">
        <v>0</v>
      </c>
      <c r="AS1088" s="300">
        <v>2560100</v>
      </c>
      <c r="AT1088" s="300" t="b">
        <v>0</v>
      </c>
      <c r="AU1088" s="300">
        <v>0</v>
      </c>
      <c r="AV1088" s="300" t="b">
        <v>0</v>
      </c>
      <c r="AW1088" s="300" t="s">
        <v>1655</v>
      </c>
      <c r="AX1088" s="300">
        <v>0</v>
      </c>
      <c r="AY1088" s="300" t="s">
        <v>1655</v>
      </c>
      <c r="AZ1088" s="300">
        <v>0</v>
      </c>
      <c r="BA1088" s="300" t="b">
        <v>0</v>
      </c>
      <c r="BB1088" s="300" t="b">
        <v>1</v>
      </c>
      <c r="BC1088"/>
      <c r="BD1088"/>
      <c r="BE1088"/>
      <c r="BF1088"/>
      <c r="BG1088"/>
      <c r="BH1088"/>
      <c r="BI1088"/>
      <c r="BJ1088"/>
      <c r="BK1088"/>
      <c r="BL1088"/>
      <c r="BM1088"/>
      <c r="BN1088"/>
      <c r="BO1088"/>
      <c r="BP1088"/>
      <c r="BQ1088"/>
    </row>
    <row r="1089" spans="5:69" ht="16.5" hidden="1" x14ac:dyDescent="0.3">
      <c r="E1089" s="300" t="s">
        <v>760</v>
      </c>
      <c r="F1089" s="300" t="s">
        <v>651</v>
      </c>
      <c r="G1089" s="300">
        <v>20180101</v>
      </c>
      <c r="H1089" s="300">
        <v>2018</v>
      </c>
      <c r="I1089" s="300">
        <v>52</v>
      </c>
      <c r="J1089" s="300">
        <v>2018</v>
      </c>
      <c r="K1089" s="300">
        <v>562</v>
      </c>
      <c r="L1089" s="300" t="s">
        <v>761</v>
      </c>
      <c r="M1089" s="300" t="s">
        <v>451</v>
      </c>
      <c r="N1089" s="300" t="s">
        <v>660</v>
      </c>
      <c r="O1089" s="300" t="s">
        <v>762</v>
      </c>
      <c r="P1089" s="300">
        <v>0</v>
      </c>
      <c r="Q1089" s="300" t="s">
        <v>763</v>
      </c>
      <c r="R1089" s="300" t="s">
        <v>764</v>
      </c>
      <c r="S1089" s="300">
        <v>0</v>
      </c>
      <c r="T1089" s="300" t="s">
        <v>763</v>
      </c>
      <c r="U1089" s="300" t="s">
        <v>764</v>
      </c>
      <c r="V1089" s="300" t="s">
        <v>873</v>
      </c>
      <c r="W1089" s="300" t="s">
        <v>766</v>
      </c>
      <c r="X1089" s="300" t="b">
        <v>1</v>
      </c>
      <c r="Y1089" s="300">
        <v>310290</v>
      </c>
      <c r="Z1089" s="300" t="s">
        <v>836</v>
      </c>
      <c r="AA1089" s="300" t="s">
        <v>529</v>
      </c>
      <c r="AB1089" s="300" t="s">
        <v>508</v>
      </c>
      <c r="AC1089" s="300" t="s">
        <v>508</v>
      </c>
      <c r="AD1089" s="300">
        <v>6</v>
      </c>
      <c r="AE1089" s="300" t="b">
        <v>1</v>
      </c>
      <c r="AF1089" s="300" t="s">
        <v>768</v>
      </c>
      <c r="AG1089" s="300" t="s">
        <v>769</v>
      </c>
      <c r="AH1089" s="300">
        <v>0</v>
      </c>
      <c r="AI1089" s="300">
        <v>0</v>
      </c>
      <c r="AJ1089" s="300" t="s">
        <v>770</v>
      </c>
      <c r="AK1089" s="300">
        <v>8</v>
      </c>
      <c r="AL1089" s="300" t="s">
        <v>814</v>
      </c>
      <c r="AM1089" s="300">
        <v>1382025</v>
      </c>
      <c r="AN1089" s="300" t="b">
        <v>0</v>
      </c>
      <c r="AO1089" s="300">
        <v>8</v>
      </c>
      <c r="AP1089" s="300" t="s">
        <v>814</v>
      </c>
      <c r="AQ1089" s="300">
        <v>1382025</v>
      </c>
      <c r="AR1089" s="300" t="b">
        <v>0</v>
      </c>
      <c r="AS1089" s="300">
        <v>1382025</v>
      </c>
      <c r="AT1089" s="300" t="b">
        <v>0</v>
      </c>
      <c r="AU1089" s="300">
        <v>0</v>
      </c>
      <c r="AV1089" s="300" t="b">
        <v>0</v>
      </c>
      <c r="AW1089" s="300" t="s">
        <v>1656</v>
      </c>
      <c r="AX1089" s="300"/>
      <c r="AY1089" s="300" t="s">
        <v>1656</v>
      </c>
      <c r="AZ1089" s="300">
        <v>0</v>
      </c>
      <c r="BA1089" s="300" t="b">
        <v>0</v>
      </c>
      <c r="BB1089" s="300" t="b">
        <v>1</v>
      </c>
      <c r="BC1089"/>
      <c r="BD1089"/>
      <c r="BE1089"/>
      <c r="BF1089"/>
      <c r="BG1089"/>
      <c r="BH1089"/>
      <c r="BI1089"/>
      <c r="BJ1089"/>
      <c r="BK1089"/>
      <c r="BL1089"/>
      <c r="BM1089"/>
      <c r="BN1089"/>
      <c r="BO1089"/>
      <c r="BP1089"/>
      <c r="BQ1089"/>
    </row>
    <row r="1090" spans="5:69" ht="16.5" hidden="1" x14ac:dyDescent="0.3">
      <c r="E1090" s="300" t="s">
        <v>760</v>
      </c>
      <c r="F1090" s="300" t="s">
        <v>651</v>
      </c>
      <c r="G1090" s="300">
        <v>20180101</v>
      </c>
      <c r="H1090" s="300">
        <v>2018</v>
      </c>
      <c r="I1090" s="300">
        <v>52</v>
      </c>
      <c r="J1090" s="300">
        <v>2018</v>
      </c>
      <c r="K1090" s="300">
        <v>562</v>
      </c>
      <c r="L1090" s="300" t="s">
        <v>761</v>
      </c>
      <c r="M1090" s="300" t="s">
        <v>451</v>
      </c>
      <c r="N1090" s="300" t="s">
        <v>660</v>
      </c>
      <c r="O1090" s="300" t="s">
        <v>762</v>
      </c>
      <c r="P1090" s="300">
        <v>156</v>
      </c>
      <c r="Q1090" s="300" t="s">
        <v>773</v>
      </c>
      <c r="R1090" s="300" t="s">
        <v>774</v>
      </c>
      <c r="S1090" s="300">
        <v>0</v>
      </c>
      <c r="T1090" s="300" t="s">
        <v>763</v>
      </c>
      <c r="U1090" s="300" t="s">
        <v>764</v>
      </c>
      <c r="V1090" s="300" t="s">
        <v>873</v>
      </c>
      <c r="W1090" s="300" t="s">
        <v>766</v>
      </c>
      <c r="X1090" s="300" t="b">
        <v>1</v>
      </c>
      <c r="Y1090" s="300">
        <v>310290</v>
      </c>
      <c r="Z1090" s="300" t="s">
        <v>836</v>
      </c>
      <c r="AA1090" s="300" t="s">
        <v>529</v>
      </c>
      <c r="AB1090" s="300" t="s">
        <v>508</v>
      </c>
      <c r="AC1090" s="300" t="s">
        <v>508</v>
      </c>
      <c r="AD1090" s="300">
        <v>6</v>
      </c>
      <c r="AE1090" s="300" t="b">
        <v>1</v>
      </c>
      <c r="AF1090" s="300" t="s">
        <v>768</v>
      </c>
      <c r="AG1090" s="300" t="s">
        <v>769</v>
      </c>
      <c r="AH1090" s="300">
        <v>0</v>
      </c>
      <c r="AI1090" s="300">
        <v>0</v>
      </c>
      <c r="AJ1090" s="300" t="s">
        <v>770</v>
      </c>
      <c r="AK1090" s="300">
        <v>8</v>
      </c>
      <c r="AL1090" s="300" t="s">
        <v>814</v>
      </c>
      <c r="AM1090" s="300">
        <v>5000</v>
      </c>
      <c r="AN1090" s="300" t="b">
        <v>0</v>
      </c>
      <c r="AO1090" s="300">
        <v>8</v>
      </c>
      <c r="AP1090" s="300" t="s">
        <v>814</v>
      </c>
      <c r="AQ1090" s="300">
        <v>5000</v>
      </c>
      <c r="AR1090" s="300" t="b">
        <v>0</v>
      </c>
      <c r="AS1090" s="300">
        <v>5000</v>
      </c>
      <c r="AT1090" s="300" t="b">
        <v>0</v>
      </c>
      <c r="AU1090" s="300">
        <v>0</v>
      </c>
      <c r="AV1090" s="300" t="b">
        <v>0</v>
      </c>
      <c r="AW1090" s="300" t="s">
        <v>1572</v>
      </c>
      <c r="AX1090" s="300"/>
      <c r="AY1090" s="300" t="s">
        <v>1572</v>
      </c>
      <c r="AZ1090" s="300">
        <v>0</v>
      </c>
      <c r="BA1090" s="300" t="b">
        <v>1</v>
      </c>
      <c r="BB1090" s="300" t="b">
        <v>0</v>
      </c>
      <c r="BC1090"/>
      <c r="BD1090"/>
      <c r="BE1090"/>
      <c r="BF1090"/>
      <c r="BG1090"/>
      <c r="BH1090"/>
      <c r="BI1090"/>
      <c r="BJ1090"/>
      <c r="BK1090"/>
      <c r="BL1090"/>
      <c r="BM1090"/>
      <c r="BN1090"/>
      <c r="BO1090"/>
      <c r="BP1090"/>
      <c r="BQ1090"/>
    </row>
    <row r="1091" spans="5:69" ht="16.5" hidden="1" x14ac:dyDescent="0.3">
      <c r="E1091" s="300" t="s">
        <v>760</v>
      </c>
      <c r="F1091" s="300" t="s">
        <v>651</v>
      </c>
      <c r="G1091" s="300">
        <v>20180101</v>
      </c>
      <c r="H1091" s="300">
        <v>2018</v>
      </c>
      <c r="I1091" s="300">
        <v>52</v>
      </c>
      <c r="J1091" s="300">
        <v>2018</v>
      </c>
      <c r="K1091" s="300">
        <v>562</v>
      </c>
      <c r="L1091" s="300" t="s">
        <v>761</v>
      </c>
      <c r="M1091" s="300" t="s">
        <v>451</v>
      </c>
      <c r="N1091" s="300" t="s">
        <v>660</v>
      </c>
      <c r="O1091" s="300" t="s">
        <v>762</v>
      </c>
      <c r="P1091" s="300">
        <v>566</v>
      </c>
      <c r="Q1091" s="300" t="s">
        <v>791</v>
      </c>
      <c r="R1091" s="300" t="s">
        <v>434</v>
      </c>
      <c r="S1091" s="300">
        <v>0</v>
      </c>
      <c r="T1091" s="300" t="s">
        <v>763</v>
      </c>
      <c r="U1091" s="300" t="s">
        <v>764</v>
      </c>
      <c r="V1091" s="300" t="s">
        <v>873</v>
      </c>
      <c r="W1091" s="300" t="s">
        <v>766</v>
      </c>
      <c r="X1091" s="300" t="b">
        <v>1</v>
      </c>
      <c r="Y1091" s="300">
        <v>310290</v>
      </c>
      <c r="Z1091" s="300" t="s">
        <v>836</v>
      </c>
      <c r="AA1091" s="300" t="s">
        <v>529</v>
      </c>
      <c r="AB1091" s="300" t="s">
        <v>508</v>
      </c>
      <c r="AC1091" s="300" t="s">
        <v>508</v>
      </c>
      <c r="AD1091" s="300">
        <v>6</v>
      </c>
      <c r="AE1091" s="300" t="b">
        <v>1</v>
      </c>
      <c r="AF1091" s="300" t="s">
        <v>768</v>
      </c>
      <c r="AG1091" s="300" t="s">
        <v>769</v>
      </c>
      <c r="AH1091" s="300">
        <v>0</v>
      </c>
      <c r="AI1091" s="300">
        <v>0</v>
      </c>
      <c r="AJ1091" s="300" t="s">
        <v>770</v>
      </c>
      <c r="AK1091" s="300">
        <v>8</v>
      </c>
      <c r="AL1091" s="300" t="s">
        <v>814</v>
      </c>
      <c r="AM1091" s="300">
        <v>1377025</v>
      </c>
      <c r="AN1091" s="300" t="b">
        <v>0</v>
      </c>
      <c r="AO1091" s="300">
        <v>8</v>
      </c>
      <c r="AP1091" s="300" t="s">
        <v>814</v>
      </c>
      <c r="AQ1091" s="300">
        <v>1377025</v>
      </c>
      <c r="AR1091" s="300" t="b">
        <v>0</v>
      </c>
      <c r="AS1091" s="300">
        <v>1377025</v>
      </c>
      <c r="AT1091" s="300" t="b">
        <v>0</v>
      </c>
      <c r="AU1091" s="300">
        <v>0</v>
      </c>
      <c r="AV1091" s="300" t="b">
        <v>0</v>
      </c>
      <c r="AW1091" s="300" t="s">
        <v>1657</v>
      </c>
      <c r="AX1091" s="300"/>
      <c r="AY1091" s="300" t="s">
        <v>1657</v>
      </c>
      <c r="AZ1091" s="300">
        <v>0</v>
      </c>
      <c r="BA1091" s="300" t="b">
        <v>1</v>
      </c>
      <c r="BB1091" s="300" t="b">
        <v>0</v>
      </c>
      <c r="BC1091"/>
      <c r="BD1091"/>
      <c r="BE1091"/>
      <c r="BF1091"/>
      <c r="BG1091"/>
      <c r="BH1091"/>
      <c r="BI1091"/>
      <c r="BJ1091"/>
      <c r="BK1091"/>
      <c r="BL1091"/>
      <c r="BM1091"/>
      <c r="BN1091"/>
      <c r="BO1091"/>
      <c r="BP1091"/>
      <c r="BQ1091"/>
    </row>
    <row r="1092" spans="5:69" ht="16.5" x14ac:dyDescent="0.3">
      <c r="E1092" s="300" t="s">
        <v>760</v>
      </c>
      <c r="F1092" s="300" t="s">
        <v>651</v>
      </c>
      <c r="G1092" s="300">
        <v>20180101</v>
      </c>
      <c r="H1092" s="300">
        <v>2018</v>
      </c>
      <c r="I1092" s="300">
        <v>52</v>
      </c>
      <c r="J1092" s="300">
        <v>2018</v>
      </c>
      <c r="K1092" s="300">
        <v>180</v>
      </c>
      <c r="L1092" s="300" t="s">
        <v>872</v>
      </c>
      <c r="M1092" s="300" t="s">
        <v>486</v>
      </c>
      <c r="N1092" s="300" t="s">
        <v>660</v>
      </c>
      <c r="O1092" s="300" t="s">
        <v>762</v>
      </c>
      <c r="P1092" s="300">
        <v>0</v>
      </c>
      <c r="Q1092" s="300" t="s">
        <v>763</v>
      </c>
      <c r="R1092" s="300" t="s">
        <v>764</v>
      </c>
      <c r="S1092" s="300">
        <v>0</v>
      </c>
      <c r="T1092" s="300" t="s">
        <v>763</v>
      </c>
      <c r="U1092" s="300" t="s">
        <v>764</v>
      </c>
      <c r="V1092" s="300" t="s">
        <v>1123</v>
      </c>
      <c r="W1092" s="300" t="s">
        <v>766</v>
      </c>
      <c r="X1092" s="300" t="b">
        <v>1</v>
      </c>
      <c r="Y1092" s="300">
        <v>3103</v>
      </c>
      <c r="Z1092" s="300" t="s">
        <v>840</v>
      </c>
      <c r="AA1092" s="300" t="s">
        <v>841</v>
      </c>
      <c r="AB1092" s="300" t="s">
        <v>842</v>
      </c>
      <c r="AC1092" s="300" t="s">
        <v>517</v>
      </c>
      <c r="AD1092" s="300">
        <v>4</v>
      </c>
      <c r="AE1092" s="300" t="b">
        <v>0</v>
      </c>
      <c r="AF1092" s="300" t="s">
        <v>768</v>
      </c>
      <c r="AG1092" s="300" t="s">
        <v>769</v>
      </c>
      <c r="AH1092" s="300">
        <v>0</v>
      </c>
      <c r="AI1092" s="300">
        <v>0</v>
      </c>
      <c r="AJ1092" s="300" t="s">
        <v>770</v>
      </c>
      <c r="AK1092" s="300">
        <v>8</v>
      </c>
      <c r="AL1092" s="300" t="s">
        <v>814</v>
      </c>
      <c r="AM1092" s="300">
        <v>1513180</v>
      </c>
      <c r="AN1092" s="300" t="b">
        <v>0</v>
      </c>
      <c r="AO1092" s="300">
        <v>8</v>
      </c>
      <c r="AP1092" s="300" t="s">
        <v>814</v>
      </c>
      <c r="AQ1092" s="300">
        <v>1513180</v>
      </c>
      <c r="AR1092" s="300" t="b">
        <v>0</v>
      </c>
      <c r="AS1092" s="300">
        <v>1513180</v>
      </c>
      <c r="AT1092" s="300" t="b">
        <v>0</v>
      </c>
      <c r="AU1092" s="300">
        <v>0</v>
      </c>
      <c r="AV1092" s="300" t="b">
        <v>0</v>
      </c>
      <c r="AW1092" s="300" t="s">
        <v>1658</v>
      </c>
      <c r="AX1092" s="300">
        <v>0</v>
      </c>
      <c r="AY1092" s="300" t="s">
        <v>1658</v>
      </c>
      <c r="AZ1092" s="300">
        <v>0</v>
      </c>
      <c r="BA1092" s="300" t="b">
        <v>0</v>
      </c>
      <c r="BB1092" s="300" t="b">
        <v>1</v>
      </c>
      <c r="BC1092"/>
      <c r="BD1092"/>
      <c r="BE1092"/>
      <c r="BF1092"/>
      <c r="BG1092"/>
      <c r="BH1092"/>
      <c r="BI1092"/>
      <c r="BJ1092"/>
      <c r="BK1092"/>
      <c r="BL1092"/>
      <c r="BM1092"/>
      <c r="BN1092"/>
      <c r="BO1092"/>
      <c r="BP1092"/>
      <c r="BQ1092"/>
    </row>
    <row r="1093" spans="5:69" ht="16.5" x14ac:dyDescent="0.3">
      <c r="E1093" s="300" t="s">
        <v>760</v>
      </c>
      <c r="F1093" s="300" t="s">
        <v>651</v>
      </c>
      <c r="G1093" s="300">
        <v>20180101</v>
      </c>
      <c r="H1093" s="300">
        <v>2018</v>
      </c>
      <c r="I1093" s="300">
        <v>52</v>
      </c>
      <c r="J1093" s="300">
        <v>2018</v>
      </c>
      <c r="K1093" s="300">
        <v>180</v>
      </c>
      <c r="L1093" s="300" t="s">
        <v>872</v>
      </c>
      <c r="M1093" s="300" t="s">
        <v>486</v>
      </c>
      <c r="N1093" s="300" t="s">
        <v>660</v>
      </c>
      <c r="O1093" s="300" t="s">
        <v>762</v>
      </c>
      <c r="P1093" s="300">
        <v>24</v>
      </c>
      <c r="Q1093" s="300" t="s">
        <v>875</v>
      </c>
      <c r="R1093" s="300" t="s">
        <v>445</v>
      </c>
      <c r="S1093" s="300">
        <v>0</v>
      </c>
      <c r="T1093" s="300" t="s">
        <v>763</v>
      </c>
      <c r="U1093" s="300" t="s">
        <v>764</v>
      </c>
      <c r="V1093" s="300" t="s">
        <v>1123</v>
      </c>
      <c r="W1093" s="300" t="s">
        <v>766</v>
      </c>
      <c r="X1093" s="300" t="b">
        <v>1</v>
      </c>
      <c r="Y1093" s="300">
        <v>3103</v>
      </c>
      <c r="Z1093" s="300" t="s">
        <v>840</v>
      </c>
      <c r="AA1093" s="300" t="s">
        <v>841</v>
      </c>
      <c r="AB1093" s="300" t="s">
        <v>842</v>
      </c>
      <c r="AC1093" s="300" t="s">
        <v>517</v>
      </c>
      <c r="AD1093" s="300">
        <v>4</v>
      </c>
      <c r="AE1093" s="300" t="b">
        <v>0</v>
      </c>
      <c r="AF1093" s="300" t="s">
        <v>768</v>
      </c>
      <c r="AG1093" s="300" t="s">
        <v>769</v>
      </c>
      <c r="AH1093" s="300">
        <v>0</v>
      </c>
      <c r="AI1093" s="300">
        <v>0</v>
      </c>
      <c r="AJ1093" s="300" t="s">
        <v>770</v>
      </c>
      <c r="AK1093" s="300">
        <v>8</v>
      </c>
      <c r="AL1093" s="300" t="s">
        <v>814</v>
      </c>
      <c r="AM1093" s="300">
        <v>47500</v>
      </c>
      <c r="AN1093" s="300" t="b">
        <v>0</v>
      </c>
      <c r="AO1093" s="300">
        <v>8</v>
      </c>
      <c r="AP1093" s="300" t="s">
        <v>814</v>
      </c>
      <c r="AQ1093" s="300">
        <v>47500</v>
      </c>
      <c r="AR1093" s="300" t="b">
        <v>0</v>
      </c>
      <c r="AS1093" s="300">
        <v>47500</v>
      </c>
      <c r="AT1093" s="300" t="b">
        <v>0</v>
      </c>
      <c r="AU1093" s="300">
        <v>0</v>
      </c>
      <c r="AV1093" s="300" t="b">
        <v>0</v>
      </c>
      <c r="AW1093" s="300" t="s">
        <v>1659</v>
      </c>
      <c r="AX1093" s="300">
        <v>0</v>
      </c>
      <c r="AY1093" s="300" t="s">
        <v>1659</v>
      </c>
      <c r="AZ1093" s="300">
        <v>0</v>
      </c>
      <c r="BA1093" s="300" t="b">
        <v>0</v>
      </c>
      <c r="BB1093" s="300" t="b">
        <v>1</v>
      </c>
      <c r="BC1093"/>
      <c r="BD1093"/>
      <c r="BE1093"/>
      <c r="BF1093"/>
      <c r="BG1093"/>
      <c r="BH1093"/>
      <c r="BI1093"/>
      <c r="BJ1093"/>
      <c r="BK1093"/>
      <c r="BL1093"/>
      <c r="BM1093"/>
      <c r="BN1093"/>
      <c r="BO1093"/>
      <c r="BP1093"/>
      <c r="BQ1093"/>
    </row>
    <row r="1094" spans="5:69" ht="16.5" x14ac:dyDescent="0.3">
      <c r="E1094" s="300" t="s">
        <v>760</v>
      </c>
      <c r="F1094" s="300" t="s">
        <v>651</v>
      </c>
      <c r="G1094" s="300">
        <v>20180101</v>
      </c>
      <c r="H1094" s="300">
        <v>2018</v>
      </c>
      <c r="I1094" s="300">
        <v>52</v>
      </c>
      <c r="J1094" s="300">
        <v>2018</v>
      </c>
      <c r="K1094" s="300">
        <v>180</v>
      </c>
      <c r="L1094" s="300" t="s">
        <v>872</v>
      </c>
      <c r="M1094" s="300" t="s">
        <v>486</v>
      </c>
      <c r="N1094" s="300" t="s">
        <v>660</v>
      </c>
      <c r="O1094" s="300" t="s">
        <v>762</v>
      </c>
      <c r="P1094" s="300">
        <v>156</v>
      </c>
      <c r="Q1094" s="300" t="s">
        <v>773</v>
      </c>
      <c r="R1094" s="300" t="s">
        <v>774</v>
      </c>
      <c r="S1094" s="300">
        <v>0</v>
      </c>
      <c r="T1094" s="300" t="s">
        <v>763</v>
      </c>
      <c r="U1094" s="300" t="s">
        <v>764</v>
      </c>
      <c r="V1094" s="300" t="s">
        <v>1123</v>
      </c>
      <c r="W1094" s="300" t="s">
        <v>766</v>
      </c>
      <c r="X1094" s="300" t="b">
        <v>1</v>
      </c>
      <c r="Y1094" s="300">
        <v>3103</v>
      </c>
      <c r="Z1094" s="300" t="s">
        <v>840</v>
      </c>
      <c r="AA1094" s="300" t="s">
        <v>841</v>
      </c>
      <c r="AB1094" s="300" t="s">
        <v>842</v>
      </c>
      <c r="AC1094" s="300" t="s">
        <v>517</v>
      </c>
      <c r="AD1094" s="300">
        <v>4</v>
      </c>
      <c r="AE1094" s="300" t="b">
        <v>0</v>
      </c>
      <c r="AF1094" s="300" t="s">
        <v>768</v>
      </c>
      <c r="AG1094" s="300" t="s">
        <v>769</v>
      </c>
      <c r="AH1094" s="300">
        <v>0</v>
      </c>
      <c r="AI1094" s="300">
        <v>0</v>
      </c>
      <c r="AJ1094" s="300" t="s">
        <v>770</v>
      </c>
      <c r="AK1094" s="300">
        <v>8</v>
      </c>
      <c r="AL1094" s="300" t="s">
        <v>814</v>
      </c>
      <c r="AM1094" s="300">
        <v>753200</v>
      </c>
      <c r="AN1094" s="300" t="b">
        <v>0</v>
      </c>
      <c r="AO1094" s="300">
        <v>8</v>
      </c>
      <c r="AP1094" s="300" t="s">
        <v>814</v>
      </c>
      <c r="AQ1094" s="300">
        <v>753200</v>
      </c>
      <c r="AR1094" s="300" t="b">
        <v>0</v>
      </c>
      <c r="AS1094" s="300">
        <v>753200</v>
      </c>
      <c r="AT1094" s="300" t="b">
        <v>0</v>
      </c>
      <c r="AU1094" s="300">
        <v>0</v>
      </c>
      <c r="AV1094" s="300" t="b">
        <v>0</v>
      </c>
      <c r="AW1094" s="300" t="s">
        <v>1660</v>
      </c>
      <c r="AX1094" s="300">
        <v>0</v>
      </c>
      <c r="AY1094" s="300" t="s">
        <v>1660</v>
      </c>
      <c r="AZ1094" s="300">
        <v>0</v>
      </c>
      <c r="BA1094" s="300" t="b">
        <v>0</v>
      </c>
      <c r="BB1094" s="300" t="b">
        <v>1</v>
      </c>
      <c r="BC1094"/>
      <c r="BD1094"/>
      <c r="BE1094"/>
      <c r="BF1094"/>
      <c r="BG1094"/>
      <c r="BH1094"/>
      <c r="BI1094"/>
      <c r="BJ1094"/>
      <c r="BK1094"/>
      <c r="BL1094"/>
      <c r="BM1094"/>
      <c r="BN1094"/>
      <c r="BO1094"/>
      <c r="BP1094"/>
      <c r="BQ1094"/>
    </row>
    <row r="1095" spans="5:69" ht="16.5" x14ac:dyDescent="0.3">
      <c r="E1095" s="300" t="s">
        <v>760</v>
      </c>
      <c r="F1095" s="300" t="s">
        <v>651</v>
      </c>
      <c r="G1095" s="300">
        <v>20180101</v>
      </c>
      <c r="H1095" s="300">
        <v>2018</v>
      </c>
      <c r="I1095" s="300">
        <v>52</v>
      </c>
      <c r="J1095" s="300">
        <v>2018</v>
      </c>
      <c r="K1095" s="300">
        <v>180</v>
      </c>
      <c r="L1095" s="300" t="s">
        <v>872</v>
      </c>
      <c r="M1095" s="300" t="s">
        <v>486</v>
      </c>
      <c r="N1095" s="300" t="s">
        <v>660</v>
      </c>
      <c r="O1095" s="300" t="s">
        <v>762</v>
      </c>
      <c r="P1095" s="300">
        <v>504</v>
      </c>
      <c r="Q1095" s="300" t="s">
        <v>959</v>
      </c>
      <c r="R1095" s="300" t="s">
        <v>426</v>
      </c>
      <c r="S1095" s="300">
        <v>0</v>
      </c>
      <c r="T1095" s="300" t="s">
        <v>763</v>
      </c>
      <c r="U1095" s="300" t="s">
        <v>764</v>
      </c>
      <c r="V1095" s="300" t="s">
        <v>1123</v>
      </c>
      <c r="W1095" s="300" t="s">
        <v>766</v>
      </c>
      <c r="X1095" s="300" t="b">
        <v>1</v>
      </c>
      <c r="Y1095" s="300">
        <v>3103</v>
      </c>
      <c r="Z1095" s="300" t="s">
        <v>840</v>
      </c>
      <c r="AA1095" s="300" t="s">
        <v>841</v>
      </c>
      <c r="AB1095" s="300" t="s">
        <v>842</v>
      </c>
      <c r="AC1095" s="300" t="s">
        <v>517</v>
      </c>
      <c r="AD1095" s="300">
        <v>4</v>
      </c>
      <c r="AE1095" s="300" t="b">
        <v>0</v>
      </c>
      <c r="AF1095" s="300" t="s">
        <v>768</v>
      </c>
      <c r="AG1095" s="300" t="s">
        <v>769</v>
      </c>
      <c r="AH1095" s="300">
        <v>0</v>
      </c>
      <c r="AI1095" s="300">
        <v>0</v>
      </c>
      <c r="AJ1095" s="300" t="s">
        <v>770</v>
      </c>
      <c r="AK1095" s="300">
        <v>8</v>
      </c>
      <c r="AL1095" s="300" t="s">
        <v>814</v>
      </c>
      <c r="AM1095" s="300">
        <v>199480</v>
      </c>
      <c r="AN1095" s="300" t="b">
        <v>0</v>
      </c>
      <c r="AO1095" s="300">
        <v>8</v>
      </c>
      <c r="AP1095" s="300" t="s">
        <v>814</v>
      </c>
      <c r="AQ1095" s="300">
        <v>199480</v>
      </c>
      <c r="AR1095" s="300" t="b">
        <v>0</v>
      </c>
      <c r="AS1095" s="300">
        <v>199480</v>
      </c>
      <c r="AT1095" s="300" t="b">
        <v>0</v>
      </c>
      <c r="AU1095" s="300">
        <v>0</v>
      </c>
      <c r="AV1095" s="300" t="b">
        <v>0</v>
      </c>
      <c r="AW1095" s="300" t="s">
        <v>1661</v>
      </c>
      <c r="AX1095" s="300">
        <v>0</v>
      </c>
      <c r="AY1095" s="300" t="s">
        <v>1661</v>
      </c>
      <c r="AZ1095" s="300">
        <v>0</v>
      </c>
      <c r="BA1095" s="300" t="b">
        <v>0</v>
      </c>
      <c r="BB1095" s="300" t="b">
        <v>1</v>
      </c>
      <c r="BC1095"/>
      <c r="BD1095"/>
      <c r="BE1095"/>
      <c r="BF1095"/>
      <c r="BG1095"/>
      <c r="BH1095"/>
      <c r="BI1095"/>
      <c r="BJ1095"/>
      <c r="BK1095"/>
      <c r="BL1095"/>
      <c r="BM1095"/>
      <c r="BN1095"/>
      <c r="BO1095"/>
      <c r="BP1095"/>
      <c r="BQ1095"/>
    </row>
    <row r="1096" spans="5:69" ht="16.5" x14ac:dyDescent="0.3">
      <c r="E1096" s="300" t="s">
        <v>760</v>
      </c>
      <c r="F1096" s="300" t="s">
        <v>651</v>
      </c>
      <c r="G1096" s="300">
        <v>20180101</v>
      </c>
      <c r="H1096" s="300">
        <v>2018</v>
      </c>
      <c r="I1096" s="300">
        <v>52</v>
      </c>
      <c r="J1096" s="300">
        <v>2018</v>
      </c>
      <c r="K1096" s="300">
        <v>180</v>
      </c>
      <c r="L1096" s="300" t="s">
        <v>872</v>
      </c>
      <c r="M1096" s="300" t="s">
        <v>486</v>
      </c>
      <c r="N1096" s="300" t="s">
        <v>660</v>
      </c>
      <c r="O1096" s="300" t="s">
        <v>762</v>
      </c>
      <c r="P1096" s="300">
        <v>699</v>
      </c>
      <c r="Q1096" s="300" t="s">
        <v>798</v>
      </c>
      <c r="R1096" s="300" t="s">
        <v>799</v>
      </c>
      <c r="S1096" s="300">
        <v>0</v>
      </c>
      <c r="T1096" s="300" t="s">
        <v>763</v>
      </c>
      <c r="U1096" s="300" t="s">
        <v>764</v>
      </c>
      <c r="V1096" s="300" t="s">
        <v>1123</v>
      </c>
      <c r="W1096" s="300" t="s">
        <v>766</v>
      </c>
      <c r="X1096" s="300" t="b">
        <v>1</v>
      </c>
      <c r="Y1096" s="300">
        <v>3103</v>
      </c>
      <c r="Z1096" s="300" t="s">
        <v>840</v>
      </c>
      <c r="AA1096" s="300" t="s">
        <v>841</v>
      </c>
      <c r="AB1096" s="300" t="s">
        <v>842</v>
      </c>
      <c r="AC1096" s="300" t="s">
        <v>517</v>
      </c>
      <c r="AD1096" s="300">
        <v>4</v>
      </c>
      <c r="AE1096" s="300" t="b">
        <v>0</v>
      </c>
      <c r="AF1096" s="300" t="s">
        <v>768</v>
      </c>
      <c r="AG1096" s="300" t="s">
        <v>769</v>
      </c>
      <c r="AH1096" s="300">
        <v>0</v>
      </c>
      <c r="AI1096" s="300">
        <v>0</v>
      </c>
      <c r="AJ1096" s="300" t="s">
        <v>770</v>
      </c>
      <c r="AK1096" s="300">
        <v>8</v>
      </c>
      <c r="AL1096" s="300" t="s">
        <v>814</v>
      </c>
      <c r="AM1096" s="300">
        <v>513000</v>
      </c>
      <c r="AN1096" s="300" t="b">
        <v>0</v>
      </c>
      <c r="AO1096" s="300">
        <v>8</v>
      </c>
      <c r="AP1096" s="300" t="s">
        <v>814</v>
      </c>
      <c r="AQ1096" s="300">
        <v>513000</v>
      </c>
      <c r="AR1096" s="300" t="b">
        <v>0</v>
      </c>
      <c r="AS1096" s="300">
        <v>513000</v>
      </c>
      <c r="AT1096" s="300" t="b">
        <v>0</v>
      </c>
      <c r="AU1096" s="300">
        <v>0</v>
      </c>
      <c r="AV1096" s="300" t="b">
        <v>0</v>
      </c>
      <c r="AW1096" s="300" t="s">
        <v>1662</v>
      </c>
      <c r="AX1096" s="300">
        <v>0</v>
      </c>
      <c r="AY1096" s="300" t="s">
        <v>1662</v>
      </c>
      <c r="AZ1096" s="300">
        <v>0</v>
      </c>
      <c r="BA1096" s="300" t="b">
        <v>0</v>
      </c>
      <c r="BB1096" s="300" t="b">
        <v>1</v>
      </c>
      <c r="BC1096"/>
      <c r="BD1096"/>
      <c r="BE1096"/>
      <c r="BF1096"/>
      <c r="BG1096"/>
      <c r="BH1096"/>
      <c r="BI1096"/>
      <c r="BJ1096"/>
      <c r="BK1096"/>
      <c r="BL1096"/>
      <c r="BM1096"/>
      <c r="BN1096"/>
      <c r="BO1096"/>
      <c r="BP1096"/>
      <c r="BQ1096"/>
    </row>
    <row r="1097" spans="5:69" ht="16.5" hidden="1" x14ac:dyDescent="0.3">
      <c r="E1097" s="300" t="s">
        <v>760</v>
      </c>
      <c r="F1097" s="300" t="s">
        <v>651</v>
      </c>
      <c r="G1097" s="300">
        <v>20180101</v>
      </c>
      <c r="H1097" s="300">
        <v>2018</v>
      </c>
      <c r="I1097" s="300">
        <v>52</v>
      </c>
      <c r="J1097" s="300">
        <v>2018</v>
      </c>
      <c r="K1097" s="300">
        <v>180</v>
      </c>
      <c r="L1097" s="300" t="s">
        <v>872</v>
      </c>
      <c r="M1097" s="300" t="s">
        <v>486</v>
      </c>
      <c r="N1097" s="300" t="s">
        <v>660</v>
      </c>
      <c r="O1097" s="300" t="s">
        <v>762</v>
      </c>
      <c r="P1097" s="300">
        <v>0</v>
      </c>
      <c r="Q1097" s="300" t="s">
        <v>763</v>
      </c>
      <c r="R1097" s="300" t="s">
        <v>764</v>
      </c>
      <c r="S1097" s="300">
        <v>0</v>
      </c>
      <c r="T1097" s="300" t="s">
        <v>763</v>
      </c>
      <c r="U1097" s="300" t="s">
        <v>764</v>
      </c>
      <c r="V1097" s="300" t="s">
        <v>1123</v>
      </c>
      <c r="W1097" s="300" t="s">
        <v>766</v>
      </c>
      <c r="X1097" s="300" t="b">
        <v>1</v>
      </c>
      <c r="Y1097" s="300">
        <v>310310</v>
      </c>
      <c r="Z1097" s="300" t="s">
        <v>1245</v>
      </c>
      <c r="AA1097" s="300" t="s">
        <v>521</v>
      </c>
      <c r="AB1097" s="300" t="s">
        <v>842</v>
      </c>
      <c r="AC1097" s="300" t="s">
        <v>521</v>
      </c>
      <c r="AD1097" s="300">
        <v>6</v>
      </c>
      <c r="AE1097" s="300" t="b">
        <v>1</v>
      </c>
      <c r="AF1097" s="300" t="s">
        <v>768</v>
      </c>
      <c r="AG1097" s="300" t="s">
        <v>769</v>
      </c>
      <c r="AH1097" s="300">
        <v>0</v>
      </c>
      <c r="AI1097" s="300">
        <v>0</v>
      </c>
      <c r="AJ1097" s="300" t="s">
        <v>770</v>
      </c>
      <c r="AK1097" s="300">
        <v>8</v>
      </c>
      <c r="AL1097" s="300" t="s">
        <v>814</v>
      </c>
      <c r="AM1097" s="300">
        <v>763180</v>
      </c>
      <c r="AN1097" s="300" t="b">
        <v>0</v>
      </c>
      <c r="AO1097" s="300">
        <v>8</v>
      </c>
      <c r="AP1097" s="300" t="s">
        <v>814</v>
      </c>
      <c r="AQ1097" s="300">
        <v>763180</v>
      </c>
      <c r="AR1097" s="300" t="b">
        <v>0</v>
      </c>
      <c r="AS1097" s="300">
        <v>763180</v>
      </c>
      <c r="AT1097" s="300" t="b">
        <v>0</v>
      </c>
      <c r="AU1097" s="300">
        <v>0</v>
      </c>
      <c r="AV1097" s="300" t="b">
        <v>0</v>
      </c>
      <c r="AW1097" s="300" t="s">
        <v>1663</v>
      </c>
      <c r="AX1097" s="300">
        <v>0</v>
      </c>
      <c r="AY1097" s="300" t="s">
        <v>1663</v>
      </c>
      <c r="AZ1097" s="300">
        <v>0</v>
      </c>
      <c r="BA1097" s="300" t="b">
        <v>0</v>
      </c>
      <c r="BB1097" s="300" t="b">
        <v>1</v>
      </c>
      <c r="BC1097"/>
      <c r="BD1097"/>
      <c r="BE1097"/>
      <c r="BF1097"/>
      <c r="BG1097"/>
      <c r="BH1097"/>
      <c r="BI1097"/>
      <c r="BJ1097"/>
      <c r="BK1097"/>
      <c r="BL1097"/>
      <c r="BM1097"/>
      <c r="BN1097"/>
      <c r="BO1097"/>
      <c r="BP1097"/>
      <c r="BQ1097"/>
    </row>
    <row r="1098" spans="5:69" ht="16.5" hidden="1" x14ac:dyDescent="0.3">
      <c r="E1098" s="300" t="s">
        <v>760</v>
      </c>
      <c r="F1098" s="300" t="s">
        <v>651</v>
      </c>
      <c r="G1098" s="300">
        <v>20180101</v>
      </c>
      <c r="H1098" s="300">
        <v>2018</v>
      </c>
      <c r="I1098" s="300">
        <v>52</v>
      </c>
      <c r="J1098" s="300">
        <v>2018</v>
      </c>
      <c r="K1098" s="300">
        <v>180</v>
      </c>
      <c r="L1098" s="300" t="s">
        <v>872</v>
      </c>
      <c r="M1098" s="300" t="s">
        <v>486</v>
      </c>
      <c r="N1098" s="300" t="s">
        <v>660</v>
      </c>
      <c r="O1098" s="300" t="s">
        <v>762</v>
      </c>
      <c r="P1098" s="300">
        <v>24</v>
      </c>
      <c r="Q1098" s="300" t="s">
        <v>875</v>
      </c>
      <c r="R1098" s="300" t="s">
        <v>445</v>
      </c>
      <c r="S1098" s="300">
        <v>0</v>
      </c>
      <c r="T1098" s="300" t="s">
        <v>763</v>
      </c>
      <c r="U1098" s="300" t="s">
        <v>764</v>
      </c>
      <c r="V1098" s="300" t="s">
        <v>1123</v>
      </c>
      <c r="W1098" s="300" t="s">
        <v>766</v>
      </c>
      <c r="X1098" s="300" t="b">
        <v>1</v>
      </c>
      <c r="Y1098" s="300">
        <v>310310</v>
      </c>
      <c r="Z1098" s="300" t="s">
        <v>1245</v>
      </c>
      <c r="AA1098" s="300" t="s">
        <v>521</v>
      </c>
      <c r="AB1098" s="300" t="s">
        <v>842</v>
      </c>
      <c r="AC1098" s="300" t="s">
        <v>521</v>
      </c>
      <c r="AD1098" s="300">
        <v>6</v>
      </c>
      <c r="AE1098" s="300" t="b">
        <v>1</v>
      </c>
      <c r="AF1098" s="300" t="s">
        <v>768</v>
      </c>
      <c r="AG1098" s="300" t="s">
        <v>769</v>
      </c>
      <c r="AH1098" s="300">
        <v>0</v>
      </c>
      <c r="AI1098" s="300">
        <v>0</v>
      </c>
      <c r="AJ1098" s="300" t="s">
        <v>770</v>
      </c>
      <c r="AK1098" s="300">
        <v>8</v>
      </c>
      <c r="AL1098" s="300" t="s">
        <v>814</v>
      </c>
      <c r="AM1098" s="300">
        <v>47500</v>
      </c>
      <c r="AN1098" s="300" t="b">
        <v>0</v>
      </c>
      <c r="AO1098" s="300">
        <v>8</v>
      </c>
      <c r="AP1098" s="300" t="s">
        <v>814</v>
      </c>
      <c r="AQ1098" s="300">
        <v>47500</v>
      </c>
      <c r="AR1098" s="300" t="b">
        <v>0</v>
      </c>
      <c r="AS1098" s="300">
        <v>47500</v>
      </c>
      <c r="AT1098" s="300" t="b">
        <v>0</v>
      </c>
      <c r="AU1098" s="300">
        <v>0</v>
      </c>
      <c r="AV1098" s="300" t="b">
        <v>0</v>
      </c>
      <c r="AW1098" s="300" t="s">
        <v>1659</v>
      </c>
      <c r="AX1098" s="300">
        <v>0</v>
      </c>
      <c r="AY1098" s="300" t="s">
        <v>1659</v>
      </c>
      <c r="AZ1098" s="300">
        <v>0</v>
      </c>
      <c r="BA1098" s="300" t="b">
        <v>0</v>
      </c>
      <c r="BB1098" s="300" t="b">
        <v>1</v>
      </c>
      <c r="BC1098"/>
      <c r="BD1098"/>
      <c r="BE1098"/>
      <c r="BF1098"/>
      <c r="BG1098"/>
      <c r="BH1098"/>
      <c r="BI1098"/>
      <c r="BJ1098"/>
      <c r="BK1098"/>
      <c r="BL1098"/>
      <c r="BM1098"/>
      <c r="BN1098"/>
      <c r="BO1098"/>
      <c r="BP1098"/>
      <c r="BQ1098"/>
    </row>
    <row r="1099" spans="5:69" ht="16.5" hidden="1" x14ac:dyDescent="0.3">
      <c r="E1099" s="300" t="s">
        <v>760</v>
      </c>
      <c r="F1099" s="300" t="s">
        <v>651</v>
      </c>
      <c r="G1099" s="300">
        <v>20180101</v>
      </c>
      <c r="H1099" s="300">
        <v>2018</v>
      </c>
      <c r="I1099" s="300">
        <v>52</v>
      </c>
      <c r="J1099" s="300">
        <v>2018</v>
      </c>
      <c r="K1099" s="300">
        <v>180</v>
      </c>
      <c r="L1099" s="300" t="s">
        <v>872</v>
      </c>
      <c r="M1099" s="300" t="s">
        <v>486</v>
      </c>
      <c r="N1099" s="300" t="s">
        <v>660</v>
      </c>
      <c r="O1099" s="300" t="s">
        <v>762</v>
      </c>
      <c r="P1099" s="300">
        <v>156</v>
      </c>
      <c r="Q1099" s="300" t="s">
        <v>773</v>
      </c>
      <c r="R1099" s="300" t="s">
        <v>774</v>
      </c>
      <c r="S1099" s="300">
        <v>0</v>
      </c>
      <c r="T1099" s="300" t="s">
        <v>763</v>
      </c>
      <c r="U1099" s="300" t="s">
        <v>764</v>
      </c>
      <c r="V1099" s="300" t="s">
        <v>1123</v>
      </c>
      <c r="W1099" s="300" t="s">
        <v>766</v>
      </c>
      <c r="X1099" s="300" t="b">
        <v>1</v>
      </c>
      <c r="Y1099" s="300">
        <v>310310</v>
      </c>
      <c r="Z1099" s="300" t="s">
        <v>1245</v>
      </c>
      <c r="AA1099" s="300" t="s">
        <v>521</v>
      </c>
      <c r="AB1099" s="300" t="s">
        <v>842</v>
      </c>
      <c r="AC1099" s="300" t="s">
        <v>521</v>
      </c>
      <c r="AD1099" s="300">
        <v>6</v>
      </c>
      <c r="AE1099" s="300" t="b">
        <v>1</v>
      </c>
      <c r="AF1099" s="300" t="s">
        <v>768</v>
      </c>
      <c r="AG1099" s="300" t="s">
        <v>769</v>
      </c>
      <c r="AH1099" s="300">
        <v>0</v>
      </c>
      <c r="AI1099" s="300">
        <v>0</v>
      </c>
      <c r="AJ1099" s="300" t="s">
        <v>770</v>
      </c>
      <c r="AK1099" s="300">
        <v>8</v>
      </c>
      <c r="AL1099" s="300" t="s">
        <v>814</v>
      </c>
      <c r="AM1099" s="300">
        <v>3200</v>
      </c>
      <c r="AN1099" s="300" t="b">
        <v>0</v>
      </c>
      <c r="AO1099" s="300">
        <v>8</v>
      </c>
      <c r="AP1099" s="300" t="s">
        <v>814</v>
      </c>
      <c r="AQ1099" s="300">
        <v>3200</v>
      </c>
      <c r="AR1099" s="300" t="b">
        <v>0</v>
      </c>
      <c r="AS1099" s="300">
        <v>3200</v>
      </c>
      <c r="AT1099" s="300" t="b">
        <v>0</v>
      </c>
      <c r="AU1099" s="300">
        <v>0</v>
      </c>
      <c r="AV1099" s="300" t="b">
        <v>0</v>
      </c>
      <c r="AW1099" s="300" t="s">
        <v>1664</v>
      </c>
      <c r="AX1099" s="300">
        <v>0</v>
      </c>
      <c r="AY1099" s="300" t="s">
        <v>1664</v>
      </c>
      <c r="AZ1099" s="300">
        <v>0</v>
      </c>
      <c r="BA1099" s="300" t="b">
        <v>0</v>
      </c>
      <c r="BB1099" s="300" t="b">
        <v>1</v>
      </c>
      <c r="BC1099"/>
      <c r="BD1099"/>
      <c r="BE1099"/>
      <c r="BF1099"/>
      <c r="BG1099"/>
      <c r="BH1099"/>
      <c r="BI1099"/>
      <c r="BJ1099"/>
      <c r="BK1099"/>
      <c r="BL1099"/>
      <c r="BM1099"/>
      <c r="BN1099"/>
      <c r="BO1099"/>
      <c r="BP1099"/>
      <c r="BQ1099"/>
    </row>
    <row r="1100" spans="5:69" ht="16.5" hidden="1" x14ac:dyDescent="0.3">
      <c r="E1100" s="300" t="s">
        <v>760</v>
      </c>
      <c r="F1100" s="300" t="s">
        <v>651</v>
      </c>
      <c r="G1100" s="300">
        <v>20180101</v>
      </c>
      <c r="H1100" s="300">
        <v>2018</v>
      </c>
      <c r="I1100" s="300">
        <v>52</v>
      </c>
      <c r="J1100" s="300">
        <v>2018</v>
      </c>
      <c r="K1100" s="300">
        <v>180</v>
      </c>
      <c r="L1100" s="300" t="s">
        <v>872</v>
      </c>
      <c r="M1100" s="300" t="s">
        <v>486</v>
      </c>
      <c r="N1100" s="300" t="s">
        <v>660</v>
      </c>
      <c r="O1100" s="300" t="s">
        <v>762</v>
      </c>
      <c r="P1100" s="300">
        <v>504</v>
      </c>
      <c r="Q1100" s="300" t="s">
        <v>959</v>
      </c>
      <c r="R1100" s="300" t="s">
        <v>426</v>
      </c>
      <c r="S1100" s="300">
        <v>0</v>
      </c>
      <c r="T1100" s="300" t="s">
        <v>763</v>
      </c>
      <c r="U1100" s="300" t="s">
        <v>764</v>
      </c>
      <c r="V1100" s="300" t="s">
        <v>1123</v>
      </c>
      <c r="W1100" s="300" t="s">
        <v>766</v>
      </c>
      <c r="X1100" s="300" t="b">
        <v>1</v>
      </c>
      <c r="Y1100" s="300">
        <v>310310</v>
      </c>
      <c r="Z1100" s="300" t="s">
        <v>1245</v>
      </c>
      <c r="AA1100" s="300" t="s">
        <v>521</v>
      </c>
      <c r="AB1100" s="300" t="s">
        <v>842</v>
      </c>
      <c r="AC1100" s="300" t="s">
        <v>521</v>
      </c>
      <c r="AD1100" s="300">
        <v>6</v>
      </c>
      <c r="AE1100" s="300" t="b">
        <v>1</v>
      </c>
      <c r="AF1100" s="300" t="s">
        <v>768</v>
      </c>
      <c r="AG1100" s="300" t="s">
        <v>769</v>
      </c>
      <c r="AH1100" s="300">
        <v>0</v>
      </c>
      <c r="AI1100" s="300">
        <v>0</v>
      </c>
      <c r="AJ1100" s="300" t="s">
        <v>770</v>
      </c>
      <c r="AK1100" s="300">
        <v>8</v>
      </c>
      <c r="AL1100" s="300" t="s">
        <v>814</v>
      </c>
      <c r="AM1100" s="300">
        <v>199480</v>
      </c>
      <c r="AN1100" s="300" t="b">
        <v>0</v>
      </c>
      <c r="AO1100" s="300">
        <v>8</v>
      </c>
      <c r="AP1100" s="300" t="s">
        <v>814</v>
      </c>
      <c r="AQ1100" s="300">
        <v>199480</v>
      </c>
      <c r="AR1100" s="300" t="b">
        <v>0</v>
      </c>
      <c r="AS1100" s="300">
        <v>199480</v>
      </c>
      <c r="AT1100" s="300" t="b">
        <v>0</v>
      </c>
      <c r="AU1100" s="300">
        <v>0</v>
      </c>
      <c r="AV1100" s="300" t="b">
        <v>0</v>
      </c>
      <c r="AW1100" s="300" t="s">
        <v>1661</v>
      </c>
      <c r="AX1100" s="300">
        <v>0</v>
      </c>
      <c r="AY1100" s="300" t="s">
        <v>1661</v>
      </c>
      <c r="AZ1100" s="300">
        <v>0</v>
      </c>
      <c r="BA1100" s="300" t="b">
        <v>0</v>
      </c>
      <c r="BB1100" s="300" t="b">
        <v>1</v>
      </c>
      <c r="BC1100"/>
      <c r="BD1100"/>
      <c r="BE1100"/>
      <c r="BF1100"/>
      <c r="BG1100"/>
      <c r="BH1100"/>
      <c r="BI1100"/>
      <c r="BJ1100"/>
      <c r="BK1100"/>
      <c r="BL1100"/>
      <c r="BM1100"/>
      <c r="BN1100"/>
      <c r="BO1100"/>
      <c r="BP1100"/>
      <c r="BQ1100"/>
    </row>
    <row r="1101" spans="5:69" ht="16.5" hidden="1" x14ac:dyDescent="0.3">
      <c r="E1101" s="300" t="s">
        <v>760</v>
      </c>
      <c r="F1101" s="300" t="s">
        <v>651</v>
      </c>
      <c r="G1101" s="300">
        <v>20180101</v>
      </c>
      <c r="H1101" s="300">
        <v>2018</v>
      </c>
      <c r="I1101" s="300">
        <v>52</v>
      </c>
      <c r="J1101" s="300">
        <v>2018</v>
      </c>
      <c r="K1101" s="300">
        <v>180</v>
      </c>
      <c r="L1101" s="300" t="s">
        <v>872</v>
      </c>
      <c r="M1101" s="300" t="s">
        <v>486</v>
      </c>
      <c r="N1101" s="300" t="s">
        <v>660</v>
      </c>
      <c r="O1101" s="300" t="s">
        <v>762</v>
      </c>
      <c r="P1101" s="300">
        <v>699</v>
      </c>
      <c r="Q1101" s="300" t="s">
        <v>798</v>
      </c>
      <c r="R1101" s="300" t="s">
        <v>799</v>
      </c>
      <c r="S1101" s="300">
        <v>0</v>
      </c>
      <c r="T1101" s="300" t="s">
        <v>763</v>
      </c>
      <c r="U1101" s="300" t="s">
        <v>764</v>
      </c>
      <c r="V1101" s="300" t="s">
        <v>1123</v>
      </c>
      <c r="W1101" s="300" t="s">
        <v>766</v>
      </c>
      <c r="X1101" s="300" t="b">
        <v>1</v>
      </c>
      <c r="Y1101" s="300">
        <v>310310</v>
      </c>
      <c r="Z1101" s="300" t="s">
        <v>1245</v>
      </c>
      <c r="AA1101" s="300" t="s">
        <v>521</v>
      </c>
      <c r="AB1101" s="300" t="s">
        <v>842</v>
      </c>
      <c r="AC1101" s="300" t="s">
        <v>521</v>
      </c>
      <c r="AD1101" s="300">
        <v>6</v>
      </c>
      <c r="AE1101" s="300" t="b">
        <v>1</v>
      </c>
      <c r="AF1101" s="300" t="s">
        <v>768</v>
      </c>
      <c r="AG1101" s="300" t="s">
        <v>769</v>
      </c>
      <c r="AH1101" s="300">
        <v>0</v>
      </c>
      <c r="AI1101" s="300">
        <v>0</v>
      </c>
      <c r="AJ1101" s="300" t="s">
        <v>770</v>
      </c>
      <c r="AK1101" s="300">
        <v>8</v>
      </c>
      <c r="AL1101" s="300" t="s">
        <v>814</v>
      </c>
      <c r="AM1101" s="300">
        <v>513000</v>
      </c>
      <c r="AN1101" s="300" t="b">
        <v>0</v>
      </c>
      <c r="AO1101" s="300">
        <v>8</v>
      </c>
      <c r="AP1101" s="300" t="s">
        <v>814</v>
      </c>
      <c r="AQ1101" s="300">
        <v>513000</v>
      </c>
      <c r="AR1101" s="300" t="b">
        <v>0</v>
      </c>
      <c r="AS1101" s="300">
        <v>513000</v>
      </c>
      <c r="AT1101" s="300" t="b">
        <v>0</v>
      </c>
      <c r="AU1101" s="300">
        <v>0</v>
      </c>
      <c r="AV1101" s="300" t="b">
        <v>0</v>
      </c>
      <c r="AW1101" s="300" t="s">
        <v>1662</v>
      </c>
      <c r="AX1101" s="300">
        <v>0</v>
      </c>
      <c r="AY1101" s="300" t="s">
        <v>1662</v>
      </c>
      <c r="AZ1101" s="300">
        <v>0</v>
      </c>
      <c r="BA1101" s="300" t="b">
        <v>0</v>
      </c>
      <c r="BB1101" s="300" t="b">
        <v>1</v>
      </c>
      <c r="BC1101"/>
      <c r="BD1101"/>
      <c r="BE1101"/>
      <c r="BF1101"/>
      <c r="BG1101"/>
      <c r="BH1101"/>
      <c r="BI1101"/>
      <c r="BJ1101"/>
      <c r="BK1101"/>
      <c r="BL1101"/>
      <c r="BM1101"/>
      <c r="BN1101"/>
      <c r="BO1101"/>
      <c r="BP1101"/>
      <c r="BQ1101"/>
    </row>
    <row r="1102" spans="5:69" ht="16.5" x14ac:dyDescent="0.3">
      <c r="E1102" s="300" t="s">
        <v>760</v>
      </c>
      <c r="F1102" s="300" t="s">
        <v>651</v>
      </c>
      <c r="G1102" s="300">
        <v>20180101</v>
      </c>
      <c r="H1102" s="300">
        <v>2018</v>
      </c>
      <c r="I1102" s="300">
        <v>52</v>
      </c>
      <c r="J1102" s="300">
        <v>2018</v>
      </c>
      <c r="K1102" s="300">
        <v>180</v>
      </c>
      <c r="L1102" s="300" t="s">
        <v>872</v>
      </c>
      <c r="M1102" s="300" t="s">
        <v>486</v>
      </c>
      <c r="N1102" s="300" t="s">
        <v>660</v>
      </c>
      <c r="O1102" s="300" t="s">
        <v>762</v>
      </c>
      <c r="P1102" s="300">
        <v>0</v>
      </c>
      <c r="Q1102" s="300" t="s">
        <v>763</v>
      </c>
      <c r="R1102" s="300" t="s">
        <v>764</v>
      </c>
      <c r="S1102" s="300">
        <v>0</v>
      </c>
      <c r="T1102" s="300" t="s">
        <v>763</v>
      </c>
      <c r="U1102" s="300" t="s">
        <v>764</v>
      </c>
      <c r="V1102" s="300" t="s">
        <v>1123</v>
      </c>
      <c r="W1102" s="300" t="s">
        <v>766</v>
      </c>
      <c r="X1102" s="300" t="b">
        <v>1</v>
      </c>
      <c r="Y1102" s="300">
        <v>310390</v>
      </c>
      <c r="Z1102" s="300" t="s">
        <v>1055</v>
      </c>
      <c r="AA1102" s="300" t="s">
        <v>531</v>
      </c>
      <c r="AB1102" s="300" t="s">
        <v>842</v>
      </c>
      <c r="AC1102" s="300" t="s">
        <v>517</v>
      </c>
      <c r="AD1102" s="300">
        <v>6</v>
      </c>
      <c r="AE1102" s="300" t="b">
        <v>1</v>
      </c>
      <c r="AF1102" s="300" t="s">
        <v>768</v>
      </c>
      <c r="AG1102" s="300" t="s">
        <v>769</v>
      </c>
      <c r="AH1102" s="300">
        <v>0</v>
      </c>
      <c r="AI1102" s="300">
        <v>0</v>
      </c>
      <c r="AJ1102" s="300" t="s">
        <v>770</v>
      </c>
      <c r="AK1102" s="300">
        <v>8</v>
      </c>
      <c r="AL1102" s="300" t="s">
        <v>814</v>
      </c>
      <c r="AM1102" s="300">
        <v>750000</v>
      </c>
      <c r="AN1102" s="300" t="b">
        <v>0</v>
      </c>
      <c r="AO1102" s="300">
        <v>8</v>
      </c>
      <c r="AP1102" s="300" t="s">
        <v>814</v>
      </c>
      <c r="AQ1102" s="300">
        <v>750000</v>
      </c>
      <c r="AR1102" s="300" t="b">
        <v>0</v>
      </c>
      <c r="AS1102" s="300">
        <v>750000</v>
      </c>
      <c r="AT1102" s="300" t="b">
        <v>0</v>
      </c>
      <c r="AU1102" s="300">
        <v>0</v>
      </c>
      <c r="AV1102" s="300" t="b">
        <v>0</v>
      </c>
      <c r="AW1102" s="300" t="s">
        <v>1665</v>
      </c>
      <c r="AX1102" s="300">
        <v>0</v>
      </c>
      <c r="AY1102" s="300" t="s">
        <v>1665</v>
      </c>
      <c r="AZ1102" s="300">
        <v>0</v>
      </c>
      <c r="BA1102" s="300" t="b">
        <v>0</v>
      </c>
      <c r="BB1102" s="300" t="b">
        <v>1</v>
      </c>
      <c r="BC1102"/>
      <c r="BD1102"/>
      <c r="BE1102"/>
      <c r="BF1102"/>
      <c r="BG1102"/>
      <c r="BH1102"/>
      <c r="BI1102"/>
      <c r="BJ1102"/>
      <c r="BK1102"/>
      <c r="BL1102"/>
      <c r="BM1102"/>
      <c r="BN1102"/>
      <c r="BO1102"/>
      <c r="BP1102"/>
      <c r="BQ1102"/>
    </row>
    <row r="1103" spans="5:69" ht="16.5" x14ac:dyDescent="0.3">
      <c r="E1103" s="300" t="s">
        <v>760</v>
      </c>
      <c r="F1103" s="300" t="s">
        <v>651</v>
      </c>
      <c r="G1103" s="300">
        <v>20180101</v>
      </c>
      <c r="H1103" s="300">
        <v>2018</v>
      </c>
      <c r="I1103" s="300">
        <v>52</v>
      </c>
      <c r="J1103" s="300">
        <v>2018</v>
      </c>
      <c r="K1103" s="300">
        <v>180</v>
      </c>
      <c r="L1103" s="300" t="s">
        <v>872</v>
      </c>
      <c r="M1103" s="300" t="s">
        <v>486</v>
      </c>
      <c r="N1103" s="300" t="s">
        <v>660</v>
      </c>
      <c r="O1103" s="300" t="s">
        <v>762</v>
      </c>
      <c r="P1103" s="300">
        <v>156</v>
      </c>
      <c r="Q1103" s="300" t="s">
        <v>773</v>
      </c>
      <c r="R1103" s="300" t="s">
        <v>774</v>
      </c>
      <c r="S1103" s="300">
        <v>0</v>
      </c>
      <c r="T1103" s="300" t="s">
        <v>763</v>
      </c>
      <c r="U1103" s="300" t="s">
        <v>764</v>
      </c>
      <c r="V1103" s="300" t="s">
        <v>1123</v>
      </c>
      <c r="W1103" s="300" t="s">
        <v>766</v>
      </c>
      <c r="X1103" s="300" t="b">
        <v>1</v>
      </c>
      <c r="Y1103" s="300">
        <v>310390</v>
      </c>
      <c r="Z1103" s="300" t="s">
        <v>1055</v>
      </c>
      <c r="AA1103" s="300" t="s">
        <v>531</v>
      </c>
      <c r="AB1103" s="300" t="s">
        <v>842</v>
      </c>
      <c r="AC1103" s="300" t="s">
        <v>517</v>
      </c>
      <c r="AD1103" s="300">
        <v>6</v>
      </c>
      <c r="AE1103" s="300" t="b">
        <v>1</v>
      </c>
      <c r="AF1103" s="300" t="s">
        <v>768</v>
      </c>
      <c r="AG1103" s="300" t="s">
        <v>769</v>
      </c>
      <c r="AH1103" s="300">
        <v>0</v>
      </c>
      <c r="AI1103" s="300">
        <v>0</v>
      </c>
      <c r="AJ1103" s="300" t="s">
        <v>770</v>
      </c>
      <c r="AK1103" s="300">
        <v>8</v>
      </c>
      <c r="AL1103" s="300" t="s">
        <v>814</v>
      </c>
      <c r="AM1103" s="300">
        <v>750000</v>
      </c>
      <c r="AN1103" s="300" t="b">
        <v>0</v>
      </c>
      <c r="AO1103" s="300">
        <v>8</v>
      </c>
      <c r="AP1103" s="300" t="s">
        <v>814</v>
      </c>
      <c r="AQ1103" s="300">
        <v>750000</v>
      </c>
      <c r="AR1103" s="300" t="b">
        <v>0</v>
      </c>
      <c r="AS1103" s="300">
        <v>750000</v>
      </c>
      <c r="AT1103" s="300" t="b">
        <v>0</v>
      </c>
      <c r="AU1103" s="300">
        <v>0</v>
      </c>
      <c r="AV1103" s="300" t="b">
        <v>0</v>
      </c>
      <c r="AW1103" s="300" t="s">
        <v>1665</v>
      </c>
      <c r="AX1103" s="300">
        <v>0</v>
      </c>
      <c r="AY1103" s="300" t="s">
        <v>1665</v>
      </c>
      <c r="AZ1103" s="300">
        <v>0</v>
      </c>
      <c r="BA1103" s="300" t="b">
        <v>0</v>
      </c>
      <c r="BB1103" s="300" t="b">
        <v>1</v>
      </c>
      <c r="BC1103"/>
      <c r="BD1103"/>
      <c r="BE1103"/>
      <c r="BF1103"/>
      <c r="BG1103"/>
      <c r="BH1103"/>
      <c r="BI1103"/>
      <c r="BJ1103"/>
      <c r="BK1103"/>
      <c r="BL1103"/>
      <c r="BM1103"/>
      <c r="BN1103"/>
      <c r="BO1103"/>
      <c r="BP1103"/>
      <c r="BQ1103"/>
    </row>
    <row r="1104" spans="5:69" ht="16.5" hidden="1" x14ac:dyDescent="0.3">
      <c r="E1104" s="300" t="s">
        <v>760</v>
      </c>
      <c r="F1104" s="300" t="s">
        <v>651</v>
      </c>
      <c r="G1104" s="300">
        <v>20180101</v>
      </c>
      <c r="H1104" s="300">
        <v>2018</v>
      </c>
      <c r="I1104" s="300">
        <v>52</v>
      </c>
      <c r="J1104" s="300">
        <v>2018</v>
      </c>
      <c r="K1104" s="300">
        <v>180</v>
      </c>
      <c r="L1104" s="300" t="s">
        <v>872</v>
      </c>
      <c r="M1104" s="300" t="s">
        <v>486</v>
      </c>
      <c r="N1104" s="300" t="s">
        <v>660</v>
      </c>
      <c r="O1104" s="300" t="s">
        <v>762</v>
      </c>
      <c r="P1104" s="300">
        <v>0</v>
      </c>
      <c r="Q1104" s="300" t="s">
        <v>763</v>
      </c>
      <c r="R1104" s="300" t="s">
        <v>764</v>
      </c>
      <c r="S1104" s="300">
        <v>0</v>
      </c>
      <c r="T1104" s="300" t="s">
        <v>763</v>
      </c>
      <c r="U1104" s="300" t="s">
        <v>764</v>
      </c>
      <c r="V1104" s="300" t="s">
        <v>1123</v>
      </c>
      <c r="W1104" s="300" t="s">
        <v>766</v>
      </c>
      <c r="X1104" s="300" t="b">
        <v>1</v>
      </c>
      <c r="Y1104" s="300">
        <v>3104</v>
      </c>
      <c r="Z1104" s="300" t="s">
        <v>844</v>
      </c>
      <c r="AA1104" s="300" t="s">
        <v>845</v>
      </c>
      <c r="AB1104" s="300" t="s">
        <v>510</v>
      </c>
      <c r="AC1104" s="300" t="s">
        <v>510</v>
      </c>
      <c r="AD1104" s="300">
        <v>4</v>
      </c>
      <c r="AE1104" s="300" t="b">
        <v>0</v>
      </c>
      <c r="AF1104" s="300" t="s">
        <v>768</v>
      </c>
      <c r="AG1104" s="300" t="s">
        <v>769</v>
      </c>
      <c r="AH1104" s="300">
        <v>0</v>
      </c>
      <c r="AI1104" s="300">
        <v>0</v>
      </c>
      <c r="AJ1104" s="300" t="s">
        <v>770</v>
      </c>
      <c r="AK1104" s="300">
        <v>8</v>
      </c>
      <c r="AL1104" s="300" t="s">
        <v>814</v>
      </c>
      <c r="AM1104" s="300">
        <v>6074137</v>
      </c>
      <c r="AN1104" s="300" t="b">
        <v>0</v>
      </c>
      <c r="AO1104" s="300">
        <v>8</v>
      </c>
      <c r="AP1104" s="300" t="s">
        <v>814</v>
      </c>
      <c r="AQ1104" s="300">
        <v>6074137</v>
      </c>
      <c r="AR1104" s="300" t="b">
        <v>0</v>
      </c>
      <c r="AS1104" s="300">
        <v>6074137</v>
      </c>
      <c r="AT1104" s="300" t="b">
        <v>0</v>
      </c>
      <c r="AU1104" s="300">
        <v>0</v>
      </c>
      <c r="AV1104" s="300" t="b">
        <v>0</v>
      </c>
      <c r="AW1104" s="300" t="s">
        <v>1666</v>
      </c>
      <c r="AX1104" s="300">
        <v>0</v>
      </c>
      <c r="AY1104" s="300" t="s">
        <v>1666</v>
      </c>
      <c r="AZ1104" s="300">
        <v>0</v>
      </c>
      <c r="BA1104" s="300" t="b">
        <v>0</v>
      </c>
      <c r="BB1104" s="300" t="b">
        <v>1</v>
      </c>
      <c r="BC1104"/>
      <c r="BD1104"/>
      <c r="BE1104"/>
      <c r="BF1104"/>
      <c r="BG1104"/>
      <c r="BH1104"/>
      <c r="BI1104"/>
      <c r="BJ1104"/>
      <c r="BK1104"/>
      <c r="BL1104"/>
      <c r="BM1104"/>
      <c r="BN1104"/>
      <c r="BO1104"/>
      <c r="BP1104"/>
      <c r="BQ1104"/>
    </row>
    <row r="1105" spans="5:69" ht="16.5" hidden="1" x14ac:dyDescent="0.3">
      <c r="E1105" s="300" t="s">
        <v>760</v>
      </c>
      <c r="F1105" s="300" t="s">
        <v>651</v>
      </c>
      <c r="G1105" s="300">
        <v>20180101</v>
      </c>
      <c r="H1105" s="300">
        <v>2018</v>
      </c>
      <c r="I1105" s="300">
        <v>52</v>
      </c>
      <c r="J1105" s="300">
        <v>2018</v>
      </c>
      <c r="K1105" s="300">
        <v>180</v>
      </c>
      <c r="L1105" s="300" t="s">
        <v>872</v>
      </c>
      <c r="M1105" s="300" t="s">
        <v>486</v>
      </c>
      <c r="N1105" s="300" t="s">
        <v>660</v>
      </c>
      <c r="O1105" s="300" t="s">
        <v>762</v>
      </c>
      <c r="P1105" s="300">
        <v>56</v>
      </c>
      <c r="Q1105" s="300" t="s">
        <v>877</v>
      </c>
      <c r="R1105" s="300" t="s">
        <v>878</v>
      </c>
      <c r="S1105" s="300">
        <v>0</v>
      </c>
      <c r="T1105" s="300" t="s">
        <v>763</v>
      </c>
      <c r="U1105" s="300" t="s">
        <v>764</v>
      </c>
      <c r="V1105" s="300" t="s">
        <v>1123</v>
      </c>
      <c r="W1105" s="300" t="s">
        <v>766</v>
      </c>
      <c r="X1105" s="300" t="b">
        <v>1</v>
      </c>
      <c r="Y1105" s="300">
        <v>3104</v>
      </c>
      <c r="Z1105" s="300" t="s">
        <v>844</v>
      </c>
      <c r="AA1105" s="300" t="s">
        <v>845</v>
      </c>
      <c r="AB1105" s="300" t="s">
        <v>510</v>
      </c>
      <c r="AC1105" s="300" t="s">
        <v>510</v>
      </c>
      <c r="AD1105" s="300">
        <v>4</v>
      </c>
      <c r="AE1105" s="300" t="b">
        <v>0</v>
      </c>
      <c r="AF1105" s="300" t="s">
        <v>768</v>
      </c>
      <c r="AG1105" s="300" t="s">
        <v>769</v>
      </c>
      <c r="AH1105" s="300">
        <v>0</v>
      </c>
      <c r="AI1105" s="300">
        <v>0</v>
      </c>
      <c r="AJ1105" s="300" t="s">
        <v>770</v>
      </c>
      <c r="AK1105" s="300">
        <v>8</v>
      </c>
      <c r="AL1105" s="300" t="s">
        <v>814</v>
      </c>
      <c r="AM1105" s="300">
        <v>546021</v>
      </c>
      <c r="AN1105" s="300" t="b">
        <v>0</v>
      </c>
      <c r="AO1105" s="300">
        <v>8</v>
      </c>
      <c r="AP1105" s="300" t="s">
        <v>814</v>
      </c>
      <c r="AQ1105" s="300">
        <v>546021</v>
      </c>
      <c r="AR1105" s="300" t="b">
        <v>0</v>
      </c>
      <c r="AS1105" s="300">
        <v>546021</v>
      </c>
      <c r="AT1105" s="300" t="b">
        <v>0</v>
      </c>
      <c r="AU1105" s="300">
        <v>0</v>
      </c>
      <c r="AV1105" s="300" t="b">
        <v>0</v>
      </c>
      <c r="AW1105" s="300" t="s">
        <v>1667</v>
      </c>
      <c r="AX1105" s="300">
        <v>0</v>
      </c>
      <c r="AY1105" s="300" t="s">
        <v>1667</v>
      </c>
      <c r="AZ1105" s="300">
        <v>0</v>
      </c>
      <c r="BA1105" s="300" t="b">
        <v>0</v>
      </c>
      <c r="BB1105" s="300" t="b">
        <v>1</v>
      </c>
      <c r="BC1105"/>
      <c r="BD1105"/>
      <c r="BE1105"/>
      <c r="BF1105"/>
      <c r="BG1105"/>
      <c r="BH1105"/>
      <c r="BI1105"/>
      <c r="BJ1105"/>
      <c r="BK1105"/>
      <c r="BL1105"/>
      <c r="BM1105"/>
      <c r="BN1105"/>
      <c r="BO1105"/>
      <c r="BP1105"/>
      <c r="BQ1105"/>
    </row>
    <row r="1106" spans="5:69" ht="16.5" hidden="1" x14ac:dyDescent="0.3">
      <c r="E1106" s="300" t="s">
        <v>760</v>
      </c>
      <c r="F1106" s="300" t="s">
        <v>651</v>
      </c>
      <c r="G1106" s="300">
        <v>20180101</v>
      </c>
      <c r="H1106" s="300">
        <v>2018</v>
      </c>
      <c r="I1106" s="300">
        <v>52</v>
      </c>
      <c r="J1106" s="300">
        <v>2018</v>
      </c>
      <c r="K1106" s="300">
        <v>180</v>
      </c>
      <c r="L1106" s="300" t="s">
        <v>872</v>
      </c>
      <c r="M1106" s="300" t="s">
        <v>486</v>
      </c>
      <c r="N1106" s="300" t="s">
        <v>660</v>
      </c>
      <c r="O1106" s="300" t="s">
        <v>762</v>
      </c>
      <c r="P1106" s="300">
        <v>112</v>
      </c>
      <c r="Q1106" s="300" t="s">
        <v>880</v>
      </c>
      <c r="R1106" s="300" t="s">
        <v>881</v>
      </c>
      <c r="S1106" s="300">
        <v>0</v>
      </c>
      <c r="T1106" s="300" t="s">
        <v>763</v>
      </c>
      <c r="U1106" s="300" t="s">
        <v>764</v>
      </c>
      <c r="V1106" s="300" t="s">
        <v>1123</v>
      </c>
      <c r="W1106" s="300" t="s">
        <v>766</v>
      </c>
      <c r="X1106" s="300" t="b">
        <v>1</v>
      </c>
      <c r="Y1106" s="300">
        <v>3104</v>
      </c>
      <c r="Z1106" s="300" t="s">
        <v>844</v>
      </c>
      <c r="AA1106" s="300" t="s">
        <v>845</v>
      </c>
      <c r="AB1106" s="300" t="s">
        <v>510</v>
      </c>
      <c r="AC1106" s="300" t="s">
        <v>510</v>
      </c>
      <c r="AD1106" s="300">
        <v>4</v>
      </c>
      <c r="AE1106" s="300" t="b">
        <v>0</v>
      </c>
      <c r="AF1106" s="300" t="s">
        <v>768</v>
      </c>
      <c r="AG1106" s="300" t="s">
        <v>769</v>
      </c>
      <c r="AH1106" s="300">
        <v>0</v>
      </c>
      <c r="AI1106" s="300">
        <v>0</v>
      </c>
      <c r="AJ1106" s="300" t="s">
        <v>770</v>
      </c>
      <c r="AK1106" s="300">
        <v>8</v>
      </c>
      <c r="AL1106" s="300" t="s">
        <v>814</v>
      </c>
      <c r="AM1106" s="300">
        <v>2429720</v>
      </c>
      <c r="AN1106" s="300" t="b">
        <v>0</v>
      </c>
      <c r="AO1106" s="300">
        <v>8</v>
      </c>
      <c r="AP1106" s="300" t="s">
        <v>814</v>
      </c>
      <c r="AQ1106" s="300">
        <v>2429720</v>
      </c>
      <c r="AR1106" s="300" t="b">
        <v>0</v>
      </c>
      <c r="AS1106" s="300">
        <v>2429720</v>
      </c>
      <c r="AT1106" s="300" t="b">
        <v>0</v>
      </c>
      <c r="AU1106" s="300">
        <v>0</v>
      </c>
      <c r="AV1106" s="300" t="b">
        <v>0</v>
      </c>
      <c r="AW1106" s="300" t="s">
        <v>1540</v>
      </c>
      <c r="AX1106" s="300">
        <v>0</v>
      </c>
      <c r="AY1106" s="300" t="s">
        <v>1540</v>
      </c>
      <c r="AZ1106" s="300">
        <v>0</v>
      </c>
      <c r="BA1106" s="300" t="b">
        <v>0</v>
      </c>
      <c r="BB1106" s="300" t="b">
        <v>1</v>
      </c>
      <c r="BC1106"/>
      <c r="BD1106"/>
      <c r="BE1106"/>
      <c r="BF1106"/>
      <c r="BG1106"/>
      <c r="BH1106"/>
      <c r="BI1106"/>
      <c r="BJ1106"/>
      <c r="BK1106"/>
      <c r="BL1106"/>
      <c r="BM1106"/>
      <c r="BN1106"/>
      <c r="BO1106"/>
      <c r="BP1106"/>
      <c r="BQ1106"/>
    </row>
    <row r="1107" spans="5:69" ht="16.5" hidden="1" x14ac:dyDescent="0.3">
      <c r="E1107" s="300" t="s">
        <v>760</v>
      </c>
      <c r="F1107" s="300" t="s">
        <v>651</v>
      </c>
      <c r="G1107" s="300">
        <v>20180101</v>
      </c>
      <c r="H1107" s="300">
        <v>2018</v>
      </c>
      <c r="I1107" s="300">
        <v>52</v>
      </c>
      <c r="J1107" s="300">
        <v>2018</v>
      </c>
      <c r="K1107" s="300">
        <v>180</v>
      </c>
      <c r="L1107" s="300" t="s">
        <v>872</v>
      </c>
      <c r="M1107" s="300" t="s">
        <v>486</v>
      </c>
      <c r="N1107" s="300" t="s">
        <v>660</v>
      </c>
      <c r="O1107" s="300" t="s">
        <v>762</v>
      </c>
      <c r="P1107" s="300">
        <v>156</v>
      </c>
      <c r="Q1107" s="300" t="s">
        <v>773</v>
      </c>
      <c r="R1107" s="300" t="s">
        <v>774</v>
      </c>
      <c r="S1107" s="300">
        <v>0</v>
      </c>
      <c r="T1107" s="300" t="s">
        <v>763</v>
      </c>
      <c r="U1107" s="300" t="s">
        <v>764</v>
      </c>
      <c r="V1107" s="300" t="s">
        <v>1123</v>
      </c>
      <c r="W1107" s="300" t="s">
        <v>766</v>
      </c>
      <c r="X1107" s="300" t="b">
        <v>1</v>
      </c>
      <c r="Y1107" s="300">
        <v>3104</v>
      </c>
      <c r="Z1107" s="300" t="s">
        <v>844</v>
      </c>
      <c r="AA1107" s="300" t="s">
        <v>845</v>
      </c>
      <c r="AB1107" s="300" t="s">
        <v>510</v>
      </c>
      <c r="AC1107" s="300" t="s">
        <v>510</v>
      </c>
      <c r="AD1107" s="300">
        <v>4</v>
      </c>
      <c r="AE1107" s="300" t="b">
        <v>0</v>
      </c>
      <c r="AF1107" s="300" t="s">
        <v>768</v>
      </c>
      <c r="AG1107" s="300" t="s">
        <v>769</v>
      </c>
      <c r="AH1107" s="300">
        <v>0</v>
      </c>
      <c r="AI1107" s="300">
        <v>0</v>
      </c>
      <c r="AJ1107" s="300" t="s">
        <v>770</v>
      </c>
      <c r="AK1107" s="300">
        <v>8</v>
      </c>
      <c r="AL1107" s="300" t="s">
        <v>814</v>
      </c>
      <c r="AM1107" s="300">
        <v>16315</v>
      </c>
      <c r="AN1107" s="300" t="b">
        <v>0</v>
      </c>
      <c r="AO1107" s="300">
        <v>8</v>
      </c>
      <c r="AP1107" s="300" t="s">
        <v>814</v>
      </c>
      <c r="AQ1107" s="300">
        <v>16315</v>
      </c>
      <c r="AR1107" s="300" t="b">
        <v>0</v>
      </c>
      <c r="AS1107" s="300">
        <v>16315</v>
      </c>
      <c r="AT1107" s="300" t="b">
        <v>0</v>
      </c>
      <c r="AU1107" s="300">
        <v>0</v>
      </c>
      <c r="AV1107" s="300" t="b">
        <v>0</v>
      </c>
      <c r="AW1107" s="300" t="s">
        <v>1668</v>
      </c>
      <c r="AX1107" s="300">
        <v>0</v>
      </c>
      <c r="AY1107" s="300" t="s">
        <v>1668</v>
      </c>
      <c r="AZ1107" s="300">
        <v>0</v>
      </c>
      <c r="BA1107" s="300" t="b">
        <v>0</v>
      </c>
      <c r="BB1107" s="300" t="b">
        <v>1</v>
      </c>
      <c r="BC1107"/>
      <c r="BD1107"/>
      <c r="BE1107"/>
      <c r="BF1107"/>
      <c r="BG1107"/>
      <c r="BH1107"/>
      <c r="BI1107"/>
      <c r="BJ1107"/>
      <c r="BK1107"/>
      <c r="BL1107"/>
      <c r="BM1107"/>
      <c r="BN1107"/>
      <c r="BO1107"/>
      <c r="BP1107"/>
      <c r="BQ1107"/>
    </row>
    <row r="1108" spans="5:69" ht="16.5" hidden="1" x14ac:dyDescent="0.3">
      <c r="E1108" s="300" t="s">
        <v>760</v>
      </c>
      <c r="F1108" s="300" t="s">
        <v>651</v>
      </c>
      <c r="G1108" s="300">
        <v>20180101</v>
      </c>
      <c r="H1108" s="300">
        <v>2018</v>
      </c>
      <c r="I1108" s="300">
        <v>52</v>
      </c>
      <c r="J1108" s="300">
        <v>2018</v>
      </c>
      <c r="K1108" s="300">
        <v>180</v>
      </c>
      <c r="L1108" s="300" t="s">
        <v>872</v>
      </c>
      <c r="M1108" s="300" t="s">
        <v>486</v>
      </c>
      <c r="N1108" s="300" t="s">
        <v>660</v>
      </c>
      <c r="O1108" s="300" t="s">
        <v>762</v>
      </c>
      <c r="P1108" s="300">
        <v>276</v>
      </c>
      <c r="Q1108" s="300" t="s">
        <v>781</v>
      </c>
      <c r="R1108" s="300" t="s">
        <v>782</v>
      </c>
      <c r="S1108" s="300">
        <v>0</v>
      </c>
      <c r="T1108" s="300" t="s">
        <v>763</v>
      </c>
      <c r="U1108" s="300" t="s">
        <v>764</v>
      </c>
      <c r="V1108" s="300" t="s">
        <v>1123</v>
      </c>
      <c r="W1108" s="300" t="s">
        <v>766</v>
      </c>
      <c r="X1108" s="300" t="b">
        <v>1</v>
      </c>
      <c r="Y1108" s="300">
        <v>3104</v>
      </c>
      <c r="Z1108" s="300" t="s">
        <v>844</v>
      </c>
      <c r="AA1108" s="300" t="s">
        <v>845</v>
      </c>
      <c r="AB1108" s="300" t="s">
        <v>510</v>
      </c>
      <c r="AC1108" s="300" t="s">
        <v>510</v>
      </c>
      <c r="AD1108" s="300">
        <v>4</v>
      </c>
      <c r="AE1108" s="300" t="b">
        <v>0</v>
      </c>
      <c r="AF1108" s="300" t="s">
        <v>768</v>
      </c>
      <c r="AG1108" s="300" t="s">
        <v>769</v>
      </c>
      <c r="AH1108" s="300">
        <v>0</v>
      </c>
      <c r="AI1108" s="300">
        <v>0</v>
      </c>
      <c r="AJ1108" s="300" t="s">
        <v>770</v>
      </c>
      <c r="AK1108" s="300">
        <v>8</v>
      </c>
      <c r="AL1108" s="300" t="s">
        <v>814</v>
      </c>
      <c r="AM1108" s="300">
        <v>1716072</v>
      </c>
      <c r="AN1108" s="300" t="b">
        <v>0</v>
      </c>
      <c r="AO1108" s="300">
        <v>8</v>
      </c>
      <c r="AP1108" s="300" t="s">
        <v>814</v>
      </c>
      <c r="AQ1108" s="300">
        <v>1716072</v>
      </c>
      <c r="AR1108" s="300" t="b">
        <v>0</v>
      </c>
      <c r="AS1108" s="300">
        <v>1716072</v>
      </c>
      <c r="AT1108" s="300" t="b">
        <v>0</v>
      </c>
      <c r="AU1108" s="300">
        <v>0</v>
      </c>
      <c r="AV1108" s="300" t="b">
        <v>0</v>
      </c>
      <c r="AW1108" s="300" t="s">
        <v>1669</v>
      </c>
      <c r="AX1108" s="300">
        <v>0</v>
      </c>
      <c r="AY1108" s="300" t="s">
        <v>1669</v>
      </c>
      <c r="AZ1108" s="300">
        <v>0</v>
      </c>
      <c r="BA1108" s="300" t="b">
        <v>0</v>
      </c>
      <c r="BB1108" s="300" t="b">
        <v>1</v>
      </c>
      <c r="BC1108"/>
      <c r="BD1108"/>
      <c r="BE1108"/>
      <c r="BF1108"/>
      <c r="BG1108"/>
      <c r="BH1108"/>
      <c r="BI1108"/>
      <c r="BJ1108"/>
      <c r="BK1108"/>
      <c r="BL1108"/>
      <c r="BM1108"/>
      <c r="BN1108"/>
      <c r="BO1108"/>
      <c r="BP1108"/>
      <c r="BQ1108"/>
    </row>
    <row r="1109" spans="5:69" ht="16.5" hidden="1" x14ac:dyDescent="0.3">
      <c r="E1109" s="300" t="s">
        <v>760</v>
      </c>
      <c r="F1109" s="300" t="s">
        <v>651</v>
      </c>
      <c r="G1109" s="300">
        <v>20180101</v>
      </c>
      <c r="H1109" s="300">
        <v>2018</v>
      </c>
      <c r="I1109" s="300">
        <v>52</v>
      </c>
      <c r="J1109" s="300">
        <v>2018</v>
      </c>
      <c r="K1109" s="300">
        <v>180</v>
      </c>
      <c r="L1109" s="300" t="s">
        <v>872</v>
      </c>
      <c r="M1109" s="300" t="s">
        <v>486</v>
      </c>
      <c r="N1109" s="300" t="s">
        <v>660</v>
      </c>
      <c r="O1109" s="300" t="s">
        <v>762</v>
      </c>
      <c r="P1109" s="300">
        <v>440</v>
      </c>
      <c r="Q1109" s="300" t="s">
        <v>897</v>
      </c>
      <c r="R1109" s="300" t="s">
        <v>898</v>
      </c>
      <c r="S1109" s="300">
        <v>0</v>
      </c>
      <c r="T1109" s="300" t="s">
        <v>763</v>
      </c>
      <c r="U1109" s="300" t="s">
        <v>764</v>
      </c>
      <c r="V1109" s="300" t="s">
        <v>1123</v>
      </c>
      <c r="W1109" s="300" t="s">
        <v>766</v>
      </c>
      <c r="X1109" s="300" t="b">
        <v>1</v>
      </c>
      <c r="Y1109" s="300">
        <v>3104</v>
      </c>
      <c r="Z1109" s="300" t="s">
        <v>844</v>
      </c>
      <c r="AA1109" s="300" t="s">
        <v>845</v>
      </c>
      <c r="AB1109" s="300" t="s">
        <v>510</v>
      </c>
      <c r="AC1109" s="300" t="s">
        <v>510</v>
      </c>
      <c r="AD1109" s="300">
        <v>4</v>
      </c>
      <c r="AE1109" s="300" t="b">
        <v>0</v>
      </c>
      <c r="AF1109" s="300" t="s">
        <v>768</v>
      </c>
      <c r="AG1109" s="300" t="s">
        <v>769</v>
      </c>
      <c r="AH1109" s="300">
        <v>0</v>
      </c>
      <c r="AI1109" s="300">
        <v>0</v>
      </c>
      <c r="AJ1109" s="300" t="s">
        <v>770</v>
      </c>
      <c r="AK1109" s="300">
        <v>8</v>
      </c>
      <c r="AL1109" s="300" t="s">
        <v>814</v>
      </c>
      <c r="AM1109" s="300">
        <v>242649</v>
      </c>
      <c r="AN1109" s="300" t="b">
        <v>0</v>
      </c>
      <c r="AO1109" s="300">
        <v>8</v>
      </c>
      <c r="AP1109" s="300" t="s">
        <v>814</v>
      </c>
      <c r="AQ1109" s="300">
        <v>242649</v>
      </c>
      <c r="AR1109" s="300" t="b">
        <v>0</v>
      </c>
      <c r="AS1109" s="300">
        <v>242649</v>
      </c>
      <c r="AT1109" s="300" t="b">
        <v>0</v>
      </c>
      <c r="AU1109" s="300">
        <v>0</v>
      </c>
      <c r="AV1109" s="300" t="b">
        <v>0</v>
      </c>
      <c r="AW1109" s="300" t="s">
        <v>1670</v>
      </c>
      <c r="AX1109" s="300">
        <v>0</v>
      </c>
      <c r="AY1109" s="300" t="s">
        <v>1670</v>
      </c>
      <c r="AZ1109" s="300">
        <v>0</v>
      </c>
      <c r="BA1109" s="300" t="b">
        <v>0</v>
      </c>
      <c r="BB1109" s="300" t="b">
        <v>1</v>
      </c>
      <c r="BC1109"/>
      <c r="BD1109"/>
      <c r="BE1109"/>
      <c r="BF1109"/>
      <c r="BG1109"/>
      <c r="BH1109"/>
      <c r="BI1109"/>
      <c r="BJ1109"/>
      <c r="BK1109"/>
      <c r="BL1109"/>
      <c r="BM1109"/>
      <c r="BN1109"/>
      <c r="BO1109"/>
      <c r="BP1109"/>
      <c r="BQ1109"/>
    </row>
    <row r="1110" spans="5:69" ht="16.5" hidden="1" x14ac:dyDescent="0.3">
      <c r="E1110" s="300" t="s">
        <v>760</v>
      </c>
      <c r="F1110" s="300" t="s">
        <v>651</v>
      </c>
      <c r="G1110" s="300">
        <v>20180101</v>
      </c>
      <c r="H1110" s="300">
        <v>2018</v>
      </c>
      <c r="I1110" s="300">
        <v>52</v>
      </c>
      <c r="J1110" s="300">
        <v>2018</v>
      </c>
      <c r="K1110" s="300">
        <v>180</v>
      </c>
      <c r="L1110" s="300" t="s">
        <v>872</v>
      </c>
      <c r="M1110" s="300" t="s">
        <v>486</v>
      </c>
      <c r="N1110" s="300" t="s">
        <v>660</v>
      </c>
      <c r="O1110" s="300" t="s">
        <v>762</v>
      </c>
      <c r="P1110" s="300">
        <v>699</v>
      </c>
      <c r="Q1110" s="300" t="s">
        <v>798</v>
      </c>
      <c r="R1110" s="300" t="s">
        <v>799</v>
      </c>
      <c r="S1110" s="300">
        <v>0</v>
      </c>
      <c r="T1110" s="300" t="s">
        <v>763</v>
      </c>
      <c r="U1110" s="300" t="s">
        <v>764</v>
      </c>
      <c r="V1110" s="300" t="s">
        <v>1123</v>
      </c>
      <c r="W1110" s="300" t="s">
        <v>766</v>
      </c>
      <c r="X1110" s="300" t="b">
        <v>1</v>
      </c>
      <c r="Y1110" s="300">
        <v>3104</v>
      </c>
      <c r="Z1110" s="300" t="s">
        <v>844</v>
      </c>
      <c r="AA1110" s="300" t="s">
        <v>845</v>
      </c>
      <c r="AB1110" s="300" t="s">
        <v>510</v>
      </c>
      <c r="AC1110" s="300" t="s">
        <v>510</v>
      </c>
      <c r="AD1110" s="300">
        <v>4</v>
      </c>
      <c r="AE1110" s="300" t="b">
        <v>0</v>
      </c>
      <c r="AF1110" s="300" t="s">
        <v>768</v>
      </c>
      <c r="AG1110" s="300" t="s">
        <v>769</v>
      </c>
      <c r="AH1110" s="300">
        <v>0</v>
      </c>
      <c r="AI1110" s="300">
        <v>0</v>
      </c>
      <c r="AJ1110" s="300" t="s">
        <v>770</v>
      </c>
      <c r="AK1110" s="300">
        <v>8</v>
      </c>
      <c r="AL1110" s="300" t="s">
        <v>814</v>
      </c>
      <c r="AM1110" s="300">
        <v>450</v>
      </c>
      <c r="AN1110" s="300" t="b">
        <v>0</v>
      </c>
      <c r="AO1110" s="300">
        <v>8</v>
      </c>
      <c r="AP1110" s="300" t="s">
        <v>814</v>
      </c>
      <c r="AQ1110" s="300">
        <v>450</v>
      </c>
      <c r="AR1110" s="300" t="b">
        <v>0</v>
      </c>
      <c r="AS1110" s="300">
        <v>450</v>
      </c>
      <c r="AT1110" s="300" t="b">
        <v>0</v>
      </c>
      <c r="AU1110" s="300">
        <v>0</v>
      </c>
      <c r="AV1110" s="300" t="b">
        <v>0</v>
      </c>
      <c r="AW1110" s="300" t="s">
        <v>1671</v>
      </c>
      <c r="AX1110" s="300">
        <v>0</v>
      </c>
      <c r="AY1110" s="300" t="s">
        <v>1671</v>
      </c>
      <c r="AZ1110" s="300">
        <v>0</v>
      </c>
      <c r="BA1110" s="300" t="b">
        <v>0</v>
      </c>
      <c r="BB1110" s="300" t="b">
        <v>1</v>
      </c>
      <c r="BC1110"/>
      <c r="BD1110"/>
      <c r="BE1110"/>
      <c r="BF1110"/>
      <c r="BG1110"/>
      <c r="BH1110"/>
      <c r="BI1110"/>
      <c r="BJ1110"/>
      <c r="BK1110"/>
      <c r="BL1110"/>
      <c r="BM1110"/>
      <c r="BN1110"/>
      <c r="BO1110"/>
      <c r="BP1110"/>
      <c r="BQ1110"/>
    </row>
    <row r="1111" spans="5:69" ht="16.5" hidden="1" x14ac:dyDescent="0.3">
      <c r="E1111" s="300" t="s">
        <v>760</v>
      </c>
      <c r="F1111" s="300" t="s">
        <v>651</v>
      </c>
      <c r="G1111" s="300">
        <v>20180101</v>
      </c>
      <c r="H1111" s="300">
        <v>2018</v>
      </c>
      <c r="I1111" s="300">
        <v>52</v>
      </c>
      <c r="J1111" s="300">
        <v>2018</v>
      </c>
      <c r="K1111" s="300">
        <v>180</v>
      </c>
      <c r="L1111" s="300" t="s">
        <v>872</v>
      </c>
      <c r="M1111" s="300" t="s">
        <v>486</v>
      </c>
      <c r="N1111" s="300" t="s">
        <v>660</v>
      </c>
      <c r="O1111" s="300" t="s">
        <v>762</v>
      </c>
      <c r="P1111" s="300">
        <v>710</v>
      </c>
      <c r="Q1111" s="300" t="s">
        <v>917</v>
      </c>
      <c r="R1111" s="300" t="s">
        <v>425</v>
      </c>
      <c r="S1111" s="300">
        <v>0</v>
      </c>
      <c r="T1111" s="300" t="s">
        <v>763</v>
      </c>
      <c r="U1111" s="300" t="s">
        <v>764</v>
      </c>
      <c r="V1111" s="300" t="s">
        <v>1123</v>
      </c>
      <c r="W1111" s="300" t="s">
        <v>766</v>
      </c>
      <c r="X1111" s="300" t="b">
        <v>1</v>
      </c>
      <c r="Y1111" s="300">
        <v>3104</v>
      </c>
      <c r="Z1111" s="300" t="s">
        <v>844</v>
      </c>
      <c r="AA1111" s="300" t="s">
        <v>845</v>
      </c>
      <c r="AB1111" s="300" t="s">
        <v>510</v>
      </c>
      <c r="AC1111" s="300" t="s">
        <v>510</v>
      </c>
      <c r="AD1111" s="300">
        <v>4</v>
      </c>
      <c r="AE1111" s="300" t="b">
        <v>0</v>
      </c>
      <c r="AF1111" s="300" t="s">
        <v>768</v>
      </c>
      <c r="AG1111" s="300" t="s">
        <v>769</v>
      </c>
      <c r="AH1111" s="300">
        <v>0</v>
      </c>
      <c r="AI1111" s="300">
        <v>0</v>
      </c>
      <c r="AJ1111" s="300" t="s">
        <v>770</v>
      </c>
      <c r="AK1111" s="300">
        <v>8</v>
      </c>
      <c r="AL1111" s="300" t="s">
        <v>814</v>
      </c>
      <c r="AM1111" s="300">
        <v>39840</v>
      </c>
      <c r="AN1111" s="300" t="b">
        <v>0</v>
      </c>
      <c r="AO1111" s="300">
        <v>8</v>
      </c>
      <c r="AP1111" s="300" t="s">
        <v>814</v>
      </c>
      <c r="AQ1111" s="300">
        <v>39840</v>
      </c>
      <c r="AR1111" s="300" t="b">
        <v>0</v>
      </c>
      <c r="AS1111" s="300">
        <v>39840</v>
      </c>
      <c r="AT1111" s="300" t="b">
        <v>0</v>
      </c>
      <c r="AU1111" s="300">
        <v>0</v>
      </c>
      <c r="AV1111" s="300" t="b">
        <v>0</v>
      </c>
      <c r="AW1111" s="300" t="s">
        <v>1672</v>
      </c>
      <c r="AX1111" s="300">
        <v>0</v>
      </c>
      <c r="AY1111" s="300" t="s">
        <v>1672</v>
      </c>
      <c r="AZ1111" s="300">
        <v>0</v>
      </c>
      <c r="BA1111" s="300" t="b">
        <v>0</v>
      </c>
      <c r="BB1111" s="300" t="b">
        <v>1</v>
      </c>
      <c r="BC1111"/>
      <c r="BD1111"/>
      <c r="BE1111"/>
      <c r="BF1111"/>
      <c r="BG1111"/>
      <c r="BH1111"/>
      <c r="BI1111"/>
      <c r="BJ1111"/>
      <c r="BK1111"/>
      <c r="BL1111"/>
      <c r="BM1111"/>
      <c r="BN1111"/>
      <c r="BO1111"/>
      <c r="BP1111"/>
      <c r="BQ1111"/>
    </row>
    <row r="1112" spans="5:69" ht="16.5" hidden="1" x14ac:dyDescent="0.3">
      <c r="E1112" s="300" t="s">
        <v>760</v>
      </c>
      <c r="F1112" s="300" t="s">
        <v>651</v>
      </c>
      <c r="G1112" s="300">
        <v>20180101</v>
      </c>
      <c r="H1112" s="300">
        <v>2018</v>
      </c>
      <c r="I1112" s="300">
        <v>52</v>
      </c>
      <c r="J1112" s="300">
        <v>2018</v>
      </c>
      <c r="K1112" s="300">
        <v>180</v>
      </c>
      <c r="L1112" s="300" t="s">
        <v>872</v>
      </c>
      <c r="M1112" s="300" t="s">
        <v>486</v>
      </c>
      <c r="N1112" s="300" t="s">
        <v>660</v>
      </c>
      <c r="O1112" s="300" t="s">
        <v>762</v>
      </c>
      <c r="P1112" s="300">
        <v>757</v>
      </c>
      <c r="Q1112" s="300" t="s">
        <v>921</v>
      </c>
      <c r="R1112" s="300" t="s">
        <v>922</v>
      </c>
      <c r="S1112" s="300">
        <v>0</v>
      </c>
      <c r="T1112" s="300" t="s">
        <v>763</v>
      </c>
      <c r="U1112" s="300" t="s">
        <v>764</v>
      </c>
      <c r="V1112" s="300" t="s">
        <v>1123</v>
      </c>
      <c r="W1112" s="300" t="s">
        <v>766</v>
      </c>
      <c r="X1112" s="300" t="b">
        <v>1</v>
      </c>
      <c r="Y1112" s="300">
        <v>3104</v>
      </c>
      <c r="Z1112" s="300" t="s">
        <v>844</v>
      </c>
      <c r="AA1112" s="300" t="s">
        <v>845</v>
      </c>
      <c r="AB1112" s="300" t="s">
        <v>510</v>
      </c>
      <c r="AC1112" s="300" t="s">
        <v>510</v>
      </c>
      <c r="AD1112" s="300">
        <v>4</v>
      </c>
      <c r="AE1112" s="300" t="b">
        <v>0</v>
      </c>
      <c r="AF1112" s="300" t="s">
        <v>768</v>
      </c>
      <c r="AG1112" s="300" t="s">
        <v>769</v>
      </c>
      <c r="AH1112" s="300">
        <v>0</v>
      </c>
      <c r="AI1112" s="300">
        <v>0</v>
      </c>
      <c r="AJ1112" s="300" t="s">
        <v>770</v>
      </c>
      <c r="AK1112" s="300">
        <v>8</v>
      </c>
      <c r="AL1112" s="300" t="s">
        <v>814</v>
      </c>
      <c r="AM1112" s="300">
        <v>1082920</v>
      </c>
      <c r="AN1112" s="300" t="b">
        <v>0</v>
      </c>
      <c r="AO1112" s="300">
        <v>8</v>
      </c>
      <c r="AP1112" s="300" t="s">
        <v>814</v>
      </c>
      <c r="AQ1112" s="300">
        <v>1082920</v>
      </c>
      <c r="AR1112" s="300" t="b">
        <v>0</v>
      </c>
      <c r="AS1112" s="300">
        <v>1082920</v>
      </c>
      <c r="AT1112" s="300" t="b">
        <v>0</v>
      </c>
      <c r="AU1112" s="300">
        <v>0</v>
      </c>
      <c r="AV1112" s="300" t="b">
        <v>0</v>
      </c>
      <c r="AW1112" s="300" t="s">
        <v>1562</v>
      </c>
      <c r="AX1112" s="300">
        <v>0</v>
      </c>
      <c r="AY1112" s="300" t="s">
        <v>1562</v>
      </c>
      <c r="AZ1112" s="300">
        <v>0</v>
      </c>
      <c r="BA1112" s="300" t="b">
        <v>0</v>
      </c>
      <c r="BB1112" s="300" t="b">
        <v>1</v>
      </c>
      <c r="BC1112"/>
      <c r="BD1112"/>
      <c r="BE1112"/>
      <c r="BF1112"/>
      <c r="BG1112"/>
      <c r="BH1112"/>
      <c r="BI1112"/>
      <c r="BJ1112"/>
      <c r="BK1112"/>
      <c r="BL1112"/>
      <c r="BM1112"/>
      <c r="BN1112"/>
      <c r="BO1112"/>
      <c r="BP1112"/>
      <c r="BQ1112"/>
    </row>
    <row r="1113" spans="5:69" ht="16.5" hidden="1" x14ac:dyDescent="0.3">
      <c r="E1113" s="300" t="s">
        <v>760</v>
      </c>
      <c r="F1113" s="300" t="s">
        <v>651</v>
      </c>
      <c r="G1113" s="300">
        <v>20180101</v>
      </c>
      <c r="H1113" s="300">
        <v>2018</v>
      </c>
      <c r="I1113" s="300">
        <v>52</v>
      </c>
      <c r="J1113" s="300">
        <v>2018</v>
      </c>
      <c r="K1113" s="300">
        <v>180</v>
      </c>
      <c r="L1113" s="300" t="s">
        <v>872</v>
      </c>
      <c r="M1113" s="300" t="s">
        <v>486</v>
      </c>
      <c r="N1113" s="300" t="s">
        <v>660</v>
      </c>
      <c r="O1113" s="300" t="s">
        <v>762</v>
      </c>
      <c r="P1113" s="300">
        <v>842</v>
      </c>
      <c r="Q1113" s="300" t="s">
        <v>809</v>
      </c>
      <c r="R1113" s="300" t="s">
        <v>809</v>
      </c>
      <c r="S1113" s="300">
        <v>0</v>
      </c>
      <c r="T1113" s="300" t="s">
        <v>763</v>
      </c>
      <c r="U1113" s="300" t="s">
        <v>764</v>
      </c>
      <c r="V1113" s="300" t="s">
        <v>1123</v>
      </c>
      <c r="W1113" s="300" t="s">
        <v>766</v>
      </c>
      <c r="X1113" s="300" t="b">
        <v>1</v>
      </c>
      <c r="Y1113" s="300">
        <v>3104</v>
      </c>
      <c r="Z1113" s="300" t="s">
        <v>844</v>
      </c>
      <c r="AA1113" s="300" t="s">
        <v>845</v>
      </c>
      <c r="AB1113" s="300" t="s">
        <v>510</v>
      </c>
      <c r="AC1113" s="300" t="s">
        <v>510</v>
      </c>
      <c r="AD1113" s="300">
        <v>4</v>
      </c>
      <c r="AE1113" s="300" t="b">
        <v>0</v>
      </c>
      <c r="AF1113" s="300" t="s">
        <v>768</v>
      </c>
      <c r="AG1113" s="300" t="s">
        <v>769</v>
      </c>
      <c r="AH1113" s="300">
        <v>0</v>
      </c>
      <c r="AI1113" s="300">
        <v>0</v>
      </c>
      <c r="AJ1113" s="300" t="s">
        <v>770</v>
      </c>
      <c r="AK1113" s="300">
        <v>8</v>
      </c>
      <c r="AL1113" s="300" t="s">
        <v>814</v>
      </c>
      <c r="AM1113" s="300">
        <v>150</v>
      </c>
      <c r="AN1113" s="300" t="b">
        <v>0</v>
      </c>
      <c r="AO1113" s="300">
        <v>8</v>
      </c>
      <c r="AP1113" s="300" t="s">
        <v>814</v>
      </c>
      <c r="AQ1113" s="300">
        <v>150</v>
      </c>
      <c r="AR1113" s="300" t="b">
        <v>0</v>
      </c>
      <c r="AS1113" s="300">
        <v>150</v>
      </c>
      <c r="AT1113" s="300" t="b">
        <v>0</v>
      </c>
      <c r="AU1113" s="300">
        <v>0</v>
      </c>
      <c r="AV1113" s="300" t="b">
        <v>0</v>
      </c>
      <c r="AW1113" s="300" t="s">
        <v>1673</v>
      </c>
      <c r="AX1113" s="300">
        <v>0</v>
      </c>
      <c r="AY1113" s="300" t="s">
        <v>1673</v>
      </c>
      <c r="AZ1113" s="300">
        <v>0</v>
      </c>
      <c r="BA1113" s="300" t="b">
        <v>0</v>
      </c>
      <c r="BB1113" s="300" t="b">
        <v>1</v>
      </c>
      <c r="BC1113"/>
      <c r="BD1113"/>
      <c r="BE1113"/>
      <c r="BF1113"/>
      <c r="BG1113"/>
      <c r="BH1113"/>
      <c r="BI1113"/>
      <c r="BJ1113"/>
      <c r="BK1113"/>
      <c r="BL1113"/>
      <c r="BM1113"/>
      <c r="BN1113"/>
      <c r="BO1113"/>
      <c r="BP1113"/>
      <c r="BQ1113"/>
    </row>
    <row r="1114" spans="5:69" ht="16.5" hidden="1" x14ac:dyDescent="0.3">
      <c r="E1114" s="300" t="s">
        <v>760</v>
      </c>
      <c r="F1114" s="300" t="s">
        <v>651</v>
      </c>
      <c r="G1114" s="300">
        <v>20180101</v>
      </c>
      <c r="H1114" s="300">
        <v>2018</v>
      </c>
      <c r="I1114" s="300">
        <v>52</v>
      </c>
      <c r="J1114" s="300">
        <v>2018</v>
      </c>
      <c r="K1114" s="300">
        <v>562</v>
      </c>
      <c r="L1114" s="300" t="s">
        <v>761</v>
      </c>
      <c r="M1114" s="300" t="s">
        <v>451</v>
      </c>
      <c r="N1114" s="300" t="s">
        <v>660</v>
      </c>
      <c r="O1114" s="300" t="s">
        <v>762</v>
      </c>
      <c r="P1114" s="300">
        <v>0</v>
      </c>
      <c r="Q1114" s="300" t="s">
        <v>763</v>
      </c>
      <c r="R1114" s="300" t="s">
        <v>764</v>
      </c>
      <c r="S1114" s="300">
        <v>0</v>
      </c>
      <c r="T1114" s="300" t="s">
        <v>763</v>
      </c>
      <c r="U1114" s="300" t="s">
        <v>764</v>
      </c>
      <c r="V1114" s="300" t="s">
        <v>873</v>
      </c>
      <c r="W1114" s="300" t="s">
        <v>766</v>
      </c>
      <c r="X1114" s="300" t="b">
        <v>1</v>
      </c>
      <c r="Y1114" s="300">
        <v>3104</v>
      </c>
      <c r="Z1114" s="300" t="s">
        <v>844</v>
      </c>
      <c r="AA1114" s="300" t="s">
        <v>845</v>
      </c>
      <c r="AB1114" s="300" t="s">
        <v>510</v>
      </c>
      <c r="AC1114" s="300" t="s">
        <v>510</v>
      </c>
      <c r="AD1114" s="300">
        <v>4</v>
      </c>
      <c r="AE1114" s="300" t="b">
        <v>0</v>
      </c>
      <c r="AF1114" s="300" t="s">
        <v>768</v>
      </c>
      <c r="AG1114" s="300" t="s">
        <v>769</v>
      </c>
      <c r="AH1114" s="300">
        <v>0</v>
      </c>
      <c r="AI1114" s="300">
        <v>0</v>
      </c>
      <c r="AJ1114" s="300" t="s">
        <v>770</v>
      </c>
      <c r="AK1114" s="300">
        <v>8</v>
      </c>
      <c r="AL1114" s="300" t="s">
        <v>814</v>
      </c>
      <c r="AM1114" s="300">
        <v>1</v>
      </c>
      <c r="AN1114" s="300" t="b">
        <v>0</v>
      </c>
      <c r="AO1114" s="300">
        <v>8</v>
      </c>
      <c r="AP1114" s="300" t="s">
        <v>814</v>
      </c>
      <c r="AQ1114" s="300">
        <v>1</v>
      </c>
      <c r="AR1114" s="300" t="b">
        <v>0</v>
      </c>
      <c r="AS1114" s="300">
        <v>1</v>
      </c>
      <c r="AT1114" s="300" t="b">
        <v>0</v>
      </c>
      <c r="AU1114" s="300">
        <v>0</v>
      </c>
      <c r="AV1114" s="300" t="b">
        <v>0</v>
      </c>
      <c r="AW1114" s="300" t="s">
        <v>1674</v>
      </c>
      <c r="AX1114" s="300"/>
      <c r="AY1114" s="300" t="s">
        <v>1674</v>
      </c>
      <c r="AZ1114" s="300">
        <v>0</v>
      </c>
      <c r="BA1114" s="300" t="b">
        <v>0</v>
      </c>
      <c r="BB1114" s="300" t="b">
        <v>1</v>
      </c>
      <c r="BC1114"/>
      <c r="BD1114"/>
      <c r="BE1114"/>
      <c r="BF1114"/>
      <c r="BG1114"/>
      <c r="BH1114"/>
      <c r="BI1114"/>
      <c r="BJ1114"/>
      <c r="BK1114"/>
      <c r="BL1114"/>
      <c r="BM1114"/>
      <c r="BN1114"/>
      <c r="BO1114"/>
      <c r="BP1114"/>
      <c r="BQ1114"/>
    </row>
    <row r="1115" spans="5:69" ht="16.5" hidden="1" x14ac:dyDescent="0.3">
      <c r="E1115" s="300" t="s">
        <v>760</v>
      </c>
      <c r="F1115" s="300" t="s">
        <v>651</v>
      </c>
      <c r="G1115" s="300">
        <v>20180101</v>
      </c>
      <c r="H1115" s="300">
        <v>2018</v>
      </c>
      <c r="I1115" s="300">
        <v>52</v>
      </c>
      <c r="J1115" s="300">
        <v>2018</v>
      </c>
      <c r="K1115" s="300">
        <v>562</v>
      </c>
      <c r="L1115" s="300" t="s">
        <v>761</v>
      </c>
      <c r="M1115" s="300" t="s">
        <v>451</v>
      </c>
      <c r="N1115" s="300" t="s">
        <v>660</v>
      </c>
      <c r="O1115" s="300" t="s">
        <v>762</v>
      </c>
      <c r="P1115" s="300">
        <v>251</v>
      </c>
      <c r="Q1115" s="300" t="s">
        <v>778</v>
      </c>
      <c r="R1115" s="300" t="s">
        <v>779</v>
      </c>
      <c r="S1115" s="300">
        <v>0</v>
      </c>
      <c r="T1115" s="300" t="s">
        <v>763</v>
      </c>
      <c r="U1115" s="300" t="s">
        <v>764</v>
      </c>
      <c r="V1115" s="300" t="s">
        <v>873</v>
      </c>
      <c r="W1115" s="300" t="s">
        <v>766</v>
      </c>
      <c r="X1115" s="300" t="b">
        <v>1</v>
      </c>
      <c r="Y1115" s="300">
        <v>3104</v>
      </c>
      <c r="Z1115" s="300" t="s">
        <v>844</v>
      </c>
      <c r="AA1115" s="300" t="s">
        <v>845</v>
      </c>
      <c r="AB1115" s="300" t="s">
        <v>510</v>
      </c>
      <c r="AC1115" s="300" t="s">
        <v>510</v>
      </c>
      <c r="AD1115" s="300">
        <v>4</v>
      </c>
      <c r="AE1115" s="300" t="b">
        <v>0</v>
      </c>
      <c r="AF1115" s="300" t="s">
        <v>768</v>
      </c>
      <c r="AG1115" s="300" t="s">
        <v>769</v>
      </c>
      <c r="AH1115" s="300">
        <v>0</v>
      </c>
      <c r="AI1115" s="300">
        <v>0</v>
      </c>
      <c r="AJ1115" s="300" t="s">
        <v>770</v>
      </c>
      <c r="AK1115" s="300">
        <v>8</v>
      </c>
      <c r="AL1115" s="300" t="s">
        <v>814</v>
      </c>
      <c r="AM1115" s="300">
        <v>1</v>
      </c>
      <c r="AN1115" s="300" t="b">
        <v>0</v>
      </c>
      <c r="AO1115" s="300">
        <v>8</v>
      </c>
      <c r="AP1115" s="300" t="s">
        <v>814</v>
      </c>
      <c r="AQ1115" s="300">
        <v>1</v>
      </c>
      <c r="AR1115" s="300" t="b">
        <v>0</v>
      </c>
      <c r="AS1115" s="300">
        <v>1</v>
      </c>
      <c r="AT1115" s="300" t="b">
        <v>0</v>
      </c>
      <c r="AU1115" s="300">
        <v>0</v>
      </c>
      <c r="AV1115" s="300" t="b">
        <v>0</v>
      </c>
      <c r="AW1115" s="300" t="s">
        <v>1674</v>
      </c>
      <c r="AX1115" s="300"/>
      <c r="AY1115" s="300" t="s">
        <v>1674</v>
      </c>
      <c r="AZ1115" s="300">
        <v>0</v>
      </c>
      <c r="BA1115" s="300" t="b">
        <v>0</v>
      </c>
      <c r="BB1115" s="300" t="b">
        <v>1</v>
      </c>
      <c r="BC1115"/>
      <c r="BD1115"/>
      <c r="BE1115"/>
      <c r="BF1115"/>
      <c r="BG1115"/>
      <c r="BH1115"/>
      <c r="BI1115"/>
      <c r="BJ1115"/>
      <c r="BK1115"/>
      <c r="BL1115"/>
      <c r="BM1115"/>
      <c r="BN1115"/>
      <c r="BO1115"/>
      <c r="BP1115"/>
      <c r="BQ1115"/>
    </row>
    <row r="1116" spans="5:69" ht="16.5" hidden="1" x14ac:dyDescent="0.3">
      <c r="E1116" s="300" t="s">
        <v>760</v>
      </c>
      <c r="F1116" s="300" t="s">
        <v>651</v>
      </c>
      <c r="G1116" s="300">
        <v>20180101</v>
      </c>
      <c r="H1116" s="300">
        <v>2018</v>
      </c>
      <c r="I1116" s="300">
        <v>52</v>
      </c>
      <c r="J1116" s="300">
        <v>2018</v>
      </c>
      <c r="K1116" s="300">
        <v>180</v>
      </c>
      <c r="L1116" s="300" t="s">
        <v>872</v>
      </c>
      <c r="M1116" s="300" t="s">
        <v>486</v>
      </c>
      <c r="N1116" s="300" t="s">
        <v>660</v>
      </c>
      <c r="O1116" s="300" t="s">
        <v>762</v>
      </c>
      <c r="P1116" s="300">
        <v>0</v>
      </c>
      <c r="Q1116" s="300" t="s">
        <v>763</v>
      </c>
      <c r="R1116" s="300" t="s">
        <v>764</v>
      </c>
      <c r="S1116" s="300">
        <v>0</v>
      </c>
      <c r="T1116" s="300" t="s">
        <v>763</v>
      </c>
      <c r="U1116" s="300" t="s">
        <v>764</v>
      </c>
      <c r="V1116" s="300" t="s">
        <v>1123</v>
      </c>
      <c r="W1116" s="300" t="s">
        <v>766</v>
      </c>
      <c r="X1116" s="300" t="b">
        <v>1</v>
      </c>
      <c r="Y1116" s="300">
        <v>310420</v>
      </c>
      <c r="Z1116" s="300" t="s">
        <v>850</v>
      </c>
      <c r="AA1116" s="300" t="s">
        <v>539</v>
      </c>
      <c r="AB1116" s="300" t="s">
        <v>510</v>
      </c>
      <c r="AC1116" s="300" t="s">
        <v>510</v>
      </c>
      <c r="AD1116" s="300">
        <v>6</v>
      </c>
      <c r="AE1116" s="300" t="b">
        <v>1</v>
      </c>
      <c r="AF1116" s="300" t="s">
        <v>768</v>
      </c>
      <c r="AG1116" s="300" t="s">
        <v>769</v>
      </c>
      <c r="AH1116" s="300">
        <v>0</v>
      </c>
      <c r="AI1116" s="300">
        <v>0</v>
      </c>
      <c r="AJ1116" s="300" t="s">
        <v>770</v>
      </c>
      <c r="AK1116" s="300">
        <v>8</v>
      </c>
      <c r="AL1116" s="300" t="s">
        <v>814</v>
      </c>
      <c r="AM1116" s="300">
        <v>2800018</v>
      </c>
      <c r="AN1116" s="300" t="b">
        <v>0</v>
      </c>
      <c r="AO1116" s="300">
        <v>8</v>
      </c>
      <c r="AP1116" s="300" t="s">
        <v>814</v>
      </c>
      <c r="AQ1116" s="300">
        <v>2800018</v>
      </c>
      <c r="AR1116" s="300" t="b">
        <v>0</v>
      </c>
      <c r="AS1116" s="300">
        <v>2800018</v>
      </c>
      <c r="AT1116" s="300" t="b">
        <v>0</v>
      </c>
      <c r="AU1116" s="300">
        <v>0</v>
      </c>
      <c r="AV1116" s="300" t="b">
        <v>0</v>
      </c>
      <c r="AW1116" s="300" t="s">
        <v>1675</v>
      </c>
      <c r="AX1116" s="300">
        <v>0</v>
      </c>
      <c r="AY1116" s="300" t="s">
        <v>1675</v>
      </c>
      <c r="AZ1116" s="300">
        <v>0</v>
      </c>
      <c r="BA1116" s="300" t="b">
        <v>0</v>
      </c>
      <c r="BB1116" s="300" t="b">
        <v>1</v>
      </c>
      <c r="BC1116"/>
      <c r="BD1116"/>
      <c r="BE1116"/>
      <c r="BF1116"/>
      <c r="BG1116"/>
      <c r="BH1116"/>
      <c r="BI1116"/>
      <c r="BJ1116"/>
      <c r="BK1116"/>
      <c r="BL1116"/>
      <c r="BM1116"/>
      <c r="BN1116"/>
      <c r="BO1116"/>
      <c r="BP1116"/>
      <c r="BQ1116"/>
    </row>
    <row r="1117" spans="5:69" ht="16.5" hidden="1" x14ac:dyDescent="0.3">
      <c r="E1117" s="300" t="s">
        <v>760</v>
      </c>
      <c r="F1117" s="300" t="s">
        <v>651</v>
      </c>
      <c r="G1117" s="300">
        <v>20180101</v>
      </c>
      <c r="H1117" s="300">
        <v>2018</v>
      </c>
      <c r="I1117" s="300">
        <v>52</v>
      </c>
      <c r="J1117" s="300">
        <v>2018</v>
      </c>
      <c r="K1117" s="300">
        <v>180</v>
      </c>
      <c r="L1117" s="300" t="s">
        <v>872</v>
      </c>
      <c r="M1117" s="300" t="s">
        <v>486</v>
      </c>
      <c r="N1117" s="300" t="s">
        <v>660</v>
      </c>
      <c r="O1117" s="300" t="s">
        <v>762</v>
      </c>
      <c r="P1117" s="300">
        <v>56</v>
      </c>
      <c r="Q1117" s="300" t="s">
        <v>877</v>
      </c>
      <c r="R1117" s="300" t="s">
        <v>878</v>
      </c>
      <c r="S1117" s="300">
        <v>0</v>
      </c>
      <c r="T1117" s="300" t="s">
        <v>763</v>
      </c>
      <c r="U1117" s="300" t="s">
        <v>764</v>
      </c>
      <c r="V1117" s="300" t="s">
        <v>1123</v>
      </c>
      <c r="W1117" s="300" t="s">
        <v>766</v>
      </c>
      <c r="X1117" s="300" t="b">
        <v>1</v>
      </c>
      <c r="Y1117" s="300">
        <v>310420</v>
      </c>
      <c r="Z1117" s="300" t="s">
        <v>850</v>
      </c>
      <c r="AA1117" s="300" t="s">
        <v>539</v>
      </c>
      <c r="AB1117" s="300" t="s">
        <v>510</v>
      </c>
      <c r="AC1117" s="300" t="s">
        <v>510</v>
      </c>
      <c r="AD1117" s="300">
        <v>6</v>
      </c>
      <c r="AE1117" s="300" t="b">
        <v>1</v>
      </c>
      <c r="AF1117" s="300" t="s">
        <v>768</v>
      </c>
      <c r="AG1117" s="300" t="s">
        <v>769</v>
      </c>
      <c r="AH1117" s="300">
        <v>0</v>
      </c>
      <c r="AI1117" s="300">
        <v>0</v>
      </c>
      <c r="AJ1117" s="300" t="s">
        <v>770</v>
      </c>
      <c r="AK1117" s="300">
        <v>8</v>
      </c>
      <c r="AL1117" s="300" t="s">
        <v>814</v>
      </c>
      <c r="AM1117" s="300">
        <v>546021</v>
      </c>
      <c r="AN1117" s="300" t="b">
        <v>0</v>
      </c>
      <c r="AO1117" s="300">
        <v>8</v>
      </c>
      <c r="AP1117" s="300" t="s">
        <v>814</v>
      </c>
      <c r="AQ1117" s="300">
        <v>546021</v>
      </c>
      <c r="AR1117" s="300" t="b">
        <v>0</v>
      </c>
      <c r="AS1117" s="300">
        <v>546021</v>
      </c>
      <c r="AT1117" s="300" t="b">
        <v>0</v>
      </c>
      <c r="AU1117" s="300">
        <v>0</v>
      </c>
      <c r="AV1117" s="300" t="b">
        <v>0</v>
      </c>
      <c r="AW1117" s="300" t="s">
        <v>1667</v>
      </c>
      <c r="AX1117" s="300">
        <v>0</v>
      </c>
      <c r="AY1117" s="300" t="s">
        <v>1667</v>
      </c>
      <c r="AZ1117" s="300">
        <v>0</v>
      </c>
      <c r="BA1117" s="300" t="b">
        <v>0</v>
      </c>
      <c r="BB1117" s="300" t="b">
        <v>1</v>
      </c>
      <c r="BC1117"/>
      <c r="BD1117"/>
      <c r="BE1117"/>
      <c r="BF1117"/>
      <c r="BG1117"/>
      <c r="BH1117"/>
      <c r="BI1117"/>
      <c r="BJ1117"/>
      <c r="BK1117"/>
      <c r="BL1117"/>
      <c r="BM1117"/>
      <c r="BN1117"/>
      <c r="BO1117"/>
      <c r="BP1117"/>
      <c r="BQ1117"/>
    </row>
    <row r="1118" spans="5:69" ht="16.5" hidden="1" x14ac:dyDescent="0.3">
      <c r="E1118" s="300" t="s">
        <v>760</v>
      </c>
      <c r="F1118" s="300" t="s">
        <v>651</v>
      </c>
      <c r="G1118" s="300">
        <v>20180101</v>
      </c>
      <c r="H1118" s="300">
        <v>2018</v>
      </c>
      <c r="I1118" s="300">
        <v>52</v>
      </c>
      <c r="J1118" s="300">
        <v>2018</v>
      </c>
      <c r="K1118" s="300">
        <v>180</v>
      </c>
      <c r="L1118" s="300" t="s">
        <v>872</v>
      </c>
      <c r="M1118" s="300" t="s">
        <v>486</v>
      </c>
      <c r="N1118" s="300" t="s">
        <v>660</v>
      </c>
      <c r="O1118" s="300" t="s">
        <v>762</v>
      </c>
      <c r="P1118" s="300">
        <v>112</v>
      </c>
      <c r="Q1118" s="300" t="s">
        <v>880</v>
      </c>
      <c r="R1118" s="300" t="s">
        <v>881</v>
      </c>
      <c r="S1118" s="300">
        <v>0</v>
      </c>
      <c r="T1118" s="300" t="s">
        <v>763</v>
      </c>
      <c r="U1118" s="300" t="s">
        <v>764</v>
      </c>
      <c r="V1118" s="300" t="s">
        <v>1123</v>
      </c>
      <c r="W1118" s="300" t="s">
        <v>766</v>
      </c>
      <c r="X1118" s="300" t="b">
        <v>1</v>
      </c>
      <c r="Y1118" s="300">
        <v>310420</v>
      </c>
      <c r="Z1118" s="300" t="s">
        <v>850</v>
      </c>
      <c r="AA1118" s="300" t="s">
        <v>539</v>
      </c>
      <c r="AB1118" s="300" t="s">
        <v>510</v>
      </c>
      <c r="AC1118" s="300" t="s">
        <v>510</v>
      </c>
      <c r="AD1118" s="300">
        <v>6</v>
      </c>
      <c r="AE1118" s="300" t="b">
        <v>1</v>
      </c>
      <c r="AF1118" s="300" t="s">
        <v>768</v>
      </c>
      <c r="AG1118" s="300" t="s">
        <v>769</v>
      </c>
      <c r="AH1118" s="300">
        <v>0</v>
      </c>
      <c r="AI1118" s="300">
        <v>0</v>
      </c>
      <c r="AJ1118" s="300" t="s">
        <v>770</v>
      </c>
      <c r="AK1118" s="300">
        <v>8</v>
      </c>
      <c r="AL1118" s="300" t="s">
        <v>814</v>
      </c>
      <c r="AM1118" s="300">
        <v>242000</v>
      </c>
      <c r="AN1118" s="300" t="b">
        <v>0</v>
      </c>
      <c r="AO1118" s="300">
        <v>8</v>
      </c>
      <c r="AP1118" s="300" t="s">
        <v>814</v>
      </c>
      <c r="AQ1118" s="300">
        <v>242000</v>
      </c>
      <c r="AR1118" s="300" t="b">
        <v>0</v>
      </c>
      <c r="AS1118" s="300">
        <v>242000</v>
      </c>
      <c r="AT1118" s="300" t="b">
        <v>0</v>
      </c>
      <c r="AU1118" s="300">
        <v>0</v>
      </c>
      <c r="AV1118" s="300" t="b">
        <v>0</v>
      </c>
      <c r="AW1118" s="300" t="s">
        <v>1676</v>
      </c>
      <c r="AX1118" s="300">
        <v>0</v>
      </c>
      <c r="AY1118" s="300" t="s">
        <v>1676</v>
      </c>
      <c r="AZ1118" s="300">
        <v>0</v>
      </c>
      <c r="BA1118" s="300" t="b">
        <v>0</v>
      </c>
      <c r="BB1118" s="300" t="b">
        <v>1</v>
      </c>
      <c r="BC1118"/>
      <c r="BD1118"/>
      <c r="BE1118"/>
      <c r="BF1118"/>
      <c r="BG1118"/>
      <c r="BH1118"/>
      <c r="BI1118"/>
      <c r="BJ1118"/>
      <c r="BK1118"/>
      <c r="BL1118"/>
      <c r="BM1118"/>
      <c r="BN1118"/>
      <c r="BO1118"/>
      <c r="BP1118"/>
      <c r="BQ1118"/>
    </row>
    <row r="1119" spans="5:69" ht="16.5" hidden="1" x14ac:dyDescent="0.3">
      <c r="E1119" s="300" t="s">
        <v>760</v>
      </c>
      <c r="F1119" s="300" t="s">
        <v>651</v>
      </c>
      <c r="G1119" s="300">
        <v>20180101</v>
      </c>
      <c r="H1119" s="300">
        <v>2018</v>
      </c>
      <c r="I1119" s="300">
        <v>52</v>
      </c>
      <c r="J1119" s="300">
        <v>2018</v>
      </c>
      <c r="K1119" s="300">
        <v>180</v>
      </c>
      <c r="L1119" s="300" t="s">
        <v>872</v>
      </c>
      <c r="M1119" s="300" t="s">
        <v>486</v>
      </c>
      <c r="N1119" s="300" t="s">
        <v>660</v>
      </c>
      <c r="O1119" s="300" t="s">
        <v>762</v>
      </c>
      <c r="P1119" s="300">
        <v>156</v>
      </c>
      <c r="Q1119" s="300" t="s">
        <v>773</v>
      </c>
      <c r="R1119" s="300" t="s">
        <v>774</v>
      </c>
      <c r="S1119" s="300">
        <v>0</v>
      </c>
      <c r="T1119" s="300" t="s">
        <v>763</v>
      </c>
      <c r="U1119" s="300" t="s">
        <v>764</v>
      </c>
      <c r="V1119" s="300" t="s">
        <v>1123</v>
      </c>
      <c r="W1119" s="300" t="s">
        <v>766</v>
      </c>
      <c r="X1119" s="300" t="b">
        <v>1</v>
      </c>
      <c r="Y1119" s="300">
        <v>310420</v>
      </c>
      <c r="Z1119" s="300" t="s">
        <v>850</v>
      </c>
      <c r="AA1119" s="300" t="s">
        <v>539</v>
      </c>
      <c r="AB1119" s="300" t="s">
        <v>510</v>
      </c>
      <c r="AC1119" s="300" t="s">
        <v>510</v>
      </c>
      <c r="AD1119" s="300">
        <v>6</v>
      </c>
      <c r="AE1119" s="300" t="b">
        <v>1</v>
      </c>
      <c r="AF1119" s="300" t="s">
        <v>768</v>
      </c>
      <c r="AG1119" s="300" t="s">
        <v>769</v>
      </c>
      <c r="AH1119" s="300">
        <v>0</v>
      </c>
      <c r="AI1119" s="300">
        <v>0</v>
      </c>
      <c r="AJ1119" s="300" t="s">
        <v>770</v>
      </c>
      <c r="AK1119" s="300">
        <v>8</v>
      </c>
      <c r="AL1119" s="300" t="s">
        <v>814</v>
      </c>
      <c r="AM1119" s="300">
        <v>16315</v>
      </c>
      <c r="AN1119" s="300" t="b">
        <v>0</v>
      </c>
      <c r="AO1119" s="300">
        <v>8</v>
      </c>
      <c r="AP1119" s="300" t="s">
        <v>814</v>
      </c>
      <c r="AQ1119" s="300">
        <v>16315</v>
      </c>
      <c r="AR1119" s="300" t="b">
        <v>0</v>
      </c>
      <c r="AS1119" s="300">
        <v>16315</v>
      </c>
      <c r="AT1119" s="300" t="b">
        <v>0</v>
      </c>
      <c r="AU1119" s="300">
        <v>0</v>
      </c>
      <c r="AV1119" s="300" t="b">
        <v>0</v>
      </c>
      <c r="AW1119" s="300" t="s">
        <v>1668</v>
      </c>
      <c r="AX1119" s="300">
        <v>0</v>
      </c>
      <c r="AY1119" s="300" t="s">
        <v>1668</v>
      </c>
      <c r="AZ1119" s="300">
        <v>0</v>
      </c>
      <c r="BA1119" s="300" t="b">
        <v>0</v>
      </c>
      <c r="BB1119" s="300" t="b">
        <v>1</v>
      </c>
      <c r="BC1119"/>
      <c r="BD1119"/>
      <c r="BE1119"/>
      <c r="BF1119"/>
      <c r="BG1119"/>
      <c r="BH1119"/>
      <c r="BI1119"/>
      <c r="BJ1119"/>
      <c r="BK1119"/>
      <c r="BL1119"/>
      <c r="BM1119"/>
      <c r="BN1119"/>
      <c r="BO1119"/>
      <c r="BP1119"/>
      <c r="BQ1119"/>
    </row>
    <row r="1120" spans="5:69" ht="16.5" hidden="1" x14ac:dyDescent="0.3">
      <c r="E1120" s="300" t="s">
        <v>760</v>
      </c>
      <c r="F1120" s="300" t="s">
        <v>651</v>
      </c>
      <c r="G1120" s="300">
        <v>20180101</v>
      </c>
      <c r="H1120" s="300">
        <v>2018</v>
      </c>
      <c r="I1120" s="300">
        <v>52</v>
      </c>
      <c r="J1120" s="300">
        <v>2018</v>
      </c>
      <c r="K1120" s="300">
        <v>180</v>
      </c>
      <c r="L1120" s="300" t="s">
        <v>872</v>
      </c>
      <c r="M1120" s="300" t="s">
        <v>486</v>
      </c>
      <c r="N1120" s="300" t="s">
        <v>660</v>
      </c>
      <c r="O1120" s="300" t="s">
        <v>762</v>
      </c>
      <c r="P1120" s="300">
        <v>276</v>
      </c>
      <c r="Q1120" s="300" t="s">
        <v>781</v>
      </c>
      <c r="R1120" s="300" t="s">
        <v>782</v>
      </c>
      <c r="S1120" s="300">
        <v>0</v>
      </c>
      <c r="T1120" s="300" t="s">
        <v>763</v>
      </c>
      <c r="U1120" s="300" t="s">
        <v>764</v>
      </c>
      <c r="V1120" s="300" t="s">
        <v>1123</v>
      </c>
      <c r="W1120" s="300" t="s">
        <v>766</v>
      </c>
      <c r="X1120" s="300" t="b">
        <v>1</v>
      </c>
      <c r="Y1120" s="300">
        <v>310420</v>
      </c>
      <c r="Z1120" s="300" t="s">
        <v>850</v>
      </c>
      <c r="AA1120" s="300" t="s">
        <v>539</v>
      </c>
      <c r="AB1120" s="300" t="s">
        <v>510</v>
      </c>
      <c r="AC1120" s="300" t="s">
        <v>510</v>
      </c>
      <c r="AD1120" s="300">
        <v>6</v>
      </c>
      <c r="AE1120" s="300" t="b">
        <v>1</v>
      </c>
      <c r="AF1120" s="300" t="s">
        <v>768</v>
      </c>
      <c r="AG1120" s="300" t="s">
        <v>769</v>
      </c>
      <c r="AH1120" s="300">
        <v>0</v>
      </c>
      <c r="AI1120" s="300">
        <v>0</v>
      </c>
      <c r="AJ1120" s="300" t="s">
        <v>770</v>
      </c>
      <c r="AK1120" s="300">
        <v>8</v>
      </c>
      <c r="AL1120" s="300" t="s">
        <v>814</v>
      </c>
      <c r="AM1120" s="300">
        <v>1716072</v>
      </c>
      <c r="AN1120" s="300" t="b">
        <v>0</v>
      </c>
      <c r="AO1120" s="300">
        <v>8</v>
      </c>
      <c r="AP1120" s="300" t="s">
        <v>814</v>
      </c>
      <c r="AQ1120" s="300">
        <v>1716072</v>
      </c>
      <c r="AR1120" s="300" t="b">
        <v>0</v>
      </c>
      <c r="AS1120" s="300">
        <v>1716072</v>
      </c>
      <c r="AT1120" s="300" t="b">
        <v>0</v>
      </c>
      <c r="AU1120" s="300">
        <v>0</v>
      </c>
      <c r="AV1120" s="300" t="b">
        <v>0</v>
      </c>
      <c r="AW1120" s="300" t="s">
        <v>1669</v>
      </c>
      <c r="AX1120" s="300">
        <v>0</v>
      </c>
      <c r="AY1120" s="300" t="s">
        <v>1669</v>
      </c>
      <c r="AZ1120" s="300">
        <v>0</v>
      </c>
      <c r="BA1120" s="300" t="b">
        <v>0</v>
      </c>
      <c r="BB1120" s="300" t="b">
        <v>1</v>
      </c>
      <c r="BC1120"/>
      <c r="BD1120"/>
      <c r="BE1120"/>
      <c r="BF1120"/>
      <c r="BG1120"/>
      <c r="BH1120"/>
      <c r="BI1120"/>
      <c r="BJ1120"/>
      <c r="BK1120"/>
      <c r="BL1120"/>
      <c r="BM1120"/>
      <c r="BN1120"/>
      <c r="BO1120"/>
      <c r="BP1120"/>
      <c r="BQ1120"/>
    </row>
    <row r="1121" spans="5:69" ht="16.5" hidden="1" x14ac:dyDescent="0.3">
      <c r="E1121" s="300" t="s">
        <v>760</v>
      </c>
      <c r="F1121" s="300" t="s">
        <v>651</v>
      </c>
      <c r="G1121" s="300">
        <v>20180101</v>
      </c>
      <c r="H1121" s="300">
        <v>2018</v>
      </c>
      <c r="I1121" s="300">
        <v>52</v>
      </c>
      <c r="J1121" s="300">
        <v>2018</v>
      </c>
      <c r="K1121" s="300">
        <v>180</v>
      </c>
      <c r="L1121" s="300" t="s">
        <v>872</v>
      </c>
      <c r="M1121" s="300" t="s">
        <v>486</v>
      </c>
      <c r="N1121" s="300" t="s">
        <v>660</v>
      </c>
      <c r="O1121" s="300" t="s">
        <v>762</v>
      </c>
      <c r="P1121" s="300">
        <v>440</v>
      </c>
      <c r="Q1121" s="300" t="s">
        <v>897</v>
      </c>
      <c r="R1121" s="300" t="s">
        <v>898</v>
      </c>
      <c r="S1121" s="300">
        <v>0</v>
      </c>
      <c r="T1121" s="300" t="s">
        <v>763</v>
      </c>
      <c r="U1121" s="300" t="s">
        <v>764</v>
      </c>
      <c r="V1121" s="300" t="s">
        <v>1123</v>
      </c>
      <c r="W1121" s="300" t="s">
        <v>766</v>
      </c>
      <c r="X1121" s="300" t="b">
        <v>1</v>
      </c>
      <c r="Y1121" s="300">
        <v>310420</v>
      </c>
      <c r="Z1121" s="300" t="s">
        <v>850</v>
      </c>
      <c r="AA1121" s="300" t="s">
        <v>539</v>
      </c>
      <c r="AB1121" s="300" t="s">
        <v>510</v>
      </c>
      <c r="AC1121" s="300" t="s">
        <v>510</v>
      </c>
      <c r="AD1121" s="300">
        <v>6</v>
      </c>
      <c r="AE1121" s="300" t="b">
        <v>1</v>
      </c>
      <c r="AF1121" s="300" t="s">
        <v>768</v>
      </c>
      <c r="AG1121" s="300" t="s">
        <v>769</v>
      </c>
      <c r="AH1121" s="300">
        <v>0</v>
      </c>
      <c r="AI1121" s="300">
        <v>0</v>
      </c>
      <c r="AJ1121" s="300" t="s">
        <v>770</v>
      </c>
      <c r="AK1121" s="300">
        <v>8</v>
      </c>
      <c r="AL1121" s="300" t="s">
        <v>814</v>
      </c>
      <c r="AM1121" s="300">
        <v>242649</v>
      </c>
      <c r="AN1121" s="300" t="b">
        <v>0</v>
      </c>
      <c r="AO1121" s="300">
        <v>8</v>
      </c>
      <c r="AP1121" s="300" t="s">
        <v>814</v>
      </c>
      <c r="AQ1121" s="300">
        <v>242649</v>
      </c>
      <c r="AR1121" s="300" t="b">
        <v>0</v>
      </c>
      <c r="AS1121" s="300">
        <v>242649</v>
      </c>
      <c r="AT1121" s="300" t="b">
        <v>0</v>
      </c>
      <c r="AU1121" s="300">
        <v>0</v>
      </c>
      <c r="AV1121" s="300" t="b">
        <v>0</v>
      </c>
      <c r="AW1121" s="300" t="s">
        <v>1670</v>
      </c>
      <c r="AX1121" s="300">
        <v>0</v>
      </c>
      <c r="AY1121" s="300" t="s">
        <v>1670</v>
      </c>
      <c r="AZ1121" s="300">
        <v>0</v>
      </c>
      <c r="BA1121" s="300" t="b">
        <v>0</v>
      </c>
      <c r="BB1121" s="300" t="b">
        <v>1</v>
      </c>
      <c r="BC1121"/>
      <c r="BD1121"/>
      <c r="BE1121"/>
      <c r="BF1121"/>
      <c r="BG1121"/>
      <c r="BH1121"/>
      <c r="BI1121"/>
      <c r="BJ1121"/>
      <c r="BK1121"/>
      <c r="BL1121"/>
      <c r="BM1121"/>
      <c r="BN1121"/>
      <c r="BO1121"/>
      <c r="BP1121"/>
      <c r="BQ1121"/>
    </row>
    <row r="1122" spans="5:69" ht="16.5" hidden="1" x14ac:dyDescent="0.3">
      <c r="E1122" s="300" t="s">
        <v>760</v>
      </c>
      <c r="F1122" s="300" t="s">
        <v>651</v>
      </c>
      <c r="G1122" s="300">
        <v>20180101</v>
      </c>
      <c r="H1122" s="300">
        <v>2018</v>
      </c>
      <c r="I1122" s="300">
        <v>52</v>
      </c>
      <c r="J1122" s="300">
        <v>2018</v>
      </c>
      <c r="K1122" s="300">
        <v>180</v>
      </c>
      <c r="L1122" s="300" t="s">
        <v>872</v>
      </c>
      <c r="M1122" s="300" t="s">
        <v>486</v>
      </c>
      <c r="N1122" s="300" t="s">
        <v>660</v>
      </c>
      <c r="O1122" s="300" t="s">
        <v>762</v>
      </c>
      <c r="P1122" s="300">
        <v>699</v>
      </c>
      <c r="Q1122" s="300" t="s">
        <v>798</v>
      </c>
      <c r="R1122" s="300" t="s">
        <v>799</v>
      </c>
      <c r="S1122" s="300">
        <v>0</v>
      </c>
      <c r="T1122" s="300" t="s">
        <v>763</v>
      </c>
      <c r="U1122" s="300" t="s">
        <v>764</v>
      </c>
      <c r="V1122" s="300" t="s">
        <v>1123</v>
      </c>
      <c r="W1122" s="300" t="s">
        <v>766</v>
      </c>
      <c r="X1122" s="300" t="b">
        <v>1</v>
      </c>
      <c r="Y1122" s="300">
        <v>310420</v>
      </c>
      <c r="Z1122" s="300" t="s">
        <v>850</v>
      </c>
      <c r="AA1122" s="300" t="s">
        <v>539</v>
      </c>
      <c r="AB1122" s="300" t="s">
        <v>510</v>
      </c>
      <c r="AC1122" s="300" t="s">
        <v>510</v>
      </c>
      <c r="AD1122" s="300">
        <v>6</v>
      </c>
      <c r="AE1122" s="300" t="b">
        <v>1</v>
      </c>
      <c r="AF1122" s="300" t="s">
        <v>768</v>
      </c>
      <c r="AG1122" s="300" t="s">
        <v>769</v>
      </c>
      <c r="AH1122" s="300">
        <v>0</v>
      </c>
      <c r="AI1122" s="300">
        <v>0</v>
      </c>
      <c r="AJ1122" s="300" t="s">
        <v>770</v>
      </c>
      <c r="AK1122" s="300">
        <v>8</v>
      </c>
      <c r="AL1122" s="300" t="s">
        <v>814</v>
      </c>
      <c r="AM1122" s="300">
        <v>450</v>
      </c>
      <c r="AN1122" s="300" t="b">
        <v>0</v>
      </c>
      <c r="AO1122" s="300">
        <v>8</v>
      </c>
      <c r="AP1122" s="300" t="s">
        <v>814</v>
      </c>
      <c r="AQ1122" s="300">
        <v>450</v>
      </c>
      <c r="AR1122" s="300" t="b">
        <v>0</v>
      </c>
      <c r="AS1122" s="300">
        <v>450</v>
      </c>
      <c r="AT1122" s="300" t="b">
        <v>0</v>
      </c>
      <c r="AU1122" s="300">
        <v>0</v>
      </c>
      <c r="AV1122" s="300" t="b">
        <v>0</v>
      </c>
      <c r="AW1122" s="300" t="s">
        <v>1671</v>
      </c>
      <c r="AX1122" s="300">
        <v>0</v>
      </c>
      <c r="AY1122" s="300" t="s">
        <v>1671</v>
      </c>
      <c r="AZ1122" s="300">
        <v>0</v>
      </c>
      <c r="BA1122" s="300" t="b">
        <v>0</v>
      </c>
      <c r="BB1122" s="300" t="b">
        <v>1</v>
      </c>
      <c r="BC1122"/>
      <c r="BD1122"/>
      <c r="BE1122"/>
      <c r="BF1122"/>
      <c r="BG1122"/>
      <c r="BH1122"/>
      <c r="BI1122"/>
      <c r="BJ1122"/>
      <c r="BK1122"/>
      <c r="BL1122"/>
      <c r="BM1122"/>
      <c r="BN1122"/>
      <c r="BO1122"/>
      <c r="BP1122"/>
      <c r="BQ1122"/>
    </row>
    <row r="1123" spans="5:69" ht="16.5" hidden="1" x14ac:dyDescent="0.3">
      <c r="E1123" s="300" t="s">
        <v>760</v>
      </c>
      <c r="F1123" s="300" t="s">
        <v>651</v>
      </c>
      <c r="G1123" s="300">
        <v>20180101</v>
      </c>
      <c r="H1123" s="300">
        <v>2018</v>
      </c>
      <c r="I1123" s="300">
        <v>52</v>
      </c>
      <c r="J1123" s="300">
        <v>2018</v>
      </c>
      <c r="K1123" s="300">
        <v>180</v>
      </c>
      <c r="L1123" s="300" t="s">
        <v>872</v>
      </c>
      <c r="M1123" s="300" t="s">
        <v>486</v>
      </c>
      <c r="N1123" s="300" t="s">
        <v>660</v>
      </c>
      <c r="O1123" s="300" t="s">
        <v>762</v>
      </c>
      <c r="P1123" s="300">
        <v>710</v>
      </c>
      <c r="Q1123" s="300" t="s">
        <v>917</v>
      </c>
      <c r="R1123" s="300" t="s">
        <v>425</v>
      </c>
      <c r="S1123" s="300">
        <v>0</v>
      </c>
      <c r="T1123" s="300" t="s">
        <v>763</v>
      </c>
      <c r="U1123" s="300" t="s">
        <v>764</v>
      </c>
      <c r="V1123" s="300" t="s">
        <v>1123</v>
      </c>
      <c r="W1123" s="300" t="s">
        <v>766</v>
      </c>
      <c r="X1123" s="300" t="b">
        <v>1</v>
      </c>
      <c r="Y1123" s="300">
        <v>310420</v>
      </c>
      <c r="Z1123" s="300" t="s">
        <v>850</v>
      </c>
      <c r="AA1123" s="300" t="s">
        <v>539</v>
      </c>
      <c r="AB1123" s="300" t="s">
        <v>510</v>
      </c>
      <c r="AC1123" s="300" t="s">
        <v>510</v>
      </c>
      <c r="AD1123" s="300">
        <v>6</v>
      </c>
      <c r="AE1123" s="300" t="b">
        <v>1</v>
      </c>
      <c r="AF1123" s="300" t="s">
        <v>768</v>
      </c>
      <c r="AG1123" s="300" t="s">
        <v>769</v>
      </c>
      <c r="AH1123" s="300">
        <v>0</v>
      </c>
      <c r="AI1123" s="300">
        <v>0</v>
      </c>
      <c r="AJ1123" s="300" t="s">
        <v>770</v>
      </c>
      <c r="AK1123" s="300">
        <v>8</v>
      </c>
      <c r="AL1123" s="300" t="s">
        <v>814</v>
      </c>
      <c r="AM1123" s="300">
        <v>36511</v>
      </c>
      <c r="AN1123" s="300" t="b">
        <v>0</v>
      </c>
      <c r="AO1123" s="300">
        <v>8</v>
      </c>
      <c r="AP1123" s="300" t="s">
        <v>814</v>
      </c>
      <c r="AQ1123" s="300">
        <v>36511</v>
      </c>
      <c r="AR1123" s="300" t="b">
        <v>0</v>
      </c>
      <c r="AS1123" s="300">
        <v>36511</v>
      </c>
      <c r="AT1123" s="300" t="b">
        <v>0</v>
      </c>
      <c r="AU1123" s="300">
        <v>0</v>
      </c>
      <c r="AV1123" s="300" t="b">
        <v>0</v>
      </c>
      <c r="AW1123" s="300" t="s">
        <v>1677</v>
      </c>
      <c r="AX1123" s="300">
        <v>0</v>
      </c>
      <c r="AY1123" s="300" t="s">
        <v>1677</v>
      </c>
      <c r="AZ1123" s="300">
        <v>0</v>
      </c>
      <c r="BA1123" s="300" t="b">
        <v>0</v>
      </c>
      <c r="BB1123" s="300" t="b">
        <v>1</v>
      </c>
      <c r="BC1123"/>
      <c r="BD1123"/>
      <c r="BE1123"/>
      <c r="BF1123"/>
      <c r="BG1123"/>
      <c r="BH1123"/>
      <c r="BI1123"/>
      <c r="BJ1123"/>
      <c r="BK1123"/>
      <c r="BL1123"/>
      <c r="BM1123"/>
      <c r="BN1123"/>
      <c r="BO1123"/>
      <c r="BP1123"/>
      <c r="BQ1123"/>
    </row>
    <row r="1124" spans="5:69" ht="16.5" hidden="1" x14ac:dyDescent="0.3">
      <c r="E1124" s="300" t="s">
        <v>760</v>
      </c>
      <c r="F1124" s="300" t="s">
        <v>651</v>
      </c>
      <c r="G1124" s="300">
        <v>20180101</v>
      </c>
      <c r="H1124" s="300">
        <v>2018</v>
      </c>
      <c r="I1124" s="300">
        <v>52</v>
      </c>
      <c r="J1124" s="300">
        <v>2018</v>
      </c>
      <c r="K1124" s="300">
        <v>562</v>
      </c>
      <c r="L1124" s="300" t="s">
        <v>761</v>
      </c>
      <c r="M1124" s="300" t="s">
        <v>451</v>
      </c>
      <c r="N1124" s="300" t="s">
        <v>660</v>
      </c>
      <c r="O1124" s="300" t="s">
        <v>762</v>
      </c>
      <c r="P1124" s="300">
        <v>0</v>
      </c>
      <c r="Q1124" s="300" t="s">
        <v>763</v>
      </c>
      <c r="R1124" s="300" t="s">
        <v>764</v>
      </c>
      <c r="S1124" s="300">
        <v>0</v>
      </c>
      <c r="T1124" s="300" t="s">
        <v>763</v>
      </c>
      <c r="U1124" s="300" t="s">
        <v>764</v>
      </c>
      <c r="V1124" s="300" t="s">
        <v>873</v>
      </c>
      <c r="W1124" s="300" t="s">
        <v>766</v>
      </c>
      <c r="X1124" s="300" t="b">
        <v>1</v>
      </c>
      <c r="Y1124" s="300">
        <v>310420</v>
      </c>
      <c r="Z1124" s="300" t="s">
        <v>850</v>
      </c>
      <c r="AA1124" s="300" t="s">
        <v>539</v>
      </c>
      <c r="AB1124" s="300" t="s">
        <v>510</v>
      </c>
      <c r="AC1124" s="300" t="s">
        <v>510</v>
      </c>
      <c r="AD1124" s="300">
        <v>6</v>
      </c>
      <c r="AE1124" s="300" t="b">
        <v>1</v>
      </c>
      <c r="AF1124" s="300" t="s">
        <v>768</v>
      </c>
      <c r="AG1124" s="300" t="s">
        <v>769</v>
      </c>
      <c r="AH1124" s="300">
        <v>0</v>
      </c>
      <c r="AI1124" s="300">
        <v>0</v>
      </c>
      <c r="AJ1124" s="300" t="s">
        <v>770</v>
      </c>
      <c r="AK1124" s="300">
        <v>8</v>
      </c>
      <c r="AL1124" s="300" t="s">
        <v>814</v>
      </c>
      <c r="AM1124" s="300">
        <v>1</v>
      </c>
      <c r="AN1124" s="300" t="b">
        <v>0</v>
      </c>
      <c r="AO1124" s="300">
        <v>8</v>
      </c>
      <c r="AP1124" s="300" t="s">
        <v>814</v>
      </c>
      <c r="AQ1124" s="300">
        <v>1</v>
      </c>
      <c r="AR1124" s="300" t="b">
        <v>0</v>
      </c>
      <c r="AS1124" s="300">
        <v>1</v>
      </c>
      <c r="AT1124" s="300" t="b">
        <v>0</v>
      </c>
      <c r="AU1124" s="300">
        <v>0</v>
      </c>
      <c r="AV1124" s="300" t="b">
        <v>0</v>
      </c>
      <c r="AW1124" s="300" t="s">
        <v>1674</v>
      </c>
      <c r="AX1124" s="300"/>
      <c r="AY1124" s="300" t="s">
        <v>1674</v>
      </c>
      <c r="AZ1124" s="300">
        <v>0</v>
      </c>
      <c r="BA1124" s="300" t="b">
        <v>0</v>
      </c>
      <c r="BB1124" s="300" t="b">
        <v>1</v>
      </c>
      <c r="BC1124"/>
      <c r="BD1124"/>
      <c r="BE1124"/>
      <c r="BF1124"/>
      <c r="BG1124"/>
      <c r="BH1124"/>
      <c r="BI1124"/>
      <c r="BJ1124"/>
      <c r="BK1124"/>
      <c r="BL1124"/>
      <c r="BM1124"/>
      <c r="BN1124"/>
      <c r="BO1124"/>
      <c r="BP1124"/>
      <c r="BQ1124"/>
    </row>
    <row r="1125" spans="5:69" ht="16.5" hidden="1" x14ac:dyDescent="0.3">
      <c r="E1125" s="300" t="s">
        <v>760</v>
      </c>
      <c r="F1125" s="300" t="s">
        <v>651</v>
      </c>
      <c r="G1125" s="300">
        <v>20180101</v>
      </c>
      <c r="H1125" s="300">
        <v>2018</v>
      </c>
      <c r="I1125" s="300">
        <v>52</v>
      </c>
      <c r="J1125" s="300">
        <v>2018</v>
      </c>
      <c r="K1125" s="300">
        <v>562</v>
      </c>
      <c r="L1125" s="300" t="s">
        <v>761</v>
      </c>
      <c r="M1125" s="300" t="s">
        <v>451</v>
      </c>
      <c r="N1125" s="300" t="s">
        <v>660</v>
      </c>
      <c r="O1125" s="300" t="s">
        <v>762</v>
      </c>
      <c r="P1125" s="300">
        <v>251</v>
      </c>
      <c r="Q1125" s="300" t="s">
        <v>778</v>
      </c>
      <c r="R1125" s="300" t="s">
        <v>779</v>
      </c>
      <c r="S1125" s="300">
        <v>0</v>
      </c>
      <c r="T1125" s="300" t="s">
        <v>763</v>
      </c>
      <c r="U1125" s="300" t="s">
        <v>764</v>
      </c>
      <c r="V1125" s="300" t="s">
        <v>873</v>
      </c>
      <c r="W1125" s="300" t="s">
        <v>766</v>
      </c>
      <c r="X1125" s="300" t="b">
        <v>1</v>
      </c>
      <c r="Y1125" s="300">
        <v>310420</v>
      </c>
      <c r="Z1125" s="300" t="s">
        <v>850</v>
      </c>
      <c r="AA1125" s="300" t="s">
        <v>539</v>
      </c>
      <c r="AB1125" s="300" t="s">
        <v>510</v>
      </c>
      <c r="AC1125" s="300" t="s">
        <v>510</v>
      </c>
      <c r="AD1125" s="300">
        <v>6</v>
      </c>
      <c r="AE1125" s="300" t="b">
        <v>1</v>
      </c>
      <c r="AF1125" s="300" t="s">
        <v>768</v>
      </c>
      <c r="AG1125" s="300" t="s">
        <v>769</v>
      </c>
      <c r="AH1125" s="300">
        <v>0</v>
      </c>
      <c r="AI1125" s="300">
        <v>0</v>
      </c>
      <c r="AJ1125" s="300" t="s">
        <v>770</v>
      </c>
      <c r="AK1125" s="300">
        <v>8</v>
      </c>
      <c r="AL1125" s="300" t="s">
        <v>814</v>
      </c>
      <c r="AM1125" s="300">
        <v>1</v>
      </c>
      <c r="AN1125" s="300" t="b">
        <v>0</v>
      </c>
      <c r="AO1125" s="300">
        <v>8</v>
      </c>
      <c r="AP1125" s="300" t="s">
        <v>814</v>
      </c>
      <c r="AQ1125" s="300">
        <v>1</v>
      </c>
      <c r="AR1125" s="300" t="b">
        <v>0</v>
      </c>
      <c r="AS1125" s="300">
        <v>1</v>
      </c>
      <c r="AT1125" s="300" t="b">
        <v>0</v>
      </c>
      <c r="AU1125" s="300">
        <v>0</v>
      </c>
      <c r="AV1125" s="300" t="b">
        <v>0</v>
      </c>
      <c r="AW1125" s="300" t="s">
        <v>1674</v>
      </c>
      <c r="AX1125" s="300"/>
      <c r="AY1125" s="300" t="s">
        <v>1674</v>
      </c>
      <c r="AZ1125" s="300">
        <v>0</v>
      </c>
      <c r="BA1125" s="300" t="b">
        <v>1</v>
      </c>
      <c r="BB1125" s="300" t="b">
        <v>0</v>
      </c>
      <c r="BC1125"/>
      <c r="BD1125"/>
      <c r="BE1125"/>
      <c r="BF1125"/>
      <c r="BG1125"/>
      <c r="BH1125"/>
      <c r="BI1125"/>
      <c r="BJ1125"/>
      <c r="BK1125"/>
      <c r="BL1125"/>
      <c r="BM1125"/>
      <c r="BN1125"/>
      <c r="BO1125"/>
      <c r="BP1125"/>
      <c r="BQ1125"/>
    </row>
    <row r="1126" spans="5:69" ht="16.5" hidden="1" x14ac:dyDescent="0.3">
      <c r="E1126" s="300" t="s">
        <v>760</v>
      </c>
      <c r="F1126" s="300" t="s">
        <v>651</v>
      </c>
      <c r="G1126" s="300">
        <v>20180101</v>
      </c>
      <c r="H1126" s="300">
        <v>2018</v>
      </c>
      <c r="I1126" s="300">
        <v>52</v>
      </c>
      <c r="J1126" s="300">
        <v>2018</v>
      </c>
      <c r="K1126" s="300">
        <v>180</v>
      </c>
      <c r="L1126" s="300" t="s">
        <v>872</v>
      </c>
      <c r="M1126" s="300" t="s">
        <v>486</v>
      </c>
      <c r="N1126" s="300" t="s">
        <v>660</v>
      </c>
      <c r="O1126" s="300" t="s">
        <v>762</v>
      </c>
      <c r="P1126" s="300">
        <v>0</v>
      </c>
      <c r="Q1126" s="300" t="s">
        <v>763</v>
      </c>
      <c r="R1126" s="300" t="s">
        <v>764</v>
      </c>
      <c r="S1126" s="300">
        <v>0</v>
      </c>
      <c r="T1126" s="300" t="s">
        <v>763</v>
      </c>
      <c r="U1126" s="300" t="s">
        <v>764</v>
      </c>
      <c r="V1126" s="300" t="s">
        <v>1123</v>
      </c>
      <c r="W1126" s="300" t="s">
        <v>766</v>
      </c>
      <c r="X1126" s="300" t="b">
        <v>1</v>
      </c>
      <c r="Y1126" s="300">
        <v>310430</v>
      </c>
      <c r="Z1126" s="300" t="s">
        <v>1257</v>
      </c>
      <c r="AA1126" s="300" t="s">
        <v>543</v>
      </c>
      <c r="AB1126" s="300" t="s">
        <v>510</v>
      </c>
      <c r="AC1126" s="300" t="s">
        <v>510</v>
      </c>
      <c r="AD1126" s="300">
        <v>6</v>
      </c>
      <c r="AE1126" s="300" t="b">
        <v>1</v>
      </c>
      <c r="AF1126" s="300" t="s">
        <v>768</v>
      </c>
      <c r="AG1126" s="300" t="s">
        <v>769</v>
      </c>
      <c r="AH1126" s="300">
        <v>0</v>
      </c>
      <c r="AI1126" s="300">
        <v>0</v>
      </c>
      <c r="AJ1126" s="300" t="s">
        <v>770</v>
      </c>
      <c r="AK1126" s="300">
        <v>8</v>
      </c>
      <c r="AL1126" s="300" t="s">
        <v>814</v>
      </c>
      <c r="AM1126" s="300">
        <v>3270640</v>
      </c>
      <c r="AN1126" s="300" t="b">
        <v>0</v>
      </c>
      <c r="AO1126" s="300">
        <v>8</v>
      </c>
      <c r="AP1126" s="300" t="s">
        <v>814</v>
      </c>
      <c r="AQ1126" s="300">
        <v>3270640</v>
      </c>
      <c r="AR1126" s="300" t="b">
        <v>0</v>
      </c>
      <c r="AS1126" s="300">
        <v>3270640</v>
      </c>
      <c r="AT1126" s="300" t="b">
        <v>0</v>
      </c>
      <c r="AU1126" s="300">
        <v>0</v>
      </c>
      <c r="AV1126" s="300" t="b">
        <v>0</v>
      </c>
      <c r="AW1126" s="300" t="s">
        <v>1678</v>
      </c>
      <c r="AX1126" s="300">
        <v>0</v>
      </c>
      <c r="AY1126" s="300" t="s">
        <v>1678</v>
      </c>
      <c r="AZ1126" s="300">
        <v>0</v>
      </c>
      <c r="BA1126" s="300" t="b">
        <v>0</v>
      </c>
      <c r="BB1126" s="300" t="b">
        <v>1</v>
      </c>
      <c r="BC1126"/>
      <c r="BD1126"/>
      <c r="BE1126"/>
      <c r="BF1126"/>
      <c r="BG1126"/>
      <c r="BH1126"/>
      <c r="BI1126"/>
      <c r="BJ1126"/>
      <c r="BK1126"/>
      <c r="BL1126"/>
      <c r="BM1126"/>
      <c r="BN1126"/>
      <c r="BO1126"/>
      <c r="BP1126"/>
      <c r="BQ1126"/>
    </row>
    <row r="1127" spans="5:69" ht="16.5" hidden="1" x14ac:dyDescent="0.3">
      <c r="E1127" s="300" t="s">
        <v>760</v>
      </c>
      <c r="F1127" s="300" t="s">
        <v>651</v>
      </c>
      <c r="G1127" s="300">
        <v>20180101</v>
      </c>
      <c r="H1127" s="300">
        <v>2018</v>
      </c>
      <c r="I1127" s="300">
        <v>52</v>
      </c>
      <c r="J1127" s="300">
        <v>2018</v>
      </c>
      <c r="K1127" s="300">
        <v>180</v>
      </c>
      <c r="L1127" s="300" t="s">
        <v>872</v>
      </c>
      <c r="M1127" s="300" t="s">
        <v>486</v>
      </c>
      <c r="N1127" s="300" t="s">
        <v>660</v>
      </c>
      <c r="O1127" s="300" t="s">
        <v>762</v>
      </c>
      <c r="P1127" s="300">
        <v>112</v>
      </c>
      <c r="Q1127" s="300" t="s">
        <v>880</v>
      </c>
      <c r="R1127" s="300" t="s">
        <v>881</v>
      </c>
      <c r="S1127" s="300">
        <v>0</v>
      </c>
      <c r="T1127" s="300" t="s">
        <v>763</v>
      </c>
      <c r="U1127" s="300" t="s">
        <v>764</v>
      </c>
      <c r="V1127" s="300" t="s">
        <v>1123</v>
      </c>
      <c r="W1127" s="300" t="s">
        <v>766</v>
      </c>
      <c r="X1127" s="300" t="b">
        <v>1</v>
      </c>
      <c r="Y1127" s="300">
        <v>310430</v>
      </c>
      <c r="Z1127" s="300" t="s">
        <v>1257</v>
      </c>
      <c r="AA1127" s="300" t="s">
        <v>543</v>
      </c>
      <c r="AB1127" s="300" t="s">
        <v>510</v>
      </c>
      <c r="AC1127" s="300" t="s">
        <v>510</v>
      </c>
      <c r="AD1127" s="300">
        <v>6</v>
      </c>
      <c r="AE1127" s="300" t="b">
        <v>1</v>
      </c>
      <c r="AF1127" s="300" t="s">
        <v>768</v>
      </c>
      <c r="AG1127" s="300" t="s">
        <v>769</v>
      </c>
      <c r="AH1127" s="300">
        <v>0</v>
      </c>
      <c r="AI1127" s="300">
        <v>0</v>
      </c>
      <c r="AJ1127" s="300" t="s">
        <v>770</v>
      </c>
      <c r="AK1127" s="300">
        <v>8</v>
      </c>
      <c r="AL1127" s="300" t="s">
        <v>814</v>
      </c>
      <c r="AM1127" s="300">
        <v>2187720</v>
      </c>
      <c r="AN1127" s="300" t="b">
        <v>0</v>
      </c>
      <c r="AO1127" s="300">
        <v>8</v>
      </c>
      <c r="AP1127" s="300" t="s">
        <v>814</v>
      </c>
      <c r="AQ1127" s="300">
        <v>2187720</v>
      </c>
      <c r="AR1127" s="300" t="b">
        <v>0</v>
      </c>
      <c r="AS1127" s="300">
        <v>2187720</v>
      </c>
      <c r="AT1127" s="300" t="b">
        <v>0</v>
      </c>
      <c r="AU1127" s="300">
        <v>0</v>
      </c>
      <c r="AV1127" s="300" t="b">
        <v>0</v>
      </c>
      <c r="AW1127" s="300" t="s">
        <v>1679</v>
      </c>
      <c r="AX1127" s="300">
        <v>0</v>
      </c>
      <c r="AY1127" s="300" t="s">
        <v>1679</v>
      </c>
      <c r="AZ1127" s="300">
        <v>0</v>
      </c>
      <c r="BA1127" s="300" t="b">
        <v>0</v>
      </c>
      <c r="BB1127" s="300" t="b">
        <v>1</v>
      </c>
      <c r="BC1127"/>
      <c r="BD1127"/>
      <c r="BE1127"/>
      <c r="BF1127"/>
      <c r="BG1127"/>
      <c r="BH1127"/>
      <c r="BI1127"/>
      <c r="BJ1127"/>
      <c r="BK1127"/>
      <c r="BL1127"/>
      <c r="BM1127"/>
      <c r="BN1127"/>
      <c r="BO1127"/>
      <c r="BP1127"/>
      <c r="BQ1127"/>
    </row>
    <row r="1128" spans="5:69" ht="16.5" hidden="1" x14ac:dyDescent="0.3">
      <c r="E1128" s="300" t="s">
        <v>760</v>
      </c>
      <c r="F1128" s="300" t="s">
        <v>651</v>
      </c>
      <c r="G1128" s="300">
        <v>20180101</v>
      </c>
      <c r="H1128" s="300">
        <v>2018</v>
      </c>
      <c r="I1128" s="300">
        <v>52</v>
      </c>
      <c r="J1128" s="300">
        <v>2018</v>
      </c>
      <c r="K1128" s="300">
        <v>180</v>
      </c>
      <c r="L1128" s="300" t="s">
        <v>872</v>
      </c>
      <c r="M1128" s="300" t="s">
        <v>486</v>
      </c>
      <c r="N1128" s="300" t="s">
        <v>660</v>
      </c>
      <c r="O1128" s="300" t="s">
        <v>762</v>
      </c>
      <c r="P1128" s="300">
        <v>757</v>
      </c>
      <c r="Q1128" s="300" t="s">
        <v>921</v>
      </c>
      <c r="R1128" s="300" t="s">
        <v>922</v>
      </c>
      <c r="S1128" s="300">
        <v>0</v>
      </c>
      <c r="T1128" s="300" t="s">
        <v>763</v>
      </c>
      <c r="U1128" s="300" t="s">
        <v>764</v>
      </c>
      <c r="V1128" s="300" t="s">
        <v>1123</v>
      </c>
      <c r="W1128" s="300" t="s">
        <v>766</v>
      </c>
      <c r="X1128" s="300" t="b">
        <v>1</v>
      </c>
      <c r="Y1128" s="300">
        <v>310430</v>
      </c>
      <c r="Z1128" s="300" t="s">
        <v>1257</v>
      </c>
      <c r="AA1128" s="300" t="s">
        <v>543</v>
      </c>
      <c r="AB1128" s="300" t="s">
        <v>510</v>
      </c>
      <c r="AC1128" s="300" t="s">
        <v>510</v>
      </c>
      <c r="AD1128" s="300">
        <v>6</v>
      </c>
      <c r="AE1128" s="300" t="b">
        <v>1</v>
      </c>
      <c r="AF1128" s="300" t="s">
        <v>768</v>
      </c>
      <c r="AG1128" s="300" t="s">
        <v>769</v>
      </c>
      <c r="AH1128" s="300">
        <v>0</v>
      </c>
      <c r="AI1128" s="300">
        <v>0</v>
      </c>
      <c r="AJ1128" s="300" t="s">
        <v>770</v>
      </c>
      <c r="AK1128" s="300">
        <v>8</v>
      </c>
      <c r="AL1128" s="300" t="s">
        <v>814</v>
      </c>
      <c r="AM1128" s="300">
        <v>1082920</v>
      </c>
      <c r="AN1128" s="300" t="b">
        <v>0</v>
      </c>
      <c r="AO1128" s="300">
        <v>8</v>
      </c>
      <c r="AP1128" s="300" t="s">
        <v>814</v>
      </c>
      <c r="AQ1128" s="300">
        <v>1082920</v>
      </c>
      <c r="AR1128" s="300" t="b">
        <v>0</v>
      </c>
      <c r="AS1128" s="300">
        <v>1082920</v>
      </c>
      <c r="AT1128" s="300" t="b">
        <v>0</v>
      </c>
      <c r="AU1128" s="300">
        <v>0</v>
      </c>
      <c r="AV1128" s="300" t="b">
        <v>0</v>
      </c>
      <c r="AW1128" s="300" t="s">
        <v>1562</v>
      </c>
      <c r="AX1128" s="300">
        <v>0</v>
      </c>
      <c r="AY1128" s="300" t="s">
        <v>1562</v>
      </c>
      <c r="AZ1128" s="300">
        <v>0</v>
      </c>
      <c r="BA1128" s="300" t="b">
        <v>0</v>
      </c>
      <c r="BB1128" s="300" t="b">
        <v>1</v>
      </c>
      <c r="BC1128"/>
      <c r="BD1128"/>
      <c r="BE1128"/>
      <c r="BF1128"/>
      <c r="BG1128"/>
      <c r="BH1128"/>
      <c r="BI1128"/>
      <c r="BJ1128"/>
      <c r="BK1128"/>
      <c r="BL1128"/>
      <c r="BM1128"/>
      <c r="BN1128"/>
      <c r="BO1128"/>
      <c r="BP1128"/>
      <c r="BQ1128"/>
    </row>
    <row r="1129" spans="5:69" ht="16.5" hidden="1" x14ac:dyDescent="0.3">
      <c r="E1129" s="300" t="s">
        <v>760</v>
      </c>
      <c r="F1129" s="300" t="s">
        <v>651</v>
      </c>
      <c r="G1129" s="300">
        <v>20180101</v>
      </c>
      <c r="H1129" s="300">
        <v>2018</v>
      </c>
      <c r="I1129" s="300">
        <v>52</v>
      </c>
      <c r="J1129" s="300">
        <v>2018</v>
      </c>
      <c r="K1129" s="300">
        <v>180</v>
      </c>
      <c r="L1129" s="300" t="s">
        <v>872</v>
      </c>
      <c r="M1129" s="300" t="s">
        <v>486</v>
      </c>
      <c r="N1129" s="300" t="s">
        <v>660</v>
      </c>
      <c r="O1129" s="300" t="s">
        <v>762</v>
      </c>
      <c r="P1129" s="300">
        <v>0</v>
      </c>
      <c r="Q1129" s="300" t="s">
        <v>763</v>
      </c>
      <c r="R1129" s="300" t="s">
        <v>764</v>
      </c>
      <c r="S1129" s="300">
        <v>0</v>
      </c>
      <c r="T1129" s="300" t="s">
        <v>763</v>
      </c>
      <c r="U1129" s="300" t="s">
        <v>764</v>
      </c>
      <c r="V1129" s="300" t="s">
        <v>1123</v>
      </c>
      <c r="W1129" s="300" t="s">
        <v>766</v>
      </c>
      <c r="X1129" s="300" t="b">
        <v>1</v>
      </c>
      <c r="Y1129" s="300">
        <v>310490</v>
      </c>
      <c r="Z1129" s="300" t="s">
        <v>851</v>
      </c>
      <c r="AA1129" s="300" t="s">
        <v>526</v>
      </c>
      <c r="AB1129" s="300" t="s">
        <v>510</v>
      </c>
      <c r="AC1129" s="300" t="s">
        <v>510</v>
      </c>
      <c r="AD1129" s="300">
        <v>6</v>
      </c>
      <c r="AE1129" s="300" t="b">
        <v>1</v>
      </c>
      <c r="AF1129" s="300" t="s">
        <v>768</v>
      </c>
      <c r="AG1129" s="300" t="s">
        <v>769</v>
      </c>
      <c r="AH1129" s="300">
        <v>0</v>
      </c>
      <c r="AI1129" s="300">
        <v>0</v>
      </c>
      <c r="AJ1129" s="300" t="s">
        <v>770</v>
      </c>
      <c r="AK1129" s="300">
        <v>8</v>
      </c>
      <c r="AL1129" s="300" t="s">
        <v>814</v>
      </c>
      <c r="AM1129" s="300">
        <v>3479</v>
      </c>
      <c r="AN1129" s="300" t="b">
        <v>0</v>
      </c>
      <c r="AO1129" s="300">
        <v>8</v>
      </c>
      <c r="AP1129" s="300" t="s">
        <v>814</v>
      </c>
      <c r="AQ1129" s="300">
        <v>3479</v>
      </c>
      <c r="AR1129" s="300" t="b">
        <v>0</v>
      </c>
      <c r="AS1129" s="300">
        <v>3479</v>
      </c>
      <c r="AT1129" s="300" t="b">
        <v>0</v>
      </c>
      <c r="AU1129" s="300">
        <v>0</v>
      </c>
      <c r="AV1129" s="300" t="b">
        <v>0</v>
      </c>
      <c r="AW1129" s="300" t="s">
        <v>1680</v>
      </c>
      <c r="AX1129" s="300">
        <v>0</v>
      </c>
      <c r="AY1129" s="300" t="s">
        <v>1680</v>
      </c>
      <c r="AZ1129" s="300">
        <v>0</v>
      </c>
      <c r="BA1129" s="300" t="b">
        <v>0</v>
      </c>
      <c r="BB1129" s="300" t="b">
        <v>1</v>
      </c>
      <c r="BC1129"/>
      <c r="BD1129"/>
      <c r="BE1129"/>
      <c r="BF1129"/>
      <c r="BG1129"/>
      <c r="BH1129"/>
      <c r="BI1129"/>
      <c r="BJ1129"/>
      <c r="BK1129"/>
      <c r="BL1129"/>
      <c r="BM1129"/>
      <c r="BN1129"/>
      <c r="BO1129"/>
      <c r="BP1129"/>
      <c r="BQ1129"/>
    </row>
    <row r="1130" spans="5:69" ht="16.5" hidden="1" x14ac:dyDescent="0.3">
      <c r="E1130" s="300" t="s">
        <v>760</v>
      </c>
      <c r="F1130" s="300" t="s">
        <v>651</v>
      </c>
      <c r="G1130" s="300">
        <v>20180101</v>
      </c>
      <c r="H1130" s="300">
        <v>2018</v>
      </c>
      <c r="I1130" s="300">
        <v>52</v>
      </c>
      <c r="J1130" s="300">
        <v>2018</v>
      </c>
      <c r="K1130" s="300">
        <v>180</v>
      </c>
      <c r="L1130" s="300" t="s">
        <v>872</v>
      </c>
      <c r="M1130" s="300" t="s">
        <v>486</v>
      </c>
      <c r="N1130" s="300" t="s">
        <v>660</v>
      </c>
      <c r="O1130" s="300" t="s">
        <v>762</v>
      </c>
      <c r="P1130" s="300">
        <v>710</v>
      </c>
      <c r="Q1130" s="300" t="s">
        <v>917</v>
      </c>
      <c r="R1130" s="300" t="s">
        <v>425</v>
      </c>
      <c r="S1130" s="300">
        <v>0</v>
      </c>
      <c r="T1130" s="300" t="s">
        <v>763</v>
      </c>
      <c r="U1130" s="300" t="s">
        <v>764</v>
      </c>
      <c r="V1130" s="300" t="s">
        <v>1123</v>
      </c>
      <c r="W1130" s="300" t="s">
        <v>766</v>
      </c>
      <c r="X1130" s="300" t="b">
        <v>1</v>
      </c>
      <c r="Y1130" s="300">
        <v>310490</v>
      </c>
      <c r="Z1130" s="300" t="s">
        <v>851</v>
      </c>
      <c r="AA1130" s="300" t="s">
        <v>526</v>
      </c>
      <c r="AB1130" s="300" t="s">
        <v>510</v>
      </c>
      <c r="AC1130" s="300" t="s">
        <v>510</v>
      </c>
      <c r="AD1130" s="300">
        <v>6</v>
      </c>
      <c r="AE1130" s="300" t="b">
        <v>1</v>
      </c>
      <c r="AF1130" s="300" t="s">
        <v>768</v>
      </c>
      <c r="AG1130" s="300" t="s">
        <v>769</v>
      </c>
      <c r="AH1130" s="300">
        <v>0</v>
      </c>
      <c r="AI1130" s="300">
        <v>0</v>
      </c>
      <c r="AJ1130" s="300" t="s">
        <v>770</v>
      </c>
      <c r="AK1130" s="300">
        <v>8</v>
      </c>
      <c r="AL1130" s="300" t="s">
        <v>814</v>
      </c>
      <c r="AM1130" s="300">
        <v>3329</v>
      </c>
      <c r="AN1130" s="300" t="b">
        <v>0</v>
      </c>
      <c r="AO1130" s="300">
        <v>8</v>
      </c>
      <c r="AP1130" s="300" t="s">
        <v>814</v>
      </c>
      <c r="AQ1130" s="300">
        <v>3329</v>
      </c>
      <c r="AR1130" s="300" t="b">
        <v>0</v>
      </c>
      <c r="AS1130" s="300">
        <v>3329</v>
      </c>
      <c r="AT1130" s="300" t="b">
        <v>0</v>
      </c>
      <c r="AU1130" s="300">
        <v>0</v>
      </c>
      <c r="AV1130" s="300" t="b">
        <v>0</v>
      </c>
      <c r="AW1130" s="300" t="s">
        <v>1681</v>
      </c>
      <c r="AX1130" s="300">
        <v>0</v>
      </c>
      <c r="AY1130" s="300" t="s">
        <v>1681</v>
      </c>
      <c r="AZ1130" s="300">
        <v>0</v>
      </c>
      <c r="BA1130" s="300" t="b">
        <v>0</v>
      </c>
      <c r="BB1130" s="300" t="b">
        <v>1</v>
      </c>
      <c r="BC1130"/>
      <c r="BD1130"/>
      <c r="BE1130"/>
      <c r="BF1130"/>
      <c r="BG1130"/>
      <c r="BH1130"/>
      <c r="BI1130"/>
      <c r="BJ1130"/>
      <c r="BK1130"/>
      <c r="BL1130"/>
      <c r="BM1130"/>
      <c r="BN1130"/>
      <c r="BO1130"/>
      <c r="BP1130"/>
      <c r="BQ1130"/>
    </row>
    <row r="1131" spans="5:69" ht="16.5" hidden="1" x14ac:dyDescent="0.3">
      <c r="E1131" s="300" t="s">
        <v>760</v>
      </c>
      <c r="F1131" s="300" t="s">
        <v>651</v>
      </c>
      <c r="G1131" s="300">
        <v>20180101</v>
      </c>
      <c r="H1131" s="300">
        <v>2018</v>
      </c>
      <c r="I1131" s="300">
        <v>52</v>
      </c>
      <c r="J1131" s="300">
        <v>2018</v>
      </c>
      <c r="K1131" s="300">
        <v>180</v>
      </c>
      <c r="L1131" s="300" t="s">
        <v>872</v>
      </c>
      <c r="M1131" s="300" t="s">
        <v>486</v>
      </c>
      <c r="N1131" s="300" t="s">
        <v>660</v>
      </c>
      <c r="O1131" s="300" t="s">
        <v>762</v>
      </c>
      <c r="P1131" s="300">
        <v>842</v>
      </c>
      <c r="Q1131" s="300" t="s">
        <v>809</v>
      </c>
      <c r="R1131" s="300" t="s">
        <v>809</v>
      </c>
      <c r="S1131" s="300">
        <v>0</v>
      </c>
      <c r="T1131" s="300" t="s">
        <v>763</v>
      </c>
      <c r="U1131" s="300" t="s">
        <v>764</v>
      </c>
      <c r="V1131" s="300" t="s">
        <v>1123</v>
      </c>
      <c r="W1131" s="300" t="s">
        <v>766</v>
      </c>
      <c r="X1131" s="300" t="b">
        <v>1</v>
      </c>
      <c r="Y1131" s="300">
        <v>310490</v>
      </c>
      <c r="Z1131" s="300" t="s">
        <v>851</v>
      </c>
      <c r="AA1131" s="300" t="s">
        <v>526</v>
      </c>
      <c r="AB1131" s="300" t="s">
        <v>510</v>
      </c>
      <c r="AC1131" s="300" t="s">
        <v>510</v>
      </c>
      <c r="AD1131" s="300">
        <v>6</v>
      </c>
      <c r="AE1131" s="300" t="b">
        <v>1</v>
      </c>
      <c r="AF1131" s="300" t="s">
        <v>768</v>
      </c>
      <c r="AG1131" s="300" t="s">
        <v>769</v>
      </c>
      <c r="AH1131" s="300">
        <v>0</v>
      </c>
      <c r="AI1131" s="300">
        <v>0</v>
      </c>
      <c r="AJ1131" s="300" t="s">
        <v>770</v>
      </c>
      <c r="AK1131" s="300">
        <v>8</v>
      </c>
      <c r="AL1131" s="300" t="s">
        <v>814</v>
      </c>
      <c r="AM1131" s="300">
        <v>150</v>
      </c>
      <c r="AN1131" s="300" t="b">
        <v>0</v>
      </c>
      <c r="AO1131" s="300">
        <v>8</v>
      </c>
      <c r="AP1131" s="300" t="s">
        <v>814</v>
      </c>
      <c r="AQ1131" s="300">
        <v>150</v>
      </c>
      <c r="AR1131" s="300" t="b">
        <v>0</v>
      </c>
      <c r="AS1131" s="300">
        <v>150</v>
      </c>
      <c r="AT1131" s="300" t="b">
        <v>0</v>
      </c>
      <c r="AU1131" s="300">
        <v>0</v>
      </c>
      <c r="AV1131" s="300" t="b">
        <v>0</v>
      </c>
      <c r="AW1131" s="300" t="s">
        <v>1673</v>
      </c>
      <c r="AX1131" s="300">
        <v>0</v>
      </c>
      <c r="AY1131" s="300" t="s">
        <v>1673</v>
      </c>
      <c r="AZ1131" s="300">
        <v>0</v>
      </c>
      <c r="BA1131" s="300" t="b">
        <v>0</v>
      </c>
      <c r="BB1131" s="300" t="b">
        <v>1</v>
      </c>
      <c r="BC1131"/>
      <c r="BD1131"/>
      <c r="BE1131"/>
      <c r="BF1131"/>
      <c r="BG1131"/>
      <c r="BH1131"/>
      <c r="BI1131"/>
      <c r="BJ1131"/>
      <c r="BK1131"/>
      <c r="BL1131"/>
      <c r="BM1131"/>
      <c r="BN1131"/>
      <c r="BO1131"/>
      <c r="BP1131"/>
      <c r="BQ1131"/>
    </row>
    <row r="1132" spans="5:69" ht="16.5" hidden="1" x14ac:dyDescent="0.3">
      <c r="E1132" s="300" t="s">
        <v>760</v>
      </c>
      <c r="F1132" s="300" t="s">
        <v>651</v>
      </c>
      <c r="G1132" s="300">
        <v>20180101</v>
      </c>
      <c r="H1132" s="300">
        <v>2018</v>
      </c>
      <c r="I1132" s="300">
        <v>52</v>
      </c>
      <c r="J1132" s="300">
        <v>2018</v>
      </c>
      <c r="K1132" s="300">
        <v>180</v>
      </c>
      <c r="L1132" s="300" t="s">
        <v>872</v>
      </c>
      <c r="M1132" s="300" t="s">
        <v>486</v>
      </c>
      <c r="N1132" s="300" t="s">
        <v>660</v>
      </c>
      <c r="O1132" s="300" t="s">
        <v>762</v>
      </c>
      <c r="P1132" s="300">
        <v>0</v>
      </c>
      <c r="Q1132" s="300" t="s">
        <v>763</v>
      </c>
      <c r="R1132" s="300" t="s">
        <v>764</v>
      </c>
      <c r="S1132" s="300">
        <v>0</v>
      </c>
      <c r="T1132" s="300" t="s">
        <v>763</v>
      </c>
      <c r="U1132" s="300" t="s">
        <v>764</v>
      </c>
      <c r="V1132" s="300" t="s">
        <v>1123</v>
      </c>
      <c r="W1132" s="300" t="s">
        <v>766</v>
      </c>
      <c r="X1132" s="300" t="b">
        <v>1</v>
      </c>
      <c r="Y1132" s="300">
        <v>3105</v>
      </c>
      <c r="Z1132" s="300" t="s">
        <v>853</v>
      </c>
      <c r="AA1132" s="300" t="s">
        <v>854</v>
      </c>
      <c r="AB1132" s="300" t="s">
        <v>84</v>
      </c>
      <c r="AC1132" s="300" t="s">
        <v>84</v>
      </c>
      <c r="AD1132" s="300">
        <v>4</v>
      </c>
      <c r="AE1132" s="300" t="b">
        <v>0</v>
      </c>
      <c r="AF1132" s="300" t="s">
        <v>768</v>
      </c>
      <c r="AG1132" s="300" t="s">
        <v>769</v>
      </c>
      <c r="AH1132" s="300">
        <v>0</v>
      </c>
      <c r="AI1132" s="300">
        <v>0</v>
      </c>
      <c r="AJ1132" s="300" t="s">
        <v>770</v>
      </c>
      <c r="AK1132" s="300">
        <v>8</v>
      </c>
      <c r="AL1132" s="300" t="s">
        <v>814</v>
      </c>
      <c r="AM1132" s="300">
        <v>7651900</v>
      </c>
      <c r="AN1132" s="300" t="b">
        <v>0</v>
      </c>
      <c r="AO1132" s="300">
        <v>8</v>
      </c>
      <c r="AP1132" s="300" t="s">
        <v>814</v>
      </c>
      <c r="AQ1132" s="300">
        <v>7651900</v>
      </c>
      <c r="AR1132" s="300" t="b">
        <v>0</v>
      </c>
      <c r="AS1132" s="300">
        <v>7651900</v>
      </c>
      <c r="AT1132" s="300" t="b">
        <v>0</v>
      </c>
      <c r="AU1132" s="300">
        <v>0</v>
      </c>
      <c r="AV1132" s="300" t="b">
        <v>0</v>
      </c>
      <c r="AW1132" s="300" t="s">
        <v>1682</v>
      </c>
      <c r="AX1132" s="300">
        <v>0</v>
      </c>
      <c r="AY1132" s="300" t="s">
        <v>1682</v>
      </c>
      <c r="AZ1132" s="300">
        <v>0</v>
      </c>
      <c r="BA1132" s="300" t="b">
        <v>0</v>
      </c>
      <c r="BB1132" s="300" t="b">
        <v>1</v>
      </c>
      <c r="BC1132"/>
      <c r="BD1132"/>
      <c r="BE1132"/>
      <c r="BF1132"/>
      <c r="BG1132"/>
      <c r="BH1132"/>
      <c r="BI1132"/>
      <c r="BJ1132"/>
      <c r="BK1132"/>
      <c r="BL1132"/>
      <c r="BM1132"/>
      <c r="BN1132"/>
      <c r="BO1132"/>
      <c r="BP1132"/>
      <c r="BQ1132"/>
    </row>
    <row r="1133" spans="5:69" ht="16.5" hidden="1" x14ac:dyDescent="0.3">
      <c r="E1133" s="300" t="s">
        <v>760</v>
      </c>
      <c r="F1133" s="300" t="s">
        <v>651</v>
      </c>
      <c r="G1133" s="300">
        <v>20180101</v>
      </c>
      <c r="H1133" s="300">
        <v>2018</v>
      </c>
      <c r="I1133" s="300">
        <v>52</v>
      </c>
      <c r="J1133" s="300">
        <v>2018</v>
      </c>
      <c r="K1133" s="300">
        <v>180</v>
      </c>
      <c r="L1133" s="300" t="s">
        <v>872</v>
      </c>
      <c r="M1133" s="300" t="s">
        <v>486</v>
      </c>
      <c r="N1133" s="300" t="s">
        <v>660</v>
      </c>
      <c r="O1133" s="300" t="s">
        <v>762</v>
      </c>
      <c r="P1133" s="300">
        <v>24</v>
      </c>
      <c r="Q1133" s="300" t="s">
        <v>875</v>
      </c>
      <c r="R1133" s="300" t="s">
        <v>445</v>
      </c>
      <c r="S1133" s="300">
        <v>0</v>
      </c>
      <c r="T1133" s="300" t="s">
        <v>763</v>
      </c>
      <c r="U1133" s="300" t="s">
        <v>764</v>
      </c>
      <c r="V1133" s="300" t="s">
        <v>1123</v>
      </c>
      <c r="W1133" s="300" t="s">
        <v>766</v>
      </c>
      <c r="X1133" s="300" t="b">
        <v>1</v>
      </c>
      <c r="Y1133" s="300">
        <v>3105</v>
      </c>
      <c r="Z1133" s="300" t="s">
        <v>853</v>
      </c>
      <c r="AA1133" s="300" t="s">
        <v>854</v>
      </c>
      <c r="AB1133" s="300" t="s">
        <v>84</v>
      </c>
      <c r="AC1133" s="300" t="s">
        <v>84</v>
      </c>
      <c r="AD1133" s="300">
        <v>4</v>
      </c>
      <c r="AE1133" s="300" t="b">
        <v>0</v>
      </c>
      <c r="AF1133" s="300" t="s">
        <v>768</v>
      </c>
      <c r="AG1133" s="300" t="s">
        <v>769</v>
      </c>
      <c r="AH1133" s="300">
        <v>0</v>
      </c>
      <c r="AI1133" s="300">
        <v>0</v>
      </c>
      <c r="AJ1133" s="300" t="s">
        <v>770</v>
      </c>
      <c r="AK1133" s="300">
        <v>8</v>
      </c>
      <c r="AL1133" s="300" t="s">
        <v>814</v>
      </c>
      <c r="AM1133" s="300">
        <v>846570</v>
      </c>
      <c r="AN1133" s="300" t="b">
        <v>0</v>
      </c>
      <c r="AO1133" s="300">
        <v>8</v>
      </c>
      <c r="AP1133" s="300" t="s">
        <v>814</v>
      </c>
      <c r="AQ1133" s="300">
        <v>846570</v>
      </c>
      <c r="AR1133" s="300" t="b">
        <v>0</v>
      </c>
      <c r="AS1133" s="300">
        <v>846570</v>
      </c>
      <c r="AT1133" s="300" t="b">
        <v>0</v>
      </c>
      <c r="AU1133" s="300">
        <v>0</v>
      </c>
      <c r="AV1133" s="300" t="b">
        <v>0</v>
      </c>
      <c r="AW1133" s="300" t="s">
        <v>1683</v>
      </c>
      <c r="AX1133" s="300">
        <v>0</v>
      </c>
      <c r="AY1133" s="300" t="s">
        <v>1683</v>
      </c>
      <c r="AZ1133" s="300">
        <v>0</v>
      </c>
      <c r="BA1133" s="300" t="b">
        <v>0</v>
      </c>
      <c r="BB1133" s="300" t="b">
        <v>1</v>
      </c>
      <c r="BC1133"/>
      <c r="BD1133"/>
      <c r="BE1133"/>
      <c r="BF1133"/>
      <c r="BG1133"/>
      <c r="BH1133"/>
      <c r="BI1133"/>
      <c r="BJ1133"/>
      <c r="BK1133"/>
      <c r="BL1133"/>
      <c r="BM1133"/>
      <c r="BN1133"/>
      <c r="BO1133"/>
      <c r="BP1133"/>
      <c r="BQ1133"/>
    </row>
    <row r="1134" spans="5:69" ht="16.5" hidden="1" x14ac:dyDescent="0.3">
      <c r="E1134" s="300" t="s">
        <v>760</v>
      </c>
      <c r="F1134" s="300" t="s">
        <v>651</v>
      </c>
      <c r="G1134" s="300">
        <v>20180101</v>
      </c>
      <c r="H1134" s="300">
        <v>2018</v>
      </c>
      <c r="I1134" s="300">
        <v>52</v>
      </c>
      <c r="J1134" s="300">
        <v>2018</v>
      </c>
      <c r="K1134" s="300">
        <v>180</v>
      </c>
      <c r="L1134" s="300" t="s">
        <v>872</v>
      </c>
      <c r="M1134" s="300" t="s">
        <v>486</v>
      </c>
      <c r="N1134" s="300" t="s">
        <v>660</v>
      </c>
      <c r="O1134" s="300" t="s">
        <v>762</v>
      </c>
      <c r="P1134" s="300">
        <v>56</v>
      </c>
      <c r="Q1134" s="300" t="s">
        <v>877</v>
      </c>
      <c r="R1134" s="300" t="s">
        <v>878</v>
      </c>
      <c r="S1134" s="300">
        <v>0</v>
      </c>
      <c r="T1134" s="300" t="s">
        <v>763</v>
      </c>
      <c r="U1134" s="300" t="s">
        <v>764</v>
      </c>
      <c r="V1134" s="300" t="s">
        <v>1123</v>
      </c>
      <c r="W1134" s="300" t="s">
        <v>766</v>
      </c>
      <c r="X1134" s="300" t="b">
        <v>1</v>
      </c>
      <c r="Y1134" s="300">
        <v>3105</v>
      </c>
      <c r="Z1134" s="300" t="s">
        <v>853</v>
      </c>
      <c r="AA1134" s="300" t="s">
        <v>854</v>
      </c>
      <c r="AB1134" s="300" t="s">
        <v>84</v>
      </c>
      <c r="AC1134" s="300" t="s">
        <v>84</v>
      </c>
      <c r="AD1134" s="300">
        <v>4</v>
      </c>
      <c r="AE1134" s="300" t="b">
        <v>0</v>
      </c>
      <c r="AF1134" s="300" t="s">
        <v>768</v>
      </c>
      <c r="AG1134" s="300" t="s">
        <v>769</v>
      </c>
      <c r="AH1134" s="300">
        <v>0</v>
      </c>
      <c r="AI1134" s="300">
        <v>0</v>
      </c>
      <c r="AJ1134" s="300" t="s">
        <v>770</v>
      </c>
      <c r="AK1134" s="300">
        <v>8</v>
      </c>
      <c r="AL1134" s="300" t="s">
        <v>814</v>
      </c>
      <c r="AM1134" s="300">
        <v>433620</v>
      </c>
      <c r="AN1134" s="300" t="b">
        <v>0</v>
      </c>
      <c r="AO1134" s="300">
        <v>8</v>
      </c>
      <c r="AP1134" s="300" t="s">
        <v>814</v>
      </c>
      <c r="AQ1134" s="300">
        <v>433620</v>
      </c>
      <c r="AR1134" s="300" t="b">
        <v>0</v>
      </c>
      <c r="AS1134" s="300">
        <v>433620</v>
      </c>
      <c r="AT1134" s="300" t="b">
        <v>0</v>
      </c>
      <c r="AU1134" s="300">
        <v>0</v>
      </c>
      <c r="AV1134" s="300" t="b">
        <v>0</v>
      </c>
      <c r="AW1134" s="300" t="s">
        <v>1684</v>
      </c>
      <c r="AX1134" s="300">
        <v>0</v>
      </c>
      <c r="AY1134" s="300" t="s">
        <v>1684</v>
      </c>
      <c r="AZ1134" s="300">
        <v>0</v>
      </c>
      <c r="BA1134" s="300" t="b">
        <v>0</v>
      </c>
      <c r="BB1134" s="300" t="b">
        <v>1</v>
      </c>
      <c r="BC1134"/>
      <c r="BD1134"/>
      <c r="BE1134"/>
      <c r="BF1134"/>
      <c r="BG1134"/>
      <c r="BH1134"/>
      <c r="BI1134"/>
      <c r="BJ1134"/>
      <c r="BK1134"/>
      <c r="BL1134"/>
      <c r="BM1134"/>
      <c r="BN1134"/>
      <c r="BO1134"/>
      <c r="BP1134"/>
      <c r="BQ1134"/>
    </row>
    <row r="1135" spans="5:69" ht="16.5" hidden="1" x14ac:dyDescent="0.3">
      <c r="E1135" s="300" t="s">
        <v>760</v>
      </c>
      <c r="F1135" s="300" t="s">
        <v>651</v>
      </c>
      <c r="G1135" s="300">
        <v>20180101</v>
      </c>
      <c r="H1135" s="300">
        <v>2018</v>
      </c>
      <c r="I1135" s="300">
        <v>52</v>
      </c>
      <c r="J1135" s="300">
        <v>2018</v>
      </c>
      <c r="K1135" s="300">
        <v>180</v>
      </c>
      <c r="L1135" s="300" t="s">
        <v>872</v>
      </c>
      <c r="M1135" s="300" t="s">
        <v>486</v>
      </c>
      <c r="N1135" s="300" t="s">
        <v>660</v>
      </c>
      <c r="O1135" s="300" t="s">
        <v>762</v>
      </c>
      <c r="P1135" s="300">
        <v>156</v>
      </c>
      <c r="Q1135" s="300" t="s">
        <v>773</v>
      </c>
      <c r="R1135" s="300" t="s">
        <v>774</v>
      </c>
      <c r="S1135" s="300">
        <v>0</v>
      </c>
      <c r="T1135" s="300" t="s">
        <v>763</v>
      </c>
      <c r="U1135" s="300" t="s">
        <v>764</v>
      </c>
      <c r="V1135" s="300" t="s">
        <v>1123</v>
      </c>
      <c r="W1135" s="300" t="s">
        <v>766</v>
      </c>
      <c r="X1135" s="300" t="b">
        <v>1</v>
      </c>
      <c r="Y1135" s="300">
        <v>3105</v>
      </c>
      <c r="Z1135" s="300" t="s">
        <v>853</v>
      </c>
      <c r="AA1135" s="300" t="s">
        <v>854</v>
      </c>
      <c r="AB1135" s="300" t="s">
        <v>84</v>
      </c>
      <c r="AC1135" s="300" t="s">
        <v>84</v>
      </c>
      <c r="AD1135" s="300">
        <v>4</v>
      </c>
      <c r="AE1135" s="300" t="b">
        <v>0</v>
      </c>
      <c r="AF1135" s="300" t="s">
        <v>768</v>
      </c>
      <c r="AG1135" s="300" t="s">
        <v>769</v>
      </c>
      <c r="AH1135" s="300">
        <v>0</v>
      </c>
      <c r="AI1135" s="300">
        <v>0</v>
      </c>
      <c r="AJ1135" s="300" t="s">
        <v>770</v>
      </c>
      <c r="AK1135" s="300">
        <v>8</v>
      </c>
      <c r="AL1135" s="300" t="s">
        <v>814</v>
      </c>
      <c r="AM1135" s="300">
        <v>644558</v>
      </c>
      <c r="AN1135" s="300" t="b">
        <v>0</v>
      </c>
      <c r="AO1135" s="300">
        <v>8</v>
      </c>
      <c r="AP1135" s="300" t="s">
        <v>814</v>
      </c>
      <c r="AQ1135" s="300">
        <v>644558</v>
      </c>
      <c r="AR1135" s="300" t="b">
        <v>0</v>
      </c>
      <c r="AS1135" s="300">
        <v>644558</v>
      </c>
      <c r="AT1135" s="300" t="b">
        <v>0</v>
      </c>
      <c r="AU1135" s="300">
        <v>0</v>
      </c>
      <c r="AV1135" s="300" t="b">
        <v>0</v>
      </c>
      <c r="AW1135" s="300" t="s">
        <v>1685</v>
      </c>
      <c r="AX1135" s="300">
        <v>0</v>
      </c>
      <c r="AY1135" s="300" t="s">
        <v>1685</v>
      </c>
      <c r="AZ1135" s="300">
        <v>0</v>
      </c>
      <c r="BA1135" s="300" t="b">
        <v>0</v>
      </c>
      <c r="BB1135" s="300" t="b">
        <v>1</v>
      </c>
      <c r="BC1135"/>
      <c r="BD1135"/>
      <c r="BE1135"/>
      <c r="BF1135"/>
      <c r="BG1135"/>
      <c r="BH1135"/>
      <c r="BI1135"/>
      <c r="BJ1135"/>
      <c r="BK1135"/>
      <c r="BL1135"/>
      <c r="BM1135"/>
      <c r="BN1135"/>
      <c r="BO1135"/>
      <c r="BP1135"/>
      <c r="BQ1135"/>
    </row>
    <row r="1136" spans="5:69" ht="16.5" hidden="1" x14ac:dyDescent="0.3">
      <c r="E1136" s="300" t="s">
        <v>760</v>
      </c>
      <c r="F1136" s="300" t="s">
        <v>651</v>
      </c>
      <c r="G1136" s="300">
        <v>20180101</v>
      </c>
      <c r="H1136" s="300">
        <v>2018</v>
      </c>
      <c r="I1136" s="300">
        <v>52</v>
      </c>
      <c r="J1136" s="300">
        <v>2018</v>
      </c>
      <c r="K1136" s="300">
        <v>180</v>
      </c>
      <c r="L1136" s="300" t="s">
        <v>872</v>
      </c>
      <c r="M1136" s="300" t="s">
        <v>486</v>
      </c>
      <c r="N1136" s="300" t="s">
        <v>660</v>
      </c>
      <c r="O1136" s="300" t="s">
        <v>762</v>
      </c>
      <c r="P1136" s="300">
        <v>251</v>
      </c>
      <c r="Q1136" s="300" t="s">
        <v>778</v>
      </c>
      <c r="R1136" s="300" t="s">
        <v>779</v>
      </c>
      <c r="S1136" s="300">
        <v>0</v>
      </c>
      <c r="T1136" s="300" t="s">
        <v>763</v>
      </c>
      <c r="U1136" s="300" t="s">
        <v>764</v>
      </c>
      <c r="V1136" s="300" t="s">
        <v>1123</v>
      </c>
      <c r="W1136" s="300" t="s">
        <v>766</v>
      </c>
      <c r="X1136" s="300" t="b">
        <v>1</v>
      </c>
      <c r="Y1136" s="300">
        <v>3105</v>
      </c>
      <c r="Z1136" s="300" t="s">
        <v>853</v>
      </c>
      <c r="AA1136" s="300" t="s">
        <v>854</v>
      </c>
      <c r="AB1136" s="300" t="s">
        <v>84</v>
      </c>
      <c r="AC1136" s="300" t="s">
        <v>84</v>
      </c>
      <c r="AD1136" s="300">
        <v>4</v>
      </c>
      <c r="AE1136" s="300" t="b">
        <v>0</v>
      </c>
      <c r="AF1136" s="300" t="s">
        <v>768</v>
      </c>
      <c r="AG1136" s="300" t="s">
        <v>769</v>
      </c>
      <c r="AH1136" s="300">
        <v>0</v>
      </c>
      <c r="AI1136" s="300">
        <v>0</v>
      </c>
      <c r="AJ1136" s="300" t="s">
        <v>770</v>
      </c>
      <c r="AK1136" s="300">
        <v>8</v>
      </c>
      <c r="AL1136" s="300" t="s">
        <v>814</v>
      </c>
      <c r="AM1136" s="300">
        <v>9000</v>
      </c>
      <c r="AN1136" s="300" t="b">
        <v>0</v>
      </c>
      <c r="AO1136" s="300">
        <v>8</v>
      </c>
      <c r="AP1136" s="300" t="s">
        <v>814</v>
      </c>
      <c r="AQ1136" s="300">
        <v>9000</v>
      </c>
      <c r="AR1136" s="300" t="b">
        <v>0</v>
      </c>
      <c r="AS1136" s="300">
        <v>9000</v>
      </c>
      <c r="AT1136" s="300" t="b">
        <v>0</v>
      </c>
      <c r="AU1136" s="300">
        <v>0</v>
      </c>
      <c r="AV1136" s="300" t="b">
        <v>0</v>
      </c>
      <c r="AW1136" s="300" t="s">
        <v>1686</v>
      </c>
      <c r="AX1136" s="300">
        <v>0</v>
      </c>
      <c r="AY1136" s="300" t="s">
        <v>1686</v>
      </c>
      <c r="AZ1136" s="300">
        <v>0</v>
      </c>
      <c r="BA1136" s="300" t="b">
        <v>0</v>
      </c>
      <c r="BB1136" s="300" t="b">
        <v>1</v>
      </c>
      <c r="BC1136"/>
      <c r="BD1136"/>
      <c r="BE1136"/>
      <c r="BF1136"/>
      <c r="BG1136"/>
      <c r="BH1136"/>
      <c r="BI1136"/>
      <c r="BJ1136"/>
      <c r="BK1136"/>
      <c r="BL1136"/>
      <c r="BM1136"/>
      <c r="BN1136"/>
      <c r="BO1136"/>
      <c r="BP1136"/>
      <c r="BQ1136"/>
    </row>
    <row r="1137" spans="5:69" ht="16.5" hidden="1" x14ac:dyDescent="0.3">
      <c r="E1137" s="300" t="s">
        <v>760</v>
      </c>
      <c r="F1137" s="300" t="s">
        <v>651</v>
      </c>
      <c r="G1137" s="300">
        <v>20180101</v>
      </c>
      <c r="H1137" s="300">
        <v>2018</v>
      </c>
      <c r="I1137" s="300">
        <v>52</v>
      </c>
      <c r="J1137" s="300">
        <v>2018</v>
      </c>
      <c r="K1137" s="300">
        <v>180</v>
      </c>
      <c r="L1137" s="300" t="s">
        <v>872</v>
      </c>
      <c r="M1137" s="300" t="s">
        <v>486</v>
      </c>
      <c r="N1137" s="300" t="s">
        <v>660</v>
      </c>
      <c r="O1137" s="300" t="s">
        <v>762</v>
      </c>
      <c r="P1137" s="300">
        <v>276</v>
      </c>
      <c r="Q1137" s="300" t="s">
        <v>781</v>
      </c>
      <c r="R1137" s="300" t="s">
        <v>782</v>
      </c>
      <c r="S1137" s="300">
        <v>0</v>
      </c>
      <c r="T1137" s="300" t="s">
        <v>763</v>
      </c>
      <c r="U1137" s="300" t="s">
        <v>764</v>
      </c>
      <c r="V1137" s="300" t="s">
        <v>1123</v>
      </c>
      <c r="W1137" s="300" t="s">
        <v>766</v>
      </c>
      <c r="X1137" s="300" t="b">
        <v>1</v>
      </c>
      <c r="Y1137" s="300">
        <v>3105</v>
      </c>
      <c r="Z1137" s="300" t="s">
        <v>853</v>
      </c>
      <c r="AA1137" s="300" t="s">
        <v>854</v>
      </c>
      <c r="AB1137" s="300" t="s">
        <v>84</v>
      </c>
      <c r="AC1137" s="300" t="s">
        <v>84</v>
      </c>
      <c r="AD1137" s="300">
        <v>4</v>
      </c>
      <c r="AE1137" s="300" t="b">
        <v>0</v>
      </c>
      <c r="AF1137" s="300" t="s">
        <v>768</v>
      </c>
      <c r="AG1137" s="300" t="s">
        <v>769</v>
      </c>
      <c r="AH1137" s="300">
        <v>0</v>
      </c>
      <c r="AI1137" s="300">
        <v>0</v>
      </c>
      <c r="AJ1137" s="300" t="s">
        <v>770</v>
      </c>
      <c r="AK1137" s="300">
        <v>8</v>
      </c>
      <c r="AL1137" s="300" t="s">
        <v>814</v>
      </c>
      <c r="AM1137" s="300">
        <v>5</v>
      </c>
      <c r="AN1137" s="300" t="b">
        <v>0</v>
      </c>
      <c r="AO1137" s="300">
        <v>8</v>
      </c>
      <c r="AP1137" s="300" t="s">
        <v>814</v>
      </c>
      <c r="AQ1137" s="300">
        <v>5</v>
      </c>
      <c r="AR1137" s="300" t="b">
        <v>0</v>
      </c>
      <c r="AS1137" s="300">
        <v>5</v>
      </c>
      <c r="AT1137" s="300" t="b">
        <v>0</v>
      </c>
      <c r="AU1137" s="300">
        <v>0</v>
      </c>
      <c r="AV1137" s="300" t="b">
        <v>0</v>
      </c>
      <c r="AW1137" s="300" t="s">
        <v>1687</v>
      </c>
      <c r="AX1137" s="300">
        <v>0</v>
      </c>
      <c r="AY1137" s="300" t="s">
        <v>1687</v>
      </c>
      <c r="AZ1137" s="300">
        <v>0</v>
      </c>
      <c r="BA1137" s="300" t="b">
        <v>0</v>
      </c>
      <c r="BB1137" s="300" t="b">
        <v>1</v>
      </c>
      <c r="BC1137"/>
      <c r="BD1137"/>
      <c r="BE1137"/>
      <c r="BF1137"/>
      <c r="BG1137"/>
      <c r="BH1137"/>
      <c r="BI1137"/>
      <c r="BJ1137"/>
      <c r="BK1137"/>
      <c r="BL1137"/>
      <c r="BM1137"/>
      <c r="BN1137"/>
      <c r="BO1137"/>
      <c r="BP1137"/>
      <c r="BQ1137"/>
    </row>
    <row r="1138" spans="5:69" ht="16.5" hidden="1" x14ac:dyDescent="0.3">
      <c r="E1138" s="300" t="s">
        <v>760</v>
      </c>
      <c r="F1138" s="300" t="s">
        <v>651</v>
      </c>
      <c r="G1138" s="300">
        <v>20180101</v>
      </c>
      <c r="H1138" s="300">
        <v>2018</v>
      </c>
      <c r="I1138" s="300">
        <v>52</v>
      </c>
      <c r="J1138" s="300">
        <v>2018</v>
      </c>
      <c r="K1138" s="300">
        <v>180</v>
      </c>
      <c r="L1138" s="300" t="s">
        <v>872</v>
      </c>
      <c r="M1138" s="300" t="s">
        <v>486</v>
      </c>
      <c r="N1138" s="300" t="s">
        <v>660</v>
      </c>
      <c r="O1138" s="300" t="s">
        <v>762</v>
      </c>
      <c r="P1138" s="300">
        <v>440</v>
      </c>
      <c r="Q1138" s="300" t="s">
        <v>897</v>
      </c>
      <c r="R1138" s="300" t="s">
        <v>898</v>
      </c>
      <c r="S1138" s="300">
        <v>0</v>
      </c>
      <c r="T1138" s="300" t="s">
        <v>763</v>
      </c>
      <c r="U1138" s="300" t="s">
        <v>764</v>
      </c>
      <c r="V1138" s="300" t="s">
        <v>1123</v>
      </c>
      <c r="W1138" s="300" t="s">
        <v>766</v>
      </c>
      <c r="X1138" s="300" t="b">
        <v>1</v>
      </c>
      <c r="Y1138" s="300">
        <v>3105</v>
      </c>
      <c r="Z1138" s="300" t="s">
        <v>853</v>
      </c>
      <c r="AA1138" s="300" t="s">
        <v>854</v>
      </c>
      <c r="AB1138" s="300" t="s">
        <v>84</v>
      </c>
      <c r="AC1138" s="300" t="s">
        <v>84</v>
      </c>
      <c r="AD1138" s="300">
        <v>4</v>
      </c>
      <c r="AE1138" s="300" t="b">
        <v>0</v>
      </c>
      <c r="AF1138" s="300" t="s">
        <v>768</v>
      </c>
      <c r="AG1138" s="300" t="s">
        <v>769</v>
      </c>
      <c r="AH1138" s="300">
        <v>0</v>
      </c>
      <c r="AI1138" s="300">
        <v>0</v>
      </c>
      <c r="AJ1138" s="300" t="s">
        <v>770</v>
      </c>
      <c r="AK1138" s="300">
        <v>8</v>
      </c>
      <c r="AL1138" s="300" t="s">
        <v>814</v>
      </c>
      <c r="AM1138" s="300">
        <v>297000</v>
      </c>
      <c r="AN1138" s="300" t="b">
        <v>0</v>
      </c>
      <c r="AO1138" s="300">
        <v>8</v>
      </c>
      <c r="AP1138" s="300" t="s">
        <v>814</v>
      </c>
      <c r="AQ1138" s="300">
        <v>297000</v>
      </c>
      <c r="AR1138" s="300" t="b">
        <v>0</v>
      </c>
      <c r="AS1138" s="300">
        <v>297000</v>
      </c>
      <c r="AT1138" s="300" t="b">
        <v>0</v>
      </c>
      <c r="AU1138" s="300">
        <v>0</v>
      </c>
      <c r="AV1138" s="300" t="b">
        <v>0</v>
      </c>
      <c r="AW1138" s="300" t="s">
        <v>1688</v>
      </c>
      <c r="AX1138" s="300">
        <v>0</v>
      </c>
      <c r="AY1138" s="300" t="s">
        <v>1688</v>
      </c>
      <c r="AZ1138" s="300">
        <v>0</v>
      </c>
      <c r="BA1138" s="300" t="b">
        <v>0</v>
      </c>
      <c r="BB1138" s="300" t="b">
        <v>1</v>
      </c>
      <c r="BC1138"/>
      <c r="BD1138"/>
      <c r="BE1138"/>
      <c r="BF1138"/>
      <c r="BG1138"/>
      <c r="BH1138"/>
      <c r="BI1138"/>
      <c r="BJ1138"/>
      <c r="BK1138"/>
      <c r="BL1138"/>
      <c r="BM1138"/>
      <c r="BN1138"/>
      <c r="BO1138"/>
      <c r="BP1138"/>
      <c r="BQ1138"/>
    </row>
    <row r="1139" spans="5:69" ht="16.5" hidden="1" x14ac:dyDescent="0.3">
      <c r="E1139" s="300" t="s">
        <v>760</v>
      </c>
      <c r="F1139" s="300" t="s">
        <v>651</v>
      </c>
      <c r="G1139" s="300">
        <v>20180101</v>
      </c>
      <c r="H1139" s="300">
        <v>2018</v>
      </c>
      <c r="I1139" s="300">
        <v>52</v>
      </c>
      <c r="J1139" s="300">
        <v>2018</v>
      </c>
      <c r="K1139" s="300">
        <v>180</v>
      </c>
      <c r="L1139" s="300" t="s">
        <v>872</v>
      </c>
      <c r="M1139" s="300" t="s">
        <v>486</v>
      </c>
      <c r="N1139" s="300" t="s">
        <v>660</v>
      </c>
      <c r="O1139" s="300" t="s">
        <v>762</v>
      </c>
      <c r="P1139" s="300">
        <v>478</v>
      </c>
      <c r="Q1139" s="300" t="s">
        <v>1548</v>
      </c>
      <c r="R1139" s="300" t="s">
        <v>455</v>
      </c>
      <c r="S1139" s="300">
        <v>0</v>
      </c>
      <c r="T1139" s="300" t="s">
        <v>763</v>
      </c>
      <c r="U1139" s="300" t="s">
        <v>764</v>
      </c>
      <c r="V1139" s="300" t="s">
        <v>1123</v>
      </c>
      <c r="W1139" s="300" t="s">
        <v>766</v>
      </c>
      <c r="X1139" s="300" t="b">
        <v>1</v>
      </c>
      <c r="Y1139" s="300">
        <v>3105</v>
      </c>
      <c r="Z1139" s="300" t="s">
        <v>853</v>
      </c>
      <c r="AA1139" s="300" t="s">
        <v>854</v>
      </c>
      <c r="AB1139" s="300" t="s">
        <v>84</v>
      </c>
      <c r="AC1139" s="300" t="s">
        <v>84</v>
      </c>
      <c r="AD1139" s="300">
        <v>4</v>
      </c>
      <c r="AE1139" s="300" t="b">
        <v>0</v>
      </c>
      <c r="AF1139" s="300" t="s">
        <v>768</v>
      </c>
      <c r="AG1139" s="300" t="s">
        <v>769</v>
      </c>
      <c r="AH1139" s="300">
        <v>0</v>
      </c>
      <c r="AI1139" s="300">
        <v>0</v>
      </c>
      <c r="AJ1139" s="300" t="s">
        <v>770</v>
      </c>
      <c r="AK1139" s="300">
        <v>8</v>
      </c>
      <c r="AL1139" s="300" t="s">
        <v>814</v>
      </c>
      <c r="AM1139" s="300">
        <v>7840</v>
      </c>
      <c r="AN1139" s="300" t="b">
        <v>0</v>
      </c>
      <c r="AO1139" s="300">
        <v>8</v>
      </c>
      <c r="AP1139" s="300" t="s">
        <v>814</v>
      </c>
      <c r="AQ1139" s="300">
        <v>7840</v>
      </c>
      <c r="AR1139" s="300" t="b">
        <v>0</v>
      </c>
      <c r="AS1139" s="300">
        <v>7840</v>
      </c>
      <c r="AT1139" s="300" t="b">
        <v>0</v>
      </c>
      <c r="AU1139" s="300">
        <v>0</v>
      </c>
      <c r="AV1139" s="300" t="b">
        <v>0</v>
      </c>
      <c r="AW1139" s="300" t="s">
        <v>1549</v>
      </c>
      <c r="AX1139" s="300">
        <v>0</v>
      </c>
      <c r="AY1139" s="300" t="s">
        <v>1549</v>
      </c>
      <c r="AZ1139" s="300">
        <v>0</v>
      </c>
      <c r="BA1139" s="300" t="b">
        <v>0</v>
      </c>
      <c r="BB1139" s="300" t="b">
        <v>1</v>
      </c>
      <c r="BC1139"/>
      <c r="BD1139"/>
      <c r="BE1139"/>
      <c r="BF1139"/>
      <c r="BG1139"/>
      <c r="BH1139"/>
      <c r="BI1139"/>
      <c r="BJ1139"/>
      <c r="BK1139"/>
      <c r="BL1139"/>
      <c r="BM1139"/>
      <c r="BN1139"/>
      <c r="BO1139"/>
      <c r="BP1139"/>
      <c r="BQ1139"/>
    </row>
    <row r="1140" spans="5:69" ht="16.5" hidden="1" x14ac:dyDescent="0.3">
      <c r="E1140" s="300" t="s">
        <v>760</v>
      </c>
      <c r="F1140" s="300" t="s">
        <v>651</v>
      </c>
      <c r="G1140" s="300">
        <v>20180101</v>
      </c>
      <c r="H1140" s="300">
        <v>2018</v>
      </c>
      <c r="I1140" s="300">
        <v>52</v>
      </c>
      <c r="J1140" s="300">
        <v>2018</v>
      </c>
      <c r="K1140" s="300">
        <v>180</v>
      </c>
      <c r="L1140" s="300" t="s">
        <v>872</v>
      </c>
      <c r="M1140" s="300" t="s">
        <v>486</v>
      </c>
      <c r="N1140" s="300" t="s">
        <v>660</v>
      </c>
      <c r="O1140" s="300" t="s">
        <v>762</v>
      </c>
      <c r="P1140" s="300">
        <v>504</v>
      </c>
      <c r="Q1140" s="300" t="s">
        <v>959</v>
      </c>
      <c r="R1140" s="300" t="s">
        <v>426</v>
      </c>
      <c r="S1140" s="300">
        <v>0</v>
      </c>
      <c r="T1140" s="300" t="s">
        <v>763</v>
      </c>
      <c r="U1140" s="300" t="s">
        <v>764</v>
      </c>
      <c r="V1140" s="300" t="s">
        <v>1123</v>
      </c>
      <c r="W1140" s="300" t="s">
        <v>766</v>
      </c>
      <c r="X1140" s="300" t="b">
        <v>1</v>
      </c>
      <c r="Y1140" s="300">
        <v>3105</v>
      </c>
      <c r="Z1140" s="300" t="s">
        <v>853</v>
      </c>
      <c r="AA1140" s="300" t="s">
        <v>854</v>
      </c>
      <c r="AB1140" s="300" t="s">
        <v>84</v>
      </c>
      <c r="AC1140" s="300" t="s">
        <v>84</v>
      </c>
      <c r="AD1140" s="300">
        <v>4</v>
      </c>
      <c r="AE1140" s="300" t="b">
        <v>0</v>
      </c>
      <c r="AF1140" s="300" t="s">
        <v>768</v>
      </c>
      <c r="AG1140" s="300" t="s">
        <v>769</v>
      </c>
      <c r="AH1140" s="300">
        <v>0</v>
      </c>
      <c r="AI1140" s="300">
        <v>0</v>
      </c>
      <c r="AJ1140" s="300" t="s">
        <v>770</v>
      </c>
      <c r="AK1140" s="300">
        <v>8</v>
      </c>
      <c r="AL1140" s="300" t="s">
        <v>814</v>
      </c>
      <c r="AM1140" s="300">
        <v>273206</v>
      </c>
      <c r="AN1140" s="300" t="b">
        <v>0</v>
      </c>
      <c r="AO1140" s="300">
        <v>8</v>
      </c>
      <c r="AP1140" s="300" t="s">
        <v>814</v>
      </c>
      <c r="AQ1140" s="300">
        <v>273206</v>
      </c>
      <c r="AR1140" s="300" t="b">
        <v>0</v>
      </c>
      <c r="AS1140" s="300">
        <v>273206</v>
      </c>
      <c r="AT1140" s="300" t="b">
        <v>0</v>
      </c>
      <c r="AU1140" s="300">
        <v>0</v>
      </c>
      <c r="AV1140" s="300" t="b">
        <v>0</v>
      </c>
      <c r="AW1140" s="300" t="s">
        <v>1689</v>
      </c>
      <c r="AX1140" s="300">
        <v>0</v>
      </c>
      <c r="AY1140" s="300" t="s">
        <v>1689</v>
      </c>
      <c r="AZ1140" s="300">
        <v>0</v>
      </c>
      <c r="BA1140" s="300" t="b">
        <v>0</v>
      </c>
      <c r="BB1140" s="300" t="b">
        <v>1</v>
      </c>
      <c r="BC1140"/>
      <c r="BD1140"/>
      <c r="BE1140"/>
      <c r="BF1140"/>
      <c r="BG1140"/>
      <c r="BH1140"/>
      <c r="BI1140"/>
      <c r="BJ1140"/>
      <c r="BK1140"/>
      <c r="BL1140"/>
      <c r="BM1140"/>
      <c r="BN1140"/>
      <c r="BO1140"/>
      <c r="BP1140"/>
      <c r="BQ1140"/>
    </row>
    <row r="1141" spans="5:69" ht="16.5" hidden="1" x14ac:dyDescent="0.3">
      <c r="E1141" s="300" t="s">
        <v>760</v>
      </c>
      <c r="F1141" s="300" t="s">
        <v>651</v>
      </c>
      <c r="G1141" s="300">
        <v>20180101</v>
      </c>
      <c r="H1141" s="300">
        <v>2018</v>
      </c>
      <c r="I1141" s="300">
        <v>52</v>
      </c>
      <c r="J1141" s="300">
        <v>2018</v>
      </c>
      <c r="K1141" s="300">
        <v>180</v>
      </c>
      <c r="L1141" s="300" t="s">
        <v>872</v>
      </c>
      <c r="M1141" s="300" t="s">
        <v>486</v>
      </c>
      <c r="N1141" s="300" t="s">
        <v>660</v>
      </c>
      <c r="O1141" s="300" t="s">
        <v>762</v>
      </c>
      <c r="P1141" s="300">
        <v>508</v>
      </c>
      <c r="Q1141" s="300" t="s">
        <v>903</v>
      </c>
      <c r="R1141" s="300" t="s">
        <v>443</v>
      </c>
      <c r="S1141" s="300">
        <v>0</v>
      </c>
      <c r="T1141" s="300" t="s">
        <v>763</v>
      </c>
      <c r="U1141" s="300" t="s">
        <v>764</v>
      </c>
      <c r="V1141" s="300" t="s">
        <v>1123</v>
      </c>
      <c r="W1141" s="300" t="s">
        <v>766</v>
      </c>
      <c r="X1141" s="300" t="b">
        <v>1</v>
      </c>
      <c r="Y1141" s="300">
        <v>3105</v>
      </c>
      <c r="Z1141" s="300" t="s">
        <v>853</v>
      </c>
      <c r="AA1141" s="300" t="s">
        <v>854</v>
      </c>
      <c r="AB1141" s="300" t="s">
        <v>84</v>
      </c>
      <c r="AC1141" s="300" t="s">
        <v>84</v>
      </c>
      <c r="AD1141" s="300">
        <v>4</v>
      </c>
      <c r="AE1141" s="300" t="b">
        <v>0</v>
      </c>
      <c r="AF1141" s="300" t="s">
        <v>768</v>
      </c>
      <c r="AG1141" s="300" t="s">
        <v>769</v>
      </c>
      <c r="AH1141" s="300">
        <v>0</v>
      </c>
      <c r="AI1141" s="300">
        <v>0</v>
      </c>
      <c r="AJ1141" s="300" t="s">
        <v>770</v>
      </c>
      <c r="AK1141" s="300">
        <v>8</v>
      </c>
      <c r="AL1141" s="300" t="s">
        <v>814</v>
      </c>
      <c r="AM1141" s="300">
        <v>532000</v>
      </c>
      <c r="AN1141" s="300" t="b">
        <v>0</v>
      </c>
      <c r="AO1141" s="300">
        <v>8</v>
      </c>
      <c r="AP1141" s="300" t="s">
        <v>814</v>
      </c>
      <c r="AQ1141" s="300">
        <v>532000</v>
      </c>
      <c r="AR1141" s="300" t="b">
        <v>0</v>
      </c>
      <c r="AS1141" s="300">
        <v>532000</v>
      </c>
      <c r="AT1141" s="300" t="b">
        <v>0</v>
      </c>
      <c r="AU1141" s="300">
        <v>0</v>
      </c>
      <c r="AV1141" s="300" t="b">
        <v>0</v>
      </c>
      <c r="AW1141" s="300" t="s">
        <v>1690</v>
      </c>
      <c r="AX1141" s="300">
        <v>0</v>
      </c>
      <c r="AY1141" s="300" t="s">
        <v>1690</v>
      </c>
      <c r="AZ1141" s="300">
        <v>0</v>
      </c>
      <c r="BA1141" s="300" t="b">
        <v>0</v>
      </c>
      <c r="BB1141" s="300" t="b">
        <v>1</v>
      </c>
      <c r="BC1141"/>
      <c r="BD1141"/>
      <c r="BE1141"/>
      <c r="BF1141"/>
      <c r="BG1141"/>
      <c r="BH1141"/>
      <c r="BI1141"/>
      <c r="BJ1141"/>
      <c r="BK1141"/>
      <c r="BL1141"/>
      <c r="BM1141"/>
      <c r="BN1141"/>
      <c r="BO1141"/>
      <c r="BP1141"/>
      <c r="BQ1141"/>
    </row>
    <row r="1142" spans="5:69" ht="16.5" hidden="1" x14ac:dyDescent="0.3">
      <c r="E1142" s="300" t="s">
        <v>760</v>
      </c>
      <c r="F1142" s="300" t="s">
        <v>651</v>
      </c>
      <c r="G1142" s="300">
        <v>20180101</v>
      </c>
      <c r="H1142" s="300">
        <v>2018</v>
      </c>
      <c r="I1142" s="300">
        <v>52</v>
      </c>
      <c r="J1142" s="300">
        <v>2018</v>
      </c>
      <c r="K1142" s="300">
        <v>180</v>
      </c>
      <c r="L1142" s="300" t="s">
        <v>872</v>
      </c>
      <c r="M1142" s="300" t="s">
        <v>486</v>
      </c>
      <c r="N1142" s="300" t="s">
        <v>660</v>
      </c>
      <c r="O1142" s="300" t="s">
        <v>762</v>
      </c>
      <c r="P1142" s="300">
        <v>528</v>
      </c>
      <c r="Q1142" s="300" t="s">
        <v>788</v>
      </c>
      <c r="R1142" s="300" t="s">
        <v>789</v>
      </c>
      <c r="S1142" s="300">
        <v>0</v>
      </c>
      <c r="T1142" s="300" t="s">
        <v>763</v>
      </c>
      <c r="U1142" s="300" t="s">
        <v>764</v>
      </c>
      <c r="V1142" s="300" t="s">
        <v>1123</v>
      </c>
      <c r="W1142" s="300" t="s">
        <v>766</v>
      </c>
      <c r="X1142" s="300" t="b">
        <v>1</v>
      </c>
      <c r="Y1142" s="300">
        <v>3105</v>
      </c>
      <c r="Z1142" s="300" t="s">
        <v>853</v>
      </c>
      <c r="AA1142" s="300" t="s">
        <v>854</v>
      </c>
      <c r="AB1142" s="300" t="s">
        <v>84</v>
      </c>
      <c r="AC1142" s="300" t="s">
        <v>84</v>
      </c>
      <c r="AD1142" s="300">
        <v>4</v>
      </c>
      <c r="AE1142" s="300" t="b">
        <v>0</v>
      </c>
      <c r="AF1142" s="300" t="s">
        <v>768</v>
      </c>
      <c r="AG1142" s="300" t="s">
        <v>769</v>
      </c>
      <c r="AH1142" s="300">
        <v>0</v>
      </c>
      <c r="AI1142" s="300">
        <v>0</v>
      </c>
      <c r="AJ1142" s="300" t="s">
        <v>770</v>
      </c>
      <c r="AK1142" s="300">
        <v>8</v>
      </c>
      <c r="AL1142" s="300" t="s">
        <v>814</v>
      </c>
      <c r="AM1142" s="300">
        <v>3559</v>
      </c>
      <c r="AN1142" s="300" t="b">
        <v>0</v>
      </c>
      <c r="AO1142" s="300">
        <v>8</v>
      </c>
      <c r="AP1142" s="300" t="s">
        <v>814</v>
      </c>
      <c r="AQ1142" s="300">
        <v>3559</v>
      </c>
      <c r="AR1142" s="300" t="b">
        <v>0</v>
      </c>
      <c r="AS1142" s="300">
        <v>3559</v>
      </c>
      <c r="AT1142" s="300" t="b">
        <v>0</v>
      </c>
      <c r="AU1142" s="300">
        <v>0</v>
      </c>
      <c r="AV1142" s="300" t="b">
        <v>0</v>
      </c>
      <c r="AW1142" s="300" t="s">
        <v>1691</v>
      </c>
      <c r="AX1142" s="300">
        <v>0</v>
      </c>
      <c r="AY1142" s="300" t="s">
        <v>1691</v>
      </c>
      <c r="AZ1142" s="300">
        <v>0</v>
      </c>
      <c r="BA1142" s="300" t="b">
        <v>0</v>
      </c>
      <c r="BB1142" s="300" t="b">
        <v>1</v>
      </c>
      <c r="BC1142"/>
      <c r="BD1142"/>
      <c r="BE1142"/>
      <c r="BF1142"/>
      <c r="BG1142"/>
      <c r="BH1142"/>
      <c r="BI1142"/>
      <c r="BJ1142"/>
      <c r="BK1142"/>
      <c r="BL1142"/>
      <c r="BM1142"/>
      <c r="BN1142"/>
      <c r="BO1142"/>
      <c r="BP1142"/>
      <c r="BQ1142"/>
    </row>
    <row r="1143" spans="5:69" ht="16.5" hidden="1" x14ac:dyDescent="0.3">
      <c r="E1143" s="300" t="s">
        <v>760</v>
      </c>
      <c r="F1143" s="300" t="s">
        <v>651</v>
      </c>
      <c r="G1143" s="300">
        <v>20180101</v>
      </c>
      <c r="H1143" s="300">
        <v>2018</v>
      </c>
      <c r="I1143" s="300">
        <v>52</v>
      </c>
      <c r="J1143" s="300">
        <v>2018</v>
      </c>
      <c r="K1143" s="300">
        <v>180</v>
      </c>
      <c r="L1143" s="300" t="s">
        <v>872</v>
      </c>
      <c r="M1143" s="300" t="s">
        <v>486</v>
      </c>
      <c r="N1143" s="300" t="s">
        <v>660</v>
      </c>
      <c r="O1143" s="300" t="s">
        <v>762</v>
      </c>
      <c r="P1143" s="300">
        <v>643</v>
      </c>
      <c r="Q1143" s="300" t="s">
        <v>793</v>
      </c>
      <c r="R1143" s="300" t="s">
        <v>794</v>
      </c>
      <c r="S1143" s="300">
        <v>0</v>
      </c>
      <c r="T1143" s="300" t="s">
        <v>763</v>
      </c>
      <c r="U1143" s="300" t="s">
        <v>764</v>
      </c>
      <c r="V1143" s="300" t="s">
        <v>1123</v>
      </c>
      <c r="W1143" s="300" t="s">
        <v>766</v>
      </c>
      <c r="X1143" s="300" t="b">
        <v>1</v>
      </c>
      <c r="Y1143" s="300">
        <v>3105</v>
      </c>
      <c r="Z1143" s="300" t="s">
        <v>853</v>
      </c>
      <c r="AA1143" s="300" t="s">
        <v>854</v>
      </c>
      <c r="AB1143" s="300" t="s">
        <v>84</v>
      </c>
      <c r="AC1143" s="300" t="s">
        <v>84</v>
      </c>
      <c r="AD1143" s="300">
        <v>4</v>
      </c>
      <c r="AE1143" s="300" t="b">
        <v>0</v>
      </c>
      <c r="AF1143" s="300" t="s">
        <v>768</v>
      </c>
      <c r="AG1143" s="300" t="s">
        <v>769</v>
      </c>
      <c r="AH1143" s="300">
        <v>0</v>
      </c>
      <c r="AI1143" s="300">
        <v>0</v>
      </c>
      <c r="AJ1143" s="300" t="s">
        <v>770</v>
      </c>
      <c r="AK1143" s="300">
        <v>8</v>
      </c>
      <c r="AL1143" s="300" t="s">
        <v>814</v>
      </c>
      <c r="AM1143" s="300">
        <v>1958711</v>
      </c>
      <c r="AN1143" s="300" t="b">
        <v>0</v>
      </c>
      <c r="AO1143" s="300">
        <v>8</v>
      </c>
      <c r="AP1143" s="300" t="s">
        <v>814</v>
      </c>
      <c r="AQ1143" s="300">
        <v>1958711</v>
      </c>
      <c r="AR1143" s="300" t="b">
        <v>0</v>
      </c>
      <c r="AS1143" s="300">
        <v>1958711</v>
      </c>
      <c r="AT1143" s="300" t="b">
        <v>0</v>
      </c>
      <c r="AU1143" s="300">
        <v>0</v>
      </c>
      <c r="AV1143" s="300" t="b">
        <v>0</v>
      </c>
      <c r="AW1143" s="300" t="s">
        <v>1692</v>
      </c>
      <c r="AX1143" s="300">
        <v>0</v>
      </c>
      <c r="AY1143" s="300" t="s">
        <v>1692</v>
      </c>
      <c r="AZ1143" s="300">
        <v>0</v>
      </c>
      <c r="BA1143" s="300" t="b">
        <v>0</v>
      </c>
      <c r="BB1143" s="300" t="b">
        <v>1</v>
      </c>
      <c r="BC1143"/>
      <c r="BD1143"/>
      <c r="BE1143"/>
      <c r="BF1143"/>
      <c r="BG1143"/>
      <c r="BH1143"/>
      <c r="BI1143"/>
      <c r="BJ1143"/>
      <c r="BK1143"/>
      <c r="BL1143"/>
      <c r="BM1143"/>
      <c r="BN1143"/>
      <c r="BO1143"/>
      <c r="BP1143"/>
      <c r="BQ1143"/>
    </row>
    <row r="1144" spans="5:69" ht="16.5" hidden="1" x14ac:dyDescent="0.3">
      <c r="E1144" s="300" t="s">
        <v>760</v>
      </c>
      <c r="F1144" s="300" t="s">
        <v>651</v>
      </c>
      <c r="G1144" s="300">
        <v>20180101</v>
      </c>
      <c r="H1144" s="300">
        <v>2018</v>
      </c>
      <c r="I1144" s="300">
        <v>52</v>
      </c>
      <c r="J1144" s="300">
        <v>2018</v>
      </c>
      <c r="K1144" s="300">
        <v>180</v>
      </c>
      <c r="L1144" s="300" t="s">
        <v>872</v>
      </c>
      <c r="M1144" s="300" t="s">
        <v>486</v>
      </c>
      <c r="N1144" s="300" t="s">
        <v>660</v>
      </c>
      <c r="O1144" s="300" t="s">
        <v>762</v>
      </c>
      <c r="P1144" s="300">
        <v>646</v>
      </c>
      <c r="Q1144" s="300" t="s">
        <v>910</v>
      </c>
      <c r="R1144" s="300" t="s">
        <v>441</v>
      </c>
      <c r="S1144" s="300">
        <v>0</v>
      </c>
      <c r="T1144" s="300" t="s">
        <v>763</v>
      </c>
      <c r="U1144" s="300" t="s">
        <v>764</v>
      </c>
      <c r="V1144" s="300" t="s">
        <v>1123</v>
      </c>
      <c r="W1144" s="300" t="s">
        <v>766</v>
      </c>
      <c r="X1144" s="300" t="b">
        <v>1</v>
      </c>
      <c r="Y1144" s="300">
        <v>3105</v>
      </c>
      <c r="Z1144" s="300" t="s">
        <v>853</v>
      </c>
      <c r="AA1144" s="300" t="s">
        <v>854</v>
      </c>
      <c r="AB1144" s="300" t="s">
        <v>84</v>
      </c>
      <c r="AC1144" s="300" t="s">
        <v>84</v>
      </c>
      <c r="AD1144" s="300">
        <v>4</v>
      </c>
      <c r="AE1144" s="300" t="b">
        <v>0</v>
      </c>
      <c r="AF1144" s="300" t="s">
        <v>768</v>
      </c>
      <c r="AG1144" s="300" t="s">
        <v>769</v>
      </c>
      <c r="AH1144" s="300">
        <v>0</v>
      </c>
      <c r="AI1144" s="300">
        <v>0</v>
      </c>
      <c r="AJ1144" s="300" t="s">
        <v>770</v>
      </c>
      <c r="AK1144" s="300">
        <v>8</v>
      </c>
      <c r="AL1144" s="300" t="s">
        <v>814</v>
      </c>
      <c r="AM1144" s="300">
        <v>259</v>
      </c>
      <c r="AN1144" s="300" t="b">
        <v>0</v>
      </c>
      <c r="AO1144" s="300">
        <v>8</v>
      </c>
      <c r="AP1144" s="300" t="s">
        <v>814</v>
      </c>
      <c r="AQ1144" s="300">
        <v>259</v>
      </c>
      <c r="AR1144" s="300" t="b">
        <v>0</v>
      </c>
      <c r="AS1144" s="300">
        <v>259</v>
      </c>
      <c r="AT1144" s="300" t="b">
        <v>0</v>
      </c>
      <c r="AU1144" s="300">
        <v>0</v>
      </c>
      <c r="AV1144" s="300" t="b">
        <v>0</v>
      </c>
      <c r="AW1144" s="300" t="s">
        <v>1555</v>
      </c>
      <c r="AX1144" s="300">
        <v>0</v>
      </c>
      <c r="AY1144" s="300" t="s">
        <v>1555</v>
      </c>
      <c r="AZ1144" s="300">
        <v>0</v>
      </c>
      <c r="BA1144" s="300" t="b">
        <v>0</v>
      </c>
      <c r="BB1144" s="300" t="b">
        <v>1</v>
      </c>
      <c r="BC1144"/>
      <c r="BD1144"/>
      <c r="BE1144"/>
      <c r="BF1144"/>
      <c r="BG1144"/>
      <c r="BH1144"/>
      <c r="BI1144"/>
      <c r="BJ1144"/>
      <c r="BK1144"/>
      <c r="BL1144"/>
      <c r="BM1144"/>
      <c r="BN1144"/>
      <c r="BO1144"/>
      <c r="BP1144"/>
      <c r="BQ1144"/>
    </row>
    <row r="1145" spans="5:69" ht="16.5" hidden="1" x14ac:dyDescent="0.3">
      <c r="E1145" s="300" t="s">
        <v>760</v>
      </c>
      <c r="F1145" s="300" t="s">
        <v>651</v>
      </c>
      <c r="G1145" s="300">
        <v>20180101</v>
      </c>
      <c r="H1145" s="300">
        <v>2018</v>
      </c>
      <c r="I1145" s="300">
        <v>52</v>
      </c>
      <c r="J1145" s="300">
        <v>2018</v>
      </c>
      <c r="K1145" s="300">
        <v>180</v>
      </c>
      <c r="L1145" s="300" t="s">
        <v>872</v>
      </c>
      <c r="M1145" s="300" t="s">
        <v>486</v>
      </c>
      <c r="N1145" s="300" t="s">
        <v>660</v>
      </c>
      <c r="O1145" s="300" t="s">
        <v>762</v>
      </c>
      <c r="P1145" s="300">
        <v>699</v>
      </c>
      <c r="Q1145" s="300" t="s">
        <v>798</v>
      </c>
      <c r="R1145" s="300" t="s">
        <v>799</v>
      </c>
      <c r="S1145" s="300">
        <v>0</v>
      </c>
      <c r="T1145" s="300" t="s">
        <v>763</v>
      </c>
      <c r="U1145" s="300" t="s">
        <v>764</v>
      </c>
      <c r="V1145" s="300" t="s">
        <v>1123</v>
      </c>
      <c r="W1145" s="300" t="s">
        <v>766</v>
      </c>
      <c r="X1145" s="300" t="b">
        <v>1</v>
      </c>
      <c r="Y1145" s="300">
        <v>3105</v>
      </c>
      <c r="Z1145" s="300" t="s">
        <v>853</v>
      </c>
      <c r="AA1145" s="300" t="s">
        <v>854</v>
      </c>
      <c r="AB1145" s="300" t="s">
        <v>84</v>
      </c>
      <c r="AC1145" s="300" t="s">
        <v>84</v>
      </c>
      <c r="AD1145" s="300">
        <v>4</v>
      </c>
      <c r="AE1145" s="300" t="b">
        <v>0</v>
      </c>
      <c r="AF1145" s="300" t="s">
        <v>768</v>
      </c>
      <c r="AG1145" s="300" t="s">
        <v>769</v>
      </c>
      <c r="AH1145" s="300">
        <v>0</v>
      </c>
      <c r="AI1145" s="300">
        <v>0</v>
      </c>
      <c r="AJ1145" s="300" t="s">
        <v>770</v>
      </c>
      <c r="AK1145" s="300">
        <v>8</v>
      </c>
      <c r="AL1145" s="300" t="s">
        <v>814</v>
      </c>
      <c r="AM1145" s="300">
        <v>2020</v>
      </c>
      <c r="AN1145" s="300" t="b">
        <v>0</v>
      </c>
      <c r="AO1145" s="300">
        <v>8</v>
      </c>
      <c r="AP1145" s="300" t="s">
        <v>814</v>
      </c>
      <c r="AQ1145" s="300">
        <v>2020</v>
      </c>
      <c r="AR1145" s="300" t="b">
        <v>0</v>
      </c>
      <c r="AS1145" s="300">
        <v>2020</v>
      </c>
      <c r="AT1145" s="300" t="b">
        <v>0</v>
      </c>
      <c r="AU1145" s="300">
        <v>0</v>
      </c>
      <c r="AV1145" s="300" t="b">
        <v>0</v>
      </c>
      <c r="AW1145" s="300" t="s">
        <v>1693</v>
      </c>
      <c r="AX1145" s="300">
        <v>0</v>
      </c>
      <c r="AY1145" s="300" t="s">
        <v>1693</v>
      </c>
      <c r="AZ1145" s="300">
        <v>0</v>
      </c>
      <c r="BA1145" s="300" t="b">
        <v>0</v>
      </c>
      <c r="BB1145" s="300" t="b">
        <v>1</v>
      </c>
      <c r="BC1145"/>
      <c r="BD1145"/>
      <c r="BE1145"/>
      <c r="BF1145"/>
      <c r="BG1145"/>
      <c r="BH1145"/>
      <c r="BI1145"/>
      <c r="BJ1145"/>
      <c r="BK1145"/>
      <c r="BL1145"/>
      <c r="BM1145"/>
      <c r="BN1145"/>
      <c r="BO1145"/>
      <c r="BP1145"/>
      <c r="BQ1145"/>
    </row>
    <row r="1146" spans="5:69" ht="16.5" hidden="1" x14ac:dyDescent="0.3">
      <c r="E1146" s="300" t="s">
        <v>760</v>
      </c>
      <c r="F1146" s="300" t="s">
        <v>651</v>
      </c>
      <c r="G1146" s="300">
        <v>20180101</v>
      </c>
      <c r="H1146" s="300">
        <v>2018</v>
      </c>
      <c r="I1146" s="300">
        <v>52</v>
      </c>
      <c r="J1146" s="300">
        <v>2018</v>
      </c>
      <c r="K1146" s="300">
        <v>180</v>
      </c>
      <c r="L1146" s="300" t="s">
        <v>872</v>
      </c>
      <c r="M1146" s="300" t="s">
        <v>486</v>
      </c>
      <c r="N1146" s="300" t="s">
        <v>660</v>
      </c>
      <c r="O1146" s="300" t="s">
        <v>762</v>
      </c>
      <c r="P1146" s="300">
        <v>704</v>
      </c>
      <c r="Q1146" s="300" t="s">
        <v>914</v>
      </c>
      <c r="R1146" s="300" t="s">
        <v>915</v>
      </c>
      <c r="S1146" s="300">
        <v>0</v>
      </c>
      <c r="T1146" s="300" t="s">
        <v>763</v>
      </c>
      <c r="U1146" s="300" t="s">
        <v>764</v>
      </c>
      <c r="V1146" s="300" t="s">
        <v>1123</v>
      </c>
      <c r="W1146" s="300" t="s">
        <v>766</v>
      </c>
      <c r="X1146" s="300" t="b">
        <v>1</v>
      </c>
      <c r="Y1146" s="300">
        <v>3105</v>
      </c>
      <c r="Z1146" s="300" t="s">
        <v>853</v>
      </c>
      <c r="AA1146" s="300" t="s">
        <v>854</v>
      </c>
      <c r="AB1146" s="300" t="s">
        <v>84</v>
      </c>
      <c r="AC1146" s="300" t="s">
        <v>84</v>
      </c>
      <c r="AD1146" s="300">
        <v>4</v>
      </c>
      <c r="AE1146" s="300" t="b">
        <v>0</v>
      </c>
      <c r="AF1146" s="300" t="s">
        <v>768</v>
      </c>
      <c r="AG1146" s="300" t="s">
        <v>769</v>
      </c>
      <c r="AH1146" s="300">
        <v>0</v>
      </c>
      <c r="AI1146" s="300">
        <v>0</v>
      </c>
      <c r="AJ1146" s="300" t="s">
        <v>770</v>
      </c>
      <c r="AK1146" s="300">
        <v>8</v>
      </c>
      <c r="AL1146" s="300" t="s">
        <v>814</v>
      </c>
      <c r="AM1146" s="300">
        <v>47000</v>
      </c>
      <c r="AN1146" s="300" t="b">
        <v>0</v>
      </c>
      <c r="AO1146" s="300">
        <v>8</v>
      </c>
      <c r="AP1146" s="300" t="s">
        <v>814</v>
      </c>
      <c r="AQ1146" s="300">
        <v>47000</v>
      </c>
      <c r="AR1146" s="300" t="b">
        <v>0</v>
      </c>
      <c r="AS1146" s="300">
        <v>47000</v>
      </c>
      <c r="AT1146" s="300" t="b">
        <v>0</v>
      </c>
      <c r="AU1146" s="300">
        <v>0</v>
      </c>
      <c r="AV1146" s="300" t="b">
        <v>0</v>
      </c>
      <c r="AW1146" s="300" t="s">
        <v>1558</v>
      </c>
      <c r="AX1146" s="300">
        <v>0</v>
      </c>
      <c r="AY1146" s="300" t="s">
        <v>1558</v>
      </c>
      <c r="AZ1146" s="300">
        <v>0</v>
      </c>
      <c r="BA1146" s="300" t="b">
        <v>0</v>
      </c>
      <c r="BB1146" s="300" t="b">
        <v>1</v>
      </c>
      <c r="BC1146"/>
      <c r="BD1146"/>
      <c r="BE1146"/>
      <c r="BF1146"/>
      <c r="BG1146"/>
      <c r="BH1146"/>
      <c r="BI1146"/>
      <c r="BJ1146"/>
      <c r="BK1146"/>
      <c r="BL1146"/>
      <c r="BM1146"/>
      <c r="BN1146"/>
      <c r="BO1146"/>
      <c r="BP1146"/>
      <c r="BQ1146"/>
    </row>
    <row r="1147" spans="5:69" ht="16.5" hidden="1" x14ac:dyDescent="0.3">
      <c r="E1147" s="300" t="s">
        <v>760</v>
      </c>
      <c r="F1147" s="300" t="s">
        <v>651</v>
      </c>
      <c r="G1147" s="300">
        <v>20180101</v>
      </c>
      <c r="H1147" s="300">
        <v>2018</v>
      </c>
      <c r="I1147" s="300">
        <v>52</v>
      </c>
      <c r="J1147" s="300">
        <v>2018</v>
      </c>
      <c r="K1147" s="300">
        <v>180</v>
      </c>
      <c r="L1147" s="300" t="s">
        <v>872</v>
      </c>
      <c r="M1147" s="300" t="s">
        <v>486</v>
      </c>
      <c r="N1147" s="300" t="s">
        <v>660</v>
      </c>
      <c r="O1147" s="300" t="s">
        <v>762</v>
      </c>
      <c r="P1147" s="300">
        <v>710</v>
      </c>
      <c r="Q1147" s="300" t="s">
        <v>917</v>
      </c>
      <c r="R1147" s="300" t="s">
        <v>425</v>
      </c>
      <c r="S1147" s="300">
        <v>0</v>
      </c>
      <c r="T1147" s="300" t="s">
        <v>763</v>
      </c>
      <c r="U1147" s="300" t="s">
        <v>764</v>
      </c>
      <c r="V1147" s="300" t="s">
        <v>1123</v>
      </c>
      <c r="W1147" s="300" t="s">
        <v>766</v>
      </c>
      <c r="X1147" s="300" t="b">
        <v>1</v>
      </c>
      <c r="Y1147" s="300">
        <v>3105</v>
      </c>
      <c r="Z1147" s="300" t="s">
        <v>853</v>
      </c>
      <c r="AA1147" s="300" t="s">
        <v>854</v>
      </c>
      <c r="AB1147" s="300" t="s">
        <v>84</v>
      </c>
      <c r="AC1147" s="300" t="s">
        <v>84</v>
      </c>
      <c r="AD1147" s="300">
        <v>4</v>
      </c>
      <c r="AE1147" s="300" t="b">
        <v>0</v>
      </c>
      <c r="AF1147" s="300" t="s">
        <v>768</v>
      </c>
      <c r="AG1147" s="300" t="s">
        <v>769</v>
      </c>
      <c r="AH1147" s="300">
        <v>0</v>
      </c>
      <c r="AI1147" s="300">
        <v>0</v>
      </c>
      <c r="AJ1147" s="300" t="s">
        <v>770</v>
      </c>
      <c r="AK1147" s="300">
        <v>8</v>
      </c>
      <c r="AL1147" s="300" t="s">
        <v>814</v>
      </c>
      <c r="AM1147" s="300">
        <v>2103378</v>
      </c>
      <c r="AN1147" s="300" t="b">
        <v>0</v>
      </c>
      <c r="AO1147" s="300">
        <v>8</v>
      </c>
      <c r="AP1147" s="300" t="s">
        <v>814</v>
      </c>
      <c r="AQ1147" s="300">
        <v>2103378</v>
      </c>
      <c r="AR1147" s="300" t="b">
        <v>0</v>
      </c>
      <c r="AS1147" s="300">
        <v>2103378</v>
      </c>
      <c r="AT1147" s="300" t="b">
        <v>0</v>
      </c>
      <c r="AU1147" s="300">
        <v>0</v>
      </c>
      <c r="AV1147" s="300" t="b">
        <v>0</v>
      </c>
      <c r="AW1147" s="300" t="s">
        <v>1694</v>
      </c>
      <c r="AX1147" s="300">
        <v>0</v>
      </c>
      <c r="AY1147" s="300" t="s">
        <v>1694</v>
      </c>
      <c r="AZ1147" s="300">
        <v>0</v>
      </c>
      <c r="BA1147" s="300" t="b">
        <v>0</v>
      </c>
      <c r="BB1147" s="300" t="b">
        <v>1</v>
      </c>
      <c r="BC1147"/>
      <c r="BD1147"/>
      <c r="BE1147"/>
      <c r="BF1147"/>
      <c r="BG1147"/>
      <c r="BH1147"/>
      <c r="BI1147"/>
      <c r="BJ1147"/>
      <c r="BK1147"/>
      <c r="BL1147"/>
      <c r="BM1147"/>
      <c r="BN1147"/>
      <c r="BO1147"/>
      <c r="BP1147"/>
      <c r="BQ1147"/>
    </row>
    <row r="1148" spans="5:69" ht="16.5" hidden="1" x14ac:dyDescent="0.3">
      <c r="E1148" s="300" t="s">
        <v>760</v>
      </c>
      <c r="F1148" s="300" t="s">
        <v>651</v>
      </c>
      <c r="G1148" s="300">
        <v>20180101</v>
      </c>
      <c r="H1148" s="300">
        <v>2018</v>
      </c>
      <c r="I1148" s="300">
        <v>52</v>
      </c>
      <c r="J1148" s="300">
        <v>2018</v>
      </c>
      <c r="K1148" s="300">
        <v>180</v>
      </c>
      <c r="L1148" s="300" t="s">
        <v>872</v>
      </c>
      <c r="M1148" s="300" t="s">
        <v>486</v>
      </c>
      <c r="N1148" s="300" t="s">
        <v>660</v>
      </c>
      <c r="O1148" s="300" t="s">
        <v>762</v>
      </c>
      <c r="P1148" s="300">
        <v>788</v>
      </c>
      <c r="Q1148" s="300" t="s">
        <v>972</v>
      </c>
      <c r="R1148" s="300" t="s">
        <v>439</v>
      </c>
      <c r="S1148" s="300">
        <v>0</v>
      </c>
      <c r="T1148" s="300" t="s">
        <v>763</v>
      </c>
      <c r="U1148" s="300" t="s">
        <v>764</v>
      </c>
      <c r="V1148" s="300" t="s">
        <v>1123</v>
      </c>
      <c r="W1148" s="300" t="s">
        <v>766</v>
      </c>
      <c r="X1148" s="300" t="b">
        <v>1</v>
      </c>
      <c r="Y1148" s="300">
        <v>3105</v>
      </c>
      <c r="Z1148" s="300" t="s">
        <v>853</v>
      </c>
      <c r="AA1148" s="300" t="s">
        <v>854</v>
      </c>
      <c r="AB1148" s="300" t="s">
        <v>84</v>
      </c>
      <c r="AC1148" s="300" t="s">
        <v>84</v>
      </c>
      <c r="AD1148" s="300">
        <v>4</v>
      </c>
      <c r="AE1148" s="300" t="b">
        <v>0</v>
      </c>
      <c r="AF1148" s="300" t="s">
        <v>768</v>
      </c>
      <c r="AG1148" s="300" t="s">
        <v>769</v>
      </c>
      <c r="AH1148" s="300">
        <v>0</v>
      </c>
      <c r="AI1148" s="300">
        <v>0</v>
      </c>
      <c r="AJ1148" s="300" t="s">
        <v>770</v>
      </c>
      <c r="AK1148" s="300">
        <v>8</v>
      </c>
      <c r="AL1148" s="300" t="s">
        <v>814</v>
      </c>
      <c r="AM1148" s="300">
        <v>60</v>
      </c>
      <c r="AN1148" s="300" t="b">
        <v>0</v>
      </c>
      <c r="AO1148" s="300">
        <v>8</v>
      </c>
      <c r="AP1148" s="300" t="s">
        <v>814</v>
      </c>
      <c r="AQ1148" s="300">
        <v>60</v>
      </c>
      <c r="AR1148" s="300" t="b">
        <v>0</v>
      </c>
      <c r="AS1148" s="300">
        <v>60</v>
      </c>
      <c r="AT1148" s="300" t="b">
        <v>0</v>
      </c>
      <c r="AU1148" s="300">
        <v>0</v>
      </c>
      <c r="AV1148" s="300" t="b">
        <v>0</v>
      </c>
      <c r="AW1148" s="300" t="s">
        <v>1564</v>
      </c>
      <c r="AX1148" s="300">
        <v>0</v>
      </c>
      <c r="AY1148" s="300" t="s">
        <v>1564</v>
      </c>
      <c r="AZ1148" s="300">
        <v>0</v>
      </c>
      <c r="BA1148" s="300" t="b">
        <v>0</v>
      </c>
      <c r="BB1148" s="300" t="b">
        <v>1</v>
      </c>
      <c r="BC1148"/>
      <c r="BD1148"/>
      <c r="BE1148"/>
      <c r="BF1148"/>
      <c r="BG1148"/>
      <c r="BH1148"/>
      <c r="BI1148"/>
      <c r="BJ1148"/>
      <c r="BK1148"/>
      <c r="BL1148"/>
      <c r="BM1148"/>
      <c r="BN1148"/>
      <c r="BO1148"/>
      <c r="BP1148"/>
      <c r="BQ1148"/>
    </row>
    <row r="1149" spans="5:69" ht="16.5" hidden="1" x14ac:dyDescent="0.3">
      <c r="E1149" s="300" t="s">
        <v>760</v>
      </c>
      <c r="F1149" s="300" t="s">
        <v>651</v>
      </c>
      <c r="G1149" s="300">
        <v>20180101</v>
      </c>
      <c r="H1149" s="300">
        <v>2018</v>
      </c>
      <c r="I1149" s="300">
        <v>52</v>
      </c>
      <c r="J1149" s="300">
        <v>2018</v>
      </c>
      <c r="K1149" s="300">
        <v>180</v>
      </c>
      <c r="L1149" s="300" t="s">
        <v>872</v>
      </c>
      <c r="M1149" s="300" t="s">
        <v>486</v>
      </c>
      <c r="N1149" s="300" t="s">
        <v>660</v>
      </c>
      <c r="O1149" s="300" t="s">
        <v>762</v>
      </c>
      <c r="P1149" s="300">
        <v>792</v>
      </c>
      <c r="Q1149" s="300" t="s">
        <v>927</v>
      </c>
      <c r="R1149" s="300" t="s">
        <v>928</v>
      </c>
      <c r="S1149" s="300">
        <v>0</v>
      </c>
      <c r="T1149" s="300" t="s">
        <v>763</v>
      </c>
      <c r="U1149" s="300" t="s">
        <v>764</v>
      </c>
      <c r="V1149" s="300" t="s">
        <v>1123</v>
      </c>
      <c r="W1149" s="300" t="s">
        <v>766</v>
      </c>
      <c r="X1149" s="300" t="b">
        <v>1</v>
      </c>
      <c r="Y1149" s="300">
        <v>3105</v>
      </c>
      <c r="Z1149" s="300" t="s">
        <v>853</v>
      </c>
      <c r="AA1149" s="300" t="s">
        <v>854</v>
      </c>
      <c r="AB1149" s="300" t="s">
        <v>84</v>
      </c>
      <c r="AC1149" s="300" t="s">
        <v>84</v>
      </c>
      <c r="AD1149" s="300">
        <v>4</v>
      </c>
      <c r="AE1149" s="300" t="b">
        <v>0</v>
      </c>
      <c r="AF1149" s="300" t="s">
        <v>768</v>
      </c>
      <c r="AG1149" s="300" t="s">
        <v>769</v>
      </c>
      <c r="AH1149" s="300">
        <v>0</v>
      </c>
      <c r="AI1149" s="300">
        <v>0</v>
      </c>
      <c r="AJ1149" s="300" t="s">
        <v>770</v>
      </c>
      <c r="AK1149" s="300">
        <v>8</v>
      </c>
      <c r="AL1149" s="300" t="s">
        <v>814</v>
      </c>
      <c r="AM1149" s="300">
        <v>84000</v>
      </c>
      <c r="AN1149" s="300" t="b">
        <v>0</v>
      </c>
      <c r="AO1149" s="300">
        <v>8</v>
      </c>
      <c r="AP1149" s="300" t="s">
        <v>814</v>
      </c>
      <c r="AQ1149" s="300">
        <v>84000</v>
      </c>
      <c r="AR1149" s="300" t="b">
        <v>0</v>
      </c>
      <c r="AS1149" s="300">
        <v>84000</v>
      </c>
      <c r="AT1149" s="300" t="b">
        <v>0</v>
      </c>
      <c r="AU1149" s="300">
        <v>0</v>
      </c>
      <c r="AV1149" s="300" t="b">
        <v>0</v>
      </c>
      <c r="AW1149" s="300" t="s">
        <v>1695</v>
      </c>
      <c r="AX1149" s="300">
        <v>0</v>
      </c>
      <c r="AY1149" s="300" t="s">
        <v>1695</v>
      </c>
      <c r="AZ1149" s="300">
        <v>0</v>
      </c>
      <c r="BA1149" s="300" t="b">
        <v>0</v>
      </c>
      <c r="BB1149" s="300" t="b">
        <v>1</v>
      </c>
      <c r="BC1149"/>
      <c r="BD1149"/>
      <c r="BE1149"/>
      <c r="BF1149"/>
      <c r="BG1149"/>
      <c r="BH1149"/>
      <c r="BI1149"/>
      <c r="BJ1149"/>
      <c r="BK1149"/>
      <c r="BL1149"/>
      <c r="BM1149"/>
      <c r="BN1149"/>
      <c r="BO1149"/>
      <c r="BP1149"/>
      <c r="BQ1149"/>
    </row>
    <row r="1150" spans="5:69" ht="16.5" hidden="1" x14ac:dyDescent="0.3">
      <c r="E1150" s="300" t="s">
        <v>760</v>
      </c>
      <c r="F1150" s="300" t="s">
        <v>651</v>
      </c>
      <c r="G1150" s="300">
        <v>20180101</v>
      </c>
      <c r="H1150" s="300">
        <v>2018</v>
      </c>
      <c r="I1150" s="300">
        <v>52</v>
      </c>
      <c r="J1150" s="300">
        <v>2018</v>
      </c>
      <c r="K1150" s="300">
        <v>180</v>
      </c>
      <c r="L1150" s="300" t="s">
        <v>872</v>
      </c>
      <c r="M1150" s="300" t="s">
        <v>486</v>
      </c>
      <c r="N1150" s="300" t="s">
        <v>660</v>
      </c>
      <c r="O1150" s="300" t="s">
        <v>762</v>
      </c>
      <c r="P1150" s="300">
        <v>800</v>
      </c>
      <c r="Q1150" s="300" t="s">
        <v>930</v>
      </c>
      <c r="R1150" s="300" t="s">
        <v>452</v>
      </c>
      <c r="S1150" s="300">
        <v>0</v>
      </c>
      <c r="T1150" s="300" t="s">
        <v>763</v>
      </c>
      <c r="U1150" s="300" t="s">
        <v>764</v>
      </c>
      <c r="V1150" s="300" t="s">
        <v>1123</v>
      </c>
      <c r="W1150" s="300" t="s">
        <v>766</v>
      </c>
      <c r="X1150" s="300" t="b">
        <v>1</v>
      </c>
      <c r="Y1150" s="300">
        <v>3105</v>
      </c>
      <c r="Z1150" s="300" t="s">
        <v>853</v>
      </c>
      <c r="AA1150" s="300" t="s">
        <v>854</v>
      </c>
      <c r="AB1150" s="300" t="s">
        <v>84</v>
      </c>
      <c r="AC1150" s="300" t="s">
        <v>84</v>
      </c>
      <c r="AD1150" s="300">
        <v>4</v>
      </c>
      <c r="AE1150" s="300" t="b">
        <v>0</v>
      </c>
      <c r="AF1150" s="300" t="s">
        <v>768</v>
      </c>
      <c r="AG1150" s="300" t="s">
        <v>769</v>
      </c>
      <c r="AH1150" s="300">
        <v>0</v>
      </c>
      <c r="AI1150" s="300">
        <v>0</v>
      </c>
      <c r="AJ1150" s="300" t="s">
        <v>770</v>
      </c>
      <c r="AK1150" s="300">
        <v>8</v>
      </c>
      <c r="AL1150" s="300" t="s">
        <v>814</v>
      </c>
      <c r="AM1150" s="300">
        <v>1689</v>
      </c>
      <c r="AN1150" s="300" t="b">
        <v>0</v>
      </c>
      <c r="AO1150" s="300">
        <v>8</v>
      </c>
      <c r="AP1150" s="300" t="s">
        <v>814</v>
      </c>
      <c r="AQ1150" s="300">
        <v>1689</v>
      </c>
      <c r="AR1150" s="300" t="b">
        <v>0</v>
      </c>
      <c r="AS1150" s="300">
        <v>1689</v>
      </c>
      <c r="AT1150" s="300" t="b">
        <v>0</v>
      </c>
      <c r="AU1150" s="300">
        <v>0</v>
      </c>
      <c r="AV1150" s="300" t="b">
        <v>0</v>
      </c>
      <c r="AW1150" s="300" t="s">
        <v>1696</v>
      </c>
      <c r="AX1150" s="300">
        <v>0</v>
      </c>
      <c r="AY1150" s="300" t="s">
        <v>1696</v>
      </c>
      <c r="AZ1150" s="300">
        <v>0</v>
      </c>
      <c r="BA1150" s="300" t="b">
        <v>0</v>
      </c>
      <c r="BB1150" s="300" t="b">
        <v>1</v>
      </c>
      <c r="BC1150"/>
      <c r="BD1150"/>
      <c r="BE1150"/>
      <c r="BF1150"/>
      <c r="BG1150"/>
      <c r="BH1150"/>
      <c r="BI1150"/>
      <c r="BJ1150"/>
      <c r="BK1150"/>
      <c r="BL1150"/>
      <c r="BM1150"/>
      <c r="BN1150"/>
      <c r="BO1150"/>
      <c r="BP1150"/>
      <c r="BQ1150"/>
    </row>
    <row r="1151" spans="5:69" ht="16.5" hidden="1" x14ac:dyDescent="0.3">
      <c r="E1151" s="300" t="s">
        <v>760</v>
      </c>
      <c r="F1151" s="300" t="s">
        <v>651</v>
      </c>
      <c r="G1151" s="300">
        <v>20180101</v>
      </c>
      <c r="H1151" s="300">
        <v>2018</v>
      </c>
      <c r="I1151" s="300">
        <v>52</v>
      </c>
      <c r="J1151" s="300">
        <v>2018</v>
      </c>
      <c r="K1151" s="300">
        <v>180</v>
      </c>
      <c r="L1151" s="300" t="s">
        <v>872</v>
      </c>
      <c r="M1151" s="300" t="s">
        <v>486</v>
      </c>
      <c r="N1151" s="300" t="s">
        <v>660</v>
      </c>
      <c r="O1151" s="300" t="s">
        <v>762</v>
      </c>
      <c r="P1151" s="300">
        <v>842</v>
      </c>
      <c r="Q1151" s="300" t="s">
        <v>809</v>
      </c>
      <c r="R1151" s="300" t="s">
        <v>809</v>
      </c>
      <c r="S1151" s="300">
        <v>0</v>
      </c>
      <c r="T1151" s="300" t="s">
        <v>763</v>
      </c>
      <c r="U1151" s="300" t="s">
        <v>764</v>
      </c>
      <c r="V1151" s="300" t="s">
        <v>1123</v>
      </c>
      <c r="W1151" s="300" t="s">
        <v>766</v>
      </c>
      <c r="X1151" s="300" t="b">
        <v>1</v>
      </c>
      <c r="Y1151" s="300">
        <v>3105</v>
      </c>
      <c r="Z1151" s="300" t="s">
        <v>853</v>
      </c>
      <c r="AA1151" s="300" t="s">
        <v>854</v>
      </c>
      <c r="AB1151" s="300" t="s">
        <v>84</v>
      </c>
      <c r="AC1151" s="300" t="s">
        <v>84</v>
      </c>
      <c r="AD1151" s="300">
        <v>4</v>
      </c>
      <c r="AE1151" s="300" t="b">
        <v>0</v>
      </c>
      <c r="AF1151" s="300" t="s">
        <v>768</v>
      </c>
      <c r="AG1151" s="300" t="s">
        <v>769</v>
      </c>
      <c r="AH1151" s="300">
        <v>0</v>
      </c>
      <c r="AI1151" s="300">
        <v>0</v>
      </c>
      <c r="AJ1151" s="300" t="s">
        <v>770</v>
      </c>
      <c r="AK1151" s="300">
        <v>8</v>
      </c>
      <c r="AL1151" s="300" t="s">
        <v>814</v>
      </c>
      <c r="AM1151" s="300">
        <v>10425</v>
      </c>
      <c r="AN1151" s="300" t="b">
        <v>0</v>
      </c>
      <c r="AO1151" s="300">
        <v>8</v>
      </c>
      <c r="AP1151" s="300" t="s">
        <v>814</v>
      </c>
      <c r="AQ1151" s="300">
        <v>10425</v>
      </c>
      <c r="AR1151" s="300" t="b">
        <v>0</v>
      </c>
      <c r="AS1151" s="300">
        <v>10425</v>
      </c>
      <c r="AT1151" s="300" t="b">
        <v>0</v>
      </c>
      <c r="AU1151" s="300">
        <v>0</v>
      </c>
      <c r="AV1151" s="300" t="b">
        <v>0</v>
      </c>
      <c r="AW1151" s="300" t="s">
        <v>1697</v>
      </c>
      <c r="AX1151" s="300">
        <v>0</v>
      </c>
      <c r="AY1151" s="300" t="s">
        <v>1697</v>
      </c>
      <c r="AZ1151" s="300">
        <v>0</v>
      </c>
      <c r="BA1151" s="300" t="b">
        <v>0</v>
      </c>
      <c r="BB1151" s="300" t="b">
        <v>1</v>
      </c>
      <c r="BC1151"/>
      <c r="BD1151"/>
      <c r="BE1151"/>
      <c r="BF1151"/>
      <c r="BG1151"/>
      <c r="BH1151"/>
      <c r="BI1151"/>
      <c r="BJ1151"/>
      <c r="BK1151"/>
      <c r="BL1151"/>
      <c r="BM1151"/>
      <c r="BN1151"/>
      <c r="BO1151"/>
      <c r="BP1151"/>
      <c r="BQ1151"/>
    </row>
    <row r="1152" spans="5:69" ht="16.5" hidden="1" x14ac:dyDescent="0.3">
      <c r="E1152" s="300" t="s">
        <v>760</v>
      </c>
      <c r="F1152" s="300" t="s">
        <v>651</v>
      </c>
      <c r="G1152" s="300">
        <v>20180101</v>
      </c>
      <c r="H1152" s="300">
        <v>2018</v>
      </c>
      <c r="I1152" s="300">
        <v>52</v>
      </c>
      <c r="J1152" s="300">
        <v>2018</v>
      </c>
      <c r="K1152" s="300">
        <v>180</v>
      </c>
      <c r="L1152" s="300" t="s">
        <v>872</v>
      </c>
      <c r="M1152" s="300" t="s">
        <v>486</v>
      </c>
      <c r="N1152" s="300" t="s">
        <v>660</v>
      </c>
      <c r="O1152" s="300" t="s">
        <v>762</v>
      </c>
      <c r="P1152" s="300">
        <v>894</v>
      </c>
      <c r="Q1152" s="300" t="s">
        <v>943</v>
      </c>
      <c r="R1152" s="300" t="s">
        <v>431</v>
      </c>
      <c r="S1152" s="300">
        <v>0</v>
      </c>
      <c r="T1152" s="300" t="s">
        <v>763</v>
      </c>
      <c r="U1152" s="300" t="s">
        <v>764</v>
      </c>
      <c r="V1152" s="300" t="s">
        <v>1123</v>
      </c>
      <c r="W1152" s="300" t="s">
        <v>766</v>
      </c>
      <c r="X1152" s="300" t="b">
        <v>1</v>
      </c>
      <c r="Y1152" s="300">
        <v>3105</v>
      </c>
      <c r="Z1152" s="300" t="s">
        <v>853</v>
      </c>
      <c r="AA1152" s="300" t="s">
        <v>854</v>
      </c>
      <c r="AB1152" s="300" t="s">
        <v>84</v>
      </c>
      <c r="AC1152" s="300" t="s">
        <v>84</v>
      </c>
      <c r="AD1152" s="300">
        <v>4</v>
      </c>
      <c r="AE1152" s="300" t="b">
        <v>0</v>
      </c>
      <c r="AF1152" s="300" t="s">
        <v>768</v>
      </c>
      <c r="AG1152" s="300" t="s">
        <v>769</v>
      </c>
      <c r="AH1152" s="300">
        <v>0</v>
      </c>
      <c r="AI1152" s="300">
        <v>0</v>
      </c>
      <c r="AJ1152" s="300" t="s">
        <v>770</v>
      </c>
      <c r="AK1152" s="300">
        <v>8</v>
      </c>
      <c r="AL1152" s="300" t="s">
        <v>814</v>
      </c>
      <c r="AM1152" s="300">
        <v>397000</v>
      </c>
      <c r="AN1152" s="300" t="b">
        <v>0</v>
      </c>
      <c r="AO1152" s="300">
        <v>8</v>
      </c>
      <c r="AP1152" s="300" t="s">
        <v>814</v>
      </c>
      <c r="AQ1152" s="300">
        <v>397000</v>
      </c>
      <c r="AR1152" s="300" t="b">
        <v>0</v>
      </c>
      <c r="AS1152" s="300">
        <v>397000</v>
      </c>
      <c r="AT1152" s="300" t="b">
        <v>0</v>
      </c>
      <c r="AU1152" s="300">
        <v>0</v>
      </c>
      <c r="AV1152" s="300" t="b">
        <v>0</v>
      </c>
      <c r="AW1152" s="300" t="s">
        <v>1698</v>
      </c>
      <c r="AX1152" s="300">
        <v>0</v>
      </c>
      <c r="AY1152" s="300" t="s">
        <v>1698</v>
      </c>
      <c r="AZ1152" s="300">
        <v>0</v>
      </c>
      <c r="BA1152" s="300" t="b">
        <v>0</v>
      </c>
      <c r="BB1152" s="300" t="b">
        <v>1</v>
      </c>
      <c r="BC1152"/>
      <c r="BD1152"/>
      <c r="BE1152"/>
      <c r="BF1152"/>
      <c r="BG1152"/>
      <c r="BH1152"/>
      <c r="BI1152"/>
      <c r="BJ1152"/>
      <c r="BK1152"/>
      <c r="BL1152"/>
      <c r="BM1152"/>
      <c r="BN1152"/>
      <c r="BO1152"/>
      <c r="BP1152"/>
      <c r="BQ1152"/>
    </row>
    <row r="1153" spans="5:69" ht="16.5" hidden="1" x14ac:dyDescent="0.3">
      <c r="E1153" s="300" t="s">
        <v>760</v>
      </c>
      <c r="F1153" s="300" t="s">
        <v>651</v>
      </c>
      <c r="G1153" s="300">
        <v>20180101</v>
      </c>
      <c r="H1153" s="300">
        <v>2018</v>
      </c>
      <c r="I1153" s="300">
        <v>52</v>
      </c>
      <c r="J1153" s="300">
        <v>2018</v>
      </c>
      <c r="K1153" s="300">
        <v>562</v>
      </c>
      <c r="L1153" s="300" t="s">
        <v>761</v>
      </c>
      <c r="M1153" s="300" t="s">
        <v>451</v>
      </c>
      <c r="N1153" s="300" t="s">
        <v>660</v>
      </c>
      <c r="O1153" s="300" t="s">
        <v>762</v>
      </c>
      <c r="P1153" s="300">
        <v>0</v>
      </c>
      <c r="Q1153" s="300" t="s">
        <v>763</v>
      </c>
      <c r="R1153" s="300" t="s">
        <v>764</v>
      </c>
      <c r="S1153" s="300">
        <v>0</v>
      </c>
      <c r="T1153" s="300" t="s">
        <v>763</v>
      </c>
      <c r="U1153" s="300" t="s">
        <v>764</v>
      </c>
      <c r="V1153" s="300" t="s">
        <v>873</v>
      </c>
      <c r="W1153" s="300" t="s">
        <v>766</v>
      </c>
      <c r="X1153" s="300" t="b">
        <v>1</v>
      </c>
      <c r="Y1153" s="300">
        <v>3105</v>
      </c>
      <c r="Z1153" s="300" t="s">
        <v>853</v>
      </c>
      <c r="AA1153" s="300" t="s">
        <v>854</v>
      </c>
      <c r="AB1153" s="300" t="s">
        <v>84</v>
      </c>
      <c r="AC1153" s="300" t="s">
        <v>84</v>
      </c>
      <c r="AD1153" s="300">
        <v>4</v>
      </c>
      <c r="AE1153" s="300" t="b">
        <v>0</v>
      </c>
      <c r="AF1153" s="300" t="s">
        <v>768</v>
      </c>
      <c r="AG1153" s="300" t="s">
        <v>769</v>
      </c>
      <c r="AH1153" s="300">
        <v>0</v>
      </c>
      <c r="AI1153" s="300">
        <v>0</v>
      </c>
      <c r="AJ1153" s="300" t="s">
        <v>770</v>
      </c>
      <c r="AK1153" s="300">
        <v>8</v>
      </c>
      <c r="AL1153" s="300" t="s">
        <v>814</v>
      </c>
      <c r="AM1153" s="300">
        <v>6517041</v>
      </c>
      <c r="AN1153" s="300" t="b">
        <v>0</v>
      </c>
      <c r="AO1153" s="300">
        <v>8</v>
      </c>
      <c r="AP1153" s="300" t="s">
        <v>814</v>
      </c>
      <c r="AQ1153" s="300">
        <v>6517041</v>
      </c>
      <c r="AR1153" s="300" t="b">
        <v>0</v>
      </c>
      <c r="AS1153" s="300">
        <v>6517041</v>
      </c>
      <c r="AT1153" s="300" t="b">
        <v>0</v>
      </c>
      <c r="AU1153" s="300">
        <v>0</v>
      </c>
      <c r="AV1153" s="300" t="b">
        <v>0</v>
      </c>
      <c r="AW1153" s="300" t="s">
        <v>1699</v>
      </c>
      <c r="AX1153" s="300"/>
      <c r="AY1153" s="300" t="s">
        <v>1699</v>
      </c>
      <c r="AZ1153" s="300">
        <v>0</v>
      </c>
      <c r="BA1153" s="300" t="b">
        <v>0</v>
      </c>
      <c r="BB1153" s="300" t="b">
        <v>1</v>
      </c>
      <c r="BC1153"/>
      <c r="BD1153"/>
      <c r="BE1153"/>
      <c r="BF1153"/>
      <c r="BG1153"/>
      <c r="BH1153"/>
      <c r="BI1153"/>
      <c r="BJ1153"/>
      <c r="BK1153"/>
      <c r="BL1153"/>
      <c r="BM1153"/>
      <c r="BN1153"/>
      <c r="BO1153"/>
      <c r="BP1153"/>
      <c r="BQ1153"/>
    </row>
    <row r="1154" spans="5:69" ht="16.5" hidden="1" x14ac:dyDescent="0.3">
      <c r="E1154" s="300" t="s">
        <v>760</v>
      </c>
      <c r="F1154" s="300" t="s">
        <v>651</v>
      </c>
      <c r="G1154" s="300">
        <v>20180101</v>
      </c>
      <c r="H1154" s="300">
        <v>2018</v>
      </c>
      <c r="I1154" s="300">
        <v>52</v>
      </c>
      <c r="J1154" s="300">
        <v>2018</v>
      </c>
      <c r="K1154" s="300">
        <v>562</v>
      </c>
      <c r="L1154" s="300" t="s">
        <v>761</v>
      </c>
      <c r="M1154" s="300" t="s">
        <v>451</v>
      </c>
      <c r="N1154" s="300" t="s">
        <v>660</v>
      </c>
      <c r="O1154" s="300" t="s">
        <v>762</v>
      </c>
      <c r="P1154" s="300">
        <v>204</v>
      </c>
      <c r="Q1154" s="300" t="s">
        <v>776</v>
      </c>
      <c r="R1154" s="300" t="s">
        <v>432</v>
      </c>
      <c r="S1154" s="300">
        <v>0</v>
      </c>
      <c r="T1154" s="300" t="s">
        <v>763</v>
      </c>
      <c r="U1154" s="300" t="s">
        <v>764</v>
      </c>
      <c r="V1154" s="300" t="s">
        <v>873</v>
      </c>
      <c r="W1154" s="300" t="s">
        <v>766</v>
      </c>
      <c r="X1154" s="300" t="b">
        <v>1</v>
      </c>
      <c r="Y1154" s="300">
        <v>3105</v>
      </c>
      <c r="Z1154" s="300" t="s">
        <v>853</v>
      </c>
      <c r="AA1154" s="300" t="s">
        <v>854</v>
      </c>
      <c r="AB1154" s="300" t="s">
        <v>84</v>
      </c>
      <c r="AC1154" s="300" t="s">
        <v>84</v>
      </c>
      <c r="AD1154" s="300">
        <v>4</v>
      </c>
      <c r="AE1154" s="300" t="b">
        <v>0</v>
      </c>
      <c r="AF1154" s="300" t="s">
        <v>768</v>
      </c>
      <c r="AG1154" s="300" t="s">
        <v>769</v>
      </c>
      <c r="AH1154" s="300">
        <v>0</v>
      </c>
      <c r="AI1154" s="300">
        <v>0</v>
      </c>
      <c r="AJ1154" s="300" t="s">
        <v>770</v>
      </c>
      <c r="AK1154" s="300">
        <v>8</v>
      </c>
      <c r="AL1154" s="300" t="s">
        <v>814</v>
      </c>
      <c r="AM1154" s="300">
        <v>19000</v>
      </c>
      <c r="AN1154" s="300" t="b">
        <v>0</v>
      </c>
      <c r="AO1154" s="300">
        <v>8</v>
      </c>
      <c r="AP1154" s="300" t="s">
        <v>814</v>
      </c>
      <c r="AQ1154" s="300">
        <v>19000</v>
      </c>
      <c r="AR1154" s="300" t="b">
        <v>0</v>
      </c>
      <c r="AS1154" s="300">
        <v>19000</v>
      </c>
      <c r="AT1154" s="300" t="b">
        <v>0</v>
      </c>
      <c r="AU1154" s="300">
        <v>0</v>
      </c>
      <c r="AV1154" s="300" t="b">
        <v>0</v>
      </c>
      <c r="AW1154" s="300" t="s">
        <v>1700</v>
      </c>
      <c r="AX1154" s="300"/>
      <c r="AY1154" s="300" t="s">
        <v>1700</v>
      </c>
      <c r="AZ1154" s="300">
        <v>0</v>
      </c>
      <c r="BA1154" s="300" t="b">
        <v>0</v>
      </c>
      <c r="BB1154" s="300" t="b">
        <v>1</v>
      </c>
      <c r="BC1154"/>
      <c r="BD1154"/>
      <c r="BE1154"/>
      <c r="BF1154"/>
      <c r="BG1154"/>
      <c r="BH1154"/>
      <c r="BI1154"/>
      <c r="BJ1154"/>
      <c r="BK1154"/>
      <c r="BL1154"/>
      <c r="BM1154"/>
      <c r="BN1154"/>
      <c r="BO1154"/>
      <c r="BP1154"/>
      <c r="BQ1154"/>
    </row>
    <row r="1155" spans="5:69" ht="16.5" hidden="1" x14ac:dyDescent="0.3">
      <c r="E1155" s="300" t="s">
        <v>760</v>
      </c>
      <c r="F1155" s="300" t="s">
        <v>651</v>
      </c>
      <c r="G1155" s="300">
        <v>20180101</v>
      </c>
      <c r="H1155" s="300">
        <v>2018</v>
      </c>
      <c r="I1155" s="300">
        <v>52</v>
      </c>
      <c r="J1155" s="300">
        <v>2018</v>
      </c>
      <c r="K1155" s="300">
        <v>562</v>
      </c>
      <c r="L1155" s="300" t="s">
        <v>761</v>
      </c>
      <c r="M1155" s="300" t="s">
        <v>451</v>
      </c>
      <c r="N1155" s="300" t="s">
        <v>660</v>
      </c>
      <c r="O1155" s="300" t="s">
        <v>762</v>
      </c>
      <c r="P1155" s="300">
        <v>504</v>
      </c>
      <c r="Q1155" s="300" t="s">
        <v>959</v>
      </c>
      <c r="R1155" s="300" t="s">
        <v>426</v>
      </c>
      <c r="S1155" s="300">
        <v>0</v>
      </c>
      <c r="T1155" s="300" t="s">
        <v>763</v>
      </c>
      <c r="U1155" s="300" t="s">
        <v>764</v>
      </c>
      <c r="V1155" s="300" t="s">
        <v>873</v>
      </c>
      <c r="W1155" s="300" t="s">
        <v>766</v>
      </c>
      <c r="X1155" s="300" t="b">
        <v>1</v>
      </c>
      <c r="Y1155" s="300">
        <v>3105</v>
      </c>
      <c r="Z1155" s="300" t="s">
        <v>853</v>
      </c>
      <c r="AA1155" s="300" t="s">
        <v>854</v>
      </c>
      <c r="AB1155" s="300" t="s">
        <v>84</v>
      </c>
      <c r="AC1155" s="300" t="s">
        <v>84</v>
      </c>
      <c r="AD1155" s="300">
        <v>4</v>
      </c>
      <c r="AE1155" s="300" t="b">
        <v>0</v>
      </c>
      <c r="AF1155" s="300" t="s">
        <v>768</v>
      </c>
      <c r="AG1155" s="300" t="s">
        <v>769</v>
      </c>
      <c r="AH1155" s="300">
        <v>0</v>
      </c>
      <c r="AI1155" s="300">
        <v>0</v>
      </c>
      <c r="AJ1155" s="300" t="s">
        <v>770</v>
      </c>
      <c r="AK1155" s="300">
        <v>8</v>
      </c>
      <c r="AL1155" s="300" t="s">
        <v>814</v>
      </c>
      <c r="AM1155" s="300">
        <v>114000</v>
      </c>
      <c r="AN1155" s="300" t="b">
        <v>0</v>
      </c>
      <c r="AO1155" s="300">
        <v>8</v>
      </c>
      <c r="AP1155" s="300" t="s">
        <v>814</v>
      </c>
      <c r="AQ1155" s="300">
        <v>114000</v>
      </c>
      <c r="AR1155" s="300" t="b">
        <v>0</v>
      </c>
      <c r="AS1155" s="300">
        <v>114000</v>
      </c>
      <c r="AT1155" s="300" t="b">
        <v>0</v>
      </c>
      <c r="AU1155" s="300">
        <v>0</v>
      </c>
      <c r="AV1155" s="300" t="b">
        <v>0</v>
      </c>
      <c r="AW1155" s="300" t="s">
        <v>1576</v>
      </c>
      <c r="AX1155" s="300"/>
      <c r="AY1155" s="300" t="s">
        <v>1576</v>
      </c>
      <c r="AZ1155" s="300">
        <v>0</v>
      </c>
      <c r="BA1155" s="300" t="b">
        <v>0</v>
      </c>
      <c r="BB1155" s="300" t="b">
        <v>1</v>
      </c>
      <c r="BC1155"/>
      <c r="BD1155"/>
      <c r="BE1155"/>
      <c r="BF1155"/>
      <c r="BG1155"/>
      <c r="BH1155"/>
      <c r="BI1155"/>
      <c r="BJ1155"/>
      <c r="BK1155"/>
      <c r="BL1155"/>
      <c r="BM1155"/>
      <c r="BN1155"/>
      <c r="BO1155"/>
      <c r="BP1155"/>
      <c r="BQ1155"/>
    </row>
    <row r="1156" spans="5:69" ht="16.5" hidden="1" x14ac:dyDescent="0.3">
      <c r="E1156" s="300" t="s">
        <v>760</v>
      </c>
      <c r="F1156" s="300" t="s">
        <v>651</v>
      </c>
      <c r="G1156" s="300">
        <v>20180101</v>
      </c>
      <c r="H1156" s="300">
        <v>2018</v>
      </c>
      <c r="I1156" s="300">
        <v>52</v>
      </c>
      <c r="J1156" s="300">
        <v>2018</v>
      </c>
      <c r="K1156" s="300">
        <v>562</v>
      </c>
      <c r="L1156" s="300" t="s">
        <v>761</v>
      </c>
      <c r="M1156" s="300" t="s">
        <v>451</v>
      </c>
      <c r="N1156" s="300" t="s">
        <v>660</v>
      </c>
      <c r="O1156" s="300" t="s">
        <v>762</v>
      </c>
      <c r="P1156" s="300">
        <v>566</v>
      </c>
      <c r="Q1156" s="300" t="s">
        <v>791</v>
      </c>
      <c r="R1156" s="300" t="s">
        <v>434</v>
      </c>
      <c r="S1156" s="300">
        <v>0</v>
      </c>
      <c r="T1156" s="300" t="s">
        <v>763</v>
      </c>
      <c r="U1156" s="300" t="s">
        <v>764</v>
      </c>
      <c r="V1156" s="300" t="s">
        <v>873</v>
      </c>
      <c r="W1156" s="300" t="s">
        <v>766</v>
      </c>
      <c r="X1156" s="300" t="b">
        <v>1</v>
      </c>
      <c r="Y1156" s="300">
        <v>3105</v>
      </c>
      <c r="Z1156" s="300" t="s">
        <v>853</v>
      </c>
      <c r="AA1156" s="300" t="s">
        <v>854</v>
      </c>
      <c r="AB1156" s="300" t="s">
        <v>84</v>
      </c>
      <c r="AC1156" s="300" t="s">
        <v>84</v>
      </c>
      <c r="AD1156" s="300">
        <v>4</v>
      </c>
      <c r="AE1156" s="300" t="b">
        <v>0</v>
      </c>
      <c r="AF1156" s="300" t="s">
        <v>768</v>
      </c>
      <c r="AG1156" s="300" t="s">
        <v>769</v>
      </c>
      <c r="AH1156" s="300">
        <v>0</v>
      </c>
      <c r="AI1156" s="300">
        <v>0</v>
      </c>
      <c r="AJ1156" s="300" t="s">
        <v>770</v>
      </c>
      <c r="AK1156" s="300">
        <v>8</v>
      </c>
      <c r="AL1156" s="300" t="s">
        <v>814</v>
      </c>
      <c r="AM1156" s="300">
        <v>6378750</v>
      </c>
      <c r="AN1156" s="300" t="b">
        <v>0</v>
      </c>
      <c r="AO1156" s="300">
        <v>8</v>
      </c>
      <c r="AP1156" s="300" t="s">
        <v>814</v>
      </c>
      <c r="AQ1156" s="300">
        <v>6378750</v>
      </c>
      <c r="AR1156" s="300" t="b">
        <v>0</v>
      </c>
      <c r="AS1156" s="300">
        <v>6378750</v>
      </c>
      <c r="AT1156" s="300" t="b">
        <v>0</v>
      </c>
      <c r="AU1156" s="300">
        <v>0</v>
      </c>
      <c r="AV1156" s="300" t="b">
        <v>0</v>
      </c>
      <c r="AW1156" s="300" t="s">
        <v>1701</v>
      </c>
      <c r="AX1156" s="300"/>
      <c r="AY1156" s="300" t="s">
        <v>1701</v>
      </c>
      <c r="AZ1156" s="300">
        <v>0</v>
      </c>
      <c r="BA1156" s="300" t="b">
        <v>0</v>
      </c>
      <c r="BB1156" s="300" t="b">
        <v>1</v>
      </c>
      <c r="BC1156"/>
      <c r="BD1156"/>
      <c r="BE1156"/>
      <c r="BF1156"/>
      <c r="BG1156"/>
      <c r="BH1156"/>
      <c r="BI1156"/>
      <c r="BJ1156"/>
      <c r="BK1156"/>
      <c r="BL1156"/>
      <c r="BM1156"/>
      <c r="BN1156"/>
      <c r="BO1156"/>
      <c r="BP1156"/>
      <c r="BQ1156"/>
    </row>
    <row r="1157" spans="5:69" ht="16.5" hidden="1" x14ac:dyDescent="0.3">
      <c r="E1157" s="300" t="s">
        <v>760</v>
      </c>
      <c r="F1157" s="300" t="s">
        <v>651</v>
      </c>
      <c r="G1157" s="300">
        <v>20180101</v>
      </c>
      <c r="H1157" s="300">
        <v>2018</v>
      </c>
      <c r="I1157" s="300">
        <v>52</v>
      </c>
      <c r="J1157" s="300">
        <v>2018</v>
      </c>
      <c r="K1157" s="300">
        <v>562</v>
      </c>
      <c r="L1157" s="300" t="s">
        <v>761</v>
      </c>
      <c r="M1157" s="300" t="s">
        <v>451</v>
      </c>
      <c r="N1157" s="300" t="s">
        <v>660</v>
      </c>
      <c r="O1157" s="300" t="s">
        <v>762</v>
      </c>
      <c r="P1157" s="300">
        <v>699</v>
      </c>
      <c r="Q1157" s="300" t="s">
        <v>798</v>
      </c>
      <c r="R1157" s="300" t="s">
        <v>799</v>
      </c>
      <c r="S1157" s="300">
        <v>0</v>
      </c>
      <c r="T1157" s="300" t="s">
        <v>763</v>
      </c>
      <c r="U1157" s="300" t="s">
        <v>764</v>
      </c>
      <c r="V1157" s="300" t="s">
        <v>873</v>
      </c>
      <c r="W1157" s="300" t="s">
        <v>766</v>
      </c>
      <c r="X1157" s="300" t="b">
        <v>1</v>
      </c>
      <c r="Y1157" s="300">
        <v>3105</v>
      </c>
      <c r="Z1157" s="300" t="s">
        <v>853</v>
      </c>
      <c r="AA1157" s="300" t="s">
        <v>854</v>
      </c>
      <c r="AB1157" s="300" t="s">
        <v>84</v>
      </c>
      <c r="AC1157" s="300" t="s">
        <v>84</v>
      </c>
      <c r="AD1157" s="300">
        <v>4</v>
      </c>
      <c r="AE1157" s="300" t="b">
        <v>0</v>
      </c>
      <c r="AF1157" s="300" t="s">
        <v>768</v>
      </c>
      <c r="AG1157" s="300" t="s">
        <v>769</v>
      </c>
      <c r="AH1157" s="300">
        <v>0</v>
      </c>
      <c r="AI1157" s="300">
        <v>0</v>
      </c>
      <c r="AJ1157" s="300" t="s">
        <v>770</v>
      </c>
      <c r="AK1157" s="300">
        <v>8</v>
      </c>
      <c r="AL1157" s="300" t="s">
        <v>814</v>
      </c>
      <c r="AM1157" s="300">
        <v>50</v>
      </c>
      <c r="AN1157" s="300" t="b">
        <v>0</v>
      </c>
      <c r="AO1157" s="300">
        <v>8</v>
      </c>
      <c r="AP1157" s="300" t="s">
        <v>814</v>
      </c>
      <c r="AQ1157" s="300">
        <v>50</v>
      </c>
      <c r="AR1157" s="300" t="b">
        <v>0</v>
      </c>
      <c r="AS1157" s="300">
        <v>50</v>
      </c>
      <c r="AT1157" s="300" t="b">
        <v>0</v>
      </c>
      <c r="AU1157" s="300">
        <v>0</v>
      </c>
      <c r="AV1157" s="300" t="b">
        <v>0</v>
      </c>
      <c r="AW1157" s="300" t="s">
        <v>1581</v>
      </c>
      <c r="AX1157" s="300"/>
      <c r="AY1157" s="300" t="s">
        <v>1581</v>
      </c>
      <c r="AZ1157" s="300">
        <v>0</v>
      </c>
      <c r="BA1157" s="300" t="b">
        <v>0</v>
      </c>
      <c r="BB1157" s="300" t="b">
        <v>1</v>
      </c>
      <c r="BC1157"/>
      <c r="BD1157"/>
      <c r="BE1157"/>
      <c r="BF1157"/>
      <c r="BG1157"/>
      <c r="BH1157"/>
      <c r="BI1157"/>
      <c r="BJ1157"/>
      <c r="BK1157"/>
      <c r="BL1157"/>
      <c r="BM1157"/>
      <c r="BN1157"/>
      <c r="BO1157"/>
      <c r="BP1157"/>
      <c r="BQ1157"/>
    </row>
    <row r="1158" spans="5:69" ht="16.5" hidden="1" x14ac:dyDescent="0.3">
      <c r="E1158" s="300" t="s">
        <v>760</v>
      </c>
      <c r="F1158" s="300" t="s">
        <v>651</v>
      </c>
      <c r="G1158" s="300">
        <v>20180101</v>
      </c>
      <c r="H1158" s="300">
        <v>2018</v>
      </c>
      <c r="I1158" s="300">
        <v>52</v>
      </c>
      <c r="J1158" s="300">
        <v>2018</v>
      </c>
      <c r="K1158" s="300">
        <v>562</v>
      </c>
      <c r="L1158" s="300" t="s">
        <v>761</v>
      </c>
      <c r="M1158" s="300" t="s">
        <v>451</v>
      </c>
      <c r="N1158" s="300" t="s">
        <v>660</v>
      </c>
      <c r="O1158" s="300" t="s">
        <v>762</v>
      </c>
      <c r="P1158" s="300">
        <v>792</v>
      </c>
      <c r="Q1158" s="300" t="s">
        <v>927</v>
      </c>
      <c r="R1158" s="300" t="s">
        <v>928</v>
      </c>
      <c r="S1158" s="300">
        <v>0</v>
      </c>
      <c r="T1158" s="300" t="s">
        <v>763</v>
      </c>
      <c r="U1158" s="300" t="s">
        <v>764</v>
      </c>
      <c r="V1158" s="300" t="s">
        <v>873</v>
      </c>
      <c r="W1158" s="300" t="s">
        <v>766</v>
      </c>
      <c r="X1158" s="300" t="b">
        <v>1</v>
      </c>
      <c r="Y1158" s="300">
        <v>3105</v>
      </c>
      <c r="Z1158" s="300" t="s">
        <v>853</v>
      </c>
      <c r="AA1158" s="300" t="s">
        <v>854</v>
      </c>
      <c r="AB1158" s="300" t="s">
        <v>84</v>
      </c>
      <c r="AC1158" s="300" t="s">
        <v>84</v>
      </c>
      <c r="AD1158" s="300">
        <v>4</v>
      </c>
      <c r="AE1158" s="300" t="b">
        <v>0</v>
      </c>
      <c r="AF1158" s="300" t="s">
        <v>768</v>
      </c>
      <c r="AG1158" s="300" t="s">
        <v>769</v>
      </c>
      <c r="AH1158" s="300">
        <v>0</v>
      </c>
      <c r="AI1158" s="300">
        <v>0</v>
      </c>
      <c r="AJ1158" s="300" t="s">
        <v>770</v>
      </c>
      <c r="AK1158" s="300">
        <v>8</v>
      </c>
      <c r="AL1158" s="300" t="s">
        <v>814</v>
      </c>
      <c r="AM1158" s="300">
        <v>18</v>
      </c>
      <c r="AN1158" s="300" t="b">
        <v>0</v>
      </c>
      <c r="AO1158" s="300">
        <v>8</v>
      </c>
      <c r="AP1158" s="300" t="s">
        <v>814</v>
      </c>
      <c r="AQ1158" s="300">
        <v>18</v>
      </c>
      <c r="AR1158" s="300" t="b">
        <v>0</v>
      </c>
      <c r="AS1158" s="300">
        <v>18</v>
      </c>
      <c r="AT1158" s="300" t="b">
        <v>0</v>
      </c>
      <c r="AU1158" s="300">
        <v>0</v>
      </c>
      <c r="AV1158" s="300" t="b">
        <v>0</v>
      </c>
      <c r="AW1158" s="300" t="s">
        <v>1702</v>
      </c>
      <c r="AX1158" s="300"/>
      <c r="AY1158" s="300" t="s">
        <v>1702</v>
      </c>
      <c r="AZ1158" s="300">
        <v>0</v>
      </c>
      <c r="BA1158" s="300" t="b">
        <v>0</v>
      </c>
      <c r="BB1158" s="300" t="b">
        <v>1</v>
      </c>
      <c r="BC1158"/>
      <c r="BD1158"/>
      <c r="BE1158"/>
      <c r="BF1158"/>
      <c r="BG1158"/>
      <c r="BH1158"/>
      <c r="BI1158"/>
      <c r="BJ1158"/>
      <c r="BK1158"/>
      <c r="BL1158"/>
      <c r="BM1158"/>
      <c r="BN1158"/>
      <c r="BO1158"/>
      <c r="BP1158"/>
      <c r="BQ1158"/>
    </row>
    <row r="1159" spans="5:69" ht="16.5" hidden="1" x14ac:dyDescent="0.3">
      <c r="E1159" s="300" t="s">
        <v>760</v>
      </c>
      <c r="F1159" s="300" t="s">
        <v>651</v>
      </c>
      <c r="G1159" s="300">
        <v>20180101</v>
      </c>
      <c r="H1159" s="300">
        <v>2018</v>
      </c>
      <c r="I1159" s="300">
        <v>52</v>
      </c>
      <c r="J1159" s="300">
        <v>2018</v>
      </c>
      <c r="K1159" s="300">
        <v>562</v>
      </c>
      <c r="L1159" s="300" t="s">
        <v>761</v>
      </c>
      <c r="M1159" s="300" t="s">
        <v>451</v>
      </c>
      <c r="N1159" s="300" t="s">
        <v>660</v>
      </c>
      <c r="O1159" s="300" t="s">
        <v>762</v>
      </c>
      <c r="P1159" s="300">
        <v>854</v>
      </c>
      <c r="Q1159" s="300" t="s">
        <v>811</v>
      </c>
      <c r="R1159" s="300" t="s">
        <v>437</v>
      </c>
      <c r="S1159" s="300">
        <v>0</v>
      </c>
      <c r="T1159" s="300" t="s">
        <v>763</v>
      </c>
      <c r="U1159" s="300" t="s">
        <v>764</v>
      </c>
      <c r="V1159" s="300" t="s">
        <v>873</v>
      </c>
      <c r="W1159" s="300" t="s">
        <v>766</v>
      </c>
      <c r="X1159" s="300" t="b">
        <v>1</v>
      </c>
      <c r="Y1159" s="300">
        <v>3105</v>
      </c>
      <c r="Z1159" s="300" t="s">
        <v>853</v>
      </c>
      <c r="AA1159" s="300" t="s">
        <v>854</v>
      </c>
      <c r="AB1159" s="300" t="s">
        <v>84</v>
      </c>
      <c r="AC1159" s="300" t="s">
        <v>84</v>
      </c>
      <c r="AD1159" s="300">
        <v>4</v>
      </c>
      <c r="AE1159" s="300" t="b">
        <v>0</v>
      </c>
      <c r="AF1159" s="300" t="s">
        <v>768</v>
      </c>
      <c r="AG1159" s="300" t="s">
        <v>769</v>
      </c>
      <c r="AH1159" s="300">
        <v>0</v>
      </c>
      <c r="AI1159" s="300">
        <v>0</v>
      </c>
      <c r="AJ1159" s="300" t="s">
        <v>770</v>
      </c>
      <c r="AK1159" s="300">
        <v>8</v>
      </c>
      <c r="AL1159" s="300" t="s">
        <v>814</v>
      </c>
      <c r="AM1159" s="300">
        <v>5223</v>
      </c>
      <c r="AN1159" s="300" t="b">
        <v>0</v>
      </c>
      <c r="AO1159" s="300">
        <v>8</v>
      </c>
      <c r="AP1159" s="300" t="s">
        <v>814</v>
      </c>
      <c r="AQ1159" s="300">
        <v>5223</v>
      </c>
      <c r="AR1159" s="300" t="b">
        <v>0</v>
      </c>
      <c r="AS1159" s="300">
        <v>5223</v>
      </c>
      <c r="AT1159" s="300" t="b">
        <v>0</v>
      </c>
      <c r="AU1159" s="300">
        <v>0</v>
      </c>
      <c r="AV1159" s="300" t="b">
        <v>0</v>
      </c>
      <c r="AW1159" s="300" t="s">
        <v>1703</v>
      </c>
      <c r="AX1159" s="300"/>
      <c r="AY1159" s="300" t="s">
        <v>1703</v>
      </c>
      <c r="AZ1159" s="300">
        <v>0</v>
      </c>
      <c r="BA1159" s="300" t="b">
        <v>0</v>
      </c>
      <c r="BB1159" s="300" t="b">
        <v>1</v>
      </c>
      <c r="BC1159"/>
      <c r="BD1159"/>
      <c r="BE1159"/>
      <c r="BF1159"/>
      <c r="BG1159"/>
      <c r="BH1159"/>
      <c r="BI1159"/>
      <c r="BJ1159"/>
      <c r="BK1159"/>
      <c r="BL1159"/>
      <c r="BM1159"/>
      <c r="BN1159"/>
      <c r="BO1159"/>
      <c r="BP1159"/>
      <c r="BQ1159"/>
    </row>
    <row r="1160" spans="5:69" ht="16.5" hidden="1" x14ac:dyDescent="0.3">
      <c r="E1160" s="300" t="s">
        <v>760</v>
      </c>
      <c r="F1160" s="300" t="s">
        <v>651</v>
      </c>
      <c r="G1160" s="300">
        <v>20180101</v>
      </c>
      <c r="H1160" s="300">
        <v>2018</v>
      </c>
      <c r="I1160" s="300">
        <v>52</v>
      </c>
      <c r="J1160" s="300">
        <v>2018</v>
      </c>
      <c r="K1160" s="300">
        <v>180</v>
      </c>
      <c r="L1160" s="300" t="s">
        <v>872</v>
      </c>
      <c r="M1160" s="300" t="s">
        <v>486</v>
      </c>
      <c r="N1160" s="300" t="s">
        <v>660</v>
      </c>
      <c r="O1160" s="300" t="s">
        <v>762</v>
      </c>
      <c r="P1160" s="300">
        <v>0</v>
      </c>
      <c r="Q1160" s="300" t="s">
        <v>763</v>
      </c>
      <c r="R1160" s="300" t="s">
        <v>764</v>
      </c>
      <c r="S1160" s="300">
        <v>0</v>
      </c>
      <c r="T1160" s="300" t="s">
        <v>763</v>
      </c>
      <c r="U1160" s="300" t="s">
        <v>764</v>
      </c>
      <c r="V1160" s="300" t="s">
        <v>1123</v>
      </c>
      <c r="W1160" s="300" t="s">
        <v>766</v>
      </c>
      <c r="X1160" s="300" t="b">
        <v>1</v>
      </c>
      <c r="Y1160" s="300">
        <v>310510</v>
      </c>
      <c r="Z1160" s="300" t="s">
        <v>862</v>
      </c>
      <c r="AA1160" s="300" t="s">
        <v>540</v>
      </c>
      <c r="AB1160" s="300" t="s">
        <v>84</v>
      </c>
      <c r="AC1160" s="300" t="s">
        <v>84</v>
      </c>
      <c r="AD1160" s="300">
        <v>6</v>
      </c>
      <c r="AE1160" s="300" t="b">
        <v>1</v>
      </c>
      <c r="AF1160" s="300" t="s">
        <v>768</v>
      </c>
      <c r="AG1160" s="300" t="s">
        <v>769</v>
      </c>
      <c r="AH1160" s="300">
        <v>0</v>
      </c>
      <c r="AI1160" s="300">
        <v>0</v>
      </c>
      <c r="AJ1160" s="300" t="s">
        <v>770</v>
      </c>
      <c r="AK1160" s="300">
        <v>8</v>
      </c>
      <c r="AL1160" s="300" t="s">
        <v>814</v>
      </c>
      <c r="AM1160" s="300">
        <v>29</v>
      </c>
      <c r="AN1160" s="300" t="b">
        <v>0</v>
      </c>
      <c r="AO1160" s="300">
        <v>8</v>
      </c>
      <c r="AP1160" s="300" t="s">
        <v>814</v>
      </c>
      <c r="AQ1160" s="300">
        <v>29</v>
      </c>
      <c r="AR1160" s="300" t="b">
        <v>0</v>
      </c>
      <c r="AS1160" s="300">
        <v>29</v>
      </c>
      <c r="AT1160" s="300" t="b">
        <v>0</v>
      </c>
      <c r="AU1160" s="300">
        <v>0</v>
      </c>
      <c r="AV1160" s="300" t="b">
        <v>0</v>
      </c>
      <c r="AW1160" s="300" t="s">
        <v>1704</v>
      </c>
      <c r="AX1160" s="300">
        <v>0</v>
      </c>
      <c r="AY1160" s="300" t="s">
        <v>1704</v>
      </c>
      <c r="AZ1160" s="300">
        <v>0</v>
      </c>
      <c r="BA1160" s="300" t="b">
        <v>0</v>
      </c>
      <c r="BB1160" s="300" t="b">
        <v>1</v>
      </c>
      <c r="BC1160"/>
      <c r="BD1160"/>
      <c r="BE1160"/>
      <c r="BF1160"/>
      <c r="BG1160"/>
      <c r="BH1160"/>
      <c r="BI1160"/>
      <c r="BJ1160"/>
      <c r="BK1160"/>
      <c r="BL1160"/>
      <c r="BM1160"/>
      <c r="BN1160"/>
      <c r="BO1160"/>
      <c r="BP1160"/>
      <c r="BQ1160"/>
    </row>
    <row r="1161" spans="5:69" ht="16.5" hidden="1" x14ac:dyDescent="0.3">
      <c r="E1161" s="300" t="s">
        <v>760</v>
      </c>
      <c r="F1161" s="300" t="s">
        <v>651</v>
      </c>
      <c r="G1161" s="300">
        <v>20180101</v>
      </c>
      <c r="H1161" s="300">
        <v>2018</v>
      </c>
      <c r="I1161" s="300">
        <v>52</v>
      </c>
      <c r="J1161" s="300">
        <v>2018</v>
      </c>
      <c r="K1161" s="300">
        <v>180</v>
      </c>
      <c r="L1161" s="300" t="s">
        <v>872</v>
      </c>
      <c r="M1161" s="300" t="s">
        <v>486</v>
      </c>
      <c r="N1161" s="300" t="s">
        <v>660</v>
      </c>
      <c r="O1161" s="300" t="s">
        <v>762</v>
      </c>
      <c r="P1161" s="300">
        <v>710</v>
      </c>
      <c r="Q1161" s="300" t="s">
        <v>917</v>
      </c>
      <c r="R1161" s="300" t="s">
        <v>425</v>
      </c>
      <c r="S1161" s="300">
        <v>0</v>
      </c>
      <c r="T1161" s="300" t="s">
        <v>763</v>
      </c>
      <c r="U1161" s="300" t="s">
        <v>764</v>
      </c>
      <c r="V1161" s="300" t="s">
        <v>1123</v>
      </c>
      <c r="W1161" s="300" t="s">
        <v>766</v>
      </c>
      <c r="X1161" s="300" t="b">
        <v>1</v>
      </c>
      <c r="Y1161" s="300">
        <v>310510</v>
      </c>
      <c r="Z1161" s="300" t="s">
        <v>862</v>
      </c>
      <c r="AA1161" s="300" t="s">
        <v>540</v>
      </c>
      <c r="AB1161" s="300" t="s">
        <v>84</v>
      </c>
      <c r="AC1161" s="300" t="s">
        <v>84</v>
      </c>
      <c r="AD1161" s="300">
        <v>6</v>
      </c>
      <c r="AE1161" s="300" t="b">
        <v>1</v>
      </c>
      <c r="AF1161" s="300" t="s">
        <v>768</v>
      </c>
      <c r="AG1161" s="300" t="s">
        <v>769</v>
      </c>
      <c r="AH1161" s="300">
        <v>0</v>
      </c>
      <c r="AI1161" s="300">
        <v>0</v>
      </c>
      <c r="AJ1161" s="300" t="s">
        <v>770</v>
      </c>
      <c r="AK1161" s="300">
        <v>8</v>
      </c>
      <c r="AL1161" s="300" t="s">
        <v>814</v>
      </c>
      <c r="AM1161" s="300">
        <v>29</v>
      </c>
      <c r="AN1161" s="300" t="b">
        <v>0</v>
      </c>
      <c r="AO1161" s="300">
        <v>8</v>
      </c>
      <c r="AP1161" s="300" t="s">
        <v>814</v>
      </c>
      <c r="AQ1161" s="300">
        <v>29</v>
      </c>
      <c r="AR1161" s="300" t="b">
        <v>0</v>
      </c>
      <c r="AS1161" s="300">
        <v>29</v>
      </c>
      <c r="AT1161" s="300" t="b">
        <v>0</v>
      </c>
      <c r="AU1161" s="300">
        <v>0</v>
      </c>
      <c r="AV1161" s="300" t="b">
        <v>0</v>
      </c>
      <c r="AW1161" s="300" t="s">
        <v>1704</v>
      </c>
      <c r="AX1161" s="300">
        <v>0</v>
      </c>
      <c r="AY1161" s="300" t="s">
        <v>1704</v>
      </c>
      <c r="AZ1161" s="300">
        <v>0</v>
      </c>
      <c r="BA1161" s="300" t="b">
        <v>0</v>
      </c>
      <c r="BB1161" s="300" t="b">
        <v>1</v>
      </c>
      <c r="BC1161"/>
      <c r="BD1161"/>
      <c r="BE1161"/>
      <c r="BF1161"/>
      <c r="BG1161"/>
      <c r="BH1161"/>
      <c r="BI1161"/>
      <c r="BJ1161"/>
      <c r="BK1161"/>
      <c r="BL1161"/>
      <c r="BM1161"/>
      <c r="BN1161"/>
      <c r="BO1161"/>
      <c r="BP1161"/>
      <c r="BQ1161"/>
    </row>
    <row r="1162" spans="5:69" ht="16.5" hidden="1" x14ac:dyDescent="0.3">
      <c r="E1162" s="300" t="s">
        <v>760</v>
      </c>
      <c r="F1162" s="300" t="s">
        <v>651</v>
      </c>
      <c r="G1162" s="300">
        <v>20180101</v>
      </c>
      <c r="H1162" s="300">
        <v>2018</v>
      </c>
      <c r="I1162" s="300">
        <v>52</v>
      </c>
      <c r="J1162" s="300">
        <v>2018</v>
      </c>
      <c r="K1162" s="300">
        <v>562</v>
      </c>
      <c r="L1162" s="300" t="s">
        <v>761</v>
      </c>
      <c r="M1162" s="300" t="s">
        <v>451</v>
      </c>
      <c r="N1162" s="300" t="s">
        <v>660</v>
      </c>
      <c r="O1162" s="300" t="s">
        <v>762</v>
      </c>
      <c r="P1162" s="300">
        <v>0</v>
      </c>
      <c r="Q1162" s="300" t="s">
        <v>763</v>
      </c>
      <c r="R1162" s="300" t="s">
        <v>764</v>
      </c>
      <c r="S1162" s="300">
        <v>0</v>
      </c>
      <c r="T1162" s="300" t="s">
        <v>763</v>
      </c>
      <c r="U1162" s="300" t="s">
        <v>764</v>
      </c>
      <c r="V1162" s="300" t="s">
        <v>873</v>
      </c>
      <c r="W1162" s="300" t="s">
        <v>766</v>
      </c>
      <c r="X1162" s="300" t="b">
        <v>1</v>
      </c>
      <c r="Y1162" s="300">
        <v>310510</v>
      </c>
      <c r="Z1162" s="300" t="s">
        <v>862</v>
      </c>
      <c r="AA1162" s="300" t="s">
        <v>540</v>
      </c>
      <c r="AB1162" s="300" t="s">
        <v>84</v>
      </c>
      <c r="AC1162" s="300" t="s">
        <v>84</v>
      </c>
      <c r="AD1162" s="300">
        <v>6</v>
      </c>
      <c r="AE1162" s="300" t="b">
        <v>1</v>
      </c>
      <c r="AF1162" s="300" t="s">
        <v>768</v>
      </c>
      <c r="AG1162" s="300" t="s">
        <v>769</v>
      </c>
      <c r="AH1162" s="300">
        <v>0</v>
      </c>
      <c r="AI1162" s="300">
        <v>0</v>
      </c>
      <c r="AJ1162" s="300" t="s">
        <v>770</v>
      </c>
      <c r="AK1162" s="300">
        <v>8</v>
      </c>
      <c r="AL1162" s="300" t="s">
        <v>814</v>
      </c>
      <c r="AM1162" s="300">
        <v>252300</v>
      </c>
      <c r="AN1162" s="300" t="b">
        <v>0</v>
      </c>
      <c r="AO1162" s="300">
        <v>8</v>
      </c>
      <c r="AP1162" s="300" t="s">
        <v>814</v>
      </c>
      <c r="AQ1162" s="300">
        <v>252300</v>
      </c>
      <c r="AR1162" s="300" t="b">
        <v>0</v>
      </c>
      <c r="AS1162" s="300">
        <v>252300</v>
      </c>
      <c r="AT1162" s="300" t="b">
        <v>0</v>
      </c>
      <c r="AU1162" s="300">
        <v>0</v>
      </c>
      <c r="AV1162" s="300" t="b">
        <v>0</v>
      </c>
      <c r="AW1162" s="300" t="s">
        <v>1705</v>
      </c>
      <c r="AX1162" s="300"/>
      <c r="AY1162" s="300" t="s">
        <v>1705</v>
      </c>
      <c r="AZ1162" s="300">
        <v>0</v>
      </c>
      <c r="BA1162" s="300" t="b">
        <v>0</v>
      </c>
      <c r="BB1162" s="300" t="b">
        <v>1</v>
      </c>
      <c r="BC1162"/>
      <c r="BD1162"/>
      <c r="BE1162"/>
      <c r="BF1162"/>
      <c r="BG1162"/>
      <c r="BH1162"/>
      <c r="BI1162"/>
      <c r="BJ1162"/>
      <c r="BK1162"/>
      <c r="BL1162"/>
      <c r="BM1162"/>
      <c r="BN1162"/>
      <c r="BO1162"/>
      <c r="BP1162"/>
      <c r="BQ1162"/>
    </row>
    <row r="1163" spans="5:69" ht="16.5" hidden="1" x14ac:dyDescent="0.3">
      <c r="E1163" s="300" t="s">
        <v>760</v>
      </c>
      <c r="F1163" s="300" t="s">
        <v>651</v>
      </c>
      <c r="G1163" s="300">
        <v>20180101</v>
      </c>
      <c r="H1163" s="300">
        <v>2018</v>
      </c>
      <c r="I1163" s="300">
        <v>52</v>
      </c>
      <c r="J1163" s="300">
        <v>2018</v>
      </c>
      <c r="K1163" s="300">
        <v>562</v>
      </c>
      <c r="L1163" s="300" t="s">
        <v>761</v>
      </c>
      <c r="M1163" s="300" t="s">
        <v>451</v>
      </c>
      <c r="N1163" s="300" t="s">
        <v>660</v>
      </c>
      <c r="O1163" s="300" t="s">
        <v>762</v>
      </c>
      <c r="P1163" s="300">
        <v>566</v>
      </c>
      <c r="Q1163" s="300" t="s">
        <v>791</v>
      </c>
      <c r="R1163" s="300" t="s">
        <v>434</v>
      </c>
      <c r="S1163" s="300">
        <v>0</v>
      </c>
      <c r="T1163" s="300" t="s">
        <v>763</v>
      </c>
      <c r="U1163" s="300" t="s">
        <v>764</v>
      </c>
      <c r="V1163" s="300" t="s">
        <v>873</v>
      </c>
      <c r="W1163" s="300" t="s">
        <v>766</v>
      </c>
      <c r="X1163" s="300" t="b">
        <v>1</v>
      </c>
      <c r="Y1163" s="300">
        <v>310510</v>
      </c>
      <c r="Z1163" s="300" t="s">
        <v>862</v>
      </c>
      <c r="AA1163" s="300" t="s">
        <v>540</v>
      </c>
      <c r="AB1163" s="300" t="s">
        <v>84</v>
      </c>
      <c r="AC1163" s="300" t="s">
        <v>84</v>
      </c>
      <c r="AD1163" s="300">
        <v>6</v>
      </c>
      <c r="AE1163" s="300" t="b">
        <v>1</v>
      </c>
      <c r="AF1163" s="300" t="s">
        <v>768</v>
      </c>
      <c r="AG1163" s="300" t="s">
        <v>769</v>
      </c>
      <c r="AH1163" s="300">
        <v>0</v>
      </c>
      <c r="AI1163" s="300">
        <v>0</v>
      </c>
      <c r="AJ1163" s="300" t="s">
        <v>770</v>
      </c>
      <c r="AK1163" s="300">
        <v>8</v>
      </c>
      <c r="AL1163" s="300" t="s">
        <v>814</v>
      </c>
      <c r="AM1163" s="300">
        <v>252250</v>
      </c>
      <c r="AN1163" s="300" t="b">
        <v>0</v>
      </c>
      <c r="AO1163" s="300">
        <v>8</v>
      </c>
      <c r="AP1163" s="300" t="s">
        <v>814</v>
      </c>
      <c r="AQ1163" s="300">
        <v>252250</v>
      </c>
      <c r="AR1163" s="300" t="b">
        <v>0</v>
      </c>
      <c r="AS1163" s="300">
        <v>252250</v>
      </c>
      <c r="AT1163" s="300" t="b">
        <v>0</v>
      </c>
      <c r="AU1163" s="300">
        <v>0</v>
      </c>
      <c r="AV1163" s="300" t="b">
        <v>0</v>
      </c>
      <c r="AW1163" s="300" t="s">
        <v>1706</v>
      </c>
      <c r="AX1163" s="300"/>
      <c r="AY1163" s="300" t="s">
        <v>1706</v>
      </c>
      <c r="AZ1163" s="300">
        <v>0</v>
      </c>
      <c r="BA1163" s="300" t="b">
        <v>1</v>
      </c>
      <c r="BB1163" s="300" t="b">
        <v>0</v>
      </c>
      <c r="BC1163"/>
      <c r="BD1163"/>
      <c r="BE1163"/>
      <c r="BF1163"/>
      <c r="BG1163"/>
      <c r="BH1163"/>
      <c r="BI1163"/>
      <c r="BJ1163"/>
      <c r="BK1163"/>
      <c r="BL1163"/>
      <c r="BM1163"/>
      <c r="BN1163"/>
      <c r="BO1163"/>
      <c r="BP1163"/>
      <c r="BQ1163"/>
    </row>
    <row r="1164" spans="5:69" ht="16.5" hidden="1" x14ac:dyDescent="0.3">
      <c r="E1164" s="300" t="s">
        <v>760</v>
      </c>
      <c r="F1164" s="300" t="s">
        <v>651</v>
      </c>
      <c r="G1164" s="300">
        <v>20180101</v>
      </c>
      <c r="H1164" s="300">
        <v>2018</v>
      </c>
      <c r="I1164" s="300">
        <v>52</v>
      </c>
      <c r="J1164" s="300">
        <v>2018</v>
      </c>
      <c r="K1164" s="300">
        <v>562</v>
      </c>
      <c r="L1164" s="300" t="s">
        <v>761</v>
      </c>
      <c r="M1164" s="300" t="s">
        <v>451</v>
      </c>
      <c r="N1164" s="300" t="s">
        <v>660</v>
      </c>
      <c r="O1164" s="300" t="s">
        <v>762</v>
      </c>
      <c r="P1164" s="300">
        <v>699</v>
      </c>
      <c r="Q1164" s="300" t="s">
        <v>798</v>
      </c>
      <c r="R1164" s="300" t="s">
        <v>799</v>
      </c>
      <c r="S1164" s="300">
        <v>0</v>
      </c>
      <c r="T1164" s="300" t="s">
        <v>763</v>
      </c>
      <c r="U1164" s="300" t="s">
        <v>764</v>
      </c>
      <c r="V1164" s="300" t="s">
        <v>873</v>
      </c>
      <c r="W1164" s="300" t="s">
        <v>766</v>
      </c>
      <c r="X1164" s="300" t="b">
        <v>1</v>
      </c>
      <c r="Y1164" s="300">
        <v>310510</v>
      </c>
      <c r="Z1164" s="300" t="s">
        <v>862</v>
      </c>
      <c r="AA1164" s="300" t="s">
        <v>540</v>
      </c>
      <c r="AB1164" s="300" t="s">
        <v>84</v>
      </c>
      <c r="AC1164" s="300" t="s">
        <v>84</v>
      </c>
      <c r="AD1164" s="300">
        <v>6</v>
      </c>
      <c r="AE1164" s="300" t="b">
        <v>1</v>
      </c>
      <c r="AF1164" s="300" t="s">
        <v>768</v>
      </c>
      <c r="AG1164" s="300" t="s">
        <v>769</v>
      </c>
      <c r="AH1164" s="300">
        <v>0</v>
      </c>
      <c r="AI1164" s="300">
        <v>0</v>
      </c>
      <c r="AJ1164" s="300" t="s">
        <v>770</v>
      </c>
      <c r="AK1164" s="300">
        <v>8</v>
      </c>
      <c r="AL1164" s="300" t="s">
        <v>814</v>
      </c>
      <c r="AM1164" s="300">
        <v>50</v>
      </c>
      <c r="AN1164" s="300" t="b">
        <v>0</v>
      </c>
      <c r="AO1164" s="300">
        <v>8</v>
      </c>
      <c r="AP1164" s="300" t="s">
        <v>814</v>
      </c>
      <c r="AQ1164" s="300">
        <v>50</v>
      </c>
      <c r="AR1164" s="300" t="b">
        <v>0</v>
      </c>
      <c r="AS1164" s="300">
        <v>50</v>
      </c>
      <c r="AT1164" s="300" t="b">
        <v>0</v>
      </c>
      <c r="AU1164" s="300">
        <v>0</v>
      </c>
      <c r="AV1164" s="300" t="b">
        <v>0</v>
      </c>
      <c r="AW1164" s="300" t="s">
        <v>1581</v>
      </c>
      <c r="AX1164" s="300"/>
      <c r="AY1164" s="300" t="s">
        <v>1581</v>
      </c>
      <c r="AZ1164" s="300">
        <v>0</v>
      </c>
      <c r="BA1164" s="300" t="b">
        <v>1</v>
      </c>
      <c r="BB1164" s="300" t="b">
        <v>0</v>
      </c>
      <c r="BC1164"/>
      <c r="BD1164"/>
      <c r="BE1164"/>
      <c r="BF1164"/>
      <c r="BG1164"/>
      <c r="BH1164"/>
      <c r="BI1164"/>
      <c r="BJ1164"/>
      <c r="BK1164"/>
      <c r="BL1164"/>
      <c r="BM1164"/>
      <c r="BN1164"/>
      <c r="BO1164"/>
      <c r="BP1164"/>
      <c r="BQ1164"/>
    </row>
    <row r="1165" spans="5:69" ht="16.5" hidden="1" x14ac:dyDescent="0.3">
      <c r="E1165" s="300" t="s">
        <v>760</v>
      </c>
      <c r="F1165" s="300" t="s">
        <v>651</v>
      </c>
      <c r="G1165" s="300">
        <v>20180101</v>
      </c>
      <c r="H1165" s="300">
        <v>2018</v>
      </c>
      <c r="I1165" s="300">
        <v>52</v>
      </c>
      <c r="J1165" s="300">
        <v>2018</v>
      </c>
      <c r="K1165" s="300">
        <v>180</v>
      </c>
      <c r="L1165" s="300" t="s">
        <v>872</v>
      </c>
      <c r="M1165" s="300" t="s">
        <v>486</v>
      </c>
      <c r="N1165" s="300" t="s">
        <v>660</v>
      </c>
      <c r="O1165" s="300" t="s">
        <v>762</v>
      </c>
      <c r="P1165" s="300">
        <v>0</v>
      </c>
      <c r="Q1165" s="300" t="s">
        <v>763</v>
      </c>
      <c r="R1165" s="300" t="s">
        <v>764</v>
      </c>
      <c r="S1165" s="300">
        <v>0</v>
      </c>
      <c r="T1165" s="300" t="s">
        <v>763</v>
      </c>
      <c r="U1165" s="300" t="s">
        <v>764</v>
      </c>
      <c r="V1165" s="300" t="s">
        <v>1123</v>
      </c>
      <c r="W1165" s="300" t="s">
        <v>766</v>
      </c>
      <c r="X1165" s="300" t="b">
        <v>1</v>
      </c>
      <c r="Y1165" s="300">
        <v>310520</v>
      </c>
      <c r="Z1165" s="300" t="s">
        <v>864</v>
      </c>
      <c r="AA1165" s="300" t="s">
        <v>61</v>
      </c>
      <c r="AB1165" s="300" t="s">
        <v>84</v>
      </c>
      <c r="AC1165" s="300" t="s">
        <v>84</v>
      </c>
      <c r="AD1165" s="300">
        <v>6</v>
      </c>
      <c r="AE1165" s="300" t="b">
        <v>1</v>
      </c>
      <c r="AF1165" s="300" t="s">
        <v>768</v>
      </c>
      <c r="AG1165" s="300" t="s">
        <v>769</v>
      </c>
      <c r="AH1165" s="300">
        <v>0</v>
      </c>
      <c r="AI1165" s="300">
        <v>0</v>
      </c>
      <c r="AJ1165" s="300" t="s">
        <v>770</v>
      </c>
      <c r="AK1165" s="300">
        <v>8</v>
      </c>
      <c r="AL1165" s="300" t="s">
        <v>814</v>
      </c>
      <c r="AM1165" s="300">
        <v>6931011</v>
      </c>
      <c r="AN1165" s="300" t="b">
        <v>0</v>
      </c>
      <c r="AO1165" s="300">
        <v>8</v>
      </c>
      <c r="AP1165" s="300" t="s">
        <v>814</v>
      </c>
      <c r="AQ1165" s="300">
        <v>6931011</v>
      </c>
      <c r="AR1165" s="300" t="b">
        <v>0</v>
      </c>
      <c r="AS1165" s="300">
        <v>6931011</v>
      </c>
      <c r="AT1165" s="300" t="b">
        <v>0</v>
      </c>
      <c r="AU1165" s="300">
        <v>0</v>
      </c>
      <c r="AV1165" s="300" t="b">
        <v>0</v>
      </c>
      <c r="AW1165" s="300" t="s">
        <v>1707</v>
      </c>
      <c r="AX1165" s="300">
        <v>0</v>
      </c>
      <c r="AY1165" s="300" t="s">
        <v>1707</v>
      </c>
      <c r="AZ1165" s="300">
        <v>0</v>
      </c>
      <c r="BA1165" s="300" t="b">
        <v>0</v>
      </c>
      <c r="BB1165" s="300" t="b">
        <v>1</v>
      </c>
      <c r="BC1165"/>
      <c r="BD1165"/>
      <c r="BE1165"/>
      <c r="BF1165"/>
      <c r="BG1165"/>
      <c r="BH1165"/>
      <c r="BI1165"/>
      <c r="BJ1165"/>
      <c r="BK1165"/>
      <c r="BL1165"/>
      <c r="BM1165"/>
      <c r="BN1165"/>
      <c r="BO1165"/>
      <c r="BP1165"/>
      <c r="BQ1165"/>
    </row>
    <row r="1166" spans="5:69" ht="16.5" hidden="1" x14ac:dyDescent="0.3">
      <c r="E1166" s="300" t="s">
        <v>760</v>
      </c>
      <c r="F1166" s="300" t="s">
        <v>651</v>
      </c>
      <c r="G1166" s="300">
        <v>20180101</v>
      </c>
      <c r="H1166" s="300">
        <v>2018</v>
      </c>
      <c r="I1166" s="300">
        <v>52</v>
      </c>
      <c r="J1166" s="300">
        <v>2018</v>
      </c>
      <c r="K1166" s="300">
        <v>180</v>
      </c>
      <c r="L1166" s="300" t="s">
        <v>872</v>
      </c>
      <c r="M1166" s="300" t="s">
        <v>486</v>
      </c>
      <c r="N1166" s="300" t="s">
        <v>660</v>
      </c>
      <c r="O1166" s="300" t="s">
        <v>762</v>
      </c>
      <c r="P1166" s="300">
        <v>24</v>
      </c>
      <c r="Q1166" s="300" t="s">
        <v>875</v>
      </c>
      <c r="R1166" s="300" t="s">
        <v>445</v>
      </c>
      <c r="S1166" s="300">
        <v>0</v>
      </c>
      <c r="T1166" s="300" t="s">
        <v>763</v>
      </c>
      <c r="U1166" s="300" t="s">
        <v>764</v>
      </c>
      <c r="V1166" s="300" t="s">
        <v>1123</v>
      </c>
      <c r="W1166" s="300" t="s">
        <v>766</v>
      </c>
      <c r="X1166" s="300" t="b">
        <v>1</v>
      </c>
      <c r="Y1166" s="300">
        <v>310520</v>
      </c>
      <c r="Z1166" s="300" t="s">
        <v>864</v>
      </c>
      <c r="AA1166" s="300" t="s">
        <v>61</v>
      </c>
      <c r="AB1166" s="300" t="s">
        <v>84</v>
      </c>
      <c r="AC1166" s="300" t="s">
        <v>84</v>
      </c>
      <c r="AD1166" s="300">
        <v>6</v>
      </c>
      <c r="AE1166" s="300" t="b">
        <v>1</v>
      </c>
      <c r="AF1166" s="300" t="s">
        <v>768</v>
      </c>
      <c r="AG1166" s="300" t="s">
        <v>769</v>
      </c>
      <c r="AH1166" s="300">
        <v>0</v>
      </c>
      <c r="AI1166" s="300">
        <v>0</v>
      </c>
      <c r="AJ1166" s="300" t="s">
        <v>770</v>
      </c>
      <c r="AK1166" s="300">
        <v>8</v>
      </c>
      <c r="AL1166" s="300" t="s">
        <v>814</v>
      </c>
      <c r="AM1166" s="300">
        <v>731186</v>
      </c>
      <c r="AN1166" s="300" t="b">
        <v>0</v>
      </c>
      <c r="AO1166" s="300">
        <v>8</v>
      </c>
      <c r="AP1166" s="300" t="s">
        <v>814</v>
      </c>
      <c r="AQ1166" s="300">
        <v>731186</v>
      </c>
      <c r="AR1166" s="300" t="b">
        <v>0</v>
      </c>
      <c r="AS1166" s="300">
        <v>731186</v>
      </c>
      <c r="AT1166" s="300" t="b">
        <v>0</v>
      </c>
      <c r="AU1166" s="300">
        <v>0</v>
      </c>
      <c r="AV1166" s="300" t="b">
        <v>0</v>
      </c>
      <c r="AW1166" s="300" t="s">
        <v>1708</v>
      </c>
      <c r="AX1166" s="300">
        <v>0</v>
      </c>
      <c r="AY1166" s="300" t="s">
        <v>1708</v>
      </c>
      <c r="AZ1166" s="300">
        <v>0</v>
      </c>
      <c r="BA1166" s="300" t="b">
        <v>0</v>
      </c>
      <c r="BB1166" s="300" t="b">
        <v>1</v>
      </c>
      <c r="BC1166"/>
      <c r="BD1166"/>
      <c r="BE1166"/>
      <c r="BF1166"/>
      <c r="BG1166"/>
      <c r="BH1166"/>
      <c r="BI1166"/>
      <c r="BJ1166"/>
      <c r="BK1166"/>
      <c r="BL1166"/>
      <c r="BM1166"/>
      <c r="BN1166"/>
      <c r="BO1166"/>
      <c r="BP1166"/>
      <c r="BQ1166"/>
    </row>
    <row r="1167" spans="5:69" ht="16.5" hidden="1" x14ac:dyDescent="0.3">
      <c r="E1167" s="300" t="s">
        <v>760</v>
      </c>
      <c r="F1167" s="300" t="s">
        <v>651</v>
      </c>
      <c r="G1167" s="300">
        <v>20180101</v>
      </c>
      <c r="H1167" s="300">
        <v>2018</v>
      </c>
      <c r="I1167" s="300">
        <v>52</v>
      </c>
      <c r="J1167" s="300">
        <v>2018</v>
      </c>
      <c r="K1167" s="300">
        <v>180</v>
      </c>
      <c r="L1167" s="300" t="s">
        <v>872</v>
      </c>
      <c r="M1167" s="300" t="s">
        <v>486</v>
      </c>
      <c r="N1167" s="300" t="s">
        <v>660</v>
      </c>
      <c r="O1167" s="300" t="s">
        <v>762</v>
      </c>
      <c r="P1167" s="300">
        <v>56</v>
      </c>
      <c r="Q1167" s="300" t="s">
        <v>877</v>
      </c>
      <c r="R1167" s="300" t="s">
        <v>878</v>
      </c>
      <c r="S1167" s="300">
        <v>0</v>
      </c>
      <c r="T1167" s="300" t="s">
        <v>763</v>
      </c>
      <c r="U1167" s="300" t="s">
        <v>764</v>
      </c>
      <c r="V1167" s="300" t="s">
        <v>1123</v>
      </c>
      <c r="W1167" s="300" t="s">
        <v>766</v>
      </c>
      <c r="X1167" s="300" t="b">
        <v>1</v>
      </c>
      <c r="Y1167" s="300">
        <v>310520</v>
      </c>
      <c r="Z1167" s="300" t="s">
        <v>864</v>
      </c>
      <c r="AA1167" s="300" t="s">
        <v>61</v>
      </c>
      <c r="AB1167" s="300" t="s">
        <v>84</v>
      </c>
      <c r="AC1167" s="300" t="s">
        <v>84</v>
      </c>
      <c r="AD1167" s="300">
        <v>6</v>
      </c>
      <c r="AE1167" s="300" t="b">
        <v>1</v>
      </c>
      <c r="AF1167" s="300" t="s">
        <v>768</v>
      </c>
      <c r="AG1167" s="300" t="s">
        <v>769</v>
      </c>
      <c r="AH1167" s="300">
        <v>0</v>
      </c>
      <c r="AI1167" s="300">
        <v>0</v>
      </c>
      <c r="AJ1167" s="300" t="s">
        <v>770</v>
      </c>
      <c r="AK1167" s="300">
        <v>8</v>
      </c>
      <c r="AL1167" s="300" t="s">
        <v>814</v>
      </c>
      <c r="AM1167" s="300">
        <v>433620</v>
      </c>
      <c r="AN1167" s="300" t="b">
        <v>0</v>
      </c>
      <c r="AO1167" s="300">
        <v>8</v>
      </c>
      <c r="AP1167" s="300" t="s">
        <v>814</v>
      </c>
      <c r="AQ1167" s="300">
        <v>433620</v>
      </c>
      <c r="AR1167" s="300" t="b">
        <v>0</v>
      </c>
      <c r="AS1167" s="300">
        <v>433620</v>
      </c>
      <c r="AT1167" s="300" t="b">
        <v>0</v>
      </c>
      <c r="AU1167" s="300">
        <v>0</v>
      </c>
      <c r="AV1167" s="300" t="b">
        <v>0</v>
      </c>
      <c r="AW1167" s="300" t="s">
        <v>1684</v>
      </c>
      <c r="AX1167" s="300">
        <v>0</v>
      </c>
      <c r="AY1167" s="300" t="s">
        <v>1684</v>
      </c>
      <c r="AZ1167" s="300">
        <v>0</v>
      </c>
      <c r="BA1167" s="300" t="b">
        <v>0</v>
      </c>
      <c r="BB1167" s="300" t="b">
        <v>1</v>
      </c>
      <c r="BC1167"/>
      <c r="BD1167"/>
      <c r="BE1167"/>
      <c r="BF1167"/>
      <c r="BG1167"/>
      <c r="BH1167"/>
      <c r="BI1167"/>
      <c r="BJ1167"/>
      <c r="BK1167"/>
      <c r="BL1167"/>
      <c r="BM1167"/>
      <c r="BN1167"/>
      <c r="BO1167"/>
      <c r="BP1167"/>
      <c r="BQ1167"/>
    </row>
    <row r="1168" spans="5:69" ht="16.5" hidden="1" x14ac:dyDescent="0.3">
      <c r="E1168" s="300" t="s">
        <v>760</v>
      </c>
      <c r="F1168" s="300" t="s">
        <v>651</v>
      </c>
      <c r="G1168" s="300">
        <v>20180101</v>
      </c>
      <c r="H1168" s="300">
        <v>2018</v>
      </c>
      <c r="I1168" s="300">
        <v>52</v>
      </c>
      <c r="J1168" s="300">
        <v>2018</v>
      </c>
      <c r="K1168" s="300">
        <v>180</v>
      </c>
      <c r="L1168" s="300" t="s">
        <v>872</v>
      </c>
      <c r="M1168" s="300" t="s">
        <v>486</v>
      </c>
      <c r="N1168" s="300" t="s">
        <v>660</v>
      </c>
      <c r="O1168" s="300" t="s">
        <v>762</v>
      </c>
      <c r="P1168" s="300">
        <v>156</v>
      </c>
      <c r="Q1168" s="300" t="s">
        <v>773</v>
      </c>
      <c r="R1168" s="300" t="s">
        <v>774</v>
      </c>
      <c r="S1168" s="300">
        <v>0</v>
      </c>
      <c r="T1168" s="300" t="s">
        <v>763</v>
      </c>
      <c r="U1168" s="300" t="s">
        <v>764</v>
      </c>
      <c r="V1168" s="300" t="s">
        <v>1123</v>
      </c>
      <c r="W1168" s="300" t="s">
        <v>766</v>
      </c>
      <c r="X1168" s="300" t="b">
        <v>1</v>
      </c>
      <c r="Y1168" s="300">
        <v>310520</v>
      </c>
      <c r="Z1168" s="300" t="s">
        <v>864</v>
      </c>
      <c r="AA1168" s="300" t="s">
        <v>61</v>
      </c>
      <c r="AB1168" s="300" t="s">
        <v>84</v>
      </c>
      <c r="AC1168" s="300" t="s">
        <v>84</v>
      </c>
      <c r="AD1168" s="300">
        <v>6</v>
      </c>
      <c r="AE1168" s="300" t="b">
        <v>1</v>
      </c>
      <c r="AF1168" s="300" t="s">
        <v>768</v>
      </c>
      <c r="AG1168" s="300" t="s">
        <v>769</v>
      </c>
      <c r="AH1168" s="300">
        <v>0</v>
      </c>
      <c r="AI1168" s="300">
        <v>0</v>
      </c>
      <c r="AJ1168" s="300" t="s">
        <v>770</v>
      </c>
      <c r="AK1168" s="300">
        <v>8</v>
      </c>
      <c r="AL1168" s="300" t="s">
        <v>814</v>
      </c>
      <c r="AM1168" s="300">
        <v>644438</v>
      </c>
      <c r="AN1168" s="300" t="b">
        <v>0</v>
      </c>
      <c r="AO1168" s="300">
        <v>8</v>
      </c>
      <c r="AP1168" s="300" t="s">
        <v>814</v>
      </c>
      <c r="AQ1168" s="300">
        <v>644438</v>
      </c>
      <c r="AR1168" s="300" t="b">
        <v>0</v>
      </c>
      <c r="AS1168" s="300">
        <v>644438</v>
      </c>
      <c r="AT1168" s="300" t="b">
        <v>0</v>
      </c>
      <c r="AU1168" s="300">
        <v>0</v>
      </c>
      <c r="AV1168" s="300" t="b">
        <v>0</v>
      </c>
      <c r="AW1168" s="300" t="s">
        <v>1709</v>
      </c>
      <c r="AX1168" s="300">
        <v>0</v>
      </c>
      <c r="AY1168" s="300" t="s">
        <v>1709</v>
      </c>
      <c r="AZ1168" s="300">
        <v>0</v>
      </c>
      <c r="BA1168" s="300" t="b">
        <v>0</v>
      </c>
      <c r="BB1168" s="300" t="b">
        <v>1</v>
      </c>
      <c r="BC1168"/>
      <c r="BD1168"/>
      <c r="BE1168"/>
      <c r="BF1168"/>
      <c r="BG1168"/>
      <c r="BH1168"/>
      <c r="BI1168"/>
      <c r="BJ1168"/>
      <c r="BK1168"/>
      <c r="BL1168"/>
      <c r="BM1168"/>
      <c r="BN1168"/>
      <c r="BO1168"/>
      <c r="BP1168"/>
      <c r="BQ1168"/>
    </row>
    <row r="1169" spans="5:69" ht="16.5" hidden="1" x14ac:dyDescent="0.3">
      <c r="E1169" s="300" t="s">
        <v>760</v>
      </c>
      <c r="F1169" s="300" t="s">
        <v>651</v>
      </c>
      <c r="G1169" s="300">
        <v>20180101</v>
      </c>
      <c r="H1169" s="300">
        <v>2018</v>
      </c>
      <c r="I1169" s="300">
        <v>52</v>
      </c>
      <c r="J1169" s="300">
        <v>2018</v>
      </c>
      <c r="K1169" s="300">
        <v>180</v>
      </c>
      <c r="L1169" s="300" t="s">
        <v>872</v>
      </c>
      <c r="M1169" s="300" t="s">
        <v>486</v>
      </c>
      <c r="N1169" s="300" t="s">
        <v>660</v>
      </c>
      <c r="O1169" s="300" t="s">
        <v>762</v>
      </c>
      <c r="P1169" s="300">
        <v>440</v>
      </c>
      <c r="Q1169" s="300" t="s">
        <v>897</v>
      </c>
      <c r="R1169" s="300" t="s">
        <v>898</v>
      </c>
      <c r="S1169" s="300">
        <v>0</v>
      </c>
      <c r="T1169" s="300" t="s">
        <v>763</v>
      </c>
      <c r="U1169" s="300" t="s">
        <v>764</v>
      </c>
      <c r="V1169" s="300" t="s">
        <v>1123</v>
      </c>
      <c r="W1169" s="300" t="s">
        <v>766</v>
      </c>
      <c r="X1169" s="300" t="b">
        <v>1</v>
      </c>
      <c r="Y1169" s="300">
        <v>310520</v>
      </c>
      <c r="Z1169" s="300" t="s">
        <v>864</v>
      </c>
      <c r="AA1169" s="300" t="s">
        <v>61</v>
      </c>
      <c r="AB1169" s="300" t="s">
        <v>84</v>
      </c>
      <c r="AC1169" s="300" t="s">
        <v>84</v>
      </c>
      <c r="AD1169" s="300">
        <v>6</v>
      </c>
      <c r="AE1169" s="300" t="b">
        <v>1</v>
      </c>
      <c r="AF1169" s="300" t="s">
        <v>768</v>
      </c>
      <c r="AG1169" s="300" t="s">
        <v>769</v>
      </c>
      <c r="AH1169" s="300">
        <v>0</v>
      </c>
      <c r="AI1169" s="300">
        <v>0</v>
      </c>
      <c r="AJ1169" s="300" t="s">
        <v>770</v>
      </c>
      <c r="AK1169" s="300">
        <v>8</v>
      </c>
      <c r="AL1169" s="300" t="s">
        <v>814</v>
      </c>
      <c r="AM1169" s="300">
        <v>297000</v>
      </c>
      <c r="AN1169" s="300" t="b">
        <v>0</v>
      </c>
      <c r="AO1169" s="300">
        <v>8</v>
      </c>
      <c r="AP1169" s="300" t="s">
        <v>814</v>
      </c>
      <c r="AQ1169" s="300">
        <v>297000</v>
      </c>
      <c r="AR1169" s="300" t="b">
        <v>0</v>
      </c>
      <c r="AS1169" s="300">
        <v>297000</v>
      </c>
      <c r="AT1169" s="300" t="b">
        <v>0</v>
      </c>
      <c r="AU1169" s="300">
        <v>0</v>
      </c>
      <c r="AV1169" s="300" t="b">
        <v>0</v>
      </c>
      <c r="AW1169" s="300" t="s">
        <v>1688</v>
      </c>
      <c r="AX1169" s="300">
        <v>0</v>
      </c>
      <c r="AY1169" s="300" t="s">
        <v>1688</v>
      </c>
      <c r="AZ1169" s="300">
        <v>0</v>
      </c>
      <c r="BA1169" s="300" t="b">
        <v>0</v>
      </c>
      <c r="BB1169" s="300" t="b">
        <v>1</v>
      </c>
      <c r="BC1169"/>
      <c r="BD1169"/>
      <c r="BE1169"/>
      <c r="BF1169"/>
      <c r="BG1169"/>
      <c r="BH1169"/>
      <c r="BI1169"/>
      <c r="BJ1169"/>
      <c r="BK1169"/>
      <c r="BL1169"/>
      <c r="BM1169"/>
      <c r="BN1169"/>
      <c r="BO1169"/>
      <c r="BP1169"/>
      <c r="BQ1169"/>
    </row>
    <row r="1170" spans="5:69" ht="16.5" hidden="1" x14ac:dyDescent="0.3">
      <c r="E1170" s="300" t="s">
        <v>760</v>
      </c>
      <c r="F1170" s="300" t="s">
        <v>651</v>
      </c>
      <c r="G1170" s="300">
        <v>20180101</v>
      </c>
      <c r="H1170" s="300">
        <v>2018</v>
      </c>
      <c r="I1170" s="300">
        <v>52</v>
      </c>
      <c r="J1170" s="300">
        <v>2018</v>
      </c>
      <c r="K1170" s="300">
        <v>180</v>
      </c>
      <c r="L1170" s="300" t="s">
        <v>872</v>
      </c>
      <c r="M1170" s="300" t="s">
        <v>486</v>
      </c>
      <c r="N1170" s="300" t="s">
        <v>660</v>
      </c>
      <c r="O1170" s="300" t="s">
        <v>762</v>
      </c>
      <c r="P1170" s="300">
        <v>478</v>
      </c>
      <c r="Q1170" s="300" t="s">
        <v>1548</v>
      </c>
      <c r="R1170" s="300" t="s">
        <v>455</v>
      </c>
      <c r="S1170" s="300">
        <v>0</v>
      </c>
      <c r="T1170" s="300" t="s">
        <v>763</v>
      </c>
      <c r="U1170" s="300" t="s">
        <v>764</v>
      </c>
      <c r="V1170" s="300" t="s">
        <v>1123</v>
      </c>
      <c r="W1170" s="300" t="s">
        <v>766</v>
      </c>
      <c r="X1170" s="300" t="b">
        <v>1</v>
      </c>
      <c r="Y1170" s="300">
        <v>310520</v>
      </c>
      <c r="Z1170" s="300" t="s">
        <v>864</v>
      </c>
      <c r="AA1170" s="300" t="s">
        <v>61</v>
      </c>
      <c r="AB1170" s="300" t="s">
        <v>84</v>
      </c>
      <c r="AC1170" s="300" t="s">
        <v>84</v>
      </c>
      <c r="AD1170" s="300">
        <v>6</v>
      </c>
      <c r="AE1170" s="300" t="b">
        <v>1</v>
      </c>
      <c r="AF1170" s="300" t="s">
        <v>768</v>
      </c>
      <c r="AG1170" s="300" t="s">
        <v>769</v>
      </c>
      <c r="AH1170" s="300">
        <v>0</v>
      </c>
      <c r="AI1170" s="300">
        <v>0</v>
      </c>
      <c r="AJ1170" s="300" t="s">
        <v>770</v>
      </c>
      <c r="AK1170" s="300">
        <v>8</v>
      </c>
      <c r="AL1170" s="300" t="s">
        <v>814</v>
      </c>
      <c r="AM1170" s="300">
        <v>7840</v>
      </c>
      <c r="AN1170" s="300" t="b">
        <v>0</v>
      </c>
      <c r="AO1170" s="300">
        <v>8</v>
      </c>
      <c r="AP1170" s="300" t="s">
        <v>814</v>
      </c>
      <c r="AQ1170" s="300">
        <v>7840</v>
      </c>
      <c r="AR1170" s="300" t="b">
        <v>0</v>
      </c>
      <c r="AS1170" s="300">
        <v>7840</v>
      </c>
      <c r="AT1170" s="300" t="b">
        <v>0</v>
      </c>
      <c r="AU1170" s="300">
        <v>0</v>
      </c>
      <c r="AV1170" s="300" t="b">
        <v>0</v>
      </c>
      <c r="AW1170" s="300" t="s">
        <v>1549</v>
      </c>
      <c r="AX1170" s="300">
        <v>0</v>
      </c>
      <c r="AY1170" s="300" t="s">
        <v>1549</v>
      </c>
      <c r="AZ1170" s="300">
        <v>0</v>
      </c>
      <c r="BA1170" s="300" t="b">
        <v>0</v>
      </c>
      <c r="BB1170" s="300" t="b">
        <v>1</v>
      </c>
      <c r="BC1170"/>
      <c r="BD1170"/>
      <c r="BE1170"/>
      <c r="BF1170"/>
      <c r="BG1170"/>
      <c r="BH1170"/>
      <c r="BI1170"/>
      <c r="BJ1170"/>
      <c r="BK1170"/>
      <c r="BL1170"/>
      <c r="BM1170"/>
      <c r="BN1170"/>
      <c r="BO1170"/>
      <c r="BP1170"/>
      <c r="BQ1170"/>
    </row>
    <row r="1171" spans="5:69" ht="16.5" hidden="1" x14ac:dyDescent="0.3">
      <c r="E1171" s="300" t="s">
        <v>760</v>
      </c>
      <c r="F1171" s="300" t="s">
        <v>651</v>
      </c>
      <c r="G1171" s="300">
        <v>20180101</v>
      </c>
      <c r="H1171" s="300">
        <v>2018</v>
      </c>
      <c r="I1171" s="300">
        <v>52</v>
      </c>
      <c r="J1171" s="300">
        <v>2018</v>
      </c>
      <c r="K1171" s="300">
        <v>180</v>
      </c>
      <c r="L1171" s="300" t="s">
        <v>872</v>
      </c>
      <c r="M1171" s="300" t="s">
        <v>486</v>
      </c>
      <c r="N1171" s="300" t="s">
        <v>660</v>
      </c>
      <c r="O1171" s="300" t="s">
        <v>762</v>
      </c>
      <c r="P1171" s="300">
        <v>508</v>
      </c>
      <c r="Q1171" s="300" t="s">
        <v>903</v>
      </c>
      <c r="R1171" s="300" t="s">
        <v>443</v>
      </c>
      <c r="S1171" s="300">
        <v>0</v>
      </c>
      <c r="T1171" s="300" t="s">
        <v>763</v>
      </c>
      <c r="U1171" s="300" t="s">
        <v>764</v>
      </c>
      <c r="V1171" s="300" t="s">
        <v>1123</v>
      </c>
      <c r="W1171" s="300" t="s">
        <v>766</v>
      </c>
      <c r="X1171" s="300" t="b">
        <v>1</v>
      </c>
      <c r="Y1171" s="300">
        <v>310520</v>
      </c>
      <c r="Z1171" s="300" t="s">
        <v>864</v>
      </c>
      <c r="AA1171" s="300" t="s">
        <v>61</v>
      </c>
      <c r="AB1171" s="300" t="s">
        <v>84</v>
      </c>
      <c r="AC1171" s="300" t="s">
        <v>84</v>
      </c>
      <c r="AD1171" s="300">
        <v>6</v>
      </c>
      <c r="AE1171" s="300" t="b">
        <v>1</v>
      </c>
      <c r="AF1171" s="300" t="s">
        <v>768</v>
      </c>
      <c r="AG1171" s="300" t="s">
        <v>769</v>
      </c>
      <c r="AH1171" s="300">
        <v>0</v>
      </c>
      <c r="AI1171" s="300">
        <v>0</v>
      </c>
      <c r="AJ1171" s="300" t="s">
        <v>770</v>
      </c>
      <c r="AK1171" s="300">
        <v>8</v>
      </c>
      <c r="AL1171" s="300" t="s">
        <v>814</v>
      </c>
      <c r="AM1171" s="300">
        <v>532000</v>
      </c>
      <c r="AN1171" s="300" t="b">
        <v>0</v>
      </c>
      <c r="AO1171" s="300">
        <v>8</v>
      </c>
      <c r="AP1171" s="300" t="s">
        <v>814</v>
      </c>
      <c r="AQ1171" s="300">
        <v>532000</v>
      </c>
      <c r="AR1171" s="300" t="b">
        <v>0</v>
      </c>
      <c r="AS1171" s="300">
        <v>532000</v>
      </c>
      <c r="AT1171" s="300" t="b">
        <v>0</v>
      </c>
      <c r="AU1171" s="300">
        <v>0</v>
      </c>
      <c r="AV1171" s="300" t="b">
        <v>0</v>
      </c>
      <c r="AW1171" s="300" t="s">
        <v>1690</v>
      </c>
      <c r="AX1171" s="300">
        <v>0</v>
      </c>
      <c r="AY1171" s="300" t="s">
        <v>1690</v>
      </c>
      <c r="AZ1171" s="300">
        <v>0</v>
      </c>
      <c r="BA1171" s="300" t="b">
        <v>0</v>
      </c>
      <c r="BB1171" s="300" t="b">
        <v>1</v>
      </c>
      <c r="BC1171"/>
      <c r="BD1171"/>
      <c r="BE1171"/>
      <c r="BF1171"/>
      <c r="BG1171"/>
      <c r="BH1171"/>
      <c r="BI1171"/>
      <c r="BJ1171"/>
      <c r="BK1171"/>
      <c r="BL1171"/>
      <c r="BM1171"/>
      <c r="BN1171"/>
      <c r="BO1171"/>
      <c r="BP1171"/>
      <c r="BQ1171"/>
    </row>
    <row r="1172" spans="5:69" ht="16.5" hidden="1" x14ac:dyDescent="0.3">
      <c r="E1172" s="300" t="s">
        <v>760</v>
      </c>
      <c r="F1172" s="300" t="s">
        <v>651</v>
      </c>
      <c r="G1172" s="300">
        <v>20180101</v>
      </c>
      <c r="H1172" s="300">
        <v>2018</v>
      </c>
      <c r="I1172" s="300">
        <v>52</v>
      </c>
      <c r="J1172" s="300">
        <v>2018</v>
      </c>
      <c r="K1172" s="300">
        <v>180</v>
      </c>
      <c r="L1172" s="300" t="s">
        <v>872</v>
      </c>
      <c r="M1172" s="300" t="s">
        <v>486</v>
      </c>
      <c r="N1172" s="300" t="s">
        <v>660</v>
      </c>
      <c r="O1172" s="300" t="s">
        <v>762</v>
      </c>
      <c r="P1172" s="300">
        <v>528</v>
      </c>
      <c r="Q1172" s="300" t="s">
        <v>788</v>
      </c>
      <c r="R1172" s="300" t="s">
        <v>789</v>
      </c>
      <c r="S1172" s="300">
        <v>0</v>
      </c>
      <c r="T1172" s="300" t="s">
        <v>763</v>
      </c>
      <c r="U1172" s="300" t="s">
        <v>764</v>
      </c>
      <c r="V1172" s="300" t="s">
        <v>1123</v>
      </c>
      <c r="W1172" s="300" t="s">
        <v>766</v>
      </c>
      <c r="X1172" s="300" t="b">
        <v>1</v>
      </c>
      <c r="Y1172" s="300">
        <v>310520</v>
      </c>
      <c r="Z1172" s="300" t="s">
        <v>864</v>
      </c>
      <c r="AA1172" s="300" t="s">
        <v>61</v>
      </c>
      <c r="AB1172" s="300" t="s">
        <v>84</v>
      </c>
      <c r="AC1172" s="300" t="s">
        <v>84</v>
      </c>
      <c r="AD1172" s="300">
        <v>6</v>
      </c>
      <c r="AE1172" s="300" t="b">
        <v>1</v>
      </c>
      <c r="AF1172" s="300" t="s">
        <v>768</v>
      </c>
      <c r="AG1172" s="300" t="s">
        <v>769</v>
      </c>
      <c r="AH1172" s="300">
        <v>0</v>
      </c>
      <c r="AI1172" s="300">
        <v>0</v>
      </c>
      <c r="AJ1172" s="300" t="s">
        <v>770</v>
      </c>
      <c r="AK1172" s="300">
        <v>8</v>
      </c>
      <c r="AL1172" s="300" t="s">
        <v>814</v>
      </c>
      <c r="AM1172" s="300">
        <v>1475</v>
      </c>
      <c r="AN1172" s="300" t="b">
        <v>0</v>
      </c>
      <c r="AO1172" s="300">
        <v>8</v>
      </c>
      <c r="AP1172" s="300" t="s">
        <v>814</v>
      </c>
      <c r="AQ1172" s="300">
        <v>1475</v>
      </c>
      <c r="AR1172" s="300" t="b">
        <v>0</v>
      </c>
      <c r="AS1172" s="300">
        <v>1475</v>
      </c>
      <c r="AT1172" s="300" t="b">
        <v>0</v>
      </c>
      <c r="AU1172" s="300">
        <v>0</v>
      </c>
      <c r="AV1172" s="300" t="b">
        <v>0</v>
      </c>
      <c r="AW1172" s="300" t="s">
        <v>1710</v>
      </c>
      <c r="AX1172" s="300">
        <v>0</v>
      </c>
      <c r="AY1172" s="300" t="s">
        <v>1710</v>
      </c>
      <c r="AZ1172" s="300">
        <v>0</v>
      </c>
      <c r="BA1172" s="300" t="b">
        <v>0</v>
      </c>
      <c r="BB1172" s="300" t="b">
        <v>1</v>
      </c>
      <c r="BC1172"/>
      <c r="BD1172"/>
      <c r="BE1172"/>
      <c r="BF1172"/>
      <c r="BG1172"/>
      <c r="BH1172"/>
      <c r="BI1172"/>
      <c r="BJ1172"/>
      <c r="BK1172"/>
      <c r="BL1172"/>
      <c r="BM1172"/>
      <c r="BN1172"/>
      <c r="BO1172"/>
      <c r="BP1172"/>
      <c r="BQ1172"/>
    </row>
    <row r="1173" spans="5:69" ht="16.5" hidden="1" x14ac:dyDescent="0.3">
      <c r="E1173" s="300" t="s">
        <v>760</v>
      </c>
      <c r="F1173" s="300" t="s">
        <v>651</v>
      </c>
      <c r="G1173" s="300">
        <v>20180101</v>
      </c>
      <c r="H1173" s="300">
        <v>2018</v>
      </c>
      <c r="I1173" s="300">
        <v>52</v>
      </c>
      <c r="J1173" s="300">
        <v>2018</v>
      </c>
      <c r="K1173" s="300">
        <v>180</v>
      </c>
      <c r="L1173" s="300" t="s">
        <v>872</v>
      </c>
      <c r="M1173" s="300" t="s">
        <v>486</v>
      </c>
      <c r="N1173" s="300" t="s">
        <v>660</v>
      </c>
      <c r="O1173" s="300" t="s">
        <v>762</v>
      </c>
      <c r="P1173" s="300">
        <v>643</v>
      </c>
      <c r="Q1173" s="300" t="s">
        <v>793</v>
      </c>
      <c r="R1173" s="300" t="s">
        <v>794</v>
      </c>
      <c r="S1173" s="300">
        <v>0</v>
      </c>
      <c r="T1173" s="300" t="s">
        <v>763</v>
      </c>
      <c r="U1173" s="300" t="s">
        <v>764</v>
      </c>
      <c r="V1173" s="300" t="s">
        <v>1123</v>
      </c>
      <c r="W1173" s="300" t="s">
        <v>766</v>
      </c>
      <c r="X1173" s="300" t="b">
        <v>1</v>
      </c>
      <c r="Y1173" s="300">
        <v>310520</v>
      </c>
      <c r="Z1173" s="300" t="s">
        <v>864</v>
      </c>
      <c r="AA1173" s="300" t="s">
        <v>61</v>
      </c>
      <c r="AB1173" s="300" t="s">
        <v>84</v>
      </c>
      <c r="AC1173" s="300" t="s">
        <v>84</v>
      </c>
      <c r="AD1173" s="300">
        <v>6</v>
      </c>
      <c r="AE1173" s="300" t="b">
        <v>1</v>
      </c>
      <c r="AF1173" s="300" t="s">
        <v>768</v>
      </c>
      <c r="AG1173" s="300" t="s">
        <v>769</v>
      </c>
      <c r="AH1173" s="300">
        <v>0</v>
      </c>
      <c r="AI1173" s="300">
        <v>0</v>
      </c>
      <c r="AJ1173" s="300" t="s">
        <v>770</v>
      </c>
      <c r="AK1173" s="300">
        <v>8</v>
      </c>
      <c r="AL1173" s="300" t="s">
        <v>814</v>
      </c>
      <c r="AM1173" s="300">
        <v>1908852</v>
      </c>
      <c r="AN1173" s="300" t="b">
        <v>0</v>
      </c>
      <c r="AO1173" s="300">
        <v>8</v>
      </c>
      <c r="AP1173" s="300" t="s">
        <v>814</v>
      </c>
      <c r="AQ1173" s="300">
        <v>1908852</v>
      </c>
      <c r="AR1173" s="300" t="b">
        <v>0</v>
      </c>
      <c r="AS1173" s="300">
        <v>1908852</v>
      </c>
      <c r="AT1173" s="300" t="b">
        <v>0</v>
      </c>
      <c r="AU1173" s="300">
        <v>0</v>
      </c>
      <c r="AV1173" s="300" t="b">
        <v>0</v>
      </c>
      <c r="AW1173" s="300" t="s">
        <v>1711</v>
      </c>
      <c r="AX1173" s="300">
        <v>0</v>
      </c>
      <c r="AY1173" s="300" t="s">
        <v>1711</v>
      </c>
      <c r="AZ1173" s="300">
        <v>0</v>
      </c>
      <c r="BA1173" s="300" t="b">
        <v>0</v>
      </c>
      <c r="BB1173" s="300" t="b">
        <v>1</v>
      </c>
      <c r="BC1173"/>
      <c r="BD1173"/>
      <c r="BE1173"/>
      <c r="BF1173"/>
      <c r="BG1173"/>
      <c r="BH1173"/>
      <c r="BI1173"/>
      <c r="BJ1173"/>
      <c r="BK1173"/>
      <c r="BL1173"/>
      <c r="BM1173"/>
      <c r="BN1173"/>
      <c r="BO1173"/>
      <c r="BP1173"/>
      <c r="BQ1173"/>
    </row>
    <row r="1174" spans="5:69" ht="16.5" hidden="1" x14ac:dyDescent="0.3">
      <c r="E1174" s="300" t="s">
        <v>760</v>
      </c>
      <c r="F1174" s="300" t="s">
        <v>651</v>
      </c>
      <c r="G1174" s="300">
        <v>20180101</v>
      </c>
      <c r="H1174" s="300">
        <v>2018</v>
      </c>
      <c r="I1174" s="300">
        <v>52</v>
      </c>
      <c r="J1174" s="300">
        <v>2018</v>
      </c>
      <c r="K1174" s="300">
        <v>180</v>
      </c>
      <c r="L1174" s="300" t="s">
        <v>872</v>
      </c>
      <c r="M1174" s="300" t="s">
        <v>486</v>
      </c>
      <c r="N1174" s="300" t="s">
        <v>660</v>
      </c>
      <c r="O1174" s="300" t="s">
        <v>762</v>
      </c>
      <c r="P1174" s="300">
        <v>699</v>
      </c>
      <c r="Q1174" s="300" t="s">
        <v>798</v>
      </c>
      <c r="R1174" s="300" t="s">
        <v>799</v>
      </c>
      <c r="S1174" s="300">
        <v>0</v>
      </c>
      <c r="T1174" s="300" t="s">
        <v>763</v>
      </c>
      <c r="U1174" s="300" t="s">
        <v>764</v>
      </c>
      <c r="V1174" s="300" t="s">
        <v>1123</v>
      </c>
      <c r="W1174" s="300" t="s">
        <v>766</v>
      </c>
      <c r="X1174" s="300" t="b">
        <v>1</v>
      </c>
      <c r="Y1174" s="300">
        <v>310520</v>
      </c>
      <c r="Z1174" s="300" t="s">
        <v>864</v>
      </c>
      <c r="AA1174" s="300" t="s">
        <v>61</v>
      </c>
      <c r="AB1174" s="300" t="s">
        <v>84</v>
      </c>
      <c r="AC1174" s="300" t="s">
        <v>84</v>
      </c>
      <c r="AD1174" s="300">
        <v>6</v>
      </c>
      <c r="AE1174" s="300" t="b">
        <v>1</v>
      </c>
      <c r="AF1174" s="300" t="s">
        <v>768</v>
      </c>
      <c r="AG1174" s="300" t="s">
        <v>769</v>
      </c>
      <c r="AH1174" s="300">
        <v>0</v>
      </c>
      <c r="AI1174" s="300">
        <v>0</v>
      </c>
      <c r="AJ1174" s="300" t="s">
        <v>770</v>
      </c>
      <c r="AK1174" s="300">
        <v>8</v>
      </c>
      <c r="AL1174" s="300" t="s">
        <v>814</v>
      </c>
      <c r="AM1174" s="300">
        <v>2020</v>
      </c>
      <c r="AN1174" s="300" t="b">
        <v>0</v>
      </c>
      <c r="AO1174" s="300">
        <v>8</v>
      </c>
      <c r="AP1174" s="300" t="s">
        <v>814</v>
      </c>
      <c r="AQ1174" s="300">
        <v>2020</v>
      </c>
      <c r="AR1174" s="300" t="b">
        <v>0</v>
      </c>
      <c r="AS1174" s="300">
        <v>2020</v>
      </c>
      <c r="AT1174" s="300" t="b">
        <v>0</v>
      </c>
      <c r="AU1174" s="300">
        <v>0</v>
      </c>
      <c r="AV1174" s="300" t="b">
        <v>0</v>
      </c>
      <c r="AW1174" s="300" t="s">
        <v>1693</v>
      </c>
      <c r="AX1174" s="300">
        <v>0</v>
      </c>
      <c r="AY1174" s="300" t="s">
        <v>1693</v>
      </c>
      <c r="AZ1174" s="300">
        <v>0</v>
      </c>
      <c r="BA1174" s="300" t="b">
        <v>0</v>
      </c>
      <c r="BB1174" s="300" t="b">
        <v>1</v>
      </c>
      <c r="BC1174"/>
      <c r="BD1174"/>
      <c r="BE1174"/>
      <c r="BF1174"/>
      <c r="BG1174"/>
      <c r="BH1174"/>
      <c r="BI1174"/>
      <c r="BJ1174"/>
      <c r="BK1174"/>
      <c r="BL1174"/>
      <c r="BM1174"/>
      <c r="BN1174"/>
      <c r="BO1174"/>
      <c r="BP1174"/>
      <c r="BQ1174"/>
    </row>
    <row r="1175" spans="5:69" ht="16.5" hidden="1" x14ac:dyDescent="0.3">
      <c r="E1175" s="300" t="s">
        <v>760</v>
      </c>
      <c r="F1175" s="300" t="s">
        <v>651</v>
      </c>
      <c r="G1175" s="300">
        <v>20180101</v>
      </c>
      <c r="H1175" s="300">
        <v>2018</v>
      </c>
      <c r="I1175" s="300">
        <v>52</v>
      </c>
      <c r="J1175" s="300">
        <v>2018</v>
      </c>
      <c r="K1175" s="300">
        <v>180</v>
      </c>
      <c r="L1175" s="300" t="s">
        <v>872</v>
      </c>
      <c r="M1175" s="300" t="s">
        <v>486</v>
      </c>
      <c r="N1175" s="300" t="s">
        <v>660</v>
      </c>
      <c r="O1175" s="300" t="s">
        <v>762</v>
      </c>
      <c r="P1175" s="300">
        <v>704</v>
      </c>
      <c r="Q1175" s="300" t="s">
        <v>914</v>
      </c>
      <c r="R1175" s="300" t="s">
        <v>915</v>
      </c>
      <c r="S1175" s="300">
        <v>0</v>
      </c>
      <c r="T1175" s="300" t="s">
        <v>763</v>
      </c>
      <c r="U1175" s="300" t="s">
        <v>764</v>
      </c>
      <c r="V1175" s="300" t="s">
        <v>1123</v>
      </c>
      <c r="W1175" s="300" t="s">
        <v>766</v>
      </c>
      <c r="X1175" s="300" t="b">
        <v>1</v>
      </c>
      <c r="Y1175" s="300">
        <v>310520</v>
      </c>
      <c r="Z1175" s="300" t="s">
        <v>864</v>
      </c>
      <c r="AA1175" s="300" t="s">
        <v>61</v>
      </c>
      <c r="AB1175" s="300" t="s">
        <v>84</v>
      </c>
      <c r="AC1175" s="300" t="s">
        <v>84</v>
      </c>
      <c r="AD1175" s="300">
        <v>6</v>
      </c>
      <c r="AE1175" s="300" t="b">
        <v>1</v>
      </c>
      <c r="AF1175" s="300" t="s">
        <v>768</v>
      </c>
      <c r="AG1175" s="300" t="s">
        <v>769</v>
      </c>
      <c r="AH1175" s="300">
        <v>0</v>
      </c>
      <c r="AI1175" s="300">
        <v>0</v>
      </c>
      <c r="AJ1175" s="300" t="s">
        <v>770</v>
      </c>
      <c r="AK1175" s="300">
        <v>8</v>
      </c>
      <c r="AL1175" s="300" t="s">
        <v>814</v>
      </c>
      <c r="AM1175" s="300">
        <v>47000</v>
      </c>
      <c r="AN1175" s="300" t="b">
        <v>0</v>
      </c>
      <c r="AO1175" s="300">
        <v>8</v>
      </c>
      <c r="AP1175" s="300" t="s">
        <v>814</v>
      </c>
      <c r="AQ1175" s="300">
        <v>47000</v>
      </c>
      <c r="AR1175" s="300" t="b">
        <v>0</v>
      </c>
      <c r="AS1175" s="300">
        <v>47000</v>
      </c>
      <c r="AT1175" s="300" t="b">
        <v>0</v>
      </c>
      <c r="AU1175" s="300">
        <v>0</v>
      </c>
      <c r="AV1175" s="300" t="b">
        <v>0</v>
      </c>
      <c r="AW1175" s="300" t="s">
        <v>1558</v>
      </c>
      <c r="AX1175" s="300">
        <v>0</v>
      </c>
      <c r="AY1175" s="300" t="s">
        <v>1558</v>
      </c>
      <c r="AZ1175" s="300">
        <v>0</v>
      </c>
      <c r="BA1175" s="300" t="b">
        <v>0</v>
      </c>
      <c r="BB1175" s="300" t="b">
        <v>1</v>
      </c>
      <c r="BC1175"/>
      <c r="BD1175"/>
      <c r="BE1175"/>
      <c r="BF1175"/>
      <c r="BG1175"/>
      <c r="BH1175"/>
      <c r="BI1175"/>
      <c r="BJ1175"/>
      <c r="BK1175"/>
      <c r="BL1175"/>
      <c r="BM1175"/>
      <c r="BN1175"/>
      <c r="BO1175"/>
      <c r="BP1175"/>
      <c r="BQ1175"/>
    </row>
    <row r="1176" spans="5:69" ht="16.5" hidden="1" x14ac:dyDescent="0.3">
      <c r="E1176" s="300" t="s">
        <v>760</v>
      </c>
      <c r="F1176" s="300" t="s">
        <v>651</v>
      </c>
      <c r="G1176" s="300">
        <v>20180101</v>
      </c>
      <c r="H1176" s="300">
        <v>2018</v>
      </c>
      <c r="I1176" s="300">
        <v>52</v>
      </c>
      <c r="J1176" s="300">
        <v>2018</v>
      </c>
      <c r="K1176" s="300">
        <v>180</v>
      </c>
      <c r="L1176" s="300" t="s">
        <v>872</v>
      </c>
      <c r="M1176" s="300" t="s">
        <v>486</v>
      </c>
      <c r="N1176" s="300" t="s">
        <v>660</v>
      </c>
      <c r="O1176" s="300" t="s">
        <v>762</v>
      </c>
      <c r="P1176" s="300">
        <v>710</v>
      </c>
      <c r="Q1176" s="300" t="s">
        <v>917</v>
      </c>
      <c r="R1176" s="300" t="s">
        <v>425</v>
      </c>
      <c r="S1176" s="300">
        <v>0</v>
      </c>
      <c r="T1176" s="300" t="s">
        <v>763</v>
      </c>
      <c r="U1176" s="300" t="s">
        <v>764</v>
      </c>
      <c r="V1176" s="300" t="s">
        <v>1123</v>
      </c>
      <c r="W1176" s="300" t="s">
        <v>766</v>
      </c>
      <c r="X1176" s="300" t="b">
        <v>1</v>
      </c>
      <c r="Y1176" s="300">
        <v>310520</v>
      </c>
      <c r="Z1176" s="300" t="s">
        <v>864</v>
      </c>
      <c r="AA1176" s="300" t="s">
        <v>61</v>
      </c>
      <c r="AB1176" s="300" t="s">
        <v>84</v>
      </c>
      <c r="AC1176" s="300" t="s">
        <v>84</v>
      </c>
      <c r="AD1176" s="300">
        <v>6</v>
      </c>
      <c r="AE1176" s="300" t="b">
        <v>1</v>
      </c>
      <c r="AF1176" s="300" t="s">
        <v>768</v>
      </c>
      <c r="AG1176" s="300" t="s">
        <v>769</v>
      </c>
      <c r="AH1176" s="300">
        <v>0</v>
      </c>
      <c r="AI1176" s="300">
        <v>0</v>
      </c>
      <c r="AJ1176" s="300" t="s">
        <v>770</v>
      </c>
      <c r="AK1176" s="300">
        <v>8</v>
      </c>
      <c r="AL1176" s="300" t="s">
        <v>814</v>
      </c>
      <c r="AM1176" s="300">
        <v>1961215</v>
      </c>
      <c r="AN1176" s="300" t="b">
        <v>0</v>
      </c>
      <c r="AO1176" s="300">
        <v>8</v>
      </c>
      <c r="AP1176" s="300" t="s">
        <v>814</v>
      </c>
      <c r="AQ1176" s="300">
        <v>1961215</v>
      </c>
      <c r="AR1176" s="300" t="b">
        <v>0</v>
      </c>
      <c r="AS1176" s="300">
        <v>1961215</v>
      </c>
      <c r="AT1176" s="300" t="b">
        <v>0</v>
      </c>
      <c r="AU1176" s="300">
        <v>0</v>
      </c>
      <c r="AV1176" s="300" t="b">
        <v>0</v>
      </c>
      <c r="AW1176" s="300" t="s">
        <v>1712</v>
      </c>
      <c r="AX1176" s="300">
        <v>0</v>
      </c>
      <c r="AY1176" s="300" t="s">
        <v>1712</v>
      </c>
      <c r="AZ1176" s="300">
        <v>0</v>
      </c>
      <c r="BA1176" s="300" t="b">
        <v>0</v>
      </c>
      <c r="BB1176" s="300" t="b">
        <v>1</v>
      </c>
      <c r="BC1176"/>
      <c r="BD1176"/>
      <c r="BE1176"/>
      <c r="BF1176"/>
      <c r="BG1176"/>
      <c r="BH1176"/>
      <c r="BI1176"/>
      <c r="BJ1176"/>
      <c r="BK1176"/>
      <c r="BL1176"/>
      <c r="BM1176"/>
      <c r="BN1176"/>
      <c r="BO1176"/>
      <c r="BP1176"/>
      <c r="BQ1176"/>
    </row>
    <row r="1177" spans="5:69" ht="16.5" hidden="1" x14ac:dyDescent="0.3">
      <c r="E1177" s="300" t="s">
        <v>760</v>
      </c>
      <c r="F1177" s="300" t="s">
        <v>651</v>
      </c>
      <c r="G1177" s="300">
        <v>20180101</v>
      </c>
      <c r="H1177" s="300">
        <v>2018</v>
      </c>
      <c r="I1177" s="300">
        <v>52</v>
      </c>
      <c r="J1177" s="300">
        <v>2018</v>
      </c>
      <c r="K1177" s="300">
        <v>180</v>
      </c>
      <c r="L1177" s="300" t="s">
        <v>872</v>
      </c>
      <c r="M1177" s="300" t="s">
        <v>486</v>
      </c>
      <c r="N1177" s="300" t="s">
        <v>660</v>
      </c>
      <c r="O1177" s="300" t="s">
        <v>762</v>
      </c>
      <c r="P1177" s="300">
        <v>792</v>
      </c>
      <c r="Q1177" s="300" t="s">
        <v>927</v>
      </c>
      <c r="R1177" s="300" t="s">
        <v>928</v>
      </c>
      <c r="S1177" s="300">
        <v>0</v>
      </c>
      <c r="T1177" s="300" t="s">
        <v>763</v>
      </c>
      <c r="U1177" s="300" t="s">
        <v>764</v>
      </c>
      <c r="V1177" s="300" t="s">
        <v>1123</v>
      </c>
      <c r="W1177" s="300" t="s">
        <v>766</v>
      </c>
      <c r="X1177" s="300" t="b">
        <v>1</v>
      </c>
      <c r="Y1177" s="300">
        <v>310520</v>
      </c>
      <c r="Z1177" s="300" t="s">
        <v>864</v>
      </c>
      <c r="AA1177" s="300" t="s">
        <v>61</v>
      </c>
      <c r="AB1177" s="300" t="s">
        <v>84</v>
      </c>
      <c r="AC1177" s="300" t="s">
        <v>84</v>
      </c>
      <c r="AD1177" s="300">
        <v>6</v>
      </c>
      <c r="AE1177" s="300" t="b">
        <v>1</v>
      </c>
      <c r="AF1177" s="300" t="s">
        <v>768</v>
      </c>
      <c r="AG1177" s="300" t="s">
        <v>769</v>
      </c>
      <c r="AH1177" s="300">
        <v>0</v>
      </c>
      <c r="AI1177" s="300">
        <v>0</v>
      </c>
      <c r="AJ1177" s="300" t="s">
        <v>770</v>
      </c>
      <c r="AK1177" s="300">
        <v>8</v>
      </c>
      <c r="AL1177" s="300" t="s">
        <v>814</v>
      </c>
      <c r="AM1177" s="300">
        <v>84000</v>
      </c>
      <c r="AN1177" s="300" t="b">
        <v>0</v>
      </c>
      <c r="AO1177" s="300">
        <v>8</v>
      </c>
      <c r="AP1177" s="300" t="s">
        <v>814</v>
      </c>
      <c r="AQ1177" s="300">
        <v>84000</v>
      </c>
      <c r="AR1177" s="300" t="b">
        <v>0</v>
      </c>
      <c r="AS1177" s="300">
        <v>84000</v>
      </c>
      <c r="AT1177" s="300" t="b">
        <v>0</v>
      </c>
      <c r="AU1177" s="300">
        <v>0</v>
      </c>
      <c r="AV1177" s="300" t="b">
        <v>0</v>
      </c>
      <c r="AW1177" s="300" t="s">
        <v>1695</v>
      </c>
      <c r="AX1177" s="300">
        <v>0</v>
      </c>
      <c r="AY1177" s="300" t="s">
        <v>1695</v>
      </c>
      <c r="AZ1177" s="300">
        <v>0</v>
      </c>
      <c r="BA1177" s="300" t="b">
        <v>0</v>
      </c>
      <c r="BB1177" s="300" t="b">
        <v>1</v>
      </c>
      <c r="BC1177"/>
      <c r="BD1177"/>
      <c r="BE1177"/>
      <c r="BF1177"/>
      <c r="BG1177"/>
      <c r="BH1177"/>
      <c r="BI1177"/>
      <c r="BJ1177"/>
      <c r="BK1177"/>
      <c r="BL1177"/>
      <c r="BM1177"/>
      <c r="BN1177"/>
      <c r="BO1177"/>
      <c r="BP1177"/>
      <c r="BQ1177"/>
    </row>
    <row r="1178" spans="5:69" ht="16.5" hidden="1" x14ac:dyDescent="0.3">
      <c r="E1178" s="300" t="s">
        <v>760</v>
      </c>
      <c r="F1178" s="300" t="s">
        <v>651</v>
      </c>
      <c r="G1178" s="300">
        <v>20180101</v>
      </c>
      <c r="H1178" s="300">
        <v>2018</v>
      </c>
      <c r="I1178" s="300">
        <v>52</v>
      </c>
      <c r="J1178" s="300">
        <v>2018</v>
      </c>
      <c r="K1178" s="300">
        <v>180</v>
      </c>
      <c r="L1178" s="300" t="s">
        <v>872</v>
      </c>
      <c r="M1178" s="300" t="s">
        <v>486</v>
      </c>
      <c r="N1178" s="300" t="s">
        <v>660</v>
      </c>
      <c r="O1178" s="300" t="s">
        <v>762</v>
      </c>
      <c r="P1178" s="300">
        <v>842</v>
      </c>
      <c r="Q1178" s="300" t="s">
        <v>809</v>
      </c>
      <c r="R1178" s="300" t="s">
        <v>809</v>
      </c>
      <c r="S1178" s="300">
        <v>0</v>
      </c>
      <c r="T1178" s="300" t="s">
        <v>763</v>
      </c>
      <c r="U1178" s="300" t="s">
        <v>764</v>
      </c>
      <c r="V1178" s="300" t="s">
        <v>1123</v>
      </c>
      <c r="W1178" s="300" t="s">
        <v>766</v>
      </c>
      <c r="X1178" s="300" t="b">
        <v>1</v>
      </c>
      <c r="Y1178" s="300">
        <v>310520</v>
      </c>
      <c r="Z1178" s="300" t="s">
        <v>864</v>
      </c>
      <c r="AA1178" s="300" t="s">
        <v>61</v>
      </c>
      <c r="AB1178" s="300" t="s">
        <v>84</v>
      </c>
      <c r="AC1178" s="300" t="s">
        <v>84</v>
      </c>
      <c r="AD1178" s="300">
        <v>6</v>
      </c>
      <c r="AE1178" s="300" t="b">
        <v>1</v>
      </c>
      <c r="AF1178" s="300" t="s">
        <v>768</v>
      </c>
      <c r="AG1178" s="300" t="s">
        <v>769</v>
      </c>
      <c r="AH1178" s="300">
        <v>0</v>
      </c>
      <c r="AI1178" s="300">
        <v>0</v>
      </c>
      <c r="AJ1178" s="300" t="s">
        <v>770</v>
      </c>
      <c r="AK1178" s="300">
        <v>8</v>
      </c>
      <c r="AL1178" s="300" t="s">
        <v>814</v>
      </c>
      <c r="AM1178" s="300">
        <v>10365</v>
      </c>
      <c r="AN1178" s="300" t="b">
        <v>0</v>
      </c>
      <c r="AO1178" s="300">
        <v>8</v>
      </c>
      <c r="AP1178" s="300" t="s">
        <v>814</v>
      </c>
      <c r="AQ1178" s="300">
        <v>10365</v>
      </c>
      <c r="AR1178" s="300" t="b">
        <v>0</v>
      </c>
      <c r="AS1178" s="300">
        <v>10365</v>
      </c>
      <c r="AT1178" s="300" t="b">
        <v>0</v>
      </c>
      <c r="AU1178" s="300">
        <v>0</v>
      </c>
      <c r="AV1178" s="300" t="b">
        <v>0</v>
      </c>
      <c r="AW1178" s="300" t="s">
        <v>1713</v>
      </c>
      <c r="AX1178" s="300">
        <v>0</v>
      </c>
      <c r="AY1178" s="300" t="s">
        <v>1713</v>
      </c>
      <c r="AZ1178" s="300">
        <v>0</v>
      </c>
      <c r="BA1178" s="300" t="b">
        <v>0</v>
      </c>
      <c r="BB1178" s="300" t="b">
        <v>1</v>
      </c>
      <c r="BC1178"/>
      <c r="BD1178"/>
      <c r="BE1178"/>
      <c r="BF1178"/>
      <c r="BG1178"/>
      <c r="BH1178"/>
      <c r="BI1178"/>
      <c r="BJ1178"/>
      <c r="BK1178"/>
      <c r="BL1178"/>
      <c r="BM1178"/>
      <c r="BN1178"/>
      <c r="BO1178"/>
      <c r="BP1178"/>
      <c r="BQ1178"/>
    </row>
    <row r="1179" spans="5:69" ht="16.5" hidden="1" x14ac:dyDescent="0.3">
      <c r="E1179" s="300" t="s">
        <v>760</v>
      </c>
      <c r="F1179" s="300" t="s">
        <v>651</v>
      </c>
      <c r="G1179" s="300">
        <v>20180101</v>
      </c>
      <c r="H1179" s="300">
        <v>2018</v>
      </c>
      <c r="I1179" s="300">
        <v>52</v>
      </c>
      <c r="J1179" s="300">
        <v>2018</v>
      </c>
      <c r="K1179" s="300">
        <v>180</v>
      </c>
      <c r="L1179" s="300" t="s">
        <v>872</v>
      </c>
      <c r="M1179" s="300" t="s">
        <v>486</v>
      </c>
      <c r="N1179" s="300" t="s">
        <v>660</v>
      </c>
      <c r="O1179" s="300" t="s">
        <v>762</v>
      </c>
      <c r="P1179" s="300">
        <v>894</v>
      </c>
      <c r="Q1179" s="300" t="s">
        <v>943</v>
      </c>
      <c r="R1179" s="300" t="s">
        <v>431</v>
      </c>
      <c r="S1179" s="300">
        <v>0</v>
      </c>
      <c r="T1179" s="300" t="s">
        <v>763</v>
      </c>
      <c r="U1179" s="300" t="s">
        <v>764</v>
      </c>
      <c r="V1179" s="300" t="s">
        <v>1123</v>
      </c>
      <c r="W1179" s="300" t="s">
        <v>766</v>
      </c>
      <c r="X1179" s="300" t="b">
        <v>1</v>
      </c>
      <c r="Y1179" s="300">
        <v>310520</v>
      </c>
      <c r="Z1179" s="300" t="s">
        <v>864</v>
      </c>
      <c r="AA1179" s="300" t="s">
        <v>61</v>
      </c>
      <c r="AB1179" s="300" t="s">
        <v>84</v>
      </c>
      <c r="AC1179" s="300" t="s">
        <v>84</v>
      </c>
      <c r="AD1179" s="300">
        <v>6</v>
      </c>
      <c r="AE1179" s="300" t="b">
        <v>1</v>
      </c>
      <c r="AF1179" s="300" t="s">
        <v>768</v>
      </c>
      <c r="AG1179" s="300" t="s">
        <v>769</v>
      </c>
      <c r="AH1179" s="300">
        <v>0</v>
      </c>
      <c r="AI1179" s="300">
        <v>0</v>
      </c>
      <c r="AJ1179" s="300" t="s">
        <v>770</v>
      </c>
      <c r="AK1179" s="300">
        <v>8</v>
      </c>
      <c r="AL1179" s="300" t="s">
        <v>814</v>
      </c>
      <c r="AM1179" s="300">
        <v>270000</v>
      </c>
      <c r="AN1179" s="300" t="b">
        <v>0</v>
      </c>
      <c r="AO1179" s="300">
        <v>8</v>
      </c>
      <c r="AP1179" s="300" t="s">
        <v>814</v>
      </c>
      <c r="AQ1179" s="300">
        <v>270000</v>
      </c>
      <c r="AR1179" s="300" t="b">
        <v>0</v>
      </c>
      <c r="AS1179" s="300">
        <v>270000</v>
      </c>
      <c r="AT1179" s="300" t="b">
        <v>0</v>
      </c>
      <c r="AU1179" s="300">
        <v>0</v>
      </c>
      <c r="AV1179" s="300" t="b">
        <v>0</v>
      </c>
      <c r="AW1179" s="300" t="s">
        <v>1714</v>
      </c>
      <c r="AX1179" s="300">
        <v>0</v>
      </c>
      <c r="AY1179" s="300" t="s">
        <v>1714</v>
      </c>
      <c r="AZ1179" s="300">
        <v>0</v>
      </c>
      <c r="BA1179" s="300" t="b">
        <v>0</v>
      </c>
      <c r="BB1179" s="300" t="b">
        <v>1</v>
      </c>
      <c r="BC1179"/>
      <c r="BD1179"/>
      <c r="BE1179"/>
      <c r="BF1179"/>
      <c r="BG1179"/>
      <c r="BH1179"/>
      <c r="BI1179"/>
      <c r="BJ1179"/>
      <c r="BK1179"/>
      <c r="BL1179"/>
      <c r="BM1179"/>
      <c r="BN1179"/>
      <c r="BO1179"/>
      <c r="BP1179"/>
      <c r="BQ1179"/>
    </row>
    <row r="1180" spans="5:69" ht="16.5" hidden="1" x14ac:dyDescent="0.3">
      <c r="E1180" s="300" t="s">
        <v>760</v>
      </c>
      <c r="F1180" s="300" t="s">
        <v>651</v>
      </c>
      <c r="G1180" s="300">
        <v>20180101</v>
      </c>
      <c r="H1180" s="300">
        <v>2018</v>
      </c>
      <c r="I1180" s="300">
        <v>52</v>
      </c>
      <c r="J1180" s="300">
        <v>2018</v>
      </c>
      <c r="K1180" s="300">
        <v>562</v>
      </c>
      <c r="L1180" s="300" t="s">
        <v>761</v>
      </c>
      <c r="M1180" s="300" t="s">
        <v>451</v>
      </c>
      <c r="N1180" s="300" t="s">
        <v>660</v>
      </c>
      <c r="O1180" s="300" t="s">
        <v>762</v>
      </c>
      <c r="P1180" s="300">
        <v>0</v>
      </c>
      <c r="Q1180" s="300" t="s">
        <v>763</v>
      </c>
      <c r="R1180" s="300" t="s">
        <v>764</v>
      </c>
      <c r="S1180" s="300">
        <v>0</v>
      </c>
      <c r="T1180" s="300" t="s">
        <v>763</v>
      </c>
      <c r="U1180" s="300" t="s">
        <v>764</v>
      </c>
      <c r="V1180" s="300" t="s">
        <v>873</v>
      </c>
      <c r="W1180" s="300" t="s">
        <v>766</v>
      </c>
      <c r="X1180" s="300" t="b">
        <v>1</v>
      </c>
      <c r="Y1180" s="300">
        <v>310520</v>
      </c>
      <c r="Z1180" s="300" t="s">
        <v>864</v>
      </c>
      <c r="AA1180" s="300" t="s">
        <v>61</v>
      </c>
      <c r="AB1180" s="300" t="s">
        <v>84</v>
      </c>
      <c r="AC1180" s="300" t="s">
        <v>84</v>
      </c>
      <c r="AD1180" s="300">
        <v>6</v>
      </c>
      <c r="AE1180" s="300" t="b">
        <v>1</v>
      </c>
      <c r="AF1180" s="300" t="s">
        <v>768</v>
      </c>
      <c r="AG1180" s="300" t="s">
        <v>769</v>
      </c>
      <c r="AH1180" s="300">
        <v>0</v>
      </c>
      <c r="AI1180" s="300">
        <v>0</v>
      </c>
      <c r="AJ1180" s="300" t="s">
        <v>770</v>
      </c>
      <c r="AK1180" s="300">
        <v>8</v>
      </c>
      <c r="AL1180" s="300" t="s">
        <v>814</v>
      </c>
      <c r="AM1180" s="300">
        <v>4406800</v>
      </c>
      <c r="AN1180" s="300" t="b">
        <v>0</v>
      </c>
      <c r="AO1180" s="300">
        <v>8</v>
      </c>
      <c r="AP1180" s="300" t="s">
        <v>814</v>
      </c>
      <c r="AQ1180" s="300">
        <v>4406800</v>
      </c>
      <c r="AR1180" s="300" t="b">
        <v>0</v>
      </c>
      <c r="AS1180" s="300">
        <v>4406800</v>
      </c>
      <c r="AT1180" s="300" t="b">
        <v>0</v>
      </c>
      <c r="AU1180" s="300">
        <v>0</v>
      </c>
      <c r="AV1180" s="300" t="b">
        <v>0</v>
      </c>
      <c r="AW1180" s="300" t="s">
        <v>1715</v>
      </c>
      <c r="AX1180" s="300"/>
      <c r="AY1180" s="300" t="s">
        <v>1715</v>
      </c>
      <c r="AZ1180" s="300">
        <v>0</v>
      </c>
      <c r="BA1180" s="300" t="b">
        <v>0</v>
      </c>
      <c r="BB1180" s="300" t="b">
        <v>1</v>
      </c>
      <c r="BC1180"/>
      <c r="BD1180"/>
      <c r="BE1180"/>
      <c r="BF1180"/>
      <c r="BG1180"/>
      <c r="BH1180"/>
      <c r="BI1180"/>
      <c r="BJ1180"/>
      <c r="BK1180"/>
      <c r="BL1180"/>
      <c r="BM1180"/>
      <c r="BN1180"/>
      <c r="BO1180"/>
      <c r="BP1180"/>
      <c r="BQ1180"/>
    </row>
    <row r="1181" spans="5:69" ht="16.5" hidden="1" x14ac:dyDescent="0.3">
      <c r="E1181" s="300" t="s">
        <v>760</v>
      </c>
      <c r="F1181" s="300" t="s">
        <v>651</v>
      </c>
      <c r="G1181" s="300">
        <v>20180101</v>
      </c>
      <c r="H1181" s="300">
        <v>2018</v>
      </c>
      <c r="I1181" s="300">
        <v>52</v>
      </c>
      <c r="J1181" s="300">
        <v>2018</v>
      </c>
      <c r="K1181" s="300">
        <v>562</v>
      </c>
      <c r="L1181" s="300" t="s">
        <v>761</v>
      </c>
      <c r="M1181" s="300" t="s">
        <v>451</v>
      </c>
      <c r="N1181" s="300" t="s">
        <v>660</v>
      </c>
      <c r="O1181" s="300" t="s">
        <v>762</v>
      </c>
      <c r="P1181" s="300">
        <v>204</v>
      </c>
      <c r="Q1181" s="300" t="s">
        <v>776</v>
      </c>
      <c r="R1181" s="300" t="s">
        <v>432</v>
      </c>
      <c r="S1181" s="300">
        <v>0</v>
      </c>
      <c r="T1181" s="300" t="s">
        <v>763</v>
      </c>
      <c r="U1181" s="300" t="s">
        <v>764</v>
      </c>
      <c r="V1181" s="300" t="s">
        <v>873</v>
      </c>
      <c r="W1181" s="300" t="s">
        <v>766</v>
      </c>
      <c r="X1181" s="300" t="b">
        <v>1</v>
      </c>
      <c r="Y1181" s="300">
        <v>310520</v>
      </c>
      <c r="Z1181" s="300" t="s">
        <v>864</v>
      </c>
      <c r="AA1181" s="300" t="s">
        <v>61</v>
      </c>
      <c r="AB1181" s="300" t="s">
        <v>84</v>
      </c>
      <c r="AC1181" s="300" t="s">
        <v>84</v>
      </c>
      <c r="AD1181" s="300">
        <v>6</v>
      </c>
      <c r="AE1181" s="300" t="b">
        <v>1</v>
      </c>
      <c r="AF1181" s="300" t="s">
        <v>768</v>
      </c>
      <c r="AG1181" s="300" t="s">
        <v>769</v>
      </c>
      <c r="AH1181" s="300">
        <v>0</v>
      </c>
      <c r="AI1181" s="300">
        <v>0</v>
      </c>
      <c r="AJ1181" s="300" t="s">
        <v>770</v>
      </c>
      <c r="AK1181" s="300">
        <v>8</v>
      </c>
      <c r="AL1181" s="300" t="s">
        <v>814</v>
      </c>
      <c r="AM1181" s="300">
        <v>4000</v>
      </c>
      <c r="AN1181" s="300" t="b">
        <v>0</v>
      </c>
      <c r="AO1181" s="300">
        <v>8</v>
      </c>
      <c r="AP1181" s="300" t="s">
        <v>814</v>
      </c>
      <c r="AQ1181" s="300">
        <v>4000</v>
      </c>
      <c r="AR1181" s="300" t="b">
        <v>0</v>
      </c>
      <c r="AS1181" s="300">
        <v>4000</v>
      </c>
      <c r="AT1181" s="300" t="b">
        <v>0</v>
      </c>
      <c r="AU1181" s="300">
        <v>0</v>
      </c>
      <c r="AV1181" s="300" t="b">
        <v>0</v>
      </c>
      <c r="AW1181" s="300" t="s">
        <v>1716</v>
      </c>
      <c r="AX1181" s="300"/>
      <c r="AY1181" s="300" t="s">
        <v>1716</v>
      </c>
      <c r="AZ1181" s="300">
        <v>0</v>
      </c>
      <c r="BA1181" s="300" t="b">
        <v>1</v>
      </c>
      <c r="BB1181" s="300" t="b">
        <v>0</v>
      </c>
      <c r="BC1181"/>
      <c r="BD1181"/>
      <c r="BE1181"/>
      <c r="BF1181"/>
      <c r="BG1181"/>
      <c r="BH1181"/>
      <c r="BI1181"/>
      <c r="BJ1181"/>
      <c r="BK1181"/>
      <c r="BL1181"/>
      <c r="BM1181"/>
      <c r="BN1181"/>
      <c r="BO1181"/>
      <c r="BP1181"/>
      <c r="BQ1181"/>
    </row>
    <row r="1182" spans="5:69" ht="16.5" hidden="1" x14ac:dyDescent="0.3">
      <c r="E1182" s="300" t="s">
        <v>760</v>
      </c>
      <c r="F1182" s="300" t="s">
        <v>651</v>
      </c>
      <c r="G1182" s="300">
        <v>20180101</v>
      </c>
      <c r="H1182" s="300">
        <v>2018</v>
      </c>
      <c r="I1182" s="300">
        <v>52</v>
      </c>
      <c r="J1182" s="300">
        <v>2018</v>
      </c>
      <c r="K1182" s="300">
        <v>562</v>
      </c>
      <c r="L1182" s="300" t="s">
        <v>761</v>
      </c>
      <c r="M1182" s="300" t="s">
        <v>451</v>
      </c>
      <c r="N1182" s="300" t="s">
        <v>660</v>
      </c>
      <c r="O1182" s="300" t="s">
        <v>762</v>
      </c>
      <c r="P1182" s="300">
        <v>566</v>
      </c>
      <c r="Q1182" s="300" t="s">
        <v>791</v>
      </c>
      <c r="R1182" s="300" t="s">
        <v>434</v>
      </c>
      <c r="S1182" s="300">
        <v>0</v>
      </c>
      <c r="T1182" s="300" t="s">
        <v>763</v>
      </c>
      <c r="U1182" s="300" t="s">
        <v>764</v>
      </c>
      <c r="V1182" s="300" t="s">
        <v>873</v>
      </c>
      <c r="W1182" s="300" t="s">
        <v>766</v>
      </c>
      <c r="X1182" s="300" t="b">
        <v>1</v>
      </c>
      <c r="Y1182" s="300">
        <v>310520</v>
      </c>
      <c r="Z1182" s="300" t="s">
        <v>864</v>
      </c>
      <c r="AA1182" s="300" t="s">
        <v>61</v>
      </c>
      <c r="AB1182" s="300" t="s">
        <v>84</v>
      </c>
      <c r="AC1182" s="300" t="s">
        <v>84</v>
      </c>
      <c r="AD1182" s="300">
        <v>6</v>
      </c>
      <c r="AE1182" s="300" t="b">
        <v>1</v>
      </c>
      <c r="AF1182" s="300" t="s">
        <v>768</v>
      </c>
      <c r="AG1182" s="300" t="s">
        <v>769</v>
      </c>
      <c r="AH1182" s="300">
        <v>0</v>
      </c>
      <c r="AI1182" s="300">
        <v>0</v>
      </c>
      <c r="AJ1182" s="300" t="s">
        <v>770</v>
      </c>
      <c r="AK1182" s="300">
        <v>8</v>
      </c>
      <c r="AL1182" s="300" t="s">
        <v>814</v>
      </c>
      <c r="AM1182" s="300">
        <v>4402800</v>
      </c>
      <c r="AN1182" s="300" t="b">
        <v>0</v>
      </c>
      <c r="AO1182" s="300">
        <v>8</v>
      </c>
      <c r="AP1182" s="300" t="s">
        <v>814</v>
      </c>
      <c r="AQ1182" s="300">
        <v>4402800</v>
      </c>
      <c r="AR1182" s="300" t="b">
        <v>0</v>
      </c>
      <c r="AS1182" s="300">
        <v>4402800</v>
      </c>
      <c r="AT1182" s="300" t="b">
        <v>0</v>
      </c>
      <c r="AU1182" s="300">
        <v>0</v>
      </c>
      <c r="AV1182" s="300" t="b">
        <v>0</v>
      </c>
      <c r="AW1182" s="300" t="s">
        <v>1717</v>
      </c>
      <c r="AX1182" s="300"/>
      <c r="AY1182" s="300" t="s">
        <v>1717</v>
      </c>
      <c r="AZ1182" s="300">
        <v>0</v>
      </c>
      <c r="BA1182" s="300" t="b">
        <v>1</v>
      </c>
      <c r="BB1182" s="300" t="b">
        <v>0</v>
      </c>
      <c r="BC1182"/>
      <c r="BD1182"/>
      <c r="BE1182"/>
      <c r="BF1182"/>
      <c r="BG1182"/>
      <c r="BH1182"/>
      <c r="BI1182"/>
      <c r="BJ1182"/>
      <c r="BK1182"/>
      <c r="BL1182"/>
      <c r="BM1182"/>
      <c r="BN1182"/>
      <c r="BO1182"/>
      <c r="BP1182"/>
      <c r="BQ1182"/>
    </row>
    <row r="1183" spans="5:69" ht="16.5" hidden="1" x14ac:dyDescent="0.3">
      <c r="E1183" s="300" t="s">
        <v>760</v>
      </c>
      <c r="F1183" s="300" t="s">
        <v>651</v>
      </c>
      <c r="G1183" s="300">
        <v>20180101</v>
      </c>
      <c r="H1183" s="300">
        <v>2018</v>
      </c>
      <c r="I1183" s="300">
        <v>52</v>
      </c>
      <c r="J1183" s="300">
        <v>2018</v>
      </c>
      <c r="K1183" s="300">
        <v>180</v>
      </c>
      <c r="L1183" s="300" t="s">
        <v>872</v>
      </c>
      <c r="M1183" s="300" t="s">
        <v>486</v>
      </c>
      <c r="N1183" s="300" t="s">
        <v>660</v>
      </c>
      <c r="O1183" s="300" t="s">
        <v>762</v>
      </c>
      <c r="P1183" s="300">
        <v>0</v>
      </c>
      <c r="Q1183" s="300" t="s">
        <v>763</v>
      </c>
      <c r="R1183" s="300" t="s">
        <v>764</v>
      </c>
      <c r="S1183" s="300">
        <v>0</v>
      </c>
      <c r="T1183" s="300" t="s">
        <v>763</v>
      </c>
      <c r="U1183" s="300" t="s">
        <v>764</v>
      </c>
      <c r="V1183" s="300" t="s">
        <v>1123</v>
      </c>
      <c r="W1183" s="300" t="s">
        <v>766</v>
      </c>
      <c r="X1183" s="300" t="b">
        <v>1</v>
      </c>
      <c r="Y1183" s="300">
        <v>310530</v>
      </c>
      <c r="Z1183" s="300" t="s">
        <v>1287</v>
      </c>
      <c r="AA1183" s="300" t="s">
        <v>60</v>
      </c>
      <c r="AB1183" s="300" t="s">
        <v>842</v>
      </c>
      <c r="AC1183" s="300" t="s">
        <v>60</v>
      </c>
      <c r="AD1183" s="300">
        <v>6</v>
      </c>
      <c r="AE1183" s="300" t="b">
        <v>1</v>
      </c>
      <c r="AF1183" s="300" t="s">
        <v>768</v>
      </c>
      <c r="AG1183" s="300" t="s">
        <v>769</v>
      </c>
      <c r="AH1183" s="300">
        <v>0</v>
      </c>
      <c r="AI1183" s="300">
        <v>0</v>
      </c>
      <c r="AJ1183" s="300" t="s">
        <v>770</v>
      </c>
      <c r="AK1183" s="300">
        <v>8</v>
      </c>
      <c r="AL1183" s="300" t="s">
        <v>814</v>
      </c>
      <c r="AM1183" s="300">
        <v>323065</v>
      </c>
      <c r="AN1183" s="300" t="b">
        <v>0</v>
      </c>
      <c r="AO1183" s="300">
        <v>8</v>
      </c>
      <c r="AP1183" s="300" t="s">
        <v>814</v>
      </c>
      <c r="AQ1183" s="300">
        <v>323065</v>
      </c>
      <c r="AR1183" s="300" t="b">
        <v>0</v>
      </c>
      <c r="AS1183" s="300">
        <v>323065</v>
      </c>
      <c r="AT1183" s="300" t="b">
        <v>0</v>
      </c>
      <c r="AU1183" s="300">
        <v>0</v>
      </c>
      <c r="AV1183" s="300" t="b">
        <v>0</v>
      </c>
      <c r="AW1183" s="300" t="s">
        <v>1718</v>
      </c>
      <c r="AX1183" s="300">
        <v>0</v>
      </c>
      <c r="AY1183" s="300" t="s">
        <v>1718</v>
      </c>
      <c r="AZ1183" s="300">
        <v>0</v>
      </c>
      <c r="BA1183" s="300" t="b">
        <v>0</v>
      </c>
      <c r="BB1183" s="300" t="b">
        <v>1</v>
      </c>
      <c r="BC1183"/>
      <c r="BD1183"/>
      <c r="BE1183"/>
      <c r="BF1183"/>
      <c r="BG1183"/>
      <c r="BH1183"/>
      <c r="BI1183"/>
      <c r="BJ1183"/>
      <c r="BK1183"/>
      <c r="BL1183"/>
      <c r="BM1183"/>
      <c r="BN1183"/>
      <c r="BO1183"/>
      <c r="BP1183"/>
      <c r="BQ1183"/>
    </row>
    <row r="1184" spans="5:69" ht="16.5" hidden="1" x14ac:dyDescent="0.3">
      <c r="E1184" s="300" t="s">
        <v>760</v>
      </c>
      <c r="F1184" s="300" t="s">
        <v>651</v>
      </c>
      <c r="G1184" s="300">
        <v>20180101</v>
      </c>
      <c r="H1184" s="300">
        <v>2018</v>
      </c>
      <c r="I1184" s="300">
        <v>52</v>
      </c>
      <c r="J1184" s="300">
        <v>2018</v>
      </c>
      <c r="K1184" s="300">
        <v>180</v>
      </c>
      <c r="L1184" s="300" t="s">
        <v>872</v>
      </c>
      <c r="M1184" s="300" t="s">
        <v>486</v>
      </c>
      <c r="N1184" s="300" t="s">
        <v>660</v>
      </c>
      <c r="O1184" s="300" t="s">
        <v>762</v>
      </c>
      <c r="P1184" s="300">
        <v>504</v>
      </c>
      <c r="Q1184" s="300" t="s">
        <v>959</v>
      </c>
      <c r="R1184" s="300" t="s">
        <v>426</v>
      </c>
      <c r="S1184" s="300">
        <v>0</v>
      </c>
      <c r="T1184" s="300" t="s">
        <v>763</v>
      </c>
      <c r="U1184" s="300" t="s">
        <v>764</v>
      </c>
      <c r="V1184" s="300" t="s">
        <v>1123</v>
      </c>
      <c r="W1184" s="300" t="s">
        <v>766</v>
      </c>
      <c r="X1184" s="300" t="b">
        <v>1</v>
      </c>
      <c r="Y1184" s="300">
        <v>310530</v>
      </c>
      <c r="Z1184" s="300" t="s">
        <v>1287</v>
      </c>
      <c r="AA1184" s="300" t="s">
        <v>60</v>
      </c>
      <c r="AB1184" s="300" t="s">
        <v>842</v>
      </c>
      <c r="AC1184" s="300" t="s">
        <v>60</v>
      </c>
      <c r="AD1184" s="300">
        <v>6</v>
      </c>
      <c r="AE1184" s="300" t="b">
        <v>1</v>
      </c>
      <c r="AF1184" s="300" t="s">
        <v>768</v>
      </c>
      <c r="AG1184" s="300" t="s">
        <v>769</v>
      </c>
      <c r="AH1184" s="300">
        <v>0</v>
      </c>
      <c r="AI1184" s="300">
        <v>0</v>
      </c>
      <c r="AJ1184" s="300" t="s">
        <v>770</v>
      </c>
      <c r="AK1184" s="300">
        <v>8</v>
      </c>
      <c r="AL1184" s="300" t="s">
        <v>814</v>
      </c>
      <c r="AM1184" s="300">
        <v>273206</v>
      </c>
      <c r="AN1184" s="300" t="b">
        <v>0</v>
      </c>
      <c r="AO1184" s="300">
        <v>8</v>
      </c>
      <c r="AP1184" s="300" t="s">
        <v>814</v>
      </c>
      <c r="AQ1184" s="300">
        <v>273206</v>
      </c>
      <c r="AR1184" s="300" t="b">
        <v>0</v>
      </c>
      <c r="AS1184" s="300">
        <v>273206</v>
      </c>
      <c r="AT1184" s="300" t="b">
        <v>0</v>
      </c>
      <c r="AU1184" s="300">
        <v>0</v>
      </c>
      <c r="AV1184" s="300" t="b">
        <v>0</v>
      </c>
      <c r="AW1184" s="300" t="s">
        <v>1689</v>
      </c>
      <c r="AX1184" s="300">
        <v>0</v>
      </c>
      <c r="AY1184" s="300" t="s">
        <v>1689</v>
      </c>
      <c r="AZ1184" s="300">
        <v>0</v>
      </c>
      <c r="BA1184" s="300" t="b">
        <v>0</v>
      </c>
      <c r="BB1184" s="300" t="b">
        <v>1</v>
      </c>
      <c r="BC1184"/>
      <c r="BD1184"/>
      <c r="BE1184"/>
      <c r="BF1184"/>
      <c r="BG1184"/>
      <c r="BH1184"/>
      <c r="BI1184"/>
      <c r="BJ1184"/>
      <c r="BK1184"/>
      <c r="BL1184"/>
      <c r="BM1184"/>
      <c r="BN1184"/>
      <c r="BO1184"/>
      <c r="BP1184"/>
      <c r="BQ1184"/>
    </row>
    <row r="1185" spans="5:69" ht="16.5" hidden="1" x14ac:dyDescent="0.3">
      <c r="E1185" s="300" t="s">
        <v>760</v>
      </c>
      <c r="F1185" s="300" t="s">
        <v>651</v>
      </c>
      <c r="G1185" s="300">
        <v>20180101</v>
      </c>
      <c r="H1185" s="300">
        <v>2018</v>
      </c>
      <c r="I1185" s="300">
        <v>52</v>
      </c>
      <c r="J1185" s="300">
        <v>2018</v>
      </c>
      <c r="K1185" s="300">
        <v>180</v>
      </c>
      <c r="L1185" s="300" t="s">
        <v>872</v>
      </c>
      <c r="M1185" s="300" t="s">
        <v>486</v>
      </c>
      <c r="N1185" s="300" t="s">
        <v>660</v>
      </c>
      <c r="O1185" s="300" t="s">
        <v>762</v>
      </c>
      <c r="P1185" s="300">
        <v>643</v>
      </c>
      <c r="Q1185" s="300" t="s">
        <v>793</v>
      </c>
      <c r="R1185" s="300" t="s">
        <v>794</v>
      </c>
      <c r="S1185" s="300">
        <v>0</v>
      </c>
      <c r="T1185" s="300" t="s">
        <v>763</v>
      </c>
      <c r="U1185" s="300" t="s">
        <v>764</v>
      </c>
      <c r="V1185" s="300" t="s">
        <v>1123</v>
      </c>
      <c r="W1185" s="300" t="s">
        <v>766</v>
      </c>
      <c r="X1185" s="300" t="b">
        <v>1</v>
      </c>
      <c r="Y1185" s="300">
        <v>310530</v>
      </c>
      <c r="Z1185" s="300" t="s">
        <v>1287</v>
      </c>
      <c r="AA1185" s="300" t="s">
        <v>60</v>
      </c>
      <c r="AB1185" s="300" t="s">
        <v>842</v>
      </c>
      <c r="AC1185" s="300" t="s">
        <v>60</v>
      </c>
      <c r="AD1185" s="300">
        <v>6</v>
      </c>
      <c r="AE1185" s="300" t="b">
        <v>1</v>
      </c>
      <c r="AF1185" s="300" t="s">
        <v>768</v>
      </c>
      <c r="AG1185" s="300" t="s">
        <v>769</v>
      </c>
      <c r="AH1185" s="300">
        <v>0</v>
      </c>
      <c r="AI1185" s="300">
        <v>0</v>
      </c>
      <c r="AJ1185" s="300" t="s">
        <v>770</v>
      </c>
      <c r="AK1185" s="300">
        <v>8</v>
      </c>
      <c r="AL1185" s="300" t="s">
        <v>814</v>
      </c>
      <c r="AM1185" s="300">
        <v>49859</v>
      </c>
      <c r="AN1185" s="300" t="b">
        <v>0</v>
      </c>
      <c r="AO1185" s="300">
        <v>8</v>
      </c>
      <c r="AP1185" s="300" t="s">
        <v>814</v>
      </c>
      <c r="AQ1185" s="300">
        <v>49859</v>
      </c>
      <c r="AR1185" s="300" t="b">
        <v>0</v>
      </c>
      <c r="AS1185" s="300">
        <v>49859</v>
      </c>
      <c r="AT1185" s="300" t="b">
        <v>0</v>
      </c>
      <c r="AU1185" s="300">
        <v>0</v>
      </c>
      <c r="AV1185" s="300" t="b">
        <v>0</v>
      </c>
      <c r="AW1185" s="300" t="s">
        <v>1719</v>
      </c>
      <c r="AX1185" s="300">
        <v>0</v>
      </c>
      <c r="AY1185" s="300" t="s">
        <v>1719</v>
      </c>
      <c r="AZ1185" s="300">
        <v>0</v>
      </c>
      <c r="BA1185" s="300" t="b">
        <v>0</v>
      </c>
      <c r="BB1185" s="300" t="b">
        <v>1</v>
      </c>
      <c r="BC1185"/>
      <c r="BD1185"/>
      <c r="BE1185"/>
      <c r="BF1185"/>
      <c r="BG1185"/>
      <c r="BH1185"/>
      <c r="BI1185"/>
      <c r="BJ1185"/>
      <c r="BK1185"/>
      <c r="BL1185"/>
      <c r="BM1185"/>
      <c r="BN1185"/>
      <c r="BO1185"/>
      <c r="BP1185"/>
      <c r="BQ1185"/>
    </row>
    <row r="1186" spans="5:69" ht="16.5" hidden="1" x14ac:dyDescent="0.3">
      <c r="E1186" s="300" t="s">
        <v>760</v>
      </c>
      <c r="F1186" s="300" t="s">
        <v>651</v>
      </c>
      <c r="G1186" s="300">
        <v>20180101</v>
      </c>
      <c r="H1186" s="300">
        <v>2018</v>
      </c>
      <c r="I1186" s="300">
        <v>52</v>
      </c>
      <c r="J1186" s="300">
        <v>2018</v>
      </c>
      <c r="K1186" s="300">
        <v>562</v>
      </c>
      <c r="L1186" s="300" t="s">
        <v>761</v>
      </c>
      <c r="M1186" s="300" t="s">
        <v>451</v>
      </c>
      <c r="N1186" s="300" t="s">
        <v>660</v>
      </c>
      <c r="O1186" s="300" t="s">
        <v>762</v>
      </c>
      <c r="P1186" s="300">
        <v>0</v>
      </c>
      <c r="Q1186" s="300" t="s">
        <v>763</v>
      </c>
      <c r="R1186" s="300" t="s">
        <v>764</v>
      </c>
      <c r="S1186" s="300">
        <v>0</v>
      </c>
      <c r="T1186" s="300" t="s">
        <v>763</v>
      </c>
      <c r="U1186" s="300" t="s">
        <v>764</v>
      </c>
      <c r="V1186" s="300" t="s">
        <v>873</v>
      </c>
      <c r="W1186" s="300" t="s">
        <v>766</v>
      </c>
      <c r="X1186" s="300" t="b">
        <v>1</v>
      </c>
      <c r="Y1186" s="300">
        <v>310530</v>
      </c>
      <c r="Z1186" s="300" t="s">
        <v>1287</v>
      </c>
      <c r="AA1186" s="300" t="s">
        <v>60</v>
      </c>
      <c r="AB1186" s="300" t="s">
        <v>842</v>
      </c>
      <c r="AC1186" s="300" t="s">
        <v>60</v>
      </c>
      <c r="AD1186" s="300">
        <v>6</v>
      </c>
      <c r="AE1186" s="300" t="b">
        <v>1</v>
      </c>
      <c r="AF1186" s="300" t="s">
        <v>768</v>
      </c>
      <c r="AG1186" s="300" t="s">
        <v>769</v>
      </c>
      <c r="AH1186" s="300">
        <v>0</v>
      </c>
      <c r="AI1186" s="300">
        <v>0</v>
      </c>
      <c r="AJ1186" s="300" t="s">
        <v>770</v>
      </c>
      <c r="AK1186" s="300">
        <v>8</v>
      </c>
      <c r="AL1186" s="300" t="s">
        <v>814</v>
      </c>
      <c r="AM1186" s="300">
        <v>15000</v>
      </c>
      <c r="AN1186" s="300" t="b">
        <v>0</v>
      </c>
      <c r="AO1186" s="300">
        <v>8</v>
      </c>
      <c r="AP1186" s="300" t="s">
        <v>814</v>
      </c>
      <c r="AQ1186" s="300">
        <v>15000</v>
      </c>
      <c r="AR1186" s="300" t="b">
        <v>0</v>
      </c>
      <c r="AS1186" s="300">
        <v>15000</v>
      </c>
      <c r="AT1186" s="300" t="b">
        <v>0</v>
      </c>
      <c r="AU1186" s="300">
        <v>0</v>
      </c>
      <c r="AV1186" s="300" t="b">
        <v>0</v>
      </c>
      <c r="AW1186" s="300" t="s">
        <v>1720</v>
      </c>
      <c r="AX1186" s="300"/>
      <c r="AY1186" s="300" t="s">
        <v>1720</v>
      </c>
      <c r="AZ1186" s="300">
        <v>0</v>
      </c>
      <c r="BA1186" s="300" t="b">
        <v>0</v>
      </c>
      <c r="BB1186" s="300" t="b">
        <v>1</v>
      </c>
      <c r="BC1186"/>
      <c r="BD1186"/>
      <c r="BE1186"/>
      <c r="BF1186"/>
      <c r="BG1186"/>
      <c r="BH1186"/>
      <c r="BI1186"/>
      <c r="BJ1186"/>
      <c r="BK1186"/>
      <c r="BL1186"/>
      <c r="BM1186"/>
      <c r="BN1186"/>
      <c r="BO1186"/>
      <c r="BP1186"/>
      <c r="BQ1186"/>
    </row>
    <row r="1187" spans="5:69" ht="16.5" hidden="1" x14ac:dyDescent="0.3">
      <c r="E1187" s="300" t="s">
        <v>760</v>
      </c>
      <c r="F1187" s="300" t="s">
        <v>651</v>
      </c>
      <c r="G1187" s="300">
        <v>20180101</v>
      </c>
      <c r="H1187" s="300">
        <v>2018</v>
      </c>
      <c r="I1187" s="300">
        <v>52</v>
      </c>
      <c r="J1187" s="300">
        <v>2018</v>
      </c>
      <c r="K1187" s="300">
        <v>562</v>
      </c>
      <c r="L1187" s="300" t="s">
        <v>761</v>
      </c>
      <c r="M1187" s="300" t="s">
        <v>451</v>
      </c>
      <c r="N1187" s="300" t="s">
        <v>660</v>
      </c>
      <c r="O1187" s="300" t="s">
        <v>762</v>
      </c>
      <c r="P1187" s="300">
        <v>204</v>
      </c>
      <c r="Q1187" s="300" t="s">
        <v>776</v>
      </c>
      <c r="R1187" s="300" t="s">
        <v>432</v>
      </c>
      <c r="S1187" s="300">
        <v>0</v>
      </c>
      <c r="T1187" s="300" t="s">
        <v>763</v>
      </c>
      <c r="U1187" s="300" t="s">
        <v>764</v>
      </c>
      <c r="V1187" s="300" t="s">
        <v>873</v>
      </c>
      <c r="W1187" s="300" t="s">
        <v>766</v>
      </c>
      <c r="X1187" s="300" t="b">
        <v>1</v>
      </c>
      <c r="Y1187" s="300">
        <v>310530</v>
      </c>
      <c r="Z1187" s="300" t="s">
        <v>1287</v>
      </c>
      <c r="AA1187" s="300" t="s">
        <v>60</v>
      </c>
      <c r="AB1187" s="300" t="s">
        <v>842</v>
      </c>
      <c r="AC1187" s="300" t="s">
        <v>60</v>
      </c>
      <c r="AD1187" s="300">
        <v>6</v>
      </c>
      <c r="AE1187" s="300" t="b">
        <v>1</v>
      </c>
      <c r="AF1187" s="300" t="s">
        <v>768</v>
      </c>
      <c r="AG1187" s="300" t="s">
        <v>769</v>
      </c>
      <c r="AH1187" s="300">
        <v>0</v>
      </c>
      <c r="AI1187" s="300">
        <v>0</v>
      </c>
      <c r="AJ1187" s="300" t="s">
        <v>770</v>
      </c>
      <c r="AK1187" s="300">
        <v>8</v>
      </c>
      <c r="AL1187" s="300" t="s">
        <v>814</v>
      </c>
      <c r="AM1187" s="300">
        <v>15000</v>
      </c>
      <c r="AN1187" s="300" t="b">
        <v>0</v>
      </c>
      <c r="AO1187" s="300">
        <v>8</v>
      </c>
      <c r="AP1187" s="300" t="s">
        <v>814</v>
      </c>
      <c r="AQ1187" s="300">
        <v>15000</v>
      </c>
      <c r="AR1187" s="300" t="b">
        <v>0</v>
      </c>
      <c r="AS1187" s="300">
        <v>15000</v>
      </c>
      <c r="AT1187" s="300" t="b">
        <v>0</v>
      </c>
      <c r="AU1187" s="300">
        <v>0</v>
      </c>
      <c r="AV1187" s="300" t="b">
        <v>0</v>
      </c>
      <c r="AW1187" s="300" t="s">
        <v>1720</v>
      </c>
      <c r="AX1187" s="300"/>
      <c r="AY1187" s="300" t="s">
        <v>1720</v>
      </c>
      <c r="AZ1187" s="300">
        <v>0</v>
      </c>
      <c r="BA1187" s="300" t="b">
        <v>1</v>
      </c>
      <c r="BB1187" s="300" t="b">
        <v>0</v>
      </c>
      <c r="BC1187"/>
      <c r="BD1187"/>
      <c r="BE1187"/>
      <c r="BF1187"/>
      <c r="BG1187"/>
      <c r="BH1187"/>
      <c r="BI1187"/>
      <c r="BJ1187"/>
      <c r="BK1187"/>
      <c r="BL1187"/>
      <c r="BM1187"/>
      <c r="BN1187"/>
      <c r="BO1187"/>
      <c r="BP1187"/>
      <c r="BQ1187"/>
    </row>
    <row r="1188" spans="5:69" ht="16.5" hidden="1" x14ac:dyDescent="0.3">
      <c r="E1188" s="300" t="s">
        <v>760</v>
      </c>
      <c r="F1188" s="300" t="s">
        <v>651</v>
      </c>
      <c r="G1188" s="300">
        <v>20180101</v>
      </c>
      <c r="H1188" s="300">
        <v>2018</v>
      </c>
      <c r="I1188" s="300">
        <v>52</v>
      </c>
      <c r="J1188" s="300">
        <v>2018</v>
      </c>
      <c r="K1188" s="300">
        <v>180</v>
      </c>
      <c r="L1188" s="300" t="s">
        <v>872</v>
      </c>
      <c r="M1188" s="300" t="s">
        <v>486</v>
      </c>
      <c r="N1188" s="300" t="s">
        <v>660</v>
      </c>
      <c r="O1188" s="300" t="s">
        <v>762</v>
      </c>
      <c r="P1188" s="300">
        <v>0</v>
      </c>
      <c r="Q1188" s="300" t="s">
        <v>763</v>
      </c>
      <c r="R1188" s="300" t="s">
        <v>764</v>
      </c>
      <c r="S1188" s="300">
        <v>0</v>
      </c>
      <c r="T1188" s="300" t="s">
        <v>763</v>
      </c>
      <c r="U1188" s="300" t="s">
        <v>764</v>
      </c>
      <c r="V1188" s="300" t="s">
        <v>1123</v>
      </c>
      <c r="W1188" s="300" t="s">
        <v>766</v>
      </c>
      <c r="X1188" s="300" t="b">
        <v>1</v>
      </c>
      <c r="Y1188" s="300">
        <v>310540</v>
      </c>
      <c r="Z1188" s="300" t="s">
        <v>1106</v>
      </c>
      <c r="AA1188" s="300" t="s">
        <v>512</v>
      </c>
      <c r="AB1188" s="300" t="s">
        <v>842</v>
      </c>
      <c r="AC1188" s="300" t="s">
        <v>512</v>
      </c>
      <c r="AD1188" s="300">
        <v>6</v>
      </c>
      <c r="AE1188" s="300" t="b">
        <v>1</v>
      </c>
      <c r="AF1188" s="300" t="s">
        <v>768</v>
      </c>
      <c r="AG1188" s="300" t="s">
        <v>769</v>
      </c>
      <c r="AH1188" s="300">
        <v>0</v>
      </c>
      <c r="AI1188" s="300">
        <v>0</v>
      </c>
      <c r="AJ1188" s="300" t="s">
        <v>770</v>
      </c>
      <c r="AK1188" s="300">
        <v>8</v>
      </c>
      <c r="AL1188" s="300" t="s">
        <v>814</v>
      </c>
      <c r="AM1188" s="300">
        <v>102939</v>
      </c>
      <c r="AN1188" s="300" t="b">
        <v>0</v>
      </c>
      <c r="AO1188" s="300">
        <v>8</v>
      </c>
      <c r="AP1188" s="300" t="s">
        <v>814</v>
      </c>
      <c r="AQ1188" s="300">
        <v>102939</v>
      </c>
      <c r="AR1188" s="300" t="b">
        <v>0</v>
      </c>
      <c r="AS1188" s="300">
        <v>102939</v>
      </c>
      <c r="AT1188" s="300" t="b">
        <v>0</v>
      </c>
      <c r="AU1188" s="300">
        <v>0</v>
      </c>
      <c r="AV1188" s="300" t="b">
        <v>0</v>
      </c>
      <c r="AW1188" s="300" t="s">
        <v>1721</v>
      </c>
      <c r="AX1188" s="300">
        <v>0</v>
      </c>
      <c r="AY1188" s="300" t="s">
        <v>1721</v>
      </c>
      <c r="AZ1188" s="300">
        <v>0</v>
      </c>
      <c r="BA1188" s="300" t="b">
        <v>0</v>
      </c>
      <c r="BB1188" s="300" t="b">
        <v>1</v>
      </c>
      <c r="BC1188"/>
      <c r="BD1188"/>
      <c r="BE1188"/>
      <c r="BF1188"/>
      <c r="BG1188"/>
      <c r="BH1188"/>
      <c r="BI1188"/>
      <c r="BJ1188"/>
      <c r="BK1188"/>
      <c r="BL1188"/>
      <c r="BM1188"/>
      <c r="BN1188"/>
      <c r="BO1188"/>
      <c r="BP1188"/>
      <c r="BQ1188"/>
    </row>
    <row r="1189" spans="5:69" ht="16.5" hidden="1" x14ac:dyDescent="0.3">
      <c r="E1189" s="300" t="s">
        <v>760</v>
      </c>
      <c r="F1189" s="300" t="s">
        <v>651</v>
      </c>
      <c r="G1189" s="300">
        <v>20180101</v>
      </c>
      <c r="H1189" s="300">
        <v>2018</v>
      </c>
      <c r="I1189" s="300">
        <v>52</v>
      </c>
      <c r="J1189" s="300">
        <v>2018</v>
      </c>
      <c r="K1189" s="300">
        <v>180</v>
      </c>
      <c r="L1189" s="300" t="s">
        <v>872</v>
      </c>
      <c r="M1189" s="300" t="s">
        <v>486</v>
      </c>
      <c r="N1189" s="300" t="s">
        <v>660</v>
      </c>
      <c r="O1189" s="300" t="s">
        <v>762</v>
      </c>
      <c r="P1189" s="300">
        <v>710</v>
      </c>
      <c r="Q1189" s="300" t="s">
        <v>917</v>
      </c>
      <c r="R1189" s="300" t="s">
        <v>425</v>
      </c>
      <c r="S1189" s="300">
        <v>0</v>
      </c>
      <c r="T1189" s="300" t="s">
        <v>763</v>
      </c>
      <c r="U1189" s="300" t="s">
        <v>764</v>
      </c>
      <c r="V1189" s="300" t="s">
        <v>1123</v>
      </c>
      <c r="W1189" s="300" t="s">
        <v>766</v>
      </c>
      <c r="X1189" s="300" t="b">
        <v>1</v>
      </c>
      <c r="Y1189" s="300">
        <v>310540</v>
      </c>
      <c r="Z1189" s="300" t="s">
        <v>1106</v>
      </c>
      <c r="AA1189" s="300" t="s">
        <v>512</v>
      </c>
      <c r="AB1189" s="300" t="s">
        <v>842</v>
      </c>
      <c r="AC1189" s="300" t="s">
        <v>512</v>
      </c>
      <c r="AD1189" s="300">
        <v>6</v>
      </c>
      <c r="AE1189" s="300" t="b">
        <v>1</v>
      </c>
      <c r="AF1189" s="300" t="s">
        <v>768</v>
      </c>
      <c r="AG1189" s="300" t="s">
        <v>769</v>
      </c>
      <c r="AH1189" s="300">
        <v>0</v>
      </c>
      <c r="AI1189" s="300">
        <v>0</v>
      </c>
      <c r="AJ1189" s="300" t="s">
        <v>770</v>
      </c>
      <c r="AK1189" s="300">
        <v>8</v>
      </c>
      <c r="AL1189" s="300" t="s">
        <v>814</v>
      </c>
      <c r="AM1189" s="300">
        <v>101250</v>
      </c>
      <c r="AN1189" s="300" t="b">
        <v>0</v>
      </c>
      <c r="AO1189" s="300">
        <v>8</v>
      </c>
      <c r="AP1189" s="300" t="s">
        <v>814</v>
      </c>
      <c r="AQ1189" s="300">
        <v>101250</v>
      </c>
      <c r="AR1189" s="300" t="b">
        <v>0</v>
      </c>
      <c r="AS1189" s="300">
        <v>101250</v>
      </c>
      <c r="AT1189" s="300" t="b">
        <v>0</v>
      </c>
      <c r="AU1189" s="300">
        <v>0</v>
      </c>
      <c r="AV1189" s="300" t="b">
        <v>0</v>
      </c>
      <c r="AW1189" s="300" t="s">
        <v>1722</v>
      </c>
      <c r="AX1189" s="300">
        <v>0</v>
      </c>
      <c r="AY1189" s="300" t="s">
        <v>1722</v>
      </c>
      <c r="AZ1189" s="300">
        <v>0</v>
      </c>
      <c r="BA1189" s="300" t="b">
        <v>0</v>
      </c>
      <c r="BB1189" s="300" t="b">
        <v>1</v>
      </c>
      <c r="BC1189"/>
      <c r="BD1189"/>
      <c r="BE1189"/>
      <c r="BF1189"/>
      <c r="BG1189"/>
      <c r="BH1189"/>
      <c r="BI1189"/>
      <c r="BJ1189"/>
      <c r="BK1189"/>
      <c r="BL1189"/>
      <c r="BM1189"/>
      <c r="BN1189"/>
      <c r="BO1189"/>
      <c r="BP1189"/>
      <c r="BQ1189"/>
    </row>
    <row r="1190" spans="5:69" ht="16.5" hidden="1" x14ac:dyDescent="0.3">
      <c r="E1190" s="300" t="s">
        <v>760</v>
      </c>
      <c r="F1190" s="300" t="s">
        <v>651</v>
      </c>
      <c r="G1190" s="300">
        <v>20180101</v>
      </c>
      <c r="H1190" s="300">
        <v>2018</v>
      </c>
      <c r="I1190" s="300">
        <v>52</v>
      </c>
      <c r="J1190" s="300">
        <v>2018</v>
      </c>
      <c r="K1190" s="300">
        <v>180</v>
      </c>
      <c r="L1190" s="300" t="s">
        <v>872</v>
      </c>
      <c r="M1190" s="300" t="s">
        <v>486</v>
      </c>
      <c r="N1190" s="300" t="s">
        <v>660</v>
      </c>
      <c r="O1190" s="300" t="s">
        <v>762</v>
      </c>
      <c r="P1190" s="300">
        <v>800</v>
      </c>
      <c r="Q1190" s="300" t="s">
        <v>930</v>
      </c>
      <c r="R1190" s="300" t="s">
        <v>452</v>
      </c>
      <c r="S1190" s="300">
        <v>0</v>
      </c>
      <c r="T1190" s="300" t="s">
        <v>763</v>
      </c>
      <c r="U1190" s="300" t="s">
        <v>764</v>
      </c>
      <c r="V1190" s="300" t="s">
        <v>1123</v>
      </c>
      <c r="W1190" s="300" t="s">
        <v>766</v>
      </c>
      <c r="X1190" s="300" t="b">
        <v>1</v>
      </c>
      <c r="Y1190" s="300">
        <v>310540</v>
      </c>
      <c r="Z1190" s="300" t="s">
        <v>1106</v>
      </c>
      <c r="AA1190" s="300" t="s">
        <v>512</v>
      </c>
      <c r="AB1190" s="300" t="s">
        <v>842</v>
      </c>
      <c r="AC1190" s="300" t="s">
        <v>512</v>
      </c>
      <c r="AD1190" s="300">
        <v>6</v>
      </c>
      <c r="AE1190" s="300" t="b">
        <v>1</v>
      </c>
      <c r="AF1190" s="300" t="s">
        <v>768</v>
      </c>
      <c r="AG1190" s="300" t="s">
        <v>769</v>
      </c>
      <c r="AH1190" s="300">
        <v>0</v>
      </c>
      <c r="AI1190" s="300">
        <v>0</v>
      </c>
      <c r="AJ1190" s="300" t="s">
        <v>770</v>
      </c>
      <c r="AK1190" s="300">
        <v>8</v>
      </c>
      <c r="AL1190" s="300" t="s">
        <v>814</v>
      </c>
      <c r="AM1190" s="300">
        <v>1689</v>
      </c>
      <c r="AN1190" s="300" t="b">
        <v>0</v>
      </c>
      <c r="AO1190" s="300">
        <v>8</v>
      </c>
      <c r="AP1190" s="300" t="s">
        <v>814</v>
      </c>
      <c r="AQ1190" s="300">
        <v>1689</v>
      </c>
      <c r="AR1190" s="300" t="b">
        <v>0</v>
      </c>
      <c r="AS1190" s="300">
        <v>1689</v>
      </c>
      <c r="AT1190" s="300" t="b">
        <v>0</v>
      </c>
      <c r="AU1190" s="300">
        <v>0</v>
      </c>
      <c r="AV1190" s="300" t="b">
        <v>0</v>
      </c>
      <c r="AW1190" s="300" t="s">
        <v>1696</v>
      </c>
      <c r="AX1190" s="300">
        <v>0</v>
      </c>
      <c r="AY1190" s="300" t="s">
        <v>1696</v>
      </c>
      <c r="AZ1190" s="300">
        <v>0</v>
      </c>
      <c r="BA1190" s="300" t="b">
        <v>0</v>
      </c>
      <c r="BB1190" s="300" t="b">
        <v>1</v>
      </c>
      <c r="BC1190"/>
      <c r="BD1190"/>
      <c r="BE1190"/>
      <c r="BF1190"/>
      <c r="BG1190"/>
      <c r="BH1190"/>
      <c r="BI1190"/>
      <c r="BJ1190"/>
      <c r="BK1190"/>
      <c r="BL1190"/>
      <c r="BM1190"/>
      <c r="BN1190"/>
      <c r="BO1190"/>
      <c r="BP1190"/>
      <c r="BQ1190"/>
    </row>
    <row r="1191" spans="5:69" ht="16.5" hidden="1" x14ac:dyDescent="0.3">
      <c r="E1191" s="300" t="s">
        <v>760</v>
      </c>
      <c r="F1191" s="300" t="s">
        <v>651</v>
      </c>
      <c r="G1191" s="300">
        <v>20180101</v>
      </c>
      <c r="H1191" s="300">
        <v>2018</v>
      </c>
      <c r="I1191" s="300">
        <v>52</v>
      </c>
      <c r="J1191" s="300">
        <v>2018</v>
      </c>
      <c r="K1191" s="300">
        <v>180</v>
      </c>
      <c r="L1191" s="300" t="s">
        <v>872</v>
      </c>
      <c r="M1191" s="300" t="s">
        <v>486</v>
      </c>
      <c r="N1191" s="300" t="s">
        <v>660</v>
      </c>
      <c r="O1191" s="300" t="s">
        <v>762</v>
      </c>
      <c r="P1191" s="300">
        <v>0</v>
      </c>
      <c r="Q1191" s="300" t="s">
        <v>763</v>
      </c>
      <c r="R1191" s="300" t="s">
        <v>764</v>
      </c>
      <c r="S1191" s="300">
        <v>0</v>
      </c>
      <c r="T1191" s="300" t="s">
        <v>763</v>
      </c>
      <c r="U1191" s="300" t="s">
        <v>764</v>
      </c>
      <c r="V1191" s="300" t="s">
        <v>1123</v>
      </c>
      <c r="W1191" s="300" t="s">
        <v>766</v>
      </c>
      <c r="X1191" s="300" t="b">
        <v>1</v>
      </c>
      <c r="Y1191" s="300">
        <v>310559</v>
      </c>
      <c r="Z1191" s="300" t="s">
        <v>1292</v>
      </c>
      <c r="AA1191" s="300" t="s">
        <v>541</v>
      </c>
      <c r="AB1191" s="300" t="s">
        <v>84</v>
      </c>
      <c r="AC1191" s="300" t="s">
        <v>84</v>
      </c>
      <c r="AD1191" s="300">
        <v>6</v>
      </c>
      <c r="AE1191" s="300" t="b">
        <v>1</v>
      </c>
      <c r="AF1191" s="300" t="s">
        <v>768</v>
      </c>
      <c r="AG1191" s="300" t="s">
        <v>769</v>
      </c>
      <c r="AH1191" s="300">
        <v>0</v>
      </c>
      <c r="AI1191" s="300">
        <v>0</v>
      </c>
      <c r="AJ1191" s="300" t="s">
        <v>770</v>
      </c>
      <c r="AK1191" s="300">
        <v>8</v>
      </c>
      <c r="AL1191" s="300" t="s">
        <v>814</v>
      </c>
      <c r="AM1191" s="300">
        <v>32939</v>
      </c>
      <c r="AN1191" s="300" t="b">
        <v>0</v>
      </c>
      <c r="AO1191" s="300">
        <v>8</v>
      </c>
      <c r="AP1191" s="300" t="s">
        <v>814</v>
      </c>
      <c r="AQ1191" s="300">
        <v>32939</v>
      </c>
      <c r="AR1191" s="300" t="b">
        <v>0</v>
      </c>
      <c r="AS1191" s="300">
        <v>32939</v>
      </c>
      <c r="AT1191" s="300" t="b">
        <v>0</v>
      </c>
      <c r="AU1191" s="300">
        <v>0</v>
      </c>
      <c r="AV1191" s="300" t="b">
        <v>0</v>
      </c>
      <c r="AW1191" s="300" t="s">
        <v>1723</v>
      </c>
      <c r="AX1191" s="300">
        <v>0</v>
      </c>
      <c r="AY1191" s="300" t="s">
        <v>1723</v>
      </c>
      <c r="AZ1191" s="300">
        <v>0</v>
      </c>
      <c r="BA1191" s="300" t="b">
        <v>0</v>
      </c>
      <c r="BB1191" s="300" t="b">
        <v>1</v>
      </c>
      <c r="BC1191"/>
      <c r="BD1191"/>
      <c r="BE1191"/>
      <c r="BF1191"/>
      <c r="BG1191"/>
      <c r="BH1191"/>
      <c r="BI1191"/>
      <c r="BJ1191"/>
      <c r="BK1191"/>
      <c r="BL1191"/>
      <c r="BM1191"/>
      <c r="BN1191"/>
      <c r="BO1191"/>
      <c r="BP1191"/>
      <c r="BQ1191"/>
    </row>
    <row r="1192" spans="5:69" ht="16.5" hidden="1" x14ac:dyDescent="0.3">
      <c r="E1192" s="300" t="s">
        <v>760</v>
      </c>
      <c r="F1192" s="300" t="s">
        <v>651</v>
      </c>
      <c r="G1192" s="300">
        <v>20180101</v>
      </c>
      <c r="H1192" s="300">
        <v>2018</v>
      </c>
      <c r="I1192" s="300">
        <v>52</v>
      </c>
      <c r="J1192" s="300">
        <v>2018</v>
      </c>
      <c r="K1192" s="300">
        <v>180</v>
      </c>
      <c r="L1192" s="300" t="s">
        <v>872</v>
      </c>
      <c r="M1192" s="300" t="s">
        <v>486</v>
      </c>
      <c r="N1192" s="300" t="s">
        <v>660</v>
      </c>
      <c r="O1192" s="300" t="s">
        <v>762</v>
      </c>
      <c r="P1192" s="300">
        <v>646</v>
      </c>
      <c r="Q1192" s="300" t="s">
        <v>910</v>
      </c>
      <c r="R1192" s="300" t="s">
        <v>441</v>
      </c>
      <c r="S1192" s="300">
        <v>0</v>
      </c>
      <c r="T1192" s="300" t="s">
        <v>763</v>
      </c>
      <c r="U1192" s="300" t="s">
        <v>764</v>
      </c>
      <c r="V1192" s="300" t="s">
        <v>1123</v>
      </c>
      <c r="W1192" s="300" t="s">
        <v>766</v>
      </c>
      <c r="X1192" s="300" t="b">
        <v>1</v>
      </c>
      <c r="Y1192" s="300">
        <v>310559</v>
      </c>
      <c r="Z1192" s="300" t="s">
        <v>1292</v>
      </c>
      <c r="AA1192" s="300" t="s">
        <v>541</v>
      </c>
      <c r="AB1192" s="300" t="s">
        <v>84</v>
      </c>
      <c r="AC1192" s="300" t="s">
        <v>84</v>
      </c>
      <c r="AD1192" s="300">
        <v>6</v>
      </c>
      <c r="AE1192" s="300" t="b">
        <v>1</v>
      </c>
      <c r="AF1192" s="300" t="s">
        <v>768</v>
      </c>
      <c r="AG1192" s="300" t="s">
        <v>769</v>
      </c>
      <c r="AH1192" s="300">
        <v>0</v>
      </c>
      <c r="AI1192" s="300">
        <v>0</v>
      </c>
      <c r="AJ1192" s="300" t="s">
        <v>770</v>
      </c>
      <c r="AK1192" s="300">
        <v>8</v>
      </c>
      <c r="AL1192" s="300" t="s">
        <v>814</v>
      </c>
      <c r="AM1192" s="300">
        <v>259</v>
      </c>
      <c r="AN1192" s="300" t="b">
        <v>0</v>
      </c>
      <c r="AO1192" s="300">
        <v>8</v>
      </c>
      <c r="AP1192" s="300" t="s">
        <v>814</v>
      </c>
      <c r="AQ1192" s="300">
        <v>259</v>
      </c>
      <c r="AR1192" s="300" t="b">
        <v>0</v>
      </c>
      <c r="AS1192" s="300">
        <v>259</v>
      </c>
      <c r="AT1192" s="300" t="b">
        <v>0</v>
      </c>
      <c r="AU1192" s="300">
        <v>0</v>
      </c>
      <c r="AV1192" s="300" t="b">
        <v>0</v>
      </c>
      <c r="AW1192" s="300" t="s">
        <v>1555</v>
      </c>
      <c r="AX1192" s="300">
        <v>0</v>
      </c>
      <c r="AY1192" s="300" t="s">
        <v>1555</v>
      </c>
      <c r="AZ1192" s="300">
        <v>0</v>
      </c>
      <c r="BA1192" s="300" t="b">
        <v>0</v>
      </c>
      <c r="BB1192" s="300" t="b">
        <v>1</v>
      </c>
      <c r="BC1192"/>
      <c r="BD1192"/>
      <c r="BE1192"/>
      <c r="BF1192"/>
      <c r="BG1192"/>
      <c r="BH1192"/>
      <c r="BI1192"/>
      <c r="BJ1192"/>
      <c r="BK1192"/>
      <c r="BL1192"/>
      <c r="BM1192"/>
      <c r="BN1192"/>
      <c r="BO1192"/>
      <c r="BP1192"/>
      <c r="BQ1192"/>
    </row>
    <row r="1193" spans="5:69" ht="16.5" hidden="1" x14ac:dyDescent="0.3">
      <c r="E1193" s="300" t="s">
        <v>760</v>
      </c>
      <c r="F1193" s="300" t="s">
        <v>651</v>
      </c>
      <c r="G1193" s="300">
        <v>20180101</v>
      </c>
      <c r="H1193" s="300">
        <v>2018</v>
      </c>
      <c r="I1193" s="300">
        <v>52</v>
      </c>
      <c r="J1193" s="300">
        <v>2018</v>
      </c>
      <c r="K1193" s="300">
        <v>180</v>
      </c>
      <c r="L1193" s="300" t="s">
        <v>872</v>
      </c>
      <c r="M1193" s="300" t="s">
        <v>486</v>
      </c>
      <c r="N1193" s="300" t="s">
        <v>660</v>
      </c>
      <c r="O1193" s="300" t="s">
        <v>762</v>
      </c>
      <c r="P1193" s="300">
        <v>710</v>
      </c>
      <c r="Q1193" s="300" t="s">
        <v>917</v>
      </c>
      <c r="R1193" s="300" t="s">
        <v>425</v>
      </c>
      <c r="S1193" s="300">
        <v>0</v>
      </c>
      <c r="T1193" s="300" t="s">
        <v>763</v>
      </c>
      <c r="U1193" s="300" t="s">
        <v>764</v>
      </c>
      <c r="V1193" s="300" t="s">
        <v>1123</v>
      </c>
      <c r="W1193" s="300" t="s">
        <v>766</v>
      </c>
      <c r="X1193" s="300" t="b">
        <v>1</v>
      </c>
      <c r="Y1193" s="300">
        <v>310559</v>
      </c>
      <c r="Z1193" s="300" t="s">
        <v>1292</v>
      </c>
      <c r="AA1193" s="300" t="s">
        <v>541</v>
      </c>
      <c r="AB1193" s="300" t="s">
        <v>84</v>
      </c>
      <c r="AC1193" s="300" t="s">
        <v>84</v>
      </c>
      <c r="AD1193" s="300">
        <v>6</v>
      </c>
      <c r="AE1193" s="300" t="b">
        <v>1</v>
      </c>
      <c r="AF1193" s="300" t="s">
        <v>768</v>
      </c>
      <c r="AG1193" s="300" t="s">
        <v>769</v>
      </c>
      <c r="AH1193" s="300">
        <v>0</v>
      </c>
      <c r="AI1193" s="300">
        <v>0</v>
      </c>
      <c r="AJ1193" s="300" t="s">
        <v>770</v>
      </c>
      <c r="AK1193" s="300">
        <v>8</v>
      </c>
      <c r="AL1193" s="300" t="s">
        <v>814</v>
      </c>
      <c r="AM1193" s="300">
        <v>32620</v>
      </c>
      <c r="AN1193" s="300" t="b">
        <v>0</v>
      </c>
      <c r="AO1193" s="300">
        <v>8</v>
      </c>
      <c r="AP1193" s="300" t="s">
        <v>814</v>
      </c>
      <c r="AQ1193" s="300">
        <v>32620</v>
      </c>
      <c r="AR1193" s="300" t="b">
        <v>0</v>
      </c>
      <c r="AS1193" s="300">
        <v>32620</v>
      </c>
      <c r="AT1193" s="300" t="b">
        <v>0</v>
      </c>
      <c r="AU1193" s="300">
        <v>0</v>
      </c>
      <c r="AV1193" s="300" t="b">
        <v>0</v>
      </c>
      <c r="AW1193" s="300" t="s">
        <v>1724</v>
      </c>
      <c r="AX1193" s="300">
        <v>0</v>
      </c>
      <c r="AY1193" s="300" t="s">
        <v>1724</v>
      </c>
      <c r="AZ1193" s="300">
        <v>0</v>
      </c>
      <c r="BA1193" s="300" t="b">
        <v>0</v>
      </c>
      <c r="BB1193" s="300" t="b">
        <v>1</v>
      </c>
      <c r="BC1193"/>
      <c r="BD1193"/>
      <c r="BE1193"/>
      <c r="BF1193"/>
      <c r="BG1193"/>
      <c r="BH1193"/>
      <c r="BI1193"/>
      <c r="BJ1193"/>
      <c r="BK1193"/>
      <c r="BL1193"/>
      <c r="BM1193"/>
      <c r="BN1193"/>
      <c r="BO1193"/>
      <c r="BP1193"/>
      <c r="BQ1193"/>
    </row>
    <row r="1194" spans="5:69" ht="16.5" hidden="1" x14ac:dyDescent="0.3">
      <c r="E1194" s="300" t="s">
        <v>760</v>
      </c>
      <c r="F1194" s="300" t="s">
        <v>651</v>
      </c>
      <c r="G1194" s="300">
        <v>20180101</v>
      </c>
      <c r="H1194" s="300">
        <v>2018</v>
      </c>
      <c r="I1194" s="300">
        <v>52</v>
      </c>
      <c r="J1194" s="300">
        <v>2018</v>
      </c>
      <c r="K1194" s="300">
        <v>180</v>
      </c>
      <c r="L1194" s="300" t="s">
        <v>872</v>
      </c>
      <c r="M1194" s="300" t="s">
        <v>486</v>
      </c>
      <c r="N1194" s="300" t="s">
        <v>660</v>
      </c>
      <c r="O1194" s="300" t="s">
        <v>762</v>
      </c>
      <c r="P1194" s="300">
        <v>842</v>
      </c>
      <c r="Q1194" s="300" t="s">
        <v>809</v>
      </c>
      <c r="R1194" s="300" t="s">
        <v>809</v>
      </c>
      <c r="S1194" s="300">
        <v>0</v>
      </c>
      <c r="T1194" s="300" t="s">
        <v>763</v>
      </c>
      <c r="U1194" s="300" t="s">
        <v>764</v>
      </c>
      <c r="V1194" s="300" t="s">
        <v>1123</v>
      </c>
      <c r="W1194" s="300" t="s">
        <v>766</v>
      </c>
      <c r="X1194" s="300" t="b">
        <v>1</v>
      </c>
      <c r="Y1194" s="300">
        <v>310559</v>
      </c>
      <c r="Z1194" s="300" t="s">
        <v>1292</v>
      </c>
      <c r="AA1194" s="300" t="s">
        <v>541</v>
      </c>
      <c r="AB1194" s="300" t="s">
        <v>84</v>
      </c>
      <c r="AC1194" s="300" t="s">
        <v>84</v>
      </c>
      <c r="AD1194" s="300">
        <v>6</v>
      </c>
      <c r="AE1194" s="300" t="b">
        <v>1</v>
      </c>
      <c r="AF1194" s="300" t="s">
        <v>768</v>
      </c>
      <c r="AG1194" s="300" t="s">
        <v>769</v>
      </c>
      <c r="AH1194" s="300">
        <v>0</v>
      </c>
      <c r="AI1194" s="300">
        <v>0</v>
      </c>
      <c r="AJ1194" s="300" t="s">
        <v>770</v>
      </c>
      <c r="AK1194" s="300">
        <v>8</v>
      </c>
      <c r="AL1194" s="300" t="s">
        <v>814</v>
      </c>
      <c r="AM1194" s="300">
        <v>60</v>
      </c>
      <c r="AN1194" s="300" t="b">
        <v>0</v>
      </c>
      <c r="AO1194" s="300">
        <v>8</v>
      </c>
      <c r="AP1194" s="300" t="s">
        <v>814</v>
      </c>
      <c r="AQ1194" s="300">
        <v>60</v>
      </c>
      <c r="AR1194" s="300" t="b">
        <v>0</v>
      </c>
      <c r="AS1194" s="300">
        <v>60</v>
      </c>
      <c r="AT1194" s="300" t="b">
        <v>0</v>
      </c>
      <c r="AU1194" s="300">
        <v>0</v>
      </c>
      <c r="AV1194" s="300" t="b">
        <v>0</v>
      </c>
      <c r="AW1194" s="300" t="s">
        <v>1725</v>
      </c>
      <c r="AX1194" s="300">
        <v>0</v>
      </c>
      <c r="AY1194" s="300" t="s">
        <v>1725</v>
      </c>
      <c r="AZ1194" s="300">
        <v>0</v>
      </c>
      <c r="BA1194" s="300" t="b">
        <v>0</v>
      </c>
      <c r="BB1194" s="300" t="b">
        <v>1</v>
      </c>
      <c r="BC1194"/>
      <c r="BD1194"/>
      <c r="BE1194"/>
      <c r="BF1194"/>
      <c r="BG1194"/>
      <c r="BH1194"/>
      <c r="BI1194"/>
      <c r="BJ1194"/>
      <c r="BK1194"/>
      <c r="BL1194"/>
      <c r="BM1194"/>
      <c r="BN1194"/>
      <c r="BO1194"/>
      <c r="BP1194"/>
      <c r="BQ1194"/>
    </row>
    <row r="1195" spans="5:69" ht="16.5" hidden="1" x14ac:dyDescent="0.3">
      <c r="E1195" s="300" t="s">
        <v>760</v>
      </c>
      <c r="F1195" s="300" t="s">
        <v>651</v>
      </c>
      <c r="G1195" s="300">
        <v>20180101</v>
      </c>
      <c r="H1195" s="300">
        <v>2018</v>
      </c>
      <c r="I1195" s="300">
        <v>52</v>
      </c>
      <c r="J1195" s="300">
        <v>2018</v>
      </c>
      <c r="K1195" s="300">
        <v>562</v>
      </c>
      <c r="L1195" s="300" t="s">
        <v>761</v>
      </c>
      <c r="M1195" s="300" t="s">
        <v>451</v>
      </c>
      <c r="N1195" s="300" t="s">
        <v>660</v>
      </c>
      <c r="O1195" s="300" t="s">
        <v>762</v>
      </c>
      <c r="P1195" s="300">
        <v>0</v>
      </c>
      <c r="Q1195" s="300" t="s">
        <v>763</v>
      </c>
      <c r="R1195" s="300" t="s">
        <v>764</v>
      </c>
      <c r="S1195" s="300">
        <v>0</v>
      </c>
      <c r="T1195" s="300" t="s">
        <v>763</v>
      </c>
      <c r="U1195" s="300" t="s">
        <v>764</v>
      </c>
      <c r="V1195" s="300" t="s">
        <v>873</v>
      </c>
      <c r="W1195" s="300" t="s">
        <v>766</v>
      </c>
      <c r="X1195" s="300" t="b">
        <v>1</v>
      </c>
      <c r="Y1195" s="300">
        <v>310559</v>
      </c>
      <c r="Z1195" s="300" t="s">
        <v>1292</v>
      </c>
      <c r="AA1195" s="300" t="s">
        <v>541</v>
      </c>
      <c r="AB1195" s="300" t="s">
        <v>84</v>
      </c>
      <c r="AC1195" s="300" t="s">
        <v>84</v>
      </c>
      <c r="AD1195" s="300">
        <v>6</v>
      </c>
      <c r="AE1195" s="300" t="b">
        <v>1</v>
      </c>
      <c r="AF1195" s="300" t="s">
        <v>768</v>
      </c>
      <c r="AG1195" s="300" t="s">
        <v>769</v>
      </c>
      <c r="AH1195" s="300">
        <v>0</v>
      </c>
      <c r="AI1195" s="300">
        <v>0</v>
      </c>
      <c r="AJ1195" s="300" t="s">
        <v>770</v>
      </c>
      <c r="AK1195" s="300">
        <v>8</v>
      </c>
      <c r="AL1195" s="300" t="s">
        <v>814</v>
      </c>
      <c r="AM1195" s="300">
        <v>114000</v>
      </c>
      <c r="AN1195" s="300" t="b">
        <v>0</v>
      </c>
      <c r="AO1195" s="300">
        <v>8</v>
      </c>
      <c r="AP1195" s="300" t="s">
        <v>814</v>
      </c>
      <c r="AQ1195" s="300">
        <v>114000</v>
      </c>
      <c r="AR1195" s="300" t="b">
        <v>0</v>
      </c>
      <c r="AS1195" s="300">
        <v>114000</v>
      </c>
      <c r="AT1195" s="300" t="b">
        <v>0</v>
      </c>
      <c r="AU1195" s="300">
        <v>0</v>
      </c>
      <c r="AV1195" s="300" t="b">
        <v>0</v>
      </c>
      <c r="AW1195" s="300" t="s">
        <v>1576</v>
      </c>
      <c r="AX1195" s="300"/>
      <c r="AY1195" s="300" t="s">
        <v>1576</v>
      </c>
      <c r="AZ1195" s="300">
        <v>0</v>
      </c>
      <c r="BA1195" s="300" t="b">
        <v>0</v>
      </c>
      <c r="BB1195" s="300" t="b">
        <v>1</v>
      </c>
      <c r="BC1195"/>
      <c r="BD1195"/>
      <c r="BE1195"/>
      <c r="BF1195"/>
      <c r="BG1195"/>
      <c r="BH1195"/>
      <c r="BI1195"/>
      <c r="BJ1195"/>
      <c r="BK1195"/>
      <c r="BL1195"/>
      <c r="BM1195"/>
      <c r="BN1195"/>
      <c r="BO1195"/>
      <c r="BP1195"/>
      <c r="BQ1195"/>
    </row>
    <row r="1196" spans="5:69" ht="16.5" hidden="1" x14ac:dyDescent="0.3">
      <c r="E1196" s="300" t="s">
        <v>760</v>
      </c>
      <c r="F1196" s="300" t="s">
        <v>651</v>
      </c>
      <c r="G1196" s="300">
        <v>20180101</v>
      </c>
      <c r="H1196" s="300">
        <v>2018</v>
      </c>
      <c r="I1196" s="300">
        <v>52</v>
      </c>
      <c r="J1196" s="300">
        <v>2018</v>
      </c>
      <c r="K1196" s="300">
        <v>562</v>
      </c>
      <c r="L1196" s="300" t="s">
        <v>761</v>
      </c>
      <c r="M1196" s="300" t="s">
        <v>451</v>
      </c>
      <c r="N1196" s="300" t="s">
        <v>660</v>
      </c>
      <c r="O1196" s="300" t="s">
        <v>762</v>
      </c>
      <c r="P1196" s="300">
        <v>504</v>
      </c>
      <c r="Q1196" s="300" t="s">
        <v>959</v>
      </c>
      <c r="R1196" s="300" t="s">
        <v>426</v>
      </c>
      <c r="S1196" s="300">
        <v>0</v>
      </c>
      <c r="T1196" s="300" t="s">
        <v>763</v>
      </c>
      <c r="U1196" s="300" t="s">
        <v>764</v>
      </c>
      <c r="V1196" s="300" t="s">
        <v>873</v>
      </c>
      <c r="W1196" s="300" t="s">
        <v>766</v>
      </c>
      <c r="X1196" s="300" t="b">
        <v>1</v>
      </c>
      <c r="Y1196" s="300">
        <v>310559</v>
      </c>
      <c r="Z1196" s="300" t="s">
        <v>1292</v>
      </c>
      <c r="AA1196" s="300" t="s">
        <v>541</v>
      </c>
      <c r="AB1196" s="300" t="s">
        <v>84</v>
      </c>
      <c r="AC1196" s="300" t="s">
        <v>84</v>
      </c>
      <c r="AD1196" s="300">
        <v>6</v>
      </c>
      <c r="AE1196" s="300" t="b">
        <v>1</v>
      </c>
      <c r="AF1196" s="300" t="s">
        <v>768</v>
      </c>
      <c r="AG1196" s="300" t="s">
        <v>769</v>
      </c>
      <c r="AH1196" s="300">
        <v>0</v>
      </c>
      <c r="AI1196" s="300">
        <v>0</v>
      </c>
      <c r="AJ1196" s="300" t="s">
        <v>770</v>
      </c>
      <c r="AK1196" s="300">
        <v>8</v>
      </c>
      <c r="AL1196" s="300" t="s">
        <v>814</v>
      </c>
      <c r="AM1196" s="300">
        <v>114000</v>
      </c>
      <c r="AN1196" s="300" t="b">
        <v>0</v>
      </c>
      <c r="AO1196" s="300">
        <v>8</v>
      </c>
      <c r="AP1196" s="300" t="s">
        <v>814</v>
      </c>
      <c r="AQ1196" s="300">
        <v>114000</v>
      </c>
      <c r="AR1196" s="300" t="b">
        <v>0</v>
      </c>
      <c r="AS1196" s="300">
        <v>114000</v>
      </c>
      <c r="AT1196" s="300" t="b">
        <v>0</v>
      </c>
      <c r="AU1196" s="300">
        <v>0</v>
      </c>
      <c r="AV1196" s="300" t="b">
        <v>0</v>
      </c>
      <c r="AW1196" s="300" t="s">
        <v>1576</v>
      </c>
      <c r="AX1196" s="300"/>
      <c r="AY1196" s="300" t="s">
        <v>1576</v>
      </c>
      <c r="AZ1196" s="300">
        <v>0</v>
      </c>
      <c r="BA1196" s="300" t="b">
        <v>1</v>
      </c>
      <c r="BB1196" s="300" t="b">
        <v>0</v>
      </c>
      <c r="BC1196"/>
      <c r="BD1196"/>
      <c r="BE1196"/>
      <c r="BF1196"/>
      <c r="BG1196"/>
      <c r="BH1196"/>
      <c r="BI1196"/>
      <c r="BJ1196"/>
      <c r="BK1196"/>
      <c r="BL1196"/>
      <c r="BM1196"/>
      <c r="BN1196"/>
      <c r="BO1196"/>
      <c r="BP1196"/>
      <c r="BQ1196"/>
    </row>
    <row r="1197" spans="5:69" ht="16.5" hidden="1" x14ac:dyDescent="0.3">
      <c r="E1197" s="300" t="s">
        <v>760</v>
      </c>
      <c r="F1197" s="300" t="s">
        <v>651</v>
      </c>
      <c r="G1197" s="300">
        <v>20180101</v>
      </c>
      <c r="H1197" s="300">
        <v>2018</v>
      </c>
      <c r="I1197" s="300">
        <v>52</v>
      </c>
      <c r="J1197" s="300">
        <v>2018</v>
      </c>
      <c r="K1197" s="300">
        <v>562</v>
      </c>
      <c r="L1197" s="300" t="s">
        <v>761</v>
      </c>
      <c r="M1197" s="300" t="s">
        <v>451</v>
      </c>
      <c r="N1197" s="300" t="s">
        <v>660</v>
      </c>
      <c r="O1197" s="300" t="s">
        <v>762</v>
      </c>
      <c r="P1197" s="300">
        <v>0</v>
      </c>
      <c r="Q1197" s="300" t="s">
        <v>763</v>
      </c>
      <c r="R1197" s="300" t="s">
        <v>764</v>
      </c>
      <c r="S1197" s="300">
        <v>0</v>
      </c>
      <c r="T1197" s="300" t="s">
        <v>763</v>
      </c>
      <c r="U1197" s="300" t="s">
        <v>764</v>
      </c>
      <c r="V1197" s="300" t="s">
        <v>873</v>
      </c>
      <c r="W1197" s="300" t="s">
        <v>766</v>
      </c>
      <c r="X1197" s="300" t="b">
        <v>1</v>
      </c>
      <c r="Y1197" s="300">
        <v>310560</v>
      </c>
      <c r="Z1197" s="300" t="s">
        <v>1112</v>
      </c>
      <c r="AA1197" s="300" t="s">
        <v>542</v>
      </c>
      <c r="AB1197" s="300" t="s">
        <v>84</v>
      </c>
      <c r="AC1197" s="300" t="s">
        <v>84</v>
      </c>
      <c r="AD1197" s="300">
        <v>6</v>
      </c>
      <c r="AE1197" s="300" t="b">
        <v>1</v>
      </c>
      <c r="AF1197" s="300" t="s">
        <v>768</v>
      </c>
      <c r="AG1197" s="300" t="s">
        <v>769</v>
      </c>
      <c r="AH1197" s="300">
        <v>0</v>
      </c>
      <c r="AI1197" s="300">
        <v>0</v>
      </c>
      <c r="AJ1197" s="300" t="s">
        <v>770</v>
      </c>
      <c r="AK1197" s="300">
        <v>8</v>
      </c>
      <c r="AL1197" s="300" t="s">
        <v>814</v>
      </c>
      <c r="AM1197" s="300">
        <v>39000</v>
      </c>
      <c r="AN1197" s="300" t="b">
        <v>0</v>
      </c>
      <c r="AO1197" s="300">
        <v>8</v>
      </c>
      <c r="AP1197" s="300" t="s">
        <v>814</v>
      </c>
      <c r="AQ1197" s="300">
        <v>39000</v>
      </c>
      <c r="AR1197" s="300" t="b">
        <v>0</v>
      </c>
      <c r="AS1197" s="300">
        <v>39000</v>
      </c>
      <c r="AT1197" s="300" t="b">
        <v>0</v>
      </c>
      <c r="AU1197" s="300">
        <v>0</v>
      </c>
      <c r="AV1197" s="300" t="b">
        <v>0</v>
      </c>
      <c r="AW1197" s="300" t="s">
        <v>1726</v>
      </c>
      <c r="AX1197" s="300"/>
      <c r="AY1197" s="300" t="s">
        <v>1726</v>
      </c>
      <c r="AZ1197" s="300">
        <v>0</v>
      </c>
      <c r="BA1197" s="300" t="b">
        <v>0</v>
      </c>
      <c r="BB1197" s="300" t="b">
        <v>1</v>
      </c>
      <c r="BC1197"/>
      <c r="BD1197"/>
      <c r="BE1197"/>
      <c r="BF1197"/>
      <c r="BG1197"/>
      <c r="BH1197"/>
      <c r="BI1197"/>
      <c r="BJ1197"/>
      <c r="BK1197"/>
      <c r="BL1197"/>
      <c r="BM1197"/>
      <c r="BN1197"/>
      <c r="BO1197"/>
      <c r="BP1197"/>
      <c r="BQ1197"/>
    </row>
    <row r="1198" spans="5:69" ht="16.5" hidden="1" x14ac:dyDescent="0.3">
      <c r="E1198" s="300" t="s">
        <v>760</v>
      </c>
      <c r="F1198" s="300" t="s">
        <v>651</v>
      </c>
      <c r="G1198" s="300">
        <v>20180101</v>
      </c>
      <c r="H1198" s="300">
        <v>2018</v>
      </c>
      <c r="I1198" s="300">
        <v>52</v>
      </c>
      <c r="J1198" s="300">
        <v>2018</v>
      </c>
      <c r="K1198" s="300">
        <v>562</v>
      </c>
      <c r="L1198" s="300" t="s">
        <v>761</v>
      </c>
      <c r="M1198" s="300" t="s">
        <v>451</v>
      </c>
      <c r="N1198" s="300" t="s">
        <v>660</v>
      </c>
      <c r="O1198" s="300" t="s">
        <v>762</v>
      </c>
      <c r="P1198" s="300">
        <v>566</v>
      </c>
      <c r="Q1198" s="300" t="s">
        <v>791</v>
      </c>
      <c r="R1198" s="300" t="s">
        <v>434</v>
      </c>
      <c r="S1198" s="300">
        <v>0</v>
      </c>
      <c r="T1198" s="300" t="s">
        <v>763</v>
      </c>
      <c r="U1198" s="300" t="s">
        <v>764</v>
      </c>
      <c r="V1198" s="300" t="s">
        <v>873</v>
      </c>
      <c r="W1198" s="300" t="s">
        <v>766</v>
      </c>
      <c r="X1198" s="300" t="b">
        <v>1</v>
      </c>
      <c r="Y1198" s="300">
        <v>310560</v>
      </c>
      <c r="Z1198" s="300" t="s">
        <v>1112</v>
      </c>
      <c r="AA1198" s="300" t="s">
        <v>542</v>
      </c>
      <c r="AB1198" s="300" t="s">
        <v>84</v>
      </c>
      <c r="AC1198" s="300" t="s">
        <v>84</v>
      </c>
      <c r="AD1198" s="300">
        <v>6</v>
      </c>
      <c r="AE1198" s="300" t="b">
        <v>1</v>
      </c>
      <c r="AF1198" s="300" t="s">
        <v>768</v>
      </c>
      <c r="AG1198" s="300" t="s">
        <v>769</v>
      </c>
      <c r="AH1198" s="300">
        <v>0</v>
      </c>
      <c r="AI1198" s="300">
        <v>0</v>
      </c>
      <c r="AJ1198" s="300" t="s">
        <v>770</v>
      </c>
      <c r="AK1198" s="300">
        <v>8</v>
      </c>
      <c r="AL1198" s="300" t="s">
        <v>814</v>
      </c>
      <c r="AM1198" s="300">
        <v>39000</v>
      </c>
      <c r="AN1198" s="300" t="b">
        <v>0</v>
      </c>
      <c r="AO1198" s="300">
        <v>8</v>
      </c>
      <c r="AP1198" s="300" t="s">
        <v>814</v>
      </c>
      <c r="AQ1198" s="300">
        <v>39000</v>
      </c>
      <c r="AR1198" s="300" t="b">
        <v>0</v>
      </c>
      <c r="AS1198" s="300">
        <v>39000</v>
      </c>
      <c r="AT1198" s="300" t="b">
        <v>0</v>
      </c>
      <c r="AU1198" s="300">
        <v>0</v>
      </c>
      <c r="AV1198" s="300" t="b">
        <v>0</v>
      </c>
      <c r="AW1198" s="300" t="s">
        <v>1726</v>
      </c>
      <c r="AX1198" s="300"/>
      <c r="AY1198" s="300" t="s">
        <v>1726</v>
      </c>
      <c r="AZ1198" s="300">
        <v>0</v>
      </c>
      <c r="BA1198" s="300" t="b">
        <v>1</v>
      </c>
      <c r="BB1198" s="300" t="b">
        <v>0</v>
      </c>
      <c r="BC1198"/>
      <c r="BD1198"/>
      <c r="BE1198"/>
      <c r="BF1198"/>
      <c r="BG1198"/>
      <c r="BH1198"/>
      <c r="BI1198"/>
      <c r="BJ1198"/>
      <c r="BK1198"/>
      <c r="BL1198"/>
      <c r="BM1198"/>
      <c r="BN1198"/>
      <c r="BO1198"/>
      <c r="BP1198"/>
      <c r="BQ1198"/>
    </row>
    <row r="1199" spans="5:69" ht="16.5" hidden="1" x14ac:dyDescent="0.3">
      <c r="E1199" s="300" t="s">
        <v>760</v>
      </c>
      <c r="F1199" s="300" t="s">
        <v>651</v>
      </c>
      <c r="G1199" s="300">
        <v>20180101</v>
      </c>
      <c r="H1199" s="300">
        <v>2018</v>
      </c>
      <c r="I1199" s="300">
        <v>52</v>
      </c>
      <c r="J1199" s="300">
        <v>2018</v>
      </c>
      <c r="K1199" s="300">
        <v>180</v>
      </c>
      <c r="L1199" s="300" t="s">
        <v>872</v>
      </c>
      <c r="M1199" s="300" t="s">
        <v>486</v>
      </c>
      <c r="N1199" s="300" t="s">
        <v>660</v>
      </c>
      <c r="O1199" s="300" t="s">
        <v>762</v>
      </c>
      <c r="P1199" s="300">
        <v>0</v>
      </c>
      <c r="Q1199" s="300" t="s">
        <v>763</v>
      </c>
      <c r="R1199" s="300" t="s">
        <v>764</v>
      </c>
      <c r="S1199" s="300">
        <v>0</v>
      </c>
      <c r="T1199" s="300" t="s">
        <v>763</v>
      </c>
      <c r="U1199" s="300" t="s">
        <v>764</v>
      </c>
      <c r="V1199" s="300" t="s">
        <v>1123</v>
      </c>
      <c r="W1199" s="300" t="s">
        <v>766</v>
      </c>
      <c r="X1199" s="300" t="b">
        <v>1</v>
      </c>
      <c r="Y1199" s="300">
        <v>310590</v>
      </c>
      <c r="Z1199" s="300" t="s">
        <v>868</v>
      </c>
      <c r="AA1199" s="300" t="s">
        <v>540</v>
      </c>
      <c r="AB1199" s="300" t="s">
        <v>84</v>
      </c>
      <c r="AC1199" s="300" t="s">
        <v>84</v>
      </c>
      <c r="AD1199" s="300">
        <v>6</v>
      </c>
      <c r="AE1199" s="300" t="b">
        <v>1</v>
      </c>
      <c r="AF1199" s="300" t="s">
        <v>768</v>
      </c>
      <c r="AG1199" s="300" t="s">
        <v>769</v>
      </c>
      <c r="AH1199" s="300">
        <v>0</v>
      </c>
      <c r="AI1199" s="300">
        <v>0</v>
      </c>
      <c r="AJ1199" s="300" t="s">
        <v>770</v>
      </c>
      <c r="AK1199" s="300">
        <v>8</v>
      </c>
      <c r="AL1199" s="300" t="s">
        <v>814</v>
      </c>
      <c r="AM1199" s="300">
        <v>261917</v>
      </c>
      <c r="AN1199" s="300" t="b">
        <v>0</v>
      </c>
      <c r="AO1199" s="300">
        <v>8</v>
      </c>
      <c r="AP1199" s="300" t="s">
        <v>814</v>
      </c>
      <c r="AQ1199" s="300">
        <v>261917</v>
      </c>
      <c r="AR1199" s="300" t="b">
        <v>0</v>
      </c>
      <c r="AS1199" s="300">
        <v>261917</v>
      </c>
      <c r="AT1199" s="300" t="b">
        <v>0</v>
      </c>
      <c r="AU1199" s="300">
        <v>0</v>
      </c>
      <c r="AV1199" s="300" t="b">
        <v>0</v>
      </c>
      <c r="AW1199" s="300" t="s">
        <v>1727</v>
      </c>
      <c r="AX1199" s="300">
        <v>0</v>
      </c>
      <c r="AY1199" s="300" t="s">
        <v>1727</v>
      </c>
      <c r="AZ1199" s="300">
        <v>0</v>
      </c>
      <c r="BA1199" s="300" t="b">
        <v>0</v>
      </c>
      <c r="BB1199" s="300" t="b">
        <v>1</v>
      </c>
      <c r="BC1199"/>
      <c r="BD1199"/>
      <c r="BE1199"/>
      <c r="BF1199"/>
      <c r="BG1199"/>
      <c r="BH1199"/>
      <c r="BI1199"/>
      <c r="BJ1199"/>
      <c r="BK1199"/>
      <c r="BL1199"/>
      <c r="BM1199"/>
      <c r="BN1199"/>
      <c r="BO1199"/>
      <c r="BP1199"/>
      <c r="BQ1199"/>
    </row>
    <row r="1200" spans="5:69" ht="16.5" hidden="1" x14ac:dyDescent="0.3">
      <c r="E1200" s="300" t="s">
        <v>760</v>
      </c>
      <c r="F1200" s="300" t="s">
        <v>651</v>
      </c>
      <c r="G1200" s="300">
        <v>20180101</v>
      </c>
      <c r="H1200" s="300">
        <v>2018</v>
      </c>
      <c r="I1200" s="300">
        <v>52</v>
      </c>
      <c r="J1200" s="300">
        <v>2018</v>
      </c>
      <c r="K1200" s="300">
        <v>180</v>
      </c>
      <c r="L1200" s="300" t="s">
        <v>872</v>
      </c>
      <c r="M1200" s="300" t="s">
        <v>486</v>
      </c>
      <c r="N1200" s="300" t="s">
        <v>660</v>
      </c>
      <c r="O1200" s="300" t="s">
        <v>762</v>
      </c>
      <c r="P1200" s="300">
        <v>24</v>
      </c>
      <c r="Q1200" s="300" t="s">
        <v>875</v>
      </c>
      <c r="R1200" s="300" t="s">
        <v>445</v>
      </c>
      <c r="S1200" s="300">
        <v>0</v>
      </c>
      <c r="T1200" s="300" t="s">
        <v>763</v>
      </c>
      <c r="U1200" s="300" t="s">
        <v>764</v>
      </c>
      <c r="V1200" s="300" t="s">
        <v>1123</v>
      </c>
      <c r="W1200" s="300" t="s">
        <v>766</v>
      </c>
      <c r="X1200" s="300" t="b">
        <v>1</v>
      </c>
      <c r="Y1200" s="300">
        <v>310590</v>
      </c>
      <c r="Z1200" s="300" t="s">
        <v>868</v>
      </c>
      <c r="AA1200" s="300" t="s">
        <v>540</v>
      </c>
      <c r="AB1200" s="300" t="s">
        <v>84</v>
      </c>
      <c r="AC1200" s="300" t="s">
        <v>84</v>
      </c>
      <c r="AD1200" s="300">
        <v>6</v>
      </c>
      <c r="AE1200" s="300" t="b">
        <v>1</v>
      </c>
      <c r="AF1200" s="300" t="s">
        <v>768</v>
      </c>
      <c r="AG1200" s="300" t="s">
        <v>769</v>
      </c>
      <c r="AH1200" s="300">
        <v>0</v>
      </c>
      <c r="AI1200" s="300">
        <v>0</v>
      </c>
      <c r="AJ1200" s="300" t="s">
        <v>770</v>
      </c>
      <c r="AK1200" s="300">
        <v>8</v>
      </c>
      <c r="AL1200" s="300" t="s">
        <v>814</v>
      </c>
      <c r="AM1200" s="300">
        <v>115384</v>
      </c>
      <c r="AN1200" s="300" t="b">
        <v>0</v>
      </c>
      <c r="AO1200" s="300">
        <v>8</v>
      </c>
      <c r="AP1200" s="300" t="s">
        <v>814</v>
      </c>
      <c r="AQ1200" s="300">
        <v>115384</v>
      </c>
      <c r="AR1200" s="300" t="b">
        <v>0</v>
      </c>
      <c r="AS1200" s="300">
        <v>115384</v>
      </c>
      <c r="AT1200" s="300" t="b">
        <v>0</v>
      </c>
      <c r="AU1200" s="300">
        <v>0</v>
      </c>
      <c r="AV1200" s="300" t="b">
        <v>0</v>
      </c>
      <c r="AW1200" s="300" t="s">
        <v>1728</v>
      </c>
      <c r="AX1200" s="300">
        <v>0</v>
      </c>
      <c r="AY1200" s="300" t="s">
        <v>1728</v>
      </c>
      <c r="AZ1200" s="300">
        <v>0</v>
      </c>
      <c r="BA1200" s="300" t="b">
        <v>0</v>
      </c>
      <c r="BB1200" s="300" t="b">
        <v>1</v>
      </c>
      <c r="BC1200"/>
      <c r="BD1200"/>
      <c r="BE1200"/>
      <c r="BF1200"/>
      <c r="BG1200"/>
      <c r="BH1200"/>
      <c r="BI1200"/>
      <c r="BJ1200"/>
      <c r="BK1200"/>
      <c r="BL1200"/>
      <c r="BM1200"/>
      <c r="BN1200"/>
      <c r="BO1200"/>
      <c r="BP1200"/>
      <c r="BQ1200"/>
    </row>
    <row r="1201" spans="5:69" ht="16.5" hidden="1" x14ac:dyDescent="0.3">
      <c r="E1201" s="300" t="s">
        <v>760</v>
      </c>
      <c r="F1201" s="300" t="s">
        <v>651</v>
      </c>
      <c r="G1201" s="300">
        <v>20180101</v>
      </c>
      <c r="H1201" s="300">
        <v>2018</v>
      </c>
      <c r="I1201" s="300">
        <v>52</v>
      </c>
      <c r="J1201" s="300">
        <v>2018</v>
      </c>
      <c r="K1201" s="300">
        <v>180</v>
      </c>
      <c r="L1201" s="300" t="s">
        <v>872</v>
      </c>
      <c r="M1201" s="300" t="s">
        <v>486</v>
      </c>
      <c r="N1201" s="300" t="s">
        <v>660</v>
      </c>
      <c r="O1201" s="300" t="s">
        <v>762</v>
      </c>
      <c r="P1201" s="300">
        <v>156</v>
      </c>
      <c r="Q1201" s="300" t="s">
        <v>773</v>
      </c>
      <c r="R1201" s="300" t="s">
        <v>774</v>
      </c>
      <c r="S1201" s="300">
        <v>0</v>
      </c>
      <c r="T1201" s="300" t="s">
        <v>763</v>
      </c>
      <c r="U1201" s="300" t="s">
        <v>764</v>
      </c>
      <c r="V1201" s="300" t="s">
        <v>1123</v>
      </c>
      <c r="W1201" s="300" t="s">
        <v>766</v>
      </c>
      <c r="X1201" s="300" t="b">
        <v>1</v>
      </c>
      <c r="Y1201" s="300">
        <v>310590</v>
      </c>
      <c r="Z1201" s="300" t="s">
        <v>868</v>
      </c>
      <c r="AA1201" s="300" t="s">
        <v>540</v>
      </c>
      <c r="AB1201" s="300" t="s">
        <v>84</v>
      </c>
      <c r="AC1201" s="300" t="s">
        <v>84</v>
      </c>
      <c r="AD1201" s="300">
        <v>6</v>
      </c>
      <c r="AE1201" s="300" t="b">
        <v>1</v>
      </c>
      <c r="AF1201" s="300" t="s">
        <v>768</v>
      </c>
      <c r="AG1201" s="300" t="s">
        <v>769</v>
      </c>
      <c r="AH1201" s="300">
        <v>0</v>
      </c>
      <c r="AI1201" s="300">
        <v>0</v>
      </c>
      <c r="AJ1201" s="300" t="s">
        <v>770</v>
      </c>
      <c r="AK1201" s="300">
        <v>8</v>
      </c>
      <c r="AL1201" s="300" t="s">
        <v>814</v>
      </c>
      <c r="AM1201" s="300">
        <v>120</v>
      </c>
      <c r="AN1201" s="300" t="b">
        <v>0</v>
      </c>
      <c r="AO1201" s="300">
        <v>8</v>
      </c>
      <c r="AP1201" s="300" t="s">
        <v>814</v>
      </c>
      <c r="AQ1201" s="300">
        <v>120</v>
      </c>
      <c r="AR1201" s="300" t="b">
        <v>0</v>
      </c>
      <c r="AS1201" s="300">
        <v>120</v>
      </c>
      <c r="AT1201" s="300" t="b">
        <v>0</v>
      </c>
      <c r="AU1201" s="300">
        <v>0</v>
      </c>
      <c r="AV1201" s="300" t="b">
        <v>0</v>
      </c>
      <c r="AW1201" s="300" t="s">
        <v>1729</v>
      </c>
      <c r="AX1201" s="300">
        <v>0</v>
      </c>
      <c r="AY1201" s="300" t="s">
        <v>1729</v>
      </c>
      <c r="AZ1201" s="300">
        <v>0</v>
      </c>
      <c r="BA1201" s="300" t="b">
        <v>0</v>
      </c>
      <c r="BB1201" s="300" t="b">
        <v>1</v>
      </c>
      <c r="BC1201"/>
      <c r="BD1201"/>
      <c r="BE1201"/>
      <c r="BF1201"/>
      <c r="BG1201"/>
      <c r="BH1201"/>
      <c r="BI1201"/>
      <c r="BJ1201"/>
      <c r="BK1201"/>
      <c r="BL1201"/>
      <c r="BM1201"/>
      <c r="BN1201"/>
      <c r="BO1201"/>
      <c r="BP1201"/>
      <c r="BQ1201"/>
    </row>
    <row r="1202" spans="5:69" ht="16.5" hidden="1" x14ac:dyDescent="0.3">
      <c r="E1202" s="300" t="s">
        <v>760</v>
      </c>
      <c r="F1202" s="300" t="s">
        <v>651</v>
      </c>
      <c r="G1202" s="300">
        <v>20180101</v>
      </c>
      <c r="H1202" s="300">
        <v>2018</v>
      </c>
      <c r="I1202" s="300">
        <v>52</v>
      </c>
      <c r="J1202" s="300">
        <v>2018</v>
      </c>
      <c r="K1202" s="300">
        <v>180</v>
      </c>
      <c r="L1202" s="300" t="s">
        <v>872</v>
      </c>
      <c r="M1202" s="300" t="s">
        <v>486</v>
      </c>
      <c r="N1202" s="300" t="s">
        <v>660</v>
      </c>
      <c r="O1202" s="300" t="s">
        <v>762</v>
      </c>
      <c r="P1202" s="300">
        <v>251</v>
      </c>
      <c r="Q1202" s="300" t="s">
        <v>778</v>
      </c>
      <c r="R1202" s="300" t="s">
        <v>779</v>
      </c>
      <c r="S1202" s="300">
        <v>0</v>
      </c>
      <c r="T1202" s="300" t="s">
        <v>763</v>
      </c>
      <c r="U1202" s="300" t="s">
        <v>764</v>
      </c>
      <c r="V1202" s="300" t="s">
        <v>1123</v>
      </c>
      <c r="W1202" s="300" t="s">
        <v>766</v>
      </c>
      <c r="X1202" s="300" t="b">
        <v>1</v>
      </c>
      <c r="Y1202" s="300">
        <v>310590</v>
      </c>
      <c r="Z1202" s="300" t="s">
        <v>868</v>
      </c>
      <c r="AA1202" s="300" t="s">
        <v>540</v>
      </c>
      <c r="AB1202" s="300" t="s">
        <v>84</v>
      </c>
      <c r="AC1202" s="300" t="s">
        <v>84</v>
      </c>
      <c r="AD1202" s="300">
        <v>6</v>
      </c>
      <c r="AE1202" s="300" t="b">
        <v>1</v>
      </c>
      <c r="AF1202" s="300" t="s">
        <v>768</v>
      </c>
      <c r="AG1202" s="300" t="s">
        <v>769</v>
      </c>
      <c r="AH1202" s="300">
        <v>0</v>
      </c>
      <c r="AI1202" s="300">
        <v>0</v>
      </c>
      <c r="AJ1202" s="300" t="s">
        <v>770</v>
      </c>
      <c r="AK1202" s="300">
        <v>8</v>
      </c>
      <c r="AL1202" s="300" t="s">
        <v>814</v>
      </c>
      <c r="AM1202" s="300">
        <v>9000</v>
      </c>
      <c r="AN1202" s="300" t="b">
        <v>0</v>
      </c>
      <c r="AO1202" s="300">
        <v>8</v>
      </c>
      <c r="AP1202" s="300" t="s">
        <v>814</v>
      </c>
      <c r="AQ1202" s="300">
        <v>9000</v>
      </c>
      <c r="AR1202" s="300" t="b">
        <v>0</v>
      </c>
      <c r="AS1202" s="300">
        <v>9000</v>
      </c>
      <c r="AT1202" s="300" t="b">
        <v>0</v>
      </c>
      <c r="AU1202" s="300">
        <v>0</v>
      </c>
      <c r="AV1202" s="300" t="b">
        <v>0</v>
      </c>
      <c r="AW1202" s="300" t="s">
        <v>1686</v>
      </c>
      <c r="AX1202" s="300">
        <v>0</v>
      </c>
      <c r="AY1202" s="300" t="s">
        <v>1686</v>
      </c>
      <c r="AZ1202" s="300">
        <v>0</v>
      </c>
      <c r="BA1202" s="300" t="b">
        <v>0</v>
      </c>
      <c r="BB1202" s="300" t="b">
        <v>1</v>
      </c>
      <c r="BC1202"/>
      <c r="BD1202"/>
      <c r="BE1202"/>
      <c r="BF1202"/>
      <c r="BG1202"/>
      <c r="BH1202"/>
      <c r="BI1202"/>
      <c r="BJ1202"/>
      <c r="BK1202"/>
      <c r="BL1202"/>
      <c r="BM1202"/>
      <c r="BN1202"/>
      <c r="BO1202"/>
      <c r="BP1202"/>
      <c r="BQ1202"/>
    </row>
    <row r="1203" spans="5:69" ht="16.5" hidden="1" x14ac:dyDescent="0.3">
      <c r="E1203" s="300" t="s">
        <v>760</v>
      </c>
      <c r="F1203" s="300" t="s">
        <v>651</v>
      </c>
      <c r="G1203" s="300">
        <v>20180101</v>
      </c>
      <c r="H1203" s="300">
        <v>2018</v>
      </c>
      <c r="I1203" s="300">
        <v>52</v>
      </c>
      <c r="J1203" s="300">
        <v>2018</v>
      </c>
      <c r="K1203" s="300">
        <v>180</v>
      </c>
      <c r="L1203" s="300" t="s">
        <v>872</v>
      </c>
      <c r="M1203" s="300" t="s">
        <v>486</v>
      </c>
      <c r="N1203" s="300" t="s">
        <v>660</v>
      </c>
      <c r="O1203" s="300" t="s">
        <v>762</v>
      </c>
      <c r="P1203" s="300">
        <v>276</v>
      </c>
      <c r="Q1203" s="300" t="s">
        <v>781</v>
      </c>
      <c r="R1203" s="300" t="s">
        <v>782</v>
      </c>
      <c r="S1203" s="300">
        <v>0</v>
      </c>
      <c r="T1203" s="300" t="s">
        <v>763</v>
      </c>
      <c r="U1203" s="300" t="s">
        <v>764</v>
      </c>
      <c r="V1203" s="300" t="s">
        <v>1123</v>
      </c>
      <c r="W1203" s="300" t="s">
        <v>766</v>
      </c>
      <c r="X1203" s="300" t="b">
        <v>1</v>
      </c>
      <c r="Y1203" s="300">
        <v>310590</v>
      </c>
      <c r="Z1203" s="300" t="s">
        <v>868</v>
      </c>
      <c r="AA1203" s="300" t="s">
        <v>540</v>
      </c>
      <c r="AB1203" s="300" t="s">
        <v>84</v>
      </c>
      <c r="AC1203" s="300" t="s">
        <v>84</v>
      </c>
      <c r="AD1203" s="300">
        <v>6</v>
      </c>
      <c r="AE1203" s="300" t="b">
        <v>1</v>
      </c>
      <c r="AF1203" s="300" t="s">
        <v>768</v>
      </c>
      <c r="AG1203" s="300" t="s">
        <v>769</v>
      </c>
      <c r="AH1203" s="300">
        <v>0</v>
      </c>
      <c r="AI1203" s="300">
        <v>0</v>
      </c>
      <c r="AJ1203" s="300" t="s">
        <v>770</v>
      </c>
      <c r="AK1203" s="300">
        <v>8</v>
      </c>
      <c r="AL1203" s="300" t="s">
        <v>814</v>
      </c>
      <c r="AM1203" s="300">
        <v>5</v>
      </c>
      <c r="AN1203" s="300" t="b">
        <v>0</v>
      </c>
      <c r="AO1203" s="300">
        <v>8</v>
      </c>
      <c r="AP1203" s="300" t="s">
        <v>814</v>
      </c>
      <c r="AQ1203" s="300">
        <v>5</v>
      </c>
      <c r="AR1203" s="300" t="b">
        <v>0</v>
      </c>
      <c r="AS1203" s="300">
        <v>5</v>
      </c>
      <c r="AT1203" s="300" t="b">
        <v>0</v>
      </c>
      <c r="AU1203" s="300">
        <v>0</v>
      </c>
      <c r="AV1203" s="300" t="b">
        <v>0</v>
      </c>
      <c r="AW1203" s="300" t="s">
        <v>1687</v>
      </c>
      <c r="AX1203" s="300">
        <v>0</v>
      </c>
      <c r="AY1203" s="300" t="s">
        <v>1687</v>
      </c>
      <c r="AZ1203" s="300">
        <v>0</v>
      </c>
      <c r="BA1203" s="300" t="b">
        <v>0</v>
      </c>
      <c r="BB1203" s="300" t="b">
        <v>1</v>
      </c>
      <c r="BC1203"/>
      <c r="BD1203"/>
      <c r="BE1203"/>
      <c r="BF1203"/>
      <c r="BG1203"/>
      <c r="BH1203"/>
      <c r="BI1203"/>
      <c r="BJ1203"/>
      <c r="BK1203"/>
      <c r="BL1203"/>
      <c r="BM1203"/>
      <c r="BN1203"/>
      <c r="BO1203"/>
      <c r="BP1203"/>
      <c r="BQ1203"/>
    </row>
    <row r="1204" spans="5:69" ht="16.5" hidden="1" x14ac:dyDescent="0.3">
      <c r="E1204" s="300" t="s">
        <v>760</v>
      </c>
      <c r="F1204" s="300" t="s">
        <v>651</v>
      </c>
      <c r="G1204" s="300">
        <v>20180101</v>
      </c>
      <c r="H1204" s="300">
        <v>2018</v>
      </c>
      <c r="I1204" s="300">
        <v>52</v>
      </c>
      <c r="J1204" s="300">
        <v>2018</v>
      </c>
      <c r="K1204" s="300">
        <v>180</v>
      </c>
      <c r="L1204" s="300" t="s">
        <v>872</v>
      </c>
      <c r="M1204" s="300" t="s">
        <v>486</v>
      </c>
      <c r="N1204" s="300" t="s">
        <v>660</v>
      </c>
      <c r="O1204" s="300" t="s">
        <v>762</v>
      </c>
      <c r="P1204" s="300">
        <v>528</v>
      </c>
      <c r="Q1204" s="300" t="s">
        <v>788</v>
      </c>
      <c r="R1204" s="300" t="s">
        <v>789</v>
      </c>
      <c r="S1204" s="300">
        <v>0</v>
      </c>
      <c r="T1204" s="300" t="s">
        <v>763</v>
      </c>
      <c r="U1204" s="300" t="s">
        <v>764</v>
      </c>
      <c r="V1204" s="300" t="s">
        <v>1123</v>
      </c>
      <c r="W1204" s="300" t="s">
        <v>766</v>
      </c>
      <c r="X1204" s="300" t="b">
        <v>1</v>
      </c>
      <c r="Y1204" s="300">
        <v>310590</v>
      </c>
      <c r="Z1204" s="300" t="s">
        <v>868</v>
      </c>
      <c r="AA1204" s="300" t="s">
        <v>540</v>
      </c>
      <c r="AB1204" s="300" t="s">
        <v>84</v>
      </c>
      <c r="AC1204" s="300" t="s">
        <v>84</v>
      </c>
      <c r="AD1204" s="300">
        <v>6</v>
      </c>
      <c r="AE1204" s="300" t="b">
        <v>1</v>
      </c>
      <c r="AF1204" s="300" t="s">
        <v>768</v>
      </c>
      <c r="AG1204" s="300" t="s">
        <v>769</v>
      </c>
      <c r="AH1204" s="300">
        <v>0</v>
      </c>
      <c r="AI1204" s="300">
        <v>0</v>
      </c>
      <c r="AJ1204" s="300" t="s">
        <v>770</v>
      </c>
      <c r="AK1204" s="300">
        <v>8</v>
      </c>
      <c r="AL1204" s="300" t="s">
        <v>814</v>
      </c>
      <c r="AM1204" s="300">
        <v>2084</v>
      </c>
      <c r="AN1204" s="300" t="b">
        <v>0</v>
      </c>
      <c r="AO1204" s="300">
        <v>8</v>
      </c>
      <c r="AP1204" s="300" t="s">
        <v>814</v>
      </c>
      <c r="AQ1204" s="300">
        <v>2084</v>
      </c>
      <c r="AR1204" s="300" t="b">
        <v>0</v>
      </c>
      <c r="AS1204" s="300">
        <v>2084</v>
      </c>
      <c r="AT1204" s="300" t="b">
        <v>0</v>
      </c>
      <c r="AU1204" s="300">
        <v>0</v>
      </c>
      <c r="AV1204" s="300" t="b">
        <v>0</v>
      </c>
      <c r="AW1204" s="300" t="s">
        <v>1730</v>
      </c>
      <c r="AX1204" s="300">
        <v>0</v>
      </c>
      <c r="AY1204" s="300" t="s">
        <v>1730</v>
      </c>
      <c r="AZ1204" s="300">
        <v>0</v>
      </c>
      <c r="BA1204" s="300" t="b">
        <v>0</v>
      </c>
      <c r="BB1204" s="300" t="b">
        <v>1</v>
      </c>
      <c r="BC1204"/>
      <c r="BD1204"/>
      <c r="BE1204"/>
      <c r="BF1204"/>
      <c r="BG1204"/>
      <c r="BH1204"/>
      <c r="BI1204"/>
      <c r="BJ1204"/>
      <c r="BK1204"/>
      <c r="BL1204"/>
      <c r="BM1204"/>
      <c r="BN1204"/>
      <c r="BO1204"/>
      <c r="BP1204"/>
      <c r="BQ1204"/>
    </row>
    <row r="1205" spans="5:69" ht="16.5" hidden="1" x14ac:dyDescent="0.3">
      <c r="E1205" s="300" t="s">
        <v>760</v>
      </c>
      <c r="F1205" s="300" t="s">
        <v>651</v>
      </c>
      <c r="G1205" s="300">
        <v>20180101</v>
      </c>
      <c r="H1205" s="300">
        <v>2018</v>
      </c>
      <c r="I1205" s="300">
        <v>52</v>
      </c>
      <c r="J1205" s="300">
        <v>2018</v>
      </c>
      <c r="K1205" s="300">
        <v>180</v>
      </c>
      <c r="L1205" s="300" t="s">
        <v>872</v>
      </c>
      <c r="M1205" s="300" t="s">
        <v>486</v>
      </c>
      <c r="N1205" s="300" t="s">
        <v>660</v>
      </c>
      <c r="O1205" s="300" t="s">
        <v>762</v>
      </c>
      <c r="P1205" s="300">
        <v>710</v>
      </c>
      <c r="Q1205" s="300" t="s">
        <v>917</v>
      </c>
      <c r="R1205" s="300" t="s">
        <v>425</v>
      </c>
      <c r="S1205" s="300">
        <v>0</v>
      </c>
      <c r="T1205" s="300" t="s">
        <v>763</v>
      </c>
      <c r="U1205" s="300" t="s">
        <v>764</v>
      </c>
      <c r="V1205" s="300" t="s">
        <v>1123</v>
      </c>
      <c r="W1205" s="300" t="s">
        <v>766</v>
      </c>
      <c r="X1205" s="300" t="b">
        <v>1</v>
      </c>
      <c r="Y1205" s="300">
        <v>310590</v>
      </c>
      <c r="Z1205" s="300" t="s">
        <v>868</v>
      </c>
      <c r="AA1205" s="300" t="s">
        <v>540</v>
      </c>
      <c r="AB1205" s="300" t="s">
        <v>84</v>
      </c>
      <c r="AC1205" s="300" t="s">
        <v>84</v>
      </c>
      <c r="AD1205" s="300">
        <v>6</v>
      </c>
      <c r="AE1205" s="300" t="b">
        <v>1</v>
      </c>
      <c r="AF1205" s="300" t="s">
        <v>768</v>
      </c>
      <c r="AG1205" s="300" t="s">
        <v>769</v>
      </c>
      <c r="AH1205" s="300">
        <v>0</v>
      </c>
      <c r="AI1205" s="300">
        <v>0</v>
      </c>
      <c r="AJ1205" s="300" t="s">
        <v>770</v>
      </c>
      <c r="AK1205" s="300">
        <v>8</v>
      </c>
      <c r="AL1205" s="300" t="s">
        <v>814</v>
      </c>
      <c r="AM1205" s="300">
        <v>8264</v>
      </c>
      <c r="AN1205" s="300" t="b">
        <v>0</v>
      </c>
      <c r="AO1205" s="300">
        <v>8</v>
      </c>
      <c r="AP1205" s="300" t="s">
        <v>814</v>
      </c>
      <c r="AQ1205" s="300">
        <v>8264</v>
      </c>
      <c r="AR1205" s="300" t="b">
        <v>0</v>
      </c>
      <c r="AS1205" s="300">
        <v>8264</v>
      </c>
      <c r="AT1205" s="300" t="b">
        <v>0</v>
      </c>
      <c r="AU1205" s="300">
        <v>0</v>
      </c>
      <c r="AV1205" s="300" t="b">
        <v>0</v>
      </c>
      <c r="AW1205" s="300" t="s">
        <v>1731</v>
      </c>
      <c r="AX1205" s="300">
        <v>0</v>
      </c>
      <c r="AY1205" s="300" t="s">
        <v>1731</v>
      </c>
      <c r="AZ1205" s="300">
        <v>0</v>
      </c>
      <c r="BA1205" s="300" t="b">
        <v>0</v>
      </c>
      <c r="BB1205" s="300" t="b">
        <v>1</v>
      </c>
      <c r="BC1205"/>
      <c r="BD1205"/>
      <c r="BE1205"/>
      <c r="BF1205"/>
      <c r="BG1205"/>
      <c r="BH1205"/>
      <c r="BI1205"/>
      <c r="BJ1205"/>
      <c r="BK1205"/>
      <c r="BL1205"/>
      <c r="BM1205"/>
      <c r="BN1205"/>
      <c r="BO1205"/>
      <c r="BP1205"/>
      <c r="BQ1205"/>
    </row>
    <row r="1206" spans="5:69" ht="16.5" hidden="1" x14ac:dyDescent="0.3">
      <c r="E1206" s="300" t="s">
        <v>760</v>
      </c>
      <c r="F1206" s="300" t="s">
        <v>651</v>
      </c>
      <c r="G1206" s="300">
        <v>20180101</v>
      </c>
      <c r="H1206" s="300">
        <v>2018</v>
      </c>
      <c r="I1206" s="300">
        <v>52</v>
      </c>
      <c r="J1206" s="300">
        <v>2018</v>
      </c>
      <c r="K1206" s="300">
        <v>180</v>
      </c>
      <c r="L1206" s="300" t="s">
        <v>872</v>
      </c>
      <c r="M1206" s="300" t="s">
        <v>486</v>
      </c>
      <c r="N1206" s="300" t="s">
        <v>660</v>
      </c>
      <c r="O1206" s="300" t="s">
        <v>762</v>
      </c>
      <c r="P1206" s="300">
        <v>788</v>
      </c>
      <c r="Q1206" s="300" t="s">
        <v>972</v>
      </c>
      <c r="R1206" s="300" t="s">
        <v>439</v>
      </c>
      <c r="S1206" s="300">
        <v>0</v>
      </c>
      <c r="T1206" s="300" t="s">
        <v>763</v>
      </c>
      <c r="U1206" s="300" t="s">
        <v>764</v>
      </c>
      <c r="V1206" s="300" t="s">
        <v>1123</v>
      </c>
      <c r="W1206" s="300" t="s">
        <v>766</v>
      </c>
      <c r="X1206" s="300" t="b">
        <v>1</v>
      </c>
      <c r="Y1206" s="300">
        <v>310590</v>
      </c>
      <c r="Z1206" s="300" t="s">
        <v>868</v>
      </c>
      <c r="AA1206" s="300" t="s">
        <v>540</v>
      </c>
      <c r="AB1206" s="300" t="s">
        <v>84</v>
      </c>
      <c r="AC1206" s="300" t="s">
        <v>84</v>
      </c>
      <c r="AD1206" s="300">
        <v>6</v>
      </c>
      <c r="AE1206" s="300" t="b">
        <v>1</v>
      </c>
      <c r="AF1206" s="300" t="s">
        <v>768</v>
      </c>
      <c r="AG1206" s="300" t="s">
        <v>769</v>
      </c>
      <c r="AH1206" s="300">
        <v>0</v>
      </c>
      <c r="AI1206" s="300">
        <v>0</v>
      </c>
      <c r="AJ1206" s="300" t="s">
        <v>770</v>
      </c>
      <c r="AK1206" s="300">
        <v>8</v>
      </c>
      <c r="AL1206" s="300" t="s">
        <v>814</v>
      </c>
      <c r="AM1206" s="300">
        <v>60</v>
      </c>
      <c r="AN1206" s="300" t="b">
        <v>0</v>
      </c>
      <c r="AO1206" s="300">
        <v>8</v>
      </c>
      <c r="AP1206" s="300" t="s">
        <v>814</v>
      </c>
      <c r="AQ1206" s="300">
        <v>60</v>
      </c>
      <c r="AR1206" s="300" t="b">
        <v>0</v>
      </c>
      <c r="AS1206" s="300">
        <v>60</v>
      </c>
      <c r="AT1206" s="300" t="b">
        <v>0</v>
      </c>
      <c r="AU1206" s="300">
        <v>0</v>
      </c>
      <c r="AV1206" s="300" t="b">
        <v>0</v>
      </c>
      <c r="AW1206" s="300" t="s">
        <v>1564</v>
      </c>
      <c r="AX1206" s="300">
        <v>0</v>
      </c>
      <c r="AY1206" s="300" t="s">
        <v>1564</v>
      </c>
      <c r="AZ1206" s="300">
        <v>0</v>
      </c>
      <c r="BA1206" s="300" t="b">
        <v>0</v>
      </c>
      <c r="BB1206" s="300" t="b">
        <v>1</v>
      </c>
      <c r="BC1206"/>
      <c r="BD1206"/>
      <c r="BE1206"/>
      <c r="BF1206"/>
      <c r="BG1206"/>
      <c r="BH1206"/>
      <c r="BI1206"/>
      <c r="BJ1206"/>
      <c r="BK1206"/>
      <c r="BL1206"/>
      <c r="BM1206"/>
      <c r="BN1206"/>
      <c r="BO1206"/>
      <c r="BP1206"/>
      <c r="BQ1206"/>
    </row>
    <row r="1207" spans="5:69" ht="16.5" hidden="1" x14ac:dyDescent="0.3">
      <c r="E1207" s="300" t="s">
        <v>760</v>
      </c>
      <c r="F1207" s="300" t="s">
        <v>651</v>
      </c>
      <c r="G1207" s="300">
        <v>20180101</v>
      </c>
      <c r="H1207" s="300">
        <v>2018</v>
      </c>
      <c r="I1207" s="300">
        <v>52</v>
      </c>
      <c r="J1207" s="300">
        <v>2018</v>
      </c>
      <c r="K1207" s="300">
        <v>180</v>
      </c>
      <c r="L1207" s="300" t="s">
        <v>872</v>
      </c>
      <c r="M1207" s="300" t="s">
        <v>486</v>
      </c>
      <c r="N1207" s="300" t="s">
        <v>660</v>
      </c>
      <c r="O1207" s="300" t="s">
        <v>762</v>
      </c>
      <c r="P1207" s="300">
        <v>894</v>
      </c>
      <c r="Q1207" s="300" t="s">
        <v>943</v>
      </c>
      <c r="R1207" s="300" t="s">
        <v>431</v>
      </c>
      <c r="S1207" s="300">
        <v>0</v>
      </c>
      <c r="T1207" s="300" t="s">
        <v>763</v>
      </c>
      <c r="U1207" s="300" t="s">
        <v>764</v>
      </c>
      <c r="V1207" s="300" t="s">
        <v>1123</v>
      </c>
      <c r="W1207" s="300" t="s">
        <v>766</v>
      </c>
      <c r="X1207" s="300" t="b">
        <v>1</v>
      </c>
      <c r="Y1207" s="300">
        <v>310590</v>
      </c>
      <c r="Z1207" s="300" t="s">
        <v>868</v>
      </c>
      <c r="AA1207" s="300" t="s">
        <v>540</v>
      </c>
      <c r="AB1207" s="300" t="s">
        <v>84</v>
      </c>
      <c r="AC1207" s="300" t="s">
        <v>84</v>
      </c>
      <c r="AD1207" s="300">
        <v>6</v>
      </c>
      <c r="AE1207" s="300" t="b">
        <v>1</v>
      </c>
      <c r="AF1207" s="300" t="s">
        <v>768</v>
      </c>
      <c r="AG1207" s="300" t="s">
        <v>769</v>
      </c>
      <c r="AH1207" s="300">
        <v>0</v>
      </c>
      <c r="AI1207" s="300">
        <v>0</v>
      </c>
      <c r="AJ1207" s="300" t="s">
        <v>770</v>
      </c>
      <c r="AK1207" s="300">
        <v>8</v>
      </c>
      <c r="AL1207" s="300" t="s">
        <v>814</v>
      </c>
      <c r="AM1207" s="300">
        <v>127000</v>
      </c>
      <c r="AN1207" s="300" t="b">
        <v>0</v>
      </c>
      <c r="AO1207" s="300">
        <v>8</v>
      </c>
      <c r="AP1207" s="300" t="s">
        <v>814</v>
      </c>
      <c r="AQ1207" s="300">
        <v>127000</v>
      </c>
      <c r="AR1207" s="300" t="b">
        <v>0</v>
      </c>
      <c r="AS1207" s="300">
        <v>127000</v>
      </c>
      <c r="AT1207" s="300" t="b">
        <v>0</v>
      </c>
      <c r="AU1207" s="300">
        <v>0</v>
      </c>
      <c r="AV1207" s="300" t="b">
        <v>0</v>
      </c>
      <c r="AW1207" s="300" t="s">
        <v>1732</v>
      </c>
      <c r="AX1207" s="300">
        <v>0</v>
      </c>
      <c r="AY1207" s="300" t="s">
        <v>1732</v>
      </c>
      <c r="AZ1207" s="300">
        <v>0</v>
      </c>
      <c r="BA1207" s="300" t="b">
        <v>0</v>
      </c>
      <c r="BB1207" s="300" t="b">
        <v>1</v>
      </c>
      <c r="BC1207"/>
      <c r="BD1207"/>
      <c r="BE1207"/>
      <c r="BF1207"/>
      <c r="BG1207"/>
      <c r="BH1207"/>
      <c r="BI1207"/>
      <c r="BJ1207"/>
      <c r="BK1207"/>
      <c r="BL1207"/>
      <c r="BM1207"/>
      <c r="BN1207"/>
      <c r="BO1207"/>
      <c r="BP1207"/>
      <c r="BQ1207"/>
    </row>
    <row r="1208" spans="5:69" ht="16.5" hidden="1" x14ac:dyDescent="0.3">
      <c r="E1208" s="300" t="s">
        <v>760</v>
      </c>
      <c r="F1208" s="300" t="s">
        <v>651</v>
      </c>
      <c r="G1208" s="300">
        <v>20180101</v>
      </c>
      <c r="H1208" s="300">
        <v>2018</v>
      </c>
      <c r="I1208" s="300">
        <v>52</v>
      </c>
      <c r="J1208" s="300">
        <v>2018</v>
      </c>
      <c r="K1208" s="300">
        <v>562</v>
      </c>
      <c r="L1208" s="300" t="s">
        <v>761</v>
      </c>
      <c r="M1208" s="300" t="s">
        <v>451</v>
      </c>
      <c r="N1208" s="300" t="s">
        <v>660</v>
      </c>
      <c r="O1208" s="300" t="s">
        <v>762</v>
      </c>
      <c r="P1208" s="300">
        <v>0</v>
      </c>
      <c r="Q1208" s="300" t="s">
        <v>763</v>
      </c>
      <c r="R1208" s="300" t="s">
        <v>764</v>
      </c>
      <c r="S1208" s="300">
        <v>0</v>
      </c>
      <c r="T1208" s="300" t="s">
        <v>763</v>
      </c>
      <c r="U1208" s="300" t="s">
        <v>764</v>
      </c>
      <c r="V1208" s="300" t="s">
        <v>873</v>
      </c>
      <c r="W1208" s="300" t="s">
        <v>766</v>
      </c>
      <c r="X1208" s="300" t="b">
        <v>1</v>
      </c>
      <c r="Y1208" s="300">
        <v>310590</v>
      </c>
      <c r="Z1208" s="300" t="s">
        <v>868</v>
      </c>
      <c r="AA1208" s="300" t="s">
        <v>540</v>
      </c>
      <c r="AB1208" s="300" t="s">
        <v>84</v>
      </c>
      <c r="AC1208" s="300" t="s">
        <v>84</v>
      </c>
      <c r="AD1208" s="300">
        <v>6</v>
      </c>
      <c r="AE1208" s="300" t="b">
        <v>1</v>
      </c>
      <c r="AF1208" s="300" t="s">
        <v>768</v>
      </c>
      <c r="AG1208" s="300" t="s">
        <v>769</v>
      </c>
      <c r="AH1208" s="300">
        <v>0</v>
      </c>
      <c r="AI1208" s="300">
        <v>0</v>
      </c>
      <c r="AJ1208" s="300" t="s">
        <v>770</v>
      </c>
      <c r="AK1208" s="300">
        <v>8</v>
      </c>
      <c r="AL1208" s="300" t="s">
        <v>814</v>
      </c>
      <c r="AM1208" s="300">
        <v>1689941</v>
      </c>
      <c r="AN1208" s="300" t="b">
        <v>0</v>
      </c>
      <c r="AO1208" s="300">
        <v>8</v>
      </c>
      <c r="AP1208" s="300" t="s">
        <v>814</v>
      </c>
      <c r="AQ1208" s="300">
        <v>1689941</v>
      </c>
      <c r="AR1208" s="300" t="b">
        <v>0</v>
      </c>
      <c r="AS1208" s="300">
        <v>1689941</v>
      </c>
      <c r="AT1208" s="300" t="b">
        <v>0</v>
      </c>
      <c r="AU1208" s="300">
        <v>0</v>
      </c>
      <c r="AV1208" s="300" t="b">
        <v>0</v>
      </c>
      <c r="AW1208" s="300" t="s">
        <v>1733</v>
      </c>
      <c r="AX1208" s="300"/>
      <c r="AY1208" s="300" t="s">
        <v>1733</v>
      </c>
      <c r="AZ1208" s="300">
        <v>0</v>
      </c>
      <c r="BA1208" s="300" t="b">
        <v>0</v>
      </c>
      <c r="BB1208" s="300" t="b">
        <v>1</v>
      </c>
      <c r="BC1208"/>
      <c r="BD1208"/>
      <c r="BE1208"/>
      <c r="BF1208"/>
      <c r="BG1208"/>
      <c r="BH1208"/>
      <c r="BI1208"/>
      <c r="BJ1208"/>
      <c r="BK1208"/>
      <c r="BL1208"/>
      <c r="BM1208"/>
      <c r="BN1208"/>
      <c r="BO1208"/>
      <c r="BP1208"/>
      <c r="BQ1208"/>
    </row>
    <row r="1209" spans="5:69" ht="16.5" hidden="1" x14ac:dyDescent="0.3">
      <c r="E1209" s="300" t="s">
        <v>760</v>
      </c>
      <c r="F1209" s="300" t="s">
        <v>651</v>
      </c>
      <c r="G1209" s="300">
        <v>20180101</v>
      </c>
      <c r="H1209" s="300">
        <v>2018</v>
      </c>
      <c r="I1209" s="300">
        <v>52</v>
      </c>
      <c r="J1209" s="300">
        <v>2018</v>
      </c>
      <c r="K1209" s="300">
        <v>562</v>
      </c>
      <c r="L1209" s="300" t="s">
        <v>761</v>
      </c>
      <c r="M1209" s="300" t="s">
        <v>451</v>
      </c>
      <c r="N1209" s="300" t="s">
        <v>660</v>
      </c>
      <c r="O1209" s="300" t="s">
        <v>762</v>
      </c>
      <c r="P1209" s="300">
        <v>566</v>
      </c>
      <c r="Q1209" s="300" t="s">
        <v>791</v>
      </c>
      <c r="R1209" s="300" t="s">
        <v>434</v>
      </c>
      <c r="S1209" s="300">
        <v>0</v>
      </c>
      <c r="T1209" s="300" t="s">
        <v>763</v>
      </c>
      <c r="U1209" s="300" t="s">
        <v>764</v>
      </c>
      <c r="V1209" s="300" t="s">
        <v>873</v>
      </c>
      <c r="W1209" s="300" t="s">
        <v>766</v>
      </c>
      <c r="X1209" s="300" t="b">
        <v>1</v>
      </c>
      <c r="Y1209" s="300">
        <v>310590</v>
      </c>
      <c r="Z1209" s="300" t="s">
        <v>868</v>
      </c>
      <c r="AA1209" s="300" t="s">
        <v>540</v>
      </c>
      <c r="AB1209" s="300" t="s">
        <v>84</v>
      </c>
      <c r="AC1209" s="300" t="s">
        <v>84</v>
      </c>
      <c r="AD1209" s="300">
        <v>6</v>
      </c>
      <c r="AE1209" s="300" t="b">
        <v>1</v>
      </c>
      <c r="AF1209" s="300" t="s">
        <v>768</v>
      </c>
      <c r="AG1209" s="300" t="s">
        <v>769</v>
      </c>
      <c r="AH1209" s="300">
        <v>0</v>
      </c>
      <c r="AI1209" s="300">
        <v>0</v>
      </c>
      <c r="AJ1209" s="300" t="s">
        <v>770</v>
      </c>
      <c r="AK1209" s="300">
        <v>8</v>
      </c>
      <c r="AL1209" s="300" t="s">
        <v>814</v>
      </c>
      <c r="AM1209" s="300">
        <v>1684700</v>
      </c>
      <c r="AN1209" s="300" t="b">
        <v>0</v>
      </c>
      <c r="AO1209" s="300">
        <v>8</v>
      </c>
      <c r="AP1209" s="300" t="s">
        <v>814</v>
      </c>
      <c r="AQ1209" s="300">
        <v>1684700</v>
      </c>
      <c r="AR1209" s="300" t="b">
        <v>0</v>
      </c>
      <c r="AS1209" s="300">
        <v>1684700</v>
      </c>
      <c r="AT1209" s="300" t="b">
        <v>0</v>
      </c>
      <c r="AU1209" s="300">
        <v>0</v>
      </c>
      <c r="AV1209" s="300" t="b">
        <v>0</v>
      </c>
      <c r="AW1209" s="300" t="s">
        <v>1734</v>
      </c>
      <c r="AX1209" s="300"/>
      <c r="AY1209" s="300" t="s">
        <v>1734</v>
      </c>
      <c r="AZ1209" s="300">
        <v>0</v>
      </c>
      <c r="BA1209" s="300" t="b">
        <v>1</v>
      </c>
      <c r="BB1209" s="300" t="b">
        <v>0</v>
      </c>
      <c r="BC1209"/>
      <c r="BD1209"/>
      <c r="BE1209"/>
      <c r="BF1209"/>
      <c r="BG1209"/>
      <c r="BH1209"/>
      <c r="BI1209"/>
      <c r="BJ1209"/>
      <c r="BK1209"/>
      <c r="BL1209"/>
      <c r="BM1209"/>
      <c r="BN1209"/>
      <c r="BO1209"/>
      <c r="BP1209"/>
      <c r="BQ1209"/>
    </row>
    <row r="1210" spans="5:69" ht="16.5" hidden="1" x14ac:dyDescent="0.3">
      <c r="E1210" s="300" t="s">
        <v>760</v>
      </c>
      <c r="F1210" s="300" t="s">
        <v>651</v>
      </c>
      <c r="G1210" s="300">
        <v>20180101</v>
      </c>
      <c r="H1210" s="300">
        <v>2018</v>
      </c>
      <c r="I1210" s="300">
        <v>52</v>
      </c>
      <c r="J1210" s="300">
        <v>2018</v>
      </c>
      <c r="K1210" s="300">
        <v>562</v>
      </c>
      <c r="L1210" s="300" t="s">
        <v>761</v>
      </c>
      <c r="M1210" s="300" t="s">
        <v>451</v>
      </c>
      <c r="N1210" s="300" t="s">
        <v>660</v>
      </c>
      <c r="O1210" s="300" t="s">
        <v>762</v>
      </c>
      <c r="P1210" s="300">
        <v>792</v>
      </c>
      <c r="Q1210" s="300" t="s">
        <v>927</v>
      </c>
      <c r="R1210" s="300" t="s">
        <v>928</v>
      </c>
      <c r="S1210" s="300">
        <v>0</v>
      </c>
      <c r="T1210" s="300" t="s">
        <v>763</v>
      </c>
      <c r="U1210" s="300" t="s">
        <v>764</v>
      </c>
      <c r="V1210" s="300" t="s">
        <v>873</v>
      </c>
      <c r="W1210" s="300" t="s">
        <v>766</v>
      </c>
      <c r="X1210" s="300" t="b">
        <v>1</v>
      </c>
      <c r="Y1210" s="300">
        <v>310590</v>
      </c>
      <c r="Z1210" s="300" t="s">
        <v>868</v>
      </c>
      <c r="AA1210" s="300" t="s">
        <v>540</v>
      </c>
      <c r="AB1210" s="300" t="s">
        <v>84</v>
      </c>
      <c r="AC1210" s="300" t="s">
        <v>84</v>
      </c>
      <c r="AD1210" s="300">
        <v>6</v>
      </c>
      <c r="AE1210" s="300" t="b">
        <v>1</v>
      </c>
      <c r="AF1210" s="300" t="s">
        <v>768</v>
      </c>
      <c r="AG1210" s="300" t="s">
        <v>769</v>
      </c>
      <c r="AH1210" s="300">
        <v>0</v>
      </c>
      <c r="AI1210" s="300">
        <v>0</v>
      </c>
      <c r="AJ1210" s="300" t="s">
        <v>770</v>
      </c>
      <c r="AK1210" s="300">
        <v>8</v>
      </c>
      <c r="AL1210" s="300" t="s">
        <v>814</v>
      </c>
      <c r="AM1210" s="300">
        <v>18</v>
      </c>
      <c r="AN1210" s="300" t="b">
        <v>0</v>
      </c>
      <c r="AO1210" s="300">
        <v>8</v>
      </c>
      <c r="AP1210" s="300" t="s">
        <v>814</v>
      </c>
      <c r="AQ1210" s="300">
        <v>18</v>
      </c>
      <c r="AR1210" s="300" t="b">
        <v>0</v>
      </c>
      <c r="AS1210" s="300">
        <v>18</v>
      </c>
      <c r="AT1210" s="300" t="b">
        <v>0</v>
      </c>
      <c r="AU1210" s="300">
        <v>0</v>
      </c>
      <c r="AV1210" s="300" t="b">
        <v>0</v>
      </c>
      <c r="AW1210" s="300" t="s">
        <v>1702</v>
      </c>
      <c r="AX1210" s="300"/>
      <c r="AY1210" s="300" t="s">
        <v>1702</v>
      </c>
      <c r="AZ1210" s="300">
        <v>0</v>
      </c>
      <c r="BA1210" s="300" t="b">
        <v>1</v>
      </c>
      <c r="BB1210" s="300" t="b">
        <v>0</v>
      </c>
      <c r="BC1210"/>
      <c r="BD1210"/>
      <c r="BE1210"/>
      <c r="BF1210"/>
      <c r="BG1210"/>
      <c r="BH1210"/>
      <c r="BI1210"/>
      <c r="BJ1210"/>
      <c r="BK1210"/>
      <c r="BL1210"/>
      <c r="BM1210"/>
      <c r="BN1210"/>
      <c r="BO1210"/>
      <c r="BP1210"/>
      <c r="BQ1210"/>
    </row>
    <row r="1211" spans="5:69" ht="16.5" hidden="1" x14ac:dyDescent="0.3">
      <c r="E1211" s="300" t="s">
        <v>760</v>
      </c>
      <c r="F1211" s="300" t="s">
        <v>651</v>
      </c>
      <c r="G1211" s="300">
        <v>20180101</v>
      </c>
      <c r="H1211" s="300">
        <v>2018</v>
      </c>
      <c r="I1211" s="300">
        <v>52</v>
      </c>
      <c r="J1211" s="300">
        <v>2018</v>
      </c>
      <c r="K1211" s="300">
        <v>562</v>
      </c>
      <c r="L1211" s="300" t="s">
        <v>761</v>
      </c>
      <c r="M1211" s="300" t="s">
        <v>451</v>
      </c>
      <c r="N1211" s="300" t="s">
        <v>660</v>
      </c>
      <c r="O1211" s="300" t="s">
        <v>762</v>
      </c>
      <c r="P1211" s="300">
        <v>854</v>
      </c>
      <c r="Q1211" s="300" t="s">
        <v>811</v>
      </c>
      <c r="R1211" s="300" t="s">
        <v>437</v>
      </c>
      <c r="S1211" s="300">
        <v>0</v>
      </c>
      <c r="T1211" s="300" t="s">
        <v>763</v>
      </c>
      <c r="U1211" s="300" t="s">
        <v>764</v>
      </c>
      <c r="V1211" s="300" t="s">
        <v>873</v>
      </c>
      <c r="W1211" s="300" t="s">
        <v>766</v>
      </c>
      <c r="X1211" s="300" t="b">
        <v>1</v>
      </c>
      <c r="Y1211" s="300">
        <v>310590</v>
      </c>
      <c r="Z1211" s="300" t="s">
        <v>868</v>
      </c>
      <c r="AA1211" s="300" t="s">
        <v>540</v>
      </c>
      <c r="AB1211" s="300" t="s">
        <v>84</v>
      </c>
      <c r="AC1211" s="300" t="s">
        <v>84</v>
      </c>
      <c r="AD1211" s="300">
        <v>6</v>
      </c>
      <c r="AE1211" s="300" t="b">
        <v>1</v>
      </c>
      <c r="AF1211" s="300" t="s">
        <v>768</v>
      </c>
      <c r="AG1211" s="300" t="s">
        <v>769</v>
      </c>
      <c r="AH1211" s="300">
        <v>0</v>
      </c>
      <c r="AI1211" s="300">
        <v>0</v>
      </c>
      <c r="AJ1211" s="300" t="s">
        <v>770</v>
      </c>
      <c r="AK1211" s="300">
        <v>8</v>
      </c>
      <c r="AL1211" s="300" t="s">
        <v>814</v>
      </c>
      <c r="AM1211" s="300">
        <v>5223</v>
      </c>
      <c r="AN1211" s="300" t="b">
        <v>0</v>
      </c>
      <c r="AO1211" s="300">
        <v>8</v>
      </c>
      <c r="AP1211" s="300" t="s">
        <v>814</v>
      </c>
      <c r="AQ1211" s="300">
        <v>5223</v>
      </c>
      <c r="AR1211" s="300" t="b">
        <v>0</v>
      </c>
      <c r="AS1211" s="300">
        <v>5223</v>
      </c>
      <c r="AT1211" s="300" t="b">
        <v>0</v>
      </c>
      <c r="AU1211" s="300">
        <v>0</v>
      </c>
      <c r="AV1211" s="300" t="b">
        <v>0</v>
      </c>
      <c r="AW1211" s="300" t="s">
        <v>1703</v>
      </c>
      <c r="AX1211" s="300"/>
      <c r="AY1211" s="300" t="s">
        <v>1703</v>
      </c>
      <c r="AZ1211" s="300">
        <v>0</v>
      </c>
      <c r="BA1211" s="300" t="b">
        <v>1</v>
      </c>
      <c r="BB1211" s="300" t="b">
        <v>0</v>
      </c>
      <c r="BC1211"/>
      <c r="BD1211"/>
      <c r="BE1211"/>
      <c r="BF1211"/>
      <c r="BG1211"/>
      <c r="BH1211"/>
      <c r="BI1211"/>
      <c r="BJ1211"/>
      <c r="BK1211"/>
      <c r="BL1211"/>
      <c r="BM1211"/>
      <c r="BN1211"/>
      <c r="BO1211"/>
      <c r="BP1211"/>
      <c r="BQ1211"/>
    </row>
    <row r="1212" spans="5:69" ht="16.5" hidden="1" x14ac:dyDescent="0.3">
      <c r="E1212" s="300" t="s">
        <v>760</v>
      </c>
      <c r="F1212" s="300" t="s">
        <v>651</v>
      </c>
      <c r="G1212" s="300">
        <v>20170101</v>
      </c>
      <c r="H1212" s="300">
        <v>2017</v>
      </c>
      <c r="I1212" s="300">
        <v>52</v>
      </c>
      <c r="J1212" s="300">
        <v>2017</v>
      </c>
      <c r="K1212" s="300">
        <v>180</v>
      </c>
      <c r="L1212" s="300" t="s">
        <v>872</v>
      </c>
      <c r="M1212" s="300" t="s">
        <v>486</v>
      </c>
      <c r="N1212" s="300" t="s">
        <v>660</v>
      </c>
      <c r="O1212" s="300" t="s">
        <v>762</v>
      </c>
      <c r="P1212" s="300">
        <v>0</v>
      </c>
      <c r="Q1212" s="300" t="s">
        <v>763</v>
      </c>
      <c r="R1212" s="300" t="s">
        <v>764</v>
      </c>
      <c r="S1212" s="300">
        <v>0</v>
      </c>
      <c r="T1212" s="300" t="s">
        <v>763</v>
      </c>
      <c r="U1212" s="300" t="s">
        <v>764</v>
      </c>
      <c r="V1212" s="300" t="s">
        <v>1123</v>
      </c>
      <c r="W1212" s="300" t="s">
        <v>766</v>
      </c>
      <c r="X1212" s="300" t="b">
        <v>1</v>
      </c>
      <c r="Y1212" s="300">
        <v>31</v>
      </c>
      <c r="Z1212" s="300" t="s">
        <v>767</v>
      </c>
      <c r="AA1212" s="300" t="s">
        <v>767</v>
      </c>
      <c r="AB1212" s="300" t="s">
        <v>66</v>
      </c>
      <c r="AC1212" s="300" t="s">
        <v>66</v>
      </c>
      <c r="AD1212" s="300">
        <v>2</v>
      </c>
      <c r="AE1212" s="300" t="b">
        <v>0</v>
      </c>
      <c r="AF1212" s="300" t="s">
        <v>768</v>
      </c>
      <c r="AG1212" s="300" t="s">
        <v>769</v>
      </c>
      <c r="AH1212" s="300">
        <v>0</v>
      </c>
      <c r="AI1212" s="300">
        <v>0</v>
      </c>
      <c r="AJ1212" s="300" t="s">
        <v>770</v>
      </c>
      <c r="AK1212" s="300">
        <v>-1</v>
      </c>
      <c r="AL1212" s="300" t="s">
        <v>771</v>
      </c>
      <c r="AM1212" s="300">
        <v>0</v>
      </c>
      <c r="AN1212" s="300" t="b">
        <v>0</v>
      </c>
      <c r="AO1212" s="300">
        <v>-1</v>
      </c>
      <c r="AP1212" s="300" t="s">
        <v>771</v>
      </c>
      <c r="AQ1212" s="300">
        <v>0</v>
      </c>
      <c r="AR1212" s="300" t="b">
        <v>0</v>
      </c>
      <c r="AS1212" s="300">
        <v>0</v>
      </c>
      <c r="AT1212" s="300" t="b">
        <v>1</v>
      </c>
      <c r="AU1212" s="300">
        <v>0</v>
      </c>
      <c r="AV1212" s="300" t="b">
        <v>0</v>
      </c>
      <c r="AW1212" s="300" t="s">
        <v>1735</v>
      </c>
      <c r="AX1212" s="300">
        <v>0</v>
      </c>
      <c r="AY1212" s="300" t="s">
        <v>1735</v>
      </c>
      <c r="AZ1212" s="300">
        <v>4</v>
      </c>
      <c r="BA1212" s="300" t="b">
        <v>0</v>
      </c>
      <c r="BB1212" s="300" t="b">
        <v>1</v>
      </c>
      <c r="BC1212"/>
      <c r="BD1212"/>
      <c r="BE1212"/>
      <c r="BF1212"/>
      <c r="BG1212"/>
      <c r="BH1212"/>
      <c r="BI1212"/>
      <c r="BJ1212"/>
      <c r="BK1212"/>
      <c r="BL1212"/>
      <c r="BM1212"/>
      <c r="BN1212"/>
      <c r="BO1212"/>
      <c r="BP1212"/>
      <c r="BQ1212"/>
    </row>
    <row r="1213" spans="5:69" ht="16.5" hidden="1" x14ac:dyDescent="0.3">
      <c r="E1213" s="300" t="s">
        <v>760</v>
      </c>
      <c r="F1213" s="300" t="s">
        <v>651</v>
      </c>
      <c r="G1213" s="300">
        <v>20170101</v>
      </c>
      <c r="H1213" s="300">
        <v>2017</v>
      </c>
      <c r="I1213" s="300">
        <v>52</v>
      </c>
      <c r="J1213" s="300">
        <v>2017</v>
      </c>
      <c r="K1213" s="300">
        <v>180</v>
      </c>
      <c r="L1213" s="300" t="s">
        <v>872</v>
      </c>
      <c r="M1213" s="300" t="s">
        <v>486</v>
      </c>
      <c r="N1213" s="300" t="s">
        <v>660</v>
      </c>
      <c r="O1213" s="300" t="s">
        <v>762</v>
      </c>
      <c r="P1213" s="300">
        <v>20</v>
      </c>
      <c r="Q1213" s="300" t="s">
        <v>1736</v>
      </c>
      <c r="R1213" s="300" t="s">
        <v>1737</v>
      </c>
      <c r="S1213" s="300">
        <v>0</v>
      </c>
      <c r="T1213" s="300" t="s">
        <v>763</v>
      </c>
      <c r="U1213" s="300" t="s">
        <v>764</v>
      </c>
      <c r="V1213" s="300" t="s">
        <v>1123</v>
      </c>
      <c r="W1213" s="300" t="s">
        <v>766</v>
      </c>
      <c r="X1213" s="300" t="b">
        <v>1</v>
      </c>
      <c r="Y1213" s="300">
        <v>31</v>
      </c>
      <c r="Z1213" s="300" t="s">
        <v>767</v>
      </c>
      <c r="AA1213" s="300" t="s">
        <v>767</v>
      </c>
      <c r="AB1213" s="300" t="s">
        <v>66</v>
      </c>
      <c r="AC1213" s="300" t="s">
        <v>66</v>
      </c>
      <c r="AD1213" s="300">
        <v>2</v>
      </c>
      <c r="AE1213" s="300" t="b">
        <v>0</v>
      </c>
      <c r="AF1213" s="300" t="s">
        <v>768</v>
      </c>
      <c r="AG1213" s="300" t="s">
        <v>769</v>
      </c>
      <c r="AH1213" s="300">
        <v>0</v>
      </c>
      <c r="AI1213" s="300">
        <v>0</v>
      </c>
      <c r="AJ1213" s="300" t="s">
        <v>770</v>
      </c>
      <c r="AK1213" s="300">
        <v>-1</v>
      </c>
      <c r="AL1213" s="300" t="s">
        <v>771</v>
      </c>
      <c r="AM1213" s="300">
        <v>0</v>
      </c>
      <c r="AN1213" s="300" t="b">
        <v>0</v>
      </c>
      <c r="AO1213" s="300">
        <v>-1</v>
      </c>
      <c r="AP1213" s="300" t="s">
        <v>771</v>
      </c>
      <c r="AQ1213" s="300">
        <v>0</v>
      </c>
      <c r="AR1213" s="300" t="b">
        <v>0</v>
      </c>
      <c r="AS1213" s="300">
        <v>0</v>
      </c>
      <c r="AT1213" s="300" t="b">
        <v>0</v>
      </c>
      <c r="AU1213" s="300">
        <v>0</v>
      </c>
      <c r="AV1213" s="300" t="b">
        <v>0</v>
      </c>
      <c r="AW1213" s="300" t="s">
        <v>1738</v>
      </c>
      <c r="AX1213" s="300">
        <v>0</v>
      </c>
      <c r="AY1213" s="300" t="s">
        <v>1738</v>
      </c>
      <c r="AZ1213" s="300">
        <v>0</v>
      </c>
      <c r="BA1213" s="300" t="b">
        <v>0</v>
      </c>
      <c r="BB1213" s="300" t="b">
        <v>1</v>
      </c>
      <c r="BC1213"/>
      <c r="BD1213"/>
      <c r="BE1213"/>
      <c r="BF1213"/>
      <c r="BG1213"/>
      <c r="BH1213"/>
      <c r="BI1213"/>
      <c r="BJ1213"/>
      <c r="BK1213"/>
      <c r="BL1213"/>
      <c r="BM1213"/>
      <c r="BN1213"/>
      <c r="BO1213"/>
      <c r="BP1213"/>
      <c r="BQ1213"/>
    </row>
    <row r="1214" spans="5:69" ht="16.5" hidden="1" x14ac:dyDescent="0.3">
      <c r="E1214" s="300" t="s">
        <v>760</v>
      </c>
      <c r="F1214" s="300" t="s">
        <v>651</v>
      </c>
      <c r="G1214" s="300">
        <v>20170101</v>
      </c>
      <c r="H1214" s="300">
        <v>2017</v>
      </c>
      <c r="I1214" s="300">
        <v>52</v>
      </c>
      <c r="J1214" s="300">
        <v>2017</v>
      </c>
      <c r="K1214" s="300">
        <v>180</v>
      </c>
      <c r="L1214" s="300" t="s">
        <v>872</v>
      </c>
      <c r="M1214" s="300" t="s">
        <v>486</v>
      </c>
      <c r="N1214" s="300" t="s">
        <v>660</v>
      </c>
      <c r="O1214" s="300" t="s">
        <v>762</v>
      </c>
      <c r="P1214" s="300">
        <v>24</v>
      </c>
      <c r="Q1214" s="300" t="s">
        <v>875</v>
      </c>
      <c r="R1214" s="300" t="s">
        <v>445</v>
      </c>
      <c r="S1214" s="300">
        <v>0</v>
      </c>
      <c r="T1214" s="300" t="s">
        <v>763</v>
      </c>
      <c r="U1214" s="300" t="s">
        <v>764</v>
      </c>
      <c r="V1214" s="300" t="s">
        <v>1123</v>
      </c>
      <c r="W1214" s="300" t="s">
        <v>766</v>
      </c>
      <c r="X1214" s="300" t="b">
        <v>1</v>
      </c>
      <c r="Y1214" s="300">
        <v>31</v>
      </c>
      <c r="Z1214" s="300" t="s">
        <v>767</v>
      </c>
      <c r="AA1214" s="300" t="s">
        <v>767</v>
      </c>
      <c r="AB1214" s="300" t="s">
        <v>66</v>
      </c>
      <c r="AC1214" s="300" t="s">
        <v>66</v>
      </c>
      <c r="AD1214" s="300">
        <v>2</v>
      </c>
      <c r="AE1214" s="300" t="b">
        <v>0</v>
      </c>
      <c r="AF1214" s="300" t="s">
        <v>768</v>
      </c>
      <c r="AG1214" s="300" t="s">
        <v>769</v>
      </c>
      <c r="AH1214" s="300">
        <v>0</v>
      </c>
      <c r="AI1214" s="300">
        <v>0</v>
      </c>
      <c r="AJ1214" s="300" t="s">
        <v>770</v>
      </c>
      <c r="AK1214" s="300">
        <v>-1</v>
      </c>
      <c r="AL1214" s="300" t="s">
        <v>771</v>
      </c>
      <c r="AM1214" s="300">
        <v>0</v>
      </c>
      <c r="AN1214" s="300" t="b">
        <v>0</v>
      </c>
      <c r="AO1214" s="300">
        <v>-1</v>
      </c>
      <c r="AP1214" s="300" t="s">
        <v>771</v>
      </c>
      <c r="AQ1214" s="300">
        <v>0</v>
      </c>
      <c r="AR1214" s="300" t="b">
        <v>0</v>
      </c>
      <c r="AS1214" s="300">
        <v>0</v>
      </c>
      <c r="AT1214" s="300" t="b">
        <v>0</v>
      </c>
      <c r="AU1214" s="300">
        <v>0</v>
      </c>
      <c r="AV1214" s="300" t="b">
        <v>0</v>
      </c>
      <c r="AW1214" s="300" t="s">
        <v>1739</v>
      </c>
      <c r="AX1214" s="300">
        <v>0</v>
      </c>
      <c r="AY1214" s="300" t="s">
        <v>1739</v>
      </c>
      <c r="AZ1214" s="300">
        <v>0</v>
      </c>
      <c r="BA1214" s="300" t="b">
        <v>0</v>
      </c>
      <c r="BB1214" s="300" t="b">
        <v>1</v>
      </c>
      <c r="BC1214"/>
      <c r="BD1214"/>
      <c r="BE1214"/>
      <c r="BF1214"/>
      <c r="BG1214"/>
      <c r="BH1214"/>
      <c r="BI1214"/>
      <c r="BJ1214"/>
      <c r="BK1214"/>
      <c r="BL1214"/>
      <c r="BM1214"/>
      <c r="BN1214"/>
      <c r="BO1214"/>
      <c r="BP1214"/>
      <c r="BQ1214"/>
    </row>
    <row r="1215" spans="5:69" ht="16.5" hidden="1" x14ac:dyDescent="0.3">
      <c r="E1215" s="300" t="s">
        <v>760</v>
      </c>
      <c r="F1215" s="300" t="s">
        <v>651</v>
      </c>
      <c r="G1215" s="300">
        <v>20170101</v>
      </c>
      <c r="H1215" s="300">
        <v>2017</v>
      </c>
      <c r="I1215" s="300">
        <v>52</v>
      </c>
      <c r="J1215" s="300">
        <v>2017</v>
      </c>
      <c r="K1215" s="300">
        <v>180</v>
      </c>
      <c r="L1215" s="300" t="s">
        <v>872</v>
      </c>
      <c r="M1215" s="300" t="s">
        <v>486</v>
      </c>
      <c r="N1215" s="300" t="s">
        <v>660</v>
      </c>
      <c r="O1215" s="300" t="s">
        <v>762</v>
      </c>
      <c r="P1215" s="300">
        <v>56</v>
      </c>
      <c r="Q1215" s="300" t="s">
        <v>877</v>
      </c>
      <c r="R1215" s="300" t="s">
        <v>878</v>
      </c>
      <c r="S1215" s="300">
        <v>0</v>
      </c>
      <c r="T1215" s="300" t="s">
        <v>763</v>
      </c>
      <c r="U1215" s="300" t="s">
        <v>764</v>
      </c>
      <c r="V1215" s="300" t="s">
        <v>1123</v>
      </c>
      <c r="W1215" s="300" t="s">
        <v>766</v>
      </c>
      <c r="X1215" s="300" t="b">
        <v>1</v>
      </c>
      <c r="Y1215" s="300">
        <v>31</v>
      </c>
      <c r="Z1215" s="300" t="s">
        <v>767</v>
      </c>
      <c r="AA1215" s="300" t="s">
        <v>767</v>
      </c>
      <c r="AB1215" s="300" t="s">
        <v>66</v>
      </c>
      <c r="AC1215" s="300" t="s">
        <v>66</v>
      </c>
      <c r="AD1215" s="300">
        <v>2</v>
      </c>
      <c r="AE1215" s="300" t="b">
        <v>0</v>
      </c>
      <c r="AF1215" s="300" t="s">
        <v>768</v>
      </c>
      <c r="AG1215" s="300" t="s">
        <v>769</v>
      </c>
      <c r="AH1215" s="300">
        <v>0</v>
      </c>
      <c r="AI1215" s="300">
        <v>0</v>
      </c>
      <c r="AJ1215" s="300" t="s">
        <v>770</v>
      </c>
      <c r="AK1215" s="300">
        <v>-1</v>
      </c>
      <c r="AL1215" s="300" t="s">
        <v>771</v>
      </c>
      <c r="AM1215" s="300">
        <v>0</v>
      </c>
      <c r="AN1215" s="300" t="b">
        <v>0</v>
      </c>
      <c r="AO1215" s="300">
        <v>-1</v>
      </c>
      <c r="AP1215" s="300" t="s">
        <v>771</v>
      </c>
      <c r="AQ1215" s="300">
        <v>0</v>
      </c>
      <c r="AR1215" s="300" t="b">
        <v>0</v>
      </c>
      <c r="AS1215" s="300">
        <v>0</v>
      </c>
      <c r="AT1215" s="300" t="b">
        <v>0</v>
      </c>
      <c r="AU1215" s="300">
        <v>0</v>
      </c>
      <c r="AV1215" s="300" t="b">
        <v>0</v>
      </c>
      <c r="AW1215" s="300" t="s">
        <v>1740</v>
      </c>
      <c r="AX1215" s="300">
        <v>0</v>
      </c>
      <c r="AY1215" s="300" t="s">
        <v>1740</v>
      </c>
      <c r="AZ1215" s="300">
        <v>0</v>
      </c>
      <c r="BA1215" s="300" t="b">
        <v>0</v>
      </c>
      <c r="BB1215" s="300" t="b">
        <v>1</v>
      </c>
      <c r="BC1215"/>
      <c r="BD1215"/>
      <c r="BE1215"/>
      <c r="BF1215"/>
      <c r="BG1215"/>
      <c r="BH1215"/>
      <c r="BI1215"/>
      <c r="BJ1215"/>
      <c r="BK1215"/>
      <c r="BL1215"/>
      <c r="BM1215"/>
      <c r="BN1215"/>
      <c r="BO1215"/>
      <c r="BP1215"/>
      <c r="BQ1215"/>
    </row>
    <row r="1216" spans="5:69" ht="16.5" hidden="1" x14ac:dyDescent="0.3">
      <c r="E1216" s="300" t="s">
        <v>760</v>
      </c>
      <c r="F1216" s="300" t="s">
        <v>651</v>
      </c>
      <c r="G1216" s="300">
        <v>20170101</v>
      </c>
      <c r="H1216" s="300">
        <v>2017</v>
      </c>
      <c r="I1216" s="300">
        <v>52</v>
      </c>
      <c r="J1216" s="300">
        <v>2017</v>
      </c>
      <c r="K1216" s="300">
        <v>180</v>
      </c>
      <c r="L1216" s="300" t="s">
        <v>872</v>
      </c>
      <c r="M1216" s="300" t="s">
        <v>486</v>
      </c>
      <c r="N1216" s="300" t="s">
        <v>660</v>
      </c>
      <c r="O1216" s="300" t="s">
        <v>762</v>
      </c>
      <c r="P1216" s="300">
        <v>112</v>
      </c>
      <c r="Q1216" s="300" t="s">
        <v>880</v>
      </c>
      <c r="R1216" s="300" t="s">
        <v>881</v>
      </c>
      <c r="S1216" s="300">
        <v>0</v>
      </c>
      <c r="T1216" s="300" t="s">
        <v>763</v>
      </c>
      <c r="U1216" s="300" t="s">
        <v>764</v>
      </c>
      <c r="V1216" s="300" t="s">
        <v>1123</v>
      </c>
      <c r="W1216" s="300" t="s">
        <v>766</v>
      </c>
      <c r="X1216" s="300" t="b">
        <v>1</v>
      </c>
      <c r="Y1216" s="300">
        <v>31</v>
      </c>
      <c r="Z1216" s="300" t="s">
        <v>767</v>
      </c>
      <c r="AA1216" s="300" t="s">
        <v>767</v>
      </c>
      <c r="AB1216" s="300" t="s">
        <v>66</v>
      </c>
      <c r="AC1216" s="300" t="s">
        <v>66</v>
      </c>
      <c r="AD1216" s="300">
        <v>2</v>
      </c>
      <c r="AE1216" s="300" t="b">
        <v>0</v>
      </c>
      <c r="AF1216" s="300" t="s">
        <v>768</v>
      </c>
      <c r="AG1216" s="300" t="s">
        <v>769</v>
      </c>
      <c r="AH1216" s="300">
        <v>0</v>
      </c>
      <c r="AI1216" s="300">
        <v>0</v>
      </c>
      <c r="AJ1216" s="300" t="s">
        <v>770</v>
      </c>
      <c r="AK1216" s="300">
        <v>-1</v>
      </c>
      <c r="AL1216" s="300" t="s">
        <v>771</v>
      </c>
      <c r="AM1216" s="300">
        <v>0</v>
      </c>
      <c r="AN1216" s="300" t="b">
        <v>0</v>
      </c>
      <c r="AO1216" s="300">
        <v>-1</v>
      </c>
      <c r="AP1216" s="300" t="s">
        <v>771</v>
      </c>
      <c r="AQ1216" s="300">
        <v>0</v>
      </c>
      <c r="AR1216" s="300" t="b">
        <v>0</v>
      </c>
      <c r="AS1216" s="300">
        <v>0</v>
      </c>
      <c r="AT1216" s="300" t="b">
        <v>0</v>
      </c>
      <c r="AU1216" s="300">
        <v>0</v>
      </c>
      <c r="AV1216" s="300" t="b">
        <v>0</v>
      </c>
      <c r="AW1216" s="300" t="s">
        <v>1741</v>
      </c>
      <c r="AX1216" s="300">
        <v>0</v>
      </c>
      <c r="AY1216" s="300" t="s">
        <v>1741</v>
      </c>
      <c r="AZ1216" s="300">
        <v>0</v>
      </c>
      <c r="BA1216" s="300" t="b">
        <v>0</v>
      </c>
      <c r="BB1216" s="300" t="b">
        <v>1</v>
      </c>
      <c r="BC1216"/>
      <c r="BD1216"/>
      <c r="BE1216"/>
      <c r="BF1216"/>
      <c r="BG1216"/>
      <c r="BH1216"/>
      <c r="BI1216"/>
      <c r="BJ1216"/>
      <c r="BK1216"/>
      <c r="BL1216"/>
      <c r="BM1216"/>
      <c r="BN1216"/>
      <c r="BO1216"/>
      <c r="BP1216"/>
      <c r="BQ1216"/>
    </row>
    <row r="1217" spans="5:69" ht="16.5" hidden="1" x14ac:dyDescent="0.3">
      <c r="E1217" s="300" t="s">
        <v>760</v>
      </c>
      <c r="F1217" s="300" t="s">
        <v>651</v>
      </c>
      <c r="G1217" s="300">
        <v>20170101</v>
      </c>
      <c r="H1217" s="300">
        <v>2017</v>
      </c>
      <c r="I1217" s="300">
        <v>52</v>
      </c>
      <c r="J1217" s="300">
        <v>2017</v>
      </c>
      <c r="K1217" s="300">
        <v>180</v>
      </c>
      <c r="L1217" s="300" t="s">
        <v>872</v>
      </c>
      <c r="M1217" s="300" t="s">
        <v>486</v>
      </c>
      <c r="N1217" s="300" t="s">
        <v>660</v>
      </c>
      <c r="O1217" s="300" t="s">
        <v>762</v>
      </c>
      <c r="P1217" s="300">
        <v>156</v>
      </c>
      <c r="Q1217" s="300" t="s">
        <v>773</v>
      </c>
      <c r="R1217" s="300" t="s">
        <v>774</v>
      </c>
      <c r="S1217" s="300">
        <v>0</v>
      </c>
      <c r="T1217" s="300" t="s">
        <v>763</v>
      </c>
      <c r="U1217" s="300" t="s">
        <v>764</v>
      </c>
      <c r="V1217" s="300" t="s">
        <v>1123</v>
      </c>
      <c r="W1217" s="300" t="s">
        <v>766</v>
      </c>
      <c r="X1217" s="300" t="b">
        <v>1</v>
      </c>
      <c r="Y1217" s="300">
        <v>31</v>
      </c>
      <c r="Z1217" s="300" t="s">
        <v>767</v>
      </c>
      <c r="AA1217" s="300" t="s">
        <v>767</v>
      </c>
      <c r="AB1217" s="300" t="s">
        <v>66</v>
      </c>
      <c r="AC1217" s="300" t="s">
        <v>66</v>
      </c>
      <c r="AD1217" s="300">
        <v>2</v>
      </c>
      <c r="AE1217" s="300" t="b">
        <v>0</v>
      </c>
      <c r="AF1217" s="300" t="s">
        <v>768</v>
      </c>
      <c r="AG1217" s="300" t="s">
        <v>769</v>
      </c>
      <c r="AH1217" s="300">
        <v>0</v>
      </c>
      <c r="AI1217" s="300">
        <v>0</v>
      </c>
      <c r="AJ1217" s="300" t="s">
        <v>770</v>
      </c>
      <c r="AK1217" s="300">
        <v>-1</v>
      </c>
      <c r="AL1217" s="300" t="s">
        <v>771</v>
      </c>
      <c r="AM1217" s="300">
        <v>0</v>
      </c>
      <c r="AN1217" s="300" t="b">
        <v>0</v>
      </c>
      <c r="AO1217" s="300">
        <v>-1</v>
      </c>
      <c r="AP1217" s="300" t="s">
        <v>771</v>
      </c>
      <c r="AQ1217" s="300">
        <v>0</v>
      </c>
      <c r="AR1217" s="300" t="b">
        <v>0</v>
      </c>
      <c r="AS1217" s="300">
        <v>0</v>
      </c>
      <c r="AT1217" s="300" t="b">
        <v>0</v>
      </c>
      <c r="AU1217" s="300">
        <v>0</v>
      </c>
      <c r="AV1217" s="300" t="b">
        <v>0</v>
      </c>
      <c r="AW1217" s="300" t="s">
        <v>1742</v>
      </c>
      <c r="AX1217" s="300">
        <v>0</v>
      </c>
      <c r="AY1217" s="300" t="s">
        <v>1742</v>
      </c>
      <c r="AZ1217" s="300">
        <v>0</v>
      </c>
      <c r="BA1217" s="300" t="b">
        <v>0</v>
      </c>
      <c r="BB1217" s="300" t="b">
        <v>1</v>
      </c>
      <c r="BC1217"/>
      <c r="BD1217"/>
      <c r="BE1217"/>
      <c r="BF1217"/>
      <c r="BG1217"/>
      <c r="BH1217"/>
      <c r="BI1217"/>
      <c r="BJ1217"/>
      <c r="BK1217"/>
      <c r="BL1217"/>
      <c r="BM1217"/>
      <c r="BN1217"/>
      <c r="BO1217"/>
      <c r="BP1217"/>
      <c r="BQ1217"/>
    </row>
    <row r="1218" spans="5:69" ht="16.5" hidden="1" x14ac:dyDescent="0.3">
      <c r="E1218" s="300" t="s">
        <v>760</v>
      </c>
      <c r="F1218" s="300" t="s">
        <v>651</v>
      </c>
      <c r="G1218" s="300">
        <v>20170101</v>
      </c>
      <c r="H1218" s="300">
        <v>2017</v>
      </c>
      <c r="I1218" s="300">
        <v>52</v>
      </c>
      <c r="J1218" s="300">
        <v>2017</v>
      </c>
      <c r="K1218" s="300">
        <v>180</v>
      </c>
      <c r="L1218" s="300" t="s">
        <v>872</v>
      </c>
      <c r="M1218" s="300" t="s">
        <v>486</v>
      </c>
      <c r="N1218" s="300" t="s">
        <v>660</v>
      </c>
      <c r="O1218" s="300" t="s">
        <v>762</v>
      </c>
      <c r="P1218" s="300">
        <v>246</v>
      </c>
      <c r="Q1218" s="300" t="s">
        <v>1743</v>
      </c>
      <c r="R1218" s="300" t="s">
        <v>1744</v>
      </c>
      <c r="S1218" s="300">
        <v>0</v>
      </c>
      <c r="T1218" s="300" t="s">
        <v>763</v>
      </c>
      <c r="U1218" s="300" t="s">
        <v>764</v>
      </c>
      <c r="V1218" s="300" t="s">
        <v>1123</v>
      </c>
      <c r="W1218" s="300" t="s">
        <v>766</v>
      </c>
      <c r="X1218" s="300" t="b">
        <v>1</v>
      </c>
      <c r="Y1218" s="300">
        <v>31</v>
      </c>
      <c r="Z1218" s="300" t="s">
        <v>767</v>
      </c>
      <c r="AA1218" s="300" t="s">
        <v>767</v>
      </c>
      <c r="AB1218" s="300" t="s">
        <v>66</v>
      </c>
      <c r="AC1218" s="300" t="s">
        <v>66</v>
      </c>
      <c r="AD1218" s="300">
        <v>2</v>
      </c>
      <c r="AE1218" s="300" t="b">
        <v>0</v>
      </c>
      <c r="AF1218" s="300" t="s">
        <v>768</v>
      </c>
      <c r="AG1218" s="300" t="s">
        <v>769</v>
      </c>
      <c r="AH1218" s="300">
        <v>0</v>
      </c>
      <c r="AI1218" s="300">
        <v>0</v>
      </c>
      <c r="AJ1218" s="300" t="s">
        <v>770</v>
      </c>
      <c r="AK1218" s="300">
        <v>-1</v>
      </c>
      <c r="AL1218" s="300" t="s">
        <v>771</v>
      </c>
      <c r="AM1218" s="300">
        <v>0</v>
      </c>
      <c r="AN1218" s="300" t="b">
        <v>0</v>
      </c>
      <c r="AO1218" s="300">
        <v>-1</v>
      </c>
      <c r="AP1218" s="300" t="s">
        <v>771</v>
      </c>
      <c r="AQ1218" s="300">
        <v>0</v>
      </c>
      <c r="AR1218" s="300" t="b">
        <v>0</v>
      </c>
      <c r="AS1218" s="300">
        <v>0</v>
      </c>
      <c r="AT1218" s="300" t="b">
        <v>0</v>
      </c>
      <c r="AU1218" s="300">
        <v>0</v>
      </c>
      <c r="AV1218" s="300" t="b">
        <v>0</v>
      </c>
      <c r="AW1218" s="300" t="s">
        <v>1745</v>
      </c>
      <c r="AX1218" s="300">
        <v>0</v>
      </c>
      <c r="AY1218" s="300" t="s">
        <v>1745</v>
      </c>
      <c r="AZ1218" s="300">
        <v>0</v>
      </c>
      <c r="BA1218" s="300" t="b">
        <v>0</v>
      </c>
      <c r="BB1218" s="300" t="b">
        <v>1</v>
      </c>
      <c r="BC1218"/>
      <c r="BD1218"/>
      <c r="BE1218"/>
      <c r="BF1218"/>
      <c r="BG1218"/>
      <c r="BH1218"/>
      <c r="BI1218"/>
      <c r="BJ1218"/>
      <c r="BK1218"/>
      <c r="BL1218"/>
      <c r="BM1218"/>
      <c r="BN1218"/>
      <c r="BO1218"/>
      <c r="BP1218"/>
      <c r="BQ1218"/>
    </row>
    <row r="1219" spans="5:69" ht="16.5" hidden="1" x14ac:dyDescent="0.3">
      <c r="E1219" s="300" t="s">
        <v>760</v>
      </c>
      <c r="F1219" s="300" t="s">
        <v>651</v>
      </c>
      <c r="G1219" s="300">
        <v>20170101</v>
      </c>
      <c r="H1219" s="300">
        <v>2017</v>
      </c>
      <c r="I1219" s="300">
        <v>52</v>
      </c>
      <c r="J1219" s="300">
        <v>2017</v>
      </c>
      <c r="K1219" s="300">
        <v>180</v>
      </c>
      <c r="L1219" s="300" t="s">
        <v>872</v>
      </c>
      <c r="M1219" s="300" t="s">
        <v>486</v>
      </c>
      <c r="N1219" s="300" t="s">
        <v>660</v>
      </c>
      <c r="O1219" s="300" t="s">
        <v>762</v>
      </c>
      <c r="P1219" s="300">
        <v>251</v>
      </c>
      <c r="Q1219" s="300" t="s">
        <v>778</v>
      </c>
      <c r="R1219" s="300" t="s">
        <v>779</v>
      </c>
      <c r="S1219" s="300">
        <v>0</v>
      </c>
      <c r="T1219" s="300" t="s">
        <v>763</v>
      </c>
      <c r="U1219" s="300" t="s">
        <v>764</v>
      </c>
      <c r="V1219" s="300" t="s">
        <v>1123</v>
      </c>
      <c r="W1219" s="300" t="s">
        <v>766</v>
      </c>
      <c r="X1219" s="300" t="b">
        <v>1</v>
      </c>
      <c r="Y1219" s="300">
        <v>31</v>
      </c>
      <c r="Z1219" s="300" t="s">
        <v>767</v>
      </c>
      <c r="AA1219" s="300" t="s">
        <v>767</v>
      </c>
      <c r="AB1219" s="300" t="s">
        <v>66</v>
      </c>
      <c r="AC1219" s="300" t="s">
        <v>66</v>
      </c>
      <c r="AD1219" s="300">
        <v>2</v>
      </c>
      <c r="AE1219" s="300" t="b">
        <v>0</v>
      </c>
      <c r="AF1219" s="300" t="s">
        <v>768</v>
      </c>
      <c r="AG1219" s="300" t="s">
        <v>769</v>
      </c>
      <c r="AH1219" s="300">
        <v>0</v>
      </c>
      <c r="AI1219" s="300">
        <v>0</v>
      </c>
      <c r="AJ1219" s="300" t="s">
        <v>770</v>
      </c>
      <c r="AK1219" s="300">
        <v>-1</v>
      </c>
      <c r="AL1219" s="300" t="s">
        <v>771</v>
      </c>
      <c r="AM1219" s="300">
        <v>0</v>
      </c>
      <c r="AN1219" s="300" t="b">
        <v>0</v>
      </c>
      <c r="AO1219" s="300">
        <v>-1</v>
      </c>
      <c r="AP1219" s="300" t="s">
        <v>771</v>
      </c>
      <c r="AQ1219" s="300">
        <v>0</v>
      </c>
      <c r="AR1219" s="300" t="b">
        <v>0</v>
      </c>
      <c r="AS1219" s="300">
        <v>0</v>
      </c>
      <c r="AT1219" s="300" t="b">
        <v>0</v>
      </c>
      <c r="AU1219" s="300">
        <v>0</v>
      </c>
      <c r="AV1219" s="300" t="b">
        <v>0</v>
      </c>
      <c r="AW1219" s="300" t="s">
        <v>1746</v>
      </c>
      <c r="AX1219" s="300">
        <v>0</v>
      </c>
      <c r="AY1219" s="300" t="s">
        <v>1746</v>
      </c>
      <c r="AZ1219" s="300">
        <v>0</v>
      </c>
      <c r="BA1219" s="300" t="b">
        <v>0</v>
      </c>
      <c r="BB1219" s="300" t="b">
        <v>1</v>
      </c>
      <c r="BC1219"/>
      <c r="BD1219"/>
      <c r="BE1219"/>
      <c r="BF1219"/>
      <c r="BG1219"/>
      <c r="BH1219"/>
      <c r="BI1219"/>
      <c r="BJ1219"/>
      <c r="BK1219"/>
      <c r="BL1219"/>
      <c r="BM1219"/>
      <c r="BN1219"/>
      <c r="BO1219"/>
      <c r="BP1219"/>
      <c r="BQ1219"/>
    </row>
    <row r="1220" spans="5:69" ht="16.5" hidden="1" x14ac:dyDescent="0.3">
      <c r="E1220" s="300" t="s">
        <v>760</v>
      </c>
      <c r="F1220" s="300" t="s">
        <v>651</v>
      </c>
      <c r="G1220" s="300">
        <v>20170101</v>
      </c>
      <c r="H1220" s="300">
        <v>2017</v>
      </c>
      <c r="I1220" s="300">
        <v>52</v>
      </c>
      <c r="J1220" s="300">
        <v>2017</v>
      </c>
      <c r="K1220" s="300">
        <v>180</v>
      </c>
      <c r="L1220" s="300" t="s">
        <v>872</v>
      </c>
      <c r="M1220" s="300" t="s">
        <v>486</v>
      </c>
      <c r="N1220" s="300" t="s">
        <v>660</v>
      </c>
      <c r="O1220" s="300" t="s">
        <v>762</v>
      </c>
      <c r="P1220" s="300">
        <v>276</v>
      </c>
      <c r="Q1220" s="300" t="s">
        <v>781</v>
      </c>
      <c r="R1220" s="300" t="s">
        <v>782</v>
      </c>
      <c r="S1220" s="300">
        <v>0</v>
      </c>
      <c r="T1220" s="300" t="s">
        <v>763</v>
      </c>
      <c r="U1220" s="300" t="s">
        <v>764</v>
      </c>
      <c r="V1220" s="300" t="s">
        <v>1123</v>
      </c>
      <c r="W1220" s="300" t="s">
        <v>766</v>
      </c>
      <c r="X1220" s="300" t="b">
        <v>1</v>
      </c>
      <c r="Y1220" s="300">
        <v>31</v>
      </c>
      <c r="Z1220" s="300" t="s">
        <v>767</v>
      </c>
      <c r="AA1220" s="300" t="s">
        <v>767</v>
      </c>
      <c r="AB1220" s="300" t="s">
        <v>66</v>
      </c>
      <c r="AC1220" s="300" t="s">
        <v>66</v>
      </c>
      <c r="AD1220" s="300">
        <v>2</v>
      </c>
      <c r="AE1220" s="300" t="b">
        <v>0</v>
      </c>
      <c r="AF1220" s="300" t="s">
        <v>768</v>
      </c>
      <c r="AG1220" s="300" t="s">
        <v>769</v>
      </c>
      <c r="AH1220" s="300">
        <v>0</v>
      </c>
      <c r="AI1220" s="300">
        <v>0</v>
      </c>
      <c r="AJ1220" s="300" t="s">
        <v>770</v>
      </c>
      <c r="AK1220" s="300">
        <v>-1</v>
      </c>
      <c r="AL1220" s="300" t="s">
        <v>771</v>
      </c>
      <c r="AM1220" s="300">
        <v>0</v>
      </c>
      <c r="AN1220" s="300" t="b">
        <v>0</v>
      </c>
      <c r="AO1220" s="300">
        <v>-1</v>
      </c>
      <c r="AP1220" s="300" t="s">
        <v>771</v>
      </c>
      <c r="AQ1220" s="300">
        <v>0</v>
      </c>
      <c r="AR1220" s="300" t="b">
        <v>0</v>
      </c>
      <c r="AS1220" s="300">
        <v>0</v>
      </c>
      <c r="AT1220" s="300" t="b">
        <v>0</v>
      </c>
      <c r="AU1220" s="300">
        <v>0</v>
      </c>
      <c r="AV1220" s="300" t="b">
        <v>0</v>
      </c>
      <c r="AW1220" s="300" t="s">
        <v>1747</v>
      </c>
      <c r="AX1220" s="300">
        <v>0</v>
      </c>
      <c r="AY1220" s="300" t="s">
        <v>1747</v>
      </c>
      <c r="AZ1220" s="300">
        <v>0</v>
      </c>
      <c r="BA1220" s="300" t="b">
        <v>0</v>
      </c>
      <c r="BB1220" s="300" t="b">
        <v>1</v>
      </c>
      <c r="BC1220"/>
      <c r="BD1220"/>
      <c r="BE1220"/>
      <c r="BF1220"/>
      <c r="BG1220"/>
      <c r="BH1220"/>
      <c r="BI1220"/>
      <c r="BJ1220"/>
      <c r="BK1220"/>
      <c r="BL1220"/>
      <c r="BM1220"/>
      <c r="BN1220"/>
      <c r="BO1220"/>
      <c r="BP1220"/>
      <c r="BQ1220"/>
    </row>
    <row r="1221" spans="5:69" ht="16.5" hidden="1" x14ac:dyDescent="0.3">
      <c r="E1221" s="300" t="s">
        <v>760</v>
      </c>
      <c r="F1221" s="300" t="s">
        <v>651</v>
      </c>
      <c r="G1221" s="300">
        <v>20170101</v>
      </c>
      <c r="H1221" s="300">
        <v>2017</v>
      </c>
      <c r="I1221" s="300">
        <v>52</v>
      </c>
      <c r="J1221" s="300">
        <v>2017</v>
      </c>
      <c r="K1221" s="300">
        <v>180</v>
      </c>
      <c r="L1221" s="300" t="s">
        <v>872</v>
      </c>
      <c r="M1221" s="300" t="s">
        <v>486</v>
      </c>
      <c r="N1221" s="300" t="s">
        <v>660</v>
      </c>
      <c r="O1221" s="300" t="s">
        <v>762</v>
      </c>
      <c r="P1221" s="300">
        <v>404</v>
      </c>
      <c r="Q1221" s="300" t="s">
        <v>892</v>
      </c>
      <c r="R1221" s="300" t="s">
        <v>430</v>
      </c>
      <c r="S1221" s="300">
        <v>0</v>
      </c>
      <c r="T1221" s="300" t="s">
        <v>763</v>
      </c>
      <c r="U1221" s="300" t="s">
        <v>764</v>
      </c>
      <c r="V1221" s="300" t="s">
        <v>1123</v>
      </c>
      <c r="W1221" s="300" t="s">
        <v>766</v>
      </c>
      <c r="X1221" s="300" t="b">
        <v>1</v>
      </c>
      <c r="Y1221" s="300">
        <v>31</v>
      </c>
      <c r="Z1221" s="300" t="s">
        <v>767</v>
      </c>
      <c r="AA1221" s="300" t="s">
        <v>767</v>
      </c>
      <c r="AB1221" s="300" t="s">
        <v>66</v>
      </c>
      <c r="AC1221" s="300" t="s">
        <v>66</v>
      </c>
      <c r="AD1221" s="300">
        <v>2</v>
      </c>
      <c r="AE1221" s="300" t="b">
        <v>0</v>
      </c>
      <c r="AF1221" s="300" t="s">
        <v>768</v>
      </c>
      <c r="AG1221" s="300" t="s">
        <v>769</v>
      </c>
      <c r="AH1221" s="300">
        <v>0</v>
      </c>
      <c r="AI1221" s="300">
        <v>0</v>
      </c>
      <c r="AJ1221" s="300" t="s">
        <v>770</v>
      </c>
      <c r="AK1221" s="300">
        <v>-1</v>
      </c>
      <c r="AL1221" s="300" t="s">
        <v>771</v>
      </c>
      <c r="AM1221" s="300">
        <v>0</v>
      </c>
      <c r="AN1221" s="300" t="b">
        <v>0</v>
      </c>
      <c r="AO1221" s="300">
        <v>-1</v>
      </c>
      <c r="AP1221" s="300" t="s">
        <v>771</v>
      </c>
      <c r="AQ1221" s="300">
        <v>0</v>
      </c>
      <c r="AR1221" s="300" t="b">
        <v>0</v>
      </c>
      <c r="AS1221" s="300">
        <v>0</v>
      </c>
      <c r="AT1221" s="300" t="b">
        <v>0</v>
      </c>
      <c r="AU1221" s="300">
        <v>0</v>
      </c>
      <c r="AV1221" s="300" t="b">
        <v>0</v>
      </c>
      <c r="AW1221" s="300" t="s">
        <v>1748</v>
      </c>
      <c r="AX1221" s="300">
        <v>0</v>
      </c>
      <c r="AY1221" s="300" t="s">
        <v>1748</v>
      </c>
      <c r="AZ1221" s="300">
        <v>0</v>
      </c>
      <c r="BA1221" s="300" t="b">
        <v>0</v>
      </c>
      <c r="BB1221" s="300" t="b">
        <v>1</v>
      </c>
      <c r="BC1221"/>
      <c r="BD1221"/>
      <c r="BE1221"/>
      <c r="BF1221"/>
      <c r="BG1221"/>
      <c r="BH1221"/>
      <c r="BI1221"/>
      <c r="BJ1221"/>
      <c r="BK1221"/>
      <c r="BL1221"/>
      <c r="BM1221"/>
      <c r="BN1221"/>
      <c r="BO1221"/>
      <c r="BP1221"/>
      <c r="BQ1221"/>
    </row>
    <row r="1222" spans="5:69" ht="16.5" hidden="1" x14ac:dyDescent="0.3">
      <c r="E1222" s="300" t="s">
        <v>760</v>
      </c>
      <c r="F1222" s="300" t="s">
        <v>651</v>
      </c>
      <c r="G1222" s="300">
        <v>20170101</v>
      </c>
      <c r="H1222" s="300">
        <v>2017</v>
      </c>
      <c r="I1222" s="300">
        <v>52</v>
      </c>
      <c r="J1222" s="300">
        <v>2017</v>
      </c>
      <c r="K1222" s="300">
        <v>180</v>
      </c>
      <c r="L1222" s="300" t="s">
        <v>872</v>
      </c>
      <c r="M1222" s="300" t="s">
        <v>486</v>
      </c>
      <c r="N1222" s="300" t="s">
        <v>660</v>
      </c>
      <c r="O1222" s="300" t="s">
        <v>762</v>
      </c>
      <c r="P1222" s="300">
        <v>440</v>
      </c>
      <c r="Q1222" s="300" t="s">
        <v>897</v>
      </c>
      <c r="R1222" s="300" t="s">
        <v>898</v>
      </c>
      <c r="S1222" s="300">
        <v>0</v>
      </c>
      <c r="T1222" s="300" t="s">
        <v>763</v>
      </c>
      <c r="U1222" s="300" t="s">
        <v>764</v>
      </c>
      <c r="V1222" s="300" t="s">
        <v>1123</v>
      </c>
      <c r="W1222" s="300" t="s">
        <v>766</v>
      </c>
      <c r="X1222" s="300" t="b">
        <v>1</v>
      </c>
      <c r="Y1222" s="300">
        <v>31</v>
      </c>
      <c r="Z1222" s="300" t="s">
        <v>767</v>
      </c>
      <c r="AA1222" s="300" t="s">
        <v>767</v>
      </c>
      <c r="AB1222" s="300" t="s">
        <v>66</v>
      </c>
      <c r="AC1222" s="300" t="s">
        <v>66</v>
      </c>
      <c r="AD1222" s="300">
        <v>2</v>
      </c>
      <c r="AE1222" s="300" t="b">
        <v>0</v>
      </c>
      <c r="AF1222" s="300" t="s">
        <v>768</v>
      </c>
      <c r="AG1222" s="300" t="s">
        <v>769</v>
      </c>
      <c r="AH1222" s="300">
        <v>0</v>
      </c>
      <c r="AI1222" s="300">
        <v>0</v>
      </c>
      <c r="AJ1222" s="300" t="s">
        <v>770</v>
      </c>
      <c r="AK1222" s="300">
        <v>-1</v>
      </c>
      <c r="AL1222" s="300" t="s">
        <v>771</v>
      </c>
      <c r="AM1222" s="300">
        <v>0</v>
      </c>
      <c r="AN1222" s="300" t="b">
        <v>0</v>
      </c>
      <c r="AO1222" s="300">
        <v>-1</v>
      </c>
      <c r="AP1222" s="300" t="s">
        <v>771</v>
      </c>
      <c r="AQ1222" s="300">
        <v>0</v>
      </c>
      <c r="AR1222" s="300" t="b">
        <v>0</v>
      </c>
      <c r="AS1222" s="300">
        <v>0</v>
      </c>
      <c r="AT1222" s="300" t="b">
        <v>0</v>
      </c>
      <c r="AU1222" s="300">
        <v>0</v>
      </c>
      <c r="AV1222" s="300" t="b">
        <v>0</v>
      </c>
      <c r="AW1222" s="300" t="s">
        <v>1749</v>
      </c>
      <c r="AX1222" s="300">
        <v>0</v>
      </c>
      <c r="AY1222" s="300" t="s">
        <v>1749</v>
      </c>
      <c r="AZ1222" s="300">
        <v>0</v>
      </c>
      <c r="BA1222" s="300" t="b">
        <v>0</v>
      </c>
      <c r="BB1222" s="300" t="b">
        <v>1</v>
      </c>
      <c r="BC1222"/>
      <c r="BD1222"/>
      <c r="BE1222"/>
      <c r="BF1222"/>
      <c r="BG1222"/>
      <c r="BH1222"/>
      <c r="BI1222"/>
      <c r="BJ1222"/>
      <c r="BK1222"/>
      <c r="BL1222"/>
      <c r="BM1222"/>
      <c r="BN1222"/>
      <c r="BO1222"/>
      <c r="BP1222"/>
      <c r="BQ1222"/>
    </row>
    <row r="1223" spans="5:69" ht="16.5" hidden="1" x14ac:dyDescent="0.3">
      <c r="E1223" s="300" t="s">
        <v>760</v>
      </c>
      <c r="F1223" s="300" t="s">
        <v>651</v>
      </c>
      <c r="G1223" s="300">
        <v>20170101</v>
      </c>
      <c r="H1223" s="300">
        <v>2017</v>
      </c>
      <c r="I1223" s="300">
        <v>52</v>
      </c>
      <c r="J1223" s="300">
        <v>2017</v>
      </c>
      <c r="K1223" s="300">
        <v>180</v>
      </c>
      <c r="L1223" s="300" t="s">
        <v>872</v>
      </c>
      <c r="M1223" s="300" t="s">
        <v>486</v>
      </c>
      <c r="N1223" s="300" t="s">
        <v>660</v>
      </c>
      <c r="O1223" s="300" t="s">
        <v>762</v>
      </c>
      <c r="P1223" s="300">
        <v>504</v>
      </c>
      <c r="Q1223" s="300" t="s">
        <v>959</v>
      </c>
      <c r="R1223" s="300" t="s">
        <v>426</v>
      </c>
      <c r="S1223" s="300">
        <v>0</v>
      </c>
      <c r="T1223" s="300" t="s">
        <v>763</v>
      </c>
      <c r="U1223" s="300" t="s">
        <v>764</v>
      </c>
      <c r="V1223" s="300" t="s">
        <v>1123</v>
      </c>
      <c r="W1223" s="300" t="s">
        <v>766</v>
      </c>
      <c r="X1223" s="300" t="b">
        <v>1</v>
      </c>
      <c r="Y1223" s="300">
        <v>31</v>
      </c>
      <c r="Z1223" s="300" t="s">
        <v>767</v>
      </c>
      <c r="AA1223" s="300" t="s">
        <v>767</v>
      </c>
      <c r="AB1223" s="300" t="s">
        <v>66</v>
      </c>
      <c r="AC1223" s="300" t="s">
        <v>66</v>
      </c>
      <c r="AD1223" s="300">
        <v>2</v>
      </c>
      <c r="AE1223" s="300" t="b">
        <v>0</v>
      </c>
      <c r="AF1223" s="300" t="s">
        <v>768</v>
      </c>
      <c r="AG1223" s="300" t="s">
        <v>769</v>
      </c>
      <c r="AH1223" s="300">
        <v>0</v>
      </c>
      <c r="AI1223" s="300">
        <v>0</v>
      </c>
      <c r="AJ1223" s="300" t="s">
        <v>770</v>
      </c>
      <c r="AK1223" s="300">
        <v>-1</v>
      </c>
      <c r="AL1223" s="300" t="s">
        <v>771</v>
      </c>
      <c r="AM1223" s="300">
        <v>0</v>
      </c>
      <c r="AN1223" s="300" t="b">
        <v>0</v>
      </c>
      <c r="AO1223" s="300">
        <v>-1</v>
      </c>
      <c r="AP1223" s="300" t="s">
        <v>771</v>
      </c>
      <c r="AQ1223" s="300">
        <v>0</v>
      </c>
      <c r="AR1223" s="300" t="b">
        <v>0</v>
      </c>
      <c r="AS1223" s="300">
        <v>0</v>
      </c>
      <c r="AT1223" s="300" t="b">
        <v>0</v>
      </c>
      <c r="AU1223" s="300">
        <v>0</v>
      </c>
      <c r="AV1223" s="300" t="b">
        <v>0</v>
      </c>
      <c r="AW1223" s="300" t="s">
        <v>1750</v>
      </c>
      <c r="AX1223" s="300">
        <v>0</v>
      </c>
      <c r="AY1223" s="300" t="s">
        <v>1750</v>
      </c>
      <c r="AZ1223" s="300">
        <v>0</v>
      </c>
      <c r="BA1223" s="300" t="b">
        <v>0</v>
      </c>
      <c r="BB1223" s="300" t="b">
        <v>1</v>
      </c>
      <c r="BC1223"/>
      <c r="BD1223"/>
      <c r="BE1223"/>
      <c r="BF1223"/>
      <c r="BG1223"/>
      <c r="BH1223"/>
      <c r="BI1223"/>
      <c r="BJ1223"/>
      <c r="BK1223"/>
      <c r="BL1223"/>
      <c r="BM1223"/>
      <c r="BN1223"/>
      <c r="BO1223"/>
      <c r="BP1223"/>
      <c r="BQ1223"/>
    </row>
    <row r="1224" spans="5:69" ht="16.5" hidden="1" x14ac:dyDescent="0.3">
      <c r="E1224" s="300" t="s">
        <v>760</v>
      </c>
      <c r="F1224" s="300" t="s">
        <v>651</v>
      </c>
      <c r="G1224" s="300">
        <v>20170101</v>
      </c>
      <c r="H1224" s="300">
        <v>2017</v>
      </c>
      <c r="I1224" s="300">
        <v>52</v>
      </c>
      <c r="J1224" s="300">
        <v>2017</v>
      </c>
      <c r="K1224" s="300">
        <v>180</v>
      </c>
      <c r="L1224" s="300" t="s">
        <v>872</v>
      </c>
      <c r="M1224" s="300" t="s">
        <v>486</v>
      </c>
      <c r="N1224" s="300" t="s">
        <v>660</v>
      </c>
      <c r="O1224" s="300" t="s">
        <v>762</v>
      </c>
      <c r="P1224" s="300">
        <v>508</v>
      </c>
      <c r="Q1224" s="300" t="s">
        <v>903</v>
      </c>
      <c r="R1224" s="300" t="s">
        <v>443</v>
      </c>
      <c r="S1224" s="300">
        <v>0</v>
      </c>
      <c r="T1224" s="300" t="s">
        <v>763</v>
      </c>
      <c r="U1224" s="300" t="s">
        <v>764</v>
      </c>
      <c r="V1224" s="300" t="s">
        <v>1123</v>
      </c>
      <c r="W1224" s="300" t="s">
        <v>766</v>
      </c>
      <c r="X1224" s="300" t="b">
        <v>1</v>
      </c>
      <c r="Y1224" s="300">
        <v>31</v>
      </c>
      <c r="Z1224" s="300" t="s">
        <v>767</v>
      </c>
      <c r="AA1224" s="300" t="s">
        <v>767</v>
      </c>
      <c r="AB1224" s="300" t="s">
        <v>66</v>
      </c>
      <c r="AC1224" s="300" t="s">
        <v>66</v>
      </c>
      <c r="AD1224" s="300">
        <v>2</v>
      </c>
      <c r="AE1224" s="300" t="b">
        <v>0</v>
      </c>
      <c r="AF1224" s="300" t="s">
        <v>768</v>
      </c>
      <c r="AG1224" s="300" t="s">
        <v>769</v>
      </c>
      <c r="AH1224" s="300">
        <v>0</v>
      </c>
      <c r="AI1224" s="300">
        <v>0</v>
      </c>
      <c r="AJ1224" s="300" t="s">
        <v>770</v>
      </c>
      <c r="AK1224" s="300">
        <v>-1</v>
      </c>
      <c r="AL1224" s="300" t="s">
        <v>771</v>
      </c>
      <c r="AM1224" s="300">
        <v>0</v>
      </c>
      <c r="AN1224" s="300" t="b">
        <v>0</v>
      </c>
      <c r="AO1224" s="300">
        <v>-1</v>
      </c>
      <c r="AP1224" s="300" t="s">
        <v>771</v>
      </c>
      <c r="AQ1224" s="300">
        <v>0</v>
      </c>
      <c r="AR1224" s="300" t="b">
        <v>0</v>
      </c>
      <c r="AS1224" s="300">
        <v>0</v>
      </c>
      <c r="AT1224" s="300" t="b">
        <v>0</v>
      </c>
      <c r="AU1224" s="300">
        <v>0</v>
      </c>
      <c r="AV1224" s="300" t="b">
        <v>0</v>
      </c>
      <c r="AW1224" s="300" t="s">
        <v>1751</v>
      </c>
      <c r="AX1224" s="300">
        <v>0</v>
      </c>
      <c r="AY1224" s="300" t="s">
        <v>1751</v>
      </c>
      <c r="AZ1224" s="300">
        <v>0</v>
      </c>
      <c r="BA1224" s="300" t="b">
        <v>0</v>
      </c>
      <c r="BB1224" s="300" t="b">
        <v>1</v>
      </c>
      <c r="BC1224"/>
      <c r="BD1224"/>
      <c r="BE1224"/>
      <c r="BF1224"/>
      <c r="BG1224"/>
      <c r="BH1224"/>
      <c r="BI1224"/>
      <c r="BJ1224"/>
      <c r="BK1224"/>
      <c r="BL1224"/>
      <c r="BM1224"/>
      <c r="BN1224"/>
      <c r="BO1224"/>
      <c r="BP1224"/>
      <c r="BQ1224"/>
    </row>
    <row r="1225" spans="5:69" ht="16.5" hidden="1" x14ac:dyDescent="0.3">
      <c r="E1225" s="300" t="s">
        <v>760</v>
      </c>
      <c r="F1225" s="300" t="s">
        <v>651</v>
      </c>
      <c r="G1225" s="300">
        <v>20170101</v>
      </c>
      <c r="H1225" s="300">
        <v>2017</v>
      </c>
      <c r="I1225" s="300">
        <v>52</v>
      </c>
      <c r="J1225" s="300">
        <v>2017</v>
      </c>
      <c r="K1225" s="300">
        <v>180</v>
      </c>
      <c r="L1225" s="300" t="s">
        <v>872</v>
      </c>
      <c r="M1225" s="300" t="s">
        <v>486</v>
      </c>
      <c r="N1225" s="300" t="s">
        <v>660</v>
      </c>
      <c r="O1225" s="300" t="s">
        <v>762</v>
      </c>
      <c r="P1225" s="300">
        <v>512</v>
      </c>
      <c r="Q1225" s="300" t="s">
        <v>1752</v>
      </c>
      <c r="R1225" s="300" t="s">
        <v>1753</v>
      </c>
      <c r="S1225" s="300">
        <v>0</v>
      </c>
      <c r="T1225" s="300" t="s">
        <v>763</v>
      </c>
      <c r="U1225" s="300" t="s">
        <v>764</v>
      </c>
      <c r="V1225" s="300" t="s">
        <v>1123</v>
      </c>
      <c r="W1225" s="300" t="s">
        <v>766</v>
      </c>
      <c r="X1225" s="300" t="b">
        <v>1</v>
      </c>
      <c r="Y1225" s="300">
        <v>31</v>
      </c>
      <c r="Z1225" s="300" t="s">
        <v>767</v>
      </c>
      <c r="AA1225" s="300" t="s">
        <v>767</v>
      </c>
      <c r="AB1225" s="300" t="s">
        <v>66</v>
      </c>
      <c r="AC1225" s="300" t="s">
        <v>66</v>
      </c>
      <c r="AD1225" s="300">
        <v>2</v>
      </c>
      <c r="AE1225" s="300" t="b">
        <v>0</v>
      </c>
      <c r="AF1225" s="300" t="s">
        <v>768</v>
      </c>
      <c r="AG1225" s="300" t="s">
        <v>769</v>
      </c>
      <c r="AH1225" s="300">
        <v>0</v>
      </c>
      <c r="AI1225" s="300">
        <v>0</v>
      </c>
      <c r="AJ1225" s="300" t="s">
        <v>770</v>
      </c>
      <c r="AK1225" s="300">
        <v>-1</v>
      </c>
      <c r="AL1225" s="300" t="s">
        <v>771</v>
      </c>
      <c r="AM1225" s="300">
        <v>0</v>
      </c>
      <c r="AN1225" s="300" t="b">
        <v>0</v>
      </c>
      <c r="AO1225" s="300">
        <v>-1</v>
      </c>
      <c r="AP1225" s="300" t="s">
        <v>771</v>
      </c>
      <c r="AQ1225" s="300">
        <v>0</v>
      </c>
      <c r="AR1225" s="300" t="b">
        <v>0</v>
      </c>
      <c r="AS1225" s="300">
        <v>0</v>
      </c>
      <c r="AT1225" s="300" t="b">
        <v>0</v>
      </c>
      <c r="AU1225" s="300">
        <v>0</v>
      </c>
      <c r="AV1225" s="300" t="b">
        <v>0</v>
      </c>
      <c r="AW1225" s="300" t="s">
        <v>1754</v>
      </c>
      <c r="AX1225" s="300">
        <v>0</v>
      </c>
      <c r="AY1225" s="300" t="s">
        <v>1754</v>
      </c>
      <c r="AZ1225" s="300">
        <v>0</v>
      </c>
      <c r="BA1225" s="300" t="b">
        <v>0</v>
      </c>
      <c r="BB1225" s="300" t="b">
        <v>1</v>
      </c>
      <c r="BC1225"/>
      <c r="BD1225"/>
      <c r="BE1225"/>
      <c r="BF1225"/>
      <c r="BG1225"/>
      <c r="BH1225"/>
      <c r="BI1225"/>
      <c r="BJ1225"/>
      <c r="BK1225"/>
      <c r="BL1225"/>
      <c r="BM1225"/>
      <c r="BN1225"/>
      <c r="BO1225"/>
      <c r="BP1225"/>
      <c r="BQ1225"/>
    </row>
    <row r="1226" spans="5:69" ht="16.5" hidden="1" x14ac:dyDescent="0.3">
      <c r="E1226" s="300" t="s">
        <v>760</v>
      </c>
      <c r="F1226" s="300" t="s">
        <v>651</v>
      </c>
      <c r="G1226" s="300">
        <v>20170101</v>
      </c>
      <c r="H1226" s="300">
        <v>2017</v>
      </c>
      <c r="I1226" s="300">
        <v>52</v>
      </c>
      <c r="J1226" s="300">
        <v>2017</v>
      </c>
      <c r="K1226" s="300">
        <v>180</v>
      </c>
      <c r="L1226" s="300" t="s">
        <v>872</v>
      </c>
      <c r="M1226" s="300" t="s">
        <v>486</v>
      </c>
      <c r="N1226" s="300" t="s">
        <v>660</v>
      </c>
      <c r="O1226" s="300" t="s">
        <v>762</v>
      </c>
      <c r="P1226" s="300">
        <v>528</v>
      </c>
      <c r="Q1226" s="300" t="s">
        <v>788</v>
      </c>
      <c r="R1226" s="300" t="s">
        <v>789</v>
      </c>
      <c r="S1226" s="300">
        <v>0</v>
      </c>
      <c r="T1226" s="300" t="s">
        <v>763</v>
      </c>
      <c r="U1226" s="300" t="s">
        <v>764</v>
      </c>
      <c r="V1226" s="300" t="s">
        <v>1123</v>
      </c>
      <c r="W1226" s="300" t="s">
        <v>766</v>
      </c>
      <c r="X1226" s="300" t="b">
        <v>1</v>
      </c>
      <c r="Y1226" s="300">
        <v>31</v>
      </c>
      <c r="Z1226" s="300" t="s">
        <v>767</v>
      </c>
      <c r="AA1226" s="300" t="s">
        <v>767</v>
      </c>
      <c r="AB1226" s="300" t="s">
        <v>66</v>
      </c>
      <c r="AC1226" s="300" t="s">
        <v>66</v>
      </c>
      <c r="AD1226" s="300">
        <v>2</v>
      </c>
      <c r="AE1226" s="300" t="b">
        <v>0</v>
      </c>
      <c r="AF1226" s="300" t="s">
        <v>768</v>
      </c>
      <c r="AG1226" s="300" t="s">
        <v>769</v>
      </c>
      <c r="AH1226" s="300">
        <v>0</v>
      </c>
      <c r="AI1226" s="300">
        <v>0</v>
      </c>
      <c r="AJ1226" s="300" t="s">
        <v>770</v>
      </c>
      <c r="AK1226" s="300">
        <v>-1</v>
      </c>
      <c r="AL1226" s="300" t="s">
        <v>771</v>
      </c>
      <c r="AM1226" s="300">
        <v>0</v>
      </c>
      <c r="AN1226" s="300" t="b">
        <v>0</v>
      </c>
      <c r="AO1226" s="300">
        <v>-1</v>
      </c>
      <c r="AP1226" s="300" t="s">
        <v>771</v>
      </c>
      <c r="AQ1226" s="300">
        <v>0</v>
      </c>
      <c r="AR1226" s="300" t="b">
        <v>0</v>
      </c>
      <c r="AS1226" s="300">
        <v>0</v>
      </c>
      <c r="AT1226" s="300" t="b">
        <v>0</v>
      </c>
      <c r="AU1226" s="300">
        <v>0</v>
      </c>
      <c r="AV1226" s="300" t="b">
        <v>0</v>
      </c>
      <c r="AW1226" s="300" t="s">
        <v>1755</v>
      </c>
      <c r="AX1226" s="300">
        <v>0</v>
      </c>
      <c r="AY1226" s="300" t="s">
        <v>1755</v>
      </c>
      <c r="AZ1226" s="300">
        <v>0</v>
      </c>
      <c r="BA1226" s="300" t="b">
        <v>0</v>
      </c>
      <c r="BB1226" s="300" t="b">
        <v>1</v>
      </c>
      <c r="BC1226"/>
      <c r="BD1226"/>
      <c r="BE1226"/>
      <c r="BF1226"/>
      <c r="BG1226"/>
      <c r="BH1226"/>
      <c r="BI1226"/>
      <c r="BJ1226"/>
      <c r="BK1226"/>
      <c r="BL1226"/>
      <c r="BM1226"/>
      <c r="BN1226"/>
      <c r="BO1226"/>
      <c r="BP1226"/>
      <c r="BQ1226"/>
    </row>
    <row r="1227" spans="5:69" ht="16.5" hidden="1" x14ac:dyDescent="0.3">
      <c r="E1227" s="300" t="s">
        <v>760</v>
      </c>
      <c r="F1227" s="300" t="s">
        <v>651</v>
      </c>
      <c r="G1227" s="300">
        <v>20170101</v>
      </c>
      <c r="H1227" s="300">
        <v>2017</v>
      </c>
      <c r="I1227" s="300">
        <v>52</v>
      </c>
      <c r="J1227" s="300">
        <v>2017</v>
      </c>
      <c r="K1227" s="300">
        <v>180</v>
      </c>
      <c r="L1227" s="300" t="s">
        <v>872</v>
      </c>
      <c r="M1227" s="300" t="s">
        <v>486</v>
      </c>
      <c r="N1227" s="300" t="s">
        <v>660</v>
      </c>
      <c r="O1227" s="300" t="s">
        <v>762</v>
      </c>
      <c r="P1227" s="300">
        <v>554</v>
      </c>
      <c r="Q1227" s="300" t="s">
        <v>1756</v>
      </c>
      <c r="R1227" s="300" t="s">
        <v>1757</v>
      </c>
      <c r="S1227" s="300">
        <v>0</v>
      </c>
      <c r="T1227" s="300" t="s">
        <v>763</v>
      </c>
      <c r="U1227" s="300" t="s">
        <v>764</v>
      </c>
      <c r="V1227" s="300" t="s">
        <v>1123</v>
      </c>
      <c r="W1227" s="300" t="s">
        <v>766</v>
      </c>
      <c r="X1227" s="300" t="b">
        <v>1</v>
      </c>
      <c r="Y1227" s="300">
        <v>31</v>
      </c>
      <c r="Z1227" s="300" t="s">
        <v>767</v>
      </c>
      <c r="AA1227" s="300" t="s">
        <v>767</v>
      </c>
      <c r="AB1227" s="300" t="s">
        <v>66</v>
      </c>
      <c r="AC1227" s="300" t="s">
        <v>66</v>
      </c>
      <c r="AD1227" s="300">
        <v>2</v>
      </c>
      <c r="AE1227" s="300" t="b">
        <v>0</v>
      </c>
      <c r="AF1227" s="300" t="s">
        <v>768</v>
      </c>
      <c r="AG1227" s="300" t="s">
        <v>769</v>
      </c>
      <c r="AH1227" s="300">
        <v>0</v>
      </c>
      <c r="AI1227" s="300">
        <v>0</v>
      </c>
      <c r="AJ1227" s="300" t="s">
        <v>770</v>
      </c>
      <c r="AK1227" s="300">
        <v>-1</v>
      </c>
      <c r="AL1227" s="300" t="s">
        <v>771</v>
      </c>
      <c r="AM1227" s="300">
        <v>0</v>
      </c>
      <c r="AN1227" s="300" t="b">
        <v>0</v>
      </c>
      <c r="AO1227" s="300">
        <v>-1</v>
      </c>
      <c r="AP1227" s="300" t="s">
        <v>771</v>
      </c>
      <c r="AQ1227" s="300">
        <v>0</v>
      </c>
      <c r="AR1227" s="300" t="b">
        <v>0</v>
      </c>
      <c r="AS1227" s="300">
        <v>0</v>
      </c>
      <c r="AT1227" s="300" t="b">
        <v>0</v>
      </c>
      <c r="AU1227" s="300">
        <v>0</v>
      </c>
      <c r="AV1227" s="300" t="b">
        <v>0</v>
      </c>
      <c r="AW1227" s="300" t="s">
        <v>1758</v>
      </c>
      <c r="AX1227" s="300">
        <v>0</v>
      </c>
      <c r="AY1227" s="300" t="s">
        <v>1758</v>
      </c>
      <c r="AZ1227" s="300">
        <v>0</v>
      </c>
      <c r="BA1227" s="300" t="b">
        <v>0</v>
      </c>
      <c r="BB1227" s="300" t="b">
        <v>1</v>
      </c>
      <c r="BC1227"/>
      <c r="BD1227"/>
      <c r="BE1227"/>
      <c r="BF1227"/>
      <c r="BG1227"/>
      <c r="BH1227"/>
      <c r="BI1227"/>
      <c r="BJ1227"/>
      <c r="BK1227"/>
      <c r="BL1227"/>
      <c r="BM1227"/>
      <c r="BN1227"/>
      <c r="BO1227"/>
      <c r="BP1227"/>
      <c r="BQ1227"/>
    </row>
    <row r="1228" spans="5:69" ht="16.5" hidden="1" x14ac:dyDescent="0.3">
      <c r="E1228" s="300" t="s">
        <v>760</v>
      </c>
      <c r="F1228" s="300" t="s">
        <v>651</v>
      </c>
      <c r="G1228" s="300">
        <v>20170101</v>
      </c>
      <c r="H1228" s="300">
        <v>2017</v>
      </c>
      <c r="I1228" s="300">
        <v>52</v>
      </c>
      <c r="J1228" s="300">
        <v>2017</v>
      </c>
      <c r="K1228" s="300">
        <v>180</v>
      </c>
      <c r="L1228" s="300" t="s">
        <v>872</v>
      </c>
      <c r="M1228" s="300" t="s">
        <v>486</v>
      </c>
      <c r="N1228" s="300" t="s">
        <v>660</v>
      </c>
      <c r="O1228" s="300" t="s">
        <v>762</v>
      </c>
      <c r="P1228" s="300">
        <v>620</v>
      </c>
      <c r="Q1228" s="300" t="s">
        <v>1759</v>
      </c>
      <c r="R1228" s="300" t="s">
        <v>1760</v>
      </c>
      <c r="S1228" s="300">
        <v>0</v>
      </c>
      <c r="T1228" s="300" t="s">
        <v>763</v>
      </c>
      <c r="U1228" s="300" t="s">
        <v>764</v>
      </c>
      <c r="V1228" s="300" t="s">
        <v>1123</v>
      </c>
      <c r="W1228" s="300" t="s">
        <v>766</v>
      </c>
      <c r="X1228" s="300" t="b">
        <v>1</v>
      </c>
      <c r="Y1228" s="300">
        <v>31</v>
      </c>
      <c r="Z1228" s="300" t="s">
        <v>767</v>
      </c>
      <c r="AA1228" s="300" t="s">
        <v>767</v>
      </c>
      <c r="AB1228" s="300" t="s">
        <v>66</v>
      </c>
      <c r="AC1228" s="300" t="s">
        <v>66</v>
      </c>
      <c r="AD1228" s="300">
        <v>2</v>
      </c>
      <c r="AE1228" s="300" t="b">
        <v>0</v>
      </c>
      <c r="AF1228" s="300" t="s">
        <v>768</v>
      </c>
      <c r="AG1228" s="300" t="s">
        <v>769</v>
      </c>
      <c r="AH1228" s="300">
        <v>0</v>
      </c>
      <c r="AI1228" s="300">
        <v>0</v>
      </c>
      <c r="AJ1228" s="300" t="s">
        <v>770</v>
      </c>
      <c r="AK1228" s="300">
        <v>-1</v>
      </c>
      <c r="AL1228" s="300" t="s">
        <v>771</v>
      </c>
      <c r="AM1228" s="300">
        <v>0</v>
      </c>
      <c r="AN1228" s="300" t="b">
        <v>0</v>
      </c>
      <c r="AO1228" s="300">
        <v>-1</v>
      </c>
      <c r="AP1228" s="300" t="s">
        <v>771</v>
      </c>
      <c r="AQ1228" s="300">
        <v>0</v>
      </c>
      <c r="AR1228" s="300" t="b">
        <v>0</v>
      </c>
      <c r="AS1228" s="300">
        <v>0</v>
      </c>
      <c r="AT1228" s="300" t="b">
        <v>0</v>
      </c>
      <c r="AU1228" s="300">
        <v>0</v>
      </c>
      <c r="AV1228" s="300" t="b">
        <v>0</v>
      </c>
      <c r="AW1228" s="300" t="s">
        <v>1761</v>
      </c>
      <c r="AX1228" s="300">
        <v>0</v>
      </c>
      <c r="AY1228" s="300" t="s">
        <v>1761</v>
      </c>
      <c r="AZ1228" s="300">
        <v>0</v>
      </c>
      <c r="BA1228" s="300" t="b">
        <v>0</v>
      </c>
      <c r="BB1228" s="300" t="b">
        <v>1</v>
      </c>
      <c r="BC1228"/>
      <c r="BD1228"/>
      <c r="BE1228"/>
      <c r="BF1228"/>
      <c r="BG1228"/>
      <c r="BH1228"/>
      <c r="BI1228"/>
      <c r="BJ1228"/>
      <c r="BK1228"/>
      <c r="BL1228"/>
      <c r="BM1228"/>
      <c r="BN1228"/>
      <c r="BO1228"/>
      <c r="BP1228"/>
      <c r="BQ1228"/>
    </row>
    <row r="1229" spans="5:69" ht="16.5" hidden="1" x14ac:dyDescent="0.3">
      <c r="E1229" s="300" t="s">
        <v>760</v>
      </c>
      <c r="F1229" s="300" t="s">
        <v>651</v>
      </c>
      <c r="G1229" s="300">
        <v>20170101</v>
      </c>
      <c r="H1229" s="300">
        <v>2017</v>
      </c>
      <c r="I1229" s="300">
        <v>52</v>
      </c>
      <c r="J1229" s="300">
        <v>2017</v>
      </c>
      <c r="K1229" s="300">
        <v>180</v>
      </c>
      <c r="L1229" s="300" t="s">
        <v>872</v>
      </c>
      <c r="M1229" s="300" t="s">
        <v>486</v>
      </c>
      <c r="N1229" s="300" t="s">
        <v>660</v>
      </c>
      <c r="O1229" s="300" t="s">
        <v>762</v>
      </c>
      <c r="P1229" s="300">
        <v>643</v>
      </c>
      <c r="Q1229" s="300" t="s">
        <v>793</v>
      </c>
      <c r="R1229" s="300" t="s">
        <v>794</v>
      </c>
      <c r="S1229" s="300">
        <v>0</v>
      </c>
      <c r="T1229" s="300" t="s">
        <v>763</v>
      </c>
      <c r="U1229" s="300" t="s">
        <v>764</v>
      </c>
      <c r="V1229" s="300" t="s">
        <v>1123</v>
      </c>
      <c r="W1229" s="300" t="s">
        <v>766</v>
      </c>
      <c r="X1229" s="300" t="b">
        <v>1</v>
      </c>
      <c r="Y1229" s="300">
        <v>31</v>
      </c>
      <c r="Z1229" s="300" t="s">
        <v>767</v>
      </c>
      <c r="AA1229" s="300" t="s">
        <v>767</v>
      </c>
      <c r="AB1229" s="300" t="s">
        <v>66</v>
      </c>
      <c r="AC1229" s="300" t="s">
        <v>66</v>
      </c>
      <c r="AD1229" s="300">
        <v>2</v>
      </c>
      <c r="AE1229" s="300" t="b">
        <v>0</v>
      </c>
      <c r="AF1229" s="300" t="s">
        <v>768</v>
      </c>
      <c r="AG1229" s="300" t="s">
        <v>769</v>
      </c>
      <c r="AH1229" s="300">
        <v>0</v>
      </c>
      <c r="AI1229" s="300">
        <v>0</v>
      </c>
      <c r="AJ1229" s="300" t="s">
        <v>770</v>
      </c>
      <c r="AK1229" s="300">
        <v>-1</v>
      </c>
      <c r="AL1229" s="300" t="s">
        <v>771</v>
      </c>
      <c r="AM1229" s="300">
        <v>0</v>
      </c>
      <c r="AN1229" s="300" t="b">
        <v>0</v>
      </c>
      <c r="AO1229" s="300">
        <v>-1</v>
      </c>
      <c r="AP1229" s="300" t="s">
        <v>771</v>
      </c>
      <c r="AQ1229" s="300">
        <v>0</v>
      </c>
      <c r="AR1229" s="300" t="b">
        <v>0</v>
      </c>
      <c r="AS1229" s="300">
        <v>0</v>
      </c>
      <c r="AT1229" s="300" t="b">
        <v>0</v>
      </c>
      <c r="AU1229" s="300">
        <v>0</v>
      </c>
      <c r="AV1229" s="300" t="b">
        <v>0</v>
      </c>
      <c r="AW1229" s="300" t="s">
        <v>1762</v>
      </c>
      <c r="AX1229" s="300">
        <v>0</v>
      </c>
      <c r="AY1229" s="300" t="s">
        <v>1762</v>
      </c>
      <c r="AZ1229" s="300">
        <v>0</v>
      </c>
      <c r="BA1229" s="300" t="b">
        <v>0</v>
      </c>
      <c r="BB1229" s="300" t="b">
        <v>1</v>
      </c>
      <c r="BC1229"/>
      <c r="BD1229"/>
      <c r="BE1229"/>
      <c r="BF1229"/>
      <c r="BG1229"/>
      <c r="BH1229"/>
      <c r="BI1229"/>
      <c r="BJ1229"/>
      <c r="BK1229"/>
      <c r="BL1229"/>
      <c r="BM1229"/>
      <c r="BN1229"/>
      <c r="BO1229"/>
      <c r="BP1229"/>
      <c r="BQ1229"/>
    </row>
    <row r="1230" spans="5:69" ht="16.5" hidden="1" x14ac:dyDescent="0.3">
      <c r="E1230" s="300" t="s">
        <v>760</v>
      </c>
      <c r="F1230" s="300" t="s">
        <v>651</v>
      </c>
      <c r="G1230" s="300">
        <v>20170101</v>
      </c>
      <c r="H1230" s="300">
        <v>2017</v>
      </c>
      <c r="I1230" s="300">
        <v>52</v>
      </c>
      <c r="J1230" s="300">
        <v>2017</v>
      </c>
      <c r="K1230" s="300">
        <v>180</v>
      </c>
      <c r="L1230" s="300" t="s">
        <v>872</v>
      </c>
      <c r="M1230" s="300" t="s">
        <v>486</v>
      </c>
      <c r="N1230" s="300" t="s">
        <v>660</v>
      </c>
      <c r="O1230" s="300" t="s">
        <v>762</v>
      </c>
      <c r="P1230" s="300">
        <v>646</v>
      </c>
      <c r="Q1230" s="300" t="s">
        <v>910</v>
      </c>
      <c r="R1230" s="300" t="s">
        <v>441</v>
      </c>
      <c r="S1230" s="300">
        <v>0</v>
      </c>
      <c r="T1230" s="300" t="s">
        <v>763</v>
      </c>
      <c r="U1230" s="300" t="s">
        <v>764</v>
      </c>
      <c r="V1230" s="300" t="s">
        <v>1123</v>
      </c>
      <c r="W1230" s="300" t="s">
        <v>766</v>
      </c>
      <c r="X1230" s="300" t="b">
        <v>1</v>
      </c>
      <c r="Y1230" s="300">
        <v>31</v>
      </c>
      <c r="Z1230" s="300" t="s">
        <v>767</v>
      </c>
      <c r="AA1230" s="300" t="s">
        <v>767</v>
      </c>
      <c r="AB1230" s="300" t="s">
        <v>66</v>
      </c>
      <c r="AC1230" s="300" t="s">
        <v>66</v>
      </c>
      <c r="AD1230" s="300">
        <v>2</v>
      </c>
      <c r="AE1230" s="300" t="b">
        <v>0</v>
      </c>
      <c r="AF1230" s="300" t="s">
        <v>768</v>
      </c>
      <c r="AG1230" s="300" t="s">
        <v>769</v>
      </c>
      <c r="AH1230" s="300">
        <v>0</v>
      </c>
      <c r="AI1230" s="300">
        <v>0</v>
      </c>
      <c r="AJ1230" s="300" t="s">
        <v>770</v>
      </c>
      <c r="AK1230" s="300">
        <v>-1</v>
      </c>
      <c r="AL1230" s="300" t="s">
        <v>771</v>
      </c>
      <c r="AM1230" s="300">
        <v>0</v>
      </c>
      <c r="AN1230" s="300" t="b">
        <v>0</v>
      </c>
      <c r="AO1230" s="300">
        <v>-1</v>
      </c>
      <c r="AP1230" s="300" t="s">
        <v>771</v>
      </c>
      <c r="AQ1230" s="300">
        <v>0</v>
      </c>
      <c r="AR1230" s="300" t="b">
        <v>0</v>
      </c>
      <c r="AS1230" s="300">
        <v>0</v>
      </c>
      <c r="AT1230" s="300" t="b">
        <v>0</v>
      </c>
      <c r="AU1230" s="300">
        <v>0</v>
      </c>
      <c r="AV1230" s="300" t="b">
        <v>0</v>
      </c>
      <c r="AW1230" s="300" t="s">
        <v>1763</v>
      </c>
      <c r="AX1230" s="300">
        <v>0</v>
      </c>
      <c r="AY1230" s="300" t="s">
        <v>1763</v>
      </c>
      <c r="AZ1230" s="300">
        <v>0</v>
      </c>
      <c r="BA1230" s="300" t="b">
        <v>0</v>
      </c>
      <c r="BB1230" s="300" t="b">
        <v>1</v>
      </c>
      <c r="BC1230"/>
      <c r="BD1230"/>
      <c r="BE1230"/>
      <c r="BF1230"/>
      <c r="BG1230"/>
      <c r="BH1230"/>
      <c r="BI1230"/>
      <c r="BJ1230"/>
      <c r="BK1230"/>
      <c r="BL1230"/>
      <c r="BM1230"/>
      <c r="BN1230"/>
      <c r="BO1230"/>
      <c r="BP1230"/>
      <c r="BQ1230"/>
    </row>
    <row r="1231" spans="5:69" ht="16.5" hidden="1" x14ac:dyDescent="0.3">
      <c r="E1231" s="300" t="s">
        <v>760</v>
      </c>
      <c r="F1231" s="300" t="s">
        <v>651</v>
      </c>
      <c r="G1231" s="300">
        <v>20170101</v>
      </c>
      <c r="H1231" s="300">
        <v>2017</v>
      </c>
      <c r="I1231" s="300">
        <v>52</v>
      </c>
      <c r="J1231" s="300">
        <v>2017</v>
      </c>
      <c r="K1231" s="300">
        <v>180</v>
      </c>
      <c r="L1231" s="300" t="s">
        <v>872</v>
      </c>
      <c r="M1231" s="300" t="s">
        <v>486</v>
      </c>
      <c r="N1231" s="300" t="s">
        <v>660</v>
      </c>
      <c r="O1231" s="300" t="s">
        <v>762</v>
      </c>
      <c r="P1231" s="300">
        <v>699</v>
      </c>
      <c r="Q1231" s="300" t="s">
        <v>798</v>
      </c>
      <c r="R1231" s="300" t="s">
        <v>799</v>
      </c>
      <c r="S1231" s="300">
        <v>0</v>
      </c>
      <c r="T1231" s="300" t="s">
        <v>763</v>
      </c>
      <c r="U1231" s="300" t="s">
        <v>764</v>
      </c>
      <c r="V1231" s="300" t="s">
        <v>1123</v>
      </c>
      <c r="W1231" s="300" t="s">
        <v>766</v>
      </c>
      <c r="X1231" s="300" t="b">
        <v>1</v>
      </c>
      <c r="Y1231" s="300">
        <v>31</v>
      </c>
      <c r="Z1231" s="300" t="s">
        <v>767</v>
      </c>
      <c r="AA1231" s="300" t="s">
        <v>767</v>
      </c>
      <c r="AB1231" s="300" t="s">
        <v>66</v>
      </c>
      <c r="AC1231" s="300" t="s">
        <v>66</v>
      </c>
      <c r="AD1231" s="300">
        <v>2</v>
      </c>
      <c r="AE1231" s="300" t="b">
        <v>0</v>
      </c>
      <c r="AF1231" s="300" t="s">
        <v>768</v>
      </c>
      <c r="AG1231" s="300" t="s">
        <v>769</v>
      </c>
      <c r="AH1231" s="300">
        <v>0</v>
      </c>
      <c r="AI1231" s="300">
        <v>0</v>
      </c>
      <c r="AJ1231" s="300" t="s">
        <v>770</v>
      </c>
      <c r="AK1231" s="300">
        <v>-1</v>
      </c>
      <c r="AL1231" s="300" t="s">
        <v>771</v>
      </c>
      <c r="AM1231" s="300">
        <v>0</v>
      </c>
      <c r="AN1231" s="300" t="b">
        <v>0</v>
      </c>
      <c r="AO1231" s="300">
        <v>-1</v>
      </c>
      <c r="AP1231" s="300" t="s">
        <v>771</v>
      </c>
      <c r="AQ1231" s="300">
        <v>0</v>
      </c>
      <c r="AR1231" s="300" t="b">
        <v>0</v>
      </c>
      <c r="AS1231" s="300">
        <v>0</v>
      </c>
      <c r="AT1231" s="300" t="b">
        <v>0</v>
      </c>
      <c r="AU1231" s="300">
        <v>0</v>
      </c>
      <c r="AV1231" s="300" t="b">
        <v>0</v>
      </c>
      <c r="AW1231" s="300" t="s">
        <v>1764</v>
      </c>
      <c r="AX1231" s="300">
        <v>0</v>
      </c>
      <c r="AY1231" s="300" t="s">
        <v>1764</v>
      </c>
      <c r="AZ1231" s="300">
        <v>0</v>
      </c>
      <c r="BA1231" s="300" t="b">
        <v>0</v>
      </c>
      <c r="BB1231" s="300" t="b">
        <v>1</v>
      </c>
      <c r="BC1231"/>
      <c r="BD1231"/>
      <c r="BE1231"/>
      <c r="BF1231"/>
      <c r="BG1231"/>
      <c r="BH1231"/>
      <c r="BI1231"/>
      <c r="BJ1231"/>
      <c r="BK1231"/>
      <c r="BL1231"/>
      <c r="BM1231"/>
      <c r="BN1231"/>
      <c r="BO1231"/>
      <c r="BP1231"/>
      <c r="BQ1231"/>
    </row>
    <row r="1232" spans="5:69" ht="16.5" hidden="1" x14ac:dyDescent="0.3">
      <c r="E1232" s="300" t="s">
        <v>760</v>
      </c>
      <c r="F1232" s="300" t="s">
        <v>651</v>
      </c>
      <c r="G1232" s="300">
        <v>20170101</v>
      </c>
      <c r="H1232" s="300">
        <v>2017</v>
      </c>
      <c r="I1232" s="300">
        <v>52</v>
      </c>
      <c r="J1232" s="300">
        <v>2017</v>
      </c>
      <c r="K1232" s="300">
        <v>180</v>
      </c>
      <c r="L1232" s="300" t="s">
        <v>872</v>
      </c>
      <c r="M1232" s="300" t="s">
        <v>486</v>
      </c>
      <c r="N1232" s="300" t="s">
        <v>660</v>
      </c>
      <c r="O1232" s="300" t="s">
        <v>762</v>
      </c>
      <c r="P1232" s="300">
        <v>704</v>
      </c>
      <c r="Q1232" s="300" t="s">
        <v>914</v>
      </c>
      <c r="R1232" s="300" t="s">
        <v>915</v>
      </c>
      <c r="S1232" s="300">
        <v>0</v>
      </c>
      <c r="T1232" s="300" t="s">
        <v>763</v>
      </c>
      <c r="U1232" s="300" t="s">
        <v>764</v>
      </c>
      <c r="V1232" s="300" t="s">
        <v>1123</v>
      </c>
      <c r="W1232" s="300" t="s">
        <v>766</v>
      </c>
      <c r="X1232" s="300" t="b">
        <v>1</v>
      </c>
      <c r="Y1232" s="300">
        <v>31</v>
      </c>
      <c r="Z1232" s="300" t="s">
        <v>767</v>
      </c>
      <c r="AA1232" s="300" t="s">
        <v>767</v>
      </c>
      <c r="AB1232" s="300" t="s">
        <v>66</v>
      </c>
      <c r="AC1232" s="300" t="s">
        <v>66</v>
      </c>
      <c r="AD1232" s="300">
        <v>2</v>
      </c>
      <c r="AE1232" s="300" t="b">
        <v>0</v>
      </c>
      <c r="AF1232" s="300" t="s">
        <v>768</v>
      </c>
      <c r="AG1232" s="300" t="s">
        <v>769</v>
      </c>
      <c r="AH1232" s="300">
        <v>0</v>
      </c>
      <c r="AI1232" s="300">
        <v>0</v>
      </c>
      <c r="AJ1232" s="300" t="s">
        <v>770</v>
      </c>
      <c r="AK1232" s="300">
        <v>-1</v>
      </c>
      <c r="AL1232" s="300" t="s">
        <v>771</v>
      </c>
      <c r="AM1232" s="300">
        <v>0</v>
      </c>
      <c r="AN1232" s="300" t="b">
        <v>0</v>
      </c>
      <c r="AO1232" s="300">
        <v>-1</v>
      </c>
      <c r="AP1232" s="300" t="s">
        <v>771</v>
      </c>
      <c r="AQ1232" s="300">
        <v>0</v>
      </c>
      <c r="AR1232" s="300" t="b">
        <v>0</v>
      </c>
      <c r="AS1232" s="300">
        <v>0</v>
      </c>
      <c r="AT1232" s="300" t="b">
        <v>0</v>
      </c>
      <c r="AU1232" s="300">
        <v>0</v>
      </c>
      <c r="AV1232" s="300" t="b">
        <v>0</v>
      </c>
      <c r="AW1232" s="300" t="s">
        <v>1765</v>
      </c>
      <c r="AX1232" s="300">
        <v>0</v>
      </c>
      <c r="AY1232" s="300" t="s">
        <v>1765</v>
      </c>
      <c r="AZ1232" s="300">
        <v>0</v>
      </c>
      <c r="BA1232" s="300" t="b">
        <v>0</v>
      </c>
      <c r="BB1232" s="300" t="b">
        <v>1</v>
      </c>
      <c r="BC1232"/>
      <c r="BD1232"/>
      <c r="BE1232"/>
      <c r="BF1232"/>
      <c r="BG1232"/>
      <c r="BH1232"/>
      <c r="BI1232"/>
      <c r="BJ1232"/>
      <c r="BK1232"/>
      <c r="BL1232"/>
      <c r="BM1232"/>
      <c r="BN1232"/>
      <c r="BO1232"/>
      <c r="BP1232"/>
      <c r="BQ1232"/>
    </row>
    <row r="1233" spans="5:69" ht="16.5" hidden="1" x14ac:dyDescent="0.3">
      <c r="E1233" s="300" t="s">
        <v>760</v>
      </c>
      <c r="F1233" s="300" t="s">
        <v>651</v>
      </c>
      <c r="G1233" s="300">
        <v>20170101</v>
      </c>
      <c r="H1233" s="300">
        <v>2017</v>
      </c>
      <c r="I1233" s="300">
        <v>52</v>
      </c>
      <c r="J1233" s="300">
        <v>2017</v>
      </c>
      <c r="K1233" s="300">
        <v>180</v>
      </c>
      <c r="L1233" s="300" t="s">
        <v>872</v>
      </c>
      <c r="M1233" s="300" t="s">
        <v>486</v>
      </c>
      <c r="N1233" s="300" t="s">
        <v>660</v>
      </c>
      <c r="O1233" s="300" t="s">
        <v>762</v>
      </c>
      <c r="P1233" s="300">
        <v>710</v>
      </c>
      <c r="Q1233" s="300" t="s">
        <v>917</v>
      </c>
      <c r="R1233" s="300" t="s">
        <v>425</v>
      </c>
      <c r="S1233" s="300">
        <v>0</v>
      </c>
      <c r="T1233" s="300" t="s">
        <v>763</v>
      </c>
      <c r="U1233" s="300" t="s">
        <v>764</v>
      </c>
      <c r="V1233" s="300" t="s">
        <v>1123</v>
      </c>
      <c r="W1233" s="300" t="s">
        <v>766</v>
      </c>
      <c r="X1233" s="300" t="b">
        <v>1</v>
      </c>
      <c r="Y1233" s="300">
        <v>31</v>
      </c>
      <c r="Z1233" s="300" t="s">
        <v>767</v>
      </c>
      <c r="AA1233" s="300" t="s">
        <v>767</v>
      </c>
      <c r="AB1233" s="300" t="s">
        <v>66</v>
      </c>
      <c r="AC1233" s="300" t="s">
        <v>66</v>
      </c>
      <c r="AD1233" s="300">
        <v>2</v>
      </c>
      <c r="AE1233" s="300" t="b">
        <v>0</v>
      </c>
      <c r="AF1233" s="300" t="s">
        <v>768</v>
      </c>
      <c r="AG1233" s="300" t="s">
        <v>769</v>
      </c>
      <c r="AH1233" s="300">
        <v>0</v>
      </c>
      <c r="AI1233" s="300">
        <v>0</v>
      </c>
      <c r="AJ1233" s="300" t="s">
        <v>770</v>
      </c>
      <c r="AK1233" s="300">
        <v>-1</v>
      </c>
      <c r="AL1233" s="300" t="s">
        <v>771</v>
      </c>
      <c r="AM1233" s="300">
        <v>0</v>
      </c>
      <c r="AN1233" s="300" t="b">
        <v>0</v>
      </c>
      <c r="AO1233" s="300">
        <v>-1</v>
      </c>
      <c r="AP1233" s="300" t="s">
        <v>771</v>
      </c>
      <c r="AQ1233" s="300">
        <v>0</v>
      </c>
      <c r="AR1233" s="300" t="b">
        <v>0</v>
      </c>
      <c r="AS1233" s="300">
        <v>0</v>
      </c>
      <c r="AT1233" s="300" t="b">
        <v>1</v>
      </c>
      <c r="AU1233" s="300">
        <v>0</v>
      </c>
      <c r="AV1233" s="300" t="b">
        <v>0</v>
      </c>
      <c r="AW1233" s="300" t="s">
        <v>1766</v>
      </c>
      <c r="AX1233" s="300">
        <v>0</v>
      </c>
      <c r="AY1233" s="300" t="s">
        <v>1766</v>
      </c>
      <c r="AZ1233" s="300">
        <v>4</v>
      </c>
      <c r="BA1233" s="300" t="b">
        <v>0</v>
      </c>
      <c r="BB1233" s="300" t="b">
        <v>1</v>
      </c>
      <c r="BC1233"/>
      <c r="BD1233"/>
      <c r="BE1233"/>
      <c r="BF1233"/>
      <c r="BG1233"/>
      <c r="BH1233"/>
      <c r="BI1233"/>
      <c r="BJ1233"/>
      <c r="BK1233"/>
      <c r="BL1233"/>
      <c r="BM1233"/>
      <c r="BN1233"/>
      <c r="BO1233"/>
      <c r="BP1233"/>
      <c r="BQ1233"/>
    </row>
    <row r="1234" spans="5:69" ht="16.5" hidden="1" x14ac:dyDescent="0.3">
      <c r="E1234" s="300" t="s">
        <v>760</v>
      </c>
      <c r="F1234" s="300" t="s">
        <v>651</v>
      </c>
      <c r="G1234" s="300">
        <v>20170101</v>
      </c>
      <c r="H1234" s="300">
        <v>2017</v>
      </c>
      <c r="I1234" s="300">
        <v>52</v>
      </c>
      <c r="J1234" s="300">
        <v>2017</v>
      </c>
      <c r="K1234" s="300">
        <v>180</v>
      </c>
      <c r="L1234" s="300" t="s">
        <v>872</v>
      </c>
      <c r="M1234" s="300" t="s">
        <v>486</v>
      </c>
      <c r="N1234" s="300" t="s">
        <v>660</v>
      </c>
      <c r="O1234" s="300" t="s">
        <v>762</v>
      </c>
      <c r="P1234" s="300">
        <v>752</v>
      </c>
      <c r="Q1234" s="300" t="s">
        <v>804</v>
      </c>
      <c r="R1234" s="300" t="s">
        <v>805</v>
      </c>
      <c r="S1234" s="300">
        <v>0</v>
      </c>
      <c r="T1234" s="300" t="s">
        <v>763</v>
      </c>
      <c r="U1234" s="300" t="s">
        <v>764</v>
      </c>
      <c r="V1234" s="300" t="s">
        <v>1123</v>
      </c>
      <c r="W1234" s="300" t="s">
        <v>766</v>
      </c>
      <c r="X1234" s="300" t="b">
        <v>1</v>
      </c>
      <c r="Y1234" s="300">
        <v>31</v>
      </c>
      <c r="Z1234" s="300" t="s">
        <v>767</v>
      </c>
      <c r="AA1234" s="300" t="s">
        <v>767</v>
      </c>
      <c r="AB1234" s="300" t="s">
        <v>66</v>
      </c>
      <c r="AC1234" s="300" t="s">
        <v>66</v>
      </c>
      <c r="AD1234" s="300">
        <v>2</v>
      </c>
      <c r="AE1234" s="300" t="b">
        <v>0</v>
      </c>
      <c r="AF1234" s="300" t="s">
        <v>768</v>
      </c>
      <c r="AG1234" s="300" t="s">
        <v>769</v>
      </c>
      <c r="AH1234" s="300">
        <v>0</v>
      </c>
      <c r="AI1234" s="300">
        <v>0</v>
      </c>
      <c r="AJ1234" s="300" t="s">
        <v>770</v>
      </c>
      <c r="AK1234" s="300">
        <v>-1</v>
      </c>
      <c r="AL1234" s="300" t="s">
        <v>771</v>
      </c>
      <c r="AM1234" s="300">
        <v>0</v>
      </c>
      <c r="AN1234" s="300" t="b">
        <v>0</v>
      </c>
      <c r="AO1234" s="300">
        <v>-1</v>
      </c>
      <c r="AP1234" s="300" t="s">
        <v>771</v>
      </c>
      <c r="AQ1234" s="300">
        <v>0</v>
      </c>
      <c r="AR1234" s="300" t="b">
        <v>0</v>
      </c>
      <c r="AS1234" s="300">
        <v>0</v>
      </c>
      <c r="AT1234" s="300" t="b">
        <v>0</v>
      </c>
      <c r="AU1234" s="300">
        <v>0</v>
      </c>
      <c r="AV1234" s="300" t="b">
        <v>0</v>
      </c>
      <c r="AW1234" s="300" t="s">
        <v>1767</v>
      </c>
      <c r="AX1234" s="300">
        <v>0</v>
      </c>
      <c r="AY1234" s="300" t="s">
        <v>1767</v>
      </c>
      <c r="AZ1234" s="300">
        <v>0</v>
      </c>
      <c r="BA1234" s="300" t="b">
        <v>0</v>
      </c>
      <c r="BB1234" s="300" t="b">
        <v>1</v>
      </c>
      <c r="BC1234"/>
      <c r="BD1234"/>
      <c r="BE1234"/>
      <c r="BF1234"/>
      <c r="BG1234"/>
      <c r="BH1234"/>
      <c r="BI1234"/>
      <c r="BJ1234"/>
      <c r="BK1234"/>
      <c r="BL1234"/>
      <c r="BM1234"/>
      <c r="BN1234"/>
      <c r="BO1234"/>
      <c r="BP1234"/>
      <c r="BQ1234"/>
    </row>
    <row r="1235" spans="5:69" ht="16.5" hidden="1" x14ac:dyDescent="0.3">
      <c r="E1235" s="300" t="s">
        <v>760</v>
      </c>
      <c r="F1235" s="300" t="s">
        <v>651</v>
      </c>
      <c r="G1235" s="300">
        <v>20170101</v>
      </c>
      <c r="H1235" s="300">
        <v>2017</v>
      </c>
      <c r="I1235" s="300">
        <v>52</v>
      </c>
      <c r="J1235" s="300">
        <v>2017</v>
      </c>
      <c r="K1235" s="300">
        <v>180</v>
      </c>
      <c r="L1235" s="300" t="s">
        <v>872</v>
      </c>
      <c r="M1235" s="300" t="s">
        <v>486</v>
      </c>
      <c r="N1235" s="300" t="s">
        <v>660</v>
      </c>
      <c r="O1235" s="300" t="s">
        <v>762</v>
      </c>
      <c r="P1235" s="300">
        <v>757</v>
      </c>
      <c r="Q1235" s="300" t="s">
        <v>921</v>
      </c>
      <c r="R1235" s="300" t="s">
        <v>922</v>
      </c>
      <c r="S1235" s="300">
        <v>0</v>
      </c>
      <c r="T1235" s="300" t="s">
        <v>763</v>
      </c>
      <c r="U1235" s="300" t="s">
        <v>764</v>
      </c>
      <c r="V1235" s="300" t="s">
        <v>1123</v>
      </c>
      <c r="W1235" s="300" t="s">
        <v>766</v>
      </c>
      <c r="X1235" s="300" t="b">
        <v>1</v>
      </c>
      <c r="Y1235" s="300">
        <v>31</v>
      </c>
      <c r="Z1235" s="300" t="s">
        <v>767</v>
      </c>
      <c r="AA1235" s="300" t="s">
        <v>767</v>
      </c>
      <c r="AB1235" s="300" t="s">
        <v>66</v>
      </c>
      <c r="AC1235" s="300" t="s">
        <v>66</v>
      </c>
      <c r="AD1235" s="300">
        <v>2</v>
      </c>
      <c r="AE1235" s="300" t="b">
        <v>0</v>
      </c>
      <c r="AF1235" s="300" t="s">
        <v>768</v>
      </c>
      <c r="AG1235" s="300" t="s">
        <v>769</v>
      </c>
      <c r="AH1235" s="300">
        <v>0</v>
      </c>
      <c r="AI1235" s="300">
        <v>0</v>
      </c>
      <c r="AJ1235" s="300" t="s">
        <v>770</v>
      </c>
      <c r="AK1235" s="300">
        <v>-1</v>
      </c>
      <c r="AL1235" s="300" t="s">
        <v>771</v>
      </c>
      <c r="AM1235" s="300">
        <v>0</v>
      </c>
      <c r="AN1235" s="300" t="b">
        <v>0</v>
      </c>
      <c r="AO1235" s="300">
        <v>-1</v>
      </c>
      <c r="AP1235" s="300" t="s">
        <v>771</v>
      </c>
      <c r="AQ1235" s="300">
        <v>0</v>
      </c>
      <c r="AR1235" s="300" t="b">
        <v>0</v>
      </c>
      <c r="AS1235" s="300">
        <v>0</v>
      </c>
      <c r="AT1235" s="300" t="b">
        <v>0</v>
      </c>
      <c r="AU1235" s="300">
        <v>0</v>
      </c>
      <c r="AV1235" s="300" t="b">
        <v>0</v>
      </c>
      <c r="AW1235" s="300" t="s">
        <v>1768</v>
      </c>
      <c r="AX1235" s="300">
        <v>0</v>
      </c>
      <c r="AY1235" s="300" t="s">
        <v>1768</v>
      </c>
      <c r="AZ1235" s="300">
        <v>0</v>
      </c>
      <c r="BA1235" s="300" t="b">
        <v>0</v>
      </c>
      <c r="BB1235" s="300" t="b">
        <v>1</v>
      </c>
      <c r="BC1235"/>
      <c r="BD1235"/>
      <c r="BE1235"/>
      <c r="BF1235"/>
      <c r="BG1235"/>
      <c r="BH1235"/>
      <c r="BI1235"/>
      <c r="BJ1235"/>
      <c r="BK1235"/>
      <c r="BL1235"/>
      <c r="BM1235"/>
      <c r="BN1235"/>
      <c r="BO1235"/>
      <c r="BP1235"/>
      <c r="BQ1235"/>
    </row>
    <row r="1236" spans="5:69" ht="16.5" hidden="1" x14ac:dyDescent="0.3">
      <c r="E1236" s="300" t="s">
        <v>760</v>
      </c>
      <c r="F1236" s="300" t="s">
        <v>651</v>
      </c>
      <c r="G1236" s="300">
        <v>20170101</v>
      </c>
      <c r="H1236" s="300">
        <v>2017</v>
      </c>
      <c r="I1236" s="300">
        <v>52</v>
      </c>
      <c r="J1236" s="300">
        <v>2017</v>
      </c>
      <c r="K1236" s="300">
        <v>180</v>
      </c>
      <c r="L1236" s="300" t="s">
        <v>872</v>
      </c>
      <c r="M1236" s="300" t="s">
        <v>486</v>
      </c>
      <c r="N1236" s="300" t="s">
        <v>660</v>
      </c>
      <c r="O1236" s="300" t="s">
        <v>762</v>
      </c>
      <c r="P1236" s="300">
        <v>784</v>
      </c>
      <c r="Q1236" s="300" t="s">
        <v>924</v>
      </c>
      <c r="R1236" s="300" t="s">
        <v>925</v>
      </c>
      <c r="S1236" s="300">
        <v>0</v>
      </c>
      <c r="T1236" s="300" t="s">
        <v>763</v>
      </c>
      <c r="U1236" s="300" t="s">
        <v>764</v>
      </c>
      <c r="V1236" s="300" t="s">
        <v>1123</v>
      </c>
      <c r="W1236" s="300" t="s">
        <v>766</v>
      </c>
      <c r="X1236" s="300" t="b">
        <v>1</v>
      </c>
      <c r="Y1236" s="300">
        <v>31</v>
      </c>
      <c r="Z1236" s="300" t="s">
        <v>767</v>
      </c>
      <c r="AA1236" s="300" t="s">
        <v>767</v>
      </c>
      <c r="AB1236" s="300" t="s">
        <v>66</v>
      </c>
      <c r="AC1236" s="300" t="s">
        <v>66</v>
      </c>
      <c r="AD1236" s="300">
        <v>2</v>
      </c>
      <c r="AE1236" s="300" t="b">
        <v>0</v>
      </c>
      <c r="AF1236" s="300" t="s">
        <v>768</v>
      </c>
      <c r="AG1236" s="300" t="s">
        <v>769</v>
      </c>
      <c r="AH1236" s="300">
        <v>0</v>
      </c>
      <c r="AI1236" s="300">
        <v>0</v>
      </c>
      <c r="AJ1236" s="300" t="s">
        <v>770</v>
      </c>
      <c r="AK1236" s="300">
        <v>-1</v>
      </c>
      <c r="AL1236" s="300" t="s">
        <v>771</v>
      </c>
      <c r="AM1236" s="300">
        <v>0</v>
      </c>
      <c r="AN1236" s="300" t="b">
        <v>0</v>
      </c>
      <c r="AO1236" s="300">
        <v>-1</v>
      </c>
      <c r="AP1236" s="300" t="s">
        <v>771</v>
      </c>
      <c r="AQ1236" s="300">
        <v>0</v>
      </c>
      <c r="AR1236" s="300" t="b">
        <v>0</v>
      </c>
      <c r="AS1236" s="300">
        <v>0</v>
      </c>
      <c r="AT1236" s="300" t="b">
        <v>0</v>
      </c>
      <c r="AU1236" s="300">
        <v>0</v>
      </c>
      <c r="AV1236" s="300" t="b">
        <v>0</v>
      </c>
      <c r="AW1236" s="300" t="s">
        <v>1769</v>
      </c>
      <c r="AX1236" s="300">
        <v>0</v>
      </c>
      <c r="AY1236" s="300" t="s">
        <v>1769</v>
      </c>
      <c r="AZ1236" s="300">
        <v>0</v>
      </c>
      <c r="BA1236" s="300" t="b">
        <v>0</v>
      </c>
      <c r="BB1236" s="300" t="b">
        <v>1</v>
      </c>
      <c r="BC1236"/>
      <c r="BD1236"/>
      <c r="BE1236"/>
      <c r="BF1236"/>
      <c r="BG1236"/>
      <c r="BH1236"/>
      <c r="BI1236"/>
      <c r="BJ1236"/>
      <c r="BK1236"/>
      <c r="BL1236"/>
      <c r="BM1236"/>
      <c r="BN1236"/>
      <c r="BO1236"/>
      <c r="BP1236"/>
      <c r="BQ1236"/>
    </row>
    <row r="1237" spans="5:69" ht="16.5" hidden="1" x14ac:dyDescent="0.3">
      <c r="E1237" s="300" t="s">
        <v>760</v>
      </c>
      <c r="F1237" s="300" t="s">
        <v>651</v>
      </c>
      <c r="G1237" s="300">
        <v>20170101</v>
      </c>
      <c r="H1237" s="300">
        <v>2017</v>
      </c>
      <c r="I1237" s="300">
        <v>52</v>
      </c>
      <c r="J1237" s="300">
        <v>2017</v>
      </c>
      <c r="K1237" s="300">
        <v>180</v>
      </c>
      <c r="L1237" s="300" t="s">
        <v>872</v>
      </c>
      <c r="M1237" s="300" t="s">
        <v>486</v>
      </c>
      <c r="N1237" s="300" t="s">
        <v>660</v>
      </c>
      <c r="O1237" s="300" t="s">
        <v>762</v>
      </c>
      <c r="P1237" s="300">
        <v>800</v>
      </c>
      <c r="Q1237" s="300" t="s">
        <v>930</v>
      </c>
      <c r="R1237" s="300" t="s">
        <v>452</v>
      </c>
      <c r="S1237" s="300">
        <v>0</v>
      </c>
      <c r="T1237" s="300" t="s">
        <v>763</v>
      </c>
      <c r="U1237" s="300" t="s">
        <v>764</v>
      </c>
      <c r="V1237" s="300" t="s">
        <v>1123</v>
      </c>
      <c r="W1237" s="300" t="s">
        <v>766</v>
      </c>
      <c r="X1237" s="300" t="b">
        <v>1</v>
      </c>
      <c r="Y1237" s="300">
        <v>31</v>
      </c>
      <c r="Z1237" s="300" t="s">
        <v>767</v>
      </c>
      <c r="AA1237" s="300" t="s">
        <v>767</v>
      </c>
      <c r="AB1237" s="300" t="s">
        <v>66</v>
      </c>
      <c r="AC1237" s="300" t="s">
        <v>66</v>
      </c>
      <c r="AD1237" s="300">
        <v>2</v>
      </c>
      <c r="AE1237" s="300" t="b">
        <v>0</v>
      </c>
      <c r="AF1237" s="300" t="s">
        <v>768</v>
      </c>
      <c r="AG1237" s="300" t="s">
        <v>769</v>
      </c>
      <c r="AH1237" s="300">
        <v>0</v>
      </c>
      <c r="AI1237" s="300">
        <v>0</v>
      </c>
      <c r="AJ1237" s="300" t="s">
        <v>770</v>
      </c>
      <c r="AK1237" s="300">
        <v>-1</v>
      </c>
      <c r="AL1237" s="300" t="s">
        <v>771</v>
      </c>
      <c r="AM1237" s="300">
        <v>0</v>
      </c>
      <c r="AN1237" s="300" t="b">
        <v>0</v>
      </c>
      <c r="AO1237" s="300">
        <v>-1</v>
      </c>
      <c r="AP1237" s="300" t="s">
        <v>771</v>
      </c>
      <c r="AQ1237" s="300">
        <v>0</v>
      </c>
      <c r="AR1237" s="300" t="b">
        <v>0</v>
      </c>
      <c r="AS1237" s="300">
        <v>0</v>
      </c>
      <c r="AT1237" s="300" t="b">
        <v>0</v>
      </c>
      <c r="AU1237" s="300">
        <v>0</v>
      </c>
      <c r="AV1237" s="300" t="b">
        <v>0</v>
      </c>
      <c r="AW1237" s="300" t="s">
        <v>1770</v>
      </c>
      <c r="AX1237" s="300">
        <v>0</v>
      </c>
      <c r="AY1237" s="300" t="s">
        <v>1770</v>
      </c>
      <c r="AZ1237" s="300">
        <v>0</v>
      </c>
      <c r="BA1237" s="300" t="b">
        <v>0</v>
      </c>
      <c r="BB1237" s="300" t="b">
        <v>1</v>
      </c>
      <c r="BC1237"/>
      <c r="BD1237"/>
      <c r="BE1237"/>
      <c r="BF1237"/>
      <c r="BG1237"/>
      <c r="BH1237"/>
      <c r="BI1237"/>
      <c r="BJ1237"/>
      <c r="BK1237"/>
      <c r="BL1237"/>
      <c r="BM1237"/>
      <c r="BN1237"/>
      <c r="BO1237"/>
      <c r="BP1237"/>
      <c r="BQ1237"/>
    </row>
    <row r="1238" spans="5:69" ht="16.5" hidden="1" x14ac:dyDescent="0.3">
      <c r="E1238" s="300" t="s">
        <v>760</v>
      </c>
      <c r="F1238" s="300" t="s">
        <v>651</v>
      </c>
      <c r="G1238" s="300">
        <v>20170101</v>
      </c>
      <c r="H1238" s="300">
        <v>2017</v>
      </c>
      <c r="I1238" s="300">
        <v>52</v>
      </c>
      <c r="J1238" s="300">
        <v>2017</v>
      </c>
      <c r="K1238" s="300">
        <v>180</v>
      </c>
      <c r="L1238" s="300" t="s">
        <v>872</v>
      </c>
      <c r="M1238" s="300" t="s">
        <v>486</v>
      </c>
      <c r="N1238" s="300" t="s">
        <v>660</v>
      </c>
      <c r="O1238" s="300" t="s">
        <v>762</v>
      </c>
      <c r="P1238" s="300">
        <v>826</v>
      </c>
      <c r="Q1238" s="300" t="s">
        <v>937</v>
      </c>
      <c r="R1238" s="300" t="s">
        <v>938</v>
      </c>
      <c r="S1238" s="300">
        <v>0</v>
      </c>
      <c r="T1238" s="300" t="s">
        <v>763</v>
      </c>
      <c r="U1238" s="300" t="s">
        <v>764</v>
      </c>
      <c r="V1238" s="300" t="s">
        <v>1123</v>
      </c>
      <c r="W1238" s="300" t="s">
        <v>766</v>
      </c>
      <c r="X1238" s="300" t="b">
        <v>1</v>
      </c>
      <c r="Y1238" s="300">
        <v>31</v>
      </c>
      <c r="Z1238" s="300" t="s">
        <v>767</v>
      </c>
      <c r="AA1238" s="300" t="s">
        <v>767</v>
      </c>
      <c r="AB1238" s="300" t="s">
        <v>66</v>
      </c>
      <c r="AC1238" s="300" t="s">
        <v>66</v>
      </c>
      <c r="AD1238" s="300">
        <v>2</v>
      </c>
      <c r="AE1238" s="300" t="b">
        <v>0</v>
      </c>
      <c r="AF1238" s="300" t="s">
        <v>768</v>
      </c>
      <c r="AG1238" s="300" t="s">
        <v>769</v>
      </c>
      <c r="AH1238" s="300">
        <v>0</v>
      </c>
      <c r="AI1238" s="300">
        <v>0</v>
      </c>
      <c r="AJ1238" s="300" t="s">
        <v>770</v>
      </c>
      <c r="AK1238" s="300">
        <v>-1</v>
      </c>
      <c r="AL1238" s="300" t="s">
        <v>771</v>
      </c>
      <c r="AM1238" s="300">
        <v>0</v>
      </c>
      <c r="AN1238" s="300" t="b">
        <v>0</v>
      </c>
      <c r="AO1238" s="300">
        <v>-1</v>
      </c>
      <c r="AP1238" s="300" t="s">
        <v>771</v>
      </c>
      <c r="AQ1238" s="300">
        <v>0</v>
      </c>
      <c r="AR1238" s="300" t="b">
        <v>0</v>
      </c>
      <c r="AS1238" s="300">
        <v>0</v>
      </c>
      <c r="AT1238" s="300" t="b">
        <v>0</v>
      </c>
      <c r="AU1238" s="300">
        <v>0</v>
      </c>
      <c r="AV1238" s="300" t="b">
        <v>0</v>
      </c>
      <c r="AW1238" s="300" t="s">
        <v>1771</v>
      </c>
      <c r="AX1238" s="300">
        <v>0</v>
      </c>
      <c r="AY1238" s="300" t="s">
        <v>1771</v>
      </c>
      <c r="AZ1238" s="300">
        <v>0</v>
      </c>
      <c r="BA1238" s="300" t="b">
        <v>0</v>
      </c>
      <c r="BB1238" s="300" t="b">
        <v>1</v>
      </c>
      <c r="BC1238"/>
      <c r="BD1238"/>
      <c r="BE1238"/>
      <c r="BF1238"/>
      <c r="BG1238"/>
      <c r="BH1238"/>
      <c r="BI1238"/>
      <c r="BJ1238"/>
      <c r="BK1238"/>
      <c r="BL1238"/>
      <c r="BM1238"/>
      <c r="BN1238"/>
      <c r="BO1238"/>
      <c r="BP1238"/>
      <c r="BQ1238"/>
    </row>
    <row r="1239" spans="5:69" ht="16.5" hidden="1" x14ac:dyDescent="0.3">
      <c r="E1239" s="300" t="s">
        <v>760</v>
      </c>
      <c r="F1239" s="300" t="s">
        <v>651</v>
      </c>
      <c r="G1239" s="300">
        <v>20170101</v>
      </c>
      <c r="H1239" s="300">
        <v>2017</v>
      </c>
      <c r="I1239" s="300">
        <v>52</v>
      </c>
      <c r="J1239" s="300">
        <v>2017</v>
      </c>
      <c r="K1239" s="300">
        <v>180</v>
      </c>
      <c r="L1239" s="300" t="s">
        <v>872</v>
      </c>
      <c r="M1239" s="300" t="s">
        <v>486</v>
      </c>
      <c r="N1239" s="300" t="s">
        <v>660</v>
      </c>
      <c r="O1239" s="300" t="s">
        <v>762</v>
      </c>
      <c r="P1239" s="300">
        <v>834</v>
      </c>
      <c r="Q1239" s="300" t="s">
        <v>940</v>
      </c>
      <c r="R1239" s="300" t="s">
        <v>941</v>
      </c>
      <c r="S1239" s="300">
        <v>0</v>
      </c>
      <c r="T1239" s="300" t="s">
        <v>763</v>
      </c>
      <c r="U1239" s="300" t="s">
        <v>764</v>
      </c>
      <c r="V1239" s="300" t="s">
        <v>1123</v>
      </c>
      <c r="W1239" s="300" t="s">
        <v>766</v>
      </c>
      <c r="X1239" s="300" t="b">
        <v>1</v>
      </c>
      <c r="Y1239" s="300">
        <v>31</v>
      </c>
      <c r="Z1239" s="300" t="s">
        <v>767</v>
      </c>
      <c r="AA1239" s="300" t="s">
        <v>767</v>
      </c>
      <c r="AB1239" s="300" t="s">
        <v>66</v>
      </c>
      <c r="AC1239" s="300" t="s">
        <v>66</v>
      </c>
      <c r="AD1239" s="300">
        <v>2</v>
      </c>
      <c r="AE1239" s="300" t="b">
        <v>0</v>
      </c>
      <c r="AF1239" s="300" t="s">
        <v>768</v>
      </c>
      <c r="AG1239" s="300" t="s">
        <v>769</v>
      </c>
      <c r="AH1239" s="300">
        <v>0</v>
      </c>
      <c r="AI1239" s="300">
        <v>0</v>
      </c>
      <c r="AJ1239" s="300" t="s">
        <v>770</v>
      </c>
      <c r="AK1239" s="300">
        <v>-1</v>
      </c>
      <c r="AL1239" s="300" t="s">
        <v>771</v>
      </c>
      <c r="AM1239" s="300">
        <v>0</v>
      </c>
      <c r="AN1239" s="300" t="b">
        <v>0</v>
      </c>
      <c r="AO1239" s="300">
        <v>-1</v>
      </c>
      <c r="AP1239" s="300" t="s">
        <v>771</v>
      </c>
      <c r="AQ1239" s="300">
        <v>0</v>
      </c>
      <c r="AR1239" s="300" t="b">
        <v>0</v>
      </c>
      <c r="AS1239" s="300">
        <v>0</v>
      </c>
      <c r="AT1239" s="300" t="b">
        <v>0</v>
      </c>
      <c r="AU1239" s="300">
        <v>0</v>
      </c>
      <c r="AV1239" s="300" t="b">
        <v>0</v>
      </c>
      <c r="AW1239" s="300" t="s">
        <v>1772</v>
      </c>
      <c r="AX1239" s="300">
        <v>0</v>
      </c>
      <c r="AY1239" s="300" t="s">
        <v>1772</v>
      </c>
      <c r="AZ1239" s="300">
        <v>0</v>
      </c>
      <c r="BA1239" s="300" t="b">
        <v>0</v>
      </c>
      <c r="BB1239" s="300" t="b">
        <v>1</v>
      </c>
      <c r="BC1239"/>
      <c r="BD1239"/>
      <c r="BE1239"/>
      <c r="BF1239"/>
      <c r="BG1239"/>
      <c r="BH1239"/>
      <c r="BI1239"/>
      <c r="BJ1239"/>
      <c r="BK1239"/>
      <c r="BL1239"/>
      <c r="BM1239"/>
      <c r="BN1239"/>
      <c r="BO1239"/>
      <c r="BP1239"/>
      <c r="BQ1239"/>
    </row>
    <row r="1240" spans="5:69" ht="16.5" hidden="1" x14ac:dyDescent="0.3">
      <c r="E1240" s="300" t="s">
        <v>760</v>
      </c>
      <c r="F1240" s="300" t="s">
        <v>651</v>
      </c>
      <c r="G1240" s="300">
        <v>20170101</v>
      </c>
      <c r="H1240" s="300">
        <v>2017</v>
      </c>
      <c r="I1240" s="300">
        <v>52</v>
      </c>
      <c r="J1240" s="300">
        <v>2017</v>
      </c>
      <c r="K1240" s="300">
        <v>180</v>
      </c>
      <c r="L1240" s="300" t="s">
        <v>872</v>
      </c>
      <c r="M1240" s="300" t="s">
        <v>486</v>
      </c>
      <c r="N1240" s="300" t="s">
        <v>660</v>
      </c>
      <c r="O1240" s="300" t="s">
        <v>762</v>
      </c>
      <c r="P1240" s="300">
        <v>842</v>
      </c>
      <c r="Q1240" s="300" t="s">
        <v>809</v>
      </c>
      <c r="R1240" s="300" t="s">
        <v>809</v>
      </c>
      <c r="S1240" s="300">
        <v>0</v>
      </c>
      <c r="T1240" s="300" t="s">
        <v>763</v>
      </c>
      <c r="U1240" s="300" t="s">
        <v>764</v>
      </c>
      <c r="V1240" s="300" t="s">
        <v>1123</v>
      </c>
      <c r="W1240" s="300" t="s">
        <v>766</v>
      </c>
      <c r="X1240" s="300" t="b">
        <v>1</v>
      </c>
      <c r="Y1240" s="300">
        <v>31</v>
      </c>
      <c r="Z1240" s="300" t="s">
        <v>767</v>
      </c>
      <c r="AA1240" s="300" t="s">
        <v>767</v>
      </c>
      <c r="AB1240" s="300" t="s">
        <v>66</v>
      </c>
      <c r="AC1240" s="300" t="s">
        <v>66</v>
      </c>
      <c r="AD1240" s="300">
        <v>2</v>
      </c>
      <c r="AE1240" s="300" t="b">
        <v>0</v>
      </c>
      <c r="AF1240" s="300" t="s">
        <v>768</v>
      </c>
      <c r="AG1240" s="300" t="s">
        <v>769</v>
      </c>
      <c r="AH1240" s="300">
        <v>0</v>
      </c>
      <c r="AI1240" s="300">
        <v>0</v>
      </c>
      <c r="AJ1240" s="300" t="s">
        <v>770</v>
      </c>
      <c r="AK1240" s="300">
        <v>-1</v>
      </c>
      <c r="AL1240" s="300" t="s">
        <v>771</v>
      </c>
      <c r="AM1240" s="300">
        <v>0</v>
      </c>
      <c r="AN1240" s="300" t="b">
        <v>0</v>
      </c>
      <c r="AO1240" s="300">
        <v>-1</v>
      </c>
      <c r="AP1240" s="300" t="s">
        <v>771</v>
      </c>
      <c r="AQ1240" s="300">
        <v>0</v>
      </c>
      <c r="AR1240" s="300" t="b">
        <v>0</v>
      </c>
      <c r="AS1240" s="300">
        <v>0</v>
      </c>
      <c r="AT1240" s="300" t="b">
        <v>0</v>
      </c>
      <c r="AU1240" s="300">
        <v>0</v>
      </c>
      <c r="AV1240" s="300" t="b">
        <v>0</v>
      </c>
      <c r="AW1240" s="300" t="s">
        <v>1773</v>
      </c>
      <c r="AX1240" s="300">
        <v>0</v>
      </c>
      <c r="AY1240" s="300" t="s">
        <v>1773</v>
      </c>
      <c r="AZ1240" s="300">
        <v>0</v>
      </c>
      <c r="BA1240" s="300" t="b">
        <v>0</v>
      </c>
      <c r="BB1240" s="300" t="b">
        <v>1</v>
      </c>
      <c r="BC1240"/>
      <c r="BD1240"/>
      <c r="BE1240"/>
      <c r="BF1240"/>
      <c r="BG1240"/>
      <c r="BH1240"/>
      <c r="BI1240"/>
      <c r="BJ1240"/>
      <c r="BK1240"/>
      <c r="BL1240"/>
      <c r="BM1240"/>
      <c r="BN1240"/>
      <c r="BO1240"/>
      <c r="BP1240"/>
      <c r="BQ1240"/>
    </row>
    <row r="1241" spans="5:69" ht="16.5" hidden="1" x14ac:dyDescent="0.3">
      <c r="E1241" s="300" t="s">
        <v>760</v>
      </c>
      <c r="F1241" s="300" t="s">
        <v>651</v>
      </c>
      <c r="G1241" s="300">
        <v>20170101</v>
      </c>
      <c r="H1241" s="300">
        <v>2017</v>
      </c>
      <c r="I1241" s="300">
        <v>52</v>
      </c>
      <c r="J1241" s="300">
        <v>2017</v>
      </c>
      <c r="K1241" s="300">
        <v>180</v>
      </c>
      <c r="L1241" s="300" t="s">
        <v>872</v>
      </c>
      <c r="M1241" s="300" t="s">
        <v>486</v>
      </c>
      <c r="N1241" s="300" t="s">
        <v>660</v>
      </c>
      <c r="O1241" s="300" t="s">
        <v>762</v>
      </c>
      <c r="P1241" s="300">
        <v>894</v>
      </c>
      <c r="Q1241" s="300" t="s">
        <v>943</v>
      </c>
      <c r="R1241" s="300" t="s">
        <v>431</v>
      </c>
      <c r="S1241" s="300">
        <v>0</v>
      </c>
      <c r="T1241" s="300" t="s">
        <v>763</v>
      </c>
      <c r="U1241" s="300" t="s">
        <v>764</v>
      </c>
      <c r="V1241" s="300" t="s">
        <v>1123</v>
      </c>
      <c r="W1241" s="300" t="s">
        <v>766</v>
      </c>
      <c r="X1241" s="300" t="b">
        <v>1</v>
      </c>
      <c r="Y1241" s="300">
        <v>31</v>
      </c>
      <c r="Z1241" s="300" t="s">
        <v>767</v>
      </c>
      <c r="AA1241" s="300" t="s">
        <v>767</v>
      </c>
      <c r="AB1241" s="300" t="s">
        <v>66</v>
      </c>
      <c r="AC1241" s="300" t="s">
        <v>66</v>
      </c>
      <c r="AD1241" s="300">
        <v>2</v>
      </c>
      <c r="AE1241" s="300" t="b">
        <v>0</v>
      </c>
      <c r="AF1241" s="300" t="s">
        <v>768</v>
      </c>
      <c r="AG1241" s="300" t="s">
        <v>769</v>
      </c>
      <c r="AH1241" s="300">
        <v>0</v>
      </c>
      <c r="AI1241" s="300">
        <v>0</v>
      </c>
      <c r="AJ1241" s="300" t="s">
        <v>770</v>
      </c>
      <c r="AK1241" s="300">
        <v>-1</v>
      </c>
      <c r="AL1241" s="300" t="s">
        <v>771</v>
      </c>
      <c r="AM1241" s="300">
        <v>0</v>
      </c>
      <c r="AN1241" s="300" t="b">
        <v>0</v>
      </c>
      <c r="AO1241" s="300">
        <v>-1</v>
      </c>
      <c r="AP1241" s="300" t="s">
        <v>771</v>
      </c>
      <c r="AQ1241" s="300">
        <v>0</v>
      </c>
      <c r="AR1241" s="300" t="b">
        <v>0</v>
      </c>
      <c r="AS1241" s="300">
        <v>0</v>
      </c>
      <c r="AT1241" s="300" t="b">
        <v>0</v>
      </c>
      <c r="AU1241" s="300">
        <v>0</v>
      </c>
      <c r="AV1241" s="300" t="b">
        <v>0</v>
      </c>
      <c r="AW1241" s="300" t="s">
        <v>1774</v>
      </c>
      <c r="AX1241" s="300">
        <v>0</v>
      </c>
      <c r="AY1241" s="300" t="s">
        <v>1774</v>
      </c>
      <c r="AZ1241" s="300">
        <v>0</v>
      </c>
      <c r="BA1241" s="300" t="b">
        <v>0</v>
      </c>
      <c r="BB1241" s="300" t="b">
        <v>1</v>
      </c>
      <c r="BC1241"/>
      <c r="BD1241"/>
      <c r="BE1241"/>
      <c r="BF1241"/>
      <c r="BG1241"/>
      <c r="BH1241"/>
      <c r="BI1241"/>
      <c r="BJ1241"/>
      <c r="BK1241"/>
      <c r="BL1241"/>
      <c r="BM1241"/>
      <c r="BN1241"/>
      <c r="BO1241"/>
      <c r="BP1241"/>
      <c r="BQ1241"/>
    </row>
    <row r="1242" spans="5:69" ht="16.5" hidden="1" x14ac:dyDescent="0.3">
      <c r="E1242" s="300" t="s">
        <v>760</v>
      </c>
      <c r="F1242" s="300" t="s">
        <v>651</v>
      </c>
      <c r="G1242" s="300">
        <v>20170101</v>
      </c>
      <c r="H1242" s="300">
        <v>2017</v>
      </c>
      <c r="I1242" s="300">
        <v>52</v>
      </c>
      <c r="J1242" s="300">
        <v>2017</v>
      </c>
      <c r="K1242" s="300">
        <v>562</v>
      </c>
      <c r="L1242" s="300" t="s">
        <v>761</v>
      </c>
      <c r="M1242" s="300" t="s">
        <v>451</v>
      </c>
      <c r="N1242" s="300" t="s">
        <v>660</v>
      </c>
      <c r="O1242" s="300" t="s">
        <v>762</v>
      </c>
      <c r="P1242" s="300">
        <v>0</v>
      </c>
      <c r="Q1242" s="300" t="s">
        <v>763</v>
      </c>
      <c r="R1242" s="300" t="s">
        <v>764</v>
      </c>
      <c r="S1242" s="300">
        <v>0</v>
      </c>
      <c r="T1242" s="300" t="s">
        <v>763</v>
      </c>
      <c r="U1242" s="300" t="s">
        <v>764</v>
      </c>
      <c r="V1242" s="300" t="s">
        <v>1123</v>
      </c>
      <c r="W1242" s="300" t="s">
        <v>766</v>
      </c>
      <c r="X1242" s="300" t="b">
        <v>1</v>
      </c>
      <c r="Y1242" s="300">
        <v>31</v>
      </c>
      <c r="Z1242" s="300" t="s">
        <v>767</v>
      </c>
      <c r="AA1242" s="300" t="s">
        <v>767</v>
      </c>
      <c r="AB1242" s="300" t="s">
        <v>66</v>
      </c>
      <c r="AC1242" s="300" t="s">
        <v>66</v>
      </c>
      <c r="AD1242" s="300">
        <v>2</v>
      </c>
      <c r="AE1242" s="300" t="b">
        <v>0</v>
      </c>
      <c r="AF1242" s="300" t="s">
        <v>768</v>
      </c>
      <c r="AG1242" s="300" t="s">
        <v>769</v>
      </c>
      <c r="AH1242" s="300">
        <v>0</v>
      </c>
      <c r="AI1242" s="300">
        <v>0</v>
      </c>
      <c r="AJ1242" s="300" t="s">
        <v>770</v>
      </c>
      <c r="AK1242" s="300">
        <v>-1</v>
      </c>
      <c r="AL1242" s="300" t="s">
        <v>771</v>
      </c>
      <c r="AM1242" s="300">
        <v>0</v>
      </c>
      <c r="AN1242" s="300" t="b">
        <v>0</v>
      </c>
      <c r="AO1242" s="300">
        <v>-1</v>
      </c>
      <c r="AP1242" s="300" t="s">
        <v>771</v>
      </c>
      <c r="AQ1242" s="300">
        <v>0</v>
      </c>
      <c r="AR1242" s="300" t="b">
        <v>0</v>
      </c>
      <c r="AS1242" s="300">
        <v>0</v>
      </c>
      <c r="AT1242" s="300" t="b">
        <v>0</v>
      </c>
      <c r="AU1242" s="300">
        <v>0</v>
      </c>
      <c r="AV1242" s="300" t="b">
        <v>0</v>
      </c>
      <c r="AW1242" s="300" t="s">
        <v>1775</v>
      </c>
      <c r="AX1242" s="300"/>
      <c r="AY1242" s="300" t="s">
        <v>1775</v>
      </c>
      <c r="AZ1242" s="300">
        <v>0</v>
      </c>
      <c r="BA1242" s="300" t="b">
        <v>0</v>
      </c>
      <c r="BB1242" s="300" t="b">
        <v>1</v>
      </c>
      <c r="BC1242"/>
      <c r="BD1242"/>
      <c r="BE1242"/>
      <c r="BF1242"/>
      <c r="BG1242"/>
      <c r="BH1242"/>
      <c r="BI1242"/>
      <c r="BJ1242"/>
      <c r="BK1242"/>
      <c r="BL1242"/>
      <c r="BM1242"/>
      <c r="BN1242"/>
      <c r="BO1242"/>
      <c r="BP1242"/>
      <c r="BQ1242"/>
    </row>
    <row r="1243" spans="5:69" ht="16.5" hidden="1" x14ac:dyDescent="0.3">
      <c r="E1243" s="300" t="s">
        <v>760</v>
      </c>
      <c r="F1243" s="300" t="s">
        <v>651</v>
      </c>
      <c r="G1243" s="300">
        <v>20170101</v>
      </c>
      <c r="H1243" s="300">
        <v>2017</v>
      </c>
      <c r="I1243" s="300">
        <v>52</v>
      </c>
      <c r="J1243" s="300">
        <v>2017</v>
      </c>
      <c r="K1243" s="300">
        <v>562</v>
      </c>
      <c r="L1243" s="300" t="s">
        <v>761</v>
      </c>
      <c r="M1243" s="300" t="s">
        <v>451</v>
      </c>
      <c r="N1243" s="300" t="s">
        <v>660</v>
      </c>
      <c r="O1243" s="300" t="s">
        <v>762</v>
      </c>
      <c r="P1243" s="300">
        <v>20</v>
      </c>
      <c r="Q1243" s="300" t="s">
        <v>1736</v>
      </c>
      <c r="R1243" s="300" t="s">
        <v>1737</v>
      </c>
      <c r="S1243" s="300">
        <v>0</v>
      </c>
      <c r="T1243" s="300" t="s">
        <v>763</v>
      </c>
      <c r="U1243" s="300" t="s">
        <v>764</v>
      </c>
      <c r="V1243" s="300" t="s">
        <v>1123</v>
      </c>
      <c r="W1243" s="300" t="s">
        <v>766</v>
      </c>
      <c r="X1243" s="300" t="b">
        <v>1</v>
      </c>
      <c r="Y1243" s="300">
        <v>31</v>
      </c>
      <c r="Z1243" s="300" t="s">
        <v>767</v>
      </c>
      <c r="AA1243" s="300" t="s">
        <v>767</v>
      </c>
      <c r="AB1243" s="300" t="s">
        <v>66</v>
      </c>
      <c r="AC1243" s="300" t="s">
        <v>66</v>
      </c>
      <c r="AD1243" s="300">
        <v>2</v>
      </c>
      <c r="AE1243" s="300" t="b">
        <v>0</v>
      </c>
      <c r="AF1243" s="300" t="s">
        <v>768</v>
      </c>
      <c r="AG1243" s="300" t="s">
        <v>769</v>
      </c>
      <c r="AH1243" s="300">
        <v>0</v>
      </c>
      <c r="AI1243" s="300">
        <v>0</v>
      </c>
      <c r="AJ1243" s="300" t="s">
        <v>770</v>
      </c>
      <c r="AK1243" s="300">
        <v>-1</v>
      </c>
      <c r="AL1243" s="300" t="s">
        <v>771</v>
      </c>
      <c r="AM1243" s="300">
        <v>0</v>
      </c>
      <c r="AN1243" s="300" t="b">
        <v>0</v>
      </c>
      <c r="AO1243" s="300">
        <v>-1</v>
      </c>
      <c r="AP1243" s="300" t="s">
        <v>771</v>
      </c>
      <c r="AQ1243" s="300">
        <v>0</v>
      </c>
      <c r="AR1243" s="300" t="b">
        <v>0</v>
      </c>
      <c r="AS1243" s="300">
        <v>0</v>
      </c>
      <c r="AT1243" s="300" t="b">
        <v>0</v>
      </c>
      <c r="AU1243" s="300">
        <v>0</v>
      </c>
      <c r="AV1243" s="300" t="b">
        <v>0</v>
      </c>
      <c r="AW1243" s="300" t="s">
        <v>1776</v>
      </c>
      <c r="AX1243" s="300"/>
      <c r="AY1243" s="300" t="s">
        <v>1776</v>
      </c>
      <c r="AZ1243" s="300">
        <v>0</v>
      </c>
      <c r="BA1243" s="300" t="b">
        <v>0</v>
      </c>
      <c r="BB1243" s="300" t="b">
        <v>1</v>
      </c>
      <c r="BC1243"/>
      <c r="BD1243"/>
      <c r="BE1243"/>
      <c r="BF1243"/>
      <c r="BG1243"/>
      <c r="BH1243"/>
      <c r="BI1243"/>
      <c r="BJ1243"/>
      <c r="BK1243"/>
      <c r="BL1243"/>
      <c r="BM1243"/>
      <c r="BN1243"/>
      <c r="BO1243"/>
      <c r="BP1243"/>
      <c r="BQ1243"/>
    </row>
    <row r="1244" spans="5:69" ht="16.5" hidden="1" x14ac:dyDescent="0.3">
      <c r="E1244" s="300" t="s">
        <v>760</v>
      </c>
      <c r="F1244" s="300" t="s">
        <v>651</v>
      </c>
      <c r="G1244" s="300">
        <v>20170101</v>
      </c>
      <c r="H1244" s="300">
        <v>2017</v>
      </c>
      <c r="I1244" s="300">
        <v>52</v>
      </c>
      <c r="J1244" s="300">
        <v>2017</v>
      </c>
      <c r="K1244" s="300">
        <v>562</v>
      </c>
      <c r="L1244" s="300" t="s">
        <v>761</v>
      </c>
      <c r="M1244" s="300" t="s">
        <v>451</v>
      </c>
      <c r="N1244" s="300" t="s">
        <v>660</v>
      </c>
      <c r="O1244" s="300" t="s">
        <v>762</v>
      </c>
      <c r="P1244" s="300">
        <v>56</v>
      </c>
      <c r="Q1244" s="300" t="s">
        <v>877</v>
      </c>
      <c r="R1244" s="300" t="s">
        <v>878</v>
      </c>
      <c r="S1244" s="300">
        <v>0</v>
      </c>
      <c r="T1244" s="300" t="s">
        <v>763</v>
      </c>
      <c r="U1244" s="300" t="s">
        <v>764</v>
      </c>
      <c r="V1244" s="300" t="s">
        <v>1123</v>
      </c>
      <c r="W1244" s="300" t="s">
        <v>766</v>
      </c>
      <c r="X1244" s="300" t="b">
        <v>1</v>
      </c>
      <c r="Y1244" s="300">
        <v>31</v>
      </c>
      <c r="Z1244" s="300" t="s">
        <v>767</v>
      </c>
      <c r="AA1244" s="300" t="s">
        <v>767</v>
      </c>
      <c r="AB1244" s="300" t="s">
        <v>66</v>
      </c>
      <c r="AC1244" s="300" t="s">
        <v>66</v>
      </c>
      <c r="AD1244" s="300">
        <v>2</v>
      </c>
      <c r="AE1244" s="300" t="b">
        <v>0</v>
      </c>
      <c r="AF1244" s="300" t="s">
        <v>768</v>
      </c>
      <c r="AG1244" s="300" t="s">
        <v>769</v>
      </c>
      <c r="AH1244" s="300">
        <v>0</v>
      </c>
      <c r="AI1244" s="300">
        <v>0</v>
      </c>
      <c r="AJ1244" s="300" t="s">
        <v>770</v>
      </c>
      <c r="AK1244" s="300">
        <v>-1</v>
      </c>
      <c r="AL1244" s="300" t="s">
        <v>771</v>
      </c>
      <c r="AM1244" s="300">
        <v>0</v>
      </c>
      <c r="AN1244" s="300" t="b">
        <v>0</v>
      </c>
      <c r="AO1244" s="300">
        <v>-1</v>
      </c>
      <c r="AP1244" s="300" t="s">
        <v>771</v>
      </c>
      <c r="AQ1244" s="300">
        <v>0</v>
      </c>
      <c r="AR1244" s="300" t="b">
        <v>0</v>
      </c>
      <c r="AS1244" s="300">
        <v>0</v>
      </c>
      <c r="AT1244" s="300" t="b">
        <v>0</v>
      </c>
      <c r="AU1244" s="300">
        <v>0</v>
      </c>
      <c r="AV1244" s="300" t="b">
        <v>0</v>
      </c>
      <c r="AW1244" s="300" t="s">
        <v>1777</v>
      </c>
      <c r="AX1244" s="300"/>
      <c r="AY1244" s="300" t="s">
        <v>1777</v>
      </c>
      <c r="AZ1244" s="300">
        <v>0</v>
      </c>
      <c r="BA1244" s="300" t="b">
        <v>0</v>
      </c>
      <c r="BB1244" s="300" t="b">
        <v>1</v>
      </c>
      <c r="BC1244"/>
      <c r="BD1244"/>
      <c r="BE1244"/>
      <c r="BF1244"/>
      <c r="BG1244"/>
      <c r="BH1244"/>
      <c r="BI1244"/>
      <c r="BJ1244"/>
      <c r="BK1244"/>
      <c r="BL1244"/>
      <c r="BM1244"/>
      <c r="BN1244"/>
      <c r="BO1244"/>
      <c r="BP1244"/>
      <c r="BQ1244"/>
    </row>
    <row r="1245" spans="5:69" ht="16.5" hidden="1" x14ac:dyDescent="0.3">
      <c r="E1245" s="300" t="s">
        <v>760</v>
      </c>
      <c r="F1245" s="300" t="s">
        <v>651</v>
      </c>
      <c r="G1245" s="300">
        <v>20170101</v>
      </c>
      <c r="H1245" s="300">
        <v>2017</v>
      </c>
      <c r="I1245" s="300">
        <v>52</v>
      </c>
      <c r="J1245" s="300">
        <v>2017</v>
      </c>
      <c r="K1245" s="300">
        <v>562</v>
      </c>
      <c r="L1245" s="300" t="s">
        <v>761</v>
      </c>
      <c r="M1245" s="300" t="s">
        <v>451</v>
      </c>
      <c r="N1245" s="300" t="s">
        <v>660</v>
      </c>
      <c r="O1245" s="300" t="s">
        <v>762</v>
      </c>
      <c r="P1245" s="300">
        <v>156</v>
      </c>
      <c r="Q1245" s="300" t="s">
        <v>773</v>
      </c>
      <c r="R1245" s="300" t="s">
        <v>774</v>
      </c>
      <c r="S1245" s="300">
        <v>0</v>
      </c>
      <c r="T1245" s="300" t="s">
        <v>763</v>
      </c>
      <c r="U1245" s="300" t="s">
        <v>764</v>
      </c>
      <c r="V1245" s="300" t="s">
        <v>1123</v>
      </c>
      <c r="W1245" s="300" t="s">
        <v>766</v>
      </c>
      <c r="X1245" s="300" t="b">
        <v>1</v>
      </c>
      <c r="Y1245" s="300">
        <v>31</v>
      </c>
      <c r="Z1245" s="300" t="s">
        <v>767</v>
      </c>
      <c r="AA1245" s="300" t="s">
        <v>767</v>
      </c>
      <c r="AB1245" s="300" t="s">
        <v>66</v>
      </c>
      <c r="AC1245" s="300" t="s">
        <v>66</v>
      </c>
      <c r="AD1245" s="300">
        <v>2</v>
      </c>
      <c r="AE1245" s="300" t="b">
        <v>0</v>
      </c>
      <c r="AF1245" s="300" t="s">
        <v>768</v>
      </c>
      <c r="AG1245" s="300" t="s">
        <v>769</v>
      </c>
      <c r="AH1245" s="300">
        <v>0</v>
      </c>
      <c r="AI1245" s="300">
        <v>0</v>
      </c>
      <c r="AJ1245" s="300" t="s">
        <v>770</v>
      </c>
      <c r="AK1245" s="300">
        <v>-1</v>
      </c>
      <c r="AL1245" s="300" t="s">
        <v>771</v>
      </c>
      <c r="AM1245" s="300">
        <v>0</v>
      </c>
      <c r="AN1245" s="300" t="b">
        <v>0</v>
      </c>
      <c r="AO1245" s="300">
        <v>-1</v>
      </c>
      <c r="AP1245" s="300" t="s">
        <v>771</v>
      </c>
      <c r="AQ1245" s="300">
        <v>0</v>
      </c>
      <c r="AR1245" s="300" t="b">
        <v>0</v>
      </c>
      <c r="AS1245" s="300">
        <v>0</v>
      </c>
      <c r="AT1245" s="300" t="b">
        <v>0</v>
      </c>
      <c r="AU1245" s="300">
        <v>0</v>
      </c>
      <c r="AV1245" s="300" t="b">
        <v>0</v>
      </c>
      <c r="AW1245" s="300" t="s">
        <v>1778</v>
      </c>
      <c r="AX1245" s="300"/>
      <c r="AY1245" s="300" t="s">
        <v>1778</v>
      </c>
      <c r="AZ1245" s="300">
        <v>0</v>
      </c>
      <c r="BA1245" s="300" t="b">
        <v>0</v>
      </c>
      <c r="BB1245" s="300" t="b">
        <v>1</v>
      </c>
      <c r="BC1245"/>
      <c r="BD1245"/>
      <c r="BE1245"/>
      <c r="BF1245"/>
      <c r="BG1245"/>
      <c r="BH1245"/>
      <c r="BI1245"/>
      <c r="BJ1245"/>
      <c r="BK1245"/>
      <c r="BL1245"/>
      <c r="BM1245"/>
      <c r="BN1245"/>
      <c r="BO1245"/>
      <c r="BP1245"/>
      <c r="BQ1245"/>
    </row>
    <row r="1246" spans="5:69" ht="16.5" hidden="1" x14ac:dyDescent="0.3">
      <c r="E1246" s="300" t="s">
        <v>760</v>
      </c>
      <c r="F1246" s="300" t="s">
        <v>651</v>
      </c>
      <c r="G1246" s="300">
        <v>20170101</v>
      </c>
      <c r="H1246" s="300">
        <v>2017</v>
      </c>
      <c r="I1246" s="300">
        <v>52</v>
      </c>
      <c r="J1246" s="300">
        <v>2017</v>
      </c>
      <c r="K1246" s="300">
        <v>562</v>
      </c>
      <c r="L1246" s="300" t="s">
        <v>761</v>
      </c>
      <c r="M1246" s="300" t="s">
        <v>451</v>
      </c>
      <c r="N1246" s="300" t="s">
        <v>660</v>
      </c>
      <c r="O1246" s="300" t="s">
        <v>762</v>
      </c>
      <c r="P1246" s="300">
        <v>204</v>
      </c>
      <c r="Q1246" s="300" t="s">
        <v>776</v>
      </c>
      <c r="R1246" s="300" t="s">
        <v>432</v>
      </c>
      <c r="S1246" s="300">
        <v>0</v>
      </c>
      <c r="T1246" s="300" t="s">
        <v>763</v>
      </c>
      <c r="U1246" s="300" t="s">
        <v>764</v>
      </c>
      <c r="V1246" s="300" t="s">
        <v>1123</v>
      </c>
      <c r="W1246" s="300" t="s">
        <v>766</v>
      </c>
      <c r="X1246" s="300" t="b">
        <v>1</v>
      </c>
      <c r="Y1246" s="300">
        <v>31</v>
      </c>
      <c r="Z1246" s="300" t="s">
        <v>767</v>
      </c>
      <c r="AA1246" s="300" t="s">
        <v>767</v>
      </c>
      <c r="AB1246" s="300" t="s">
        <v>66</v>
      </c>
      <c r="AC1246" s="300" t="s">
        <v>66</v>
      </c>
      <c r="AD1246" s="300">
        <v>2</v>
      </c>
      <c r="AE1246" s="300" t="b">
        <v>0</v>
      </c>
      <c r="AF1246" s="300" t="s">
        <v>768</v>
      </c>
      <c r="AG1246" s="300" t="s">
        <v>769</v>
      </c>
      <c r="AH1246" s="300">
        <v>0</v>
      </c>
      <c r="AI1246" s="300">
        <v>0</v>
      </c>
      <c r="AJ1246" s="300" t="s">
        <v>770</v>
      </c>
      <c r="AK1246" s="300">
        <v>-1</v>
      </c>
      <c r="AL1246" s="300" t="s">
        <v>771</v>
      </c>
      <c r="AM1246" s="300">
        <v>0</v>
      </c>
      <c r="AN1246" s="300" t="b">
        <v>0</v>
      </c>
      <c r="AO1246" s="300">
        <v>-1</v>
      </c>
      <c r="AP1246" s="300" t="s">
        <v>771</v>
      </c>
      <c r="AQ1246" s="300">
        <v>0</v>
      </c>
      <c r="AR1246" s="300" t="b">
        <v>0</v>
      </c>
      <c r="AS1246" s="300">
        <v>0</v>
      </c>
      <c r="AT1246" s="300" t="b">
        <v>0</v>
      </c>
      <c r="AU1246" s="300">
        <v>0</v>
      </c>
      <c r="AV1246" s="300" t="b">
        <v>0</v>
      </c>
      <c r="AW1246" s="300" t="s">
        <v>1779</v>
      </c>
      <c r="AX1246" s="300"/>
      <c r="AY1246" s="300" t="s">
        <v>1779</v>
      </c>
      <c r="AZ1246" s="300">
        <v>0</v>
      </c>
      <c r="BA1246" s="300" t="b">
        <v>0</v>
      </c>
      <c r="BB1246" s="300" t="b">
        <v>1</v>
      </c>
      <c r="BC1246"/>
      <c r="BD1246"/>
      <c r="BE1246"/>
      <c r="BF1246"/>
      <c r="BG1246"/>
      <c r="BH1246"/>
      <c r="BI1246"/>
      <c r="BJ1246"/>
      <c r="BK1246"/>
      <c r="BL1246"/>
      <c r="BM1246"/>
      <c r="BN1246"/>
      <c r="BO1246"/>
      <c r="BP1246"/>
      <c r="BQ1246"/>
    </row>
    <row r="1247" spans="5:69" ht="16.5" hidden="1" x14ac:dyDescent="0.3">
      <c r="E1247" s="300" t="s">
        <v>760</v>
      </c>
      <c r="F1247" s="300" t="s">
        <v>651</v>
      </c>
      <c r="G1247" s="300">
        <v>20170101</v>
      </c>
      <c r="H1247" s="300">
        <v>2017</v>
      </c>
      <c r="I1247" s="300">
        <v>52</v>
      </c>
      <c r="J1247" s="300">
        <v>2017</v>
      </c>
      <c r="K1247" s="300">
        <v>562</v>
      </c>
      <c r="L1247" s="300" t="s">
        <v>761</v>
      </c>
      <c r="M1247" s="300" t="s">
        <v>451</v>
      </c>
      <c r="N1247" s="300" t="s">
        <v>660</v>
      </c>
      <c r="O1247" s="300" t="s">
        <v>762</v>
      </c>
      <c r="P1247" s="300">
        <v>251</v>
      </c>
      <c r="Q1247" s="300" t="s">
        <v>778</v>
      </c>
      <c r="R1247" s="300" t="s">
        <v>779</v>
      </c>
      <c r="S1247" s="300">
        <v>0</v>
      </c>
      <c r="T1247" s="300" t="s">
        <v>763</v>
      </c>
      <c r="U1247" s="300" t="s">
        <v>764</v>
      </c>
      <c r="V1247" s="300" t="s">
        <v>1123</v>
      </c>
      <c r="W1247" s="300" t="s">
        <v>766</v>
      </c>
      <c r="X1247" s="300" t="b">
        <v>1</v>
      </c>
      <c r="Y1247" s="300">
        <v>31</v>
      </c>
      <c r="Z1247" s="300" t="s">
        <v>767</v>
      </c>
      <c r="AA1247" s="300" t="s">
        <v>767</v>
      </c>
      <c r="AB1247" s="300" t="s">
        <v>66</v>
      </c>
      <c r="AC1247" s="300" t="s">
        <v>66</v>
      </c>
      <c r="AD1247" s="300">
        <v>2</v>
      </c>
      <c r="AE1247" s="300" t="b">
        <v>0</v>
      </c>
      <c r="AF1247" s="300" t="s">
        <v>768</v>
      </c>
      <c r="AG1247" s="300" t="s">
        <v>769</v>
      </c>
      <c r="AH1247" s="300">
        <v>0</v>
      </c>
      <c r="AI1247" s="300">
        <v>0</v>
      </c>
      <c r="AJ1247" s="300" t="s">
        <v>770</v>
      </c>
      <c r="AK1247" s="300">
        <v>-1</v>
      </c>
      <c r="AL1247" s="300" t="s">
        <v>771</v>
      </c>
      <c r="AM1247" s="300">
        <v>0</v>
      </c>
      <c r="AN1247" s="300" t="b">
        <v>0</v>
      </c>
      <c r="AO1247" s="300">
        <v>-1</v>
      </c>
      <c r="AP1247" s="300" t="s">
        <v>771</v>
      </c>
      <c r="AQ1247" s="300">
        <v>0</v>
      </c>
      <c r="AR1247" s="300" t="b">
        <v>0</v>
      </c>
      <c r="AS1247" s="300">
        <v>0</v>
      </c>
      <c r="AT1247" s="300" t="b">
        <v>0</v>
      </c>
      <c r="AU1247" s="300">
        <v>0</v>
      </c>
      <c r="AV1247" s="300" t="b">
        <v>0</v>
      </c>
      <c r="AW1247" s="300" t="s">
        <v>1780</v>
      </c>
      <c r="AX1247" s="300"/>
      <c r="AY1247" s="300" t="s">
        <v>1780</v>
      </c>
      <c r="AZ1247" s="300">
        <v>0</v>
      </c>
      <c r="BA1247" s="300" t="b">
        <v>0</v>
      </c>
      <c r="BB1247" s="300" t="b">
        <v>1</v>
      </c>
      <c r="BC1247"/>
      <c r="BD1247"/>
      <c r="BE1247"/>
      <c r="BF1247"/>
      <c r="BG1247"/>
      <c r="BH1247"/>
      <c r="BI1247"/>
      <c r="BJ1247"/>
      <c r="BK1247"/>
      <c r="BL1247"/>
      <c r="BM1247"/>
      <c r="BN1247"/>
      <c r="BO1247"/>
      <c r="BP1247"/>
      <c r="BQ1247"/>
    </row>
    <row r="1248" spans="5:69" ht="16.5" hidden="1" x14ac:dyDescent="0.3">
      <c r="E1248" s="300" t="s">
        <v>760</v>
      </c>
      <c r="F1248" s="300" t="s">
        <v>651</v>
      </c>
      <c r="G1248" s="300">
        <v>20170101</v>
      </c>
      <c r="H1248" s="300">
        <v>2017</v>
      </c>
      <c r="I1248" s="300">
        <v>52</v>
      </c>
      <c r="J1248" s="300">
        <v>2017</v>
      </c>
      <c r="K1248" s="300">
        <v>562</v>
      </c>
      <c r="L1248" s="300" t="s">
        <v>761</v>
      </c>
      <c r="M1248" s="300" t="s">
        <v>451</v>
      </c>
      <c r="N1248" s="300" t="s">
        <v>660</v>
      </c>
      <c r="O1248" s="300" t="s">
        <v>762</v>
      </c>
      <c r="P1248" s="300">
        <v>288</v>
      </c>
      <c r="Q1248" s="300" t="s">
        <v>784</v>
      </c>
      <c r="R1248" s="300" t="s">
        <v>428</v>
      </c>
      <c r="S1248" s="300">
        <v>0</v>
      </c>
      <c r="T1248" s="300" t="s">
        <v>763</v>
      </c>
      <c r="U1248" s="300" t="s">
        <v>764</v>
      </c>
      <c r="V1248" s="300" t="s">
        <v>1123</v>
      </c>
      <c r="W1248" s="300" t="s">
        <v>766</v>
      </c>
      <c r="X1248" s="300" t="b">
        <v>1</v>
      </c>
      <c r="Y1248" s="300">
        <v>31</v>
      </c>
      <c r="Z1248" s="300" t="s">
        <v>767</v>
      </c>
      <c r="AA1248" s="300" t="s">
        <v>767</v>
      </c>
      <c r="AB1248" s="300" t="s">
        <v>66</v>
      </c>
      <c r="AC1248" s="300" t="s">
        <v>66</v>
      </c>
      <c r="AD1248" s="300">
        <v>2</v>
      </c>
      <c r="AE1248" s="300" t="b">
        <v>0</v>
      </c>
      <c r="AF1248" s="300" t="s">
        <v>768</v>
      </c>
      <c r="AG1248" s="300" t="s">
        <v>769</v>
      </c>
      <c r="AH1248" s="300">
        <v>0</v>
      </c>
      <c r="AI1248" s="300">
        <v>0</v>
      </c>
      <c r="AJ1248" s="300" t="s">
        <v>770</v>
      </c>
      <c r="AK1248" s="300">
        <v>-1</v>
      </c>
      <c r="AL1248" s="300" t="s">
        <v>771</v>
      </c>
      <c r="AM1248" s="300">
        <v>0</v>
      </c>
      <c r="AN1248" s="300" t="b">
        <v>0</v>
      </c>
      <c r="AO1248" s="300">
        <v>-1</v>
      </c>
      <c r="AP1248" s="300" t="s">
        <v>771</v>
      </c>
      <c r="AQ1248" s="300">
        <v>0</v>
      </c>
      <c r="AR1248" s="300" t="b">
        <v>0</v>
      </c>
      <c r="AS1248" s="300">
        <v>0</v>
      </c>
      <c r="AT1248" s="300" t="b">
        <v>0</v>
      </c>
      <c r="AU1248" s="300">
        <v>0</v>
      </c>
      <c r="AV1248" s="300" t="b">
        <v>0</v>
      </c>
      <c r="AW1248" s="300" t="s">
        <v>1781</v>
      </c>
      <c r="AX1248" s="300"/>
      <c r="AY1248" s="300" t="s">
        <v>1781</v>
      </c>
      <c r="AZ1248" s="300">
        <v>0</v>
      </c>
      <c r="BA1248" s="300" t="b">
        <v>0</v>
      </c>
      <c r="BB1248" s="300" t="b">
        <v>1</v>
      </c>
      <c r="BC1248"/>
      <c r="BD1248"/>
      <c r="BE1248"/>
      <c r="BF1248"/>
      <c r="BG1248"/>
      <c r="BH1248"/>
      <c r="BI1248"/>
      <c r="BJ1248"/>
      <c r="BK1248"/>
      <c r="BL1248"/>
      <c r="BM1248"/>
      <c r="BN1248"/>
      <c r="BO1248"/>
      <c r="BP1248"/>
      <c r="BQ1248"/>
    </row>
    <row r="1249" spans="5:69" ht="16.5" hidden="1" x14ac:dyDescent="0.3">
      <c r="E1249" s="300" t="s">
        <v>760</v>
      </c>
      <c r="F1249" s="300" t="s">
        <v>651</v>
      </c>
      <c r="G1249" s="300">
        <v>20170101</v>
      </c>
      <c r="H1249" s="300">
        <v>2017</v>
      </c>
      <c r="I1249" s="300">
        <v>52</v>
      </c>
      <c r="J1249" s="300">
        <v>2017</v>
      </c>
      <c r="K1249" s="300">
        <v>562</v>
      </c>
      <c r="L1249" s="300" t="s">
        <v>761</v>
      </c>
      <c r="M1249" s="300" t="s">
        <v>451</v>
      </c>
      <c r="N1249" s="300" t="s">
        <v>660</v>
      </c>
      <c r="O1249" s="300" t="s">
        <v>762</v>
      </c>
      <c r="P1249" s="300">
        <v>384</v>
      </c>
      <c r="Q1249" s="300" t="s">
        <v>786</v>
      </c>
      <c r="R1249" s="300" t="s">
        <v>559</v>
      </c>
      <c r="S1249" s="300">
        <v>0</v>
      </c>
      <c r="T1249" s="300" t="s">
        <v>763</v>
      </c>
      <c r="U1249" s="300" t="s">
        <v>764</v>
      </c>
      <c r="V1249" s="300" t="s">
        <v>1123</v>
      </c>
      <c r="W1249" s="300" t="s">
        <v>766</v>
      </c>
      <c r="X1249" s="300" t="b">
        <v>1</v>
      </c>
      <c r="Y1249" s="300">
        <v>31</v>
      </c>
      <c r="Z1249" s="300" t="s">
        <v>767</v>
      </c>
      <c r="AA1249" s="300" t="s">
        <v>767</v>
      </c>
      <c r="AB1249" s="300" t="s">
        <v>66</v>
      </c>
      <c r="AC1249" s="300" t="s">
        <v>66</v>
      </c>
      <c r="AD1249" s="300">
        <v>2</v>
      </c>
      <c r="AE1249" s="300" t="b">
        <v>0</v>
      </c>
      <c r="AF1249" s="300" t="s">
        <v>768</v>
      </c>
      <c r="AG1249" s="300" t="s">
        <v>769</v>
      </c>
      <c r="AH1249" s="300">
        <v>0</v>
      </c>
      <c r="AI1249" s="300">
        <v>0</v>
      </c>
      <c r="AJ1249" s="300" t="s">
        <v>770</v>
      </c>
      <c r="AK1249" s="300">
        <v>-1</v>
      </c>
      <c r="AL1249" s="300" t="s">
        <v>771</v>
      </c>
      <c r="AM1249" s="300">
        <v>0</v>
      </c>
      <c r="AN1249" s="300" t="b">
        <v>0</v>
      </c>
      <c r="AO1249" s="300">
        <v>-1</v>
      </c>
      <c r="AP1249" s="300" t="s">
        <v>771</v>
      </c>
      <c r="AQ1249" s="300">
        <v>0</v>
      </c>
      <c r="AR1249" s="300" t="b">
        <v>0</v>
      </c>
      <c r="AS1249" s="300">
        <v>0</v>
      </c>
      <c r="AT1249" s="300" t="b">
        <v>0</v>
      </c>
      <c r="AU1249" s="300">
        <v>0</v>
      </c>
      <c r="AV1249" s="300" t="b">
        <v>0</v>
      </c>
      <c r="AW1249" s="300" t="s">
        <v>1782</v>
      </c>
      <c r="AX1249" s="300"/>
      <c r="AY1249" s="300" t="s">
        <v>1782</v>
      </c>
      <c r="AZ1249" s="300">
        <v>0</v>
      </c>
      <c r="BA1249" s="300" t="b">
        <v>0</v>
      </c>
      <c r="BB1249" s="300" t="b">
        <v>1</v>
      </c>
      <c r="BC1249"/>
      <c r="BD1249"/>
      <c r="BE1249"/>
      <c r="BF1249"/>
      <c r="BG1249"/>
      <c r="BH1249"/>
      <c r="BI1249"/>
      <c r="BJ1249"/>
      <c r="BK1249"/>
      <c r="BL1249"/>
      <c r="BM1249"/>
      <c r="BN1249"/>
      <c r="BO1249"/>
      <c r="BP1249"/>
      <c r="BQ1249"/>
    </row>
    <row r="1250" spans="5:69" ht="16.5" hidden="1" x14ac:dyDescent="0.3">
      <c r="E1250" s="300" t="s">
        <v>760</v>
      </c>
      <c r="F1250" s="300" t="s">
        <v>651</v>
      </c>
      <c r="G1250" s="300">
        <v>20170101</v>
      </c>
      <c r="H1250" s="300">
        <v>2017</v>
      </c>
      <c r="I1250" s="300">
        <v>52</v>
      </c>
      <c r="J1250" s="300">
        <v>2017</v>
      </c>
      <c r="K1250" s="300">
        <v>562</v>
      </c>
      <c r="L1250" s="300" t="s">
        <v>761</v>
      </c>
      <c r="M1250" s="300" t="s">
        <v>451</v>
      </c>
      <c r="N1250" s="300" t="s">
        <v>660</v>
      </c>
      <c r="O1250" s="300" t="s">
        <v>762</v>
      </c>
      <c r="P1250" s="300">
        <v>398</v>
      </c>
      <c r="Q1250" s="300" t="s">
        <v>1783</v>
      </c>
      <c r="R1250" s="300" t="s">
        <v>1784</v>
      </c>
      <c r="S1250" s="300">
        <v>0</v>
      </c>
      <c r="T1250" s="300" t="s">
        <v>763</v>
      </c>
      <c r="U1250" s="300" t="s">
        <v>764</v>
      </c>
      <c r="V1250" s="300" t="s">
        <v>1123</v>
      </c>
      <c r="W1250" s="300" t="s">
        <v>766</v>
      </c>
      <c r="X1250" s="300" t="b">
        <v>1</v>
      </c>
      <c r="Y1250" s="300">
        <v>31</v>
      </c>
      <c r="Z1250" s="300" t="s">
        <v>767</v>
      </c>
      <c r="AA1250" s="300" t="s">
        <v>767</v>
      </c>
      <c r="AB1250" s="300" t="s">
        <v>66</v>
      </c>
      <c r="AC1250" s="300" t="s">
        <v>66</v>
      </c>
      <c r="AD1250" s="300">
        <v>2</v>
      </c>
      <c r="AE1250" s="300" t="b">
        <v>0</v>
      </c>
      <c r="AF1250" s="300" t="s">
        <v>768</v>
      </c>
      <c r="AG1250" s="300" t="s">
        <v>769</v>
      </c>
      <c r="AH1250" s="300">
        <v>0</v>
      </c>
      <c r="AI1250" s="300">
        <v>0</v>
      </c>
      <c r="AJ1250" s="300" t="s">
        <v>770</v>
      </c>
      <c r="AK1250" s="300">
        <v>-1</v>
      </c>
      <c r="AL1250" s="300" t="s">
        <v>771</v>
      </c>
      <c r="AM1250" s="300">
        <v>0</v>
      </c>
      <c r="AN1250" s="300" t="b">
        <v>0</v>
      </c>
      <c r="AO1250" s="300">
        <v>-1</v>
      </c>
      <c r="AP1250" s="300" t="s">
        <v>771</v>
      </c>
      <c r="AQ1250" s="300">
        <v>0</v>
      </c>
      <c r="AR1250" s="300" t="b">
        <v>0</v>
      </c>
      <c r="AS1250" s="300">
        <v>0</v>
      </c>
      <c r="AT1250" s="300" t="b">
        <v>0</v>
      </c>
      <c r="AU1250" s="300">
        <v>0</v>
      </c>
      <c r="AV1250" s="300" t="b">
        <v>0</v>
      </c>
      <c r="AW1250" s="300" t="s">
        <v>1785</v>
      </c>
      <c r="AX1250" s="300"/>
      <c r="AY1250" s="300" t="s">
        <v>1785</v>
      </c>
      <c r="AZ1250" s="300">
        <v>0</v>
      </c>
      <c r="BA1250" s="300" t="b">
        <v>0</v>
      </c>
      <c r="BB1250" s="300" t="b">
        <v>1</v>
      </c>
      <c r="BC1250"/>
      <c r="BD1250"/>
      <c r="BE1250"/>
      <c r="BF1250"/>
      <c r="BG1250"/>
      <c r="BH1250"/>
      <c r="BI1250"/>
      <c r="BJ1250"/>
      <c r="BK1250"/>
      <c r="BL1250"/>
      <c r="BM1250"/>
      <c r="BN1250"/>
      <c r="BO1250"/>
      <c r="BP1250"/>
      <c r="BQ1250"/>
    </row>
    <row r="1251" spans="5:69" ht="16.5" hidden="1" x14ac:dyDescent="0.3">
      <c r="E1251" s="300" t="s">
        <v>760</v>
      </c>
      <c r="F1251" s="300" t="s">
        <v>651</v>
      </c>
      <c r="G1251" s="300">
        <v>20170101</v>
      </c>
      <c r="H1251" s="300">
        <v>2017</v>
      </c>
      <c r="I1251" s="300">
        <v>52</v>
      </c>
      <c r="J1251" s="300">
        <v>2017</v>
      </c>
      <c r="K1251" s="300">
        <v>562</v>
      </c>
      <c r="L1251" s="300" t="s">
        <v>761</v>
      </c>
      <c r="M1251" s="300" t="s">
        <v>451</v>
      </c>
      <c r="N1251" s="300" t="s">
        <v>660</v>
      </c>
      <c r="O1251" s="300" t="s">
        <v>762</v>
      </c>
      <c r="P1251" s="300">
        <v>434</v>
      </c>
      <c r="Q1251" s="300" t="s">
        <v>957</v>
      </c>
      <c r="R1251" s="300" t="s">
        <v>457</v>
      </c>
      <c r="S1251" s="300">
        <v>0</v>
      </c>
      <c r="T1251" s="300" t="s">
        <v>763</v>
      </c>
      <c r="U1251" s="300" t="s">
        <v>764</v>
      </c>
      <c r="V1251" s="300" t="s">
        <v>1123</v>
      </c>
      <c r="W1251" s="300" t="s">
        <v>766</v>
      </c>
      <c r="X1251" s="300" t="b">
        <v>1</v>
      </c>
      <c r="Y1251" s="300">
        <v>31</v>
      </c>
      <c r="Z1251" s="300" t="s">
        <v>767</v>
      </c>
      <c r="AA1251" s="300" t="s">
        <v>767</v>
      </c>
      <c r="AB1251" s="300" t="s">
        <v>66</v>
      </c>
      <c r="AC1251" s="300" t="s">
        <v>66</v>
      </c>
      <c r="AD1251" s="300">
        <v>2</v>
      </c>
      <c r="AE1251" s="300" t="b">
        <v>0</v>
      </c>
      <c r="AF1251" s="300" t="s">
        <v>768</v>
      </c>
      <c r="AG1251" s="300" t="s">
        <v>769</v>
      </c>
      <c r="AH1251" s="300">
        <v>0</v>
      </c>
      <c r="AI1251" s="300">
        <v>0</v>
      </c>
      <c r="AJ1251" s="300" t="s">
        <v>770</v>
      </c>
      <c r="AK1251" s="300">
        <v>-1</v>
      </c>
      <c r="AL1251" s="300" t="s">
        <v>771</v>
      </c>
      <c r="AM1251" s="300">
        <v>0</v>
      </c>
      <c r="AN1251" s="300" t="b">
        <v>0</v>
      </c>
      <c r="AO1251" s="300">
        <v>-1</v>
      </c>
      <c r="AP1251" s="300" t="s">
        <v>771</v>
      </c>
      <c r="AQ1251" s="300">
        <v>0</v>
      </c>
      <c r="AR1251" s="300" t="b">
        <v>0</v>
      </c>
      <c r="AS1251" s="300">
        <v>0</v>
      </c>
      <c r="AT1251" s="300" t="b">
        <v>0</v>
      </c>
      <c r="AU1251" s="300">
        <v>0</v>
      </c>
      <c r="AV1251" s="300" t="b">
        <v>0</v>
      </c>
      <c r="AW1251" s="300" t="s">
        <v>1786</v>
      </c>
      <c r="AX1251" s="300"/>
      <c r="AY1251" s="300" t="s">
        <v>1786</v>
      </c>
      <c r="AZ1251" s="300">
        <v>0</v>
      </c>
      <c r="BA1251" s="300" t="b">
        <v>0</v>
      </c>
      <c r="BB1251" s="300" t="b">
        <v>1</v>
      </c>
      <c r="BC1251"/>
      <c r="BD1251"/>
      <c r="BE1251"/>
      <c r="BF1251"/>
      <c r="BG1251"/>
      <c r="BH1251"/>
      <c r="BI1251"/>
      <c r="BJ1251"/>
      <c r="BK1251"/>
      <c r="BL1251"/>
      <c r="BM1251"/>
      <c r="BN1251"/>
      <c r="BO1251"/>
      <c r="BP1251"/>
      <c r="BQ1251"/>
    </row>
    <row r="1252" spans="5:69" ht="16.5" hidden="1" x14ac:dyDescent="0.3">
      <c r="E1252" s="300" t="s">
        <v>760</v>
      </c>
      <c r="F1252" s="300" t="s">
        <v>651</v>
      </c>
      <c r="G1252" s="300">
        <v>20170101</v>
      </c>
      <c r="H1252" s="300">
        <v>2017</v>
      </c>
      <c r="I1252" s="300">
        <v>52</v>
      </c>
      <c r="J1252" s="300">
        <v>2017</v>
      </c>
      <c r="K1252" s="300">
        <v>562</v>
      </c>
      <c r="L1252" s="300" t="s">
        <v>761</v>
      </c>
      <c r="M1252" s="300" t="s">
        <v>451</v>
      </c>
      <c r="N1252" s="300" t="s">
        <v>660</v>
      </c>
      <c r="O1252" s="300" t="s">
        <v>762</v>
      </c>
      <c r="P1252" s="300">
        <v>466</v>
      </c>
      <c r="Q1252" s="300" t="s">
        <v>1787</v>
      </c>
      <c r="R1252" s="300" t="s">
        <v>436</v>
      </c>
      <c r="S1252" s="300">
        <v>0</v>
      </c>
      <c r="T1252" s="300" t="s">
        <v>763</v>
      </c>
      <c r="U1252" s="300" t="s">
        <v>764</v>
      </c>
      <c r="V1252" s="300" t="s">
        <v>1123</v>
      </c>
      <c r="W1252" s="300" t="s">
        <v>766</v>
      </c>
      <c r="X1252" s="300" t="b">
        <v>1</v>
      </c>
      <c r="Y1252" s="300">
        <v>31</v>
      </c>
      <c r="Z1252" s="300" t="s">
        <v>767</v>
      </c>
      <c r="AA1252" s="300" t="s">
        <v>767</v>
      </c>
      <c r="AB1252" s="300" t="s">
        <v>66</v>
      </c>
      <c r="AC1252" s="300" t="s">
        <v>66</v>
      </c>
      <c r="AD1252" s="300">
        <v>2</v>
      </c>
      <c r="AE1252" s="300" t="b">
        <v>0</v>
      </c>
      <c r="AF1252" s="300" t="s">
        <v>768</v>
      </c>
      <c r="AG1252" s="300" t="s">
        <v>769</v>
      </c>
      <c r="AH1252" s="300">
        <v>0</v>
      </c>
      <c r="AI1252" s="300">
        <v>0</v>
      </c>
      <c r="AJ1252" s="300" t="s">
        <v>770</v>
      </c>
      <c r="AK1252" s="300">
        <v>-1</v>
      </c>
      <c r="AL1252" s="300" t="s">
        <v>771</v>
      </c>
      <c r="AM1252" s="300">
        <v>0</v>
      </c>
      <c r="AN1252" s="300" t="b">
        <v>0</v>
      </c>
      <c r="AO1252" s="300">
        <v>-1</v>
      </c>
      <c r="AP1252" s="300" t="s">
        <v>771</v>
      </c>
      <c r="AQ1252" s="300">
        <v>0</v>
      </c>
      <c r="AR1252" s="300" t="b">
        <v>0</v>
      </c>
      <c r="AS1252" s="300">
        <v>0</v>
      </c>
      <c r="AT1252" s="300" t="b">
        <v>0</v>
      </c>
      <c r="AU1252" s="300">
        <v>0</v>
      </c>
      <c r="AV1252" s="300" t="b">
        <v>0</v>
      </c>
      <c r="AW1252" s="300" t="s">
        <v>1788</v>
      </c>
      <c r="AX1252" s="300"/>
      <c r="AY1252" s="300" t="s">
        <v>1788</v>
      </c>
      <c r="AZ1252" s="300">
        <v>0</v>
      </c>
      <c r="BA1252" s="300" t="b">
        <v>0</v>
      </c>
      <c r="BB1252" s="300" t="b">
        <v>1</v>
      </c>
      <c r="BC1252"/>
      <c r="BD1252"/>
      <c r="BE1252"/>
      <c r="BF1252"/>
      <c r="BG1252"/>
      <c r="BH1252"/>
      <c r="BI1252"/>
      <c r="BJ1252"/>
      <c r="BK1252"/>
      <c r="BL1252"/>
      <c r="BM1252"/>
      <c r="BN1252"/>
      <c r="BO1252"/>
      <c r="BP1252"/>
      <c r="BQ1252"/>
    </row>
    <row r="1253" spans="5:69" ht="16.5" hidden="1" x14ac:dyDescent="0.3">
      <c r="E1253" s="300" t="s">
        <v>760</v>
      </c>
      <c r="F1253" s="300" t="s">
        <v>651</v>
      </c>
      <c r="G1253" s="300">
        <v>20170101</v>
      </c>
      <c r="H1253" s="300">
        <v>2017</v>
      </c>
      <c r="I1253" s="300">
        <v>52</v>
      </c>
      <c r="J1253" s="300">
        <v>2017</v>
      </c>
      <c r="K1253" s="300">
        <v>562</v>
      </c>
      <c r="L1253" s="300" t="s">
        <v>761</v>
      </c>
      <c r="M1253" s="300" t="s">
        <v>451</v>
      </c>
      <c r="N1253" s="300" t="s">
        <v>660</v>
      </c>
      <c r="O1253" s="300" t="s">
        <v>762</v>
      </c>
      <c r="P1253" s="300">
        <v>504</v>
      </c>
      <c r="Q1253" s="300" t="s">
        <v>959</v>
      </c>
      <c r="R1253" s="300" t="s">
        <v>426</v>
      </c>
      <c r="S1253" s="300">
        <v>0</v>
      </c>
      <c r="T1253" s="300" t="s">
        <v>763</v>
      </c>
      <c r="U1253" s="300" t="s">
        <v>764</v>
      </c>
      <c r="V1253" s="300" t="s">
        <v>1123</v>
      </c>
      <c r="W1253" s="300" t="s">
        <v>766</v>
      </c>
      <c r="X1253" s="300" t="b">
        <v>1</v>
      </c>
      <c r="Y1253" s="300">
        <v>31</v>
      </c>
      <c r="Z1253" s="300" t="s">
        <v>767</v>
      </c>
      <c r="AA1253" s="300" t="s">
        <v>767</v>
      </c>
      <c r="AB1253" s="300" t="s">
        <v>66</v>
      </c>
      <c r="AC1253" s="300" t="s">
        <v>66</v>
      </c>
      <c r="AD1253" s="300">
        <v>2</v>
      </c>
      <c r="AE1253" s="300" t="b">
        <v>0</v>
      </c>
      <c r="AF1253" s="300" t="s">
        <v>768</v>
      </c>
      <c r="AG1253" s="300" t="s">
        <v>769</v>
      </c>
      <c r="AH1253" s="300">
        <v>0</v>
      </c>
      <c r="AI1253" s="300">
        <v>0</v>
      </c>
      <c r="AJ1253" s="300" t="s">
        <v>770</v>
      </c>
      <c r="AK1253" s="300">
        <v>-1</v>
      </c>
      <c r="AL1253" s="300" t="s">
        <v>771</v>
      </c>
      <c r="AM1253" s="300">
        <v>0</v>
      </c>
      <c r="AN1253" s="300" t="b">
        <v>0</v>
      </c>
      <c r="AO1253" s="300">
        <v>-1</v>
      </c>
      <c r="AP1253" s="300" t="s">
        <v>771</v>
      </c>
      <c r="AQ1253" s="300">
        <v>0</v>
      </c>
      <c r="AR1253" s="300" t="b">
        <v>0</v>
      </c>
      <c r="AS1253" s="300">
        <v>0</v>
      </c>
      <c r="AT1253" s="300" t="b">
        <v>0</v>
      </c>
      <c r="AU1253" s="300">
        <v>0</v>
      </c>
      <c r="AV1253" s="300" t="b">
        <v>0</v>
      </c>
      <c r="AW1253" s="300" t="s">
        <v>1789</v>
      </c>
      <c r="AX1253" s="300"/>
      <c r="AY1253" s="300" t="s">
        <v>1789</v>
      </c>
      <c r="AZ1253" s="300">
        <v>0</v>
      </c>
      <c r="BA1253" s="300" t="b">
        <v>0</v>
      </c>
      <c r="BB1253" s="300" t="b">
        <v>1</v>
      </c>
      <c r="BC1253"/>
      <c r="BD1253"/>
      <c r="BE1253"/>
      <c r="BF1253"/>
      <c r="BG1253"/>
      <c r="BH1253"/>
      <c r="BI1253"/>
      <c r="BJ1253"/>
      <c r="BK1253"/>
      <c r="BL1253"/>
      <c r="BM1253"/>
      <c r="BN1253"/>
      <c r="BO1253"/>
      <c r="BP1253"/>
      <c r="BQ1253"/>
    </row>
    <row r="1254" spans="5:69" ht="16.5" hidden="1" x14ac:dyDescent="0.3">
      <c r="E1254" s="300" t="s">
        <v>760</v>
      </c>
      <c r="F1254" s="300" t="s">
        <v>651</v>
      </c>
      <c r="G1254" s="300">
        <v>20170101</v>
      </c>
      <c r="H1254" s="300">
        <v>2017</v>
      </c>
      <c r="I1254" s="300">
        <v>52</v>
      </c>
      <c r="J1254" s="300">
        <v>2017</v>
      </c>
      <c r="K1254" s="300">
        <v>562</v>
      </c>
      <c r="L1254" s="300" t="s">
        <v>761</v>
      </c>
      <c r="M1254" s="300" t="s">
        <v>451</v>
      </c>
      <c r="N1254" s="300" t="s">
        <v>660</v>
      </c>
      <c r="O1254" s="300" t="s">
        <v>762</v>
      </c>
      <c r="P1254" s="300">
        <v>566</v>
      </c>
      <c r="Q1254" s="300" t="s">
        <v>791</v>
      </c>
      <c r="R1254" s="300" t="s">
        <v>434</v>
      </c>
      <c r="S1254" s="300">
        <v>0</v>
      </c>
      <c r="T1254" s="300" t="s">
        <v>763</v>
      </c>
      <c r="U1254" s="300" t="s">
        <v>764</v>
      </c>
      <c r="V1254" s="300" t="s">
        <v>1123</v>
      </c>
      <c r="W1254" s="300" t="s">
        <v>766</v>
      </c>
      <c r="X1254" s="300" t="b">
        <v>1</v>
      </c>
      <c r="Y1254" s="300">
        <v>31</v>
      </c>
      <c r="Z1254" s="300" t="s">
        <v>767</v>
      </c>
      <c r="AA1254" s="300" t="s">
        <v>767</v>
      </c>
      <c r="AB1254" s="300" t="s">
        <v>66</v>
      </c>
      <c r="AC1254" s="300" t="s">
        <v>66</v>
      </c>
      <c r="AD1254" s="300">
        <v>2</v>
      </c>
      <c r="AE1254" s="300" t="b">
        <v>0</v>
      </c>
      <c r="AF1254" s="300" t="s">
        <v>768</v>
      </c>
      <c r="AG1254" s="300" t="s">
        <v>769</v>
      </c>
      <c r="AH1254" s="300">
        <v>0</v>
      </c>
      <c r="AI1254" s="300">
        <v>0</v>
      </c>
      <c r="AJ1254" s="300" t="s">
        <v>770</v>
      </c>
      <c r="AK1254" s="300">
        <v>-1</v>
      </c>
      <c r="AL1254" s="300" t="s">
        <v>771</v>
      </c>
      <c r="AM1254" s="300">
        <v>0</v>
      </c>
      <c r="AN1254" s="300" t="b">
        <v>0</v>
      </c>
      <c r="AO1254" s="300">
        <v>-1</v>
      </c>
      <c r="AP1254" s="300" t="s">
        <v>771</v>
      </c>
      <c r="AQ1254" s="300">
        <v>0</v>
      </c>
      <c r="AR1254" s="300" t="b">
        <v>0</v>
      </c>
      <c r="AS1254" s="300">
        <v>0</v>
      </c>
      <c r="AT1254" s="300" t="b">
        <v>0</v>
      </c>
      <c r="AU1254" s="300">
        <v>0</v>
      </c>
      <c r="AV1254" s="300" t="b">
        <v>0</v>
      </c>
      <c r="AW1254" s="300" t="s">
        <v>1790</v>
      </c>
      <c r="AX1254" s="300"/>
      <c r="AY1254" s="300" t="s">
        <v>1790</v>
      </c>
      <c r="AZ1254" s="300">
        <v>0</v>
      </c>
      <c r="BA1254" s="300" t="b">
        <v>0</v>
      </c>
      <c r="BB1254" s="300" t="b">
        <v>1</v>
      </c>
      <c r="BC1254"/>
      <c r="BD1254"/>
      <c r="BE1254"/>
      <c r="BF1254"/>
      <c r="BG1254"/>
      <c r="BH1254"/>
      <c r="BI1254"/>
      <c r="BJ1254"/>
      <c r="BK1254"/>
      <c r="BL1254"/>
      <c r="BM1254"/>
      <c r="BN1254"/>
      <c r="BO1254"/>
      <c r="BP1254"/>
      <c r="BQ1254"/>
    </row>
    <row r="1255" spans="5:69" ht="16.5" hidden="1" x14ac:dyDescent="0.3">
      <c r="E1255" s="300" t="s">
        <v>760</v>
      </c>
      <c r="F1255" s="300" t="s">
        <v>651</v>
      </c>
      <c r="G1255" s="300">
        <v>20170101</v>
      </c>
      <c r="H1255" s="300">
        <v>2017</v>
      </c>
      <c r="I1255" s="300">
        <v>52</v>
      </c>
      <c r="J1255" s="300">
        <v>2017</v>
      </c>
      <c r="K1255" s="300">
        <v>562</v>
      </c>
      <c r="L1255" s="300" t="s">
        <v>761</v>
      </c>
      <c r="M1255" s="300" t="s">
        <v>451</v>
      </c>
      <c r="N1255" s="300" t="s">
        <v>660</v>
      </c>
      <c r="O1255" s="300" t="s">
        <v>762</v>
      </c>
      <c r="P1255" s="300">
        <v>586</v>
      </c>
      <c r="Q1255" s="300" t="s">
        <v>1578</v>
      </c>
      <c r="R1255" s="300" t="s">
        <v>1579</v>
      </c>
      <c r="S1255" s="300">
        <v>0</v>
      </c>
      <c r="T1255" s="300" t="s">
        <v>763</v>
      </c>
      <c r="U1255" s="300" t="s">
        <v>764</v>
      </c>
      <c r="V1255" s="300" t="s">
        <v>1123</v>
      </c>
      <c r="W1255" s="300" t="s">
        <v>766</v>
      </c>
      <c r="X1255" s="300" t="b">
        <v>1</v>
      </c>
      <c r="Y1255" s="300">
        <v>31</v>
      </c>
      <c r="Z1255" s="300" t="s">
        <v>767</v>
      </c>
      <c r="AA1255" s="300" t="s">
        <v>767</v>
      </c>
      <c r="AB1255" s="300" t="s">
        <v>66</v>
      </c>
      <c r="AC1255" s="300" t="s">
        <v>66</v>
      </c>
      <c r="AD1255" s="300">
        <v>2</v>
      </c>
      <c r="AE1255" s="300" t="b">
        <v>0</v>
      </c>
      <c r="AF1255" s="300" t="s">
        <v>768</v>
      </c>
      <c r="AG1255" s="300" t="s">
        <v>769</v>
      </c>
      <c r="AH1255" s="300">
        <v>0</v>
      </c>
      <c r="AI1255" s="300">
        <v>0</v>
      </c>
      <c r="AJ1255" s="300" t="s">
        <v>770</v>
      </c>
      <c r="AK1255" s="300">
        <v>-1</v>
      </c>
      <c r="AL1255" s="300" t="s">
        <v>771</v>
      </c>
      <c r="AM1255" s="300">
        <v>0</v>
      </c>
      <c r="AN1255" s="300" t="b">
        <v>0</v>
      </c>
      <c r="AO1255" s="300">
        <v>-1</v>
      </c>
      <c r="AP1255" s="300" t="s">
        <v>771</v>
      </c>
      <c r="AQ1255" s="300">
        <v>0</v>
      </c>
      <c r="AR1255" s="300" t="b">
        <v>0</v>
      </c>
      <c r="AS1255" s="300">
        <v>0</v>
      </c>
      <c r="AT1255" s="300" t="b">
        <v>0</v>
      </c>
      <c r="AU1255" s="300">
        <v>0</v>
      </c>
      <c r="AV1255" s="300" t="b">
        <v>0</v>
      </c>
      <c r="AW1255" s="300" t="s">
        <v>1791</v>
      </c>
      <c r="AX1255" s="300"/>
      <c r="AY1255" s="300" t="s">
        <v>1791</v>
      </c>
      <c r="AZ1255" s="300">
        <v>0</v>
      </c>
      <c r="BA1255" s="300" t="b">
        <v>0</v>
      </c>
      <c r="BB1255" s="300" t="b">
        <v>1</v>
      </c>
      <c r="BC1255"/>
      <c r="BD1255"/>
      <c r="BE1255"/>
      <c r="BF1255"/>
      <c r="BG1255"/>
      <c r="BH1255"/>
      <c r="BI1255"/>
      <c r="BJ1255"/>
      <c r="BK1255"/>
      <c r="BL1255"/>
      <c r="BM1255"/>
      <c r="BN1255"/>
      <c r="BO1255"/>
      <c r="BP1255"/>
      <c r="BQ1255"/>
    </row>
    <row r="1256" spans="5:69" ht="16.5" hidden="1" x14ac:dyDescent="0.3">
      <c r="E1256" s="300" t="s">
        <v>760</v>
      </c>
      <c r="F1256" s="300" t="s">
        <v>651</v>
      </c>
      <c r="G1256" s="300">
        <v>20170101</v>
      </c>
      <c r="H1256" s="300">
        <v>2017</v>
      </c>
      <c r="I1256" s="300">
        <v>52</v>
      </c>
      <c r="J1256" s="300">
        <v>2017</v>
      </c>
      <c r="K1256" s="300">
        <v>562</v>
      </c>
      <c r="L1256" s="300" t="s">
        <v>761</v>
      </c>
      <c r="M1256" s="300" t="s">
        <v>451</v>
      </c>
      <c r="N1256" s="300" t="s">
        <v>660</v>
      </c>
      <c r="O1256" s="300" t="s">
        <v>762</v>
      </c>
      <c r="P1256" s="300">
        <v>686</v>
      </c>
      <c r="Q1256" s="300" t="s">
        <v>796</v>
      </c>
      <c r="R1256" s="300" t="s">
        <v>438</v>
      </c>
      <c r="S1256" s="300">
        <v>0</v>
      </c>
      <c r="T1256" s="300" t="s">
        <v>763</v>
      </c>
      <c r="U1256" s="300" t="s">
        <v>764</v>
      </c>
      <c r="V1256" s="300" t="s">
        <v>1123</v>
      </c>
      <c r="W1256" s="300" t="s">
        <v>766</v>
      </c>
      <c r="X1256" s="300" t="b">
        <v>1</v>
      </c>
      <c r="Y1256" s="300">
        <v>31</v>
      </c>
      <c r="Z1256" s="300" t="s">
        <v>767</v>
      </c>
      <c r="AA1256" s="300" t="s">
        <v>767</v>
      </c>
      <c r="AB1256" s="300" t="s">
        <v>66</v>
      </c>
      <c r="AC1256" s="300" t="s">
        <v>66</v>
      </c>
      <c r="AD1256" s="300">
        <v>2</v>
      </c>
      <c r="AE1256" s="300" t="b">
        <v>0</v>
      </c>
      <c r="AF1256" s="300" t="s">
        <v>768</v>
      </c>
      <c r="AG1256" s="300" t="s">
        <v>769</v>
      </c>
      <c r="AH1256" s="300">
        <v>0</v>
      </c>
      <c r="AI1256" s="300">
        <v>0</v>
      </c>
      <c r="AJ1256" s="300" t="s">
        <v>770</v>
      </c>
      <c r="AK1256" s="300">
        <v>-1</v>
      </c>
      <c r="AL1256" s="300" t="s">
        <v>771</v>
      </c>
      <c r="AM1256" s="300">
        <v>0</v>
      </c>
      <c r="AN1256" s="300" t="b">
        <v>0</v>
      </c>
      <c r="AO1256" s="300">
        <v>-1</v>
      </c>
      <c r="AP1256" s="300" t="s">
        <v>771</v>
      </c>
      <c r="AQ1256" s="300">
        <v>0</v>
      </c>
      <c r="AR1256" s="300" t="b">
        <v>0</v>
      </c>
      <c r="AS1256" s="300">
        <v>0</v>
      </c>
      <c r="AT1256" s="300" t="b">
        <v>0</v>
      </c>
      <c r="AU1256" s="300">
        <v>0</v>
      </c>
      <c r="AV1256" s="300" t="b">
        <v>0</v>
      </c>
      <c r="AW1256" s="300" t="s">
        <v>1792</v>
      </c>
      <c r="AX1256" s="300"/>
      <c r="AY1256" s="300" t="s">
        <v>1792</v>
      </c>
      <c r="AZ1256" s="300">
        <v>0</v>
      </c>
      <c r="BA1256" s="300" t="b">
        <v>0</v>
      </c>
      <c r="BB1256" s="300" t="b">
        <v>1</v>
      </c>
      <c r="BC1256"/>
      <c r="BD1256"/>
      <c r="BE1256"/>
      <c r="BF1256"/>
      <c r="BG1256"/>
      <c r="BH1256"/>
      <c r="BI1256"/>
      <c r="BJ1256"/>
      <c r="BK1256"/>
      <c r="BL1256"/>
      <c r="BM1256"/>
      <c r="BN1256"/>
      <c r="BO1256"/>
      <c r="BP1256"/>
      <c r="BQ1256"/>
    </row>
    <row r="1257" spans="5:69" ht="16.5" hidden="1" x14ac:dyDescent="0.3">
      <c r="E1257" s="300" t="s">
        <v>760</v>
      </c>
      <c r="F1257" s="300" t="s">
        <v>651</v>
      </c>
      <c r="G1257" s="300">
        <v>20170101</v>
      </c>
      <c r="H1257" s="300">
        <v>2017</v>
      </c>
      <c r="I1257" s="300">
        <v>52</v>
      </c>
      <c r="J1257" s="300">
        <v>2017</v>
      </c>
      <c r="K1257" s="300">
        <v>562</v>
      </c>
      <c r="L1257" s="300" t="s">
        <v>761</v>
      </c>
      <c r="M1257" s="300" t="s">
        <v>451</v>
      </c>
      <c r="N1257" s="300" t="s">
        <v>660</v>
      </c>
      <c r="O1257" s="300" t="s">
        <v>762</v>
      </c>
      <c r="P1257" s="300">
        <v>699</v>
      </c>
      <c r="Q1257" s="300" t="s">
        <v>798</v>
      </c>
      <c r="R1257" s="300" t="s">
        <v>799</v>
      </c>
      <c r="S1257" s="300">
        <v>0</v>
      </c>
      <c r="T1257" s="300" t="s">
        <v>763</v>
      </c>
      <c r="U1257" s="300" t="s">
        <v>764</v>
      </c>
      <c r="V1257" s="300" t="s">
        <v>1123</v>
      </c>
      <c r="W1257" s="300" t="s">
        <v>766</v>
      </c>
      <c r="X1257" s="300" t="b">
        <v>1</v>
      </c>
      <c r="Y1257" s="300">
        <v>31</v>
      </c>
      <c r="Z1257" s="300" t="s">
        <v>767</v>
      </c>
      <c r="AA1257" s="300" t="s">
        <v>767</v>
      </c>
      <c r="AB1257" s="300" t="s">
        <v>66</v>
      </c>
      <c r="AC1257" s="300" t="s">
        <v>66</v>
      </c>
      <c r="AD1257" s="300">
        <v>2</v>
      </c>
      <c r="AE1257" s="300" t="b">
        <v>0</v>
      </c>
      <c r="AF1257" s="300" t="s">
        <v>768</v>
      </c>
      <c r="AG1257" s="300" t="s">
        <v>769</v>
      </c>
      <c r="AH1257" s="300">
        <v>0</v>
      </c>
      <c r="AI1257" s="300">
        <v>0</v>
      </c>
      <c r="AJ1257" s="300" t="s">
        <v>770</v>
      </c>
      <c r="AK1257" s="300">
        <v>-1</v>
      </c>
      <c r="AL1257" s="300" t="s">
        <v>771</v>
      </c>
      <c r="AM1257" s="300">
        <v>0</v>
      </c>
      <c r="AN1257" s="300" t="b">
        <v>0</v>
      </c>
      <c r="AO1257" s="300">
        <v>-1</v>
      </c>
      <c r="AP1257" s="300" t="s">
        <v>771</v>
      </c>
      <c r="AQ1257" s="300">
        <v>0</v>
      </c>
      <c r="AR1257" s="300" t="b">
        <v>0</v>
      </c>
      <c r="AS1257" s="300">
        <v>0</v>
      </c>
      <c r="AT1257" s="300" t="b">
        <v>0</v>
      </c>
      <c r="AU1257" s="300">
        <v>0</v>
      </c>
      <c r="AV1257" s="300" t="b">
        <v>0</v>
      </c>
      <c r="AW1257" s="300" t="s">
        <v>1793</v>
      </c>
      <c r="AX1257" s="300"/>
      <c r="AY1257" s="300" t="s">
        <v>1793</v>
      </c>
      <c r="AZ1257" s="300">
        <v>0</v>
      </c>
      <c r="BA1257" s="300" t="b">
        <v>0</v>
      </c>
      <c r="BB1257" s="300" t="b">
        <v>1</v>
      </c>
      <c r="BC1257"/>
      <c r="BD1257"/>
      <c r="BE1257"/>
      <c r="BF1257"/>
      <c r="BG1257"/>
      <c r="BH1257"/>
      <c r="BI1257"/>
      <c r="BJ1257"/>
      <c r="BK1257"/>
      <c r="BL1257"/>
      <c r="BM1257"/>
      <c r="BN1257"/>
      <c r="BO1257"/>
      <c r="BP1257"/>
      <c r="BQ1257"/>
    </row>
    <row r="1258" spans="5:69" ht="16.5" hidden="1" x14ac:dyDescent="0.3">
      <c r="E1258" s="300" t="s">
        <v>760</v>
      </c>
      <c r="F1258" s="300" t="s">
        <v>651</v>
      </c>
      <c r="G1258" s="300">
        <v>20170101</v>
      </c>
      <c r="H1258" s="300">
        <v>2017</v>
      </c>
      <c r="I1258" s="300">
        <v>52</v>
      </c>
      <c r="J1258" s="300">
        <v>2017</v>
      </c>
      <c r="K1258" s="300">
        <v>562</v>
      </c>
      <c r="L1258" s="300" t="s">
        <v>761</v>
      </c>
      <c r="M1258" s="300" t="s">
        <v>451</v>
      </c>
      <c r="N1258" s="300" t="s">
        <v>660</v>
      </c>
      <c r="O1258" s="300" t="s">
        <v>762</v>
      </c>
      <c r="P1258" s="300">
        <v>768</v>
      </c>
      <c r="Q1258" s="300" t="s">
        <v>807</v>
      </c>
      <c r="R1258" s="300" t="s">
        <v>442</v>
      </c>
      <c r="S1258" s="300">
        <v>0</v>
      </c>
      <c r="T1258" s="300" t="s">
        <v>763</v>
      </c>
      <c r="U1258" s="300" t="s">
        <v>764</v>
      </c>
      <c r="V1258" s="300" t="s">
        <v>1123</v>
      </c>
      <c r="W1258" s="300" t="s">
        <v>766</v>
      </c>
      <c r="X1258" s="300" t="b">
        <v>1</v>
      </c>
      <c r="Y1258" s="300">
        <v>31</v>
      </c>
      <c r="Z1258" s="300" t="s">
        <v>767</v>
      </c>
      <c r="AA1258" s="300" t="s">
        <v>767</v>
      </c>
      <c r="AB1258" s="300" t="s">
        <v>66</v>
      </c>
      <c r="AC1258" s="300" t="s">
        <v>66</v>
      </c>
      <c r="AD1258" s="300">
        <v>2</v>
      </c>
      <c r="AE1258" s="300" t="b">
        <v>0</v>
      </c>
      <c r="AF1258" s="300" t="s">
        <v>768</v>
      </c>
      <c r="AG1258" s="300" t="s">
        <v>769</v>
      </c>
      <c r="AH1258" s="300">
        <v>0</v>
      </c>
      <c r="AI1258" s="300">
        <v>0</v>
      </c>
      <c r="AJ1258" s="300" t="s">
        <v>770</v>
      </c>
      <c r="AK1258" s="300">
        <v>-1</v>
      </c>
      <c r="AL1258" s="300" t="s">
        <v>771</v>
      </c>
      <c r="AM1258" s="300">
        <v>0</v>
      </c>
      <c r="AN1258" s="300" t="b">
        <v>0</v>
      </c>
      <c r="AO1258" s="300">
        <v>-1</v>
      </c>
      <c r="AP1258" s="300" t="s">
        <v>771</v>
      </c>
      <c r="AQ1258" s="300">
        <v>0</v>
      </c>
      <c r="AR1258" s="300" t="b">
        <v>0</v>
      </c>
      <c r="AS1258" s="300">
        <v>0</v>
      </c>
      <c r="AT1258" s="300" t="b">
        <v>0</v>
      </c>
      <c r="AU1258" s="300">
        <v>0</v>
      </c>
      <c r="AV1258" s="300" t="b">
        <v>0</v>
      </c>
      <c r="AW1258" s="300" t="s">
        <v>1794</v>
      </c>
      <c r="AX1258" s="300"/>
      <c r="AY1258" s="300" t="s">
        <v>1794</v>
      </c>
      <c r="AZ1258" s="300">
        <v>0</v>
      </c>
      <c r="BA1258" s="300" t="b">
        <v>0</v>
      </c>
      <c r="BB1258" s="300" t="b">
        <v>1</v>
      </c>
      <c r="BC1258"/>
      <c r="BD1258"/>
      <c r="BE1258"/>
      <c r="BF1258"/>
      <c r="BG1258"/>
      <c r="BH1258"/>
      <c r="BI1258"/>
      <c r="BJ1258"/>
      <c r="BK1258"/>
      <c r="BL1258"/>
      <c r="BM1258"/>
      <c r="BN1258"/>
      <c r="BO1258"/>
      <c r="BP1258"/>
      <c r="BQ1258"/>
    </row>
    <row r="1259" spans="5:69" ht="16.5" hidden="1" x14ac:dyDescent="0.3">
      <c r="E1259" s="300" t="s">
        <v>760</v>
      </c>
      <c r="F1259" s="300" t="s">
        <v>651</v>
      </c>
      <c r="G1259" s="300">
        <v>20170101</v>
      </c>
      <c r="H1259" s="300">
        <v>2017</v>
      </c>
      <c r="I1259" s="300">
        <v>52</v>
      </c>
      <c r="J1259" s="300">
        <v>2017</v>
      </c>
      <c r="K1259" s="300">
        <v>562</v>
      </c>
      <c r="L1259" s="300" t="s">
        <v>761</v>
      </c>
      <c r="M1259" s="300" t="s">
        <v>451</v>
      </c>
      <c r="N1259" s="300" t="s">
        <v>660</v>
      </c>
      <c r="O1259" s="300" t="s">
        <v>762</v>
      </c>
      <c r="P1259" s="300">
        <v>784</v>
      </c>
      <c r="Q1259" s="300" t="s">
        <v>924</v>
      </c>
      <c r="R1259" s="300" t="s">
        <v>925</v>
      </c>
      <c r="S1259" s="300">
        <v>0</v>
      </c>
      <c r="T1259" s="300" t="s">
        <v>763</v>
      </c>
      <c r="U1259" s="300" t="s">
        <v>764</v>
      </c>
      <c r="V1259" s="300" t="s">
        <v>1123</v>
      </c>
      <c r="W1259" s="300" t="s">
        <v>766</v>
      </c>
      <c r="X1259" s="300" t="b">
        <v>1</v>
      </c>
      <c r="Y1259" s="300">
        <v>31</v>
      </c>
      <c r="Z1259" s="300" t="s">
        <v>767</v>
      </c>
      <c r="AA1259" s="300" t="s">
        <v>767</v>
      </c>
      <c r="AB1259" s="300" t="s">
        <v>66</v>
      </c>
      <c r="AC1259" s="300" t="s">
        <v>66</v>
      </c>
      <c r="AD1259" s="300">
        <v>2</v>
      </c>
      <c r="AE1259" s="300" t="b">
        <v>0</v>
      </c>
      <c r="AF1259" s="300" t="s">
        <v>768</v>
      </c>
      <c r="AG1259" s="300" t="s">
        <v>769</v>
      </c>
      <c r="AH1259" s="300">
        <v>0</v>
      </c>
      <c r="AI1259" s="300">
        <v>0</v>
      </c>
      <c r="AJ1259" s="300" t="s">
        <v>770</v>
      </c>
      <c r="AK1259" s="300">
        <v>-1</v>
      </c>
      <c r="AL1259" s="300" t="s">
        <v>771</v>
      </c>
      <c r="AM1259" s="300">
        <v>0</v>
      </c>
      <c r="AN1259" s="300" t="b">
        <v>0</v>
      </c>
      <c r="AO1259" s="300">
        <v>-1</v>
      </c>
      <c r="AP1259" s="300" t="s">
        <v>771</v>
      </c>
      <c r="AQ1259" s="300">
        <v>0</v>
      </c>
      <c r="AR1259" s="300" t="b">
        <v>0</v>
      </c>
      <c r="AS1259" s="300">
        <v>0</v>
      </c>
      <c r="AT1259" s="300" t="b">
        <v>0</v>
      </c>
      <c r="AU1259" s="300">
        <v>0</v>
      </c>
      <c r="AV1259" s="300" t="b">
        <v>0</v>
      </c>
      <c r="AW1259" s="300" t="s">
        <v>1795</v>
      </c>
      <c r="AX1259" s="300"/>
      <c r="AY1259" s="300" t="s">
        <v>1795</v>
      </c>
      <c r="AZ1259" s="300">
        <v>0</v>
      </c>
      <c r="BA1259" s="300" t="b">
        <v>0</v>
      </c>
      <c r="BB1259" s="300" t="b">
        <v>1</v>
      </c>
      <c r="BC1259"/>
      <c r="BD1259"/>
      <c r="BE1259"/>
      <c r="BF1259"/>
      <c r="BG1259"/>
      <c r="BH1259"/>
      <c r="BI1259"/>
      <c r="BJ1259"/>
      <c r="BK1259"/>
      <c r="BL1259"/>
      <c r="BM1259"/>
      <c r="BN1259"/>
      <c r="BO1259"/>
      <c r="BP1259"/>
      <c r="BQ1259"/>
    </row>
    <row r="1260" spans="5:69" ht="16.5" hidden="1" x14ac:dyDescent="0.3">
      <c r="E1260" s="300" t="s">
        <v>760</v>
      </c>
      <c r="F1260" s="300" t="s">
        <v>651</v>
      </c>
      <c r="G1260" s="300">
        <v>20170101</v>
      </c>
      <c r="H1260" s="300">
        <v>2017</v>
      </c>
      <c r="I1260" s="300">
        <v>52</v>
      </c>
      <c r="J1260" s="300">
        <v>2017</v>
      </c>
      <c r="K1260" s="300">
        <v>562</v>
      </c>
      <c r="L1260" s="300" t="s">
        <v>761</v>
      </c>
      <c r="M1260" s="300" t="s">
        <v>451</v>
      </c>
      <c r="N1260" s="300" t="s">
        <v>660</v>
      </c>
      <c r="O1260" s="300" t="s">
        <v>762</v>
      </c>
      <c r="P1260" s="300">
        <v>788</v>
      </c>
      <c r="Q1260" s="300" t="s">
        <v>972</v>
      </c>
      <c r="R1260" s="300" t="s">
        <v>439</v>
      </c>
      <c r="S1260" s="300">
        <v>0</v>
      </c>
      <c r="T1260" s="300" t="s">
        <v>763</v>
      </c>
      <c r="U1260" s="300" t="s">
        <v>764</v>
      </c>
      <c r="V1260" s="300" t="s">
        <v>1123</v>
      </c>
      <c r="W1260" s="300" t="s">
        <v>766</v>
      </c>
      <c r="X1260" s="300" t="b">
        <v>1</v>
      </c>
      <c r="Y1260" s="300">
        <v>31</v>
      </c>
      <c r="Z1260" s="300" t="s">
        <v>767</v>
      </c>
      <c r="AA1260" s="300" t="s">
        <v>767</v>
      </c>
      <c r="AB1260" s="300" t="s">
        <v>66</v>
      </c>
      <c r="AC1260" s="300" t="s">
        <v>66</v>
      </c>
      <c r="AD1260" s="300">
        <v>2</v>
      </c>
      <c r="AE1260" s="300" t="b">
        <v>0</v>
      </c>
      <c r="AF1260" s="300" t="s">
        <v>768</v>
      </c>
      <c r="AG1260" s="300" t="s">
        <v>769</v>
      </c>
      <c r="AH1260" s="300">
        <v>0</v>
      </c>
      <c r="AI1260" s="300">
        <v>0</v>
      </c>
      <c r="AJ1260" s="300" t="s">
        <v>770</v>
      </c>
      <c r="AK1260" s="300">
        <v>-1</v>
      </c>
      <c r="AL1260" s="300" t="s">
        <v>771</v>
      </c>
      <c r="AM1260" s="300">
        <v>0</v>
      </c>
      <c r="AN1260" s="300" t="b">
        <v>0</v>
      </c>
      <c r="AO1260" s="300">
        <v>-1</v>
      </c>
      <c r="AP1260" s="300" t="s">
        <v>771</v>
      </c>
      <c r="AQ1260" s="300">
        <v>0</v>
      </c>
      <c r="AR1260" s="300" t="b">
        <v>0</v>
      </c>
      <c r="AS1260" s="300">
        <v>0</v>
      </c>
      <c r="AT1260" s="300" t="b">
        <v>0</v>
      </c>
      <c r="AU1260" s="300">
        <v>0</v>
      </c>
      <c r="AV1260" s="300" t="b">
        <v>0</v>
      </c>
      <c r="AW1260" s="300" t="s">
        <v>1796</v>
      </c>
      <c r="AX1260" s="300"/>
      <c r="AY1260" s="300" t="s">
        <v>1796</v>
      </c>
      <c r="AZ1260" s="300">
        <v>0</v>
      </c>
      <c r="BA1260" s="300" t="b">
        <v>0</v>
      </c>
      <c r="BB1260" s="300" t="b">
        <v>1</v>
      </c>
      <c r="BC1260"/>
      <c r="BD1260"/>
      <c r="BE1260"/>
      <c r="BF1260"/>
      <c r="BG1260"/>
      <c r="BH1260"/>
      <c r="BI1260"/>
      <c r="BJ1260"/>
      <c r="BK1260"/>
      <c r="BL1260"/>
      <c r="BM1260"/>
      <c r="BN1260"/>
      <c r="BO1260"/>
      <c r="BP1260"/>
      <c r="BQ1260"/>
    </row>
    <row r="1261" spans="5:69" ht="16.5" hidden="1" x14ac:dyDescent="0.3">
      <c r="E1261" s="300" t="s">
        <v>760</v>
      </c>
      <c r="F1261" s="300" t="s">
        <v>651</v>
      </c>
      <c r="G1261" s="300">
        <v>20170101</v>
      </c>
      <c r="H1261" s="300">
        <v>2017</v>
      </c>
      <c r="I1261" s="300">
        <v>52</v>
      </c>
      <c r="J1261" s="300">
        <v>2017</v>
      </c>
      <c r="K1261" s="300">
        <v>562</v>
      </c>
      <c r="L1261" s="300" t="s">
        <v>761</v>
      </c>
      <c r="M1261" s="300" t="s">
        <v>451</v>
      </c>
      <c r="N1261" s="300" t="s">
        <v>660</v>
      </c>
      <c r="O1261" s="300" t="s">
        <v>762</v>
      </c>
      <c r="P1261" s="300">
        <v>854</v>
      </c>
      <c r="Q1261" s="300" t="s">
        <v>811</v>
      </c>
      <c r="R1261" s="300" t="s">
        <v>437</v>
      </c>
      <c r="S1261" s="300">
        <v>0</v>
      </c>
      <c r="T1261" s="300" t="s">
        <v>763</v>
      </c>
      <c r="U1261" s="300" t="s">
        <v>764</v>
      </c>
      <c r="V1261" s="300" t="s">
        <v>1123</v>
      </c>
      <c r="W1261" s="300" t="s">
        <v>766</v>
      </c>
      <c r="X1261" s="300" t="b">
        <v>1</v>
      </c>
      <c r="Y1261" s="300">
        <v>31</v>
      </c>
      <c r="Z1261" s="300" t="s">
        <v>767</v>
      </c>
      <c r="AA1261" s="300" t="s">
        <v>767</v>
      </c>
      <c r="AB1261" s="300" t="s">
        <v>66</v>
      </c>
      <c r="AC1261" s="300" t="s">
        <v>66</v>
      </c>
      <c r="AD1261" s="300">
        <v>2</v>
      </c>
      <c r="AE1261" s="300" t="b">
        <v>0</v>
      </c>
      <c r="AF1261" s="300" t="s">
        <v>768</v>
      </c>
      <c r="AG1261" s="300" t="s">
        <v>769</v>
      </c>
      <c r="AH1261" s="300">
        <v>0</v>
      </c>
      <c r="AI1261" s="300">
        <v>0</v>
      </c>
      <c r="AJ1261" s="300" t="s">
        <v>770</v>
      </c>
      <c r="AK1261" s="300">
        <v>-1</v>
      </c>
      <c r="AL1261" s="300" t="s">
        <v>771</v>
      </c>
      <c r="AM1261" s="300">
        <v>0</v>
      </c>
      <c r="AN1261" s="300" t="b">
        <v>0</v>
      </c>
      <c r="AO1261" s="300">
        <v>-1</v>
      </c>
      <c r="AP1261" s="300" t="s">
        <v>771</v>
      </c>
      <c r="AQ1261" s="300">
        <v>0</v>
      </c>
      <c r="AR1261" s="300" t="b">
        <v>0</v>
      </c>
      <c r="AS1261" s="300">
        <v>0</v>
      </c>
      <c r="AT1261" s="300" t="b">
        <v>0</v>
      </c>
      <c r="AU1261" s="300">
        <v>0</v>
      </c>
      <c r="AV1261" s="300" t="b">
        <v>0</v>
      </c>
      <c r="AW1261" s="300" t="s">
        <v>1797</v>
      </c>
      <c r="AX1261" s="300"/>
      <c r="AY1261" s="300" t="s">
        <v>1797</v>
      </c>
      <c r="AZ1261" s="300">
        <v>0</v>
      </c>
      <c r="BA1261" s="300" t="b">
        <v>0</v>
      </c>
      <c r="BB1261" s="300" t="b">
        <v>1</v>
      </c>
      <c r="BC1261"/>
      <c r="BD1261"/>
      <c r="BE1261"/>
      <c r="BF1261"/>
      <c r="BG1261"/>
      <c r="BH1261"/>
      <c r="BI1261"/>
      <c r="BJ1261"/>
      <c r="BK1261"/>
      <c r="BL1261"/>
      <c r="BM1261"/>
      <c r="BN1261"/>
      <c r="BO1261"/>
      <c r="BP1261"/>
      <c r="BQ1261"/>
    </row>
    <row r="1262" spans="5:69" ht="16.5" hidden="1" x14ac:dyDescent="0.3">
      <c r="E1262" s="300" t="s">
        <v>760</v>
      </c>
      <c r="F1262" s="300" t="s">
        <v>651</v>
      </c>
      <c r="G1262" s="300">
        <v>20170101</v>
      </c>
      <c r="H1262" s="300">
        <v>2017</v>
      </c>
      <c r="I1262" s="300">
        <v>52</v>
      </c>
      <c r="J1262" s="300">
        <v>2017</v>
      </c>
      <c r="K1262" s="300">
        <v>180</v>
      </c>
      <c r="L1262" s="300" t="s">
        <v>872</v>
      </c>
      <c r="M1262" s="300" t="s">
        <v>486</v>
      </c>
      <c r="N1262" s="300" t="s">
        <v>660</v>
      </c>
      <c r="O1262" s="300" t="s">
        <v>762</v>
      </c>
      <c r="P1262" s="300">
        <v>0</v>
      </c>
      <c r="Q1262" s="300" t="s">
        <v>763</v>
      </c>
      <c r="R1262" s="300" t="s">
        <v>764</v>
      </c>
      <c r="S1262" s="300">
        <v>0</v>
      </c>
      <c r="T1262" s="300" t="s">
        <v>763</v>
      </c>
      <c r="U1262" s="300" t="s">
        <v>764</v>
      </c>
      <c r="V1262" s="300" t="s">
        <v>1123</v>
      </c>
      <c r="W1262" s="300" t="s">
        <v>766</v>
      </c>
      <c r="X1262" s="300" t="b">
        <v>1</v>
      </c>
      <c r="Y1262" s="300">
        <v>3101</v>
      </c>
      <c r="Z1262" s="300" t="s">
        <v>813</v>
      </c>
      <c r="AA1262" s="300" t="s">
        <v>525</v>
      </c>
      <c r="AB1262" s="300" t="s">
        <v>66</v>
      </c>
      <c r="AC1262" s="300" t="s">
        <v>66</v>
      </c>
      <c r="AD1262" s="300">
        <v>4</v>
      </c>
      <c r="AE1262" s="300" t="b">
        <v>0</v>
      </c>
      <c r="AF1262" s="300" t="s">
        <v>768</v>
      </c>
      <c r="AG1262" s="300" t="s">
        <v>769</v>
      </c>
      <c r="AH1262" s="300">
        <v>0</v>
      </c>
      <c r="AI1262" s="300">
        <v>0</v>
      </c>
      <c r="AJ1262" s="300" t="s">
        <v>770</v>
      </c>
      <c r="AK1262" s="300">
        <v>8</v>
      </c>
      <c r="AL1262" s="300" t="s">
        <v>814</v>
      </c>
      <c r="AM1262" s="300">
        <v>8357</v>
      </c>
      <c r="AN1262" s="300" t="b">
        <v>0</v>
      </c>
      <c r="AO1262" s="300">
        <v>8</v>
      </c>
      <c r="AP1262" s="300" t="s">
        <v>814</v>
      </c>
      <c r="AQ1262" s="300">
        <v>8357</v>
      </c>
      <c r="AR1262" s="300" t="b">
        <v>0</v>
      </c>
      <c r="AS1262" s="300">
        <v>8357</v>
      </c>
      <c r="AT1262" s="300" t="b">
        <v>0</v>
      </c>
      <c r="AU1262" s="300">
        <v>0</v>
      </c>
      <c r="AV1262" s="300" t="b">
        <v>0</v>
      </c>
      <c r="AW1262" s="300" t="s">
        <v>1798</v>
      </c>
      <c r="AX1262" s="300">
        <v>0</v>
      </c>
      <c r="AY1262" s="300" t="s">
        <v>1798</v>
      </c>
      <c r="AZ1262" s="300">
        <v>0</v>
      </c>
      <c r="BA1262" s="300" t="b">
        <v>0</v>
      </c>
      <c r="BB1262" s="300" t="b">
        <v>1</v>
      </c>
      <c r="BC1262"/>
      <c r="BD1262"/>
      <c r="BE1262"/>
      <c r="BF1262"/>
      <c r="BG1262"/>
      <c r="BH1262"/>
      <c r="BI1262"/>
      <c r="BJ1262"/>
      <c r="BK1262"/>
      <c r="BL1262"/>
      <c r="BM1262"/>
      <c r="BN1262"/>
      <c r="BO1262"/>
      <c r="BP1262"/>
      <c r="BQ1262"/>
    </row>
    <row r="1263" spans="5:69" ht="16.5" hidden="1" x14ac:dyDescent="0.3">
      <c r="E1263" s="300" t="s">
        <v>760</v>
      </c>
      <c r="F1263" s="300" t="s">
        <v>651</v>
      </c>
      <c r="G1263" s="300">
        <v>20170101</v>
      </c>
      <c r="H1263" s="300">
        <v>2017</v>
      </c>
      <c r="I1263" s="300">
        <v>52</v>
      </c>
      <c r="J1263" s="300">
        <v>2017</v>
      </c>
      <c r="K1263" s="300">
        <v>180</v>
      </c>
      <c r="L1263" s="300" t="s">
        <v>872</v>
      </c>
      <c r="M1263" s="300" t="s">
        <v>486</v>
      </c>
      <c r="N1263" s="300" t="s">
        <v>660</v>
      </c>
      <c r="O1263" s="300" t="s">
        <v>762</v>
      </c>
      <c r="P1263" s="300">
        <v>24</v>
      </c>
      <c r="Q1263" s="300" t="s">
        <v>875</v>
      </c>
      <c r="R1263" s="300" t="s">
        <v>445</v>
      </c>
      <c r="S1263" s="300">
        <v>0</v>
      </c>
      <c r="T1263" s="300" t="s">
        <v>763</v>
      </c>
      <c r="U1263" s="300" t="s">
        <v>764</v>
      </c>
      <c r="V1263" s="300" t="s">
        <v>1123</v>
      </c>
      <c r="W1263" s="300" t="s">
        <v>766</v>
      </c>
      <c r="X1263" s="300" t="b">
        <v>1</v>
      </c>
      <c r="Y1263" s="300">
        <v>3101</v>
      </c>
      <c r="Z1263" s="300" t="s">
        <v>813</v>
      </c>
      <c r="AA1263" s="300" t="s">
        <v>525</v>
      </c>
      <c r="AB1263" s="300" t="s">
        <v>66</v>
      </c>
      <c r="AC1263" s="300" t="s">
        <v>66</v>
      </c>
      <c r="AD1263" s="300">
        <v>4</v>
      </c>
      <c r="AE1263" s="300" t="b">
        <v>0</v>
      </c>
      <c r="AF1263" s="300" t="s">
        <v>768</v>
      </c>
      <c r="AG1263" s="300" t="s">
        <v>769</v>
      </c>
      <c r="AH1263" s="300">
        <v>0</v>
      </c>
      <c r="AI1263" s="300">
        <v>0</v>
      </c>
      <c r="AJ1263" s="300" t="s">
        <v>770</v>
      </c>
      <c r="AK1263" s="300">
        <v>8</v>
      </c>
      <c r="AL1263" s="300" t="s">
        <v>814</v>
      </c>
      <c r="AM1263" s="300">
        <v>287</v>
      </c>
      <c r="AN1263" s="300" t="b">
        <v>0</v>
      </c>
      <c r="AO1263" s="300">
        <v>8</v>
      </c>
      <c r="AP1263" s="300" t="s">
        <v>814</v>
      </c>
      <c r="AQ1263" s="300">
        <v>287</v>
      </c>
      <c r="AR1263" s="300" t="b">
        <v>0</v>
      </c>
      <c r="AS1263" s="300">
        <v>287</v>
      </c>
      <c r="AT1263" s="300" t="b">
        <v>0</v>
      </c>
      <c r="AU1263" s="300">
        <v>0</v>
      </c>
      <c r="AV1263" s="300" t="b">
        <v>0</v>
      </c>
      <c r="AW1263" s="300" t="s">
        <v>1799</v>
      </c>
      <c r="AX1263" s="300">
        <v>0</v>
      </c>
      <c r="AY1263" s="300" t="s">
        <v>1799</v>
      </c>
      <c r="AZ1263" s="300">
        <v>0</v>
      </c>
      <c r="BA1263" s="300" t="b">
        <v>0</v>
      </c>
      <c r="BB1263" s="300" t="b">
        <v>1</v>
      </c>
      <c r="BC1263"/>
      <c r="BD1263"/>
      <c r="BE1263"/>
      <c r="BF1263"/>
      <c r="BG1263"/>
      <c r="BH1263"/>
      <c r="BI1263"/>
      <c r="BJ1263"/>
      <c r="BK1263"/>
      <c r="BL1263"/>
      <c r="BM1263"/>
      <c r="BN1263"/>
      <c r="BO1263"/>
      <c r="BP1263"/>
      <c r="BQ1263"/>
    </row>
    <row r="1264" spans="5:69" ht="16.5" hidden="1" x14ac:dyDescent="0.3">
      <c r="E1264" s="300" t="s">
        <v>760</v>
      </c>
      <c r="F1264" s="300" t="s">
        <v>651</v>
      </c>
      <c r="G1264" s="300">
        <v>20170101</v>
      </c>
      <c r="H1264" s="300">
        <v>2017</v>
      </c>
      <c r="I1264" s="300">
        <v>52</v>
      </c>
      <c r="J1264" s="300">
        <v>2017</v>
      </c>
      <c r="K1264" s="300">
        <v>180</v>
      </c>
      <c r="L1264" s="300" t="s">
        <v>872</v>
      </c>
      <c r="M1264" s="300" t="s">
        <v>486</v>
      </c>
      <c r="N1264" s="300" t="s">
        <v>660</v>
      </c>
      <c r="O1264" s="300" t="s">
        <v>762</v>
      </c>
      <c r="P1264" s="300">
        <v>710</v>
      </c>
      <c r="Q1264" s="300" t="s">
        <v>917</v>
      </c>
      <c r="R1264" s="300" t="s">
        <v>425</v>
      </c>
      <c r="S1264" s="300">
        <v>0</v>
      </c>
      <c r="T1264" s="300" t="s">
        <v>763</v>
      </c>
      <c r="U1264" s="300" t="s">
        <v>764</v>
      </c>
      <c r="V1264" s="300" t="s">
        <v>1123</v>
      </c>
      <c r="W1264" s="300" t="s">
        <v>766</v>
      </c>
      <c r="X1264" s="300" t="b">
        <v>1</v>
      </c>
      <c r="Y1264" s="300">
        <v>3101</v>
      </c>
      <c r="Z1264" s="300" t="s">
        <v>813</v>
      </c>
      <c r="AA1264" s="300" t="s">
        <v>525</v>
      </c>
      <c r="AB1264" s="300" t="s">
        <v>66</v>
      </c>
      <c r="AC1264" s="300" t="s">
        <v>66</v>
      </c>
      <c r="AD1264" s="300">
        <v>4</v>
      </c>
      <c r="AE1264" s="300" t="b">
        <v>0</v>
      </c>
      <c r="AF1264" s="300" t="s">
        <v>768</v>
      </c>
      <c r="AG1264" s="300" t="s">
        <v>769</v>
      </c>
      <c r="AH1264" s="300">
        <v>0</v>
      </c>
      <c r="AI1264" s="300">
        <v>0</v>
      </c>
      <c r="AJ1264" s="300" t="s">
        <v>770</v>
      </c>
      <c r="AK1264" s="300">
        <v>8</v>
      </c>
      <c r="AL1264" s="300" t="s">
        <v>814</v>
      </c>
      <c r="AM1264" s="300">
        <v>450</v>
      </c>
      <c r="AN1264" s="300" t="b">
        <v>0</v>
      </c>
      <c r="AO1264" s="300">
        <v>8</v>
      </c>
      <c r="AP1264" s="300" t="s">
        <v>814</v>
      </c>
      <c r="AQ1264" s="300">
        <v>450</v>
      </c>
      <c r="AR1264" s="300" t="b">
        <v>0</v>
      </c>
      <c r="AS1264" s="300">
        <v>450</v>
      </c>
      <c r="AT1264" s="300" t="b">
        <v>0</v>
      </c>
      <c r="AU1264" s="300">
        <v>0</v>
      </c>
      <c r="AV1264" s="300" t="b">
        <v>0</v>
      </c>
      <c r="AW1264" s="300" t="s">
        <v>1800</v>
      </c>
      <c r="AX1264" s="300">
        <v>0</v>
      </c>
      <c r="AY1264" s="300" t="s">
        <v>1800</v>
      </c>
      <c r="AZ1264" s="300">
        <v>0</v>
      </c>
      <c r="BA1264" s="300" t="b">
        <v>0</v>
      </c>
      <c r="BB1264" s="300" t="b">
        <v>1</v>
      </c>
      <c r="BC1264"/>
      <c r="BD1264"/>
      <c r="BE1264"/>
      <c r="BF1264"/>
      <c r="BG1264"/>
      <c r="BH1264"/>
      <c r="BI1264"/>
      <c r="BJ1264"/>
      <c r="BK1264"/>
      <c r="BL1264"/>
      <c r="BM1264"/>
      <c r="BN1264"/>
      <c r="BO1264"/>
      <c r="BP1264"/>
      <c r="BQ1264"/>
    </row>
    <row r="1265" spans="5:69" ht="16.5" hidden="1" x14ac:dyDescent="0.3">
      <c r="E1265" s="300" t="s">
        <v>760</v>
      </c>
      <c r="F1265" s="300" t="s">
        <v>651</v>
      </c>
      <c r="G1265" s="300">
        <v>20170101</v>
      </c>
      <c r="H1265" s="300">
        <v>2017</v>
      </c>
      <c r="I1265" s="300">
        <v>52</v>
      </c>
      <c r="J1265" s="300">
        <v>2017</v>
      </c>
      <c r="K1265" s="300">
        <v>180</v>
      </c>
      <c r="L1265" s="300" t="s">
        <v>872</v>
      </c>
      <c r="M1265" s="300" t="s">
        <v>486</v>
      </c>
      <c r="N1265" s="300" t="s">
        <v>660</v>
      </c>
      <c r="O1265" s="300" t="s">
        <v>762</v>
      </c>
      <c r="P1265" s="300">
        <v>800</v>
      </c>
      <c r="Q1265" s="300" t="s">
        <v>930</v>
      </c>
      <c r="R1265" s="300" t="s">
        <v>452</v>
      </c>
      <c r="S1265" s="300">
        <v>0</v>
      </c>
      <c r="T1265" s="300" t="s">
        <v>763</v>
      </c>
      <c r="U1265" s="300" t="s">
        <v>764</v>
      </c>
      <c r="V1265" s="300" t="s">
        <v>1123</v>
      </c>
      <c r="W1265" s="300" t="s">
        <v>766</v>
      </c>
      <c r="X1265" s="300" t="b">
        <v>1</v>
      </c>
      <c r="Y1265" s="300">
        <v>3101</v>
      </c>
      <c r="Z1265" s="300" t="s">
        <v>813</v>
      </c>
      <c r="AA1265" s="300" t="s">
        <v>525</v>
      </c>
      <c r="AB1265" s="300" t="s">
        <v>66</v>
      </c>
      <c r="AC1265" s="300" t="s">
        <v>66</v>
      </c>
      <c r="AD1265" s="300">
        <v>4</v>
      </c>
      <c r="AE1265" s="300" t="b">
        <v>0</v>
      </c>
      <c r="AF1265" s="300" t="s">
        <v>768</v>
      </c>
      <c r="AG1265" s="300" t="s">
        <v>769</v>
      </c>
      <c r="AH1265" s="300">
        <v>0</v>
      </c>
      <c r="AI1265" s="300">
        <v>0</v>
      </c>
      <c r="AJ1265" s="300" t="s">
        <v>770</v>
      </c>
      <c r="AK1265" s="300">
        <v>8</v>
      </c>
      <c r="AL1265" s="300" t="s">
        <v>814</v>
      </c>
      <c r="AM1265" s="300">
        <v>45</v>
      </c>
      <c r="AN1265" s="300" t="b">
        <v>0</v>
      </c>
      <c r="AO1265" s="300">
        <v>8</v>
      </c>
      <c r="AP1265" s="300" t="s">
        <v>814</v>
      </c>
      <c r="AQ1265" s="300">
        <v>45</v>
      </c>
      <c r="AR1265" s="300" t="b">
        <v>0</v>
      </c>
      <c r="AS1265" s="300">
        <v>45</v>
      </c>
      <c r="AT1265" s="300" t="b">
        <v>0</v>
      </c>
      <c r="AU1265" s="300">
        <v>0</v>
      </c>
      <c r="AV1265" s="300" t="b">
        <v>0</v>
      </c>
      <c r="AW1265" s="300" t="s">
        <v>1801</v>
      </c>
      <c r="AX1265" s="300">
        <v>0</v>
      </c>
      <c r="AY1265" s="300" t="s">
        <v>1801</v>
      </c>
      <c r="AZ1265" s="300">
        <v>0</v>
      </c>
      <c r="BA1265" s="300" t="b">
        <v>0</v>
      </c>
      <c r="BB1265" s="300" t="b">
        <v>1</v>
      </c>
      <c r="BC1265"/>
      <c r="BD1265"/>
      <c r="BE1265"/>
      <c r="BF1265"/>
      <c r="BG1265"/>
      <c r="BH1265"/>
      <c r="BI1265"/>
      <c r="BJ1265"/>
      <c r="BK1265"/>
      <c r="BL1265"/>
      <c r="BM1265"/>
      <c r="BN1265"/>
      <c r="BO1265"/>
      <c r="BP1265"/>
      <c r="BQ1265"/>
    </row>
    <row r="1266" spans="5:69" ht="16.5" hidden="1" x14ac:dyDescent="0.3">
      <c r="E1266" s="300" t="s">
        <v>760</v>
      </c>
      <c r="F1266" s="300" t="s">
        <v>651</v>
      </c>
      <c r="G1266" s="300">
        <v>20170101</v>
      </c>
      <c r="H1266" s="300">
        <v>2017</v>
      </c>
      <c r="I1266" s="300">
        <v>52</v>
      </c>
      <c r="J1266" s="300">
        <v>2017</v>
      </c>
      <c r="K1266" s="300">
        <v>180</v>
      </c>
      <c r="L1266" s="300" t="s">
        <v>872</v>
      </c>
      <c r="M1266" s="300" t="s">
        <v>486</v>
      </c>
      <c r="N1266" s="300" t="s">
        <v>660</v>
      </c>
      <c r="O1266" s="300" t="s">
        <v>762</v>
      </c>
      <c r="P1266" s="300">
        <v>894</v>
      </c>
      <c r="Q1266" s="300" t="s">
        <v>943</v>
      </c>
      <c r="R1266" s="300" t="s">
        <v>431</v>
      </c>
      <c r="S1266" s="300">
        <v>0</v>
      </c>
      <c r="T1266" s="300" t="s">
        <v>763</v>
      </c>
      <c r="U1266" s="300" t="s">
        <v>764</v>
      </c>
      <c r="V1266" s="300" t="s">
        <v>1123</v>
      </c>
      <c r="W1266" s="300" t="s">
        <v>766</v>
      </c>
      <c r="X1266" s="300" t="b">
        <v>1</v>
      </c>
      <c r="Y1266" s="300">
        <v>3101</v>
      </c>
      <c r="Z1266" s="300" t="s">
        <v>813</v>
      </c>
      <c r="AA1266" s="300" t="s">
        <v>525</v>
      </c>
      <c r="AB1266" s="300" t="s">
        <v>66</v>
      </c>
      <c r="AC1266" s="300" t="s">
        <v>66</v>
      </c>
      <c r="AD1266" s="300">
        <v>4</v>
      </c>
      <c r="AE1266" s="300" t="b">
        <v>0</v>
      </c>
      <c r="AF1266" s="300" t="s">
        <v>768</v>
      </c>
      <c r="AG1266" s="300" t="s">
        <v>769</v>
      </c>
      <c r="AH1266" s="300">
        <v>0</v>
      </c>
      <c r="AI1266" s="300">
        <v>0</v>
      </c>
      <c r="AJ1266" s="300" t="s">
        <v>770</v>
      </c>
      <c r="AK1266" s="300">
        <v>8</v>
      </c>
      <c r="AL1266" s="300" t="s">
        <v>814</v>
      </c>
      <c r="AM1266" s="300">
        <v>7575</v>
      </c>
      <c r="AN1266" s="300" t="b">
        <v>0</v>
      </c>
      <c r="AO1266" s="300">
        <v>8</v>
      </c>
      <c r="AP1266" s="300" t="s">
        <v>814</v>
      </c>
      <c r="AQ1266" s="300">
        <v>7575</v>
      </c>
      <c r="AR1266" s="300" t="b">
        <v>0</v>
      </c>
      <c r="AS1266" s="300">
        <v>7575</v>
      </c>
      <c r="AT1266" s="300" t="b">
        <v>0</v>
      </c>
      <c r="AU1266" s="300">
        <v>0</v>
      </c>
      <c r="AV1266" s="300" t="b">
        <v>0</v>
      </c>
      <c r="AW1266" s="300" t="s">
        <v>1802</v>
      </c>
      <c r="AX1266" s="300">
        <v>0</v>
      </c>
      <c r="AY1266" s="300" t="s">
        <v>1802</v>
      </c>
      <c r="AZ1266" s="300">
        <v>0</v>
      </c>
      <c r="BA1266" s="300" t="b">
        <v>0</v>
      </c>
      <c r="BB1266" s="300" t="b">
        <v>1</v>
      </c>
      <c r="BC1266"/>
      <c r="BD1266"/>
      <c r="BE1266"/>
      <c r="BF1266"/>
      <c r="BG1266"/>
      <c r="BH1266"/>
      <c r="BI1266"/>
      <c r="BJ1266"/>
      <c r="BK1266"/>
      <c r="BL1266"/>
      <c r="BM1266"/>
      <c r="BN1266"/>
      <c r="BO1266"/>
      <c r="BP1266"/>
      <c r="BQ1266"/>
    </row>
    <row r="1267" spans="5:69" ht="16.5" hidden="1" x14ac:dyDescent="0.3">
      <c r="E1267" s="300" t="s">
        <v>760</v>
      </c>
      <c r="F1267" s="300" t="s">
        <v>651</v>
      </c>
      <c r="G1267" s="300">
        <v>20170101</v>
      </c>
      <c r="H1267" s="300">
        <v>2017</v>
      </c>
      <c r="I1267" s="300">
        <v>52</v>
      </c>
      <c r="J1267" s="300">
        <v>2017</v>
      </c>
      <c r="K1267" s="300">
        <v>180</v>
      </c>
      <c r="L1267" s="300" t="s">
        <v>872</v>
      </c>
      <c r="M1267" s="300" t="s">
        <v>486</v>
      </c>
      <c r="N1267" s="300" t="s">
        <v>660</v>
      </c>
      <c r="O1267" s="300" t="s">
        <v>762</v>
      </c>
      <c r="P1267" s="300">
        <v>0</v>
      </c>
      <c r="Q1267" s="300" t="s">
        <v>763</v>
      </c>
      <c r="R1267" s="300" t="s">
        <v>764</v>
      </c>
      <c r="S1267" s="300">
        <v>0</v>
      </c>
      <c r="T1267" s="300" t="s">
        <v>763</v>
      </c>
      <c r="U1267" s="300" t="s">
        <v>764</v>
      </c>
      <c r="V1267" s="300" t="s">
        <v>1123</v>
      </c>
      <c r="W1267" s="300" t="s">
        <v>766</v>
      </c>
      <c r="X1267" s="300" t="b">
        <v>1</v>
      </c>
      <c r="Y1267" s="300">
        <v>310100</v>
      </c>
      <c r="Z1267" s="300" t="s">
        <v>818</v>
      </c>
      <c r="AA1267" s="300" t="s">
        <v>525</v>
      </c>
      <c r="AB1267" s="300" t="s">
        <v>66</v>
      </c>
      <c r="AC1267" s="300" t="s">
        <v>66</v>
      </c>
      <c r="AD1267" s="300">
        <v>6</v>
      </c>
      <c r="AE1267" s="300" t="b">
        <v>1</v>
      </c>
      <c r="AF1267" s="300" t="s">
        <v>768</v>
      </c>
      <c r="AG1267" s="300" t="s">
        <v>769</v>
      </c>
      <c r="AH1267" s="300">
        <v>0</v>
      </c>
      <c r="AI1267" s="300">
        <v>0</v>
      </c>
      <c r="AJ1267" s="300" t="s">
        <v>770</v>
      </c>
      <c r="AK1267" s="300">
        <v>8</v>
      </c>
      <c r="AL1267" s="300" t="s">
        <v>814</v>
      </c>
      <c r="AM1267" s="300">
        <v>8357</v>
      </c>
      <c r="AN1267" s="300" t="b">
        <v>0</v>
      </c>
      <c r="AO1267" s="300">
        <v>8</v>
      </c>
      <c r="AP1267" s="300" t="s">
        <v>814</v>
      </c>
      <c r="AQ1267" s="300">
        <v>8357</v>
      </c>
      <c r="AR1267" s="300" t="b">
        <v>0</v>
      </c>
      <c r="AS1267" s="300">
        <v>8357</v>
      </c>
      <c r="AT1267" s="300" t="b">
        <v>0</v>
      </c>
      <c r="AU1267" s="300">
        <v>0</v>
      </c>
      <c r="AV1267" s="300" t="b">
        <v>0</v>
      </c>
      <c r="AW1267" s="300" t="s">
        <v>1798</v>
      </c>
      <c r="AX1267" s="300">
        <v>0</v>
      </c>
      <c r="AY1267" s="300" t="s">
        <v>1798</v>
      </c>
      <c r="AZ1267" s="300">
        <v>0</v>
      </c>
      <c r="BA1267" s="300" t="b">
        <v>0</v>
      </c>
      <c r="BB1267" s="300" t="b">
        <v>1</v>
      </c>
      <c r="BC1267"/>
      <c r="BD1267"/>
      <c r="BE1267"/>
      <c r="BF1267"/>
      <c r="BG1267"/>
      <c r="BH1267"/>
      <c r="BI1267"/>
      <c r="BJ1267"/>
      <c r="BK1267"/>
      <c r="BL1267"/>
      <c r="BM1267"/>
      <c r="BN1267"/>
      <c r="BO1267"/>
      <c r="BP1267"/>
      <c r="BQ1267"/>
    </row>
    <row r="1268" spans="5:69" ht="16.5" hidden="1" x14ac:dyDescent="0.3">
      <c r="E1268" s="300" t="s">
        <v>760</v>
      </c>
      <c r="F1268" s="300" t="s">
        <v>651</v>
      </c>
      <c r="G1268" s="300">
        <v>20170101</v>
      </c>
      <c r="H1268" s="300">
        <v>2017</v>
      </c>
      <c r="I1268" s="300">
        <v>52</v>
      </c>
      <c r="J1268" s="300">
        <v>2017</v>
      </c>
      <c r="K1268" s="300">
        <v>180</v>
      </c>
      <c r="L1268" s="300" t="s">
        <v>872</v>
      </c>
      <c r="M1268" s="300" t="s">
        <v>486</v>
      </c>
      <c r="N1268" s="300" t="s">
        <v>660</v>
      </c>
      <c r="O1268" s="300" t="s">
        <v>762</v>
      </c>
      <c r="P1268" s="300">
        <v>24</v>
      </c>
      <c r="Q1268" s="300" t="s">
        <v>875</v>
      </c>
      <c r="R1268" s="300" t="s">
        <v>445</v>
      </c>
      <c r="S1268" s="300">
        <v>0</v>
      </c>
      <c r="T1268" s="300" t="s">
        <v>763</v>
      </c>
      <c r="U1268" s="300" t="s">
        <v>764</v>
      </c>
      <c r="V1268" s="300" t="s">
        <v>1123</v>
      </c>
      <c r="W1268" s="300" t="s">
        <v>766</v>
      </c>
      <c r="X1268" s="300" t="b">
        <v>1</v>
      </c>
      <c r="Y1268" s="300">
        <v>310100</v>
      </c>
      <c r="Z1268" s="300" t="s">
        <v>818</v>
      </c>
      <c r="AA1268" s="300" t="s">
        <v>525</v>
      </c>
      <c r="AB1268" s="300" t="s">
        <v>66</v>
      </c>
      <c r="AC1268" s="300" t="s">
        <v>66</v>
      </c>
      <c r="AD1268" s="300">
        <v>6</v>
      </c>
      <c r="AE1268" s="300" t="b">
        <v>1</v>
      </c>
      <c r="AF1268" s="300" t="s">
        <v>768</v>
      </c>
      <c r="AG1268" s="300" t="s">
        <v>769</v>
      </c>
      <c r="AH1268" s="300">
        <v>0</v>
      </c>
      <c r="AI1268" s="300">
        <v>0</v>
      </c>
      <c r="AJ1268" s="300" t="s">
        <v>770</v>
      </c>
      <c r="AK1268" s="300">
        <v>8</v>
      </c>
      <c r="AL1268" s="300" t="s">
        <v>814</v>
      </c>
      <c r="AM1268" s="300">
        <v>287</v>
      </c>
      <c r="AN1268" s="300" t="b">
        <v>0</v>
      </c>
      <c r="AO1268" s="300">
        <v>8</v>
      </c>
      <c r="AP1268" s="300" t="s">
        <v>814</v>
      </c>
      <c r="AQ1268" s="300">
        <v>287</v>
      </c>
      <c r="AR1268" s="300" t="b">
        <v>0</v>
      </c>
      <c r="AS1268" s="300">
        <v>287</v>
      </c>
      <c r="AT1268" s="300" t="b">
        <v>0</v>
      </c>
      <c r="AU1268" s="300">
        <v>0</v>
      </c>
      <c r="AV1268" s="300" t="b">
        <v>0</v>
      </c>
      <c r="AW1268" s="300" t="s">
        <v>1799</v>
      </c>
      <c r="AX1268" s="300">
        <v>0</v>
      </c>
      <c r="AY1268" s="300" t="s">
        <v>1799</v>
      </c>
      <c r="AZ1268" s="300">
        <v>0</v>
      </c>
      <c r="BA1268" s="300" t="b">
        <v>0</v>
      </c>
      <c r="BB1268" s="300" t="b">
        <v>1</v>
      </c>
      <c r="BC1268"/>
      <c r="BD1268"/>
      <c r="BE1268"/>
      <c r="BF1268"/>
      <c r="BG1268"/>
      <c r="BH1268"/>
      <c r="BI1268"/>
      <c r="BJ1268"/>
      <c r="BK1268"/>
      <c r="BL1268"/>
      <c r="BM1268"/>
      <c r="BN1268"/>
      <c r="BO1268"/>
      <c r="BP1268"/>
      <c r="BQ1268"/>
    </row>
    <row r="1269" spans="5:69" ht="16.5" hidden="1" x14ac:dyDescent="0.3">
      <c r="E1269" s="300" t="s">
        <v>760</v>
      </c>
      <c r="F1269" s="300" t="s">
        <v>651</v>
      </c>
      <c r="G1269" s="300">
        <v>20170101</v>
      </c>
      <c r="H1269" s="300">
        <v>2017</v>
      </c>
      <c r="I1269" s="300">
        <v>52</v>
      </c>
      <c r="J1269" s="300">
        <v>2017</v>
      </c>
      <c r="K1269" s="300">
        <v>180</v>
      </c>
      <c r="L1269" s="300" t="s">
        <v>872</v>
      </c>
      <c r="M1269" s="300" t="s">
        <v>486</v>
      </c>
      <c r="N1269" s="300" t="s">
        <v>660</v>
      </c>
      <c r="O1269" s="300" t="s">
        <v>762</v>
      </c>
      <c r="P1269" s="300">
        <v>710</v>
      </c>
      <c r="Q1269" s="300" t="s">
        <v>917</v>
      </c>
      <c r="R1269" s="300" t="s">
        <v>425</v>
      </c>
      <c r="S1269" s="300">
        <v>0</v>
      </c>
      <c r="T1269" s="300" t="s">
        <v>763</v>
      </c>
      <c r="U1269" s="300" t="s">
        <v>764</v>
      </c>
      <c r="V1269" s="300" t="s">
        <v>1123</v>
      </c>
      <c r="W1269" s="300" t="s">
        <v>766</v>
      </c>
      <c r="X1269" s="300" t="b">
        <v>1</v>
      </c>
      <c r="Y1269" s="300">
        <v>310100</v>
      </c>
      <c r="Z1269" s="300" t="s">
        <v>818</v>
      </c>
      <c r="AA1269" s="300" t="s">
        <v>525</v>
      </c>
      <c r="AB1269" s="300" t="s">
        <v>66</v>
      </c>
      <c r="AC1269" s="300" t="s">
        <v>66</v>
      </c>
      <c r="AD1269" s="300">
        <v>6</v>
      </c>
      <c r="AE1269" s="300" t="b">
        <v>1</v>
      </c>
      <c r="AF1269" s="300" t="s">
        <v>768</v>
      </c>
      <c r="AG1269" s="300" t="s">
        <v>769</v>
      </c>
      <c r="AH1269" s="300">
        <v>0</v>
      </c>
      <c r="AI1269" s="300">
        <v>0</v>
      </c>
      <c r="AJ1269" s="300" t="s">
        <v>770</v>
      </c>
      <c r="AK1269" s="300">
        <v>8</v>
      </c>
      <c r="AL1269" s="300" t="s">
        <v>814</v>
      </c>
      <c r="AM1269" s="300">
        <v>450</v>
      </c>
      <c r="AN1269" s="300" t="b">
        <v>0</v>
      </c>
      <c r="AO1269" s="300">
        <v>8</v>
      </c>
      <c r="AP1269" s="300" t="s">
        <v>814</v>
      </c>
      <c r="AQ1269" s="300">
        <v>450</v>
      </c>
      <c r="AR1269" s="300" t="b">
        <v>0</v>
      </c>
      <c r="AS1269" s="300">
        <v>450</v>
      </c>
      <c r="AT1269" s="300" t="b">
        <v>0</v>
      </c>
      <c r="AU1269" s="300">
        <v>0</v>
      </c>
      <c r="AV1269" s="300" t="b">
        <v>0</v>
      </c>
      <c r="AW1269" s="300" t="s">
        <v>1800</v>
      </c>
      <c r="AX1269" s="300">
        <v>0</v>
      </c>
      <c r="AY1269" s="300" t="s">
        <v>1800</v>
      </c>
      <c r="AZ1269" s="300">
        <v>0</v>
      </c>
      <c r="BA1269" s="300" t="b">
        <v>0</v>
      </c>
      <c r="BB1269" s="300" t="b">
        <v>1</v>
      </c>
      <c r="BC1269"/>
      <c r="BD1269"/>
      <c r="BE1269"/>
      <c r="BF1269"/>
      <c r="BG1269"/>
      <c r="BH1269"/>
      <c r="BI1269"/>
      <c r="BJ1269"/>
      <c r="BK1269"/>
      <c r="BL1269"/>
      <c r="BM1269"/>
      <c r="BN1269"/>
      <c r="BO1269"/>
      <c r="BP1269"/>
      <c r="BQ1269"/>
    </row>
    <row r="1270" spans="5:69" ht="16.5" hidden="1" x14ac:dyDescent="0.3">
      <c r="E1270" s="300" t="s">
        <v>760</v>
      </c>
      <c r="F1270" s="300" t="s">
        <v>651</v>
      </c>
      <c r="G1270" s="300">
        <v>20170101</v>
      </c>
      <c r="H1270" s="300">
        <v>2017</v>
      </c>
      <c r="I1270" s="300">
        <v>52</v>
      </c>
      <c r="J1270" s="300">
        <v>2017</v>
      </c>
      <c r="K1270" s="300">
        <v>180</v>
      </c>
      <c r="L1270" s="300" t="s">
        <v>872</v>
      </c>
      <c r="M1270" s="300" t="s">
        <v>486</v>
      </c>
      <c r="N1270" s="300" t="s">
        <v>660</v>
      </c>
      <c r="O1270" s="300" t="s">
        <v>762</v>
      </c>
      <c r="P1270" s="300">
        <v>800</v>
      </c>
      <c r="Q1270" s="300" t="s">
        <v>930</v>
      </c>
      <c r="R1270" s="300" t="s">
        <v>452</v>
      </c>
      <c r="S1270" s="300">
        <v>0</v>
      </c>
      <c r="T1270" s="300" t="s">
        <v>763</v>
      </c>
      <c r="U1270" s="300" t="s">
        <v>764</v>
      </c>
      <c r="V1270" s="300" t="s">
        <v>1123</v>
      </c>
      <c r="W1270" s="300" t="s">
        <v>766</v>
      </c>
      <c r="X1270" s="300" t="b">
        <v>1</v>
      </c>
      <c r="Y1270" s="300">
        <v>310100</v>
      </c>
      <c r="Z1270" s="300" t="s">
        <v>818</v>
      </c>
      <c r="AA1270" s="300" t="s">
        <v>525</v>
      </c>
      <c r="AB1270" s="300" t="s">
        <v>66</v>
      </c>
      <c r="AC1270" s="300" t="s">
        <v>66</v>
      </c>
      <c r="AD1270" s="300">
        <v>6</v>
      </c>
      <c r="AE1270" s="300" t="b">
        <v>1</v>
      </c>
      <c r="AF1270" s="300" t="s">
        <v>768</v>
      </c>
      <c r="AG1270" s="300" t="s">
        <v>769</v>
      </c>
      <c r="AH1270" s="300">
        <v>0</v>
      </c>
      <c r="AI1270" s="300">
        <v>0</v>
      </c>
      <c r="AJ1270" s="300" t="s">
        <v>770</v>
      </c>
      <c r="AK1270" s="300">
        <v>8</v>
      </c>
      <c r="AL1270" s="300" t="s">
        <v>814</v>
      </c>
      <c r="AM1270" s="300">
        <v>45</v>
      </c>
      <c r="AN1270" s="300" t="b">
        <v>0</v>
      </c>
      <c r="AO1270" s="300">
        <v>8</v>
      </c>
      <c r="AP1270" s="300" t="s">
        <v>814</v>
      </c>
      <c r="AQ1270" s="300">
        <v>45</v>
      </c>
      <c r="AR1270" s="300" t="b">
        <v>0</v>
      </c>
      <c r="AS1270" s="300">
        <v>45</v>
      </c>
      <c r="AT1270" s="300" t="b">
        <v>0</v>
      </c>
      <c r="AU1270" s="300">
        <v>0</v>
      </c>
      <c r="AV1270" s="300" t="b">
        <v>0</v>
      </c>
      <c r="AW1270" s="300" t="s">
        <v>1801</v>
      </c>
      <c r="AX1270" s="300">
        <v>0</v>
      </c>
      <c r="AY1270" s="300" t="s">
        <v>1801</v>
      </c>
      <c r="AZ1270" s="300">
        <v>0</v>
      </c>
      <c r="BA1270" s="300" t="b">
        <v>0</v>
      </c>
      <c r="BB1270" s="300" t="b">
        <v>1</v>
      </c>
      <c r="BC1270"/>
      <c r="BD1270"/>
      <c r="BE1270"/>
      <c r="BF1270"/>
      <c r="BG1270"/>
      <c r="BH1270"/>
      <c r="BI1270"/>
      <c r="BJ1270"/>
      <c r="BK1270"/>
      <c r="BL1270"/>
      <c r="BM1270"/>
      <c r="BN1270"/>
      <c r="BO1270"/>
      <c r="BP1270"/>
      <c r="BQ1270"/>
    </row>
    <row r="1271" spans="5:69" ht="16.5" hidden="1" x14ac:dyDescent="0.3">
      <c r="E1271" s="300" t="s">
        <v>760</v>
      </c>
      <c r="F1271" s="300" t="s">
        <v>651</v>
      </c>
      <c r="G1271" s="300">
        <v>20170101</v>
      </c>
      <c r="H1271" s="300">
        <v>2017</v>
      </c>
      <c r="I1271" s="300">
        <v>52</v>
      </c>
      <c r="J1271" s="300">
        <v>2017</v>
      </c>
      <c r="K1271" s="300">
        <v>180</v>
      </c>
      <c r="L1271" s="300" t="s">
        <v>872</v>
      </c>
      <c r="M1271" s="300" t="s">
        <v>486</v>
      </c>
      <c r="N1271" s="300" t="s">
        <v>660</v>
      </c>
      <c r="O1271" s="300" t="s">
        <v>762</v>
      </c>
      <c r="P1271" s="300">
        <v>894</v>
      </c>
      <c r="Q1271" s="300" t="s">
        <v>943</v>
      </c>
      <c r="R1271" s="300" t="s">
        <v>431</v>
      </c>
      <c r="S1271" s="300">
        <v>0</v>
      </c>
      <c r="T1271" s="300" t="s">
        <v>763</v>
      </c>
      <c r="U1271" s="300" t="s">
        <v>764</v>
      </c>
      <c r="V1271" s="300" t="s">
        <v>1123</v>
      </c>
      <c r="W1271" s="300" t="s">
        <v>766</v>
      </c>
      <c r="X1271" s="300" t="b">
        <v>1</v>
      </c>
      <c r="Y1271" s="300">
        <v>310100</v>
      </c>
      <c r="Z1271" s="300" t="s">
        <v>818</v>
      </c>
      <c r="AA1271" s="300" t="s">
        <v>525</v>
      </c>
      <c r="AB1271" s="300" t="s">
        <v>66</v>
      </c>
      <c r="AC1271" s="300" t="s">
        <v>66</v>
      </c>
      <c r="AD1271" s="300">
        <v>6</v>
      </c>
      <c r="AE1271" s="300" t="b">
        <v>1</v>
      </c>
      <c r="AF1271" s="300" t="s">
        <v>768</v>
      </c>
      <c r="AG1271" s="300" t="s">
        <v>769</v>
      </c>
      <c r="AH1271" s="300">
        <v>0</v>
      </c>
      <c r="AI1271" s="300">
        <v>0</v>
      </c>
      <c r="AJ1271" s="300" t="s">
        <v>770</v>
      </c>
      <c r="AK1271" s="300">
        <v>8</v>
      </c>
      <c r="AL1271" s="300" t="s">
        <v>814</v>
      </c>
      <c r="AM1271" s="300">
        <v>7575</v>
      </c>
      <c r="AN1271" s="300" t="b">
        <v>0</v>
      </c>
      <c r="AO1271" s="300">
        <v>8</v>
      </c>
      <c r="AP1271" s="300" t="s">
        <v>814</v>
      </c>
      <c r="AQ1271" s="300">
        <v>7575</v>
      </c>
      <c r="AR1271" s="300" t="b">
        <v>0</v>
      </c>
      <c r="AS1271" s="300">
        <v>7575</v>
      </c>
      <c r="AT1271" s="300" t="b">
        <v>0</v>
      </c>
      <c r="AU1271" s="300">
        <v>0</v>
      </c>
      <c r="AV1271" s="300" t="b">
        <v>0</v>
      </c>
      <c r="AW1271" s="300" t="s">
        <v>1802</v>
      </c>
      <c r="AX1271" s="300">
        <v>0</v>
      </c>
      <c r="AY1271" s="300" t="s">
        <v>1802</v>
      </c>
      <c r="AZ1271" s="300">
        <v>0</v>
      </c>
      <c r="BA1271" s="300" t="b">
        <v>0</v>
      </c>
      <c r="BB1271" s="300" t="b">
        <v>1</v>
      </c>
      <c r="BC1271"/>
      <c r="BD1271"/>
      <c r="BE1271"/>
      <c r="BF1271"/>
      <c r="BG1271"/>
      <c r="BH1271"/>
      <c r="BI1271"/>
      <c r="BJ1271"/>
      <c r="BK1271"/>
      <c r="BL1271"/>
      <c r="BM1271"/>
      <c r="BN1271"/>
      <c r="BO1271"/>
      <c r="BP1271"/>
      <c r="BQ1271"/>
    </row>
    <row r="1272" spans="5:69" ht="16.5" hidden="1" x14ac:dyDescent="0.3">
      <c r="E1272" s="300" t="s">
        <v>760</v>
      </c>
      <c r="F1272" s="300" t="s">
        <v>651</v>
      </c>
      <c r="G1272" s="300">
        <v>20170101</v>
      </c>
      <c r="H1272" s="300">
        <v>2017</v>
      </c>
      <c r="I1272" s="300">
        <v>52</v>
      </c>
      <c r="J1272" s="300">
        <v>2017</v>
      </c>
      <c r="K1272" s="300">
        <v>180</v>
      </c>
      <c r="L1272" s="300" t="s">
        <v>872</v>
      </c>
      <c r="M1272" s="300" t="s">
        <v>486</v>
      </c>
      <c r="N1272" s="300" t="s">
        <v>660</v>
      </c>
      <c r="O1272" s="300" t="s">
        <v>762</v>
      </c>
      <c r="P1272" s="300">
        <v>0</v>
      </c>
      <c r="Q1272" s="300" t="s">
        <v>763</v>
      </c>
      <c r="R1272" s="300" t="s">
        <v>764</v>
      </c>
      <c r="S1272" s="300">
        <v>0</v>
      </c>
      <c r="T1272" s="300" t="s">
        <v>763</v>
      </c>
      <c r="U1272" s="300" t="s">
        <v>764</v>
      </c>
      <c r="V1272" s="300" t="s">
        <v>1123</v>
      </c>
      <c r="W1272" s="300" t="s">
        <v>766</v>
      </c>
      <c r="X1272" s="300" t="b">
        <v>1</v>
      </c>
      <c r="Y1272" s="300">
        <v>3102</v>
      </c>
      <c r="Z1272" s="300" t="s">
        <v>819</v>
      </c>
      <c r="AA1272" s="300" t="s">
        <v>820</v>
      </c>
      <c r="AB1272" s="300" t="s">
        <v>508</v>
      </c>
      <c r="AC1272" s="300" t="s">
        <v>508</v>
      </c>
      <c r="AD1272" s="300">
        <v>4</v>
      </c>
      <c r="AE1272" s="300" t="b">
        <v>0</v>
      </c>
      <c r="AF1272" s="300" t="s">
        <v>768</v>
      </c>
      <c r="AG1272" s="300" t="s">
        <v>769</v>
      </c>
      <c r="AH1272" s="300">
        <v>0</v>
      </c>
      <c r="AI1272" s="300">
        <v>0</v>
      </c>
      <c r="AJ1272" s="300" t="s">
        <v>770</v>
      </c>
      <c r="AK1272" s="300">
        <v>8</v>
      </c>
      <c r="AL1272" s="300" t="s">
        <v>814</v>
      </c>
      <c r="AM1272" s="300">
        <v>45319931</v>
      </c>
      <c r="AN1272" s="300" t="b">
        <v>0</v>
      </c>
      <c r="AO1272" s="300">
        <v>8</v>
      </c>
      <c r="AP1272" s="300" t="s">
        <v>814</v>
      </c>
      <c r="AQ1272" s="300">
        <v>45319931</v>
      </c>
      <c r="AR1272" s="300" t="b">
        <v>0</v>
      </c>
      <c r="AS1272" s="300">
        <v>45319931</v>
      </c>
      <c r="AT1272" s="300" t="b">
        <v>0</v>
      </c>
      <c r="AU1272" s="300">
        <v>0</v>
      </c>
      <c r="AV1272" s="300" t="b">
        <v>0</v>
      </c>
      <c r="AW1272" s="300" t="s">
        <v>1803</v>
      </c>
      <c r="AX1272" s="300">
        <v>0</v>
      </c>
      <c r="AY1272" s="300" t="s">
        <v>1803</v>
      </c>
      <c r="AZ1272" s="300">
        <v>0</v>
      </c>
      <c r="BA1272" s="300" t="b">
        <v>0</v>
      </c>
      <c r="BB1272" s="300" t="b">
        <v>1</v>
      </c>
      <c r="BC1272"/>
      <c r="BD1272"/>
      <c r="BE1272"/>
      <c r="BF1272"/>
      <c r="BG1272"/>
      <c r="BH1272"/>
      <c r="BI1272"/>
      <c r="BJ1272"/>
      <c r="BK1272"/>
      <c r="BL1272"/>
      <c r="BM1272"/>
      <c r="BN1272"/>
      <c r="BO1272"/>
      <c r="BP1272"/>
      <c r="BQ1272"/>
    </row>
    <row r="1273" spans="5:69" ht="16.5" hidden="1" x14ac:dyDescent="0.3">
      <c r="E1273" s="300" t="s">
        <v>760</v>
      </c>
      <c r="F1273" s="300" t="s">
        <v>651</v>
      </c>
      <c r="G1273" s="300">
        <v>20170101</v>
      </c>
      <c r="H1273" s="300">
        <v>2017</v>
      </c>
      <c r="I1273" s="300">
        <v>52</v>
      </c>
      <c r="J1273" s="300">
        <v>2017</v>
      </c>
      <c r="K1273" s="300">
        <v>180</v>
      </c>
      <c r="L1273" s="300" t="s">
        <v>872</v>
      </c>
      <c r="M1273" s="300" t="s">
        <v>486</v>
      </c>
      <c r="N1273" s="300" t="s">
        <v>660</v>
      </c>
      <c r="O1273" s="300" t="s">
        <v>762</v>
      </c>
      <c r="P1273" s="300">
        <v>20</v>
      </c>
      <c r="Q1273" s="300" t="s">
        <v>1736</v>
      </c>
      <c r="R1273" s="300" t="s">
        <v>1737</v>
      </c>
      <c r="S1273" s="300">
        <v>0</v>
      </c>
      <c r="T1273" s="300" t="s">
        <v>763</v>
      </c>
      <c r="U1273" s="300" t="s">
        <v>764</v>
      </c>
      <c r="V1273" s="300" t="s">
        <v>1123</v>
      </c>
      <c r="W1273" s="300" t="s">
        <v>766</v>
      </c>
      <c r="X1273" s="300" t="b">
        <v>1</v>
      </c>
      <c r="Y1273" s="300">
        <v>3102</v>
      </c>
      <c r="Z1273" s="300" t="s">
        <v>819</v>
      </c>
      <c r="AA1273" s="300" t="s">
        <v>820</v>
      </c>
      <c r="AB1273" s="300" t="s">
        <v>508</v>
      </c>
      <c r="AC1273" s="300" t="s">
        <v>508</v>
      </c>
      <c r="AD1273" s="300">
        <v>4</v>
      </c>
      <c r="AE1273" s="300" t="b">
        <v>0</v>
      </c>
      <c r="AF1273" s="300" t="s">
        <v>768</v>
      </c>
      <c r="AG1273" s="300" t="s">
        <v>769</v>
      </c>
      <c r="AH1273" s="300">
        <v>0</v>
      </c>
      <c r="AI1273" s="300">
        <v>0</v>
      </c>
      <c r="AJ1273" s="300" t="s">
        <v>770</v>
      </c>
      <c r="AK1273" s="300">
        <v>8</v>
      </c>
      <c r="AL1273" s="300" t="s">
        <v>814</v>
      </c>
      <c r="AM1273" s="300">
        <v>240</v>
      </c>
      <c r="AN1273" s="300" t="b">
        <v>0</v>
      </c>
      <c r="AO1273" s="300">
        <v>8</v>
      </c>
      <c r="AP1273" s="300" t="s">
        <v>814</v>
      </c>
      <c r="AQ1273" s="300">
        <v>240</v>
      </c>
      <c r="AR1273" s="300" t="b">
        <v>0</v>
      </c>
      <c r="AS1273" s="300">
        <v>240</v>
      </c>
      <c r="AT1273" s="300" t="b">
        <v>0</v>
      </c>
      <c r="AU1273" s="300">
        <v>0</v>
      </c>
      <c r="AV1273" s="300" t="b">
        <v>0</v>
      </c>
      <c r="AW1273" s="300" t="s">
        <v>1738</v>
      </c>
      <c r="AX1273" s="300">
        <v>0</v>
      </c>
      <c r="AY1273" s="300" t="s">
        <v>1738</v>
      </c>
      <c r="AZ1273" s="300">
        <v>0</v>
      </c>
      <c r="BA1273" s="300" t="b">
        <v>0</v>
      </c>
      <c r="BB1273" s="300" t="b">
        <v>1</v>
      </c>
      <c r="BC1273"/>
      <c r="BD1273"/>
      <c r="BE1273"/>
      <c r="BF1273"/>
      <c r="BG1273"/>
      <c r="BH1273"/>
      <c r="BI1273"/>
      <c r="BJ1273"/>
      <c r="BK1273"/>
      <c r="BL1273"/>
      <c r="BM1273"/>
      <c r="BN1273"/>
      <c r="BO1273"/>
      <c r="BP1273"/>
      <c r="BQ1273"/>
    </row>
    <row r="1274" spans="5:69" ht="16.5" hidden="1" x14ac:dyDescent="0.3">
      <c r="E1274" s="300" t="s">
        <v>760</v>
      </c>
      <c r="F1274" s="300" t="s">
        <v>651</v>
      </c>
      <c r="G1274" s="300">
        <v>20170101</v>
      </c>
      <c r="H1274" s="300">
        <v>2017</v>
      </c>
      <c r="I1274" s="300">
        <v>52</v>
      </c>
      <c r="J1274" s="300">
        <v>2017</v>
      </c>
      <c r="K1274" s="300">
        <v>180</v>
      </c>
      <c r="L1274" s="300" t="s">
        <v>872</v>
      </c>
      <c r="M1274" s="300" t="s">
        <v>486</v>
      </c>
      <c r="N1274" s="300" t="s">
        <v>660</v>
      </c>
      <c r="O1274" s="300" t="s">
        <v>762</v>
      </c>
      <c r="P1274" s="300">
        <v>24</v>
      </c>
      <c r="Q1274" s="300" t="s">
        <v>875</v>
      </c>
      <c r="R1274" s="300" t="s">
        <v>445</v>
      </c>
      <c r="S1274" s="300">
        <v>0</v>
      </c>
      <c r="T1274" s="300" t="s">
        <v>763</v>
      </c>
      <c r="U1274" s="300" t="s">
        <v>764</v>
      </c>
      <c r="V1274" s="300" t="s">
        <v>1123</v>
      </c>
      <c r="W1274" s="300" t="s">
        <v>766</v>
      </c>
      <c r="X1274" s="300" t="b">
        <v>1</v>
      </c>
      <c r="Y1274" s="300">
        <v>3102</v>
      </c>
      <c r="Z1274" s="300" t="s">
        <v>819</v>
      </c>
      <c r="AA1274" s="300" t="s">
        <v>820</v>
      </c>
      <c r="AB1274" s="300" t="s">
        <v>508</v>
      </c>
      <c r="AC1274" s="300" t="s">
        <v>508</v>
      </c>
      <c r="AD1274" s="300">
        <v>4</v>
      </c>
      <c r="AE1274" s="300" t="b">
        <v>0</v>
      </c>
      <c r="AF1274" s="300" t="s">
        <v>768</v>
      </c>
      <c r="AG1274" s="300" t="s">
        <v>769</v>
      </c>
      <c r="AH1274" s="300">
        <v>0</v>
      </c>
      <c r="AI1274" s="300">
        <v>0</v>
      </c>
      <c r="AJ1274" s="300" t="s">
        <v>770</v>
      </c>
      <c r="AK1274" s="300">
        <v>8</v>
      </c>
      <c r="AL1274" s="300" t="s">
        <v>814</v>
      </c>
      <c r="AM1274" s="300">
        <v>57242</v>
      </c>
      <c r="AN1274" s="300" t="b">
        <v>0</v>
      </c>
      <c r="AO1274" s="300">
        <v>8</v>
      </c>
      <c r="AP1274" s="300" t="s">
        <v>814</v>
      </c>
      <c r="AQ1274" s="300">
        <v>57242</v>
      </c>
      <c r="AR1274" s="300" t="b">
        <v>0</v>
      </c>
      <c r="AS1274" s="300">
        <v>57242</v>
      </c>
      <c r="AT1274" s="300" t="b">
        <v>0</v>
      </c>
      <c r="AU1274" s="300">
        <v>0</v>
      </c>
      <c r="AV1274" s="300" t="b">
        <v>0</v>
      </c>
      <c r="AW1274" s="300" t="s">
        <v>1804</v>
      </c>
      <c r="AX1274" s="300">
        <v>0</v>
      </c>
      <c r="AY1274" s="300" t="s">
        <v>1804</v>
      </c>
      <c r="AZ1274" s="300">
        <v>0</v>
      </c>
      <c r="BA1274" s="300" t="b">
        <v>0</v>
      </c>
      <c r="BB1274" s="300" t="b">
        <v>1</v>
      </c>
      <c r="BC1274"/>
      <c r="BD1274"/>
      <c r="BE1274"/>
      <c r="BF1274"/>
      <c r="BG1274"/>
      <c r="BH1274"/>
      <c r="BI1274"/>
      <c r="BJ1274"/>
      <c r="BK1274"/>
      <c r="BL1274"/>
      <c r="BM1274"/>
      <c r="BN1274"/>
      <c r="BO1274"/>
      <c r="BP1274"/>
      <c r="BQ1274"/>
    </row>
    <row r="1275" spans="5:69" ht="16.5" hidden="1" x14ac:dyDescent="0.3">
      <c r="E1275" s="300" t="s">
        <v>760</v>
      </c>
      <c r="F1275" s="300" t="s">
        <v>651</v>
      </c>
      <c r="G1275" s="300">
        <v>20170101</v>
      </c>
      <c r="H1275" s="300">
        <v>2017</v>
      </c>
      <c r="I1275" s="300">
        <v>52</v>
      </c>
      <c r="J1275" s="300">
        <v>2017</v>
      </c>
      <c r="K1275" s="300">
        <v>180</v>
      </c>
      <c r="L1275" s="300" t="s">
        <v>872</v>
      </c>
      <c r="M1275" s="300" t="s">
        <v>486</v>
      </c>
      <c r="N1275" s="300" t="s">
        <v>660</v>
      </c>
      <c r="O1275" s="300" t="s">
        <v>762</v>
      </c>
      <c r="P1275" s="300">
        <v>56</v>
      </c>
      <c r="Q1275" s="300" t="s">
        <v>877</v>
      </c>
      <c r="R1275" s="300" t="s">
        <v>878</v>
      </c>
      <c r="S1275" s="300">
        <v>0</v>
      </c>
      <c r="T1275" s="300" t="s">
        <v>763</v>
      </c>
      <c r="U1275" s="300" t="s">
        <v>764</v>
      </c>
      <c r="V1275" s="300" t="s">
        <v>1123</v>
      </c>
      <c r="W1275" s="300" t="s">
        <v>766</v>
      </c>
      <c r="X1275" s="300" t="b">
        <v>1</v>
      </c>
      <c r="Y1275" s="300">
        <v>3102</v>
      </c>
      <c r="Z1275" s="300" t="s">
        <v>819</v>
      </c>
      <c r="AA1275" s="300" t="s">
        <v>820</v>
      </c>
      <c r="AB1275" s="300" t="s">
        <v>508</v>
      </c>
      <c r="AC1275" s="300" t="s">
        <v>508</v>
      </c>
      <c r="AD1275" s="300">
        <v>4</v>
      </c>
      <c r="AE1275" s="300" t="b">
        <v>0</v>
      </c>
      <c r="AF1275" s="300" t="s">
        <v>768</v>
      </c>
      <c r="AG1275" s="300" t="s">
        <v>769</v>
      </c>
      <c r="AH1275" s="300">
        <v>0</v>
      </c>
      <c r="AI1275" s="300">
        <v>0</v>
      </c>
      <c r="AJ1275" s="300" t="s">
        <v>770</v>
      </c>
      <c r="AK1275" s="300">
        <v>8</v>
      </c>
      <c r="AL1275" s="300" t="s">
        <v>814</v>
      </c>
      <c r="AM1275" s="300">
        <v>192378</v>
      </c>
      <c r="AN1275" s="300" t="b">
        <v>0</v>
      </c>
      <c r="AO1275" s="300">
        <v>8</v>
      </c>
      <c r="AP1275" s="300" t="s">
        <v>814</v>
      </c>
      <c r="AQ1275" s="300">
        <v>192378</v>
      </c>
      <c r="AR1275" s="300" t="b">
        <v>0</v>
      </c>
      <c r="AS1275" s="300">
        <v>192378</v>
      </c>
      <c r="AT1275" s="300" t="b">
        <v>0</v>
      </c>
      <c r="AU1275" s="300">
        <v>0</v>
      </c>
      <c r="AV1275" s="300" t="b">
        <v>0</v>
      </c>
      <c r="AW1275" s="300" t="s">
        <v>1805</v>
      </c>
      <c r="AX1275" s="300">
        <v>0</v>
      </c>
      <c r="AY1275" s="300" t="s">
        <v>1805</v>
      </c>
      <c r="AZ1275" s="300">
        <v>0</v>
      </c>
      <c r="BA1275" s="300" t="b">
        <v>0</v>
      </c>
      <c r="BB1275" s="300" t="b">
        <v>1</v>
      </c>
      <c r="BC1275"/>
      <c r="BD1275"/>
      <c r="BE1275"/>
      <c r="BF1275"/>
      <c r="BG1275"/>
      <c r="BH1275"/>
      <c r="BI1275"/>
      <c r="BJ1275"/>
      <c r="BK1275"/>
      <c r="BL1275"/>
      <c r="BM1275"/>
      <c r="BN1275"/>
      <c r="BO1275"/>
      <c r="BP1275"/>
      <c r="BQ1275"/>
    </row>
    <row r="1276" spans="5:69" ht="16.5" hidden="1" x14ac:dyDescent="0.3">
      <c r="E1276" s="300" t="s">
        <v>760</v>
      </c>
      <c r="F1276" s="300" t="s">
        <v>651</v>
      </c>
      <c r="G1276" s="300">
        <v>20170101</v>
      </c>
      <c r="H1276" s="300">
        <v>2017</v>
      </c>
      <c r="I1276" s="300">
        <v>52</v>
      </c>
      <c r="J1276" s="300">
        <v>2017</v>
      </c>
      <c r="K1276" s="300">
        <v>180</v>
      </c>
      <c r="L1276" s="300" t="s">
        <v>872</v>
      </c>
      <c r="M1276" s="300" t="s">
        <v>486</v>
      </c>
      <c r="N1276" s="300" t="s">
        <v>660</v>
      </c>
      <c r="O1276" s="300" t="s">
        <v>762</v>
      </c>
      <c r="P1276" s="300">
        <v>156</v>
      </c>
      <c r="Q1276" s="300" t="s">
        <v>773</v>
      </c>
      <c r="R1276" s="300" t="s">
        <v>774</v>
      </c>
      <c r="S1276" s="300">
        <v>0</v>
      </c>
      <c r="T1276" s="300" t="s">
        <v>763</v>
      </c>
      <c r="U1276" s="300" t="s">
        <v>764</v>
      </c>
      <c r="V1276" s="300" t="s">
        <v>1123</v>
      </c>
      <c r="W1276" s="300" t="s">
        <v>766</v>
      </c>
      <c r="X1276" s="300" t="b">
        <v>1</v>
      </c>
      <c r="Y1276" s="300">
        <v>3102</v>
      </c>
      <c r="Z1276" s="300" t="s">
        <v>819</v>
      </c>
      <c r="AA1276" s="300" t="s">
        <v>820</v>
      </c>
      <c r="AB1276" s="300" t="s">
        <v>508</v>
      </c>
      <c r="AC1276" s="300" t="s">
        <v>508</v>
      </c>
      <c r="AD1276" s="300">
        <v>4</v>
      </c>
      <c r="AE1276" s="300" t="b">
        <v>0</v>
      </c>
      <c r="AF1276" s="300" t="s">
        <v>768</v>
      </c>
      <c r="AG1276" s="300" t="s">
        <v>769</v>
      </c>
      <c r="AH1276" s="300">
        <v>0</v>
      </c>
      <c r="AI1276" s="300">
        <v>0</v>
      </c>
      <c r="AJ1276" s="300" t="s">
        <v>770</v>
      </c>
      <c r="AK1276" s="300">
        <v>8</v>
      </c>
      <c r="AL1276" s="300" t="s">
        <v>814</v>
      </c>
      <c r="AM1276" s="300">
        <v>4356166</v>
      </c>
      <c r="AN1276" s="300" t="b">
        <v>0</v>
      </c>
      <c r="AO1276" s="300">
        <v>8</v>
      </c>
      <c r="AP1276" s="300" t="s">
        <v>814</v>
      </c>
      <c r="AQ1276" s="300">
        <v>4356166</v>
      </c>
      <c r="AR1276" s="300" t="b">
        <v>0</v>
      </c>
      <c r="AS1276" s="300">
        <v>4356166</v>
      </c>
      <c r="AT1276" s="300" t="b">
        <v>0</v>
      </c>
      <c r="AU1276" s="300">
        <v>0</v>
      </c>
      <c r="AV1276" s="300" t="b">
        <v>0</v>
      </c>
      <c r="AW1276" s="300" t="s">
        <v>1806</v>
      </c>
      <c r="AX1276" s="300">
        <v>0</v>
      </c>
      <c r="AY1276" s="300" t="s">
        <v>1806</v>
      </c>
      <c r="AZ1276" s="300">
        <v>0</v>
      </c>
      <c r="BA1276" s="300" t="b">
        <v>0</v>
      </c>
      <c r="BB1276" s="300" t="b">
        <v>1</v>
      </c>
      <c r="BC1276"/>
      <c r="BD1276"/>
      <c r="BE1276"/>
      <c r="BF1276"/>
      <c r="BG1276"/>
      <c r="BH1276"/>
      <c r="BI1276"/>
      <c r="BJ1276"/>
      <c r="BK1276"/>
      <c r="BL1276"/>
      <c r="BM1276"/>
      <c r="BN1276"/>
      <c r="BO1276"/>
      <c r="BP1276"/>
      <c r="BQ1276"/>
    </row>
    <row r="1277" spans="5:69" ht="16.5" hidden="1" x14ac:dyDescent="0.3">
      <c r="E1277" s="300" t="s">
        <v>760</v>
      </c>
      <c r="F1277" s="300" t="s">
        <v>651</v>
      </c>
      <c r="G1277" s="300">
        <v>20170101</v>
      </c>
      <c r="H1277" s="300">
        <v>2017</v>
      </c>
      <c r="I1277" s="300">
        <v>52</v>
      </c>
      <c r="J1277" s="300">
        <v>2017</v>
      </c>
      <c r="K1277" s="300">
        <v>180</v>
      </c>
      <c r="L1277" s="300" t="s">
        <v>872</v>
      </c>
      <c r="M1277" s="300" t="s">
        <v>486</v>
      </c>
      <c r="N1277" s="300" t="s">
        <v>660</v>
      </c>
      <c r="O1277" s="300" t="s">
        <v>762</v>
      </c>
      <c r="P1277" s="300">
        <v>251</v>
      </c>
      <c r="Q1277" s="300" t="s">
        <v>778</v>
      </c>
      <c r="R1277" s="300" t="s">
        <v>779</v>
      </c>
      <c r="S1277" s="300">
        <v>0</v>
      </c>
      <c r="T1277" s="300" t="s">
        <v>763</v>
      </c>
      <c r="U1277" s="300" t="s">
        <v>764</v>
      </c>
      <c r="V1277" s="300" t="s">
        <v>1123</v>
      </c>
      <c r="W1277" s="300" t="s">
        <v>766</v>
      </c>
      <c r="X1277" s="300" t="b">
        <v>1</v>
      </c>
      <c r="Y1277" s="300">
        <v>3102</v>
      </c>
      <c r="Z1277" s="300" t="s">
        <v>819</v>
      </c>
      <c r="AA1277" s="300" t="s">
        <v>820</v>
      </c>
      <c r="AB1277" s="300" t="s">
        <v>508</v>
      </c>
      <c r="AC1277" s="300" t="s">
        <v>508</v>
      </c>
      <c r="AD1277" s="300">
        <v>4</v>
      </c>
      <c r="AE1277" s="300" t="b">
        <v>0</v>
      </c>
      <c r="AF1277" s="300" t="s">
        <v>768</v>
      </c>
      <c r="AG1277" s="300" t="s">
        <v>769</v>
      </c>
      <c r="AH1277" s="300">
        <v>0</v>
      </c>
      <c r="AI1277" s="300">
        <v>0</v>
      </c>
      <c r="AJ1277" s="300" t="s">
        <v>770</v>
      </c>
      <c r="AK1277" s="300">
        <v>8</v>
      </c>
      <c r="AL1277" s="300" t="s">
        <v>814</v>
      </c>
      <c r="AM1277" s="300">
        <v>200</v>
      </c>
      <c r="AN1277" s="300" t="b">
        <v>0</v>
      </c>
      <c r="AO1277" s="300">
        <v>8</v>
      </c>
      <c r="AP1277" s="300" t="s">
        <v>814</v>
      </c>
      <c r="AQ1277" s="300">
        <v>200</v>
      </c>
      <c r="AR1277" s="300" t="b">
        <v>0</v>
      </c>
      <c r="AS1277" s="300">
        <v>200</v>
      </c>
      <c r="AT1277" s="300" t="b">
        <v>0</v>
      </c>
      <c r="AU1277" s="300">
        <v>0</v>
      </c>
      <c r="AV1277" s="300" t="b">
        <v>0</v>
      </c>
      <c r="AW1277" s="300" t="s">
        <v>1807</v>
      </c>
      <c r="AX1277" s="300">
        <v>0</v>
      </c>
      <c r="AY1277" s="300" t="s">
        <v>1807</v>
      </c>
      <c r="AZ1277" s="300">
        <v>0</v>
      </c>
      <c r="BA1277" s="300" t="b">
        <v>0</v>
      </c>
      <c r="BB1277" s="300" t="b">
        <v>1</v>
      </c>
      <c r="BC1277"/>
      <c r="BD1277"/>
      <c r="BE1277"/>
      <c r="BF1277"/>
      <c r="BG1277"/>
      <c r="BH1277"/>
      <c r="BI1277"/>
      <c r="BJ1277"/>
      <c r="BK1277"/>
      <c r="BL1277"/>
      <c r="BM1277"/>
      <c r="BN1277"/>
      <c r="BO1277"/>
      <c r="BP1277"/>
      <c r="BQ1277"/>
    </row>
    <row r="1278" spans="5:69" ht="16.5" hidden="1" x14ac:dyDescent="0.3">
      <c r="E1278" s="300" t="s">
        <v>760</v>
      </c>
      <c r="F1278" s="300" t="s">
        <v>651</v>
      </c>
      <c r="G1278" s="300">
        <v>20170101</v>
      </c>
      <c r="H1278" s="300">
        <v>2017</v>
      </c>
      <c r="I1278" s="300">
        <v>52</v>
      </c>
      <c r="J1278" s="300">
        <v>2017</v>
      </c>
      <c r="K1278" s="300">
        <v>180</v>
      </c>
      <c r="L1278" s="300" t="s">
        <v>872</v>
      </c>
      <c r="M1278" s="300" t="s">
        <v>486</v>
      </c>
      <c r="N1278" s="300" t="s">
        <v>660</v>
      </c>
      <c r="O1278" s="300" t="s">
        <v>762</v>
      </c>
      <c r="P1278" s="300">
        <v>276</v>
      </c>
      <c r="Q1278" s="300" t="s">
        <v>781</v>
      </c>
      <c r="R1278" s="300" t="s">
        <v>782</v>
      </c>
      <c r="S1278" s="300">
        <v>0</v>
      </c>
      <c r="T1278" s="300" t="s">
        <v>763</v>
      </c>
      <c r="U1278" s="300" t="s">
        <v>764</v>
      </c>
      <c r="V1278" s="300" t="s">
        <v>1123</v>
      </c>
      <c r="W1278" s="300" t="s">
        <v>766</v>
      </c>
      <c r="X1278" s="300" t="b">
        <v>1</v>
      </c>
      <c r="Y1278" s="300">
        <v>3102</v>
      </c>
      <c r="Z1278" s="300" t="s">
        <v>819</v>
      </c>
      <c r="AA1278" s="300" t="s">
        <v>820</v>
      </c>
      <c r="AB1278" s="300" t="s">
        <v>508</v>
      </c>
      <c r="AC1278" s="300" t="s">
        <v>508</v>
      </c>
      <c r="AD1278" s="300">
        <v>4</v>
      </c>
      <c r="AE1278" s="300" t="b">
        <v>0</v>
      </c>
      <c r="AF1278" s="300" t="s">
        <v>768</v>
      </c>
      <c r="AG1278" s="300" t="s">
        <v>769</v>
      </c>
      <c r="AH1278" s="300">
        <v>0</v>
      </c>
      <c r="AI1278" s="300">
        <v>0</v>
      </c>
      <c r="AJ1278" s="300" t="s">
        <v>770</v>
      </c>
      <c r="AK1278" s="300">
        <v>8</v>
      </c>
      <c r="AL1278" s="300" t="s">
        <v>814</v>
      </c>
      <c r="AM1278" s="300">
        <v>1374</v>
      </c>
      <c r="AN1278" s="300" t="b">
        <v>0</v>
      </c>
      <c r="AO1278" s="300">
        <v>8</v>
      </c>
      <c r="AP1278" s="300" t="s">
        <v>814</v>
      </c>
      <c r="AQ1278" s="300">
        <v>1374</v>
      </c>
      <c r="AR1278" s="300" t="b">
        <v>0</v>
      </c>
      <c r="AS1278" s="300">
        <v>1374</v>
      </c>
      <c r="AT1278" s="300" t="b">
        <v>0</v>
      </c>
      <c r="AU1278" s="300">
        <v>0</v>
      </c>
      <c r="AV1278" s="300" t="b">
        <v>0</v>
      </c>
      <c r="AW1278" s="300" t="s">
        <v>1808</v>
      </c>
      <c r="AX1278" s="300">
        <v>0</v>
      </c>
      <c r="AY1278" s="300" t="s">
        <v>1808</v>
      </c>
      <c r="AZ1278" s="300">
        <v>0</v>
      </c>
      <c r="BA1278" s="300" t="b">
        <v>0</v>
      </c>
      <c r="BB1278" s="300" t="b">
        <v>1</v>
      </c>
      <c r="BC1278"/>
      <c r="BD1278"/>
      <c r="BE1278"/>
      <c r="BF1278"/>
      <c r="BG1278"/>
      <c r="BH1278"/>
      <c r="BI1278"/>
      <c r="BJ1278"/>
      <c r="BK1278"/>
      <c r="BL1278"/>
      <c r="BM1278"/>
      <c r="BN1278"/>
      <c r="BO1278"/>
      <c r="BP1278"/>
      <c r="BQ1278"/>
    </row>
    <row r="1279" spans="5:69" ht="16.5" hidden="1" x14ac:dyDescent="0.3">
      <c r="E1279" s="300" t="s">
        <v>760</v>
      </c>
      <c r="F1279" s="300" t="s">
        <v>651</v>
      </c>
      <c r="G1279" s="300">
        <v>20170101</v>
      </c>
      <c r="H1279" s="300">
        <v>2017</v>
      </c>
      <c r="I1279" s="300">
        <v>52</v>
      </c>
      <c r="J1279" s="300">
        <v>2017</v>
      </c>
      <c r="K1279" s="300">
        <v>180</v>
      </c>
      <c r="L1279" s="300" t="s">
        <v>872</v>
      </c>
      <c r="M1279" s="300" t="s">
        <v>486</v>
      </c>
      <c r="N1279" s="300" t="s">
        <v>660</v>
      </c>
      <c r="O1279" s="300" t="s">
        <v>762</v>
      </c>
      <c r="P1279" s="300">
        <v>508</v>
      </c>
      <c r="Q1279" s="300" t="s">
        <v>903</v>
      </c>
      <c r="R1279" s="300" t="s">
        <v>443</v>
      </c>
      <c r="S1279" s="300">
        <v>0</v>
      </c>
      <c r="T1279" s="300" t="s">
        <v>763</v>
      </c>
      <c r="U1279" s="300" t="s">
        <v>764</v>
      </c>
      <c r="V1279" s="300" t="s">
        <v>1123</v>
      </c>
      <c r="W1279" s="300" t="s">
        <v>766</v>
      </c>
      <c r="X1279" s="300" t="b">
        <v>1</v>
      </c>
      <c r="Y1279" s="300">
        <v>3102</v>
      </c>
      <c r="Z1279" s="300" t="s">
        <v>819</v>
      </c>
      <c r="AA1279" s="300" t="s">
        <v>820</v>
      </c>
      <c r="AB1279" s="300" t="s">
        <v>508</v>
      </c>
      <c r="AC1279" s="300" t="s">
        <v>508</v>
      </c>
      <c r="AD1279" s="300">
        <v>4</v>
      </c>
      <c r="AE1279" s="300" t="b">
        <v>0</v>
      </c>
      <c r="AF1279" s="300" t="s">
        <v>768</v>
      </c>
      <c r="AG1279" s="300" t="s">
        <v>769</v>
      </c>
      <c r="AH1279" s="300">
        <v>0</v>
      </c>
      <c r="AI1279" s="300">
        <v>0</v>
      </c>
      <c r="AJ1279" s="300" t="s">
        <v>770</v>
      </c>
      <c r="AK1279" s="300">
        <v>8</v>
      </c>
      <c r="AL1279" s="300" t="s">
        <v>814</v>
      </c>
      <c r="AM1279" s="300">
        <v>1386000</v>
      </c>
      <c r="AN1279" s="300" t="b">
        <v>0</v>
      </c>
      <c r="AO1279" s="300">
        <v>8</v>
      </c>
      <c r="AP1279" s="300" t="s">
        <v>814</v>
      </c>
      <c r="AQ1279" s="300">
        <v>1386000</v>
      </c>
      <c r="AR1279" s="300" t="b">
        <v>0</v>
      </c>
      <c r="AS1279" s="300">
        <v>1386000</v>
      </c>
      <c r="AT1279" s="300" t="b">
        <v>0</v>
      </c>
      <c r="AU1279" s="300">
        <v>0</v>
      </c>
      <c r="AV1279" s="300" t="b">
        <v>0</v>
      </c>
      <c r="AW1279" s="300" t="s">
        <v>1809</v>
      </c>
      <c r="AX1279" s="300">
        <v>0</v>
      </c>
      <c r="AY1279" s="300" t="s">
        <v>1809</v>
      </c>
      <c r="AZ1279" s="300">
        <v>0</v>
      </c>
      <c r="BA1279" s="300" t="b">
        <v>0</v>
      </c>
      <c r="BB1279" s="300" t="b">
        <v>1</v>
      </c>
      <c r="BC1279"/>
      <c r="BD1279"/>
      <c r="BE1279"/>
      <c r="BF1279"/>
      <c r="BG1279"/>
      <c r="BH1279"/>
      <c r="BI1279"/>
      <c r="BJ1279"/>
      <c r="BK1279"/>
      <c r="BL1279"/>
      <c r="BM1279"/>
      <c r="BN1279"/>
      <c r="BO1279"/>
      <c r="BP1279"/>
      <c r="BQ1279"/>
    </row>
    <row r="1280" spans="5:69" ht="16.5" hidden="1" x14ac:dyDescent="0.3">
      <c r="E1280" s="300" t="s">
        <v>760</v>
      </c>
      <c r="F1280" s="300" t="s">
        <v>651</v>
      </c>
      <c r="G1280" s="300">
        <v>20170101</v>
      </c>
      <c r="H1280" s="300">
        <v>2017</v>
      </c>
      <c r="I1280" s="300">
        <v>52</v>
      </c>
      <c r="J1280" s="300">
        <v>2017</v>
      </c>
      <c r="K1280" s="300">
        <v>180</v>
      </c>
      <c r="L1280" s="300" t="s">
        <v>872</v>
      </c>
      <c r="M1280" s="300" t="s">
        <v>486</v>
      </c>
      <c r="N1280" s="300" t="s">
        <v>660</v>
      </c>
      <c r="O1280" s="300" t="s">
        <v>762</v>
      </c>
      <c r="P1280" s="300">
        <v>528</v>
      </c>
      <c r="Q1280" s="300" t="s">
        <v>788</v>
      </c>
      <c r="R1280" s="300" t="s">
        <v>789</v>
      </c>
      <c r="S1280" s="300">
        <v>0</v>
      </c>
      <c r="T1280" s="300" t="s">
        <v>763</v>
      </c>
      <c r="U1280" s="300" t="s">
        <v>764</v>
      </c>
      <c r="V1280" s="300" t="s">
        <v>1123</v>
      </c>
      <c r="W1280" s="300" t="s">
        <v>766</v>
      </c>
      <c r="X1280" s="300" t="b">
        <v>1</v>
      </c>
      <c r="Y1280" s="300">
        <v>3102</v>
      </c>
      <c r="Z1280" s="300" t="s">
        <v>819</v>
      </c>
      <c r="AA1280" s="300" t="s">
        <v>820</v>
      </c>
      <c r="AB1280" s="300" t="s">
        <v>508</v>
      </c>
      <c r="AC1280" s="300" t="s">
        <v>508</v>
      </c>
      <c r="AD1280" s="300">
        <v>4</v>
      </c>
      <c r="AE1280" s="300" t="b">
        <v>0</v>
      </c>
      <c r="AF1280" s="300" t="s">
        <v>768</v>
      </c>
      <c r="AG1280" s="300" t="s">
        <v>769</v>
      </c>
      <c r="AH1280" s="300">
        <v>0</v>
      </c>
      <c r="AI1280" s="300">
        <v>0</v>
      </c>
      <c r="AJ1280" s="300" t="s">
        <v>770</v>
      </c>
      <c r="AK1280" s="300">
        <v>8</v>
      </c>
      <c r="AL1280" s="300" t="s">
        <v>814</v>
      </c>
      <c r="AM1280" s="300">
        <v>26000</v>
      </c>
      <c r="AN1280" s="300" t="b">
        <v>0</v>
      </c>
      <c r="AO1280" s="300">
        <v>8</v>
      </c>
      <c r="AP1280" s="300" t="s">
        <v>814</v>
      </c>
      <c r="AQ1280" s="300">
        <v>26000</v>
      </c>
      <c r="AR1280" s="300" t="b">
        <v>0</v>
      </c>
      <c r="AS1280" s="300">
        <v>26000</v>
      </c>
      <c r="AT1280" s="300" t="b">
        <v>0</v>
      </c>
      <c r="AU1280" s="300">
        <v>0</v>
      </c>
      <c r="AV1280" s="300" t="b">
        <v>0</v>
      </c>
      <c r="AW1280" s="300" t="s">
        <v>1810</v>
      </c>
      <c r="AX1280" s="300">
        <v>0</v>
      </c>
      <c r="AY1280" s="300" t="s">
        <v>1810</v>
      </c>
      <c r="AZ1280" s="300">
        <v>0</v>
      </c>
      <c r="BA1280" s="300" t="b">
        <v>0</v>
      </c>
      <c r="BB1280" s="300" t="b">
        <v>1</v>
      </c>
      <c r="BC1280"/>
      <c r="BD1280"/>
      <c r="BE1280"/>
      <c r="BF1280"/>
      <c r="BG1280"/>
      <c r="BH1280"/>
      <c r="BI1280"/>
      <c r="BJ1280"/>
      <c r="BK1280"/>
      <c r="BL1280"/>
      <c r="BM1280"/>
      <c r="BN1280"/>
      <c r="BO1280"/>
      <c r="BP1280"/>
      <c r="BQ1280"/>
    </row>
    <row r="1281" spans="5:69" ht="16.5" hidden="1" x14ac:dyDescent="0.3">
      <c r="E1281" s="300" t="s">
        <v>760</v>
      </c>
      <c r="F1281" s="300" t="s">
        <v>651</v>
      </c>
      <c r="G1281" s="300">
        <v>20170101</v>
      </c>
      <c r="H1281" s="300">
        <v>2017</v>
      </c>
      <c r="I1281" s="300">
        <v>52</v>
      </c>
      <c r="J1281" s="300">
        <v>2017</v>
      </c>
      <c r="K1281" s="300">
        <v>180</v>
      </c>
      <c r="L1281" s="300" t="s">
        <v>872</v>
      </c>
      <c r="M1281" s="300" t="s">
        <v>486</v>
      </c>
      <c r="N1281" s="300" t="s">
        <v>660</v>
      </c>
      <c r="O1281" s="300" t="s">
        <v>762</v>
      </c>
      <c r="P1281" s="300">
        <v>620</v>
      </c>
      <c r="Q1281" s="300" t="s">
        <v>1759</v>
      </c>
      <c r="R1281" s="300" t="s">
        <v>1760</v>
      </c>
      <c r="S1281" s="300">
        <v>0</v>
      </c>
      <c r="T1281" s="300" t="s">
        <v>763</v>
      </c>
      <c r="U1281" s="300" t="s">
        <v>764</v>
      </c>
      <c r="V1281" s="300" t="s">
        <v>1123</v>
      </c>
      <c r="W1281" s="300" t="s">
        <v>766</v>
      </c>
      <c r="X1281" s="300" t="b">
        <v>1</v>
      </c>
      <c r="Y1281" s="300">
        <v>3102</v>
      </c>
      <c r="Z1281" s="300" t="s">
        <v>819</v>
      </c>
      <c r="AA1281" s="300" t="s">
        <v>820</v>
      </c>
      <c r="AB1281" s="300" t="s">
        <v>508</v>
      </c>
      <c r="AC1281" s="300" t="s">
        <v>508</v>
      </c>
      <c r="AD1281" s="300">
        <v>4</v>
      </c>
      <c r="AE1281" s="300" t="b">
        <v>0</v>
      </c>
      <c r="AF1281" s="300" t="s">
        <v>768</v>
      </c>
      <c r="AG1281" s="300" t="s">
        <v>769</v>
      </c>
      <c r="AH1281" s="300">
        <v>0</v>
      </c>
      <c r="AI1281" s="300">
        <v>0</v>
      </c>
      <c r="AJ1281" s="300" t="s">
        <v>770</v>
      </c>
      <c r="AK1281" s="300">
        <v>8</v>
      </c>
      <c r="AL1281" s="300" t="s">
        <v>814</v>
      </c>
      <c r="AM1281" s="300">
        <v>2000</v>
      </c>
      <c r="AN1281" s="300" t="b">
        <v>0</v>
      </c>
      <c r="AO1281" s="300">
        <v>8</v>
      </c>
      <c r="AP1281" s="300" t="s">
        <v>814</v>
      </c>
      <c r="AQ1281" s="300">
        <v>2000</v>
      </c>
      <c r="AR1281" s="300" t="b">
        <v>0</v>
      </c>
      <c r="AS1281" s="300">
        <v>2000</v>
      </c>
      <c r="AT1281" s="300" t="b">
        <v>0</v>
      </c>
      <c r="AU1281" s="300">
        <v>0</v>
      </c>
      <c r="AV1281" s="300" t="b">
        <v>0</v>
      </c>
      <c r="AW1281" s="300" t="s">
        <v>1761</v>
      </c>
      <c r="AX1281" s="300">
        <v>0</v>
      </c>
      <c r="AY1281" s="300" t="s">
        <v>1761</v>
      </c>
      <c r="AZ1281" s="300">
        <v>0</v>
      </c>
      <c r="BA1281" s="300" t="b">
        <v>0</v>
      </c>
      <c r="BB1281" s="300" t="b">
        <v>1</v>
      </c>
      <c r="BC1281"/>
      <c r="BD1281"/>
      <c r="BE1281"/>
      <c r="BF1281"/>
      <c r="BG1281"/>
      <c r="BH1281"/>
      <c r="BI1281"/>
      <c r="BJ1281"/>
      <c r="BK1281"/>
      <c r="BL1281"/>
      <c r="BM1281"/>
      <c r="BN1281"/>
      <c r="BO1281"/>
      <c r="BP1281"/>
      <c r="BQ1281"/>
    </row>
    <row r="1282" spans="5:69" ht="16.5" hidden="1" x14ac:dyDescent="0.3">
      <c r="E1282" s="300" t="s">
        <v>760</v>
      </c>
      <c r="F1282" s="300" t="s">
        <v>651</v>
      </c>
      <c r="G1282" s="300">
        <v>20170101</v>
      </c>
      <c r="H1282" s="300">
        <v>2017</v>
      </c>
      <c r="I1282" s="300">
        <v>52</v>
      </c>
      <c r="J1282" s="300">
        <v>2017</v>
      </c>
      <c r="K1282" s="300">
        <v>180</v>
      </c>
      <c r="L1282" s="300" t="s">
        <v>872</v>
      </c>
      <c r="M1282" s="300" t="s">
        <v>486</v>
      </c>
      <c r="N1282" s="300" t="s">
        <v>660</v>
      </c>
      <c r="O1282" s="300" t="s">
        <v>762</v>
      </c>
      <c r="P1282" s="300">
        <v>643</v>
      </c>
      <c r="Q1282" s="300" t="s">
        <v>793</v>
      </c>
      <c r="R1282" s="300" t="s">
        <v>794</v>
      </c>
      <c r="S1282" s="300">
        <v>0</v>
      </c>
      <c r="T1282" s="300" t="s">
        <v>763</v>
      </c>
      <c r="U1282" s="300" t="s">
        <v>764</v>
      </c>
      <c r="V1282" s="300" t="s">
        <v>1123</v>
      </c>
      <c r="W1282" s="300" t="s">
        <v>766</v>
      </c>
      <c r="X1282" s="300" t="b">
        <v>1</v>
      </c>
      <c r="Y1282" s="300">
        <v>3102</v>
      </c>
      <c r="Z1282" s="300" t="s">
        <v>819</v>
      </c>
      <c r="AA1282" s="300" t="s">
        <v>820</v>
      </c>
      <c r="AB1282" s="300" t="s">
        <v>508</v>
      </c>
      <c r="AC1282" s="300" t="s">
        <v>508</v>
      </c>
      <c r="AD1282" s="300">
        <v>4</v>
      </c>
      <c r="AE1282" s="300" t="b">
        <v>0</v>
      </c>
      <c r="AF1282" s="300" t="s">
        <v>768</v>
      </c>
      <c r="AG1282" s="300" t="s">
        <v>769</v>
      </c>
      <c r="AH1282" s="300">
        <v>0</v>
      </c>
      <c r="AI1282" s="300">
        <v>0</v>
      </c>
      <c r="AJ1282" s="300" t="s">
        <v>770</v>
      </c>
      <c r="AK1282" s="300">
        <v>8</v>
      </c>
      <c r="AL1282" s="300" t="s">
        <v>814</v>
      </c>
      <c r="AM1282" s="300">
        <v>11986934</v>
      </c>
      <c r="AN1282" s="300" t="b">
        <v>0</v>
      </c>
      <c r="AO1282" s="300">
        <v>8</v>
      </c>
      <c r="AP1282" s="300" t="s">
        <v>814</v>
      </c>
      <c r="AQ1282" s="300">
        <v>11986934</v>
      </c>
      <c r="AR1282" s="300" t="b">
        <v>0</v>
      </c>
      <c r="AS1282" s="300">
        <v>11986934</v>
      </c>
      <c r="AT1282" s="300" t="b">
        <v>0</v>
      </c>
      <c r="AU1282" s="300">
        <v>0</v>
      </c>
      <c r="AV1282" s="300" t="b">
        <v>0</v>
      </c>
      <c r="AW1282" s="300" t="s">
        <v>1811</v>
      </c>
      <c r="AX1282" s="300">
        <v>0</v>
      </c>
      <c r="AY1282" s="300" t="s">
        <v>1811</v>
      </c>
      <c r="AZ1282" s="300">
        <v>0</v>
      </c>
      <c r="BA1282" s="300" t="b">
        <v>0</v>
      </c>
      <c r="BB1282" s="300" t="b">
        <v>1</v>
      </c>
      <c r="BC1282"/>
      <c r="BD1282"/>
      <c r="BE1282"/>
      <c r="BF1282"/>
      <c r="BG1282"/>
      <c r="BH1282"/>
      <c r="BI1282"/>
      <c r="BJ1282"/>
      <c r="BK1282"/>
      <c r="BL1282"/>
      <c r="BM1282"/>
      <c r="BN1282"/>
      <c r="BO1282"/>
      <c r="BP1282"/>
      <c r="BQ1282"/>
    </row>
    <row r="1283" spans="5:69" ht="16.5" hidden="1" x14ac:dyDescent="0.3">
      <c r="E1283" s="300" t="s">
        <v>760</v>
      </c>
      <c r="F1283" s="300" t="s">
        <v>651</v>
      </c>
      <c r="G1283" s="300">
        <v>20170101</v>
      </c>
      <c r="H1283" s="300">
        <v>2017</v>
      </c>
      <c r="I1283" s="300">
        <v>52</v>
      </c>
      <c r="J1283" s="300">
        <v>2017</v>
      </c>
      <c r="K1283" s="300">
        <v>180</v>
      </c>
      <c r="L1283" s="300" t="s">
        <v>872</v>
      </c>
      <c r="M1283" s="300" t="s">
        <v>486</v>
      </c>
      <c r="N1283" s="300" t="s">
        <v>660</v>
      </c>
      <c r="O1283" s="300" t="s">
        <v>762</v>
      </c>
      <c r="P1283" s="300">
        <v>699</v>
      </c>
      <c r="Q1283" s="300" t="s">
        <v>798</v>
      </c>
      <c r="R1283" s="300" t="s">
        <v>799</v>
      </c>
      <c r="S1283" s="300">
        <v>0</v>
      </c>
      <c r="T1283" s="300" t="s">
        <v>763</v>
      </c>
      <c r="U1283" s="300" t="s">
        <v>764</v>
      </c>
      <c r="V1283" s="300" t="s">
        <v>1123</v>
      </c>
      <c r="W1283" s="300" t="s">
        <v>766</v>
      </c>
      <c r="X1283" s="300" t="b">
        <v>1</v>
      </c>
      <c r="Y1283" s="300">
        <v>3102</v>
      </c>
      <c r="Z1283" s="300" t="s">
        <v>819</v>
      </c>
      <c r="AA1283" s="300" t="s">
        <v>820</v>
      </c>
      <c r="AB1283" s="300" t="s">
        <v>508</v>
      </c>
      <c r="AC1283" s="300" t="s">
        <v>508</v>
      </c>
      <c r="AD1283" s="300">
        <v>4</v>
      </c>
      <c r="AE1283" s="300" t="b">
        <v>0</v>
      </c>
      <c r="AF1283" s="300" t="s">
        <v>768</v>
      </c>
      <c r="AG1283" s="300" t="s">
        <v>769</v>
      </c>
      <c r="AH1283" s="300">
        <v>0</v>
      </c>
      <c r="AI1283" s="300">
        <v>0</v>
      </c>
      <c r="AJ1283" s="300" t="s">
        <v>770</v>
      </c>
      <c r="AK1283" s="300">
        <v>8</v>
      </c>
      <c r="AL1283" s="300" t="s">
        <v>814</v>
      </c>
      <c r="AM1283" s="300">
        <v>47157</v>
      </c>
      <c r="AN1283" s="300" t="b">
        <v>0</v>
      </c>
      <c r="AO1283" s="300">
        <v>8</v>
      </c>
      <c r="AP1283" s="300" t="s">
        <v>814</v>
      </c>
      <c r="AQ1283" s="300">
        <v>47157</v>
      </c>
      <c r="AR1283" s="300" t="b">
        <v>0</v>
      </c>
      <c r="AS1283" s="300">
        <v>47157</v>
      </c>
      <c r="AT1283" s="300" t="b">
        <v>0</v>
      </c>
      <c r="AU1283" s="300">
        <v>0</v>
      </c>
      <c r="AV1283" s="300" t="b">
        <v>0</v>
      </c>
      <c r="AW1283" s="300" t="s">
        <v>1812</v>
      </c>
      <c r="AX1283" s="300">
        <v>0</v>
      </c>
      <c r="AY1283" s="300" t="s">
        <v>1812</v>
      </c>
      <c r="AZ1283" s="300">
        <v>0</v>
      </c>
      <c r="BA1283" s="300" t="b">
        <v>0</v>
      </c>
      <c r="BB1283" s="300" t="b">
        <v>1</v>
      </c>
      <c r="BC1283"/>
      <c r="BD1283"/>
      <c r="BE1283"/>
      <c r="BF1283"/>
      <c r="BG1283"/>
      <c r="BH1283"/>
      <c r="BI1283"/>
      <c r="BJ1283"/>
      <c r="BK1283"/>
      <c r="BL1283"/>
      <c r="BM1283"/>
      <c r="BN1283"/>
      <c r="BO1283"/>
      <c r="BP1283"/>
      <c r="BQ1283"/>
    </row>
    <row r="1284" spans="5:69" ht="16.5" hidden="1" x14ac:dyDescent="0.3">
      <c r="E1284" s="300" t="s">
        <v>760</v>
      </c>
      <c r="F1284" s="300" t="s">
        <v>651</v>
      </c>
      <c r="G1284" s="300">
        <v>20170101</v>
      </c>
      <c r="H1284" s="300">
        <v>2017</v>
      </c>
      <c r="I1284" s="300">
        <v>52</v>
      </c>
      <c r="J1284" s="300">
        <v>2017</v>
      </c>
      <c r="K1284" s="300">
        <v>180</v>
      </c>
      <c r="L1284" s="300" t="s">
        <v>872</v>
      </c>
      <c r="M1284" s="300" t="s">
        <v>486</v>
      </c>
      <c r="N1284" s="300" t="s">
        <v>660</v>
      </c>
      <c r="O1284" s="300" t="s">
        <v>762</v>
      </c>
      <c r="P1284" s="300">
        <v>704</v>
      </c>
      <c r="Q1284" s="300" t="s">
        <v>914</v>
      </c>
      <c r="R1284" s="300" t="s">
        <v>915</v>
      </c>
      <c r="S1284" s="300">
        <v>0</v>
      </c>
      <c r="T1284" s="300" t="s">
        <v>763</v>
      </c>
      <c r="U1284" s="300" t="s">
        <v>764</v>
      </c>
      <c r="V1284" s="300" t="s">
        <v>1123</v>
      </c>
      <c r="W1284" s="300" t="s">
        <v>766</v>
      </c>
      <c r="X1284" s="300" t="b">
        <v>1</v>
      </c>
      <c r="Y1284" s="300">
        <v>3102</v>
      </c>
      <c r="Z1284" s="300" t="s">
        <v>819</v>
      </c>
      <c r="AA1284" s="300" t="s">
        <v>820</v>
      </c>
      <c r="AB1284" s="300" t="s">
        <v>508</v>
      </c>
      <c r="AC1284" s="300" t="s">
        <v>508</v>
      </c>
      <c r="AD1284" s="300">
        <v>4</v>
      </c>
      <c r="AE1284" s="300" t="b">
        <v>0</v>
      </c>
      <c r="AF1284" s="300" t="s">
        <v>768</v>
      </c>
      <c r="AG1284" s="300" t="s">
        <v>769</v>
      </c>
      <c r="AH1284" s="300">
        <v>0</v>
      </c>
      <c r="AI1284" s="300">
        <v>0</v>
      </c>
      <c r="AJ1284" s="300" t="s">
        <v>770</v>
      </c>
      <c r="AK1284" s="300">
        <v>8</v>
      </c>
      <c r="AL1284" s="300" t="s">
        <v>814</v>
      </c>
      <c r="AM1284" s="300">
        <v>63152</v>
      </c>
      <c r="AN1284" s="300" t="b">
        <v>0</v>
      </c>
      <c r="AO1284" s="300">
        <v>8</v>
      </c>
      <c r="AP1284" s="300" t="s">
        <v>814</v>
      </c>
      <c r="AQ1284" s="300">
        <v>63152</v>
      </c>
      <c r="AR1284" s="300" t="b">
        <v>0</v>
      </c>
      <c r="AS1284" s="300">
        <v>63152</v>
      </c>
      <c r="AT1284" s="300" t="b">
        <v>0</v>
      </c>
      <c r="AU1284" s="300">
        <v>0</v>
      </c>
      <c r="AV1284" s="300" t="b">
        <v>0</v>
      </c>
      <c r="AW1284" s="300" t="s">
        <v>1813</v>
      </c>
      <c r="AX1284" s="300">
        <v>0</v>
      </c>
      <c r="AY1284" s="300" t="s">
        <v>1813</v>
      </c>
      <c r="AZ1284" s="300">
        <v>0</v>
      </c>
      <c r="BA1284" s="300" t="b">
        <v>0</v>
      </c>
      <c r="BB1284" s="300" t="b">
        <v>1</v>
      </c>
      <c r="BC1284"/>
      <c r="BD1284"/>
      <c r="BE1284"/>
      <c r="BF1284"/>
      <c r="BG1284"/>
      <c r="BH1284"/>
      <c r="BI1284"/>
      <c r="BJ1284"/>
      <c r="BK1284"/>
      <c r="BL1284"/>
      <c r="BM1284"/>
      <c r="BN1284"/>
      <c r="BO1284"/>
      <c r="BP1284"/>
      <c r="BQ1284"/>
    </row>
    <row r="1285" spans="5:69" ht="16.5" hidden="1" x14ac:dyDescent="0.3">
      <c r="E1285" s="300" t="s">
        <v>760</v>
      </c>
      <c r="F1285" s="300" t="s">
        <v>651</v>
      </c>
      <c r="G1285" s="300">
        <v>20170101</v>
      </c>
      <c r="H1285" s="300">
        <v>2017</v>
      </c>
      <c r="I1285" s="300">
        <v>52</v>
      </c>
      <c r="J1285" s="300">
        <v>2017</v>
      </c>
      <c r="K1285" s="300">
        <v>180</v>
      </c>
      <c r="L1285" s="300" t="s">
        <v>872</v>
      </c>
      <c r="M1285" s="300" t="s">
        <v>486</v>
      </c>
      <c r="N1285" s="300" t="s">
        <v>660</v>
      </c>
      <c r="O1285" s="300" t="s">
        <v>762</v>
      </c>
      <c r="P1285" s="300">
        <v>710</v>
      </c>
      <c r="Q1285" s="300" t="s">
        <v>917</v>
      </c>
      <c r="R1285" s="300" t="s">
        <v>425</v>
      </c>
      <c r="S1285" s="300">
        <v>0</v>
      </c>
      <c r="T1285" s="300" t="s">
        <v>763</v>
      </c>
      <c r="U1285" s="300" t="s">
        <v>764</v>
      </c>
      <c r="V1285" s="300" t="s">
        <v>1123</v>
      </c>
      <c r="W1285" s="300" t="s">
        <v>766</v>
      </c>
      <c r="X1285" s="300" t="b">
        <v>1</v>
      </c>
      <c r="Y1285" s="300">
        <v>3102</v>
      </c>
      <c r="Z1285" s="300" t="s">
        <v>819</v>
      </c>
      <c r="AA1285" s="300" t="s">
        <v>820</v>
      </c>
      <c r="AB1285" s="300" t="s">
        <v>508</v>
      </c>
      <c r="AC1285" s="300" t="s">
        <v>508</v>
      </c>
      <c r="AD1285" s="300">
        <v>4</v>
      </c>
      <c r="AE1285" s="300" t="b">
        <v>0</v>
      </c>
      <c r="AF1285" s="300" t="s">
        <v>768</v>
      </c>
      <c r="AG1285" s="300" t="s">
        <v>769</v>
      </c>
      <c r="AH1285" s="300">
        <v>0</v>
      </c>
      <c r="AI1285" s="300">
        <v>0</v>
      </c>
      <c r="AJ1285" s="300" t="s">
        <v>770</v>
      </c>
      <c r="AK1285" s="300">
        <v>8</v>
      </c>
      <c r="AL1285" s="300" t="s">
        <v>814</v>
      </c>
      <c r="AM1285" s="300">
        <v>24897149</v>
      </c>
      <c r="AN1285" s="300" t="b">
        <v>0</v>
      </c>
      <c r="AO1285" s="300">
        <v>8</v>
      </c>
      <c r="AP1285" s="300" t="s">
        <v>814</v>
      </c>
      <c r="AQ1285" s="300">
        <v>24897149</v>
      </c>
      <c r="AR1285" s="300" t="b">
        <v>0</v>
      </c>
      <c r="AS1285" s="300">
        <v>24897149</v>
      </c>
      <c r="AT1285" s="300" t="b">
        <v>0</v>
      </c>
      <c r="AU1285" s="300">
        <v>0</v>
      </c>
      <c r="AV1285" s="300" t="b">
        <v>0</v>
      </c>
      <c r="AW1285" s="300" t="s">
        <v>1814</v>
      </c>
      <c r="AX1285" s="300">
        <v>0</v>
      </c>
      <c r="AY1285" s="300" t="s">
        <v>1814</v>
      </c>
      <c r="AZ1285" s="300">
        <v>0</v>
      </c>
      <c r="BA1285" s="300" t="b">
        <v>0</v>
      </c>
      <c r="BB1285" s="300" t="b">
        <v>1</v>
      </c>
      <c r="BC1285"/>
      <c r="BD1285"/>
      <c r="BE1285"/>
      <c r="BF1285"/>
      <c r="BG1285"/>
      <c r="BH1285"/>
      <c r="BI1285"/>
      <c r="BJ1285"/>
      <c r="BK1285"/>
      <c r="BL1285"/>
      <c r="BM1285"/>
      <c r="BN1285"/>
      <c r="BO1285"/>
      <c r="BP1285"/>
      <c r="BQ1285"/>
    </row>
    <row r="1286" spans="5:69" ht="16.5" hidden="1" x14ac:dyDescent="0.3">
      <c r="E1286" s="300" t="s">
        <v>760</v>
      </c>
      <c r="F1286" s="300" t="s">
        <v>651</v>
      </c>
      <c r="G1286" s="300">
        <v>20170101</v>
      </c>
      <c r="H1286" s="300">
        <v>2017</v>
      </c>
      <c r="I1286" s="300">
        <v>52</v>
      </c>
      <c r="J1286" s="300">
        <v>2017</v>
      </c>
      <c r="K1286" s="300">
        <v>180</v>
      </c>
      <c r="L1286" s="300" t="s">
        <v>872</v>
      </c>
      <c r="M1286" s="300" t="s">
        <v>486</v>
      </c>
      <c r="N1286" s="300" t="s">
        <v>660</v>
      </c>
      <c r="O1286" s="300" t="s">
        <v>762</v>
      </c>
      <c r="P1286" s="300">
        <v>752</v>
      </c>
      <c r="Q1286" s="300" t="s">
        <v>804</v>
      </c>
      <c r="R1286" s="300" t="s">
        <v>805</v>
      </c>
      <c r="S1286" s="300">
        <v>0</v>
      </c>
      <c r="T1286" s="300" t="s">
        <v>763</v>
      </c>
      <c r="U1286" s="300" t="s">
        <v>764</v>
      </c>
      <c r="V1286" s="300" t="s">
        <v>1123</v>
      </c>
      <c r="W1286" s="300" t="s">
        <v>766</v>
      </c>
      <c r="X1286" s="300" t="b">
        <v>1</v>
      </c>
      <c r="Y1286" s="300">
        <v>3102</v>
      </c>
      <c r="Z1286" s="300" t="s">
        <v>819</v>
      </c>
      <c r="AA1286" s="300" t="s">
        <v>820</v>
      </c>
      <c r="AB1286" s="300" t="s">
        <v>508</v>
      </c>
      <c r="AC1286" s="300" t="s">
        <v>508</v>
      </c>
      <c r="AD1286" s="300">
        <v>4</v>
      </c>
      <c r="AE1286" s="300" t="b">
        <v>0</v>
      </c>
      <c r="AF1286" s="300" t="s">
        <v>768</v>
      </c>
      <c r="AG1286" s="300" t="s">
        <v>769</v>
      </c>
      <c r="AH1286" s="300">
        <v>0</v>
      </c>
      <c r="AI1286" s="300">
        <v>0</v>
      </c>
      <c r="AJ1286" s="300" t="s">
        <v>770</v>
      </c>
      <c r="AK1286" s="300">
        <v>8</v>
      </c>
      <c r="AL1286" s="300" t="s">
        <v>814</v>
      </c>
      <c r="AM1286" s="300">
        <v>480000</v>
      </c>
      <c r="AN1286" s="300" t="b">
        <v>0</v>
      </c>
      <c r="AO1286" s="300">
        <v>8</v>
      </c>
      <c r="AP1286" s="300" t="s">
        <v>814</v>
      </c>
      <c r="AQ1286" s="300">
        <v>480000</v>
      </c>
      <c r="AR1286" s="300" t="b">
        <v>0</v>
      </c>
      <c r="AS1286" s="300">
        <v>480000</v>
      </c>
      <c r="AT1286" s="300" t="b">
        <v>0</v>
      </c>
      <c r="AU1286" s="300">
        <v>0</v>
      </c>
      <c r="AV1286" s="300" t="b">
        <v>0</v>
      </c>
      <c r="AW1286" s="300" t="s">
        <v>1767</v>
      </c>
      <c r="AX1286" s="300">
        <v>0</v>
      </c>
      <c r="AY1286" s="300" t="s">
        <v>1767</v>
      </c>
      <c r="AZ1286" s="300">
        <v>0</v>
      </c>
      <c r="BA1286" s="300" t="b">
        <v>0</v>
      </c>
      <c r="BB1286" s="300" t="b">
        <v>1</v>
      </c>
      <c r="BC1286"/>
      <c r="BD1286"/>
      <c r="BE1286"/>
      <c r="BF1286"/>
      <c r="BG1286"/>
      <c r="BH1286"/>
      <c r="BI1286"/>
      <c r="BJ1286"/>
      <c r="BK1286"/>
      <c r="BL1286"/>
      <c r="BM1286"/>
      <c r="BN1286"/>
      <c r="BO1286"/>
      <c r="BP1286"/>
      <c r="BQ1286"/>
    </row>
    <row r="1287" spans="5:69" ht="16.5" hidden="1" x14ac:dyDescent="0.3">
      <c r="E1287" s="300" t="s">
        <v>760</v>
      </c>
      <c r="F1287" s="300" t="s">
        <v>651</v>
      </c>
      <c r="G1287" s="300">
        <v>20170101</v>
      </c>
      <c r="H1287" s="300">
        <v>2017</v>
      </c>
      <c r="I1287" s="300">
        <v>52</v>
      </c>
      <c r="J1287" s="300">
        <v>2017</v>
      </c>
      <c r="K1287" s="300">
        <v>180</v>
      </c>
      <c r="L1287" s="300" t="s">
        <v>872</v>
      </c>
      <c r="M1287" s="300" t="s">
        <v>486</v>
      </c>
      <c r="N1287" s="300" t="s">
        <v>660</v>
      </c>
      <c r="O1287" s="300" t="s">
        <v>762</v>
      </c>
      <c r="P1287" s="300">
        <v>757</v>
      </c>
      <c r="Q1287" s="300" t="s">
        <v>921</v>
      </c>
      <c r="R1287" s="300" t="s">
        <v>922</v>
      </c>
      <c r="S1287" s="300">
        <v>0</v>
      </c>
      <c r="T1287" s="300" t="s">
        <v>763</v>
      </c>
      <c r="U1287" s="300" t="s">
        <v>764</v>
      </c>
      <c r="V1287" s="300" t="s">
        <v>1123</v>
      </c>
      <c r="W1287" s="300" t="s">
        <v>766</v>
      </c>
      <c r="X1287" s="300" t="b">
        <v>1</v>
      </c>
      <c r="Y1287" s="300">
        <v>3102</v>
      </c>
      <c r="Z1287" s="300" t="s">
        <v>819</v>
      </c>
      <c r="AA1287" s="300" t="s">
        <v>820</v>
      </c>
      <c r="AB1287" s="300" t="s">
        <v>508</v>
      </c>
      <c r="AC1287" s="300" t="s">
        <v>508</v>
      </c>
      <c r="AD1287" s="300">
        <v>4</v>
      </c>
      <c r="AE1287" s="300" t="b">
        <v>0</v>
      </c>
      <c r="AF1287" s="300" t="s">
        <v>768</v>
      </c>
      <c r="AG1287" s="300" t="s">
        <v>769</v>
      </c>
      <c r="AH1287" s="300">
        <v>0</v>
      </c>
      <c r="AI1287" s="300">
        <v>0</v>
      </c>
      <c r="AJ1287" s="300" t="s">
        <v>770</v>
      </c>
      <c r="AK1287" s="300">
        <v>8</v>
      </c>
      <c r="AL1287" s="300" t="s">
        <v>814</v>
      </c>
      <c r="AM1287" s="300">
        <v>7200</v>
      </c>
      <c r="AN1287" s="300" t="b">
        <v>0</v>
      </c>
      <c r="AO1287" s="300">
        <v>8</v>
      </c>
      <c r="AP1287" s="300" t="s">
        <v>814</v>
      </c>
      <c r="AQ1287" s="300">
        <v>7200</v>
      </c>
      <c r="AR1287" s="300" t="b">
        <v>0</v>
      </c>
      <c r="AS1287" s="300">
        <v>7200</v>
      </c>
      <c r="AT1287" s="300" t="b">
        <v>0</v>
      </c>
      <c r="AU1287" s="300">
        <v>0</v>
      </c>
      <c r="AV1287" s="300" t="b">
        <v>0</v>
      </c>
      <c r="AW1287" s="300" t="s">
        <v>1768</v>
      </c>
      <c r="AX1287" s="300">
        <v>0</v>
      </c>
      <c r="AY1287" s="300" t="s">
        <v>1768</v>
      </c>
      <c r="AZ1287" s="300">
        <v>0</v>
      </c>
      <c r="BA1287" s="300" t="b">
        <v>0</v>
      </c>
      <c r="BB1287" s="300" t="b">
        <v>1</v>
      </c>
      <c r="BC1287"/>
      <c r="BD1287"/>
      <c r="BE1287"/>
      <c r="BF1287"/>
      <c r="BG1287"/>
      <c r="BH1287"/>
      <c r="BI1287"/>
      <c r="BJ1287"/>
      <c r="BK1287"/>
      <c r="BL1287"/>
      <c r="BM1287"/>
      <c r="BN1287"/>
      <c r="BO1287"/>
      <c r="BP1287"/>
      <c r="BQ1287"/>
    </row>
    <row r="1288" spans="5:69" ht="16.5" hidden="1" x14ac:dyDescent="0.3">
      <c r="E1288" s="300" t="s">
        <v>760</v>
      </c>
      <c r="F1288" s="300" t="s">
        <v>651</v>
      </c>
      <c r="G1288" s="300">
        <v>20170101</v>
      </c>
      <c r="H1288" s="300">
        <v>2017</v>
      </c>
      <c r="I1288" s="300">
        <v>52</v>
      </c>
      <c r="J1288" s="300">
        <v>2017</v>
      </c>
      <c r="K1288" s="300">
        <v>180</v>
      </c>
      <c r="L1288" s="300" t="s">
        <v>872</v>
      </c>
      <c r="M1288" s="300" t="s">
        <v>486</v>
      </c>
      <c r="N1288" s="300" t="s">
        <v>660</v>
      </c>
      <c r="O1288" s="300" t="s">
        <v>762</v>
      </c>
      <c r="P1288" s="300">
        <v>784</v>
      </c>
      <c r="Q1288" s="300" t="s">
        <v>924</v>
      </c>
      <c r="R1288" s="300" t="s">
        <v>925</v>
      </c>
      <c r="S1288" s="300">
        <v>0</v>
      </c>
      <c r="T1288" s="300" t="s">
        <v>763</v>
      </c>
      <c r="U1288" s="300" t="s">
        <v>764</v>
      </c>
      <c r="V1288" s="300" t="s">
        <v>1123</v>
      </c>
      <c r="W1288" s="300" t="s">
        <v>766</v>
      </c>
      <c r="X1288" s="300" t="b">
        <v>1</v>
      </c>
      <c r="Y1288" s="300">
        <v>3102</v>
      </c>
      <c r="Z1288" s="300" t="s">
        <v>819</v>
      </c>
      <c r="AA1288" s="300" t="s">
        <v>820</v>
      </c>
      <c r="AB1288" s="300" t="s">
        <v>508</v>
      </c>
      <c r="AC1288" s="300" t="s">
        <v>508</v>
      </c>
      <c r="AD1288" s="300">
        <v>4</v>
      </c>
      <c r="AE1288" s="300" t="b">
        <v>0</v>
      </c>
      <c r="AF1288" s="300" t="s">
        <v>768</v>
      </c>
      <c r="AG1288" s="300" t="s">
        <v>769</v>
      </c>
      <c r="AH1288" s="300">
        <v>0</v>
      </c>
      <c r="AI1288" s="300">
        <v>0</v>
      </c>
      <c r="AJ1288" s="300" t="s">
        <v>770</v>
      </c>
      <c r="AK1288" s="300">
        <v>8</v>
      </c>
      <c r="AL1288" s="300" t="s">
        <v>814</v>
      </c>
      <c r="AM1288" s="300">
        <v>5688</v>
      </c>
      <c r="AN1288" s="300" t="b">
        <v>0</v>
      </c>
      <c r="AO1288" s="300">
        <v>8</v>
      </c>
      <c r="AP1288" s="300" t="s">
        <v>814</v>
      </c>
      <c r="AQ1288" s="300">
        <v>5688</v>
      </c>
      <c r="AR1288" s="300" t="b">
        <v>0</v>
      </c>
      <c r="AS1288" s="300">
        <v>5688</v>
      </c>
      <c r="AT1288" s="300" t="b">
        <v>0</v>
      </c>
      <c r="AU1288" s="300">
        <v>0</v>
      </c>
      <c r="AV1288" s="300" t="b">
        <v>0</v>
      </c>
      <c r="AW1288" s="300" t="s">
        <v>1769</v>
      </c>
      <c r="AX1288" s="300">
        <v>0</v>
      </c>
      <c r="AY1288" s="300" t="s">
        <v>1769</v>
      </c>
      <c r="AZ1288" s="300">
        <v>0</v>
      </c>
      <c r="BA1288" s="300" t="b">
        <v>0</v>
      </c>
      <c r="BB1288" s="300" t="b">
        <v>1</v>
      </c>
      <c r="BC1288"/>
      <c r="BD1288"/>
      <c r="BE1288"/>
      <c r="BF1288"/>
      <c r="BG1288"/>
      <c r="BH1288"/>
      <c r="BI1288"/>
      <c r="BJ1288"/>
      <c r="BK1288"/>
      <c r="BL1288"/>
      <c r="BM1288"/>
      <c r="BN1288"/>
      <c r="BO1288"/>
      <c r="BP1288"/>
      <c r="BQ1288"/>
    </row>
    <row r="1289" spans="5:69" ht="16.5" hidden="1" x14ac:dyDescent="0.3">
      <c r="E1289" s="300" t="s">
        <v>760</v>
      </c>
      <c r="F1289" s="300" t="s">
        <v>651</v>
      </c>
      <c r="G1289" s="300">
        <v>20170101</v>
      </c>
      <c r="H1289" s="300">
        <v>2017</v>
      </c>
      <c r="I1289" s="300">
        <v>52</v>
      </c>
      <c r="J1289" s="300">
        <v>2017</v>
      </c>
      <c r="K1289" s="300">
        <v>180</v>
      </c>
      <c r="L1289" s="300" t="s">
        <v>872</v>
      </c>
      <c r="M1289" s="300" t="s">
        <v>486</v>
      </c>
      <c r="N1289" s="300" t="s">
        <v>660</v>
      </c>
      <c r="O1289" s="300" t="s">
        <v>762</v>
      </c>
      <c r="P1289" s="300">
        <v>800</v>
      </c>
      <c r="Q1289" s="300" t="s">
        <v>930</v>
      </c>
      <c r="R1289" s="300" t="s">
        <v>452</v>
      </c>
      <c r="S1289" s="300">
        <v>0</v>
      </c>
      <c r="T1289" s="300" t="s">
        <v>763</v>
      </c>
      <c r="U1289" s="300" t="s">
        <v>764</v>
      </c>
      <c r="V1289" s="300" t="s">
        <v>1123</v>
      </c>
      <c r="W1289" s="300" t="s">
        <v>766</v>
      </c>
      <c r="X1289" s="300" t="b">
        <v>1</v>
      </c>
      <c r="Y1289" s="300">
        <v>3102</v>
      </c>
      <c r="Z1289" s="300" t="s">
        <v>819</v>
      </c>
      <c r="AA1289" s="300" t="s">
        <v>820</v>
      </c>
      <c r="AB1289" s="300" t="s">
        <v>508</v>
      </c>
      <c r="AC1289" s="300" t="s">
        <v>508</v>
      </c>
      <c r="AD1289" s="300">
        <v>4</v>
      </c>
      <c r="AE1289" s="300" t="b">
        <v>0</v>
      </c>
      <c r="AF1289" s="300" t="s">
        <v>768</v>
      </c>
      <c r="AG1289" s="300" t="s">
        <v>769</v>
      </c>
      <c r="AH1289" s="300">
        <v>0</v>
      </c>
      <c r="AI1289" s="300">
        <v>0</v>
      </c>
      <c r="AJ1289" s="300" t="s">
        <v>770</v>
      </c>
      <c r="AK1289" s="300">
        <v>8</v>
      </c>
      <c r="AL1289" s="300" t="s">
        <v>814</v>
      </c>
      <c r="AM1289" s="300">
        <v>18000</v>
      </c>
      <c r="AN1289" s="300" t="b">
        <v>0</v>
      </c>
      <c r="AO1289" s="300">
        <v>8</v>
      </c>
      <c r="AP1289" s="300" t="s">
        <v>814</v>
      </c>
      <c r="AQ1289" s="300">
        <v>18000</v>
      </c>
      <c r="AR1289" s="300" t="b">
        <v>0</v>
      </c>
      <c r="AS1289" s="300">
        <v>18000</v>
      </c>
      <c r="AT1289" s="300" t="b">
        <v>0</v>
      </c>
      <c r="AU1289" s="300">
        <v>0</v>
      </c>
      <c r="AV1289" s="300" t="b">
        <v>0</v>
      </c>
      <c r="AW1289" s="300" t="s">
        <v>1815</v>
      </c>
      <c r="AX1289" s="300">
        <v>0</v>
      </c>
      <c r="AY1289" s="300" t="s">
        <v>1815</v>
      </c>
      <c r="AZ1289" s="300">
        <v>0</v>
      </c>
      <c r="BA1289" s="300" t="b">
        <v>0</v>
      </c>
      <c r="BB1289" s="300" t="b">
        <v>1</v>
      </c>
      <c r="BC1289"/>
      <c r="BD1289"/>
      <c r="BE1289"/>
      <c r="BF1289"/>
      <c r="BG1289"/>
      <c r="BH1289"/>
      <c r="BI1289"/>
      <c r="BJ1289"/>
      <c r="BK1289"/>
      <c r="BL1289"/>
      <c r="BM1289"/>
      <c r="BN1289"/>
      <c r="BO1289"/>
      <c r="BP1289"/>
      <c r="BQ1289"/>
    </row>
    <row r="1290" spans="5:69" ht="16.5" hidden="1" x14ac:dyDescent="0.3">
      <c r="E1290" s="300" t="s">
        <v>760</v>
      </c>
      <c r="F1290" s="300" t="s">
        <v>651</v>
      </c>
      <c r="G1290" s="300">
        <v>20170101</v>
      </c>
      <c r="H1290" s="300">
        <v>2017</v>
      </c>
      <c r="I1290" s="300">
        <v>52</v>
      </c>
      <c r="J1290" s="300">
        <v>2017</v>
      </c>
      <c r="K1290" s="300">
        <v>180</v>
      </c>
      <c r="L1290" s="300" t="s">
        <v>872</v>
      </c>
      <c r="M1290" s="300" t="s">
        <v>486</v>
      </c>
      <c r="N1290" s="300" t="s">
        <v>660</v>
      </c>
      <c r="O1290" s="300" t="s">
        <v>762</v>
      </c>
      <c r="P1290" s="300">
        <v>826</v>
      </c>
      <c r="Q1290" s="300" t="s">
        <v>937</v>
      </c>
      <c r="R1290" s="300" t="s">
        <v>938</v>
      </c>
      <c r="S1290" s="300">
        <v>0</v>
      </c>
      <c r="T1290" s="300" t="s">
        <v>763</v>
      </c>
      <c r="U1290" s="300" t="s">
        <v>764</v>
      </c>
      <c r="V1290" s="300" t="s">
        <v>1123</v>
      </c>
      <c r="W1290" s="300" t="s">
        <v>766</v>
      </c>
      <c r="X1290" s="300" t="b">
        <v>1</v>
      </c>
      <c r="Y1290" s="300">
        <v>3102</v>
      </c>
      <c r="Z1290" s="300" t="s">
        <v>819</v>
      </c>
      <c r="AA1290" s="300" t="s">
        <v>820</v>
      </c>
      <c r="AB1290" s="300" t="s">
        <v>508</v>
      </c>
      <c r="AC1290" s="300" t="s">
        <v>508</v>
      </c>
      <c r="AD1290" s="300">
        <v>4</v>
      </c>
      <c r="AE1290" s="300" t="b">
        <v>0</v>
      </c>
      <c r="AF1290" s="300" t="s">
        <v>768</v>
      </c>
      <c r="AG1290" s="300" t="s">
        <v>769</v>
      </c>
      <c r="AH1290" s="300">
        <v>0</v>
      </c>
      <c r="AI1290" s="300">
        <v>0</v>
      </c>
      <c r="AJ1290" s="300" t="s">
        <v>770</v>
      </c>
      <c r="AK1290" s="300">
        <v>8</v>
      </c>
      <c r="AL1290" s="300" t="s">
        <v>814</v>
      </c>
      <c r="AM1290" s="300">
        <v>18752</v>
      </c>
      <c r="AN1290" s="300" t="b">
        <v>0</v>
      </c>
      <c r="AO1290" s="300">
        <v>8</v>
      </c>
      <c r="AP1290" s="300" t="s">
        <v>814</v>
      </c>
      <c r="AQ1290" s="300">
        <v>18752</v>
      </c>
      <c r="AR1290" s="300" t="b">
        <v>0</v>
      </c>
      <c r="AS1290" s="300">
        <v>18752</v>
      </c>
      <c r="AT1290" s="300" t="b">
        <v>0</v>
      </c>
      <c r="AU1290" s="300">
        <v>0</v>
      </c>
      <c r="AV1290" s="300" t="b">
        <v>0</v>
      </c>
      <c r="AW1290" s="300" t="s">
        <v>1816</v>
      </c>
      <c r="AX1290" s="300">
        <v>0</v>
      </c>
      <c r="AY1290" s="300" t="s">
        <v>1816</v>
      </c>
      <c r="AZ1290" s="300">
        <v>0</v>
      </c>
      <c r="BA1290" s="300" t="b">
        <v>0</v>
      </c>
      <c r="BB1290" s="300" t="b">
        <v>1</v>
      </c>
      <c r="BC1290"/>
      <c r="BD1290"/>
      <c r="BE1290"/>
      <c r="BF1290"/>
      <c r="BG1290"/>
      <c r="BH1290"/>
      <c r="BI1290"/>
      <c r="BJ1290"/>
      <c r="BK1290"/>
      <c r="BL1290"/>
      <c r="BM1290"/>
      <c r="BN1290"/>
      <c r="BO1290"/>
      <c r="BP1290"/>
      <c r="BQ1290"/>
    </row>
    <row r="1291" spans="5:69" ht="16.5" hidden="1" x14ac:dyDescent="0.3">
      <c r="E1291" s="300" t="s">
        <v>760</v>
      </c>
      <c r="F1291" s="300" t="s">
        <v>651</v>
      </c>
      <c r="G1291" s="300">
        <v>20170101</v>
      </c>
      <c r="H1291" s="300">
        <v>2017</v>
      </c>
      <c r="I1291" s="300">
        <v>52</v>
      </c>
      <c r="J1291" s="300">
        <v>2017</v>
      </c>
      <c r="K1291" s="300">
        <v>180</v>
      </c>
      <c r="L1291" s="300" t="s">
        <v>872</v>
      </c>
      <c r="M1291" s="300" t="s">
        <v>486</v>
      </c>
      <c r="N1291" s="300" t="s">
        <v>660</v>
      </c>
      <c r="O1291" s="300" t="s">
        <v>762</v>
      </c>
      <c r="P1291" s="300">
        <v>834</v>
      </c>
      <c r="Q1291" s="300" t="s">
        <v>940</v>
      </c>
      <c r="R1291" s="300" t="s">
        <v>941</v>
      </c>
      <c r="S1291" s="300">
        <v>0</v>
      </c>
      <c r="T1291" s="300" t="s">
        <v>763</v>
      </c>
      <c r="U1291" s="300" t="s">
        <v>764</v>
      </c>
      <c r="V1291" s="300" t="s">
        <v>1123</v>
      </c>
      <c r="W1291" s="300" t="s">
        <v>766</v>
      </c>
      <c r="X1291" s="300" t="b">
        <v>1</v>
      </c>
      <c r="Y1291" s="300">
        <v>3102</v>
      </c>
      <c r="Z1291" s="300" t="s">
        <v>819</v>
      </c>
      <c r="AA1291" s="300" t="s">
        <v>820</v>
      </c>
      <c r="AB1291" s="300" t="s">
        <v>508</v>
      </c>
      <c r="AC1291" s="300" t="s">
        <v>508</v>
      </c>
      <c r="AD1291" s="300">
        <v>4</v>
      </c>
      <c r="AE1291" s="300" t="b">
        <v>0</v>
      </c>
      <c r="AF1291" s="300" t="s">
        <v>768</v>
      </c>
      <c r="AG1291" s="300" t="s">
        <v>769</v>
      </c>
      <c r="AH1291" s="300">
        <v>0</v>
      </c>
      <c r="AI1291" s="300">
        <v>0</v>
      </c>
      <c r="AJ1291" s="300" t="s">
        <v>770</v>
      </c>
      <c r="AK1291" s="300">
        <v>8</v>
      </c>
      <c r="AL1291" s="300" t="s">
        <v>814</v>
      </c>
      <c r="AM1291" s="300">
        <v>475000</v>
      </c>
      <c r="AN1291" s="300" t="b">
        <v>0</v>
      </c>
      <c r="AO1291" s="300">
        <v>8</v>
      </c>
      <c r="AP1291" s="300" t="s">
        <v>814</v>
      </c>
      <c r="AQ1291" s="300">
        <v>475000</v>
      </c>
      <c r="AR1291" s="300" t="b">
        <v>0</v>
      </c>
      <c r="AS1291" s="300">
        <v>475000</v>
      </c>
      <c r="AT1291" s="300" t="b">
        <v>0</v>
      </c>
      <c r="AU1291" s="300">
        <v>0</v>
      </c>
      <c r="AV1291" s="300" t="b">
        <v>0</v>
      </c>
      <c r="AW1291" s="300" t="s">
        <v>1772</v>
      </c>
      <c r="AX1291" s="300">
        <v>0</v>
      </c>
      <c r="AY1291" s="300" t="s">
        <v>1772</v>
      </c>
      <c r="AZ1291" s="300">
        <v>0</v>
      </c>
      <c r="BA1291" s="300" t="b">
        <v>0</v>
      </c>
      <c r="BB1291" s="300" t="b">
        <v>1</v>
      </c>
      <c r="BC1291"/>
      <c r="BD1291"/>
      <c r="BE1291"/>
      <c r="BF1291"/>
      <c r="BG1291"/>
      <c r="BH1291"/>
      <c r="BI1291"/>
      <c r="BJ1291"/>
      <c r="BK1291"/>
      <c r="BL1291"/>
      <c r="BM1291"/>
      <c r="BN1291"/>
      <c r="BO1291"/>
      <c r="BP1291"/>
      <c r="BQ1291"/>
    </row>
    <row r="1292" spans="5:69" ht="16.5" hidden="1" x14ac:dyDescent="0.3">
      <c r="E1292" s="300" t="s">
        <v>760</v>
      </c>
      <c r="F1292" s="300" t="s">
        <v>651</v>
      </c>
      <c r="G1292" s="300">
        <v>20170101</v>
      </c>
      <c r="H1292" s="300">
        <v>2017</v>
      </c>
      <c r="I1292" s="300">
        <v>52</v>
      </c>
      <c r="J1292" s="300">
        <v>2017</v>
      </c>
      <c r="K1292" s="300">
        <v>180</v>
      </c>
      <c r="L1292" s="300" t="s">
        <v>872</v>
      </c>
      <c r="M1292" s="300" t="s">
        <v>486</v>
      </c>
      <c r="N1292" s="300" t="s">
        <v>660</v>
      </c>
      <c r="O1292" s="300" t="s">
        <v>762</v>
      </c>
      <c r="P1292" s="300">
        <v>842</v>
      </c>
      <c r="Q1292" s="300" t="s">
        <v>809</v>
      </c>
      <c r="R1292" s="300" t="s">
        <v>809</v>
      </c>
      <c r="S1292" s="300">
        <v>0</v>
      </c>
      <c r="T1292" s="300" t="s">
        <v>763</v>
      </c>
      <c r="U1292" s="300" t="s">
        <v>764</v>
      </c>
      <c r="V1292" s="300" t="s">
        <v>1123</v>
      </c>
      <c r="W1292" s="300" t="s">
        <v>766</v>
      </c>
      <c r="X1292" s="300" t="b">
        <v>1</v>
      </c>
      <c r="Y1292" s="300">
        <v>3102</v>
      </c>
      <c r="Z1292" s="300" t="s">
        <v>819</v>
      </c>
      <c r="AA1292" s="300" t="s">
        <v>820</v>
      </c>
      <c r="AB1292" s="300" t="s">
        <v>508</v>
      </c>
      <c r="AC1292" s="300" t="s">
        <v>508</v>
      </c>
      <c r="AD1292" s="300">
        <v>4</v>
      </c>
      <c r="AE1292" s="300" t="b">
        <v>0</v>
      </c>
      <c r="AF1292" s="300" t="s">
        <v>768</v>
      </c>
      <c r="AG1292" s="300" t="s">
        <v>769</v>
      </c>
      <c r="AH1292" s="300">
        <v>0</v>
      </c>
      <c r="AI1292" s="300">
        <v>0</v>
      </c>
      <c r="AJ1292" s="300" t="s">
        <v>770</v>
      </c>
      <c r="AK1292" s="300">
        <v>8</v>
      </c>
      <c r="AL1292" s="300" t="s">
        <v>814</v>
      </c>
      <c r="AM1292" s="300">
        <v>279</v>
      </c>
      <c r="AN1292" s="300" t="b">
        <v>0</v>
      </c>
      <c r="AO1292" s="300">
        <v>8</v>
      </c>
      <c r="AP1292" s="300" t="s">
        <v>814</v>
      </c>
      <c r="AQ1292" s="300">
        <v>279</v>
      </c>
      <c r="AR1292" s="300" t="b">
        <v>0</v>
      </c>
      <c r="AS1292" s="300">
        <v>279</v>
      </c>
      <c r="AT1292" s="300" t="b">
        <v>0</v>
      </c>
      <c r="AU1292" s="300">
        <v>0</v>
      </c>
      <c r="AV1292" s="300" t="b">
        <v>0</v>
      </c>
      <c r="AW1292" s="300" t="s">
        <v>1817</v>
      </c>
      <c r="AX1292" s="300">
        <v>0</v>
      </c>
      <c r="AY1292" s="300" t="s">
        <v>1817</v>
      </c>
      <c r="AZ1292" s="300">
        <v>0</v>
      </c>
      <c r="BA1292" s="300" t="b">
        <v>0</v>
      </c>
      <c r="BB1292" s="300" t="b">
        <v>1</v>
      </c>
      <c r="BC1292"/>
      <c r="BD1292"/>
      <c r="BE1292"/>
      <c r="BF1292"/>
      <c r="BG1292"/>
      <c r="BH1292"/>
      <c r="BI1292"/>
      <c r="BJ1292"/>
      <c r="BK1292"/>
      <c r="BL1292"/>
      <c r="BM1292"/>
      <c r="BN1292"/>
      <c r="BO1292"/>
      <c r="BP1292"/>
      <c r="BQ1292"/>
    </row>
    <row r="1293" spans="5:69" ht="16.5" hidden="1" x14ac:dyDescent="0.3">
      <c r="E1293" s="300" t="s">
        <v>760</v>
      </c>
      <c r="F1293" s="300" t="s">
        <v>651</v>
      </c>
      <c r="G1293" s="300">
        <v>20170101</v>
      </c>
      <c r="H1293" s="300">
        <v>2017</v>
      </c>
      <c r="I1293" s="300">
        <v>52</v>
      </c>
      <c r="J1293" s="300">
        <v>2017</v>
      </c>
      <c r="K1293" s="300">
        <v>180</v>
      </c>
      <c r="L1293" s="300" t="s">
        <v>872</v>
      </c>
      <c r="M1293" s="300" t="s">
        <v>486</v>
      </c>
      <c r="N1293" s="300" t="s">
        <v>660</v>
      </c>
      <c r="O1293" s="300" t="s">
        <v>762</v>
      </c>
      <c r="P1293" s="300">
        <v>894</v>
      </c>
      <c r="Q1293" s="300" t="s">
        <v>943</v>
      </c>
      <c r="R1293" s="300" t="s">
        <v>431</v>
      </c>
      <c r="S1293" s="300">
        <v>0</v>
      </c>
      <c r="T1293" s="300" t="s">
        <v>763</v>
      </c>
      <c r="U1293" s="300" t="s">
        <v>764</v>
      </c>
      <c r="V1293" s="300" t="s">
        <v>1123</v>
      </c>
      <c r="W1293" s="300" t="s">
        <v>766</v>
      </c>
      <c r="X1293" s="300" t="b">
        <v>1</v>
      </c>
      <c r="Y1293" s="300">
        <v>3102</v>
      </c>
      <c r="Z1293" s="300" t="s">
        <v>819</v>
      </c>
      <c r="AA1293" s="300" t="s">
        <v>820</v>
      </c>
      <c r="AB1293" s="300" t="s">
        <v>508</v>
      </c>
      <c r="AC1293" s="300" t="s">
        <v>508</v>
      </c>
      <c r="AD1293" s="300">
        <v>4</v>
      </c>
      <c r="AE1293" s="300" t="b">
        <v>0</v>
      </c>
      <c r="AF1293" s="300" t="s">
        <v>768</v>
      </c>
      <c r="AG1293" s="300" t="s">
        <v>769</v>
      </c>
      <c r="AH1293" s="300">
        <v>0</v>
      </c>
      <c r="AI1293" s="300">
        <v>0</v>
      </c>
      <c r="AJ1293" s="300" t="s">
        <v>770</v>
      </c>
      <c r="AK1293" s="300">
        <v>8</v>
      </c>
      <c r="AL1293" s="300" t="s">
        <v>814</v>
      </c>
      <c r="AM1293" s="300">
        <v>1299020</v>
      </c>
      <c r="AN1293" s="300" t="b">
        <v>0</v>
      </c>
      <c r="AO1293" s="300">
        <v>8</v>
      </c>
      <c r="AP1293" s="300" t="s">
        <v>814</v>
      </c>
      <c r="AQ1293" s="300">
        <v>1299020</v>
      </c>
      <c r="AR1293" s="300" t="b">
        <v>0</v>
      </c>
      <c r="AS1293" s="300">
        <v>1299020</v>
      </c>
      <c r="AT1293" s="300" t="b">
        <v>0</v>
      </c>
      <c r="AU1293" s="300">
        <v>0</v>
      </c>
      <c r="AV1293" s="300" t="b">
        <v>0</v>
      </c>
      <c r="AW1293" s="300" t="s">
        <v>1818</v>
      </c>
      <c r="AX1293" s="300">
        <v>0</v>
      </c>
      <c r="AY1293" s="300" t="s">
        <v>1818</v>
      </c>
      <c r="AZ1293" s="300">
        <v>0</v>
      </c>
      <c r="BA1293" s="300" t="b">
        <v>0</v>
      </c>
      <c r="BB1293" s="300" t="b">
        <v>1</v>
      </c>
      <c r="BC1293"/>
      <c r="BD1293"/>
      <c r="BE1293"/>
      <c r="BF1293"/>
      <c r="BG1293"/>
      <c r="BH1293"/>
      <c r="BI1293"/>
      <c r="BJ1293"/>
      <c r="BK1293"/>
      <c r="BL1293"/>
      <c r="BM1293"/>
      <c r="BN1293"/>
      <c r="BO1293"/>
      <c r="BP1293"/>
      <c r="BQ1293"/>
    </row>
    <row r="1294" spans="5:69" ht="16.5" hidden="1" x14ac:dyDescent="0.3">
      <c r="E1294" s="300" t="s">
        <v>760</v>
      </c>
      <c r="F1294" s="300" t="s">
        <v>651</v>
      </c>
      <c r="G1294" s="300">
        <v>20170101</v>
      </c>
      <c r="H1294" s="300">
        <v>2017</v>
      </c>
      <c r="I1294" s="300">
        <v>52</v>
      </c>
      <c r="J1294" s="300">
        <v>2017</v>
      </c>
      <c r="K1294" s="300">
        <v>562</v>
      </c>
      <c r="L1294" s="300" t="s">
        <v>761</v>
      </c>
      <c r="M1294" s="300" t="s">
        <v>451</v>
      </c>
      <c r="N1294" s="300" t="s">
        <v>660</v>
      </c>
      <c r="O1294" s="300" t="s">
        <v>762</v>
      </c>
      <c r="P1294" s="300">
        <v>0</v>
      </c>
      <c r="Q1294" s="300" t="s">
        <v>763</v>
      </c>
      <c r="R1294" s="300" t="s">
        <v>764</v>
      </c>
      <c r="S1294" s="300">
        <v>0</v>
      </c>
      <c r="T1294" s="300" t="s">
        <v>763</v>
      </c>
      <c r="U1294" s="300" t="s">
        <v>764</v>
      </c>
      <c r="V1294" s="300" t="s">
        <v>1123</v>
      </c>
      <c r="W1294" s="300" t="s">
        <v>766</v>
      </c>
      <c r="X1294" s="300" t="b">
        <v>1</v>
      </c>
      <c r="Y1294" s="300">
        <v>3102</v>
      </c>
      <c r="Z1294" s="300" t="s">
        <v>819</v>
      </c>
      <c r="AA1294" s="300" t="s">
        <v>820</v>
      </c>
      <c r="AB1294" s="300" t="s">
        <v>508</v>
      </c>
      <c r="AC1294" s="300" t="s">
        <v>508</v>
      </c>
      <c r="AD1294" s="300">
        <v>4</v>
      </c>
      <c r="AE1294" s="300" t="b">
        <v>0</v>
      </c>
      <c r="AF1294" s="300" t="s">
        <v>768</v>
      </c>
      <c r="AG1294" s="300" t="s">
        <v>769</v>
      </c>
      <c r="AH1294" s="300">
        <v>0</v>
      </c>
      <c r="AI1294" s="300">
        <v>0</v>
      </c>
      <c r="AJ1294" s="300" t="s">
        <v>770</v>
      </c>
      <c r="AK1294" s="300">
        <v>8</v>
      </c>
      <c r="AL1294" s="300" t="s">
        <v>814</v>
      </c>
      <c r="AM1294" s="300">
        <v>16808015</v>
      </c>
      <c r="AN1294" s="300" t="b">
        <v>0</v>
      </c>
      <c r="AO1294" s="300">
        <v>8</v>
      </c>
      <c r="AP1294" s="300" t="s">
        <v>814</v>
      </c>
      <c r="AQ1294" s="300">
        <v>16808015</v>
      </c>
      <c r="AR1294" s="300" t="b">
        <v>0</v>
      </c>
      <c r="AS1294" s="300">
        <v>16808015</v>
      </c>
      <c r="AT1294" s="300" t="b">
        <v>0</v>
      </c>
      <c r="AU1294" s="300">
        <v>0</v>
      </c>
      <c r="AV1294" s="300" t="b">
        <v>0</v>
      </c>
      <c r="AW1294" s="300" t="s">
        <v>1819</v>
      </c>
      <c r="AX1294" s="300"/>
      <c r="AY1294" s="300" t="s">
        <v>1819</v>
      </c>
      <c r="AZ1294" s="300">
        <v>0</v>
      </c>
      <c r="BA1294" s="300" t="b">
        <v>0</v>
      </c>
      <c r="BB1294" s="300" t="b">
        <v>1</v>
      </c>
      <c r="BC1294"/>
      <c r="BD1294"/>
      <c r="BE1294"/>
      <c r="BF1294"/>
      <c r="BG1294"/>
      <c r="BH1294"/>
      <c r="BI1294"/>
      <c r="BJ1294"/>
      <c r="BK1294"/>
      <c r="BL1294"/>
      <c r="BM1294"/>
      <c r="BN1294"/>
      <c r="BO1294"/>
      <c r="BP1294"/>
      <c r="BQ1294"/>
    </row>
    <row r="1295" spans="5:69" ht="16.5" hidden="1" x14ac:dyDescent="0.3">
      <c r="E1295" s="300" t="s">
        <v>760</v>
      </c>
      <c r="F1295" s="300" t="s">
        <v>651</v>
      </c>
      <c r="G1295" s="300">
        <v>20170101</v>
      </c>
      <c r="H1295" s="300">
        <v>2017</v>
      </c>
      <c r="I1295" s="300">
        <v>52</v>
      </c>
      <c r="J1295" s="300">
        <v>2017</v>
      </c>
      <c r="K1295" s="300">
        <v>562</v>
      </c>
      <c r="L1295" s="300" t="s">
        <v>761</v>
      </c>
      <c r="M1295" s="300" t="s">
        <v>451</v>
      </c>
      <c r="N1295" s="300" t="s">
        <v>660</v>
      </c>
      <c r="O1295" s="300" t="s">
        <v>762</v>
      </c>
      <c r="P1295" s="300">
        <v>56</v>
      </c>
      <c r="Q1295" s="300" t="s">
        <v>877</v>
      </c>
      <c r="R1295" s="300" t="s">
        <v>878</v>
      </c>
      <c r="S1295" s="300">
        <v>0</v>
      </c>
      <c r="T1295" s="300" t="s">
        <v>763</v>
      </c>
      <c r="U1295" s="300" t="s">
        <v>764</v>
      </c>
      <c r="V1295" s="300" t="s">
        <v>1123</v>
      </c>
      <c r="W1295" s="300" t="s">
        <v>766</v>
      </c>
      <c r="X1295" s="300" t="b">
        <v>1</v>
      </c>
      <c r="Y1295" s="300">
        <v>3102</v>
      </c>
      <c r="Z1295" s="300" t="s">
        <v>819</v>
      </c>
      <c r="AA1295" s="300" t="s">
        <v>820</v>
      </c>
      <c r="AB1295" s="300" t="s">
        <v>508</v>
      </c>
      <c r="AC1295" s="300" t="s">
        <v>508</v>
      </c>
      <c r="AD1295" s="300">
        <v>4</v>
      </c>
      <c r="AE1295" s="300" t="b">
        <v>0</v>
      </c>
      <c r="AF1295" s="300" t="s">
        <v>768</v>
      </c>
      <c r="AG1295" s="300" t="s">
        <v>769</v>
      </c>
      <c r="AH1295" s="300">
        <v>0</v>
      </c>
      <c r="AI1295" s="300">
        <v>0</v>
      </c>
      <c r="AJ1295" s="300" t="s">
        <v>770</v>
      </c>
      <c r="AK1295" s="300">
        <v>8</v>
      </c>
      <c r="AL1295" s="300" t="s">
        <v>814</v>
      </c>
      <c r="AM1295" s="300">
        <v>2</v>
      </c>
      <c r="AN1295" s="300" t="b">
        <v>0</v>
      </c>
      <c r="AO1295" s="300">
        <v>8</v>
      </c>
      <c r="AP1295" s="300" t="s">
        <v>814</v>
      </c>
      <c r="AQ1295" s="300">
        <v>2</v>
      </c>
      <c r="AR1295" s="300" t="b">
        <v>0</v>
      </c>
      <c r="AS1295" s="300">
        <v>2</v>
      </c>
      <c r="AT1295" s="300" t="b">
        <v>0</v>
      </c>
      <c r="AU1295" s="300">
        <v>0</v>
      </c>
      <c r="AV1295" s="300" t="b">
        <v>0</v>
      </c>
      <c r="AW1295" s="300" t="s">
        <v>1777</v>
      </c>
      <c r="AX1295" s="300"/>
      <c r="AY1295" s="300" t="s">
        <v>1777</v>
      </c>
      <c r="AZ1295" s="300">
        <v>0</v>
      </c>
      <c r="BA1295" s="300" t="b">
        <v>0</v>
      </c>
      <c r="BB1295" s="300" t="b">
        <v>1</v>
      </c>
      <c r="BC1295"/>
      <c r="BD1295"/>
      <c r="BE1295"/>
      <c r="BF1295"/>
      <c r="BG1295"/>
      <c r="BH1295"/>
      <c r="BI1295"/>
      <c r="BJ1295"/>
      <c r="BK1295"/>
      <c r="BL1295"/>
      <c r="BM1295"/>
      <c r="BN1295"/>
      <c r="BO1295"/>
      <c r="BP1295"/>
      <c r="BQ1295"/>
    </row>
    <row r="1296" spans="5:69" ht="16.5" hidden="1" x14ac:dyDescent="0.3">
      <c r="E1296" s="300" t="s">
        <v>760</v>
      </c>
      <c r="F1296" s="300" t="s">
        <v>651</v>
      </c>
      <c r="G1296" s="300">
        <v>20170101</v>
      </c>
      <c r="H1296" s="300">
        <v>2017</v>
      </c>
      <c r="I1296" s="300">
        <v>52</v>
      </c>
      <c r="J1296" s="300">
        <v>2017</v>
      </c>
      <c r="K1296" s="300">
        <v>562</v>
      </c>
      <c r="L1296" s="300" t="s">
        <v>761</v>
      </c>
      <c r="M1296" s="300" t="s">
        <v>451</v>
      </c>
      <c r="N1296" s="300" t="s">
        <v>660</v>
      </c>
      <c r="O1296" s="300" t="s">
        <v>762</v>
      </c>
      <c r="P1296" s="300">
        <v>156</v>
      </c>
      <c r="Q1296" s="300" t="s">
        <v>773</v>
      </c>
      <c r="R1296" s="300" t="s">
        <v>774</v>
      </c>
      <c r="S1296" s="300">
        <v>0</v>
      </c>
      <c r="T1296" s="300" t="s">
        <v>763</v>
      </c>
      <c r="U1296" s="300" t="s">
        <v>764</v>
      </c>
      <c r="V1296" s="300" t="s">
        <v>1123</v>
      </c>
      <c r="W1296" s="300" t="s">
        <v>766</v>
      </c>
      <c r="X1296" s="300" t="b">
        <v>1</v>
      </c>
      <c r="Y1296" s="300">
        <v>3102</v>
      </c>
      <c r="Z1296" s="300" t="s">
        <v>819</v>
      </c>
      <c r="AA1296" s="300" t="s">
        <v>820</v>
      </c>
      <c r="AB1296" s="300" t="s">
        <v>508</v>
      </c>
      <c r="AC1296" s="300" t="s">
        <v>508</v>
      </c>
      <c r="AD1296" s="300">
        <v>4</v>
      </c>
      <c r="AE1296" s="300" t="b">
        <v>0</v>
      </c>
      <c r="AF1296" s="300" t="s">
        <v>768</v>
      </c>
      <c r="AG1296" s="300" t="s">
        <v>769</v>
      </c>
      <c r="AH1296" s="300">
        <v>0</v>
      </c>
      <c r="AI1296" s="300">
        <v>0</v>
      </c>
      <c r="AJ1296" s="300" t="s">
        <v>770</v>
      </c>
      <c r="AK1296" s="300">
        <v>8</v>
      </c>
      <c r="AL1296" s="300" t="s">
        <v>814</v>
      </c>
      <c r="AM1296" s="300">
        <v>23000</v>
      </c>
      <c r="AN1296" s="300" t="b">
        <v>0</v>
      </c>
      <c r="AO1296" s="300">
        <v>8</v>
      </c>
      <c r="AP1296" s="300" t="s">
        <v>814</v>
      </c>
      <c r="AQ1296" s="300">
        <v>23000</v>
      </c>
      <c r="AR1296" s="300" t="b">
        <v>0</v>
      </c>
      <c r="AS1296" s="300">
        <v>23000</v>
      </c>
      <c r="AT1296" s="300" t="b">
        <v>0</v>
      </c>
      <c r="AU1296" s="300">
        <v>0</v>
      </c>
      <c r="AV1296" s="300" t="b">
        <v>0</v>
      </c>
      <c r="AW1296" s="300" t="s">
        <v>1820</v>
      </c>
      <c r="AX1296" s="300"/>
      <c r="AY1296" s="300" t="s">
        <v>1820</v>
      </c>
      <c r="AZ1296" s="300">
        <v>0</v>
      </c>
      <c r="BA1296" s="300" t="b">
        <v>0</v>
      </c>
      <c r="BB1296" s="300" t="b">
        <v>1</v>
      </c>
      <c r="BC1296"/>
      <c r="BD1296"/>
      <c r="BE1296"/>
      <c r="BF1296"/>
      <c r="BG1296"/>
      <c r="BH1296"/>
      <c r="BI1296"/>
      <c r="BJ1296"/>
      <c r="BK1296"/>
      <c r="BL1296"/>
      <c r="BM1296"/>
      <c r="BN1296"/>
      <c r="BO1296"/>
      <c r="BP1296"/>
      <c r="BQ1296"/>
    </row>
    <row r="1297" spans="5:69" ht="16.5" hidden="1" x14ac:dyDescent="0.3">
      <c r="E1297" s="300" t="s">
        <v>760</v>
      </c>
      <c r="F1297" s="300" t="s">
        <v>651</v>
      </c>
      <c r="G1297" s="300">
        <v>20170101</v>
      </c>
      <c r="H1297" s="300">
        <v>2017</v>
      </c>
      <c r="I1297" s="300">
        <v>52</v>
      </c>
      <c r="J1297" s="300">
        <v>2017</v>
      </c>
      <c r="K1297" s="300">
        <v>562</v>
      </c>
      <c r="L1297" s="300" t="s">
        <v>761</v>
      </c>
      <c r="M1297" s="300" t="s">
        <v>451</v>
      </c>
      <c r="N1297" s="300" t="s">
        <v>660</v>
      </c>
      <c r="O1297" s="300" t="s">
        <v>762</v>
      </c>
      <c r="P1297" s="300">
        <v>251</v>
      </c>
      <c r="Q1297" s="300" t="s">
        <v>778</v>
      </c>
      <c r="R1297" s="300" t="s">
        <v>779</v>
      </c>
      <c r="S1297" s="300">
        <v>0</v>
      </c>
      <c r="T1297" s="300" t="s">
        <v>763</v>
      </c>
      <c r="U1297" s="300" t="s">
        <v>764</v>
      </c>
      <c r="V1297" s="300" t="s">
        <v>1123</v>
      </c>
      <c r="W1297" s="300" t="s">
        <v>766</v>
      </c>
      <c r="X1297" s="300" t="b">
        <v>1</v>
      </c>
      <c r="Y1297" s="300">
        <v>3102</v>
      </c>
      <c r="Z1297" s="300" t="s">
        <v>819</v>
      </c>
      <c r="AA1297" s="300" t="s">
        <v>820</v>
      </c>
      <c r="AB1297" s="300" t="s">
        <v>508</v>
      </c>
      <c r="AC1297" s="300" t="s">
        <v>508</v>
      </c>
      <c r="AD1297" s="300">
        <v>4</v>
      </c>
      <c r="AE1297" s="300" t="b">
        <v>0</v>
      </c>
      <c r="AF1297" s="300" t="s">
        <v>768</v>
      </c>
      <c r="AG1297" s="300" t="s">
        <v>769</v>
      </c>
      <c r="AH1297" s="300">
        <v>0</v>
      </c>
      <c r="AI1297" s="300">
        <v>0</v>
      </c>
      <c r="AJ1297" s="300" t="s">
        <v>770</v>
      </c>
      <c r="AK1297" s="300">
        <v>8</v>
      </c>
      <c r="AL1297" s="300" t="s">
        <v>814</v>
      </c>
      <c r="AM1297" s="300">
        <v>1333737</v>
      </c>
      <c r="AN1297" s="300" t="b">
        <v>0</v>
      </c>
      <c r="AO1297" s="300">
        <v>8</v>
      </c>
      <c r="AP1297" s="300" t="s">
        <v>814</v>
      </c>
      <c r="AQ1297" s="300">
        <v>1333737</v>
      </c>
      <c r="AR1297" s="300" t="b">
        <v>0</v>
      </c>
      <c r="AS1297" s="300">
        <v>1333737</v>
      </c>
      <c r="AT1297" s="300" t="b">
        <v>0</v>
      </c>
      <c r="AU1297" s="300">
        <v>0</v>
      </c>
      <c r="AV1297" s="300" t="b">
        <v>0</v>
      </c>
      <c r="AW1297" s="300" t="s">
        <v>1821</v>
      </c>
      <c r="AX1297" s="300"/>
      <c r="AY1297" s="300" t="s">
        <v>1821</v>
      </c>
      <c r="AZ1297" s="300">
        <v>0</v>
      </c>
      <c r="BA1297" s="300" t="b">
        <v>0</v>
      </c>
      <c r="BB1297" s="300" t="b">
        <v>1</v>
      </c>
      <c r="BC1297"/>
      <c r="BD1297"/>
      <c r="BE1297"/>
      <c r="BF1297"/>
      <c r="BG1297"/>
      <c r="BH1297"/>
      <c r="BI1297"/>
      <c r="BJ1297"/>
      <c r="BK1297"/>
      <c r="BL1297"/>
      <c r="BM1297"/>
      <c r="BN1297"/>
      <c r="BO1297"/>
      <c r="BP1297"/>
      <c r="BQ1297"/>
    </row>
    <row r="1298" spans="5:69" ht="16.5" hidden="1" x14ac:dyDescent="0.3">
      <c r="E1298" s="300" t="s">
        <v>760</v>
      </c>
      <c r="F1298" s="300" t="s">
        <v>651</v>
      </c>
      <c r="G1298" s="300">
        <v>20170101</v>
      </c>
      <c r="H1298" s="300">
        <v>2017</v>
      </c>
      <c r="I1298" s="300">
        <v>52</v>
      </c>
      <c r="J1298" s="300">
        <v>2017</v>
      </c>
      <c r="K1298" s="300">
        <v>562</v>
      </c>
      <c r="L1298" s="300" t="s">
        <v>761</v>
      </c>
      <c r="M1298" s="300" t="s">
        <v>451</v>
      </c>
      <c r="N1298" s="300" t="s">
        <v>660</v>
      </c>
      <c r="O1298" s="300" t="s">
        <v>762</v>
      </c>
      <c r="P1298" s="300">
        <v>288</v>
      </c>
      <c r="Q1298" s="300" t="s">
        <v>784</v>
      </c>
      <c r="R1298" s="300" t="s">
        <v>428</v>
      </c>
      <c r="S1298" s="300">
        <v>0</v>
      </c>
      <c r="T1298" s="300" t="s">
        <v>763</v>
      </c>
      <c r="U1298" s="300" t="s">
        <v>764</v>
      </c>
      <c r="V1298" s="300" t="s">
        <v>1123</v>
      </c>
      <c r="W1298" s="300" t="s">
        <v>766</v>
      </c>
      <c r="X1298" s="300" t="b">
        <v>1</v>
      </c>
      <c r="Y1298" s="300">
        <v>3102</v>
      </c>
      <c r="Z1298" s="300" t="s">
        <v>819</v>
      </c>
      <c r="AA1298" s="300" t="s">
        <v>820</v>
      </c>
      <c r="AB1298" s="300" t="s">
        <v>508</v>
      </c>
      <c r="AC1298" s="300" t="s">
        <v>508</v>
      </c>
      <c r="AD1298" s="300">
        <v>4</v>
      </c>
      <c r="AE1298" s="300" t="b">
        <v>0</v>
      </c>
      <c r="AF1298" s="300" t="s">
        <v>768</v>
      </c>
      <c r="AG1298" s="300" t="s">
        <v>769</v>
      </c>
      <c r="AH1298" s="300">
        <v>0</v>
      </c>
      <c r="AI1298" s="300">
        <v>0</v>
      </c>
      <c r="AJ1298" s="300" t="s">
        <v>770</v>
      </c>
      <c r="AK1298" s="300">
        <v>8</v>
      </c>
      <c r="AL1298" s="300" t="s">
        <v>814</v>
      </c>
      <c r="AM1298" s="300">
        <v>200000</v>
      </c>
      <c r="AN1298" s="300" t="b">
        <v>0</v>
      </c>
      <c r="AO1298" s="300">
        <v>8</v>
      </c>
      <c r="AP1298" s="300" t="s">
        <v>814</v>
      </c>
      <c r="AQ1298" s="300">
        <v>200000</v>
      </c>
      <c r="AR1298" s="300" t="b">
        <v>0</v>
      </c>
      <c r="AS1298" s="300">
        <v>200000</v>
      </c>
      <c r="AT1298" s="300" t="b">
        <v>0</v>
      </c>
      <c r="AU1298" s="300">
        <v>0</v>
      </c>
      <c r="AV1298" s="300" t="b">
        <v>0</v>
      </c>
      <c r="AW1298" s="300" t="s">
        <v>1781</v>
      </c>
      <c r="AX1298" s="300"/>
      <c r="AY1298" s="300" t="s">
        <v>1781</v>
      </c>
      <c r="AZ1298" s="300">
        <v>0</v>
      </c>
      <c r="BA1298" s="300" t="b">
        <v>0</v>
      </c>
      <c r="BB1298" s="300" t="b">
        <v>1</v>
      </c>
      <c r="BC1298"/>
      <c r="BD1298"/>
      <c r="BE1298"/>
      <c r="BF1298"/>
      <c r="BG1298"/>
      <c r="BH1298"/>
      <c r="BI1298"/>
      <c r="BJ1298"/>
      <c r="BK1298"/>
      <c r="BL1298"/>
      <c r="BM1298"/>
      <c r="BN1298"/>
      <c r="BO1298"/>
      <c r="BP1298"/>
      <c r="BQ1298"/>
    </row>
    <row r="1299" spans="5:69" ht="16.5" hidden="1" x14ac:dyDescent="0.3">
      <c r="E1299" s="300" t="s">
        <v>760</v>
      </c>
      <c r="F1299" s="300" t="s">
        <v>651</v>
      </c>
      <c r="G1299" s="300">
        <v>20170101</v>
      </c>
      <c r="H1299" s="300">
        <v>2017</v>
      </c>
      <c r="I1299" s="300">
        <v>52</v>
      </c>
      <c r="J1299" s="300">
        <v>2017</v>
      </c>
      <c r="K1299" s="300">
        <v>562</v>
      </c>
      <c r="L1299" s="300" t="s">
        <v>761</v>
      </c>
      <c r="M1299" s="300" t="s">
        <v>451</v>
      </c>
      <c r="N1299" s="300" t="s">
        <v>660</v>
      </c>
      <c r="O1299" s="300" t="s">
        <v>762</v>
      </c>
      <c r="P1299" s="300">
        <v>384</v>
      </c>
      <c r="Q1299" s="300" t="s">
        <v>786</v>
      </c>
      <c r="R1299" s="300" t="s">
        <v>559</v>
      </c>
      <c r="S1299" s="300">
        <v>0</v>
      </c>
      <c r="T1299" s="300" t="s">
        <v>763</v>
      </c>
      <c r="U1299" s="300" t="s">
        <v>764</v>
      </c>
      <c r="V1299" s="300" t="s">
        <v>1123</v>
      </c>
      <c r="W1299" s="300" t="s">
        <v>766</v>
      </c>
      <c r="X1299" s="300" t="b">
        <v>1</v>
      </c>
      <c r="Y1299" s="300">
        <v>3102</v>
      </c>
      <c r="Z1299" s="300" t="s">
        <v>819</v>
      </c>
      <c r="AA1299" s="300" t="s">
        <v>820</v>
      </c>
      <c r="AB1299" s="300" t="s">
        <v>508</v>
      </c>
      <c r="AC1299" s="300" t="s">
        <v>508</v>
      </c>
      <c r="AD1299" s="300">
        <v>4</v>
      </c>
      <c r="AE1299" s="300" t="b">
        <v>0</v>
      </c>
      <c r="AF1299" s="300" t="s">
        <v>768</v>
      </c>
      <c r="AG1299" s="300" t="s">
        <v>769</v>
      </c>
      <c r="AH1299" s="300">
        <v>0</v>
      </c>
      <c r="AI1299" s="300">
        <v>0</v>
      </c>
      <c r="AJ1299" s="300" t="s">
        <v>770</v>
      </c>
      <c r="AK1299" s="300">
        <v>8</v>
      </c>
      <c r="AL1299" s="300" t="s">
        <v>814</v>
      </c>
      <c r="AM1299" s="300">
        <v>75360</v>
      </c>
      <c r="AN1299" s="300" t="b">
        <v>0</v>
      </c>
      <c r="AO1299" s="300">
        <v>8</v>
      </c>
      <c r="AP1299" s="300" t="s">
        <v>814</v>
      </c>
      <c r="AQ1299" s="300">
        <v>75360</v>
      </c>
      <c r="AR1299" s="300" t="b">
        <v>0</v>
      </c>
      <c r="AS1299" s="300">
        <v>75360</v>
      </c>
      <c r="AT1299" s="300" t="b">
        <v>0</v>
      </c>
      <c r="AU1299" s="300">
        <v>0</v>
      </c>
      <c r="AV1299" s="300" t="b">
        <v>0</v>
      </c>
      <c r="AW1299" s="300" t="s">
        <v>1822</v>
      </c>
      <c r="AX1299" s="300"/>
      <c r="AY1299" s="300" t="s">
        <v>1822</v>
      </c>
      <c r="AZ1299" s="300">
        <v>0</v>
      </c>
      <c r="BA1299" s="300" t="b">
        <v>0</v>
      </c>
      <c r="BB1299" s="300" t="b">
        <v>1</v>
      </c>
      <c r="BC1299"/>
      <c r="BD1299"/>
      <c r="BE1299"/>
      <c r="BF1299"/>
      <c r="BG1299"/>
      <c r="BH1299"/>
      <c r="BI1299"/>
      <c r="BJ1299"/>
      <c r="BK1299"/>
      <c r="BL1299"/>
      <c r="BM1299"/>
      <c r="BN1299"/>
      <c r="BO1299"/>
      <c r="BP1299"/>
      <c r="BQ1299"/>
    </row>
    <row r="1300" spans="5:69" ht="16.5" hidden="1" x14ac:dyDescent="0.3">
      <c r="E1300" s="300" t="s">
        <v>760</v>
      </c>
      <c r="F1300" s="300" t="s">
        <v>651</v>
      </c>
      <c r="G1300" s="300">
        <v>20170101</v>
      </c>
      <c r="H1300" s="300">
        <v>2017</v>
      </c>
      <c r="I1300" s="300">
        <v>52</v>
      </c>
      <c r="J1300" s="300">
        <v>2017</v>
      </c>
      <c r="K1300" s="300">
        <v>562</v>
      </c>
      <c r="L1300" s="300" t="s">
        <v>761</v>
      </c>
      <c r="M1300" s="300" t="s">
        <v>451</v>
      </c>
      <c r="N1300" s="300" t="s">
        <v>660</v>
      </c>
      <c r="O1300" s="300" t="s">
        <v>762</v>
      </c>
      <c r="P1300" s="300">
        <v>398</v>
      </c>
      <c r="Q1300" s="300" t="s">
        <v>1783</v>
      </c>
      <c r="R1300" s="300" t="s">
        <v>1784</v>
      </c>
      <c r="S1300" s="300">
        <v>0</v>
      </c>
      <c r="T1300" s="300" t="s">
        <v>763</v>
      </c>
      <c r="U1300" s="300" t="s">
        <v>764</v>
      </c>
      <c r="V1300" s="300" t="s">
        <v>1123</v>
      </c>
      <c r="W1300" s="300" t="s">
        <v>766</v>
      </c>
      <c r="X1300" s="300" t="b">
        <v>1</v>
      </c>
      <c r="Y1300" s="300">
        <v>3102</v>
      </c>
      <c r="Z1300" s="300" t="s">
        <v>819</v>
      </c>
      <c r="AA1300" s="300" t="s">
        <v>820</v>
      </c>
      <c r="AB1300" s="300" t="s">
        <v>508</v>
      </c>
      <c r="AC1300" s="300" t="s">
        <v>508</v>
      </c>
      <c r="AD1300" s="300">
        <v>4</v>
      </c>
      <c r="AE1300" s="300" t="b">
        <v>0</v>
      </c>
      <c r="AF1300" s="300" t="s">
        <v>768</v>
      </c>
      <c r="AG1300" s="300" t="s">
        <v>769</v>
      </c>
      <c r="AH1300" s="300">
        <v>0</v>
      </c>
      <c r="AI1300" s="300">
        <v>0</v>
      </c>
      <c r="AJ1300" s="300" t="s">
        <v>770</v>
      </c>
      <c r="AK1300" s="300">
        <v>8</v>
      </c>
      <c r="AL1300" s="300" t="s">
        <v>814</v>
      </c>
      <c r="AM1300" s="300">
        <v>27633</v>
      </c>
      <c r="AN1300" s="300" t="b">
        <v>0</v>
      </c>
      <c r="AO1300" s="300">
        <v>8</v>
      </c>
      <c r="AP1300" s="300" t="s">
        <v>814</v>
      </c>
      <c r="AQ1300" s="300">
        <v>27633</v>
      </c>
      <c r="AR1300" s="300" t="b">
        <v>0</v>
      </c>
      <c r="AS1300" s="300">
        <v>27633</v>
      </c>
      <c r="AT1300" s="300" t="b">
        <v>0</v>
      </c>
      <c r="AU1300" s="300">
        <v>0</v>
      </c>
      <c r="AV1300" s="300" t="b">
        <v>0</v>
      </c>
      <c r="AW1300" s="300" t="s">
        <v>1785</v>
      </c>
      <c r="AX1300" s="300"/>
      <c r="AY1300" s="300" t="s">
        <v>1785</v>
      </c>
      <c r="AZ1300" s="300">
        <v>0</v>
      </c>
      <c r="BA1300" s="300" t="b">
        <v>0</v>
      </c>
      <c r="BB1300" s="300" t="b">
        <v>1</v>
      </c>
      <c r="BC1300"/>
      <c r="BD1300"/>
      <c r="BE1300"/>
      <c r="BF1300"/>
      <c r="BG1300"/>
      <c r="BH1300"/>
      <c r="BI1300"/>
      <c r="BJ1300"/>
      <c r="BK1300"/>
      <c r="BL1300"/>
      <c r="BM1300"/>
      <c r="BN1300"/>
      <c r="BO1300"/>
      <c r="BP1300"/>
      <c r="BQ1300"/>
    </row>
    <row r="1301" spans="5:69" ht="16.5" hidden="1" x14ac:dyDescent="0.3">
      <c r="E1301" s="300" t="s">
        <v>760</v>
      </c>
      <c r="F1301" s="300" t="s">
        <v>651</v>
      </c>
      <c r="G1301" s="300">
        <v>20170101</v>
      </c>
      <c r="H1301" s="300">
        <v>2017</v>
      </c>
      <c r="I1301" s="300">
        <v>52</v>
      </c>
      <c r="J1301" s="300">
        <v>2017</v>
      </c>
      <c r="K1301" s="300">
        <v>562</v>
      </c>
      <c r="L1301" s="300" t="s">
        <v>761</v>
      </c>
      <c r="M1301" s="300" t="s">
        <v>451</v>
      </c>
      <c r="N1301" s="300" t="s">
        <v>660</v>
      </c>
      <c r="O1301" s="300" t="s">
        <v>762</v>
      </c>
      <c r="P1301" s="300">
        <v>434</v>
      </c>
      <c r="Q1301" s="300" t="s">
        <v>957</v>
      </c>
      <c r="R1301" s="300" t="s">
        <v>457</v>
      </c>
      <c r="S1301" s="300">
        <v>0</v>
      </c>
      <c r="T1301" s="300" t="s">
        <v>763</v>
      </c>
      <c r="U1301" s="300" t="s">
        <v>764</v>
      </c>
      <c r="V1301" s="300" t="s">
        <v>1123</v>
      </c>
      <c r="W1301" s="300" t="s">
        <v>766</v>
      </c>
      <c r="X1301" s="300" t="b">
        <v>1</v>
      </c>
      <c r="Y1301" s="300">
        <v>3102</v>
      </c>
      <c r="Z1301" s="300" t="s">
        <v>819</v>
      </c>
      <c r="AA1301" s="300" t="s">
        <v>820</v>
      </c>
      <c r="AB1301" s="300" t="s">
        <v>508</v>
      </c>
      <c r="AC1301" s="300" t="s">
        <v>508</v>
      </c>
      <c r="AD1301" s="300">
        <v>4</v>
      </c>
      <c r="AE1301" s="300" t="b">
        <v>0</v>
      </c>
      <c r="AF1301" s="300" t="s">
        <v>768</v>
      </c>
      <c r="AG1301" s="300" t="s">
        <v>769</v>
      </c>
      <c r="AH1301" s="300">
        <v>0</v>
      </c>
      <c r="AI1301" s="300">
        <v>0</v>
      </c>
      <c r="AJ1301" s="300" t="s">
        <v>770</v>
      </c>
      <c r="AK1301" s="300">
        <v>8</v>
      </c>
      <c r="AL1301" s="300" t="s">
        <v>814</v>
      </c>
      <c r="AM1301" s="300">
        <v>160000</v>
      </c>
      <c r="AN1301" s="300" t="b">
        <v>0</v>
      </c>
      <c r="AO1301" s="300">
        <v>8</v>
      </c>
      <c r="AP1301" s="300" t="s">
        <v>814</v>
      </c>
      <c r="AQ1301" s="300">
        <v>160000</v>
      </c>
      <c r="AR1301" s="300" t="b">
        <v>0</v>
      </c>
      <c r="AS1301" s="300">
        <v>160000</v>
      </c>
      <c r="AT1301" s="300" t="b">
        <v>0</v>
      </c>
      <c r="AU1301" s="300">
        <v>0</v>
      </c>
      <c r="AV1301" s="300" t="b">
        <v>0</v>
      </c>
      <c r="AW1301" s="300" t="s">
        <v>1786</v>
      </c>
      <c r="AX1301" s="300"/>
      <c r="AY1301" s="300" t="s">
        <v>1786</v>
      </c>
      <c r="AZ1301" s="300">
        <v>0</v>
      </c>
      <c r="BA1301" s="300" t="b">
        <v>0</v>
      </c>
      <c r="BB1301" s="300" t="b">
        <v>1</v>
      </c>
      <c r="BC1301"/>
      <c r="BD1301"/>
      <c r="BE1301"/>
      <c r="BF1301"/>
      <c r="BG1301"/>
      <c r="BH1301"/>
      <c r="BI1301"/>
      <c r="BJ1301"/>
      <c r="BK1301"/>
      <c r="BL1301"/>
      <c r="BM1301"/>
      <c r="BN1301"/>
      <c r="BO1301"/>
      <c r="BP1301"/>
      <c r="BQ1301"/>
    </row>
    <row r="1302" spans="5:69" ht="16.5" hidden="1" x14ac:dyDescent="0.3">
      <c r="E1302" s="300" t="s">
        <v>760</v>
      </c>
      <c r="F1302" s="300" t="s">
        <v>651</v>
      </c>
      <c r="G1302" s="300">
        <v>20170101</v>
      </c>
      <c r="H1302" s="300">
        <v>2017</v>
      </c>
      <c r="I1302" s="300">
        <v>52</v>
      </c>
      <c r="J1302" s="300">
        <v>2017</v>
      </c>
      <c r="K1302" s="300">
        <v>562</v>
      </c>
      <c r="L1302" s="300" t="s">
        <v>761</v>
      </c>
      <c r="M1302" s="300" t="s">
        <v>451</v>
      </c>
      <c r="N1302" s="300" t="s">
        <v>660</v>
      </c>
      <c r="O1302" s="300" t="s">
        <v>762</v>
      </c>
      <c r="P1302" s="300">
        <v>466</v>
      </c>
      <c r="Q1302" s="300" t="s">
        <v>1787</v>
      </c>
      <c r="R1302" s="300" t="s">
        <v>436</v>
      </c>
      <c r="S1302" s="300">
        <v>0</v>
      </c>
      <c r="T1302" s="300" t="s">
        <v>763</v>
      </c>
      <c r="U1302" s="300" t="s">
        <v>764</v>
      </c>
      <c r="V1302" s="300" t="s">
        <v>1123</v>
      </c>
      <c r="W1302" s="300" t="s">
        <v>766</v>
      </c>
      <c r="X1302" s="300" t="b">
        <v>1</v>
      </c>
      <c r="Y1302" s="300">
        <v>3102</v>
      </c>
      <c r="Z1302" s="300" t="s">
        <v>819</v>
      </c>
      <c r="AA1302" s="300" t="s">
        <v>820</v>
      </c>
      <c r="AB1302" s="300" t="s">
        <v>508</v>
      </c>
      <c r="AC1302" s="300" t="s">
        <v>508</v>
      </c>
      <c r="AD1302" s="300">
        <v>4</v>
      </c>
      <c r="AE1302" s="300" t="b">
        <v>0</v>
      </c>
      <c r="AF1302" s="300" t="s">
        <v>768</v>
      </c>
      <c r="AG1302" s="300" t="s">
        <v>769</v>
      </c>
      <c r="AH1302" s="300">
        <v>0</v>
      </c>
      <c r="AI1302" s="300">
        <v>0</v>
      </c>
      <c r="AJ1302" s="300" t="s">
        <v>770</v>
      </c>
      <c r="AK1302" s="300">
        <v>8</v>
      </c>
      <c r="AL1302" s="300" t="s">
        <v>814</v>
      </c>
      <c r="AM1302" s="300">
        <v>112530</v>
      </c>
      <c r="AN1302" s="300" t="b">
        <v>0</v>
      </c>
      <c r="AO1302" s="300">
        <v>8</v>
      </c>
      <c r="AP1302" s="300" t="s">
        <v>814</v>
      </c>
      <c r="AQ1302" s="300">
        <v>112530</v>
      </c>
      <c r="AR1302" s="300" t="b">
        <v>0</v>
      </c>
      <c r="AS1302" s="300">
        <v>112530</v>
      </c>
      <c r="AT1302" s="300" t="b">
        <v>0</v>
      </c>
      <c r="AU1302" s="300">
        <v>0</v>
      </c>
      <c r="AV1302" s="300" t="b">
        <v>0</v>
      </c>
      <c r="AW1302" s="300" t="s">
        <v>1788</v>
      </c>
      <c r="AX1302" s="300"/>
      <c r="AY1302" s="300" t="s">
        <v>1788</v>
      </c>
      <c r="AZ1302" s="300">
        <v>0</v>
      </c>
      <c r="BA1302" s="300" t="b">
        <v>0</v>
      </c>
      <c r="BB1302" s="300" t="b">
        <v>1</v>
      </c>
      <c r="BC1302"/>
      <c r="BD1302"/>
      <c r="BE1302"/>
      <c r="BF1302"/>
      <c r="BG1302"/>
      <c r="BH1302"/>
      <c r="BI1302"/>
      <c r="BJ1302"/>
      <c r="BK1302"/>
      <c r="BL1302"/>
      <c r="BM1302"/>
      <c r="BN1302"/>
      <c r="BO1302"/>
      <c r="BP1302"/>
      <c r="BQ1302"/>
    </row>
    <row r="1303" spans="5:69" ht="16.5" hidden="1" x14ac:dyDescent="0.3">
      <c r="E1303" s="300" t="s">
        <v>760</v>
      </c>
      <c r="F1303" s="300" t="s">
        <v>651</v>
      </c>
      <c r="G1303" s="300">
        <v>20170101</v>
      </c>
      <c r="H1303" s="300">
        <v>2017</v>
      </c>
      <c r="I1303" s="300">
        <v>52</v>
      </c>
      <c r="J1303" s="300">
        <v>2017</v>
      </c>
      <c r="K1303" s="300">
        <v>562</v>
      </c>
      <c r="L1303" s="300" t="s">
        <v>761</v>
      </c>
      <c r="M1303" s="300" t="s">
        <v>451</v>
      </c>
      <c r="N1303" s="300" t="s">
        <v>660</v>
      </c>
      <c r="O1303" s="300" t="s">
        <v>762</v>
      </c>
      <c r="P1303" s="300">
        <v>566</v>
      </c>
      <c r="Q1303" s="300" t="s">
        <v>791</v>
      </c>
      <c r="R1303" s="300" t="s">
        <v>434</v>
      </c>
      <c r="S1303" s="300">
        <v>0</v>
      </c>
      <c r="T1303" s="300" t="s">
        <v>763</v>
      </c>
      <c r="U1303" s="300" t="s">
        <v>764</v>
      </c>
      <c r="V1303" s="300" t="s">
        <v>1123</v>
      </c>
      <c r="W1303" s="300" t="s">
        <v>766</v>
      </c>
      <c r="X1303" s="300" t="b">
        <v>1</v>
      </c>
      <c r="Y1303" s="300">
        <v>3102</v>
      </c>
      <c r="Z1303" s="300" t="s">
        <v>819</v>
      </c>
      <c r="AA1303" s="300" t="s">
        <v>820</v>
      </c>
      <c r="AB1303" s="300" t="s">
        <v>508</v>
      </c>
      <c r="AC1303" s="300" t="s">
        <v>508</v>
      </c>
      <c r="AD1303" s="300">
        <v>4</v>
      </c>
      <c r="AE1303" s="300" t="b">
        <v>0</v>
      </c>
      <c r="AF1303" s="300" t="s">
        <v>768</v>
      </c>
      <c r="AG1303" s="300" t="s">
        <v>769</v>
      </c>
      <c r="AH1303" s="300">
        <v>0</v>
      </c>
      <c r="AI1303" s="300">
        <v>0</v>
      </c>
      <c r="AJ1303" s="300" t="s">
        <v>770</v>
      </c>
      <c r="AK1303" s="300">
        <v>8</v>
      </c>
      <c r="AL1303" s="300" t="s">
        <v>814</v>
      </c>
      <c r="AM1303" s="300">
        <v>12998895</v>
      </c>
      <c r="AN1303" s="300" t="b">
        <v>0</v>
      </c>
      <c r="AO1303" s="300">
        <v>8</v>
      </c>
      <c r="AP1303" s="300" t="s">
        <v>814</v>
      </c>
      <c r="AQ1303" s="300">
        <v>12998895</v>
      </c>
      <c r="AR1303" s="300" t="b">
        <v>0</v>
      </c>
      <c r="AS1303" s="300">
        <v>12998895</v>
      </c>
      <c r="AT1303" s="300" t="b">
        <v>0</v>
      </c>
      <c r="AU1303" s="300">
        <v>0</v>
      </c>
      <c r="AV1303" s="300" t="b">
        <v>0</v>
      </c>
      <c r="AW1303" s="300" t="s">
        <v>1823</v>
      </c>
      <c r="AX1303" s="300"/>
      <c r="AY1303" s="300" t="s">
        <v>1823</v>
      </c>
      <c r="AZ1303" s="300">
        <v>0</v>
      </c>
      <c r="BA1303" s="300" t="b">
        <v>0</v>
      </c>
      <c r="BB1303" s="300" t="b">
        <v>1</v>
      </c>
      <c r="BC1303"/>
      <c r="BD1303"/>
      <c r="BE1303"/>
      <c r="BF1303"/>
      <c r="BG1303"/>
      <c r="BH1303"/>
      <c r="BI1303"/>
      <c r="BJ1303"/>
      <c r="BK1303"/>
      <c r="BL1303"/>
      <c r="BM1303"/>
      <c r="BN1303"/>
      <c r="BO1303"/>
      <c r="BP1303"/>
      <c r="BQ1303"/>
    </row>
    <row r="1304" spans="5:69" ht="16.5" hidden="1" x14ac:dyDescent="0.3">
      <c r="E1304" s="300" t="s">
        <v>760</v>
      </c>
      <c r="F1304" s="300" t="s">
        <v>651</v>
      </c>
      <c r="G1304" s="300">
        <v>20170101</v>
      </c>
      <c r="H1304" s="300">
        <v>2017</v>
      </c>
      <c r="I1304" s="300">
        <v>52</v>
      </c>
      <c r="J1304" s="300">
        <v>2017</v>
      </c>
      <c r="K1304" s="300">
        <v>562</v>
      </c>
      <c r="L1304" s="300" t="s">
        <v>761</v>
      </c>
      <c r="M1304" s="300" t="s">
        <v>451</v>
      </c>
      <c r="N1304" s="300" t="s">
        <v>660</v>
      </c>
      <c r="O1304" s="300" t="s">
        <v>762</v>
      </c>
      <c r="P1304" s="300">
        <v>586</v>
      </c>
      <c r="Q1304" s="300" t="s">
        <v>1578</v>
      </c>
      <c r="R1304" s="300" t="s">
        <v>1579</v>
      </c>
      <c r="S1304" s="300">
        <v>0</v>
      </c>
      <c r="T1304" s="300" t="s">
        <v>763</v>
      </c>
      <c r="U1304" s="300" t="s">
        <v>764</v>
      </c>
      <c r="V1304" s="300" t="s">
        <v>1123</v>
      </c>
      <c r="W1304" s="300" t="s">
        <v>766</v>
      </c>
      <c r="X1304" s="300" t="b">
        <v>1</v>
      </c>
      <c r="Y1304" s="300">
        <v>3102</v>
      </c>
      <c r="Z1304" s="300" t="s">
        <v>819</v>
      </c>
      <c r="AA1304" s="300" t="s">
        <v>820</v>
      </c>
      <c r="AB1304" s="300" t="s">
        <v>508</v>
      </c>
      <c r="AC1304" s="300" t="s">
        <v>508</v>
      </c>
      <c r="AD1304" s="300">
        <v>4</v>
      </c>
      <c r="AE1304" s="300" t="b">
        <v>0</v>
      </c>
      <c r="AF1304" s="300" t="s">
        <v>768</v>
      </c>
      <c r="AG1304" s="300" t="s">
        <v>769</v>
      </c>
      <c r="AH1304" s="300">
        <v>0</v>
      </c>
      <c r="AI1304" s="300">
        <v>0</v>
      </c>
      <c r="AJ1304" s="300" t="s">
        <v>770</v>
      </c>
      <c r="AK1304" s="300">
        <v>8</v>
      </c>
      <c r="AL1304" s="300" t="s">
        <v>814</v>
      </c>
      <c r="AM1304" s="300">
        <v>1500000</v>
      </c>
      <c r="AN1304" s="300" t="b">
        <v>0</v>
      </c>
      <c r="AO1304" s="300">
        <v>8</v>
      </c>
      <c r="AP1304" s="300" t="s">
        <v>814</v>
      </c>
      <c r="AQ1304" s="300">
        <v>1500000</v>
      </c>
      <c r="AR1304" s="300" t="b">
        <v>0</v>
      </c>
      <c r="AS1304" s="300">
        <v>1500000</v>
      </c>
      <c r="AT1304" s="300" t="b">
        <v>0</v>
      </c>
      <c r="AU1304" s="300">
        <v>0</v>
      </c>
      <c r="AV1304" s="300" t="b">
        <v>0</v>
      </c>
      <c r="AW1304" s="300" t="s">
        <v>1824</v>
      </c>
      <c r="AX1304" s="300"/>
      <c r="AY1304" s="300" t="s">
        <v>1824</v>
      </c>
      <c r="AZ1304" s="300">
        <v>0</v>
      </c>
      <c r="BA1304" s="300" t="b">
        <v>0</v>
      </c>
      <c r="BB1304" s="300" t="b">
        <v>1</v>
      </c>
      <c r="BC1304"/>
      <c r="BD1304"/>
      <c r="BE1304"/>
      <c r="BF1304"/>
      <c r="BG1304"/>
      <c r="BH1304"/>
      <c r="BI1304"/>
      <c r="BJ1304"/>
      <c r="BK1304"/>
      <c r="BL1304"/>
      <c r="BM1304"/>
      <c r="BN1304"/>
      <c r="BO1304"/>
      <c r="BP1304"/>
      <c r="BQ1304"/>
    </row>
    <row r="1305" spans="5:69" ht="16.5" hidden="1" x14ac:dyDescent="0.3">
      <c r="E1305" s="300" t="s">
        <v>760</v>
      </c>
      <c r="F1305" s="300" t="s">
        <v>651</v>
      </c>
      <c r="G1305" s="300">
        <v>20170101</v>
      </c>
      <c r="H1305" s="300">
        <v>2017</v>
      </c>
      <c r="I1305" s="300">
        <v>52</v>
      </c>
      <c r="J1305" s="300">
        <v>2017</v>
      </c>
      <c r="K1305" s="300">
        <v>562</v>
      </c>
      <c r="L1305" s="300" t="s">
        <v>761</v>
      </c>
      <c r="M1305" s="300" t="s">
        <v>451</v>
      </c>
      <c r="N1305" s="300" t="s">
        <v>660</v>
      </c>
      <c r="O1305" s="300" t="s">
        <v>762</v>
      </c>
      <c r="P1305" s="300">
        <v>686</v>
      </c>
      <c r="Q1305" s="300" t="s">
        <v>796</v>
      </c>
      <c r="R1305" s="300" t="s">
        <v>438</v>
      </c>
      <c r="S1305" s="300">
        <v>0</v>
      </c>
      <c r="T1305" s="300" t="s">
        <v>763</v>
      </c>
      <c r="U1305" s="300" t="s">
        <v>764</v>
      </c>
      <c r="V1305" s="300" t="s">
        <v>1123</v>
      </c>
      <c r="W1305" s="300" t="s">
        <v>766</v>
      </c>
      <c r="X1305" s="300" t="b">
        <v>1</v>
      </c>
      <c r="Y1305" s="300">
        <v>3102</v>
      </c>
      <c r="Z1305" s="300" t="s">
        <v>819</v>
      </c>
      <c r="AA1305" s="300" t="s">
        <v>820</v>
      </c>
      <c r="AB1305" s="300" t="s">
        <v>508</v>
      </c>
      <c r="AC1305" s="300" t="s">
        <v>508</v>
      </c>
      <c r="AD1305" s="300">
        <v>4</v>
      </c>
      <c r="AE1305" s="300" t="b">
        <v>0</v>
      </c>
      <c r="AF1305" s="300" t="s">
        <v>768</v>
      </c>
      <c r="AG1305" s="300" t="s">
        <v>769</v>
      </c>
      <c r="AH1305" s="300">
        <v>0</v>
      </c>
      <c r="AI1305" s="300">
        <v>0</v>
      </c>
      <c r="AJ1305" s="300" t="s">
        <v>770</v>
      </c>
      <c r="AK1305" s="300">
        <v>8</v>
      </c>
      <c r="AL1305" s="300" t="s">
        <v>814</v>
      </c>
      <c r="AM1305" s="300">
        <v>74600</v>
      </c>
      <c r="AN1305" s="300" t="b">
        <v>0</v>
      </c>
      <c r="AO1305" s="300">
        <v>8</v>
      </c>
      <c r="AP1305" s="300" t="s">
        <v>814</v>
      </c>
      <c r="AQ1305" s="300">
        <v>74600</v>
      </c>
      <c r="AR1305" s="300" t="b">
        <v>0</v>
      </c>
      <c r="AS1305" s="300">
        <v>74600</v>
      </c>
      <c r="AT1305" s="300" t="b">
        <v>0</v>
      </c>
      <c r="AU1305" s="300">
        <v>0</v>
      </c>
      <c r="AV1305" s="300" t="b">
        <v>0</v>
      </c>
      <c r="AW1305" s="300" t="s">
        <v>1792</v>
      </c>
      <c r="AX1305" s="300"/>
      <c r="AY1305" s="300" t="s">
        <v>1792</v>
      </c>
      <c r="AZ1305" s="300">
        <v>0</v>
      </c>
      <c r="BA1305" s="300" t="b">
        <v>0</v>
      </c>
      <c r="BB1305" s="300" t="b">
        <v>1</v>
      </c>
      <c r="BC1305"/>
      <c r="BD1305"/>
      <c r="BE1305"/>
      <c r="BF1305"/>
      <c r="BG1305"/>
      <c r="BH1305"/>
      <c r="BI1305"/>
      <c r="BJ1305"/>
      <c r="BK1305"/>
      <c r="BL1305"/>
      <c r="BM1305"/>
      <c r="BN1305"/>
      <c r="BO1305"/>
      <c r="BP1305"/>
      <c r="BQ1305"/>
    </row>
    <row r="1306" spans="5:69" ht="16.5" hidden="1" x14ac:dyDescent="0.3">
      <c r="E1306" s="300" t="s">
        <v>760</v>
      </c>
      <c r="F1306" s="300" t="s">
        <v>651</v>
      </c>
      <c r="G1306" s="300">
        <v>20170101</v>
      </c>
      <c r="H1306" s="300">
        <v>2017</v>
      </c>
      <c r="I1306" s="300">
        <v>52</v>
      </c>
      <c r="J1306" s="300">
        <v>2017</v>
      </c>
      <c r="K1306" s="300">
        <v>562</v>
      </c>
      <c r="L1306" s="300" t="s">
        <v>761</v>
      </c>
      <c r="M1306" s="300" t="s">
        <v>451</v>
      </c>
      <c r="N1306" s="300" t="s">
        <v>660</v>
      </c>
      <c r="O1306" s="300" t="s">
        <v>762</v>
      </c>
      <c r="P1306" s="300">
        <v>768</v>
      </c>
      <c r="Q1306" s="300" t="s">
        <v>807</v>
      </c>
      <c r="R1306" s="300" t="s">
        <v>442</v>
      </c>
      <c r="S1306" s="300">
        <v>0</v>
      </c>
      <c r="T1306" s="300" t="s">
        <v>763</v>
      </c>
      <c r="U1306" s="300" t="s">
        <v>764</v>
      </c>
      <c r="V1306" s="300" t="s">
        <v>1123</v>
      </c>
      <c r="W1306" s="300" t="s">
        <v>766</v>
      </c>
      <c r="X1306" s="300" t="b">
        <v>1</v>
      </c>
      <c r="Y1306" s="300">
        <v>3102</v>
      </c>
      <c r="Z1306" s="300" t="s">
        <v>819</v>
      </c>
      <c r="AA1306" s="300" t="s">
        <v>820</v>
      </c>
      <c r="AB1306" s="300" t="s">
        <v>508</v>
      </c>
      <c r="AC1306" s="300" t="s">
        <v>508</v>
      </c>
      <c r="AD1306" s="300">
        <v>4</v>
      </c>
      <c r="AE1306" s="300" t="b">
        <v>0</v>
      </c>
      <c r="AF1306" s="300" t="s">
        <v>768</v>
      </c>
      <c r="AG1306" s="300" t="s">
        <v>769</v>
      </c>
      <c r="AH1306" s="300">
        <v>0</v>
      </c>
      <c r="AI1306" s="300">
        <v>0</v>
      </c>
      <c r="AJ1306" s="300" t="s">
        <v>770</v>
      </c>
      <c r="AK1306" s="300">
        <v>8</v>
      </c>
      <c r="AL1306" s="300" t="s">
        <v>814</v>
      </c>
      <c r="AM1306" s="300">
        <v>29354</v>
      </c>
      <c r="AN1306" s="300" t="b">
        <v>0</v>
      </c>
      <c r="AO1306" s="300">
        <v>8</v>
      </c>
      <c r="AP1306" s="300" t="s">
        <v>814</v>
      </c>
      <c r="AQ1306" s="300">
        <v>29354</v>
      </c>
      <c r="AR1306" s="300" t="b">
        <v>0</v>
      </c>
      <c r="AS1306" s="300">
        <v>29354</v>
      </c>
      <c r="AT1306" s="300" t="b">
        <v>0</v>
      </c>
      <c r="AU1306" s="300">
        <v>0</v>
      </c>
      <c r="AV1306" s="300" t="b">
        <v>0</v>
      </c>
      <c r="AW1306" s="300" t="s">
        <v>1794</v>
      </c>
      <c r="AX1306" s="300"/>
      <c r="AY1306" s="300" t="s">
        <v>1794</v>
      </c>
      <c r="AZ1306" s="300">
        <v>0</v>
      </c>
      <c r="BA1306" s="300" t="b">
        <v>0</v>
      </c>
      <c r="BB1306" s="300" t="b">
        <v>1</v>
      </c>
      <c r="BC1306"/>
      <c r="BD1306"/>
      <c r="BE1306"/>
      <c r="BF1306"/>
      <c r="BG1306"/>
      <c r="BH1306"/>
      <c r="BI1306"/>
      <c r="BJ1306"/>
      <c r="BK1306"/>
      <c r="BL1306"/>
      <c r="BM1306"/>
      <c r="BN1306"/>
      <c r="BO1306"/>
      <c r="BP1306"/>
      <c r="BQ1306"/>
    </row>
    <row r="1307" spans="5:69" ht="16.5" hidden="1" x14ac:dyDescent="0.3">
      <c r="E1307" s="300" t="s">
        <v>760</v>
      </c>
      <c r="F1307" s="300" t="s">
        <v>651</v>
      </c>
      <c r="G1307" s="300">
        <v>20170101</v>
      </c>
      <c r="H1307" s="300">
        <v>2017</v>
      </c>
      <c r="I1307" s="300">
        <v>52</v>
      </c>
      <c r="J1307" s="300">
        <v>2017</v>
      </c>
      <c r="K1307" s="300">
        <v>562</v>
      </c>
      <c r="L1307" s="300" t="s">
        <v>761</v>
      </c>
      <c r="M1307" s="300" t="s">
        <v>451</v>
      </c>
      <c r="N1307" s="300" t="s">
        <v>660</v>
      </c>
      <c r="O1307" s="300" t="s">
        <v>762</v>
      </c>
      <c r="P1307" s="300">
        <v>788</v>
      </c>
      <c r="Q1307" s="300" t="s">
        <v>972</v>
      </c>
      <c r="R1307" s="300" t="s">
        <v>439</v>
      </c>
      <c r="S1307" s="300">
        <v>0</v>
      </c>
      <c r="T1307" s="300" t="s">
        <v>763</v>
      </c>
      <c r="U1307" s="300" t="s">
        <v>764</v>
      </c>
      <c r="V1307" s="300" t="s">
        <v>1123</v>
      </c>
      <c r="W1307" s="300" t="s">
        <v>766</v>
      </c>
      <c r="X1307" s="300" t="b">
        <v>1</v>
      </c>
      <c r="Y1307" s="300">
        <v>3102</v>
      </c>
      <c r="Z1307" s="300" t="s">
        <v>819</v>
      </c>
      <c r="AA1307" s="300" t="s">
        <v>820</v>
      </c>
      <c r="AB1307" s="300" t="s">
        <v>508</v>
      </c>
      <c r="AC1307" s="300" t="s">
        <v>508</v>
      </c>
      <c r="AD1307" s="300">
        <v>4</v>
      </c>
      <c r="AE1307" s="300" t="b">
        <v>0</v>
      </c>
      <c r="AF1307" s="300" t="s">
        <v>768</v>
      </c>
      <c r="AG1307" s="300" t="s">
        <v>769</v>
      </c>
      <c r="AH1307" s="300">
        <v>0</v>
      </c>
      <c r="AI1307" s="300">
        <v>0</v>
      </c>
      <c r="AJ1307" s="300" t="s">
        <v>770</v>
      </c>
      <c r="AK1307" s="300">
        <v>8</v>
      </c>
      <c r="AL1307" s="300" t="s">
        <v>814</v>
      </c>
      <c r="AM1307" s="300">
        <v>404</v>
      </c>
      <c r="AN1307" s="300" t="b">
        <v>0</v>
      </c>
      <c r="AO1307" s="300">
        <v>8</v>
      </c>
      <c r="AP1307" s="300" t="s">
        <v>814</v>
      </c>
      <c r="AQ1307" s="300">
        <v>404</v>
      </c>
      <c r="AR1307" s="300" t="b">
        <v>0</v>
      </c>
      <c r="AS1307" s="300">
        <v>404</v>
      </c>
      <c r="AT1307" s="300" t="b">
        <v>0</v>
      </c>
      <c r="AU1307" s="300">
        <v>0</v>
      </c>
      <c r="AV1307" s="300" t="b">
        <v>0</v>
      </c>
      <c r="AW1307" s="300" t="s">
        <v>1796</v>
      </c>
      <c r="AX1307" s="300"/>
      <c r="AY1307" s="300" t="s">
        <v>1796</v>
      </c>
      <c r="AZ1307" s="300">
        <v>0</v>
      </c>
      <c r="BA1307" s="300" t="b">
        <v>0</v>
      </c>
      <c r="BB1307" s="300" t="b">
        <v>1</v>
      </c>
      <c r="BC1307"/>
      <c r="BD1307"/>
      <c r="BE1307"/>
      <c r="BF1307"/>
      <c r="BG1307"/>
      <c r="BH1307"/>
      <c r="BI1307"/>
      <c r="BJ1307"/>
      <c r="BK1307"/>
      <c r="BL1307"/>
      <c r="BM1307"/>
      <c r="BN1307"/>
      <c r="BO1307"/>
      <c r="BP1307"/>
      <c r="BQ1307"/>
    </row>
    <row r="1308" spans="5:69" ht="16.5" hidden="1" x14ac:dyDescent="0.3">
      <c r="E1308" s="300" t="s">
        <v>760</v>
      </c>
      <c r="F1308" s="300" t="s">
        <v>651</v>
      </c>
      <c r="G1308" s="300">
        <v>20170101</v>
      </c>
      <c r="H1308" s="300">
        <v>2017</v>
      </c>
      <c r="I1308" s="300">
        <v>52</v>
      </c>
      <c r="J1308" s="300">
        <v>2017</v>
      </c>
      <c r="K1308" s="300">
        <v>562</v>
      </c>
      <c r="L1308" s="300" t="s">
        <v>761</v>
      </c>
      <c r="M1308" s="300" t="s">
        <v>451</v>
      </c>
      <c r="N1308" s="300" t="s">
        <v>660</v>
      </c>
      <c r="O1308" s="300" t="s">
        <v>762</v>
      </c>
      <c r="P1308" s="300">
        <v>854</v>
      </c>
      <c r="Q1308" s="300" t="s">
        <v>811</v>
      </c>
      <c r="R1308" s="300" t="s">
        <v>437</v>
      </c>
      <c r="S1308" s="300">
        <v>0</v>
      </c>
      <c r="T1308" s="300" t="s">
        <v>763</v>
      </c>
      <c r="U1308" s="300" t="s">
        <v>764</v>
      </c>
      <c r="V1308" s="300" t="s">
        <v>1123</v>
      </c>
      <c r="W1308" s="300" t="s">
        <v>766</v>
      </c>
      <c r="X1308" s="300" t="b">
        <v>1</v>
      </c>
      <c r="Y1308" s="300">
        <v>3102</v>
      </c>
      <c r="Z1308" s="300" t="s">
        <v>819</v>
      </c>
      <c r="AA1308" s="300" t="s">
        <v>820</v>
      </c>
      <c r="AB1308" s="300" t="s">
        <v>508</v>
      </c>
      <c r="AC1308" s="300" t="s">
        <v>508</v>
      </c>
      <c r="AD1308" s="300">
        <v>4</v>
      </c>
      <c r="AE1308" s="300" t="b">
        <v>0</v>
      </c>
      <c r="AF1308" s="300" t="s">
        <v>768</v>
      </c>
      <c r="AG1308" s="300" t="s">
        <v>769</v>
      </c>
      <c r="AH1308" s="300">
        <v>0</v>
      </c>
      <c r="AI1308" s="300">
        <v>0</v>
      </c>
      <c r="AJ1308" s="300" t="s">
        <v>770</v>
      </c>
      <c r="AK1308" s="300">
        <v>8</v>
      </c>
      <c r="AL1308" s="300" t="s">
        <v>814</v>
      </c>
      <c r="AM1308" s="300">
        <v>272500</v>
      </c>
      <c r="AN1308" s="300" t="b">
        <v>0</v>
      </c>
      <c r="AO1308" s="300">
        <v>8</v>
      </c>
      <c r="AP1308" s="300" t="s">
        <v>814</v>
      </c>
      <c r="AQ1308" s="300">
        <v>272500</v>
      </c>
      <c r="AR1308" s="300" t="b">
        <v>0</v>
      </c>
      <c r="AS1308" s="300">
        <v>272500</v>
      </c>
      <c r="AT1308" s="300" t="b">
        <v>0</v>
      </c>
      <c r="AU1308" s="300">
        <v>0</v>
      </c>
      <c r="AV1308" s="300" t="b">
        <v>0</v>
      </c>
      <c r="AW1308" s="300" t="s">
        <v>1797</v>
      </c>
      <c r="AX1308" s="300"/>
      <c r="AY1308" s="300" t="s">
        <v>1797</v>
      </c>
      <c r="AZ1308" s="300">
        <v>0</v>
      </c>
      <c r="BA1308" s="300" t="b">
        <v>0</v>
      </c>
      <c r="BB1308" s="300" t="b">
        <v>1</v>
      </c>
      <c r="BC1308"/>
      <c r="BD1308"/>
      <c r="BE1308"/>
      <c r="BF1308"/>
      <c r="BG1308"/>
      <c r="BH1308"/>
      <c r="BI1308"/>
      <c r="BJ1308"/>
      <c r="BK1308"/>
      <c r="BL1308"/>
      <c r="BM1308"/>
      <c r="BN1308"/>
      <c r="BO1308"/>
      <c r="BP1308"/>
      <c r="BQ1308"/>
    </row>
    <row r="1309" spans="5:69" ht="16.5" hidden="1" x14ac:dyDescent="0.3">
      <c r="E1309" s="300" t="s">
        <v>760</v>
      </c>
      <c r="F1309" s="300" t="s">
        <v>651</v>
      </c>
      <c r="G1309" s="300">
        <v>20170101</v>
      </c>
      <c r="H1309" s="300">
        <v>2017</v>
      </c>
      <c r="I1309" s="300">
        <v>52</v>
      </c>
      <c r="J1309" s="300">
        <v>2017</v>
      </c>
      <c r="K1309" s="300">
        <v>180</v>
      </c>
      <c r="L1309" s="300" t="s">
        <v>872</v>
      </c>
      <c r="M1309" s="300" t="s">
        <v>486</v>
      </c>
      <c r="N1309" s="300" t="s">
        <v>660</v>
      </c>
      <c r="O1309" s="300" t="s">
        <v>762</v>
      </c>
      <c r="P1309" s="300">
        <v>0</v>
      </c>
      <c r="Q1309" s="300" t="s">
        <v>763</v>
      </c>
      <c r="R1309" s="300" t="s">
        <v>764</v>
      </c>
      <c r="S1309" s="300">
        <v>0</v>
      </c>
      <c r="T1309" s="300" t="s">
        <v>763</v>
      </c>
      <c r="U1309" s="300" t="s">
        <v>764</v>
      </c>
      <c r="V1309" s="300" t="s">
        <v>1123</v>
      </c>
      <c r="W1309" s="300" t="s">
        <v>766</v>
      </c>
      <c r="X1309" s="300" t="b">
        <v>1</v>
      </c>
      <c r="Y1309" s="300">
        <v>310210</v>
      </c>
      <c r="Z1309" s="300" t="s">
        <v>826</v>
      </c>
      <c r="AA1309" s="300" t="s">
        <v>503</v>
      </c>
      <c r="AB1309" s="300" t="s">
        <v>503</v>
      </c>
      <c r="AC1309" s="300" t="s">
        <v>503</v>
      </c>
      <c r="AD1309" s="300">
        <v>6</v>
      </c>
      <c r="AE1309" s="300" t="b">
        <v>1</v>
      </c>
      <c r="AF1309" s="300" t="s">
        <v>768</v>
      </c>
      <c r="AG1309" s="300" t="s">
        <v>769</v>
      </c>
      <c r="AH1309" s="300">
        <v>0</v>
      </c>
      <c r="AI1309" s="300">
        <v>0</v>
      </c>
      <c r="AJ1309" s="300" t="s">
        <v>770</v>
      </c>
      <c r="AK1309" s="300">
        <v>8</v>
      </c>
      <c r="AL1309" s="300" t="s">
        <v>814</v>
      </c>
      <c r="AM1309" s="300">
        <v>8818874</v>
      </c>
      <c r="AN1309" s="300" t="b">
        <v>0</v>
      </c>
      <c r="AO1309" s="300">
        <v>8</v>
      </c>
      <c r="AP1309" s="300" t="s">
        <v>814</v>
      </c>
      <c r="AQ1309" s="300">
        <v>8818874</v>
      </c>
      <c r="AR1309" s="300" t="b">
        <v>0</v>
      </c>
      <c r="AS1309" s="300">
        <v>8818874</v>
      </c>
      <c r="AT1309" s="300" t="b">
        <v>0</v>
      </c>
      <c r="AU1309" s="300">
        <v>0</v>
      </c>
      <c r="AV1309" s="300" t="b">
        <v>0</v>
      </c>
      <c r="AW1309" s="300" t="s">
        <v>1825</v>
      </c>
      <c r="AX1309" s="300">
        <v>0</v>
      </c>
      <c r="AY1309" s="300" t="s">
        <v>1825</v>
      </c>
      <c r="AZ1309" s="300">
        <v>0</v>
      </c>
      <c r="BA1309" s="300" t="b">
        <v>0</v>
      </c>
      <c r="BB1309" s="300" t="b">
        <v>1</v>
      </c>
      <c r="BC1309"/>
      <c r="BD1309"/>
      <c r="BE1309"/>
      <c r="BF1309"/>
      <c r="BG1309"/>
      <c r="BH1309"/>
      <c r="BI1309"/>
      <c r="BJ1309"/>
      <c r="BK1309"/>
      <c r="BL1309"/>
      <c r="BM1309"/>
      <c r="BN1309"/>
      <c r="BO1309"/>
      <c r="BP1309"/>
      <c r="BQ1309"/>
    </row>
    <row r="1310" spans="5:69" ht="16.5" hidden="1" x14ac:dyDescent="0.3">
      <c r="E1310" s="300" t="s">
        <v>760</v>
      </c>
      <c r="F1310" s="300" t="s">
        <v>651</v>
      </c>
      <c r="G1310" s="300">
        <v>20170101</v>
      </c>
      <c r="H1310" s="300">
        <v>2017</v>
      </c>
      <c r="I1310" s="300">
        <v>52</v>
      </c>
      <c r="J1310" s="300">
        <v>2017</v>
      </c>
      <c r="K1310" s="300">
        <v>180</v>
      </c>
      <c r="L1310" s="300" t="s">
        <v>872</v>
      </c>
      <c r="M1310" s="300" t="s">
        <v>486</v>
      </c>
      <c r="N1310" s="300" t="s">
        <v>660</v>
      </c>
      <c r="O1310" s="300" t="s">
        <v>762</v>
      </c>
      <c r="P1310" s="300">
        <v>20</v>
      </c>
      <c r="Q1310" s="300" t="s">
        <v>1736</v>
      </c>
      <c r="R1310" s="300" t="s">
        <v>1737</v>
      </c>
      <c r="S1310" s="300">
        <v>0</v>
      </c>
      <c r="T1310" s="300" t="s">
        <v>763</v>
      </c>
      <c r="U1310" s="300" t="s">
        <v>764</v>
      </c>
      <c r="V1310" s="300" t="s">
        <v>1123</v>
      </c>
      <c r="W1310" s="300" t="s">
        <v>766</v>
      </c>
      <c r="X1310" s="300" t="b">
        <v>1</v>
      </c>
      <c r="Y1310" s="300">
        <v>310210</v>
      </c>
      <c r="Z1310" s="300" t="s">
        <v>826</v>
      </c>
      <c r="AA1310" s="300" t="s">
        <v>503</v>
      </c>
      <c r="AB1310" s="300" t="s">
        <v>503</v>
      </c>
      <c r="AC1310" s="300" t="s">
        <v>503</v>
      </c>
      <c r="AD1310" s="300">
        <v>6</v>
      </c>
      <c r="AE1310" s="300" t="b">
        <v>1</v>
      </c>
      <c r="AF1310" s="300" t="s">
        <v>768</v>
      </c>
      <c r="AG1310" s="300" t="s">
        <v>769</v>
      </c>
      <c r="AH1310" s="300">
        <v>0</v>
      </c>
      <c r="AI1310" s="300">
        <v>0</v>
      </c>
      <c r="AJ1310" s="300" t="s">
        <v>770</v>
      </c>
      <c r="AK1310" s="300">
        <v>8</v>
      </c>
      <c r="AL1310" s="300" t="s">
        <v>814</v>
      </c>
      <c r="AM1310" s="300">
        <v>240</v>
      </c>
      <c r="AN1310" s="300" t="b">
        <v>0</v>
      </c>
      <c r="AO1310" s="300">
        <v>8</v>
      </c>
      <c r="AP1310" s="300" t="s">
        <v>814</v>
      </c>
      <c r="AQ1310" s="300">
        <v>240</v>
      </c>
      <c r="AR1310" s="300" t="b">
        <v>0</v>
      </c>
      <c r="AS1310" s="300">
        <v>240</v>
      </c>
      <c r="AT1310" s="300" t="b">
        <v>0</v>
      </c>
      <c r="AU1310" s="300">
        <v>0</v>
      </c>
      <c r="AV1310" s="300" t="b">
        <v>0</v>
      </c>
      <c r="AW1310" s="300" t="s">
        <v>1738</v>
      </c>
      <c r="AX1310" s="300">
        <v>0</v>
      </c>
      <c r="AY1310" s="300" t="s">
        <v>1738</v>
      </c>
      <c r="AZ1310" s="300">
        <v>0</v>
      </c>
      <c r="BA1310" s="300" t="b">
        <v>0</v>
      </c>
      <c r="BB1310" s="300" t="b">
        <v>1</v>
      </c>
      <c r="BC1310"/>
      <c r="BD1310"/>
      <c r="BE1310"/>
      <c r="BF1310"/>
      <c r="BG1310"/>
      <c r="BH1310"/>
      <c r="BI1310"/>
      <c r="BJ1310"/>
      <c r="BK1310"/>
      <c r="BL1310"/>
      <c r="BM1310"/>
      <c r="BN1310"/>
      <c r="BO1310"/>
      <c r="BP1310"/>
      <c r="BQ1310"/>
    </row>
    <row r="1311" spans="5:69" ht="16.5" hidden="1" x14ac:dyDescent="0.3">
      <c r="E1311" s="300" t="s">
        <v>760</v>
      </c>
      <c r="F1311" s="300" t="s">
        <v>651</v>
      </c>
      <c r="G1311" s="300">
        <v>20170101</v>
      </c>
      <c r="H1311" s="300">
        <v>2017</v>
      </c>
      <c r="I1311" s="300">
        <v>52</v>
      </c>
      <c r="J1311" s="300">
        <v>2017</v>
      </c>
      <c r="K1311" s="300">
        <v>180</v>
      </c>
      <c r="L1311" s="300" t="s">
        <v>872</v>
      </c>
      <c r="M1311" s="300" t="s">
        <v>486</v>
      </c>
      <c r="N1311" s="300" t="s">
        <v>660</v>
      </c>
      <c r="O1311" s="300" t="s">
        <v>762</v>
      </c>
      <c r="P1311" s="300">
        <v>24</v>
      </c>
      <c r="Q1311" s="300" t="s">
        <v>875</v>
      </c>
      <c r="R1311" s="300" t="s">
        <v>445</v>
      </c>
      <c r="S1311" s="300">
        <v>0</v>
      </c>
      <c r="T1311" s="300" t="s">
        <v>763</v>
      </c>
      <c r="U1311" s="300" t="s">
        <v>764</v>
      </c>
      <c r="V1311" s="300" t="s">
        <v>1123</v>
      </c>
      <c r="W1311" s="300" t="s">
        <v>766</v>
      </c>
      <c r="X1311" s="300" t="b">
        <v>1</v>
      </c>
      <c r="Y1311" s="300">
        <v>310210</v>
      </c>
      <c r="Z1311" s="300" t="s">
        <v>826</v>
      </c>
      <c r="AA1311" s="300" t="s">
        <v>503</v>
      </c>
      <c r="AB1311" s="300" t="s">
        <v>503</v>
      </c>
      <c r="AC1311" s="300" t="s">
        <v>503</v>
      </c>
      <c r="AD1311" s="300">
        <v>6</v>
      </c>
      <c r="AE1311" s="300" t="b">
        <v>1</v>
      </c>
      <c r="AF1311" s="300" t="s">
        <v>768</v>
      </c>
      <c r="AG1311" s="300" t="s">
        <v>769</v>
      </c>
      <c r="AH1311" s="300">
        <v>0</v>
      </c>
      <c r="AI1311" s="300">
        <v>0</v>
      </c>
      <c r="AJ1311" s="300" t="s">
        <v>770</v>
      </c>
      <c r="AK1311" s="300">
        <v>8</v>
      </c>
      <c r="AL1311" s="300" t="s">
        <v>814</v>
      </c>
      <c r="AM1311" s="300">
        <v>56642</v>
      </c>
      <c r="AN1311" s="300" t="b">
        <v>0</v>
      </c>
      <c r="AO1311" s="300">
        <v>8</v>
      </c>
      <c r="AP1311" s="300" t="s">
        <v>814</v>
      </c>
      <c r="AQ1311" s="300">
        <v>56642</v>
      </c>
      <c r="AR1311" s="300" t="b">
        <v>0</v>
      </c>
      <c r="AS1311" s="300">
        <v>56642</v>
      </c>
      <c r="AT1311" s="300" t="b">
        <v>0</v>
      </c>
      <c r="AU1311" s="300">
        <v>0</v>
      </c>
      <c r="AV1311" s="300" t="b">
        <v>0</v>
      </c>
      <c r="AW1311" s="300" t="s">
        <v>1826</v>
      </c>
      <c r="AX1311" s="300">
        <v>0</v>
      </c>
      <c r="AY1311" s="300" t="s">
        <v>1826</v>
      </c>
      <c r="AZ1311" s="300">
        <v>0</v>
      </c>
      <c r="BA1311" s="300" t="b">
        <v>0</v>
      </c>
      <c r="BB1311" s="300" t="b">
        <v>1</v>
      </c>
      <c r="BC1311"/>
      <c r="BD1311"/>
      <c r="BE1311"/>
      <c r="BF1311"/>
      <c r="BG1311"/>
      <c r="BH1311"/>
      <c r="BI1311"/>
      <c r="BJ1311"/>
      <c r="BK1311"/>
      <c r="BL1311"/>
      <c r="BM1311"/>
      <c r="BN1311"/>
      <c r="BO1311"/>
      <c r="BP1311"/>
      <c r="BQ1311"/>
    </row>
    <row r="1312" spans="5:69" ht="16.5" hidden="1" x14ac:dyDescent="0.3">
      <c r="E1312" s="300" t="s">
        <v>760</v>
      </c>
      <c r="F1312" s="300" t="s">
        <v>651</v>
      </c>
      <c r="G1312" s="300">
        <v>20170101</v>
      </c>
      <c r="H1312" s="300">
        <v>2017</v>
      </c>
      <c r="I1312" s="300">
        <v>52</v>
      </c>
      <c r="J1312" s="300">
        <v>2017</v>
      </c>
      <c r="K1312" s="300">
        <v>180</v>
      </c>
      <c r="L1312" s="300" t="s">
        <v>872</v>
      </c>
      <c r="M1312" s="300" t="s">
        <v>486</v>
      </c>
      <c r="N1312" s="300" t="s">
        <v>660</v>
      </c>
      <c r="O1312" s="300" t="s">
        <v>762</v>
      </c>
      <c r="P1312" s="300">
        <v>56</v>
      </c>
      <c r="Q1312" s="300" t="s">
        <v>877</v>
      </c>
      <c r="R1312" s="300" t="s">
        <v>878</v>
      </c>
      <c r="S1312" s="300">
        <v>0</v>
      </c>
      <c r="T1312" s="300" t="s">
        <v>763</v>
      </c>
      <c r="U1312" s="300" t="s">
        <v>764</v>
      </c>
      <c r="V1312" s="300" t="s">
        <v>1123</v>
      </c>
      <c r="W1312" s="300" t="s">
        <v>766</v>
      </c>
      <c r="X1312" s="300" t="b">
        <v>1</v>
      </c>
      <c r="Y1312" s="300">
        <v>310210</v>
      </c>
      <c r="Z1312" s="300" t="s">
        <v>826</v>
      </c>
      <c r="AA1312" s="300" t="s">
        <v>503</v>
      </c>
      <c r="AB1312" s="300" t="s">
        <v>503</v>
      </c>
      <c r="AC1312" s="300" t="s">
        <v>503</v>
      </c>
      <c r="AD1312" s="300">
        <v>6</v>
      </c>
      <c r="AE1312" s="300" t="b">
        <v>1</v>
      </c>
      <c r="AF1312" s="300" t="s">
        <v>768</v>
      </c>
      <c r="AG1312" s="300" t="s">
        <v>769</v>
      </c>
      <c r="AH1312" s="300">
        <v>0</v>
      </c>
      <c r="AI1312" s="300">
        <v>0</v>
      </c>
      <c r="AJ1312" s="300" t="s">
        <v>770</v>
      </c>
      <c r="AK1312" s="300">
        <v>8</v>
      </c>
      <c r="AL1312" s="300" t="s">
        <v>814</v>
      </c>
      <c r="AM1312" s="300">
        <v>192378</v>
      </c>
      <c r="AN1312" s="300" t="b">
        <v>0</v>
      </c>
      <c r="AO1312" s="300">
        <v>8</v>
      </c>
      <c r="AP1312" s="300" t="s">
        <v>814</v>
      </c>
      <c r="AQ1312" s="300">
        <v>192378</v>
      </c>
      <c r="AR1312" s="300" t="b">
        <v>0</v>
      </c>
      <c r="AS1312" s="300">
        <v>192378</v>
      </c>
      <c r="AT1312" s="300" t="b">
        <v>0</v>
      </c>
      <c r="AU1312" s="300">
        <v>0</v>
      </c>
      <c r="AV1312" s="300" t="b">
        <v>0</v>
      </c>
      <c r="AW1312" s="300" t="s">
        <v>1805</v>
      </c>
      <c r="AX1312" s="300">
        <v>0</v>
      </c>
      <c r="AY1312" s="300" t="s">
        <v>1805</v>
      </c>
      <c r="AZ1312" s="300">
        <v>0</v>
      </c>
      <c r="BA1312" s="300" t="b">
        <v>0</v>
      </c>
      <c r="BB1312" s="300" t="b">
        <v>1</v>
      </c>
      <c r="BC1312"/>
      <c r="BD1312"/>
      <c r="BE1312"/>
      <c r="BF1312"/>
      <c r="BG1312"/>
      <c r="BH1312"/>
      <c r="BI1312"/>
      <c r="BJ1312"/>
      <c r="BK1312"/>
      <c r="BL1312"/>
      <c r="BM1312"/>
      <c r="BN1312"/>
      <c r="BO1312"/>
      <c r="BP1312"/>
      <c r="BQ1312"/>
    </row>
    <row r="1313" spans="5:69" ht="16.5" hidden="1" x14ac:dyDescent="0.3">
      <c r="E1313" s="300" t="s">
        <v>760</v>
      </c>
      <c r="F1313" s="300" t="s">
        <v>651</v>
      </c>
      <c r="G1313" s="300">
        <v>20170101</v>
      </c>
      <c r="H1313" s="300">
        <v>2017</v>
      </c>
      <c r="I1313" s="300">
        <v>52</v>
      </c>
      <c r="J1313" s="300">
        <v>2017</v>
      </c>
      <c r="K1313" s="300">
        <v>180</v>
      </c>
      <c r="L1313" s="300" t="s">
        <v>872</v>
      </c>
      <c r="M1313" s="300" t="s">
        <v>486</v>
      </c>
      <c r="N1313" s="300" t="s">
        <v>660</v>
      </c>
      <c r="O1313" s="300" t="s">
        <v>762</v>
      </c>
      <c r="P1313" s="300">
        <v>156</v>
      </c>
      <c r="Q1313" s="300" t="s">
        <v>773</v>
      </c>
      <c r="R1313" s="300" t="s">
        <v>774</v>
      </c>
      <c r="S1313" s="300">
        <v>0</v>
      </c>
      <c r="T1313" s="300" t="s">
        <v>763</v>
      </c>
      <c r="U1313" s="300" t="s">
        <v>764</v>
      </c>
      <c r="V1313" s="300" t="s">
        <v>1123</v>
      </c>
      <c r="W1313" s="300" t="s">
        <v>766</v>
      </c>
      <c r="X1313" s="300" t="b">
        <v>1</v>
      </c>
      <c r="Y1313" s="300">
        <v>310210</v>
      </c>
      <c r="Z1313" s="300" t="s">
        <v>826</v>
      </c>
      <c r="AA1313" s="300" t="s">
        <v>503</v>
      </c>
      <c r="AB1313" s="300" t="s">
        <v>503</v>
      </c>
      <c r="AC1313" s="300" t="s">
        <v>503</v>
      </c>
      <c r="AD1313" s="300">
        <v>6</v>
      </c>
      <c r="AE1313" s="300" t="b">
        <v>1</v>
      </c>
      <c r="AF1313" s="300" t="s">
        <v>768</v>
      </c>
      <c r="AG1313" s="300" t="s">
        <v>769</v>
      </c>
      <c r="AH1313" s="300">
        <v>0</v>
      </c>
      <c r="AI1313" s="300">
        <v>0</v>
      </c>
      <c r="AJ1313" s="300" t="s">
        <v>770</v>
      </c>
      <c r="AK1313" s="300">
        <v>8</v>
      </c>
      <c r="AL1313" s="300" t="s">
        <v>814</v>
      </c>
      <c r="AM1313" s="300">
        <v>2271856</v>
      </c>
      <c r="AN1313" s="300" t="b">
        <v>0</v>
      </c>
      <c r="AO1313" s="300">
        <v>8</v>
      </c>
      <c r="AP1313" s="300" t="s">
        <v>814</v>
      </c>
      <c r="AQ1313" s="300">
        <v>2271856</v>
      </c>
      <c r="AR1313" s="300" t="b">
        <v>0</v>
      </c>
      <c r="AS1313" s="300">
        <v>2271856</v>
      </c>
      <c r="AT1313" s="300" t="b">
        <v>0</v>
      </c>
      <c r="AU1313" s="300">
        <v>0</v>
      </c>
      <c r="AV1313" s="300" t="b">
        <v>0</v>
      </c>
      <c r="AW1313" s="300" t="s">
        <v>1827</v>
      </c>
      <c r="AX1313" s="300">
        <v>0</v>
      </c>
      <c r="AY1313" s="300" t="s">
        <v>1827</v>
      </c>
      <c r="AZ1313" s="300">
        <v>0</v>
      </c>
      <c r="BA1313" s="300" t="b">
        <v>0</v>
      </c>
      <c r="BB1313" s="300" t="b">
        <v>1</v>
      </c>
      <c r="BC1313"/>
      <c r="BD1313"/>
      <c r="BE1313"/>
      <c r="BF1313"/>
      <c r="BG1313"/>
      <c r="BH1313"/>
      <c r="BI1313"/>
      <c r="BJ1313"/>
      <c r="BK1313"/>
      <c r="BL1313"/>
      <c r="BM1313"/>
      <c r="BN1313"/>
      <c r="BO1313"/>
      <c r="BP1313"/>
      <c r="BQ1313"/>
    </row>
    <row r="1314" spans="5:69" ht="16.5" hidden="1" x14ac:dyDescent="0.3">
      <c r="E1314" s="300" t="s">
        <v>760</v>
      </c>
      <c r="F1314" s="300" t="s">
        <v>651</v>
      </c>
      <c r="G1314" s="300">
        <v>20170101</v>
      </c>
      <c r="H1314" s="300">
        <v>2017</v>
      </c>
      <c r="I1314" s="300">
        <v>52</v>
      </c>
      <c r="J1314" s="300">
        <v>2017</v>
      </c>
      <c r="K1314" s="300">
        <v>180</v>
      </c>
      <c r="L1314" s="300" t="s">
        <v>872</v>
      </c>
      <c r="M1314" s="300" t="s">
        <v>486</v>
      </c>
      <c r="N1314" s="300" t="s">
        <v>660</v>
      </c>
      <c r="O1314" s="300" t="s">
        <v>762</v>
      </c>
      <c r="P1314" s="300">
        <v>276</v>
      </c>
      <c r="Q1314" s="300" t="s">
        <v>781</v>
      </c>
      <c r="R1314" s="300" t="s">
        <v>782</v>
      </c>
      <c r="S1314" s="300">
        <v>0</v>
      </c>
      <c r="T1314" s="300" t="s">
        <v>763</v>
      </c>
      <c r="U1314" s="300" t="s">
        <v>764</v>
      </c>
      <c r="V1314" s="300" t="s">
        <v>1123</v>
      </c>
      <c r="W1314" s="300" t="s">
        <v>766</v>
      </c>
      <c r="X1314" s="300" t="b">
        <v>1</v>
      </c>
      <c r="Y1314" s="300">
        <v>310210</v>
      </c>
      <c r="Z1314" s="300" t="s">
        <v>826</v>
      </c>
      <c r="AA1314" s="300" t="s">
        <v>503</v>
      </c>
      <c r="AB1314" s="300" t="s">
        <v>503</v>
      </c>
      <c r="AC1314" s="300" t="s">
        <v>503</v>
      </c>
      <c r="AD1314" s="300">
        <v>6</v>
      </c>
      <c r="AE1314" s="300" t="b">
        <v>1</v>
      </c>
      <c r="AF1314" s="300" t="s">
        <v>768</v>
      </c>
      <c r="AG1314" s="300" t="s">
        <v>769</v>
      </c>
      <c r="AH1314" s="300">
        <v>0</v>
      </c>
      <c r="AI1314" s="300">
        <v>0</v>
      </c>
      <c r="AJ1314" s="300" t="s">
        <v>770</v>
      </c>
      <c r="AK1314" s="300">
        <v>8</v>
      </c>
      <c r="AL1314" s="300" t="s">
        <v>814</v>
      </c>
      <c r="AM1314" s="300">
        <v>1374</v>
      </c>
      <c r="AN1314" s="300" t="b">
        <v>0</v>
      </c>
      <c r="AO1314" s="300">
        <v>8</v>
      </c>
      <c r="AP1314" s="300" t="s">
        <v>814</v>
      </c>
      <c r="AQ1314" s="300">
        <v>1374</v>
      </c>
      <c r="AR1314" s="300" t="b">
        <v>0</v>
      </c>
      <c r="AS1314" s="300">
        <v>1374</v>
      </c>
      <c r="AT1314" s="300" t="b">
        <v>0</v>
      </c>
      <c r="AU1314" s="300">
        <v>0</v>
      </c>
      <c r="AV1314" s="300" t="b">
        <v>0</v>
      </c>
      <c r="AW1314" s="300" t="s">
        <v>1808</v>
      </c>
      <c r="AX1314" s="300">
        <v>0</v>
      </c>
      <c r="AY1314" s="300" t="s">
        <v>1808</v>
      </c>
      <c r="AZ1314" s="300">
        <v>0</v>
      </c>
      <c r="BA1314" s="300" t="b">
        <v>0</v>
      </c>
      <c r="BB1314" s="300" t="b">
        <v>1</v>
      </c>
      <c r="BC1314"/>
      <c r="BD1314"/>
      <c r="BE1314"/>
      <c r="BF1314"/>
      <c r="BG1314"/>
      <c r="BH1314"/>
      <c r="BI1314"/>
      <c r="BJ1314"/>
      <c r="BK1314"/>
      <c r="BL1314"/>
      <c r="BM1314"/>
      <c r="BN1314"/>
      <c r="BO1314"/>
      <c r="BP1314"/>
      <c r="BQ1314"/>
    </row>
    <row r="1315" spans="5:69" ht="16.5" hidden="1" x14ac:dyDescent="0.3">
      <c r="E1315" s="300" t="s">
        <v>760</v>
      </c>
      <c r="F1315" s="300" t="s">
        <v>651</v>
      </c>
      <c r="G1315" s="300">
        <v>20170101</v>
      </c>
      <c r="H1315" s="300">
        <v>2017</v>
      </c>
      <c r="I1315" s="300">
        <v>52</v>
      </c>
      <c r="J1315" s="300">
        <v>2017</v>
      </c>
      <c r="K1315" s="300">
        <v>180</v>
      </c>
      <c r="L1315" s="300" t="s">
        <v>872</v>
      </c>
      <c r="M1315" s="300" t="s">
        <v>486</v>
      </c>
      <c r="N1315" s="300" t="s">
        <v>660</v>
      </c>
      <c r="O1315" s="300" t="s">
        <v>762</v>
      </c>
      <c r="P1315" s="300">
        <v>508</v>
      </c>
      <c r="Q1315" s="300" t="s">
        <v>903</v>
      </c>
      <c r="R1315" s="300" t="s">
        <v>443</v>
      </c>
      <c r="S1315" s="300">
        <v>0</v>
      </c>
      <c r="T1315" s="300" t="s">
        <v>763</v>
      </c>
      <c r="U1315" s="300" t="s">
        <v>764</v>
      </c>
      <c r="V1315" s="300" t="s">
        <v>1123</v>
      </c>
      <c r="W1315" s="300" t="s">
        <v>766</v>
      </c>
      <c r="X1315" s="300" t="b">
        <v>1</v>
      </c>
      <c r="Y1315" s="300">
        <v>310210</v>
      </c>
      <c r="Z1315" s="300" t="s">
        <v>826</v>
      </c>
      <c r="AA1315" s="300" t="s">
        <v>503</v>
      </c>
      <c r="AB1315" s="300" t="s">
        <v>503</v>
      </c>
      <c r="AC1315" s="300" t="s">
        <v>503</v>
      </c>
      <c r="AD1315" s="300">
        <v>6</v>
      </c>
      <c r="AE1315" s="300" t="b">
        <v>1</v>
      </c>
      <c r="AF1315" s="300" t="s">
        <v>768</v>
      </c>
      <c r="AG1315" s="300" t="s">
        <v>769</v>
      </c>
      <c r="AH1315" s="300">
        <v>0</v>
      </c>
      <c r="AI1315" s="300">
        <v>0</v>
      </c>
      <c r="AJ1315" s="300" t="s">
        <v>770</v>
      </c>
      <c r="AK1315" s="300">
        <v>8</v>
      </c>
      <c r="AL1315" s="300" t="s">
        <v>814</v>
      </c>
      <c r="AM1315" s="300">
        <v>1386000</v>
      </c>
      <c r="AN1315" s="300" t="b">
        <v>0</v>
      </c>
      <c r="AO1315" s="300">
        <v>8</v>
      </c>
      <c r="AP1315" s="300" t="s">
        <v>814</v>
      </c>
      <c r="AQ1315" s="300">
        <v>1386000</v>
      </c>
      <c r="AR1315" s="300" t="b">
        <v>0</v>
      </c>
      <c r="AS1315" s="300">
        <v>1386000</v>
      </c>
      <c r="AT1315" s="300" t="b">
        <v>0</v>
      </c>
      <c r="AU1315" s="300">
        <v>0</v>
      </c>
      <c r="AV1315" s="300" t="b">
        <v>0</v>
      </c>
      <c r="AW1315" s="300" t="s">
        <v>1809</v>
      </c>
      <c r="AX1315" s="300">
        <v>0</v>
      </c>
      <c r="AY1315" s="300" t="s">
        <v>1809</v>
      </c>
      <c r="AZ1315" s="300">
        <v>0</v>
      </c>
      <c r="BA1315" s="300" t="b">
        <v>0</v>
      </c>
      <c r="BB1315" s="300" t="b">
        <v>1</v>
      </c>
      <c r="BC1315"/>
      <c r="BD1315"/>
      <c r="BE1315"/>
      <c r="BF1315"/>
      <c r="BG1315"/>
      <c r="BH1315"/>
      <c r="BI1315"/>
      <c r="BJ1315"/>
      <c r="BK1315"/>
      <c r="BL1315"/>
      <c r="BM1315"/>
      <c r="BN1315"/>
      <c r="BO1315"/>
      <c r="BP1315"/>
      <c r="BQ1315"/>
    </row>
    <row r="1316" spans="5:69" ht="16.5" hidden="1" x14ac:dyDescent="0.3">
      <c r="E1316" s="300" t="s">
        <v>760</v>
      </c>
      <c r="F1316" s="300" t="s">
        <v>651</v>
      </c>
      <c r="G1316" s="300">
        <v>20170101</v>
      </c>
      <c r="H1316" s="300">
        <v>2017</v>
      </c>
      <c r="I1316" s="300">
        <v>52</v>
      </c>
      <c r="J1316" s="300">
        <v>2017</v>
      </c>
      <c r="K1316" s="300">
        <v>180</v>
      </c>
      <c r="L1316" s="300" t="s">
        <v>872</v>
      </c>
      <c r="M1316" s="300" t="s">
        <v>486</v>
      </c>
      <c r="N1316" s="300" t="s">
        <v>660</v>
      </c>
      <c r="O1316" s="300" t="s">
        <v>762</v>
      </c>
      <c r="P1316" s="300">
        <v>620</v>
      </c>
      <c r="Q1316" s="300" t="s">
        <v>1759</v>
      </c>
      <c r="R1316" s="300" t="s">
        <v>1760</v>
      </c>
      <c r="S1316" s="300">
        <v>0</v>
      </c>
      <c r="T1316" s="300" t="s">
        <v>763</v>
      </c>
      <c r="U1316" s="300" t="s">
        <v>764</v>
      </c>
      <c r="V1316" s="300" t="s">
        <v>1123</v>
      </c>
      <c r="W1316" s="300" t="s">
        <v>766</v>
      </c>
      <c r="X1316" s="300" t="b">
        <v>1</v>
      </c>
      <c r="Y1316" s="300">
        <v>310210</v>
      </c>
      <c r="Z1316" s="300" t="s">
        <v>826</v>
      </c>
      <c r="AA1316" s="300" t="s">
        <v>503</v>
      </c>
      <c r="AB1316" s="300" t="s">
        <v>503</v>
      </c>
      <c r="AC1316" s="300" t="s">
        <v>503</v>
      </c>
      <c r="AD1316" s="300">
        <v>6</v>
      </c>
      <c r="AE1316" s="300" t="b">
        <v>1</v>
      </c>
      <c r="AF1316" s="300" t="s">
        <v>768</v>
      </c>
      <c r="AG1316" s="300" t="s">
        <v>769</v>
      </c>
      <c r="AH1316" s="300">
        <v>0</v>
      </c>
      <c r="AI1316" s="300">
        <v>0</v>
      </c>
      <c r="AJ1316" s="300" t="s">
        <v>770</v>
      </c>
      <c r="AK1316" s="300">
        <v>8</v>
      </c>
      <c r="AL1316" s="300" t="s">
        <v>814</v>
      </c>
      <c r="AM1316" s="300">
        <v>2000</v>
      </c>
      <c r="AN1316" s="300" t="b">
        <v>0</v>
      </c>
      <c r="AO1316" s="300">
        <v>8</v>
      </c>
      <c r="AP1316" s="300" t="s">
        <v>814</v>
      </c>
      <c r="AQ1316" s="300">
        <v>2000</v>
      </c>
      <c r="AR1316" s="300" t="b">
        <v>0</v>
      </c>
      <c r="AS1316" s="300">
        <v>2000</v>
      </c>
      <c r="AT1316" s="300" t="b">
        <v>0</v>
      </c>
      <c r="AU1316" s="300">
        <v>0</v>
      </c>
      <c r="AV1316" s="300" t="b">
        <v>0</v>
      </c>
      <c r="AW1316" s="300" t="s">
        <v>1761</v>
      </c>
      <c r="AX1316" s="300">
        <v>0</v>
      </c>
      <c r="AY1316" s="300" t="s">
        <v>1761</v>
      </c>
      <c r="AZ1316" s="300">
        <v>0</v>
      </c>
      <c r="BA1316" s="300" t="b">
        <v>0</v>
      </c>
      <c r="BB1316" s="300" t="b">
        <v>1</v>
      </c>
      <c r="BC1316"/>
      <c r="BD1316"/>
      <c r="BE1316"/>
      <c r="BF1316"/>
      <c r="BG1316"/>
      <c r="BH1316"/>
      <c r="BI1316"/>
      <c r="BJ1316"/>
      <c r="BK1316"/>
      <c r="BL1316"/>
      <c r="BM1316"/>
      <c r="BN1316"/>
      <c r="BO1316"/>
      <c r="BP1316"/>
      <c r="BQ1316"/>
    </row>
    <row r="1317" spans="5:69" ht="16.5" hidden="1" x14ac:dyDescent="0.3">
      <c r="E1317" s="300" t="s">
        <v>760</v>
      </c>
      <c r="F1317" s="300" t="s">
        <v>651</v>
      </c>
      <c r="G1317" s="300">
        <v>20170101</v>
      </c>
      <c r="H1317" s="300">
        <v>2017</v>
      </c>
      <c r="I1317" s="300">
        <v>52</v>
      </c>
      <c r="J1317" s="300">
        <v>2017</v>
      </c>
      <c r="K1317" s="300">
        <v>180</v>
      </c>
      <c r="L1317" s="300" t="s">
        <v>872</v>
      </c>
      <c r="M1317" s="300" t="s">
        <v>486</v>
      </c>
      <c r="N1317" s="300" t="s">
        <v>660</v>
      </c>
      <c r="O1317" s="300" t="s">
        <v>762</v>
      </c>
      <c r="P1317" s="300">
        <v>643</v>
      </c>
      <c r="Q1317" s="300" t="s">
        <v>793</v>
      </c>
      <c r="R1317" s="300" t="s">
        <v>794</v>
      </c>
      <c r="S1317" s="300">
        <v>0</v>
      </c>
      <c r="T1317" s="300" t="s">
        <v>763</v>
      </c>
      <c r="U1317" s="300" t="s">
        <v>764</v>
      </c>
      <c r="V1317" s="300" t="s">
        <v>1123</v>
      </c>
      <c r="W1317" s="300" t="s">
        <v>766</v>
      </c>
      <c r="X1317" s="300" t="b">
        <v>1</v>
      </c>
      <c r="Y1317" s="300">
        <v>310210</v>
      </c>
      <c r="Z1317" s="300" t="s">
        <v>826</v>
      </c>
      <c r="AA1317" s="300" t="s">
        <v>503</v>
      </c>
      <c r="AB1317" s="300" t="s">
        <v>503</v>
      </c>
      <c r="AC1317" s="300" t="s">
        <v>503</v>
      </c>
      <c r="AD1317" s="300">
        <v>6</v>
      </c>
      <c r="AE1317" s="300" t="b">
        <v>1</v>
      </c>
      <c r="AF1317" s="300" t="s">
        <v>768</v>
      </c>
      <c r="AG1317" s="300" t="s">
        <v>769</v>
      </c>
      <c r="AH1317" s="300">
        <v>0</v>
      </c>
      <c r="AI1317" s="300">
        <v>0</v>
      </c>
      <c r="AJ1317" s="300" t="s">
        <v>770</v>
      </c>
      <c r="AK1317" s="300">
        <v>8</v>
      </c>
      <c r="AL1317" s="300" t="s">
        <v>814</v>
      </c>
      <c r="AM1317" s="300">
        <v>2328934</v>
      </c>
      <c r="AN1317" s="300" t="b">
        <v>0</v>
      </c>
      <c r="AO1317" s="300">
        <v>8</v>
      </c>
      <c r="AP1317" s="300" t="s">
        <v>814</v>
      </c>
      <c r="AQ1317" s="300">
        <v>2328934</v>
      </c>
      <c r="AR1317" s="300" t="b">
        <v>0</v>
      </c>
      <c r="AS1317" s="300">
        <v>2328934</v>
      </c>
      <c r="AT1317" s="300" t="b">
        <v>0</v>
      </c>
      <c r="AU1317" s="300">
        <v>0</v>
      </c>
      <c r="AV1317" s="300" t="b">
        <v>0</v>
      </c>
      <c r="AW1317" s="300" t="s">
        <v>1828</v>
      </c>
      <c r="AX1317" s="300">
        <v>0</v>
      </c>
      <c r="AY1317" s="300" t="s">
        <v>1828</v>
      </c>
      <c r="AZ1317" s="300">
        <v>0</v>
      </c>
      <c r="BA1317" s="300" t="b">
        <v>0</v>
      </c>
      <c r="BB1317" s="300" t="b">
        <v>1</v>
      </c>
      <c r="BC1317"/>
      <c r="BD1317"/>
      <c r="BE1317"/>
      <c r="BF1317"/>
      <c r="BG1317"/>
      <c r="BH1317"/>
      <c r="BI1317"/>
      <c r="BJ1317"/>
      <c r="BK1317"/>
      <c r="BL1317"/>
      <c r="BM1317"/>
      <c r="BN1317"/>
      <c r="BO1317"/>
      <c r="BP1317"/>
      <c r="BQ1317"/>
    </row>
    <row r="1318" spans="5:69" ht="16.5" hidden="1" x14ac:dyDescent="0.3">
      <c r="E1318" s="300" t="s">
        <v>760</v>
      </c>
      <c r="F1318" s="300" t="s">
        <v>651</v>
      </c>
      <c r="G1318" s="300">
        <v>20170101</v>
      </c>
      <c r="H1318" s="300">
        <v>2017</v>
      </c>
      <c r="I1318" s="300">
        <v>52</v>
      </c>
      <c r="J1318" s="300">
        <v>2017</v>
      </c>
      <c r="K1318" s="300">
        <v>180</v>
      </c>
      <c r="L1318" s="300" t="s">
        <v>872</v>
      </c>
      <c r="M1318" s="300" t="s">
        <v>486</v>
      </c>
      <c r="N1318" s="300" t="s">
        <v>660</v>
      </c>
      <c r="O1318" s="300" t="s">
        <v>762</v>
      </c>
      <c r="P1318" s="300">
        <v>699</v>
      </c>
      <c r="Q1318" s="300" t="s">
        <v>798</v>
      </c>
      <c r="R1318" s="300" t="s">
        <v>799</v>
      </c>
      <c r="S1318" s="300">
        <v>0</v>
      </c>
      <c r="T1318" s="300" t="s">
        <v>763</v>
      </c>
      <c r="U1318" s="300" t="s">
        <v>764</v>
      </c>
      <c r="V1318" s="300" t="s">
        <v>1123</v>
      </c>
      <c r="W1318" s="300" t="s">
        <v>766</v>
      </c>
      <c r="X1318" s="300" t="b">
        <v>1</v>
      </c>
      <c r="Y1318" s="300">
        <v>310210</v>
      </c>
      <c r="Z1318" s="300" t="s">
        <v>826</v>
      </c>
      <c r="AA1318" s="300" t="s">
        <v>503</v>
      </c>
      <c r="AB1318" s="300" t="s">
        <v>503</v>
      </c>
      <c r="AC1318" s="300" t="s">
        <v>503</v>
      </c>
      <c r="AD1318" s="300">
        <v>6</v>
      </c>
      <c r="AE1318" s="300" t="b">
        <v>1</v>
      </c>
      <c r="AF1318" s="300" t="s">
        <v>768</v>
      </c>
      <c r="AG1318" s="300" t="s">
        <v>769</v>
      </c>
      <c r="AH1318" s="300">
        <v>0</v>
      </c>
      <c r="AI1318" s="300">
        <v>0</v>
      </c>
      <c r="AJ1318" s="300" t="s">
        <v>770</v>
      </c>
      <c r="AK1318" s="300">
        <v>8</v>
      </c>
      <c r="AL1318" s="300" t="s">
        <v>814</v>
      </c>
      <c r="AM1318" s="300">
        <v>25157</v>
      </c>
      <c r="AN1318" s="300" t="b">
        <v>0</v>
      </c>
      <c r="AO1318" s="300">
        <v>8</v>
      </c>
      <c r="AP1318" s="300" t="s">
        <v>814</v>
      </c>
      <c r="AQ1318" s="300">
        <v>25157</v>
      </c>
      <c r="AR1318" s="300" t="b">
        <v>0</v>
      </c>
      <c r="AS1318" s="300">
        <v>25157</v>
      </c>
      <c r="AT1318" s="300" t="b">
        <v>0</v>
      </c>
      <c r="AU1318" s="300">
        <v>0</v>
      </c>
      <c r="AV1318" s="300" t="b">
        <v>0</v>
      </c>
      <c r="AW1318" s="300" t="s">
        <v>1829</v>
      </c>
      <c r="AX1318" s="300">
        <v>0</v>
      </c>
      <c r="AY1318" s="300" t="s">
        <v>1829</v>
      </c>
      <c r="AZ1318" s="300">
        <v>0</v>
      </c>
      <c r="BA1318" s="300" t="b">
        <v>0</v>
      </c>
      <c r="BB1318" s="300" t="b">
        <v>1</v>
      </c>
      <c r="BC1318"/>
      <c r="BD1318"/>
      <c r="BE1318"/>
      <c r="BF1318"/>
      <c r="BG1318"/>
      <c r="BH1318"/>
      <c r="BI1318"/>
      <c r="BJ1318"/>
      <c r="BK1318"/>
      <c r="BL1318"/>
      <c r="BM1318"/>
      <c r="BN1318"/>
      <c r="BO1318"/>
      <c r="BP1318"/>
      <c r="BQ1318"/>
    </row>
    <row r="1319" spans="5:69" ht="16.5" hidden="1" x14ac:dyDescent="0.3">
      <c r="E1319" s="300" t="s">
        <v>760</v>
      </c>
      <c r="F1319" s="300" t="s">
        <v>651</v>
      </c>
      <c r="G1319" s="300">
        <v>20170101</v>
      </c>
      <c r="H1319" s="300">
        <v>2017</v>
      </c>
      <c r="I1319" s="300">
        <v>52</v>
      </c>
      <c r="J1319" s="300">
        <v>2017</v>
      </c>
      <c r="K1319" s="300">
        <v>180</v>
      </c>
      <c r="L1319" s="300" t="s">
        <v>872</v>
      </c>
      <c r="M1319" s="300" t="s">
        <v>486</v>
      </c>
      <c r="N1319" s="300" t="s">
        <v>660</v>
      </c>
      <c r="O1319" s="300" t="s">
        <v>762</v>
      </c>
      <c r="P1319" s="300">
        <v>704</v>
      </c>
      <c r="Q1319" s="300" t="s">
        <v>914</v>
      </c>
      <c r="R1319" s="300" t="s">
        <v>915</v>
      </c>
      <c r="S1319" s="300">
        <v>0</v>
      </c>
      <c r="T1319" s="300" t="s">
        <v>763</v>
      </c>
      <c r="U1319" s="300" t="s">
        <v>764</v>
      </c>
      <c r="V1319" s="300" t="s">
        <v>1123</v>
      </c>
      <c r="W1319" s="300" t="s">
        <v>766</v>
      </c>
      <c r="X1319" s="300" t="b">
        <v>1</v>
      </c>
      <c r="Y1319" s="300">
        <v>310210</v>
      </c>
      <c r="Z1319" s="300" t="s">
        <v>826</v>
      </c>
      <c r="AA1319" s="300" t="s">
        <v>503</v>
      </c>
      <c r="AB1319" s="300" t="s">
        <v>503</v>
      </c>
      <c r="AC1319" s="300" t="s">
        <v>503</v>
      </c>
      <c r="AD1319" s="300">
        <v>6</v>
      </c>
      <c r="AE1319" s="300" t="b">
        <v>1</v>
      </c>
      <c r="AF1319" s="300" t="s">
        <v>768</v>
      </c>
      <c r="AG1319" s="300" t="s">
        <v>769</v>
      </c>
      <c r="AH1319" s="300">
        <v>0</v>
      </c>
      <c r="AI1319" s="300">
        <v>0</v>
      </c>
      <c r="AJ1319" s="300" t="s">
        <v>770</v>
      </c>
      <c r="AK1319" s="300">
        <v>8</v>
      </c>
      <c r="AL1319" s="300" t="s">
        <v>814</v>
      </c>
      <c r="AM1319" s="300">
        <v>63152</v>
      </c>
      <c r="AN1319" s="300" t="b">
        <v>0</v>
      </c>
      <c r="AO1319" s="300">
        <v>8</v>
      </c>
      <c r="AP1319" s="300" t="s">
        <v>814</v>
      </c>
      <c r="AQ1319" s="300">
        <v>63152</v>
      </c>
      <c r="AR1319" s="300" t="b">
        <v>0</v>
      </c>
      <c r="AS1319" s="300">
        <v>63152</v>
      </c>
      <c r="AT1319" s="300" t="b">
        <v>0</v>
      </c>
      <c r="AU1319" s="300">
        <v>0</v>
      </c>
      <c r="AV1319" s="300" t="b">
        <v>0</v>
      </c>
      <c r="AW1319" s="300" t="s">
        <v>1813</v>
      </c>
      <c r="AX1319" s="300">
        <v>0</v>
      </c>
      <c r="AY1319" s="300" t="s">
        <v>1813</v>
      </c>
      <c r="AZ1319" s="300">
        <v>0</v>
      </c>
      <c r="BA1319" s="300" t="b">
        <v>0</v>
      </c>
      <c r="BB1319" s="300" t="b">
        <v>1</v>
      </c>
      <c r="BC1319"/>
      <c r="BD1319"/>
      <c r="BE1319"/>
      <c r="BF1319"/>
      <c r="BG1319"/>
      <c r="BH1319"/>
      <c r="BI1319"/>
      <c r="BJ1319"/>
      <c r="BK1319"/>
      <c r="BL1319"/>
      <c r="BM1319"/>
      <c r="BN1319"/>
      <c r="BO1319"/>
      <c r="BP1319"/>
      <c r="BQ1319"/>
    </row>
    <row r="1320" spans="5:69" ht="16.5" hidden="1" x14ac:dyDescent="0.3">
      <c r="E1320" s="300" t="s">
        <v>760</v>
      </c>
      <c r="F1320" s="300" t="s">
        <v>651</v>
      </c>
      <c r="G1320" s="300">
        <v>20170101</v>
      </c>
      <c r="H1320" s="300">
        <v>2017</v>
      </c>
      <c r="I1320" s="300">
        <v>52</v>
      </c>
      <c r="J1320" s="300">
        <v>2017</v>
      </c>
      <c r="K1320" s="300">
        <v>180</v>
      </c>
      <c r="L1320" s="300" t="s">
        <v>872</v>
      </c>
      <c r="M1320" s="300" t="s">
        <v>486</v>
      </c>
      <c r="N1320" s="300" t="s">
        <v>660</v>
      </c>
      <c r="O1320" s="300" t="s">
        <v>762</v>
      </c>
      <c r="P1320" s="300">
        <v>710</v>
      </c>
      <c r="Q1320" s="300" t="s">
        <v>917</v>
      </c>
      <c r="R1320" s="300" t="s">
        <v>425</v>
      </c>
      <c r="S1320" s="300">
        <v>0</v>
      </c>
      <c r="T1320" s="300" t="s">
        <v>763</v>
      </c>
      <c r="U1320" s="300" t="s">
        <v>764</v>
      </c>
      <c r="V1320" s="300" t="s">
        <v>1123</v>
      </c>
      <c r="W1320" s="300" t="s">
        <v>766</v>
      </c>
      <c r="X1320" s="300" t="b">
        <v>1</v>
      </c>
      <c r="Y1320" s="300">
        <v>310210</v>
      </c>
      <c r="Z1320" s="300" t="s">
        <v>826</v>
      </c>
      <c r="AA1320" s="300" t="s">
        <v>503</v>
      </c>
      <c r="AB1320" s="300" t="s">
        <v>503</v>
      </c>
      <c r="AC1320" s="300" t="s">
        <v>503</v>
      </c>
      <c r="AD1320" s="300">
        <v>6</v>
      </c>
      <c r="AE1320" s="300" t="b">
        <v>1</v>
      </c>
      <c r="AF1320" s="300" t="s">
        <v>768</v>
      </c>
      <c r="AG1320" s="300" t="s">
        <v>769</v>
      </c>
      <c r="AH1320" s="300">
        <v>0</v>
      </c>
      <c r="AI1320" s="300">
        <v>0</v>
      </c>
      <c r="AJ1320" s="300" t="s">
        <v>770</v>
      </c>
      <c r="AK1320" s="300">
        <v>8</v>
      </c>
      <c r="AL1320" s="300" t="s">
        <v>814</v>
      </c>
      <c r="AM1320" s="300">
        <v>2212222</v>
      </c>
      <c r="AN1320" s="300" t="b">
        <v>0</v>
      </c>
      <c r="AO1320" s="300">
        <v>8</v>
      </c>
      <c r="AP1320" s="300" t="s">
        <v>814</v>
      </c>
      <c r="AQ1320" s="300">
        <v>2212222</v>
      </c>
      <c r="AR1320" s="300" t="b">
        <v>0</v>
      </c>
      <c r="AS1320" s="300">
        <v>2212222</v>
      </c>
      <c r="AT1320" s="300" t="b">
        <v>0</v>
      </c>
      <c r="AU1320" s="300">
        <v>0</v>
      </c>
      <c r="AV1320" s="300" t="b">
        <v>0</v>
      </c>
      <c r="AW1320" s="300" t="s">
        <v>1830</v>
      </c>
      <c r="AX1320" s="300">
        <v>0</v>
      </c>
      <c r="AY1320" s="300" t="s">
        <v>1830</v>
      </c>
      <c r="AZ1320" s="300">
        <v>0</v>
      </c>
      <c r="BA1320" s="300" t="b">
        <v>0</v>
      </c>
      <c r="BB1320" s="300" t="b">
        <v>1</v>
      </c>
      <c r="BC1320"/>
      <c r="BD1320"/>
      <c r="BE1320"/>
      <c r="BF1320"/>
      <c r="BG1320"/>
      <c r="BH1320"/>
      <c r="BI1320"/>
      <c r="BJ1320"/>
      <c r="BK1320"/>
      <c r="BL1320"/>
      <c r="BM1320"/>
      <c r="BN1320"/>
      <c r="BO1320"/>
      <c r="BP1320"/>
      <c r="BQ1320"/>
    </row>
    <row r="1321" spans="5:69" ht="16.5" hidden="1" x14ac:dyDescent="0.3">
      <c r="E1321" s="300" t="s">
        <v>760</v>
      </c>
      <c r="F1321" s="300" t="s">
        <v>651</v>
      </c>
      <c r="G1321" s="300">
        <v>20170101</v>
      </c>
      <c r="H1321" s="300">
        <v>2017</v>
      </c>
      <c r="I1321" s="300">
        <v>52</v>
      </c>
      <c r="J1321" s="300">
        <v>2017</v>
      </c>
      <c r="K1321" s="300">
        <v>180</v>
      </c>
      <c r="L1321" s="300" t="s">
        <v>872</v>
      </c>
      <c r="M1321" s="300" t="s">
        <v>486</v>
      </c>
      <c r="N1321" s="300" t="s">
        <v>660</v>
      </c>
      <c r="O1321" s="300" t="s">
        <v>762</v>
      </c>
      <c r="P1321" s="300">
        <v>757</v>
      </c>
      <c r="Q1321" s="300" t="s">
        <v>921</v>
      </c>
      <c r="R1321" s="300" t="s">
        <v>922</v>
      </c>
      <c r="S1321" s="300">
        <v>0</v>
      </c>
      <c r="T1321" s="300" t="s">
        <v>763</v>
      </c>
      <c r="U1321" s="300" t="s">
        <v>764</v>
      </c>
      <c r="V1321" s="300" t="s">
        <v>1123</v>
      </c>
      <c r="W1321" s="300" t="s">
        <v>766</v>
      </c>
      <c r="X1321" s="300" t="b">
        <v>1</v>
      </c>
      <c r="Y1321" s="300">
        <v>310210</v>
      </c>
      <c r="Z1321" s="300" t="s">
        <v>826</v>
      </c>
      <c r="AA1321" s="300" t="s">
        <v>503</v>
      </c>
      <c r="AB1321" s="300" t="s">
        <v>503</v>
      </c>
      <c r="AC1321" s="300" t="s">
        <v>503</v>
      </c>
      <c r="AD1321" s="300">
        <v>6</v>
      </c>
      <c r="AE1321" s="300" t="b">
        <v>1</v>
      </c>
      <c r="AF1321" s="300" t="s">
        <v>768</v>
      </c>
      <c r="AG1321" s="300" t="s">
        <v>769</v>
      </c>
      <c r="AH1321" s="300">
        <v>0</v>
      </c>
      <c r="AI1321" s="300">
        <v>0</v>
      </c>
      <c r="AJ1321" s="300" t="s">
        <v>770</v>
      </c>
      <c r="AK1321" s="300">
        <v>8</v>
      </c>
      <c r="AL1321" s="300" t="s">
        <v>814</v>
      </c>
      <c r="AM1321" s="300">
        <v>7200</v>
      </c>
      <c r="AN1321" s="300" t="b">
        <v>0</v>
      </c>
      <c r="AO1321" s="300">
        <v>8</v>
      </c>
      <c r="AP1321" s="300" t="s">
        <v>814</v>
      </c>
      <c r="AQ1321" s="300">
        <v>7200</v>
      </c>
      <c r="AR1321" s="300" t="b">
        <v>0</v>
      </c>
      <c r="AS1321" s="300">
        <v>7200</v>
      </c>
      <c r="AT1321" s="300" t="b">
        <v>0</v>
      </c>
      <c r="AU1321" s="300">
        <v>0</v>
      </c>
      <c r="AV1321" s="300" t="b">
        <v>0</v>
      </c>
      <c r="AW1321" s="300" t="s">
        <v>1768</v>
      </c>
      <c r="AX1321" s="300">
        <v>0</v>
      </c>
      <c r="AY1321" s="300" t="s">
        <v>1768</v>
      </c>
      <c r="AZ1321" s="300">
        <v>0</v>
      </c>
      <c r="BA1321" s="300" t="b">
        <v>0</v>
      </c>
      <c r="BB1321" s="300" t="b">
        <v>1</v>
      </c>
      <c r="BC1321"/>
      <c r="BD1321"/>
      <c r="BE1321"/>
      <c r="BF1321"/>
      <c r="BG1321"/>
      <c r="BH1321"/>
      <c r="BI1321"/>
      <c r="BJ1321"/>
      <c r="BK1321"/>
      <c r="BL1321"/>
      <c r="BM1321"/>
      <c r="BN1321"/>
      <c r="BO1321"/>
      <c r="BP1321"/>
      <c r="BQ1321"/>
    </row>
    <row r="1322" spans="5:69" ht="16.5" hidden="1" x14ac:dyDescent="0.3">
      <c r="E1322" s="300" t="s">
        <v>760</v>
      </c>
      <c r="F1322" s="300" t="s">
        <v>651</v>
      </c>
      <c r="G1322" s="300">
        <v>20170101</v>
      </c>
      <c r="H1322" s="300">
        <v>2017</v>
      </c>
      <c r="I1322" s="300">
        <v>52</v>
      </c>
      <c r="J1322" s="300">
        <v>2017</v>
      </c>
      <c r="K1322" s="300">
        <v>180</v>
      </c>
      <c r="L1322" s="300" t="s">
        <v>872</v>
      </c>
      <c r="M1322" s="300" t="s">
        <v>486</v>
      </c>
      <c r="N1322" s="300" t="s">
        <v>660</v>
      </c>
      <c r="O1322" s="300" t="s">
        <v>762</v>
      </c>
      <c r="P1322" s="300">
        <v>784</v>
      </c>
      <c r="Q1322" s="300" t="s">
        <v>924</v>
      </c>
      <c r="R1322" s="300" t="s">
        <v>925</v>
      </c>
      <c r="S1322" s="300">
        <v>0</v>
      </c>
      <c r="T1322" s="300" t="s">
        <v>763</v>
      </c>
      <c r="U1322" s="300" t="s">
        <v>764</v>
      </c>
      <c r="V1322" s="300" t="s">
        <v>1123</v>
      </c>
      <c r="W1322" s="300" t="s">
        <v>766</v>
      </c>
      <c r="X1322" s="300" t="b">
        <v>1</v>
      </c>
      <c r="Y1322" s="300">
        <v>310210</v>
      </c>
      <c r="Z1322" s="300" t="s">
        <v>826</v>
      </c>
      <c r="AA1322" s="300" t="s">
        <v>503</v>
      </c>
      <c r="AB1322" s="300" t="s">
        <v>503</v>
      </c>
      <c r="AC1322" s="300" t="s">
        <v>503</v>
      </c>
      <c r="AD1322" s="300">
        <v>6</v>
      </c>
      <c r="AE1322" s="300" t="b">
        <v>1</v>
      </c>
      <c r="AF1322" s="300" t="s">
        <v>768</v>
      </c>
      <c r="AG1322" s="300" t="s">
        <v>769</v>
      </c>
      <c r="AH1322" s="300">
        <v>0</v>
      </c>
      <c r="AI1322" s="300">
        <v>0</v>
      </c>
      <c r="AJ1322" s="300" t="s">
        <v>770</v>
      </c>
      <c r="AK1322" s="300">
        <v>8</v>
      </c>
      <c r="AL1322" s="300" t="s">
        <v>814</v>
      </c>
      <c r="AM1322" s="300">
        <v>5688</v>
      </c>
      <c r="AN1322" s="300" t="b">
        <v>0</v>
      </c>
      <c r="AO1322" s="300">
        <v>8</v>
      </c>
      <c r="AP1322" s="300" t="s">
        <v>814</v>
      </c>
      <c r="AQ1322" s="300">
        <v>5688</v>
      </c>
      <c r="AR1322" s="300" t="b">
        <v>0</v>
      </c>
      <c r="AS1322" s="300">
        <v>5688</v>
      </c>
      <c r="AT1322" s="300" t="b">
        <v>0</v>
      </c>
      <c r="AU1322" s="300">
        <v>0</v>
      </c>
      <c r="AV1322" s="300" t="b">
        <v>0</v>
      </c>
      <c r="AW1322" s="300" t="s">
        <v>1769</v>
      </c>
      <c r="AX1322" s="300">
        <v>0</v>
      </c>
      <c r="AY1322" s="300" t="s">
        <v>1769</v>
      </c>
      <c r="AZ1322" s="300">
        <v>0</v>
      </c>
      <c r="BA1322" s="300" t="b">
        <v>0</v>
      </c>
      <c r="BB1322" s="300" t="b">
        <v>1</v>
      </c>
      <c r="BC1322"/>
      <c r="BD1322"/>
      <c r="BE1322"/>
      <c r="BF1322"/>
      <c r="BG1322"/>
      <c r="BH1322"/>
      <c r="BI1322"/>
      <c r="BJ1322"/>
      <c r="BK1322"/>
      <c r="BL1322"/>
      <c r="BM1322"/>
      <c r="BN1322"/>
      <c r="BO1322"/>
      <c r="BP1322"/>
      <c r="BQ1322"/>
    </row>
    <row r="1323" spans="5:69" ht="16.5" hidden="1" x14ac:dyDescent="0.3">
      <c r="E1323" s="300" t="s">
        <v>760</v>
      </c>
      <c r="F1323" s="300" t="s">
        <v>651</v>
      </c>
      <c r="G1323" s="300">
        <v>20170101</v>
      </c>
      <c r="H1323" s="300">
        <v>2017</v>
      </c>
      <c r="I1323" s="300">
        <v>52</v>
      </c>
      <c r="J1323" s="300">
        <v>2017</v>
      </c>
      <c r="K1323" s="300">
        <v>180</v>
      </c>
      <c r="L1323" s="300" t="s">
        <v>872</v>
      </c>
      <c r="M1323" s="300" t="s">
        <v>486</v>
      </c>
      <c r="N1323" s="300" t="s">
        <v>660</v>
      </c>
      <c r="O1323" s="300" t="s">
        <v>762</v>
      </c>
      <c r="P1323" s="300">
        <v>800</v>
      </c>
      <c r="Q1323" s="300" t="s">
        <v>930</v>
      </c>
      <c r="R1323" s="300" t="s">
        <v>452</v>
      </c>
      <c r="S1323" s="300">
        <v>0</v>
      </c>
      <c r="T1323" s="300" t="s">
        <v>763</v>
      </c>
      <c r="U1323" s="300" t="s">
        <v>764</v>
      </c>
      <c r="V1323" s="300" t="s">
        <v>1123</v>
      </c>
      <c r="W1323" s="300" t="s">
        <v>766</v>
      </c>
      <c r="X1323" s="300" t="b">
        <v>1</v>
      </c>
      <c r="Y1323" s="300">
        <v>310210</v>
      </c>
      <c r="Z1323" s="300" t="s">
        <v>826</v>
      </c>
      <c r="AA1323" s="300" t="s">
        <v>503</v>
      </c>
      <c r="AB1323" s="300" t="s">
        <v>503</v>
      </c>
      <c r="AC1323" s="300" t="s">
        <v>503</v>
      </c>
      <c r="AD1323" s="300">
        <v>6</v>
      </c>
      <c r="AE1323" s="300" t="b">
        <v>1</v>
      </c>
      <c r="AF1323" s="300" t="s">
        <v>768</v>
      </c>
      <c r="AG1323" s="300" t="s">
        <v>769</v>
      </c>
      <c r="AH1323" s="300">
        <v>0</v>
      </c>
      <c r="AI1323" s="300">
        <v>0</v>
      </c>
      <c r="AJ1323" s="300" t="s">
        <v>770</v>
      </c>
      <c r="AK1323" s="300">
        <v>8</v>
      </c>
      <c r="AL1323" s="300" t="s">
        <v>814</v>
      </c>
      <c r="AM1323" s="300">
        <v>18000</v>
      </c>
      <c r="AN1323" s="300" t="b">
        <v>0</v>
      </c>
      <c r="AO1323" s="300">
        <v>8</v>
      </c>
      <c r="AP1323" s="300" t="s">
        <v>814</v>
      </c>
      <c r="AQ1323" s="300">
        <v>18000</v>
      </c>
      <c r="AR1323" s="300" t="b">
        <v>0</v>
      </c>
      <c r="AS1323" s="300">
        <v>18000</v>
      </c>
      <c r="AT1323" s="300" t="b">
        <v>0</v>
      </c>
      <c r="AU1323" s="300">
        <v>0</v>
      </c>
      <c r="AV1323" s="300" t="b">
        <v>0</v>
      </c>
      <c r="AW1323" s="300" t="s">
        <v>1815</v>
      </c>
      <c r="AX1323" s="300">
        <v>0</v>
      </c>
      <c r="AY1323" s="300" t="s">
        <v>1815</v>
      </c>
      <c r="AZ1323" s="300">
        <v>0</v>
      </c>
      <c r="BA1323" s="300" t="b">
        <v>0</v>
      </c>
      <c r="BB1323" s="300" t="b">
        <v>1</v>
      </c>
      <c r="BC1323"/>
      <c r="BD1323"/>
      <c r="BE1323"/>
      <c r="BF1323"/>
      <c r="BG1323"/>
      <c r="BH1323"/>
      <c r="BI1323"/>
      <c r="BJ1323"/>
      <c r="BK1323"/>
      <c r="BL1323"/>
      <c r="BM1323"/>
      <c r="BN1323"/>
      <c r="BO1323"/>
      <c r="BP1323"/>
      <c r="BQ1323"/>
    </row>
    <row r="1324" spans="5:69" ht="16.5" hidden="1" x14ac:dyDescent="0.3">
      <c r="E1324" s="300" t="s">
        <v>760</v>
      </c>
      <c r="F1324" s="300" t="s">
        <v>651</v>
      </c>
      <c r="G1324" s="300">
        <v>20170101</v>
      </c>
      <c r="H1324" s="300">
        <v>2017</v>
      </c>
      <c r="I1324" s="300">
        <v>52</v>
      </c>
      <c r="J1324" s="300">
        <v>2017</v>
      </c>
      <c r="K1324" s="300">
        <v>180</v>
      </c>
      <c r="L1324" s="300" t="s">
        <v>872</v>
      </c>
      <c r="M1324" s="300" t="s">
        <v>486</v>
      </c>
      <c r="N1324" s="300" t="s">
        <v>660</v>
      </c>
      <c r="O1324" s="300" t="s">
        <v>762</v>
      </c>
      <c r="P1324" s="300">
        <v>826</v>
      </c>
      <c r="Q1324" s="300" t="s">
        <v>937</v>
      </c>
      <c r="R1324" s="300" t="s">
        <v>938</v>
      </c>
      <c r="S1324" s="300">
        <v>0</v>
      </c>
      <c r="T1324" s="300" t="s">
        <v>763</v>
      </c>
      <c r="U1324" s="300" t="s">
        <v>764</v>
      </c>
      <c r="V1324" s="300" t="s">
        <v>1123</v>
      </c>
      <c r="W1324" s="300" t="s">
        <v>766</v>
      </c>
      <c r="X1324" s="300" t="b">
        <v>1</v>
      </c>
      <c r="Y1324" s="300">
        <v>310210</v>
      </c>
      <c r="Z1324" s="300" t="s">
        <v>826</v>
      </c>
      <c r="AA1324" s="300" t="s">
        <v>503</v>
      </c>
      <c r="AB1324" s="300" t="s">
        <v>503</v>
      </c>
      <c r="AC1324" s="300" t="s">
        <v>503</v>
      </c>
      <c r="AD1324" s="300">
        <v>6</v>
      </c>
      <c r="AE1324" s="300" t="b">
        <v>1</v>
      </c>
      <c r="AF1324" s="300" t="s">
        <v>768</v>
      </c>
      <c r="AG1324" s="300" t="s">
        <v>769</v>
      </c>
      <c r="AH1324" s="300">
        <v>0</v>
      </c>
      <c r="AI1324" s="300">
        <v>0</v>
      </c>
      <c r="AJ1324" s="300" t="s">
        <v>770</v>
      </c>
      <c r="AK1324" s="300">
        <v>8</v>
      </c>
      <c r="AL1324" s="300" t="s">
        <v>814</v>
      </c>
      <c r="AM1324" s="300">
        <v>18752</v>
      </c>
      <c r="AN1324" s="300" t="b">
        <v>0</v>
      </c>
      <c r="AO1324" s="300">
        <v>8</v>
      </c>
      <c r="AP1324" s="300" t="s">
        <v>814</v>
      </c>
      <c r="AQ1324" s="300">
        <v>18752</v>
      </c>
      <c r="AR1324" s="300" t="b">
        <v>0</v>
      </c>
      <c r="AS1324" s="300">
        <v>18752</v>
      </c>
      <c r="AT1324" s="300" t="b">
        <v>0</v>
      </c>
      <c r="AU1324" s="300">
        <v>0</v>
      </c>
      <c r="AV1324" s="300" t="b">
        <v>0</v>
      </c>
      <c r="AW1324" s="300" t="s">
        <v>1816</v>
      </c>
      <c r="AX1324" s="300">
        <v>0</v>
      </c>
      <c r="AY1324" s="300" t="s">
        <v>1816</v>
      </c>
      <c r="AZ1324" s="300">
        <v>0</v>
      </c>
      <c r="BA1324" s="300" t="b">
        <v>0</v>
      </c>
      <c r="BB1324" s="300" t="b">
        <v>1</v>
      </c>
      <c r="BC1324"/>
      <c r="BD1324"/>
      <c r="BE1324"/>
      <c r="BF1324"/>
      <c r="BG1324"/>
      <c r="BH1324"/>
      <c r="BI1324"/>
      <c r="BJ1324"/>
      <c r="BK1324"/>
      <c r="BL1324"/>
      <c r="BM1324"/>
      <c r="BN1324"/>
      <c r="BO1324"/>
      <c r="BP1324"/>
      <c r="BQ1324"/>
    </row>
    <row r="1325" spans="5:69" ht="16.5" hidden="1" x14ac:dyDescent="0.3">
      <c r="E1325" s="300" t="s">
        <v>760</v>
      </c>
      <c r="F1325" s="300" t="s">
        <v>651</v>
      </c>
      <c r="G1325" s="300">
        <v>20170101</v>
      </c>
      <c r="H1325" s="300">
        <v>2017</v>
      </c>
      <c r="I1325" s="300">
        <v>52</v>
      </c>
      <c r="J1325" s="300">
        <v>2017</v>
      </c>
      <c r="K1325" s="300">
        <v>180</v>
      </c>
      <c r="L1325" s="300" t="s">
        <v>872</v>
      </c>
      <c r="M1325" s="300" t="s">
        <v>486</v>
      </c>
      <c r="N1325" s="300" t="s">
        <v>660</v>
      </c>
      <c r="O1325" s="300" t="s">
        <v>762</v>
      </c>
      <c r="P1325" s="300">
        <v>834</v>
      </c>
      <c r="Q1325" s="300" t="s">
        <v>940</v>
      </c>
      <c r="R1325" s="300" t="s">
        <v>941</v>
      </c>
      <c r="S1325" s="300">
        <v>0</v>
      </c>
      <c r="T1325" s="300" t="s">
        <v>763</v>
      </c>
      <c r="U1325" s="300" t="s">
        <v>764</v>
      </c>
      <c r="V1325" s="300" t="s">
        <v>1123</v>
      </c>
      <c r="W1325" s="300" t="s">
        <v>766</v>
      </c>
      <c r="X1325" s="300" t="b">
        <v>1</v>
      </c>
      <c r="Y1325" s="300">
        <v>310210</v>
      </c>
      <c r="Z1325" s="300" t="s">
        <v>826</v>
      </c>
      <c r="AA1325" s="300" t="s">
        <v>503</v>
      </c>
      <c r="AB1325" s="300" t="s">
        <v>503</v>
      </c>
      <c r="AC1325" s="300" t="s">
        <v>503</v>
      </c>
      <c r="AD1325" s="300">
        <v>6</v>
      </c>
      <c r="AE1325" s="300" t="b">
        <v>1</v>
      </c>
      <c r="AF1325" s="300" t="s">
        <v>768</v>
      </c>
      <c r="AG1325" s="300" t="s">
        <v>769</v>
      </c>
      <c r="AH1325" s="300">
        <v>0</v>
      </c>
      <c r="AI1325" s="300">
        <v>0</v>
      </c>
      <c r="AJ1325" s="300" t="s">
        <v>770</v>
      </c>
      <c r="AK1325" s="300">
        <v>8</v>
      </c>
      <c r="AL1325" s="300" t="s">
        <v>814</v>
      </c>
      <c r="AM1325" s="300">
        <v>60000</v>
      </c>
      <c r="AN1325" s="300" t="b">
        <v>0</v>
      </c>
      <c r="AO1325" s="300">
        <v>8</v>
      </c>
      <c r="AP1325" s="300" t="s">
        <v>814</v>
      </c>
      <c r="AQ1325" s="300">
        <v>60000</v>
      </c>
      <c r="AR1325" s="300" t="b">
        <v>0</v>
      </c>
      <c r="AS1325" s="300">
        <v>60000</v>
      </c>
      <c r="AT1325" s="300" t="b">
        <v>0</v>
      </c>
      <c r="AU1325" s="300">
        <v>0</v>
      </c>
      <c r="AV1325" s="300" t="b">
        <v>0</v>
      </c>
      <c r="AW1325" s="300" t="s">
        <v>1831</v>
      </c>
      <c r="AX1325" s="300">
        <v>0</v>
      </c>
      <c r="AY1325" s="300" t="s">
        <v>1831</v>
      </c>
      <c r="AZ1325" s="300">
        <v>0</v>
      </c>
      <c r="BA1325" s="300" t="b">
        <v>0</v>
      </c>
      <c r="BB1325" s="300" t="b">
        <v>1</v>
      </c>
      <c r="BC1325"/>
      <c r="BD1325"/>
      <c r="BE1325"/>
      <c r="BF1325"/>
      <c r="BG1325"/>
      <c r="BH1325"/>
      <c r="BI1325"/>
      <c r="BJ1325"/>
      <c r="BK1325"/>
      <c r="BL1325"/>
      <c r="BM1325"/>
      <c r="BN1325"/>
      <c r="BO1325"/>
      <c r="BP1325"/>
      <c r="BQ1325"/>
    </row>
    <row r="1326" spans="5:69" ht="16.5" hidden="1" x14ac:dyDescent="0.3">
      <c r="E1326" s="300" t="s">
        <v>760</v>
      </c>
      <c r="F1326" s="300" t="s">
        <v>651</v>
      </c>
      <c r="G1326" s="300">
        <v>20170101</v>
      </c>
      <c r="H1326" s="300">
        <v>2017</v>
      </c>
      <c r="I1326" s="300">
        <v>52</v>
      </c>
      <c r="J1326" s="300">
        <v>2017</v>
      </c>
      <c r="K1326" s="300">
        <v>180</v>
      </c>
      <c r="L1326" s="300" t="s">
        <v>872</v>
      </c>
      <c r="M1326" s="300" t="s">
        <v>486</v>
      </c>
      <c r="N1326" s="300" t="s">
        <v>660</v>
      </c>
      <c r="O1326" s="300" t="s">
        <v>762</v>
      </c>
      <c r="P1326" s="300">
        <v>842</v>
      </c>
      <c r="Q1326" s="300" t="s">
        <v>809</v>
      </c>
      <c r="R1326" s="300" t="s">
        <v>809</v>
      </c>
      <c r="S1326" s="300">
        <v>0</v>
      </c>
      <c r="T1326" s="300" t="s">
        <v>763</v>
      </c>
      <c r="U1326" s="300" t="s">
        <v>764</v>
      </c>
      <c r="V1326" s="300" t="s">
        <v>1123</v>
      </c>
      <c r="W1326" s="300" t="s">
        <v>766</v>
      </c>
      <c r="X1326" s="300" t="b">
        <v>1</v>
      </c>
      <c r="Y1326" s="300">
        <v>310210</v>
      </c>
      <c r="Z1326" s="300" t="s">
        <v>826</v>
      </c>
      <c r="AA1326" s="300" t="s">
        <v>503</v>
      </c>
      <c r="AB1326" s="300" t="s">
        <v>503</v>
      </c>
      <c r="AC1326" s="300" t="s">
        <v>503</v>
      </c>
      <c r="AD1326" s="300">
        <v>6</v>
      </c>
      <c r="AE1326" s="300" t="b">
        <v>1</v>
      </c>
      <c r="AF1326" s="300" t="s">
        <v>768</v>
      </c>
      <c r="AG1326" s="300" t="s">
        <v>769</v>
      </c>
      <c r="AH1326" s="300">
        <v>0</v>
      </c>
      <c r="AI1326" s="300">
        <v>0</v>
      </c>
      <c r="AJ1326" s="300" t="s">
        <v>770</v>
      </c>
      <c r="AK1326" s="300">
        <v>8</v>
      </c>
      <c r="AL1326" s="300" t="s">
        <v>814</v>
      </c>
      <c r="AM1326" s="300">
        <v>279</v>
      </c>
      <c r="AN1326" s="300" t="b">
        <v>0</v>
      </c>
      <c r="AO1326" s="300">
        <v>8</v>
      </c>
      <c r="AP1326" s="300" t="s">
        <v>814</v>
      </c>
      <c r="AQ1326" s="300">
        <v>279</v>
      </c>
      <c r="AR1326" s="300" t="b">
        <v>0</v>
      </c>
      <c r="AS1326" s="300">
        <v>279</v>
      </c>
      <c r="AT1326" s="300" t="b">
        <v>0</v>
      </c>
      <c r="AU1326" s="300">
        <v>0</v>
      </c>
      <c r="AV1326" s="300" t="b">
        <v>0</v>
      </c>
      <c r="AW1326" s="300" t="s">
        <v>1817</v>
      </c>
      <c r="AX1326" s="300">
        <v>0</v>
      </c>
      <c r="AY1326" s="300" t="s">
        <v>1817</v>
      </c>
      <c r="AZ1326" s="300">
        <v>0</v>
      </c>
      <c r="BA1326" s="300" t="b">
        <v>0</v>
      </c>
      <c r="BB1326" s="300" t="b">
        <v>1</v>
      </c>
      <c r="BC1326"/>
      <c r="BD1326"/>
      <c r="BE1326"/>
      <c r="BF1326"/>
      <c r="BG1326"/>
      <c r="BH1326"/>
      <c r="BI1326"/>
      <c r="BJ1326"/>
      <c r="BK1326"/>
      <c r="BL1326"/>
      <c r="BM1326"/>
      <c r="BN1326"/>
      <c r="BO1326"/>
      <c r="BP1326"/>
      <c r="BQ1326"/>
    </row>
    <row r="1327" spans="5:69" ht="16.5" hidden="1" x14ac:dyDescent="0.3">
      <c r="E1327" s="300" t="s">
        <v>760</v>
      </c>
      <c r="F1327" s="300" t="s">
        <v>651</v>
      </c>
      <c r="G1327" s="300">
        <v>20170101</v>
      </c>
      <c r="H1327" s="300">
        <v>2017</v>
      </c>
      <c r="I1327" s="300">
        <v>52</v>
      </c>
      <c r="J1327" s="300">
        <v>2017</v>
      </c>
      <c r="K1327" s="300">
        <v>180</v>
      </c>
      <c r="L1327" s="300" t="s">
        <v>872</v>
      </c>
      <c r="M1327" s="300" t="s">
        <v>486</v>
      </c>
      <c r="N1327" s="300" t="s">
        <v>660</v>
      </c>
      <c r="O1327" s="300" t="s">
        <v>762</v>
      </c>
      <c r="P1327" s="300">
        <v>894</v>
      </c>
      <c r="Q1327" s="300" t="s">
        <v>943</v>
      </c>
      <c r="R1327" s="300" t="s">
        <v>431</v>
      </c>
      <c r="S1327" s="300">
        <v>0</v>
      </c>
      <c r="T1327" s="300" t="s">
        <v>763</v>
      </c>
      <c r="U1327" s="300" t="s">
        <v>764</v>
      </c>
      <c r="V1327" s="300" t="s">
        <v>1123</v>
      </c>
      <c r="W1327" s="300" t="s">
        <v>766</v>
      </c>
      <c r="X1327" s="300" t="b">
        <v>1</v>
      </c>
      <c r="Y1327" s="300">
        <v>310210</v>
      </c>
      <c r="Z1327" s="300" t="s">
        <v>826</v>
      </c>
      <c r="AA1327" s="300" t="s">
        <v>503</v>
      </c>
      <c r="AB1327" s="300" t="s">
        <v>503</v>
      </c>
      <c r="AC1327" s="300" t="s">
        <v>503</v>
      </c>
      <c r="AD1327" s="300">
        <v>6</v>
      </c>
      <c r="AE1327" s="300" t="b">
        <v>1</v>
      </c>
      <c r="AF1327" s="300" t="s">
        <v>768</v>
      </c>
      <c r="AG1327" s="300" t="s">
        <v>769</v>
      </c>
      <c r="AH1327" s="300">
        <v>0</v>
      </c>
      <c r="AI1327" s="300">
        <v>0</v>
      </c>
      <c r="AJ1327" s="300" t="s">
        <v>770</v>
      </c>
      <c r="AK1327" s="300">
        <v>8</v>
      </c>
      <c r="AL1327" s="300" t="s">
        <v>814</v>
      </c>
      <c r="AM1327" s="300">
        <v>169000</v>
      </c>
      <c r="AN1327" s="300" t="b">
        <v>0</v>
      </c>
      <c r="AO1327" s="300">
        <v>8</v>
      </c>
      <c r="AP1327" s="300" t="s">
        <v>814</v>
      </c>
      <c r="AQ1327" s="300">
        <v>169000</v>
      </c>
      <c r="AR1327" s="300" t="b">
        <v>0</v>
      </c>
      <c r="AS1327" s="300">
        <v>169000</v>
      </c>
      <c r="AT1327" s="300" t="b">
        <v>0</v>
      </c>
      <c r="AU1327" s="300">
        <v>0</v>
      </c>
      <c r="AV1327" s="300" t="b">
        <v>0</v>
      </c>
      <c r="AW1327" s="300" t="s">
        <v>1832</v>
      </c>
      <c r="AX1327" s="300">
        <v>0</v>
      </c>
      <c r="AY1327" s="300" t="s">
        <v>1832</v>
      </c>
      <c r="AZ1327" s="300">
        <v>0</v>
      </c>
      <c r="BA1327" s="300" t="b">
        <v>0</v>
      </c>
      <c r="BB1327" s="300" t="b">
        <v>1</v>
      </c>
      <c r="BC1327"/>
      <c r="BD1327"/>
      <c r="BE1327"/>
      <c r="BF1327"/>
      <c r="BG1327"/>
      <c r="BH1327"/>
      <c r="BI1327"/>
      <c r="BJ1327"/>
      <c r="BK1327"/>
      <c r="BL1327"/>
      <c r="BM1327"/>
      <c r="BN1327"/>
      <c r="BO1327"/>
      <c r="BP1327"/>
      <c r="BQ1327"/>
    </row>
    <row r="1328" spans="5:69" ht="16.5" hidden="1" x14ac:dyDescent="0.3">
      <c r="E1328" s="300" t="s">
        <v>760</v>
      </c>
      <c r="F1328" s="300" t="s">
        <v>651</v>
      </c>
      <c r="G1328" s="300">
        <v>20170101</v>
      </c>
      <c r="H1328" s="300">
        <v>2017</v>
      </c>
      <c r="I1328" s="300">
        <v>52</v>
      </c>
      <c r="J1328" s="300">
        <v>2017</v>
      </c>
      <c r="K1328" s="300">
        <v>562</v>
      </c>
      <c r="L1328" s="300" t="s">
        <v>761</v>
      </c>
      <c r="M1328" s="300" t="s">
        <v>451</v>
      </c>
      <c r="N1328" s="300" t="s">
        <v>660</v>
      </c>
      <c r="O1328" s="300" t="s">
        <v>762</v>
      </c>
      <c r="P1328" s="300">
        <v>0</v>
      </c>
      <c r="Q1328" s="300" t="s">
        <v>763</v>
      </c>
      <c r="R1328" s="300" t="s">
        <v>764</v>
      </c>
      <c r="S1328" s="300">
        <v>0</v>
      </c>
      <c r="T1328" s="300" t="s">
        <v>763</v>
      </c>
      <c r="U1328" s="300" t="s">
        <v>764</v>
      </c>
      <c r="V1328" s="300" t="s">
        <v>1123</v>
      </c>
      <c r="W1328" s="300" t="s">
        <v>766</v>
      </c>
      <c r="X1328" s="300" t="b">
        <v>1</v>
      </c>
      <c r="Y1328" s="300">
        <v>310210</v>
      </c>
      <c r="Z1328" s="300" t="s">
        <v>826</v>
      </c>
      <c r="AA1328" s="300" t="s">
        <v>503</v>
      </c>
      <c r="AB1328" s="300" t="s">
        <v>503</v>
      </c>
      <c r="AC1328" s="300" t="s">
        <v>503</v>
      </c>
      <c r="AD1328" s="300">
        <v>6</v>
      </c>
      <c r="AE1328" s="300" t="b">
        <v>1</v>
      </c>
      <c r="AF1328" s="300" t="s">
        <v>768</v>
      </c>
      <c r="AG1328" s="300" t="s">
        <v>769</v>
      </c>
      <c r="AH1328" s="300">
        <v>0</v>
      </c>
      <c r="AI1328" s="300">
        <v>0</v>
      </c>
      <c r="AJ1328" s="300" t="s">
        <v>770</v>
      </c>
      <c r="AK1328" s="300">
        <v>8</v>
      </c>
      <c r="AL1328" s="300" t="s">
        <v>814</v>
      </c>
      <c r="AM1328" s="300">
        <v>14702695</v>
      </c>
      <c r="AN1328" s="300" t="b">
        <v>0</v>
      </c>
      <c r="AO1328" s="300">
        <v>8</v>
      </c>
      <c r="AP1328" s="300" t="s">
        <v>814</v>
      </c>
      <c r="AQ1328" s="300">
        <v>14702695</v>
      </c>
      <c r="AR1328" s="300" t="b">
        <v>0</v>
      </c>
      <c r="AS1328" s="300">
        <v>14702695</v>
      </c>
      <c r="AT1328" s="300" t="b">
        <v>0</v>
      </c>
      <c r="AU1328" s="300">
        <v>0</v>
      </c>
      <c r="AV1328" s="300" t="b">
        <v>0</v>
      </c>
      <c r="AW1328" s="300" t="s">
        <v>1833</v>
      </c>
      <c r="AX1328" s="300"/>
      <c r="AY1328" s="300" t="s">
        <v>1833</v>
      </c>
      <c r="AZ1328" s="300">
        <v>0</v>
      </c>
      <c r="BA1328" s="300" t="b">
        <v>0</v>
      </c>
      <c r="BB1328" s="300" t="b">
        <v>1</v>
      </c>
      <c r="BC1328"/>
      <c r="BD1328"/>
      <c r="BE1328"/>
      <c r="BF1328"/>
      <c r="BG1328"/>
      <c r="BH1328"/>
      <c r="BI1328"/>
      <c r="BJ1328"/>
      <c r="BK1328"/>
      <c r="BL1328"/>
      <c r="BM1328"/>
      <c r="BN1328"/>
      <c r="BO1328"/>
      <c r="BP1328"/>
      <c r="BQ1328"/>
    </row>
    <row r="1329" spans="5:69" ht="16.5" hidden="1" x14ac:dyDescent="0.3">
      <c r="E1329" s="300" t="s">
        <v>760</v>
      </c>
      <c r="F1329" s="300" t="s">
        <v>651</v>
      </c>
      <c r="G1329" s="300">
        <v>20170101</v>
      </c>
      <c r="H1329" s="300">
        <v>2017</v>
      </c>
      <c r="I1329" s="300">
        <v>52</v>
      </c>
      <c r="J1329" s="300">
        <v>2017</v>
      </c>
      <c r="K1329" s="300">
        <v>562</v>
      </c>
      <c r="L1329" s="300" t="s">
        <v>761</v>
      </c>
      <c r="M1329" s="300" t="s">
        <v>451</v>
      </c>
      <c r="N1329" s="300" t="s">
        <v>660</v>
      </c>
      <c r="O1329" s="300" t="s">
        <v>762</v>
      </c>
      <c r="P1329" s="300">
        <v>156</v>
      </c>
      <c r="Q1329" s="300" t="s">
        <v>773</v>
      </c>
      <c r="R1329" s="300" t="s">
        <v>774</v>
      </c>
      <c r="S1329" s="300">
        <v>0</v>
      </c>
      <c r="T1329" s="300" t="s">
        <v>763</v>
      </c>
      <c r="U1329" s="300" t="s">
        <v>764</v>
      </c>
      <c r="V1329" s="300" t="s">
        <v>1123</v>
      </c>
      <c r="W1329" s="300" t="s">
        <v>766</v>
      </c>
      <c r="X1329" s="300" t="b">
        <v>1</v>
      </c>
      <c r="Y1329" s="300">
        <v>310210</v>
      </c>
      <c r="Z1329" s="300" t="s">
        <v>826</v>
      </c>
      <c r="AA1329" s="300" t="s">
        <v>503</v>
      </c>
      <c r="AB1329" s="300" t="s">
        <v>503</v>
      </c>
      <c r="AC1329" s="300" t="s">
        <v>503</v>
      </c>
      <c r="AD1329" s="300">
        <v>6</v>
      </c>
      <c r="AE1329" s="300" t="b">
        <v>1</v>
      </c>
      <c r="AF1329" s="300" t="s">
        <v>768</v>
      </c>
      <c r="AG1329" s="300" t="s">
        <v>769</v>
      </c>
      <c r="AH1329" s="300">
        <v>0</v>
      </c>
      <c r="AI1329" s="300">
        <v>0</v>
      </c>
      <c r="AJ1329" s="300" t="s">
        <v>770</v>
      </c>
      <c r="AK1329" s="300">
        <v>8</v>
      </c>
      <c r="AL1329" s="300" t="s">
        <v>814</v>
      </c>
      <c r="AM1329" s="300">
        <v>23000</v>
      </c>
      <c r="AN1329" s="300" t="b">
        <v>0</v>
      </c>
      <c r="AO1329" s="300">
        <v>8</v>
      </c>
      <c r="AP1329" s="300" t="s">
        <v>814</v>
      </c>
      <c r="AQ1329" s="300">
        <v>23000</v>
      </c>
      <c r="AR1329" s="300" t="b">
        <v>0</v>
      </c>
      <c r="AS1329" s="300">
        <v>23000</v>
      </c>
      <c r="AT1329" s="300" t="b">
        <v>0</v>
      </c>
      <c r="AU1329" s="300">
        <v>0</v>
      </c>
      <c r="AV1329" s="300" t="b">
        <v>0</v>
      </c>
      <c r="AW1329" s="300" t="s">
        <v>1820</v>
      </c>
      <c r="AX1329" s="300"/>
      <c r="AY1329" s="300" t="s">
        <v>1820</v>
      </c>
      <c r="AZ1329" s="300">
        <v>0</v>
      </c>
      <c r="BA1329" s="300" t="b">
        <v>1</v>
      </c>
      <c r="BB1329" s="300" t="b">
        <v>0</v>
      </c>
      <c r="BC1329"/>
      <c r="BD1329"/>
      <c r="BE1329"/>
      <c r="BF1329"/>
      <c r="BG1329"/>
      <c r="BH1329"/>
      <c r="BI1329"/>
      <c r="BJ1329"/>
      <c r="BK1329"/>
      <c r="BL1329"/>
      <c r="BM1329"/>
      <c r="BN1329"/>
      <c r="BO1329"/>
      <c r="BP1329"/>
      <c r="BQ1329"/>
    </row>
    <row r="1330" spans="5:69" ht="16.5" hidden="1" x14ac:dyDescent="0.3">
      <c r="E1330" s="300" t="s">
        <v>760</v>
      </c>
      <c r="F1330" s="300" t="s">
        <v>651</v>
      </c>
      <c r="G1330" s="300">
        <v>20170101</v>
      </c>
      <c r="H1330" s="300">
        <v>2017</v>
      </c>
      <c r="I1330" s="300">
        <v>52</v>
      </c>
      <c r="J1330" s="300">
        <v>2017</v>
      </c>
      <c r="K1330" s="300">
        <v>562</v>
      </c>
      <c r="L1330" s="300" t="s">
        <v>761</v>
      </c>
      <c r="M1330" s="300" t="s">
        <v>451</v>
      </c>
      <c r="N1330" s="300" t="s">
        <v>660</v>
      </c>
      <c r="O1330" s="300" t="s">
        <v>762</v>
      </c>
      <c r="P1330" s="300">
        <v>434</v>
      </c>
      <c r="Q1330" s="300" t="s">
        <v>957</v>
      </c>
      <c r="R1330" s="300" t="s">
        <v>457</v>
      </c>
      <c r="S1330" s="300">
        <v>0</v>
      </c>
      <c r="T1330" s="300" t="s">
        <v>763</v>
      </c>
      <c r="U1330" s="300" t="s">
        <v>764</v>
      </c>
      <c r="V1330" s="300" t="s">
        <v>1123</v>
      </c>
      <c r="W1330" s="300" t="s">
        <v>766</v>
      </c>
      <c r="X1330" s="300" t="b">
        <v>1</v>
      </c>
      <c r="Y1330" s="300">
        <v>310210</v>
      </c>
      <c r="Z1330" s="300" t="s">
        <v>826</v>
      </c>
      <c r="AA1330" s="300" t="s">
        <v>503</v>
      </c>
      <c r="AB1330" s="300" t="s">
        <v>503</v>
      </c>
      <c r="AC1330" s="300" t="s">
        <v>503</v>
      </c>
      <c r="AD1330" s="300">
        <v>6</v>
      </c>
      <c r="AE1330" s="300" t="b">
        <v>1</v>
      </c>
      <c r="AF1330" s="300" t="s">
        <v>768</v>
      </c>
      <c r="AG1330" s="300" t="s">
        <v>769</v>
      </c>
      <c r="AH1330" s="300">
        <v>0</v>
      </c>
      <c r="AI1330" s="300">
        <v>0</v>
      </c>
      <c r="AJ1330" s="300" t="s">
        <v>770</v>
      </c>
      <c r="AK1330" s="300">
        <v>8</v>
      </c>
      <c r="AL1330" s="300" t="s">
        <v>814</v>
      </c>
      <c r="AM1330" s="300">
        <v>160000</v>
      </c>
      <c r="AN1330" s="300" t="b">
        <v>0</v>
      </c>
      <c r="AO1330" s="300">
        <v>8</v>
      </c>
      <c r="AP1330" s="300" t="s">
        <v>814</v>
      </c>
      <c r="AQ1330" s="300">
        <v>160000</v>
      </c>
      <c r="AR1330" s="300" t="b">
        <v>0</v>
      </c>
      <c r="AS1330" s="300">
        <v>160000</v>
      </c>
      <c r="AT1330" s="300" t="b">
        <v>0</v>
      </c>
      <c r="AU1330" s="300">
        <v>0</v>
      </c>
      <c r="AV1330" s="300" t="b">
        <v>0</v>
      </c>
      <c r="AW1330" s="300" t="s">
        <v>1786</v>
      </c>
      <c r="AX1330" s="300"/>
      <c r="AY1330" s="300" t="s">
        <v>1786</v>
      </c>
      <c r="AZ1330" s="300">
        <v>0</v>
      </c>
      <c r="BA1330" s="300" t="b">
        <v>1</v>
      </c>
      <c r="BB1330" s="300" t="b">
        <v>0</v>
      </c>
      <c r="BC1330"/>
      <c r="BD1330"/>
      <c r="BE1330"/>
      <c r="BF1330"/>
      <c r="BG1330"/>
      <c r="BH1330"/>
      <c r="BI1330"/>
      <c r="BJ1330"/>
      <c r="BK1330"/>
      <c r="BL1330"/>
      <c r="BM1330"/>
      <c r="BN1330"/>
      <c r="BO1330"/>
      <c r="BP1330"/>
      <c r="BQ1330"/>
    </row>
    <row r="1331" spans="5:69" ht="16.5" hidden="1" x14ac:dyDescent="0.3">
      <c r="E1331" s="300" t="s">
        <v>760</v>
      </c>
      <c r="F1331" s="300" t="s">
        <v>651</v>
      </c>
      <c r="G1331" s="300">
        <v>20170101</v>
      </c>
      <c r="H1331" s="300">
        <v>2017</v>
      </c>
      <c r="I1331" s="300">
        <v>52</v>
      </c>
      <c r="J1331" s="300">
        <v>2017</v>
      </c>
      <c r="K1331" s="300">
        <v>562</v>
      </c>
      <c r="L1331" s="300" t="s">
        <v>761</v>
      </c>
      <c r="M1331" s="300" t="s">
        <v>451</v>
      </c>
      <c r="N1331" s="300" t="s">
        <v>660</v>
      </c>
      <c r="O1331" s="300" t="s">
        <v>762</v>
      </c>
      <c r="P1331" s="300">
        <v>566</v>
      </c>
      <c r="Q1331" s="300" t="s">
        <v>791</v>
      </c>
      <c r="R1331" s="300" t="s">
        <v>434</v>
      </c>
      <c r="S1331" s="300">
        <v>0</v>
      </c>
      <c r="T1331" s="300" t="s">
        <v>763</v>
      </c>
      <c r="U1331" s="300" t="s">
        <v>764</v>
      </c>
      <c r="V1331" s="300" t="s">
        <v>1123</v>
      </c>
      <c r="W1331" s="300" t="s">
        <v>766</v>
      </c>
      <c r="X1331" s="300" t="b">
        <v>1</v>
      </c>
      <c r="Y1331" s="300">
        <v>310210</v>
      </c>
      <c r="Z1331" s="300" t="s">
        <v>826</v>
      </c>
      <c r="AA1331" s="300" t="s">
        <v>503</v>
      </c>
      <c r="AB1331" s="300" t="s">
        <v>503</v>
      </c>
      <c r="AC1331" s="300" t="s">
        <v>503</v>
      </c>
      <c r="AD1331" s="300">
        <v>6</v>
      </c>
      <c r="AE1331" s="300" t="b">
        <v>1</v>
      </c>
      <c r="AF1331" s="300" t="s">
        <v>768</v>
      </c>
      <c r="AG1331" s="300" t="s">
        <v>769</v>
      </c>
      <c r="AH1331" s="300">
        <v>0</v>
      </c>
      <c r="AI1331" s="300">
        <v>0</v>
      </c>
      <c r="AJ1331" s="300" t="s">
        <v>770</v>
      </c>
      <c r="AK1331" s="300">
        <v>8</v>
      </c>
      <c r="AL1331" s="300" t="s">
        <v>814</v>
      </c>
      <c r="AM1331" s="300">
        <v>12829695</v>
      </c>
      <c r="AN1331" s="300" t="b">
        <v>0</v>
      </c>
      <c r="AO1331" s="300">
        <v>8</v>
      </c>
      <c r="AP1331" s="300" t="s">
        <v>814</v>
      </c>
      <c r="AQ1331" s="300">
        <v>12829695</v>
      </c>
      <c r="AR1331" s="300" t="b">
        <v>0</v>
      </c>
      <c r="AS1331" s="300">
        <v>12829695</v>
      </c>
      <c r="AT1331" s="300" t="b">
        <v>0</v>
      </c>
      <c r="AU1331" s="300">
        <v>0</v>
      </c>
      <c r="AV1331" s="300" t="b">
        <v>0</v>
      </c>
      <c r="AW1331" s="300" t="s">
        <v>1834</v>
      </c>
      <c r="AX1331" s="300"/>
      <c r="AY1331" s="300" t="s">
        <v>1834</v>
      </c>
      <c r="AZ1331" s="300">
        <v>0</v>
      </c>
      <c r="BA1331" s="300" t="b">
        <v>1</v>
      </c>
      <c r="BB1331" s="300" t="b">
        <v>0</v>
      </c>
      <c r="BC1331"/>
      <c r="BD1331"/>
      <c r="BE1331"/>
      <c r="BF1331"/>
      <c r="BG1331"/>
      <c r="BH1331"/>
      <c r="BI1331"/>
      <c r="BJ1331"/>
      <c r="BK1331"/>
      <c r="BL1331"/>
      <c r="BM1331"/>
      <c r="BN1331"/>
      <c r="BO1331"/>
      <c r="BP1331"/>
      <c r="BQ1331"/>
    </row>
    <row r="1332" spans="5:69" ht="16.5" hidden="1" x14ac:dyDescent="0.3">
      <c r="E1332" s="300" t="s">
        <v>760</v>
      </c>
      <c r="F1332" s="300" t="s">
        <v>651</v>
      </c>
      <c r="G1332" s="300">
        <v>20170101</v>
      </c>
      <c r="H1332" s="300">
        <v>2017</v>
      </c>
      <c r="I1332" s="300">
        <v>52</v>
      </c>
      <c r="J1332" s="300">
        <v>2017</v>
      </c>
      <c r="K1332" s="300">
        <v>562</v>
      </c>
      <c r="L1332" s="300" t="s">
        <v>761</v>
      </c>
      <c r="M1332" s="300" t="s">
        <v>451</v>
      </c>
      <c r="N1332" s="300" t="s">
        <v>660</v>
      </c>
      <c r="O1332" s="300" t="s">
        <v>762</v>
      </c>
      <c r="P1332" s="300">
        <v>586</v>
      </c>
      <c r="Q1332" s="300" t="s">
        <v>1578</v>
      </c>
      <c r="R1332" s="300" t="s">
        <v>1579</v>
      </c>
      <c r="S1332" s="300">
        <v>0</v>
      </c>
      <c r="T1332" s="300" t="s">
        <v>763</v>
      </c>
      <c r="U1332" s="300" t="s">
        <v>764</v>
      </c>
      <c r="V1332" s="300" t="s">
        <v>1123</v>
      </c>
      <c r="W1332" s="300" t="s">
        <v>766</v>
      </c>
      <c r="X1332" s="300" t="b">
        <v>1</v>
      </c>
      <c r="Y1332" s="300">
        <v>310210</v>
      </c>
      <c r="Z1332" s="300" t="s">
        <v>826</v>
      </c>
      <c r="AA1332" s="300" t="s">
        <v>503</v>
      </c>
      <c r="AB1332" s="300" t="s">
        <v>503</v>
      </c>
      <c r="AC1332" s="300" t="s">
        <v>503</v>
      </c>
      <c r="AD1332" s="300">
        <v>6</v>
      </c>
      <c r="AE1332" s="300" t="b">
        <v>1</v>
      </c>
      <c r="AF1332" s="300" t="s">
        <v>768</v>
      </c>
      <c r="AG1332" s="300" t="s">
        <v>769</v>
      </c>
      <c r="AH1332" s="300">
        <v>0</v>
      </c>
      <c r="AI1332" s="300">
        <v>0</v>
      </c>
      <c r="AJ1332" s="300" t="s">
        <v>770</v>
      </c>
      <c r="AK1332" s="300">
        <v>8</v>
      </c>
      <c r="AL1332" s="300" t="s">
        <v>814</v>
      </c>
      <c r="AM1332" s="300">
        <v>1500000</v>
      </c>
      <c r="AN1332" s="300" t="b">
        <v>0</v>
      </c>
      <c r="AO1332" s="300">
        <v>8</v>
      </c>
      <c r="AP1332" s="300" t="s">
        <v>814</v>
      </c>
      <c r="AQ1332" s="300">
        <v>1500000</v>
      </c>
      <c r="AR1332" s="300" t="b">
        <v>0</v>
      </c>
      <c r="AS1332" s="300">
        <v>1500000</v>
      </c>
      <c r="AT1332" s="300" t="b">
        <v>0</v>
      </c>
      <c r="AU1332" s="300">
        <v>0</v>
      </c>
      <c r="AV1332" s="300" t="b">
        <v>0</v>
      </c>
      <c r="AW1332" s="300" t="s">
        <v>1824</v>
      </c>
      <c r="AX1332" s="300"/>
      <c r="AY1332" s="300" t="s">
        <v>1824</v>
      </c>
      <c r="AZ1332" s="300">
        <v>0</v>
      </c>
      <c r="BA1332" s="300" t="b">
        <v>1</v>
      </c>
      <c r="BB1332" s="300" t="b">
        <v>0</v>
      </c>
      <c r="BC1332"/>
      <c r="BD1332"/>
      <c r="BE1332"/>
      <c r="BF1332"/>
      <c r="BG1332"/>
      <c r="BH1332"/>
      <c r="BI1332"/>
      <c r="BJ1332"/>
      <c r="BK1332"/>
      <c r="BL1332"/>
      <c r="BM1332"/>
      <c r="BN1332"/>
      <c r="BO1332"/>
      <c r="BP1332"/>
      <c r="BQ1332"/>
    </row>
    <row r="1333" spans="5:69" ht="16.5" hidden="1" x14ac:dyDescent="0.3">
      <c r="E1333" s="300" t="s">
        <v>760</v>
      </c>
      <c r="F1333" s="300" t="s">
        <v>651</v>
      </c>
      <c r="G1333" s="300">
        <v>20170101</v>
      </c>
      <c r="H1333" s="300">
        <v>2017</v>
      </c>
      <c r="I1333" s="300">
        <v>52</v>
      </c>
      <c r="J1333" s="300">
        <v>2017</v>
      </c>
      <c r="K1333" s="300">
        <v>562</v>
      </c>
      <c r="L1333" s="300" t="s">
        <v>761</v>
      </c>
      <c r="M1333" s="300" t="s">
        <v>451</v>
      </c>
      <c r="N1333" s="300" t="s">
        <v>660</v>
      </c>
      <c r="O1333" s="300" t="s">
        <v>762</v>
      </c>
      <c r="P1333" s="300">
        <v>854</v>
      </c>
      <c r="Q1333" s="300" t="s">
        <v>811</v>
      </c>
      <c r="R1333" s="300" t="s">
        <v>437</v>
      </c>
      <c r="S1333" s="300">
        <v>0</v>
      </c>
      <c r="T1333" s="300" t="s">
        <v>763</v>
      </c>
      <c r="U1333" s="300" t="s">
        <v>764</v>
      </c>
      <c r="V1333" s="300" t="s">
        <v>1123</v>
      </c>
      <c r="W1333" s="300" t="s">
        <v>766</v>
      </c>
      <c r="X1333" s="300" t="b">
        <v>1</v>
      </c>
      <c r="Y1333" s="300">
        <v>310210</v>
      </c>
      <c r="Z1333" s="300" t="s">
        <v>826</v>
      </c>
      <c r="AA1333" s="300" t="s">
        <v>503</v>
      </c>
      <c r="AB1333" s="300" t="s">
        <v>503</v>
      </c>
      <c r="AC1333" s="300" t="s">
        <v>503</v>
      </c>
      <c r="AD1333" s="300">
        <v>6</v>
      </c>
      <c r="AE1333" s="300" t="b">
        <v>1</v>
      </c>
      <c r="AF1333" s="300" t="s">
        <v>768</v>
      </c>
      <c r="AG1333" s="300" t="s">
        <v>769</v>
      </c>
      <c r="AH1333" s="300">
        <v>0</v>
      </c>
      <c r="AI1333" s="300">
        <v>0</v>
      </c>
      <c r="AJ1333" s="300" t="s">
        <v>770</v>
      </c>
      <c r="AK1333" s="300">
        <v>8</v>
      </c>
      <c r="AL1333" s="300" t="s">
        <v>814</v>
      </c>
      <c r="AM1333" s="300">
        <v>190000</v>
      </c>
      <c r="AN1333" s="300" t="b">
        <v>0</v>
      </c>
      <c r="AO1333" s="300">
        <v>8</v>
      </c>
      <c r="AP1333" s="300" t="s">
        <v>814</v>
      </c>
      <c r="AQ1333" s="300">
        <v>190000</v>
      </c>
      <c r="AR1333" s="300" t="b">
        <v>0</v>
      </c>
      <c r="AS1333" s="300">
        <v>190000</v>
      </c>
      <c r="AT1333" s="300" t="b">
        <v>0</v>
      </c>
      <c r="AU1333" s="300">
        <v>0</v>
      </c>
      <c r="AV1333" s="300" t="b">
        <v>0</v>
      </c>
      <c r="AW1333" s="300" t="s">
        <v>1835</v>
      </c>
      <c r="AX1333" s="300"/>
      <c r="AY1333" s="300" t="s">
        <v>1835</v>
      </c>
      <c r="AZ1333" s="300">
        <v>0</v>
      </c>
      <c r="BA1333" s="300" t="b">
        <v>1</v>
      </c>
      <c r="BB1333" s="300" t="b">
        <v>0</v>
      </c>
      <c r="BC1333"/>
      <c r="BD1333"/>
      <c r="BE1333"/>
      <c r="BF1333"/>
      <c r="BG1333"/>
      <c r="BH1333"/>
      <c r="BI1333"/>
      <c r="BJ1333"/>
      <c r="BK1333"/>
      <c r="BL1333"/>
      <c r="BM1333"/>
      <c r="BN1333"/>
      <c r="BO1333"/>
      <c r="BP1333"/>
      <c r="BQ1333"/>
    </row>
    <row r="1334" spans="5:69" ht="16.5" hidden="1" x14ac:dyDescent="0.3">
      <c r="E1334" s="300" t="s">
        <v>760</v>
      </c>
      <c r="F1334" s="300" t="s">
        <v>651</v>
      </c>
      <c r="G1334" s="300">
        <v>20170101</v>
      </c>
      <c r="H1334" s="300">
        <v>2017</v>
      </c>
      <c r="I1334" s="300">
        <v>52</v>
      </c>
      <c r="J1334" s="300">
        <v>2017</v>
      </c>
      <c r="K1334" s="300">
        <v>180</v>
      </c>
      <c r="L1334" s="300" t="s">
        <v>872</v>
      </c>
      <c r="M1334" s="300" t="s">
        <v>486</v>
      </c>
      <c r="N1334" s="300" t="s">
        <v>660</v>
      </c>
      <c r="O1334" s="300" t="s">
        <v>762</v>
      </c>
      <c r="P1334" s="300">
        <v>0</v>
      </c>
      <c r="Q1334" s="300" t="s">
        <v>763</v>
      </c>
      <c r="R1334" s="300" t="s">
        <v>764</v>
      </c>
      <c r="S1334" s="300">
        <v>0</v>
      </c>
      <c r="T1334" s="300" t="s">
        <v>763</v>
      </c>
      <c r="U1334" s="300" t="s">
        <v>764</v>
      </c>
      <c r="V1334" s="300" t="s">
        <v>1123</v>
      </c>
      <c r="W1334" s="300" t="s">
        <v>766</v>
      </c>
      <c r="X1334" s="300" t="b">
        <v>1</v>
      </c>
      <c r="Y1334" s="300">
        <v>310221</v>
      </c>
      <c r="Z1334" s="300" t="s">
        <v>1014</v>
      </c>
      <c r="AA1334" s="300" t="s">
        <v>511</v>
      </c>
      <c r="AB1334" s="300" t="s">
        <v>508</v>
      </c>
      <c r="AC1334" s="300" t="s">
        <v>508</v>
      </c>
      <c r="AD1334" s="300">
        <v>6</v>
      </c>
      <c r="AE1334" s="300" t="b">
        <v>1</v>
      </c>
      <c r="AF1334" s="300" t="s">
        <v>768</v>
      </c>
      <c r="AG1334" s="300" t="s">
        <v>769</v>
      </c>
      <c r="AH1334" s="300">
        <v>0</v>
      </c>
      <c r="AI1334" s="300">
        <v>0</v>
      </c>
      <c r="AJ1334" s="300" t="s">
        <v>770</v>
      </c>
      <c r="AK1334" s="300">
        <v>8</v>
      </c>
      <c r="AL1334" s="300" t="s">
        <v>814</v>
      </c>
      <c r="AM1334" s="300">
        <v>265695</v>
      </c>
      <c r="AN1334" s="300" t="b">
        <v>0</v>
      </c>
      <c r="AO1334" s="300">
        <v>8</v>
      </c>
      <c r="AP1334" s="300" t="s">
        <v>814</v>
      </c>
      <c r="AQ1334" s="300">
        <v>265695</v>
      </c>
      <c r="AR1334" s="300" t="b">
        <v>0</v>
      </c>
      <c r="AS1334" s="300">
        <v>265695</v>
      </c>
      <c r="AT1334" s="300" t="b">
        <v>0</v>
      </c>
      <c r="AU1334" s="300">
        <v>0</v>
      </c>
      <c r="AV1334" s="300" t="b">
        <v>0</v>
      </c>
      <c r="AW1334" s="300" t="s">
        <v>1836</v>
      </c>
      <c r="AX1334" s="300">
        <v>0</v>
      </c>
      <c r="AY1334" s="300" t="s">
        <v>1836</v>
      </c>
      <c r="AZ1334" s="300">
        <v>0</v>
      </c>
      <c r="BA1334" s="300" t="b">
        <v>0</v>
      </c>
      <c r="BB1334" s="300" t="b">
        <v>1</v>
      </c>
      <c r="BC1334"/>
      <c r="BD1334"/>
      <c r="BE1334"/>
      <c r="BF1334"/>
      <c r="BG1334"/>
      <c r="BH1334"/>
      <c r="BI1334"/>
      <c r="BJ1334"/>
      <c r="BK1334"/>
      <c r="BL1334"/>
      <c r="BM1334"/>
      <c r="BN1334"/>
      <c r="BO1334"/>
      <c r="BP1334"/>
      <c r="BQ1334"/>
    </row>
    <row r="1335" spans="5:69" ht="16.5" hidden="1" x14ac:dyDescent="0.3">
      <c r="E1335" s="300" t="s">
        <v>760</v>
      </c>
      <c r="F1335" s="300" t="s">
        <v>651</v>
      </c>
      <c r="G1335" s="300">
        <v>20170101</v>
      </c>
      <c r="H1335" s="300">
        <v>2017</v>
      </c>
      <c r="I1335" s="300">
        <v>52</v>
      </c>
      <c r="J1335" s="300">
        <v>2017</v>
      </c>
      <c r="K1335" s="300">
        <v>180</v>
      </c>
      <c r="L1335" s="300" t="s">
        <v>872</v>
      </c>
      <c r="M1335" s="300" t="s">
        <v>486</v>
      </c>
      <c r="N1335" s="300" t="s">
        <v>660</v>
      </c>
      <c r="O1335" s="300" t="s">
        <v>762</v>
      </c>
      <c r="P1335" s="300">
        <v>156</v>
      </c>
      <c r="Q1335" s="300" t="s">
        <v>773</v>
      </c>
      <c r="R1335" s="300" t="s">
        <v>774</v>
      </c>
      <c r="S1335" s="300">
        <v>0</v>
      </c>
      <c r="T1335" s="300" t="s">
        <v>763</v>
      </c>
      <c r="U1335" s="300" t="s">
        <v>764</v>
      </c>
      <c r="V1335" s="300" t="s">
        <v>1123</v>
      </c>
      <c r="W1335" s="300" t="s">
        <v>766</v>
      </c>
      <c r="X1335" s="300" t="b">
        <v>1</v>
      </c>
      <c r="Y1335" s="300">
        <v>310221</v>
      </c>
      <c r="Z1335" s="300" t="s">
        <v>1014</v>
      </c>
      <c r="AA1335" s="300" t="s">
        <v>511</v>
      </c>
      <c r="AB1335" s="300" t="s">
        <v>508</v>
      </c>
      <c r="AC1335" s="300" t="s">
        <v>508</v>
      </c>
      <c r="AD1335" s="300">
        <v>6</v>
      </c>
      <c r="AE1335" s="300" t="b">
        <v>1</v>
      </c>
      <c r="AF1335" s="300" t="s">
        <v>768</v>
      </c>
      <c r="AG1335" s="300" t="s">
        <v>769</v>
      </c>
      <c r="AH1335" s="300">
        <v>0</v>
      </c>
      <c r="AI1335" s="300">
        <v>0</v>
      </c>
      <c r="AJ1335" s="300" t="s">
        <v>770</v>
      </c>
      <c r="AK1335" s="300">
        <v>8</v>
      </c>
      <c r="AL1335" s="300" t="s">
        <v>814</v>
      </c>
      <c r="AM1335" s="300">
        <v>231550</v>
      </c>
      <c r="AN1335" s="300" t="b">
        <v>0</v>
      </c>
      <c r="AO1335" s="300">
        <v>8</v>
      </c>
      <c r="AP1335" s="300" t="s">
        <v>814</v>
      </c>
      <c r="AQ1335" s="300">
        <v>231550</v>
      </c>
      <c r="AR1335" s="300" t="b">
        <v>0</v>
      </c>
      <c r="AS1335" s="300">
        <v>231550</v>
      </c>
      <c r="AT1335" s="300" t="b">
        <v>0</v>
      </c>
      <c r="AU1335" s="300">
        <v>0</v>
      </c>
      <c r="AV1335" s="300" t="b">
        <v>0</v>
      </c>
      <c r="AW1335" s="300" t="s">
        <v>1837</v>
      </c>
      <c r="AX1335" s="300">
        <v>0</v>
      </c>
      <c r="AY1335" s="300" t="s">
        <v>1837</v>
      </c>
      <c r="AZ1335" s="300">
        <v>0</v>
      </c>
      <c r="BA1335" s="300" t="b">
        <v>0</v>
      </c>
      <c r="BB1335" s="300" t="b">
        <v>1</v>
      </c>
      <c r="BC1335"/>
      <c r="BD1335"/>
      <c r="BE1335"/>
      <c r="BF1335"/>
      <c r="BG1335"/>
      <c r="BH1335"/>
      <c r="BI1335"/>
      <c r="BJ1335"/>
      <c r="BK1335"/>
      <c r="BL1335"/>
      <c r="BM1335"/>
      <c r="BN1335"/>
      <c r="BO1335"/>
      <c r="BP1335"/>
      <c r="BQ1335"/>
    </row>
    <row r="1336" spans="5:69" ht="16.5" hidden="1" x14ac:dyDescent="0.3">
      <c r="E1336" s="300" t="s">
        <v>760</v>
      </c>
      <c r="F1336" s="300" t="s">
        <v>651</v>
      </c>
      <c r="G1336" s="300">
        <v>20170101</v>
      </c>
      <c r="H1336" s="300">
        <v>2017</v>
      </c>
      <c r="I1336" s="300">
        <v>52</v>
      </c>
      <c r="J1336" s="300">
        <v>2017</v>
      </c>
      <c r="K1336" s="300">
        <v>180</v>
      </c>
      <c r="L1336" s="300" t="s">
        <v>872</v>
      </c>
      <c r="M1336" s="300" t="s">
        <v>486</v>
      </c>
      <c r="N1336" s="300" t="s">
        <v>660</v>
      </c>
      <c r="O1336" s="300" t="s">
        <v>762</v>
      </c>
      <c r="P1336" s="300">
        <v>528</v>
      </c>
      <c r="Q1336" s="300" t="s">
        <v>788</v>
      </c>
      <c r="R1336" s="300" t="s">
        <v>789</v>
      </c>
      <c r="S1336" s="300">
        <v>0</v>
      </c>
      <c r="T1336" s="300" t="s">
        <v>763</v>
      </c>
      <c r="U1336" s="300" t="s">
        <v>764</v>
      </c>
      <c r="V1336" s="300" t="s">
        <v>1123</v>
      </c>
      <c r="W1336" s="300" t="s">
        <v>766</v>
      </c>
      <c r="X1336" s="300" t="b">
        <v>1</v>
      </c>
      <c r="Y1336" s="300">
        <v>310221</v>
      </c>
      <c r="Z1336" s="300" t="s">
        <v>1014</v>
      </c>
      <c r="AA1336" s="300" t="s">
        <v>511</v>
      </c>
      <c r="AB1336" s="300" t="s">
        <v>508</v>
      </c>
      <c r="AC1336" s="300" t="s">
        <v>508</v>
      </c>
      <c r="AD1336" s="300">
        <v>6</v>
      </c>
      <c r="AE1336" s="300" t="b">
        <v>1</v>
      </c>
      <c r="AF1336" s="300" t="s">
        <v>768</v>
      </c>
      <c r="AG1336" s="300" t="s">
        <v>769</v>
      </c>
      <c r="AH1336" s="300">
        <v>0</v>
      </c>
      <c r="AI1336" s="300">
        <v>0</v>
      </c>
      <c r="AJ1336" s="300" t="s">
        <v>770</v>
      </c>
      <c r="AK1336" s="300">
        <v>8</v>
      </c>
      <c r="AL1336" s="300" t="s">
        <v>814</v>
      </c>
      <c r="AM1336" s="300">
        <v>26000</v>
      </c>
      <c r="AN1336" s="300" t="b">
        <v>0</v>
      </c>
      <c r="AO1336" s="300">
        <v>8</v>
      </c>
      <c r="AP1336" s="300" t="s">
        <v>814</v>
      </c>
      <c r="AQ1336" s="300">
        <v>26000</v>
      </c>
      <c r="AR1336" s="300" t="b">
        <v>0</v>
      </c>
      <c r="AS1336" s="300">
        <v>26000</v>
      </c>
      <c r="AT1336" s="300" t="b">
        <v>0</v>
      </c>
      <c r="AU1336" s="300">
        <v>0</v>
      </c>
      <c r="AV1336" s="300" t="b">
        <v>0</v>
      </c>
      <c r="AW1336" s="300" t="s">
        <v>1810</v>
      </c>
      <c r="AX1336" s="300">
        <v>0</v>
      </c>
      <c r="AY1336" s="300" t="s">
        <v>1810</v>
      </c>
      <c r="AZ1336" s="300">
        <v>0</v>
      </c>
      <c r="BA1336" s="300" t="b">
        <v>0</v>
      </c>
      <c r="BB1336" s="300" t="b">
        <v>1</v>
      </c>
      <c r="BC1336"/>
      <c r="BD1336"/>
      <c r="BE1336"/>
      <c r="BF1336"/>
      <c r="BG1336"/>
      <c r="BH1336"/>
      <c r="BI1336"/>
      <c r="BJ1336"/>
      <c r="BK1336"/>
      <c r="BL1336"/>
      <c r="BM1336"/>
      <c r="BN1336"/>
      <c r="BO1336"/>
      <c r="BP1336"/>
      <c r="BQ1336"/>
    </row>
    <row r="1337" spans="5:69" ht="16.5" hidden="1" x14ac:dyDescent="0.3">
      <c r="E1337" s="300" t="s">
        <v>760</v>
      </c>
      <c r="F1337" s="300" t="s">
        <v>651</v>
      </c>
      <c r="G1337" s="300">
        <v>20170101</v>
      </c>
      <c r="H1337" s="300">
        <v>2017</v>
      </c>
      <c r="I1337" s="300">
        <v>52</v>
      </c>
      <c r="J1337" s="300">
        <v>2017</v>
      </c>
      <c r="K1337" s="300">
        <v>180</v>
      </c>
      <c r="L1337" s="300" t="s">
        <v>872</v>
      </c>
      <c r="M1337" s="300" t="s">
        <v>486</v>
      </c>
      <c r="N1337" s="300" t="s">
        <v>660</v>
      </c>
      <c r="O1337" s="300" t="s">
        <v>762</v>
      </c>
      <c r="P1337" s="300">
        <v>710</v>
      </c>
      <c r="Q1337" s="300" t="s">
        <v>917</v>
      </c>
      <c r="R1337" s="300" t="s">
        <v>425</v>
      </c>
      <c r="S1337" s="300">
        <v>0</v>
      </c>
      <c r="T1337" s="300" t="s">
        <v>763</v>
      </c>
      <c r="U1337" s="300" t="s">
        <v>764</v>
      </c>
      <c r="V1337" s="300" t="s">
        <v>1123</v>
      </c>
      <c r="W1337" s="300" t="s">
        <v>766</v>
      </c>
      <c r="X1337" s="300" t="b">
        <v>1</v>
      </c>
      <c r="Y1337" s="300">
        <v>310221</v>
      </c>
      <c r="Z1337" s="300" t="s">
        <v>1014</v>
      </c>
      <c r="AA1337" s="300" t="s">
        <v>511</v>
      </c>
      <c r="AB1337" s="300" t="s">
        <v>508</v>
      </c>
      <c r="AC1337" s="300" t="s">
        <v>508</v>
      </c>
      <c r="AD1337" s="300">
        <v>6</v>
      </c>
      <c r="AE1337" s="300" t="b">
        <v>1</v>
      </c>
      <c r="AF1337" s="300" t="s">
        <v>768</v>
      </c>
      <c r="AG1337" s="300" t="s">
        <v>769</v>
      </c>
      <c r="AH1337" s="300">
        <v>0</v>
      </c>
      <c r="AI1337" s="300">
        <v>0</v>
      </c>
      <c r="AJ1337" s="300" t="s">
        <v>770</v>
      </c>
      <c r="AK1337" s="300">
        <v>8</v>
      </c>
      <c r="AL1337" s="300" t="s">
        <v>814</v>
      </c>
      <c r="AM1337" s="300">
        <v>8145</v>
      </c>
      <c r="AN1337" s="300" t="b">
        <v>0</v>
      </c>
      <c r="AO1337" s="300">
        <v>8</v>
      </c>
      <c r="AP1337" s="300" t="s">
        <v>814</v>
      </c>
      <c r="AQ1337" s="300">
        <v>8145</v>
      </c>
      <c r="AR1337" s="300" t="b">
        <v>0</v>
      </c>
      <c r="AS1337" s="300">
        <v>8145</v>
      </c>
      <c r="AT1337" s="300" t="b">
        <v>0</v>
      </c>
      <c r="AU1337" s="300">
        <v>0</v>
      </c>
      <c r="AV1337" s="300" t="b">
        <v>0</v>
      </c>
      <c r="AW1337" s="300" t="s">
        <v>1838</v>
      </c>
      <c r="AX1337" s="300">
        <v>0</v>
      </c>
      <c r="AY1337" s="300" t="s">
        <v>1838</v>
      </c>
      <c r="AZ1337" s="300">
        <v>0</v>
      </c>
      <c r="BA1337" s="300" t="b">
        <v>0</v>
      </c>
      <c r="BB1337" s="300" t="b">
        <v>1</v>
      </c>
      <c r="BC1337"/>
      <c r="BD1337"/>
      <c r="BE1337"/>
      <c r="BF1337"/>
      <c r="BG1337"/>
      <c r="BH1337"/>
      <c r="BI1337"/>
      <c r="BJ1337"/>
      <c r="BK1337"/>
      <c r="BL1337"/>
      <c r="BM1337"/>
      <c r="BN1337"/>
      <c r="BO1337"/>
      <c r="BP1337"/>
      <c r="BQ1337"/>
    </row>
    <row r="1338" spans="5:69" ht="16.5" hidden="1" x14ac:dyDescent="0.3">
      <c r="E1338" s="300" t="s">
        <v>760</v>
      </c>
      <c r="F1338" s="300" t="s">
        <v>651</v>
      </c>
      <c r="G1338" s="300">
        <v>20170101</v>
      </c>
      <c r="H1338" s="300">
        <v>2017</v>
      </c>
      <c r="I1338" s="300">
        <v>52</v>
      </c>
      <c r="J1338" s="300">
        <v>2017</v>
      </c>
      <c r="K1338" s="300">
        <v>180</v>
      </c>
      <c r="L1338" s="300" t="s">
        <v>872</v>
      </c>
      <c r="M1338" s="300" t="s">
        <v>486</v>
      </c>
      <c r="N1338" s="300" t="s">
        <v>660</v>
      </c>
      <c r="O1338" s="300" t="s">
        <v>762</v>
      </c>
      <c r="P1338" s="300">
        <v>0</v>
      </c>
      <c r="Q1338" s="300" t="s">
        <v>763</v>
      </c>
      <c r="R1338" s="300" t="s">
        <v>764</v>
      </c>
      <c r="S1338" s="300">
        <v>0</v>
      </c>
      <c r="T1338" s="300" t="s">
        <v>763</v>
      </c>
      <c r="U1338" s="300" t="s">
        <v>764</v>
      </c>
      <c r="V1338" s="300" t="s">
        <v>1123</v>
      </c>
      <c r="W1338" s="300" t="s">
        <v>766</v>
      </c>
      <c r="X1338" s="300" t="b">
        <v>1</v>
      </c>
      <c r="Y1338" s="300">
        <v>310229</v>
      </c>
      <c r="Z1338" s="300" t="s">
        <v>830</v>
      </c>
      <c r="AA1338" s="300" t="s">
        <v>537</v>
      </c>
      <c r="AB1338" s="300" t="s">
        <v>508</v>
      </c>
      <c r="AC1338" s="300" t="s">
        <v>508</v>
      </c>
      <c r="AD1338" s="300">
        <v>6</v>
      </c>
      <c r="AE1338" s="300" t="b">
        <v>1</v>
      </c>
      <c r="AF1338" s="300" t="s">
        <v>768</v>
      </c>
      <c r="AG1338" s="300" t="s">
        <v>769</v>
      </c>
      <c r="AH1338" s="300">
        <v>0</v>
      </c>
      <c r="AI1338" s="300">
        <v>0</v>
      </c>
      <c r="AJ1338" s="300" t="s">
        <v>770</v>
      </c>
      <c r="AK1338" s="300">
        <v>8</v>
      </c>
      <c r="AL1338" s="300" t="s">
        <v>814</v>
      </c>
      <c r="AM1338" s="300">
        <v>4200</v>
      </c>
      <c r="AN1338" s="300" t="b">
        <v>0</v>
      </c>
      <c r="AO1338" s="300">
        <v>8</v>
      </c>
      <c r="AP1338" s="300" t="s">
        <v>814</v>
      </c>
      <c r="AQ1338" s="300">
        <v>4200</v>
      </c>
      <c r="AR1338" s="300" t="b">
        <v>0</v>
      </c>
      <c r="AS1338" s="300">
        <v>4200</v>
      </c>
      <c r="AT1338" s="300" t="b">
        <v>0</v>
      </c>
      <c r="AU1338" s="300">
        <v>0</v>
      </c>
      <c r="AV1338" s="300" t="b">
        <v>0</v>
      </c>
      <c r="AW1338" s="300" t="s">
        <v>1839</v>
      </c>
      <c r="AX1338" s="300">
        <v>0</v>
      </c>
      <c r="AY1338" s="300" t="s">
        <v>1839</v>
      </c>
      <c r="AZ1338" s="300">
        <v>0</v>
      </c>
      <c r="BA1338" s="300" t="b">
        <v>0</v>
      </c>
      <c r="BB1338" s="300" t="b">
        <v>1</v>
      </c>
      <c r="BC1338"/>
      <c r="BD1338"/>
      <c r="BE1338"/>
      <c r="BF1338"/>
      <c r="BG1338"/>
      <c r="BH1338"/>
      <c r="BI1338"/>
      <c r="BJ1338"/>
      <c r="BK1338"/>
      <c r="BL1338"/>
      <c r="BM1338"/>
      <c r="BN1338"/>
      <c r="BO1338"/>
      <c r="BP1338"/>
      <c r="BQ1338"/>
    </row>
    <row r="1339" spans="5:69" ht="16.5" hidden="1" x14ac:dyDescent="0.3">
      <c r="E1339" s="300" t="s">
        <v>760</v>
      </c>
      <c r="F1339" s="300" t="s">
        <v>651</v>
      </c>
      <c r="G1339" s="300">
        <v>20170101</v>
      </c>
      <c r="H1339" s="300">
        <v>2017</v>
      </c>
      <c r="I1339" s="300">
        <v>52</v>
      </c>
      <c r="J1339" s="300">
        <v>2017</v>
      </c>
      <c r="K1339" s="300">
        <v>180</v>
      </c>
      <c r="L1339" s="300" t="s">
        <v>872</v>
      </c>
      <c r="M1339" s="300" t="s">
        <v>486</v>
      </c>
      <c r="N1339" s="300" t="s">
        <v>660</v>
      </c>
      <c r="O1339" s="300" t="s">
        <v>762</v>
      </c>
      <c r="P1339" s="300">
        <v>251</v>
      </c>
      <c r="Q1339" s="300" t="s">
        <v>778</v>
      </c>
      <c r="R1339" s="300" t="s">
        <v>779</v>
      </c>
      <c r="S1339" s="300">
        <v>0</v>
      </c>
      <c r="T1339" s="300" t="s">
        <v>763</v>
      </c>
      <c r="U1339" s="300" t="s">
        <v>764</v>
      </c>
      <c r="V1339" s="300" t="s">
        <v>1123</v>
      </c>
      <c r="W1339" s="300" t="s">
        <v>766</v>
      </c>
      <c r="X1339" s="300" t="b">
        <v>1</v>
      </c>
      <c r="Y1339" s="300">
        <v>310229</v>
      </c>
      <c r="Z1339" s="300" t="s">
        <v>830</v>
      </c>
      <c r="AA1339" s="300" t="s">
        <v>537</v>
      </c>
      <c r="AB1339" s="300" t="s">
        <v>508</v>
      </c>
      <c r="AC1339" s="300" t="s">
        <v>508</v>
      </c>
      <c r="AD1339" s="300">
        <v>6</v>
      </c>
      <c r="AE1339" s="300" t="b">
        <v>1</v>
      </c>
      <c r="AF1339" s="300" t="s">
        <v>768</v>
      </c>
      <c r="AG1339" s="300" t="s">
        <v>769</v>
      </c>
      <c r="AH1339" s="300">
        <v>0</v>
      </c>
      <c r="AI1339" s="300">
        <v>0</v>
      </c>
      <c r="AJ1339" s="300" t="s">
        <v>770</v>
      </c>
      <c r="AK1339" s="300">
        <v>8</v>
      </c>
      <c r="AL1339" s="300" t="s">
        <v>814</v>
      </c>
      <c r="AM1339" s="300">
        <v>200</v>
      </c>
      <c r="AN1339" s="300" t="b">
        <v>0</v>
      </c>
      <c r="AO1339" s="300">
        <v>8</v>
      </c>
      <c r="AP1339" s="300" t="s">
        <v>814</v>
      </c>
      <c r="AQ1339" s="300">
        <v>200</v>
      </c>
      <c r="AR1339" s="300" t="b">
        <v>0</v>
      </c>
      <c r="AS1339" s="300">
        <v>200</v>
      </c>
      <c r="AT1339" s="300" t="b">
        <v>0</v>
      </c>
      <c r="AU1339" s="300">
        <v>0</v>
      </c>
      <c r="AV1339" s="300" t="b">
        <v>0</v>
      </c>
      <c r="AW1339" s="300" t="s">
        <v>1807</v>
      </c>
      <c r="AX1339" s="300">
        <v>0</v>
      </c>
      <c r="AY1339" s="300" t="s">
        <v>1807</v>
      </c>
      <c r="AZ1339" s="300">
        <v>0</v>
      </c>
      <c r="BA1339" s="300" t="b">
        <v>0</v>
      </c>
      <c r="BB1339" s="300" t="b">
        <v>1</v>
      </c>
      <c r="BC1339"/>
      <c r="BD1339"/>
      <c r="BE1339"/>
      <c r="BF1339"/>
      <c r="BG1339"/>
      <c r="BH1339"/>
      <c r="BI1339"/>
      <c r="BJ1339"/>
      <c r="BK1339"/>
      <c r="BL1339"/>
      <c r="BM1339"/>
      <c r="BN1339"/>
      <c r="BO1339"/>
      <c r="BP1339"/>
      <c r="BQ1339"/>
    </row>
    <row r="1340" spans="5:69" ht="16.5" hidden="1" x14ac:dyDescent="0.3">
      <c r="E1340" s="300" t="s">
        <v>760</v>
      </c>
      <c r="F1340" s="300" t="s">
        <v>651</v>
      </c>
      <c r="G1340" s="300">
        <v>20170101</v>
      </c>
      <c r="H1340" s="300">
        <v>2017</v>
      </c>
      <c r="I1340" s="300">
        <v>52</v>
      </c>
      <c r="J1340" s="300">
        <v>2017</v>
      </c>
      <c r="K1340" s="300">
        <v>180</v>
      </c>
      <c r="L1340" s="300" t="s">
        <v>872</v>
      </c>
      <c r="M1340" s="300" t="s">
        <v>486</v>
      </c>
      <c r="N1340" s="300" t="s">
        <v>660</v>
      </c>
      <c r="O1340" s="300" t="s">
        <v>762</v>
      </c>
      <c r="P1340" s="300">
        <v>710</v>
      </c>
      <c r="Q1340" s="300" t="s">
        <v>917</v>
      </c>
      <c r="R1340" s="300" t="s">
        <v>425</v>
      </c>
      <c r="S1340" s="300">
        <v>0</v>
      </c>
      <c r="T1340" s="300" t="s">
        <v>763</v>
      </c>
      <c r="U1340" s="300" t="s">
        <v>764</v>
      </c>
      <c r="V1340" s="300" t="s">
        <v>1123</v>
      </c>
      <c r="W1340" s="300" t="s">
        <v>766</v>
      </c>
      <c r="X1340" s="300" t="b">
        <v>1</v>
      </c>
      <c r="Y1340" s="300">
        <v>310229</v>
      </c>
      <c r="Z1340" s="300" t="s">
        <v>830</v>
      </c>
      <c r="AA1340" s="300" t="s">
        <v>537</v>
      </c>
      <c r="AB1340" s="300" t="s">
        <v>508</v>
      </c>
      <c r="AC1340" s="300" t="s">
        <v>508</v>
      </c>
      <c r="AD1340" s="300">
        <v>6</v>
      </c>
      <c r="AE1340" s="300" t="b">
        <v>1</v>
      </c>
      <c r="AF1340" s="300" t="s">
        <v>768</v>
      </c>
      <c r="AG1340" s="300" t="s">
        <v>769</v>
      </c>
      <c r="AH1340" s="300">
        <v>0</v>
      </c>
      <c r="AI1340" s="300">
        <v>0</v>
      </c>
      <c r="AJ1340" s="300" t="s">
        <v>770</v>
      </c>
      <c r="AK1340" s="300">
        <v>8</v>
      </c>
      <c r="AL1340" s="300" t="s">
        <v>814</v>
      </c>
      <c r="AM1340" s="300">
        <v>4000</v>
      </c>
      <c r="AN1340" s="300" t="b">
        <v>0</v>
      </c>
      <c r="AO1340" s="300">
        <v>8</v>
      </c>
      <c r="AP1340" s="300" t="s">
        <v>814</v>
      </c>
      <c r="AQ1340" s="300">
        <v>4000</v>
      </c>
      <c r="AR1340" s="300" t="b">
        <v>0</v>
      </c>
      <c r="AS1340" s="300">
        <v>4000</v>
      </c>
      <c r="AT1340" s="300" t="b">
        <v>0</v>
      </c>
      <c r="AU1340" s="300">
        <v>0</v>
      </c>
      <c r="AV1340" s="300" t="b">
        <v>0</v>
      </c>
      <c r="AW1340" s="300" t="s">
        <v>1840</v>
      </c>
      <c r="AX1340" s="300">
        <v>0</v>
      </c>
      <c r="AY1340" s="300" t="s">
        <v>1840</v>
      </c>
      <c r="AZ1340" s="300">
        <v>0</v>
      </c>
      <c r="BA1340" s="300" t="b">
        <v>0</v>
      </c>
      <c r="BB1340" s="300" t="b">
        <v>1</v>
      </c>
      <c r="BC1340"/>
      <c r="BD1340"/>
      <c r="BE1340"/>
      <c r="BF1340"/>
      <c r="BG1340"/>
      <c r="BH1340"/>
      <c r="BI1340"/>
      <c r="BJ1340"/>
      <c r="BK1340"/>
      <c r="BL1340"/>
      <c r="BM1340"/>
      <c r="BN1340"/>
      <c r="BO1340"/>
      <c r="BP1340"/>
      <c r="BQ1340"/>
    </row>
    <row r="1341" spans="5:69" ht="16.5" hidden="1" x14ac:dyDescent="0.3">
      <c r="E1341" s="300" t="s">
        <v>760</v>
      </c>
      <c r="F1341" s="300" t="s">
        <v>651</v>
      </c>
      <c r="G1341" s="300">
        <v>20170101</v>
      </c>
      <c r="H1341" s="300">
        <v>2017</v>
      </c>
      <c r="I1341" s="300">
        <v>52</v>
      </c>
      <c r="J1341" s="300">
        <v>2017</v>
      </c>
      <c r="K1341" s="300">
        <v>562</v>
      </c>
      <c r="L1341" s="300" t="s">
        <v>761</v>
      </c>
      <c r="M1341" s="300" t="s">
        <v>451</v>
      </c>
      <c r="N1341" s="300" t="s">
        <v>660</v>
      </c>
      <c r="O1341" s="300" t="s">
        <v>762</v>
      </c>
      <c r="P1341" s="300">
        <v>0</v>
      </c>
      <c r="Q1341" s="300" t="s">
        <v>763</v>
      </c>
      <c r="R1341" s="300" t="s">
        <v>764</v>
      </c>
      <c r="S1341" s="300">
        <v>0</v>
      </c>
      <c r="T1341" s="300" t="s">
        <v>763</v>
      </c>
      <c r="U1341" s="300" t="s">
        <v>764</v>
      </c>
      <c r="V1341" s="300" t="s">
        <v>1123</v>
      </c>
      <c r="W1341" s="300" t="s">
        <v>766</v>
      </c>
      <c r="X1341" s="300" t="b">
        <v>1</v>
      </c>
      <c r="Y1341" s="300">
        <v>310229</v>
      </c>
      <c r="Z1341" s="300" t="s">
        <v>830</v>
      </c>
      <c r="AA1341" s="300" t="s">
        <v>537</v>
      </c>
      <c r="AB1341" s="300" t="s">
        <v>508</v>
      </c>
      <c r="AC1341" s="300" t="s">
        <v>508</v>
      </c>
      <c r="AD1341" s="300">
        <v>6</v>
      </c>
      <c r="AE1341" s="300" t="b">
        <v>1</v>
      </c>
      <c r="AF1341" s="300" t="s">
        <v>768</v>
      </c>
      <c r="AG1341" s="300" t="s">
        <v>769</v>
      </c>
      <c r="AH1341" s="300">
        <v>0</v>
      </c>
      <c r="AI1341" s="300">
        <v>0</v>
      </c>
      <c r="AJ1341" s="300" t="s">
        <v>770</v>
      </c>
      <c r="AK1341" s="300">
        <v>8</v>
      </c>
      <c r="AL1341" s="300" t="s">
        <v>814</v>
      </c>
      <c r="AM1341" s="300">
        <v>156200</v>
      </c>
      <c r="AN1341" s="300" t="b">
        <v>0</v>
      </c>
      <c r="AO1341" s="300">
        <v>8</v>
      </c>
      <c r="AP1341" s="300" t="s">
        <v>814</v>
      </c>
      <c r="AQ1341" s="300">
        <v>156200</v>
      </c>
      <c r="AR1341" s="300" t="b">
        <v>0</v>
      </c>
      <c r="AS1341" s="300">
        <v>156200</v>
      </c>
      <c r="AT1341" s="300" t="b">
        <v>0</v>
      </c>
      <c r="AU1341" s="300">
        <v>0</v>
      </c>
      <c r="AV1341" s="300" t="b">
        <v>0</v>
      </c>
      <c r="AW1341" s="300" t="s">
        <v>1841</v>
      </c>
      <c r="AX1341" s="300"/>
      <c r="AY1341" s="300" t="s">
        <v>1841</v>
      </c>
      <c r="AZ1341" s="300">
        <v>0</v>
      </c>
      <c r="BA1341" s="300" t="b">
        <v>0</v>
      </c>
      <c r="BB1341" s="300" t="b">
        <v>1</v>
      </c>
      <c r="BC1341"/>
      <c r="BD1341"/>
      <c r="BE1341"/>
      <c r="BF1341"/>
      <c r="BG1341"/>
      <c r="BH1341"/>
      <c r="BI1341"/>
      <c r="BJ1341"/>
      <c r="BK1341"/>
      <c r="BL1341"/>
      <c r="BM1341"/>
      <c r="BN1341"/>
      <c r="BO1341"/>
      <c r="BP1341"/>
      <c r="BQ1341"/>
    </row>
    <row r="1342" spans="5:69" ht="16.5" hidden="1" x14ac:dyDescent="0.3">
      <c r="E1342" s="300" t="s">
        <v>760</v>
      </c>
      <c r="F1342" s="300" t="s">
        <v>651</v>
      </c>
      <c r="G1342" s="300">
        <v>20170101</v>
      </c>
      <c r="H1342" s="300">
        <v>2017</v>
      </c>
      <c r="I1342" s="300">
        <v>52</v>
      </c>
      <c r="J1342" s="300">
        <v>2017</v>
      </c>
      <c r="K1342" s="300">
        <v>562</v>
      </c>
      <c r="L1342" s="300" t="s">
        <v>761</v>
      </c>
      <c r="M1342" s="300" t="s">
        <v>451</v>
      </c>
      <c r="N1342" s="300" t="s">
        <v>660</v>
      </c>
      <c r="O1342" s="300" t="s">
        <v>762</v>
      </c>
      <c r="P1342" s="300">
        <v>566</v>
      </c>
      <c r="Q1342" s="300" t="s">
        <v>791</v>
      </c>
      <c r="R1342" s="300" t="s">
        <v>434</v>
      </c>
      <c r="S1342" s="300">
        <v>0</v>
      </c>
      <c r="T1342" s="300" t="s">
        <v>763</v>
      </c>
      <c r="U1342" s="300" t="s">
        <v>764</v>
      </c>
      <c r="V1342" s="300" t="s">
        <v>1123</v>
      </c>
      <c r="W1342" s="300" t="s">
        <v>766</v>
      </c>
      <c r="X1342" s="300" t="b">
        <v>1</v>
      </c>
      <c r="Y1342" s="300">
        <v>310229</v>
      </c>
      <c r="Z1342" s="300" t="s">
        <v>830</v>
      </c>
      <c r="AA1342" s="300" t="s">
        <v>537</v>
      </c>
      <c r="AB1342" s="300" t="s">
        <v>508</v>
      </c>
      <c r="AC1342" s="300" t="s">
        <v>508</v>
      </c>
      <c r="AD1342" s="300">
        <v>6</v>
      </c>
      <c r="AE1342" s="300" t="b">
        <v>1</v>
      </c>
      <c r="AF1342" s="300" t="s">
        <v>768</v>
      </c>
      <c r="AG1342" s="300" t="s">
        <v>769</v>
      </c>
      <c r="AH1342" s="300">
        <v>0</v>
      </c>
      <c r="AI1342" s="300">
        <v>0</v>
      </c>
      <c r="AJ1342" s="300" t="s">
        <v>770</v>
      </c>
      <c r="AK1342" s="300">
        <v>8</v>
      </c>
      <c r="AL1342" s="300" t="s">
        <v>814</v>
      </c>
      <c r="AM1342" s="300">
        <v>156200</v>
      </c>
      <c r="AN1342" s="300" t="b">
        <v>0</v>
      </c>
      <c r="AO1342" s="300">
        <v>8</v>
      </c>
      <c r="AP1342" s="300" t="s">
        <v>814</v>
      </c>
      <c r="AQ1342" s="300">
        <v>156200</v>
      </c>
      <c r="AR1342" s="300" t="b">
        <v>0</v>
      </c>
      <c r="AS1342" s="300">
        <v>156200</v>
      </c>
      <c r="AT1342" s="300" t="b">
        <v>0</v>
      </c>
      <c r="AU1342" s="300">
        <v>0</v>
      </c>
      <c r="AV1342" s="300" t="b">
        <v>0</v>
      </c>
      <c r="AW1342" s="300" t="s">
        <v>1841</v>
      </c>
      <c r="AX1342" s="300"/>
      <c r="AY1342" s="300" t="s">
        <v>1841</v>
      </c>
      <c r="AZ1342" s="300">
        <v>0</v>
      </c>
      <c r="BA1342" s="300" t="b">
        <v>1</v>
      </c>
      <c r="BB1342" s="300" t="b">
        <v>0</v>
      </c>
      <c r="BC1342"/>
      <c r="BD1342"/>
      <c r="BE1342"/>
      <c r="BF1342"/>
      <c r="BG1342"/>
      <c r="BH1342"/>
      <c r="BI1342"/>
      <c r="BJ1342"/>
      <c r="BK1342"/>
      <c r="BL1342"/>
      <c r="BM1342"/>
      <c r="BN1342"/>
      <c r="BO1342"/>
      <c r="BP1342"/>
      <c r="BQ1342"/>
    </row>
    <row r="1343" spans="5:69" ht="16.5" hidden="1" x14ac:dyDescent="0.3">
      <c r="E1343" s="300" t="s">
        <v>760</v>
      </c>
      <c r="F1343" s="300" t="s">
        <v>651</v>
      </c>
      <c r="G1343" s="300">
        <v>20170101</v>
      </c>
      <c r="H1343" s="300">
        <v>2017</v>
      </c>
      <c r="I1343" s="300">
        <v>52</v>
      </c>
      <c r="J1343" s="300">
        <v>2017</v>
      </c>
      <c r="K1343" s="300">
        <v>180</v>
      </c>
      <c r="L1343" s="300" t="s">
        <v>872</v>
      </c>
      <c r="M1343" s="300" t="s">
        <v>486</v>
      </c>
      <c r="N1343" s="300" t="s">
        <v>660</v>
      </c>
      <c r="O1343" s="300" t="s">
        <v>762</v>
      </c>
      <c r="P1343" s="300">
        <v>0</v>
      </c>
      <c r="Q1343" s="300" t="s">
        <v>763</v>
      </c>
      <c r="R1343" s="300" t="s">
        <v>764</v>
      </c>
      <c r="S1343" s="300">
        <v>0</v>
      </c>
      <c r="T1343" s="300" t="s">
        <v>763</v>
      </c>
      <c r="U1343" s="300" t="s">
        <v>764</v>
      </c>
      <c r="V1343" s="300" t="s">
        <v>1123</v>
      </c>
      <c r="W1343" s="300" t="s">
        <v>766</v>
      </c>
      <c r="X1343" s="300" t="b">
        <v>1</v>
      </c>
      <c r="Y1343" s="300">
        <v>310230</v>
      </c>
      <c r="Z1343" s="300" t="s">
        <v>834</v>
      </c>
      <c r="AA1343" s="300" t="s">
        <v>507</v>
      </c>
      <c r="AB1343" s="300" t="s">
        <v>508</v>
      </c>
      <c r="AC1343" s="300" t="s">
        <v>508</v>
      </c>
      <c r="AD1343" s="300">
        <v>6</v>
      </c>
      <c r="AE1343" s="300" t="b">
        <v>1</v>
      </c>
      <c r="AF1343" s="300" t="s">
        <v>768</v>
      </c>
      <c r="AG1343" s="300" t="s">
        <v>769</v>
      </c>
      <c r="AH1343" s="300">
        <v>0</v>
      </c>
      <c r="AI1343" s="300">
        <v>0</v>
      </c>
      <c r="AJ1343" s="300" t="s">
        <v>770</v>
      </c>
      <c r="AK1343" s="300">
        <v>8</v>
      </c>
      <c r="AL1343" s="300" t="s">
        <v>814</v>
      </c>
      <c r="AM1343" s="300">
        <v>34389980</v>
      </c>
      <c r="AN1343" s="300" t="b">
        <v>0</v>
      </c>
      <c r="AO1343" s="300">
        <v>8</v>
      </c>
      <c r="AP1343" s="300" t="s">
        <v>814</v>
      </c>
      <c r="AQ1343" s="300">
        <v>34389980</v>
      </c>
      <c r="AR1343" s="300" t="b">
        <v>0</v>
      </c>
      <c r="AS1343" s="300">
        <v>34389980</v>
      </c>
      <c r="AT1343" s="300" t="b">
        <v>0</v>
      </c>
      <c r="AU1343" s="300">
        <v>0</v>
      </c>
      <c r="AV1343" s="300" t="b">
        <v>0</v>
      </c>
      <c r="AW1343" s="300" t="s">
        <v>1842</v>
      </c>
      <c r="AX1343" s="300">
        <v>0</v>
      </c>
      <c r="AY1343" s="300" t="s">
        <v>1842</v>
      </c>
      <c r="AZ1343" s="300">
        <v>0</v>
      </c>
      <c r="BA1343" s="300" t="b">
        <v>0</v>
      </c>
      <c r="BB1343" s="300" t="b">
        <v>1</v>
      </c>
      <c r="BC1343"/>
      <c r="BD1343"/>
      <c r="BE1343"/>
      <c r="BF1343"/>
      <c r="BG1343"/>
      <c r="BH1343"/>
      <c r="BI1343"/>
      <c r="BJ1343"/>
      <c r="BK1343"/>
      <c r="BL1343"/>
      <c r="BM1343"/>
      <c r="BN1343"/>
      <c r="BO1343"/>
      <c r="BP1343"/>
      <c r="BQ1343"/>
    </row>
    <row r="1344" spans="5:69" ht="16.5" hidden="1" x14ac:dyDescent="0.3">
      <c r="E1344" s="300" t="s">
        <v>760</v>
      </c>
      <c r="F1344" s="300" t="s">
        <v>651</v>
      </c>
      <c r="G1344" s="300">
        <v>20170101</v>
      </c>
      <c r="H1344" s="300">
        <v>2017</v>
      </c>
      <c r="I1344" s="300">
        <v>52</v>
      </c>
      <c r="J1344" s="300">
        <v>2017</v>
      </c>
      <c r="K1344" s="300">
        <v>180</v>
      </c>
      <c r="L1344" s="300" t="s">
        <v>872</v>
      </c>
      <c r="M1344" s="300" t="s">
        <v>486</v>
      </c>
      <c r="N1344" s="300" t="s">
        <v>660</v>
      </c>
      <c r="O1344" s="300" t="s">
        <v>762</v>
      </c>
      <c r="P1344" s="300">
        <v>156</v>
      </c>
      <c r="Q1344" s="300" t="s">
        <v>773</v>
      </c>
      <c r="R1344" s="300" t="s">
        <v>774</v>
      </c>
      <c r="S1344" s="300">
        <v>0</v>
      </c>
      <c r="T1344" s="300" t="s">
        <v>763</v>
      </c>
      <c r="U1344" s="300" t="s">
        <v>764</v>
      </c>
      <c r="V1344" s="300" t="s">
        <v>1123</v>
      </c>
      <c r="W1344" s="300" t="s">
        <v>766</v>
      </c>
      <c r="X1344" s="300" t="b">
        <v>1</v>
      </c>
      <c r="Y1344" s="300">
        <v>310230</v>
      </c>
      <c r="Z1344" s="300" t="s">
        <v>834</v>
      </c>
      <c r="AA1344" s="300" t="s">
        <v>507</v>
      </c>
      <c r="AB1344" s="300" t="s">
        <v>508</v>
      </c>
      <c r="AC1344" s="300" t="s">
        <v>508</v>
      </c>
      <c r="AD1344" s="300">
        <v>6</v>
      </c>
      <c r="AE1344" s="300" t="b">
        <v>1</v>
      </c>
      <c r="AF1344" s="300" t="s">
        <v>768</v>
      </c>
      <c r="AG1344" s="300" t="s">
        <v>769</v>
      </c>
      <c r="AH1344" s="300">
        <v>0</v>
      </c>
      <c r="AI1344" s="300">
        <v>0</v>
      </c>
      <c r="AJ1344" s="300" t="s">
        <v>770</v>
      </c>
      <c r="AK1344" s="300">
        <v>8</v>
      </c>
      <c r="AL1344" s="300" t="s">
        <v>814</v>
      </c>
      <c r="AM1344" s="300">
        <v>1845760</v>
      </c>
      <c r="AN1344" s="300" t="b">
        <v>0</v>
      </c>
      <c r="AO1344" s="300">
        <v>8</v>
      </c>
      <c r="AP1344" s="300" t="s">
        <v>814</v>
      </c>
      <c r="AQ1344" s="300">
        <v>1845760</v>
      </c>
      <c r="AR1344" s="300" t="b">
        <v>0</v>
      </c>
      <c r="AS1344" s="300">
        <v>1845760</v>
      </c>
      <c r="AT1344" s="300" t="b">
        <v>0</v>
      </c>
      <c r="AU1344" s="300">
        <v>0</v>
      </c>
      <c r="AV1344" s="300" t="b">
        <v>0</v>
      </c>
      <c r="AW1344" s="300" t="s">
        <v>1843</v>
      </c>
      <c r="AX1344" s="300">
        <v>0</v>
      </c>
      <c r="AY1344" s="300" t="s">
        <v>1843</v>
      </c>
      <c r="AZ1344" s="300">
        <v>0</v>
      </c>
      <c r="BA1344" s="300" t="b">
        <v>0</v>
      </c>
      <c r="BB1344" s="300" t="b">
        <v>1</v>
      </c>
      <c r="BC1344"/>
      <c r="BD1344"/>
      <c r="BE1344"/>
      <c r="BF1344"/>
      <c r="BG1344"/>
      <c r="BH1344"/>
      <c r="BI1344"/>
      <c r="BJ1344"/>
      <c r="BK1344"/>
      <c r="BL1344"/>
      <c r="BM1344"/>
      <c r="BN1344"/>
      <c r="BO1344"/>
      <c r="BP1344"/>
      <c r="BQ1344"/>
    </row>
    <row r="1345" spans="5:69" ht="16.5" hidden="1" x14ac:dyDescent="0.3">
      <c r="E1345" s="300" t="s">
        <v>760</v>
      </c>
      <c r="F1345" s="300" t="s">
        <v>651</v>
      </c>
      <c r="G1345" s="300">
        <v>20170101</v>
      </c>
      <c r="H1345" s="300">
        <v>2017</v>
      </c>
      <c r="I1345" s="300">
        <v>52</v>
      </c>
      <c r="J1345" s="300">
        <v>2017</v>
      </c>
      <c r="K1345" s="300">
        <v>180</v>
      </c>
      <c r="L1345" s="300" t="s">
        <v>872</v>
      </c>
      <c r="M1345" s="300" t="s">
        <v>486</v>
      </c>
      <c r="N1345" s="300" t="s">
        <v>660</v>
      </c>
      <c r="O1345" s="300" t="s">
        <v>762</v>
      </c>
      <c r="P1345" s="300">
        <v>643</v>
      </c>
      <c r="Q1345" s="300" t="s">
        <v>793</v>
      </c>
      <c r="R1345" s="300" t="s">
        <v>794</v>
      </c>
      <c r="S1345" s="300">
        <v>0</v>
      </c>
      <c r="T1345" s="300" t="s">
        <v>763</v>
      </c>
      <c r="U1345" s="300" t="s">
        <v>764</v>
      </c>
      <c r="V1345" s="300" t="s">
        <v>1123</v>
      </c>
      <c r="W1345" s="300" t="s">
        <v>766</v>
      </c>
      <c r="X1345" s="300" t="b">
        <v>1</v>
      </c>
      <c r="Y1345" s="300">
        <v>310230</v>
      </c>
      <c r="Z1345" s="300" t="s">
        <v>834</v>
      </c>
      <c r="AA1345" s="300" t="s">
        <v>507</v>
      </c>
      <c r="AB1345" s="300" t="s">
        <v>508</v>
      </c>
      <c r="AC1345" s="300" t="s">
        <v>508</v>
      </c>
      <c r="AD1345" s="300">
        <v>6</v>
      </c>
      <c r="AE1345" s="300" t="b">
        <v>1</v>
      </c>
      <c r="AF1345" s="300" t="s">
        <v>768</v>
      </c>
      <c r="AG1345" s="300" t="s">
        <v>769</v>
      </c>
      <c r="AH1345" s="300">
        <v>0</v>
      </c>
      <c r="AI1345" s="300">
        <v>0</v>
      </c>
      <c r="AJ1345" s="300" t="s">
        <v>770</v>
      </c>
      <c r="AK1345" s="300">
        <v>8</v>
      </c>
      <c r="AL1345" s="300" t="s">
        <v>814</v>
      </c>
      <c r="AM1345" s="300">
        <v>9658000</v>
      </c>
      <c r="AN1345" s="300" t="b">
        <v>0</v>
      </c>
      <c r="AO1345" s="300">
        <v>8</v>
      </c>
      <c r="AP1345" s="300" t="s">
        <v>814</v>
      </c>
      <c r="AQ1345" s="300">
        <v>9658000</v>
      </c>
      <c r="AR1345" s="300" t="b">
        <v>0</v>
      </c>
      <c r="AS1345" s="300">
        <v>9658000</v>
      </c>
      <c r="AT1345" s="300" t="b">
        <v>0</v>
      </c>
      <c r="AU1345" s="300">
        <v>0</v>
      </c>
      <c r="AV1345" s="300" t="b">
        <v>0</v>
      </c>
      <c r="AW1345" s="300" t="s">
        <v>1844</v>
      </c>
      <c r="AX1345" s="300">
        <v>0</v>
      </c>
      <c r="AY1345" s="300" t="s">
        <v>1844</v>
      </c>
      <c r="AZ1345" s="300">
        <v>0</v>
      </c>
      <c r="BA1345" s="300" t="b">
        <v>0</v>
      </c>
      <c r="BB1345" s="300" t="b">
        <v>1</v>
      </c>
      <c r="BC1345"/>
      <c r="BD1345"/>
      <c r="BE1345"/>
      <c r="BF1345"/>
      <c r="BG1345"/>
      <c r="BH1345"/>
      <c r="BI1345"/>
      <c r="BJ1345"/>
      <c r="BK1345"/>
      <c r="BL1345"/>
      <c r="BM1345"/>
      <c r="BN1345"/>
      <c r="BO1345"/>
      <c r="BP1345"/>
      <c r="BQ1345"/>
    </row>
    <row r="1346" spans="5:69" ht="16.5" hidden="1" x14ac:dyDescent="0.3">
      <c r="E1346" s="300" t="s">
        <v>760</v>
      </c>
      <c r="F1346" s="300" t="s">
        <v>651</v>
      </c>
      <c r="G1346" s="300">
        <v>20170101</v>
      </c>
      <c r="H1346" s="300">
        <v>2017</v>
      </c>
      <c r="I1346" s="300">
        <v>52</v>
      </c>
      <c r="J1346" s="300">
        <v>2017</v>
      </c>
      <c r="K1346" s="300">
        <v>180</v>
      </c>
      <c r="L1346" s="300" t="s">
        <v>872</v>
      </c>
      <c r="M1346" s="300" t="s">
        <v>486</v>
      </c>
      <c r="N1346" s="300" t="s">
        <v>660</v>
      </c>
      <c r="O1346" s="300" t="s">
        <v>762</v>
      </c>
      <c r="P1346" s="300">
        <v>699</v>
      </c>
      <c r="Q1346" s="300" t="s">
        <v>798</v>
      </c>
      <c r="R1346" s="300" t="s">
        <v>799</v>
      </c>
      <c r="S1346" s="300">
        <v>0</v>
      </c>
      <c r="T1346" s="300" t="s">
        <v>763</v>
      </c>
      <c r="U1346" s="300" t="s">
        <v>764</v>
      </c>
      <c r="V1346" s="300" t="s">
        <v>1123</v>
      </c>
      <c r="W1346" s="300" t="s">
        <v>766</v>
      </c>
      <c r="X1346" s="300" t="b">
        <v>1</v>
      </c>
      <c r="Y1346" s="300">
        <v>310230</v>
      </c>
      <c r="Z1346" s="300" t="s">
        <v>834</v>
      </c>
      <c r="AA1346" s="300" t="s">
        <v>507</v>
      </c>
      <c r="AB1346" s="300" t="s">
        <v>508</v>
      </c>
      <c r="AC1346" s="300" t="s">
        <v>508</v>
      </c>
      <c r="AD1346" s="300">
        <v>6</v>
      </c>
      <c r="AE1346" s="300" t="b">
        <v>1</v>
      </c>
      <c r="AF1346" s="300" t="s">
        <v>768</v>
      </c>
      <c r="AG1346" s="300" t="s">
        <v>769</v>
      </c>
      <c r="AH1346" s="300">
        <v>0</v>
      </c>
      <c r="AI1346" s="300">
        <v>0</v>
      </c>
      <c r="AJ1346" s="300" t="s">
        <v>770</v>
      </c>
      <c r="AK1346" s="300">
        <v>8</v>
      </c>
      <c r="AL1346" s="300" t="s">
        <v>814</v>
      </c>
      <c r="AM1346" s="300">
        <v>22000</v>
      </c>
      <c r="AN1346" s="300" t="b">
        <v>0</v>
      </c>
      <c r="AO1346" s="300">
        <v>8</v>
      </c>
      <c r="AP1346" s="300" t="s">
        <v>814</v>
      </c>
      <c r="AQ1346" s="300">
        <v>22000</v>
      </c>
      <c r="AR1346" s="300" t="b">
        <v>0</v>
      </c>
      <c r="AS1346" s="300">
        <v>22000</v>
      </c>
      <c r="AT1346" s="300" t="b">
        <v>0</v>
      </c>
      <c r="AU1346" s="300">
        <v>0</v>
      </c>
      <c r="AV1346" s="300" t="b">
        <v>0</v>
      </c>
      <c r="AW1346" s="300" t="s">
        <v>1845</v>
      </c>
      <c r="AX1346" s="300">
        <v>0</v>
      </c>
      <c r="AY1346" s="300" t="s">
        <v>1845</v>
      </c>
      <c r="AZ1346" s="300">
        <v>0</v>
      </c>
      <c r="BA1346" s="300" t="b">
        <v>0</v>
      </c>
      <c r="BB1346" s="300" t="b">
        <v>1</v>
      </c>
      <c r="BC1346"/>
      <c r="BD1346"/>
      <c r="BE1346"/>
      <c r="BF1346"/>
      <c r="BG1346"/>
      <c r="BH1346"/>
      <c r="BI1346"/>
      <c r="BJ1346"/>
      <c r="BK1346"/>
      <c r="BL1346"/>
      <c r="BM1346"/>
      <c r="BN1346"/>
      <c r="BO1346"/>
      <c r="BP1346"/>
      <c r="BQ1346"/>
    </row>
    <row r="1347" spans="5:69" ht="16.5" hidden="1" x14ac:dyDescent="0.3">
      <c r="E1347" s="300" t="s">
        <v>760</v>
      </c>
      <c r="F1347" s="300" t="s">
        <v>651</v>
      </c>
      <c r="G1347" s="300">
        <v>20170101</v>
      </c>
      <c r="H1347" s="300">
        <v>2017</v>
      </c>
      <c r="I1347" s="300">
        <v>52</v>
      </c>
      <c r="J1347" s="300">
        <v>2017</v>
      </c>
      <c r="K1347" s="300">
        <v>180</v>
      </c>
      <c r="L1347" s="300" t="s">
        <v>872</v>
      </c>
      <c r="M1347" s="300" t="s">
        <v>486</v>
      </c>
      <c r="N1347" s="300" t="s">
        <v>660</v>
      </c>
      <c r="O1347" s="300" t="s">
        <v>762</v>
      </c>
      <c r="P1347" s="300">
        <v>710</v>
      </c>
      <c r="Q1347" s="300" t="s">
        <v>917</v>
      </c>
      <c r="R1347" s="300" t="s">
        <v>425</v>
      </c>
      <c r="S1347" s="300">
        <v>0</v>
      </c>
      <c r="T1347" s="300" t="s">
        <v>763</v>
      </c>
      <c r="U1347" s="300" t="s">
        <v>764</v>
      </c>
      <c r="V1347" s="300" t="s">
        <v>1123</v>
      </c>
      <c r="W1347" s="300" t="s">
        <v>766</v>
      </c>
      <c r="X1347" s="300" t="b">
        <v>1</v>
      </c>
      <c r="Y1347" s="300">
        <v>310230</v>
      </c>
      <c r="Z1347" s="300" t="s">
        <v>834</v>
      </c>
      <c r="AA1347" s="300" t="s">
        <v>507</v>
      </c>
      <c r="AB1347" s="300" t="s">
        <v>508</v>
      </c>
      <c r="AC1347" s="300" t="s">
        <v>508</v>
      </c>
      <c r="AD1347" s="300">
        <v>6</v>
      </c>
      <c r="AE1347" s="300" t="b">
        <v>1</v>
      </c>
      <c r="AF1347" s="300" t="s">
        <v>768</v>
      </c>
      <c r="AG1347" s="300" t="s">
        <v>769</v>
      </c>
      <c r="AH1347" s="300">
        <v>0</v>
      </c>
      <c r="AI1347" s="300">
        <v>0</v>
      </c>
      <c r="AJ1347" s="300" t="s">
        <v>770</v>
      </c>
      <c r="AK1347" s="300">
        <v>8</v>
      </c>
      <c r="AL1347" s="300" t="s">
        <v>814</v>
      </c>
      <c r="AM1347" s="300">
        <v>20857700</v>
      </c>
      <c r="AN1347" s="300" t="b">
        <v>0</v>
      </c>
      <c r="AO1347" s="300">
        <v>8</v>
      </c>
      <c r="AP1347" s="300" t="s">
        <v>814</v>
      </c>
      <c r="AQ1347" s="300">
        <v>20857700</v>
      </c>
      <c r="AR1347" s="300" t="b">
        <v>0</v>
      </c>
      <c r="AS1347" s="300">
        <v>20857700</v>
      </c>
      <c r="AT1347" s="300" t="b">
        <v>0</v>
      </c>
      <c r="AU1347" s="300">
        <v>0</v>
      </c>
      <c r="AV1347" s="300" t="b">
        <v>0</v>
      </c>
      <c r="AW1347" s="300" t="s">
        <v>1846</v>
      </c>
      <c r="AX1347" s="300">
        <v>0</v>
      </c>
      <c r="AY1347" s="300" t="s">
        <v>1846</v>
      </c>
      <c r="AZ1347" s="300">
        <v>0</v>
      </c>
      <c r="BA1347" s="300" t="b">
        <v>0</v>
      </c>
      <c r="BB1347" s="300" t="b">
        <v>1</v>
      </c>
      <c r="BC1347"/>
      <c r="BD1347"/>
      <c r="BE1347"/>
      <c r="BF1347"/>
      <c r="BG1347"/>
      <c r="BH1347"/>
      <c r="BI1347"/>
      <c r="BJ1347"/>
      <c r="BK1347"/>
      <c r="BL1347"/>
      <c r="BM1347"/>
      <c r="BN1347"/>
      <c r="BO1347"/>
      <c r="BP1347"/>
      <c r="BQ1347"/>
    </row>
    <row r="1348" spans="5:69" ht="16.5" hidden="1" x14ac:dyDescent="0.3">
      <c r="E1348" s="300" t="s">
        <v>760</v>
      </c>
      <c r="F1348" s="300" t="s">
        <v>651</v>
      </c>
      <c r="G1348" s="300">
        <v>20170101</v>
      </c>
      <c r="H1348" s="300">
        <v>2017</v>
      </c>
      <c r="I1348" s="300">
        <v>52</v>
      </c>
      <c r="J1348" s="300">
        <v>2017</v>
      </c>
      <c r="K1348" s="300">
        <v>180</v>
      </c>
      <c r="L1348" s="300" t="s">
        <v>872</v>
      </c>
      <c r="M1348" s="300" t="s">
        <v>486</v>
      </c>
      <c r="N1348" s="300" t="s">
        <v>660</v>
      </c>
      <c r="O1348" s="300" t="s">
        <v>762</v>
      </c>
      <c r="P1348" s="300">
        <v>752</v>
      </c>
      <c r="Q1348" s="300" t="s">
        <v>804</v>
      </c>
      <c r="R1348" s="300" t="s">
        <v>805</v>
      </c>
      <c r="S1348" s="300">
        <v>0</v>
      </c>
      <c r="T1348" s="300" t="s">
        <v>763</v>
      </c>
      <c r="U1348" s="300" t="s">
        <v>764</v>
      </c>
      <c r="V1348" s="300" t="s">
        <v>1123</v>
      </c>
      <c r="W1348" s="300" t="s">
        <v>766</v>
      </c>
      <c r="X1348" s="300" t="b">
        <v>1</v>
      </c>
      <c r="Y1348" s="300">
        <v>310230</v>
      </c>
      <c r="Z1348" s="300" t="s">
        <v>834</v>
      </c>
      <c r="AA1348" s="300" t="s">
        <v>507</v>
      </c>
      <c r="AB1348" s="300" t="s">
        <v>508</v>
      </c>
      <c r="AC1348" s="300" t="s">
        <v>508</v>
      </c>
      <c r="AD1348" s="300">
        <v>6</v>
      </c>
      <c r="AE1348" s="300" t="b">
        <v>1</v>
      </c>
      <c r="AF1348" s="300" t="s">
        <v>768</v>
      </c>
      <c r="AG1348" s="300" t="s">
        <v>769</v>
      </c>
      <c r="AH1348" s="300">
        <v>0</v>
      </c>
      <c r="AI1348" s="300">
        <v>0</v>
      </c>
      <c r="AJ1348" s="300" t="s">
        <v>770</v>
      </c>
      <c r="AK1348" s="300">
        <v>8</v>
      </c>
      <c r="AL1348" s="300" t="s">
        <v>814</v>
      </c>
      <c r="AM1348" s="300">
        <v>480000</v>
      </c>
      <c r="AN1348" s="300" t="b">
        <v>0</v>
      </c>
      <c r="AO1348" s="300">
        <v>8</v>
      </c>
      <c r="AP1348" s="300" t="s">
        <v>814</v>
      </c>
      <c r="AQ1348" s="300">
        <v>480000</v>
      </c>
      <c r="AR1348" s="300" t="b">
        <v>0</v>
      </c>
      <c r="AS1348" s="300">
        <v>480000</v>
      </c>
      <c r="AT1348" s="300" t="b">
        <v>0</v>
      </c>
      <c r="AU1348" s="300">
        <v>0</v>
      </c>
      <c r="AV1348" s="300" t="b">
        <v>0</v>
      </c>
      <c r="AW1348" s="300" t="s">
        <v>1767</v>
      </c>
      <c r="AX1348" s="300">
        <v>0</v>
      </c>
      <c r="AY1348" s="300" t="s">
        <v>1767</v>
      </c>
      <c r="AZ1348" s="300">
        <v>0</v>
      </c>
      <c r="BA1348" s="300" t="b">
        <v>0</v>
      </c>
      <c r="BB1348" s="300" t="b">
        <v>1</v>
      </c>
      <c r="BC1348"/>
      <c r="BD1348"/>
      <c r="BE1348"/>
      <c r="BF1348"/>
      <c r="BG1348"/>
      <c r="BH1348"/>
      <c r="BI1348"/>
      <c r="BJ1348"/>
      <c r="BK1348"/>
      <c r="BL1348"/>
      <c r="BM1348"/>
      <c r="BN1348"/>
      <c r="BO1348"/>
      <c r="BP1348"/>
      <c r="BQ1348"/>
    </row>
    <row r="1349" spans="5:69" ht="16.5" hidden="1" x14ac:dyDescent="0.3">
      <c r="E1349" s="300" t="s">
        <v>760</v>
      </c>
      <c r="F1349" s="300" t="s">
        <v>651</v>
      </c>
      <c r="G1349" s="300">
        <v>20170101</v>
      </c>
      <c r="H1349" s="300">
        <v>2017</v>
      </c>
      <c r="I1349" s="300">
        <v>52</v>
      </c>
      <c r="J1349" s="300">
        <v>2017</v>
      </c>
      <c r="K1349" s="300">
        <v>180</v>
      </c>
      <c r="L1349" s="300" t="s">
        <v>872</v>
      </c>
      <c r="M1349" s="300" t="s">
        <v>486</v>
      </c>
      <c r="N1349" s="300" t="s">
        <v>660</v>
      </c>
      <c r="O1349" s="300" t="s">
        <v>762</v>
      </c>
      <c r="P1349" s="300">
        <v>834</v>
      </c>
      <c r="Q1349" s="300" t="s">
        <v>940</v>
      </c>
      <c r="R1349" s="300" t="s">
        <v>941</v>
      </c>
      <c r="S1349" s="300">
        <v>0</v>
      </c>
      <c r="T1349" s="300" t="s">
        <v>763</v>
      </c>
      <c r="U1349" s="300" t="s">
        <v>764</v>
      </c>
      <c r="V1349" s="300" t="s">
        <v>1123</v>
      </c>
      <c r="W1349" s="300" t="s">
        <v>766</v>
      </c>
      <c r="X1349" s="300" t="b">
        <v>1</v>
      </c>
      <c r="Y1349" s="300">
        <v>310230</v>
      </c>
      <c r="Z1349" s="300" t="s">
        <v>834</v>
      </c>
      <c r="AA1349" s="300" t="s">
        <v>507</v>
      </c>
      <c r="AB1349" s="300" t="s">
        <v>508</v>
      </c>
      <c r="AC1349" s="300" t="s">
        <v>508</v>
      </c>
      <c r="AD1349" s="300">
        <v>6</v>
      </c>
      <c r="AE1349" s="300" t="b">
        <v>1</v>
      </c>
      <c r="AF1349" s="300" t="s">
        <v>768</v>
      </c>
      <c r="AG1349" s="300" t="s">
        <v>769</v>
      </c>
      <c r="AH1349" s="300">
        <v>0</v>
      </c>
      <c r="AI1349" s="300">
        <v>0</v>
      </c>
      <c r="AJ1349" s="300" t="s">
        <v>770</v>
      </c>
      <c r="AK1349" s="300">
        <v>8</v>
      </c>
      <c r="AL1349" s="300" t="s">
        <v>814</v>
      </c>
      <c r="AM1349" s="300">
        <v>408000</v>
      </c>
      <c r="AN1349" s="300" t="b">
        <v>0</v>
      </c>
      <c r="AO1349" s="300">
        <v>8</v>
      </c>
      <c r="AP1349" s="300" t="s">
        <v>814</v>
      </c>
      <c r="AQ1349" s="300">
        <v>408000</v>
      </c>
      <c r="AR1349" s="300" t="b">
        <v>0</v>
      </c>
      <c r="AS1349" s="300">
        <v>408000</v>
      </c>
      <c r="AT1349" s="300" t="b">
        <v>0</v>
      </c>
      <c r="AU1349" s="300">
        <v>0</v>
      </c>
      <c r="AV1349" s="300" t="b">
        <v>0</v>
      </c>
      <c r="AW1349" s="300" t="s">
        <v>1847</v>
      </c>
      <c r="AX1349" s="300">
        <v>0</v>
      </c>
      <c r="AY1349" s="300" t="s">
        <v>1847</v>
      </c>
      <c r="AZ1349" s="300">
        <v>0</v>
      </c>
      <c r="BA1349" s="300" t="b">
        <v>0</v>
      </c>
      <c r="BB1349" s="300" t="b">
        <v>1</v>
      </c>
      <c r="BC1349"/>
      <c r="BD1349"/>
      <c r="BE1349"/>
      <c r="BF1349"/>
      <c r="BG1349"/>
      <c r="BH1349"/>
      <c r="BI1349"/>
      <c r="BJ1349"/>
      <c r="BK1349"/>
      <c r="BL1349"/>
      <c r="BM1349"/>
      <c r="BN1349"/>
      <c r="BO1349"/>
      <c r="BP1349"/>
      <c r="BQ1349"/>
    </row>
    <row r="1350" spans="5:69" ht="16.5" hidden="1" x14ac:dyDescent="0.3">
      <c r="E1350" s="300" t="s">
        <v>760</v>
      </c>
      <c r="F1350" s="300" t="s">
        <v>651</v>
      </c>
      <c r="G1350" s="300">
        <v>20170101</v>
      </c>
      <c r="H1350" s="300">
        <v>2017</v>
      </c>
      <c r="I1350" s="300">
        <v>52</v>
      </c>
      <c r="J1350" s="300">
        <v>2017</v>
      </c>
      <c r="K1350" s="300">
        <v>180</v>
      </c>
      <c r="L1350" s="300" t="s">
        <v>872</v>
      </c>
      <c r="M1350" s="300" t="s">
        <v>486</v>
      </c>
      <c r="N1350" s="300" t="s">
        <v>660</v>
      </c>
      <c r="O1350" s="300" t="s">
        <v>762</v>
      </c>
      <c r="P1350" s="300">
        <v>894</v>
      </c>
      <c r="Q1350" s="300" t="s">
        <v>943</v>
      </c>
      <c r="R1350" s="300" t="s">
        <v>431</v>
      </c>
      <c r="S1350" s="300">
        <v>0</v>
      </c>
      <c r="T1350" s="300" t="s">
        <v>763</v>
      </c>
      <c r="U1350" s="300" t="s">
        <v>764</v>
      </c>
      <c r="V1350" s="300" t="s">
        <v>1123</v>
      </c>
      <c r="W1350" s="300" t="s">
        <v>766</v>
      </c>
      <c r="X1350" s="300" t="b">
        <v>1</v>
      </c>
      <c r="Y1350" s="300">
        <v>310230</v>
      </c>
      <c r="Z1350" s="300" t="s">
        <v>834</v>
      </c>
      <c r="AA1350" s="300" t="s">
        <v>507</v>
      </c>
      <c r="AB1350" s="300" t="s">
        <v>508</v>
      </c>
      <c r="AC1350" s="300" t="s">
        <v>508</v>
      </c>
      <c r="AD1350" s="300">
        <v>6</v>
      </c>
      <c r="AE1350" s="300" t="b">
        <v>1</v>
      </c>
      <c r="AF1350" s="300" t="s">
        <v>768</v>
      </c>
      <c r="AG1350" s="300" t="s">
        <v>769</v>
      </c>
      <c r="AH1350" s="300">
        <v>0</v>
      </c>
      <c r="AI1350" s="300">
        <v>0</v>
      </c>
      <c r="AJ1350" s="300" t="s">
        <v>770</v>
      </c>
      <c r="AK1350" s="300">
        <v>8</v>
      </c>
      <c r="AL1350" s="300" t="s">
        <v>814</v>
      </c>
      <c r="AM1350" s="300">
        <v>1118520</v>
      </c>
      <c r="AN1350" s="300" t="b">
        <v>0</v>
      </c>
      <c r="AO1350" s="300">
        <v>8</v>
      </c>
      <c r="AP1350" s="300" t="s">
        <v>814</v>
      </c>
      <c r="AQ1350" s="300">
        <v>1118520</v>
      </c>
      <c r="AR1350" s="300" t="b">
        <v>0</v>
      </c>
      <c r="AS1350" s="300">
        <v>1118520</v>
      </c>
      <c r="AT1350" s="300" t="b">
        <v>0</v>
      </c>
      <c r="AU1350" s="300">
        <v>0</v>
      </c>
      <c r="AV1350" s="300" t="b">
        <v>0</v>
      </c>
      <c r="AW1350" s="300" t="s">
        <v>1848</v>
      </c>
      <c r="AX1350" s="300">
        <v>0</v>
      </c>
      <c r="AY1350" s="300" t="s">
        <v>1848</v>
      </c>
      <c r="AZ1350" s="300">
        <v>0</v>
      </c>
      <c r="BA1350" s="300" t="b">
        <v>0</v>
      </c>
      <c r="BB1350" s="300" t="b">
        <v>1</v>
      </c>
      <c r="BC1350"/>
      <c r="BD1350"/>
      <c r="BE1350"/>
      <c r="BF1350"/>
      <c r="BG1350"/>
      <c r="BH1350"/>
      <c r="BI1350"/>
      <c r="BJ1350"/>
      <c r="BK1350"/>
      <c r="BL1350"/>
      <c r="BM1350"/>
      <c r="BN1350"/>
      <c r="BO1350"/>
      <c r="BP1350"/>
      <c r="BQ1350"/>
    </row>
    <row r="1351" spans="5:69" ht="16.5" hidden="1" x14ac:dyDescent="0.3">
      <c r="E1351" s="300" t="s">
        <v>760</v>
      </c>
      <c r="F1351" s="300" t="s">
        <v>651</v>
      </c>
      <c r="G1351" s="300">
        <v>20170101</v>
      </c>
      <c r="H1351" s="300">
        <v>2017</v>
      </c>
      <c r="I1351" s="300">
        <v>52</v>
      </c>
      <c r="J1351" s="300">
        <v>2017</v>
      </c>
      <c r="K1351" s="300">
        <v>562</v>
      </c>
      <c r="L1351" s="300" t="s">
        <v>761</v>
      </c>
      <c r="M1351" s="300" t="s">
        <v>451</v>
      </c>
      <c r="N1351" s="300" t="s">
        <v>660</v>
      </c>
      <c r="O1351" s="300" t="s">
        <v>762</v>
      </c>
      <c r="P1351" s="300">
        <v>0</v>
      </c>
      <c r="Q1351" s="300" t="s">
        <v>763</v>
      </c>
      <c r="R1351" s="300" t="s">
        <v>764</v>
      </c>
      <c r="S1351" s="300">
        <v>0</v>
      </c>
      <c r="T1351" s="300" t="s">
        <v>763</v>
      </c>
      <c r="U1351" s="300" t="s">
        <v>764</v>
      </c>
      <c r="V1351" s="300" t="s">
        <v>1123</v>
      </c>
      <c r="W1351" s="300" t="s">
        <v>766</v>
      </c>
      <c r="X1351" s="300" t="b">
        <v>1</v>
      </c>
      <c r="Y1351" s="300">
        <v>310230</v>
      </c>
      <c r="Z1351" s="300" t="s">
        <v>834</v>
      </c>
      <c r="AA1351" s="300" t="s">
        <v>507</v>
      </c>
      <c r="AB1351" s="300" t="s">
        <v>508</v>
      </c>
      <c r="AC1351" s="300" t="s">
        <v>508</v>
      </c>
      <c r="AD1351" s="300">
        <v>6</v>
      </c>
      <c r="AE1351" s="300" t="b">
        <v>1</v>
      </c>
      <c r="AF1351" s="300" t="s">
        <v>768</v>
      </c>
      <c r="AG1351" s="300" t="s">
        <v>769</v>
      </c>
      <c r="AH1351" s="300">
        <v>0</v>
      </c>
      <c r="AI1351" s="300">
        <v>0</v>
      </c>
      <c r="AJ1351" s="300" t="s">
        <v>770</v>
      </c>
      <c r="AK1351" s="300">
        <v>8</v>
      </c>
      <c r="AL1351" s="300" t="s">
        <v>814</v>
      </c>
      <c r="AM1351" s="300">
        <v>1948716</v>
      </c>
      <c r="AN1351" s="300" t="b">
        <v>0</v>
      </c>
      <c r="AO1351" s="300">
        <v>8</v>
      </c>
      <c r="AP1351" s="300" t="s">
        <v>814</v>
      </c>
      <c r="AQ1351" s="300">
        <v>1948716</v>
      </c>
      <c r="AR1351" s="300" t="b">
        <v>0</v>
      </c>
      <c r="AS1351" s="300">
        <v>1948716</v>
      </c>
      <c r="AT1351" s="300" t="b">
        <v>0</v>
      </c>
      <c r="AU1351" s="300">
        <v>0</v>
      </c>
      <c r="AV1351" s="300" t="b">
        <v>0</v>
      </c>
      <c r="AW1351" s="300" t="s">
        <v>1849</v>
      </c>
      <c r="AX1351" s="300"/>
      <c r="AY1351" s="300" t="s">
        <v>1849</v>
      </c>
      <c r="AZ1351" s="300">
        <v>0</v>
      </c>
      <c r="BA1351" s="300" t="b">
        <v>0</v>
      </c>
      <c r="BB1351" s="300" t="b">
        <v>1</v>
      </c>
      <c r="BC1351"/>
      <c r="BD1351"/>
      <c r="BE1351"/>
      <c r="BF1351"/>
      <c r="BG1351"/>
      <c r="BH1351"/>
      <c r="BI1351"/>
      <c r="BJ1351"/>
      <c r="BK1351"/>
      <c r="BL1351"/>
      <c r="BM1351"/>
      <c r="BN1351"/>
      <c r="BO1351"/>
      <c r="BP1351"/>
      <c r="BQ1351"/>
    </row>
    <row r="1352" spans="5:69" ht="16.5" hidden="1" x14ac:dyDescent="0.3">
      <c r="E1352" s="300" t="s">
        <v>760</v>
      </c>
      <c r="F1352" s="300" t="s">
        <v>651</v>
      </c>
      <c r="G1352" s="300">
        <v>20170101</v>
      </c>
      <c r="H1352" s="300">
        <v>2017</v>
      </c>
      <c r="I1352" s="300">
        <v>52</v>
      </c>
      <c r="J1352" s="300">
        <v>2017</v>
      </c>
      <c r="K1352" s="300">
        <v>562</v>
      </c>
      <c r="L1352" s="300" t="s">
        <v>761</v>
      </c>
      <c r="M1352" s="300" t="s">
        <v>451</v>
      </c>
      <c r="N1352" s="300" t="s">
        <v>660</v>
      </c>
      <c r="O1352" s="300" t="s">
        <v>762</v>
      </c>
      <c r="P1352" s="300">
        <v>56</v>
      </c>
      <c r="Q1352" s="300" t="s">
        <v>877</v>
      </c>
      <c r="R1352" s="300" t="s">
        <v>878</v>
      </c>
      <c r="S1352" s="300">
        <v>0</v>
      </c>
      <c r="T1352" s="300" t="s">
        <v>763</v>
      </c>
      <c r="U1352" s="300" t="s">
        <v>764</v>
      </c>
      <c r="V1352" s="300" t="s">
        <v>1123</v>
      </c>
      <c r="W1352" s="300" t="s">
        <v>766</v>
      </c>
      <c r="X1352" s="300" t="b">
        <v>1</v>
      </c>
      <c r="Y1352" s="300">
        <v>310230</v>
      </c>
      <c r="Z1352" s="300" t="s">
        <v>834</v>
      </c>
      <c r="AA1352" s="300" t="s">
        <v>507</v>
      </c>
      <c r="AB1352" s="300" t="s">
        <v>508</v>
      </c>
      <c r="AC1352" s="300" t="s">
        <v>508</v>
      </c>
      <c r="AD1352" s="300">
        <v>6</v>
      </c>
      <c r="AE1352" s="300" t="b">
        <v>1</v>
      </c>
      <c r="AF1352" s="300" t="s">
        <v>768</v>
      </c>
      <c r="AG1352" s="300" t="s">
        <v>769</v>
      </c>
      <c r="AH1352" s="300">
        <v>0</v>
      </c>
      <c r="AI1352" s="300">
        <v>0</v>
      </c>
      <c r="AJ1352" s="300" t="s">
        <v>770</v>
      </c>
      <c r="AK1352" s="300">
        <v>8</v>
      </c>
      <c r="AL1352" s="300" t="s">
        <v>814</v>
      </c>
      <c r="AM1352" s="300">
        <v>2</v>
      </c>
      <c r="AN1352" s="300" t="b">
        <v>0</v>
      </c>
      <c r="AO1352" s="300">
        <v>8</v>
      </c>
      <c r="AP1352" s="300" t="s">
        <v>814</v>
      </c>
      <c r="AQ1352" s="300">
        <v>2</v>
      </c>
      <c r="AR1352" s="300" t="b">
        <v>0</v>
      </c>
      <c r="AS1352" s="300">
        <v>2</v>
      </c>
      <c r="AT1352" s="300" t="b">
        <v>0</v>
      </c>
      <c r="AU1352" s="300">
        <v>0</v>
      </c>
      <c r="AV1352" s="300" t="b">
        <v>0</v>
      </c>
      <c r="AW1352" s="300" t="s">
        <v>1777</v>
      </c>
      <c r="AX1352" s="300"/>
      <c r="AY1352" s="300" t="s">
        <v>1777</v>
      </c>
      <c r="AZ1352" s="300">
        <v>0</v>
      </c>
      <c r="BA1352" s="300" t="b">
        <v>1</v>
      </c>
      <c r="BB1352" s="300" t="b">
        <v>0</v>
      </c>
      <c r="BC1352"/>
      <c r="BD1352"/>
      <c r="BE1352"/>
      <c r="BF1352"/>
      <c r="BG1352"/>
      <c r="BH1352"/>
      <c r="BI1352"/>
      <c r="BJ1352"/>
      <c r="BK1352"/>
      <c r="BL1352"/>
      <c r="BM1352"/>
      <c r="BN1352"/>
      <c r="BO1352"/>
      <c r="BP1352"/>
      <c r="BQ1352"/>
    </row>
    <row r="1353" spans="5:69" ht="16.5" hidden="1" x14ac:dyDescent="0.3">
      <c r="E1353" s="300" t="s">
        <v>760</v>
      </c>
      <c r="F1353" s="300" t="s">
        <v>651</v>
      </c>
      <c r="G1353" s="300">
        <v>20170101</v>
      </c>
      <c r="H1353" s="300">
        <v>2017</v>
      </c>
      <c r="I1353" s="300">
        <v>52</v>
      </c>
      <c r="J1353" s="300">
        <v>2017</v>
      </c>
      <c r="K1353" s="300">
        <v>562</v>
      </c>
      <c r="L1353" s="300" t="s">
        <v>761</v>
      </c>
      <c r="M1353" s="300" t="s">
        <v>451</v>
      </c>
      <c r="N1353" s="300" t="s">
        <v>660</v>
      </c>
      <c r="O1353" s="300" t="s">
        <v>762</v>
      </c>
      <c r="P1353" s="300">
        <v>251</v>
      </c>
      <c r="Q1353" s="300" t="s">
        <v>778</v>
      </c>
      <c r="R1353" s="300" t="s">
        <v>779</v>
      </c>
      <c r="S1353" s="300">
        <v>0</v>
      </c>
      <c r="T1353" s="300" t="s">
        <v>763</v>
      </c>
      <c r="U1353" s="300" t="s">
        <v>764</v>
      </c>
      <c r="V1353" s="300" t="s">
        <v>1123</v>
      </c>
      <c r="W1353" s="300" t="s">
        <v>766</v>
      </c>
      <c r="X1353" s="300" t="b">
        <v>1</v>
      </c>
      <c r="Y1353" s="300">
        <v>310230</v>
      </c>
      <c r="Z1353" s="300" t="s">
        <v>834</v>
      </c>
      <c r="AA1353" s="300" t="s">
        <v>507</v>
      </c>
      <c r="AB1353" s="300" t="s">
        <v>508</v>
      </c>
      <c r="AC1353" s="300" t="s">
        <v>508</v>
      </c>
      <c r="AD1353" s="300">
        <v>6</v>
      </c>
      <c r="AE1353" s="300" t="b">
        <v>1</v>
      </c>
      <c r="AF1353" s="300" t="s">
        <v>768</v>
      </c>
      <c r="AG1353" s="300" t="s">
        <v>769</v>
      </c>
      <c r="AH1353" s="300">
        <v>0</v>
      </c>
      <c r="AI1353" s="300">
        <v>0</v>
      </c>
      <c r="AJ1353" s="300" t="s">
        <v>770</v>
      </c>
      <c r="AK1353" s="300">
        <v>8</v>
      </c>
      <c r="AL1353" s="300" t="s">
        <v>814</v>
      </c>
      <c r="AM1353" s="300">
        <v>1333737</v>
      </c>
      <c r="AN1353" s="300" t="b">
        <v>0</v>
      </c>
      <c r="AO1353" s="300">
        <v>8</v>
      </c>
      <c r="AP1353" s="300" t="s">
        <v>814</v>
      </c>
      <c r="AQ1353" s="300">
        <v>1333737</v>
      </c>
      <c r="AR1353" s="300" t="b">
        <v>0</v>
      </c>
      <c r="AS1353" s="300">
        <v>1333737</v>
      </c>
      <c r="AT1353" s="300" t="b">
        <v>0</v>
      </c>
      <c r="AU1353" s="300">
        <v>0</v>
      </c>
      <c r="AV1353" s="300" t="b">
        <v>0</v>
      </c>
      <c r="AW1353" s="300" t="s">
        <v>1821</v>
      </c>
      <c r="AX1353" s="300"/>
      <c r="AY1353" s="300" t="s">
        <v>1821</v>
      </c>
      <c r="AZ1353" s="300">
        <v>0</v>
      </c>
      <c r="BA1353" s="300" t="b">
        <v>1</v>
      </c>
      <c r="BB1353" s="300" t="b">
        <v>0</v>
      </c>
      <c r="BC1353"/>
      <c r="BD1353"/>
      <c r="BE1353"/>
      <c r="BF1353"/>
      <c r="BG1353"/>
      <c r="BH1353"/>
      <c r="BI1353"/>
      <c r="BJ1353"/>
      <c r="BK1353"/>
      <c r="BL1353"/>
      <c r="BM1353"/>
      <c r="BN1353"/>
      <c r="BO1353"/>
      <c r="BP1353"/>
      <c r="BQ1353"/>
    </row>
    <row r="1354" spans="5:69" ht="16.5" hidden="1" x14ac:dyDescent="0.3">
      <c r="E1354" s="300" t="s">
        <v>760</v>
      </c>
      <c r="F1354" s="300" t="s">
        <v>651</v>
      </c>
      <c r="G1354" s="300">
        <v>20170101</v>
      </c>
      <c r="H1354" s="300">
        <v>2017</v>
      </c>
      <c r="I1354" s="300">
        <v>52</v>
      </c>
      <c r="J1354" s="300">
        <v>2017</v>
      </c>
      <c r="K1354" s="300">
        <v>562</v>
      </c>
      <c r="L1354" s="300" t="s">
        <v>761</v>
      </c>
      <c r="M1354" s="300" t="s">
        <v>451</v>
      </c>
      <c r="N1354" s="300" t="s">
        <v>660</v>
      </c>
      <c r="O1354" s="300" t="s">
        <v>762</v>
      </c>
      <c r="P1354" s="300">
        <v>288</v>
      </c>
      <c r="Q1354" s="300" t="s">
        <v>784</v>
      </c>
      <c r="R1354" s="300" t="s">
        <v>428</v>
      </c>
      <c r="S1354" s="300">
        <v>0</v>
      </c>
      <c r="T1354" s="300" t="s">
        <v>763</v>
      </c>
      <c r="U1354" s="300" t="s">
        <v>764</v>
      </c>
      <c r="V1354" s="300" t="s">
        <v>1123</v>
      </c>
      <c r="W1354" s="300" t="s">
        <v>766</v>
      </c>
      <c r="X1354" s="300" t="b">
        <v>1</v>
      </c>
      <c r="Y1354" s="300">
        <v>310230</v>
      </c>
      <c r="Z1354" s="300" t="s">
        <v>834</v>
      </c>
      <c r="AA1354" s="300" t="s">
        <v>507</v>
      </c>
      <c r="AB1354" s="300" t="s">
        <v>508</v>
      </c>
      <c r="AC1354" s="300" t="s">
        <v>508</v>
      </c>
      <c r="AD1354" s="300">
        <v>6</v>
      </c>
      <c r="AE1354" s="300" t="b">
        <v>1</v>
      </c>
      <c r="AF1354" s="300" t="s">
        <v>768</v>
      </c>
      <c r="AG1354" s="300" t="s">
        <v>769</v>
      </c>
      <c r="AH1354" s="300">
        <v>0</v>
      </c>
      <c r="AI1354" s="300">
        <v>0</v>
      </c>
      <c r="AJ1354" s="300" t="s">
        <v>770</v>
      </c>
      <c r="AK1354" s="300">
        <v>8</v>
      </c>
      <c r="AL1354" s="300" t="s">
        <v>814</v>
      </c>
      <c r="AM1354" s="300">
        <v>200000</v>
      </c>
      <c r="AN1354" s="300" t="b">
        <v>0</v>
      </c>
      <c r="AO1354" s="300">
        <v>8</v>
      </c>
      <c r="AP1354" s="300" t="s">
        <v>814</v>
      </c>
      <c r="AQ1354" s="300">
        <v>200000</v>
      </c>
      <c r="AR1354" s="300" t="b">
        <v>0</v>
      </c>
      <c r="AS1354" s="300">
        <v>200000</v>
      </c>
      <c r="AT1354" s="300" t="b">
        <v>0</v>
      </c>
      <c r="AU1354" s="300">
        <v>0</v>
      </c>
      <c r="AV1354" s="300" t="b">
        <v>0</v>
      </c>
      <c r="AW1354" s="300" t="s">
        <v>1781</v>
      </c>
      <c r="AX1354" s="300"/>
      <c r="AY1354" s="300" t="s">
        <v>1781</v>
      </c>
      <c r="AZ1354" s="300">
        <v>0</v>
      </c>
      <c r="BA1354" s="300" t="b">
        <v>1</v>
      </c>
      <c r="BB1354" s="300" t="b">
        <v>0</v>
      </c>
      <c r="BC1354"/>
      <c r="BD1354"/>
      <c r="BE1354"/>
      <c r="BF1354"/>
      <c r="BG1354"/>
      <c r="BH1354"/>
      <c r="BI1354"/>
      <c r="BJ1354"/>
      <c r="BK1354"/>
      <c r="BL1354"/>
      <c r="BM1354"/>
      <c r="BN1354"/>
      <c r="BO1354"/>
      <c r="BP1354"/>
      <c r="BQ1354"/>
    </row>
    <row r="1355" spans="5:69" ht="16.5" hidden="1" x14ac:dyDescent="0.3">
      <c r="E1355" s="300" t="s">
        <v>760</v>
      </c>
      <c r="F1355" s="300" t="s">
        <v>651</v>
      </c>
      <c r="G1355" s="300">
        <v>20170101</v>
      </c>
      <c r="H1355" s="300">
        <v>2017</v>
      </c>
      <c r="I1355" s="300">
        <v>52</v>
      </c>
      <c r="J1355" s="300">
        <v>2017</v>
      </c>
      <c r="K1355" s="300">
        <v>562</v>
      </c>
      <c r="L1355" s="300" t="s">
        <v>761</v>
      </c>
      <c r="M1355" s="300" t="s">
        <v>451</v>
      </c>
      <c r="N1355" s="300" t="s">
        <v>660</v>
      </c>
      <c r="O1355" s="300" t="s">
        <v>762</v>
      </c>
      <c r="P1355" s="300">
        <v>384</v>
      </c>
      <c r="Q1355" s="300" t="s">
        <v>786</v>
      </c>
      <c r="R1355" s="300" t="s">
        <v>559</v>
      </c>
      <c r="S1355" s="300">
        <v>0</v>
      </c>
      <c r="T1355" s="300" t="s">
        <v>763</v>
      </c>
      <c r="U1355" s="300" t="s">
        <v>764</v>
      </c>
      <c r="V1355" s="300" t="s">
        <v>1123</v>
      </c>
      <c r="W1355" s="300" t="s">
        <v>766</v>
      </c>
      <c r="X1355" s="300" t="b">
        <v>1</v>
      </c>
      <c r="Y1355" s="300">
        <v>310230</v>
      </c>
      <c r="Z1355" s="300" t="s">
        <v>834</v>
      </c>
      <c r="AA1355" s="300" t="s">
        <v>507</v>
      </c>
      <c r="AB1355" s="300" t="s">
        <v>508</v>
      </c>
      <c r="AC1355" s="300" t="s">
        <v>508</v>
      </c>
      <c r="AD1355" s="300">
        <v>6</v>
      </c>
      <c r="AE1355" s="300" t="b">
        <v>1</v>
      </c>
      <c r="AF1355" s="300" t="s">
        <v>768</v>
      </c>
      <c r="AG1355" s="300" t="s">
        <v>769</v>
      </c>
      <c r="AH1355" s="300">
        <v>0</v>
      </c>
      <c r="AI1355" s="300">
        <v>0</v>
      </c>
      <c r="AJ1355" s="300" t="s">
        <v>770</v>
      </c>
      <c r="AK1355" s="300">
        <v>8</v>
      </c>
      <c r="AL1355" s="300" t="s">
        <v>814</v>
      </c>
      <c r="AM1355" s="300">
        <v>75360</v>
      </c>
      <c r="AN1355" s="300" t="b">
        <v>0</v>
      </c>
      <c r="AO1355" s="300">
        <v>8</v>
      </c>
      <c r="AP1355" s="300" t="s">
        <v>814</v>
      </c>
      <c r="AQ1355" s="300">
        <v>75360</v>
      </c>
      <c r="AR1355" s="300" t="b">
        <v>0</v>
      </c>
      <c r="AS1355" s="300">
        <v>75360</v>
      </c>
      <c r="AT1355" s="300" t="b">
        <v>0</v>
      </c>
      <c r="AU1355" s="300">
        <v>0</v>
      </c>
      <c r="AV1355" s="300" t="b">
        <v>0</v>
      </c>
      <c r="AW1355" s="300" t="s">
        <v>1822</v>
      </c>
      <c r="AX1355" s="300"/>
      <c r="AY1355" s="300" t="s">
        <v>1822</v>
      </c>
      <c r="AZ1355" s="300">
        <v>0</v>
      </c>
      <c r="BA1355" s="300" t="b">
        <v>1</v>
      </c>
      <c r="BB1355" s="300" t="b">
        <v>0</v>
      </c>
      <c r="BC1355"/>
      <c r="BD1355"/>
      <c r="BE1355"/>
      <c r="BF1355"/>
      <c r="BG1355"/>
      <c r="BH1355"/>
      <c r="BI1355"/>
      <c r="BJ1355"/>
      <c r="BK1355"/>
      <c r="BL1355"/>
      <c r="BM1355"/>
      <c r="BN1355"/>
      <c r="BO1355"/>
      <c r="BP1355"/>
      <c r="BQ1355"/>
    </row>
    <row r="1356" spans="5:69" ht="16.5" hidden="1" x14ac:dyDescent="0.3">
      <c r="E1356" s="300" t="s">
        <v>760</v>
      </c>
      <c r="F1356" s="300" t="s">
        <v>651</v>
      </c>
      <c r="G1356" s="300">
        <v>20170101</v>
      </c>
      <c r="H1356" s="300">
        <v>2017</v>
      </c>
      <c r="I1356" s="300">
        <v>52</v>
      </c>
      <c r="J1356" s="300">
        <v>2017</v>
      </c>
      <c r="K1356" s="300">
        <v>562</v>
      </c>
      <c r="L1356" s="300" t="s">
        <v>761</v>
      </c>
      <c r="M1356" s="300" t="s">
        <v>451</v>
      </c>
      <c r="N1356" s="300" t="s">
        <v>660</v>
      </c>
      <c r="O1356" s="300" t="s">
        <v>762</v>
      </c>
      <c r="P1356" s="300">
        <v>398</v>
      </c>
      <c r="Q1356" s="300" t="s">
        <v>1783</v>
      </c>
      <c r="R1356" s="300" t="s">
        <v>1784</v>
      </c>
      <c r="S1356" s="300">
        <v>0</v>
      </c>
      <c r="T1356" s="300" t="s">
        <v>763</v>
      </c>
      <c r="U1356" s="300" t="s">
        <v>764</v>
      </c>
      <c r="V1356" s="300" t="s">
        <v>1123</v>
      </c>
      <c r="W1356" s="300" t="s">
        <v>766</v>
      </c>
      <c r="X1356" s="300" t="b">
        <v>1</v>
      </c>
      <c r="Y1356" s="300">
        <v>310230</v>
      </c>
      <c r="Z1356" s="300" t="s">
        <v>834</v>
      </c>
      <c r="AA1356" s="300" t="s">
        <v>507</v>
      </c>
      <c r="AB1356" s="300" t="s">
        <v>508</v>
      </c>
      <c r="AC1356" s="300" t="s">
        <v>508</v>
      </c>
      <c r="AD1356" s="300">
        <v>6</v>
      </c>
      <c r="AE1356" s="300" t="b">
        <v>1</v>
      </c>
      <c r="AF1356" s="300" t="s">
        <v>768</v>
      </c>
      <c r="AG1356" s="300" t="s">
        <v>769</v>
      </c>
      <c r="AH1356" s="300">
        <v>0</v>
      </c>
      <c r="AI1356" s="300">
        <v>0</v>
      </c>
      <c r="AJ1356" s="300" t="s">
        <v>770</v>
      </c>
      <c r="AK1356" s="300">
        <v>8</v>
      </c>
      <c r="AL1356" s="300" t="s">
        <v>814</v>
      </c>
      <c r="AM1356" s="300">
        <v>27633</v>
      </c>
      <c r="AN1356" s="300" t="b">
        <v>0</v>
      </c>
      <c r="AO1356" s="300">
        <v>8</v>
      </c>
      <c r="AP1356" s="300" t="s">
        <v>814</v>
      </c>
      <c r="AQ1356" s="300">
        <v>27633</v>
      </c>
      <c r="AR1356" s="300" t="b">
        <v>0</v>
      </c>
      <c r="AS1356" s="300">
        <v>27633</v>
      </c>
      <c r="AT1356" s="300" t="b">
        <v>0</v>
      </c>
      <c r="AU1356" s="300">
        <v>0</v>
      </c>
      <c r="AV1356" s="300" t="b">
        <v>0</v>
      </c>
      <c r="AW1356" s="300" t="s">
        <v>1785</v>
      </c>
      <c r="AX1356" s="300"/>
      <c r="AY1356" s="300" t="s">
        <v>1785</v>
      </c>
      <c r="AZ1356" s="300">
        <v>0</v>
      </c>
      <c r="BA1356" s="300" t="b">
        <v>1</v>
      </c>
      <c r="BB1356" s="300" t="b">
        <v>0</v>
      </c>
      <c r="BC1356"/>
      <c r="BD1356"/>
      <c r="BE1356"/>
      <c r="BF1356"/>
      <c r="BG1356"/>
      <c r="BH1356"/>
      <c r="BI1356"/>
      <c r="BJ1356"/>
      <c r="BK1356"/>
      <c r="BL1356"/>
      <c r="BM1356"/>
      <c r="BN1356"/>
      <c r="BO1356"/>
      <c r="BP1356"/>
      <c r="BQ1356"/>
    </row>
    <row r="1357" spans="5:69" ht="16.5" hidden="1" x14ac:dyDescent="0.3">
      <c r="E1357" s="300" t="s">
        <v>760</v>
      </c>
      <c r="F1357" s="300" t="s">
        <v>651</v>
      </c>
      <c r="G1357" s="300">
        <v>20170101</v>
      </c>
      <c r="H1357" s="300">
        <v>2017</v>
      </c>
      <c r="I1357" s="300">
        <v>52</v>
      </c>
      <c r="J1357" s="300">
        <v>2017</v>
      </c>
      <c r="K1357" s="300">
        <v>562</v>
      </c>
      <c r="L1357" s="300" t="s">
        <v>761</v>
      </c>
      <c r="M1357" s="300" t="s">
        <v>451</v>
      </c>
      <c r="N1357" s="300" t="s">
        <v>660</v>
      </c>
      <c r="O1357" s="300" t="s">
        <v>762</v>
      </c>
      <c r="P1357" s="300">
        <v>466</v>
      </c>
      <c r="Q1357" s="300" t="s">
        <v>1787</v>
      </c>
      <c r="R1357" s="300" t="s">
        <v>436</v>
      </c>
      <c r="S1357" s="300">
        <v>0</v>
      </c>
      <c r="T1357" s="300" t="s">
        <v>763</v>
      </c>
      <c r="U1357" s="300" t="s">
        <v>764</v>
      </c>
      <c r="V1357" s="300" t="s">
        <v>1123</v>
      </c>
      <c r="W1357" s="300" t="s">
        <v>766</v>
      </c>
      <c r="X1357" s="300" t="b">
        <v>1</v>
      </c>
      <c r="Y1357" s="300">
        <v>310230</v>
      </c>
      <c r="Z1357" s="300" t="s">
        <v>834</v>
      </c>
      <c r="AA1357" s="300" t="s">
        <v>507</v>
      </c>
      <c r="AB1357" s="300" t="s">
        <v>508</v>
      </c>
      <c r="AC1357" s="300" t="s">
        <v>508</v>
      </c>
      <c r="AD1357" s="300">
        <v>6</v>
      </c>
      <c r="AE1357" s="300" t="b">
        <v>1</v>
      </c>
      <c r="AF1357" s="300" t="s">
        <v>768</v>
      </c>
      <c r="AG1357" s="300" t="s">
        <v>769</v>
      </c>
      <c r="AH1357" s="300">
        <v>0</v>
      </c>
      <c r="AI1357" s="300">
        <v>0</v>
      </c>
      <c r="AJ1357" s="300" t="s">
        <v>770</v>
      </c>
      <c r="AK1357" s="300">
        <v>8</v>
      </c>
      <c r="AL1357" s="300" t="s">
        <v>814</v>
      </c>
      <c r="AM1357" s="300">
        <v>112530</v>
      </c>
      <c r="AN1357" s="300" t="b">
        <v>0</v>
      </c>
      <c r="AO1357" s="300">
        <v>8</v>
      </c>
      <c r="AP1357" s="300" t="s">
        <v>814</v>
      </c>
      <c r="AQ1357" s="300">
        <v>112530</v>
      </c>
      <c r="AR1357" s="300" t="b">
        <v>0</v>
      </c>
      <c r="AS1357" s="300">
        <v>112530</v>
      </c>
      <c r="AT1357" s="300" t="b">
        <v>0</v>
      </c>
      <c r="AU1357" s="300">
        <v>0</v>
      </c>
      <c r="AV1357" s="300" t="b">
        <v>0</v>
      </c>
      <c r="AW1357" s="300" t="s">
        <v>1788</v>
      </c>
      <c r="AX1357" s="300"/>
      <c r="AY1357" s="300" t="s">
        <v>1788</v>
      </c>
      <c r="AZ1357" s="300">
        <v>0</v>
      </c>
      <c r="BA1357" s="300" t="b">
        <v>1</v>
      </c>
      <c r="BB1357" s="300" t="b">
        <v>0</v>
      </c>
      <c r="BC1357"/>
      <c r="BD1357"/>
      <c r="BE1357"/>
      <c r="BF1357"/>
      <c r="BG1357"/>
      <c r="BH1357"/>
      <c r="BI1357"/>
      <c r="BJ1357"/>
      <c r="BK1357"/>
      <c r="BL1357"/>
      <c r="BM1357"/>
      <c r="BN1357"/>
      <c r="BO1357"/>
      <c r="BP1357"/>
      <c r="BQ1357"/>
    </row>
    <row r="1358" spans="5:69" ht="16.5" hidden="1" x14ac:dyDescent="0.3">
      <c r="E1358" s="300" t="s">
        <v>760</v>
      </c>
      <c r="F1358" s="300" t="s">
        <v>651</v>
      </c>
      <c r="G1358" s="300">
        <v>20170101</v>
      </c>
      <c r="H1358" s="300">
        <v>2017</v>
      </c>
      <c r="I1358" s="300">
        <v>52</v>
      </c>
      <c r="J1358" s="300">
        <v>2017</v>
      </c>
      <c r="K1358" s="300">
        <v>562</v>
      </c>
      <c r="L1358" s="300" t="s">
        <v>761</v>
      </c>
      <c r="M1358" s="300" t="s">
        <v>451</v>
      </c>
      <c r="N1358" s="300" t="s">
        <v>660</v>
      </c>
      <c r="O1358" s="300" t="s">
        <v>762</v>
      </c>
      <c r="P1358" s="300">
        <v>566</v>
      </c>
      <c r="Q1358" s="300" t="s">
        <v>791</v>
      </c>
      <c r="R1358" s="300" t="s">
        <v>434</v>
      </c>
      <c r="S1358" s="300">
        <v>0</v>
      </c>
      <c r="T1358" s="300" t="s">
        <v>763</v>
      </c>
      <c r="U1358" s="300" t="s">
        <v>764</v>
      </c>
      <c r="V1358" s="300" t="s">
        <v>1123</v>
      </c>
      <c r="W1358" s="300" t="s">
        <v>766</v>
      </c>
      <c r="X1358" s="300" t="b">
        <v>1</v>
      </c>
      <c r="Y1358" s="300">
        <v>310230</v>
      </c>
      <c r="Z1358" s="300" t="s">
        <v>834</v>
      </c>
      <c r="AA1358" s="300" t="s">
        <v>507</v>
      </c>
      <c r="AB1358" s="300" t="s">
        <v>508</v>
      </c>
      <c r="AC1358" s="300" t="s">
        <v>508</v>
      </c>
      <c r="AD1358" s="300">
        <v>6</v>
      </c>
      <c r="AE1358" s="300" t="b">
        <v>1</v>
      </c>
      <c r="AF1358" s="300" t="s">
        <v>768</v>
      </c>
      <c r="AG1358" s="300" t="s">
        <v>769</v>
      </c>
      <c r="AH1358" s="300">
        <v>0</v>
      </c>
      <c r="AI1358" s="300">
        <v>0</v>
      </c>
      <c r="AJ1358" s="300" t="s">
        <v>770</v>
      </c>
      <c r="AK1358" s="300">
        <v>8</v>
      </c>
      <c r="AL1358" s="300" t="s">
        <v>814</v>
      </c>
      <c r="AM1358" s="300">
        <v>13000</v>
      </c>
      <c r="AN1358" s="300" t="b">
        <v>0</v>
      </c>
      <c r="AO1358" s="300">
        <v>8</v>
      </c>
      <c r="AP1358" s="300" t="s">
        <v>814</v>
      </c>
      <c r="AQ1358" s="300">
        <v>13000</v>
      </c>
      <c r="AR1358" s="300" t="b">
        <v>0</v>
      </c>
      <c r="AS1358" s="300">
        <v>13000</v>
      </c>
      <c r="AT1358" s="300" t="b">
        <v>0</v>
      </c>
      <c r="AU1358" s="300">
        <v>0</v>
      </c>
      <c r="AV1358" s="300" t="b">
        <v>0</v>
      </c>
      <c r="AW1358" s="300" t="s">
        <v>1850</v>
      </c>
      <c r="AX1358" s="300"/>
      <c r="AY1358" s="300" t="s">
        <v>1850</v>
      </c>
      <c r="AZ1358" s="300">
        <v>0</v>
      </c>
      <c r="BA1358" s="300" t="b">
        <v>1</v>
      </c>
      <c r="BB1358" s="300" t="b">
        <v>0</v>
      </c>
      <c r="BC1358"/>
      <c r="BD1358"/>
      <c r="BE1358"/>
      <c r="BF1358"/>
      <c r="BG1358"/>
      <c r="BH1358"/>
      <c r="BI1358"/>
      <c r="BJ1358"/>
      <c r="BK1358"/>
      <c r="BL1358"/>
      <c r="BM1358"/>
      <c r="BN1358"/>
      <c r="BO1358"/>
      <c r="BP1358"/>
      <c r="BQ1358"/>
    </row>
    <row r="1359" spans="5:69" ht="16.5" hidden="1" x14ac:dyDescent="0.3">
      <c r="E1359" s="300" t="s">
        <v>760</v>
      </c>
      <c r="F1359" s="300" t="s">
        <v>651</v>
      </c>
      <c r="G1359" s="300">
        <v>20170101</v>
      </c>
      <c r="H1359" s="300">
        <v>2017</v>
      </c>
      <c r="I1359" s="300">
        <v>52</v>
      </c>
      <c r="J1359" s="300">
        <v>2017</v>
      </c>
      <c r="K1359" s="300">
        <v>562</v>
      </c>
      <c r="L1359" s="300" t="s">
        <v>761</v>
      </c>
      <c r="M1359" s="300" t="s">
        <v>451</v>
      </c>
      <c r="N1359" s="300" t="s">
        <v>660</v>
      </c>
      <c r="O1359" s="300" t="s">
        <v>762</v>
      </c>
      <c r="P1359" s="300">
        <v>686</v>
      </c>
      <c r="Q1359" s="300" t="s">
        <v>796</v>
      </c>
      <c r="R1359" s="300" t="s">
        <v>438</v>
      </c>
      <c r="S1359" s="300">
        <v>0</v>
      </c>
      <c r="T1359" s="300" t="s">
        <v>763</v>
      </c>
      <c r="U1359" s="300" t="s">
        <v>764</v>
      </c>
      <c r="V1359" s="300" t="s">
        <v>1123</v>
      </c>
      <c r="W1359" s="300" t="s">
        <v>766</v>
      </c>
      <c r="X1359" s="300" t="b">
        <v>1</v>
      </c>
      <c r="Y1359" s="300">
        <v>310230</v>
      </c>
      <c r="Z1359" s="300" t="s">
        <v>834</v>
      </c>
      <c r="AA1359" s="300" t="s">
        <v>507</v>
      </c>
      <c r="AB1359" s="300" t="s">
        <v>508</v>
      </c>
      <c r="AC1359" s="300" t="s">
        <v>508</v>
      </c>
      <c r="AD1359" s="300">
        <v>6</v>
      </c>
      <c r="AE1359" s="300" t="b">
        <v>1</v>
      </c>
      <c r="AF1359" s="300" t="s">
        <v>768</v>
      </c>
      <c r="AG1359" s="300" t="s">
        <v>769</v>
      </c>
      <c r="AH1359" s="300">
        <v>0</v>
      </c>
      <c r="AI1359" s="300">
        <v>0</v>
      </c>
      <c r="AJ1359" s="300" t="s">
        <v>770</v>
      </c>
      <c r="AK1359" s="300">
        <v>8</v>
      </c>
      <c r="AL1359" s="300" t="s">
        <v>814</v>
      </c>
      <c r="AM1359" s="300">
        <v>74600</v>
      </c>
      <c r="AN1359" s="300" t="b">
        <v>0</v>
      </c>
      <c r="AO1359" s="300">
        <v>8</v>
      </c>
      <c r="AP1359" s="300" t="s">
        <v>814</v>
      </c>
      <c r="AQ1359" s="300">
        <v>74600</v>
      </c>
      <c r="AR1359" s="300" t="b">
        <v>0</v>
      </c>
      <c r="AS1359" s="300">
        <v>74600</v>
      </c>
      <c r="AT1359" s="300" t="b">
        <v>0</v>
      </c>
      <c r="AU1359" s="300">
        <v>0</v>
      </c>
      <c r="AV1359" s="300" t="b">
        <v>0</v>
      </c>
      <c r="AW1359" s="300" t="s">
        <v>1792</v>
      </c>
      <c r="AX1359" s="300"/>
      <c r="AY1359" s="300" t="s">
        <v>1792</v>
      </c>
      <c r="AZ1359" s="300">
        <v>0</v>
      </c>
      <c r="BA1359" s="300" t="b">
        <v>1</v>
      </c>
      <c r="BB1359" s="300" t="b">
        <v>0</v>
      </c>
      <c r="BC1359"/>
      <c r="BD1359"/>
      <c r="BE1359"/>
      <c r="BF1359"/>
      <c r="BG1359"/>
      <c r="BH1359"/>
      <c r="BI1359"/>
      <c r="BJ1359"/>
      <c r="BK1359"/>
      <c r="BL1359"/>
      <c r="BM1359"/>
      <c r="BN1359"/>
      <c r="BO1359"/>
      <c r="BP1359"/>
      <c r="BQ1359"/>
    </row>
    <row r="1360" spans="5:69" ht="16.5" hidden="1" x14ac:dyDescent="0.3">
      <c r="E1360" s="300" t="s">
        <v>760</v>
      </c>
      <c r="F1360" s="300" t="s">
        <v>651</v>
      </c>
      <c r="G1360" s="300">
        <v>20170101</v>
      </c>
      <c r="H1360" s="300">
        <v>2017</v>
      </c>
      <c r="I1360" s="300">
        <v>52</v>
      </c>
      <c r="J1360" s="300">
        <v>2017</v>
      </c>
      <c r="K1360" s="300">
        <v>562</v>
      </c>
      <c r="L1360" s="300" t="s">
        <v>761</v>
      </c>
      <c r="M1360" s="300" t="s">
        <v>451</v>
      </c>
      <c r="N1360" s="300" t="s">
        <v>660</v>
      </c>
      <c r="O1360" s="300" t="s">
        <v>762</v>
      </c>
      <c r="P1360" s="300">
        <v>768</v>
      </c>
      <c r="Q1360" s="300" t="s">
        <v>807</v>
      </c>
      <c r="R1360" s="300" t="s">
        <v>442</v>
      </c>
      <c r="S1360" s="300">
        <v>0</v>
      </c>
      <c r="T1360" s="300" t="s">
        <v>763</v>
      </c>
      <c r="U1360" s="300" t="s">
        <v>764</v>
      </c>
      <c r="V1360" s="300" t="s">
        <v>1123</v>
      </c>
      <c r="W1360" s="300" t="s">
        <v>766</v>
      </c>
      <c r="X1360" s="300" t="b">
        <v>1</v>
      </c>
      <c r="Y1360" s="300">
        <v>310230</v>
      </c>
      <c r="Z1360" s="300" t="s">
        <v>834</v>
      </c>
      <c r="AA1360" s="300" t="s">
        <v>507</v>
      </c>
      <c r="AB1360" s="300" t="s">
        <v>508</v>
      </c>
      <c r="AC1360" s="300" t="s">
        <v>508</v>
      </c>
      <c r="AD1360" s="300">
        <v>6</v>
      </c>
      <c r="AE1360" s="300" t="b">
        <v>1</v>
      </c>
      <c r="AF1360" s="300" t="s">
        <v>768</v>
      </c>
      <c r="AG1360" s="300" t="s">
        <v>769</v>
      </c>
      <c r="AH1360" s="300">
        <v>0</v>
      </c>
      <c r="AI1360" s="300">
        <v>0</v>
      </c>
      <c r="AJ1360" s="300" t="s">
        <v>770</v>
      </c>
      <c r="AK1360" s="300">
        <v>8</v>
      </c>
      <c r="AL1360" s="300" t="s">
        <v>814</v>
      </c>
      <c r="AM1360" s="300">
        <v>29354</v>
      </c>
      <c r="AN1360" s="300" t="b">
        <v>0</v>
      </c>
      <c r="AO1360" s="300">
        <v>8</v>
      </c>
      <c r="AP1360" s="300" t="s">
        <v>814</v>
      </c>
      <c r="AQ1360" s="300">
        <v>29354</v>
      </c>
      <c r="AR1360" s="300" t="b">
        <v>0</v>
      </c>
      <c r="AS1360" s="300">
        <v>29354</v>
      </c>
      <c r="AT1360" s="300" t="b">
        <v>0</v>
      </c>
      <c r="AU1360" s="300">
        <v>0</v>
      </c>
      <c r="AV1360" s="300" t="b">
        <v>0</v>
      </c>
      <c r="AW1360" s="300" t="s">
        <v>1794</v>
      </c>
      <c r="AX1360" s="300"/>
      <c r="AY1360" s="300" t="s">
        <v>1794</v>
      </c>
      <c r="AZ1360" s="300">
        <v>0</v>
      </c>
      <c r="BA1360" s="300" t="b">
        <v>1</v>
      </c>
      <c r="BB1360" s="300" t="b">
        <v>0</v>
      </c>
      <c r="BC1360"/>
      <c r="BD1360"/>
      <c r="BE1360"/>
      <c r="BF1360"/>
      <c r="BG1360"/>
      <c r="BH1360"/>
      <c r="BI1360"/>
      <c r="BJ1360"/>
      <c r="BK1360"/>
      <c r="BL1360"/>
      <c r="BM1360"/>
      <c r="BN1360"/>
      <c r="BO1360"/>
      <c r="BP1360"/>
      <c r="BQ1360"/>
    </row>
    <row r="1361" spans="5:69" ht="16.5" hidden="1" x14ac:dyDescent="0.3">
      <c r="E1361" s="300" t="s">
        <v>760</v>
      </c>
      <c r="F1361" s="300" t="s">
        <v>651</v>
      </c>
      <c r="G1361" s="300">
        <v>20170101</v>
      </c>
      <c r="H1361" s="300">
        <v>2017</v>
      </c>
      <c r="I1361" s="300">
        <v>52</v>
      </c>
      <c r="J1361" s="300">
        <v>2017</v>
      </c>
      <c r="K1361" s="300">
        <v>562</v>
      </c>
      <c r="L1361" s="300" t="s">
        <v>761</v>
      </c>
      <c r="M1361" s="300" t="s">
        <v>451</v>
      </c>
      <c r="N1361" s="300" t="s">
        <v>660</v>
      </c>
      <c r="O1361" s="300" t="s">
        <v>762</v>
      </c>
      <c r="P1361" s="300">
        <v>854</v>
      </c>
      <c r="Q1361" s="300" t="s">
        <v>811</v>
      </c>
      <c r="R1361" s="300" t="s">
        <v>437</v>
      </c>
      <c r="S1361" s="300">
        <v>0</v>
      </c>
      <c r="T1361" s="300" t="s">
        <v>763</v>
      </c>
      <c r="U1361" s="300" t="s">
        <v>764</v>
      </c>
      <c r="V1361" s="300" t="s">
        <v>1123</v>
      </c>
      <c r="W1361" s="300" t="s">
        <v>766</v>
      </c>
      <c r="X1361" s="300" t="b">
        <v>1</v>
      </c>
      <c r="Y1361" s="300">
        <v>310230</v>
      </c>
      <c r="Z1361" s="300" t="s">
        <v>834</v>
      </c>
      <c r="AA1361" s="300" t="s">
        <v>507</v>
      </c>
      <c r="AB1361" s="300" t="s">
        <v>508</v>
      </c>
      <c r="AC1361" s="300" t="s">
        <v>508</v>
      </c>
      <c r="AD1361" s="300">
        <v>6</v>
      </c>
      <c r="AE1361" s="300" t="b">
        <v>1</v>
      </c>
      <c r="AF1361" s="300" t="s">
        <v>768</v>
      </c>
      <c r="AG1361" s="300" t="s">
        <v>769</v>
      </c>
      <c r="AH1361" s="300">
        <v>0</v>
      </c>
      <c r="AI1361" s="300">
        <v>0</v>
      </c>
      <c r="AJ1361" s="300" t="s">
        <v>770</v>
      </c>
      <c r="AK1361" s="300">
        <v>8</v>
      </c>
      <c r="AL1361" s="300" t="s">
        <v>814</v>
      </c>
      <c r="AM1361" s="300">
        <v>82500</v>
      </c>
      <c r="AN1361" s="300" t="b">
        <v>0</v>
      </c>
      <c r="AO1361" s="300">
        <v>8</v>
      </c>
      <c r="AP1361" s="300" t="s">
        <v>814</v>
      </c>
      <c r="AQ1361" s="300">
        <v>82500</v>
      </c>
      <c r="AR1361" s="300" t="b">
        <v>0</v>
      </c>
      <c r="AS1361" s="300">
        <v>82500</v>
      </c>
      <c r="AT1361" s="300" t="b">
        <v>0</v>
      </c>
      <c r="AU1361" s="300">
        <v>0</v>
      </c>
      <c r="AV1361" s="300" t="b">
        <v>0</v>
      </c>
      <c r="AW1361" s="300" t="s">
        <v>1851</v>
      </c>
      <c r="AX1361" s="300"/>
      <c r="AY1361" s="300" t="s">
        <v>1851</v>
      </c>
      <c r="AZ1361" s="300">
        <v>0</v>
      </c>
      <c r="BA1361" s="300" t="b">
        <v>1</v>
      </c>
      <c r="BB1361" s="300" t="b">
        <v>0</v>
      </c>
      <c r="BC1361"/>
      <c r="BD1361"/>
      <c r="BE1361"/>
      <c r="BF1361"/>
      <c r="BG1361"/>
      <c r="BH1361"/>
      <c r="BI1361"/>
      <c r="BJ1361"/>
      <c r="BK1361"/>
      <c r="BL1361"/>
      <c r="BM1361"/>
      <c r="BN1361"/>
      <c r="BO1361"/>
      <c r="BP1361"/>
      <c r="BQ1361"/>
    </row>
    <row r="1362" spans="5:69" ht="16.5" hidden="1" x14ac:dyDescent="0.3">
      <c r="E1362" s="300" t="s">
        <v>760</v>
      </c>
      <c r="F1362" s="300" t="s">
        <v>651</v>
      </c>
      <c r="G1362" s="300">
        <v>20170101</v>
      </c>
      <c r="H1362" s="300">
        <v>2017</v>
      </c>
      <c r="I1362" s="300">
        <v>52</v>
      </c>
      <c r="J1362" s="300">
        <v>2017</v>
      </c>
      <c r="K1362" s="300">
        <v>562</v>
      </c>
      <c r="L1362" s="300" t="s">
        <v>761</v>
      </c>
      <c r="M1362" s="300" t="s">
        <v>451</v>
      </c>
      <c r="N1362" s="300" t="s">
        <v>660</v>
      </c>
      <c r="O1362" s="300" t="s">
        <v>762</v>
      </c>
      <c r="P1362" s="300">
        <v>0</v>
      </c>
      <c r="Q1362" s="300" t="s">
        <v>763</v>
      </c>
      <c r="R1362" s="300" t="s">
        <v>764</v>
      </c>
      <c r="S1362" s="300">
        <v>0</v>
      </c>
      <c r="T1362" s="300" t="s">
        <v>763</v>
      </c>
      <c r="U1362" s="300" t="s">
        <v>764</v>
      </c>
      <c r="V1362" s="300" t="s">
        <v>1123</v>
      </c>
      <c r="W1362" s="300" t="s">
        <v>766</v>
      </c>
      <c r="X1362" s="300" t="b">
        <v>1</v>
      </c>
      <c r="Y1362" s="300">
        <v>310240</v>
      </c>
      <c r="Z1362" s="300" t="s">
        <v>1030</v>
      </c>
      <c r="AA1362" s="300" t="s">
        <v>529</v>
      </c>
      <c r="AB1362" s="300" t="s">
        <v>508</v>
      </c>
      <c r="AC1362" s="300" t="s">
        <v>508</v>
      </c>
      <c r="AD1362" s="300">
        <v>6</v>
      </c>
      <c r="AE1362" s="300" t="b">
        <v>1</v>
      </c>
      <c r="AF1362" s="300" t="s">
        <v>768</v>
      </c>
      <c r="AG1362" s="300" t="s">
        <v>769</v>
      </c>
      <c r="AH1362" s="300">
        <v>0</v>
      </c>
      <c r="AI1362" s="300">
        <v>0</v>
      </c>
      <c r="AJ1362" s="300" t="s">
        <v>770</v>
      </c>
      <c r="AK1362" s="300">
        <v>8</v>
      </c>
      <c r="AL1362" s="300" t="s">
        <v>814</v>
      </c>
      <c r="AM1362" s="300">
        <v>404</v>
      </c>
      <c r="AN1362" s="300" t="b">
        <v>0</v>
      </c>
      <c r="AO1362" s="300">
        <v>8</v>
      </c>
      <c r="AP1362" s="300" t="s">
        <v>814</v>
      </c>
      <c r="AQ1362" s="300">
        <v>404</v>
      </c>
      <c r="AR1362" s="300" t="b">
        <v>0</v>
      </c>
      <c r="AS1362" s="300">
        <v>404</v>
      </c>
      <c r="AT1362" s="300" t="b">
        <v>0</v>
      </c>
      <c r="AU1362" s="300">
        <v>0</v>
      </c>
      <c r="AV1362" s="300" t="b">
        <v>0</v>
      </c>
      <c r="AW1362" s="300" t="s">
        <v>1796</v>
      </c>
      <c r="AX1362" s="300"/>
      <c r="AY1362" s="300" t="s">
        <v>1796</v>
      </c>
      <c r="AZ1362" s="300">
        <v>0</v>
      </c>
      <c r="BA1362" s="300" t="b">
        <v>0</v>
      </c>
      <c r="BB1362" s="300" t="b">
        <v>1</v>
      </c>
      <c r="BC1362"/>
      <c r="BD1362"/>
      <c r="BE1362"/>
      <c r="BF1362"/>
      <c r="BG1362"/>
      <c r="BH1362"/>
      <c r="BI1362"/>
      <c r="BJ1362"/>
      <c r="BK1362"/>
      <c r="BL1362"/>
      <c r="BM1362"/>
      <c r="BN1362"/>
      <c r="BO1362"/>
      <c r="BP1362"/>
      <c r="BQ1362"/>
    </row>
    <row r="1363" spans="5:69" ht="16.5" hidden="1" x14ac:dyDescent="0.3">
      <c r="E1363" s="300" t="s">
        <v>760</v>
      </c>
      <c r="F1363" s="300" t="s">
        <v>651</v>
      </c>
      <c r="G1363" s="300">
        <v>20170101</v>
      </c>
      <c r="H1363" s="300">
        <v>2017</v>
      </c>
      <c r="I1363" s="300">
        <v>52</v>
      </c>
      <c r="J1363" s="300">
        <v>2017</v>
      </c>
      <c r="K1363" s="300">
        <v>562</v>
      </c>
      <c r="L1363" s="300" t="s">
        <v>761</v>
      </c>
      <c r="M1363" s="300" t="s">
        <v>451</v>
      </c>
      <c r="N1363" s="300" t="s">
        <v>660</v>
      </c>
      <c r="O1363" s="300" t="s">
        <v>762</v>
      </c>
      <c r="P1363" s="300">
        <v>788</v>
      </c>
      <c r="Q1363" s="300" t="s">
        <v>972</v>
      </c>
      <c r="R1363" s="300" t="s">
        <v>439</v>
      </c>
      <c r="S1363" s="300">
        <v>0</v>
      </c>
      <c r="T1363" s="300" t="s">
        <v>763</v>
      </c>
      <c r="U1363" s="300" t="s">
        <v>764</v>
      </c>
      <c r="V1363" s="300" t="s">
        <v>1123</v>
      </c>
      <c r="W1363" s="300" t="s">
        <v>766</v>
      </c>
      <c r="X1363" s="300" t="b">
        <v>1</v>
      </c>
      <c r="Y1363" s="300">
        <v>310240</v>
      </c>
      <c r="Z1363" s="300" t="s">
        <v>1030</v>
      </c>
      <c r="AA1363" s="300" t="s">
        <v>529</v>
      </c>
      <c r="AB1363" s="300" t="s">
        <v>508</v>
      </c>
      <c r="AC1363" s="300" t="s">
        <v>508</v>
      </c>
      <c r="AD1363" s="300">
        <v>6</v>
      </c>
      <c r="AE1363" s="300" t="b">
        <v>1</v>
      </c>
      <c r="AF1363" s="300" t="s">
        <v>768</v>
      </c>
      <c r="AG1363" s="300" t="s">
        <v>769</v>
      </c>
      <c r="AH1363" s="300">
        <v>0</v>
      </c>
      <c r="AI1363" s="300">
        <v>0</v>
      </c>
      <c r="AJ1363" s="300" t="s">
        <v>770</v>
      </c>
      <c r="AK1363" s="300">
        <v>8</v>
      </c>
      <c r="AL1363" s="300" t="s">
        <v>814</v>
      </c>
      <c r="AM1363" s="300">
        <v>404</v>
      </c>
      <c r="AN1363" s="300" t="b">
        <v>0</v>
      </c>
      <c r="AO1363" s="300">
        <v>8</v>
      </c>
      <c r="AP1363" s="300" t="s">
        <v>814</v>
      </c>
      <c r="AQ1363" s="300">
        <v>404</v>
      </c>
      <c r="AR1363" s="300" t="b">
        <v>0</v>
      </c>
      <c r="AS1363" s="300">
        <v>404</v>
      </c>
      <c r="AT1363" s="300" t="b">
        <v>0</v>
      </c>
      <c r="AU1363" s="300">
        <v>0</v>
      </c>
      <c r="AV1363" s="300" t="b">
        <v>0</v>
      </c>
      <c r="AW1363" s="300" t="s">
        <v>1796</v>
      </c>
      <c r="AX1363" s="300"/>
      <c r="AY1363" s="300" t="s">
        <v>1796</v>
      </c>
      <c r="AZ1363" s="300">
        <v>0</v>
      </c>
      <c r="BA1363" s="300" t="b">
        <v>1</v>
      </c>
      <c r="BB1363" s="300" t="b">
        <v>0</v>
      </c>
      <c r="BC1363"/>
      <c r="BD1363"/>
      <c r="BE1363"/>
      <c r="BF1363"/>
      <c r="BG1363"/>
      <c r="BH1363"/>
      <c r="BI1363"/>
      <c r="BJ1363"/>
      <c r="BK1363"/>
      <c r="BL1363"/>
      <c r="BM1363"/>
      <c r="BN1363"/>
      <c r="BO1363"/>
      <c r="BP1363"/>
      <c r="BQ1363"/>
    </row>
    <row r="1364" spans="5:69" ht="16.5" hidden="1" x14ac:dyDescent="0.3">
      <c r="E1364" s="300" t="s">
        <v>760</v>
      </c>
      <c r="F1364" s="300" t="s">
        <v>651</v>
      </c>
      <c r="G1364" s="300">
        <v>20170101</v>
      </c>
      <c r="H1364" s="300">
        <v>2017</v>
      </c>
      <c r="I1364" s="300">
        <v>52</v>
      </c>
      <c r="J1364" s="300">
        <v>2017</v>
      </c>
      <c r="K1364" s="300">
        <v>180</v>
      </c>
      <c r="L1364" s="300" t="s">
        <v>872</v>
      </c>
      <c r="M1364" s="300" t="s">
        <v>486</v>
      </c>
      <c r="N1364" s="300" t="s">
        <v>660</v>
      </c>
      <c r="O1364" s="300" t="s">
        <v>762</v>
      </c>
      <c r="P1364" s="300">
        <v>0</v>
      </c>
      <c r="Q1364" s="300" t="s">
        <v>763</v>
      </c>
      <c r="R1364" s="300" t="s">
        <v>764</v>
      </c>
      <c r="S1364" s="300">
        <v>0</v>
      </c>
      <c r="T1364" s="300" t="s">
        <v>763</v>
      </c>
      <c r="U1364" s="300" t="s">
        <v>764</v>
      </c>
      <c r="V1364" s="300" t="s">
        <v>1123</v>
      </c>
      <c r="W1364" s="300" t="s">
        <v>766</v>
      </c>
      <c r="X1364" s="300" t="b">
        <v>1</v>
      </c>
      <c r="Y1364" s="300">
        <v>310250</v>
      </c>
      <c r="Z1364" s="300" t="s">
        <v>1034</v>
      </c>
      <c r="AA1364" s="300" t="s">
        <v>529</v>
      </c>
      <c r="AB1364" s="300" t="s">
        <v>508</v>
      </c>
      <c r="AC1364" s="300" t="s">
        <v>508</v>
      </c>
      <c r="AD1364" s="300">
        <v>6</v>
      </c>
      <c r="AE1364" s="300" t="b">
        <v>1</v>
      </c>
      <c r="AF1364" s="300" t="s">
        <v>768</v>
      </c>
      <c r="AG1364" s="300" t="s">
        <v>769</v>
      </c>
      <c r="AH1364" s="300">
        <v>0</v>
      </c>
      <c r="AI1364" s="300">
        <v>0</v>
      </c>
      <c r="AJ1364" s="300" t="s">
        <v>770</v>
      </c>
      <c r="AK1364" s="300">
        <v>8</v>
      </c>
      <c r="AL1364" s="300" t="s">
        <v>814</v>
      </c>
      <c r="AM1364" s="300">
        <v>25500</v>
      </c>
      <c r="AN1364" s="300" t="b">
        <v>0</v>
      </c>
      <c r="AO1364" s="300">
        <v>8</v>
      </c>
      <c r="AP1364" s="300" t="s">
        <v>814</v>
      </c>
      <c r="AQ1364" s="300">
        <v>25500</v>
      </c>
      <c r="AR1364" s="300" t="b">
        <v>0</v>
      </c>
      <c r="AS1364" s="300">
        <v>25500</v>
      </c>
      <c r="AT1364" s="300" t="b">
        <v>0</v>
      </c>
      <c r="AU1364" s="300">
        <v>0</v>
      </c>
      <c r="AV1364" s="300" t="b">
        <v>0</v>
      </c>
      <c r="AW1364" s="300" t="s">
        <v>1852</v>
      </c>
      <c r="AX1364" s="300">
        <v>0</v>
      </c>
      <c r="AY1364" s="300" t="s">
        <v>1852</v>
      </c>
      <c r="AZ1364" s="300">
        <v>0</v>
      </c>
      <c r="BA1364" s="300" t="b">
        <v>0</v>
      </c>
      <c r="BB1364" s="300" t="b">
        <v>1</v>
      </c>
      <c r="BC1364"/>
      <c r="BD1364"/>
      <c r="BE1364"/>
      <c r="BF1364"/>
      <c r="BG1364"/>
      <c r="BH1364"/>
      <c r="BI1364"/>
      <c r="BJ1364"/>
      <c r="BK1364"/>
      <c r="BL1364"/>
      <c r="BM1364"/>
      <c r="BN1364"/>
      <c r="BO1364"/>
      <c r="BP1364"/>
      <c r="BQ1364"/>
    </row>
    <row r="1365" spans="5:69" ht="16.5" hidden="1" x14ac:dyDescent="0.3">
      <c r="E1365" s="300" t="s">
        <v>760</v>
      </c>
      <c r="F1365" s="300" t="s">
        <v>651</v>
      </c>
      <c r="G1365" s="300">
        <v>20170101</v>
      </c>
      <c r="H1365" s="300">
        <v>2017</v>
      </c>
      <c r="I1365" s="300">
        <v>52</v>
      </c>
      <c r="J1365" s="300">
        <v>2017</v>
      </c>
      <c r="K1365" s="300">
        <v>180</v>
      </c>
      <c r="L1365" s="300" t="s">
        <v>872</v>
      </c>
      <c r="M1365" s="300" t="s">
        <v>486</v>
      </c>
      <c r="N1365" s="300" t="s">
        <v>660</v>
      </c>
      <c r="O1365" s="300" t="s">
        <v>762</v>
      </c>
      <c r="P1365" s="300">
        <v>156</v>
      </c>
      <c r="Q1365" s="300" t="s">
        <v>773</v>
      </c>
      <c r="R1365" s="300" t="s">
        <v>774</v>
      </c>
      <c r="S1365" s="300">
        <v>0</v>
      </c>
      <c r="T1365" s="300" t="s">
        <v>763</v>
      </c>
      <c r="U1365" s="300" t="s">
        <v>764</v>
      </c>
      <c r="V1365" s="300" t="s">
        <v>1123</v>
      </c>
      <c r="W1365" s="300" t="s">
        <v>766</v>
      </c>
      <c r="X1365" s="300" t="b">
        <v>1</v>
      </c>
      <c r="Y1365" s="300">
        <v>310250</v>
      </c>
      <c r="Z1365" s="300" t="s">
        <v>1034</v>
      </c>
      <c r="AA1365" s="300" t="s">
        <v>529</v>
      </c>
      <c r="AB1365" s="300" t="s">
        <v>508</v>
      </c>
      <c r="AC1365" s="300" t="s">
        <v>508</v>
      </c>
      <c r="AD1365" s="300">
        <v>6</v>
      </c>
      <c r="AE1365" s="300" t="b">
        <v>1</v>
      </c>
      <c r="AF1365" s="300" t="s">
        <v>768</v>
      </c>
      <c r="AG1365" s="300" t="s">
        <v>769</v>
      </c>
      <c r="AH1365" s="300">
        <v>0</v>
      </c>
      <c r="AI1365" s="300">
        <v>0</v>
      </c>
      <c r="AJ1365" s="300" t="s">
        <v>770</v>
      </c>
      <c r="AK1365" s="300">
        <v>8</v>
      </c>
      <c r="AL1365" s="300" t="s">
        <v>814</v>
      </c>
      <c r="AM1365" s="300">
        <v>7000</v>
      </c>
      <c r="AN1365" s="300" t="b">
        <v>0</v>
      </c>
      <c r="AO1365" s="300">
        <v>8</v>
      </c>
      <c r="AP1365" s="300" t="s">
        <v>814</v>
      </c>
      <c r="AQ1365" s="300">
        <v>7000</v>
      </c>
      <c r="AR1365" s="300" t="b">
        <v>0</v>
      </c>
      <c r="AS1365" s="300">
        <v>7000</v>
      </c>
      <c r="AT1365" s="300" t="b">
        <v>0</v>
      </c>
      <c r="AU1365" s="300">
        <v>0</v>
      </c>
      <c r="AV1365" s="300" t="b">
        <v>0</v>
      </c>
      <c r="AW1365" s="300" t="s">
        <v>1853</v>
      </c>
      <c r="AX1365" s="300">
        <v>0</v>
      </c>
      <c r="AY1365" s="300" t="s">
        <v>1853</v>
      </c>
      <c r="AZ1365" s="300">
        <v>0</v>
      </c>
      <c r="BA1365" s="300" t="b">
        <v>0</v>
      </c>
      <c r="BB1365" s="300" t="b">
        <v>1</v>
      </c>
      <c r="BC1365"/>
      <c r="BD1365"/>
      <c r="BE1365"/>
      <c r="BF1365"/>
      <c r="BG1365"/>
      <c r="BH1365"/>
      <c r="BI1365"/>
      <c r="BJ1365"/>
      <c r="BK1365"/>
      <c r="BL1365"/>
      <c r="BM1365"/>
      <c r="BN1365"/>
      <c r="BO1365"/>
      <c r="BP1365"/>
      <c r="BQ1365"/>
    </row>
    <row r="1366" spans="5:69" ht="16.5" hidden="1" x14ac:dyDescent="0.3">
      <c r="E1366" s="300" t="s">
        <v>760</v>
      </c>
      <c r="F1366" s="300" t="s">
        <v>651</v>
      </c>
      <c r="G1366" s="300">
        <v>20170101</v>
      </c>
      <c r="H1366" s="300">
        <v>2017</v>
      </c>
      <c r="I1366" s="300">
        <v>52</v>
      </c>
      <c r="J1366" s="300">
        <v>2017</v>
      </c>
      <c r="K1366" s="300">
        <v>180</v>
      </c>
      <c r="L1366" s="300" t="s">
        <v>872</v>
      </c>
      <c r="M1366" s="300" t="s">
        <v>486</v>
      </c>
      <c r="N1366" s="300" t="s">
        <v>660</v>
      </c>
      <c r="O1366" s="300" t="s">
        <v>762</v>
      </c>
      <c r="P1366" s="300">
        <v>834</v>
      </c>
      <c r="Q1366" s="300" t="s">
        <v>940</v>
      </c>
      <c r="R1366" s="300" t="s">
        <v>941</v>
      </c>
      <c r="S1366" s="300">
        <v>0</v>
      </c>
      <c r="T1366" s="300" t="s">
        <v>763</v>
      </c>
      <c r="U1366" s="300" t="s">
        <v>764</v>
      </c>
      <c r="V1366" s="300" t="s">
        <v>1123</v>
      </c>
      <c r="W1366" s="300" t="s">
        <v>766</v>
      </c>
      <c r="X1366" s="300" t="b">
        <v>1</v>
      </c>
      <c r="Y1366" s="300">
        <v>310250</v>
      </c>
      <c r="Z1366" s="300" t="s">
        <v>1034</v>
      </c>
      <c r="AA1366" s="300" t="s">
        <v>529</v>
      </c>
      <c r="AB1366" s="300" t="s">
        <v>508</v>
      </c>
      <c r="AC1366" s="300" t="s">
        <v>508</v>
      </c>
      <c r="AD1366" s="300">
        <v>6</v>
      </c>
      <c r="AE1366" s="300" t="b">
        <v>1</v>
      </c>
      <c r="AF1366" s="300" t="s">
        <v>768</v>
      </c>
      <c r="AG1366" s="300" t="s">
        <v>769</v>
      </c>
      <c r="AH1366" s="300">
        <v>0</v>
      </c>
      <c r="AI1366" s="300">
        <v>0</v>
      </c>
      <c r="AJ1366" s="300" t="s">
        <v>770</v>
      </c>
      <c r="AK1366" s="300">
        <v>8</v>
      </c>
      <c r="AL1366" s="300" t="s">
        <v>814</v>
      </c>
      <c r="AM1366" s="300">
        <v>7000</v>
      </c>
      <c r="AN1366" s="300" t="b">
        <v>0</v>
      </c>
      <c r="AO1366" s="300">
        <v>8</v>
      </c>
      <c r="AP1366" s="300" t="s">
        <v>814</v>
      </c>
      <c r="AQ1366" s="300">
        <v>7000</v>
      </c>
      <c r="AR1366" s="300" t="b">
        <v>0</v>
      </c>
      <c r="AS1366" s="300">
        <v>7000</v>
      </c>
      <c r="AT1366" s="300" t="b">
        <v>0</v>
      </c>
      <c r="AU1366" s="300">
        <v>0</v>
      </c>
      <c r="AV1366" s="300" t="b">
        <v>0</v>
      </c>
      <c r="AW1366" s="300" t="s">
        <v>1854</v>
      </c>
      <c r="AX1366" s="300">
        <v>0</v>
      </c>
      <c r="AY1366" s="300" t="s">
        <v>1854</v>
      </c>
      <c r="AZ1366" s="300">
        <v>0</v>
      </c>
      <c r="BA1366" s="300" t="b">
        <v>0</v>
      </c>
      <c r="BB1366" s="300" t="b">
        <v>1</v>
      </c>
      <c r="BC1366"/>
      <c r="BD1366"/>
      <c r="BE1366"/>
      <c r="BF1366"/>
      <c r="BG1366"/>
      <c r="BH1366"/>
      <c r="BI1366"/>
      <c r="BJ1366"/>
      <c r="BK1366"/>
      <c r="BL1366"/>
      <c r="BM1366"/>
      <c r="BN1366"/>
      <c r="BO1366"/>
      <c r="BP1366"/>
      <c r="BQ1366"/>
    </row>
    <row r="1367" spans="5:69" ht="16.5" hidden="1" x14ac:dyDescent="0.3">
      <c r="E1367" s="300" t="s">
        <v>760</v>
      </c>
      <c r="F1367" s="300" t="s">
        <v>651</v>
      </c>
      <c r="G1367" s="300">
        <v>20170101</v>
      </c>
      <c r="H1367" s="300">
        <v>2017</v>
      </c>
      <c r="I1367" s="300">
        <v>52</v>
      </c>
      <c r="J1367" s="300">
        <v>2017</v>
      </c>
      <c r="K1367" s="300">
        <v>180</v>
      </c>
      <c r="L1367" s="300" t="s">
        <v>872</v>
      </c>
      <c r="M1367" s="300" t="s">
        <v>486</v>
      </c>
      <c r="N1367" s="300" t="s">
        <v>660</v>
      </c>
      <c r="O1367" s="300" t="s">
        <v>762</v>
      </c>
      <c r="P1367" s="300">
        <v>894</v>
      </c>
      <c r="Q1367" s="300" t="s">
        <v>943</v>
      </c>
      <c r="R1367" s="300" t="s">
        <v>431</v>
      </c>
      <c r="S1367" s="300">
        <v>0</v>
      </c>
      <c r="T1367" s="300" t="s">
        <v>763</v>
      </c>
      <c r="U1367" s="300" t="s">
        <v>764</v>
      </c>
      <c r="V1367" s="300" t="s">
        <v>1123</v>
      </c>
      <c r="W1367" s="300" t="s">
        <v>766</v>
      </c>
      <c r="X1367" s="300" t="b">
        <v>1</v>
      </c>
      <c r="Y1367" s="300">
        <v>310250</v>
      </c>
      <c r="Z1367" s="300" t="s">
        <v>1034</v>
      </c>
      <c r="AA1367" s="300" t="s">
        <v>529</v>
      </c>
      <c r="AB1367" s="300" t="s">
        <v>508</v>
      </c>
      <c r="AC1367" s="300" t="s">
        <v>508</v>
      </c>
      <c r="AD1367" s="300">
        <v>6</v>
      </c>
      <c r="AE1367" s="300" t="b">
        <v>1</v>
      </c>
      <c r="AF1367" s="300" t="s">
        <v>768</v>
      </c>
      <c r="AG1367" s="300" t="s">
        <v>769</v>
      </c>
      <c r="AH1367" s="300">
        <v>0</v>
      </c>
      <c r="AI1367" s="300">
        <v>0</v>
      </c>
      <c r="AJ1367" s="300" t="s">
        <v>770</v>
      </c>
      <c r="AK1367" s="300">
        <v>8</v>
      </c>
      <c r="AL1367" s="300" t="s">
        <v>814</v>
      </c>
      <c r="AM1367" s="300">
        <v>11500</v>
      </c>
      <c r="AN1367" s="300" t="b">
        <v>0</v>
      </c>
      <c r="AO1367" s="300">
        <v>8</v>
      </c>
      <c r="AP1367" s="300" t="s">
        <v>814</v>
      </c>
      <c r="AQ1367" s="300">
        <v>11500</v>
      </c>
      <c r="AR1367" s="300" t="b">
        <v>0</v>
      </c>
      <c r="AS1367" s="300">
        <v>11500</v>
      </c>
      <c r="AT1367" s="300" t="b">
        <v>0</v>
      </c>
      <c r="AU1367" s="300">
        <v>0</v>
      </c>
      <c r="AV1367" s="300" t="b">
        <v>0</v>
      </c>
      <c r="AW1367" s="300" t="s">
        <v>1855</v>
      </c>
      <c r="AX1367" s="300">
        <v>0</v>
      </c>
      <c r="AY1367" s="300" t="s">
        <v>1855</v>
      </c>
      <c r="AZ1367" s="300">
        <v>0</v>
      </c>
      <c r="BA1367" s="300" t="b">
        <v>0</v>
      </c>
      <c r="BB1367" s="300" t="b">
        <v>1</v>
      </c>
      <c r="BC1367"/>
      <c r="BD1367"/>
      <c r="BE1367"/>
      <c r="BF1367"/>
      <c r="BG1367"/>
      <c r="BH1367"/>
      <c r="BI1367"/>
      <c r="BJ1367"/>
      <c r="BK1367"/>
      <c r="BL1367"/>
      <c r="BM1367"/>
      <c r="BN1367"/>
      <c r="BO1367"/>
      <c r="BP1367"/>
      <c r="BQ1367"/>
    </row>
    <row r="1368" spans="5:69" ht="16.5" hidden="1" x14ac:dyDescent="0.3">
      <c r="E1368" s="300" t="s">
        <v>760</v>
      </c>
      <c r="F1368" s="300" t="s">
        <v>651</v>
      </c>
      <c r="G1368" s="300">
        <v>20170101</v>
      </c>
      <c r="H1368" s="300">
        <v>2017</v>
      </c>
      <c r="I1368" s="300">
        <v>52</v>
      </c>
      <c r="J1368" s="300">
        <v>2017</v>
      </c>
      <c r="K1368" s="300">
        <v>180</v>
      </c>
      <c r="L1368" s="300" t="s">
        <v>872</v>
      </c>
      <c r="M1368" s="300" t="s">
        <v>486</v>
      </c>
      <c r="N1368" s="300" t="s">
        <v>660</v>
      </c>
      <c r="O1368" s="300" t="s">
        <v>762</v>
      </c>
      <c r="P1368" s="300">
        <v>0</v>
      </c>
      <c r="Q1368" s="300" t="s">
        <v>763</v>
      </c>
      <c r="R1368" s="300" t="s">
        <v>764</v>
      </c>
      <c r="S1368" s="300">
        <v>0</v>
      </c>
      <c r="T1368" s="300" t="s">
        <v>763</v>
      </c>
      <c r="U1368" s="300" t="s">
        <v>764</v>
      </c>
      <c r="V1368" s="300" t="s">
        <v>1123</v>
      </c>
      <c r="W1368" s="300" t="s">
        <v>766</v>
      </c>
      <c r="X1368" s="300" t="b">
        <v>1</v>
      </c>
      <c r="Y1368" s="300">
        <v>310260</v>
      </c>
      <c r="Z1368" s="300" t="s">
        <v>1039</v>
      </c>
      <c r="AA1368" s="300" t="s">
        <v>529</v>
      </c>
      <c r="AB1368" s="300" t="s">
        <v>508</v>
      </c>
      <c r="AC1368" s="300" t="s">
        <v>508</v>
      </c>
      <c r="AD1368" s="300">
        <v>6</v>
      </c>
      <c r="AE1368" s="300" t="b">
        <v>1</v>
      </c>
      <c r="AF1368" s="300" t="s">
        <v>768</v>
      </c>
      <c r="AG1368" s="300" t="s">
        <v>769</v>
      </c>
      <c r="AH1368" s="300">
        <v>0</v>
      </c>
      <c r="AI1368" s="300">
        <v>0</v>
      </c>
      <c r="AJ1368" s="300" t="s">
        <v>770</v>
      </c>
      <c r="AK1368" s="300">
        <v>8</v>
      </c>
      <c r="AL1368" s="300" t="s">
        <v>814</v>
      </c>
      <c r="AM1368" s="300">
        <v>21600</v>
      </c>
      <c r="AN1368" s="300" t="b">
        <v>0</v>
      </c>
      <c r="AO1368" s="300">
        <v>8</v>
      </c>
      <c r="AP1368" s="300" t="s">
        <v>814</v>
      </c>
      <c r="AQ1368" s="300">
        <v>21600</v>
      </c>
      <c r="AR1368" s="300" t="b">
        <v>0</v>
      </c>
      <c r="AS1368" s="300">
        <v>21600</v>
      </c>
      <c r="AT1368" s="300" t="b">
        <v>0</v>
      </c>
      <c r="AU1368" s="300">
        <v>0</v>
      </c>
      <c r="AV1368" s="300" t="b">
        <v>0</v>
      </c>
      <c r="AW1368" s="300" t="s">
        <v>1856</v>
      </c>
      <c r="AX1368" s="300">
        <v>0</v>
      </c>
      <c r="AY1368" s="300" t="s">
        <v>1856</v>
      </c>
      <c r="AZ1368" s="300">
        <v>0</v>
      </c>
      <c r="BA1368" s="300" t="b">
        <v>0</v>
      </c>
      <c r="BB1368" s="300" t="b">
        <v>1</v>
      </c>
      <c r="BC1368"/>
      <c r="BD1368"/>
      <c r="BE1368"/>
      <c r="BF1368"/>
      <c r="BG1368"/>
      <c r="BH1368"/>
      <c r="BI1368"/>
      <c r="BJ1368"/>
      <c r="BK1368"/>
      <c r="BL1368"/>
      <c r="BM1368"/>
      <c r="BN1368"/>
      <c r="BO1368"/>
      <c r="BP1368"/>
      <c r="BQ1368"/>
    </row>
    <row r="1369" spans="5:69" ht="16.5" hidden="1" x14ac:dyDescent="0.3">
      <c r="E1369" s="300" t="s">
        <v>760</v>
      </c>
      <c r="F1369" s="300" t="s">
        <v>651</v>
      </c>
      <c r="G1369" s="300">
        <v>20170101</v>
      </c>
      <c r="H1369" s="300">
        <v>2017</v>
      </c>
      <c r="I1369" s="300">
        <v>52</v>
      </c>
      <c r="J1369" s="300">
        <v>2017</v>
      </c>
      <c r="K1369" s="300">
        <v>180</v>
      </c>
      <c r="L1369" s="300" t="s">
        <v>872</v>
      </c>
      <c r="M1369" s="300" t="s">
        <v>486</v>
      </c>
      <c r="N1369" s="300" t="s">
        <v>660</v>
      </c>
      <c r="O1369" s="300" t="s">
        <v>762</v>
      </c>
      <c r="P1369" s="300">
        <v>24</v>
      </c>
      <c r="Q1369" s="300" t="s">
        <v>875</v>
      </c>
      <c r="R1369" s="300" t="s">
        <v>445</v>
      </c>
      <c r="S1369" s="300">
        <v>0</v>
      </c>
      <c r="T1369" s="300" t="s">
        <v>763</v>
      </c>
      <c r="U1369" s="300" t="s">
        <v>764</v>
      </c>
      <c r="V1369" s="300" t="s">
        <v>1123</v>
      </c>
      <c r="W1369" s="300" t="s">
        <v>766</v>
      </c>
      <c r="X1369" s="300" t="b">
        <v>1</v>
      </c>
      <c r="Y1369" s="300">
        <v>310260</v>
      </c>
      <c r="Z1369" s="300" t="s">
        <v>1039</v>
      </c>
      <c r="AA1369" s="300" t="s">
        <v>529</v>
      </c>
      <c r="AB1369" s="300" t="s">
        <v>508</v>
      </c>
      <c r="AC1369" s="300" t="s">
        <v>508</v>
      </c>
      <c r="AD1369" s="300">
        <v>6</v>
      </c>
      <c r="AE1369" s="300" t="b">
        <v>1</v>
      </c>
      <c r="AF1369" s="300" t="s">
        <v>768</v>
      </c>
      <c r="AG1369" s="300" t="s">
        <v>769</v>
      </c>
      <c r="AH1369" s="300">
        <v>0</v>
      </c>
      <c r="AI1369" s="300">
        <v>0</v>
      </c>
      <c r="AJ1369" s="300" t="s">
        <v>770</v>
      </c>
      <c r="AK1369" s="300">
        <v>8</v>
      </c>
      <c r="AL1369" s="300" t="s">
        <v>814</v>
      </c>
      <c r="AM1369" s="300">
        <v>600</v>
      </c>
      <c r="AN1369" s="300" t="b">
        <v>0</v>
      </c>
      <c r="AO1369" s="300">
        <v>8</v>
      </c>
      <c r="AP1369" s="300" t="s">
        <v>814</v>
      </c>
      <c r="AQ1369" s="300">
        <v>600</v>
      </c>
      <c r="AR1369" s="300" t="b">
        <v>0</v>
      </c>
      <c r="AS1369" s="300">
        <v>600</v>
      </c>
      <c r="AT1369" s="300" t="b">
        <v>0</v>
      </c>
      <c r="AU1369" s="300">
        <v>0</v>
      </c>
      <c r="AV1369" s="300" t="b">
        <v>0</v>
      </c>
      <c r="AW1369" s="300" t="s">
        <v>1857</v>
      </c>
      <c r="AX1369" s="300">
        <v>0</v>
      </c>
      <c r="AY1369" s="300" t="s">
        <v>1857</v>
      </c>
      <c r="AZ1369" s="300">
        <v>0</v>
      </c>
      <c r="BA1369" s="300" t="b">
        <v>0</v>
      </c>
      <c r="BB1369" s="300" t="b">
        <v>1</v>
      </c>
      <c r="BC1369"/>
      <c r="BD1369"/>
      <c r="BE1369"/>
      <c r="BF1369"/>
      <c r="BG1369"/>
      <c r="BH1369"/>
      <c r="BI1369"/>
      <c r="BJ1369"/>
      <c r="BK1369"/>
      <c r="BL1369"/>
      <c r="BM1369"/>
      <c r="BN1369"/>
      <c r="BO1369"/>
      <c r="BP1369"/>
      <c r="BQ1369"/>
    </row>
    <row r="1370" spans="5:69" ht="16.5" hidden="1" x14ac:dyDescent="0.3">
      <c r="E1370" s="300" t="s">
        <v>760</v>
      </c>
      <c r="F1370" s="300" t="s">
        <v>651</v>
      </c>
      <c r="G1370" s="300">
        <v>20170101</v>
      </c>
      <c r="H1370" s="300">
        <v>2017</v>
      </c>
      <c r="I1370" s="300">
        <v>52</v>
      </c>
      <c r="J1370" s="300">
        <v>2017</v>
      </c>
      <c r="K1370" s="300">
        <v>180</v>
      </c>
      <c r="L1370" s="300" t="s">
        <v>872</v>
      </c>
      <c r="M1370" s="300" t="s">
        <v>486</v>
      </c>
      <c r="N1370" s="300" t="s">
        <v>660</v>
      </c>
      <c r="O1370" s="300" t="s">
        <v>762</v>
      </c>
      <c r="P1370" s="300">
        <v>710</v>
      </c>
      <c r="Q1370" s="300" t="s">
        <v>917</v>
      </c>
      <c r="R1370" s="300" t="s">
        <v>425</v>
      </c>
      <c r="S1370" s="300">
        <v>0</v>
      </c>
      <c r="T1370" s="300" t="s">
        <v>763</v>
      </c>
      <c r="U1370" s="300" t="s">
        <v>764</v>
      </c>
      <c r="V1370" s="300" t="s">
        <v>1123</v>
      </c>
      <c r="W1370" s="300" t="s">
        <v>766</v>
      </c>
      <c r="X1370" s="300" t="b">
        <v>1</v>
      </c>
      <c r="Y1370" s="300">
        <v>310260</v>
      </c>
      <c r="Z1370" s="300" t="s">
        <v>1039</v>
      </c>
      <c r="AA1370" s="300" t="s">
        <v>529</v>
      </c>
      <c r="AB1370" s="300" t="s">
        <v>508</v>
      </c>
      <c r="AC1370" s="300" t="s">
        <v>508</v>
      </c>
      <c r="AD1370" s="300">
        <v>6</v>
      </c>
      <c r="AE1370" s="300" t="b">
        <v>1</v>
      </c>
      <c r="AF1370" s="300" t="s">
        <v>768</v>
      </c>
      <c r="AG1370" s="300" t="s">
        <v>769</v>
      </c>
      <c r="AH1370" s="300">
        <v>0</v>
      </c>
      <c r="AI1370" s="300">
        <v>0</v>
      </c>
      <c r="AJ1370" s="300" t="s">
        <v>770</v>
      </c>
      <c r="AK1370" s="300">
        <v>8</v>
      </c>
      <c r="AL1370" s="300" t="s">
        <v>814</v>
      </c>
      <c r="AM1370" s="300">
        <v>21000</v>
      </c>
      <c r="AN1370" s="300" t="b">
        <v>0</v>
      </c>
      <c r="AO1370" s="300">
        <v>8</v>
      </c>
      <c r="AP1370" s="300" t="s">
        <v>814</v>
      </c>
      <c r="AQ1370" s="300">
        <v>21000</v>
      </c>
      <c r="AR1370" s="300" t="b">
        <v>0</v>
      </c>
      <c r="AS1370" s="300">
        <v>21000</v>
      </c>
      <c r="AT1370" s="300" t="b">
        <v>0</v>
      </c>
      <c r="AU1370" s="300">
        <v>0</v>
      </c>
      <c r="AV1370" s="300" t="b">
        <v>0</v>
      </c>
      <c r="AW1370" s="300" t="s">
        <v>1858</v>
      </c>
      <c r="AX1370" s="300">
        <v>0</v>
      </c>
      <c r="AY1370" s="300" t="s">
        <v>1858</v>
      </c>
      <c r="AZ1370" s="300">
        <v>0</v>
      </c>
      <c r="BA1370" s="300" t="b">
        <v>0</v>
      </c>
      <c r="BB1370" s="300" t="b">
        <v>1</v>
      </c>
      <c r="BC1370"/>
      <c r="BD1370"/>
      <c r="BE1370"/>
      <c r="BF1370"/>
      <c r="BG1370"/>
      <c r="BH1370"/>
      <c r="BI1370"/>
      <c r="BJ1370"/>
      <c r="BK1370"/>
      <c r="BL1370"/>
      <c r="BM1370"/>
      <c r="BN1370"/>
      <c r="BO1370"/>
      <c r="BP1370"/>
      <c r="BQ1370"/>
    </row>
    <row r="1371" spans="5:69" ht="16.5" hidden="1" x14ac:dyDescent="0.3">
      <c r="E1371" s="300" t="s">
        <v>760</v>
      </c>
      <c r="F1371" s="300" t="s">
        <v>651</v>
      </c>
      <c r="G1371" s="300">
        <v>20170101</v>
      </c>
      <c r="H1371" s="300">
        <v>2017</v>
      </c>
      <c r="I1371" s="300">
        <v>52</v>
      </c>
      <c r="J1371" s="300">
        <v>2017</v>
      </c>
      <c r="K1371" s="300">
        <v>180</v>
      </c>
      <c r="L1371" s="300" t="s">
        <v>872</v>
      </c>
      <c r="M1371" s="300" t="s">
        <v>486</v>
      </c>
      <c r="N1371" s="300" t="s">
        <v>660</v>
      </c>
      <c r="O1371" s="300" t="s">
        <v>762</v>
      </c>
      <c r="P1371" s="300">
        <v>0</v>
      </c>
      <c r="Q1371" s="300" t="s">
        <v>763</v>
      </c>
      <c r="R1371" s="300" t="s">
        <v>764</v>
      </c>
      <c r="S1371" s="300">
        <v>0</v>
      </c>
      <c r="T1371" s="300" t="s">
        <v>763</v>
      </c>
      <c r="U1371" s="300" t="s">
        <v>764</v>
      </c>
      <c r="V1371" s="300" t="s">
        <v>1123</v>
      </c>
      <c r="W1371" s="300" t="s">
        <v>766</v>
      </c>
      <c r="X1371" s="300" t="b">
        <v>1</v>
      </c>
      <c r="Y1371" s="300">
        <v>310290</v>
      </c>
      <c r="Z1371" s="300" t="s">
        <v>836</v>
      </c>
      <c r="AA1371" s="300" t="s">
        <v>529</v>
      </c>
      <c r="AB1371" s="300" t="s">
        <v>508</v>
      </c>
      <c r="AC1371" s="300" t="s">
        <v>508</v>
      </c>
      <c r="AD1371" s="300">
        <v>6</v>
      </c>
      <c r="AE1371" s="300" t="b">
        <v>1</v>
      </c>
      <c r="AF1371" s="300" t="s">
        <v>768</v>
      </c>
      <c r="AG1371" s="300" t="s">
        <v>769</v>
      </c>
      <c r="AH1371" s="300">
        <v>0</v>
      </c>
      <c r="AI1371" s="300">
        <v>0</v>
      </c>
      <c r="AJ1371" s="300" t="s">
        <v>770</v>
      </c>
      <c r="AK1371" s="300">
        <v>8</v>
      </c>
      <c r="AL1371" s="300" t="s">
        <v>814</v>
      </c>
      <c r="AM1371" s="300">
        <v>1794082</v>
      </c>
      <c r="AN1371" s="300" t="b">
        <v>0</v>
      </c>
      <c r="AO1371" s="300">
        <v>8</v>
      </c>
      <c r="AP1371" s="300" t="s">
        <v>814</v>
      </c>
      <c r="AQ1371" s="300">
        <v>1794082</v>
      </c>
      <c r="AR1371" s="300" t="b">
        <v>0</v>
      </c>
      <c r="AS1371" s="300">
        <v>1794082</v>
      </c>
      <c r="AT1371" s="300" t="b">
        <v>0</v>
      </c>
      <c r="AU1371" s="300">
        <v>0</v>
      </c>
      <c r="AV1371" s="300" t="b">
        <v>0</v>
      </c>
      <c r="AW1371" s="300" t="s">
        <v>1859</v>
      </c>
      <c r="AX1371" s="300">
        <v>0</v>
      </c>
      <c r="AY1371" s="300" t="s">
        <v>1859</v>
      </c>
      <c r="AZ1371" s="300">
        <v>0</v>
      </c>
      <c r="BA1371" s="300" t="b">
        <v>0</v>
      </c>
      <c r="BB1371" s="300" t="b">
        <v>1</v>
      </c>
      <c r="BC1371"/>
      <c r="BD1371"/>
      <c r="BE1371"/>
      <c r="BF1371"/>
      <c r="BG1371"/>
      <c r="BH1371"/>
      <c r="BI1371"/>
      <c r="BJ1371"/>
      <c r="BK1371"/>
      <c r="BL1371"/>
      <c r="BM1371"/>
      <c r="BN1371"/>
      <c r="BO1371"/>
      <c r="BP1371"/>
      <c r="BQ1371"/>
    </row>
    <row r="1372" spans="5:69" ht="16.5" hidden="1" x14ac:dyDescent="0.3">
      <c r="E1372" s="300" t="s">
        <v>760</v>
      </c>
      <c r="F1372" s="300" t="s">
        <v>651</v>
      </c>
      <c r="G1372" s="300">
        <v>20170101</v>
      </c>
      <c r="H1372" s="300">
        <v>2017</v>
      </c>
      <c r="I1372" s="300">
        <v>52</v>
      </c>
      <c r="J1372" s="300">
        <v>2017</v>
      </c>
      <c r="K1372" s="300">
        <v>180</v>
      </c>
      <c r="L1372" s="300" t="s">
        <v>872</v>
      </c>
      <c r="M1372" s="300" t="s">
        <v>486</v>
      </c>
      <c r="N1372" s="300" t="s">
        <v>660</v>
      </c>
      <c r="O1372" s="300" t="s">
        <v>762</v>
      </c>
      <c r="P1372" s="300">
        <v>710</v>
      </c>
      <c r="Q1372" s="300" t="s">
        <v>917</v>
      </c>
      <c r="R1372" s="300" t="s">
        <v>425</v>
      </c>
      <c r="S1372" s="300">
        <v>0</v>
      </c>
      <c r="T1372" s="300" t="s">
        <v>763</v>
      </c>
      <c r="U1372" s="300" t="s">
        <v>764</v>
      </c>
      <c r="V1372" s="300" t="s">
        <v>1123</v>
      </c>
      <c r="W1372" s="300" t="s">
        <v>766</v>
      </c>
      <c r="X1372" s="300" t="b">
        <v>1</v>
      </c>
      <c r="Y1372" s="300">
        <v>310290</v>
      </c>
      <c r="Z1372" s="300" t="s">
        <v>836</v>
      </c>
      <c r="AA1372" s="300" t="s">
        <v>529</v>
      </c>
      <c r="AB1372" s="300" t="s">
        <v>508</v>
      </c>
      <c r="AC1372" s="300" t="s">
        <v>508</v>
      </c>
      <c r="AD1372" s="300">
        <v>6</v>
      </c>
      <c r="AE1372" s="300" t="b">
        <v>1</v>
      </c>
      <c r="AF1372" s="300" t="s">
        <v>768</v>
      </c>
      <c r="AG1372" s="300" t="s">
        <v>769</v>
      </c>
      <c r="AH1372" s="300">
        <v>0</v>
      </c>
      <c r="AI1372" s="300">
        <v>0</v>
      </c>
      <c r="AJ1372" s="300" t="s">
        <v>770</v>
      </c>
      <c r="AK1372" s="300">
        <v>8</v>
      </c>
      <c r="AL1372" s="300" t="s">
        <v>814</v>
      </c>
      <c r="AM1372" s="300">
        <v>1794082</v>
      </c>
      <c r="AN1372" s="300" t="b">
        <v>0</v>
      </c>
      <c r="AO1372" s="300">
        <v>8</v>
      </c>
      <c r="AP1372" s="300" t="s">
        <v>814</v>
      </c>
      <c r="AQ1372" s="300">
        <v>1794082</v>
      </c>
      <c r="AR1372" s="300" t="b">
        <v>0</v>
      </c>
      <c r="AS1372" s="300">
        <v>1794082</v>
      </c>
      <c r="AT1372" s="300" t="b">
        <v>0</v>
      </c>
      <c r="AU1372" s="300">
        <v>0</v>
      </c>
      <c r="AV1372" s="300" t="b">
        <v>0</v>
      </c>
      <c r="AW1372" s="300" t="s">
        <v>1859</v>
      </c>
      <c r="AX1372" s="300">
        <v>0</v>
      </c>
      <c r="AY1372" s="300" t="s">
        <v>1859</v>
      </c>
      <c r="AZ1372" s="300">
        <v>0</v>
      </c>
      <c r="BA1372" s="300" t="b">
        <v>0</v>
      </c>
      <c r="BB1372" s="300" t="b">
        <v>1</v>
      </c>
      <c r="BC1372"/>
      <c r="BD1372"/>
      <c r="BE1372"/>
      <c r="BF1372"/>
      <c r="BG1372"/>
      <c r="BH1372"/>
      <c r="BI1372"/>
      <c r="BJ1372"/>
      <c r="BK1372"/>
      <c r="BL1372"/>
      <c r="BM1372"/>
      <c r="BN1372"/>
      <c r="BO1372"/>
      <c r="BP1372"/>
      <c r="BQ1372"/>
    </row>
    <row r="1373" spans="5:69" ht="16.5" x14ac:dyDescent="0.3">
      <c r="E1373" s="300" t="s">
        <v>760</v>
      </c>
      <c r="F1373" s="300" t="s">
        <v>651</v>
      </c>
      <c r="G1373" s="300">
        <v>20170101</v>
      </c>
      <c r="H1373" s="300">
        <v>2017</v>
      </c>
      <c r="I1373" s="300">
        <v>52</v>
      </c>
      <c r="J1373" s="300">
        <v>2017</v>
      </c>
      <c r="K1373" s="300">
        <v>180</v>
      </c>
      <c r="L1373" s="300" t="s">
        <v>872</v>
      </c>
      <c r="M1373" s="300" t="s">
        <v>486</v>
      </c>
      <c r="N1373" s="300" t="s">
        <v>660</v>
      </c>
      <c r="O1373" s="300" t="s">
        <v>762</v>
      </c>
      <c r="P1373" s="300">
        <v>0</v>
      </c>
      <c r="Q1373" s="300" t="s">
        <v>763</v>
      </c>
      <c r="R1373" s="300" t="s">
        <v>764</v>
      </c>
      <c r="S1373" s="300">
        <v>0</v>
      </c>
      <c r="T1373" s="300" t="s">
        <v>763</v>
      </c>
      <c r="U1373" s="300" t="s">
        <v>764</v>
      </c>
      <c r="V1373" s="300" t="s">
        <v>1123</v>
      </c>
      <c r="W1373" s="300" t="s">
        <v>766</v>
      </c>
      <c r="X1373" s="300" t="b">
        <v>1</v>
      </c>
      <c r="Y1373" s="300">
        <v>3103</v>
      </c>
      <c r="Z1373" s="300" t="s">
        <v>840</v>
      </c>
      <c r="AA1373" s="300" t="s">
        <v>841</v>
      </c>
      <c r="AB1373" s="300" t="s">
        <v>842</v>
      </c>
      <c r="AC1373" s="300" t="s">
        <v>517</v>
      </c>
      <c r="AD1373" s="300">
        <v>4</v>
      </c>
      <c r="AE1373" s="300" t="b">
        <v>0</v>
      </c>
      <c r="AF1373" s="300" t="s">
        <v>768</v>
      </c>
      <c r="AG1373" s="300" t="s">
        <v>769</v>
      </c>
      <c r="AH1373" s="300">
        <v>0</v>
      </c>
      <c r="AI1373" s="300">
        <v>0</v>
      </c>
      <c r="AJ1373" s="300" t="s">
        <v>770</v>
      </c>
      <c r="AK1373" s="300">
        <v>8</v>
      </c>
      <c r="AL1373" s="300" t="s">
        <v>814</v>
      </c>
      <c r="AM1373" s="300">
        <v>1162815</v>
      </c>
      <c r="AN1373" s="300" t="b">
        <v>0</v>
      </c>
      <c r="AO1373" s="300">
        <v>8</v>
      </c>
      <c r="AP1373" s="300" t="s">
        <v>814</v>
      </c>
      <c r="AQ1373" s="300">
        <v>1162815</v>
      </c>
      <c r="AR1373" s="300" t="b">
        <v>0</v>
      </c>
      <c r="AS1373" s="300">
        <v>1162815</v>
      </c>
      <c r="AT1373" s="300" t="b">
        <v>0</v>
      </c>
      <c r="AU1373" s="300">
        <v>0</v>
      </c>
      <c r="AV1373" s="300" t="b">
        <v>0</v>
      </c>
      <c r="AW1373" s="300" t="s">
        <v>1860</v>
      </c>
      <c r="AX1373" s="300">
        <v>0</v>
      </c>
      <c r="AY1373" s="300" t="s">
        <v>1860</v>
      </c>
      <c r="AZ1373" s="300">
        <v>0</v>
      </c>
      <c r="BA1373" s="300" t="b">
        <v>0</v>
      </c>
      <c r="BB1373" s="300" t="b">
        <v>1</v>
      </c>
      <c r="BC1373"/>
      <c r="BD1373"/>
      <c r="BE1373"/>
      <c r="BF1373"/>
      <c r="BG1373"/>
      <c r="BH1373"/>
      <c r="BI1373"/>
      <c r="BJ1373"/>
      <c r="BK1373"/>
      <c r="BL1373"/>
      <c r="BM1373"/>
      <c r="BN1373"/>
      <c r="BO1373"/>
      <c r="BP1373"/>
      <c r="BQ1373"/>
    </row>
    <row r="1374" spans="5:69" ht="16.5" x14ac:dyDescent="0.3">
      <c r="E1374" s="300" t="s">
        <v>760</v>
      </c>
      <c r="F1374" s="300" t="s">
        <v>651</v>
      </c>
      <c r="G1374" s="300">
        <v>20170101</v>
      </c>
      <c r="H1374" s="300">
        <v>2017</v>
      </c>
      <c r="I1374" s="300">
        <v>52</v>
      </c>
      <c r="J1374" s="300">
        <v>2017</v>
      </c>
      <c r="K1374" s="300">
        <v>180</v>
      </c>
      <c r="L1374" s="300" t="s">
        <v>872</v>
      </c>
      <c r="M1374" s="300" t="s">
        <v>486</v>
      </c>
      <c r="N1374" s="300" t="s">
        <v>660</v>
      </c>
      <c r="O1374" s="300" t="s">
        <v>762</v>
      </c>
      <c r="P1374" s="300">
        <v>56</v>
      </c>
      <c r="Q1374" s="300" t="s">
        <v>877</v>
      </c>
      <c r="R1374" s="300" t="s">
        <v>878</v>
      </c>
      <c r="S1374" s="300">
        <v>0</v>
      </c>
      <c r="T1374" s="300" t="s">
        <v>763</v>
      </c>
      <c r="U1374" s="300" t="s">
        <v>764</v>
      </c>
      <c r="V1374" s="300" t="s">
        <v>1123</v>
      </c>
      <c r="W1374" s="300" t="s">
        <v>766</v>
      </c>
      <c r="X1374" s="300" t="b">
        <v>1</v>
      </c>
      <c r="Y1374" s="300">
        <v>3103</v>
      </c>
      <c r="Z1374" s="300" t="s">
        <v>840</v>
      </c>
      <c r="AA1374" s="300" t="s">
        <v>841</v>
      </c>
      <c r="AB1374" s="300" t="s">
        <v>842</v>
      </c>
      <c r="AC1374" s="300" t="s">
        <v>517</v>
      </c>
      <c r="AD1374" s="300">
        <v>4</v>
      </c>
      <c r="AE1374" s="300" t="b">
        <v>0</v>
      </c>
      <c r="AF1374" s="300" t="s">
        <v>768</v>
      </c>
      <c r="AG1374" s="300" t="s">
        <v>769</v>
      </c>
      <c r="AH1374" s="300">
        <v>0</v>
      </c>
      <c r="AI1374" s="300">
        <v>0</v>
      </c>
      <c r="AJ1374" s="300" t="s">
        <v>770</v>
      </c>
      <c r="AK1374" s="300">
        <v>8</v>
      </c>
      <c r="AL1374" s="300" t="s">
        <v>814</v>
      </c>
      <c r="AM1374" s="300">
        <v>110000</v>
      </c>
      <c r="AN1374" s="300" t="b">
        <v>0</v>
      </c>
      <c r="AO1374" s="300">
        <v>8</v>
      </c>
      <c r="AP1374" s="300" t="s">
        <v>814</v>
      </c>
      <c r="AQ1374" s="300">
        <v>110000</v>
      </c>
      <c r="AR1374" s="300" t="b">
        <v>0</v>
      </c>
      <c r="AS1374" s="300">
        <v>110000</v>
      </c>
      <c r="AT1374" s="300" t="b">
        <v>0</v>
      </c>
      <c r="AU1374" s="300">
        <v>0</v>
      </c>
      <c r="AV1374" s="300" t="b">
        <v>0</v>
      </c>
      <c r="AW1374" s="300" t="s">
        <v>1861</v>
      </c>
      <c r="AX1374" s="300">
        <v>0</v>
      </c>
      <c r="AY1374" s="300" t="s">
        <v>1861</v>
      </c>
      <c r="AZ1374" s="300">
        <v>0</v>
      </c>
      <c r="BA1374" s="300" t="b">
        <v>0</v>
      </c>
      <c r="BB1374" s="300" t="b">
        <v>1</v>
      </c>
      <c r="BC1374"/>
      <c r="BD1374"/>
      <c r="BE1374"/>
      <c r="BF1374"/>
      <c r="BG1374"/>
      <c r="BH1374"/>
      <c r="BI1374"/>
      <c r="BJ1374"/>
      <c r="BK1374"/>
      <c r="BL1374"/>
      <c r="BM1374"/>
      <c r="BN1374"/>
      <c r="BO1374"/>
      <c r="BP1374"/>
      <c r="BQ1374"/>
    </row>
    <row r="1375" spans="5:69" ht="16.5" x14ac:dyDescent="0.3">
      <c r="E1375" s="300" t="s">
        <v>760</v>
      </c>
      <c r="F1375" s="300" t="s">
        <v>651</v>
      </c>
      <c r="G1375" s="300">
        <v>20170101</v>
      </c>
      <c r="H1375" s="300">
        <v>2017</v>
      </c>
      <c r="I1375" s="300">
        <v>52</v>
      </c>
      <c r="J1375" s="300">
        <v>2017</v>
      </c>
      <c r="K1375" s="300">
        <v>180</v>
      </c>
      <c r="L1375" s="300" t="s">
        <v>872</v>
      </c>
      <c r="M1375" s="300" t="s">
        <v>486</v>
      </c>
      <c r="N1375" s="300" t="s">
        <v>660</v>
      </c>
      <c r="O1375" s="300" t="s">
        <v>762</v>
      </c>
      <c r="P1375" s="300">
        <v>112</v>
      </c>
      <c r="Q1375" s="300" t="s">
        <v>880</v>
      </c>
      <c r="R1375" s="300" t="s">
        <v>881</v>
      </c>
      <c r="S1375" s="300">
        <v>0</v>
      </c>
      <c r="T1375" s="300" t="s">
        <v>763</v>
      </c>
      <c r="U1375" s="300" t="s">
        <v>764</v>
      </c>
      <c r="V1375" s="300" t="s">
        <v>1123</v>
      </c>
      <c r="W1375" s="300" t="s">
        <v>766</v>
      </c>
      <c r="X1375" s="300" t="b">
        <v>1</v>
      </c>
      <c r="Y1375" s="300">
        <v>3103</v>
      </c>
      <c r="Z1375" s="300" t="s">
        <v>840</v>
      </c>
      <c r="AA1375" s="300" t="s">
        <v>841</v>
      </c>
      <c r="AB1375" s="300" t="s">
        <v>842</v>
      </c>
      <c r="AC1375" s="300" t="s">
        <v>517</v>
      </c>
      <c r="AD1375" s="300">
        <v>4</v>
      </c>
      <c r="AE1375" s="300" t="b">
        <v>0</v>
      </c>
      <c r="AF1375" s="300" t="s">
        <v>768</v>
      </c>
      <c r="AG1375" s="300" t="s">
        <v>769</v>
      </c>
      <c r="AH1375" s="300">
        <v>0</v>
      </c>
      <c r="AI1375" s="300">
        <v>0</v>
      </c>
      <c r="AJ1375" s="300" t="s">
        <v>770</v>
      </c>
      <c r="AK1375" s="300">
        <v>8</v>
      </c>
      <c r="AL1375" s="300" t="s">
        <v>814</v>
      </c>
      <c r="AM1375" s="300">
        <v>288000</v>
      </c>
      <c r="AN1375" s="300" t="b">
        <v>0</v>
      </c>
      <c r="AO1375" s="300">
        <v>8</v>
      </c>
      <c r="AP1375" s="300" t="s">
        <v>814</v>
      </c>
      <c r="AQ1375" s="300">
        <v>288000</v>
      </c>
      <c r="AR1375" s="300" t="b">
        <v>0</v>
      </c>
      <c r="AS1375" s="300">
        <v>288000</v>
      </c>
      <c r="AT1375" s="300" t="b">
        <v>0</v>
      </c>
      <c r="AU1375" s="300">
        <v>0</v>
      </c>
      <c r="AV1375" s="300" t="b">
        <v>0</v>
      </c>
      <c r="AW1375" s="300" t="s">
        <v>1741</v>
      </c>
      <c r="AX1375" s="300">
        <v>0</v>
      </c>
      <c r="AY1375" s="300" t="s">
        <v>1741</v>
      </c>
      <c r="AZ1375" s="300">
        <v>0</v>
      </c>
      <c r="BA1375" s="300" t="b">
        <v>0</v>
      </c>
      <c r="BB1375" s="300" t="b">
        <v>1</v>
      </c>
      <c r="BC1375"/>
      <c r="BD1375"/>
      <c r="BE1375"/>
      <c r="BF1375"/>
      <c r="BG1375"/>
      <c r="BH1375"/>
      <c r="BI1375"/>
      <c r="BJ1375"/>
      <c r="BK1375"/>
      <c r="BL1375"/>
      <c r="BM1375"/>
      <c r="BN1375"/>
      <c r="BO1375"/>
      <c r="BP1375"/>
      <c r="BQ1375"/>
    </row>
    <row r="1376" spans="5:69" ht="16.5" x14ac:dyDescent="0.3">
      <c r="E1376" s="300" t="s">
        <v>760</v>
      </c>
      <c r="F1376" s="300" t="s">
        <v>651</v>
      </c>
      <c r="G1376" s="300">
        <v>20170101</v>
      </c>
      <c r="H1376" s="300">
        <v>2017</v>
      </c>
      <c r="I1376" s="300">
        <v>52</v>
      </c>
      <c r="J1376" s="300">
        <v>2017</v>
      </c>
      <c r="K1376" s="300">
        <v>180</v>
      </c>
      <c r="L1376" s="300" t="s">
        <v>872</v>
      </c>
      <c r="M1376" s="300" t="s">
        <v>486</v>
      </c>
      <c r="N1376" s="300" t="s">
        <v>660</v>
      </c>
      <c r="O1376" s="300" t="s">
        <v>762</v>
      </c>
      <c r="P1376" s="300">
        <v>156</v>
      </c>
      <c r="Q1376" s="300" t="s">
        <v>773</v>
      </c>
      <c r="R1376" s="300" t="s">
        <v>774</v>
      </c>
      <c r="S1376" s="300">
        <v>0</v>
      </c>
      <c r="T1376" s="300" t="s">
        <v>763</v>
      </c>
      <c r="U1376" s="300" t="s">
        <v>764</v>
      </c>
      <c r="V1376" s="300" t="s">
        <v>1123</v>
      </c>
      <c r="W1376" s="300" t="s">
        <v>766</v>
      </c>
      <c r="X1376" s="300" t="b">
        <v>1</v>
      </c>
      <c r="Y1376" s="300">
        <v>3103</v>
      </c>
      <c r="Z1376" s="300" t="s">
        <v>840</v>
      </c>
      <c r="AA1376" s="300" t="s">
        <v>841</v>
      </c>
      <c r="AB1376" s="300" t="s">
        <v>842</v>
      </c>
      <c r="AC1376" s="300" t="s">
        <v>517</v>
      </c>
      <c r="AD1376" s="300">
        <v>4</v>
      </c>
      <c r="AE1376" s="300" t="b">
        <v>0</v>
      </c>
      <c r="AF1376" s="300" t="s">
        <v>768</v>
      </c>
      <c r="AG1376" s="300" t="s">
        <v>769</v>
      </c>
      <c r="AH1376" s="300">
        <v>0</v>
      </c>
      <c r="AI1376" s="300">
        <v>0</v>
      </c>
      <c r="AJ1376" s="300" t="s">
        <v>770</v>
      </c>
      <c r="AK1376" s="300">
        <v>8</v>
      </c>
      <c r="AL1376" s="300" t="s">
        <v>814</v>
      </c>
      <c r="AM1376" s="300">
        <v>142070</v>
      </c>
      <c r="AN1376" s="300" t="b">
        <v>0</v>
      </c>
      <c r="AO1376" s="300">
        <v>8</v>
      </c>
      <c r="AP1376" s="300" t="s">
        <v>814</v>
      </c>
      <c r="AQ1376" s="300">
        <v>142070</v>
      </c>
      <c r="AR1376" s="300" t="b">
        <v>0</v>
      </c>
      <c r="AS1376" s="300">
        <v>142070</v>
      </c>
      <c r="AT1376" s="300" t="b">
        <v>0</v>
      </c>
      <c r="AU1376" s="300">
        <v>0</v>
      </c>
      <c r="AV1376" s="300" t="b">
        <v>0</v>
      </c>
      <c r="AW1376" s="300" t="s">
        <v>1862</v>
      </c>
      <c r="AX1376" s="300">
        <v>0</v>
      </c>
      <c r="AY1376" s="300" t="s">
        <v>1862</v>
      </c>
      <c r="AZ1376" s="300">
        <v>0</v>
      </c>
      <c r="BA1376" s="300" t="b">
        <v>0</v>
      </c>
      <c r="BB1376" s="300" t="b">
        <v>1</v>
      </c>
      <c r="BC1376"/>
      <c r="BD1376"/>
      <c r="BE1376"/>
      <c r="BF1376"/>
      <c r="BG1376"/>
      <c r="BH1376"/>
      <c r="BI1376"/>
      <c r="BJ1376"/>
      <c r="BK1376"/>
      <c r="BL1376"/>
      <c r="BM1376"/>
      <c r="BN1376"/>
      <c r="BO1376"/>
      <c r="BP1376"/>
      <c r="BQ1376"/>
    </row>
    <row r="1377" spans="5:69" ht="16.5" x14ac:dyDescent="0.3">
      <c r="E1377" s="300" t="s">
        <v>760</v>
      </c>
      <c r="F1377" s="300" t="s">
        <v>651</v>
      </c>
      <c r="G1377" s="300">
        <v>20170101</v>
      </c>
      <c r="H1377" s="300">
        <v>2017</v>
      </c>
      <c r="I1377" s="300">
        <v>52</v>
      </c>
      <c r="J1377" s="300">
        <v>2017</v>
      </c>
      <c r="K1377" s="300">
        <v>180</v>
      </c>
      <c r="L1377" s="300" t="s">
        <v>872</v>
      </c>
      <c r="M1377" s="300" t="s">
        <v>486</v>
      </c>
      <c r="N1377" s="300" t="s">
        <v>660</v>
      </c>
      <c r="O1377" s="300" t="s">
        <v>762</v>
      </c>
      <c r="P1377" s="300">
        <v>440</v>
      </c>
      <c r="Q1377" s="300" t="s">
        <v>897</v>
      </c>
      <c r="R1377" s="300" t="s">
        <v>898</v>
      </c>
      <c r="S1377" s="300">
        <v>0</v>
      </c>
      <c r="T1377" s="300" t="s">
        <v>763</v>
      </c>
      <c r="U1377" s="300" t="s">
        <v>764</v>
      </c>
      <c r="V1377" s="300" t="s">
        <v>1123</v>
      </c>
      <c r="W1377" s="300" t="s">
        <v>766</v>
      </c>
      <c r="X1377" s="300" t="b">
        <v>1</v>
      </c>
      <c r="Y1377" s="300">
        <v>3103</v>
      </c>
      <c r="Z1377" s="300" t="s">
        <v>840</v>
      </c>
      <c r="AA1377" s="300" t="s">
        <v>841</v>
      </c>
      <c r="AB1377" s="300" t="s">
        <v>842</v>
      </c>
      <c r="AC1377" s="300" t="s">
        <v>517</v>
      </c>
      <c r="AD1377" s="300">
        <v>4</v>
      </c>
      <c r="AE1377" s="300" t="b">
        <v>0</v>
      </c>
      <c r="AF1377" s="300" t="s">
        <v>768</v>
      </c>
      <c r="AG1377" s="300" t="s">
        <v>769</v>
      </c>
      <c r="AH1377" s="300">
        <v>0</v>
      </c>
      <c r="AI1377" s="300">
        <v>0</v>
      </c>
      <c r="AJ1377" s="300" t="s">
        <v>770</v>
      </c>
      <c r="AK1377" s="300">
        <v>8</v>
      </c>
      <c r="AL1377" s="300" t="s">
        <v>814</v>
      </c>
      <c r="AM1377" s="300">
        <v>288000</v>
      </c>
      <c r="AN1377" s="300" t="b">
        <v>0</v>
      </c>
      <c r="AO1377" s="300">
        <v>8</v>
      </c>
      <c r="AP1377" s="300" t="s">
        <v>814</v>
      </c>
      <c r="AQ1377" s="300">
        <v>288000</v>
      </c>
      <c r="AR1377" s="300" t="b">
        <v>0</v>
      </c>
      <c r="AS1377" s="300">
        <v>288000</v>
      </c>
      <c r="AT1377" s="300" t="b">
        <v>0</v>
      </c>
      <c r="AU1377" s="300">
        <v>0</v>
      </c>
      <c r="AV1377" s="300" t="b">
        <v>0</v>
      </c>
      <c r="AW1377" s="300" t="s">
        <v>1741</v>
      </c>
      <c r="AX1377" s="300">
        <v>0</v>
      </c>
      <c r="AY1377" s="300" t="s">
        <v>1741</v>
      </c>
      <c r="AZ1377" s="300">
        <v>0</v>
      </c>
      <c r="BA1377" s="300" t="b">
        <v>0</v>
      </c>
      <c r="BB1377" s="300" t="b">
        <v>1</v>
      </c>
      <c r="BC1377"/>
      <c r="BD1377"/>
      <c r="BE1377"/>
      <c r="BF1377"/>
      <c r="BG1377"/>
      <c r="BH1377"/>
      <c r="BI1377"/>
      <c r="BJ1377"/>
      <c r="BK1377"/>
      <c r="BL1377"/>
      <c r="BM1377"/>
      <c r="BN1377"/>
      <c r="BO1377"/>
      <c r="BP1377"/>
      <c r="BQ1377"/>
    </row>
    <row r="1378" spans="5:69" ht="16.5" x14ac:dyDescent="0.3">
      <c r="E1378" s="300" t="s">
        <v>760</v>
      </c>
      <c r="F1378" s="300" t="s">
        <v>651</v>
      </c>
      <c r="G1378" s="300">
        <v>20170101</v>
      </c>
      <c r="H1378" s="300">
        <v>2017</v>
      </c>
      <c r="I1378" s="300">
        <v>52</v>
      </c>
      <c r="J1378" s="300">
        <v>2017</v>
      </c>
      <c r="K1378" s="300">
        <v>180</v>
      </c>
      <c r="L1378" s="300" t="s">
        <v>872</v>
      </c>
      <c r="M1378" s="300" t="s">
        <v>486</v>
      </c>
      <c r="N1378" s="300" t="s">
        <v>660</v>
      </c>
      <c r="O1378" s="300" t="s">
        <v>762</v>
      </c>
      <c r="P1378" s="300">
        <v>504</v>
      </c>
      <c r="Q1378" s="300" t="s">
        <v>959</v>
      </c>
      <c r="R1378" s="300" t="s">
        <v>426</v>
      </c>
      <c r="S1378" s="300">
        <v>0</v>
      </c>
      <c r="T1378" s="300" t="s">
        <v>763</v>
      </c>
      <c r="U1378" s="300" t="s">
        <v>764</v>
      </c>
      <c r="V1378" s="300" t="s">
        <v>1123</v>
      </c>
      <c r="W1378" s="300" t="s">
        <v>766</v>
      </c>
      <c r="X1378" s="300" t="b">
        <v>1</v>
      </c>
      <c r="Y1378" s="300">
        <v>3103</v>
      </c>
      <c r="Z1378" s="300" t="s">
        <v>840</v>
      </c>
      <c r="AA1378" s="300" t="s">
        <v>841</v>
      </c>
      <c r="AB1378" s="300" t="s">
        <v>842</v>
      </c>
      <c r="AC1378" s="300" t="s">
        <v>517</v>
      </c>
      <c r="AD1378" s="300">
        <v>4</v>
      </c>
      <c r="AE1378" s="300" t="b">
        <v>0</v>
      </c>
      <c r="AF1378" s="300" t="s">
        <v>768</v>
      </c>
      <c r="AG1378" s="300" t="s">
        <v>769</v>
      </c>
      <c r="AH1378" s="300">
        <v>0</v>
      </c>
      <c r="AI1378" s="300">
        <v>0</v>
      </c>
      <c r="AJ1378" s="300" t="s">
        <v>770</v>
      </c>
      <c r="AK1378" s="300">
        <v>8</v>
      </c>
      <c r="AL1378" s="300" t="s">
        <v>814</v>
      </c>
      <c r="AM1378" s="300">
        <v>308000</v>
      </c>
      <c r="AN1378" s="300" t="b">
        <v>0</v>
      </c>
      <c r="AO1378" s="300">
        <v>8</v>
      </c>
      <c r="AP1378" s="300" t="s">
        <v>814</v>
      </c>
      <c r="AQ1378" s="300">
        <v>308000</v>
      </c>
      <c r="AR1378" s="300" t="b">
        <v>0</v>
      </c>
      <c r="AS1378" s="300">
        <v>308000</v>
      </c>
      <c r="AT1378" s="300" t="b">
        <v>0</v>
      </c>
      <c r="AU1378" s="300">
        <v>0</v>
      </c>
      <c r="AV1378" s="300" t="b">
        <v>0</v>
      </c>
      <c r="AW1378" s="300" t="s">
        <v>1750</v>
      </c>
      <c r="AX1378" s="300">
        <v>0</v>
      </c>
      <c r="AY1378" s="300" t="s">
        <v>1750</v>
      </c>
      <c r="AZ1378" s="300">
        <v>0</v>
      </c>
      <c r="BA1378" s="300" t="b">
        <v>0</v>
      </c>
      <c r="BB1378" s="300" t="b">
        <v>1</v>
      </c>
      <c r="BC1378"/>
      <c r="BD1378"/>
      <c r="BE1378"/>
      <c r="BF1378"/>
      <c r="BG1378"/>
      <c r="BH1378"/>
      <c r="BI1378"/>
      <c r="BJ1378"/>
      <c r="BK1378"/>
      <c r="BL1378"/>
      <c r="BM1378"/>
      <c r="BN1378"/>
      <c r="BO1378"/>
      <c r="BP1378"/>
      <c r="BQ1378"/>
    </row>
    <row r="1379" spans="5:69" ht="16.5" x14ac:dyDescent="0.3">
      <c r="E1379" s="300" t="s">
        <v>760</v>
      </c>
      <c r="F1379" s="300" t="s">
        <v>651</v>
      </c>
      <c r="G1379" s="300">
        <v>20170101</v>
      </c>
      <c r="H1379" s="300">
        <v>2017</v>
      </c>
      <c r="I1379" s="300">
        <v>52</v>
      </c>
      <c r="J1379" s="300">
        <v>2017</v>
      </c>
      <c r="K1379" s="300">
        <v>180</v>
      </c>
      <c r="L1379" s="300" t="s">
        <v>872</v>
      </c>
      <c r="M1379" s="300" t="s">
        <v>486</v>
      </c>
      <c r="N1379" s="300" t="s">
        <v>660</v>
      </c>
      <c r="O1379" s="300" t="s">
        <v>762</v>
      </c>
      <c r="P1379" s="300">
        <v>528</v>
      </c>
      <c r="Q1379" s="300" t="s">
        <v>788</v>
      </c>
      <c r="R1379" s="300" t="s">
        <v>789</v>
      </c>
      <c r="S1379" s="300">
        <v>0</v>
      </c>
      <c r="T1379" s="300" t="s">
        <v>763</v>
      </c>
      <c r="U1379" s="300" t="s">
        <v>764</v>
      </c>
      <c r="V1379" s="300" t="s">
        <v>1123</v>
      </c>
      <c r="W1379" s="300" t="s">
        <v>766</v>
      </c>
      <c r="X1379" s="300" t="b">
        <v>1</v>
      </c>
      <c r="Y1379" s="300">
        <v>3103</v>
      </c>
      <c r="Z1379" s="300" t="s">
        <v>840</v>
      </c>
      <c r="AA1379" s="300" t="s">
        <v>841</v>
      </c>
      <c r="AB1379" s="300" t="s">
        <v>842</v>
      </c>
      <c r="AC1379" s="300" t="s">
        <v>517</v>
      </c>
      <c r="AD1379" s="300">
        <v>4</v>
      </c>
      <c r="AE1379" s="300" t="b">
        <v>0</v>
      </c>
      <c r="AF1379" s="300" t="s">
        <v>768</v>
      </c>
      <c r="AG1379" s="300" t="s">
        <v>769</v>
      </c>
      <c r="AH1379" s="300">
        <v>0</v>
      </c>
      <c r="AI1379" s="300">
        <v>0</v>
      </c>
      <c r="AJ1379" s="300" t="s">
        <v>770</v>
      </c>
      <c r="AK1379" s="300">
        <v>8</v>
      </c>
      <c r="AL1379" s="300" t="s">
        <v>814</v>
      </c>
      <c r="AM1379" s="300">
        <v>25800</v>
      </c>
      <c r="AN1379" s="300" t="b">
        <v>0</v>
      </c>
      <c r="AO1379" s="300">
        <v>8</v>
      </c>
      <c r="AP1379" s="300" t="s">
        <v>814</v>
      </c>
      <c r="AQ1379" s="300">
        <v>25800</v>
      </c>
      <c r="AR1379" s="300" t="b">
        <v>0</v>
      </c>
      <c r="AS1379" s="300">
        <v>25800</v>
      </c>
      <c r="AT1379" s="300" t="b">
        <v>0</v>
      </c>
      <c r="AU1379" s="300">
        <v>0</v>
      </c>
      <c r="AV1379" s="300" t="b">
        <v>0</v>
      </c>
      <c r="AW1379" s="300" t="s">
        <v>1863</v>
      </c>
      <c r="AX1379" s="300">
        <v>0</v>
      </c>
      <c r="AY1379" s="300" t="s">
        <v>1863</v>
      </c>
      <c r="AZ1379" s="300">
        <v>0</v>
      </c>
      <c r="BA1379" s="300" t="b">
        <v>0</v>
      </c>
      <c r="BB1379" s="300" t="b">
        <v>1</v>
      </c>
      <c r="BC1379"/>
      <c r="BD1379"/>
      <c r="BE1379"/>
      <c r="BF1379"/>
      <c r="BG1379"/>
      <c r="BH1379"/>
      <c r="BI1379"/>
      <c r="BJ1379"/>
      <c r="BK1379"/>
      <c r="BL1379"/>
      <c r="BM1379"/>
      <c r="BN1379"/>
      <c r="BO1379"/>
      <c r="BP1379"/>
      <c r="BQ1379"/>
    </row>
    <row r="1380" spans="5:69" ht="16.5" x14ac:dyDescent="0.3">
      <c r="E1380" s="300" t="s">
        <v>760</v>
      </c>
      <c r="F1380" s="300" t="s">
        <v>651</v>
      </c>
      <c r="G1380" s="300">
        <v>20170101</v>
      </c>
      <c r="H1380" s="300">
        <v>2017</v>
      </c>
      <c r="I1380" s="300">
        <v>52</v>
      </c>
      <c r="J1380" s="300">
        <v>2017</v>
      </c>
      <c r="K1380" s="300">
        <v>180</v>
      </c>
      <c r="L1380" s="300" t="s">
        <v>872</v>
      </c>
      <c r="M1380" s="300" t="s">
        <v>486</v>
      </c>
      <c r="N1380" s="300" t="s">
        <v>660</v>
      </c>
      <c r="O1380" s="300" t="s">
        <v>762</v>
      </c>
      <c r="P1380" s="300">
        <v>646</v>
      </c>
      <c r="Q1380" s="300" t="s">
        <v>910</v>
      </c>
      <c r="R1380" s="300" t="s">
        <v>441</v>
      </c>
      <c r="S1380" s="300">
        <v>0</v>
      </c>
      <c r="T1380" s="300" t="s">
        <v>763</v>
      </c>
      <c r="U1380" s="300" t="s">
        <v>764</v>
      </c>
      <c r="V1380" s="300" t="s">
        <v>1123</v>
      </c>
      <c r="W1380" s="300" t="s">
        <v>766</v>
      </c>
      <c r="X1380" s="300" t="b">
        <v>1</v>
      </c>
      <c r="Y1380" s="300">
        <v>3103</v>
      </c>
      <c r="Z1380" s="300" t="s">
        <v>840</v>
      </c>
      <c r="AA1380" s="300" t="s">
        <v>841</v>
      </c>
      <c r="AB1380" s="300" t="s">
        <v>842</v>
      </c>
      <c r="AC1380" s="300" t="s">
        <v>517</v>
      </c>
      <c r="AD1380" s="300">
        <v>4</v>
      </c>
      <c r="AE1380" s="300" t="b">
        <v>0</v>
      </c>
      <c r="AF1380" s="300" t="s">
        <v>768</v>
      </c>
      <c r="AG1380" s="300" t="s">
        <v>769</v>
      </c>
      <c r="AH1380" s="300">
        <v>0</v>
      </c>
      <c r="AI1380" s="300">
        <v>0</v>
      </c>
      <c r="AJ1380" s="300" t="s">
        <v>770</v>
      </c>
      <c r="AK1380" s="300">
        <v>8</v>
      </c>
      <c r="AL1380" s="300" t="s">
        <v>814</v>
      </c>
      <c r="AM1380" s="300">
        <v>620</v>
      </c>
      <c r="AN1380" s="300" t="b">
        <v>0</v>
      </c>
      <c r="AO1380" s="300">
        <v>8</v>
      </c>
      <c r="AP1380" s="300" t="s">
        <v>814</v>
      </c>
      <c r="AQ1380" s="300">
        <v>620</v>
      </c>
      <c r="AR1380" s="300" t="b">
        <v>0</v>
      </c>
      <c r="AS1380" s="300">
        <v>620</v>
      </c>
      <c r="AT1380" s="300" t="b">
        <v>0</v>
      </c>
      <c r="AU1380" s="300">
        <v>0</v>
      </c>
      <c r="AV1380" s="300" t="b">
        <v>0</v>
      </c>
      <c r="AW1380" s="300" t="s">
        <v>1763</v>
      </c>
      <c r="AX1380" s="300">
        <v>0</v>
      </c>
      <c r="AY1380" s="300" t="s">
        <v>1763</v>
      </c>
      <c r="AZ1380" s="300">
        <v>0</v>
      </c>
      <c r="BA1380" s="300" t="b">
        <v>0</v>
      </c>
      <c r="BB1380" s="300" t="b">
        <v>1</v>
      </c>
      <c r="BC1380"/>
      <c r="BD1380"/>
      <c r="BE1380"/>
      <c r="BF1380"/>
      <c r="BG1380"/>
      <c r="BH1380"/>
      <c r="BI1380"/>
      <c r="BJ1380"/>
      <c r="BK1380"/>
      <c r="BL1380"/>
      <c r="BM1380"/>
      <c r="BN1380"/>
      <c r="BO1380"/>
      <c r="BP1380"/>
      <c r="BQ1380"/>
    </row>
    <row r="1381" spans="5:69" ht="16.5" x14ac:dyDescent="0.3">
      <c r="E1381" s="300" t="s">
        <v>760</v>
      </c>
      <c r="F1381" s="300" t="s">
        <v>651</v>
      </c>
      <c r="G1381" s="300">
        <v>20170101</v>
      </c>
      <c r="H1381" s="300">
        <v>2017</v>
      </c>
      <c r="I1381" s="300">
        <v>52</v>
      </c>
      <c r="J1381" s="300">
        <v>2017</v>
      </c>
      <c r="K1381" s="300">
        <v>180</v>
      </c>
      <c r="L1381" s="300" t="s">
        <v>872</v>
      </c>
      <c r="M1381" s="300" t="s">
        <v>486</v>
      </c>
      <c r="N1381" s="300" t="s">
        <v>660</v>
      </c>
      <c r="O1381" s="300" t="s">
        <v>762</v>
      </c>
      <c r="P1381" s="300">
        <v>710</v>
      </c>
      <c r="Q1381" s="300" t="s">
        <v>917</v>
      </c>
      <c r="R1381" s="300" t="s">
        <v>425</v>
      </c>
      <c r="S1381" s="300">
        <v>0</v>
      </c>
      <c r="T1381" s="300" t="s">
        <v>763</v>
      </c>
      <c r="U1381" s="300" t="s">
        <v>764</v>
      </c>
      <c r="V1381" s="300" t="s">
        <v>1123</v>
      </c>
      <c r="W1381" s="300" t="s">
        <v>766</v>
      </c>
      <c r="X1381" s="300" t="b">
        <v>1</v>
      </c>
      <c r="Y1381" s="300">
        <v>3103</v>
      </c>
      <c r="Z1381" s="300" t="s">
        <v>840</v>
      </c>
      <c r="AA1381" s="300" t="s">
        <v>841</v>
      </c>
      <c r="AB1381" s="300" t="s">
        <v>842</v>
      </c>
      <c r="AC1381" s="300" t="s">
        <v>517</v>
      </c>
      <c r="AD1381" s="300">
        <v>4</v>
      </c>
      <c r="AE1381" s="300" t="b">
        <v>0</v>
      </c>
      <c r="AF1381" s="300" t="s">
        <v>768</v>
      </c>
      <c r="AG1381" s="300" t="s">
        <v>769</v>
      </c>
      <c r="AH1381" s="300">
        <v>0</v>
      </c>
      <c r="AI1381" s="300">
        <v>0</v>
      </c>
      <c r="AJ1381" s="300" t="s">
        <v>770</v>
      </c>
      <c r="AK1381" s="300">
        <v>8</v>
      </c>
      <c r="AL1381" s="300" t="s">
        <v>814</v>
      </c>
      <c r="AM1381" s="300">
        <v>290</v>
      </c>
      <c r="AN1381" s="300" t="b">
        <v>0</v>
      </c>
      <c r="AO1381" s="300">
        <v>8</v>
      </c>
      <c r="AP1381" s="300" t="s">
        <v>814</v>
      </c>
      <c r="AQ1381" s="300">
        <v>290</v>
      </c>
      <c r="AR1381" s="300" t="b">
        <v>0</v>
      </c>
      <c r="AS1381" s="300">
        <v>290</v>
      </c>
      <c r="AT1381" s="300" t="b">
        <v>0</v>
      </c>
      <c r="AU1381" s="300">
        <v>0</v>
      </c>
      <c r="AV1381" s="300" t="b">
        <v>0</v>
      </c>
      <c r="AW1381" s="300" t="s">
        <v>1864</v>
      </c>
      <c r="AX1381" s="300">
        <v>0</v>
      </c>
      <c r="AY1381" s="300" t="s">
        <v>1864</v>
      </c>
      <c r="AZ1381" s="300">
        <v>0</v>
      </c>
      <c r="BA1381" s="300" t="b">
        <v>0</v>
      </c>
      <c r="BB1381" s="300" t="b">
        <v>1</v>
      </c>
      <c r="BC1381"/>
      <c r="BD1381"/>
      <c r="BE1381"/>
      <c r="BF1381"/>
      <c r="BG1381"/>
      <c r="BH1381"/>
      <c r="BI1381"/>
      <c r="BJ1381"/>
      <c r="BK1381"/>
      <c r="BL1381"/>
      <c r="BM1381"/>
      <c r="BN1381"/>
      <c r="BO1381"/>
      <c r="BP1381"/>
      <c r="BQ1381"/>
    </row>
    <row r="1382" spans="5:69" ht="16.5" x14ac:dyDescent="0.3">
      <c r="E1382" s="300" t="s">
        <v>760</v>
      </c>
      <c r="F1382" s="300" t="s">
        <v>651</v>
      </c>
      <c r="G1382" s="300">
        <v>20170101</v>
      </c>
      <c r="H1382" s="300">
        <v>2017</v>
      </c>
      <c r="I1382" s="300">
        <v>52</v>
      </c>
      <c r="J1382" s="300">
        <v>2017</v>
      </c>
      <c r="K1382" s="300">
        <v>180</v>
      </c>
      <c r="L1382" s="300" t="s">
        <v>872</v>
      </c>
      <c r="M1382" s="300" t="s">
        <v>486</v>
      </c>
      <c r="N1382" s="300" t="s">
        <v>660</v>
      </c>
      <c r="O1382" s="300" t="s">
        <v>762</v>
      </c>
      <c r="P1382" s="300">
        <v>800</v>
      </c>
      <c r="Q1382" s="300" t="s">
        <v>930</v>
      </c>
      <c r="R1382" s="300" t="s">
        <v>452</v>
      </c>
      <c r="S1382" s="300">
        <v>0</v>
      </c>
      <c r="T1382" s="300" t="s">
        <v>763</v>
      </c>
      <c r="U1382" s="300" t="s">
        <v>764</v>
      </c>
      <c r="V1382" s="300" t="s">
        <v>1123</v>
      </c>
      <c r="W1382" s="300" t="s">
        <v>766</v>
      </c>
      <c r="X1382" s="300" t="b">
        <v>1</v>
      </c>
      <c r="Y1382" s="300">
        <v>3103</v>
      </c>
      <c r="Z1382" s="300" t="s">
        <v>840</v>
      </c>
      <c r="AA1382" s="300" t="s">
        <v>841</v>
      </c>
      <c r="AB1382" s="300" t="s">
        <v>842</v>
      </c>
      <c r="AC1382" s="300" t="s">
        <v>517</v>
      </c>
      <c r="AD1382" s="300">
        <v>4</v>
      </c>
      <c r="AE1382" s="300" t="b">
        <v>0</v>
      </c>
      <c r="AF1382" s="300" t="s">
        <v>768</v>
      </c>
      <c r="AG1382" s="300" t="s">
        <v>769</v>
      </c>
      <c r="AH1382" s="300">
        <v>0</v>
      </c>
      <c r="AI1382" s="300">
        <v>0</v>
      </c>
      <c r="AJ1382" s="300" t="s">
        <v>770</v>
      </c>
      <c r="AK1382" s="300">
        <v>8</v>
      </c>
      <c r="AL1382" s="300" t="s">
        <v>814</v>
      </c>
      <c r="AM1382" s="300">
        <v>35</v>
      </c>
      <c r="AN1382" s="300" t="b">
        <v>0</v>
      </c>
      <c r="AO1382" s="300">
        <v>8</v>
      </c>
      <c r="AP1382" s="300" t="s">
        <v>814</v>
      </c>
      <c r="AQ1382" s="300">
        <v>35</v>
      </c>
      <c r="AR1382" s="300" t="b">
        <v>0</v>
      </c>
      <c r="AS1382" s="300">
        <v>35</v>
      </c>
      <c r="AT1382" s="300" t="b">
        <v>0</v>
      </c>
      <c r="AU1382" s="300">
        <v>0</v>
      </c>
      <c r="AV1382" s="300" t="b">
        <v>0</v>
      </c>
      <c r="AW1382" s="300" t="s">
        <v>1865</v>
      </c>
      <c r="AX1382" s="300">
        <v>0</v>
      </c>
      <c r="AY1382" s="300" t="s">
        <v>1865</v>
      </c>
      <c r="AZ1382" s="300">
        <v>0</v>
      </c>
      <c r="BA1382" s="300" t="b">
        <v>0</v>
      </c>
      <c r="BB1382" s="300" t="b">
        <v>1</v>
      </c>
      <c r="BC1382"/>
      <c r="BD1382"/>
      <c r="BE1382"/>
      <c r="BF1382"/>
      <c r="BG1382"/>
      <c r="BH1382"/>
      <c r="BI1382"/>
      <c r="BJ1382"/>
      <c r="BK1382"/>
      <c r="BL1382"/>
      <c r="BM1382"/>
      <c r="BN1382"/>
      <c r="BO1382"/>
      <c r="BP1382"/>
      <c r="BQ1382"/>
    </row>
    <row r="1383" spans="5:69" ht="16.5" hidden="1" x14ac:dyDescent="0.3">
      <c r="E1383" s="300" t="s">
        <v>760</v>
      </c>
      <c r="F1383" s="300" t="s">
        <v>651</v>
      </c>
      <c r="G1383" s="300">
        <v>20170101</v>
      </c>
      <c r="H1383" s="300">
        <v>2017</v>
      </c>
      <c r="I1383" s="300">
        <v>52</v>
      </c>
      <c r="J1383" s="300">
        <v>2017</v>
      </c>
      <c r="K1383" s="300">
        <v>180</v>
      </c>
      <c r="L1383" s="300" t="s">
        <v>872</v>
      </c>
      <c r="M1383" s="300" t="s">
        <v>486</v>
      </c>
      <c r="N1383" s="300" t="s">
        <v>660</v>
      </c>
      <c r="O1383" s="300" t="s">
        <v>762</v>
      </c>
      <c r="P1383" s="300">
        <v>0</v>
      </c>
      <c r="Q1383" s="300" t="s">
        <v>763</v>
      </c>
      <c r="R1383" s="300" t="s">
        <v>764</v>
      </c>
      <c r="S1383" s="300">
        <v>0</v>
      </c>
      <c r="T1383" s="300" t="s">
        <v>763</v>
      </c>
      <c r="U1383" s="300" t="s">
        <v>764</v>
      </c>
      <c r="V1383" s="300" t="s">
        <v>1123</v>
      </c>
      <c r="W1383" s="300" t="s">
        <v>766</v>
      </c>
      <c r="X1383" s="300" t="b">
        <v>1</v>
      </c>
      <c r="Y1383" s="300">
        <v>310310</v>
      </c>
      <c r="Z1383" s="300" t="s">
        <v>1245</v>
      </c>
      <c r="AA1383" s="300" t="s">
        <v>521</v>
      </c>
      <c r="AB1383" s="300" t="s">
        <v>842</v>
      </c>
      <c r="AC1383" s="300" t="s">
        <v>521</v>
      </c>
      <c r="AD1383" s="300">
        <v>6</v>
      </c>
      <c r="AE1383" s="300" t="b">
        <v>1</v>
      </c>
      <c r="AF1383" s="300" t="s">
        <v>768</v>
      </c>
      <c r="AG1383" s="300" t="s">
        <v>769</v>
      </c>
      <c r="AH1383" s="300">
        <v>0</v>
      </c>
      <c r="AI1383" s="300">
        <v>0</v>
      </c>
      <c r="AJ1383" s="300" t="s">
        <v>770</v>
      </c>
      <c r="AK1383" s="300">
        <v>8</v>
      </c>
      <c r="AL1383" s="300" t="s">
        <v>814</v>
      </c>
      <c r="AM1383" s="300">
        <v>569300</v>
      </c>
      <c r="AN1383" s="300" t="b">
        <v>0</v>
      </c>
      <c r="AO1383" s="300">
        <v>8</v>
      </c>
      <c r="AP1383" s="300" t="s">
        <v>814</v>
      </c>
      <c r="AQ1383" s="300">
        <v>569300</v>
      </c>
      <c r="AR1383" s="300" t="b">
        <v>0</v>
      </c>
      <c r="AS1383" s="300">
        <v>569300</v>
      </c>
      <c r="AT1383" s="300" t="b">
        <v>0</v>
      </c>
      <c r="AU1383" s="300">
        <v>0</v>
      </c>
      <c r="AV1383" s="300" t="b">
        <v>0</v>
      </c>
      <c r="AW1383" s="300" t="s">
        <v>1866</v>
      </c>
      <c r="AX1383" s="300">
        <v>0</v>
      </c>
      <c r="AY1383" s="300" t="s">
        <v>1866</v>
      </c>
      <c r="AZ1383" s="300">
        <v>0</v>
      </c>
      <c r="BA1383" s="300" t="b">
        <v>0</v>
      </c>
      <c r="BB1383" s="300" t="b">
        <v>1</v>
      </c>
      <c r="BC1383"/>
      <c r="BD1383"/>
      <c r="BE1383"/>
      <c r="BF1383"/>
      <c r="BG1383"/>
      <c r="BH1383"/>
      <c r="BI1383"/>
      <c r="BJ1383"/>
      <c r="BK1383"/>
      <c r="BL1383"/>
      <c r="BM1383"/>
      <c r="BN1383"/>
      <c r="BO1383"/>
      <c r="BP1383"/>
      <c r="BQ1383"/>
    </row>
    <row r="1384" spans="5:69" ht="16.5" hidden="1" x14ac:dyDescent="0.3">
      <c r="E1384" s="300" t="s">
        <v>760</v>
      </c>
      <c r="F1384" s="300" t="s">
        <v>651</v>
      </c>
      <c r="G1384" s="300">
        <v>20170101</v>
      </c>
      <c r="H1384" s="300">
        <v>2017</v>
      </c>
      <c r="I1384" s="300">
        <v>52</v>
      </c>
      <c r="J1384" s="300">
        <v>2017</v>
      </c>
      <c r="K1384" s="300">
        <v>180</v>
      </c>
      <c r="L1384" s="300" t="s">
        <v>872</v>
      </c>
      <c r="M1384" s="300" t="s">
        <v>486</v>
      </c>
      <c r="N1384" s="300" t="s">
        <v>660</v>
      </c>
      <c r="O1384" s="300" t="s">
        <v>762</v>
      </c>
      <c r="P1384" s="300">
        <v>56</v>
      </c>
      <c r="Q1384" s="300" t="s">
        <v>877</v>
      </c>
      <c r="R1384" s="300" t="s">
        <v>878</v>
      </c>
      <c r="S1384" s="300">
        <v>0</v>
      </c>
      <c r="T1384" s="300" t="s">
        <v>763</v>
      </c>
      <c r="U1384" s="300" t="s">
        <v>764</v>
      </c>
      <c r="V1384" s="300" t="s">
        <v>1123</v>
      </c>
      <c r="W1384" s="300" t="s">
        <v>766</v>
      </c>
      <c r="X1384" s="300" t="b">
        <v>1</v>
      </c>
      <c r="Y1384" s="300">
        <v>310310</v>
      </c>
      <c r="Z1384" s="300" t="s">
        <v>1245</v>
      </c>
      <c r="AA1384" s="300" t="s">
        <v>521</v>
      </c>
      <c r="AB1384" s="300" t="s">
        <v>842</v>
      </c>
      <c r="AC1384" s="300" t="s">
        <v>521</v>
      </c>
      <c r="AD1384" s="300">
        <v>6</v>
      </c>
      <c r="AE1384" s="300" t="b">
        <v>1</v>
      </c>
      <c r="AF1384" s="300" t="s">
        <v>768</v>
      </c>
      <c r="AG1384" s="300" t="s">
        <v>769</v>
      </c>
      <c r="AH1384" s="300">
        <v>0</v>
      </c>
      <c r="AI1384" s="300">
        <v>0</v>
      </c>
      <c r="AJ1384" s="300" t="s">
        <v>770</v>
      </c>
      <c r="AK1384" s="300">
        <v>8</v>
      </c>
      <c r="AL1384" s="300" t="s">
        <v>814</v>
      </c>
      <c r="AM1384" s="300">
        <v>110000</v>
      </c>
      <c r="AN1384" s="300" t="b">
        <v>0</v>
      </c>
      <c r="AO1384" s="300">
        <v>8</v>
      </c>
      <c r="AP1384" s="300" t="s">
        <v>814</v>
      </c>
      <c r="AQ1384" s="300">
        <v>110000</v>
      </c>
      <c r="AR1384" s="300" t="b">
        <v>0</v>
      </c>
      <c r="AS1384" s="300">
        <v>110000</v>
      </c>
      <c r="AT1384" s="300" t="b">
        <v>0</v>
      </c>
      <c r="AU1384" s="300">
        <v>0</v>
      </c>
      <c r="AV1384" s="300" t="b">
        <v>0</v>
      </c>
      <c r="AW1384" s="300" t="s">
        <v>1861</v>
      </c>
      <c r="AX1384" s="300">
        <v>0</v>
      </c>
      <c r="AY1384" s="300" t="s">
        <v>1861</v>
      </c>
      <c r="AZ1384" s="300">
        <v>0</v>
      </c>
      <c r="BA1384" s="300" t="b">
        <v>0</v>
      </c>
      <c r="BB1384" s="300" t="b">
        <v>1</v>
      </c>
      <c r="BC1384"/>
      <c r="BD1384"/>
      <c r="BE1384"/>
      <c r="BF1384"/>
      <c r="BG1384"/>
      <c r="BH1384"/>
      <c r="BI1384"/>
      <c r="BJ1384"/>
      <c r="BK1384"/>
      <c r="BL1384"/>
      <c r="BM1384"/>
      <c r="BN1384"/>
      <c r="BO1384"/>
      <c r="BP1384"/>
      <c r="BQ1384"/>
    </row>
    <row r="1385" spans="5:69" ht="16.5" hidden="1" x14ac:dyDescent="0.3">
      <c r="E1385" s="300" t="s">
        <v>760</v>
      </c>
      <c r="F1385" s="300" t="s">
        <v>651</v>
      </c>
      <c r="G1385" s="300">
        <v>20170101</v>
      </c>
      <c r="H1385" s="300">
        <v>2017</v>
      </c>
      <c r="I1385" s="300">
        <v>52</v>
      </c>
      <c r="J1385" s="300">
        <v>2017</v>
      </c>
      <c r="K1385" s="300">
        <v>180</v>
      </c>
      <c r="L1385" s="300" t="s">
        <v>872</v>
      </c>
      <c r="M1385" s="300" t="s">
        <v>486</v>
      </c>
      <c r="N1385" s="300" t="s">
        <v>660</v>
      </c>
      <c r="O1385" s="300" t="s">
        <v>762</v>
      </c>
      <c r="P1385" s="300">
        <v>156</v>
      </c>
      <c r="Q1385" s="300" t="s">
        <v>773</v>
      </c>
      <c r="R1385" s="300" t="s">
        <v>774</v>
      </c>
      <c r="S1385" s="300">
        <v>0</v>
      </c>
      <c r="T1385" s="300" t="s">
        <v>763</v>
      </c>
      <c r="U1385" s="300" t="s">
        <v>764</v>
      </c>
      <c r="V1385" s="300" t="s">
        <v>1123</v>
      </c>
      <c r="W1385" s="300" t="s">
        <v>766</v>
      </c>
      <c r="X1385" s="300" t="b">
        <v>1</v>
      </c>
      <c r="Y1385" s="300">
        <v>310310</v>
      </c>
      <c r="Z1385" s="300" t="s">
        <v>1245</v>
      </c>
      <c r="AA1385" s="300" t="s">
        <v>521</v>
      </c>
      <c r="AB1385" s="300" t="s">
        <v>842</v>
      </c>
      <c r="AC1385" s="300" t="s">
        <v>521</v>
      </c>
      <c r="AD1385" s="300">
        <v>6</v>
      </c>
      <c r="AE1385" s="300" t="b">
        <v>1</v>
      </c>
      <c r="AF1385" s="300" t="s">
        <v>768</v>
      </c>
      <c r="AG1385" s="300" t="s">
        <v>769</v>
      </c>
      <c r="AH1385" s="300">
        <v>0</v>
      </c>
      <c r="AI1385" s="300">
        <v>0</v>
      </c>
      <c r="AJ1385" s="300" t="s">
        <v>770</v>
      </c>
      <c r="AK1385" s="300">
        <v>8</v>
      </c>
      <c r="AL1385" s="300" t="s">
        <v>814</v>
      </c>
      <c r="AM1385" s="300">
        <v>125500</v>
      </c>
      <c r="AN1385" s="300" t="b">
        <v>0</v>
      </c>
      <c r="AO1385" s="300">
        <v>8</v>
      </c>
      <c r="AP1385" s="300" t="s">
        <v>814</v>
      </c>
      <c r="AQ1385" s="300">
        <v>125500</v>
      </c>
      <c r="AR1385" s="300" t="b">
        <v>0</v>
      </c>
      <c r="AS1385" s="300">
        <v>125500</v>
      </c>
      <c r="AT1385" s="300" t="b">
        <v>0</v>
      </c>
      <c r="AU1385" s="300">
        <v>0</v>
      </c>
      <c r="AV1385" s="300" t="b">
        <v>0</v>
      </c>
      <c r="AW1385" s="300" t="s">
        <v>1867</v>
      </c>
      <c r="AX1385" s="300">
        <v>0</v>
      </c>
      <c r="AY1385" s="300" t="s">
        <v>1867</v>
      </c>
      <c r="AZ1385" s="300">
        <v>0</v>
      </c>
      <c r="BA1385" s="300" t="b">
        <v>0</v>
      </c>
      <c r="BB1385" s="300" t="b">
        <v>1</v>
      </c>
      <c r="BC1385"/>
      <c r="BD1385"/>
      <c r="BE1385"/>
      <c r="BF1385"/>
      <c r="BG1385"/>
      <c r="BH1385"/>
      <c r="BI1385"/>
      <c r="BJ1385"/>
      <c r="BK1385"/>
      <c r="BL1385"/>
      <c r="BM1385"/>
      <c r="BN1385"/>
      <c r="BO1385"/>
      <c r="BP1385"/>
      <c r="BQ1385"/>
    </row>
    <row r="1386" spans="5:69" ht="16.5" hidden="1" x14ac:dyDescent="0.3">
      <c r="E1386" s="300" t="s">
        <v>760</v>
      </c>
      <c r="F1386" s="300" t="s">
        <v>651</v>
      </c>
      <c r="G1386" s="300">
        <v>20170101</v>
      </c>
      <c r="H1386" s="300">
        <v>2017</v>
      </c>
      <c r="I1386" s="300">
        <v>52</v>
      </c>
      <c r="J1386" s="300">
        <v>2017</v>
      </c>
      <c r="K1386" s="300">
        <v>180</v>
      </c>
      <c r="L1386" s="300" t="s">
        <v>872</v>
      </c>
      <c r="M1386" s="300" t="s">
        <v>486</v>
      </c>
      <c r="N1386" s="300" t="s">
        <v>660</v>
      </c>
      <c r="O1386" s="300" t="s">
        <v>762</v>
      </c>
      <c r="P1386" s="300">
        <v>504</v>
      </c>
      <c r="Q1386" s="300" t="s">
        <v>959</v>
      </c>
      <c r="R1386" s="300" t="s">
        <v>426</v>
      </c>
      <c r="S1386" s="300">
        <v>0</v>
      </c>
      <c r="T1386" s="300" t="s">
        <v>763</v>
      </c>
      <c r="U1386" s="300" t="s">
        <v>764</v>
      </c>
      <c r="V1386" s="300" t="s">
        <v>1123</v>
      </c>
      <c r="W1386" s="300" t="s">
        <v>766</v>
      </c>
      <c r="X1386" s="300" t="b">
        <v>1</v>
      </c>
      <c r="Y1386" s="300">
        <v>310310</v>
      </c>
      <c r="Z1386" s="300" t="s">
        <v>1245</v>
      </c>
      <c r="AA1386" s="300" t="s">
        <v>521</v>
      </c>
      <c r="AB1386" s="300" t="s">
        <v>842</v>
      </c>
      <c r="AC1386" s="300" t="s">
        <v>521</v>
      </c>
      <c r="AD1386" s="300">
        <v>6</v>
      </c>
      <c r="AE1386" s="300" t="b">
        <v>1</v>
      </c>
      <c r="AF1386" s="300" t="s">
        <v>768</v>
      </c>
      <c r="AG1386" s="300" t="s">
        <v>769</v>
      </c>
      <c r="AH1386" s="300">
        <v>0</v>
      </c>
      <c r="AI1386" s="300">
        <v>0</v>
      </c>
      <c r="AJ1386" s="300" t="s">
        <v>770</v>
      </c>
      <c r="AK1386" s="300">
        <v>8</v>
      </c>
      <c r="AL1386" s="300" t="s">
        <v>814</v>
      </c>
      <c r="AM1386" s="300">
        <v>308000</v>
      </c>
      <c r="AN1386" s="300" t="b">
        <v>0</v>
      </c>
      <c r="AO1386" s="300">
        <v>8</v>
      </c>
      <c r="AP1386" s="300" t="s">
        <v>814</v>
      </c>
      <c r="AQ1386" s="300">
        <v>308000</v>
      </c>
      <c r="AR1386" s="300" t="b">
        <v>0</v>
      </c>
      <c r="AS1386" s="300">
        <v>308000</v>
      </c>
      <c r="AT1386" s="300" t="b">
        <v>0</v>
      </c>
      <c r="AU1386" s="300">
        <v>0</v>
      </c>
      <c r="AV1386" s="300" t="b">
        <v>0</v>
      </c>
      <c r="AW1386" s="300" t="s">
        <v>1750</v>
      </c>
      <c r="AX1386" s="300">
        <v>0</v>
      </c>
      <c r="AY1386" s="300" t="s">
        <v>1750</v>
      </c>
      <c r="AZ1386" s="300">
        <v>0</v>
      </c>
      <c r="BA1386" s="300" t="b">
        <v>0</v>
      </c>
      <c r="BB1386" s="300" t="b">
        <v>1</v>
      </c>
      <c r="BC1386"/>
      <c r="BD1386"/>
      <c r="BE1386"/>
      <c r="BF1386"/>
      <c r="BG1386"/>
      <c r="BH1386"/>
      <c r="BI1386"/>
      <c r="BJ1386"/>
      <c r="BK1386"/>
      <c r="BL1386"/>
      <c r="BM1386"/>
      <c r="BN1386"/>
      <c r="BO1386"/>
      <c r="BP1386"/>
      <c r="BQ1386"/>
    </row>
    <row r="1387" spans="5:69" ht="16.5" hidden="1" x14ac:dyDescent="0.3">
      <c r="E1387" s="300" t="s">
        <v>760</v>
      </c>
      <c r="F1387" s="300" t="s">
        <v>651</v>
      </c>
      <c r="G1387" s="300">
        <v>20170101</v>
      </c>
      <c r="H1387" s="300">
        <v>2017</v>
      </c>
      <c r="I1387" s="300">
        <v>52</v>
      </c>
      <c r="J1387" s="300">
        <v>2017</v>
      </c>
      <c r="K1387" s="300">
        <v>180</v>
      </c>
      <c r="L1387" s="300" t="s">
        <v>872</v>
      </c>
      <c r="M1387" s="300" t="s">
        <v>486</v>
      </c>
      <c r="N1387" s="300" t="s">
        <v>660</v>
      </c>
      <c r="O1387" s="300" t="s">
        <v>762</v>
      </c>
      <c r="P1387" s="300">
        <v>528</v>
      </c>
      <c r="Q1387" s="300" t="s">
        <v>788</v>
      </c>
      <c r="R1387" s="300" t="s">
        <v>789</v>
      </c>
      <c r="S1387" s="300">
        <v>0</v>
      </c>
      <c r="T1387" s="300" t="s">
        <v>763</v>
      </c>
      <c r="U1387" s="300" t="s">
        <v>764</v>
      </c>
      <c r="V1387" s="300" t="s">
        <v>1123</v>
      </c>
      <c r="W1387" s="300" t="s">
        <v>766</v>
      </c>
      <c r="X1387" s="300" t="b">
        <v>1</v>
      </c>
      <c r="Y1387" s="300">
        <v>310310</v>
      </c>
      <c r="Z1387" s="300" t="s">
        <v>1245</v>
      </c>
      <c r="AA1387" s="300" t="s">
        <v>521</v>
      </c>
      <c r="AB1387" s="300" t="s">
        <v>842</v>
      </c>
      <c r="AC1387" s="300" t="s">
        <v>521</v>
      </c>
      <c r="AD1387" s="300">
        <v>6</v>
      </c>
      <c r="AE1387" s="300" t="b">
        <v>1</v>
      </c>
      <c r="AF1387" s="300" t="s">
        <v>768</v>
      </c>
      <c r="AG1387" s="300" t="s">
        <v>769</v>
      </c>
      <c r="AH1387" s="300">
        <v>0</v>
      </c>
      <c r="AI1387" s="300">
        <v>0</v>
      </c>
      <c r="AJ1387" s="300" t="s">
        <v>770</v>
      </c>
      <c r="AK1387" s="300">
        <v>8</v>
      </c>
      <c r="AL1387" s="300" t="s">
        <v>814</v>
      </c>
      <c r="AM1387" s="300">
        <v>25800</v>
      </c>
      <c r="AN1387" s="300" t="b">
        <v>0</v>
      </c>
      <c r="AO1387" s="300">
        <v>8</v>
      </c>
      <c r="AP1387" s="300" t="s">
        <v>814</v>
      </c>
      <c r="AQ1387" s="300">
        <v>25800</v>
      </c>
      <c r="AR1387" s="300" t="b">
        <v>0</v>
      </c>
      <c r="AS1387" s="300">
        <v>25800</v>
      </c>
      <c r="AT1387" s="300" t="b">
        <v>0</v>
      </c>
      <c r="AU1387" s="300">
        <v>0</v>
      </c>
      <c r="AV1387" s="300" t="b">
        <v>0</v>
      </c>
      <c r="AW1387" s="300" t="s">
        <v>1863</v>
      </c>
      <c r="AX1387" s="300">
        <v>0</v>
      </c>
      <c r="AY1387" s="300" t="s">
        <v>1863</v>
      </c>
      <c r="AZ1387" s="300">
        <v>0</v>
      </c>
      <c r="BA1387" s="300" t="b">
        <v>0</v>
      </c>
      <c r="BB1387" s="300" t="b">
        <v>1</v>
      </c>
      <c r="BC1387"/>
      <c r="BD1387"/>
      <c r="BE1387"/>
      <c r="BF1387"/>
      <c r="BG1387"/>
      <c r="BH1387"/>
      <c r="BI1387"/>
      <c r="BJ1387"/>
      <c r="BK1387"/>
      <c r="BL1387"/>
      <c r="BM1387"/>
      <c r="BN1387"/>
      <c r="BO1387"/>
      <c r="BP1387"/>
      <c r="BQ1387"/>
    </row>
    <row r="1388" spans="5:69" ht="16.5" x14ac:dyDescent="0.3">
      <c r="E1388" s="300" t="s">
        <v>760</v>
      </c>
      <c r="F1388" s="300" t="s">
        <v>651</v>
      </c>
      <c r="G1388" s="300">
        <v>20170101</v>
      </c>
      <c r="H1388" s="300">
        <v>2017</v>
      </c>
      <c r="I1388" s="300">
        <v>52</v>
      </c>
      <c r="J1388" s="300">
        <v>2017</v>
      </c>
      <c r="K1388" s="300">
        <v>180</v>
      </c>
      <c r="L1388" s="300" t="s">
        <v>872</v>
      </c>
      <c r="M1388" s="300" t="s">
        <v>486</v>
      </c>
      <c r="N1388" s="300" t="s">
        <v>660</v>
      </c>
      <c r="O1388" s="300" t="s">
        <v>762</v>
      </c>
      <c r="P1388" s="300">
        <v>0</v>
      </c>
      <c r="Q1388" s="300" t="s">
        <v>763</v>
      </c>
      <c r="R1388" s="300" t="s">
        <v>764</v>
      </c>
      <c r="S1388" s="300">
        <v>0</v>
      </c>
      <c r="T1388" s="300" t="s">
        <v>763</v>
      </c>
      <c r="U1388" s="300" t="s">
        <v>764</v>
      </c>
      <c r="V1388" s="300" t="s">
        <v>1123</v>
      </c>
      <c r="W1388" s="300" t="s">
        <v>766</v>
      </c>
      <c r="X1388" s="300" t="b">
        <v>1</v>
      </c>
      <c r="Y1388" s="300">
        <v>310390</v>
      </c>
      <c r="Z1388" s="300" t="s">
        <v>1055</v>
      </c>
      <c r="AA1388" s="300" t="s">
        <v>531</v>
      </c>
      <c r="AB1388" s="300" t="s">
        <v>842</v>
      </c>
      <c r="AC1388" s="300" t="s">
        <v>517</v>
      </c>
      <c r="AD1388" s="300">
        <v>6</v>
      </c>
      <c r="AE1388" s="300" t="b">
        <v>1</v>
      </c>
      <c r="AF1388" s="300" t="s">
        <v>768</v>
      </c>
      <c r="AG1388" s="300" t="s">
        <v>769</v>
      </c>
      <c r="AH1388" s="300">
        <v>0</v>
      </c>
      <c r="AI1388" s="300">
        <v>0</v>
      </c>
      <c r="AJ1388" s="300" t="s">
        <v>770</v>
      </c>
      <c r="AK1388" s="300">
        <v>8</v>
      </c>
      <c r="AL1388" s="300" t="s">
        <v>814</v>
      </c>
      <c r="AM1388" s="300">
        <v>593515</v>
      </c>
      <c r="AN1388" s="300" t="b">
        <v>0</v>
      </c>
      <c r="AO1388" s="300">
        <v>8</v>
      </c>
      <c r="AP1388" s="300" t="s">
        <v>814</v>
      </c>
      <c r="AQ1388" s="300">
        <v>593515</v>
      </c>
      <c r="AR1388" s="300" t="b">
        <v>0</v>
      </c>
      <c r="AS1388" s="300">
        <v>593515</v>
      </c>
      <c r="AT1388" s="300" t="b">
        <v>0</v>
      </c>
      <c r="AU1388" s="300">
        <v>0</v>
      </c>
      <c r="AV1388" s="300" t="b">
        <v>0</v>
      </c>
      <c r="AW1388" s="300" t="s">
        <v>1868</v>
      </c>
      <c r="AX1388" s="300">
        <v>0</v>
      </c>
      <c r="AY1388" s="300" t="s">
        <v>1868</v>
      </c>
      <c r="AZ1388" s="300">
        <v>0</v>
      </c>
      <c r="BA1388" s="300" t="b">
        <v>0</v>
      </c>
      <c r="BB1388" s="300" t="b">
        <v>1</v>
      </c>
      <c r="BC1388"/>
      <c r="BD1388"/>
      <c r="BE1388"/>
      <c r="BF1388"/>
      <c r="BG1388"/>
      <c r="BH1388"/>
      <c r="BI1388"/>
      <c r="BJ1388"/>
      <c r="BK1388"/>
      <c r="BL1388"/>
      <c r="BM1388"/>
      <c r="BN1388"/>
      <c r="BO1388"/>
      <c r="BP1388"/>
      <c r="BQ1388"/>
    </row>
    <row r="1389" spans="5:69" ht="16.5" x14ac:dyDescent="0.3">
      <c r="E1389" s="300" t="s">
        <v>760</v>
      </c>
      <c r="F1389" s="300" t="s">
        <v>651</v>
      </c>
      <c r="G1389" s="300">
        <v>20170101</v>
      </c>
      <c r="H1389" s="300">
        <v>2017</v>
      </c>
      <c r="I1389" s="300">
        <v>52</v>
      </c>
      <c r="J1389" s="300">
        <v>2017</v>
      </c>
      <c r="K1389" s="300">
        <v>180</v>
      </c>
      <c r="L1389" s="300" t="s">
        <v>872</v>
      </c>
      <c r="M1389" s="300" t="s">
        <v>486</v>
      </c>
      <c r="N1389" s="300" t="s">
        <v>660</v>
      </c>
      <c r="O1389" s="300" t="s">
        <v>762</v>
      </c>
      <c r="P1389" s="300">
        <v>112</v>
      </c>
      <c r="Q1389" s="300" t="s">
        <v>880</v>
      </c>
      <c r="R1389" s="300" t="s">
        <v>881</v>
      </c>
      <c r="S1389" s="300">
        <v>0</v>
      </c>
      <c r="T1389" s="300" t="s">
        <v>763</v>
      </c>
      <c r="U1389" s="300" t="s">
        <v>764</v>
      </c>
      <c r="V1389" s="300" t="s">
        <v>1123</v>
      </c>
      <c r="W1389" s="300" t="s">
        <v>766</v>
      </c>
      <c r="X1389" s="300" t="b">
        <v>1</v>
      </c>
      <c r="Y1389" s="300">
        <v>310390</v>
      </c>
      <c r="Z1389" s="300" t="s">
        <v>1055</v>
      </c>
      <c r="AA1389" s="300" t="s">
        <v>531</v>
      </c>
      <c r="AB1389" s="300" t="s">
        <v>842</v>
      </c>
      <c r="AC1389" s="300" t="s">
        <v>517</v>
      </c>
      <c r="AD1389" s="300">
        <v>6</v>
      </c>
      <c r="AE1389" s="300" t="b">
        <v>1</v>
      </c>
      <c r="AF1389" s="300" t="s">
        <v>768</v>
      </c>
      <c r="AG1389" s="300" t="s">
        <v>769</v>
      </c>
      <c r="AH1389" s="300">
        <v>0</v>
      </c>
      <c r="AI1389" s="300">
        <v>0</v>
      </c>
      <c r="AJ1389" s="300" t="s">
        <v>770</v>
      </c>
      <c r="AK1389" s="300">
        <v>8</v>
      </c>
      <c r="AL1389" s="300" t="s">
        <v>814</v>
      </c>
      <c r="AM1389" s="300">
        <v>288000</v>
      </c>
      <c r="AN1389" s="300" t="b">
        <v>0</v>
      </c>
      <c r="AO1389" s="300">
        <v>8</v>
      </c>
      <c r="AP1389" s="300" t="s">
        <v>814</v>
      </c>
      <c r="AQ1389" s="300">
        <v>288000</v>
      </c>
      <c r="AR1389" s="300" t="b">
        <v>0</v>
      </c>
      <c r="AS1389" s="300">
        <v>288000</v>
      </c>
      <c r="AT1389" s="300" t="b">
        <v>0</v>
      </c>
      <c r="AU1389" s="300">
        <v>0</v>
      </c>
      <c r="AV1389" s="300" t="b">
        <v>0</v>
      </c>
      <c r="AW1389" s="300" t="s">
        <v>1741</v>
      </c>
      <c r="AX1389" s="300">
        <v>0</v>
      </c>
      <c r="AY1389" s="300" t="s">
        <v>1741</v>
      </c>
      <c r="AZ1389" s="300">
        <v>0</v>
      </c>
      <c r="BA1389" s="300" t="b">
        <v>0</v>
      </c>
      <c r="BB1389" s="300" t="b">
        <v>1</v>
      </c>
      <c r="BC1389"/>
      <c r="BD1389"/>
      <c r="BE1389"/>
      <c r="BF1389"/>
      <c r="BG1389"/>
      <c r="BH1389"/>
      <c r="BI1389"/>
      <c r="BJ1389"/>
      <c r="BK1389"/>
      <c r="BL1389"/>
      <c r="BM1389"/>
      <c r="BN1389"/>
      <c r="BO1389"/>
      <c r="BP1389"/>
      <c r="BQ1389"/>
    </row>
    <row r="1390" spans="5:69" ht="16.5" x14ac:dyDescent="0.3">
      <c r="E1390" s="300" t="s">
        <v>760</v>
      </c>
      <c r="F1390" s="300" t="s">
        <v>651</v>
      </c>
      <c r="G1390" s="300">
        <v>20170101</v>
      </c>
      <c r="H1390" s="300">
        <v>2017</v>
      </c>
      <c r="I1390" s="300">
        <v>52</v>
      </c>
      <c r="J1390" s="300">
        <v>2017</v>
      </c>
      <c r="K1390" s="300">
        <v>180</v>
      </c>
      <c r="L1390" s="300" t="s">
        <v>872</v>
      </c>
      <c r="M1390" s="300" t="s">
        <v>486</v>
      </c>
      <c r="N1390" s="300" t="s">
        <v>660</v>
      </c>
      <c r="O1390" s="300" t="s">
        <v>762</v>
      </c>
      <c r="P1390" s="300">
        <v>156</v>
      </c>
      <c r="Q1390" s="300" t="s">
        <v>773</v>
      </c>
      <c r="R1390" s="300" t="s">
        <v>774</v>
      </c>
      <c r="S1390" s="300">
        <v>0</v>
      </c>
      <c r="T1390" s="300" t="s">
        <v>763</v>
      </c>
      <c r="U1390" s="300" t="s">
        <v>764</v>
      </c>
      <c r="V1390" s="300" t="s">
        <v>1123</v>
      </c>
      <c r="W1390" s="300" t="s">
        <v>766</v>
      </c>
      <c r="X1390" s="300" t="b">
        <v>1</v>
      </c>
      <c r="Y1390" s="300">
        <v>310390</v>
      </c>
      <c r="Z1390" s="300" t="s">
        <v>1055</v>
      </c>
      <c r="AA1390" s="300" t="s">
        <v>531</v>
      </c>
      <c r="AB1390" s="300" t="s">
        <v>842</v>
      </c>
      <c r="AC1390" s="300" t="s">
        <v>517</v>
      </c>
      <c r="AD1390" s="300">
        <v>6</v>
      </c>
      <c r="AE1390" s="300" t="b">
        <v>1</v>
      </c>
      <c r="AF1390" s="300" t="s">
        <v>768</v>
      </c>
      <c r="AG1390" s="300" t="s">
        <v>769</v>
      </c>
      <c r="AH1390" s="300">
        <v>0</v>
      </c>
      <c r="AI1390" s="300">
        <v>0</v>
      </c>
      <c r="AJ1390" s="300" t="s">
        <v>770</v>
      </c>
      <c r="AK1390" s="300">
        <v>8</v>
      </c>
      <c r="AL1390" s="300" t="s">
        <v>814</v>
      </c>
      <c r="AM1390" s="300">
        <v>16570</v>
      </c>
      <c r="AN1390" s="300" t="b">
        <v>0</v>
      </c>
      <c r="AO1390" s="300">
        <v>8</v>
      </c>
      <c r="AP1390" s="300" t="s">
        <v>814</v>
      </c>
      <c r="AQ1390" s="300">
        <v>16570</v>
      </c>
      <c r="AR1390" s="300" t="b">
        <v>0</v>
      </c>
      <c r="AS1390" s="300">
        <v>16570</v>
      </c>
      <c r="AT1390" s="300" t="b">
        <v>0</v>
      </c>
      <c r="AU1390" s="300">
        <v>0</v>
      </c>
      <c r="AV1390" s="300" t="b">
        <v>0</v>
      </c>
      <c r="AW1390" s="300" t="s">
        <v>1869</v>
      </c>
      <c r="AX1390" s="300">
        <v>0</v>
      </c>
      <c r="AY1390" s="300" t="s">
        <v>1869</v>
      </c>
      <c r="AZ1390" s="300">
        <v>0</v>
      </c>
      <c r="BA1390" s="300" t="b">
        <v>0</v>
      </c>
      <c r="BB1390" s="300" t="b">
        <v>1</v>
      </c>
      <c r="BC1390"/>
      <c r="BD1390"/>
      <c r="BE1390"/>
      <c r="BF1390"/>
      <c r="BG1390"/>
      <c r="BH1390"/>
      <c r="BI1390"/>
      <c r="BJ1390"/>
      <c r="BK1390"/>
      <c r="BL1390"/>
      <c r="BM1390"/>
      <c r="BN1390"/>
      <c r="BO1390"/>
      <c r="BP1390"/>
      <c r="BQ1390"/>
    </row>
    <row r="1391" spans="5:69" ht="16.5" x14ac:dyDescent="0.3">
      <c r="E1391" s="300" t="s">
        <v>760</v>
      </c>
      <c r="F1391" s="300" t="s">
        <v>651</v>
      </c>
      <c r="G1391" s="300">
        <v>20170101</v>
      </c>
      <c r="H1391" s="300">
        <v>2017</v>
      </c>
      <c r="I1391" s="300">
        <v>52</v>
      </c>
      <c r="J1391" s="300">
        <v>2017</v>
      </c>
      <c r="K1391" s="300">
        <v>180</v>
      </c>
      <c r="L1391" s="300" t="s">
        <v>872</v>
      </c>
      <c r="M1391" s="300" t="s">
        <v>486</v>
      </c>
      <c r="N1391" s="300" t="s">
        <v>660</v>
      </c>
      <c r="O1391" s="300" t="s">
        <v>762</v>
      </c>
      <c r="P1391" s="300">
        <v>440</v>
      </c>
      <c r="Q1391" s="300" t="s">
        <v>897</v>
      </c>
      <c r="R1391" s="300" t="s">
        <v>898</v>
      </c>
      <c r="S1391" s="300">
        <v>0</v>
      </c>
      <c r="T1391" s="300" t="s">
        <v>763</v>
      </c>
      <c r="U1391" s="300" t="s">
        <v>764</v>
      </c>
      <c r="V1391" s="300" t="s">
        <v>1123</v>
      </c>
      <c r="W1391" s="300" t="s">
        <v>766</v>
      </c>
      <c r="X1391" s="300" t="b">
        <v>1</v>
      </c>
      <c r="Y1391" s="300">
        <v>310390</v>
      </c>
      <c r="Z1391" s="300" t="s">
        <v>1055</v>
      </c>
      <c r="AA1391" s="300" t="s">
        <v>531</v>
      </c>
      <c r="AB1391" s="300" t="s">
        <v>842</v>
      </c>
      <c r="AC1391" s="300" t="s">
        <v>517</v>
      </c>
      <c r="AD1391" s="300">
        <v>6</v>
      </c>
      <c r="AE1391" s="300" t="b">
        <v>1</v>
      </c>
      <c r="AF1391" s="300" t="s">
        <v>768</v>
      </c>
      <c r="AG1391" s="300" t="s">
        <v>769</v>
      </c>
      <c r="AH1391" s="300">
        <v>0</v>
      </c>
      <c r="AI1391" s="300">
        <v>0</v>
      </c>
      <c r="AJ1391" s="300" t="s">
        <v>770</v>
      </c>
      <c r="AK1391" s="300">
        <v>8</v>
      </c>
      <c r="AL1391" s="300" t="s">
        <v>814</v>
      </c>
      <c r="AM1391" s="300">
        <v>288000</v>
      </c>
      <c r="AN1391" s="300" t="b">
        <v>0</v>
      </c>
      <c r="AO1391" s="300">
        <v>8</v>
      </c>
      <c r="AP1391" s="300" t="s">
        <v>814</v>
      </c>
      <c r="AQ1391" s="300">
        <v>288000</v>
      </c>
      <c r="AR1391" s="300" t="b">
        <v>0</v>
      </c>
      <c r="AS1391" s="300">
        <v>288000</v>
      </c>
      <c r="AT1391" s="300" t="b">
        <v>0</v>
      </c>
      <c r="AU1391" s="300">
        <v>0</v>
      </c>
      <c r="AV1391" s="300" t="b">
        <v>0</v>
      </c>
      <c r="AW1391" s="300" t="s">
        <v>1741</v>
      </c>
      <c r="AX1391" s="300">
        <v>0</v>
      </c>
      <c r="AY1391" s="300" t="s">
        <v>1741</v>
      </c>
      <c r="AZ1391" s="300">
        <v>0</v>
      </c>
      <c r="BA1391" s="300" t="b">
        <v>0</v>
      </c>
      <c r="BB1391" s="300" t="b">
        <v>1</v>
      </c>
      <c r="BC1391"/>
      <c r="BD1391"/>
      <c r="BE1391"/>
      <c r="BF1391"/>
      <c r="BG1391"/>
      <c r="BH1391"/>
      <c r="BI1391"/>
      <c r="BJ1391"/>
      <c r="BK1391"/>
      <c r="BL1391"/>
      <c r="BM1391"/>
      <c r="BN1391"/>
      <c r="BO1391"/>
      <c r="BP1391"/>
      <c r="BQ1391"/>
    </row>
    <row r="1392" spans="5:69" ht="16.5" x14ac:dyDescent="0.3">
      <c r="E1392" s="300" t="s">
        <v>760</v>
      </c>
      <c r="F1392" s="300" t="s">
        <v>651</v>
      </c>
      <c r="G1392" s="300">
        <v>20170101</v>
      </c>
      <c r="H1392" s="300">
        <v>2017</v>
      </c>
      <c r="I1392" s="300">
        <v>52</v>
      </c>
      <c r="J1392" s="300">
        <v>2017</v>
      </c>
      <c r="K1392" s="300">
        <v>180</v>
      </c>
      <c r="L1392" s="300" t="s">
        <v>872</v>
      </c>
      <c r="M1392" s="300" t="s">
        <v>486</v>
      </c>
      <c r="N1392" s="300" t="s">
        <v>660</v>
      </c>
      <c r="O1392" s="300" t="s">
        <v>762</v>
      </c>
      <c r="P1392" s="300">
        <v>646</v>
      </c>
      <c r="Q1392" s="300" t="s">
        <v>910</v>
      </c>
      <c r="R1392" s="300" t="s">
        <v>441</v>
      </c>
      <c r="S1392" s="300">
        <v>0</v>
      </c>
      <c r="T1392" s="300" t="s">
        <v>763</v>
      </c>
      <c r="U1392" s="300" t="s">
        <v>764</v>
      </c>
      <c r="V1392" s="300" t="s">
        <v>1123</v>
      </c>
      <c r="W1392" s="300" t="s">
        <v>766</v>
      </c>
      <c r="X1392" s="300" t="b">
        <v>1</v>
      </c>
      <c r="Y1392" s="300">
        <v>310390</v>
      </c>
      <c r="Z1392" s="300" t="s">
        <v>1055</v>
      </c>
      <c r="AA1392" s="300" t="s">
        <v>531</v>
      </c>
      <c r="AB1392" s="300" t="s">
        <v>842</v>
      </c>
      <c r="AC1392" s="300" t="s">
        <v>517</v>
      </c>
      <c r="AD1392" s="300">
        <v>6</v>
      </c>
      <c r="AE1392" s="300" t="b">
        <v>1</v>
      </c>
      <c r="AF1392" s="300" t="s">
        <v>768</v>
      </c>
      <c r="AG1392" s="300" t="s">
        <v>769</v>
      </c>
      <c r="AH1392" s="300">
        <v>0</v>
      </c>
      <c r="AI1392" s="300">
        <v>0</v>
      </c>
      <c r="AJ1392" s="300" t="s">
        <v>770</v>
      </c>
      <c r="AK1392" s="300">
        <v>8</v>
      </c>
      <c r="AL1392" s="300" t="s">
        <v>814</v>
      </c>
      <c r="AM1392" s="300">
        <v>620</v>
      </c>
      <c r="AN1392" s="300" t="b">
        <v>0</v>
      </c>
      <c r="AO1392" s="300">
        <v>8</v>
      </c>
      <c r="AP1392" s="300" t="s">
        <v>814</v>
      </c>
      <c r="AQ1392" s="300">
        <v>620</v>
      </c>
      <c r="AR1392" s="300" t="b">
        <v>0</v>
      </c>
      <c r="AS1392" s="300">
        <v>620</v>
      </c>
      <c r="AT1392" s="300" t="b">
        <v>0</v>
      </c>
      <c r="AU1392" s="300">
        <v>0</v>
      </c>
      <c r="AV1392" s="300" t="b">
        <v>0</v>
      </c>
      <c r="AW1392" s="300" t="s">
        <v>1763</v>
      </c>
      <c r="AX1392" s="300">
        <v>0</v>
      </c>
      <c r="AY1392" s="300" t="s">
        <v>1763</v>
      </c>
      <c r="AZ1392" s="300">
        <v>0</v>
      </c>
      <c r="BA1392" s="300" t="b">
        <v>0</v>
      </c>
      <c r="BB1392" s="300" t="b">
        <v>1</v>
      </c>
      <c r="BC1392"/>
      <c r="BD1392"/>
      <c r="BE1392"/>
      <c r="BF1392"/>
      <c r="BG1392"/>
      <c r="BH1392"/>
      <c r="BI1392"/>
      <c r="BJ1392"/>
      <c r="BK1392"/>
      <c r="BL1392"/>
      <c r="BM1392"/>
      <c r="BN1392"/>
      <c r="BO1392"/>
      <c r="BP1392"/>
      <c r="BQ1392"/>
    </row>
    <row r="1393" spans="5:69" ht="16.5" x14ac:dyDescent="0.3">
      <c r="E1393" s="300" t="s">
        <v>760</v>
      </c>
      <c r="F1393" s="300" t="s">
        <v>651</v>
      </c>
      <c r="G1393" s="300">
        <v>20170101</v>
      </c>
      <c r="H1393" s="300">
        <v>2017</v>
      </c>
      <c r="I1393" s="300">
        <v>52</v>
      </c>
      <c r="J1393" s="300">
        <v>2017</v>
      </c>
      <c r="K1393" s="300">
        <v>180</v>
      </c>
      <c r="L1393" s="300" t="s">
        <v>872</v>
      </c>
      <c r="M1393" s="300" t="s">
        <v>486</v>
      </c>
      <c r="N1393" s="300" t="s">
        <v>660</v>
      </c>
      <c r="O1393" s="300" t="s">
        <v>762</v>
      </c>
      <c r="P1393" s="300">
        <v>710</v>
      </c>
      <c r="Q1393" s="300" t="s">
        <v>917</v>
      </c>
      <c r="R1393" s="300" t="s">
        <v>425</v>
      </c>
      <c r="S1393" s="300">
        <v>0</v>
      </c>
      <c r="T1393" s="300" t="s">
        <v>763</v>
      </c>
      <c r="U1393" s="300" t="s">
        <v>764</v>
      </c>
      <c r="V1393" s="300" t="s">
        <v>1123</v>
      </c>
      <c r="W1393" s="300" t="s">
        <v>766</v>
      </c>
      <c r="X1393" s="300" t="b">
        <v>1</v>
      </c>
      <c r="Y1393" s="300">
        <v>310390</v>
      </c>
      <c r="Z1393" s="300" t="s">
        <v>1055</v>
      </c>
      <c r="AA1393" s="300" t="s">
        <v>531</v>
      </c>
      <c r="AB1393" s="300" t="s">
        <v>842</v>
      </c>
      <c r="AC1393" s="300" t="s">
        <v>517</v>
      </c>
      <c r="AD1393" s="300">
        <v>6</v>
      </c>
      <c r="AE1393" s="300" t="b">
        <v>1</v>
      </c>
      <c r="AF1393" s="300" t="s">
        <v>768</v>
      </c>
      <c r="AG1393" s="300" t="s">
        <v>769</v>
      </c>
      <c r="AH1393" s="300">
        <v>0</v>
      </c>
      <c r="AI1393" s="300">
        <v>0</v>
      </c>
      <c r="AJ1393" s="300" t="s">
        <v>770</v>
      </c>
      <c r="AK1393" s="300">
        <v>8</v>
      </c>
      <c r="AL1393" s="300" t="s">
        <v>814</v>
      </c>
      <c r="AM1393" s="300">
        <v>290</v>
      </c>
      <c r="AN1393" s="300" t="b">
        <v>0</v>
      </c>
      <c r="AO1393" s="300">
        <v>8</v>
      </c>
      <c r="AP1393" s="300" t="s">
        <v>814</v>
      </c>
      <c r="AQ1393" s="300">
        <v>290</v>
      </c>
      <c r="AR1393" s="300" t="b">
        <v>0</v>
      </c>
      <c r="AS1393" s="300">
        <v>290</v>
      </c>
      <c r="AT1393" s="300" t="b">
        <v>0</v>
      </c>
      <c r="AU1393" s="300">
        <v>0</v>
      </c>
      <c r="AV1393" s="300" t="b">
        <v>0</v>
      </c>
      <c r="AW1393" s="300" t="s">
        <v>1864</v>
      </c>
      <c r="AX1393" s="300">
        <v>0</v>
      </c>
      <c r="AY1393" s="300" t="s">
        <v>1864</v>
      </c>
      <c r="AZ1393" s="300">
        <v>0</v>
      </c>
      <c r="BA1393" s="300" t="b">
        <v>0</v>
      </c>
      <c r="BB1393" s="300" t="b">
        <v>1</v>
      </c>
      <c r="BC1393"/>
      <c r="BD1393"/>
      <c r="BE1393"/>
      <c r="BF1393"/>
      <c r="BG1393"/>
      <c r="BH1393"/>
      <c r="BI1393"/>
      <c r="BJ1393"/>
      <c r="BK1393"/>
      <c r="BL1393"/>
      <c r="BM1393"/>
      <c r="BN1393"/>
      <c r="BO1393"/>
      <c r="BP1393"/>
      <c r="BQ1393"/>
    </row>
    <row r="1394" spans="5:69" ht="16.5" x14ac:dyDescent="0.3">
      <c r="E1394" s="300" t="s">
        <v>760</v>
      </c>
      <c r="F1394" s="300" t="s">
        <v>651</v>
      </c>
      <c r="G1394" s="300">
        <v>20170101</v>
      </c>
      <c r="H1394" s="300">
        <v>2017</v>
      </c>
      <c r="I1394" s="300">
        <v>52</v>
      </c>
      <c r="J1394" s="300">
        <v>2017</v>
      </c>
      <c r="K1394" s="300">
        <v>180</v>
      </c>
      <c r="L1394" s="300" t="s">
        <v>872</v>
      </c>
      <c r="M1394" s="300" t="s">
        <v>486</v>
      </c>
      <c r="N1394" s="300" t="s">
        <v>660</v>
      </c>
      <c r="O1394" s="300" t="s">
        <v>762</v>
      </c>
      <c r="P1394" s="300">
        <v>800</v>
      </c>
      <c r="Q1394" s="300" t="s">
        <v>930</v>
      </c>
      <c r="R1394" s="300" t="s">
        <v>452</v>
      </c>
      <c r="S1394" s="300">
        <v>0</v>
      </c>
      <c r="T1394" s="300" t="s">
        <v>763</v>
      </c>
      <c r="U1394" s="300" t="s">
        <v>764</v>
      </c>
      <c r="V1394" s="300" t="s">
        <v>1123</v>
      </c>
      <c r="W1394" s="300" t="s">
        <v>766</v>
      </c>
      <c r="X1394" s="300" t="b">
        <v>1</v>
      </c>
      <c r="Y1394" s="300">
        <v>310390</v>
      </c>
      <c r="Z1394" s="300" t="s">
        <v>1055</v>
      </c>
      <c r="AA1394" s="300" t="s">
        <v>531</v>
      </c>
      <c r="AB1394" s="300" t="s">
        <v>842</v>
      </c>
      <c r="AC1394" s="300" t="s">
        <v>517</v>
      </c>
      <c r="AD1394" s="300">
        <v>6</v>
      </c>
      <c r="AE1394" s="300" t="b">
        <v>1</v>
      </c>
      <c r="AF1394" s="300" t="s">
        <v>768</v>
      </c>
      <c r="AG1394" s="300" t="s">
        <v>769</v>
      </c>
      <c r="AH1394" s="300">
        <v>0</v>
      </c>
      <c r="AI1394" s="300">
        <v>0</v>
      </c>
      <c r="AJ1394" s="300" t="s">
        <v>770</v>
      </c>
      <c r="AK1394" s="300">
        <v>8</v>
      </c>
      <c r="AL1394" s="300" t="s">
        <v>814</v>
      </c>
      <c r="AM1394" s="300">
        <v>35</v>
      </c>
      <c r="AN1394" s="300" t="b">
        <v>0</v>
      </c>
      <c r="AO1394" s="300">
        <v>8</v>
      </c>
      <c r="AP1394" s="300" t="s">
        <v>814</v>
      </c>
      <c r="AQ1394" s="300">
        <v>35</v>
      </c>
      <c r="AR1394" s="300" t="b">
        <v>0</v>
      </c>
      <c r="AS1394" s="300">
        <v>35</v>
      </c>
      <c r="AT1394" s="300" t="b">
        <v>0</v>
      </c>
      <c r="AU1394" s="300">
        <v>0</v>
      </c>
      <c r="AV1394" s="300" t="b">
        <v>0</v>
      </c>
      <c r="AW1394" s="300" t="s">
        <v>1865</v>
      </c>
      <c r="AX1394" s="300">
        <v>0</v>
      </c>
      <c r="AY1394" s="300" t="s">
        <v>1865</v>
      </c>
      <c r="AZ1394" s="300">
        <v>0</v>
      </c>
      <c r="BA1394" s="300" t="b">
        <v>0</v>
      </c>
      <c r="BB1394" s="300" t="b">
        <v>1</v>
      </c>
      <c r="BC1394"/>
      <c r="BD1394"/>
      <c r="BE1394"/>
      <c r="BF1394"/>
      <c r="BG1394"/>
      <c r="BH1394"/>
      <c r="BI1394"/>
      <c r="BJ1394"/>
      <c r="BK1394"/>
      <c r="BL1394"/>
      <c r="BM1394"/>
      <c r="BN1394"/>
      <c r="BO1394"/>
      <c r="BP1394"/>
      <c r="BQ1394"/>
    </row>
    <row r="1395" spans="5:69" ht="16.5" hidden="1" x14ac:dyDescent="0.3">
      <c r="E1395" s="300" t="s">
        <v>760</v>
      </c>
      <c r="F1395" s="300" t="s">
        <v>651</v>
      </c>
      <c r="G1395" s="300">
        <v>20170101</v>
      </c>
      <c r="H1395" s="300">
        <v>2017</v>
      </c>
      <c r="I1395" s="300">
        <v>52</v>
      </c>
      <c r="J1395" s="300">
        <v>2017</v>
      </c>
      <c r="K1395" s="300">
        <v>180</v>
      </c>
      <c r="L1395" s="300" t="s">
        <v>872</v>
      </c>
      <c r="M1395" s="300" t="s">
        <v>486</v>
      </c>
      <c r="N1395" s="300" t="s">
        <v>660</v>
      </c>
      <c r="O1395" s="300" t="s">
        <v>762</v>
      </c>
      <c r="P1395" s="300">
        <v>0</v>
      </c>
      <c r="Q1395" s="300" t="s">
        <v>763</v>
      </c>
      <c r="R1395" s="300" t="s">
        <v>764</v>
      </c>
      <c r="S1395" s="300">
        <v>0</v>
      </c>
      <c r="T1395" s="300" t="s">
        <v>763</v>
      </c>
      <c r="U1395" s="300" t="s">
        <v>764</v>
      </c>
      <c r="V1395" s="300" t="s">
        <v>1123</v>
      </c>
      <c r="W1395" s="300" t="s">
        <v>766</v>
      </c>
      <c r="X1395" s="300" t="b">
        <v>1</v>
      </c>
      <c r="Y1395" s="300">
        <v>3104</v>
      </c>
      <c r="Z1395" s="300" t="s">
        <v>844</v>
      </c>
      <c r="AA1395" s="300" t="s">
        <v>845</v>
      </c>
      <c r="AB1395" s="300" t="s">
        <v>510</v>
      </c>
      <c r="AC1395" s="300" t="s">
        <v>510</v>
      </c>
      <c r="AD1395" s="300">
        <v>4</v>
      </c>
      <c r="AE1395" s="300" t="b">
        <v>0</v>
      </c>
      <c r="AF1395" s="300" t="s">
        <v>768</v>
      </c>
      <c r="AG1395" s="300" t="s">
        <v>769</v>
      </c>
      <c r="AH1395" s="300">
        <v>0</v>
      </c>
      <c r="AI1395" s="300">
        <v>0</v>
      </c>
      <c r="AJ1395" s="300" t="s">
        <v>770</v>
      </c>
      <c r="AK1395" s="300">
        <v>8</v>
      </c>
      <c r="AL1395" s="300" t="s">
        <v>814</v>
      </c>
      <c r="AM1395" s="300" t="s">
        <v>1870</v>
      </c>
      <c r="AN1395" s="300" t="b">
        <v>1</v>
      </c>
      <c r="AO1395" s="300">
        <v>-1</v>
      </c>
      <c r="AP1395" s="300" t="s">
        <v>771</v>
      </c>
      <c r="AQ1395" s="300">
        <v>0</v>
      </c>
      <c r="AR1395" s="300" t="b">
        <v>0</v>
      </c>
      <c r="AS1395" s="300" t="s">
        <v>1870</v>
      </c>
      <c r="AT1395" s="300" t="b">
        <v>1</v>
      </c>
      <c r="AU1395" s="300">
        <v>0</v>
      </c>
      <c r="AV1395" s="300" t="b">
        <v>0</v>
      </c>
      <c r="AW1395" s="300" t="s">
        <v>1871</v>
      </c>
      <c r="AX1395" s="300">
        <v>0</v>
      </c>
      <c r="AY1395" s="300" t="s">
        <v>1871</v>
      </c>
      <c r="AZ1395" s="300">
        <v>6</v>
      </c>
      <c r="BA1395" s="300" t="b">
        <v>0</v>
      </c>
      <c r="BB1395" s="300" t="b">
        <v>1</v>
      </c>
      <c r="BC1395"/>
      <c r="BD1395"/>
      <c r="BE1395"/>
      <c r="BF1395"/>
      <c r="BG1395"/>
      <c r="BH1395"/>
      <c r="BI1395"/>
      <c r="BJ1395"/>
      <c r="BK1395"/>
      <c r="BL1395"/>
      <c r="BM1395"/>
      <c r="BN1395"/>
      <c r="BO1395"/>
      <c r="BP1395"/>
      <c r="BQ1395"/>
    </row>
    <row r="1396" spans="5:69" ht="16.5" hidden="1" x14ac:dyDescent="0.3">
      <c r="E1396" s="300" t="s">
        <v>760</v>
      </c>
      <c r="F1396" s="300" t="s">
        <v>651</v>
      </c>
      <c r="G1396" s="300">
        <v>20170101</v>
      </c>
      <c r="H1396" s="300">
        <v>2017</v>
      </c>
      <c r="I1396" s="300">
        <v>52</v>
      </c>
      <c r="J1396" s="300">
        <v>2017</v>
      </c>
      <c r="K1396" s="300">
        <v>180</v>
      </c>
      <c r="L1396" s="300" t="s">
        <v>872</v>
      </c>
      <c r="M1396" s="300" t="s">
        <v>486</v>
      </c>
      <c r="N1396" s="300" t="s">
        <v>660</v>
      </c>
      <c r="O1396" s="300" t="s">
        <v>762</v>
      </c>
      <c r="P1396" s="300">
        <v>56</v>
      </c>
      <c r="Q1396" s="300" t="s">
        <v>877</v>
      </c>
      <c r="R1396" s="300" t="s">
        <v>878</v>
      </c>
      <c r="S1396" s="300">
        <v>0</v>
      </c>
      <c r="T1396" s="300" t="s">
        <v>763</v>
      </c>
      <c r="U1396" s="300" t="s">
        <v>764</v>
      </c>
      <c r="V1396" s="300" t="s">
        <v>1123</v>
      </c>
      <c r="W1396" s="300" t="s">
        <v>766</v>
      </c>
      <c r="X1396" s="300" t="b">
        <v>1</v>
      </c>
      <c r="Y1396" s="300">
        <v>3104</v>
      </c>
      <c r="Z1396" s="300" t="s">
        <v>844</v>
      </c>
      <c r="AA1396" s="300" t="s">
        <v>845</v>
      </c>
      <c r="AB1396" s="300" t="s">
        <v>510</v>
      </c>
      <c r="AC1396" s="300" t="s">
        <v>510</v>
      </c>
      <c r="AD1396" s="300">
        <v>4</v>
      </c>
      <c r="AE1396" s="300" t="b">
        <v>0</v>
      </c>
      <c r="AF1396" s="300" t="s">
        <v>768</v>
      </c>
      <c r="AG1396" s="300" t="s">
        <v>769</v>
      </c>
      <c r="AH1396" s="300">
        <v>0</v>
      </c>
      <c r="AI1396" s="300">
        <v>0</v>
      </c>
      <c r="AJ1396" s="300" t="s">
        <v>770</v>
      </c>
      <c r="AK1396" s="300">
        <v>8</v>
      </c>
      <c r="AL1396" s="300" t="s">
        <v>814</v>
      </c>
      <c r="AM1396" s="300">
        <v>1</v>
      </c>
      <c r="AN1396" s="300" t="b">
        <v>0</v>
      </c>
      <c r="AO1396" s="300">
        <v>8</v>
      </c>
      <c r="AP1396" s="300" t="s">
        <v>814</v>
      </c>
      <c r="AQ1396" s="300">
        <v>1</v>
      </c>
      <c r="AR1396" s="300" t="b">
        <v>0</v>
      </c>
      <c r="AS1396" s="300">
        <v>1</v>
      </c>
      <c r="AT1396" s="300" t="b">
        <v>0</v>
      </c>
      <c r="AU1396" s="300">
        <v>0</v>
      </c>
      <c r="AV1396" s="300" t="b">
        <v>0</v>
      </c>
      <c r="AW1396" s="300" t="s">
        <v>1872</v>
      </c>
      <c r="AX1396" s="300">
        <v>0</v>
      </c>
      <c r="AY1396" s="300" t="s">
        <v>1872</v>
      </c>
      <c r="AZ1396" s="300">
        <v>0</v>
      </c>
      <c r="BA1396" s="300" t="b">
        <v>0</v>
      </c>
      <c r="BB1396" s="300" t="b">
        <v>1</v>
      </c>
      <c r="BC1396"/>
      <c r="BD1396"/>
      <c r="BE1396"/>
      <c r="BF1396"/>
      <c r="BG1396"/>
      <c r="BH1396"/>
      <c r="BI1396"/>
      <c r="BJ1396"/>
      <c r="BK1396"/>
      <c r="BL1396"/>
      <c r="BM1396"/>
      <c r="BN1396"/>
      <c r="BO1396"/>
      <c r="BP1396"/>
      <c r="BQ1396"/>
    </row>
    <row r="1397" spans="5:69" ht="16.5" hidden="1" x14ac:dyDescent="0.3">
      <c r="E1397" s="300" t="s">
        <v>760</v>
      </c>
      <c r="F1397" s="300" t="s">
        <v>651</v>
      </c>
      <c r="G1397" s="300">
        <v>20170101</v>
      </c>
      <c r="H1397" s="300">
        <v>2017</v>
      </c>
      <c r="I1397" s="300">
        <v>52</v>
      </c>
      <c r="J1397" s="300">
        <v>2017</v>
      </c>
      <c r="K1397" s="300">
        <v>180</v>
      </c>
      <c r="L1397" s="300" t="s">
        <v>872</v>
      </c>
      <c r="M1397" s="300" t="s">
        <v>486</v>
      </c>
      <c r="N1397" s="300" t="s">
        <v>660</v>
      </c>
      <c r="O1397" s="300" t="s">
        <v>762</v>
      </c>
      <c r="P1397" s="300">
        <v>156</v>
      </c>
      <c r="Q1397" s="300" t="s">
        <v>773</v>
      </c>
      <c r="R1397" s="300" t="s">
        <v>774</v>
      </c>
      <c r="S1397" s="300">
        <v>0</v>
      </c>
      <c r="T1397" s="300" t="s">
        <v>763</v>
      </c>
      <c r="U1397" s="300" t="s">
        <v>764</v>
      </c>
      <c r="V1397" s="300" t="s">
        <v>1123</v>
      </c>
      <c r="W1397" s="300" t="s">
        <v>766</v>
      </c>
      <c r="X1397" s="300" t="b">
        <v>1</v>
      </c>
      <c r="Y1397" s="300">
        <v>3104</v>
      </c>
      <c r="Z1397" s="300" t="s">
        <v>844</v>
      </c>
      <c r="AA1397" s="300" t="s">
        <v>845</v>
      </c>
      <c r="AB1397" s="300" t="s">
        <v>510</v>
      </c>
      <c r="AC1397" s="300" t="s">
        <v>510</v>
      </c>
      <c r="AD1397" s="300">
        <v>4</v>
      </c>
      <c r="AE1397" s="300" t="b">
        <v>0</v>
      </c>
      <c r="AF1397" s="300" t="s">
        <v>768</v>
      </c>
      <c r="AG1397" s="300" t="s">
        <v>769</v>
      </c>
      <c r="AH1397" s="300">
        <v>0</v>
      </c>
      <c r="AI1397" s="300">
        <v>0</v>
      </c>
      <c r="AJ1397" s="300" t="s">
        <v>770</v>
      </c>
      <c r="AK1397" s="300">
        <v>8</v>
      </c>
      <c r="AL1397" s="300" t="s">
        <v>814</v>
      </c>
      <c r="AM1397" s="300">
        <v>1600</v>
      </c>
      <c r="AN1397" s="300" t="b">
        <v>0</v>
      </c>
      <c r="AO1397" s="300">
        <v>8</v>
      </c>
      <c r="AP1397" s="300" t="s">
        <v>814</v>
      </c>
      <c r="AQ1397" s="300">
        <v>1600</v>
      </c>
      <c r="AR1397" s="300" t="b">
        <v>0</v>
      </c>
      <c r="AS1397" s="300">
        <v>1600</v>
      </c>
      <c r="AT1397" s="300" t="b">
        <v>0</v>
      </c>
      <c r="AU1397" s="300">
        <v>0</v>
      </c>
      <c r="AV1397" s="300" t="b">
        <v>0</v>
      </c>
      <c r="AW1397" s="300" t="s">
        <v>1873</v>
      </c>
      <c r="AX1397" s="300">
        <v>0</v>
      </c>
      <c r="AY1397" s="300" t="s">
        <v>1873</v>
      </c>
      <c r="AZ1397" s="300">
        <v>0</v>
      </c>
      <c r="BA1397" s="300" t="b">
        <v>0</v>
      </c>
      <c r="BB1397" s="300" t="b">
        <v>1</v>
      </c>
      <c r="BC1397"/>
      <c r="BD1397"/>
      <c r="BE1397"/>
      <c r="BF1397"/>
      <c r="BG1397"/>
      <c r="BH1397"/>
      <c r="BI1397"/>
      <c r="BJ1397"/>
      <c r="BK1397"/>
      <c r="BL1397"/>
      <c r="BM1397"/>
      <c r="BN1397"/>
      <c r="BO1397"/>
      <c r="BP1397"/>
      <c r="BQ1397"/>
    </row>
    <row r="1398" spans="5:69" ht="16.5" hidden="1" x14ac:dyDescent="0.3">
      <c r="E1398" s="300" t="s">
        <v>760</v>
      </c>
      <c r="F1398" s="300" t="s">
        <v>651</v>
      </c>
      <c r="G1398" s="300">
        <v>20170101</v>
      </c>
      <c r="H1398" s="300">
        <v>2017</v>
      </c>
      <c r="I1398" s="300">
        <v>52</v>
      </c>
      <c r="J1398" s="300">
        <v>2017</v>
      </c>
      <c r="K1398" s="300">
        <v>180</v>
      </c>
      <c r="L1398" s="300" t="s">
        <v>872</v>
      </c>
      <c r="M1398" s="300" t="s">
        <v>486</v>
      </c>
      <c r="N1398" s="300" t="s">
        <v>660</v>
      </c>
      <c r="O1398" s="300" t="s">
        <v>762</v>
      </c>
      <c r="P1398" s="300">
        <v>246</v>
      </c>
      <c r="Q1398" s="300" t="s">
        <v>1743</v>
      </c>
      <c r="R1398" s="300" t="s">
        <v>1744</v>
      </c>
      <c r="S1398" s="300">
        <v>0</v>
      </c>
      <c r="T1398" s="300" t="s">
        <v>763</v>
      </c>
      <c r="U1398" s="300" t="s">
        <v>764</v>
      </c>
      <c r="V1398" s="300" t="s">
        <v>1123</v>
      </c>
      <c r="W1398" s="300" t="s">
        <v>766</v>
      </c>
      <c r="X1398" s="300" t="b">
        <v>1</v>
      </c>
      <c r="Y1398" s="300">
        <v>3104</v>
      </c>
      <c r="Z1398" s="300" t="s">
        <v>844</v>
      </c>
      <c r="AA1398" s="300" t="s">
        <v>845</v>
      </c>
      <c r="AB1398" s="300" t="s">
        <v>510</v>
      </c>
      <c r="AC1398" s="300" t="s">
        <v>510</v>
      </c>
      <c r="AD1398" s="300">
        <v>4</v>
      </c>
      <c r="AE1398" s="300" t="b">
        <v>0</v>
      </c>
      <c r="AF1398" s="300" t="s">
        <v>768</v>
      </c>
      <c r="AG1398" s="300" t="s">
        <v>769</v>
      </c>
      <c r="AH1398" s="300">
        <v>0</v>
      </c>
      <c r="AI1398" s="300">
        <v>0</v>
      </c>
      <c r="AJ1398" s="300" t="s">
        <v>770</v>
      </c>
      <c r="AK1398" s="300">
        <v>8</v>
      </c>
      <c r="AL1398" s="300" t="s">
        <v>814</v>
      </c>
      <c r="AM1398" s="300">
        <v>255</v>
      </c>
      <c r="AN1398" s="300" t="b">
        <v>0</v>
      </c>
      <c r="AO1398" s="300">
        <v>8</v>
      </c>
      <c r="AP1398" s="300" t="s">
        <v>814</v>
      </c>
      <c r="AQ1398" s="300">
        <v>255</v>
      </c>
      <c r="AR1398" s="300" t="b">
        <v>0</v>
      </c>
      <c r="AS1398" s="300">
        <v>255</v>
      </c>
      <c r="AT1398" s="300" t="b">
        <v>0</v>
      </c>
      <c r="AU1398" s="300">
        <v>0</v>
      </c>
      <c r="AV1398" s="300" t="b">
        <v>0</v>
      </c>
      <c r="AW1398" s="300" t="s">
        <v>1745</v>
      </c>
      <c r="AX1398" s="300">
        <v>0</v>
      </c>
      <c r="AY1398" s="300" t="s">
        <v>1745</v>
      </c>
      <c r="AZ1398" s="300">
        <v>0</v>
      </c>
      <c r="BA1398" s="300" t="b">
        <v>0</v>
      </c>
      <c r="BB1398" s="300" t="b">
        <v>1</v>
      </c>
      <c r="BC1398"/>
      <c r="BD1398"/>
      <c r="BE1398"/>
      <c r="BF1398"/>
      <c r="BG1398"/>
      <c r="BH1398"/>
      <c r="BI1398"/>
      <c r="BJ1398"/>
      <c r="BK1398"/>
      <c r="BL1398"/>
      <c r="BM1398"/>
      <c r="BN1398"/>
      <c r="BO1398"/>
      <c r="BP1398"/>
      <c r="BQ1398"/>
    </row>
    <row r="1399" spans="5:69" ht="16.5" hidden="1" x14ac:dyDescent="0.3">
      <c r="E1399" s="300" t="s">
        <v>760</v>
      </c>
      <c r="F1399" s="300" t="s">
        <v>651</v>
      </c>
      <c r="G1399" s="300">
        <v>20170101</v>
      </c>
      <c r="H1399" s="300">
        <v>2017</v>
      </c>
      <c r="I1399" s="300">
        <v>52</v>
      </c>
      <c r="J1399" s="300">
        <v>2017</v>
      </c>
      <c r="K1399" s="300">
        <v>180</v>
      </c>
      <c r="L1399" s="300" t="s">
        <v>872</v>
      </c>
      <c r="M1399" s="300" t="s">
        <v>486</v>
      </c>
      <c r="N1399" s="300" t="s">
        <v>660</v>
      </c>
      <c r="O1399" s="300" t="s">
        <v>762</v>
      </c>
      <c r="P1399" s="300">
        <v>251</v>
      </c>
      <c r="Q1399" s="300" t="s">
        <v>778</v>
      </c>
      <c r="R1399" s="300" t="s">
        <v>779</v>
      </c>
      <c r="S1399" s="300">
        <v>0</v>
      </c>
      <c r="T1399" s="300" t="s">
        <v>763</v>
      </c>
      <c r="U1399" s="300" t="s">
        <v>764</v>
      </c>
      <c r="V1399" s="300" t="s">
        <v>1123</v>
      </c>
      <c r="W1399" s="300" t="s">
        <v>766</v>
      </c>
      <c r="X1399" s="300" t="b">
        <v>1</v>
      </c>
      <c r="Y1399" s="300">
        <v>3104</v>
      </c>
      <c r="Z1399" s="300" t="s">
        <v>844</v>
      </c>
      <c r="AA1399" s="300" t="s">
        <v>845</v>
      </c>
      <c r="AB1399" s="300" t="s">
        <v>510</v>
      </c>
      <c r="AC1399" s="300" t="s">
        <v>510</v>
      </c>
      <c r="AD1399" s="300">
        <v>4</v>
      </c>
      <c r="AE1399" s="300" t="b">
        <v>0</v>
      </c>
      <c r="AF1399" s="300" t="s">
        <v>768</v>
      </c>
      <c r="AG1399" s="300" t="s">
        <v>769</v>
      </c>
      <c r="AH1399" s="300">
        <v>0</v>
      </c>
      <c r="AI1399" s="300">
        <v>0</v>
      </c>
      <c r="AJ1399" s="300" t="s">
        <v>770</v>
      </c>
      <c r="AK1399" s="300">
        <v>8</v>
      </c>
      <c r="AL1399" s="300" t="s">
        <v>814</v>
      </c>
      <c r="AM1399" s="300">
        <v>67</v>
      </c>
      <c r="AN1399" s="300" t="b">
        <v>0</v>
      </c>
      <c r="AO1399" s="300">
        <v>8</v>
      </c>
      <c r="AP1399" s="300" t="s">
        <v>814</v>
      </c>
      <c r="AQ1399" s="300">
        <v>67</v>
      </c>
      <c r="AR1399" s="300" t="b">
        <v>0</v>
      </c>
      <c r="AS1399" s="300">
        <v>67</v>
      </c>
      <c r="AT1399" s="300" t="b">
        <v>0</v>
      </c>
      <c r="AU1399" s="300">
        <v>0</v>
      </c>
      <c r="AV1399" s="300" t="b">
        <v>0</v>
      </c>
      <c r="AW1399" s="300" t="s">
        <v>1874</v>
      </c>
      <c r="AX1399" s="300">
        <v>0</v>
      </c>
      <c r="AY1399" s="300" t="s">
        <v>1874</v>
      </c>
      <c r="AZ1399" s="300">
        <v>0</v>
      </c>
      <c r="BA1399" s="300" t="b">
        <v>0</v>
      </c>
      <c r="BB1399" s="300" t="b">
        <v>1</v>
      </c>
      <c r="BC1399"/>
      <c r="BD1399"/>
      <c r="BE1399"/>
      <c r="BF1399"/>
      <c r="BG1399"/>
      <c r="BH1399"/>
      <c r="BI1399"/>
      <c r="BJ1399"/>
      <c r="BK1399"/>
      <c r="BL1399"/>
      <c r="BM1399"/>
      <c r="BN1399"/>
      <c r="BO1399"/>
      <c r="BP1399"/>
      <c r="BQ1399"/>
    </row>
    <row r="1400" spans="5:69" ht="16.5" hidden="1" x14ac:dyDescent="0.3">
      <c r="E1400" s="300" t="s">
        <v>760</v>
      </c>
      <c r="F1400" s="300" t="s">
        <v>651</v>
      </c>
      <c r="G1400" s="300">
        <v>20170101</v>
      </c>
      <c r="H1400" s="300">
        <v>2017</v>
      </c>
      <c r="I1400" s="300">
        <v>52</v>
      </c>
      <c r="J1400" s="300">
        <v>2017</v>
      </c>
      <c r="K1400" s="300">
        <v>180</v>
      </c>
      <c r="L1400" s="300" t="s">
        <v>872</v>
      </c>
      <c r="M1400" s="300" t="s">
        <v>486</v>
      </c>
      <c r="N1400" s="300" t="s">
        <v>660</v>
      </c>
      <c r="O1400" s="300" t="s">
        <v>762</v>
      </c>
      <c r="P1400" s="300">
        <v>276</v>
      </c>
      <c r="Q1400" s="300" t="s">
        <v>781</v>
      </c>
      <c r="R1400" s="300" t="s">
        <v>782</v>
      </c>
      <c r="S1400" s="300">
        <v>0</v>
      </c>
      <c r="T1400" s="300" t="s">
        <v>763</v>
      </c>
      <c r="U1400" s="300" t="s">
        <v>764</v>
      </c>
      <c r="V1400" s="300" t="s">
        <v>1123</v>
      </c>
      <c r="W1400" s="300" t="s">
        <v>766</v>
      </c>
      <c r="X1400" s="300" t="b">
        <v>1</v>
      </c>
      <c r="Y1400" s="300">
        <v>3104</v>
      </c>
      <c r="Z1400" s="300" t="s">
        <v>844</v>
      </c>
      <c r="AA1400" s="300" t="s">
        <v>845</v>
      </c>
      <c r="AB1400" s="300" t="s">
        <v>510</v>
      </c>
      <c r="AC1400" s="300" t="s">
        <v>510</v>
      </c>
      <c r="AD1400" s="300">
        <v>4</v>
      </c>
      <c r="AE1400" s="300" t="b">
        <v>0</v>
      </c>
      <c r="AF1400" s="300" t="s">
        <v>768</v>
      </c>
      <c r="AG1400" s="300" t="s">
        <v>769</v>
      </c>
      <c r="AH1400" s="300">
        <v>0</v>
      </c>
      <c r="AI1400" s="300">
        <v>0</v>
      </c>
      <c r="AJ1400" s="300" t="s">
        <v>770</v>
      </c>
      <c r="AK1400" s="300">
        <v>8</v>
      </c>
      <c r="AL1400" s="300" t="s">
        <v>814</v>
      </c>
      <c r="AM1400" s="300">
        <v>1432905</v>
      </c>
      <c r="AN1400" s="300" t="b">
        <v>0</v>
      </c>
      <c r="AO1400" s="300">
        <v>8</v>
      </c>
      <c r="AP1400" s="300" t="s">
        <v>814</v>
      </c>
      <c r="AQ1400" s="300">
        <v>1432905</v>
      </c>
      <c r="AR1400" s="300" t="b">
        <v>0</v>
      </c>
      <c r="AS1400" s="300">
        <v>1432905</v>
      </c>
      <c r="AT1400" s="300" t="b">
        <v>0</v>
      </c>
      <c r="AU1400" s="300">
        <v>0</v>
      </c>
      <c r="AV1400" s="300" t="b">
        <v>0</v>
      </c>
      <c r="AW1400" s="300" t="s">
        <v>1875</v>
      </c>
      <c r="AX1400" s="300">
        <v>0</v>
      </c>
      <c r="AY1400" s="300" t="s">
        <v>1875</v>
      </c>
      <c r="AZ1400" s="300">
        <v>0</v>
      </c>
      <c r="BA1400" s="300" t="b">
        <v>0</v>
      </c>
      <c r="BB1400" s="300" t="b">
        <v>1</v>
      </c>
      <c r="BC1400"/>
      <c r="BD1400"/>
      <c r="BE1400"/>
      <c r="BF1400"/>
      <c r="BG1400"/>
      <c r="BH1400"/>
      <c r="BI1400"/>
      <c r="BJ1400"/>
      <c r="BK1400"/>
      <c r="BL1400"/>
      <c r="BM1400"/>
      <c r="BN1400"/>
      <c r="BO1400"/>
      <c r="BP1400"/>
      <c r="BQ1400"/>
    </row>
    <row r="1401" spans="5:69" ht="16.5" hidden="1" x14ac:dyDescent="0.3">
      <c r="E1401" s="300" t="s">
        <v>760</v>
      </c>
      <c r="F1401" s="300" t="s">
        <v>651</v>
      </c>
      <c r="G1401" s="300">
        <v>20170101</v>
      </c>
      <c r="H1401" s="300">
        <v>2017</v>
      </c>
      <c r="I1401" s="300">
        <v>52</v>
      </c>
      <c r="J1401" s="300">
        <v>2017</v>
      </c>
      <c r="K1401" s="300">
        <v>180</v>
      </c>
      <c r="L1401" s="300" t="s">
        <v>872</v>
      </c>
      <c r="M1401" s="300" t="s">
        <v>486</v>
      </c>
      <c r="N1401" s="300" t="s">
        <v>660</v>
      </c>
      <c r="O1401" s="300" t="s">
        <v>762</v>
      </c>
      <c r="P1401" s="300">
        <v>404</v>
      </c>
      <c r="Q1401" s="300" t="s">
        <v>892</v>
      </c>
      <c r="R1401" s="300" t="s">
        <v>430</v>
      </c>
      <c r="S1401" s="300">
        <v>0</v>
      </c>
      <c r="T1401" s="300" t="s">
        <v>763</v>
      </c>
      <c r="U1401" s="300" t="s">
        <v>764</v>
      </c>
      <c r="V1401" s="300" t="s">
        <v>1123</v>
      </c>
      <c r="W1401" s="300" t="s">
        <v>766</v>
      </c>
      <c r="X1401" s="300" t="b">
        <v>1</v>
      </c>
      <c r="Y1401" s="300">
        <v>3104</v>
      </c>
      <c r="Z1401" s="300" t="s">
        <v>844</v>
      </c>
      <c r="AA1401" s="300" t="s">
        <v>845</v>
      </c>
      <c r="AB1401" s="300" t="s">
        <v>510</v>
      </c>
      <c r="AC1401" s="300" t="s">
        <v>510</v>
      </c>
      <c r="AD1401" s="300">
        <v>4</v>
      </c>
      <c r="AE1401" s="300" t="b">
        <v>0</v>
      </c>
      <c r="AF1401" s="300" t="s">
        <v>768</v>
      </c>
      <c r="AG1401" s="300" t="s">
        <v>769</v>
      </c>
      <c r="AH1401" s="300">
        <v>0</v>
      </c>
      <c r="AI1401" s="300">
        <v>0</v>
      </c>
      <c r="AJ1401" s="300" t="s">
        <v>770</v>
      </c>
      <c r="AK1401" s="300">
        <v>8</v>
      </c>
      <c r="AL1401" s="300" t="s">
        <v>814</v>
      </c>
      <c r="AM1401" s="300">
        <v>10000</v>
      </c>
      <c r="AN1401" s="300" t="b">
        <v>0</v>
      </c>
      <c r="AO1401" s="300">
        <v>8</v>
      </c>
      <c r="AP1401" s="300" t="s">
        <v>814</v>
      </c>
      <c r="AQ1401" s="300">
        <v>10000</v>
      </c>
      <c r="AR1401" s="300" t="b">
        <v>0</v>
      </c>
      <c r="AS1401" s="300">
        <v>10000</v>
      </c>
      <c r="AT1401" s="300" t="b">
        <v>0</v>
      </c>
      <c r="AU1401" s="300">
        <v>0</v>
      </c>
      <c r="AV1401" s="300" t="b">
        <v>0</v>
      </c>
      <c r="AW1401" s="300" t="s">
        <v>1748</v>
      </c>
      <c r="AX1401" s="300">
        <v>0</v>
      </c>
      <c r="AY1401" s="300" t="s">
        <v>1748</v>
      </c>
      <c r="AZ1401" s="300">
        <v>0</v>
      </c>
      <c r="BA1401" s="300" t="b">
        <v>0</v>
      </c>
      <c r="BB1401" s="300" t="b">
        <v>1</v>
      </c>
      <c r="BC1401"/>
      <c r="BD1401"/>
      <c r="BE1401"/>
      <c r="BF1401"/>
      <c r="BG1401"/>
      <c r="BH1401"/>
      <c r="BI1401"/>
      <c r="BJ1401"/>
      <c r="BK1401"/>
      <c r="BL1401"/>
      <c r="BM1401"/>
      <c r="BN1401"/>
      <c r="BO1401"/>
      <c r="BP1401"/>
      <c r="BQ1401"/>
    </row>
    <row r="1402" spans="5:69" ht="16.5" hidden="1" x14ac:dyDescent="0.3">
      <c r="E1402" s="300" t="s">
        <v>760</v>
      </c>
      <c r="F1402" s="300" t="s">
        <v>651</v>
      </c>
      <c r="G1402" s="300">
        <v>20170101</v>
      </c>
      <c r="H1402" s="300">
        <v>2017</v>
      </c>
      <c r="I1402" s="300">
        <v>52</v>
      </c>
      <c r="J1402" s="300">
        <v>2017</v>
      </c>
      <c r="K1402" s="300">
        <v>180</v>
      </c>
      <c r="L1402" s="300" t="s">
        <v>872</v>
      </c>
      <c r="M1402" s="300" t="s">
        <v>486</v>
      </c>
      <c r="N1402" s="300" t="s">
        <v>660</v>
      </c>
      <c r="O1402" s="300" t="s">
        <v>762</v>
      </c>
      <c r="P1402" s="300">
        <v>440</v>
      </c>
      <c r="Q1402" s="300" t="s">
        <v>897</v>
      </c>
      <c r="R1402" s="300" t="s">
        <v>898</v>
      </c>
      <c r="S1402" s="300">
        <v>0</v>
      </c>
      <c r="T1402" s="300" t="s">
        <v>763</v>
      </c>
      <c r="U1402" s="300" t="s">
        <v>764</v>
      </c>
      <c r="V1402" s="300" t="s">
        <v>1123</v>
      </c>
      <c r="W1402" s="300" t="s">
        <v>766</v>
      </c>
      <c r="X1402" s="300" t="b">
        <v>1</v>
      </c>
      <c r="Y1402" s="300">
        <v>3104</v>
      </c>
      <c r="Z1402" s="300" t="s">
        <v>844</v>
      </c>
      <c r="AA1402" s="300" t="s">
        <v>845</v>
      </c>
      <c r="AB1402" s="300" t="s">
        <v>510</v>
      </c>
      <c r="AC1402" s="300" t="s">
        <v>510</v>
      </c>
      <c r="AD1402" s="300">
        <v>4</v>
      </c>
      <c r="AE1402" s="300" t="b">
        <v>0</v>
      </c>
      <c r="AF1402" s="300" t="s">
        <v>768</v>
      </c>
      <c r="AG1402" s="300" t="s">
        <v>769</v>
      </c>
      <c r="AH1402" s="300">
        <v>0</v>
      </c>
      <c r="AI1402" s="300">
        <v>0</v>
      </c>
      <c r="AJ1402" s="300" t="s">
        <v>770</v>
      </c>
      <c r="AK1402" s="300">
        <v>8</v>
      </c>
      <c r="AL1402" s="300" t="s">
        <v>814</v>
      </c>
      <c r="AM1402" s="300">
        <v>705000</v>
      </c>
      <c r="AN1402" s="300" t="b">
        <v>0</v>
      </c>
      <c r="AO1402" s="300">
        <v>8</v>
      </c>
      <c r="AP1402" s="300" t="s">
        <v>814</v>
      </c>
      <c r="AQ1402" s="300">
        <v>705000</v>
      </c>
      <c r="AR1402" s="300" t="b">
        <v>0</v>
      </c>
      <c r="AS1402" s="300">
        <v>705000</v>
      </c>
      <c r="AT1402" s="300" t="b">
        <v>0</v>
      </c>
      <c r="AU1402" s="300">
        <v>0</v>
      </c>
      <c r="AV1402" s="300" t="b">
        <v>0</v>
      </c>
      <c r="AW1402" s="300" t="s">
        <v>1876</v>
      </c>
      <c r="AX1402" s="300">
        <v>0</v>
      </c>
      <c r="AY1402" s="300" t="s">
        <v>1876</v>
      </c>
      <c r="AZ1402" s="300">
        <v>0</v>
      </c>
      <c r="BA1402" s="300" t="b">
        <v>0</v>
      </c>
      <c r="BB1402" s="300" t="b">
        <v>1</v>
      </c>
      <c r="BC1402"/>
      <c r="BD1402"/>
      <c r="BE1402"/>
      <c r="BF1402"/>
      <c r="BG1402"/>
      <c r="BH1402"/>
      <c r="BI1402"/>
      <c r="BJ1402"/>
      <c r="BK1402"/>
      <c r="BL1402"/>
      <c r="BM1402"/>
      <c r="BN1402"/>
      <c r="BO1402"/>
      <c r="BP1402"/>
      <c r="BQ1402"/>
    </row>
    <row r="1403" spans="5:69" ht="16.5" hidden="1" x14ac:dyDescent="0.3">
      <c r="E1403" s="300" t="s">
        <v>760</v>
      </c>
      <c r="F1403" s="300" t="s">
        <v>651</v>
      </c>
      <c r="G1403" s="300">
        <v>20170101</v>
      </c>
      <c r="H1403" s="300">
        <v>2017</v>
      </c>
      <c r="I1403" s="300">
        <v>52</v>
      </c>
      <c r="J1403" s="300">
        <v>2017</v>
      </c>
      <c r="K1403" s="300">
        <v>180</v>
      </c>
      <c r="L1403" s="300" t="s">
        <v>872</v>
      </c>
      <c r="M1403" s="300" t="s">
        <v>486</v>
      </c>
      <c r="N1403" s="300" t="s">
        <v>660</v>
      </c>
      <c r="O1403" s="300" t="s">
        <v>762</v>
      </c>
      <c r="P1403" s="300">
        <v>699</v>
      </c>
      <c r="Q1403" s="300" t="s">
        <v>798</v>
      </c>
      <c r="R1403" s="300" t="s">
        <v>799</v>
      </c>
      <c r="S1403" s="300">
        <v>0</v>
      </c>
      <c r="T1403" s="300" t="s">
        <v>763</v>
      </c>
      <c r="U1403" s="300" t="s">
        <v>764</v>
      </c>
      <c r="V1403" s="300" t="s">
        <v>1123</v>
      </c>
      <c r="W1403" s="300" t="s">
        <v>766</v>
      </c>
      <c r="X1403" s="300" t="b">
        <v>1</v>
      </c>
      <c r="Y1403" s="300">
        <v>3104</v>
      </c>
      <c r="Z1403" s="300" t="s">
        <v>844</v>
      </c>
      <c r="AA1403" s="300" t="s">
        <v>845</v>
      </c>
      <c r="AB1403" s="300" t="s">
        <v>510</v>
      </c>
      <c r="AC1403" s="300" t="s">
        <v>510</v>
      </c>
      <c r="AD1403" s="300">
        <v>4</v>
      </c>
      <c r="AE1403" s="300" t="b">
        <v>0</v>
      </c>
      <c r="AF1403" s="300" t="s">
        <v>768</v>
      </c>
      <c r="AG1403" s="300" t="s">
        <v>769</v>
      </c>
      <c r="AH1403" s="300">
        <v>0</v>
      </c>
      <c r="AI1403" s="300">
        <v>0</v>
      </c>
      <c r="AJ1403" s="300" t="s">
        <v>770</v>
      </c>
      <c r="AK1403" s="300">
        <v>8</v>
      </c>
      <c r="AL1403" s="300" t="s">
        <v>814</v>
      </c>
      <c r="AM1403" s="300">
        <v>1825</v>
      </c>
      <c r="AN1403" s="300" t="b">
        <v>0</v>
      </c>
      <c r="AO1403" s="300">
        <v>8</v>
      </c>
      <c r="AP1403" s="300" t="s">
        <v>814</v>
      </c>
      <c r="AQ1403" s="300">
        <v>1825</v>
      </c>
      <c r="AR1403" s="300" t="b">
        <v>0</v>
      </c>
      <c r="AS1403" s="300">
        <v>1825</v>
      </c>
      <c r="AT1403" s="300" t="b">
        <v>0</v>
      </c>
      <c r="AU1403" s="300">
        <v>0</v>
      </c>
      <c r="AV1403" s="300" t="b">
        <v>0</v>
      </c>
      <c r="AW1403" s="300" t="s">
        <v>1877</v>
      </c>
      <c r="AX1403" s="300">
        <v>0</v>
      </c>
      <c r="AY1403" s="300" t="s">
        <v>1877</v>
      </c>
      <c r="AZ1403" s="300">
        <v>0</v>
      </c>
      <c r="BA1403" s="300" t="b">
        <v>0</v>
      </c>
      <c r="BB1403" s="300" t="b">
        <v>1</v>
      </c>
      <c r="BC1403"/>
      <c r="BD1403"/>
      <c r="BE1403"/>
      <c r="BF1403"/>
      <c r="BG1403"/>
      <c r="BH1403"/>
      <c r="BI1403"/>
      <c r="BJ1403"/>
      <c r="BK1403"/>
      <c r="BL1403"/>
      <c r="BM1403"/>
      <c r="BN1403"/>
      <c r="BO1403"/>
      <c r="BP1403"/>
      <c r="BQ1403"/>
    </row>
    <row r="1404" spans="5:69" ht="16.5" hidden="1" x14ac:dyDescent="0.3">
      <c r="E1404" s="300" t="s">
        <v>760</v>
      </c>
      <c r="F1404" s="300" t="s">
        <v>651</v>
      </c>
      <c r="G1404" s="300">
        <v>20170101</v>
      </c>
      <c r="H1404" s="300">
        <v>2017</v>
      </c>
      <c r="I1404" s="300">
        <v>52</v>
      </c>
      <c r="J1404" s="300">
        <v>2017</v>
      </c>
      <c r="K1404" s="300">
        <v>180</v>
      </c>
      <c r="L1404" s="300" t="s">
        <v>872</v>
      </c>
      <c r="M1404" s="300" t="s">
        <v>486</v>
      </c>
      <c r="N1404" s="300" t="s">
        <v>660</v>
      </c>
      <c r="O1404" s="300" t="s">
        <v>762</v>
      </c>
      <c r="P1404" s="300">
        <v>710</v>
      </c>
      <c r="Q1404" s="300" t="s">
        <v>917</v>
      </c>
      <c r="R1404" s="300" t="s">
        <v>425</v>
      </c>
      <c r="S1404" s="300">
        <v>0</v>
      </c>
      <c r="T1404" s="300" t="s">
        <v>763</v>
      </c>
      <c r="U1404" s="300" t="s">
        <v>764</v>
      </c>
      <c r="V1404" s="300" t="s">
        <v>1123</v>
      </c>
      <c r="W1404" s="300" t="s">
        <v>766</v>
      </c>
      <c r="X1404" s="300" t="b">
        <v>1</v>
      </c>
      <c r="Y1404" s="300">
        <v>3104</v>
      </c>
      <c r="Z1404" s="300" t="s">
        <v>844</v>
      </c>
      <c r="AA1404" s="300" t="s">
        <v>845</v>
      </c>
      <c r="AB1404" s="300" t="s">
        <v>510</v>
      </c>
      <c r="AC1404" s="300" t="s">
        <v>510</v>
      </c>
      <c r="AD1404" s="300">
        <v>4</v>
      </c>
      <c r="AE1404" s="300" t="b">
        <v>0</v>
      </c>
      <c r="AF1404" s="300" t="s">
        <v>768</v>
      </c>
      <c r="AG1404" s="300" t="s">
        <v>769</v>
      </c>
      <c r="AH1404" s="300">
        <v>0</v>
      </c>
      <c r="AI1404" s="300">
        <v>0</v>
      </c>
      <c r="AJ1404" s="300" t="s">
        <v>770</v>
      </c>
      <c r="AK1404" s="300">
        <v>8</v>
      </c>
      <c r="AL1404" s="300" t="s">
        <v>814</v>
      </c>
      <c r="AM1404" s="300" t="s">
        <v>1878</v>
      </c>
      <c r="AN1404" s="300" t="b">
        <v>1</v>
      </c>
      <c r="AO1404" s="300">
        <v>-1</v>
      </c>
      <c r="AP1404" s="300" t="s">
        <v>771</v>
      </c>
      <c r="AQ1404" s="300">
        <v>0</v>
      </c>
      <c r="AR1404" s="300" t="b">
        <v>0</v>
      </c>
      <c r="AS1404" s="300" t="s">
        <v>1878</v>
      </c>
      <c r="AT1404" s="300" t="b">
        <v>1</v>
      </c>
      <c r="AU1404" s="300">
        <v>0</v>
      </c>
      <c r="AV1404" s="300" t="b">
        <v>0</v>
      </c>
      <c r="AW1404" s="300" t="s">
        <v>1879</v>
      </c>
      <c r="AX1404" s="300">
        <v>0</v>
      </c>
      <c r="AY1404" s="300" t="s">
        <v>1879</v>
      </c>
      <c r="AZ1404" s="300">
        <v>6</v>
      </c>
      <c r="BA1404" s="300" t="b">
        <v>0</v>
      </c>
      <c r="BB1404" s="300" t="b">
        <v>1</v>
      </c>
      <c r="BC1404"/>
      <c r="BD1404"/>
      <c r="BE1404"/>
      <c r="BF1404"/>
      <c r="BG1404"/>
      <c r="BH1404"/>
      <c r="BI1404"/>
      <c r="BJ1404"/>
      <c r="BK1404"/>
      <c r="BL1404"/>
      <c r="BM1404"/>
      <c r="BN1404"/>
      <c r="BO1404"/>
      <c r="BP1404"/>
      <c r="BQ1404"/>
    </row>
    <row r="1405" spans="5:69" ht="16.5" hidden="1" x14ac:dyDescent="0.3">
      <c r="E1405" s="300" t="s">
        <v>760</v>
      </c>
      <c r="F1405" s="300" t="s">
        <v>651</v>
      </c>
      <c r="G1405" s="300">
        <v>20170101</v>
      </c>
      <c r="H1405" s="300">
        <v>2017</v>
      </c>
      <c r="I1405" s="300">
        <v>52</v>
      </c>
      <c r="J1405" s="300">
        <v>2017</v>
      </c>
      <c r="K1405" s="300">
        <v>562</v>
      </c>
      <c r="L1405" s="300" t="s">
        <v>761</v>
      </c>
      <c r="M1405" s="300" t="s">
        <v>451</v>
      </c>
      <c r="N1405" s="300" t="s">
        <v>660</v>
      </c>
      <c r="O1405" s="300" t="s">
        <v>762</v>
      </c>
      <c r="P1405" s="300">
        <v>0</v>
      </c>
      <c r="Q1405" s="300" t="s">
        <v>763</v>
      </c>
      <c r="R1405" s="300" t="s">
        <v>764</v>
      </c>
      <c r="S1405" s="300">
        <v>0</v>
      </c>
      <c r="T1405" s="300" t="s">
        <v>763</v>
      </c>
      <c r="U1405" s="300" t="s">
        <v>764</v>
      </c>
      <c r="V1405" s="300" t="s">
        <v>1123</v>
      </c>
      <c r="W1405" s="300" t="s">
        <v>766</v>
      </c>
      <c r="X1405" s="300" t="b">
        <v>1</v>
      </c>
      <c r="Y1405" s="300">
        <v>3104</v>
      </c>
      <c r="Z1405" s="300" t="s">
        <v>844</v>
      </c>
      <c r="AA1405" s="300" t="s">
        <v>845</v>
      </c>
      <c r="AB1405" s="300" t="s">
        <v>510</v>
      </c>
      <c r="AC1405" s="300" t="s">
        <v>510</v>
      </c>
      <c r="AD1405" s="300">
        <v>4</v>
      </c>
      <c r="AE1405" s="300" t="b">
        <v>0</v>
      </c>
      <c r="AF1405" s="300" t="s">
        <v>768</v>
      </c>
      <c r="AG1405" s="300" t="s">
        <v>769</v>
      </c>
      <c r="AH1405" s="300">
        <v>0</v>
      </c>
      <c r="AI1405" s="300">
        <v>0</v>
      </c>
      <c r="AJ1405" s="300" t="s">
        <v>770</v>
      </c>
      <c r="AK1405" s="300">
        <v>8</v>
      </c>
      <c r="AL1405" s="300" t="s">
        <v>814</v>
      </c>
      <c r="AM1405" s="300">
        <v>99001</v>
      </c>
      <c r="AN1405" s="300" t="b">
        <v>0</v>
      </c>
      <c r="AO1405" s="300">
        <v>8</v>
      </c>
      <c r="AP1405" s="300" t="s">
        <v>814</v>
      </c>
      <c r="AQ1405" s="300">
        <v>99001</v>
      </c>
      <c r="AR1405" s="300" t="b">
        <v>0</v>
      </c>
      <c r="AS1405" s="300">
        <v>99001</v>
      </c>
      <c r="AT1405" s="300" t="b">
        <v>0</v>
      </c>
      <c r="AU1405" s="300">
        <v>0</v>
      </c>
      <c r="AV1405" s="300" t="b">
        <v>0</v>
      </c>
      <c r="AW1405" s="300" t="s">
        <v>1880</v>
      </c>
      <c r="AX1405" s="300"/>
      <c r="AY1405" s="300" t="s">
        <v>1880</v>
      </c>
      <c r="AZ1405" s="300">
        <v>0</v>
      </c>
      <c r="BA1405" s="300" t="b">
        <v>0</v>
      </c>
      <c r="BB1405" s="300" t="b">
        <v>1</v>
      </c>
      <c r="BC1405"/>
      <c r="BD1405"/>
      <c r="BE1405"/>
      <c r="BF1405"/>
      <c r="BG1405"/>
      <c r="BH1405"/>
      <c r="BI1405"/>
      <c r="BJ1405"/>
      <c r="BK1405"/>
      <c r="BL1405"/>
      <c r="BM1405"/>
      <c r="BN1405"/>
      <c r="BO1405"/>
      <c r="BP1405"/>
      <c r="BQ1405"/>
    </row>
    <row r="1406" spans="5:69" ht="16.5" hidden="1" x14ac:dyDescent="0.3">
      <c r="E1406" s="300" t="s">
        <v>760</v>
      </c>
      <c r="F1406" s="300" t="s">
        <v>651</v>
      </c>
      <c r="G1406" s="300">
        <v>20170101</v>
      </c>
      <c r="H1406" s="300">
        <v>2017</v>
      </c>
      <c r="I1406" s="300">
        <v>52</v>
      </c>
      <c r="J1406" s="300">
        <v>2017</v>
      </c>
      <c r="K1406" s="300">
        <v>562</v>
      </c>
      <c r="L1406" s="300" t="s">
        <v>761</v>
      </c>
      <c r="M1406" s="300" t="s">
        <v>451</v>
      </c>
      <c r="N1406" s="300" t="s">
        <v>660</v>
      </c>
      <c r="O1406" s="300" t="s">
        <v>762</v>
      </c>
      <c r="P1406" s="300">
        <v>156</v>
      </c>
      <c r="Q1406" s="300" t="s">
        <v>773</v>
      </c>
      <c r="R1406" s="300" t="s">
        <v>774</v>
      </c>
      <c r="S1406" s="300">
        <v>0</v>
      </c>
      <c r="T1406" s="300" t="s">
        <v>763</v>
      </c>
      <c r="U1406" s="300" t="s">
        <v>764</v>
      </c>
      <c r="V1406" s="300" t="s">
        <v>1123</v>
      </c>
      <c r="W1406" s="300" t="s">
        <v>766</v>
      </c>
      <c r="X1406" s="300" t="b">
        <v>1</v>
      </c>
      <c r="Y1406" s="300">
        <v>3104</v>
      </c>
      <c r="Z1406" s="300" t="s">
        <v>844</v>
      </c>
      <c r="AA1406" s="300" t="s">
        <v>845</v>
      </c>
      <c r="AB1406" s="300" t="s">
        <v>510</v>
      </c>
      <c r="AC1406" s="300" t="s">
        <v>510</v>
      </c>
      <c r="AD1406" s="300">
        <v>4</v>
      </c>
      <c r="AE1406" s="300" t="b">
        <v>0</v>
      </c>
      <c r="AF1406" s="300" t="s">
        <v>768</v>
      </c>
      <c r="AG1406" s="300" t="s">
        <v>769</v>
      </c>
      <c r="AH1406" s="300">
        <v>0</v>
      </c>
      <c r="AI1406" s="300">
        <v>0</v>
      </c>
      <c r="AJ1406" s="300" t="s">
        <v>770</v>
      </c>
      <c r="AK1406" s="300">
        <v>8</v>
      </c>
      <c r="AL1406" s="300" t="s">
        <v>814</v>
      </c>
      <c r="AM1406" s="300">
        <v>87000</v>
      </c>
      <c r="AN1406" s="300" t="b">
        <v>0</v>
      </c>
      <c r="AO1406" s="300">
        <v>8</v>
      </c>
      <c r="AP1406" s="300" t="s">
        <v>814</v>
      </c>
      <c r="AQ1406" s="300">
        <v>87000</v>
      </c>
      <c r="AR1406" s="300" t="b">
        <v>0</v>
      </c>
      <c r="AS1406" s="300">
        <v>87000</v>
      </c>
      <c r="AT1406" s="300" t="b">
        <v>0</v>
      </c>
      <c r="AU1406" s="300">
        <v>0</v>
      </c>
      <c r="AV1406" s="300" t="b">
        <v>0</v>
      </c>
      <c r="AW1406" s="300" t="s">
        <v>1881</v>
      </c>
      <c r="AX1406" s="300"/>
      <c r="AY1406" s="300" t="s">
        <v>1881</v>
      </c>
      <c r="AZ1406" s="300">
        <v>0</v>
      </c>
      <c r="BA1406" s="300" t="b">
        <v>0</v>
      </c>
      <c r="BB1406" s="300" t="b">
        <v>1</v>
      </c>
      <c r="BC1406"/>
      <c r="BD1406"/>
      <c r="BE1406"/>
      <c r="BF1406"/>
      <c r="BG1406"/>
      <c r="BH1406"/>
      <c r="BI1406"/>
      <c r="BJ1406"/>
      <c r="BK1406"/>
      <c r="BL1406"/>
      <c r="BM1406"/>
      <c r="BN1406"/>
      <c r="BO1406"/>
      <c r="BP1406"/>
      <c r="BQ1406"/>
    </row>
    <row r="1407" spans="5:69" ht="16.5" hidden="1" x14ac:dyDescent="0.3">
      <c r="E1407" s="300" t="s">
        <v>760</v>
      </c>
      <c r="F1407" s="300" t="s">
        <v>651</v>
      </c>
      <c r="G1407" s="300">
        <v>20170101</v>
      </c>
      <c r="H1407" s="300">
        <v>2017</v>
      </c>
      <c r="I1407" s="300">
        <v>52</v>
      </c>
      <c r="J1407" s="300">
        <v>2017</v>
      </c>
      <c r="K1407" s="300">
        <v>562</v>
      </c>
      <c r="L1407" s="300" t="s">
        <v>761</v>
      </c>
      <c r="M1407" s="300" t="s">
        <v>451</v>
      </c>
      <c r="N1407" s="300" t="s">
        <v>660</v>
      </c>
      <c r="O1407" s="300" t="s">
        <v>762</v>
      </c>
      <c r="P1407" s="300">
        <v>251</v>
      </c>
      <c r="Q1407" s="300" t="s">
        <v>778</v>
      </c>
      <c r="R1407" s="300" t="s">
        <v>779</v>
      </c>
      <c r="S1407" s="300">
        <v>0</v>
      </c>
      <c r="T1407" s="300" t="s">
        <v>763</v>
      </c>
      <c r="U1407" s="300" t="s">
        <v>764</v>
      </c>
      <c r="V1407" s="300" t="s">
        <v>1123</v>
      </c>
      <c r="W1407" s="300" t="s">
        <v>766</v>
      </c>
      <c r="X1407" s="300" t="b">
        <v>1</v>
      </c>
      <c r="Y1407" s="300">
        <v>3104</v>
      </c>
      <c r="Z1407" s="300" t="s">
        <v>844</v>
      </c>
      <c r="AA1407" s="300" t="s">
        <v>845</v>
      </c>
      <c r="AB1407" s="300" t="s">
        <v>510</v>
      </c>
      <c r="AC1407" s="300" t="s">
        <v>510</v>
      </c>
      <c r="AD1407" s="300">
        <v>4</v>
      </c>
      <c r="AE1407" s="300" t="b">
        <v>0</v>
      </c>
      <c r="AF1407" s="300" t="s">
        <v>768</v>
      </c>
      <c r="AG1407" s="300" t="s">
        <v>769</v>
      </c>
      <c r="AH1407" s="300">
        <v>0</v>
      </c>
      <c r="AI1407" s="300">
        <v>0</v>
      </c>
      <c r="AJ1407" s="300" t="s">
        <v>770</v>
      </c>
      <c r="AK1407" s="300">
        <v>8</v>
      </c>
      <c r="AL1407" s="300" t="s">
        <v>814</v>
      </c>
      <c r="AM1407" s="300">
        <v>1</v>
      </c>
      <c r="AN1407" s="300" t="b">
        <v>0</v>
      </c>
      <c r="AO1407" s="300">
        <v>8</v>
      </c>
      <c r="AP1407" s="300" t="s">
        <v>814</v>
      </c>
      <c r="AQ1407" s="300">
        <v>1</v>
      </c>
      <c r="AR1407" s="300" t="b">
        <v>0</v>
      </c>
      <c r="AS1407" s="300">
        <v>1</v>
      </c>
      <c r="AT1407" s="300" t="b">
        <v>0</v>
      </c>
      <c r="AU1407" s="300">
        <v>0</v>
      </c>
      <c r="AV1407" s="300" t="b">
        <v>0</v>
      </c>
      <c r="AW1407" s="300" t="s">
        <v>1882</v>
      </c>
      <c r="AX1407" s="300"/>
      <c r="AY1407" s="300" t="s">
        <v>1882</v>
      </c>
      <c r="AZ1407" s="300">
        <v>0</v>
      </c>
      <c r="BA1407" s="300" t="b">
        <v>0</v>
      </c>
      <c r="BB1407" s="300" t="b">
        <v>1</v>
      </c>
      <c r="BC1407"/>
      <c r="BD1407"/>
      <c r="BE1407"/>
      <c r="BF1407"/>
      <c r="BG1407"/>
      <c r="BH1407"/>
      <c r="BI1407"/>
      <c r="BJ1407"/>
      <c r="BK1407"/>
      <c r="BL1407"/>
      <c r="BM1407"/>
      <c r="BN1407"/>
      <c r="BO1407"/>
      <c r="BP1407"/>
      <c r="BQ1407"/>
    </row>
    <row r="1408" spans="5:69" ht="16.5" hidden="1" x14ac:dyDescent="0.3">
      <c r="E1408" s="300" t="s">
        <v>760</v>
      </c>
      <c r="F1408" s="300" t="s">
        <v>651</v>
      </c>
      <c r="G1408" s="300">
        <v>20170101</v>
      </c>
      <c r="H1408" s="300">
        <v>2017</v>
      </c>
      <c r="I1408" s="300">
        <v>52</v>
      </c>
      <c r="J1408" s="300">
        <v>2017</v>
      </c>
      <c r="K1408" s="300">
        <v>562</v>
      </c>
      <c r="L1408" s="300" t="s">
        <v>761</v>
      </c>
      <c r="M1408" s="300" t="s">
        <v>451</v>
      </c>
      <c r="N1408" s="300" t="s">
        <v>660</v>
      </c>
      <c r="O1408" s="300" t="s">
        <v>762</v>
      </c>
      <c r="P1408" s="300">
        <v>699</v>
      </c>
      <c r="Q1408" s="300" t="s">
        <v>798</v>
      </c>
      <c r="R1408" s="300" t="s">
        <v>799</v>
      </c>
      <c r="S1408" s="300">
        <v>0</v>
      </c>
      <c r="T1408" s="300" t="s">
        <v>763</v>
      </c>
      <c r="U1408" s="300" t="s">
        <v>764</v>
      </c>
      <c r="V1408" s="300" t="s">
        <v>1123</v>
      </c>
      <c r="W1408" s="300" t="s">
        <v>766</v>
      </c>
      <c r="X1408" s="300" t="b">
        <v>1</v>
      </c>
      <c r="Y1408" s="300">
        <v>3104</v>
      </c>
      <c r="Z1408" s="300" t="s">
        <v>844</v>
      </c>
      <c r="AA1408" s="300" t="s">
        <v>845</v>
      </c>
      <c r="AB1408" s="300" t="s">
        <v>510</v>
      </c>
      <c r="AC1408" s="300" t="s">
        <v>510</v>
      </c>
      <c r="AD1408" s="300">
        <v>4</v>
      </c>
      <c r="AE1408" s="300" t="b">
        <v>0</v>
      </c>
      <c r="AF1408" s="300" t="s">
        <v>768</v>
      </c>
      <c r="AG1408" s="300" t="s">
        <v>769</v>
      </c>
      <c r="AH1408" s="300">
        <v>0</v>
      </c>
      <c r="AI1408" s="300">
        <v>0</v>
      </c>
      <c r="AJ1408" s="300" t="s">
        <v>770</v>
      </c>
      <c r="AK1408" s="300">
        <v>8</v>
      </c>
      <c r="AL1408" s="300" t="s">
        <v>814</v>
      </c>
      <c r="AM1408" s="300">
        <v>1000</v>
      </c>
      <c r="AN1408" s="300" t="b">
        <v>0</v>
      </c>
      <c r="AO1408" s="300">
        <v>8</v>
      </c>
      <c r="AP1408" s="300" t="s">
        <v>814</v>
      </c>
      <c r="AQ1408" s="300">
        <v>1000</v>
      </c>
      <c r="AR1408" s="300" t="b">
        <v>0</v>
      </c>
      <c r="AS1408" s="300">
        <v>1000</v>
      </c>
      <c r="AT1408" s="300" t="b">
        <v>0</v>
      </c>
      <c r="AU1408" s="300">
        <v>0</v>
      </c>
      <c r="AV1408" s="300" t="b">
        <v>0</v>
      </c>
      <c r="AW1408" s="300" t="s">
        <v>1793</v>
      </c>
      <c r="AX1408" s="300"/>
      <c r="AY1408" s="300" t="s">
        <v>1793</v>
      </c>
      <c r="AZ1408" s="300">
        <v>0</v>
      </c>
      <c r="BA1408" s="300" t="b">
        <v>0</v>
      </c>
      <c r="BB1408" s="300" t="b">
        <v>1</v>
      </c>
      <c r="BC1408"/>
      <c r="BD1408"/>
      <c r="BE1408"/>
      <c r="BF1408"/>
      <c r="BG1408"/>
      <c r="BH1408"/>
      <c r="BI1408"/>
      <c r="BJ1408"/>
      <c r="BK1408"/>
      <c r="BL1408"/>
      <c r="BM1408"/>
      <c r="BN1408"/>
      <c r="BO1408"/>
      <c r="BP1408"/>
      <c r="BQ1408"/>
    </row>
    <row r="1409" spans="5:69" ht="16.5" hidden="1" x14ac:dyDescent="0.3">
      <c r="E1409" s="300" t="s">
        <v>760</v>
      </c>
      <c r="F1409" s="300" t="s">
        <v>651</v>
      </c>
      <c r="G1409" s="300">
        <v>20170101</v>
      </c>
      <c r="H1409" s="300">
        <v>2017</v>
      </c>
      <c r="I1409" s="300">
        <v>52</v>
      </c>
      <c r="J1409" s="300">
        <v>2017</v>
      </c>
      <c r="K1409" s="300">
        <v>562</v>
      </c>
      <c r="L1409" s="300" t="s">
        <v>761</v>
      </c>
      <c r="M1409" s="300" t="s">
        <v>451</v>
      </c>
      <c r="N1409" s="300" t="s">
        <v>660</v>
      </c>
      <c r="O1409" s="300" t="s">
        <v>762</v>
      </c>
      <c r="P1409" s="300">
        <v>784</v>
      </c>
      <c r="Q1409" s="300" t="s">
        <v>924</v>
      </c>
      <c r="R1409" s="300" t="s">
        <v>925</v>
      </c>
      <c r="S1409" s="300">
        <v>0</v>
      </c>
      <c r="T1409" s="300" t="s">
        <v>763</v>
      </c>
      <c r="U1409" s="300" t="s">
        <v>764</v>
      </c>
      <c r="V1409" s="300" t="s">
        <v>1123</v>
      </c>
      <c r="W1409" s="300" t="s">
        <v>766</v>
      </c>
      <c r="X1409" s="300" t="b">
        <v>1</v>
      </c>
      <c r="Y1409" s="300">
        <v>3104</v>
      </c>
      <c r="Z1409" s="300" t="s">
        <v>844</v>
      </c>
      <c r="AA1409" s="300" t="s">
        <v>845</v>
      </c>
      <c r="AB1409" s="300" t="s">
        <v>510</v>
      </c>
      <c r="AC1409" s="300" t="s">
        <v>510</v>
      </c>
      <c r="AD1409" s="300">
        <v>4</v>
      </c>
      <c r="AE1409" s="300" t="b">
        <v>0</v>
      </c>
      <c r="AF1409" s="300" t="s">
        <v>768</v>
      </c>
      <c r="AG1409" s="300" t="s">
        <v>769</v>
      </c>
      <c r="AH1409" s="300">
        <v>0</v>
      </c>
      <c r="AI1409" s="300">
        <v>0</v>
      </c>
      <c r="AJ1409" s="300" t="s">
        <v>770</v>
      </c>
      <c r="AK1409" s="300">
        <v>8</v>
      </c>
      <c r="AL1409" s="300" t="s">
        <v>814</v>
      </c>
      <c r="AM1409" s="300">
        <v>11000</v>
      </c>
      <c r="AN1409" s="300" t="b">
        <v>0</v>
      </c>
      <c r="AO1409" s="300">
        <v>8</v>
      </c>
      <c r="AP1409" s="300" t="s">
        <v>814</v>
      </c>
      <c r="AQ1409" s="300">
        <v>11000</v>
      </c>
      <c r="AR1409" s="300" t="b">
        <v>0</v>
      </c>
      <c r="AS1409" s="300">
        <v>11000</v>
      </c>
      <c r="AT1409" s="300" t="b">
        <v>0</v>
      </c>
      <c r="AU1409" s="300">
        <v>0</v>
      </c>
      <c r="AV1409" s="300" t="b">
        <v>0</v>
      </c>
      <c r="AW1409" s="300" t="s">
        <v>1883</v>
      </c>
      <c r="AX1409" s="300"/>
      <c r="AY1409" s="300" t="s">
        <v>1883</v>
      </c>
      <c r="AZ1409" s="300">
        <v>0</v>
      </c>
      <c r="BA1409" s="300" t="b">
        <v>0</v>
      </c>
      <c r="BB1409" s="300" t="b">
        <v>1</v>
      </c>
      <c r="BC1409"/>
      <c r="BD1409"/>
      <c r="BE1409"/>
      <c r="BF1409"/>
      <c r="BG1409"/>
      <c r="BH1409"/>
      <c r="BI1409"/>
      <c r="BJ1409"/>
      <c r="BK1409"/>
      <c r="BL1409"/>
      <c r="BM1409"/>
      <c r="BN1409"/>
      <c r="BO1409"/>
      <c r="BP1409"/>
      <c r="BQ1409"/>
    </row>
    <row r="1410" spans="5:69" ht="16.5" hidden="1" x14ac:dyDescent="0.3">
      <c r="E1410" s="300" t="s">
        <v>760</v>
      </c>
      <c r="F1410" s="300" t="s">
        <v>651</v>
      </c>
      <c r="G1410" s="300">
        <v>20170101</v>
      </c>
      <c r="H1410" s="300">
        <v>2017</v>
      </c>
      <c r="I1410" s="300">
        <v>52</v>
      </c>
      <c r="J1410" s="300">
        <v>2017</v>
      </c>
      <c r="K1410" s="300">
        <v>180</v>
      </c>
      <c r="L1410" s="300" t="s">
        <v>872</v>
      </c>
      <c r="M1410" s="300" t="s">
        <v>486</v>
      </c>
      <c r="N1410" s="300" t="s">
        <v>660</v>
      </c>
      <c r="O1410" s="300" t="s">
        <v>762</v>
      </c>
      <c r="P1410" s="300">
        <v>0</v>
      </c>
      <c r="Q1410" s="300" t="s">
        <v>763</v>
      </c>
      <c r="R1410" s="300" t="s">
        <v>764</v>
      </c>
      <c r="S1410" s="300">
        <v>0</v>
      </c>
      <c r="T1410" s="300" t="s">
        <v>763</v>
      </c>
      <c r="U1410" s="300" t="s">
        <v>764</v>
      </c>
      <c r="V1410" s="300" t="s">
        <v>1123</v>
      </c>
      <c r="W1410" s="300" t="s">
        <v>766</v>
      </c>
      <c r="X1410" s="300" t="b">
        <v>1</v>
      </c>
      <c r="Y1410" s="300">
        <v>310420</v>
      </c>
      <c r="Z1410" s="300" t="s">
        <v>850</v>
      </c>
      <c r="AA1410" s="300" t="s">
        <v>539</v>
      </c>
      <c r="AB1410" s="300" t="s">
        <v>510</v>
      </c>
      <c r="AC1410" s="300" t="s">
        <v>510</v>
      </c>
      <c r="AD1410" s="300">
        <v>6</v>
      </c>
      <c r="AE1410" s="300" t="b">
        <v>1</v>
      </c>
      <c r="AF1410" s="300" t="s">
        <v>768</v>
      </c>
      <c r="AG1410" s="300" t="s">
        <v>769</v>
      </c>
      <c r="AH1410" s="300">
        <v>0</v>
      </c>
      <c r="AI1410" s="300">
        <v>0</v>
      </c>
      <c r="AJ1410" s="300" t="s">
        <v>770</v>
      </c>
      <c r="AK1410" s="300">
        <v>8</v>
      </c>
      <c r="AL1410" s="300" t="s">
        <v>814</v>
      </c>
      <c r="AM1410" s="300">
        <v>2226531</v>
      </c>
      <c r="AN1410" s="300" t="b">
        <v>0</v>
      </c>
      <c r="AO1410" s="300">
        <v>8</v>
      </c>
      <c r="AP1410" s="300" t="s">
        <v>814</v>
      </c>
      <c r="AQ1410" s="300">
        <v>2226531</v>
      </c>
      <c r="AR1410" s="300" t="b">
        <v>0</v>
      </c>
      <c r="AS1410" s="300">
        <v>2226531</v>
      </c>
      <c r="AT1410" s="300" t="b">
        <v>0</v>
      </c>
      <c r="AU1410" s="300">
        <v>0</v>
      </c>
      <c r="AV1410" s="300" t="b">
        <v>0</v>
      </c>
      <c r="AW1410" s="300" t="s">
        <v>1884</v>
      </c>
      <c r="AX1410" s="300">
        <v>0</v>
      </c>
      <c r="AY1410" s="300" t="s">
        <v>1884</v>
      </c>
      <c r="AZ1410" s="300">
        <v>0</v>
      </c>
      <c r="BA1410" s="300" t="b">
        <v>0</v>
      </c>
      <c r="BB1410" s="300" t="b">
        <v>1</v>
      </c>
      <c r="BC1410"/>
      <c r="BD1410"/>
      <c r="BE1410"/>
      <c r="BF1410"/>
      <c r="BG1410"/>
      <c r="BH1410"/>
      <c r="BI1410"/>
      <c r="BJ1410"/>
      <c r="BK1410"/>
      <c r="BL1410"/>
      <c r="BM1410"/>
      <c r="BN1410"/>
      <c r="BO1410"/>
      <c r="BP1410"/>
      <c r="BQ1410"/>
    </row>
    <row r="1411" spans="5:69" ht="16.5" hidden="1" x14ac:dyDescent="0.3">
      <c r="E1411" s="300" t="s">
        <v>760</v>
      </c>
      <c r="F1411" s="300" t="s">
        <v>651</v>
      </c>
      <c r="G1411" s="300">
        <v>20170101</v>
      </c>
      <c r="H1411" s="300">
        <v>2017</v>
      </c>
      <c r="I1411" s="300">
        <v>52</v>
      </c>
      <c r="J1411" s="300">
        <v>2017</v>
      </c>
      <c r="K1411" s="300">
        <v>180</v>
      </c>
      <c r="L1411" s="300" t="s">
        <v>872</v>
      </c>
      <c r="M1411" s="300" t="s">
        <v>486</v>
      </c>
      <c r="N1411" s="300" t="s">
        <v>660</v>
      </c>
      <c r="O1411" s="300" t="s">
        <v>762</v>
      </c>
      <c r="P1411" s="300">
        <v>56</v>
      </c>
      <c r="Q1411" s="300" t="s">
        <v>877</v>
      </c>
      <c r="R1411" s="300" t="s">
        <v>878</v>
      </c>
      <c r="S1411" s="300">
        <v>0</v>
      </c>
      <c r="T1411" s="300" t="s">
        <v>763</v>
      </c>
      <c r="U1411" s="300" t="s">
        <v>764</v>
      </c>
      <c r="V1411" s="300" t="s">
        <v>1123</v>
      </c>
      <c r="W1411" s="300" t="s">
        <v>766</v>
      </c>
      <c r="X1411" s="300" t="b">
        <v>1</v>
      </c>
      <c r="Y1411" s="300">
        <v>310420</v>
      </c>
      <c r="Z1411" s="300" t="s">
        <v>850</v>
      </c>
      <c r="AA1411" s="300" t="s">
        <v>539</v>
      </c>
      <c r="AB1411" s="300" t="s">
        <v>510</v>
      </c>
      <c r="AC1411" s="300" t="s">
        <v>510</v>
      </c>
      <c r="AD1411" s="300">
        <v>6</v>
      </c>
      <c r="AE1411" s="300" t="b">
        <v>1</v>
      </c>
      <c r="AF1411" s="300" t="s">
        <v>768</v>
      </c>
      <c r="AG1411" s="300" t="s">
        <v>769</v>
      </c>
      <c r="AH1411" s="300">
        <v>0</v>
      </c>
      <c r="AI1411" s="300">
        <v>0</v>
      </c>
      <c r="AJ1411" s="300" t="s">
        <v>770</v>
      </c>
      <c r="AK1411" s="300">
        <v>8</v>
      </c>
      <c r="AL1411" s="300" t="s">
        <v>814</v>
      </c>
      <c r="AM1411" s="300">
        <v>1</v>
      </c>
      <c r="AN1411" s="300" t="b">
        <v>0</v>
      </c>
      <c r="AO1411" s="300">
        <v>8</v>
      </c>
      <c r="AP1411" s="300" t="s">
        <v>814</v>
      </c>
      <c r="AQ1411" s="300">
        <v>1</v>
      </c>
      <c r="AR1411" s="300" t="b">
        <v>0</v>
      </c>
      <c r="AS1411" s="300">
        <v>1</v>
      </c>
      <c r="AT1411" s="300" t="b">
        <v>0</v>
      </c>
      <c r="AU1411" s="300">
        <v>0</v>
      </c>
      <c r="AV1411" s="300" t="b">
        <v>0</v>
      </c>
      <c r="AW1411" s="300" t="s">
        <v>1872</v>
      </c>
      <c r="AX1411" s="300">
        <v>0</v>
      </c>
      <c r="AY1411" s="300" t="s">
        <v>1872</v>
      </c>
      <c r="AZ1411" s="300">
        <v>0</v>
      </c>
      <c r="BA1411" s="300" t="b">
        <v>0</v>
      </c>
      <c r="BB1411" s="300" t="b">
        <v>1</v>
      </c>
      <c r="BC1411"/>
      <c r="BD1411"/>
      <c r="BE1411"/>
      <c r="BF1411"/>
      <c r="BG1411"/>
      <c r="BH1411"/>
      <c r="BI1411"/>
      <c r="BJ1411"/>
      <c r="BK1411"/>
      <c r="BL1411"/>
      <c r="BM1411"/>
      <c r="BN1411"/>
      <c r="BO1411"/>
      <c r="BP1411"/>
      <c r="BQ1411"/>
    </row>
    <row r="1412" spans="5:69" ht="16.5" hidden="1" x14ac:dyDescent="0.3">
      <c r="E1412" s="300" t="s">
        <v>760</v>
      </c>
      <c r="F1412" s="300" t="s">
        <v>651</v>
      </c>
      <c r="G1412" s="300">
        <v>20170101</v>
      </c>
      <c r="H1412" s="300">
        <v>2017</v>
      </c>
      <c r="I1412" s="300">
        <v>52</v>
      </c>
      <c r="J1412" s="300">
        <v>2017</v>
      </c>
      <c r="K1412" s="300">
        <v>180</v>
      </c>
      <c r="L1412" s="300" t="s">
        <v>872</v>
      </c>
      <c r="M1412" s="300" t="s">
        <v>486</v>
      </c>
      <c r="N1412" s="300" t="s">
        <v>660</v>
      </c>
      <c r="O1412" s="300" t="s">
        <v>762</v>
      </c>
      <c r="P1412" s="300">
        <v>156</v>
      </c>
      <c r="Q1412" s="300" t="s">
        <v>773</v>
      </c>
      <c r="R1412" s="300" t="s">
        <v>774</v>
      </c>
      <c r="S1412" s="300">
        <v>0</v>
      </c>
      <c r="T1412" s="300" t="s">
        <v>763</v>
      </c>
      <c r="U1412" s="300" t="s">
        <v>764</v>
      </c>
      <c r="V1412" s="300" t="s">
        <v>1123</v>
      </c>
      <c r="W1412" s="300" t="s">
        <v>766</v>
      </c>
      <c r="X1412" s="300" t="b">
        <v>1</v>
      </c>
      <c r="Y1412" s="300">
        <v>310420</v>
      </c>
      <c r="Z1412" s="300" t="s">
        <v>850</v>
      </c>
      <c r="AA1412" s="300" t="s">
        <v>539</v>
      </c>
      <c r="AB1412" s="300" t="s">
        <v>510</v>
      </c>
      <c r="AC1412" s="300" t="s">
        <v>510</v>
      </c>
      <c r="AD1412" s="300">
        <v>6</v>
      </c>
      <c r="AE1412" s="300" t="b">
        <v>1</v>
      </c>
      <c r="AF1412" s="300" t="s">
        <v>768</v>
      </c>
      <c r="AG1412" s="300" t="s">
        <v>769</v>
      </c>
      <c r="AH1412" s="300">
        <v>0</v>
      </c>
      <c r="AI1412" s="300">
        <v>0</v>
      </c>
      <c r="AJ1412" s="300" t="s">
        <v>770</v>
      </c>
      <c r="AK1412" s="300">
        <v>8</v>
      </c>
      <c r="AL1412" s="300" t="s">
        <v>814</v>
      </c>
      <c r="AM1412" s="300">
        <v>1600</v>
      </c>
      <c r="AN1412" s="300" t="b">
        <v>0</v>
      </c>
      <c r="AO1412" s="300">
        <v>8</v>
      </c>
      <c r="AP1412" s="300" t="s">
        <v>814</v>
      </c>
      <c r="AQ1412" s="300">
        <v>1600</v>
      </c>
      <c r="AR1412" s="300" t="b">
        <v>0</v>
      </c>
      <c r="AS1412" s="300">
        <v>1600</v>
      </c>
      <c r="AT1412" s="300" t="b">
        <v>0</v>
      </c>
      <c r="AU1412" s="300">
        <v>0</v>
      </c>
      <c r="AV1412" s="300" t="b">
        <v>0</v>
      </c>
      <c r="AW1412" s="300" t="s">
        <v>1873</v>
      </c>
      <c r="AX1412" s="300">
        <v>0</v>
      </c>
      <c r="AY1412" s="300" t="s">
        <v>1873</v>
      </c>
      <c r="AZ1412" s="300">
        <v>0</v>
      </c>
      <c r="BA1412" s="300" t="b">
        <v>0</v>
      </c>
      <c r="BB1412" s="300" t="b">
        <v>1</v>
      </c>
      <c r="BC1412"/>
      <c r="BD1412"/>
      <c r="BE1412"/>
      <c r="BF1412"/>
      <c r="BG1412"/>
      <c r="BH1412"/>
      <c r="BI1412"/>
      <c r="BJ1412"/>
      <c r="BK1412"/>
      <c r="BL1412"/>
      <c r="BM1412"/>
      <c r="BN1412"/>
      <c r="BO1412"/>
      <c r="BP1412"/>
      <c r="BQ1412"/>
    </row>
    <row r="1413" spans="5:69" ht="16.5" hidden="1" x14ac:dyDescent="0.3">
      <c r="E1413" s="300" t="s">
        <v>760</v>
      </c>
      <c r="F1413" s="300" t="s">
        <v>651</v>
      </c>
      <c r="G1413" s="300">
        <v>20170101</v>
      </c>
      <c r="H1413" s="300">
        <v>2017</v>
      </c>
      <c r="I1413" s="300">
        <v>52</v>
      </c>
      <c r="J1413" s="300">
        <v>2017</v>
      </c>
      <c r="K1413" s="300">
        <v>180</v>
      </c>
      <c r="L1413" s="300" t="s">
        <v>872</v>
      </c>
      <c r="M1413" s="300" t="s">
        <v>486</v>
      </c>
      <c r="N1413" s="300" t="s">
        <v>660</v>
      </c>
      <c r="O1413" s="300" t="s">
        <v>762</v>
      </c>
      <c r="P1413" s="300">
        <v>251</v>
      </c>
      <c r="Q1413" s="300" t="s">
        <v>778</v>
      </c>
      <c r="R1413" s="300" t="s">
        <v>779</v>
      </c>
      <c r="S1413" s="300">
        <v>0</v>
      </c>
      <c r="T1413" s="300" t="s">
        <v>763</v>
      </c>
      <c r="U1413" s="300" t="s">
        <v>764</v>
      </c>
      <c r="V1413" s="300" t="s">
        <v>1123</v>
      </c>
      <c r="W1413" s="300" t="s">
        <v>766</v>
      </c>
      <c r="X1413" s="300" t="b">
        <v>1</v>
      </c>
      <c r="Y1413" s="300">
        <v>310420</v>
      </c>
      <c r="Z1413" s="300" t="s">
        <v>850</v>
      </c>
      <c r="AA1413" s="300" t="s">
        <v>539</v>
      </c>
      <c r="AB1413" s="300" t="s">
        <v>510</v>
      </c>
      <c r="AC1413" s="300" t="s">
        <v>510</v>
      </c>
      <c r="AD1413" s="300">
        <v>6</v>
      </c>
      <c r="AE1413" s="300" t="b">
        <v>1</v>
      </c>
      <c r="AF1413" s="300" t="s">
        <v>768</v>
      </c>
      <c r="AG1413" s="300" t="s">
        <v>769</v>
      </c>
      <c r="AH1413" s="300">
        <v>0</v>
      </c>
      <c r="AI1413" s="300">
        <v>0</v>
      </c>
      <c r="AJ1413" s="300" t="s">
        <v>770</v>
      </c>
      <c r="AK1413" s="300">
        <v>8</v>
      </c>
      <c r="AL1413" s="300" t="s">
        <v>814</v>
      </c>
      <c r="AM1413" s="300">
        <v>67</v>
      </c>
      <c r="AN1413" s="300" t="b">
        <v>0</v>
      </c>
      <c r="AO1413" s="300">
        <v>8</v>
      </c>
      <c r="AP1413" s="300" t="s">
        <v>814</v>
      </c>
      <c r="AQ1413" s="300">
        <v>67</v>
      </c>
      <c r="AR1413" s="300" t="b">
        <v>0</v>
      </c>
      <c r="AS1413" s="300">
        <v>67</v>
      </c>
      <c r="AT1413" s="300" t="b">
        <v>0</v>
      </c>
      <c r="AU1413" s="300">
        <v>0</v>
      </c>
      <c r="AV1413" s="300" t="b">
        <v>0</v>
      </c>
      <c r="AW1413" s="300" t="s">
        <v>1874</v>
      </c>
      <c r="AX1413" s="300">
        <v>0</v>
      </c>
      <c r="AY1413" s="300" t="s">
        <v>1874</v>
      </c>
      <c r="AZ1413" s="300">
        <v>0</v>
      </c>
      <c r="BA1413" s="300" t="b">
        <v>0</v>
      </c>
      <c r="BB1413" s="300" t="b">
        <v>1</v>
      </c>
      <c r="BC1413"/>
      <c r="BD1413"/>
      <c r="BE1413"/>
      <c r="BF1413"/>
      <c r="BG1413"/>
      <c r="BH1413"/>
      <c r="BI1413"/>
      <c r="BJ1413"/>
      <c r="BK1413"/>
      <c r="BL1413"/>
      <c r="BM1413"/>
      <c r="BN1413"/>
      <c r="BO1413"/>
      <c r="BP1413"/>
      <c r="BQ1413"/>
    </row>
    <row r="1414" spans="5:69" ht="16.5" hidden="1" x14ac:dyDescent="0.3">
      <c r="E1414" s="300" t="s">
        <v>760</v>
      </c>
      <c r="F1414" s="300" t="s">
        <v>651</v>
      </c>
      <c r="G1414" s="300">
        <v>20170101</v>
      </c>
      <c r="H1414" s="300">
        <v>2017</v>
      </c>
      <c r="I1414" s="300">
        <v>52</v>
      </c>
      <c r="J1414" s="300">
        <v>2017</v>
      </c>
      <c r="K1414" s="300">
        <v>180</v>
      </c>
      <c r="L1414" s="300" t="s">
        <v>872</v>
      </c>
      <c r="M1414" s="300" t="s">
        <v>486</v>
      </c>
      <c r="N1414" s="300" t="s">
        <v>660</v>
      </c>
      <c r="O1414" s="300" t="s">
        <v>762</v>
      </c>
      <c r="P1414" s="300">
        <v>276</v>
      </c>
      <c r="Q1414" s="300" t="s">
        <v>781</v>
      </c>
      <c r="R1414" s="300" t="s">
        <v>782</v>
      </c>
      <c r="S1414" s="300">
        <v>0</v>
      </c>
      <c r="T1414" s="300" t="s">
        <v>763</v>
      </c>
      <c r="U1414" s="300" t="s">
        <v>764</v>
      </c>
      <c r="V1414" s="300" t="s">
        <v>1123</v>
      </c>
      <c r="W1414" s="300" t="s">
        <v>766</v>
      </c>
      <c r="X1414" s="300" t="b">
        <v>1</v>
      </c>
      <c r="Y1414" s="300">
        <v>310420</v>
      </c>
      <c r="Z1414" s="300" t="s">
        <v>850</v>
      </c>
      <c r="AA1414" s="300" t="s">
        <v>539</v>
      </c>
      <c r="AB1414" s="300" t="s">
        <v>510</v>
      </c>
      <c r="AC1414" s="300" t="s">
        <v>510</v>
      </c>
      <c r="AD1414" s="300">
        <v>6</v>
      </c>
      <c r="AE1414" s="300" t="b">
        <v>1</v>
      </c>
      <c r="AF1414" s="300" t="s">
        <v>768</v>
      </c>
      <c r="AG1414" s="300" t="s">
        <v>769</v>
      </c>
      <c r="AH1414" s="300">
        <v>0</v>
      </c>
      <c r="AI1414" s="300">
        <v>0</v>
      </c>
      <c r="AJ1414" s="300" t="s">
        <v>770</v>
      </c>
      <c r="AK1414" s="300">
        <v>8</v>
      </c>
      <c r="AL1414" s="300" t="s">
        <v>814</v>
      </c>
      <c r="AM1414" s="300">
        <v>1432905</v>
      </c>
      <c r="AN1414" s="300" t="b">
        <v>0</v>
      </c>
      <c r="AO1414" s="300">
        <v>8</v>
      </c>
      <c r="AP1414" s="300" t="s">
        <v>814</v>
      </c>
      <c r="AQ1414" s="300">
        <v>1432905</v>
      </c>
      <c r="AR1414" s="300" t="b">
        <v>0</v>
      </c>
      <c r="AS1414" s="300">
        <v>1432905</v>
      </c>
      <c r="AT1414" s="300" t="b">
        <v>0</v>
      </c>
      <c r="AU1414" s="300">
        <v>0</v>
      </c>
      <c r="AV1414" s="300" t="b">
        <v>0</v>
      </c>
      <c r="AW1414" s="300" t="s">
        <v>1875</v>
      </c>
      <c r="AX1414" s="300">
        <v>0</v>
      </c>
      <c r="AY1414" s="300" t="s">
        <v>1875</v>
      </c>
      <c r="AZ1414" s="300">
        <v>0</v>
      </c>
      <c r="BA1414" s="300" t="b">
        <v>0</v>
      </c>
      <c r="BB1414" s="300" t="b">
        <v>1</v>
      </c>
      <c r="BC1414"/>
      <c r="BD1414"/>
      <c r="BE1414"/>
      <c r="BF1414"/>
      <c r="BG1414"/>
      <c r="BH1414"/>
      <c r="BI1414"/>
      <c r="BJ1414"/>
      <c r="BK1414"/>
      <c r="BL1414"/>
      <c r="BM1414"/>
      <c r="BN1414"/>
      <c r="BO1414"/>
      <c r="BP1414"/>
      <c r="BQ1414"/>
    </row>
    <row r="1415" spans="5:69" ht="16.5" hidden="1" x14ac:dyDescent="0.3">
      <c r="E1415" s="300" t="s">
        <v>760</v>
      </c>
      <c r="F1415" s="300" t="s">
        <v>651</v>
      </c>
      <c r="G1415" s="300">
        <v>20170101</v>
      </c>
      <c r="H1415" s="300">
        <v>2017</v>
      </c>
      <c r="I1415" s="300">
        <v>52</v>
      </c>
      <c r="J1415" s="300">
        <v>2017</v>
      </c>
      <c r="K1415" s="300">
        <v>180</v>
      </c>
      <c r="L1415" s="300" t="s">
        <v>872</v>
      </c>
      <c r="M1415" s="300" t="s">
        <v>486</v>
      </c>
      <c r="N1415" s="300" t="s">
        <v>660</v>
      </c>
      <c r="O1415" s="300" t="s">
        <v>762</v>
      </c>
      <c r="P1415" s="300">
        <v>440</v>
      </c>
      <c r="Q1415" s="300" t="s">
        <v>897</v>
      </c>
      <c r="R1415" s="300" t="s">
        <v>898</v>
      </c>
      <c r="S1415" s="300">
        <v>0</v>
      </c>
      <c r="T1415" s="300" t="s">
        <v>763</v>
      </c>
      <c r="U1415" s="300" t="s">
        <v>764</v>
      </c>
      <c r="V1415" s="300" t="s">
        <v>1123</v>
      </c>
      <c r="W1415" s="300" t="s">
        <v>766</v>
      </c>
      <c r="X1415" s="300" t="b">
        <v>1</v>
      </c>
      <c r="Y1415" s="300">
        <v>310420</v>
      </c>
      <c r="Z1415" s="300" t="s">
        <v>850</v>
      </c>
      <c r="AA1415" s="300" t="s">
        <v>539</v>
      </c>
      <c r="AB1415" s="300" t="s">
        <v>510</v>
      </c>
      <c r="AC1415" s="300" t="s">
        <v>510</v>
      </c>
      <c r="AD1415" s="300">
        <v>6</v>
      </c>
      <c r="AE1415" s="300" t="b">
        <v>1</v>
      </c>
      <c r="AF1415" s="300" t="s">
        <v>768</v>
      </c>
      <c r="AG1415" s="300" t="s">
        <v>769</v>
      </c>
      <c r="AH1415" s="300">
        <v>0</v>
      </c>
      <c r="AI1415" s="300">
        <v>0</v>
      </c>
      <c r="AJ1415" s="300" t="s">
        <v>770</v>
      </c>
      <c r="AK1415" s="300">
        <v>8</v>
      </c>
      <c r="AL1415" s="300" t="s">
        <v>814</v>
      </c>
      <c r="AM1415" s="300">
        <v>705000</v>
      </c>
      <c r="AN1415" s="300" t="b">
        <v>0</v>
      </c>
      <c r="AO1415" s="300">
        <v>8</v>
      </c>
      <c r="AP1415" s="300" t="s">
        <v>814</v>
      </c>
      <c r="AQ1415" s="300">
        <v>705000</v>
      </c>
      <c r="AR1415" s="300" t="b">
        <v>0</v>
      </c>
      <c r="AS1415" s="300">
        <v>705000</v>
      </c>
      <c r="AT1415" s="300" t="b">
        <v>0</v>
      </c>
      <c r="AU1415" s="300">
        <v>0</v>
      </c>
      <c r="AV1415" s="300" t="b">
        <v>0</v>
      </c>
      <c r="AW1415" s="300" t="s">
        <v>1876</v>
      </c>
      <c r="AX1415" s="300">
        <v>0</v>
      </c>
      <c r="AY1415" s="300" t="s">
        <v>1876</v>
      </c>
      <c r="AZ1415" s="300">
        <v>0</v>
      </c>
      <c r="BA1415" s="300" t="b">
        <v>0</v>
      </c>
      <c r="BB1415" s="300" t="b">
        <v>1</v>
      </c>
      <c r="BC1415"/>
      <c r="BD1415"/>
      <c r="BE1415"/>
      <c r="BF1415"/>
      <c r="BG1415"/>
      <c r="BH1415"/>
      <c r="BI1415"/>
      <c r="BJ1415"/>
      <c r="BK1415"/>
      <c r="BL1415"/>
      <c r="BM1415"/>
      <c r="BN1415"/>
      <c r="BO1415"/>
      <c r="BP1415"/>
      <c r="BQ1415"/>
    </row>
    <row r="1416" spans="5:69" ht="16.5" hidden="1" x14ac:dyDescent="0.3">
      <c r="E1416" s="300" t="s">
        <v>760</v>
      </c>
      <c r="F1416" s="300" t="s">
        <v>651</v>
      </c>
      <c r="G1416" s="300">
        <v>20170101</v>
      </c>
      <c r="H1416" s="300">
        <v>2017</v>
      </c>
      <c r="I1416" s="300">
        <v>52</v>
      </c>
      <c r="J1416" s="300">
        <v>2017</v>
      </c>
      <c r="K1416" s="300">
        <v>180</v>
      </c>
      <c r="L1416" s="300" t="s">
        <v>872</v>
      </c>
      <c r="M1416" s="300" t="s">
        <v>486</v>
      </c>
      <c r="N1416" s="300" t="s">
        <v>660</v>
      </c>
      <c r="O1416" s="300" t="s">
        <v>762</v>
      </c>
      <c r="P1416" s="300">
        <v>699</v>
      </c>
      <c r="Q1416" s="300" t="s">
        <v>798</v>
      </c>
      <c r="R1416" s="300" t="s">
        <v>799</v>
      </c>
      <c r="S1416" s="300">
        <v>0</v>
      </c>
      <c r="T1416" s="300" t="s">
        <v>763</v>
      </c>
      <c r="U1416" s="300" t="s">
        <v>764</v>
      </c>
      <c r="V1416" s="300" t="s">
        <v>1123</v>
      </c>
      <c r="W1416" s="300" t="s">
        <v>766</v>
      </c>
      <c r="X1416" s="300" t="b">
        <v>1</v>
      </c>
      <c r="Y1416" s="300">
        <v>310420</v>
      </c>
      <c r="Z1416" s="300" t="s">
        <v>850</v>
      </c>
      <c r="AA1416" s="300" t="s">
        <v>539</v>
      </c>
      <c r="AB1416" s="300" t="s">
        <v>510</v>
      </c>
      <c r="AC1416" s="300" t="s">
        <v>510</v>
      </c>
      <c r="AD1416" s="300">
        <v>6</v>
      </c>
      <c r="AE1416" s="300" t="b">
        <v>1</v>
      </c>
      <c r="AF1416" s="300" t="s">
        <v>768</v>
      </c>
      <c r="AG1416" s="300" t="s">
        <v>769</v>
      </c>
      <c r="AH1416" s="300">
        <v>0</v>
      </c>
      <c r="AI1416" s="300">
        <v>0</v>
      </c>
      <c r="AJ1416" s="300" t="s">
        <v>770</v>
      </c>
      <c r="AK1416" s="300">
        <v>8</v>
      </c>
      <c r="AL1416" s="300" t="s">
        <v>814</v>
      </c>
      <c r="AM1416" s="300">
        <v>1825</v>
      </c>
      <c r="AN1416" s="300" t="b">
        <v>0</v>
      </c>
      <c r="AO1416" s="300">
        <v>8</v>
      </c>
      <c r="AP1416" s="300" t="s">
        <v>814</v>
      </c>
      <c r="AQ1416" s="300">
        <v>1825</v>
      </c>
      <c r="AR1416" s="300" t="b">
        <v>0</v>
      </c>
      <c r="AS1416" s="300">
        <v>1825</v>
      </c>
      <c r="AT1416" s="300" t="b">
        <v>0</v>
      </c>
      <c r="AU1416" s="300">
        <v>0</v>
      </c>
      <c r="AV1416" s="300" t="b">
        <v>0</v>
      </c>
      <c r="AW1416" s="300" t="s">
        <v>1877</v>
      </c>
      <c r="AX1416" s="300">
        <v>0</v>
      </c>
      <c r="AY1416" s="300" t="s">
        <v>1877</v>
      </c>
      <c r="AZ1416" s="300">
        <v>0</v>
      </c>
      <c r="BA1416" s="300" t="b">
        <v>0</v>
      </c>
      <c r="BB1416" s="300" t="b">
        <v>1</v>
      </c>
      <c r="BC1416"/>
      <c r="BD1416"/>
      <c r="BE1416"/>
      <c r="BF1416"/>
      <c r="BG1416"/>
      <c r="BH1416"/>
      <c r="BI1416"/>
      <c r="BJ1416"/>
      <c r="BK1416"/>
      <c r="BL1416"/>
      <c r="BM1416"/>
      <c r="BN1416"/>
      <c r="BO1416"/>
      <c r="BP1416"/>
      <c r="BQ1416"/>
    </row>
    <row r="1417" spans="5:69" ht="16.5" hidden="1" x14ac:dyDescent="0.3">
      <c r="E1417" s="300" t="s">
        <v>760</v>
      </c>
      <c r="F1417" s="300" t="s">
        <v>651</v>
      </c>
      <c r="G1417" s="300">
        <v>20170101</v>
      </c>
      <c r="H1417" s="300">
        <v>2017</v>
      </c>
      <c r="I1417" s="300">
        <v>52</v>
      </c>
      <c r="J1417" s="300">
        <v>2017</v>
      </c>
      <c r="K1417" s="300">
        <v>180</v>
      </c>
      <c r="L1417" s="300" t="s">
        <v>872</v>
      </c>
      <c r="M1417" s="300" t="s">
        <v>486</v>
      </c>
      <c r="N1417" s="300" t="s">
        <v>660</v>
      </c>
      <c r="O1417" s="300" t="s">
        <v>762</v>
      </c>
      <c r="P1417" s="300">
        <v>710</v>
      </c>
      <c r="Q1417" s="300" t="s">
        <v>917</v>
      </c>
      <c r="R1417" s="300" t="s">
        <v>425</v>
      </c>
      <c r="S1417" s="300">
        <v>0</v>
      </c>
      <c r="T1417" s="300" t="s">
        <v>763</v>
      </c>
      <c r="U1417" s="300" t="s">
        <v>764</v>
      </c>
      <c r="V1417" s="300" t="s">
        <v>1123</v>
      </c>
      <c r="W1417" s="300" t="s">
        <v>766</v>
      </c>
      <c r="X1417" s="300" t="b">
        <v>1</v>
      </c>
      <c r="Y1417" s="300">
        <v>310420</v>
      </c>
      <c r="Z1417" s="300" t="s">
        <v>850</v>
      </c>
      <c r="AA1417" s="300" t="s">
        <v>539</v>
      </c>
      <c r="AB1417" s="300" t="s">
        <v>510</v>
      </c>
      <c r="AC1417" s="300" t="s">
        <v>510</v>
      </c>
      <c r="AD1417" s="300">
        <v>6</v>
      </c>
      <c r="AE1417" s="300" t="b">
        <v>1</v>
      </c>
      <c r="AF1417" s="300" t="s">
        <v>768</v>
      </c>
      <c r="AG1417" s="300" t="s">
        <v>769</v>
      </c>
      <c r="AH1417" s="300">
        <v>0</v>
      </c>
      <c r="AI1417" s="300">
        <v>0</v>
      </c>
      <c r="AJ1417" s="300" t="s">
        <v>770</v>
      </c>
      <c r="AK1417" s="300">
        <v>8</v>
      </c>
      <c r="AL1417" s="300" t="s">
        <v>814</v>
      </c>
      <c r="AM1417" s="300">
        <v>85133</v>
      </c>
      <c r="AN1417" s="300" t="b">
        <v>0</v>
      </c>
      <c r="AO1417" s="300">
        <v>8</v>
      </c>
      <c r="AP1417" s="300" t="s">
        <v>814</v>
      </c>
      <c r="AQ1417" s="300">
        <v>85133</v>
      </c>
      <c r="AR1417" s="300" t="b">
        <v>0</v>
      </c>
      <c r="AS1417" s="300">
        <v>85133</v>
      </c>
      <c r="AT1417" s="300" t="b">
        <v>0</v>
      </c>
      <c r="AU1417" s="300">
        <v>0</v>
      </c>
      <c r="AV1417" s="300" t="b">
        <v>0</v>
      </c>
      <c r="AW1417" s="300" t="s">
        <v>1885</v>
      </c>
      <c r="AX1417" s="300">
        <v>0</v>
      </c>
      <c r="AY1417" s="300" t="s">
        <v>1885</v>
      </c>
      <c r="AZ1417" s="300">
        <v>0</v>
      </c>
      <c r="BA1417" s="300" t="b">
        <v>0</v>
      </c>
      <c r="BB1417" s="300" t="b">
        <v>1</v>
      </c>
      <c r="BC1417"/>
      <c r="BD1417"/>
      <c r="BE1417"/>
      <c r="BF1417"/>
      <c r="BG1417"/>
      <c r="BH1417"/>
      <c r="BI1417"/>
      <c r="BJ1417"/>
      <c r="BK1417"/>
      <c r="BL1417"/>
      <c r="BM1417"/>
      <c r="BN1417"/>
      <c r="BO1417"/>
      <c r="BP1417"/>
      <c r="BQ1417"/>
    </row>
    <row r="1418" spans="5:69" ht="16.5" hidden="1" x14ac:dyDescent="0.3">
      <c r="E1418" s="300" t="s">
        <v>760</v>
      </c>
      <c r="F1418" s="300" t="s">
        <v>651</v>
      </c>
      <c r="G1418" s="300">
        <v>20170101</v>
      </c>
      <c r="H1418" s="300">
        <v>2017</v>
      </c>
      <c r="I1418" s="300">
        <v>52</v>
      </c>
      <c r="J1418" s="300">
        <v>2017</v>
      </c>
      <c r="K1418" s="300">
        <v>562</v>
      </c>
      <c r="L1418" s="300" t="s">
        <v>761</v>
      </c>
      <c r="M1418" s="300" t="s">
        <v>451</v>
      </c>
      <c r="N1418" s="300" t="s">
        <v>660</v>
      </c>
      <c r="O1418" s="300" t="s">
        <v>762</v>
      </c>
      <c r="P1418" s="300">
        <v>0</v>
      </c>
      <c r="Q1418" s="300" t="s">
        <v>763</v>
      </c>
      <c r="R1418" s="300" t="s">
        <v>764</v>
      </c>
      <c r="S1418" s="300">
        <v>0</v>
      </c>
      <c r="T1418" s="300" t="s">
        <v>763</v>
      </c>
      <c r="U1418" s="300" t="s">
        <v>764</v>
      </c>
      <c r="V1418" s="300" t="s">
        <v>1123</v>
      </c>
      <c r="W1418" s="300" t="s">
        <v>766</v>
      </c>
      <c r="X1418" s="300" t="b">
        <v>1</v>
      </c>
      <c r="Y1418" s="300">
        <v>310420</v>
      </c>
      <c r="Z1418" s="300" t="s">
        <v>850</v>
      </c>
      <c r="AA1418" s="300" t="s">
        <v>539</v>
      </c>
      <c r="AB1418" s="300" t="s">
        <v>510</v>
      </c>
      <c r="AC1418" s="300" t="s">
        <v>510</v>
      </c>
      <c r="AD1418" s="300">
        <v>6</v>
      </c>
      <c r="AE1418" s="300" t="b">
        <v>1</v>
      </c>
      <c r="AF1418" s="300" t="s">
        <v>768</v>
      </c>
      <c r="AG1418" s="300" t="s">
        <v>769</v>
      </c>
      <c r="AH1418" s="300">
        <v>0</v>
      </c>
      <c r="AI1418" s="300">
        <v>0</v>
      </c>
      <c r="AJ1418" s="300" t="s">
        <v>770</v>
      </c>
      <c r="AK1418" s="300">
        <v>8</v>
      </c>
      <c r="AL1418" s="300" t="s">
        <v>814</v>
      </c>
      <c r="AM1418" s="300">
        <v>99001</v>
      </c>
      <c r="AN1418" s="300" t="b">
        <v>0</v>
      </c>
      <c r="AO1418" s="300">
        <v>8</v>
      </c>
      <c r="AP1418" s="300" t="s">
        <v>814</v>
      </c>
      <c r="AQ1418" s="300">
        <v>99001</v>
      </c>
      <c r="AR1418" s="300" t="b">
        <v>0</v>
      </c>
      <c r="AS1418" s="300">
        <v>99001</v>
      </c>
      <c r="AT1418" s="300" t="b">
        <v>0</v>
      </c>
      <c r="AU1418" s="300">
        <v>0</v>
      </c>
      <c r="AV1418" s="300" t="b">
        <v>0</v>
      </c>
      <c r="AW1418" s="300" t="s">
        <v>1880</v>
      </c>
      <c r="AX1418" s="300"/>
      <c r="AY1418" s="300" t="s">
        <v>1880</v>
      </c>
      <c r="AZ1418" s="300">
        <v>0</v>
      </c>
      <c r="BA1418" s="300" t="b">
        <v>0</v>
      </c>
      <c r="BB1418" s="300" t="b">
        <v>1</v>
      </c>
      <c r="BC1418"/>
      <c r="BD1418"/>
      <c r="BE1418"/>
      <c r="BF1418"/>
      <c r="BG1418"/>
      <c r="BH1418"/>
      <c r="BI1418"/>
      <c r="BJ1418"/>
      <c r="BK1418"/>
      <c r="BL1418"/>
      <c r="BM1418"/>
      <c r="BN1418"/>
      <c r="BO1418"/>
      <c r="BP1418"/>
      <c r="BQ1418"/>
    </row>
    <row r="1419" spans="5:69" ht="16.5" hidden="1" x14ac:dyDescent="0.3">
      <c r="E1419" s="300" t="s">
        <v>760</v>
      </c>
      <c r="F1419" s="300" t="s">
        <v>651</v>
      </c>
      <c r="G1419" s="300">
        <v>20170101</v>
      </c>
      <c r="H1419" s="300">
        <v>2017</v>
      </c>
      <c r="I1419" s="300">
        <v>52</v>
      </c>
      <c r="J1419" s="300">
        <v>2017</v>
      </c>
      <c r="K1419" s="300">
        <v>562</v>
      </c>
      <c r="L1419" s="300" t="s">
        <v>761</v>
      </c>
      <c r="M1419" s="300" t="s">
        <v>451</v>
      </c>
      <c r="N1419" s="300" t="s">
        <v>660</v>
      </c>
      <c r="O1419" s="300" t="s">
        <v>762</v>
      </c>
      <c r="P1419" s="300">
        <v>156</v>
      </c>
      <c r="Q1419" s="300" t="s">
        <v>773</v>
      </c>
      <c r="R1419" s="300" t="s">
        <v>774</v>
      </c>
      <c r="S1419" s="300">
        <v>0</v>
      </c>
      <c r="T1419" s="300" t="s">
        <v>763</v>
      </c>
      <c r="U1419" s="300" t="s">
        <v>764</v>
      </c>
      <c r="V1419" s="300" t="s">
        <v>1123</v>
      </c>
      <c r="W1419" s="300" t="s">
        <v>766</v>
      </c>
      <c r="X1419" s="300" t="b">
        <v>1</v>
      </c>
      <c r="Y1419" s="300">
        <v>310420</v>
      </c>
      <c r="Z1419" s="300" t="s">
        <v>850</v>
      </c>
      <c r="AA1419" s="300" t="s">
        <v>539</v>
      </c>
      <c r="AB1419" s="300" t="s">
        <v>510</v>
      </c>
      <c r="AC1419" s="300" t="s">
        <v>510</v>
      </c>
      <c r="AD1419" s="300">
        <v>6</v>
      </c>
      <c r="AE1419" s="300" t="b">
        <v>1</v>
      </c>
      <c r="AF1419" s="300" t="s">
        <v>768</v>
      </c>
      <c r="AG1419" s="300" t="s">
        <v>769</v>
      </c>
      <c r="AH1419" s="300">
        <v>0</v>
      </c>
      <c r="AI1419" s="300">
        <v>0</v>
      </c>
      <c r="AJ1419" s="300" t="s">
        <v>770</v>
      </c>
      <c r="AK1419" s="300">
        <v>8</v>
      </c>
      <c r="AL1419" s="300" t="s">
        <v>814</v>
      </c>
      <c r="AM1419" s="300">
        <v>87000</v>
      </c>
      <c r="AN1419" s="300" t="b">
        <v>0</v>
      </c>
      <c r="AO1419" s="300">
        <v>8</v>
      </c>
      <c r="AP1419" s="300" t="s">
        <v>814</v>
      </c>
      <c r="AQ1419" s="300">
        <v>87000</v>
      </c>
      <c r="AR1419" s="300" t="b">
        <v>0</v>
      </c>
      <c r="AS1419" s="300">
        <v>87000</v>
      </c>
      <c r="AT1419" s="300" t="b">
        <v>0</v>
      </c>
      <c r="AU1419" s="300">
        <v>0</v>
      </c>
      <c r="AV1419" s="300" t="b">
        <v>0</v>
      </c>
      <c r="AW1419" s="300" t="s">
        <v>1881</v>
      </c>
      <c r="AX1419" s="300"/>
      <c r="AY1419" s="300" t="s">
        <v>1881</v>
      </c>
      <c r="AZ1419" s="300">
        <v>0</v>
      </c>
      <c r="BA1419" s="300" t="b">
        <v>1</v>
      </c>
      <c r="BB1419" s="300" t="b">
        <v>0</v>
      </c>
      <c r="BC1419"/>
      <c r="BD1419"/>
      <c r="BE1419"/>
      <c r="BF1419"/>
      <c r="BG1419"/>
      <c r="BH1419"/>
      <c r="BI1419"/>
      <c r="BJ1419"/>
      <c r="BK1419"/>
      <c r="BL1419"/>
      <c r="BM1419"/>
      <c r="BN1419"/>
      <c r="BO1419"/>
      <c r="BP1419"/>
      <c r="BQ1419"/>
    </row>
    <row r="1420" spans="5:69" ht="16.5" hidden="1" x14ac:dyDescent="0.3">
      <c r="E1420" s="300" t="s">
        <v>760</v>
      </c>
      <c r="F1420" s="300" t="s">
        <v>651</v>
      </c>
      <c r="G1420" s="300">
        <v>20170101</v>
      </c>
      <c r="H1420" s="300">
        <v>2017</v>
      </c>
      <c r="I1420" s="300">
        <v>52</v>
      </c>
      <c r="J1420" s="300">
        <v>2017</v>
      </c>
      <c r="K1420" s="300">
        <v>562</v>
      </c>
      <c r="L1420" s="300" t="s">
        <v>761</v>
      </c>
      <c r="M1420" s="300" t="s">
        <v>451</v>
      </c>
      <c r="N1420" s="300" t="s">
        <v>660</v>
      </c>
      <c r="O1420" s="300" t="s">
        <v>762</v>
      </c>
      <c r="P1420" s="300">
        <v>251</v>
      </c>
      <c r="Q1420" s="300" t="s">
        <v>778</v>
      </c>
      <c r="R1420" s="300" t="s">
        <v>779</v>
      </c>
      <c r="S1420" s="300">
        <v>0</v>
      </c>
      <c r="T1420" s="300" t="s">
        <v>763</v>
      </c>
      <c r="U1420" s="300" t="s">
        <v>764</v>
      </c>
      <c r="V1420" s="300" t="s">
        <v>1123</v>
      </c>
      <c r="W1420" s="300" t="s">
        <v>766</v>
      </c>
      <c r="X1420" s="300" t="b">
        <v>1</v>
      </c>
      <c r="Y1420" s="300">
        <v>310420</v>
      </c>
      <c r="Z1420" s="300" t="s">
        <v>850</v>
      </c>
      <c r="AA1420" s="300" t="s">
        <v>539</v>
      </c>
      <c r="AB1420" s="300" t="s">
        <v>510</v>
      </c>
      <c r="AC1420" s="300" t="s">
        <v>510</v>
      </c>
      <c r="AD1420" s="300">
        <v>6</v>
      </c>
      <c r="AE1420" s="300" t="b">
        <v>1</v>
      </c>
      <c r="AF1420" s="300" t="s">
        <v>768</v>
      </c>
      <c r="AG1420" s="300" t="s">
        <v>769</v>
      </c>
      <c r="AH1420" s="300">
        <v>0</v>
      </c>
      <c r="AI1420" s="300">
        <v>0</v>
      </c>
      <c r="AJ1420" s="300" t="s">
        <v>770</v>
      </c>
      <c r="AK1420" s="300">
        <v>8</v>
      </c>
      <c r="AL1420" s="300" t="s">
        <v>814</v>
      </c>
      <c r="AM1420" s="300">
        <v>1</v>
      </c>
      <c r="AN1420" s="300" t="b">
        <v>0</v>
      </c>
      <c r="AO1420" s="300">
        <v>8</v>
      </c>
      <c r="AP1420" s="300" t="s">
        <v>814</v>
      </c>
      <c r="AQ1420" s="300">
        <v>1</v>
      </c>
      <c r="AR1420" s="300" t="b">
        <v>0</v>
      </c>
      <c r="AS1420" s="300">
        <v>1</v>
      </c>
      <c r="AT1420" s="300" t="b">
        <v>0</v>
      </c>
      <c r="AU1420" s="300">
        <v>0</v>
      </c>
      <c r="AV1420" s="300" t="b">
        <v>0</v>
      </c>
      <c r="AW1420" s="300" t="s">
        <v>1882</v>
      </c>
      <c r="AX1420" s="300"/>
      <c r="AY1420" s="300" t="s">
        <v>1882</v>
      </c>
      <c r="AZ1420" s="300">
        <v>0</v>
      </c>
      <c r="BA1420" s="300" t="b">
        <v>1</v>
      </c>
      <c r="BB1420" s="300" t="b">
        <v>0</v>
      </c>
      <c r="BC1420"/>
      <c r="BD1420"/>
      <c r="BE1420"/>
      <c r="BF1420"/>
      <c r="BG1420"/>
      <c r="BH1420"/>
      <c r="BI1420"/>
      <c r="BJ1420"/>
      <c r="BK1420"/>
      <c r="BL1420"/>
      <c r="BM1420"/>
      <c r="BN1420"/>
      <c r="BO1420"/>
      <c r="BP1420"/>
      <c r="BQ1420"/>
    </row>
    <row r="1421" spans="5:69" ht="16.5" hidden="1" x14ac:dyDescent="0.3">
      <c r="E1421" s="300" t="s">
        <v>760</v>
      </c>
      <c r="F1421" s="300" t="s">
        <v>651</v>
      </c>
      <c r="G1421" s="300">
        <v>20170101</v>
      </c>
      <c r="H1421" s="300">
        <v>2017</v>
      </c>
      <c r="I1421" s="300">
        <v>52</v>
      </c>
      <c r="J1421" s="300">
        <v>2017</v>
      </c>
      <c r="K1421" s="300">
        <v>562</v>
      </c>
      <c r="L1421" s="300" t="s">
        <v>761</v>
      </c>
      <c r="M1421" s="300" t="s">
        <v>451</v>
      </c>
      <c r="N1421" s="300" t="s">
        <v>660</v>
      </c>
      <c r="O1421" s="300" t="s">
        <v>762</v>
      </c>
      <c r="P1421" s="300">
        <v>699</v>
      </c>
      <c r="Q1421" s="300" t="s">
        <v>798</v>
      </c>
      <c r="R1421" s="300" t="s">
        <v>799</v>
      </c>
      <c r="S1421" s="300">
        <v>0</v>
      </c>
      <c r="T1421" s="300" t="s">
        <v>763</v>
      </c>
      <c r="U1421" s="300" t="s">
        <v>764</v>
      </c>
      <c r="V1421" s="300" t="s">
        <v>1123</v>
      </c>
      <c r="W1421" s="300" t="s">
        <v>766</v>
      </c>
      <c r="X1421" s="300" t="b">
        <v>1</v>
      </c>
      <c r="Y1421" s="300">
        <v>310420</v>
      </c>
      <c r="Z1421" s="300" t="s">
        <v>850</v>
      </c>
      <c r="AA1421" s="300" t="s">
        <v>539</v>
      </c>
      <c r="AB1421" s="300" t="s">
        <v>510</v>
      </c>
      <c r="AC1421" s="300" t="s">
        <v>510</v>
      </c>
      <c r="AD1421" s="300">
        <v>6</v>
      </c>
      <c r="AE1421" s="300" t="b">
        <v>1</v>
      </c>
      <c r="AF1421" s="300" t="s">
        <v>768</v>
      </c>
      <c r="AG1421" s="300" t="s">
        <v>769</v>
      </c>
      <c r="AH1421" s="300">
        <v>0</v>
      </c>
      <c r="AI1421" s="300">
        <v>0</v>
      </c>
      <c r="AJ1421" s="300" t="s">
        <v>770</v>
      </c>
      <c r="AK1421" s="300">
        <v>8</v>
      </c>
      <c r="AL1421" s="300" t="s">
        <v>814</v>
      </c>
      <c r="AM1421" s="300">
        <v>1000</v>
      </c>
      <c r="AN1421" s="300" t="b">
        <v>0</v>
      </c>
      <c r="AO1421" s="300">
        <v>8</v>
      </c>
      <c r="AP1421" s="300" t="s">
        <v>814</v>
      </c>
      <c r="AQ1421" s="300">
        <v>1000</v>
      </c>
      <c r="AR1421" s="300" t="b">
        <v>0</v>
      </c>
      <c r="AS1421" s="300">
        <v>1000</v>
      </c>
      <c r="AT1421" s="300" t="b">
        <v>0</v>
      </c>
      <c r="AU1421" s="300">
        <v>0</v>
      </c>
      <c r="AV1421" s="300" t="b">
        <v>0</v>
      </c>
      <c r="AW1421" s="300" t="s">
        <v>1793</v>
      </c>
      <c r="AX1421" s="300"/>
      <c r="AY1421" s="300" t="s">
        <v>1793</v>
      </c>
      <c r="AZ1421" s="300">
        <v>0</v>
      </c>
      <c r="BA1421" s="300" t="b">
        <v>1</v>
      </c>
      <c r="BB1421" s="300" t="b">
        <v>0</v>
      </c>
      <c r="BC1421"/>
      <c r="BD1421"/>
      <c r="BE1421"/>
      <c r="BF1421"/>
      <c r="BG1421"/>
      <c r="BH1421"/>
      <c r="BI1421"/>
      <c r="BJ1421"/>
      <c r="BK1421"/>
      <c r="BL1421"/>
      <c r="BM1421"/>
      <c r="BN1421"/>
      <c r="BO1421"/>
      <c r="BP1421"/>
      <c r="BQ1421"/>
    </row>
    <row r="1422" spans="5:69" ht="16.5" hidden="1" x14ac:dyDescent="0.3">
      <c r="E1422" s="300" t="s">
        <v>760</v>
      </c>
      <c r="F1422" s="300" t="s">
        <v>651</v>
      </c>
      <c r="G1422" s="300">
        <v>20170101</v>
      </c>
      <c r="H1422" s="300">
        <v>2017</v>
      </c>
      <c r="I1422" s="300">
        <v>52</v>
      </c>
      <c r="J1422" s="300">
        <v>2017</v>
      </c>
      <c r="K1422" s="300">
        <v>562</v>
      </c>
      <c r="L1422" s="300" t="s">
        <v>761</v>
      </c>
      <c r="M1422" s="300" t="s">
        <v>451</v>
      </c>
      <c r="N1422" s="300" t="s">
        <v>660</v>
      </c>
      <c r="O1422" s="300" t="s">
        <v>762</v>
      </c>
      <c r="P1422" s="300">
        <v>784</v>
      </c>
      <c r="Q1422" s="300" t="s">
        <v>924</v>
      </c>
      <c r="R1422" s="300" t="s">
        <v>925</v>
      </c>
      <c r="S1422" s="300">
        <v>0</v>
      </c>
      <c r="T1422" s="300" t="s">
        <v>763</v>
      </c>
      <c r="U1422" s="300" t="s">
        <v>764</v>
      </c>
      <c r="V1422" s="300" t="s">
        <v>1123</v>
      </c>
      <c r="W1422" s="300" t="s">
        <v>766</v>
      </c>
      <c r="X1422" s="300" t="b">
        <v>1</v>
      </c>
      <c r="Y1422" s="300">
        <v>310420</v>
      </c>
      <c r="Z1422" s="300" t="s">
        <v>850</v>
      </c>
      <c r="AA1422" s="300" t="s">
        <v>539</v>
      </c>
      <c r="AB1422" s="300" t="s">
        <v>510</v>
      </c>
      <c r="AC1422" s="300" t="s">
        <v>510</v>
      </c>
      <c r="AD1422" s="300">
        <v>6</v>
      </c>
      <c r="AE1422" s="300" t="b">
        <v>1</v>
      </c>
      <c r="AF1422" s="300" t="s">
        <v>768</v>
      </c>
      <c r="AG1422" s="300" t="s">
        <v>769</v>
      </c>
      <c r="AH1422" s="300">
        <v>0</v>
      </c>
      <c r="AI1422" s="300">
        <v>0</v>
      </c>
      <c r="AJ1422" s="300" t="s">
        <v>770</v>
      </c>
      <c r="AK1422" s="300">
        <v>8</v>
      </c>
      <c r="AL1422" s="300" t="s">
        <v>814</v>
      </c>
      <c r="AM1422" s="300">
        <v>11000</v>
      </c>
      <c r="AN1422" s="300" t="b">
        <v>0</v>
      </c>
      <c r="AO1422" s="300">
        <v>8</v>
      </c>
      <c r="AP1422" s="300" t="s">
        <v>814</v>
      </c>
      <c r="AQ1422" s="300">
        <v>11000</v>
      </c>
      <c r="AR1422" s="300" t="b">
        <v>0</v>
      </c>
      <c r="AS1422" s="300">
        <v>11000</v>
      </c>
      <c r="AT1422" s="300" t="b">
        <v>0</v>
      </c>
      <c r="AU1422" s="300">
        <v>0</v>
      </c>
      <c r="AV1422" s="300" t="b">
        <v>0</v>
      </c>
      <c r="AW1422" s="300" t="s">
        <v>1883</v>
      </c>
      <c r="AX1422" s="300"/>
      <c r="AY1422" s="300" t="s">
        <v>1883</v>
      </c>
      <c r="AZ1422" s="300">
        <v>0</v>
      </c>
      <c r="BA1422" s="300" t="b">
        <v>1</v>
      </c>
      <c r="BB1422" s="300" t="b">
        <v>0</v>
      </c>
      <c r="BC1422"/>
      <c r="BD1422"/>
      <c r="BE1422"/>
      <c r="BF1422"/>
      <c r="BG1422"/>
      <c r="BH1422"/>
      <c r="BI1422"/>
      <c r="BJ1422"/>
      <c r="BK1422"/>
      <c r="BL1422"/>
      <c r="BM1422"/>
      <c r="BN1422"/>
      <c r="BO1422"/>
      <c r="BP1422"/>
      <c r="BQ1422"/>
    </row>
    <row r="1423" spans="5:69" ht="16.5" hidden="1" x14ac:dyDescent="0.3">
      <c r="E1423" s="300" t="s">
        <v>760</v>
      </c>
      <c r="F1423" s="300" t="s">
        <v>651</v>
      </c>
      <c r="G1423" s="300">
        <v>20170101</v>
      </c>
      <c r="H1423" s="300">
        <v>2017</v>
      </c>
      <c r="I1423" s="300">
        <v>52</v>
      </c>
      <c r="J1423" s="300">
        <v>2017</v>
      </c>
      <c r="K1423" s="300">
        <v>180</v>
      </c>
      <c r="L1423" s="300" t="s">
        <v>872</v>
      </c>
      <c r="M1423" s="300" t="s">
        <v>486</v>
      </c>
      <c r="N1423" s="300" t="s">
        <v>660</v>
      </c>
      <c r="O1423" s="300" t="s">
        <v>762</v>
      </c>
      <c r="P1423" s="300">
        <v>0</v>
      </c>
      <c r="Q1423" s="300" t="s">
        <v>763</v>
      </c>
      <c r="R1423" s="300" t="s">
        <v>764</v>
      </c>
      <c r="S1423" s="300">
        <v>0</v>
      </c>
      <c r="T1423" s="300" t="s">
        <v>763</v>
      </c>
      <c r="U1423" s="300" t="s">
        <v>764</v>
      </c>
      <c r="V1423" s="300" t="s">
        <v>1123</v>
      </c>
      <c r="W1423" s="300" t="s">
        <v>766</v>
      </c>
      <c r="X1423" s="300" t="b">
        <v>1</v>
      </c>
      <c r="Y1423" s="300">
        <v>310430</v>
      </c>
      <c r="Z1423" s="300" t="s">
        <v>1257</v>
      </c>
      <c r="AA1423" s="300" t="s">
        <v>543</v>
      </c>
      <c r="AB1423" s="300" t="s">
        <v>510</v>
      </c>
      <c r="AC1423" s="300" t="s">
        <v>510</v>
      </c>
      <c r="AD1423" s="300">
        <v>6</v>
      </c>
      <c r="AE1423" s="300" t="b">
        <v>1</v>
      </c>
      <c r="AF1423" s="300" t="s">
        <v>768</v>
      </c>
      <c r="AG1423" s="300" t="s">
        <v>769</v>
      </c>
      <c r="AH1423" s="300">
        <v>0</v>
      </c>
      <c r="AI1423" s="300">
        <v>0</v>
      </c>
      <c r="AJ1423" s="300" t="s">
        <v>770</v>
      </c>
      <c r="AK1423" s="300">
        <v>-1</v>
      </c>
      <c r="AL1423" s="300" t="s">
        <v>771</v>
      </c>
      <c r="AM1423" s="300">
        <v>0</v>
      </c>
      <c r="AN1423" s="300" t="b">
        <v>1</v>
      </c>
      <c r="AO1423" s="300">
        <v>8</v>
      </c>
      <c r="AP1423" s="300" t="s">
        <v>814</v>
      </c>
      <c r="AQ1423" s="300">
        <v>10263</v>
      </c>
      <c r="AR1423" s="300" t="b">
        <v>0</v>
      </c>
      <c r="AS1423" s="300">
        <v>0</v>
      </c>
      <c r="AT1423" s="300" t="b">
        <v>1</v>
      </c>
      <c r="AU1423" s="300">
        <v>0</v>
      </c>
      <c r="AV1423" s="300" t="b">
        <v>0</v>
      </c>
      <c r="AW1423" s="300" t="s">
        <v>1886</v>
      </c>
      <c r="AX1423" s="300">
        <v>0</v>
      </c>
      <c r="AY1423" s="300" t="s">
        <v>1886</v>
      </c>
      <c r="AZ1423" s="300">
        <v>6</v>
      </c>
      <c r="BA1423" s="300" t="b">
        <v>0</v>
      </c>
      <c r="BB1423" s="300" t="b">
        <v>1</v>
      </c>
      <c r="BC1423"/>
      <c r="BD1423"/>
      <c r="BE1423"/>
      <c r="BF1423"/>
      <c r="BG1423"/>
      <c r="BH1423"/>
      <c r="BI1423"/>
      <c r="BJ1423"/>
      <c r="BK1423"/>
      <c r="BL1423"/>
      <c r="BM1423"/>
      <c r="BN1423"/>
      <c r="BO1423"/>
      <c r="BP1423"/>
      <c r="BQ1423"/>
    </row>
    <row r="1424" spans="5:69" ht="16.5" hidden="1" x14ac:dyDescent="0.3">
      <c r="E1424" s="300" t="s">
        <v>760</v>
      </c>
      <c r="F1424" s="300" t="s">
        <v>651</v>
      </c>
      <c r="G1424" s="300">
        <v>20170101</v>
      </c>
      <c r="H1424" s="300">
        <v>2017</v>
      </c>
      <c r="I1424" s="300">
        <v>52</v>
      </c>
      <c r="J1424" s="300">
        <v>2017</v>
      </c>
      <c r="K1424" s="300">
        <v>180</v>
      </c>
      <c r="L1424" s="300" t="s">
        <v>872</v>
      </c>
      <c r="M1424" s="300" t="s">
        <v>486</v>
      </c>
      <c r="N1424" s="300" t="s">
        <v>660</v>
      </c>
      <c r="O1424" s="300" t="s">
        <v>762</v>
      </c>
      <c r="P1424" s="300">
        <v>246</v>
      </c>
      <c r="Q1424" s="300" t="s">
        <v>1743</v>
      </c>
      <c r="R1424" s="300" t="s">
        <v>1744</v>
      </c>
      <c r="S1424" s="300">
        <v>0</v>
      </c>
      <c r="T1424" s="300" t="s">
        <v>763</v>
      </c>
      <c r="U1424" s="300" t="s">
        <v>764</v>
      </c>
      <c r="V1424" s="300" t="s">
        <v>1123</v>
      </c>
      <c r="W1424" s="300" t="s">
        <v>766</v>
      </c>
      <c r="X1424" s="300" t="b">
        <v>1</v>
      </c>
      <c r="Y1424" s="300">
        <v>310430</v>
      </c>
      <c r="Z1424" s="300" t="s">
        <v>1257</v>
      </c>
      <c r="AA1424" s="300" t="s">
        <v>543</v>
      </c>
      <c r="AB1424" s="300" t="s">
        <v>510</v>
      </c>
      <c r="AC1424" s="300" t="s">
        <v>510</v>
      </c>
      <c r="AD1424" s="300">
        <v>6</v>
      </c>
      <c r="AE1424" s="300" t="b">
        <v>1</v>
      </c>
      <c r="AF1424" s="300" t="s">
        <v>768</v>
      </c>
      <c r="AG1424" s="300" t="s">
        <v>769</v>
      </c>
      <c r="AH1424" s="300">
        <v>0</v>
      </c>
      <c r="AI1424" s="300">
        <v>0</v>
      </c>
      <c r="AJ1424" s="300" t="s">
        <v>770</v>
      </c>
      <c r="AK1424" s="300">
        <v>8</v>
      </c>
      <c r="AL1424" s="300" t="s">
        <v>814</v>
      </c>
      <c r="AM1424" s="300">
        <v>255</v>
      </c>
      <c r="AN1424" s="300" t="b">
        <v>0</v>
      </c>
      <c r="AO1424" s="300">
        <v>8</v>
      </c>
      <c r="AP1424" s="300" t="s">
        <v>814</v>
      </c>
      <c r="AQ1424" s="300">
        <v>255</v>
      </c>
      <c r="AR1424" s="300" t="b">
        <v>0</v>
      </c>
      <c r="AS1424" s="300">
        <v>255</v>
      </c>
      <c r="AT1424" s="300" t="b">
        <v>0</v>
      </c>
      <c r="AU1424" s="300">
        <v>0</v>
      </c>
      <c r="AV1424" s="300" t="b">
        <v>0</v>
      </c>
      <c r="AW1424" s="300" t="s">
        <v>1745</v>
      </c>
      <c r="AX1424" s="300">
        <v>0</v>
      </c>
      <c r="AY1424" s="300" t="s">
        <v>1745</v>
      </c>
      <c r="AZ1424" s="300">
        <v>0</v>
      </c>
      <c r="BA1424" s="300" t="b">
        <v>0</v>
      </c>
      <c r="BB1424" s="300" t="b">
        <v>1</v>
      </c>
      <c r="BC1424"/>
      <c r="BD1424"/>
      <c r="BE1424"/>
      <c r="BF1424"/>
      <c r="BG1424"/>
      <c r="BH1424"/>
      <c r="BI1424"/>
      <c r="BJ1424"/>
      <c r="BK1424"/>
      <c r="BL1424"/>
      <c r="BM1424"/>
      <c r="BN1424"/>
      <c r="BO1424"/>
      <c r="BP1424"/>
      <c r="BQ1424"/>
    </row>
    <row r="1425" spans="5:69" ht="16.5" hidden="1" x14ac:dyDescent="0.3">
      <c r="E1425" s="300" t="s">
        <v>760</v>
      </c>
      <c r="F1425" s="300" t="s">
        <v>651</v>
      </c>
      <c r="G1425" s="300">
        <v>20170101</v>
      </c>
      <c r="H1425" s="300">
        <v>2017</v>
      </c>
      <c r="I1425" s="300">
        <v>52</v>
      </c>
      <c r="J1425" s="300">
        <v>2017</v>
      </c>
      <c r="K1425" s="300">
        <v>180</v>
      </c>
      <c r="L1425" s="300" t="s">
        <v>872</v>
      </c>
      <c r="M1425" s="300" t="s">
        <v>486</v>
      </c>
      <c r="N1425" s="300" t="s">
        <v>660</v>
      </c>
      <c r="O1425" s="300" t="s">
        <v>762</v>
      </c>
      <c r="P1425" s="300">
        <v>404</v>
      </c>
      <c r="Q1425" s="300" t="s">
        <v>892</v>
      </c>
      <c r="R1425" s="300" t="s">
        <v>430</v>
      </c>
      <c r="S1425" s="300">
        <v>0</v>
      </c>
      <c r="T1425" s="300" t="s">
        <v>763</v>
      </c>
      <c r="U1425" s="300" t="s">
        <v>764</v>
      </c>
      <c r="V1425" s="300" t="s">
        <v>1123</v>
      </c>
      <c r="W1425" s="300" t="s">
        <v>766</v>
      </c>
      <c r="X1425" s="300" t="b">
        <v>1</v>
      </c>
      <c r="Y1425" s="300">
        <v>310430</v>
      </c>
      <c r="Z1425" s="300" t="s">
        <v>1257</v>
      </c>
      <c r="AA1425" s="300" t="s">
        <v>543</v>
      </c>
      <c r="AB1425" s="300" t="s">
        <v>510</v>
      </c>
      <c r="AC1425" s="300" t="s">
        <v>510</v>
      </c>
      <c r="AD1425" s="300">
        <v>6</v>
      </c>
      <c r="AE1425" s="300" t="b">
        <v>1</v>
      </c>
      <c r="AF1425" s="300" t="s">
        <v>768</v>
      </c>
      <c r="AG1425" s="300" t="s">
        <v>769</v>
      </c>
      <c r="AH1425" s="300">
        <v>0</v>
      </c>
      <c r="AI1425" s="300">
        <v>0</v>
      </c>
      <c r="AJ1425" s="300" t="s">
        <v>770</v>
      </c>
      <c r="AK1425" s="300">
        <v>8</v>
      </c>
      <c r="AL1425" s="300" t="s">
        <v>814</v>
      </c>
      <c r="AM1425" s="300">
        <v>10000</v>
      </c>
      <c r="AN1425" s="300" t="b">
        <v>0</v>
      </c>
      <c r="AO1425" s="300">
        <v>8</v>
      </c>
      <c r="AP1425" s="300" t="s">
        <v>814</v>
      </c>
      <c r="AQ1425" s="300">
        <v>10000</v>
      </c>
      <c r="AR1425" s="300" t="b">
        <v>0</v>
      </c>
      <c r="AS1425" s="300">
        <v>10000</v>
      </c>
      <c r="AT1425" s="300" t="b">
        <v>0</v>
      </c>
      <c r="AU1425" s="300">
        <v>0</v>
      </c>
      <c r="AV1425" s="300" t="b">
        <v>0</v>
      </c>
      <c r="AW1425" s="300" t="s">
        <v>1748</v>
      </c>
      <c r="AX1425" s="300">
        <v>0</v>
      </c>
      <c r="AY1425" s="300" t="s">
        <v>1748</v>
      </c>
      <c r="AZ1425" s="300">
        <v>0</v>
      </c>
      <c r="BA1425" s="300" t="b">
        <v>0</v>
      </c>
      <c r="BB1425" s="300" t="b">
        <v>1</v>
      </c>
      <c r="BC1425"/>
      <c r="BD1425"/>
      <c r="BE1425"/>
      <c r="BF1425"/>
      <c r="BG1425"/>
      <c r="BH1425"/>
      <c r="BI1425"/>
      <c r="BJ1425"/>
      <c r="BK1425"/>
      <c r="BL1425"/>
      <c r="BM1425"/>
      <c r="BN1425"/>
      <c r="BO1425"/>
      <c r="BP1425"/>
      <c r="BQ1425"/>
    </row>
    <row r="1426" spans="5:69" ht="16.5" hidden="1" x14ac:dyDescent="0.3">
      <c r="E1426" s="300" t="s">
        <v>760</v>
      </c>
      <c r="F1426" s="300" t="s">
        <v>651</v>
      </c>
      <c r="G1426" s="300">
        <v>20170101</v>
      </c>
      <c r="H1426" s="300">
        <v>2017</v>
      </c>
      <c r="I1426" s="300">
        <v>52</v>
      </c>
      <c r="J1426" s="300">
        <v>2017</v>
      </c>
      <c r="K1426" s="300">
        <v>180</v>
      </c>
      <c r="L1426" s="300" t="s">
        <v>872</v>
      </c>
      <c r="M1426" s="300" t="s">
        <v>486</v>
      </c>
      <c r="N1426" s="300" t="s">
        <v>660</v>
      </c>
      <c r="O1426" s="300" t="s">
        <v>762</v>
      </c>
      <c r="P1426" s="300">
        <v>710</v>
      </c>
      <c r="Q1426" s="300" t="s">
        <v>917</v>
      </c>
      <c r="R1426" s="300" t="s">
        <v>425</v>
      </c>
      <c r="S1426" s="300">
        <v>0</v>
      </c>
      <c r="T1426" s="300" t="s">
        <v>763</v>
      </c>
      <c r="U1426" s="300" t="s">
        <v>764</v>
      </c>
      <c r="V1426" s="300" t="s">
        <v>1123</v>
      </c>
      <c r="W1426" s="300" t="s">
        <v>766</v>
      </c>
      <c r="X1426" s="300" t="b">
        <v>1</v>
      </c>
      <c r="Y1426" s="300">
        <v>310430</v>
      </c>
      <c r="Z1426" s="300" t="s">
        <v>1257</v>
      </c>
      <c r="AA1426" s="300" t="s">
        <v>543</v>
      </c>
      <c r="AB1426" s="300" t="s">
        <v>510</v>
      </c>
      <c r="AC1426" s="300" t="s">
        <v>510</v>
      </c>
      <c r="AD1426" s="300">
        <v>6</v>
      </c>
      <c r="AE1426" s="300" t="b">
        <v>1</v>
      </c>
      <c r="AF1426" s="300" t="s">
        <v>768</v>
      </c>
      <c r="AG1426" s="300" t="s">
        <v>769</v>
      </c>
      <c r="AH1426" s="300">
        <v>0</v>
      </c>
      <c r="AI1426" s="300">
        <v>0</v>
      </c>
      <c r="AJ1426" s="300" t="s">
        <v>770</v>
      </c>
      <c r="AK1426" s="300">
        <v>-1</v>
      </c>
      <c r="AL1426" s="300" t="s">
        <v>771</v>
      </c>
      <c r="AM1426" s="300">
        <v>0</v>
      </c>
      <c r="AN1426" s="300" t="b">
        <v>1</v>
      </c>
      <c r="AO1426" s="300">
        <v>8</v>
      </c>
      <c r="AP1426" s="300" t="s">
        <v>814</v>
      </c>
      <c r="AQ1426" s="300">
        <v>8</v>
      </c>
      <c r="AR1426" s="300" t="b">
        <v>0</v>
      </c>
      <c r="AS1426" s="300">
        <v>0</v>
      </c>
      <c r="AT1426" s="300" t="b">
        <v>1</v>
      </c>
      <c r="AU1426" s="300">
        <v>0</v>
      </c>
      <c r="AV1426" s="300" t="b">
        <v>0</v>
      </c>
      <c r="AW1426" s="300" t="s">
        <v>1887</v>
      </c>
      <c r="AX1426" s="300">
        <v>0</v>
      </c>
      <c r="AY1426" s="300" t="s">
        <v>1887</v>
      </c>
      <c r="AZ1426" s="300">
        <v>6</v>
      </c>
      <c r="BA1426" s="300" t="b">
        <v>0</v>
      </c>
      <c r="BB1426" s="300" t="b">
        <v>1</v>
      </c>
      <c r="BC1426"/>
      <c r="BD1426"/>
      <c r="BE1426"/>
      <c r="BF1426"/>
      <c r="BG1426"/>
      <c r="BH1426"/>
      <c r="BI1426"/>
      <c r="BJ1426"/>
      <c r="BK1426"/>
      <c r="BL1426"/>
      <c r="BM1426"/>
      <c r="BN1426"/>
      <c r="BO1426"/>
      <c r="BP1426"/>
      <c r="BQ1426"/>
    </row>
    <row r="1427" spans="5:69" ht="16.5" hidden="1" x14ac:dyDescent="0.3">
      <c r="E1427" s="300" t="s">
        <v>760</v>
      </c>
      <c r="F1427" s="300" t="s">
        <v>651</v>
      </c>
      <c r="G1427" s="300">
        <v>20170101</v>
      </c>
      <c r="H1427" s="300">
        <v>2017</v>
      </c>
      <c r="I1427" s="300">
        <v>52</v>
      </c>
      <c r="J1427" s="300">
        <v>2017</v>
      </c>
      <c r="K1427" s="300">
        <v>180</v>
      </c>
      <c r="L1427" s="300" t="s">
        <v>872</v>
      </c>
      <c r="M1427" s="300" t="s">
        <v>486</v>
      </c>
      <c r="N1427" s="300" t="s">
        <v>660</v>
      </c>
      <c r="O1427" s="300" t="s">
        <v>762</v>
      </c>
      <c r="P1427" s="300">
        <v>0</v>
      </c>
      <c r="Q1427" s="300" t="s">
        <v>763</v>
      </c>
      <c r="R1427" s="300" t="s">
        <v>764</v>
      </c>
      <c r="S1427" s="300">
        <v>0</v>
      </c>
      <c r="T1427" s="300" t="s">
        <v>763</v>
      </c>
      <c r="U1427" s="300" t="s">
        <v>764</v>
      </c>
      <c r="V1427" s="300" t="s">
        <v>1123</v>
      </c>
      <c r="W1427" s="300" t="s">
        <v>766</v>
      </c>
      <c r="X1427" s="300" t="b">
        <v>1</v>
      </c>
      <c r="Y1427" s="300">
        <v>3105</v>
      </c>
      <c r="Z1427" s="300" t="s">
        <v>853</v>
      </c>
      <c r="AA1427" s="300" t="s">
        <v>854</v>
      </c>
      <c r="AB1427" s="300" t="s">
        <v>84</v>
      </c>
      <c r="AC1427" s="300" t="s">
        <v>84</v>
      </c>
      <c r="AD1427" s="300">
        <v>4</v>
      </c>
      <c r="AE1427" s="300" t="b">
        <v>0</v>
      </c>
      <c r="AF1427" s="300" t="s">
        <v>768</v>
      </c>
      <c r="AG1427" s="300" t="s">
        <v>769</v>
      </c>
      <c r="AH1427" s="300">
        <v>0</v>
      </c>
      <c r="AI1427" s="300">
        <v>0</v>
      </c>
      <c r="AJ1427" s="300" t="s">
        <v>770</v>
      </c>
      <c r="AK1427" s="300">
        <v>8</v>
      </c>
      <c r="AL1427" s="300" t="s">
        <v>814</v>
      </c>
      <c r="AM1427" s="300">
        <v>10559607</v>
      </c>
      <c r="AN1427" s="300" t="b">
        <v>0</v>
      </c>
      <c r="AO1427" s="300">
        <v>8</v>
      </c>
      <c r="AP1427" s="300" t="s">
        <v>814</v>
      </c>
      <c r="AQ1427" s="300">
        <v>10559607</v>
      </c>
      <c r="AR1427" s="300" t="b">
        <v>0</v>
      </c>
      <c r="AS1427" s="300">
        <v>10559607</v>
      </c>
      <c r="AT1427" s="300" t="b">
        <v>0</v>
      </c>
      <c r="AU1427" s="300">
        <v>0</v>
      </c>
      <c r="AV1427" s="300" t="b">
        <v>0</v>
      </c>
      <c r="AW1427" s="300" t="s">
        <v>1888</v>
      </c>
      <c r="AX1427" s="300">
        <v>0</v>
      </c>
      <c r="AY1427" s="300" t="s">
        <v>1888</v>
      </c>
      <c r="AZ1427" s="300">
        <v>0</v>
      </c>
      <c r="BA1427" s="300" t="b">
        <v>0</v>
      </c>
      <c r="BB1427" s="300" t="b">
        <v>1</v>
      </c>
      <c r="BC1427"/>
      <c r="BD1427"/>
      <c r="BE1427"/>
      <c r="BF1427"/>
      <c r="BG1427"/>
      <c r="BH1427"/>
      <c r="BI1427"/>
      <c r="BJ1427"/>
      <c r="BK1427"/>
      <c r="BL1427"/>
      <c r="BM1427"/>
      <c r="BN1427"/>
      <c r="BO1427"/>
      <c r="BP1427"/>
      <c r="BQ1427"/>
    </row>
    <row r="1428" spans="5:69" ht="16.5" hidden="1" x14ac:dyDescent="0.3">
      <c r="E1428" s="300" t="s">
        <v>760</v>
      </c>
      <c r="F1428" s="300" t="s">
        <v>651</v>
      </c>
      <c r="G1428" s="300">
        <v>20170101</v>
      </c>
      <c r="H1428" s="300">
        <v>2017</v>
      </c>
      <c r="I1428" s="300">
        <v>52</v>
      </c>
      <c r="J1428" s="300">
        <v>2017</v>
      </c>
      <c r="K1428" s="300">
        <v>180</v>
      </c>
      <c r="L1428" s="300" t="s">
        <v>872</v>
      </c>
      <c r="M1428" s="300" t="s">
        <v>486</v>
      </c>
      <c r="N1428" s="300" t="s">
        <v>660</v>
      </c>
      <c r="O1428" s="300" t="s">
        <v>762</v>
      </c>
      <c r="P1428" s="300">
        <v>24</v>
      </c>
      <c r="Q1428" s="300" t="s">
        <v>875</v>
      </c>
      <c r="R1428" s="300" t="s">
        <v>445</v>
      </c>
      <c r="S1428" s="300">
        <v>0</v>
      </c>
      <c r="T1428" s="300" t="s">
        <v>763</v>
      </c>
      <c r="U1428" s="300" t="s">
        <v>764</v>
      </c>
      <c r="V1428" s="300" t="s">
        <v>1123</v>
      </c>
      <c r="W1428" s="300" t="s">
        <v>766</v>
      </c>
      <c r="X1428" s="300" t="b">
        <v>1</v>
      </c>
      <c r="Y1428" s="300">
        <v>3105</v>
      </c>
      <c r="Z1428" s="300" t="s">
        <v>853</v>
      </c>
      <c r="AA1428" s="300" t="s">
        <v>854</v>
      </c>
      <c r="AB1428" s="300" t="s">
        <v>84</v>
      </c>
      <c r="AC1428" s="300" t="s">
        <v>84</v>
      </c>
      <c r="AD1428" s="300">
        <v>4</v>
      </c>
      <c r="AE1428" s="300" t="b">
        <v>0</v>
      </c>
      <c r="AF1428" s="300" t="s">
        <v>768</v>
      </c>
      <c r="AG1428" s="300" t="s">
        <v>769</v>
      </c>
      <c r="AH1428" s="300">
        <v>0</v>
      </c>
      <c r="AI1428" s="300">
        <v>0</v>
      </c>
      <c r="AJ1428" s="300" t="s">
        <v>770</v>
      </c>
      <c r="AK1428" s="300">
        <v>8</v>
      </c>
      <c r="AL1428" s="300" t="s">
        <v>814</v>
      </c>
      <c r="AM1428" s="300">
        <v>248976</v>
      </c>
      <c r="AN1428" s="300" t="b">
        <v>0</v>
      </c>
      <c r="AO1428" s="300">
        <v>8</v>
      </c>
      <c r="AP1428" s="300" t="s">
        <v>814</v>
      </c>
      <c r="AQ1428" s="300">
        <v>248976</v>
      </c>
      <c r="AR1428" s="300" t="b">
        <v>0</v>
      </c>
      <c r="AS1428" s="300">
        <v>248976</v>
      </c>
      <c r="AT1428" s="300" t="b">
        <v>0</v>
      </c>
      <c r="AU1428" s="300">
        <v>0</v>
      </c>
      <c r="AV1428" s="300" t="b">
        <v>0</v>
      </c>
      <c r="AW1428" s="300" t="s">
        <v>1889</v>
      </c>
      <c r="AX1428" s="300">
        <v>0</v>
      </c>
      <c r="AY1428" s="300" t="s">
        <v>1889</v>
      </c>
      <c r="AZ1428" s="300">
        <v>0</v>
      </c>
      <c r="BA1428" s="300" t="b">
        <v>0</v>
      </c>
      <c r="BB1428" s="300" t="b">
        <v>1</v>
      </c>
      <c r="BC1428"/>
      <c r="BD1428"/>
      <c r="BE1428"/>
      <c r="BF1428"/>
      <c r="BG1428"/>
      <c r="BH1428"/>
      <c r="BI1428"/>
      <c r="BJ1428"/>
      <c r="BK1428"/>
      <c r="BL1428"/>
      <c r="BM1428"/>
      <c r="BN1428"/>
      <c r="BO1428"/>
      <c r="BP1428"/>
      <c r="BQ1428"/>
    </row>
    <row r="1429" spans="5:69" ht="16.5" hidden="1" x14ac:dyDescent="0.3">
      <c r="E1429" s="300" t="s">
        <v>760</v>
      </c>
      <c r="F1429" s="300" t="s">
        <v>651</v>
      </c>
      <c r="G1429" s="300">
        <v>20170101</v>
      </c>
      <c r="H1429" s="300">
        <v>2017</v>
      </c>
      <c r="I1429" s="300">
        <v>52</v>
      </c>
      <c r="J1429" s="300">
        <v>2017</v>
      </c>
      <c r="K1429" s="300">
        <v>180</v>
      </c>
      <c r="L1429" s="300" t="s">
        <v>872</v>
      </c>
      <c r="M1429" s="300" t="s">
        <v>486</v>
      </c>
      <c r="N1429" s="300" t="s">
        <v>660</v>
      </c>
      <c r="O1429" s="300" t="s">
        <v>762</v>
      </c>
      <c r="P1429" s="300">
        <v>56</v>
      </c>
      <c r="Q1429" s="300" t="s">
        <v>877</v>
      </c>
      <c r="R1429" s="300" t="s">
        <v>878</v>
      </c>
      <c r="S1429" s="300">
        <v>0</v>
      </c>
      <c r="T1429" s="300" t="s">
        <v>763</v>
      </c>
      <c r="U1429" s="300" t="s">
        <v>764</v>
      </c>
      <c r="V1429" s="300" t="s">
        <v>1123</v>
      </c>
      <c r="W1429" s="300" t="s">
        <v>766</v>
      </c>
      <c r="X1429" s="300" t="b">
        <v>1</v>
      </c>
      <c r="Y1429" s="300">
        <v>3105</v>
      </c>
      <c r="Z1429" s="300" t="s">
        <v>853</v>
      </c>
      <c r="AA1429" s="300" t="s">
        <v>854</v>
      </c>
      <c r="AB1429" s="300" t="s">
        <v>84</v>
      </c>
      <c r="AC1429" s="300" t="s">
        <v>84</v>
      </c>
      <c r="AD1429" s="300">
        <v>4</v>
      </c>
      <c r="AE1429" s="300" t="b">
        <v>0</v>
      </c>
      <c r="AF1429" s="300" t="s">
        <v>768</v>
      </c>
      <c r="AG1429" s="300" t="s">
        <v>769</v>
      </c>
      <c r="AH1429" s="300">
        <v>0</v>
      </c>
      <c r="AI1429" s="300">
        <v>0</v>
      </c>
      <c r="AJ1429" s="300" t="s">
        <v>770</v>
      </c>
      <c r="AK1429" s="300">
        <v>8</v>
      </c>
      <c r="AL1429" s="300" t="s">
        <v>814</v>
      </c>
      <c r="AM1429" s="300">
        <v>975595</v>
      </c>
      <c r="AN1429" s="300" t="b">
        <v>0</v>
      </c>
      <c r="AO1429" s="300">
        <v>8</v>
      </c>
      <c r="AP1429" s="300" t="s">
        <v>814</v>
      </c>
      <c r="AQ1429" s="300">
        <v>975595</v>
      </c>
      <c r="AR1429" s="300" t="b">
        <v>0</v>
      </c>
      <c r="AS1429" s="300">
        <v>975595</v>
      </c>
      <c r="AT1429" s="300" t="b">
        <v>0</v>
      </c>
      <c r="AU1429" s="300">
        <v>0</v>
      </c>
      <c r="AV1429" s="300" t="b">
        <v>0</v>
      </c>
      <c r="AW1429" s="300" t="s">
        <v>1890</v>
      </c>
      <c r="AX1429" s="300">
        <v>0</v>
      </c>
      <c r="AY1429" s="300" t="s">
        <v>1890</v>
      </c>
      <c r="AZ1429" s="300">
        <v>0</v>
      </c>
      <c r="BA1429" s="300" t="b">
        <v>0</v>
      </c>
      <c r="BB1429" s="300" t="b">
        <v>1</v>
      </c>
      <c r="BC1429"/>
      <c r="BD1429"/>
      <c r="BE1429"/>
      <c r="BF1429"/>
      <c r="BG1429"/>
      <c r="BH1429"/>
      <c r="BI1429"/>
      <c r="BJ1429"/>
      <c r="BK1429"/>
      <c r="BL1429"/>
      <c r="BM1429"/>
      <c r="BN1429"/>
      <c r="BO1429"/>
      <c r="BP1429"/>
      <c r="BQ1429"/>
    </row>
    <row r="1430" spans="5:69" ht="16.5" hidden="1" x14ac:dyDescent="0.3">
      <c r="E1430" s="300" t="s">
        <v>760</v>
      </c>
      <c r="F1430" s="300" t="s">
        <v>651</v>
      </c>
      <c r="G1430" s="300">
        <v>20170101</v>
      </c>
      <c r="H1430" s="300">
        <v>2017</v>
      </c>
      <c r="I1430" s="300">
        <v>52</v>
      </c>
      <c r="J1430" s="300">
        <v>2017</v>
      </c>
      <c r="K1430" s="300">
        <v>180</v>
      </c>
      <c r="L1430" s="300" t="s">
        <v>872</v>
      </c>
      <c r="M1430" s="300" t="s">
        <v>486</v>
      </c>
      <c r="N1430" s="300" t="s">
        <v>660</v>
      </c>
      <c r="O1430" s="300" t="s">
        <v>762</v>
      </c>
      <c r="P1430" s="300">
        <v>156</v>
      </c>
      <c r="Q1430" s="300" t="s">
        <v>773</v>
      </c>
      <c r="R1430" s="300" t="s">
        <v>774</v>
      </c>
      <c r="S1430" s="300">
        <v>0</v>
      </c>
      <c r="T1430" s="300" t="s">
        <v>763</v>
      </c>
      <c r="U1430" s="300" t="s">
        <v>764</v>
      </c>
      <c r="V1430" s="300" t="s">
        <v>1123</v>
      </c>
      <c r="W1430" s="300" t="s">
        <v>766</v>
      </c>
      <c r="X1430" s="300" t="b">
        <v>1</v>
      </c>
      <c r="Y1430" s="300">
        <v>3105</v>
      </c>
      <c r="Z1430" s="300" t="s">
        <v>853</v>
      </c>
      <c r="AA1430" s="300" t="s">
        <v>854</v>
      </c>
      <c r="AB1430" s="300" t="s">
        <v>84</v>
      </c>
      <c r="AC1430" s="300" t="s">
        <v>84</v>
      </c>
      <c r="AD1430" s="300">
        <v>4</v>
      </c>
      <c r="AE1430" s="300" t="b">
        <v>0</v>
      </c>
      <c r="AF1430" s="300" t="s">
        <v>768</v>
      </c>
      <c r="AG1430" s="300" t="s">
        <v>769</v>
      </c>
      <c r="AH1430" s="300">
        <v>0</v>
      </c>
      <c r="AI1430" s="300">
        <v>0</v>
      </c>
      <c r="AJ1430" s="300" t="s">
        <v>770</v>
      </c>
      <c r="AK1430" s="300">
        <v>8</v>
      </c>
      <c r="AL1430" s="300" t="s">
        <v>814</v>
      </c>
      <c r="AM1430" s="300">
        <v>601057</v>
      </c>
      <c r="AN1430" s="300" t="b">
        <v>0</v>
      </c>
      <c r="AO1430" s="300">
        <v>8</v>
      </c>
      <c r="AP1430" s="300" t="s">
        <v>814</v>
      </c>
      <c r="AQ1430" s="300">
        <v>601057</v>
      </c>
      <c r="AR1430" s="300" t="b">
        <v>0</v>
      </c>
      <c r="AS1430" s="300">
        <v>601057</v>
      </c>
      <c r="AT1430" s="300" t="b">
        <v>0</v>
      </c>
      <c r="AU1430" s="300">
        <v>0</v>
      </c>
      <c r="AV1430" s="300" t="b">
        <v>0</v>
      </c>
      <c r="AW1430" s="300" t="s">
        <v>1891</v>
      </c>
      <c r="AX1430" s="300">
        <v>0</v>
      </c>
      <c r="AY1430" s="300" t="s">
        <v>1891</v>
      </c>
      <c r="AZ1430" s="300">
        <v>0</v>
      </c>
      <c r="BA1430" s="300" t="b">
        <v>0</v>
      </c>
      <c r="BB1430" s="300" t="b">
        <v>1</v>
      </c>
      <c r="BC1430"/>
      <c r="BD1430"/>
      <c r="BE1430"/>
      <c r="BF1430"/>
      <c r="BG1430"/>
      <c r="BH1430"/>
      <c r="BI1430"/>
      <c r="BJ1430"/>
      <c r="BK1430"/>
      <c r="BL1430"/>
      <c r="BM1430"/>
      <c r="BN1430"/>
      <c r="BO1430"/>
      <c r="BP1430"/>
      <c r="BQ1430"/>
    </row>
    <row r="1431" spans="5:69" ht="16.5" hidden="1" x14ac:dyDescent="0.3">
      <c r="E1431" s="300" t="s">
        <v>760</v>
      </c>
      <c r="F1431" s="300" t="s">
        <v>651</v>
      </c>
      <c r="G1431" s="300">
        <v>20170101</v>
      </c>
      <c r="H1431" s="300">
        <v>2017</v>
      </c>
      <c r="I1431" s="300">
        <v>52</v>
      </c>
      <c r="J1431" s="300">
        <v>2017</v>
      </c>
      <c r="K1431" s="300">
        <v>180</v>
      </c>
      <c r="L1431" s="300" t="s">
        <v>872</v>
      </c>
      <c r="M1431" s="300" t="s">
        <v>486</v>
      </c>
      <c r="N1431" s="300" t="s">
        <v>660</v>
      </c>
      <c r="O1431" s="300" t="s">
        <v>762</v>
      </c>
      <c r="P1431" s="300">
        <v>251</v>
      </c>
      <c r="Q1431" s="300" t="s">
        <v>778</v>
      </c>
      <c r="R1431" s="300" t="s">
        <v>779</v>
      </c>
      <c r="S1431" s="300">
        <v>0</v>
      </c>
      <c r="T1431" s="300" t="s">
        <v>763</v>
      </c>
      <c r="U1431" s="300" t="s">
        <v>764</v>
      </c>
      <c r="V1431" s="300" t="s">
        <v>1123</v>
      </c>
      <c r="W1431" s="300" t="s">
        <v>766</v>
      </c>
      <c r="X1431" s="300" t="b">
        <v>1</v>
      </c>
      <c r="Y1431" s="300">
        <v>3105</v>
      </c>
      <c r="Z1431" s="300" t="s">
        <v>853</v>
      </c>
      <c r="AA1431" s="300" t="s">
        <v>854</v>
      </c>
      <c r="AB1431" s="300" t="s">
        <v>84</v>
      </c>
      <c r="AC1431" s="300" t="s">
        <v>84</v>
      </c>
      <c r="AD1431" s="300">
        <v>4</v>
      </c>
      <c r="AE1431" s="300" t="b">
        <v>0</v>
      </c>
      <c r="AF1431" s="300" t="s">
        <v>768</v>
      </c>
      <c r="AG1431" s="300" t="s">
        <v>769</v>
      </c>
      <c r="AH1431" s="300">
        <v>0</v>
      </c>
      <c r="AI1431" s="300">
        <v>0</v>
      </c>
      <c r="AJ1431" s="300" t="s">
        <v>770</v>
      </c>
      <c r="AK1431" s="300">
        <v>8</v>
      </c>
      <c r="AL1431" s="300" t="s">
        <v>814</v>
      </c>
      <c r="AM1431" s="300">
        <v>990423</v>
      </c>
      <c r="AN1431" s="300" t="b">
        <v>0</v>
      </c>
      <c r="AO1431" s="300">
        <v>8</v>
      </c>
      <c r="AP1431" s="300" t="s">
        <v>814</v>
      </c>
      <c r="AQ1431" s="300">
        <v>990423</v>
      </c>
      <c r="AR1431" s="300" t="b">
        <v>0</v>
      </c>
      <c r="AS1431" s="300">
        <v>990423</v>
      </c>
      <c r="AT1431" s="300" t="b">
        <v>0</v>
      </c>
      <c r="AU1431" s="300">
        <v>0</v>
      </c>
      <c r="AV1431" s="300" t="b">
        <v>0</v>
      </c>
      <c r="AW1431" s="300" t="s">
        <v>1892</v>
      </c>
      <c r="AX1431" s="300">
        <v>0</v>
      </c>
      <c r="AY1431" s="300" t="s">
        <v>1892</v>
      </c>
      <c r="AZ1431" s="300">
        <v>0</v>
      </c>
      <c r="BA1431" s="300" t="b">
        <v>0</v>
      </c>
      <c r="BB1431" s="300" t="b">
        <v>1</v>
      </c>
      <c r="BC1431"/>
      <c r="BD1431"/>
      <c r="BE1431"/>
      <c r="BF1431"/>
      <c r="BG1431"/>
      <c r="BH1431"/>
      <c r="BI1431"/>
      <c r="BJ1431"/>
      <c r="BK1431"/>
      <c r="BL1431"/>
      <c r="BM1431"/>
      <c r="BN1431"/>
      <c r="BO1431"/>
      <c r="BP1431"/>
      <c r="BQ1431"/>
    </row>
    <row r="1432" spans="5:69" ht="16.5" hidden="1" x14ac:dyDescent="0.3">
      <c r="E1432" s="300" t="s">
        <v>760</v>
      </c>
      <c r="F1432" s="300" t="s">
        <v>651</v>
      </c>
      <c r="G1432" s="300">
        <v>20170101</v>
      </c>
      <c r="H1432" s="300">
        <v>2017</v>
      </c>
      <c r="I1432" s="300">
        <v>52</v>
      </c>
      <c r="J1432" s="300">
        <v>2017</v>
      </c>
      <c r="K1432" s="300">
        <v>180</v>
      </c>
      <c r="L1432" s="300" t="s">
        <v>872</v>
      </c>
      <c r="M1432" s="300" t="s">
        <v>486</v>
      </c>
      <c r="N1432" s="300" t="s">
        <v>660</v>
      </c>
      <c r="O1432" s="300" t="s">
        <v>762</v>
      </c>
      <c r="P1432" s="300">
        <v>276</v>
      </c>
      <c r="Q1432" s="300" t="s">
        <v>781</v>
      </c>
      <c r="R1432" s="300" t="s">
        <v>782</v>
      </c>
      <c r="S1432" s="300">
        <v>0</v>
      </c>
      <c r="T1432" s="300" t="s">
        <v>763</v>
      </c>
      <c r="U1432" s="300" t="s">
        <v>764</v>
      </c>
      <c r="V1432" s="300" t="s">
        <v>1123</v>
      </c>
      <c r="W1432" s="300" t="s">
        <v>766</v>
      </c>
      <c r="X1432" s="300" t="b">
        <v>1</v>
      </c>
      <c r="Y1432" s="300">
        <v>3105</v>
      </c>
      <c r="Z1432" s="300" t="s">
        <v>853</v>
      </c>
      <c r="AA1432" s="300" t="s">
        <v>854</v>
      </c>
      <c r="AB1432" s="300" t="s">
        <v>84</v>
      </c>
      <c r="AC1432" s="300" t="s">
        <v>84</v>
      </c>
      <c r="AD1432" s="300">
        <v>4</v>
      </c>
      <c r="AE1432" s="300" t="b">
        <v>0</v>
      </c>
      <c r="AF1432" s="300" t="s">
        <v>768</v>
      </c>
      <c r="AG1432" s="300" t="s">
        <v>769</v>
      </c>
      <c r="AH1432" s="300">
        <v>0</v>
      </c>
      <c r="AI1432" s="300">
        <v>0</v>
      </c>
      <c r="AJ1432" s="300" t="s">
        <v>770</v>
      </c>
      <c r="AK1432" s="300">
        <v>8</v>
      </c>
      <c r="AL1432" s="300" t="s">
        <v>814</v>
      </c>
      <c r="AM1432" s="300">
        <v>2189</v>
      </c>
      <c r="AN1432" s="300" t="b">
        <v>0</v>
      </c>
      <c r="AO1432" s="300">
        <v>8</v>
      </c>
      <c r="AP1432" s="300" t="s">
        <v>814</v>
      </c>
      <c r="AQ1432" s="300">
        <v>2189</v>
      </c>
      <c r="AR1432" s="300" t="b">
        <v>0</v>
      </c>
      <c r="AS1432" s="300">
        <v>2189</v>
      </c>
      <c r="AT1432" s="300" t="b">
        <v>0</v>
      </c>
      <c r="AU1432" s="300">
        <v>0</v>
      </c>
      <c r="AV1432" s="300" t="b">
        <v>0</v>
      </c>
      <c r="AW1432" s="300" t="s">
        <v>1893</v>
      </c>
      <c r="AX1432" s="300">
        <v>0</v>
      </c>
      <c r="AY1432" s="300" t="s">
        <v>1893</v>
      </c>
      <c r="AZ1432" s="300">
        <v>0</v>
      </c>
      <c r="BA1432" s="300" t="b">
        <v>0</v>
      </c>
      <c r="BB1432" s="300" t="b">
        <v>1</v>
      </c>
      <c r="BC1432"/>
      <c r="BD1432"/>
      <c r="BE1432"/>
      <c r="BF1432"/>
      <c r="BG1432"/>
      <c r="BH1432"/>
      <c r="BI1432"/>
      <c r="BJ1432"/>
      <c r="BK1432"/>
      <c r="BL1432"/>
      <c r="BM1432"/>
      <c r="BN1432"/>
      <c r="BO1432"/>
      <c r="BP1432"/>
      <c r="BQ1432"/>
    </row>
    <row r="1433" spans="5:69" ht="16.5" hidden="1" x14ac:dyDescent="0.3">
      <c r="E1433" s="300" t="s">
        <v>760</v>
      </c>
      <c r="F1433" s="300" t="s">
        <v>651</v>
      </c>
      <c r="G1433" s="300">
        <v>20170101</v>
      </c>
      <c r="H1433" s="300">
        <v>2017</v>
      </c>
      <c r="I1433" s="300">
        <v>52</v>
      </c>
      <c r="J1433" s="300">
        <v>2017</v>
      </c>
      <c r="K1433" s="300">
        <v>180</v>
      </c>
      <c r="L1433" s="300" t="s">
        <v>872</v>
      </c>
      <c r="M1433" s="300" t="s">
        <v>486</v>
      </c>
      <c r="N1433" s="300" t="s">
        <v>660</v>
      </c>
      <c r="O1433" s="300" t="s">
        <v>762</v>
      </c>
      <c r="P1433" s="300">
        <v>440</v>
      </c>
      <c r="Q1433" s="300" t="s">
        <v>897</v>
      </c>
      <c r="R1433" s="300" t="s">
        <v>898</v>
      </c>
      <c r="S1433" s="300">
        <v>0</v>
      </c>
      <c r="T1433" s="300" t="s">
        <v>763</v>
      </c>
      <c r="U1433" s="300" t="s">
        <v>764</v>
      </c>
      <c r="V1433" s="300" t="s">
        <v>1123</v>
      </c>
      <c r="W1433" s="300" t="s">
        <v>766</v>
      </c>
      <c r="X1433" s="300" t="b">
        <v>1</v>
      </c>
      <c r="Y1433" s="300">
        <v>3105</v>
      </c>
      <c r="Z1433" s="300" t="s">
        <v>853</v>
      </c>
      <c r="AA1433" s="300" t="s">
        <v>854</v>
      </c>
      <c r="AB1433" s="300" t="s">
        <v>84</v>
      </c>
      <c r="AC1433" s="300" t="s">
        <v>84</v>
      </c>
      <c r="AD1433" s="300">
        <v>4</v>
      </c>
      <c r="AE1433" s="300" t="b">
        <v>0</v>
      </c>
      <c r="AF1433" s="300" t="s">
        <v>768</v>
      </c>
      <c r="AG1433" s="300" t="s">
        <v>769</v>
      </c>
      <c r="AH1433" s="300">
        <v>0</v>
      </c>
      <c r="AI1433" s="300">
        <v>0</v>
      </c>
      <c r="AJ1433" s="300" t="s">
        <v>770</v>
      </c>
      <c r="AK1433" s="300">
        <v>8</v>
      </c>
      <c r="AL1433" s="300" t="s">
        <v>814</v>
      </c>
      <c r="AM1433" s="300">
        <v>2206450</v>
      </c>
      <c r="AN1433" s="300" t="b">
        <v>0</v>
      </c>
      <c r="AO1433" s="300">
        <v>8</v>
      </c>
      <c r="AP1433" s="300" t="s">
        <v>814</v>
      </c>
      <c r="AQ1433" s="300">
        <v>2206450</v>
      </c>
      <c r="AR1433" s="300" t="b">
        <v>0</v>
      </c>
      <c r="AS1433" s="300">
        <v>2206450</v>
      </c>
      <c r="AT1433" s="300" t="b">
        <v>0</v>
      </c>
      <c r="AU1433" s="300">
        <v>0</v>
      </c>
      <c r="AV1433" s="300" t="b">
        <v>0</v>
      </c>
      <c r="AW1433" s="300" t="s">
        <v>1894</v>
      </c>
      <c r="AX1433" s="300">
        <v>0</v>
      </c>
      <c r="AY1433" s="300" t="s">
        <v>1894</v>
      </c>
      <c r="AZ1433" s="300">
        <v>0</v>
      </c>
      <c r="BA1433" s="300" t="b">
        <v>0</v>
      </c>
      <c r="BB1433" s="300" t="b">
        <v>1</v>
      </c>
      <c r="BC1433"/>
      <c r="BD1433"/>
      <c r="BE1433"/>
      <c r="BF1433"/>
      <c r="BG1433"/>
      <c r="BH1433"/>
      <c r="BI1433"/>
      <c r="BJ1433"/>
      <c r="BK1433"/>
      <c r="BL1433"/>
      <c r="BM1433"/>
      <c r="BN1433"/>
      <c r="BO1433"/>
      <c r="BP1433"/>
      <c r="BQ1433"/>
    </row>
    <row r="1434" spans="5:69" ht="16.5" hidden="1" x14ac:dyDescent="0.3">
      <c r="E1434" s="300" t="s">
        <v>760</v>
      </c>
      <c r="F1434" s="300" t="s">
        <v>651</v>
      </c>
      <c r="G1434" s="300">
        <v>20170101</v>
      </c>
      <c r="H1434" s="300">
        <v>2017</v>
      </c>
      <c r="I1434" s="300">
        <v>52</v>
      </c>
      <c r="J1434" s="300">
        <v>2017</v>
      </c>
      <c r="K1434" s="300">
        <v>180</v>
      </c>
      <c r="L1434" s="300" t="s">
        <v>872</v>
      </c>
      <c r="M1434" s="300" t="s">
        <v>486</v>
      </c>
      <c r="N1434" s="300" t="s">
        <v>660</v>
      </c>
      <c r="O1434" s="300" t="s">
        <v>762</v>
      </c>
      <c r="P1434" s="300">
        <v>508</v>
      </c>
      <c r="Q1434" s="300" t="s">
        <v>903</v>
      </c>
      <c r="R1434" s="300" t="s">
        <v>443</v>
      </c>
      <c r="S1434" s="300">
        <v>0</v>
      </c>
      <c r="T1434" s="300" t="s">
        <v>763</v>
      </c>
      <c r="U1434" s="300" t="s">
        <v>764</v>
      </c>
      <c r="V1434" s="300" t="s">
        <v>1123</v>
      </c>
      <c r="W1434" s="300" t="s">
        <v>766</v>
      </c>
      <c r="X1434" s="300" t="b">
        <v>1</v>
      </c>
      <c r="Y1434" s="300">
        <v>3105</v>
      </c>
      <c r="Z1434" s="300" t="s">
        <v>853</v>
      </c>
      <c r="AA1434" s="300" t="s">
        <v>854</v>
      </c>
      <c r="AB1434" s="300" t="s">
        <v>84</v>
      </c>
      <c r="AC1434" s="300" t="s">
        <v>84</v>
      </c>
      <c r="AD1434" s="300">
        <v>4</v>
      </c>
      <c r="AE1434" s="300" t="b">
        <v>0</v>
      </c>
      <c r="AF1434" s="300" t="s">
        <v>768</v>
      </c>
      <c r="AG1434" s="300" t="s">
        <v>769</v>
      </c>
      <c r="AH1434" s="300">
        <v>0</v>
      </c>
      <c r="AI1434" s="300">
        <v>0</v>
      </c>
      <c r="AJ1434" s="300" t="s">
        <v>770</v>
      </c>
      <c r="AK1434" s="300">
        <v>8</v>
      </c>
      <c r="AL1434" s="300" t="s">
        <v>814</v>
      </c>
      <c r="AM1434" s="300">
        <v>504000</v>
      </c>
      <c r="AN1434" s="300" t="b">
        <v>0</v>
      </c>
      <c r="AO1434" s="300">
        <v>8</v>
      </c>
      <c r="AP1434" s="300" t="s">
        <v>814</v>
      </c>
      <c r="AQ1434" s="300">
        <v>504000</v>
      </c>
      <c r="AR1434" s="300" t="b">
        <v>0</v>
      </c>
      <c r="AS1434" s="300">
        <v>504000</v>
      </c>
      <c r="AT1434" s="300" t="b">
        <v>0</v>
      </c>
      <c r="AU1434" s="300">
        <v>0</v>
      </c>
      <c r="AV1434" s="300" t="b">
        <v>0</v>
      </c>
      <c r="AW1434" s="300" t="s">
        <v>1895</v>
      </c>
      <c r="AX1434" s="300">
        <v>0</v>
      </c>
      <c r="AY1434" s="300" t="s">
        <v>1895</v>
      </c>
      <c r="AZ1434" s="300">
        <v>0</v>
      </c>
      <c r="BA1434" s="300" t="b">
        <v>0</v>
      </c>
      <c r="BB1434" s="300" t="b">
        <v>1</v>
      </c>
      <c r="BC1434"/>
      <c r="BD1434"/>
      <c r="BE1434"/>
      <c r="BF1434"/>
      <c r="BG1434"/>
      <c r="BH1434"/>
      <c r="BI1434"/>
      <c r="BJ1434"/>
      <c r="BK1434"/>
      <c r="BL1434"/>
      <c r="BM1434"/>
      <c r="BN1434"/>
      <c r="BO1434"/>
      <c r="BP1434"/>
      <c r="BQ1434"/>
    </row>
    <row r="1435" spans="5:69" ht="16.5" hidden="1" x14ac:dyDescent="0.3">
      <c r="E1435" s="300" t="s">
        <v>760</v>
      </c>
      <c r="F1435" s="300" t="s">
        <v>651</v>
      </c>
      <c r="G1435" s="300">
        <v>20170101</v>
      </c>
      <c r="H1435" s="300">
        <v>2017</v>
      </c>
      <c r="I1435" s="300">
        <v>52</v>
      </c>
      <c r="J1435" s="300">
        <v>2017</v>
      </c>
      <c r="K1435" s="300">
        <v>180</v>
      </c>
      <c r="L1435" s="300" t="s">
        <v>872</v>
      </c>
      <c r="M1435" s="300" t="s">
        <v>486</v>
      </c>
      <c r="N1435" s="300" t="s">
        <v>660</v>
      </c>
      <c r="O1435" s="300" t="s">
        <v>762</v>
      </c>
      <c r="P1435" s="300">
        <v>512</v>
      </c>
      <c r="Q1435" s="300" t="s">
        <v>1752</v>
      </c>
      <c r="R1435" s="300" t="s">
        <v>1753</v>
      </c>
      <c r="S1435" s="300">
        <v>0</v>
      </c>
      <c r="T1435" s="300" t="s">
        <v>763</v>
      </c>
      <c r="U1435" s="300" t="s">
        <v>764</v>
      </c>
      <c r="V1435" s="300" t="s">
        <v>1123</v>
      </c>
      <c r="W1435" s="300" t="s">
        <v>766</v>
      </c>
      <c r="X1435" s="300" t="b">
        <v>1</v>
      </c>
      <c r="Y1435" s="300">
        <v>3105</v>
      </c>
      <c r="Z1435" s="300" t="s">
        <v>853</v>
      </c>
      <c r="AA1435" s="300" t="s">
        <v>854</v>
      </c>
      <c r="AB1435" s="300" t="s">
        <v>84</v>
      </c>
      <c r="AC1435" s="300" t="s">
        <v>84</v>
      </c>
      <c r="AD1435" s="300">
        <v>4</v>
      </c>
      <c r="AE1435" s="300" t="b">
        <v>0</v>
      </c>
      <c r="AF1435" s="300" t="s">
        <v>768</v>
      </c>
      <c r="AG1435" s="300" t="s">
        <v>769</v>
      </c>
      <c r="AH1435" s="300">
        <v>0</v>
      </c>
      <c r="AI1435" s="300">
        <v>0</v>
      </c>
      <c r="AJ1435" s="300" t="s">
        <v>770</v>
      </c>
      <c r="AK1435" s="300">
        <v>8</v>
      </c>
      <c r="AL1435" s="300" t="s">
        <v>814</v>
      </c>
      <c r="AM1435" s="300">
        <v>618</v>
      </c>
      <c r="AN1435" s="300" t="b">
        <v>0</v>
      </c>
      <c r="AO1435" s="300">
        <v>8</v>
      </c>
      <c r="AP1435" s="300" t="s">
        <v>814</v>
      </c>
      <c r="AQ1435" s="300">
        <v>618</v>
      </c>
      <c r="AR1435" s="300" t="b">
        <v>0</v>
      </c>
      <c r="AS1435" s="300">
        <v>618</v>
      </c>
      <c r="AT1435" s="300" t="b">
        <v>0</v>
      </c>
      <c r="AU1435" s="300">
        <v>0</v>
      </c>
      <c r="AV1435" s="300" t="b">
        <v>0</v>
      </c>
      <c r="AW1435" s="300" t="s">
        <v>1754</v>
      </c>
      <c r="AX1435" s="300">
        <v>0</v>
      </c>
      <c r="AY1435" s="300" t="s">
        <v>1754</v>
      </c>
      <c r="AZ1435" s="300">
        <v>0</v>
      </c>
      <c r="BA1435" s="300" t="b">
        <v>0</v>
      </c>
      <c r="BB1435" s="300" t="b">
        <v>1</v>
      </c>
      <c r="BC1435"/>
      <c r="BD1435"/>
      <c r="BE1435"/>
      <c r="BF1435"/>
      <c r="BG1435"/>
      <c r="BH1435"/>
      <c r="BI1435"/>
      <c r="BJ1435"/>
      <c r="BK1435"/>
      <c r="BL1435"/>
      <c r="BM1435"/>
      <c r="BN1435"/>
      <c r="BO1435"/>
      <c r="BP1435"/>
      <c r="BQ1435"/>
    </row>
    <row r="1436" spans="5:69" ht="16.5" hidden="1" x14ac:dyDescent="0.3">
      <c r="E1436" s="300" t="s">
        <v>760</v>
      </c>
      <c r="F1436" s="300" t="s">
        <v>651</v>
      </c>
      <c r="G1436" s="300">
        <v>20170101</v>
      </c>
      <c r="H1436" s="300">
        <v>2017</v>
      </c>
      <c r="I1436" s="300">
        <v>52</v>
      </c>
      <c r="J1436" s="300">
        <v>2017</v>
      </c>
      <c r="K1436" s="300">
        <v>180</v>
      </c>
      <c r="L1436" s="300" t="s">
        <v>872</v>
      </c>
      <c r="M1436" s="300" t="s">
        <v>486</v>
      </c>
      <c r="N1436" s="300" t="s">
        <v>660</v>
      </c>
      <c r="O1436" s="300" t="s">
        <v>762</v>
      </c>
      <c r="P1436" s="300">
        <v>528</v>
      </c>
      <c r="Q1436" s="300" t="s">
        <v>788</v>
      </c>
      <c r="R1436" s="300" t="s">
        <v>789</v>
      </c>
      <c r="S1436" s="300">
        <v>0</v>
      </c>
      <c r="T1436" s="300" t="s">
        <v>763</v>
      </c>
      <c r="U1436" s="300" t="s">
        <v>764</v>
      </c>
      <c r="V1436" s="300" t="s">
        <v>1123</v>
      </c>
      <c r="W1436" s="300" t="s">
        <v>766</v>
      </c>
      <c r="X1436" s="300" t="b">
        <v>1</v>
      </c>
      <c r="Y1436" s="300">
        <v>3105</v>
      </c>
      <c r="Z1436" s="300" t="s">
        <v>853</v>
      </c>
      <c r="AA1436" s="300" t="s">
        <v>854</v>
      </c>
      <c r="AB1436" s="300" t="s">
        <v>84</v>
      </c>
      <c r="AC1436" s="300" t="s">
        <v>84</v>
      </c>
      <c r="AD1436" s="300">
        <v>4</v>
      </c>
      <c r="AE1436" s="300" t="b">
        <v>0</v>
      </c>
      <c r="AF1436" s="300" t="s">
        <v>768</v>
      </c>
      <c r="AG1436" s="300" t="s">
        <v>769</v>
      </c>
      <c r="AH1436" s="300">
        <v>0</v>
      </c>
      <c r="AI1436" s="300">
        <v>0</v>
      </c>
      <c r="AJ1436" s="300" t="s">
        <v>770</v>
      </c>
      <c r="AK1436" s="300">
        <v>8</v>
      </c>
      <c r="AL1436" s="300" t="s">
        <v>814</v>
      </c>
      <c r="AM1436" s="300">
        <v>1050</v>
      </c>
      <c r="AN1436" s="300" t="b">
        <v>0</v>
      </c>
      <c r="AO1436" s="300">
        <v>8</v>
      </c>
      <c r="AP1436" s="300" t="s">
        <v>814</v>
      </c>
      <c r="AQ1436" s="300">
        <v>1050</v>
      </c>
      <c r="AR1436" s="300" t="b">
        <v>0</v>
      </c>
      <c r="AS1436" s="300">
        <v>1050</v>
      </c>
      <c r="AT1436" s="300" t="b">
        <v>0</v>
      </c>
      <c r="AU1436" s="300">
        <v>0</v>
      </c>
      <c r="AV1436" s="300" t="b">
        <v>0</v>
      </c>
      <c r="AW1436" s="300" t="s">
        <v>1896</v>
      </c>
      <c r="AX1436" s="300">
        <v>0</v>
      </c>
      <c r="AY1436" s="300" t="s">
        <v>1896</v>
      </c>
      <c r="AZ1436" s="300">
        <v>0</v>
      </c>
      <c r="BA1436" s="300" t="b">
        <v>0</v>
      </c>
      <c r="BB1436" s="300" t="b">
        <v>1</v>
      </c>
      <c r="BC1436"/>
      <c r="BD1436"/>
      <c r="BE1436"/>
      <c r="BF1436"/>
      <c r="BG1436"/>
      <c r="BH1436"/>
      <c r="BI1436"/>
      <c r="BJ1436"/>
      <c r="BK1436"/>
      <c r="BL1436"/>
      <c r="BM1436"/>
      <c r="BN1436"/>
      <c r="BO1436"/>
      <c r="BP1436"/>
      <c r="BQ1436"/>
    </row>
    <row r="1437" spans="5:69" ht="16.5" hidden="1" x14ac:dyDescent="0.3">
      <c r="E1437" s="300" t="s">
        <v>760</v>
      </c>
      <c r="F1437" s="300" t="s">
        <v>651</v>
      </c>
      <c r="G1437" s="300">
        <v>20170101</v>
      </c>
      <c r="H1437" s="300">
        <v>2017</v>
      </c>
      <c r="I1437" s="300">
        <v>52</v>
      </c>
      <c r="J1437" s="300">
        <v>2017</v>
      </c>
      <c r="K1437" s="300">
        <v>180</v>
      </c>
      <c r="L1437" s="300" t="s">
        <v>872</v>
      </c>
      <c r="M1437" s="300" t="s">
        <v>486</v>
      </c>
      <c r="N1437" s="300" t="s">
        <v>660</v>
      </c>
      <c r="O1437" s="300" t="s">
        <v>762</v>
      </c>
      <c r="P1437" s="300">
        <v>554</v>
      </c>
      <c r="Q1437" s="300" t="s">
        <v>1756</v>
      </c>
      <c r="R1437" s="300" t="s">
        <v>1757</v>
      </c>
      <c r="S1437" s="300">
        <v>0</v>
      </c>
      <c r="T1437" s="300" t="s">
        <v>763</v>
      </c>
      <c r="U1437" s="300" t="s">
        <v>764</v>
      </c>
      <c r="V1437" s="300" t="s">
        <v>1123</v>
      </c>
      <c r="W1437" s="300" t="s">
        <v>766</v>
      </c>
      <c r="X1437" s="300" t="b">
        <v>1</v>
      </c>
      <c r="Y1437" s="300">
        <v>3105</v>
      </c>
      <c r="Z1437" s="300" t="s">
        <v>853</v>
      </c>
      <c r="AA1437" s="300" t="s">
        <v>854</v>
      </c>
      <c r="AB1437" s="300" t="s">
        <v>84</v>
      </c>
      <c r="AC1437" s="300" t="s">
        <v>84</v>
      </c>
      <c r="AD1437" s="300">
        <v>4</v>
      </c>
      <c r="AE1437" s="300" t="b">
        <v>0</v>
      </c>
      <c r="AF1437" s="300" t="s">
        <v>768</v>
      </c>
      <c r="AG1437" s="300" t="s">
        <v>769</v>
      </c>
      <c r="AH1437" s="300">
        <v>0</v>
      </c>
      <c r="AI1437" s="300">
        <v>0</v>
      </c>
      <c r="AJ1437" s="300" t="s">
        <v>770</v>
      </c>
      <c r="AK1437" s="300">
        <v>8</v>
      </c>
      <c r="AL1437" s="300" t="s">
        <v>814</v>
      </c>
      <c r="AM1437" s="300">
        <v>320</v>
      </c>
      <c r="AN1437" s="300" t="b">
        <v>0</v>
      </c>
      <c r="AO1437" s="300">
        <v>8</v>
      </c>
      <c r="AP1437" s="300" t="s">
        <v>814</v>
      </c>
      <c r="AQ1437" s="300">
        <v>320</v>
      </c>
      <c r="AR1437" s="300" t="b">
        <v>0</v>
      </c>
      <c r="AS1437" s="300">
        <v>320</v>
      </c>
      <c r="AT1437" s="300" t="b">
        <v>0</v>
      </c>
      <c r="AU1437" s="300">
        <v>0</v>
      </c>
      <c r="AV1437" s="300" t="b">
        <v>0</v>
      </c>
      <c r="AW1437" s="300" t="s">
        <v>1758</v>
      </c>
      <c r="AX1437" s="300">
        <v>0</v>
      </c>
      <c r="AY1437" s="300" t="s">
        <v>1758</v>
      </c>
      <c r="AZ1437" s="300">
        <v>0</v>
      </c>
      <c r="BA1437" s="300" t="b">
        <v>0</v>
      </c>
      <c r="BB1437" s="300" t="b">
        <v>1</v>
      </c>
      <c r="BC1437"/>
      <c r="BD1437"/>
      <c r="BE1437"/>
      <c r="BF1437"/>
      <c r="BG1437"/>
      <c r="BH1437"/>
      <c r="BI1437"/>
      <c r="BJ1437"/>
      <c r="BK1437"/>
      <c r="BL1437"/>
      <c r="BM1437"/>
      <c r="BN1437"/>
      <c r="BO1437"/>
      <c r="BP1437"/>
      <c r="BQ1437"/>
    </row>
    <row r="1438" spans="5:69" ht="16.5" hidden="1" x14ac:dyDescent="0.3">
      <c r="E1438" s="300" t="s">
        <v>760</v>
      </c>
      <c r="F1438" s="300" t="s">
        <v>651</v>
      </c>
      <c r="G1438" s="300">
        <v>20170101</v>
      </c>
      <c r="H1438" s="300">
        <v>2017</v>
      </c>
      <c r="I1438" s="300">
        <v>52</v>
      </c>
      <c r="J1438" s="300">
        <v>2017</v>
      </c>
      <c r="K1438" s="300">
        <v>180</v>
      </c>
      <c r="L1438" s="300" t="s">
        <v>872</v>
      </c>
      <c r="M1438" s="300" t="s">
        <v>486</v>
      </c>
      <c r="N1438" s="300" t="s">
        <v>660</v>
      </c>
      <c r="O1438" s="300" t="s">
        <v>762</v>
      </c>
      <c r="P1438" s="300">
        <v>643</v>
      </c>
      <c r="Q1438" s="300" t="s">
        <v>793</v>
      </c>
      <c r="R1438" s="300" t="s">
        <v>794</v>
      </c>
      <c r="S1438" s="300">
        <v>0</v>
      </c>
      <c r="T1438" s="300" t="s">
        <v>763</v>
      </c>
      <c r="U1438" s="300" t="s">
        <v>764</v>
      </c>
      <c r="V1438" s="300" t="s">
        <v>1123</v>
      </c>
      <c r="W1438" s="300" t="s">
        <v>766</v>
      </c>
      <c r="X1438" s="300" t="b">
        <v>1</v>
      </c>
      <c r="Y1438" s="300">
        <v>3105</v>
      </c>
      <c r="Z1438" s="300" t="s">
        <v>853</v>
      </c>
      <c r="AA1438" s="300" t="s">
        <v>854</v>
      </c>
      <c r="AB1438" s="300" t="s">
        <v>84</v>
      </c>
      <c r="AC1438" s="300" t="s">
        <v>84</v>
      </c>
      <c r="AD1438" s="300">
        <v>4</v>
      </c>
      <c r="AE1438" s="300" t="b">
        <v>0</v>
      </c>
      <c r="AF1438" s="300" t="s">
        <v>768</v>
      </c>
      <c r="AG1438" s="300" t="s">
        <v>769</v>
      </c>
      <c r="AH1438" s="300">
        <v>0</v>
      </c>
      <c r="AI1438" s="300">
        <v>0</v>
      </c>
      <c r="AJ1438" s="300" t="s">
        <v>770</v>
      </c>
      <c r="AK1438" s="300">
        <v>8</v>
      </c>
      <c r="AL1438" s="300" t="s">
        <v>814</v>
      </c>
      <c r="AM1438" s="300">
        <v>4200</v>
      </c>
      <c r="AN1438" s="300" t="b">
        <v>0</v>
      </c>
      <c r="AO1438" s="300">
        <v>8</v>
      </c>
      <c r="AP1438" s="300" t="s">
        <v>814</v>
      </c>
      <c r="AQ1438" s="300">
        <v>4200</v>
      </c>
      <c r="AR1438" s="300" t="b">
        <v>0</v>
      </c>
      <c r="AS1438" s="300">
        <v>4200</v>
      </c>
      <c r="AT1438" s="300" t="b">
        <v>0</v>
      </c>
      <c r="AU1438" s="300">
        <v>0</v>
      </c>
      <c r="AV1438" s="300" t="b">
        <v>0</v>
      </c>
      <c r="AW1438" s="300" t="s">
        <v>1897</v>
      </c>
      <c r="AX1438" s="300">
        <v>0</v>
      </c>
      <c r="AY1438" s="300" t="s">
        <v>1897</v>
      </c>
      <c r="AZ1438" s="300">
        <v>0</v>
      </c>
      <c r="BA1438" s="300" t="b">
        <v>0</v>
      </c>
      <c r="BB1438" s="300" t="b">
        <v>1</v>
      </c>
      <c r="BC1438"/>
      <c r="BD1438"/>
      <c r="BE1438"/>
      <c r="BF1438"/>
      <c r="BG1438"/>
      <c r="BH1438"/>
      <c r="BI1438"/>
      <c r="BJ1438"/>
      <c r="BK1438"/>
      <c r="BL1438"/>
      <c r="BM1438"/>
      <c r="BN1438"/>
      <c r="BO1438"/>
      <c r="BP1438"/>
      <c r="BQ1438"/>
    </row>
    <row r="1439" spans="5:69" ht="16.5" hidden="1" x14ac:dyDescent="0.3">
      <c r="E1439" s="300" t="s">
        <v>760</v>
      </c>
      <c r="F1439" s="300" t="s">
        <v>651</v>
      </c>
      <c r="G1439" s="300">
        <v>20170101</v>
      </c>
      <c r="H1439" s="300">
        <v>2017</v>
      </c>
      <c r="I1439" s="300">
        <v>52</v>
      </c>
      <c r="J1439" s="300">
        <v>2017</v>
      </c>
      <c r="K1439" s="300">
        <v>180</v>
      </c>
      <c r="L1439" s="300" t="s">
        <v>872</v>
      </c>
      <c r="M1439" s="300" t="s">
        <v>486</v>
      </c>
      <c r="N1439" s="300" t="s">
        <v>660</v>
      </c>
      <c r="O1439" s="300" t="s">
        <v>762</v>
      </c>
      <c r="P1439" s="300">
        <v>699</v>
      </c>
      <c r="Q1439" s="300" t="s">
        <v>798</v>
      </c>
      <c r="R1439" s="300" t="s">
        <v>799</v>
      </c>
      <c r="S1439" s="300">
        <v>0</v>
      </c>
      <c r="T1439" s="300" t="s">
        <v>763</v>
      </c>
      <c r="U1439" s="300" t="s">
        <v>764</v>
      </c>
      <c r="V1439" s="300" t="s">
        <v>1123</v>
      </c>
      <c r="W1439" s="300" t="s">
        <v>766</v>
      </c>
      <c r="X1439" s="300" t="b">
        <v>1</v>
      </c>
      <c r="Y1439" s="300">
        <v>3105</v>
      </c>
      <c r="Z1439" s="300" t="s">
        <v>853</v>
      </c>
      <c r="AA1439" s="300" t="s">
        <v>854</v>
      </c>
      <c r="AB1439" s="300" t="s">
        <v>84</v>
      </c>
      <c r="AC1439" s="300" t="s">
        <v>84</v>
      </c>
      <c r="AD1439" s="300">
        <v>4</v>
      </c>
      <c r="AE1439" s="300" t="b">
        <v>0</v>
      </c>
      <c r="AF1439" s="300" t="s">
        <v>768</v>
      </c>
      <c r="AG1439" s="300" t="s">
        <v>769</v>
      </c>
      <c r="AH1439" s="300">
        <v>0</v>
      </c>
      <c r="AI1439" s="300">
        <v>0</v>
      </c>
      <c r="AJ1439" s="300" t="s">
        <v>770</v>
      </c>
      <c r="AK1439" s="300">
        <v>8</v>
      </c>
      <c r="AL1439" s="300" t="s">
        <v>814</v>
      </c>
      <c r="AM1439" s="300">
        <v>309</v>
      </c>
      <c r="AN1439" s="300" t="b">
        <v>0</v>
      </c>
      <c r="AO1439" s="300">
        <v>8</v>
      </c>
      <c r="AP1439" s="300" t="s">
        <v>814</v>
      </c>
      <c r="AQ1439" s="300">
        <v>309</v>
      </c>
      <c r="AR1439" s="300" t="b">
        <v>0</v>
      </c>
      <c r="AS1439" s="300">
        <v>309</v>
      </c>
      <c r="AT1439" s="300" t="b">
        <v>0</v>
      </c>
      <c r="AU1439" s="300">
        <v>0</v>
      </c>
      <c r="AV1439" s="300" t="b">
        <v>0</v>
      </c>
      <c r="AW1439" s="300" t="s">
        <v>1898</v>
      </c>
      <c r="AX1439" s="300">
        <v>0</v>
      </c>
      <c r="AY1439" s="300" t="s">
        <v>1898</v>
      </c>
      <c r="AZ1439" s="300">
        <v>0</v>
      </c>
      <c r="BA1439" s="300" t="b">
        <v>0</v>
      </c>
      <c r="BB1439" s="300" t="b">
        <v>1</v>
      </c>
      <c r="BC1439"/>
      <c r="BD1439"/>
      <c r="BE1439"/>
      <c r="BF1439"/>
      <c r="BG1439"/>
      <c r="BH1439"/>
      <c r="BI1439"/>
      <c r="BJ1439"/>
      <c r="BK1439"/>
      <c r="BL1439"/>
      <c r="BM1439"/>
      <c r="BN1439"/>
      <c r="BO1439"/>
      <c r="BP1439"/>
      <c r="BQ1439"/>
    </row>
    <row r="1440" spans="5:69" ht="16.5" hidden="1" x14ac:dyDescent="0.3">
      <c r="E1440" s="300" t="s">
        <v>760</v>
      </c>
      <c r="F1440" s="300" t="s">
        <v>651</v>
      </c>
      <c r="G1440" s="300">
        <v>20170101</v>
      </c>
      <c r="H1440" s="300">
        <v>2017</v>
      </c>
      <c r="I1440" s="300">
        <v>52</v>
      </c>
      <c r="J1440" s="300">
        <v>2017</v>
      </c>
      <c r="K1440" s="300">
        <v>180</v>
      </c>
      <c r="L1440" s="300" t="s">
        <v>872</v>
      </c>
      <c r="M1440" s="300" t="s">
        <v>486</v>
      </c>
      <c r="N1440" s="300" t="s">
        <v>660</v>
      </c>
      <c r="O1440" s="300" t="s">
        <v>762</v>
      </c>
      <c r="P1440" s="300">
        <v>704</v>
      </c>
      <c r="Q1440" s="300" t="s">
        <v>914</v>
      </c>
      <c r="R1440" s="300" t="s">
        <v>915</v>
      </c>
      <c r="S1440" s="300">
        <v>0</v>
      </c>
      <c r="T1440" s="300" t="s">
        <v>763</v>
      </c>
      <c r="U1440" s="300" t="s">
        <v>764</v>
      </c>
      <c r="V1440" s="300" t="s">
        <v>1123</v>
      </c>
      <c r="W1440" s="300" t="s">
        <v>766</v>
      </c>
      <c r="X1440" s="300" t="b">
        <v>1</v>
      </c>
      <c r="Y1440" s="300">
        <v>3105</v>
      </c>
      <c r="Z1440" s="300" t="s">
        <v>853</v>
      </c>
      <c r="AA1440" s="300" t="s">
        <v>854</v>
      </c>
      <c r="AB1440" s="300" t="s">
        <v>84</v>
      </c>
      <c r="AC1440" s="300" t="s">
        <v>84</v>
      </c>
      <c r="AD1440" s="300">
        <v>4</v>
      </c>
      <c r="AE1440" s="300" t="b">
        <v>0</v>
      </c>
      <c r="AF1440" s="300" t="s">
        <v>768</v>
      </c>
      <c r="AG1440" s="300" t="s">
        <v>769</v>
      </c>
      <c r="AH1440" s="300">
        <v>0</v>
      </c>
      <c r="AI1440" s="300">
        <v>0</v>
      </c>
      <c r="AJ1440" s="300" t="s">
        <v>770</v>
      </c>
      <c r="AK1440" s="300">
        <v>8</v>
      </c>
      <c r="AL1440" s="300" t="s">
        <v>814</v>
      </c>
      <c r="AM1440" s="300">
        <v>48800</v>
      </c>
      <c r="AN1440" s="300" t="b">
        <v>0</v>
      </c>
      <c r="AO1440" s="300">
        <v>8</v>
      </c>
      <c r="AP1440" s="300" t="s">
        <v>814</v>
      </c>
      <c r="AQ1440" s="300">
        <v>48800</v>
      </c>
      <c r="AR1440" s="300" t="b">
        <v>0</v>
      </c>
      <c r="AS1440" s="300">
        <v>48800</v>
      </c>
      <c r="AT1440" s="300" t="b">
        <v>0</v>
      </c>
      <c r="AU1440" s="300">
        <v>0</v>
      </c>
      <c r="AV1440" s="300" t="b">
        <v>0</v>
      </c>
      <c r="AW1440" s="300" t="s">
        <v>1899</v>
      </c>
      <c r="AX1440" s="300">
        <v>0</v>
      </c>
      <c r="AY1440" s="300" t="s">
        <v>1899</v>
      </c>
      <c r="AZ1440" s="300">
        <v>0</v>
      </c>
      <c r="BA1440" s="300" t="b">
        <v>0</v>
      </c>
      <c r="BB1440" s="300" t="b">
        <v>1</v>
      </c>
      <c r="BC1440"/>
      <c r="BD1440"/>
      <c r="BE1440"/>
      <c r="BF1440"/>
      <c r="BG1440"/>
      <c r="BH1440"/>
      <c r="BI1440"/>
      <c r="BJ1440"/>
      <c r="BK1440"/>
      <c r="BL1440"/>
      <c r="BM1440"/>
      <c r="BN1440"/>
      <c r="BO1440"/>
      <c r="BP1440"/>
      <c r="BQ1440"/>
    </row>
    <row r="1441" spans="5:69" ht="16.5" hidden="1" x14ac:dyDescent="0.3">
      <c r="E1441" s="300" t="s">
        <v>760</v>
      </c>
      <c r="F1441" s="300" t="s">
        <v>651</v>
      </c>
      <c r="G1441" s="300">
        <v>20170101</v>
      </c>
      <c r="H1441" s="300">
        <v>2017</v>
      </c>
      <c r="I1441" s="300">
        <v>52</v>
      </c>
      <c r="J1441" s="300">
        <v>2017</v>
      </c>
      <c r="K1441" s="300">
        <v>180</v>
      </c>
      <c r="L1441" s="300" t="s">
        <v>872</v>
      </c>
      <c r="M1441" s="300" t="s">
        <v>486</v>
      </c>
      <c r="N1441" s="300" t="s">
        <v>660</v>
      </c>
      <c r="O1441" s="300" t="s">
        <v>762</v>
      </c>
      <c r="P1441" s="300">
        <v>710</v>
      </c>
      <c r="Q1441" s="300" t="s">
        <v>917</v>
      </c>
      <c r="R1441" s="300" t="s">
        <v>425</v>
      </c>
      <c r="S1441" s="300">
        <v>0</v>
      </c>
      <c r="T1441" s="300" t="s">
        <v>763</v>
      </c>
      <c r="U1441" s="300" t="s">
        <v>764</v>
      </c>
      <c r="V1441" s="300" t="s">
        <v>1123</v>
      </c>
      <c r="W1441" s="300" t="s">
        <v>766</v>
      </c>
      <c r="X1441" s="300" t="b">
        <v>1</v>
      </c>
      <c r="Y1441" s="300">
        <v>3105</v>
      </c>
      <c r="Z1441" s="300" t="s">
        <v>853</v>
      </c>
      <c r="AA1441" s="300" t="s">
        <v>854</v>
      </c>
      <c r="AB1441" s="300" t="s">
        <v>84</v>
      </c>
      <c r="AC1441" s="300" t="s">
        <v>84</v>
      </c>
      <c r="AD1441" s="300">
        <v>4</v>
      </c>
      <c r="AE1441" s="300" t="b">
        <v>0</v>
      </c>
      <c r="AF1441" s="300" t="s">
        <v>768</v>
      </c>
      <c r="AG1441" s="300" t="s">
        <v>769</v>
      </c>
      <c r="AH1441" s="300">
        <v>0</v>
      </c>
      <c r="AI1441" s="300">
        <v>0</v>
      </c>
      <c r="AJ1441" s="300" t="s">
        <v>770</v>
      </c>
      <c r="AK1441" s="300">
        <v>8</v>
      </c>
      <c r="AL1441" s="300" t="s">
        <v>814</v>
      </c>
      <c r="AM1441" s="300">
        <v>3446453</v>
      </c>
      <c r="AN1441" s="300" t="b">
        <v>0</v>
      </c>
      <c r="AO1441" s="300">
        <v>8</v>
      </c>
      <c r="AP1441" s="300" t="s">
        <v>814</v>
      </c>
      <c r="AQ1441" s="300">
        <v>3446453</v>
      </c>
      <c r="AR1441" s="300" t="b">
        <v>0</v>
      </c>
      <c r="AS1441" s="300">
        <v>3446453</v>
      </c>
      <c r="AT1441" s="300" t="b">
        <v>0</v>
      </c>
      <c r="AU1441" s="300">
        <v>0</v>
      </c>
      <c r="AV1441" s="300" t="b">
        <v>0</v>
      </c>
      <c r="AW1441" s="300" t="s">
        <v>1900</v>
      </c>
      <c r="AX1441" s="300">
        <v>0</v>
      </c>
      <c r="AY1441" s="300" t="s">
        <v>1900</v>
      </c>
      <c r="AZ1441" s="300">
        <v>0</v>
      </c>
      <c r="BA1441" s="300" t="b">
        <v>0</v>
      </c>
      <c r="BB1441" s="300" t="b">
        <v>1</v>
      </c>
      <c r="BC1441"/>
      <c r="BD1441"/>
      <c r="BE1441"/>
      <c r="BF1441"/>
      <c r="BG1441"/>
      <c r="BH1441"/>
      <c r="BI1441"/>
      <c r="BJ1441"/>
      <c r="BK1441"/>
      <c r="BL1441"/>
      <c r="BM1441"/>
      <c r="BN1441"/>
      <c r="BO1441"/>
      <c r="BP1441"/>
      <c r="BQ1441"/>
    </row>
    <row r="1442" spans="5:69" ht="16.5" hidden="1" x14ac:dyDescent="0.3">
      <c r="E1442" s="300" t="s">
        <v>760</v>
      </c>
      <c r="F1442" s="300" t="s">
        <v>651</v>
      </c>
      <c r="G1442" s="300">
        <v>20170101</v>
      </c>
      <c r="H1442" s="300">
        <v>2017</v>
      </c>
      <c r="I1442" s="300">
        <v>52</v>
      </c>
      <c r="J1442" s="300">
        <v>2017</v>
      </c>
      <c r="K1442" s="300">
        <v>180</v>
      </c>
      <c r="L1442" s="300" t="s">
        <v>872</v>
      </c>
      <c r="M1442" s="300" t="s">
        <v>486</v>
      </c>
      <c r="N1442" s="300" t="s">
        <v>660</v>
      </c>
      <c r="O1442" s="300" t="s">
        <v>762</v>
      </c>
      <c r="P1442" s="300">
        <v>800</v>
      </c>
      <c r="Q1442" s="300" t="s">
        <v>930</v>
      </c>
      <c r="R1442" s="300" t="s">
        <v>452</v>
      </c>
      <c r="S1442" s="300">
        <v>0</v>
      </c>
      <c r="T1442" s="300" t="s">
        <v>763</v>
      </c>
      <c r="U1442" s="300" t="s">
        <v>764</v>
      </c>
      <c r="V1442" s="300" t="s">
        <v>1123</v>
      </c>
      <c r="W1442" s="300" t="s">
        <v>766</v>
      </c>
      <c r="X1442" s="300" t="b">
        <v>1</v>
      </c>
      <c r="Y1442" s="300">
        <v>3105</v>
      </c>
      <c r="Z1442" s="300" t="s">
        <v>853</v>
      </c>
      <c r="AA1442" s="300" t="s">
        <v>854</v>
      </c>
      <c r="AB1442" s="300" t="s">
        <v>84</v>
      </c>
      <c r="AC1442" s="300" t="s">
        <v>84</v>
      </c>
      <c r="AD1442" s="300">
        <v>4</v>
      </c>
      <c r="AE1442" s="300" t="b">
        <v>0</v>
      </c>
      <c r="AF1442" s="300" t="s">
        <v>768</v>
      </c>
      <c r="AG1442" s="300" t="s">
        <v>769</v>
      </c>
      <c r="AH1442" s="300">
        <v>0</v>
      </c>
      <c r="AI1442" s="300">
        <v>0</v>
      </c>
      <c r="AJ1442" s="300" t="s">
        <v>770</v>
      </c>
      <c r="AK1442" s="300">
        <v>8</v>
      </c>
      <c r="AL1442" s="300" t="s">
        <v>814</v>
      </c>
      <c r="AM1442" s="300">
        <v>1248</v>
      </c>
      <c r="AN1442" s="300" t="b">
        <v>0</v>
      </c>
      <c r="AO1442" s="300">
        <v>8</v>
      </c>
      <c r="AP1442" s="300" t="s">
        <v>814</v>
      </c>
      <c r="AQ1442" s="300">
        <v>1248</v>
      </c>
      <c r="AR1442" s="300" t="b">
        <v>0</v>
      </c>
      <c r="AS1442" s="300">
        <v>1248</v>
      </c>
      <c r="AT1442" s="300" t="b">
        <v>0</v>
      </c>
      <c r="AU1442" s="300">
        <v>0</v>
      </c>
      <c r="AV1442" s="300" t="b">
        <v>0</v>
      </c>
      <c r="AW1442" s="300" t="s">
        <v>1901</v>
      </c>
      <c r="AX1442" s="300">
        <v>0</v>
      </c>
      <c r="AY1442" s="300" t="s">
        <v>1901</v>
      </c>
      <c r="AZ1442" s="300">
        <v>0</v>
      </c>
      <c r="BA1442" s="300" t="b">
        <v>0</v>
      </c>
      <c r="BB1442" s="300" t="b">
        <v>1</v>
      </c>
      <c r="BC1442"/>
      <c r="BD1442"/>
      <c r="BE1442"/>
      <c r="BF1442"/>
      <c r="BG1442"/>
      <c r="BH1442"/>
      <c r="BI1442"/>
      <c r="BJ1442"/>
      <c r="BK1442"/>
      <c r="BL1442"/>
      <c r="BM1442"/>
      <c r="BN1442"/>
      <c r="BO1442"/>
      <c r="BP1442"/>
      <c r="BQ1442"/>
    </row>
    <row r="1443" spans="5:69" ht="16.5" hidden="1" x14ac:dyDescent="0.3">
      <c r="E1443" s="300" t="s">
        <v>760</v>
      </c>
      <c r="F1443" s="300" t="s">
        <v>651</v>
      </c>
      <c r="G1443" s="300">
        <v>20170101</v>
      </c>
      <c r="H1443" s="300">
        <v>2017</v>
      </c>
      <c r="I1443" s="300">
        <v>52</v>
      </c>
      <c r="J1443" s="300">
        <v>2017</v>
      </c>
      <c r="K1443" s="300">
        <v>180</v>
      </c>
      <c r="L1443" s="300" t="s">
        <v>872</v>
      </c>
      <c r="M1443" s="300" t="s">
        <v>486</v>
      </c>
      <c r="N1443" s="300" t="s">
        <v>660</v>
      </c>
      <c r="O1443" s="300" t="s">
        <v>762</v>
      </c>
      <c r="P1443" s="300">
        <v>826</v>
      </c>
      <c r="Q1443" s="300" t="s">
        <v>937</v>
      </c>
      <c r="R1443" s="300" t="s">
        <v>938</v>
      </c>
      <c r="S1443" s="300">
        <v>0</v>
      </c>
      <c r="T1443" s="300" t="s">
        <v>763</v>
      </c>
      <c r="U1443" s="300" t="s">
        <v>764</v>
      </c>
      <c r="V1443" s="300" t="s">
        <v>1123</v>
      </c>
      <c r="W1443" s="300" t="s">
        <v>766</v>
      </c>
      <c r="X1443" s="300" t="b">
        <v>1</v>
      </c>
      <c r="Y1443" s="300">
        <v>3105</v>
      </c>
      <c r="Z1443" s="300" t="s">
        <v>853</v>
      </c>
      <c r="AA1443" s="300" t="s">
        <v>854</v>
      </c>
      <c r="AB1443" s="300" t="s">
        <v>84</v>
      </c>
      <c r="AC1443" s="300" t="s">
        <v>84</v>
      </c>
      <c r="AD1443" s="300">
        <v>4</v>
      </c>
      <c r="AE1443" s="300" t="b">
        <v>0</v>
      </c>
      <c r="AF1443" s="300" t="s">
        <v>768</v>
      </c>
      <c r="AG1443" s="300" t="s">
        <v>769</v>
      </c>
      <c r="AH1443" s="300">
        <v>0</v>
      </c>
      <c r="AI1443" s="300">
        <v>0</v>
      </c>
      <c r="AJ1443" s="300" t="s">
        <v>770</v>
      </c>
      <c r="AK1443" s="300">
        <v>8</v>
      </c>
      <c r="AL1443" s="300" t="s">
        <v>814</v>
      </c>
      <c r="AM1443" s="300">
        <v>2079</v>
      </c>
      <c r="AN1443" s="300" t="b">
        <v>0</v>
      </c>
      <c r="AO1443" s="300">
        <v>8</v>
      </c>
      <c r="AP1443" s="300" t="s">
        <v>814</v>
      </c>
      <c r="AQ1443" s="300">
        <v>2079</v>
      </c>
      <c r="AR1443" s="300" t="b">
        <v>0</v>
      </c>
      <c r="AS1443" s="300">
        <v>2079</v>
      </c>
      <c r="AT1443" s="300" t="b">
        <v>0</v>
      </c>
      <c r="AU1443" s="300">
        <v>0</v>
      </c>
      <c r="AV1443" s="300" t="b">
        <v>0</v>
      </c>
      <c r="AW1443" s="300" t="s">
        <v>1902</v>
      </c>
      <c r="AX1443" s="300">
        <v>0</v>
      </c>
      <c r="AY1443" s="300" t="s">
        <v>1902</v>
      </c>
      <c r="AZ1443" s="300">
        <v>0</v>
      </c>
      <c r="BA1443" s="300" t="b">
        <v>0</v>
      </c>
      <c r="BB1443" s="300" t="b">
        <v>1</v>
      </c>
      <c r="BC1443"/>
      <c r="BD1443"/>
      <c r="BE1443"/>
      <c r="BF1443"/>
      <c r="BG1443"/>
      <c r="BH1443"/>
      <c r="BI1443"/>
      <c r="BJ1443"/>
      <c r="BK1443"/>
      <c r="BL1443"/>
      <c r="BM1443"/>
      <c r="BN1443"/>
      <c r="BO1443"/>
      <c r="BP1443"/>
      <c r="BQ1443"/>
    </row>
    <row r="1444" spans="5:69" ht="16.5" hidden="1" x14ac:dyDescent="0.3">
      <c r="E1444" s="300" t="s">
        <v>760</v>
      </c>
      <c r="F1444" s="300" t="s">
        <v>651</v>
      </c>
      <c r="G1444" s="300">
        <v>20170101</v>
      </c>
      <c r="H1444" s="300">
        <v>2017</v>
      </c>
      <c r="I1444" s="300">
        <v>52</v>
      </c>
      <c r="J1444" s="300">
        <v>2017</v>
      </c>
      <c r="K1444" s="300">
        <v>180</v>
      </c>
      <c r="L1444" s="300" t="s">
        <v>872</v>
      </c>
      <c r="M1444" s="300" t="s">
        <v>486</v>
      </c>
      <c r="N1444" s="300" t="s">
        <v>660</v>
      </c>
      <c r="O1444" s="300" t="s">
        <v>762</v>
      </c>
      <c r="P1444" s="300">
        <v>842</v>
      </c>
      <c r="Q1444" s="300" t="s">
        <v>809</v>
      </c>
      <c r="R1444" s="300" t="s">
        <v>809</v>
      </c>
      <c r="S1444" s="300">
        <v>0</v>
      </c>
      <c r="T1444" s="300" t="s">
        <v>763</v>
      </c>
      <c r="U1444" s="300" t="s">
        <v>764</v>
      </c>
      <c r="V1444" s="300" t="s">
        <v>1123</v>
      </c>
      <c r="W1444" s="300" t="s">
        <v>766</v>
      </c>
      <c r="X1444" s="300" t="b">
        <v>1</v>
      </c>
      <c r="Y1444" s="300">
        <v>3105</v>
      </c>
      <c r="Z1444" s="300" t="s">
        <v>853</v>
      </c>
      <c r="AA1444" s="300" t="s">
        <v>854</v>
      </c>
      <c r="AB1444" s="300" t="s">
        <v>84</v>
      </c>
      <c r="AC1444" s="300" t="s">
        <v>84</v>
      </c>
      <c r="AD1444" s="300">
        <v>4</v>
      </c>
      <c r="AE1444" s="300" t="b">
        <v>0</v>
      </c>
      <c r="AF1444" s="300" t="s">
        <v>768</v>
      </c>
      <c r="AG1444" s="300" t="s">
        <v>769</v>
      </c>
      <c r="AH1444" s="300">
        <v>0</v>
      </c>
      <c r="AI1444" s="300">
        <v>0</v>
      </c>
      <c r="AJ1444" s="300" t="s">
        <v>770</v>
      </c>
      <c r="AK1444" s="300">
        <v>8</v>
      </c>
      <c r="AL1444" s="300" t="s">
        <v>814</v>
      </c>
      <c r="AM1444" s="300">
        <v>2840</v>
      </c>
      <c r="AN1444" s="300" t="b">
        <v>0</v>
      </c>
      <c r="AO1444" s="300">
        <v>8</v>
      </c>
      <c r="AP1444" s="300" t="s">
        <v>814</v>
      </c>
      <c r="AQ1444" s="300">
        <v>2840</v>
      </c>
      <c r="AR1444" s="300" t="b">
        <v>0</v>
      </c>
      <c r="AS1444" s="300">
        <v>2840</v>
      </c>
      <c r="AT1444" s="300" t="b">
        <v>0</v>
      </c>
      <c r="AU1444" s="300">
        <v>0</v>
      </c>
      <c r="AV1444" s="300" t="b">
        <v>0</v>
      </c>
      <c r="AW1444" s="300" t="s">
        <v>1903</v>
      </c>
      <c r="AX1444" s="300">
        <v>0</v>
      </c>
      <c r="AY1444" s="300" t="s">
        <v>1903</v>
      </c>
      <c r="AZ1444" s="300">
        <v>0</v>
      </c>
      <c r="BA1444" s="300" t="b">
        <v>0</v>
      </c>
      <c r="BB1444" s="300" t="b">
        <v>1</v>
      </c>
      <c r="BC1444"/>
      <c r="BD1444"/>
      <c r="BE1444"/>
      <c r="BF1444"/>
      <c r="BG1444"/>
      <c r="BH1444"/>
      <c r="BI1444"/>
      <c r="BJ1444"/>
      <c r="BK1444"/>
      <c r="BL1444"/>
      <c r="BM1444"/>
      <c r="BN1444"/>
      <c r="BO1444"/>
      <c r="BP1444"/>
      <c r="BQ1444"/>
    </row>
    <row r="1445" spans="5:69" ht="16.5" hidden="1" x14ac:dyDescent="0.3">
      <c r="E1445" s="300" t="s">
        <v>760</v>
      </c>
      <c r="F1445" s="300" t="s">
        <v>651</v>
      </c>
      <c r="G1445" s="300">
        <v>20170101</v>
      </c>
      <c r="H1445" s="300">
        <v>2017</v>
      </c>
      <c r="I1445" s="300">
        <v>52</v>
      </c>
      <c r="J1445" s="300">
        <v>2017</v>
      </c>
      <c r="K1445" s="300">
        <v>180</v>
      </c>
      <c r="L1445" s="300" t="s">
        <v>872</v>
      </c>
      <c r="M1445" s="300" t="s">
        <v>486</v>
      </c>
      <c r="N1445" s="300" t="s">
        <v>660</v>
      </c>
      <c r="O1445" s="300" t="s">
        <v>762</v>
      </c>
      <c r="P1445" s="300">
        <v>894</v>
      </c>
      <c r="Q1445" s="300" t="s">
        <v>943</v>
      </c>
      <c r="R1445" s="300" t="s">
        <v>431</v>
      </c>
      <c r="S1445" s="300">
        <v>0</v>
      </c>
      <c r="T1445" s="300" t="s">
        <v>763</v>
      </c>
      <c r="U1445" s="300" t="s">
        <v>764</v>
      </c>
      <c r="V1445" s="300" t="s">
        <v>1123</v>
      </c>
      <c r="W1445" s="300" t="s">
        <v>766</v>
      </c>
      <c r="X1445" s="300" t="b">
        <v>1</v>
      </c>
      <c r="Y1445" s="300">
        <v>3105</v>
      </c>
      <c r="Z1445" s="300" t="s">
        <v>853</v>
      </c>
      <c r="AA1445" s="300" t="s">
        <v>854</v>
      </c>
      <c r="AB1445" s="300" t="s">
        <v>84</v>
      </c>
      <c r="AC1445" s="300" t="s">
        <v>84</v>
      </c>
      <c r="AD1445" s="300">
        <v>4</v>
      </c>
      <c r="AE1445" s="300" t="b">
        <v>0</v>
      </c>
      <c r="AF1445" s="300" t="s">
        <v>768</v>
      </c>
      <c r="AG1445" s="300" t="s">
        <v>769</v>
      </c>
      <c r="AH1445" s="300">
        <v>0</v>
      </c>
      <c r="AI1445" s="300">
        <v>0</v>
      </c>
      <c r="AJ1445" s="300" t="s">
        <v>770</v>
      </c>
      <c r="AK1445" s="300">
        <v>8</v>
      </c>
      <c r="AL1445" s="300" t="s">
        <v>814</v>
      </c>
      <c r="AM1445" s="300">
        <v>1523000</v>
      </c>
      <c r="AN1445" s="300" t="b">
        <v>0</v>
      </c>
      <c r="AO1445" s="300">
        <v>8</v>
      </c>
      <c r="AP1445" s="300" t="s">
        <v>814</v>
      </c>
      <c r="AQ1445" s="300">
        <v>1523000</v>
      </c>
      <c r="AR1445" s="300" t="b">
        <v>0</v>
      </c>
      <c r="AS1445" s="300">
        <v>1523000</v>
      </c>
      <c r="AT1445" s="300" t="b">
        <v>0</v>
      </c>
      <c r="AU1445" s="300">
        <v>0</v>
      </c>
      <c r="AV1445" s="300" t="b">
        <v>0</v>
      </c>
      <c r="AW1445" s="300" t="s">
        <v>1904</v>
      </c>
      <c r="AX1445" s="300">
        <v>0</v>
      </c>
      <c r="AY1445" s="300" t="s">
        <v>1904</v>
      </c>
      <c r="AZ1445" s="300">
        <v>0</v>
      </c>
      <c r="BA1445" s="300" t="b">
        <v>0</v>
      </c>
      <c r="BB1445" s="300" t="b">
        <v>1</v>
      </c>
      <c r="BC1445"/>
      <c r="BD1445"/>
      <c r="BE1445"/>
      <c r="BF1445"/>
      <c r="BG1445"/>
      <c r="BH1445"/>
      <c r="BI1445"/>
      <c r="BJ1445"/>
      <c r="BK1445"/>
      <c r="BL1445"/>
      <c r="BM1445"/>
      <c r="BN1445"/>
      <c r="BO1445"/>
      <c r="BP1445"/>
      <c r="BQ1445"/>
    </row>
    <row r="1446" spans="5:69" ht="16.5" hidden="1" x14ac:dyDescent="0.3">
      <c r="E1446" s="300" t="s">
        <v>760</v>
      </c>
      <c r="F1446" s="300" t="s">
        <v>651</v>
      </c>
      <c r="G1446" s="300">
        <v>20170101</v>
      </c>
      <c r="H1446" s="300">
        <v>2017</v>
      </c>
      <c r="I1446" s="300">
        <v>52</v>
      </c>
      <c r="J1446" s="300">
        <v>2017</v>
      </c>
      <c r="K1446" s="300">
        <v>562</v>
      </c>
      <c r="L1446" s="300" t="s">
        <v>761</v>
      </c>
      <c r="M1446" s="300" t="s">
        <v>451</v>
      </c>
      <c r="N1446" s="300" t="s">
        <v>660</v>
      </c>
      <c r="O1446" s="300" t="s">
        <v>762</v>
      </c>
      <c r="P1446" s="300">
        <v>0</v>
      </c>
      <c r="Q1446" s="300" t="s">
        <v>763</v>
      </c>
      <c r="R1446" s="300" t="s">
        <v>764</v>
      </c>
      <c r="S1446" s="300">
        <v>0</v>
      </c>
      <c r="T1446" s="300" t="s">
        <v>763</v>
      </c>
      <c r="U1446" s="300" t="s">
        <v>764</v>
      </c>
      <c r="V1446" s="300" t="s">
        <v>1123</v>
      </c>
      <c r="W1446" s="300" t="s">
        <v>766</v>
      </c>
      <c r="X1446" s="300" t="b">
        <v>1</v>
      </c>
      <c r="Y1446" s="300">
        <v>3105</v>
      </c>
      <c r="Z1446" s="300" t="s">
        <v>853</v>
      </c>
      <c r="AA1446" s="300" t="s">
        <v>854</v>
      </c>
      <c r="AB1446" s="300" t="s">
        <v>84</v>
      </c>
      <c r="AC1446" s="300" t="s">
        <v>84</v>
      </c>
      <c r="AD1446" s="300">
        <v>4</v>
      </c>
      <c r="AE1446" s="300" t="b">
        <v>0</v>
      </c>
      <c r="AF1446" s="300" t="s">
        <v>768</v>
      </c>
      <c r="AG1446" s="300" t="s">
        <v>769</v>
      </c>
      <c r="AH1446" s="300">
        <v>0</v>
      </c>
      <c r="AI1446" s="300">
        <v>0</v>
      </c>
      <c r="AJ1446" s="300" t="s">
        <v>770</v>
      </c>
      <c r="AK1446" s="300">
        <v>8</v>
      </c>
      <c r="AL1446" s="300" t="s">
        <v>814</v>
      </c>
      <c r="AM1446" s="300">
        <v>14116935</v>
      </c>
      <c r="AN1446" s="300" t="b">
        <v>0</v>
      </c>
      <c r="AO1446" s="300">
        <v>8</v>
      </c>
      <c r="AP1446" s="300" t="s">
        <v>814</v>
      </c>
      <c r="AQ1446" s="300">
        <v>14116935</v>
      </c>
      <c r="AR1446" s="300" t="b">
        <v>0</v>
      </c>
      <c r="AS1446" s="300">
        <v>14116935</v>
      </c>
      <c r="AT1446" s="300" t="b">
        <v>0</v>
      </c>
      <c r="AU1446" s="300">
        <v>0</v>
      </c>
      <c r="AV1446" s="300" t="b">
        <v>0</v>
      </c>
      <c r="AW1446" s="300" t="s">
        <v>1905</v>
      </c>
      <c r="AX1446" s="300"/>
      <c r="AY1446" s="300" t="s">
        <v>1905</v>
      </c>
      <c r="AZ1446" s="300">
        <v>0</v>
      </c>
      <c r="BA1446" s="300" t="b">
        <v>0</v>
      </c>
      <c r="BB1446" s="300" t="b">
        <v>1</v>
      </c>
      <c r="BC1446"/>
      <c r="BD1446"/>
      <c r="BE1446"/>
      <c r="BF1446"/>
      <c r="BG1446"/>
      <c r="BH1446"/>
      <c r="BI1446"/>
      <c r="BJ1446"/>
      <c r="BK1446"/>
      <c r="BL1446"/>
      <c r="BM1446"/>
      <c r="BN1446"/>
      <c r="BO1446"/>
      <c r="BP1446"/>
      <c r="BQ1446"/>
    </row>
    <row r="1447" spans="5:69" ht="16.5" hidden="1" x14ac:dyDescent="0.3">
      <c r="E1447" s="300" t="s">
        <v>760</v>
      </c>
      <c r="F1447" s="300" t="s">
        <v>651</v>
      </c>
      <c r="G1447" s="300">
        <v>20170101</v>
      </c>
      <c r="H1447" s="300">
        <v>2017</v>
      </c>
      <c r="I1447" s="300">
        <v>52</v>
      </c>
      <c r="J1447" s="300">
        <v>2017</v>
      </c>
      <c r="K1447" s="300">
        <v>562</v>
      </c>
      <c r="L1447" s="300" t="s">
        <v>761</v>
      </c>
      <c r="M1447" s="300" t="s">
        <v>451</v>
      </c>
      <c r="N1447" s="300" t="s">
        <v>660</v>
      </c>
      <c r="O1447" s="300" t="s">
        <v>762</v>
      </c>
      <c r="P1447" s="300">
        <v>20</v>
      </c>
      <c r="Q1447" s="300" t="s">
        <v>1736</v>
      </c>
      <c r="R1447" s="300" t="s">
        <v>1737</v>
      </c>
      <c r="S1447" s="300">
        <v>0</v>
      </c>
      <c r="T1447" s="300" t="s">
        <v>763</v>
      </c>
      <c r="U1447" s="300" t="s">
        <v>764</v>
      </c>
      <c r="V1447" s="300" t="s">
        <v>1123</v>
      </c>
      <c r="W1447" s="300" t="s">
        <v>766</v>
      </c>
      <c r="X1447" s="300" t="b">
        <v>1</v>
      </c>
      <c r="Y1447" s="300">
        <v>3105</v>
      </c>
      <c r="Z1447" s="300" t="s">
        <v>853</v>
      </c>
      <c r="AA1447" s="300" t="s">
        <v>854</v>
      </c>
      <c r="AB1447" s="300" t="s">
        <v>84</v>
      </c>
      <c r="AC1447" s="300" t="s">
        <v>84</v>
      </c>
      <c r="AD1447" s="300">
        <v>4</v>
      </c>
      <c r="AE1447" s="300" t="b">
        <v>0</v>
      </c>
      <c r="AF1447" s="300" t="s">
        <v>768</v>
      </c>
      <c r="AG1447" s="300" t="s">
        <v>769</v>
      </c>
      <c r="AH1447" s="300">
        <v>0</v>
      </c>
      <c r="AI1447" s="300">
        <v>0</v>
      </c>
      <c r="AJ1447" s="300" t="s">
        <v>770</v>
      </c>
      <c r="AK1447" s="300">
        <v>8</v>
      </c>
      <c r="AL1447" s="300" t="s">
        <v>814</v>
      </c>
      <c r="AM1447" s="300">
        <v>105000</v>
      </c>
      <c r="AN1447" s="300" t="b">
        <v>0</v>
      </c>
      <c r="AO1447" s="300">
        <v>8</v>
      </c>
      <c r="AP1447" s="300" t="s">
        <v>814</v>
      </c>
      <c r="AQ1447" s="300">
        <v>105000</v>
      </c>
      <c r="AR1447" s="300" t="b">
        <v>0</v>
      </c>
      <c r="AS1447" s="300">
        <v>105000</v>
      </c>
      <c r="AT1447" s="300" t="b">
        <v>0</v>
      </c>
      <c r="AU1447" s="300">
        <v>0</v>
      </c>
      <c r="AV1447" s="300" t="b">
        <v>0</v>
      </c>
      <c r="AW1447" s="300" t="s">
        <v>1776</v>
      </c>
      <c r="AX1447" s="300"/>
      <c r="AY1447" s="300" t="s">
        <v>1776</v>
      </c>
      <c r="AZ1447" s="300">
        <v>0</v>
      </c>
      <c r="BA1447" s="300" t="b">
        <v>0</v>
      </c>
      <c r="BB1447" s="300" t="b">
        <v>1</v>
      </c>
      <c r="BC1447"/>
      <c r="BD1447"/>
      <c r="BE1447"/>
      <c r="BF1447"/>
      <c r="BG1447"/>
      <c r="BH1447"/>
      <c r="BI1447"/>
      <c r="BJ1447"/>
      <c r="BK1447"/>
      <c r="BL1447"/>
      <c r="BM1447"/>
      <c r="BN1447"/>
      <c r="BO1447"/>
      <c r="BP1447"/>
      <c r="BQ1447"/>
    </row>
    <row r="1448" spans="5:69" ht="16.5" hidden="1" x14ac:dyDescent="0.3">
      <c r="E1448" s="300" t="s">
        <v>760</v>
      </c>
      <c r="F1448" s="300" t="s">
        <v>651</v>
      </c>
      <c r="G1448" s="300">
        <v>20170101</v>
      </c>
      <c r="H1448" s="300">
        <v>2017</v>
      </c>
      <c r="I1448" s="300">
        <v>52</v>
      </c>
      <c r="J1448" s="300">
        <v>2017</v>
      </c>
      <c r="K1448" s="300">
        <v>562</v>
      </c>
      <c r="L1448" s="300" t="s">
        <v>761</v>
      </c>
      <c r="M1448" s="300" t="s">
        <v>451</v>
      </c>
      <c r="N1448" s="300" t="s">
        <v>660</v>
      </c>
      <c r="O1448" s="300" t="s">
        <v>762</v>
      </c>
      <c r="P1448" s="300">
        <v>156</v>
      </c>
      <c r="Q1448" s="300" t="s">
        <v>773</v>
      </c>
      <c r="R1448" s="300" t="s">
        <v>774</v>
      </c>
      <c r="S1448" s="300">
        <v>0</v>
      </c>
      <c r="T1448" s="300" t="s">
        <v>763</v>
      </c>
      <c r="U1448" s="300" t="s">
        <v>764</v>
      </c>
      <c r="V1448" s="300" t="s">
        <v>1123</v>
      </c>
      <c r="W1448" s="300" t="s">
        <v>766</v>
      </c>
      <c r="X1448" s="300" t="b">
        <v>1</v>
      </c>
      <c r="Y1448" s="300">
        <v>3105</v>
      </c>
      <c r="Z1448" s="300" t="s">
        <v>853</v>
      </c>
      <c r="AA1448" s="300" t="s">
        <v>854</v>
      </c>
      <c r="AB1448" s="300" t="s">
        <v>84</v>
      </c>
      <c r="AC1448" s="300" t="s">
        <v>84</v>
      </c>
      <c r="AD1448" s="300">
        <v>4</v>
      </c>
      <c r="AE1448" s="300" t="b">
        <v>0</v>
      </c>
      <c r="AF1448" s="300" t="s">
        <v>768</v>
      </c>
      <c r="AG1448" s="300" t="s">
        <v>769</v>
      </c>
      <c r="AH1448" s="300">
        <v>0</v>
      </c>
      <c r="AI1448" s="300">
        <v>0</v>
      </c>
      <c r="AJ1448" s="300" t="s">
        <v>770</v>
      </c>
      <c r="AK1448" s="300">
        <v>8</v>
      </c>
      <c r="AL1448" s="300" t="s">
        <v>814</v>
      </c>
      <c r="AM1448" s="300">
        <v>1688</v>
      </c>
      <c r="AN1448" s="300" t="b">
        <v>0</v>
      </c>
      <c r="AO1448" s="300">
        <v>8</v>
      </c>
      <c r="AP1448" s="300" t="s">
        <v>814</v>
      </c>
      <c r="AQ1448" s="300">
        <v>1688</v>
      </c>
      <c r="AR1448" s="300" t="b">
        <v>0</v>
      </c>
      <c r="AS1448" s="300">
        <v>1688</v>
      </c>
      <c r="AT1448" s="300" t="b">
        <v>0</v>
      </c>
      <c r="AU1448" s="300">
        <v>0</v>
      </c>
      <c r="AV1448" s="300" t="b">
        <v>0</v>
      </c>
      <c r="AW1448" s="300" t="s">
        <v>1906</v>
      </c>
      <c r="AX1448" s="300"/>
      <c r="AY1448" s="300" t="s">
        <v>1906</v>
      </c>
      <c r="AZ1448" s="300">
        <v>0</v>
      </c>
      <c r="BA1448" s="300" t="b">
        <v>0</v>
      </c>
      <c r="BB1448" s="300" t="b">
        <v>1</v>
      </c>
      <c r="BC1448"/>
      <c r="BD1448"/>
      <c r="BE1448"/>
      <c r="BF1448"/>
      <c r="BG1448"/>
      <c r="BH1448"/>
      <c r="BI1448"/>
      <c r="BJ1448"/>
      <c r="BK1448"/>
      <c r="BL1448"/>
      <c r="BM1448"/>
      <c r="BN1448"/>
      <c r="BO1448"/>
      <c r="BP1448"/>
      <c r="BQ1448"/>
    </row>
    <row r="1449" spans="5:69" ht="16.5" hidden="1" x14ac:dyDescent="0.3">
      <c r="E1449" s="300" t="s">
        <v>760</v>
      </c>
      <c r="F1449" s="300" t="s">
        <v>651</v>
      </c>
      <c r="G1449" s="300">
        <v>20170101</v>
      </c>
      <c r="H1449" s="300">
        <v>2017</v>
      </c>
      <c r="I1449" s="300">
        <v>52</v>
      </c>
      <c r="J1449" s="300">
        <v>2017</v>
      </c>
      <c r="K1449" s="300">
        <v>562</v>
      </c>
      <c r="L1449" s="300" t="s">
        <v>761</v>
      </c>
      <c r="M1449" s="300" t="s">
        <v>451</v>
      </c>
      <c r="N1449" s="300" t="s">
        <v>660</v>
      </c>
      <c r="O1449" s="300" t="s">
        <v>762</v>
      </c>
      <c r="P1449" s="300">
        <v>204</v>
      </c>
      <c r="Q1449" s="300" t="s">
        <v>776</v>
      </c>
      <c r="R1449" s="300" t="s">
        <v>432</v>
      </c>
      <c r="S1449" s="300">
        <v>0</v>
      </c>
      <c r="T1449" s="300" t="s">
        <v>763</v>
      </c>
      <c r="U1449" s="300" t="s">
        <v>764</v>
      </c>
      <c r="V1449" s="300" t="s">
        <v>1123</v>
      </c>
      <c r="W1449" s="300" t="s">
        <v>766</v>
      </c>
      <c r="X1449" s="300" t="b">
        <v>1</v>
      </c>
      <c r="Y1449" s="300">
        <v>3105</v>
      </c>
      <c r="Z1449" s="300" t="s">
        <v>853</v>
      </c>
      <c r="AA1449" s="300" t="s">
        <v>854</v>
      </c>
      <c r="AB1449" s="300" t="s">
        <v>84</v>
      </c>
      <c r="AC1449" s="300" t="s">
        <v>84</v>
      </c>
      <c r="AD1449" s="300">
        <v>4</v>
      </c>
      <c r="AE1449" s="300" t="b">
        <v>0</v>
      </c>
      <c r="AF1449" s="300" t="s">
        <v>768</v>
      </c>
      <c r="AG1449" s="300" t="s">
        <v>769</v>
      </c>
      <c r="AH1449" s="300">
        <v>0</v>
      </c>
      <c r="AI1449" s="300">
        <v>0</v>
      </c>
      <c r="AJ1449" s="300" t="s">
        <v>770</v>
      </c>
      <c r="AK1449" s="300">
        <v>8</v>
      </c>
      <c r="AL1449" s="300" t="s">
        <v>814</v>
      </c>
      <c r="AM1449" s="300">
        <v>4139850</v>
      </c>
      <c r="AN1449" s="300" t="b">
        <v>0</v>
      </c>
      <c r="AO1449" s="300">
        <v>8</v>
      </c>
      <c r="AP1449" s="300" t="s">
        <v>814</v>
      </c>
      <c r="AQ1449" s="300">
        <v>4139850</v>
      </c>
      <c r="AR1449" s="300" t="b">
        <v>0</v>
      </c>
      <c r="AS1449" s="300">
        <v>4139850</v>
      </c>
      <c r="AT1449" s="300" t="b">
        <v>0</v>
      </c>
      <c r="AU1449" s="300">
        <v>0</v>
      </c>
      <c r="AV1449" s="300" t="b">
        <v>0</v>
      </c>
      <c r="AW1449" s="300" t="s">
        <v>1779</v>
      </c>
      <c r="AX1449" s="300"/>
      <c r="AY1449" s="300" t="s">
        <v>1779</v>
      </c>
      <c r="AZ1449" s="300">
        <v>0</v>
      </c>
      <c r="BA1449" s="300" t="b">
        <v>0</v>
      </c>
      <c r="BB1449" s="300" t="b">
        <v>1</v>
      </c>
      <c r="BC1449"/>
      <c r="BD1449"/>
      <c r="BE1449"/>
      <c r="BF1449"/>
      <c r="BG1449"/>
      <c r="BH1449"/>
      <c r="BI1449"/>
      <c r="BJ1449"/>
      <c r="BK1449"/>
      <c r="BL1449"/>
      <c r="BM1449"/>
      <c r="BN1449"/>
      <c r="BO1449"/>
      <c r="BP1449"/>
      <c r="BQ1449"/>
    </row>
    <row r="1450" spans="5:69" ht="16.5" hidden="1" x14ac:dyDescent="0.3">
      <c r="E1450" s="300" t="s">
        <v>760</v>
      </c>
      <c r="F1450" s="300" t="s">
        <v>651</v>
      </c>
      <c r="G1450" s="300">
        <v>20170101</v>
      </c>
      <c r="H1450" s="300">
        <v>2017</v>
      </c>
      <c r="I1450" s="300">
        <v>52</v>
      </c>
      <c r="J1450" s="300">
        <v>2017</v>
      </c>
      <c r="K1450" s="300">
        <v>562</v>
      </c>
      <c r="L1450" s="300" t="s">
        <v>761</v>
      </c>
      <c r="M1450" s="300" t="s">
        <v>451</v>
      </c>
      <c r="N1450" s="300" t="s">
        <v>660</v>
      </c>
      <c r="O1450" s="300" t="s">
        <v>762</v>
      </c>
      <c r="P1450" s="300">
        <v>251</v>
      </c>
      <c r="Q1450" s="300" t="s">
        <v>778</v>
      </c>
      <c r="R1450" s="300" t="s">
        <v>779</v>
      </c>
      <c r="S1450" s="300">
        <v>0</v>
      </c>
      <c r="T1450" s="300" t="s">
        <v>763</v>
      </c>
      <c r="U1450" s="300" t="s">
        <v>764</v>
      </c>
      <c r="V1450" s="300" t="s">
        <v>1123</v>
      </c>
      <c r="W1450" s="300" t="s">
        <v>766</v>
      </c>
      <c r="X1450" s="300" t="b">
        <v>1</v>
      </c>
      <c r="Y1450" s="300">
        <v>3105</v>
      </c>
      <c r="Z1450" s="300" t="s">
        <v>853</v>
      </c>
      <c r="AA1450" s="300" t="s">
        <v>854</v>
      </c>
      <c r="AB1450" s="300" t="s">
        <v>84</v>
      </c>
      <c r="AC1450" s="300" t="s">
        <v>84</v>
      </c>
      <c r="AD1450" s="300">
        <v>4</v>
      </c>
      <c r="AE1450" s="300" t="b">
        <v>0</v>
      </c>
      <c r="AF1450" s="300" t="s">
        <v>768</v>
      </c>
      <c r="AG1450" s="300" t="s">
        <v>769</v>
      </c>
      <c r="AH1450" s="300">
        <v>0</v>
      </c>
      <c r="AI1450" s="300">
        <v>0</v>
      </c>
      <c r="AJ1450" s="300" t="s">
        <v>770</v>
      </c>
      <c r="AK1450" s="300">
        <v>8</v>
      </c>
      <c r="AL1450" s="300" t="s">
        <v>814</v>
      </c>
      <c r="AM1450" s="300">
        <v>11</v>
      </c>
      <c r="AN1450" s="300" t="b">
        <v>0</v>
      </c>
      <c r="AO1450" s="300">
        <v>8</v>
      </c>
      <c r="AP1450" s="300" t="s">
        <v>814</v>
      </c>
      <c r="AQ1450" s="300">
        <v>11</v>
      </c>
      <c r="AR1450" s="300" t="b">
        <v>0</v>
      </c>
      <c r="AS1450" s="300">
        <v>11</v>
      </c>
      <c r="AT1450" s="300" t="b">
        <v>0</v>
      </c>
      <c r="AU1450" s="300">
        <v>0</v>
      </c>
      <c r="AV1450" s="300" t="b">
        <v>0</v>
      </c>
      <c r="AW1450" s="300" t="s">
        <v>1907</v>
      </c>
      <c r="AX1450" s="300"/>
      <c r="AY1450" s="300" t="s">
        <v>1907</v>
      </c>
      <c r="AZ1450" s="300">
        <v>0</v>
      </c>
      <c r="BA1450" s="300" t="b">
        <v>0</v>
      </c>
      <c r="BB1450" s="300" t="b">
        <v>1</v>
      </c>
      <c r="BC1450"/>
      <c r="BD1450"/>
      <c r="BE1450"/>
      <c r="BF1450"/>
      <c r="BG1450"/>
      <c r="BH1450"/>
      <c r="BI1450"/>
      <c r="BJ1450"/>
      <c r="BK1450"/>
      <c r="BL1450"/>
      <c r="BM1450"/>
      <c r="BN1450"/>
      <c r="BO1450"/>
      <c r="BP1450"/>
      <c r="BQ1450"/>
    </row>
    <row r="1451" spans="5:69" ht="16.5" hidden="1" x14ac:dyDescent="0.3">
      <c r="E1451" s="300" t="s">
        <v>760</v>
      </c>
      <c r="F1451" s="300" t="s">
        <v>651</v>
      </c>
      <c r="G1451" s="300">
        <v>20170101</v>
      </c>
      <c r="H1451" s="300">
        <v>2017</v>
      </c>
      <c r="I1451" s="300">
        <v>52</v>
      </c>
      <c r="J1451" s="300">
        <v>2017</v>
      </c>
      <c r="K1451" s="300">
        <v>562</v>
      </c>
      <c r="L1451" s="300" t="s">
        <v>761</v>
      </c>
      <c r="M1451" s="300" t="s">
        <v>451</v>
      </c>
      <c r="N1451" s="300" t="s">
        <v>660</v>
      </c>
      <c r="O1451" s="300" t="s">
        <v>762</v>
      </c>
      <c r="P1451" s="300">
        <v>384</v>
      </c>
      <c r="Q1451" s="300" t="s">
        <v>786</v>
      </c>
      <c r="R1451" s="300" t="s">
        <v>559</v>
      </c>
      <c r="S1451" s="300">
        <v>0</v>
      </c>
      <c r="T1451" s="300" t="s">
        <v>763</v>
      </c>
      <c r="U1451" s="300" t="s">
        <v>764</v>
      </c>
      <c r="V1451" s="300" t="s">
        <v>1123</v>
      </c>
      <c r="W1451" s="300" t="s">
        <v>766</v>
      </c>
      <c r="X1451" s="300" t="b">
        <v>1</v>
      </c>
      <c r="Y1451" s="300">
        <v>3105</v>
      </c>
      <c r="Z1451" s="300" t="s">
        <v>853</v>
      </c>
      <c r="AA1451" s="300" t="s">
        <v>854</v>
      </c>
      <c r="AB1451" s="300" t="s">
        <v>84</v>
      </c>
      <c r="AC1451" s="300" t="s">
        <v>84</v>
      </c>
      <c r="AD1451" s="300">
        <v>4</v>
      </c>
      <c r="AE1451" s="300" t="b">
        <v>0</v>
      </c>
      <c r="AF1451" s="300" t="s">
        <v>768</v>
      </c>
      <c r="AG1451" s="300" t="s">
        <v>769</v>
      </c>
      <c r="AH1451" s="300">
        <v>0</v>
      </c>
      <c r="AI1451" s="300">
        <v>0</v>
      </c>
      <c r="AJ1451" s="300" t="s">
        <v>770</v>
      </c>
      <c r="AK1451" s="300">
        <v>8</v>
      </c>
      <c r="AL1451" s="300" t="s">
        <v>814</v>
      </c>
      <c r="AM1451" s="300">
        <v>593520</v>
      </c>
      <c r="AN1451" s="300" t="b">
        <v>0</v>
      </c>
      <c r="AO1451" s="300">
        <v>8</v>
      </c>
      <c r="AP1451" s="300" t="s">
        <v>814</v>
      </c>
      <c r="AQ1451" s="300">
        <v>593520</v>
      </c>
      <c r="AR1451" s="300" t="b">
        <v>0</v>
      </c>
      <c r="AS1451" s="300">
        <v>593520</v>
      </c>
      <c r="AT1451" s="300" t="b">
        <v>0</v>
      </c>
      <c r="AU1451" s="300">
        <v>0</v>
      </c>
      <c r="AV1451" s="300" t="b">
        <v>0</v>
      </c>
      <c r="AW1451" s="300" t="s">
        <v>1908</v>
      </c>
      <c r="AX1451" s="300"/>
      <c r="AY1451" s="300" t="s">
        <v>1908</v>
      </c>
      <c r="AZ1451" s="300">
        <v>0</v>
      </c>
      <c r="BA1451" s="300" t="b">
        <v>0</v>
      </c>
      <c r="BB1451" s="300" t="b">
        <v>1</v>
      </c>
      <c r="BC1451"/>
      <c r="BD1451"/>
      <c r="BE1451"/>
      <c r="BF1451"/>
      <c r="BG1451"/>
      <c r="BH1451"/>
      <c r="BI1451"/>
      <c r="BJ1451"/>
      <c r="BK1451"/>
      <c r="BL1451"/>
      <c r="BM1451"/>
      <c r="BN1451"/>
      <c r="BO1451"/>
      <c r="BP1451"/>
      <c r="BQ1451"/>
    </row>
    <row r="1452" spans="5:69" ht="16.5" hidden="1" x14ac:dyDescent="0.3">
      <c r="E1452" s="300" t="s">
        <v>760</v>
      </c>
      <c r="F1452" s="300" t="s">
        <v>651</v>
      </c>
      <c r="G1452" s="300">
        <v>20170101</v>
      </c>
      <c r="H1452" s="300">
        <v>2017</v>
      </c>
      <c r="I1452" s="300">
        <v>52</v>
      </c>
      <c r="J1452" s="300">
        <v>2017</v>
      </c>
      <c r="K1452" s="300">
        <v>562</v>
      </c>
      <c r="L1452" s="300" t="s">
        <v>761</v>
      </c>
      <c r="M1452" s="300" t="s">
        <v>451</v>
      </c>
      <c r="N1452" s="300" t="s">
        <v>660</v>
      </c>
      <c r="O1452" s="300" t="s">
        <v>762</v>
      </c>
      <c r="P1452" s="300">
        <v>504</v>
      </c>
      <c r="Q1452" s="300" t="s">
        <v>959</v>
      </c>
      <c r="R1452" s="300" t="s">
        <v>426</v>
      </c>
      <c r="S1452" s="300">
        <v>0</v>
      </c>
      <c r="T1452" s="300" t="s">
        <v>763</v>
      </c>
      <c r="U1452" s="300" t="s">
        <v>764</v>
      </c>
      <c r="V1452" s="300" t="s">
        <v>1123</v>
      </c>
      <c r="W1452" s="300" t="s">
        <v>766</v>
      </c>
      <c r="X1452" s="300" t="b">
        <v>1</v>
      </c>
      <c r="Y1452" s="300">
        <v>3105</v>
      </c>
      <c r="Z1452" s="300" t="s">
        <v>853</v>
      </c>
      <c r="AA1452" s="300" t="s">
        <v>854</v>
      </c>
      <c r="AB1452" s="300" t="s">
        <v>84</v>
      </c>
      <c r="AC1452" s="300" t="s">
        <v>84</v>
      </c>
      <c r="AD1452" s="300">
        <v>4</v>
      </c>
      <c r="AE1452" s="300" t="b">
        <v>0</v>
      </c>
      <c r="AF1452" s="300" t="s">
        <v>768</v>
      </c>
      <c r="AG1452" s="300" t="s">
        <v>769</v>
      </c>
      <c r="AH1452" s="300">
        <v>0</v>
      </c>
      <c r="AI1452" s="300">
        <v>0</v>
      </c>
      <c r="AJ1452" s="300" t="s">
        <v>770</v>
      </c>
      <c r="AK1452" s="300">
        <v>8</v>
      </c>
      <c r="AL1452" s="300" t="s">
        <v>814</v>
      </c>
      <c r="AM1452" s="300">
        <v>7209800</v>
      </c>
      <c r="AN1452" s="300" t="b">
        <v>0</v>
      </c>
      <c r="AO1452" s="300">
        <v>8</v>
      </c>
      <c r="AP1452" s="300" t="s">
        <v>814</v>
      </c>
      <c r="AQ1452" s="300">
        <v>7209800</v>
      </c>
      <c r="AR1452" s="300" t="b">
        <v>0</v>
      </c>
      <c r="AS1452" s="300">
        <v>7209800</v>
      </c>
      <c r="AT1452" s="300" t="b">
        <v>0</v>
      </c>
      <c r="AU1452" s="300">
        <v>0</v>
      </c>
      <c r="AV1452" s="300" t="b">
        <v>0</v>
      </c>
      <c r="AW1452" s="300" t="s">
        <v>1789</v>
      </c>
      <c r="AX1452" s="300"/>
      <c r="AY1452" s="300" t="s">
        <v>1789</v>
      </c>
      <c r="AZ1452" s="300">
        <v>0</v>
      </c>
      <c r="BA1452" s="300" t="b">
        <v>0</v>
      </c>
      <c r="BB1452" s="300" t="b">
        <v>1</v>
      </c>
      <c r="BC1452"/>
      <c r="BD1452"/>
      <c r="BE1452"/>
      <c r="BF1452"/>
      <c r="BG1452"/>
      <c r="BH1452"/>
      <c r="BI1452"/>
      <c r="BJ1452"/>
      <c r="BK1452"/>
      <c r="BL1452"/>
      <c r="BM1452"/>
      <c r="BN1452"/>
      <c r="BO1452"/>
      <c r="BP1452"/>
      <c r="BQ1452"/>
    </row>
    <row r="1453" spans="5:69" ht="16.5" hidden="1" x14ac:dyDescent="0.3">
      <c r="E1453" s="300" t="s">
        <v>760</v>
      </c>
      <c r="F1453" s="300" t="s">
        <v>651</v>
      </c>
      <c r="G1453" s="300">
        <v>20170101</v>
      </c>
      <c r="H1453" s="300">
        <v>2017</v>
      </c>
      <c r="I1453" s="300">
        <v>52</v>
      </c>
      <c r="J1453" s="300">
        <v>2017</v>
      </c>
      <c r="K1453" s="300">
        <v>562</v>
      </c>
      <c r="L1453" s="300" t="s">
        <v>761</v>
      </c>
      <c r="M1453" s="300" t="s">
        <v>451</v>
      </c>
      <c r="N1453" s="300" t="s">
        <v>660</v>
      </c>
      <c r="O1453" s="300" t="s">
        <v>762</v>
      </c>
      <c r="P1453" s="300">
        <v>566</v>
      </c>
      <c r="Q1453" s="300" t="s">
        <v>791</v>
      </c>
      <c r="R1453" s="300" t="s">
        <v>434</v>
      </c>
      <c r="S1453" s="300">
        <v>0</v>
      </c>
      <c r="T1453" s="300" t="s">
        <v>763</v>
      </c>
      <c r="U1453" s="300" t="s">
        <v>764</v>
      </c>
      <c r="V1453" s="300" t="s">
        <v>1123</v>
      </c>
      <c r="W1453" s="300" t="s">
        <v>766</v>
      </c>
      <c r="X1453" s="300" t="b">
        <v>1</v>
      </c>
      <c r="Y1453" s="300">
        <v>3105</v>
      </c>
      <c r="Z1453" s="300" t="s">
        <v>853</v>
      </c>
      <c r="AA1453" s="300" t="s">
        <v>854</v>
      </c>
      <c r="AB1453" s="300" t="s">
        <v>84</v>
      </c>
      <c r="AC1453" s="300" t="s">
        <v>84</v>
      </c>
      <c r="AD1453" s="300">
        <v>4</v>
      </c>
      <c r="AE1453" s="300" t="b">
        <v>0</v>
      </c>
      <c r="AF1453" s="300" t="s">
        <v>768</v>
      </c>
      <c r="AG1453" s="300" t="s">
        <v>769</v>
      </c>
      <c r="AH1453" s="300">
        <v>0</v>
      </c>
      <c r="AI1453" s="300">
        <v>0</v>
      </c>
      <c r="AJ1453" s="300" t="s">
        <v>770</v>
      </c>
      <c r="AK1453" s="300">
        <v>8</v>
      </c>
      <c r="AL1453" s="300" t="s">
        <v>814</v>
      </c>
      <c r="AM1453" s="300">
        <v>604916</v>
      </c>
      <c r="AN1453" s="300" t="b">
        <v>0</v>
      </c>
      <c r="AO1453" s="300">
        <v>8</v>
      </c>
      <c r="AP1453" s="300" t="s">
        <v>814</v>
      </c>
      <c r="AQ1453" s="300">
        <v>604916</v>
      </c>
      <c r="AR1453" s="300" t="b">
        <v>0</v>
      </c>
      <c r="AS1453" s="300">
        <v>604916</v>
      </c>
      <c r="AT1453" s="300" t="b">
        <v>0</v>
      </c>
      <c r="AU1453" s="300">
        <v>0</v>
      </c>
      <c r="AV1453" s="300" t="b">
        <v>0</v>
      </c>
      <c r="AW1453" s="300" t="s">
        <v>1909</v>
      </c>
      <c r="AX1453" s="300"/>
      <c r="AY1453" s="300" t="s">
        <v>1909</v>
      </c>
      <c r="AZ1453" s="300">
        <v>0</v>
      </c>
      <c r="BA1453" s="300" t="b">
        <v>0</v>
      </c>
      <c r="BB1453" s="300" t="b">
        <v>1</v>
      </c>
      <c r="BC1453"/>
      <c r="BD1453"/>
      <c r="BE1453"/>
      <c r="BF1453"/>
      <c r="BG1453"/>
      <c r="BH1453"/>
      <c r="BI1453"/>
      <c r="BJ1453"/>
      <c r="BK1453"/>
      <c r="BL1453"/>
      <c r="BM1453"/>
      <c r="BN1453"/>
      <c r="BO1453"/>
      <c r="BP1453"/>
      <c r="BQ1453"/>
    </row>
    <row r="1454" spans="5:69" ht="16.5" hidden="1" x14ac:dyDescent="0.3">
      <c r="E1454" s="300" t="s">
        <v>760</v>
      </c>
      <c r="F1454" s="300" t="s">
        <v>651</v>
      </c>
      <c r="G1454" s="300">
        <v>20170101</v>
      </c>
      <c r="H1454" s="300">
        <v>2017</v>
      </c>
      <c r="I1454" s="300">
        <v>52</v>
      </c>
      <c r="J1454" s="300">
        <v>2017</v>
      </c>
      <c r="K1454" s="300">
        <v>562</v>
      </c>
      <c r="L1454" s="300" t="s">
        <v>761</v>
      </c>
      <c r="M1454" s="300" t="s">
        <v>451</v>
      </c>
      <c r="N1454" s="300" t="s">
        <v>660</v>
      </c>
      <c r="O1454" s="300" t="s">
        <v>762</v>
      </c>
      <c r="P1454" s="300">
        <v>586</v>
      </c>
      <c r="Q1454" s="300" t="s">
        <v>1578</v>
      </c>
      <c r="R1454" s="300" t="s">
        <v>1579</v>
      </c>
      <c r="S1454" s="300">
        <v>0</v>
      </c>
      <c r="T1454" s="300" t="s">
        <v>763</v>
      </c>
      <c r="U1454" s="300" t="s">
        <v>764</v>
      </c>
      <c r="V1454" s="300" t="s">
        <v>1123</v>
      </c>
      <c r="W1454" s="300" t="s">
        <v>766</v>
      </c>
      <c r="X1454" s="300" t="b">
        <v>1</v>
      </c>
      <c r="Y1454" s="300">
        <v>3105</v>
      </c>
      <c r="Z1454" s="300" t="s">
        <v>853</v>
      </c>
      <c r="AA1454" s="300" t="s">
        <v>854</v>
      </c>
      <c r="AB1454" s="300" t="s">
        <v>84</v>
      </c>
      <c r="AC1454" s="300" t="s">
        <v>84</v>
      </c>
      <c r="AD1454" s="300">
        <v>4</v>
      </c>
      <c r="AE1454" s="300" t="b">
        <v>0</v>
      </c>
      <c r="AF1454" s="300" t="s">
        <v>768</v>
      </c>
      <c r="AG1454" s="300" t="s">
        <v>769</v>
      </c>
      <c r="AH1454" s="300">
        <v>0</v>
      </c>
      <c r="AI1454" s="300">
        <v>0</v>
      </c>
      <c r="AJ1454" s="300" t="s">
        <v>770</v>
      </c>
      <c r="AK1454" s="300">
        <v>8</v>
      </c>
      <c r="AL1454" s="300" t="s">
        <v>814</v>
      </c>
      <c r="AM1454" s="300">
        <v>76000</v>
      </c>
      <c r="AN1454" s="300" t="b">
        <v>0</v>
      </c>
      <c r="AO1454" s="300">
        <v>8</v>
      </c>
      <c r="AP1454" s="300" t="s">
        <v>814</v>
      </c>
      <c r="AQ1454" s="300">
        <v>76000</v>
      </c>
      <c r="AR1454" s="300" t="b">
        <v>0</v>
      </c>
      <c r="AS1454" s="300">
        <v>76000</v>
      </c>
      <c r="AT1454" s="300" t="b">
        <v>0</v>
      </c>
      <c r="AU1454" s="300">
        <v>0</v>
      </c>
      <c r="AV1454" s="300" t="b">
        <v>0</v>
      </c>
      <c r="AW1454" s="300" t="s">
        <v>1910</v>
      </c>
      <c r="AX1454" s="300"/>
      <c r="AY1454" s="300" t="s">
        <v>1910</v>
      </c>
      <c r="AZ1454" s="300">
        <v>0</v>
      </c>
      <c r="BA1454" s="300" t="b">
        <v>0</v>
      </c>
      <c r="BB1454" s="300" t="b">
        <v>1</v>
      </c>
      <c r="BC1454"/>
      <c r="BD1454"/>
      <c r="BE1454"/>
      <c r="BF1454"/>
      <c r="BG1454"/>
      <c r="BH1454"/>
      <c r="BI1454"/>
      <c r="BJ1454"/>
      <c r="BK1454"/>
      <c r="BL1454"/>
      <c r="BM1454"/>
      <c r="BN1454"/>
      <c r="BO1454"/>
      <c r="BP1454"/>
      <c r="BQ1454"/>
    </row>
    <row r="1455" spans="5:69" ht="16.5" hidden="1" x14ac:dyDescent="0.3">
      <c r="E1455" s="300" t="s">
        <v>760</v>
      </c>
      <c r="F1455" s="300" t="s">
        <v>651</v>
      </c>
      <c r="G1455" s="300">
        <v>20170101</v>
      </c>
      <c r="H1455" s="300">
        <v>2017</v>
      </c>
      <c r="I1455" s="300">
        <v>52</v>
      </c>
      <c r="J1455" s="300">
        <v>2017</v>
      </c>
      <c r="K1455" s="300">
        <v>562</v>
      </c>
      <c r="L1455" s="300" t="s">
        <v>761</v>
      </c>
      <c r="M1455" s="300" t="s">
        <v>451</v>
      </c>
      <c r="N1455" s="300" t="s">
        <v>660</v>
      </c>
      <c r="O1455" s="300" t="s">
        <v>762</v>
      </c>
      <c r="P1455" s="300">
        <v>784</v>
      </c>
      <c r="Q1455" s="300" t="s">
        <v>924</v>
      </c>
      <c r="R1455" s="300" t="s">
        <v>925</v>
      </c>
      <c r="S1455" s="300">
        <v>0</v>
      </c>
      <c r="T1455" s="300" t="s">
        <v>763</v>
      </c>
      <c r="U1455" s="300" t="s">
        <v>764</v>
      </c>
      <c r="V1455" s="300" t="s">
        <v>1123</v>
      </c>
      <c r="W1455" s="300" t="s">
        <v>766</v>
      </c>
      <c r="X1455" s="300" t="b">
        <v>1</v>
      </c>
      <c r="Y1455" s="300">
        <v>3105</v>
      </c>
      <c r="Z1455" s="300" t="s">
        <v>853</v>
      </c>
      <c r="AA1455" s="300" t="s">
        <v>854</v>
      </c>
      <c r="AB1455" s="300" t="s">
        <v>84</v>
      </c>
      <c r="AC1455" s="300" t="s">
        <v>84</v>
      </c>
      <c r="AD1455" s="300">
        <v>4</v>
      </c>
      <c r="AE1455" s="300" t="b">
        <v>0</v>
      </c>
      <c r="AF1455" s="300" t="s">
        <v>768</v>
      </c>
      <c r="AG1455" s="300" t="s">
        <v>769</v>
      </c>
      <c r="AH1455" s="300">
        <v>0</v>
      </c>
      <c r="AI1455" s="300">
        <v>0</v>
      </c>
      <c r="AJ1455" s="300" t="s">
        <v>770</v>
      </c>
      <c r="AK1455" s="300">
        <v>8</v>
      </c>
      <c r="AL1455" s="300" t="s">
        <v>814</v>
      </c>
      <c r="AM1455" s="300">
        <v>1386150</v>
      </c>
      <c r="AN1455" s="300" t="b">
        <v>0</v>
      </c>
      <c r="AO1455" s="300">
        <v>8</v>
      </c>
      <c r="AP1455" s="300" t="s">
        <v>814</v>
      </c>
      <c r="AQ1455" s="300">
        <v>1386150</v>
      </c>
      <c r="AR1455" s="300" t="b">
        <v>0</v>
      </c>
      <c r="AS1455" s="300">
        <v>1386150</v>
      </c>
      <c r="AT1455" s="300" t="b">
        <v>0</v>
      </c>
      <c r="AU1455" s="300">
        <v>0</v>
      </c>
      <c r="AV1455" s="300" t="b">
        <v>0</v>
      </c>
      <c r="AW1455" s="300" t="s">
        <v>1911</v>
      </c>
      <c r="AX1455" s="300"/>
      <c r="AY1455" s="300" t="s">
        <v>1911</v>
      </c>
      <c r="AZ1455" s="300">
        <v>0</v>
      </c>
      <c r="BA1455" s="300" t="b">
        <v>0</v>
      </c>
      <c r="BB1455" s="300" t="b">
        <v>1</v>
      </c>
      <c r="BC1455"/>
      <c r="BD1455"/>
      <c r="BE1455"/>
      <c r="BF1455"/>
      <c r="BG1455"/>
      <c r="BH1455"/>
      <c r="BI1455"/>
      <c r="BJ1455"/>
      <c r="BK1455"/>
      <c r="BL1455"/>
      <c r="BM1455"/>
      <c r="BN1455"/>
      <c r="BO1455"/>
      <c r="BP1455"/>
      <c r="BQ1455"/>
    </row>
    <row r="1456" spans="5:69" ht="16.5" hidden="1" x14ac:dyDescent="0.3">
      <c r="E1456" s="300" t="s">
        <v>760</v>
      </c>
      <c r="F1456" s="300" t="s">
        <v>651</v>
      </c>
      <c r="G1456" s="300">
        <v>20170101</v>
      </c>
      <c r="H1456" s="300">
        <v>2017</v>
      </c>
      <c r="I1456" s="300">
        <v>52</v>
      </c>
      <c r="J1456" s="300">
        <v>2017</v>
      </c>
      <c r="K1456" s="300">
        <v>180</v>
      </c>
      <c r="L1456" s="300" t="s">
        <v>872</v>
      </c>
      <c r="M1456" s="300" t="s">
        <v>486</v>
      </c>
      <c r="N1456" s="300" t="s">
        <v>660</v>
      </c>
      <c r="O1456" s="300" t="s">
        <v>762</v>
      </c>
      <c r="P1456" s="300">
        <v>0</v>
      </c>
      <c r="Q1456" s="300" t="s">
        <v>763</v>
      </c>
      <c r="R1456" s="300" t="s">
        <v>764</v>
      </c>
      <c r="S1456" s="300">
        <v>0</v>
      </c>
      <c r="T1456" s="300" t="s">
        <v>763</v>
      </c>
      <c r="U1456" s="300" t="s">
        <v>764</v>
      </c>
      <c r="V1456" s="300" t="s">
        <v>1123</v>
      </c>
      <c r="W1456" s="300" t="s">
        <v>766</v>
      </c>
      <c r="X1456" s="300" t="b">
        <v>1</v>
      </c>
      <c r="Y1456" s="300">
        <v>310510</v>
      </c>
      <c r="Z1456" s="300" t="s">
        <v>862</v>
      </c>
      <c r="AA1456" s="300" t="s">
        <v>540</v>
      </c>
      <c r="AB1456" s="300" t="s">
        <v>84</v>
      </c>
      <c r="AC1456" s="300" t="s">
        <v>84</v>
      </c>
      <c r="AD1456" s="300">
        <v>6</v>
      </c>
      <c r="AE1456" s="300" t="b">
        <v>1</v>
      </c>
      <c r="AF1456" s="300" t="s">
        <v>768</v>
      </c>
      <c r="AG1456" s="300" t="s">
        <v>769</v>
      </c>
      <c r="AH1456" s="300">
        <v>0</v>
      </c>
      <c r="AI1456" s="300">
        <v>0</v>
      </c>
      <c r="AJ1456" s="300" t="s">
        <v>770</v>
      </c>
      <c r="AK1456" s="300">
        <v>8</v>
      </c>
      <c r="AL1456" s="300" t="s">
        <v>814</v>
      </c>
      <c r="AM1456" s="300">
        <v>5437</v>
      </c>
      <c r="AN1456" s="300" t="b">
        <v>0</v>
      </c>
      <c r="AO1456" s="300">
        <v>8</v>
      </c>
      <c r="AP1456" s="300" t="s">
        <v>814</v>
      </c>
      <c r="AQ1456" s="300">
        <v>5437</v>
      </c>
      <c r="AR1456" s="300" t="b">
        <v>0</v>
      </c>
      <c r="AS1456" s="300">
        <v>5437</v>
      </c>
      <c r="AT1456" s="300" t="b">
        <v>0</v>
      </c>
      <c r="AU1456" s="300">
        <v>0</v>
      </c>
      <c r="AV1456" s="300" t="b">
        <v>0</v>
      </c>
      <c r="AW1456" s="300" t="s">
        <v>1912</v>
      </c>
      <c r="AX1456" s="300">
        <v>0</v>
      </c>
      <c r="AY1456" s="300" t="s">
        <v>1912</v>
      </c>
      <c r="AZ1456" s="300">
        <v>0</v>
      </c>
      <c r="BA1456" s="300" t="b">
        <v>0</v>
      </c>
      <c r="BB1456" s="300" t="b">
        <v>1</v>
      </c>
      <c r="BC1456"/>
      <c r="BD1456"/>
      <c r="BE1456"/>
      <c r="BF1456"/>
      <c r="BG1456"/>
      <c r="BH1456"/>
      <c r="BI1456"/>
      <c r="BJ1456"/>
      <c r="BK1456"/>
      <c r="BL1456"/>
      <c r="BM1456"/>
      <c r="BN1456"/>
      <c r="BO1456"/>
      <c r="BP1456"/>
      <c r="BQ1456"/>
    </row>
    <row r="1457" spans="5:69" ht="16.5" hidden="1" x14ac:dyDescent="0.3">
      <c r="E1457" s="300" t="s">
        <v>760</v>
      </c>
      <c r="F1457" s="300" t="s">
        <v>651</v>
      </c>
      <c r="G1457" s="300">
        <v>20170101</v>
      </c>
      <c r="H1457" s="300">
        <v>2017</v>
      </c>
      <c r="I1457" s="300">
        <v>52</v>
      </c>
      <c r="J1457" s="300">
        <v>2017</v>
      </c>
      <c r="K1457" s="300">
        <v>180</v>
      </c>
      <c r="L1457" s="300" t="s">
        <v>872</v>
      </c>
      <c r="M1457" s="300" t="s">
        <v>486</v>
      </c>
      <c r="N1457" s="300" t="s">
        <v>660</v>
      </c>
      <c r="O1457" s="300" t="s">
        <v>762</v>
      </c>
      <c r="P1457" s="300">
        <v>156</v>
      </c>
      <c r="Q1457" s="300" t="s">
        <v>773</v>
      </c>
      <c r="R1457" s="300" t="s">
        <v>774</v>
      </c>
      <c r="S1457" s="300">
        <v>0</v>
      </c>
      <c r="T1457" s="300" t="s">
        <v>763</v>
      </c>
      <c r="U1457" s="300" t="s">
        <v>764</v>
      </c>
      <c r="V1457" s="300" t="s">
        <v>1123</v>
      </c>
      <c r="W1457" s="300" t="s">
        <v>766</v>
      </c>
      <c r="X1457" s="300" t="b">
        <v>1</v>
      </c>
      <c r="Y1457" s="300">
        <v>310510</v>
      </c>
      <c r="Z1457" s="300" t="s">
        <v>862</v>
      </c>
      <c r="AA1457" s="300" t="s">
        <v>540</v>
      </c>
      <c r="AB1457" s="300" t="s">
        <v>84</v>
      </c>
      <c r="AC1457" s="300" t="s">
        <v>84</v>
      </c>
      <c r="AD1457" s="300">
        <v>6</v>
      </c>
      <c r="AE1457" s="300" t="b">
        <v>1</v>
      </c>
      <c r="AF1457" s="300" t="s">
        <v>768</v>
      </c>
      <c r="AG1457" s="300" t="s">
        <v>769</v>
      </c>
      <c r="AH1457" s="300">
        <v>0</v>
      </c>
      <c r="AI1457" s="300">
        <v>0</v>
      </c>
      <c r="AJ1457" s="300" t="s">
        <v>770</v>
      </c>
      <c r="AK1457" s="300">
        <v>8</v>
      </c>
      <c r="AL1457" s="300" t="s">
        <v>814</v>
      </c>
      <c r="AM1457" s="300">
        <v>4750</v>
      </c>
      <c r="AN1457" s="300" t="b">
        <v>0</v>
      </c>
      <c r="AO1457" s="300">
        <v>8</v>
      </c>
      <c r="AP1457" s="300" t="s">
        <v>814</v>
      </c>
      <c r="AQ1457" s="300">
        <v>4750</v>
      </c>
      <c r="AR1457" s="300" t="b">
        <v>0</v>
      </c>
      <c r="AS1457" s="300">
        <v>4750</v>
      </c>
      <c r="AT1457" s="300" t="b">
        <v>0</v>
      </c>
      <c r="AU1457" s="300">
        <v>0</v>
      </c>
      <c r="AV1457" s="300" t="b">
        <v>0</v>
      </c>
      <c r="AW1457" s="300" t="s">
        <v>1913</v>
      </c>
      <c r="AX1457" s="300">
        <v>0</v>
      </c>
      <c r="AY1457" s="300" t="s">
        <v>1913</v>
      </c>
      <c r="AZ1457" s="300">
        <v>0</v>
      </c>
      <c r="BA1457" s="300" t="b">
        <v>0</v>
      </c>
      <c r="BB1457" s="300" t="b">
        <v>1</v>
      </c>
      <c r="BC1457"/>
      <c r="BD1457"/>
      <c r="BE1457"/>
      <c r="BF1457"/>
      <c r="BG1457"/>
      <c r="BH1457"/>
      <c r="BI1457"/>
      <c r="BJ1457"/>
      <c r="BK1457"/>
      <c r="BL1457"/>
      <c r="BM1457"/>
      <c r="BN1457"/>
      <c r="BO1457"/>
      <c r="BP1457"/>
      <c r="BQ1457"/>
    </row>
    <row r="1458" spans="5:69" ht="16.5" hidden="1" x14ac:dyDescent="0.3">
      <c r="E1458" s="300" t="s">
        <v>760</v>
      </c>
      <c r="F1458" s="300" t="s">
        <v>651</v>
      </c>
      <c r="G1458" s="300">
        <v>20170101</v>
      </c>
      <c r="H1458" s="300">
        <v>2017</v>
      </c>
      <c r="I1458" s="300">
        <v>52</v>
      </c>
      <c r="J1458" s="300">
        <v>2017</v>
      </c>
      <c r="K1458" s="300">
        <v>180</v>
      </c>
      <c r="L1458" s="300" t="s">
        <v>872</v>
      </c>
      <c r="M1458" s="300" t="s">
        <v>486</v>
      </c>
      <c r="N1458" s="300" t="s">
        <v>660</v>
      </c>
      <c r="O1458" s="300" t="s">
        <v>762</v>
      </c>
      <c r="P1458" s="300">
        <v>276</v>
      </c>
      <c r="Q1458" s="300" t="s">
        <v>781</v>
      </c>
      <c r="R1458" s="300" t="s">
        <v>782</v>
      </c>
      <c r="S1458" s="300">
        <v>0</v>
      </c>
      <c r="T1458" s="300" t="s">
        <v>763</v>
      </c>
      <c r="U1458" s="300" t="s">
        <v>764</v>
      </c>
      <c r="V1458" s="300" t="s">
        <v>1123</v>
      </c>
      <c r="W1458" s="300" t="s">
        <v>766</v>
      </c>
      <c r="X1458" s="300" t="b">
        <v>1</v>
      </c>
      <c r="Y1458" s="300">
        <v>310510</v>
      </c>
      <c r="Z1458" s="300" t="s">
        <v>862</v>
      </c>
      <c r="AA1458" s="300" t="s">
        <v>540</v>
      </c>
      <c r="AB1458" s="300" t="s">
        <v>84</v>
      </c>
      <c r="AC1458" s="300" t="s">
        <v>84</v>
      </c>
      <c r="AD1458" s="300">
        <v>6</v>
      </c>
      <c r="AE1458" s="300" t="b">
        <v>1</v>
      </c>
      <c r="AF1458" s="300" t="s">
        <v>768</v>
      </c>
      <c r="AG1458" s="300" t="s">
        <v>769</v>
      </c>
      <c r="AH1458" s="300">
        <v>0</v>
      </c>
      <c r="AI1458" s="300">
        <v>0</v>
      </c>
      <c r="AJ1458" s="300" t="s">
        <v>770</v>
      </c>
      <c r="AK1458" s="300">
        <v>8</v>
      </c>
      <c r="AL1458" s="300" t="s">
        <v>814</v>
      </c>
      <c r="AM1458" s="300">
        <v>50</v>
      </c>
      <c r="AN1458" s="300" t="b">
        <v>0</v>
      </c>
      <c r="AO1458" s="300">
        <v>8</v>
      </c>
      <c r="AP1458" s="300" t="s">
        <v>814</v>
      </c>
      <c r="AQ1458" s="300">
        <v>50</v>
      </c>
      <c r="AR1458" s="300" t="b">
        <v>0</v>
      </c>
      <c r="AS1458" s="300">
        <v>50</v>
      </c>
      <c r="AT1458" s="300" t="b">
        <v>0</v>
      </c>
      <c r="AU1458" s="300">
        <v>0</v>
      </c>
      <c r="AV1458" s="300" t="b">
        <v>0</v>
      </c>
      <c r="AW1458" s="300" t="s">
        <v>1914</v>
      </c>
      <c r="AX1458" s="300">
        <v>0</v>
      </c>
      <c r="AY1458" s="300" t="s">
        <v>1914</v>
      </c>
      <c r="AZ1458" s="300">
        <v>0</v>
      </c>
      <c r="BA1458" s="300" t="b">
        <v>0</v>
      </c>
      <c r="BB1458" s="300" t="b">
        <v>1</v>
      </c>
      <c r="BC1458"/>
      <c r="BD1458"/>
      <c r="BE1458"/>
      <c r="BF1458"/>
      <c r="BG1458"/>
      <c r="BH1458"/>
      <c r="BI1458"/>
      <c r="BJ1458"/>
      <c r="BK1458"/>
      <c r="BL1458"/>
      <c r="BM1458"/>
      <c r="BN1458"/>
      <c r="BO1458"/>
      <c r="BP1458"/>
      <c r="BQ1458"/>
    </row>
    <row r="1459" spans="5:69" ht="16.5" hidden="1" x14ac:dyDescent="0.3">
      <c r="E1459" s="300" t="s">
        <v>760</v>
      </c>
      <c r="F1459" s="300" t="s">
        <v>651</v>
      </c>
      <c r="G1459" s="300">
        <v>20170101</v>
      </c>
      <c r="H1459" s="300">
        <v>2017</v>
      </c>
      <c r="I1459" s="300">
        <v>52</v>
      </c>
      <c r="J1459" s="300">
        <v>2017</v>
      </c>
      <c r="K1459" s="300">
        <v>180</v>
      </c>
      <c r="L1459" s="300" t="s">
        <v>872</v>
      </c>
      <c r="M1459" s="300" t="s">
        <v>486</v>
      </c>
      <c r="N1459" s="300" t="s">
        <v>660</v>
      </c>
      <c r="O1459" s="300" t="s">
        <v>762</v>
      </c>
      <c r="P1459" s="300">
        <v>699</v>
      </c>
      <c r="Q1459" s="300" t="s">
        <v>798</v>
      </c>
      <c r="R1459" s="300" t="s">
        <v>799</v>
      </c>
      <c r="S1459" s="300">
        <v>0</v>
      </c>
      <c r="T1459" s="300" t="s">
        <v>763</v>
      </c>
      <c r="U1459" s="300" t="s">
        <v>764</v>
      </c>
      <c r="V1459" s="300" t="s">
        <v>1123</v>
      </c>
      <c r="W1459" s="300" t="s">
        <v>766</v>
      </c>
      <c r="X1459" s="300" t="b">
        <v>1</v>
      </c>
      <c r="Y1459" s="300">
        <v>310510</v>
      </c>
      <c r="Z1459" s="300" t="s">
        <v>862</v>
      </c>
      <c r="AA1459" s="300" t="s">
        <v>540</v>
      </c>
      <c r="AB1459" s="300" t="s">
        <v>84</v>
      </c>
      <c r="AC1459" s="300" t="s">
        <v>84</v>
      </c>
      <c r="AD1459" s="300">
        <v>6</v>
      </c>
      <c r="AE1459" s="300" t="b">
        <v>1</v>
      </c>
      <c r="AF1459" s="300" t="s">
        <v>768</v>
      </c>
      <c r="AG1459" s="300" t="s">
        <v>769</v>
      </c>
      <c r="AH1459" s="300">
        <v>0</v>
      </c>
      <c r="AI1459" s="300">
        <v>0</v>
      </c>
      <c r="AJ1459" s="300" t="s">
        <v>770</v>
      </c>
      <c r="AK1459" s="300">
        <v>8</v>
      </c>
      <c r="AL1459" s="300" t="s">
        <v>814</v>
      </c>
      <c r="AM1459" s="300">
        <v>25</v>
      </c>
      <c r="AN1459" s="300" t="b">
        <v>0</v>
      </c>
      <c r="AO1459" s="300">
        <v>8</v>
      </c>
      <c r="AP1459" s="300" t="s">
        <v>814</v>
      </c>
      <c r="AQ1459" s="300">
        <v>25</v>
      </c>
      <c r="AR1459" s="300" t="b">
        <v>0</v>
      </c>
      <c r="AS1459" s="300">
        <v>25</v>
      </c>
      <c r="AT1459" s="300" t="b">
        <v>0</v>
      </c>
      <c r="AU1459" s="300">
        <v>0</v>
      </c>
      <c r="AV1459" s="300" t="b">
        <v>0</v>
      </c>
      <c r="AW1459" s="300" t="s">
        <v>1915</v>
      </c>
      <c r="AX1459" s="300">
        <v>0</v>
      </c>
      <c r="AY1459" s="300" t="s">
        <v>1915</v>
      </c>
      <c r="AZ1459" s="300">
        <v>0</v>
      </c>
      <c r="BA1459" s="300" t="b">
        <v>0</v>
      </c>
      <c r="BB1459" s="300" t="b">
        <v>1</v>
      </c>
      <c r="BC1459"/>
      <c r="BD1459"/>
      <c r="BE1459"/>
      <c r="BF1459"/>
      <c r="BG1459"/>
      <c r="BH1459"/>
      <c r="BI1459"/>
      <c r="BJ1459"/>
      <c r="BK1459"/>
      <c r="BL1459"/>
      <c r="BM1459"/>
      <c r="BN1459"/>
      <c r="BO1459"/>
      <c r="BP1459"/>
      <c r="BQ1459"/>
    </row>
    <row r="1460" spans="5:69" ht="16.5" hidden="1" x14ac:dyDescent="0.3">
      <c r="E1460" s="300" t="s">
        <v>760</v>
      </c>
      <c r="F1460" s="300" t="s">
        <v>651</v>
      </c>
      <c r="G1460" s="300">
        <v>20170101</v>
      </c>
      <c r="H1460" s="300">
        <v>2017</v>
      </c>
      <c r="I1460" s="300">
        <v>52</v>
      </c>
      <c r="J1460" s="300">
        <v>2017</v>
      </c>
      <c r="K1460" s="300">
        <v>180</v>
      </c>
      <c r="L1460" s="300" t="s">
        <v>872</v>
      </c>
      <c r="M1460" s="300" t="s">
        <v>486</v>
      </c>
      <c r="N1460" s="300" t="s">
        <v>660</v>
      </c>
      <c r="O1460" s="300" t="s">
        <v>762</v>
      </c>
      <c r="P1460" s="300">
        <v>710</v>
      </c>
      <c r="Q1460" s="300" t="s">
        <v>917</v>
      </c>
      <c r="R1460" s="300" t="s">
        <v>425</v>
      </c>
      <c r="S1460" s="300">
        <v>0</v>
      </c>
      <c r="T1460" s="300" t="s">
        <v>763</v>
      </c>
      <c r="U1460" s="300" t="s">
        <v>764</v>
      </c>
      <c r="V1460" s="300" t="s">
        <v>1123</v>
      </c>
      <c r="W1460" s="300" t="s">
        <v>766</v>
      </c>
      <c r="X1460" s="300" t="b">
        <v>1</v>
      </c>
      <c r="Y1460" s="300">
        <v>310510</v>
      </c>
      <c r="Z1460" s="300" t="s">
        <v>862</v>
      </c>
      <c r="AA1460" s="300" t="s">
        <v>540</v>
      </c>
      <c r="AB1460" s="300" t="s">
        <v>84</v>
      </c>
      <c r="AC1460" s="300" t="s">
        <v>84</v>
      </c>
      <c r="AD1460" s="300">
        <v>6</v>
      </c>
      <c r="AE1460" s="300" t="b">
        <v>1</v>
      </c>
      <c r="AF1460" s="300" t="s">
        <v>768</v>
      </c>
      <c r="AG1460" s="300" t="s">
        <v>769</v>
      </c>
      <c r="AH1460" s="300">
        <v>0</v>
      </c>
      <c r="AI1460" s="300">
        <v>0</v>
      </c>
      <c r="AJ1460" s="300" t="s">
        <v>770</v>
      </c>
      <c r="AK1460" s="300">
        <v>8</v>
      </c>
      <c r="AL1460" s="300" t="s">
        <v>814</v>
      </c>
      <c r="AM1460" s="300">
        <v>17</v>
      </c>
      <c r="AN1460" s="300" t="b">
        <v>0</v>
      </c>
      <c r="AO1460" s="300">
        <v>8</v>
      </c>
      <c r="AP1460" s="300" t="s">
        <v>814</v>
      </c>
      <c r="AQ1460" s="300">
        <v>17</v>
      </c>
      <c r="AR1460" s="300" t="b">
        <v>0</v>
      </c>
      <c r="AS1460" s="300">
        <v>17</v>
      </c>
      <c r="AT1460" s="300" t="b">
        <v>0</v>
      </c>
      <c r="AU1460" s="300">
        <v>0</v>
      </c>
      <c r="AV1460" s="300" t="b">
        <v>0</v>
      </c>
      <c r="AW1460" s="300" t="s">
        <v>1916</v>
      </c>
      <c r="AX1460" s="300">
        <v>0</v>
      </c>
      <c r="AY1460" s="300" t="s">
        <v>1916</v>
      </c>
      <c r="AZ1460" s="300">
        <v>0</v>
      </c>
      <c r="BA1460" s="300" t="b">
        <v>0</v>
      </c>
      <c r="BB1460" s="300" t="b">
        <v>1</v>
      </c>
      <c r="BC1460"/>
      <c r="BD1460"/>
      <c r="BE1460"/>
      <c r="BF1460"/>
      <c r="BG1460"/>
      <c r="BH1460"/>
      <c r="BI1460"/>
      <c r="BJ1460"/>
      <c r="BK1460"/>
      <c r="BL1460"/>
      <c r="BM1460"/>
      <c r="BN1460"/>
      <c r="BO1460"/>
      <c r="BP1460"/>
      <c r="BQ1460"/>
    </row>
    <row r="1461" spans="5:69" ht="16.5" hidden="1" x14ac:dyDescent="0.3">
      <c r="E1461" s="300" t="s">
        <v>760</v>
      </c>
      <c r="F1461" s="300" t="s">
        <v>651</v>
      </c>
      <c r="G1461" s="300">
        <v>20170101</v>
      </c>
      <c r="H1461" s="300">
        <v>2017</v>
      </c>
      <c r="I1461" s="300">
        <v>52</v>
      </c>
      <c r="J1461" s="300">
        <v>2017</v>
      </c>
      <c r="K1461" s="300">
        <v>180</v>
      </c>
      <c r="L1461" s="300" t="s">
        <v>872</v>
      </c>
      <c r="M1461" s="300" t="s">
        <v>486</v>
      </c>
      <c r="N1461" s="300" t="s">
        <v>660</v>
      </c>
      <c r="O1461" s="300" t="s">
        <v>762</v>
      </c>
      <c r="P1461" s="300">
        <v>800</v>
      </c>
      <c r="Q1461" s="300" t="s">
        <v>930</v>
      </c>
      <c r="R1461" s="300" t="s">
        <v>452</v>
      </c>
      <c r="S1461" s="300">
        <v>0</v>
      </c>
      <c r="T1461" s="300" t="s">
        <v>763</v>
      </c>
      <c r="U1461" s="300" t="s">
        <v>764</v>
      </c>
      <c r="V1461" s="300" t="s">
        <v>1123</v>
      </c>
      <c r="W1461" s="300" t="s">
        <v>766</v>
      </c>
      <c r="X1461" s="300" t="b">
        <v>1</v>
      </c>
      <c r="Y1461" s="300">
        <v>310510</v>
      </c>
      <c r="Z1461" s="300" t="s">
        <v>862</v>
      </c>
      <c r="AA1461" s="300" t="s">
        <v>540</v>
      </c>
      <c r="AB1461" s="300" t="s">
        <v>84</v>
      </c>
      <c r="AC1461" s="300" t="s">
        <v>84</v>
      </c>
      <c r="AD1461" s="300">
        <v>6</v>
      </c>
      <c r="AE1461" s="300" t="b">
        <v>1</v>
      </c>
      <c r="AF1461" s="300" t="s">
        <v>768</v>
      </c>
      <c r="AG1461" s="300" t="s">
        <v>769</v>
      </c>
      <c r="AH1461" s="300">
        <v>0</v>
      </c>
      <c r="AI1461" s="300">
        <v>0</v>
      </c>
      <c r="AJ1461" s="300" t="s">
        <v>770</v>
      </c>
      <c r="AK1461" s="300">
        <v>8</v>
      </c>
      <c r="AL1461" s="300" t="s">
        <v>814</v>
      </c>
      <c r="AM1461" s="300">
        <v>595</v>
      </c>
      <c r="AN1461" s="300" t="b">
        <v>0</v>
      </c>
      <c r="AO1461" s="300">
        <v>8</v>
      </c>
      <c r="AP1461" s="300" t="s">
        <v>814</v>
      </c>
      <c r="AQ1461" s="300">
        <v>595</v>
      </c>
      <c r="AR1461" s="300" t="b">
        <v>0</v>
      </c>
      <c r="AS1461" s="300">
        <v>595</v>
      </c>
      <c r="AT1461" s="300" t="b">
        <v>0</v>
      </c>
      <c r="AU1461" s="300">
        <v>0</v>
      </c>
      <c r="AV1461" s="300" t="b">
        <v>0</v>
      </c>
      <c r="AW1461" s="300" t="s">
        <v>1917</v>
      </c>
      <c r="AX1461" s="300">
        <v>0</v>
      </c>
      <c r="AY1461" s="300" t="s">
        <v>1917</v>
      </c>
      <c r="AZ1461" s="300">
        <v>0</v>
      </c>
      <c r="BA1461" s="300" t="b">
        <v>0</v>
      </c>
      <c r="BB1461" s="300" t="b">
        <v>1</v>
      </c>
      <c r="BC1461"/>
      <c r="BD1461"/>
      <c r="BE1461"/>
      <c r="BF1461"/>
      <c r="BG1461"/>
      <c r="BH1461"/>
      <c r="BI1461"/>
      <c r="BJ1461"/>
      <c r="BK1461"/>
      <c r="BL1461"/>
      <c r="BM1461"/>
      <c r="BN1461"/>
      <c r="BO1461"/>
      <c r="BP1461"/>
      <c r="BQ1461"/>
    </row>
    <row r="1462" spans="5:69" ht="16.5" hidden="1" x14ac:dyDescent="0.3">
      <c r="E1462" s="300" t="s">
        <v>760</v>
      </c>
      <c r="F1462" s="300" t="s">
        <v>651</v>
      </c>
      <c r="G1462" s="300">
        <v>20170101</v>
      </c>
      <c r="H1462" s="300">
        <v>2017</v>
      </c>
      <c r="I1462" s="300">
        <v>52</v>
      </c>
      <c r="J1462" s="300">
        <v>2017</v>
      </c>
      <c r="K1462" s="300">
        <v>562</v>
      </c>
      <c r="L1462" s="300" t="s">
        <v>761</v>
      </c>
      <c r="M1462" s="300" t="s">
        <v>451</v>
      </c>
      <c r="N1462" s="300" t="s">
        <v>660</v>
      </c>
      <c r="O1462" s="300" t="s">
        <v>762</v>
      </c>
      <c r="P1462" s="300">
        <v>0</v>
      </c>
      <c r="Q1462" s="300" t="s">
        <v>763</v>
      </c>
      <c r="R1462" s="300" t="s">
        <v>764</v>
      </c>
      <c r="S1462" s="300">
        <v>0</v>
      </c>
      <c r="T1462" s="300" t="s">
        <v>763</v>
      </c>
      <c r="U1462" s="300" t="s">
        <v>764</v>
      </c>
      <c r="V1462" s="300" t="s">
        <v>1123</v>
      </c>
      <c r="W1462" s="300" t="s">
        <v>766</v>
      </c>
      <c r="X1462" s="300" t="b">
        <v>1</v>
      </c>
      <c r="Y1462" s="300">
        <v>310510</v>
      </c>
      <c r="Z1462" s="300" t="s">
        <v>862</v>
      </c>
      <c r="AA1462" s="300" t="s">
        <v>540</v>
      </c>
      <c r="AB1462" s="300" t="s">
        <v>84</v>
      </c>
      <c r="AC1462" s="300" t="s">
        <v>84</v>
      </c>
      <c r="AD1462" s="300">
        <v>6</v>
      </c>
      <c r="AE1462" s="300" t="b">
        <v>1</v>
      </c>
      <c r="AF1462" s="300" t="s">
        <v>768</v>
      </c>
      <c r="AG1462" s="300" t="s">
        <v>769</v>
      </c>
      <c r="AH1462" s="300">
        <v>0</v>
      </c>
      <c r="AI1462" s="300">
        <v>0</v>
      </c>
      <c r="AJ1462" s="300" t="s">
        <v>770</v>
      </c>
      <c r="AK1462" s="300">
        <v>8</v>
      </c>
      <c r="AL1462" s="300" t="s">
        <v>814</v>
      </c>
      <c r="AM1462" s="300">
        <v>11</v>
      </c>
      <c r="AN1462" s="300" t="b">
        <v>0</v>
      </c>
      <c r="AO1462" s="300">
        <v>8</v>
      </c>
      <c r="AP1462" s="300" t="s">
        <v>814</v>
      </c>
      <c r="AQ1462" s="300">
        <v>11</v>
      </c>
      <c r="AR1462" s="300" t="b">
        <v>0</v>
      </c>
      <c r="AS1462" s="300">
        <v>11</v>
      </c>
      <c r="AT1462" s="300" t="b">
        <v>0</v>
      </c>
      <c r="AU1462" s="300">
        <v>0</v>
      </c>
      <c r="AV1462" s="300" t="b">
        <v>0</v>
      </c>
      <c r="AW1462" s="300" t="s">
        <v>1907</v>
      </c>
      <c r="AX1462" s="300"/>
      <c r="AY1462" s="300" t="s">
        <v>1907</v>
      </c>
      <c r="AZ1462" s="300">
        <v>0</v>
      </c>
      <c r="BA1462" s="300" t="b">
        <v>0</v>
      </c>
      <c r="BB1462" s="300" t="b">
        <v>1</v>
      </c>
      <c r="BC1462"/>
      <c r="BD1462"/>
      <c r="BE1462"/>
      <c r="BF1462"/>
      <c r="BG1462"/>
      <c r="BH1462"/>
      <c r="BI1462"/>
      <c r="BJ1462"/>
      <c r="BK1462"/>
      <c r="BL1462"/>
      <c r="BM1462"/>
      <c r="BN1462"/>
      <c r="BO1462"/>
      <c r="BP1462"/>
      <c r="BQ1462"/>
    </row>
    <row r="1463" spans="5:69" ht="16.5" hidden="1" x14ac:dyDescent="0.3">
      <c r="E1463" s="300" t="s">
        <v>760</v>
      </c>
      <c r="F1463" s="300" t="s">
        <v>651</v>
      </c>
      <c r="G1463" s="300">
        <v>20170101</v>
      </c>
      <c r="H1463" s="300">
        <v>2017</v>
      </c>
      <c r="I1463" s="300">
        <v>52</v>
      </c>
      <c r="J1463" s="300">
        <v>2017</v>
      </c>
      <c r="K1463" s="300">
        <v>562</v>
      </c>
      <c r="L1463" s="300" t="s">
        <v>761</v>
      </c>
      <c r="M1463" s="300" t="s">
        <v>451</v>
      </c>
      <c r="N1463" s="300" t="s">
        <v>660</v>
      </c>
      <c r="O1463" s="300" t="s">
        <v>762</v>
      </c>
      <c r="P1463" s="300">
        <v>251</v>
      </c>
      <c r="Q1463" s="300" t="s">
        <v>778</v>
      </c>
      <c r="R1463" s="300" t="s">
        <v>779</v>
      </c>
      <c r="S1463" s="300">
        <v>0</v>
      </c>
      <c r="T1463" s="300" t="s">
        <v>763</v>
      </c>
      <c r="U1463" s="300" t="s">
        <v>764</v>
      </c>
      <c r="V1463" s="300" t="s">
        <v>1123</v>
      </c>
      <c r="W1463" s="300" t="s">
        <v>766</v>
      </c>
      <c r="X1463" s="300" t="b">
        <v>1</v>
      </c>
      <c r="Y1463" s="300">
        <v>310510</v>
      </c>
      <c r="Z1463" s="300" t="s">
        <v>862</v>
      </c>
      <c r="AA1463" s="300" t="s">
        <v>540</v>
      </c>
      <c r="AB1463" s="300" t="s">
        <v>84</v>
      </c>
      <c r="AC1463" s="300" t="s">
        <v>84</v>
      </c>
      <c r="AD1463" s="300">
        <v>6</v>
      </c>
      <c r="AE1463" s="300" t="b">
        <v>1</v>
      </c>
      <c r="AF1463" s="300" t="s">
        <v>768</v>
      </c>
      <c r="AG1463" s="300" t="s">
        <v>769</v>
      </c>
      <c r="AH1463" s="300">
        <v>0</v>
      </c>
      <c r="AI1463" s="300">
        <v>0</v>
      </c>
      <c r="AJ1463" s="300" t="s">
        <v>770</v>
      </c>
      <c r="AK1463" s="300">
        <v>8</v>
      </c>
      <c r="AL1463" s="300" t="s">
        <v>814</v>
      </c>
      <c r="AM1463" s="300">
        <v>11</v>
      </c>
      <c r="AN1463" s="300" t="b">
        <v>0</v>
      </c>
      <c r="AO1463" s="300">
        <v>8</v>
      </c>
      <c r="AP1463" s="300" t="s">
        <v>814</v>
      </c>
      <c r="AQ1463" s="300">
        <v>11</v>
      </c>
      <c r="AR1463" s="300" t="b">
        <v>0</v>
      </c>
      <c r="AS1463" s="300">
        <v>11</v>
      </c>
      <c r="AT1463" s="300" t="b">
        <v>0</v>
      </c>
      <c r="AU1463" s="300">
        <v>0</v>
      </c>
      <c r="AV1463" s="300" t="b">
        <v>0</v>
      </c>
      <c r="AW1463" s="300" t="s">
        <v>1907</v>
      </c>
      <c r="AX1463" s="300"/>
      <c r="AY1463" s="300" t="s">
        <v>1907</v>
      </c>
      <c r="AZ1463" s="300">
        <v>0</v>
      </c>
      <c r="BA1463" s="300" t="b">
        <v>1</v>
      </c>
      <c r="BB1463" s="300" t="b">
        <v>0</v>
      </c>
      <c r="BC1463"/>
      <c r="BD1463"/>
      <c r="BE1463"/>
      <c r="BF1463"/>
      <c r="BG1463"/>
      <c r="BH1463"/>
      <c r="BI1463"/>
      <c r="BJ1463"/>
      <c r="BK1463"/>
      <c r="BL1463"/>
      <c r="BM1463"/>
      <c r="BN1463"/>
      <c r="BO1463"/>
      <c r="BP1463"/>
      <c r="BQ1463"/>
    </row>
    <row r="1464" spans="5:69" ht="16.5" hidden="1" x14ac:dyDescent="0.3">
      <c r="E1464" s="300" t="s">
        <v>760</v>
      </c>
      <c r="F1464" s="300" t="s">
        <v>651</v>
      </c>
      <c r="G1464" s="300">
        <v>20170101</v>
      </c>
      <c r="H1464" s="300">
        <v>2017</v>
      </c>
      <c r="I1464" s="300">
        <v>52</v>
      </c>
      <c r="J1464" s="300">
        <v>2017</v>
      </c>
      <c r="K1464" s="300">
        <v>180</v>
      </c>
      <c r="L1464" s="300" t="s">
        <v>872</v>
      </c>
      <c r="M1464" s="300" t="s">
        <v>486</v>
      </c>
      <c r="N1464" s="300" t="s">
        <v>660</v>
      </c>
      <c r="O1464" s="300" t="s">
        <v>762</v>
      </c>
      <c r="P1464" s="300">
        <v>0</v>
      </c>
      <c r="Q1464" s="300" t="s">
        <v>763</v>
      </c>
      <c r="R1464" s="300" t="s">
        <v>764</v>
      </c>
      <c r="S1464" s="300">
        <v>0</v>
      </c>
      <c r="T1464" s="300" t="s">
        <v>763</v>
      </c>
      <c r="U1464" s="300" t="s">
        <v>764</v>
      </c>
      <c r="V1464" s="300" t="s">
        <v>1123</v>
      </c>
      <c r="W1464" s="300" t="s">
        <v>766</v>
      </c>
      <c r="X1464" s="300" t="b">
        <v>1</v>
      </c>
      <c r="Y1464" s="300">
        <v>310520</v>
      </c>
      <c r="Z1464" s="300" t="s">
        <v>864</v>
      </c>
      <c r="AA1464" s="300" t="s">
        <v>61</v>
      </c>
      <c r="AB1464" s="300" t="s">
        <v>84</v>
      </c>
      <c r="AC1464" s="300" t="s">
        <v>84</v>
      </c>
      <c r="AD1464" s="300">
        <v>6</v>
      </c>
      <c r="AE1464" s="300" t="b">
        <v>1</v>
      </c>
      <c r="AF1464" s="300" t="s">
        <v>768</v>
      </c>
      <c r="AG1464" s="300" t="s">
        <v>769</v>
      </c>
      <c r="AH1464" s="300">
        <v>0</v>
      </c>
      <c r="AI1464" s="300">
        <v>0</v>
      </c>
      <c r="AJ1464" s="300" t="s">
        <v>770</v>
      </c>
      <c r="AK1464" s="300">
        <v>8</v>
      </c>
      <c r="AL1464" s="300" t="s">
        <v>814</v>
      </c>
      <c r="AM1464" s="300">
        <v>10199543</v>
      </c>
      <c r="AN1464" s="300" t="b">
        <v>0</v>
      </c>
      <c r="AO1464" s="300">
        <v>8</v>
      </c>
      <c r="AP1464" s="300" t="s">
        <v>814</v>
      </c>
      <c r="AQ1464" s="300">
        <v>10199543</v>
      </c>
      <c r="AR1464" s="300" t="b">
        <v>0</v>
      </c>
      <c r="AS1464" s="300">
        <v>10199543</v>
      </c>
      <c r="AT1464" s="300" t="b">
        <v>0</v>
      </c>
      <c r="AU1464" s="300">
        <v>0</v>
      </c>
      <c r="AV1464" s="300" t="b">
        <v>0</v>
      </c>
      <c r="AW1464" s="300" t="s">
        <v>1918</v>
      </c>
      <c r="AX1464" s="300">
        <v>0</v>
      </c>
      <c r="AY1464" s="300" t="s">
        <v>1918</v>
      </c>
      <c r="AZ1464" s="300">
        <v>0</v>
      </c>
      <c r="BA1464" s="300" t="b">
        <v>0</v>
      </c>
      <c r="BB1464" s="300" t="b">
        <v>1</v>
      </c>
      <c r="BC1464"/>
      <c r="BD1464"/>
      <c r="BE1464"/>
      <c r="BF1464"/>
      <c r="BG1464"/>
      <c r="BH1464"/>
      <c r="BI1464"/>
      <c r="BJ1464"/>
      <c r="BK1464"/>
      <c r="BL1464"/>
      <c r="BM1464"/>
      <c r="BN1464"/>
      <c r="BO1464"/>
      <c r="BP1464"/>
      <c r="BQ1464"/>
    </row>
    <row r="1465" spans="5:69" ht="16.5" hidden="1" x14ac:dyDescent="0.3">
      <c r="E1465" s="300" t="s">
        <v>760</v>
      </c>
      <c r="F1465" s="300" t="s">
        <v>651</v>
      </c>
      <c r="G1465" s="300">
        <v>20170101</v>
      </c>
      <c r="H1465" s="300">
        <v>2017</v>
      </c>
      <c r="I1465" s="300">
        <v>52</v>
      </c>
      <c r="J1465" s="300">
        <v>2017</v>
      </c>
      <c r="K1465" s="300">
        <v>180</v>
      </c>
      <c r="L1465" s="300" t="s">
        <v>872</v>
      </c>
      <c r="M1465" s="300" t="s">
        <v>486</v>
      </c>
      <c r="N1465" s="300" t="s">
        <v>660</v>
      </c>
      <c r="O1465" s="300" t="s">
        <v>762</v>
      </c>
      <c r="P1465" s="300">
        <v>24</v>
      </c>
      <c r="Q1465" s="300" t="s">
        <v>875</v>
      </c>
      <c r="R1465" s="300" t="s">
        <v>445</v>
      </c>
      <c r="S1465" s="300">
        <v>0</v>
      </c>
      <c r="T1465" s="300" t="s">
        <v>763</v>
      </c>
      <c r="U1465" s="300" t="s">
        <v>764</v>
      </c>
      <c r="V1465" s="300" t="s">
        <v>1123</v>
      </c>
      <c r="W1465" s="300" t="s">
        <v>766</v>
      </c>
      <c r="X1465" s="300" t="b">
        <v>1</v>
      </c>
      <c r="Y1465" s="300">
        <v>310520</v>
      </c>
      <c r="Z1465" s="300" t="s">
        <v>864</v>
      </c>
      <c r="AA1465" s="300" t="s">
        <v>61</v>
      </c>
      <c r="AB1465" s="300" t="s">
        <v>84</v>
      </c>
      <c r="AC1465" s="300" t="s">
        <v>84</v>
      </c>
      <c r="AD1465" s="300">
        <v>6</v>
      </c>
      <c r="AE1465" s="300" t="b">
        <v>1</v>
      </c>
      <c r="AF1465" s="300" t="s">
        <v>768</v>
      </c>
      <c r="AG1465" s="300" t="s">
        <v>769</v>
      </c>
      <c r="AH1465" s="300">
        <v>0</v>
      </c>
      <c r="AI1465" s="300">
        <v>0</v>
      </c>
      <c r="AJ1465" s="300" t="s">
        <v>770</v>
      </c>
      <c r="AK1465" s="300">
        <v>8</v>
      </c>
      <c r="AL1465" s="300" t="s">
        <v>814</v>
      </c>
      <c r="AM1465" s="300">
        <v>245081</v>
      </c>
      <c r="AN1465" s="300" t="b">
        <v>0</v>
      </c>
      <c r="AO1465" s="300">
        <v>8</v>
      </c>
      <c r="AP1465" s="300" t="s">
        <v>814</v>
      </c>
      <c r="AQ1465" s="300">
        <v>245081</v>
      </c>
      <c r="AR1465" s="300" t="b">
        <v>0</v>
      </c>
      <c r="AS1465" s="300">
        <v>245081</v>
      </c>
      <c r="AT1465" s="300" t="b">
        <v>0</v>
      </c>
      <c r="AU1465" s="300">
        <v>0</v>
      </c>
      <c r="AV1465" s="300" t="b">
        <v>0</v>
      </c>
      <c r="AW1465" s="300" t="s">
        <v>1919</v>
      </c>
      <c r="AX1465" s="300">
        <v>0</v>
      </c>
      <c r="AY1465" s="300" t="s">
        <v>1919</v>
      </c>
      <c r="AZ1465" s="300">
        <v>0</v>
      </c>
      <c r="BA1465" s="300" t="b">
        <v>0</v>
      </c>
      <c r="BB1465" s="300" t="b">
        <v>1</v>
      </c>
      <c r="BC1465"/>
      <c r="BD1465"/>
      <c r="BE1465"/>
      <c r="BF1465"/>
      <c r="BG1465"/>
      <c r="BH1465"/>
      <c r="BI1465"/>
      <c r="BJ1465"/>
      <c r="BK1465"/>
      <c r="BL1465"/>
      <c r="BM1465"/>
      <c r="BN1465"/>
      <c r="BO1465"/>
      <c r="BP1465"/>
      <c r="BQ1465"/>
    </row>
    <row r="1466" spans="5:69" ht="16.5" hidden="1" x14ac:dyDescent="0.3">
      <c r="E1466" s="300" t="s">
        <v>760</v>
      </c>
      <c r="F1466" s="300" t="s">
        <v>651</v>
      </c>
      <c r="G1466" s="300">
        <v>20170101</v>
      </c>
      <c r="H1466" s="300">
        <v>2017</v>
      </c>
      <c r="I1466" s="300">
        <v>52</v>
      </c>
      <c r="J1466" s="300">
        <v>2017</v>
      </c>
      <c r="K1466" s="300">
        <v>180</v>
      </c>
      <c r="L1466" s="300" t="s">
        <v>872</v>
      </c>
      <c r="M1466" s="300" t="s">
        <v>486</v>
      </c>
      <c r="N1466" s="300" t="s">
        <v>660</v>
      </c>
      <c r="O1466" s="300" t="s">
        <v>762</v>
      </c>
      <c r="P1466" s="300">
        <v>56</v>
      </c>
      <c r="Q1466" s="300" t="s">
        <v>877</v>
      </c>
      <c r="R1466" s="300" t="s">
        <v>878</v>
      </c>
      <c r="S1466" s="300">
        <v>0</v>
      </c>
      <c r="T1466" s="300" t="s">
        <v>763</v>
      </c>
      <c r="U1466" s="300" t="s">
        <v>764</v>
      </c>
      <c r="V1466" s="300" t="s">
        <v>1123</v>
      </c>
      <c r="W1466" s="300" t="s">
        <v>766</v>
      </c>
      <c r="X1466" s="300" t="b">
        <v>1</v>
      </c>
      <c r="Y1466" s="300">
        <v>310520</v>
      </c>
      <c r="Z1466" s="300" t="s">
        <v>864</v>
      </c>
      <c r="AA1466" s="300" t="s">
        <v>61</v>
      </c>
      <c r="AB1466" s="300" t="s">
        <v>84</v>
      </c>
      <c r="AC1466" s="300" t="s">
        <v>84</v>
      </c>
      <c r="AD1466" s="300">
        <v>6</v>
      </c>
      <c r="AE1466" s="300" t="b">
        <v>1</v>
      </c>
      <c r="AF1466" s="300" t="s">
        <v>768</v>
      </c>
      <c r="AG1466" s="300" t="s">
        <v>769</v>
      </c>
      <c r="AH1466" s="300">
        <v>0</v>
      </c>
      <c r="AI1466" s="300">
        <v>0</v>
      </c>
      <c r="AJ1466" s="300" t="s">
        <v>770</v>
      </c>
      <c r="AK1466" s="300">
        <v>8</v>
      </c>
      <c r="AL1466" s="300" t="s">
        <v>814</v>
      </c>
      <c r="AM1466" s="300">
        <v>968275</v>
      </c>
      <c r="AN1466" s="300" t="b">
        <v>0</v>
      </c>
      <c r="AO1466" s="300">
        <v>8</v>
      </c>
      <c r="AP1466" s="300" t="s">
        <v>814</v>
      </c>
      <c r="AQ1466" s="300">
        <v>968275</v>
      </c>
      <c r="AR1466" s="300" t="b">
        <v>0</v>
      </c>
      <c r="AS1466" s="300">
        <v>968275</v>
      </c>
      <c r="AT1466" s="300" t="b">
        <v>0</v>
      </c>
      <c r="AU1466" s="300">
        <v>0</v>
      </c>
      <c r="AV1466" s="300" t="b">
        <v>0</v>
      </c>
      <c r="AW1466" s="300" t="s">
        <v>1920</v>
      </c>
      <c r="AX1466" s="300">
        <v>0</v>
      </c>
      <c r="AY1466" s="300" t="s">
        <v>1920</v>
      </c>
      <c r="AZ1466" s="300">
        <v>0</v>
      </c>
      <c r="BA1466" s="300" t="b">
        <v>0</v>
      </c>
      <c r="BB1466" s="300" t="b">
        <v>1</v>
      </c>
      <c r="BC1466"/>
      <c r="BD1466"/>
      <c r="BE1466"/>
      <c r="BF1466"/>
      <c r="BG1466"/>
      <c r="BH1466"/>
      <c r="BI1466"/>
      <c r="BJ1466"/>
      <c r="BK1466"/>
      <c r="BL1466"/>
      <c r="BM1466"/>
      <c r="BN1466"/>
      <c r="BO1466"/>
      <c r="BP1466"/>
      <c r="BQ1466"/>
    </row>
    <row r="1467" spans="5:69" ht="16.5" hidden="1" x14ac:dyDescent="0.3">
      <c r="E1467" s="300" t="s">
        <v>760</v>
      </c>
      <c r="F1467" s="300" t="s">
        <v>651</v>
      </c>
      <c r="G1467" s="300">
        <v>20170101</v>
      </c>
      <c r="H1467" s="300">
        <v>2017</v>
      </c>
      <c r="I1467" s="300">
        <v>52</v>
      </c>
      <c r="J1467" s="300">
        <v>2017</v>
      </c>
      <c r="K1467" s="300">
        <v>180</v>
      </c>
      <c r="L1467" s="300" t="s">
        <v>872</v>
      </c>
      <c r="M1467" s="300" t="s">
        <v>486</v>
      </c>
      <c r="N1467" s="300" t="s">
        <v>660</v>
      </c>
      <c r="O1467" s="300" t="s">
        <v>762</v>
      </c>
      <c r="P1467" s="300">
        <v>156</v>
      </c>
      <c r="Q1467" s="300" t="s">
        <v>773</v>
      </c>
      <c r="R1467" s="300" t="s">
        <v>774</v>
      </c>
      <c r="S1467" s="300">
        <v>0</v>
      </c>
      <c r="T1467" s="300" t="s">
        <v>763</v>
      </c>
      <c r="U1467" s="300" t="s">
        <v>764</v>
      </c>
      <c r="V1467" s="300" t="s">
        <v>1123</v>
      </c>
      <c r="W1467" s="300" t="s">
        <v>766</v>
      </c>
      <c r="X1467" s="300" t="b">
        <v>1</v>
      </c>
      <c r="Y1467" s="300">
        <v>310520</v>
      </c>
      <c r="Z1467" s="300" t="s">
        <v>864</v>
      </c>
      <c r="AA1467" s="300" t="s">
        <v>61</v>
      </c>
      <c r="AB1467" s="300" t="s">
        <v>84</v>
      </c>
      <c r="AC1467" s="300" t="s">
        <v>84</v>
      </c>
      <c r="AD1467" s="300">
        <v>6</v>
      </c>
      <c r="AE1467" s="300" t="b">
        <v>1</v>
      </c>
      <c r="AF1467" s="300" t="s">
        <v>768</v>
      </c>
      <c r="AG1467" s="300" t="s">
        <v>769</v>
      </c>
      <c r="AH1467" s="300">
        <v>0</v>
      </c>
      <c r="AI1467" s="300">
        <v>0</v>
      </c>
      <c r="AJ1467" s="300" t="s">
        <v>770</v>
      </c>
      <c r="AK1467" s="300">
        <v>8</v>
      </c>
      <c r="AL1467" s="300" t="s">
        <v>814</v>
      </c>
      <c r="AM1467" s="300">
        <v>494402</v>
      </c>
      <c r="AN1467" s="300" t="b">
        <v>0</v>
      </c>
      <c r="AO1467" s="300">
        <v>8</v>
      </c>
      <c r="AP1467" s="300" t="s">
        <v>814</v>
      </c>
      <c r="AQ1467" s="300">
        <v>494402</v>
      </c>
      <c r="AR1467" s="300" t="b">
        <v>0</v>
      </c>
      <c r="AS1467" s="300">
        <v>494402</v>
      </c>
      <c r="AT1467" s="300" t="b">
        <v>0</v>
      </c>
      <c r="AU1467" s="300">
        <v>0</v>
      </c>
      <c r="AV1467" s="300" t="b">
        <v>0</v>
      </c>
      <c r="AW1467" s="300" t="s">
        <v>1921</v>
      </c>
      <c r="AX1467" s="300">
        <v>0</v>
      </c>
      <c r="AY1467" s="300" t="s">
        <v>1921</v>
      </c>
      <c r="AZ1467" s="300">
        <v>0</v>
      </c>
      <c r="BA1467" s="300" t="b">
        <v>0</v>
      </c>
      <c r="BB1467" s="300" t="b">
        <v>1</v>
      </c>
      <c r="BC1467"/>
      <c r="BD1467"/>
      <c r="BE1467"/>
      <c r="BF1467"/>
      <c r="BG1467"/>
      <c r="BH1467"/>
      <c r="BI1467"/>
      <c r="BJ1467"/>
      <c r="BK1467"/>
      <c r="BL1467"/>
      <c r="BM1467"/>
      <c r="BN1467"/>
      <c r="BO1467"/>
      <c r="BP1467"/>
      <c r="BQ1467"/>
    </row>
    <row r="1468" spans="5:69" ht="16.5" hidden="1" x14ac:dyDescent="0.3">
      <c r="E1468" s="300" t="s">
        <v>760</v>
      </c>
      <c r="F1468" s="300" t="s">
        <v>651</v>
      </c>
      <c r="G1468" s="300">
        <v>20170101</v>
      </c>
      <c r="H1468" s="300">
        <v>2017</v>
      </c>
      <c r="I1468" s="300">
        <v>52</v>
      </c>
      <c r="J1468" s="300">
        <v>2017</v>
      </c>
      <c r="K1468" s="300">
        <v>180</v>
      </c>
      <c r="L1468" s="300" t="s">
        <v>872</v>
      </c>
      <c r="M1468" s="300" t="s">
        <v>486</v>
      </c>
      <c r="N1468" s="300" t="s">
        <v>660</v>
      </c>
      <c r="O1468" s="300" t="s">
        <v>762</v>
      </c>
      <c r="P1468" s="300">
        <v>251</v>
      </c>
      <c r="Q1468" s="300" t="s">
        <v>778</v>
      </c>
      <c r="R1468" s="300" t="s">
        <v>779</v>
      </c>
      <c r="S1468" s="300">
        <v>0</v>
      </c>
      <c r="T1468" s="300" t="s">
        <v>763</v>
      </c>
      <c r="U1468" s="300" t="s">
        <v>764</v>
      </c>
      <c r="V1468" s="300" t="s">
        <v>1123</v>
      </c>
      <c r="W1468" s="300" t="s">
        <v>766</v>
      </c>
      <c r="X1468" s="300" t="b">
        <v>1</v>
      </c>
      <c r="Y1468" s="300">
        <v>310520</v>
      </c>
      <c r="Z1468" s="300" t="s">
        <v>864</v>
      </c>
      <c r="AA1468" s="300" t="s">
        <v>61</v>
      </c>
      <c r="AB1468" s="300" t="s">
        <v>84</v>
      </c>
      <c r="AC1468" s="300" t="s">
        <v>84</v>
      </c>
      <c r="AD1468" s="300">
        <v>6</v>
      </c>
      <c r="AE1468" s="300" t="b">
        <v>1</v>
      </c>
      <c r="AF1468" s="300" t="s">
        <v>768</v>
      </c>
      <c r="AG1468" s="300" t="s">
        <v>769</v>
      </c>
      <c r="AH1468" s="300">
        <v>0</v>
      </c>
      <c r="AI1468" s="300">
        <v>0</v>
      </c>
      <c r="AJ1468" s="300" t="s">
        <v>770</v>
      </c>
      <c r="AK1468" s="300">
        <v>8</v>
      </c>
      <c r="AL1468" s="300" t="s">
        <v>814</v>
      </c>
      <c r="AM1468" s="300">
        <v>990420</v>
      </c>
      <c r="AN1468" s="300" t="b">
        <v>0</v>
      </c>
      <c r="AO1468" s="300">
        <v>8</v>
      </c>
      <c r="AP1468" s="300" t="s">
        <v>814</v>
      </c>
      <c r="AQ1468" s="300">
        <v>990420</v>
      </c>
      <c r="AR1468" s="300" t="b">
        <v>0</v>
      </c>
      <c r="AS1468" s="300">
        <v>990420</v>
      </c>
      <c r="AT1468" s="300" t="b">
        <v>0</v>
      </c>
      <c r="AU1468" s="300">
        <v>0</v>
      </c>
      <c r="AV1468" s="300" t="b">
        <v>0</v>
      </c>
      <c r="AW1468" s="300" t="s">
        <v>1922</v>
      </c>
      <c r="AX1468" s="300">
        <v>0</v>
      </c>
      <c r="AY1468" s="300" t="s">
        <v>1922</v>
      </c>
      <c r="AZ1468" s="300">
        <v>0</v>
      </c>
      <c r="BA1468" s="300" t="b">
        <v>0</v>
      </c>
      <c r="BB1468" s="300" t="b">
        <v>1</v>
      </c>
      <c r="BC1468"/>
      <c r="BD1468"/>
      <c r="BE1468"/>
      <c r="BF1468"/>
      <c r="BG1468"/>
      <c r="BH1468"/>
      <c r="BI1468"/>
      <c r="BJ1468"/>
      <c r="BK1468"/>
      <c r="BL1468"/>
      <c r="BM1468"/>
      <c r="BN1468"/>
      <c r="BO1468"/>
      <c r="BP1468"/>
      <c r="BQ1468"/>
    </row>
    <row r="1469" spans="5:69" ht="16.5" hidden="1" x14ac:dyDescent="0.3">
      <c r="E1469" s="300" t="s">
        <v>760</v>
      </c>
      <c r="F1469" s="300" t="s">
        <v>651</v>
      </c>
      <c r="G1469" s="300">
        <v>20170101</v>
      </c>
      <c r="H1469" s="300">
        <v>2017</v>
      </c>
      <c r="I1469" s="300">
        <v>52</v>
      </c>
      <c r="J1469" s="300">
        <v>2017</v>
      </c>
      <c r="K1469" s="300">
        <v>180</v>
      </c>
      <c r="L1469" s="300" t="s">
        <v>872</v>
      </c>
      <c r="M1469" s="300" t="s">
        <v>486</v>
      </c>
      <c r="N1469" s="300" t="s">
        <v>660</v>
      </c>
      <c r="O1469" s="300" t="s">
        <v>762</v>
      </c>
      <c r="P1469" s="300">
        <v>276</v>
      </c>
      <c r="Q1469" s="300" t="s">
        <v>781</v>
      </c>
      <c r="R1469" s="300" t="s">
        <v>782</v>
      </c>
      <c r="S1469" s="300">
        <v>0</v>
      </c>
      <c r="T1469" s="300" t="s">
        <v>763</v>
      </c>
      <c r="U1469" s="300" t="s">
        <v>764</v>
      </c>
      <c r="V1469" s="300" t="s">
        <v>1123</v>
      </c>
      <c r="W1469" s="300" t="s">
        <v>766</v>
      </c>
      <c r="X1469" s="300" t="b">
        <v>1</v>
      </c>
      <c r="Y1469" s="300">
        <v>310520</v>
      </c>
      <c r="Z1469" s="300" t="s">
        <v>864</v>
      </c>
      <c r="AA1469" s="300" t="s">
        <v>61</v>
      </c>
      <c r="AB1469" s="300" t="s">
        <v>84</v>
      </c>
      <c r="AC1469" s="300" t="s">
        <v>84</v>
      </c>
      <c r="AD1469" s="300">
        <v>6</v>
      </c>
      <c r="AE1469" s="300" t="b">
        <v>1</v>
      </c>
      <c r="AF1469" s="300" t="s">
        <v>768</v>
      </c>
      <c r="AG1469" s="300" t="s">
        <v>769</v>
      </c>
      <c r="AH1469" s="300">
        <v>0</v>
      </c>
      <c r="AI1469" s="300">
        <v>0</v>
      </c>
      <c r="AJ1469" s="300" t="s">
        <v>770</v>
      </c>
      <c r="AK1469" s="300">
        <v>8</v>
      </c>
      <c r="AL1469" s="300" t="s">
        <v>814</v>
      </c>
      <c r="AM1469" s="300">
        <v>2139</v>
      </c>
      <c r="AN1469" s="300" t="b">
        <v>0</v>
      </c>
      <c r="AO1469" s="300">
        <v>8</v>
      </c>
      <c r="AP1469" s="300" t="s">
        <v>814</v>
      </c>
      <c r="AQ1469" s="300">
        <v>2139</v>
      </c>
      <c r="AR1469" s="300" t="b">
        <v>0</v>
      </c>
      <c r="AS1469" s="300">
        <v>2139</v>
      </c>
      <c r="AT1469" s="300" t="b">
        <v>0</v>
      </c>
      <c r="AU1469" s="300">
        <v>0</v>
      </c>
      <c r="AV1469" s="300" t="b">
        <v>0</v>
      </c>
      <c r="AW1469" s="300" t="s">
        <v>1923</v>
      </c>
      <c r="AX1469" s="300">
        <v>0</v>
      </c>
      <c r="AY1469" s="300" t="s">
        <v>1923</v>
      </c>
      <c r="AZ1469" s="300">
        <v>0</v>
      </c>
      <c r="BA1469" s="300" t="b">
        <v>0</v>
      </c>
      <c r="BB1469" s="300" t="b">
        <v>1</v>
      </c>
      <c r="BC1469"/>
      <c r="BD1469"/>
      <c r="BE1469"/>
      <c r="BF1469"/>
      <c r="BG1469"/>
      <c r="BH1469"/>
      <c r="BI1469"/>
      <c r="BJ1469"/>
      <c r="BK1469"/>
      <c r="BL1469"/>
      <c r="BM1469"/>
      <c r="BN1469"/>
      <c r="BO1469"/>
      <c r="BP1469"/>
      <c r="BQ1469"/>
    </row>
    <row r="1470" spans="5:69" ht="16.5" hidden="1" x14ac:dyDescent="0.3">
      <c r="E1470" s="300" t="s">
        <v>760</v>
      </c>
      <c r="F1470" s="300" t="s">
        <v>651</v>
      </c>
      <c r="G1470" s="300">
        <v>20170101</v>
      </c>
      <c r="H1470" s="300">
        <v>2017</v>
      </c>
      <c r="I1470" s="300">
        <v>52</v>
      </c>
      <c r="J1470" s="300">
        <v>2017</v>
      </c>
      <c r="K1470" s="300">
        <v>180</v>
      </c>
      <c r="L1470" s="300" t="s">
        <v>872</v>
      </c>
      <c r="M1470" s="300" t="s">
        <v>486</v>
      </c>
      <c r="N1470" s="300" t="s">
        <v>660</v>
      </c>
      <c r="O1470" s="300" t="s">
        <v>762</v>
      </c>
      <c r="P1470" s="300">
        <v>440</v>
      </c>
      <c r="Q1470" s="300" t="s">
        <v>897</v>
      </c>
      <c r="R1470" s="300" t="s">
        <v>898</v>
      </c>
      <c r="S1470" s="300">
        <v>0</v>
      </c>
      <c r="T1470" s="300" t="s">
        <v>763</v>
      </c>
      <c r="U1470" s="300" t="s">
        <v>764</v>
      </c>
      <c r="V1470" s="300" t="s">
        <v>1123</v>
      </c>
      <c r="W1470" s="300" t="s">
        <v>766</v>
      </c>
      <c r="X1470" s="300" t="b">
        <v>1</v>
      </c>
      <c r="Y1470" s="300">
        <v>310520</v>
      </c>
      <c r="Z1470" s="300" t="s">
        <v>864</v>
      </c>
      <c r="AA1470" s="300" t="s">
        <v>61</v>
      </c>
      <c r="AB1470" s="300" t="s">
        <v>84</v>
      </c>
      <c r="AC1470" s="300" t="s">
        <v>84</v>
      </c>
      <c r="AD1470" s="300">
        <v>6</v>
      </c>
      <c r="AE1470" s="300" t="b">
        <v>1</v>
      </c>
      <c r="AF1470" s="300" t="s">
        <v>768</v>
      </c>
      <c r="AG1470" s="300" t="s">
        <v>769</v>
      </c>
      <c r="AH1470" s="300">
        <v>0</v>
      </c>
      <c r="AI1470" s="300">
        <v>0</v>
      </c>
      <c r="AJ1470" s="300" t="s">
        <v>770</v>
      </c>
      <c r="AK1470" s="300">
        <v>8</v>
      </c>
      <c r="AL1470" s="300" t="s">
        <v>814</v>
      </c>
      <c r="AM1470" s="300">
        <v>2206450</v>
      </c>
      <c r="AN1470" s="300" t="b">
        <v>0</v>
      </c>
      <c r="AO1470" s="300">
        <v>8</v>
      </c>
      <c r="AP1470" s="300" t="s">
        <v>814</v>
      </c>
      <c r="AQ1470" s="300">
        <v>2206450</v>
      </c>
      <c r="AR1470" s="300" t="b">
        <v>0</v>
      </c>
      <c r="AS1470" s="300">
        <v>2206450</v>
      </c>
      <c r="AT1470" s="300" t="b">
        <v>0</v>
      </c>
      <c r="AU1470" s="300">
        <v>0</v>
      </c>
      <c r="AV1470" s="300" t="b">
        <v>0</v>
      </c>
      <c r="AW1470" s="300" t="s">
        <v>1894</v>
      </c>
      <c r="AX1470" s="300">
        <v>0</v>
      </c>
      <c r="AY1470" s="300" t="s">
        <v>1894</v>
      </c>
      <c r="AZ1470" s="300">
        <v>0</v>
      </c>
      <c r="BA1470" s="300" t="b">
        <v>0</v>
      </c>
      <c r="BB1470" s="300" t="b">
        <v>1</v>
      </c>
      <c r="BC1470"/>
      <c r="BD1470"/>
      <c r="BE1470"/>
      <c r="BF1470"/>
      <c r="BG1470"/>
      <c r="BH1470"/>
      <c r="BI1470"/>
      <c r="BJ1470"/>
      <c r="BK1470"/>
      <c r="BL1470"/>
      <c r="BM1470"/>
      <c r="BN1470"/>
      <c r="BO1470"/>
      <c r="BP1470"/>
      <c r="BQ1470"/>
    </row>
    <row r="1471" spans="5:69" ht="16.5" hidden="1" x14ac:dyDescent="0.3">
      <c r="E1471" s="300" t="s">
        <v>760</v>
      </c>
      <c r="F1471" s="300" t="s">
        <v>651</v>
      </c>
      <c r="G1471" s="300">
        <v>20170101</v>
      </c>
      <c r="H1471" s="300">
        <v>2017</v>
      </c>
      <c r="I1471" s="300">
        <v>52</v>
      </c>
      <c r="J1471" s="300">
        <v>2017</v>
      </c>
      <c r="K1471" s="300">
        <v>180</v>
      </c>
      <c r="L1471" s="300" t="s">
        <v>872</v>
      </c>
      <c r="M1471" s="300" t="s">
        <v>486</v>
      </c>
      <c r="N1471" s="300" t="s">
        <v>660</v>
      </c>
      <c r="O1471" s="300" t="s">
        <v>762</v>
      </c>
      <c r="P1471" s="300">
        <v>508</v>
      </c>
      <c r="Q1471" s="300" t="s">
        <v>903</v>
      </c>
      <c r="R1471" s="300" t="s">
        <v>443</v>
      </c>
      <c r="S1471" s="300">
        <v>0</v>
      </c>
      <c r="T1471" s="300" t="s">
        <v>763</v>
      </c>
      <c r="U1471" s="300" t="s">
        <v>764</v>
      </c>
      <c r="V1471" s="300" t="s">
        <v>1123</v>
      </c>
      <c r="W1471" s="300" t="s">
        <v>766</v>
      </c>
      <c r="X1471" s="300" t="b">
        <v>1</v>
      </c>
      <c r="Y1471" s="300">
        <v>310520</v>
      </c>
      <c r="Z1471" s="300" t="s">
        <v>864</v>
      </c>
      <c r="AA1471" s="300" t="s">
        <v>61</v>
      </c>
      <c r="AB1471" s="300" t="s">
        <v>84</v>
      </c>
      <c r="AC1471" s="300" t="s">
        <v>84</v>
      </c>
      <c r="AD1471" s="300">
        <v>6</v>
      </c>
      <c r="AE1471" s="300" t="b">
        <v>1</v>
      </c>
      <c r="AF1471" s="300" t="s">
        <v>768</v>
      </c>
      <c r="AG1471" s="300" t="s">
        <v>769</v>
      </c>
      <c r="AH1471" s="300">
        <v>0</v>
      </c>
      <c r="AI1471" s="300">
        <v>0</v>
      </c>
      <c r="AJ1471" s="300" t="s">
        <v>770</v>
      </c>
      <c r="AK1471" s="300">
        <v>8</v>
      </c>
      <c r="AL1471" s="300" t="s">
        <v>814</v>
      </c>
      <c r="AM1471" s="300">
        <v>504000</v>
      </c>
      <c r="AN1471" s="300" t="b">
        <v>0</v>
      </c>
      <c r="AO1471" s="300">
        <v>8</v>
      </c>
      <c r="AP1471" s="300" t="s">
        <v>814</v>
      </c>
      <c r="AQ1471" s="300">
        <v>504000</v>
      </c>
      <c r="AR1471" s="300" t="b">
        <v>0</v>
      </c>
      <c r="AS1471" s="300">
        <v>504000</v>
      </c>
      <c r="AT1471" s="300" t="b">
        <v>0</v>
      </c>
      <c r="AU1471" s="300">
        <v>0</v>
      </c>
      <c r="AV1471" s="300" t="b">
        <v>0</v>
      </c>
      <c r="AW1471" s="300" t="s">
        <v>1895</v>
      </c>
      <c r="AX1471" s="300">
        <v>0</v>
      </c>
      <c r="AY1471" s="300" t="s">
        <v>1895</v>
      </c>
      <c r="AZ1471" s="300">
        <v>0</v>
      </c>
      <c r="BA1471" s="300" t="b">
        <v>0</v>
      </c>
      <c r="BB1471" s="300" t="b">
        <v>1</v>
      </c>
      <c r="BC1471"/>
      <c r="BD1471"/>
      <c r="BE1471"/>
      <c r="BF1471"/>
      <c r="BG1471"/>
      <c r="BH1471"/>
      <c r="BI1471"/>
      <c r="BJ1471"/>
      <c r="BK1471"/>
      <c r="BL1471"/>
      <c r="BM1471"/>
      <c r="BN1471"/>
      <c r="BO1471"/>
      <c r="BP1471"/>
      <c r="BQ1471"/>
    </row>
    <row r="1472" spans="5:69" ht="16.5" hidden="1" x14ac:dyDescent="0.3">
      <c r="E1472" s="300" t="s">
        <v>760</v>
      </c>
      <c r="F1472" s="300" t="s">
        <v>651</v>
      </c>
      <c r="G1472" s="300">
        <v>20170101</v>
      </c>
      <c r="H1472" s="300">
        <v>2017</v>
      </c>
      <c r="I1472" s="300">
        <v>52</v>
      </c>
      <c r="J1472" s="300">
        <v>2017</v>
      </c>
      <c r="K1472" s="300">
        <v>180</v>
      </c>
      <c r="L1472" s="300" t="s">
        <v>872</v>
      </c>
      <c r="M1472" s="300" t="s">
        <v>486</v>
      </c>
      <c r="N1472" s="300" t="s">
        <v>660</v>
      </c>
      <c r="O1472" s="300" t="s">
        <v>762</v>
      </c>
      <c r="P1472" s="300">
        <v>512</v>
      </c>
      <c r="Q1472" s="300" t="s">
        <v>1752</v>
      </c>
      <c r="R1472" s="300" t="s">
        <v>1753</v>
      </c>
      <c r="S1472" s="300">
        <v>0</v>
      </c>
      <c r="T1472" s="300" t="s">
        <v>763</v>
      </c>
      <c r="U1472" s="300" t="s">
        <v>764</v>
      </c>
      <c r="V1472" s="300" t="s">
        <v>1123</v>
      </c>
      <c r="W1472" s="300" t="s">
        <v>766</v>
      </c>
      <c r="X1472" s="300" t="b">
        <v>1</v>
      </c>
      <c r="Y1472" s="300">
        <v>310520</v>
      </c>
      <c r="Z1472" s="300" t="s">
        <v>864</v>
      </c>
      <c r="AA1472" s="300" t="s">
        <v>61</v>
      </c>
      <c r="AB1472" s="300" t="s">
        <v>84</v>
      </c>
      <c r="AC1472" s="300" t="s">
        <v>84</v>
      </c>
      <c r="AD1472" s="300">
        <v>6</v>
      </c>
      <c r="AE1472" s="300" t="b">
        <v>1</v>
      </c>
      <c r="AF1472" s="300" t="s">
        <v>768</v>
      </c>
      <c r="AG1472" s="300" t="s">
        <v>769</v>
      </c>
      <c r="AH1472" s="300">
        <v>0</v>
      </c>
      <c r="AI1472" s="300">
        <v>0</v>
      </c>
      <c r="AJ1472" s="300" t="s">
        <v>770</v>
      </c>
      <c r="AK1472" s="300">
        <v>8</v>
      </c>
      <c r="AL1472" s="300" t="s">
        <v>814</v>
      </c>
      <c r="AM1472" s="300">
        <v>618</v>
      </c>
      <c r="AN1472" s="300" t="b">
        <v>0</v>
      </c>
      <c r="AO1472" s="300">
        <v>8</v>
      </c>
      <c r="AP1472" s="300" t="s">
        <v>814</v>
      </c>
      <c r="AQ1472" s="300">
        <v>618</v>
      </c>
      <c r="AR1472" s="300" t="b">
        <v>0</v>
      </c>
      <c r="AS1472" s="300">
        <v>618</v>
      </c>
      <c r="AT1472" s="300" t="b">
        <v>0</v>
      </c>
      <c r="AU1472" s="300">
        <v>0</v>
      </c>
      <c r="AV1472" s="300" t="b">
        <v>0</v>
      </c>
      <c r="AW1472" s="300" t="s">
        <v>1754</v>
      </c>
      <c r="AX1472" s="300">
        <v>0</v>
      </c>
      <c r="AY1472" s="300" t="s">
        <v>1754</v>
      </c>
      <c r="AZ1472" s="300">
        <v>0</v>
      </c>
      <c r="BA1472" s="300" t="b">
        <v>0</v>
      </c>
      <c r="BB1472" s="300" t="b">
        <v>1</v>
      </c>
      <c r="BC1472"/>
      <c r="BD1472"/>
      <c r="BE1472"/>
      <c r="BF1472"/>
      <c r="BG1472"/>
      <c r="BH1472"/>
      <c r="BI1472"/>
      <c r="BJ1472"/>
      <c r="BK1472"/>
      <c r="BL1472"/>
      <c r="BM1472"/>
      <c r="BN1472"/>
      <c r="BO1472"/>
      <c r="BP1472"/>
      <c r="BQ1472"/>
    </row>
    <row r="1473" spans="5:69" ht="16.5" hidden="1" x14ac:dyDescent="0.3">
      <c r="E1473" s="300" t="s">
        <v>760</v>
      </c>
      <c r="F1473" s="300" t="s">
        <v>651</v>
      </c>
      <c r="G1473" s="300">
        <v>20170101</v>
      </c>
      <c r="H1473" s="300">
        <v>2017</v>
      </c>
      <c r="I1473" s="300">
        <v>52</v>
      </c>
      <c r="J1473" s="300">
        <v>2017</v>
      </c>
      <c r="K1473" s="300">
        <v>180</v>
      </c>
      <c r="L1473" s="300" t="s">
        <v>872</v>
      </c>
      <c r="M1473" s="300" t="s">
        <v>486</v>
      </c>
      <c r="N1473" s="300" t="s">
        <v>660</v>
      </c>
      <c r="O1473" s="300" t="s">
        <v>762</v>
      </c>
      <c r="P1473" s="300">
        <v>528</v>
      </c>
      <c r="Q1473" s="300" t="s">
        <v>788</v>
      </c>
      <c r="R1473" s="300" t="s">
        <v>789</v>
      </c>
      <c r="S1473" s="300">
        <v>0</v>
      </c>
      <c r="T1473" s="300" t="s">
        <v>763</v>
      </c>
      <c r="U1473" s="300" t="s">
        <v>764</v>
      </c>
      <c r="V1473" s="300" t="s">
        <v>1123</v>
      </c>
      <c r="W1473" s="300" t="s">
        <v>766</v>
      </c>
      <c r="X1473" s="300" t="b">
        <v>1</v>
      </c>
      <c r="Y1473" s="300">
        <v>310520</v>
      </c>
      <c r="Z1473" s="300" t="s">
        <v>864</v>
      </c>
      <c r="AA1473" s="300" t="s">
        <v>61</v>
      </c>
      <c r="AB1473" s="300" t="s">
        <v>84</v>
      </c>
      <c r="AC1473" s="300" t="s">
        <v>84</v>
      </c>
      <c r="AD1473" s="300">
        <v>6</v>
      </c>
      <c r="AE1473" s="300" t="b">
        <v>1</v>
      </c>
      <c r="AF1473" s="300" t="s">
        <v>768</v>
      </c>
      <c r="AG1473" s="300" t="s">
        <v>769</v>
      </c>
      <c r="AH1473" s="300">
        <v>0</v>
      </c>
      <c r="AI1473" s="300">
        <v>0</v>
      </c>
      <c r="AJ1473" s="300" t="s">
        <v>770</v>
      </c>
      <c r="AK1473" s="300">
        <v>8</v>
      </c>
      <c r="AL1473" s="300" t="s">
        <v>814</v>
      </c>
      <c r="AM1473" s="300">
        <v>1050</v>
      </c>
      <c r="AN1473" s="300" t="b">
        <v>0</v>
      </c>
      <c r="AO1473" s="300">
        <v>8</v>
      </c>
      <c r="AP1473" s="300" t="s">
        <v>814</v>
      </c>
      <c r="AQ1473" s="300">
        <v>1050</v>
      </c>
      <c r="AR1473" s="300" t="b">
        <v>0</v>
      </c>
      <c r="AS1473" s="300">
        <v>1050</v>
      </c>
      <c r="AT1473" s="300" t="b">
        <v>0</v>
      </c>
      <c r="AU1473" s="300">
        <v>0</v>
      </c>
      <c r="AV1473" s="300" t="b">
        <v>0</v>
      </c>
      <c r="AW1473" s="300" t="s">
        <v>1896</v>
      </c>
      <c r="AX1473" s="300">
        <v>0</v>
      </c>
      <c r="AY1473" s="300" t="s">
        <v>1896</v>
      </c>
      <c r="AZ1473" s="300">
        <v>0</v>
      </c>
      <c r="BA1473" s="300" t="b">
        <v>0</v>
      </c>
      <c r="BB1473" s="300" t="b">
        <v>1</v>
      </c>
      <c r="BC1473"/>
      <c r="BD1473"/>
      <c r="BE1473"/>
      <c r="BF1473"/>
      <c r="BG1473"/>
      <c r="BH1473"/>
      <c r="BI1473"/>
      <c r="BJ1473"/>
      <c r="BK1473"/>
      <c r="BL1473"/>
      <c r="BM1473"/>
      <c r="BN1473"/>
      <c r="BO1473"/>
      <c r="BP1473"/>
      <c r="BQ1473"/>
    </row>
    <row r="1474" spans="5:69" ht="16.5" hidden="1" x14ac:dyDescent="0.3">
      <c r="E1474" s="300" t="s">
        <v>760</v>
      </c>
      <c r="F1474" s="300" t="s">
        <v>651</v>
      </c>
      <c r="G1474" s="300">
        <v>20170101</v>
      </c>
      <c r="H1474" s="300">
        <v>2017</v>
      </c>
      <c r="I1474" s="300">
        <v>52</v>
      </c>
      <c r="J1474" s="300">
        <v>2017</v>
      </c>
      <c r="K1474" s="300">
        <v>180</v>
      </c>
      <c r="L1474" s="300" t="s">
        <v>872</v>
      </c>
      <c r="M1474" s="300" t="s">
        <v>486</v>
      </c>
      <c r="N1474" s="300" t="s">
        <v>660</v>
      </c>
      <c r="O1474" s="300" t="s">
        <v>762</v>
      </c>
      <c r="P1474" s="300">
        <v>554</v>
      </c>
      <c r="Q1474" s="300" t="s">
        <v>1756</v>
      </c>
      <c r="R1474" s="300" t="s">
        <v>1757</v>
      </c>
      <c r="S1474" s="300">
        <v>0</v>
      </c>
      <c r="T1474" s="300" t="s">
        <v>763</v>
      </c>
      <c r="U1474" s="300" t="s">
        <v>764</v>
      </c>
      <c r="V1474" s="300" t="s">
        <v>1123</v>
      </c>
      <c r="W1474" s="300" t="s">
        <v>766</v>
      </c>
      <c r="X1474" s="300" t="b">
        <v>1</v>
      </c>
      <c r="Y1474" s="300">
        <v>310520</v>
      </c>
      <c r="Z1474" s="300" t="s">
        <v>864</v>
      </c>
      <c r="AA1474" s="300" t="s">
        <v>61</v>
      </c>
      <c r="AB1474" s="300" t="s">
        <v>84</v>
      </c>
      <c r="AC1474" s="300" t="s">
        <v>84</v>
      </c>
      <c r="AD1474" s="300">
        <v>6</v>
      </c>
      <c r="AE1474" s="300" t="b">
        <v>1</v>
      </c>
      <c r="AF1474" s="300" t="s">
        <v>768</v>
      </c>
      <c r="AG1474" s="300" t="s">
        <v>769</v>
      </c>
      <c r="AH1474" s="300">
        <v>0</v>
      </c>
      <c r="AI1474" s="300">
        <v>0</v>
      </c>
      <c r="AJ1474" s="300" t="s">
        <v>770</v>
      </c>
      <c r="AK1474" s="300">
        <v>8</v>
      </c>
      <c r="AL1474" s="300" t="s">
        <v>814</v>
      </c>
      <c r="AM1474" s="300">
        <v>200</v>
      </c>
      <c r="AN1474" s="300" t="b">
        <v>0</v>
      </c>
      <c r="AO1474" s="300">
        <v>8</v>
      </c>
      <c r="AP1474" s="300" t="s">
        <v>814</v>
      </c>
      <c r="AQ1474" s="300">
        <v>200</v>
      </c>
      <c r="AR1474" s="300" t="b">
        <v>0</v>
      </c>
      <c r="AS1474" s="300">
        <v>200</v>
      </c>
      <c r="AT1474" s="300" t="b">
        <v>0</v>
      </c>
      <c r="AU1474" s="300">
        <v>0</v>
      </c>
      <c r="AV1474" s="300" t="b">
        <v>0</v>
      </c>
      <c r="AW1474" s="300" t="s">
        <v>1924</v>
      </c>
      <c r="AX1474" s="300">
        <v>0</v>
      </c>
      <c r="AY1474" s="300" t="s">
        <v>1924</v>
      </c>
      <c r="AZ1474" s="300">
        <v>0</v>
      </c>
      <c r="BA1474" s="300" t="b">
        <v>0</v>
      </c>
      <c r="BB1474" s="300" t="b">
        <v>1</v>
      </c>
      <c r="BC1474"/>
      <c r="BD1474"/>
      <c r="BE1474"/>
      <c r="BF1474"/>
      <c r="BG1474"/>
      <c r="BH1474"/>
      <c r="BI1474"/>
      <c r="BJ1474"/>
      <c r="BK1474"/>
      <c r="BL1474"/>
      <c r="BM1474"/>
      <c r="BN1474"/>
      <c r="BO1474"/>
      <c r="BP1474"/>
      <c r="BQ1474"/>
    </row>
    <row r="1475" spans="5:69" ht="16.5" hidden="1" x14ac:dyDescent="0.3">
      <c r="E1475" s="300" t="s">
        <v>760</v>
      </c>
      <c r="F1475" s="300" t="s">
        <v>651</v>
      </c>
      <c r="G1475" s="300">
        <v>20170101</v>
      </c>
      <c r="H1475" s="300">
        <v>2017</v>
      </c>
      <c r="I1475" s="300">
        <v>52</v>
      </c>
      <c r="J1475" s="300">
        <v>2017</v>
      </c>
      <c r="K1475" s="300">
        <v>180</v>
      </c>
      <c r="L1475" s="300" t="s">
        <v>872</v>
      </c>
      <c r="M1475" s="300" t="s">
        <v>486</v>
      </c>
      <c r="N1475" s="300" t="s">
        <v>660</v>
      </c>
      <c r="O1475" s="300" t="s">
        <v>762</v>
      </c>
      <c r="P1475" s="300">
        <v>704</v>
      </c>
      <c r="Q1475" s="300" t="s">
        <v>914</v>
      </c>
      <c r="R1475" s="300" t="s">
        <v>915</v>
      </c>
      <c r="S1475" s="300">
        <v>0</v>
      </c>
      <c r="T1475" s="300" t="s">
        <v>763</v>
      </c>
      <c r="U1475" s="300" t="s">
        <v>764</v>
      </c>
      <c r="V1475" s="300" t="s">
        <v>1123</v>
      </c>
      <c r="W1475" s="300" t="s">
        <v>766</v>
      </c>
      <c r="X1475" s="300" t="b">
        <v>1</v>
      </c>
      <c r="Y1475" s="300">
        <v>310520</v>
      </c>
      <c r="Z1475" s="300" t="s">
        <v>864</v>
      </c>
      <c r="AA1475" s="300" t="s">
        <v>61</v>
      </c>
      <c r="AB1475" s="300" t="s">
        <v>84</v>
      </c>
      <c r="AC1475" s="300" t="s">
        <v>84</v>
      </c>
      <c r="AD1475" s="300">
        <v>6</v>
      </c>
      <c r="AE1475" s="300" t="b">
        <v>1</v>
      </c>
      <c r="AF1475" s="300" t="s">
        <v>768</v>
      </c>
      <c r="AG1475" s="300" t="s">
        <v>769</v>
      </c>
      <c r="AH1475" s="300">
        <v>0</v>
      </c>
      <c r="AI1475" s="300">
        <v>0</v>
      </c>
      <c r="AJ1475" s="300" t="s">
        <v>770</v>
      </c>
      <c r="AK1475" s="300">
        <v>8</v>
      </c>
      <c r="AL1475" s="300" t="s">
        <v>814</v>
      </c>
      <c r="AM1475" s="300">
        <v>48800</v>
      </c>
      <c r="AN1475" s="300" t="b">
        <v>0</v>
      </c>
      <c r="AO1475" s="300">
        <v>8</v>
      </c>
      <c r="AP1475" s="300" t="s">
        <v>814</v>
      </c>
      <c r="AQ1475" s="300">
        <v>48800</v>
      </c>
      <c r="AR1475" s="300" t="b">
        <v>0</v>
      </c>
      <c r="AS1475" s="300">
        <v>48800</v>
      </c>
      <c r="AT1475" s="300" t="b">
        <v>0</v>
      </c>
      <c r="AU1475" s="300">
        <v>0</v>
      </c>
      <c r="AV1475" s="300" t="b">
        <v>0</v>
      </c>
      <c r="AW1475" s="300" t="s">
        <v>1899</v>
      </c>
      <c r="AX1475" s="300">
        <v>0</v>
      </c>
      <c r="AY1475" s="300" t="s">
        <v>1899</v>
      </c>
      <c r="AZ1475" s="300">
        <v>0</v>
      </c>
      <c r="BA1475" s="300" t="b">
        <v>0</v>
      </c>
      <c r="BB1475" s="300" t="b">
        <v>1</v>
      </c>
      <c r="BC1475"/>
      <c r="BD1475"/>
      <c r="BE1475"/>
      <c r="BF1475"/>
      <c r="BG1475"/>
      <c r="BH1475"/>
      <c r="BI1475"/>
      <c r="BJ1475"/>
      <c r="BK1475"/>
      <c r="BL1475"/>
      <c r="BM1475"/>
      <c r="BN1475"/>
      <c r="BO1475"/>
      <c r="BP1475"/>
      <c r="BQ1475"/>
    </row>
    <row r="1476" spans="5:69" ht="16.5" hidden="1" x14ac:dyDescent="0.3">
      <c r="E1476" s="300" t="s">
        <v>760</v>
      </c>
      <c r="F1476" s="300" t="s">
        <v>651</v>
      </c>
      <c r="G1476" s="300">
        <v>20170101</v>
      </c>
      <c r="H1476" s="300">
        <v>2017</v>
      </c>
      <c r="I1476" s="300">
        <v>52</v>
      </c>
      <c r="J1476" s="300">
        <v>2017</v>
      </c>
      <c r="K1476" s="300">
        <v>180</v>
      </c>
      <c r="L1476" s="300" t="s">
        <v>872</v>
      </c>
      <c r="M1476" s="300" t="s">
        <v>486</v>
      </c>
      <c r="N1476" s="300" t="s">
        <v>660</v>
      </c>
      <c r="O1476" s="300" t="s">
        <v>762</v>
      </c>
      <c r="P1476" s="300">
        <v>710</v>
      </c>
      <c r="Q1476" s="300" t="s">
        <v>917</v>
      </c>
      <c r="R1476" s="300" t="s">
        <v>425</v>
      </c>
      <c r="S1476" s="300">
        <v>0</v>
      </c>
      <c r="T1476" s="300" t="s">
        <v>763</v>
      </c>
      <c r="U1476" s="300" t="s">
        <v>764</v>
      </c>
      <c r="V1476" s="300" t="s">
        <v>1123</v>
      </c>
      <c r="W1476" s="300" t="s">
        <v>766</v>
      </c>
      <c r="X1476" s="300" t="b">
        <v>1</v>
      </c>
      <c r="Y1476" s="300">
        <v>310520</v>
      </c>
      <c r="Z1476" s="300" t="s">
        <v>864</v>
      </c>
      <c r="AA1476" s="300" t="s">
        <v>61</v>
      </c>
      <c r="AB1476" s="300" t="s">
        <v>84</v>
      </c>
      <c r="AC1476" s="300" t="s">
        <v>84</v>
      </c>
      <c r="AD1476" s="300">
        <v>6</v>
      </c>
      <c r="AE1476" s="300" t="b">
        <v>1</v>
      </c>
      <c r="AF1476" s="300" t="s">
        <v>768</v>
      </c>
      <c r="AG1476" s="300" t="s">
        <v>769</v>
      </c>
      <c r="AH1476" s="300">
        <v>0</v>
      </c>
      <c r="AI1476" s="300">
        <v>0</v>
      </c>
      <c r="AJ1476" s="300" t="s">
        <v>770</v>
      </c>
      <c r="AK1476" s="300">
        <v>8</v>
      </c>
      <c r="AL1476" s="300" t="s">
        <v>814</v>
      </c>
      <c r="AM1476" s="300">
        <v>3245039</v>
      </c>
      <c r="AN1476" s="300" t="b">
        <v>0</v>
      </c>
      <c r="AO1476" s="300">
        <v>8</v>
      </c>
      <c r="AP1476" s="300" t="s">
        <v>814</v>
      </c>
      <c r="AQ1476" s="300">
        <v>3245039</v>
      </c>
      <c r="AR1476" s="300" t="b">
        <v>0</v>
      </c>
      <c r="AS1476" s="300">
        <v>3245039</v>
      </c>
      <c r="AT1476" s="300" t="b">
        <v>0</v>
      </c>
      <c r="AU1476" s="300">
        <v>0</v>
      </c>
      <c r="AV1476" s="300" t="b">
        <v>0</v>
      </c>
      <c r="AW1476" s="300" t="s">
        <v>1925</v>
      </c>
      <c r="AX1476" s="300">
        <v>0</v>
      </c>
      <c r="AY1476" s="300" t="s">
        <v>1925</v>
      </c>
      <c r="AZ1476" s="300">
        <v>0</v>
      </c>
      <c r="BA1476" s="300" t="b">
        <v>0</v>
      </c>
      <c r="BB1476" s="300" t="b">
        <v>1</v>
      </c>
      <c r="BC1476"/>
      <c r="BD1476"/>
      <c r="BE1476"/>
      <c r="BF1476"/>
      <c r="BG1476"/>
      <c r="BH1476"/>
      <c r="BI1476"/>
      <c r="BJ1476"/>
      <c r="BK1476"/>
      <c r="BL1476"/>
      <c r="BM1476"/>
      <c r="BN1476"/>
      <c r="BO1476"/>
      <c r="BP1476"/>
      <c r="BQ1476"/>
    </row>
    <row r="1477" spans="5:69" ht="16.5" hidden="1" x14ac:dyDescent="0.3">
      <c r="E1477" s="300" t="s">
        <v>760</v>
      </c>
      <c r="F1477" s="300" t="s">
        <v>651</v>
      </c>
      <c r="G1477" s="300">
        <v>20170101</v>
      </c>
      <c r="H1477" s="300">
        <v>2017</v>
      </c>
      <c r="I1477" s="300">
        <v>52</v>
      </c>
      <c r="J1477" s="300">
        <v>2017</v>
      </c>
      <c r="K1477" s="300">
        <v>180</v>
      </c>
      <c r="L1477" s="300" t="s">
        <v>872</v>
      </c>
      <c r="M1477" s="300" t="s">
        <v>486</v>
      </c>
      <c r="N1477" s="300" t="s">
        <v>660</v>
      </c>
      <c r="O1477" s="300" t="s">
        <v>762</v>
      </c>
      <c r="P1477" s="300">
        <v>800</v>
      </c>
      <c r="Q1477" s="300" t="s">
        <v>930</v>
      </c>
      <c r="R1477" s="300" t="s">
        <v>452</v>
      </c>
      <c r="S1477" s="300">
        <v>0</v>
      </c>
      <c r="T1477" s="300" t="s">
        <v>763</v>
      </c>
      <c r="U1477" s="300" t="s">
        <v>764</v>
      </c>
      <c r="V1477" s="300" t="s">
        <v>1123</v>
      </c>
      <c r="W1477" s="300" t="s">
        <v>766</v>
      </c>
      <c r="X1477" s="300" t="b">
        <v>1</v>
      </c>
      <c r="Y1477" s="300">
        <v>310520</v>
      </c>
      <c r="Z1477" s="300" t="s">
        <v>864</v>
      </c>
      <c r="AA1477" s="300" t="s">
        <v>61</v>
      </c>
      <c r="AB1477" s="300" t="s">
        <v>84</v>
      </c>
      <c r="AC1477" s="300" t="s">
        <v>84</v>
      </c>
      <c r="AD1477" s="300">
        <v>6</v>
      </c>
      <c r="AE1477" s="300" t="b">
        <v>1</v>
      </c>
      <c r="AF1477" s="300" t="s">
        <v>768</v>
      </c>
      <c r="AG1477" s="300" t="s">
        <v>769</v>
      </c>
      <c r="AH1477" s="300">
        <v>0</v>
      </c>
      <c r="AI1477" s="300">
        <v>0</v>
      </c>
      <c r="AJ1477" s="300" t="s">
        <v>770</v>
      </c>
      <c r="AK1477" s="300">
        <v>8</v>
      </c>
      <c r="AL1477" s="300" t="s">
        <v>814</v>
      </c>
      <c r="AM1477" s="300">
        <v>69</v>
      </c>
      <c r="AN1477" s="300" t="b">
        <v>0</v>
      </c>
      <c r="AO1477" s="300">
        <v>8</v>
      </c>
      <c r="AP1477" s="300" t="s">
        <v>814</v>
      </c>
      <c r="AQ1477" s="300">
        <v>69</v>
      </c>
      <c r="AR1477" s="300" t="b">
        <v>0</v>
      </c>
      <c r="AS1477" s="300">
        <v>69</v>
      </c>
      <c r="AT1477" s="300" t="b">
        <v>0</v>
      </c>
      <c r="AU1477" s="300">
        <v>0</v>
      </c>
      <c r="AV1477" s="300" t="b">
        <v>0</v>
      </c>
      <c r="AW1477" s="300" t="s">
        <v>1926</v>
      </c>
      <c r="AX1477" s="300">
        <v>0</v>
      </c>
      <c r="AY1477" s="300" t="s">
        <v>1926</v>
      </c>
      <c r="AZ1477" s="300">
        <v>0</v>
      </c>
      <c r="BA1477" s="300" t="b">
        <v>0</v>
      </c>
      <c r="BB1477" s="300" t="b">
        <v>1</v>
      </c>
      <c r="BC1477"/>
      <c r="BD1477"/>
      <c r="BE1477"/>
      <c r="BF1477"/>
      <c r="BG1477"/>
      <c r="BH1477"/>
      <c r="BI1477"/>
      <c r="BJ1477"/>
      <c r="BK1477"/>
      <c r="BL1477"/>
      <c r="BM1477"/>
      <c r="BN1477"/>
      <c r="BO1477"/>
      <c r="BP1477"/>
      <c r="BQ1477"/>
    </row>
    <row r="1478" spans="5:69" ht="16.5" hidden="1" x14ac:dyDescent="0.3">
      <c r="E1478" s="300" t="s">
        <v>760</v>
      </c>
      <c r="F1478" s="300" t="s">
        <v>651</v>
      </c>
      <c r="G1478" s="300">
        <v>20170101</v>
      </c>
      <c r="H1478" s="300">
        <v>2017</v>
      </c>
      <c r="I1478" s="300">
        <v>52</v>
      </c>
      <c r="J1478" s="300">
        <v>2017</v>
      </c>
      <c r="K1478" s="300">
        <v>180</v>
      </c>
      <c r="L1478" s="300" t="s">
        <v>872</v>
      </c>
      <c r="M1478" s="300" t="s">
        <v>486</v>
      </c>
      <c r="N1478" s="300" t="s">
        <v>660</v>
      </c>
      <c r="O1478" s="300" t="s">
        <v>762</v>
      </c>
      <c r="P1478" s="300">
        <v>894</v>
      </c>
      <c r="Q1478" s="300" t="s">
        <v>943</v>
      </c>
      <c r="R1478" s="300" t="s">
        <v>431</v>
      </c>
      <c r="S1478" s="300">
        <v>0</v>
      </c>
      <c r="T1478" s="300" t="s">
        <v>763</v>
      </c>
      <c r="U1478" s="300" t="s">
        <v>764</v>
      </c>
      <c r="V1478" s="300" t="s">
        <v>1123</v>
      </c>
      <c r="W1478" s="300" t="s">
        <v>766</v>
      </c>
      <c r="X1478" s="300" t="b">
        <v>1</v>
      </c>
      <c r="Y1478" s="300">
        <v>310520</v>
      </c>
      <c r="Z1478" s="300" t="s">
        <v>864</v>
      </c>
      <c r="AA1478" s="300" t="s">
        <v>61</v>
      </c>
      <c r="AB1478" s="300" t="s">
        <v>84</v>
      </c>
      <c r="AC1478" s="300" t="s">
        <v>84</v>
      </c>
      <c r="AD1478" s="300">
        <v>6</v>
      </c>
      <c r="AE1478" s="300" t="b">
        <v>1</v>
      </c>
      <c r="AF1478" s="300" t="s">
        <v>768</v>
      </c>
      <c r="AG1478" s="300" t="s">
        <v>769</v>
      </c>
      <c r="AH1478" s="300">
        <v>0</v>
      </c>
      <c r="AI1478" s="300">
        <v>0</v>
      </c>
      <c r="AJ1478" s="300" t="s">
        <v>770</v>
      </c>
      <c r="AK1478" s="300">
        <v>8</v>
      </c>
      <c r="AL1478" s="300" t="s">
        <v>814</v>
      </c>
      <c r="AM1478" s="300">
        <v>1493000</v>
      </c>
      <c r="AN1478" s="300" t="b">
        <v>0</v>
      </c>
      <c r="AO1478" s="300">
        <v>8</v>
      </c>
      <c r="AP1478" s="300" t="s">
        <v>814</v>
      </c>
      <c r="AQ1478" s="300">
        <v>1493000</v>
      </c>
      <c r="AR1478" s="300" t="b">
        <v>0</v>
      </c>
      <c r="AS1478" s="300">
        <v>1493000</v>
      </c>
      <c r="AT1478" s="300" t="b">
        <v>0</v>
      </c>
      <c r="AU1478" s="300">
        <v>0</v>
      </c>
      <c r="AV1478" s="300" t="b">
        <v>0</v>
      </c>
      <c r="AW1478" s="300" t="s">
        <v>1927</v>
      </c>
      <c r="AX1478" s="300">
        <v>0</v>
      </c>
      <c r="AY1478" s="300" t="s">
        <v>1927</v>
      </c>
      <c r="AZ1478" s="300">
        <v>0</v>
      </c>
      <c r="BA1478" s="300" t="b">
        <v>0</v>
      </c>
      <c r="BB1478" s="300" t="b">
        <v>1</v>
      </c>
      <c r="BC1478"/>
      <c r="BD1478"/>
      <c r="BE1478"/>
      <c r="BF1478"/>
      <c r="BG1478"/>
      <c r="BH1478"/>
      <c r="BI1478"/>
      <c r="BJ1478"/>
      <c r="BK1478"/>
      <c r="BL1478"/>
      <c r="BM1478"/>
      <c r="BN1478"/>
      <c r="BO1478"/>
      <c r="BP1478"/>
      <c r="BQ1478"/>
    </row>
    <row r="1479" spans="5:69" ht="16.5" hidden="1" x14ac:dyDescent="0.3">
      <c r="E1479" s="300" t="s">
        <v>760</v>
      </c>
      <c r="F1479" s="300" t="s">
        <v>651</v>
      </c>
      <c r="G1479" s="300">
        <v>20170101</v>
      </c>
      <c r="H1479" s="300">
        <v>2017</v>
      </c>
      <c r="I1479" s="300">
        <v>52</v>
      </c>
      <c r="J1479" s="300">
        <v>2017</v>
      </c>
      <c r="K1479" s="300">
        <v>562</v>
      </c>
      <c r="L1479" s="300" t="s">
        <v>761</v>
      </c>
      <c r="M1479" s="300" t="s">
        <v>451</v>
      </c>
      <c r="N1479" s="300" t="s">
        <v>660</v>
      </c>
      <c r="O1479" s="300" t="s">
        <v>762</v>
      </c>
      <c r="P1479" s="300">
        <v>0</v>
      </c>
      <c r="Q1479" s="300" t="s">
        <v>763</v>
      </c>
      <c r="R1479" s="300" t="s">
        <v>764</v>
      </c>
      <c r="S1479" s="300">
        <v>0</v>
      </c>
      <c r="T1479" s="300" t="s">
        <v>763</v>
      </c>
      <c r="U1479" s="300" t="s">
        <v>764</v>
      </c>
      <c r="V1479" s="300" t="s">
        <v>1123</v>
      </c>
      <c r="W1479" s="300" t="s">
        <v>766</v>
      </c>
      <c r="X1479" s="300" t="b">
        <v>1</v>
      </c>
      <c r="Y1479" s="300">
        <v>310520</v>
      </c>
      <c r="Z1479" s="300" t="s">
        <v>864</v>
      </c>
      <c r="AA1479" s="300" t="s">
        <v>61</v>
      </c>
      <c r="AB1479" s="300" t="s">
        <v>84</v>
      </c>
      <c r="AC1479" s="300" t="s">
        <v>84</v>
      </c>
      <c r="AD1479" s="300">
        <v>6</v>
      </c>
      <c r="AE1479" s="300" t="b">
        <v>1</v>
      </c>
      <c r="AF1479" s="300" t="s">
        <v>768</v>
      </c>
      <c r="AG1479" s="300" t="s">
        <v>769</v>
      </c>
      <c r="AH1479" s="300">
        <v>0</v>
      </c>
      <c r="AI1479" s="300">
        <v>0</v>
      </c>
      <c r="AJ1479" s="300" t="s">
        <v>770</v>
      </c>
      <c r="AK1479" s="300">
        <v>8</v>
      </c>
      <c r="AL1479" s="300" t="s">
        <v>814</v>
      </c>
      <c r="AM1479" s="300">
        <v>1039520</v>
      </c>
      <c r="AN1479" s="300" t="b">
        <v>0</v>
      </c>
      <c r="AO1479" s="300">
        <v>8</v>
      </c>
      <c r="AP1479" s="300" t="s">
        <v>814</v>
      </c>
      <c r="AQ1479" s="300">
        <v>1039520</v>
      </c>
      <c r="AR1479" s="300" t="b">
        <v>0</v>
      </c>
      <c r="AS1479" s="300">
        <v>1039520</v>
      </c>
      <c r="AT1479" s="300" t="b">
        <v>0</v>
      </c>
      <c r="AU1479" s="300">
        <v>0</v>
      </c>
      <c r="AV1479" s="300" t="b">
        <v>0</v>
      </c>
      <c r="AW1479" s="300" t="s">
        <v>1928</v>
      </c>
      <c r="AX1479" s="300"/>
      <c r="AY1479" s="300" t="s">
        <v>1928</v>
      </c>
      <c r="AZ1479" s="300">
        <v>0</v>
      </c>
      <c r="BA1479" s="300" t="b">
        <v>0</v>
      </c>
      <c r="BB1479" s="300" t="b">
        <v>1</v>
      </c>
      <c r="BC1479"/>
      <c r="BD1479"/>
      <c r="BE1479"/>
      <c r="BF1479"/>
      <c r="BG1479"/>
      <c r="BH1479"/>
      <c r="BI1479"/>
      <c r="BJ1479"/>
      <c r="BK1479"/>
      <c r="BL1479"/>
      <c r="BM1479"/>
      <c r="BN1479"/>
      <c r="BO1479"/>
      <c r="BP1479"/>
      <c r="BQ1479"/>
    </row>
    <row r="1480" spans="5:69" ht="16.5" hidden="1" x14ac:dyDescent="0.3">
      <c r="E1480" s="300" t="s">
        <v>760</v>
      </c>
      <c r="F1480" s="300" t="s">
        <v>651</v>
      </c>
      <c r="G1480" s="300">
        <v>20170101</v>
      </c>
      <c r="H1480" s="300">
        <v>2017</v>
      </c>
      <c r="I1480" s="300">
        <v>52</v>
      </c>
      <c r="J1480" s="300">
        <v>2017</v>
      </c>
      <c r="K1480" s="300">
        <v>562</v>
      </c>
      <c r="L1480" s="300" t="s">
        <v>761</v>
      </c>
      <c r="M1480" s="300" t="s">
        <v>451</v>
      </c>
      <c r="N1480" s="300" t="s">
        <v>660</v>
      </c>
      <c r="O1480" s="300" t="s">
        <v>762</v>
      </c>
      <c r="P1480" s="300">
        <v>384</v>
      </c>
      <c r="Q1480" s="300" t="s">
        <v>786</v>
      </c>
      <c r="R1480" s="300" t="s">
        <v>559</v>
      </c>
      <c r="S1480" s="300">
        <v>0</v>
      </c>
      <c r="T1480" s="300" t="s">
        <v>763</v>
      </c>
      <c r="U1480" s="300" t="s">
        <v>764</v>
      </c>
      <c r="V1480" s="300" t="s">
        <v>1123</v>
      </c>
      <c r="W1480" s="300" t="s">
        <v>766</v>
      </c>
      <c r="X1480" s="300" t="b">
        <v>1</v>
      </c>
      <c r="Y1480" s="300">
        <v>310520</v>
      </c>
      <c r="Z1480" s="300" t="s">
        <v>864</v>
      </c>
      <c r="AA1480" s="300" t="s">
        <v>61</v>
      </c>
      <c r="AB1480" s="300" t="s">
        <v>84</v>
      </c>
      <c r="AC1480" s="300" t="s">
        <v>84</v>
      </c>
      <c r="AD1480" s="300">
        <v>6</v>
      </c>
      <c r="AE1480" s="300" t="b">
        <v>1</v>
      </c>
      <c r="AF1480" s="300" t="s">
        <v>768</v>
      </c>
      <c r="AG1480" s="300" t="s">
        <v>769</v>
      </c>
      <c r="AH1480" s="300">
        <v>0</v>
      </c>
      <c r="AI1480" s="300">
        <v>0</v>
      </c>
      <c r="AJ1480" s="300" t="s">
        <v>770</v>
      </c>
      <c r="AK1480" s="300">
        <v>8</v>
      </c>
      <c r="AL1480" s="300" t="s">
        <v>814</v>
      </c>
      <c r="AM1480" s="300">
        <v>593520</v>
      </c>
      <c r="AN1480" s="300" t="b">
        <v>0</v>
      </c>
      <c r="AO1480" s="300">
        <v>8</v>
      </c>
      <c r="AP1480" s="300" t="s">
        <v>814</v>
      </c>
      <c r="AQ1480" s="300">
        <v>593520</v>
      </c>
      <c r="AR1480" s="300" t="b">
        <v>0</v>
      </c>
      <c r="AS1480" s="300">
        <v>593520</v>
      </c>
      <c r="AT1480" s="300" t="b">
        <v>0</v>
      </c>
      <c r="AU1480" s="300">
        <v>0</v>
      </c>
      <c r="AV1480" s="300" t="b">
        <v>0</v>
      </c>
      <c r="AW1480" s="300" t="s">
        <v>1908</v>
      </c>
      <c r="AX1480" s="300"/>
      <c r="AY1480" s="300" t="s">
        <v>1908</v>
      </c>
      <c r="AZ1480" s="300">
        <v>0</v>
      </c>
      <c r="BA1480" s="300" t="b">
        <v>1</v>
      </c>
      <c r="BB1480" s="300" t="b">
        <v>0</v>
      </c>
      <c r="BC1480"/>
      <c r="BD1480"/>
      <c r="BE1480"/>
      <c r="BF1480"/>
      <c r="BG1480"/>
      <c r="BH1480"/>
      <c r="BI1480"/>
      <c r="BJ1480"/>
      <c r="BK1480"/>
      <c r="BL1480"/>
      <c r="BM1480"/>
      <c r="BN1480"/>
      <c r="BO1480"/>
      <c r="BP1480"/>
      <c r="BQ1480"/>
    </row>
    <row r="1481" spans="5:69" ht="16.5" hidden="1" x14ac:dyDescent="0.3">
      <c r="E1481" s="300" t="s">
        <v>760</v>
      </c>
      <c r="F1481" s="300" t="s">
        <v>651</v>
      </c>
      <c r="G1481" s="300">
        <v>20170101</v>
      </c>
      <c r="H1481" s="300">
        <v>2017</v>
      </c>
      <c r="I1481" s="300">
        <v>52</v>
      </c>
      <c r="J1481" s="300">
        <v>2017</v>
      </c>
      <c r="K1481" s="300">
        <v>562</v>
      </c>
      <c r="L1481" s="300" t="s">
        <v>761</v>
      </c>
      <c r="M1481" s="300" t="s">
        <v>451</v>
      </c>
      <c r="N1481" s="300" t="s">
        <v>660</v>
      </c>
      <c r="O1481" s="300" t="s">
        <v>762</v>
      </c>
      <c r="P1481" s="300">
        <v>566</v>
      </c>
      <c r="Q1481" s="300" t="s">
        <v>791</v>
      </c>
      <c r="R1481" s="300" t="s">
        <v>434</v>
      </c>
      <c r="S1481" s="300">
        <v>0</v>
      </c>
      <c r="T1481" s="300" t="s">
        <v>763</v>
      </c>
      <c r="U1481" s="300" t="s">
        <v>764</v>
      </c>
      <c r="V1481" s="300" t="s">
        <v>1123</v>
      </c>
      <c r="W1481" s="300" t="s">
        <v>766</v>
      </c>
      <c r="X1481" s="300" t="b">
        <v>1</v>
      </c>
      <c r="Y1481" s="300">
        <v>310520</v>
      </c>
      <c r="Z1481" s="300" t="s">
        <v>864</v>
      </c>
      <c r="AA1481" s="300" t="s">
        <v>61</v>
      </c>
      <c r="AB1481" s="300" t="s">
        <v>84</v>
      </c>
      <c r="AC1481" s="300" t="s">
        <v>84</v>
      </c>
      <c r="AD1481" s="300">
        <v>6</v>
      </c>
      <c r="AE1481" s="300" t="b">
        <v>1</v>
      </c>
      <c r="AF1481" s="300" t="s">
        <v>768</v>
      </c>
      <c r="AG1481" s="300" t="s">
        <v>769</v>
      </c>
      <c r="AH1481" s="300">
        <v>0</v>
      </c>
      <c r="AI1481" s="300">
        <v>0</v>
      </c>
      <c r="AJ1481" s="300" t="s">
        <v>770</v>
      </c>
      <c r="AK1481" s="300">
        <v>8</v>
      </c>
      <c r="AL1481" s="300" t="s">
        <v>814</v>
      </c>
      <c r="AM1481" s="300">
        <v>446000</v>
      </c>
      <c r="AN1481" s="300" t="b">
        <v>0</v>
      </c>
      <c r="AO1481" s="300">
        <v>8</v>
      </c>
      <c r="AP1481" s="300" t="s">
        <v>814</v>
      </c>
      <c r="AQ1481" s="300">
        <v>446000</v>
      </c>
      <c r="AR1481" s="300" t="b">
        <v>0</v>
      </c>
      <c r="AS1481" s="300">
        <v>446000</v>
      </c>
      <c r="AT1481" s="300" t="b">
        <v>0</v>
      </c>
      <c r="AU1481" s="300">
        <v>0</v>
      </c>
      <c r="AV1481" s="300" t="b">
        <v>0</v>
      </c>
      <c r="AW1481" s="300" t="s">
        <v>1929</v>
      </c>
      <c r="AX1481" s="300"/>
      <c r="AY1481" s="300" t="s">
        <v>1929</v>
      </c>
      <c r="AZ1481" s="300">
        <v>0</v>
      </c>
      <c r="BA1481" s="300" t="b">
        <v>1</v>
      </c>
      <c r="BB1481" s="300" t="b">
        <v>0</v>
      </c>
      <c r="BC1481"/>
      <c r="BD1481"/>
      <c r="BE1481"/>
      <c r="BF1481"/>
      <c r="BG1481"/>
      <c r="BH1481"/>
      <c r="BI1481"/>
      <c r="BJ1481"/>
      <c r="BK1481"/>
      <c r="BL1481"/>
      <c r="BM1481"/>
      <c r="BN1481"/>
      <c r="BO1481"/>
      <c r="BP1481"/>
      <c r="BQ1481"/>
    </row>
    <row r="1482" spans="5:69" ht="16.5" hidden="1" x14ac:dyDescent="0.3">
      <c r="E1482" s="300" t="s">
        <v>760</v>
      </c>
      <c r="F1482" s="300" t="s">
        <v>651</v>
      </c>
      <c r="G1482" s="300">
        <v>20170101</v>
      </c>
      <c r="H1482" s="300">
        <v>2017</v>
      </c>
      <c r="I1482" s="300">
        <v>52</v>
      </c>
      <c r="J1482" s="300">
        <v>2017</v>
      </c>
      <c r="K1482" s="300">
        <v>180</v>
      </c>
      <c r="L1482" s="300" t="s">
        <v>872</v>
      </c>
      <c r="M1482" s="300" t="s">
        <v>486</v>
      </c>
      <c r="N1482" s="300" t="s">
        <v>660</v>
      </c>
      <c r="O1482" s="300" t="s">
        <v>762</v>
      </c>
      <c r="P1482" s="300">
        <v>0</v>
      </c>
      <c r="Q1482" s="300" t="s">
        <v>763</v>
      </c>
      <c r="R1482" s="300" t="s">
        <v>764</v>
      </c>
      <c r="S1482" s="300">
        <v>0</v>
      </c>
      <c r="T1482" s="300" t="s">
        <v>763</v>
      </c>
      <c r="U1482" s="300" t="s">
        <v>764</v>
      </c>
      <c r="V1482" s="300" t="s">
        <v>1123</v>
      </c>
      <c r="W1482" s="300" t="s">
        <v>766</v>
      </c>
      <c r="X1482" s="300" t="b">
        <v>1</v>
      </c>
      <c r="Y1482" s="300">
        <v>310530</v>
      </c>
      <c r="Z1482" s="300" t="s">
        <v>1287</v>
      </c>
      <c r="AA1482" s="300" t="s">
        <v>60</v>
      </c>
      <c r="AB1482" s="300" t="s">
        <v>842</v>
      </c>
      <c r="AC1482" s="300" t="s">
        <v>60</v>
      </c>
      <c r="AD1482" s="300">
        <v>6</v>
      </c>
      <c r="AE1482" s="300" t="b">
        <v>1</v>
      </c>
      <c r="AF1482" s="300" t="s">
        <v>768</v>
      </c>
      <c r="AG1482" s="300" t="s">
        <v>769</v>
      </c>
      <c r="AH1482" s="300">
        <v>0</v>
      </c>
      <c r="AI1482" s="300">
        <v>0</v>
      </c>
      <c r="AJ1482" s="300" t="s">
        <v>770</v>
      </c>
      <c r="AK1482" s="300">
        <v>8</v>
      </c>
      <c r="AL1482" s="300" t="s">
        <v>814</v>
      </c>
      <c r="AM1482" s="300">
        <v>107320</v>
      </c>
      <c r="AN1482" s="300" t="b">
        <v>0</v>
      </c>
      <c r="AO1482" s="300">
        <v>8</v>
      </c>
      <c r="AP1482" s="300" t="s">
        <v>814</v>
      </c>
      <c r="AQ1482" s="300">
        <v>107320</v>
      </c>
      <c r="AR1482" s="300" t="b">
        <v>0</v>
      </c>
      <c r="AS1482" s="300">
        <v>107320</v>
      </c>
      <c r="AT1482" s="300" t="b">
        <v>0</v>
      </c>
      <c r="AU1482" s="300">
        <v>0</v>
      </c>
      <c r="AV1482" s="300" t="b">
        <v>0</v>
      </c>
      <c r="AW1482" s="300" t="s">
        <v>1930</v>
      </c>
      <c r="AX1482" s="300">
        <v>0</v>
      </c>
      <c r="AY1482" s="300" t="s">
        <v>1930</v>
      </c>
      <c r="AZ1482" s="300">
        <v>0</v>
      </c>
      <c r="BA1482" s="300" t="b">
        <v>0</v>
      </c>
      <c r="BB1482" s="300" t="b">
        <v>1</v>
      </c>
      <c r="BC1482"/>
      <c r="BD1482"/>
      <c r="BE1482"/>
      <c r="BF1482"/>
      <c r="BG1482"/>
      <c r="BH1482"/>
      <c r="BI1482"/>
      <c r="BJ1482"/>
      <c r="BK1482"/>
      <c r="BL1482"/>
      <c r="BM1482"/>
      <c r="BN1482"/>
      <c r="BO1482"/>
      <c r="BP1482"/>
      <c r="BQ1482"/>
    </row>
    <row r="1483" spans="5:69" ht="16.5" hidden="1" x14ac:dyDescent="0.3">
      <c r="E1483" s="300" t="s">
        <v>760</v>
      </c>
      <c r="F1483" s="300" t="s">
        <v>651</v>
      </c>
      <c r="G1483" s="300">
        <v>20170101</v>
      </c>
      <c r="H1483" s="300">
        <v>2017</v>
      </c>
      <c r="I1483" s="300">
        <v>52</v>
      </c>
      <c r="J1483" s="300">
        <v>2017</v>
      </c>
      <c r="K1483" s="300">
        <v>180</v>
      </c>
      <c r="L1483" s="300" t="s">
        <v>872</v>
      </c>
      <c r="M1483" s="300" t="s">
        <v>486</v>
      </c>
      <c r="N1483" s="300" t="s">
        <v>660</v>
      </c>
      <c r="O1483" s="300" t="s">
        <v>762</v>
      </c>
      <c r="P1483" s="300">
        <v>56</v>
      </c>
      <c r="Q1483" s="300" t="s">
        <v>877</v>
      </c>
      <c r="R1483" s="300" t="s">
        <v>878</v>
      </c>
      <c r="S1483" s="300">
        <v>0</v>
      </c>
      <c r="T1483" s="300" t="s">
        <v>763</v>
      </c>
      <c r="U1483" s="300" t="s">
        <v>764</v>
      </c>
      <c r="V1483" s="300" t="s">
        <v>1123</v>
      </c>
      <c r="W1483" s="300" t="s">
        <v>766</v>
      </c>
      <c r="X1483" s="300" t="b">
        <v>1</v>
      </c>
      <c r="Y1483" s="300">
        <v>310530</v>
      </c>
      <c r="Z1483" s="300" t="s">
        <v>1287</v>
      </c>
      <c r="AA1483" s="300" t="s">
        <v>60</v>
      </c>
      <c r="AB1483" s="300" t="s">
        <v>842</v>
      </c>
      <c r="AC1483" s="300" t="s">
        <v>60</v>
      </c>
      <c r="AD1483" s="300">
        <v>6</v>
      </c>
      <c r="AE1483" s="300" t="b">
        <v>1</v>
      </c>
      <c r="AF1483" s="300" t="s">
        <v>768</v>
      </c>
      <c r="AG1483" s="300" t="s">
        <v>769</v>
      </c>
      <c r="AH1483" s="300">
        <v>0</v>
      </c>
      <c r="AI1483" s="300">
        <v>0</v>
      </c>
      <c r="AJ1483" s="300" t="s">
        <v>770</v>
      </c>
      <c r="AK1483" s="300">
        <v>8</v>
      </c>
      <c r="AL1483" s="300" t="s">
        <v>814</v>
      </c>
      <c r="AM1483" s="300">
        <v>7320</v>
      </c>
      <c r="AN1483" s="300" t="b">
        <v>0</v>
      </c>
      <c r="AO1483" s="300">
        <v>8</v>
      </c>
      <c r="AP1483" s="300" t="s">
        <v>814</v>
      </c>
      <c r="AQ1483" s="300">
        <v>7320</v>
      </c>
      <c r="AR1483" s="300" t="b">
        <v>0</v>
      </c>
      <c r="AS1483" s="300">
        <v>7320</v>
      </c>
      <c r="AT1483" s="300" t="b">
        <v>0</v>
      </c>
      <c r="AU1483" s="300">
        <v>0</v>
      </c>
      <c r="AV1483" s="300" t="b">
        <v>0</v>
      </c>
      <c r="AW1483" s="300" t="s">
        <v>1931</v>
      </c>
      <c r="AX1483" s="300">
        <v>0</v>
      </c>
      <c r="AY1483" s="300" t="s">
        <v>1931</v>
      </c>
      <c r="AZ1483" s="300">
        <v>0</v>
      </c>
      <c r="BA1483" s="300" t="b">
        <v>0</v>
      </c>
      <c r="BB1483" s="300" t="b">
        <v>1</v>
      </c>
      <c r="BC1483"/>
      <c r="BD1483"/>
      <c r="BE1483"/>
      <c r="BF1483"/>
      <c r="BG1483"/>
      <c r="BH1483"/>
      <c r="BI1483"/>
      <c r="BJ1483"/>
      <c r="BK1483"/>
      <c r="BL1483"/>
      <c r="BM1483"/>
      <c r="BN1483"/>
      <c r="BO1483"/>
      <c r="BP1483"/>
      <c r="BQ1483"/>
    </row>
    <row r="1484" spans="5:69" ht="16.5" hidden="1" x14ac:dyDescent="0.3">
      <c r="E1484" s="300" t="s">
        <v>760</v>
      </c>
      <c r="F1484" s="300" t="s">
        <v>651</v>
      </c>
      <c r="G1484" s="300">
        <v>20170101</v>
      </c>
      <c r="H1484" s="300">
        <v>2017</v>
      </c>
      <c r="I1484" s="300">
        <v>52</v>
      </c>
      <c r="J1484" s="300">
        <v>2017</v>
      </c>
      <c r="K1484" s="300">
        <v>180</v>
      </c>
      <c r="L1484" s="300" t="s">
        <v>872</v>
      </c>
      <c r="M1484" s="300" t="s">
        <v>486</v>
      </c>
      <c r="N1484" s="300" t="s">
        <v>660</v>
      </c>
      <c r="O1484" s="300" t="s">
        <v>762</v>
      </c>
      <c r="P1484" s="300">
        <v>156</v>
      </c>
      <c r="Q1484" s="300" t="s">
        <v>773</v>
      </c>
      <c r="R1484" s="300" t="s">
        <v>774</v>
      </c>
      <c r="S1484" s="300">
        <v>0</v>
      </c>
      <c r="T1484" s="300" t="s">
        <v>763</v>
      </c>
      <c r="U1484" s="300" t="s">
        <v>764</v>
      </c>
      <c r="V1484" s="300" t="s">
        <v>1123</v>
      </c>
      <c r="W1484" s="300" t="s">
        <v>766</v>
      </c>
      <c r="X1484" s="300" t="b">
        <v>1</v>
      </c>
      <c r="Y1484" s="300">
        <v>310530</v>
      </c>
      <c r="Z1484" s="300" t="s">
        <v>1287</v>
      </c>
      <c r="AA1484" s="300" t="s">
        <v>60</v>
      </c>
      <c r="AB1484" s="300" t="s">
        <v>842</v>
      </c>
      <c r="AC1484" s="300" t="s">
        <v>60</v>
      </c>
      <c r="AD1484" s="300">
        <v>6</v>
      </c>
      <c r="AE1484" s="300" t="b">
        <v>1</v>
      </c>
      <c r="AF1484" s="300" t="s">
        <v>768</v>
      </c>
      <c r="AG1484" s="300" t="s">
        <v>769</v>
      </c>
      <c r="AH1484" s="300">
        <v>0</v>
      </c>
      <c r="AI1484" s="300">
        <v>0</v>
      </c>
      <c r="AJ1484" s="300" t="s">
        <v>770</v>
      </c>
      <c r="AK1484" s="300">
        <v>8</v>
      </c>
      <c r="AL1484" s="300" t="s">
        <v>814</v>
      </c>
      <c r="AM1484" s="300">
        <v>100000</v>
      </c>
      <c r="AN1484" s="300" t="b">
        <v>0</v>
      </c>
      <c r="AO1484" s="300">
        <v>8</v>
      </c>
      <c r="AP1484" s="300" t="s">
        <v>814</v>
      </c>
      <c r="AQ1484" s="300">
        <v>100000</v>
      </c>
      <c r="AR1484" s="300" t="b">
        <v>0</v>
      </c>
      <c r="AS1484" s="300">
        <v>100000</v>
      </c>
      <c r="AT1484" s="300" t="b">
        <v>0</v>
      </c>
      <c r="AU1484" s="300">
        <v>0</v>
      </c>
      <c r="AV1484" s="300" t="b">
        <v>0</v>
      </c>
      <c r="AW1484" s="300" t="s">
        <v>1932</v>
      </c>
      <c r="AX1484" s="300">
        <v>0</v>
      </c>
      <c r="AY1484" s="300" t="s">
        <v>1932</v>
      </c>
      <c r="AZ1484" s="300">
        <v>0</v>
      </c>
      <c r="BA1484" s="300" t="b">
        <v>0</v>
      </c>
      <c r="BB1484" s="300" t="b">
        <v>1</v>
      </c>
      <c r="BC1484"/>
      <c r="BD1484"/>
      <c r="BE1484"/>
      <c r="BF1484"/>
      <c r="BG1484"/>
      <c r="BH1484"/>
      <c r="BI1484"/>
      <c r="BJ1484"/>
      <c r="BK1484"/>
      <c r="BL1484"/>
      <c r="BM1484"/>
      <c r="BN1484"/>
      <c r="BO1484"/>
      <c r="BP1484"/>
      <c r="BQ1484"/>
    </row>
    <row r="1485" spans="5:69" ht="16.5" hidden="1" x14ac:dyDescent="0.3">
      <c r="E1485" s="300" t="s">
        <v>760</v>
      </c>
      <c r="F1485" s="300" t="s">
        <v>651</v>
      </c>
      <c r="G1485" s="300">
        <v>20170101</v>
      </c>
      <c r="H1485" s="300">
        <v>2017</v>
      </c>
      <c r="I1485" s="300">
        <v>52</v>
      </c>
      <c r="J1485" s="300">
        <v>2017</v>
      </c>
      <c r="K1485" s="300">
        <v>180</v>
      </c>
      <c r="L1485" s="300" t="s">
        <v>872</v>
      </c>
      <c r="M1485" s="300" t="s">
        <v>486</v>
      </c>
      <c r="N1485" s="300" t="s">
        <v>660</v>
      </c>
      <c r="O1485" s="300" t="s">
        <v>762</v>
      </c>
      <c r="P1485" s="300">
        <v>0</v>
      </c>
      <c r="Q1485" s="300" t="s">
        <v>763</v>
      </c>
      <c r="R1485" s="300" t="s">
        <v>764</v>
      </c>
      <c r="S1485" s="300">
        <v>0</v>
      </c>
      <c r="T1485" s="300" t="s">
        <v>763</v>
      </c>
      <c r="U1485" s="300" t="s">
        <v>764</v>
      </c>
      <c r="V1485" s="300" t="s">
        <v>1123</v>
      </c>
      <c r="W1485" s="300" t="s">
        <v>766</v>
      </c>
      <c r="X1485" s="300" t="b">
        <v>1</v>
      </c>
      <c r="Y1485" s="300">
        <v>310540</v>
      </c>
      <c r="Z1485" s="300" t="s">
        <v>1106</v>
      </c>
      <c r="AA1485" s="300" t="s">
        <v>512</v>
      </c>
      <c r="AB1485" s="300" t="s">
        <v>842</v>
      </c>
      <c r="AC1485" s="300" t="s">
        <v>512</v>
      </c>
      <c r="AD1485" s="300">
        <v>6</v>
      </c>
      <c r="AE1485" s="300" t="b">
        <v>1</v>
      </c>
      <c r="AF1485" s="300" t="s">
        <v>768</v>
      </c>
      <c r="AG1485" s="300" t="s">
        <v>769</v>
      </c>
      <c r="AH1485" s="300">
        <v>0</v>
      </c>
      <c r="AI1485" s="300">
        <v>0</v>
      </c>
      <c r="AJ1485" s="300" t="s">
        <v>770</v>
      </c>
      <c r="AK1485" s="300">
        <v>8</v>
      </c>
      <c r="AL1485" s="300" t="s">
        <v>814</v>
      </c>
      <c r="AM1485" s="300">
        <v>125684</v>
      </c>
      <c r="AN1485" s="300" t="b">
        <v>0</v>
      </c>
      <c r="AO1485" s="300">
        <v>8</v>
      </c>
      <c r="AP1485" s="300" t="s">
        <v>814</v>
      </c>
      <c r="AQ1485" s="300">
        <v>125684</v>
      </c>
      <c r="AR1485" s="300" t="b">
        <v>0</v>
      </c>
      <c r="AS1485" s="300">
        <v>125684</v>
      </c>
      <c r="AT1485" s="300" t="b">
        <v>0</v>
      </c>
      <c r="AU1485" s="300">
        <v>0</v>
      </c>
      <c r="AV1485" s="300" t="b">
        <v>0</v>
      </c>
      <c r="AW1485" s="300" t="s">
        <v>1933</v>
      </c>
      <c r="AX1485" s="300">
        <v>0</v>
      </c>
      <c r="AY1485" s="300" t="s">
        <v>1933</v>
      </c>
      <c r="AZ1485" s="300">
        <v>0</v>
      </c>
      <c r="BA1485" s="300" t="b">
        <v>0</v>
      </c>
      <c r="BB1485" s="300" t="b">
        <v>1</v>
      </c>
      <c r="BC1485"/>
      <c r="BD1485"/>
      <c r="BE1485"/>
      <c r="BF1485"/>
      <c r="BG1485"/>
      <c r="BH1485"/>
      <c r="BI1485"/>
      <c r="BJ1485"/>
      <c r="BK1485"/>
      <c r="BL1485"/>
      <c r="BM1485"/>
      <c r="BN1485"/>
      <c r="BO1485"/>
      <c r="BP1485"/>
      <c r="BQ1485"/>
    </row>
    <row r="1486" spans="5:69" ht="16.5" hidden="1" x14ac:dyDescent="0.3">
      <c r="E1486" s="300" t="s">
        <v>760</v>
      </c>
      <c r="F1486" s="300" t="s">
        <v>651</v>
      </c>
      <c r="G1486" s="300">
        <v>20170101</v>
      </c>
      <c r="H1486" s="300">
        <v>2017</v>
      </c>
      <c r="I1486" s="300">
        <v>52</v>
      </c>
      <c r="J1486" s="300">
        <v>2017</v>
      </c>
      <c r="K1486" s="300">
        <v>180</v>
      </c>
      <c r="L1486" s="300" t="s">
        <v>872</v>
      </c>
      <c r="M1486" s="300" t="s">
        <v>486</v>
      </c>
      <c r="N1486" s="300" t="s">
        <v>660</v>
      </c>
      <c r="O1486" s="300" t="s">
        <v>762</v>
      </c>
      <c r="P1486" s="300">
        <v>710</v>
      </c>
      <c r="Q1486" s="300" t="s">
        <v>917</v>
      </c>
      <c r="R1486" s="300" t="s">
        <v>425</v>
      </c>
      <c r="S1486" s="300">
        <v>0</v>
      </c>
      <c r="T1486" s="300" t="s">
        <v>763</v>
      </c>
      <c r="U1486" s="300" t="s">
        <v>764</v>
      </c>
      <c r="V1486" s="300" t="s">
        <v>1123</v>
      </c>
      <c r="W1486" s="300" t="s">
        <v>766</v>
      </c>
      <c r="X1486" s="300" t="b">
        <v>1</v>
      </c>
      <c r="Y1486" s="300">
        <v>310540</v>
      </c>
      <c r="Z1486" s="300" t="s">
        <v>1106</v>
      </c>
      <c r="AA1486" s="300" t="s">
        <v>512</v>
      </c>
      <c r="AB1486" s="300" t="s">
        <v>842</v>
      </c>
      <c r="AC1486" s="300" t="s">
        <v>512</v>
      </c>
      <c r="AD1486" s="300">
        <v>6</v>
      </c>
      <c r="AE1486" s="300" t="b">
        <v>1</v>
      </c>
      <c r="AF1486" s="300" t="s">
        <v>768</v>
      </c>
      <c r="AG1486" s="300" t="s">
        <v>769</v>
      </c>
      <c r="AH1486" s="300">
        <v>0</v>
      </c>
      <c r="AI1486" s="300">
        <v>0</v>
      </c>
      <c r="AJ1486" s="300" t="s">
        <v>770</v>
      </c>
      <c r="AK1486" s="300">
        <v>8</v>
      </c>
      <c r="AL1486" s="300" t="s">
        <v>814</v>
      </c>
      <c r="AM1486" s="300">
        <v>125100</v>
      </c>
      <c r="AN1486" s="300" t="b">
        <v>0</v>
      </c>
      <c r="AO1486" s="300">
        <v>8</v>
      </c>
      <c r="AP1486" s="300" t="s">
        <v>814</v>
      </c>
      <c r="AQ1486" s="300">
        <v>125100</v>
      </c>
      <c r="AR1486" s="300" t="b">
        <v>0</v>
      </c>
      <c r="AS1486" s="300">
        <v>125100</v>
      </c>
      <c r="AT1486" s="300" t="b">
        <v>0</v>
      </c>
      <c r="AU1486" s="300">
        <v>0</v>
      </c>
      <c r="AV1486" s="300" t="b">
        <v>0</v>
      </c>
      <c r="AW1486" s="300" t="s">
        <v>1934</v>
      </c>
      <c r="AX1486" s="300">
        <v>0</v>
      </c>
      <c r="AY1486" s="300" t="s">
        <v>1934</v>
      </c>
      <c r="AZ1486" s="300">
        <v>0</v>
      </c>
      <c r="BA1486" s="300" t="b">
        <v>0</v>
      </c>
      <c r="BB1486" s="300" t="b">
        <v>1</v>
      </c>
      <c r="BC1486"/>
      <c r="BD1486"/>
      <c r="BE1486"/>
      <c r="BF1486"/>
      <c r="BG1486"/>
      <c r="BH1486"/>
      <c r="BI1486"/>
      <c r="BJ1486"/>
      <c r="BK1486"/>
      <c r="BL1486"/>
      <c r="BM1486"/>
      <c r="BN1486"/>
      <c r="BO1486"/>
      <c r="BP1486"/>
      <c r="BQ1486"/>
    </row>
    <row r="1487" spans="5:69" ht="16.5" hidden="1" x14ac:dyDescent="0.3">
      <c r="E1487" s="300" t="s">
        <v>760</v>
      </c>
      <c r="F1487" s="300" t="s">
        <v>651</v>
      </c>
      <c r="G1487" s="300">
        <v>20170101</v>
      </c>
      <c r="H1487" s="300">
        <v>2017</v>
      </c>
      <c r="I1487" s="300">
        <v>52</v>
      </c>
      <c r="J1487" s="300">
        <v>2017</v>
      </c>
      <c r="K1487" s="300">
        <v>180</v>
      </c>
      <c r="L1487" s="300" t="s">
        <v>872</v>
      </c>
      <c r="M1487" s="300" t="s">
        <v>486</v>
      </c>
      <c r="N1487" s="300" t="s">
        <v>660</v>
      </c>
      <c r="O1487" s="300" t="s">
        <v>762</v>
      </c>
      <c r="P1487" s="300">
        <v>800</v>
      </c>
      <c r="Q1487" s="300" t="s">
        <v>930</v>
      </c>
      <c r="R1487" s="300" t="s">
        <v>452</v>
      </c>
      <c r="S1487" s="300">
        <v>0</v>
      </c>
      <c r="T1487" s="300" t="s">
        <v>763</v>
      </c>
      <c r="U1487" s="300" t="s">
        <v>764</v>
      </c>
      <c r="V1487" s="300" t="s">
        <v>1123</v>
      </c>
      <c r="W1487" s="300" t="s">
        <v>766</v>
      </c>
      <c r="X1487" s="300" t="b">
        <v>1</v>
      </c>
      <c r="Y1487" s="300">
        <v>310540</v>
      </c>
      <c r="Z1487" s="300" t="s">
        <v>1106</v>
      </c>
      <c r="AA1487" s="300" t="s">
        <v>512</v>
      </c>
      <c r="AB1487" s="300" t="s">
        <v>842</v>
      </c>
      <c r="AC1487" s="300" t="s">
        <v>512</v>
      </c>
      <c r="AD1487" s="300">
        <v>6</v>
      </c>
      <c r="AE1487" s="300" t="b">
        <v>1</v>
      </c>
      <c r="AF1487" s="300" t="s">
        <v>768</v>
      </c>
      <c r="AG1487" s="300" t="s">
        <v>769</v>
      </c>
      <c r="AH1487" s="300">
        <v>0</v>
      </c>
      <c r="AI1487" s="300">
        <v>0</v>
      </c>
      <c r="AJ1487" s="300" t="s">
        <v>770</v>
      </c>
      <c r="AK1487" s="300">
        <v>8</v>
      </c>
      <c r="AL1487" s="300" t="s">
        <v>814</v>
      </c>
      <c r="AM1487" s="300">
        <v>584</v>
      </c>
      <c r="AN1487" s="300" t="b">
        <v>0</v>
      </c>
      <c r="AO1487" s="300">
        <v>8</v>
      </c>
      <c r="AP1487" s="300" t="s">
        <v>814</v>
      </c>
      <c r="AQ1487" s="300">
        <v>584</v>
      </c>
      <c r="AR1487" s="300" t="b">
        <v>0</v>
      </c>
      <c r="AS1487" s="300">
        <v>584</v>
      </c>
      <c r="AT1487" s="300" t="b">
        <v>0</v>
      </c>
      <c r="AU1487" s="300">
        <v>0</v>
      </c>
      <c r="AV1487" s="300" t="b">
        <v>0</v>
      </c>
      <c r="AW1487" s="300" t="s">
        <v>1935</v>
      </c>
      <c r="AX1487" s="300">
        <v>0</v>
      </c>
      <c r="AY1487" s="300" t="s">
        <v>1935</v>
      </c>
      <c r="AZ1487" s="300">
        <v>0</v>
      </c>
      <c r="BA1487" s="300" t="b">
        <v>0</v>
      </c>
      <c r="BB1487" s="300" t="b">
        <v>1</v>
      </c>
      <c r="BC1487"/>
      <c r="BD1487"/>
      <c r="BE1487"/>
      <c r="BF1487"/>
      <c r="BG1487"/>
      <c r="BH1487"/>
      <c r="BI1487"/>
      <c r="BJ1487"/>
      <c r="BK1487"/>
      <c r="BL1487"/>
      <c r="BM1487"/>
      <c r="BN1487"/>
      <c r="BO1487"/>
      <c r="BP1487"/>
      <c r="BQ1487"/>
    </row>
    <row r="1488" spans="5:69" ht="16.5" hidden="1" x14ac:dyDescent="0.3">
      <c r="E1488" s="300" t="s">
        <v>760</v>
      </c>
      <c r="F1488" s="300" t="s">
        <v>651</v>
      </c>
      <c r="G1488" s="300">
        <v>20170101</v>
      </c>
      <c r="H1488" s="300">
        <v>2017</v>
      </c>
      <c r="I1488" s="300">
        <v>52</v>
      </c>
      <c r="J1488" s="300">
        <v>2017</v>
      </c>
      <c r="K1488" s="300">
        <v>562</v>
      </c>
      <c r="L1488" s="300" t="s">
        <v>761</v>
      </c>
      <c r="M1488" s="300" t="s">
        <v>451</v>
      </c>
      <c r="N1488" s="300" t="s">
        <v>660</v>
      </c>
      <c r="O1488" s="300" t="s">
        <v>762</v>
      </c>
      <c r="P1488" s="300">
        <v>0</v>
      </c>
      <c r="Q1488" s="300" t="s">
        <v>763</v>
      </c>
      <c r="R1488" s="300" t="s">
        <v>764</v>
      </c>
      <c r="S1488" s="300">
        <v>0</v>
      </c>
      <c r="T1488" s="300" t="s">
        <v>763</v>
      </c>
      <c r="U1488" s="300" t="s">
        <v>764</v>
      </c>
      <c r="V1488" s="300" t="s">
        <v>1123</v>
      </c>
      <c r="W1488" s="300" t="s">
        <v>766</v>
      </c>
      <c r="X1488" s="300" t="b">
        <v>1</v>
      </c>
      <c r="Y1488" s="300">
        <v>310540</v>
      </c>
      <c r="Z1488" s="300" t="s">
        <v>1106</v>
      </c>
      <c r="AA1488" s="300" t="s">
        <v>512</v>
      </c>
      <c r="AB1488" s="300" t="s">
        <v>842</v>
      </c>
      <c r="AC1488" s="300" t="s">
        <v>512</v>
      </c>
      <c r="AD1488" s="300">
        <v>6</v>
      </c>
      <c r="AE1488" s="300" t="b">
        <v>1</v>
      </c>
      <c r="AF1488" s="300" t="s">
        <v>768</v>
      </c>
      <c r="AG1488" s="300" t="s">
        <v>769</v>
      </c>
      <c r="AH1488" s="300">
        <v>0</v>
      </c>
      <c r="AI1488" s="300">
        <v>0</v>
      </c>
      <c r="AJ1488" s="300" t="s">
        <v>770</v>
      </c>
      <c r="AK1488" s="300">
        <v>8</v>
      </c>
      <c r="AL1488" s="300" t="s">
        <v>814</v>
      </c>
      <c r="AM1488" s="300">
        <v>1688</v>
      </c>
      <c r="AN1488" s="300" t="b">
        <v>0</v>
      </c>
      <c r="AO1488" s="300">
        <v>8</v>
      </c>
      <c r="AP1488" s="300" t="s">
        <v>814</v>
      </c>
      <c r="AQ1488" s="300">
        <v>1688</v>
      </c>
      <c r="AR1488" s="300" t="b">
        <v>0</v>
      </c>
      <c r="AS1488" s="300">
        <v>1688</v>
      </c>
      <c r="AT1488" s="300" t="b">
        <v>0</v>
      </c>
      <c r="AU1488" s="300">
        <v>0</v>
      </c>
      <c r="AV1488" s="300" t="b">
        <v>0</v>
      </c>
      <c r="AW1488" s="300" t="s">
        <v>1906</v>
      </c>
      <c r="AX1488" s="300"/>
      <c r="AY1488" s="300" t="s">
        <v>1906</v>
      </c>
      <c r="AZ1488" s="300">
        <v>0</v>
      </c>
      <c r="BA1488" s="300" t="b">
        <v>0</v>
      </c>
      <c r="BB1488" s="300" t="b">
        <v>1</v>
      </c>
      <c r="BC1488"/>
      <c r="BD1488"/>
      <c r="BE1488"/>
      <c r="BF1488"/>
      <c r="BG1488"/>
      <c r="BH1488"/>
      <c r="BI1488"/>
      <c r="BJ1488"/>
      <c r="BK1488"/>
      <c r="BL1488"/>
      <c r="BM1488"/>
      <c r="BN1488"/>
      <c r="BO1488"/>
      <c r="BP1488"/>
      <c r="BQ1488"/>
    </row>
    <row r="1489" spans="5:69" ht="16.5" hidden="1" x14ac:dyDescent="0.3">
      <c r="E1489" s="300" t="s">
        <v>760</v>
      </c>
      <c r="F1489" s="300" t="s">
        <v>651</v>
      </c>
      <c r="G1489" s="300">
        <v>20170101</v>
      </c>
      <c r="H1489" s="300">
        <v>2017</v>
      </c>
      <c r="I1489" s="300">
        <v>52</v>
      </c>
      <c r="J1489" s="300">
        <v>2017</v>
      </c>
      <c r="K1489" s="300">
        <v>562</v>
      </c>
      <c r="L1489" s="300" t="s">
        <v>761</v>
      </c>
      <c r="M1489" s="300" t="s">
        <v>451</v>
      </c>
      <c r="N1489" s="300" t="s">
        <v>660</v>
      </c>
      <c r="O1489" s="300" t="s">
        <v>762</v>
      </c>
      <c r="P1489" s="300">
        <v>156</v>
      </c>
      <c r="Q1489" s="300" t="s">
        <v>773</v>
      </c>
      <c r="R1489" s="300" t="s">
        <v>774</v>
      </c>
      <c r="S1489" s="300">
        <v>0</v>
      </c>
      <c r="T1489" s="300" t="s">
        <v>763</v>
      </c>
      <c r="U1489" s="300" t="s">
        <v>764</v>
      </c>
      <c r="V1489" s="300" t="s">
        <v>1123</v>
      </c>
      <c r="W1489" s="300" t="s">
        <v>766</v>
      </c>
      <c r="X1489" s="300" t="b">
        <v>1</v>
      </c>
      <c r="Y1489" s="300">
        <v>310540</v>
      </c>
      <c r="Z1489" s="300" t="s">
        <v>1106</v>
      </c>
      <c r="AA1489" s="300" t="s">
        <v>512</v>
      </c>
      <c r="AB1489" s="300" t="s">
        <v>842</v>
      </c>
      <c r="AC1489" s="300" t="s">
        <v>512</v>
      </c>
      <c r="AD1489" s="300">
        <v>6</v>
      </c>
      <c r="AE1489" s="300" t="b">
        <v>1</v>
      </c>
      <c r="AF1489" s="300" t="s">
        <v>768</v>
      </c>
      <c r="AG1489" s="300" t="s">
        <v>769</v>
      </c>
      <c r="AH1489" s="300">
        <v>0</v>
      </c>
      <c r="AI1489" s="300">
        <v>0</v>
      </c>
      <c r="AJ1489" s="300" t="s">
        <v>770</v>
      </c>
      <c r="AK1489" s="300">
        <v>8</v>
      </c>
      <c r="AL1489" s="300" t="s">
        <v>814</v>
      </c>
      <c r="AM1489" s="300">
        <v>1688</v>
      </c>
      <c r="AN1489" s="300" t="b">
        <v>0</v>
      </c>
      <c r="AO1489" s="300">
        <v>8</v>
      </c>
      <c r="AP1489" s="300" t="s">
        <v>814</v>
      </c>
      <c r="AQ1489" s="300">
        <v>1688</v>
      </c>
      <c r="AR1489" s="300" t="b">
        <v>0</v>
      </c>
      <c r="AS1489" s="300">
        <v>1688</v>
      </c>
      <c r="AT1489" s="300" t="b">
        <v>0</v>
      </c>
      <c r="AU1489" s="300">
        <v>0</v>
      </c>
      <c r="AV1489" s="300" t="b">
        <v>0</v>
      </c>
      <c r="AW1489" s="300" t="s">
        <v>1906</v>
      </c>
      <c r="AX1489" s="300"/>
      <c r="AY1489" s="300" t="s">
        <v>1906</v>
      </c>
      <c r="AZ1489" s="300">
        <v>0</v>
      </c>
      <c r="BA1489" s="300" t="b">
        <v>1</v>
      </c>
      <c r="BB1489" s="300" t="b">
        <v>0</v>
      </c>
      <c r="BC1489"/>
      <c r="BD1489"/>
      <c r="BE1489"/>
      <c r="BF1489"/>
      <c r="BG1489"/>
      <c r="BH1489"/>
      <c r="BI1489"/>
      <c r="BJ1489"/>
      <c r="BK1489"/>
      <c r="BL1489"/>
      <c r="BM1489"/>
      <c r="BN1489"/>
      <c r="BO1489"/>
      <c r="BP1489"/>
      <c r="BQ1489"/>
    </row>
    <row r="1490" spans="5:69" ht="16.5" hidden="1" x14ac:dyDescent="0.3">
      <c r="E1490" s="300" t="s">
        <v>760</v>
      </c>
      <c r="F1490" s="300" t="s">
        <v>651</v>
      </c>
      <c r="G1490" s="300">
        <v>20170101</v>
      </c>
      <c r="H1490" s="300">
        <v>2017</v>
      </c>
      <c r="I1490" s="300">
        <v>52</v>
      </c>
      <c r="J1490" s="300">
        <v>2017</v>
      </c>
      <c r="K1490" s="300">
        <v>180</v>
      </c>
      <c r="L1490" s="300" t="s">
        <v>872</v>
      </c>
      <c r="M1490" s="300" t="s">
        <v>486</v>
      </c>
      <c r="N1490" s="300" t="s">
        <v>660</v>
      </c>
      <c r="O1490" s="300" t="s">
        <v>762</v>
      </c>
      <c r="P1490" s="300">
        <v>0</v>
      </c>
      <c r="Q1490" s="300" t="s">
        <v>763</v>
      </c>
      <c r="R1490" s="300" t="s">
        <v>764</v>
      </c>
      <c r="S1490" s="300">
        <v>0</v>
      </c>
      <c r="T1490" s="300" t="s">
        <v>763</v>
      </c>
      <c r="U1490" s="300" t="s">
        <v>764</v>
      </c>
      <c r="V1490" s="300" t="s">
        <v>1123</v>
      </c>
      <c r="W1490" s="300" t="s">
        <v>766</v>
      </c>
      <c r="X1490" s="300" t="b">
        <v>1</v>
      </c>
      <c r="Y1490" s="300">
        <v>310559</v>
      </c>
      <c r="Z1490" s="300" t="s">
        <v>1292</v>
      </c>
      <c r="AA1490" s="300" t="s">
        <v>541</v>
      </c>
      <c r="AB1490" s="300" t="s">
        <v>84</v>
      </c>
      <c r="AC1490" s="300" t="s">
        <v>84</v>
      </c>
      <c r="AD1490" s="300">
        <v>6</v>
      </c>
      <c r="AE1490" s="300" t="b">
        <v>1</v>
      </c>
      <c r="AF1490" s="300" t="s">
        <v>768</v>
      </c>
      <c r="AG1490" s="300" t="s">
        <v>769</v>
      </c>
      <c r="AH1490" s="300">
        <v>0</v>
      </c>
      <c r="AI1490" s="300">
        <v>0</v>
      </c>
      <c r="AJ1490" s="300" t="s">
        <v>770</v>
      </c>
      <c r="AK1490" s="300">
        <v>8</v>
      </c>
      <c r="AL1490" s="300" t="s">
        <v>814</v>
      </c>
      <c r="AM1490" s="300">
        <v>33120</v>
      </c>
      <c r="AN1490" s="300" t="b">
        <v>0</v>
      </c>
      <c r="AO1490" s="300">
        <v>8</v>
      </c>
      <c r="AP1490" s="300" t="s">
        <v>814</v>
      </c>
      <c r="AQ1490" s="300">
        <v>33120</v>
      </c>
      <c r="AR1490" s="300" t="b">
        <v>0</v>
      </c>
      <c r="AS1490" s="300">
        <v>33120</v>
      </c>
      <c r="AT1490" s="300" t="b">
        <v>0</v>
      </c>
      <c r="AU1490" s="300">
        <v>0</v>
      </c>
      <c r="AV1490" s="300" t="b">
        <v>0</v>
      </c>
      <c r="AW1490" s="300" t="s">
        <v>1936</v>
      </c>
      <c r="AX1490" s="300">
        <v>0</v>
      </c>
      <c r="AY1490" s="300" t="s">
        <v>1936</v>
      </c>
      <c r="AZ1490" s="300">
        <v>0</v>
      </c>
      <c r="BA1490" s="300" t="b">
        <v>0</v>
      </c>
      <c r="BB1490" s="300" t="b">
        <v>1</v>
      </c>
      <c r="BC1490"/>
      <c r="BD1490"/>
      <c r="BE1490"/>
      <c r="BF1490"/>
      <c r="BG1490"/>
      <c r="BH1490"/>
      <c r="BI1490"/>
      <c r="BJ1490"/>
      <c r="BK1490"/>
      <c r="BL1490"/>
      <c r="BM1490"/>
      <c r="BN1490"/>
      <c r="BO1490"/>
      <c r="BP1490"/>
      <c r="BQ1490"/>
    </row>
    <row r="1491" spans="5:69" ht="16.5" hidden="1" x14ac:dyDescent="0.3">
      <c r="E1491" s="300" t="s">
        <v>760</v>
      </c>
      <c r="F1491" s="300" t="s">
        <v>651</v>
      </c>
      <c r="G1491" s="300">
        <v>20170101</v>
      </c>
      <c r="H1491" s="300">
        <v>2017</v>
      </c>
      <c r="I1491" s="300">
        <v>52</v>
      </c>
      <c r="J1491" s="300">
        <v>2017</v>
      </c>
      <c r="K1491" s="300">
        <v>180</v>
      </c>
      <c r="L1491" s="300" t="s">
        <v>872</v>
      </c>
      <c r="M1491" s="300" t="s">
        <v>486</v>
      </c>
      <c r="N1491" s="300" t="s">
        <v>660</v>
      </c>
      <c r="O1491" s="300" t="s">
        <v>762</v>
      </c>
      <c r="P1491" s="300">
        <v>643</v>
      </c>
      <c r="Q1491" s="300" t="s">
        <v>793</v>
      </c>
      <c r="R1491" s="300" t="s">
        <v>794</v>
      </c>
      <c r="S1491" s="300">
        <v>0</v>
      </c>
      <c r="T1491" s="300" t="s">
        <v>763</v>
      </c>
      <c r="U1491" s="300" t="s">
        <v>764</v>
      </c>
      <c r="V1491" s="300" t="s">
        <v>1123</v>
      </c>
      <c r="W1491" s="300" t="s">
        <v>766</v>
      </c>
      <c r="X1491" s="300" t="b">
        <v>1</v>
      </c>
      <c r="Y1491" s="300">
        <v>310559</v>
      </c>
      <c r="Z1491" s="300" t="s">
        <v>1292</v>
      </c>
      <c r="AA1491" s="300" t="s">
        <v>541</v>
      </c>
      <c r="AB1491" s="300" t="s">
        <v>84</v>
      </c>
      <c r="AC1491" s="300" t="s">
        <v>84</v>
      </c>
      <c r="AD1491" s="300">
        <v>6</v>
      </c>
      <c r="AE1491" s="300" t="b">
        <v>1</v>
      </c>
      <c r="AF1491" s="300" t="s">
        <v>768</v>
      </c>
      <c r="AG1491" s="300" t="s">
        <v>769</v>
      </c>
      <c r="AH1491" s="300">
        <v>0</v>
      </c>
      <c r="AI1491" s="300">
        <v>0</v>
      </c>
      <c r="AJ1491" s="300" t="s">
        <v>770</v>
      </c>
      <c r="AK1491" s="300">
        <v>8</v>
      </c>
      <c r="AL1491" s="300" t="s">
        <v>814</v>
      </c>
      <c r="AM1491" s="300">
        <v>4200</v>
      </c>
      <c r="AN1491" s="300" t="b">
        <v>0</v>
      </c>
      <c r="AO1491" s="300">
        <v>8</v>
      </c>
      <c r="AP1491" s="300" t="s">
        <v>814</v>
      </c>
      <c r="AQ1491" s="300">
        <v>4200</v>
      </c>
      <c r="AR1491" s="300" t="b">
        <v>0</v>
      </c>
      <c r="AS1491" s="300">
        <v>4200</v>
      </c>
      <c r="AT1491" s="300" t="b">
        <v>0</v>
      </c>
      <c r="AU1491" s="300">
        <v>0</v>
      </c>
      <c r="AV1491" s="300" t="b">
        <v>0</v>
      </c>
      <c r="AW1491" s="300" t="s">
        <v>1897</v>
      </c>
      <c r="AX1491" s="300">
        <v>0</v>
      </c>
      <c r="AY1491" s="300" t="s">
        <v>1897</v>
      </c>
      <c r="AZ1491" s="300">
        <v>0</v>
      </c>
      <c r="BA1491" s="300" t="b">
        <v>0</v>
      </c>
      <c r="BB1491" s="300" t="b">
        <v>1</v>
      </c>
      <c r="BC1491"/>
      <c r="BD1491"/>
      <c r="BE1491"/>
      <c r="BF1491"/>
      <c r="BG1491"/>
      <c r="BH1491"/>
      <c r="BI1491"/>
      <c r="BJ1491"/>
      <c r="BK1491"/>
      <c r="BL1491"/>
      <c r="BM1491"/>
      <c r="BN1491"/>
      <c r="BO1491"/>
      <c r="BP1491"/>
      <c r="BQ1491"/>
    </row>
    <row r="1492" spans="5:69" ht="16.5" hidden="1" x14ac:dyDescent="0.3">
      <c r="E1492" s="300" t="s">
        <v>760</v>
      </c>
      <c r="F1492" s="300" t="s">
        <v>651</v>
      </c>
      <c r="G1492" s="300">
        <v>20170101</v>
      </c>
      <c r="H1492" s="300">
        <v>2017</v>
      </c>
      <c r="I1492" s="300">
        <v>52</v>
      </c>
      <c r="J1492" s="300">
        <v>2017</v>
      </c>
      <c r="K1492" s="300">
        <v>180</v>
      </c>
      <c r="L1492" s="300" t="s">
        <v>872</v>
      </c>
      <c r="M1492" s="300" t="s">
        <v>486</v>
      </c>
      <c r="N1492" s="300" t="s">
        <v>660</v>
      </c>
      <c r="O1492" s="300" t="s">
        <v>762</v>
      </c>
      <c r="P1492" s="300">
        <v>710</v>
      </c>
      <c r="Q1492" s="300" t="s">
        <v>917</v>
      </c>
      <c r="R1492" s="300" t="s">
        <v>425</v>
      </c>
      <c r="S1492" s="300">
        <v>0</v>
      </c>
      <c r="T1492" s="300" t="s">
        <v>763</v>
      </c>
      <c r="U1492" s="300" t="s">
        <v>764</v>
      </c>
      <c r="V1492" s="300" t="s">
        <v>1123</v>
      </c>
      <c r="W1492" s="300" t="s">
        <v>766</v>
      </c>
      <c r="X1492" s="300" t="b">
        <v>1</v>
      </c>
      <c r="Y1492" s="300">
        <v>310559</v>
      </c>
      <c r="Z1492" s="300" t="s">
        <v>1292</v>
      </c>
      <c r="AA1492" s="300" t="s">
        <v>541</v>
      </c>
      <c r="AB1492" s="300" t="s">
        <v>84</v>
      </c>
      <c r="AC1492" s="300" t="s">
        <v>84</v>
      </c>
      <c r="AD1492" s="300">
        <v>6</v>
      </c>
      <c r="AE1492" s="300" t="b">
        <v>1</v>
      </c>
      <c r="AF1492" s="300" t="s">
        <v>768</v>
      </c>
      <c r="AG1492" s="300" t="s">
        <v>769</v>
      </c>
      <c r="AH1492" s="300">
        <v>0</v>
      </c>
      <c r="AI1492" s="300">
        <v>0</v>
      </c>
      <c r="AJ1492" s="300" t="s">
        <v>770</v>
      </c>
      <c r="AK1492" s="300">
        <v>8</v>
      </c>
      <c r="AL1492" s="300" t="s">
        <v>814</v>
      </c>
      <c r="AM1492" s="300">
        <v>28600</v>
      </c>
      <c r="AN1492" s="300" t="b">
        <v>0</v>
      </c>
      <c r="AO1492" s="300">
        <v>8</v>
      </c>
      <c r="AP1492" s="300" t="s">
        <v>814</v>
      </c>
      <c r="AQ1492" s="300">
        <v>28600</v>
      </c>
      <c r="AR1492" s="300" t="b">
        <v>0</v>
      </c>
      <c r="AS1492" s="300">
        <v>28600</v>
      </c>
      <c r="AT1492" s="300" t="b">
        <v>0</v>
      </c>
      <c r="AU1492" s="300">
        <v>0</v>
      </c>
      <c r="AV1492" s="300" t="b">
        <v>0</v>
      </c>
      <c r="AW1492" s="300" t="s">
        <v>1937</v>
      </c>
      <c r="AX1492" s="300">
        <v>0</v>
      </c>
      <c r="AY1492" s="300" t="s">
        <v>1937</v>
      </c>
      <c r="AZ1492" s="300">
        <v>0</v>
      </c>
      <c r="BA1492" s="300" t="b">
        <v>0</v>
      </c>
      <c r="BB1492" s="300" t="b">
        <v>1</v>
      </c>
      <c r="BC1492"/>
      <c r="BD1492"/>
      <c r="BE1492"/>
      <c r="BF1492"/>
      <c r="BG1492"/>
      <c r="BH1492"/>
      <c r="BI1492"/>
      <c r="BJ1492"/>
      <c r="BK1492"/>
      <c r="BL1492"/>
      <c r="BM1492"/>
      <c r="BN1492"/>
      <c r="BO1492"/>
      <c r="BP1492"/>
      <c r="BQ1492"/>
    </row>
    <row r="1493" spans="5:69" ht="16.5" hidden="1" x14ac:dyDescent="0.3">
      <c r="E1493" s="300" t="s">
        <v>760</v>
      </c>
      <c r="F1493" s="300" t="s">
        <v>651</v>
      </c>
      <c r="G1493" s="300">
        <v>20170101</v>
      </c>
      <c r="H1493" s="300">
        <v>2017</v>
      </c>
      <c r="I1493" s="300">
        <v>52</v>
      </c>
      <c r="J1493" s="300">
        <v>2017</v>
      </c>
      <c r="K1493" s="300">
        <v>180</v>
      </c>
      <c r="L1493" s="300" t="s">
        <v>872</v>
      </c>
      <c r="M1493" s="300" t="s">
        <v>486</v>
      </c>
      <c r="N1493" s="300" t="s">
        <v>660</v>
      </c>
      <c r="O1493" s="300" t="s">
        <v>762</v>
      </c>
      <c r="P1493" s="300">
        <v>842</v>
      </c>
      <c r="Q1493" s="300" t="s">
        <v>809</v>
      </c>
      <c r="R1493" s="300" t="s">
        <v>809</v>
      </c>
      <c r="S1493" s="300">
        <v>0</v>
      </c>
      <c r="T1493" s="300" t="s">
        <v>763</v>
      </c>
      <c r="U1493" s="300" t="s">
        <v>764</v>
      </c>
      <c r="V1493" s="300" t="s">
        <v>1123</v>
      </c>
      <c r="W1493" s="300" t="s">
        <v>766</v>
      </c>
      <c r="X1493" s="300" t="b">
        <v>1</v>
      </c>
      <c r="Y1493" s="300">
        <v>310559</v>
      </c>
      <c r="Z1493" s="300" t="s">
        <v>1292</v>
      </c>
      <c r="AA1493" s="300" t="s">
        <v>541</v>
      </c>
      <c r="AB1493" s="300" t="s">
        <v>84</v>
      </c>
      <c r="AC1493" s="300" t="s">
        <v>84</v>
      </c>
      <c r="AD1493" s="300">
        <v>6</v>
      </c>
      <c r="AE1493" s="300" t="b">
        <v>1</v>
      </c>
      <c r="AF1493" s="300" t="s">
        <v>768</v>
      </c>
      <c r="AG1493" s="300" t="s">
        <v>769</v>
      </c>
      <c r="AH1493" s="300">
        <v>0</v>
      </c>
      <c r="AI1493" s="300">
        <v>0</v>
      </c>
      <c r="AJ1493" s="300" t="s">
        <v>770</v>
      </c>
      <c r="AK1493" s="300">
        <v>8</v>
      </c>
      <c r="AL1493" s="300" t="s">
        <v>814</v>
      </c>
      <c r="AM1493" s="300">
        <v>320</v>
      </c>
      <c r="AN1493" s="300" t="b">
        <v>0</v>
      </c>
      <c r="AO1493" s="300">
        <v>8</v>
      </c>
      <c r="AP1493" s="300" t="s">
        <v>814</v>
      </c>
      <c r="AQ1493" s="300">
        <v>320</v>
      </c>
      <c r="AR1493" s="300" t="b">
        <v>0</v>
      </c>
      <c r="AS1493" s="300">
        <v>320</v>
      </c>
      <c r="AT1493" s="300" t="b">
        <v>0</v>
      </c>
      <c r="AU1493" s="300">
        <v>0</v>
      </c>
      <c r="AV1493" s="300" t="b">
        <v>0</v>
      </c>
      <c r="AW1493" s="300" t="s">
        <v>1938</v>
      </c>
      <c r="AX1493" s="300">
        <v>0</v>
      </c>
      <c r="AY1493" s="300" t="s">
        <v>1938</v>
      </c>
      <c r="AZ1493" s="300">
        <v>0</v>
      </c>
      <c r="BA1493" s="300" t="b">
        <v>0</v>
      </c>
      <c r="BB1493" s="300" t="b">
        <v>1</v>
      </c>
      <c r="BC1493"/>
      <c r="BD1493"/>
      <c r="BE1493"/>
      <c r="BF1493"/>
      <c r="BG1493"/>
      <c r="BH1493"/>
      <c r="BI1493"/>
      <c r="BJ1493"/>
      <c r="BK1493"/>
      <c r="BL1493"/>
      <c r="BM1493"/>
      <c r="BN1493"/>
      <c r="BO1493"/>
      <c r="BP1493"/>
      <c r="BQ1493"/>
    </row>
    <row r="1494" spans="5:69" ht="16.5" hidden="1" x14ac:dyDescent="0.3">
      <c r="E1494" s="300" t="s">
        <v>760</v>
      </c>
      <c r="F1494" s="300" t="s">
        <v>651</v>
      </c>
      <c r="G1494" s="300">
        <v>20170101</v>
      </c>
      <c r="H1494" s="300">
        <v>2017</v>
      </c>
      <c r="I1494" s="300">
        <v>52</v>
      </c>
      <c r="J1494" s="300">
        <v>2017</v>
      </c>
      <c r="K1494" s="300">
        <v>562</v>
      </c>
      <c r="L1494" s="300" t="s">
        <v>761</v>
      </c>
      <c r="M1494" s="300" t="s">
        <v>451</v>
      </c>
      <c r="N1494" s="300" t="s">
        <v>660</v>
      </c>
      <c r="O1494" s="300" t="s">
        <v>762</v>
      </c>
      <c r="P1494" s="300">
        <v>0</v>
      </c>
      <c r="Q1494" s="300" t="s">
        <v>763</v>
      </c>
      <c r="R1494" s="300" t="s">
        <v>764</v>
      </c>
      <c r="S1494" s="300">
        <v>0</v>
      </c>
      <c r="T1494" s="300" t="s">
        <v>763</v>
      </c>
      <c r="U1494" s="300" t="s">
        <v>764</v>
      </c>
      <c r="V1494" s="300" t="s">
        <v>1123</v>
      </c>
      <c r="W1494" s="300" t="s">
        <v>766</v>
      </c>
      <c r="X1494" s="300" t="b">
        <v>1</v>
      </c>
      <c r="Y1494" s="300">
        <v>310559</v>
      </c>
      <c r="Z1494" s="300" t="s">
        <v>1292</v>
      </c>
      <c r="AA1494" s="300" t="s">
        <v>541</v>
      </c>
      <c r="AB1494" s="300" t="s">
        <v>84</v>
      </c>
      <c r="AC1494" s="300" t="s">
        <v>84</v>
      </c>
      <c r="AD1494" s="300">
        <v>6</v>
      </c>
      <c r="AE1494" s="300" t="b">
        <v>1</v>
      </c>
      <c r="AF1494" s="300" t="s">
        <v>768</v>
      </c>
      <c r="AG1494" s="300" t="s">
        <v>769</v>
      </c>
      <c r="AH1494" s="300">
        <v>0</v>
      </c>
      <c r="AI1494" s="300">
        <v>0</v>
      </c>
      <c r="AJ1494" s="300" t="s">
        <v>770</v>
      </c>
      <c r="AK1494" s="300">
        <v>8</v>
      </c>
      <c r="AL1494" s="300" t="s">
        <v>814</v>
      </c>
      <c r="AM1494" s="300">
        <v>12916800</v>
      </c>
      <c r="AN1494" s="300" t="b">
        <v>0</v>
      </c>
      <c r="AO1494" s="300">
        <v>8</v>
      </c>
      <c r="AP1494" s="300" t="s">
        <v>814</v>
      </c>
      <c r="AQ1494" s="300">
        <v>12916800</v>
      </c>
      <c r="AR1494" s="300" t="b">
        <v>0</v>
      </c>
      <c r="AS1494" s="300">
        <v>12916800</v>
      </c>
      <c r="AT1494" s="300" t="b">
        <v>0</v>
      </c>
      <c r="AU1494" s="300">
        <v>0</v>
      </c>
      <c r="AV1494" s="300" t="b">
        <v>0</v>
      </c>
      <c r="AW1494" s="300" t="s">
        <v>1939</v>
      </c>
      <c r="AX1494" s="300"/>
      <c r="AY1494" s="300" t="s">
        <v>1939</v>
      </c>
      <c r="AZ1494" s="300">
        <v>0</v>
      </c>
      <c r="BA1494" s="300" t="b">
        <v>0</v>
      </c>
      <c r="BB1494" s="300" t="b">
        <v>1</v>
      </c>
      <c r="BC1494"/>
      <c r="BD1494"/>
      <c r="BE1494"/>
      <c r="BF1494"/>
      <c r="BG1494"/>
      <c r="BH1494"/>
      <c r="BI1494"/>
      <c r="BJ1494"/>
      <c r="BK1494"/>
      <c r="BL1494"/>
      <c r="BM1494"/>
      <c r="BN1494"/>
      <c r="BO1494"/>
      <c r="BP1494"/>
      <c r="BQ1494"/>
    </row>
    <row r="1495" spans="5:69" ht="16.5" hidden="1" x14ac:dyDescent="0.3">
      <c r="E1495" s="300" t="s">
        <v>760</v>
      </c>
      <c r="F1495" s="300" t="s">
        <v>651</v>
      </c>
      <c r="G1495" s="300">
        <v>20170101</v>
      </c>
      <c r="H1495" s="300">
        <v>2017</v>
      </c>
      <c r="I1495" s="300">
        <v>52</v>
      </c>
      <c r="J1495" s="300">
        <v>2017</v>
      </c>
      <c r="K1495" s="300">
        <v>562</v>
      </c>
      <c r="L1495" s="300" t="s">
        <v>761</v>
      </c>
      <c r="M1495" s="300" t="s">
        <v>451</v>
      </c>
      <c r="N1495" s="300" t="s">
        <v>660</v>
      </c>
      <c r="O1495" s="300" t="s">
        <v>762</v>
      </c>
      <c r="P1495" s="300">
        <v>20</v>
      </c>
      <c r="Q1495" s="300" t="s">
        <v>1736</v>
      </c>
      <c r="R1495" s="300" t="s">
        <v>1737</v>
      </c>
      <c r="S1495" s="300">
        <v>0</v>
      </c>
      <c r="T1495" s="300" t="s">
        <v>763</v>
      </c>
      <c r="U1495" s="300" t="s">
        <v>764</v>
      </c>
      <c r="V1495" s="300" t="s">
        <v>1123</v>
      </c>
      <c r="W1495" s="300" t="s">
        <v>766</v>
      </c>
      <c r="X1495" s="300" t="b">
        <v>1</v>
      </c>
      <c r="Y1495" s="300">
        <v>310559</v>
      </c>
      <c r="Z1495" s="300" t="s">
        <v>1292</v>
      </c>
      <c r="AA1495" s="300" t="s">
        <v>541</v>
      </c>
      <c r="AB1495" s="300" t="s">
        <v>84</v>
      </c>
      <c r="AC1495" s="300" t="s">
        <v>84</v>
      </c>
      <c r="AD1495" s="300">
        <v>6</v>
      </c>
      <c r="AE1495" s="300" t="b">
        <v>1</v>
      </c>
      <c r="AF1495" s="300" t="s">
        <v>768</v>
      </c>
      <c r="AG1495" s="300" t="s">
        <v>769</v>
      </c>
      <c r="AH1495" s="300">
        <v>0</v>
      </c>
      <c r="AI1495" s="300">
        <v>0</v>
      </c>
      <c r="AJ1495" s="300" t="s">
        <v>770</v>
      </c>
      <c r="AK1495" s="300">
        <v>8</v>
      </c>
      <c r="AL1495" s="300" t="s">
        <v>814</v>
      </c>
      <c r="AM1495" s="300">
        <v>105000</v>
      </c>
      <c r="AN1495" s="300" t="b">
        <v>0</v>
      </c>
      <c r="AO1495" s="300">
        <v>8</v>
      </c>
      <c r="AP1495" s="300" t="s">
        <v>814</v>
      </c>
      <c r="AQ1495" s="300">
        <v>105000</v>
      </c>
      <c r="AR1495" s="300" t="b">
        <v>0</v>
      </c>
      <c r="AS1495" s="300">
        <v>105000</v>
      </c>
      <c r="AT1495" s="300" t="b">
        <v>0</v>
      </c>
      <c r="AU1495" s="300">
        <v>0</v>
      </c>
      <c r="AV1495" s="300" t="b">
        <v>0</v>
      </c>
      <c r="AW1495" s="300" t="s">
        <v>1776</v>
      </c>
      <c r="AX1495" s="300"/>
      <c r="AY1495" s="300" t="s">
        <v>1776</v>
      </c>
      <c r="AZ1495" s="300">
        <v>0</v>
      </c>
      <c r="BA1495" s="300" t="b">
        <v>1</v>
      </c>
      <c r="BB1495" s="300" t="b">
        <v>0</v>
      </c>
      <c r="BC1495"/>
      <c r="BD1495"/>
      <c r="BE1495"/>
      <c r="BF1495"/>
      <c r="BG1495"/>
      <c r="BH1495"/>
      <c r="BI1495"/>
      <c r="BJ1495"/>
      <c r="BK1495"/>
      <c r="BL1495"/>
      <c r="BM1495"/>
      <c r="BN1495"/>
      <c r="BO1495"/>
      <c r="BP1495"/>
      <c r="BQ1495"/>
    </row>
    <row r="1496" spans="5:69" ht="16.5" hidden="1" x14ac:dyDescent="0.3">
      <c r="E1496" s="300" t="s">
        <v>760</v>
      </c>
      <c r="F1496" s="300" t="s">
        <v>651</v>
      </c>
      <c r="G1496" s="300">
        <v>20170101</v>
      </c>
      <c r="H1496" s="300">
        <v>2017</v>
      </c>
      <c r="I1496" s="300">
        <v>52</v>
      </c>
      <c r="J1496" s="300">
        <v>2017</v>
      </c>
      <c r="K1496" s="300">
        <v>562</v>
      </c>
      <c r="L1496" s="300" t="s">
        <v>761</v>
      </c>
      <c r="M1496" s="300" t="s">
        <v>451</v>
      </c>
      <c r="N1496" s="300" t="s">
        <v>660</v>
      </c>
      <c r="O1496" s="300" t="s">
        <v>762</v>
      </c>
      <c r="P1496" s="300">
        <v>204</v>
      </c>
      <c r="Q1496" s="300" t="s">
        <v>776</v>
      </c>
      <c r="R1496" s="300" t="s">
        <v>432</v>
      </c>
      <c r="S1496" s="300">
        <v>0</v>
      </c>
      <c r="T1496" s="300" t="s">
        <v>763</v>
      </c>
      <c r="U1496" s="300" t="s">
        <v>764</v>
      </c>
      <c r="V1496" s="300" t="s">
        <v>1123</v>
      </c>
      <c r="W1496" s="300" t="s">
        <v>766</v>
      </c>
      <c r="X1496" s="300" t="b">
        <v>1</v>
      </c>
      <c r="Y1496" s="300">
        <v>310559</v>
      </c>
      <c r="Z1496" s="300" t="s">
        <v>1292</v>
      </c>
      <c r="AA1496" s="300" t="s">
        <v>541</v>
      </c>
      <c r="AB1496" s="300" t="s">
        <v>84</v>
      </c>
      <c r="AC1496" s="300" t="s">
        <v>84</v>
      </c>
      <c r="AD1496" s="300">
        <v>6</v>
      </c>
      <c r="AE1496" s="300" t="b">
        <v>1</v>
      </c>
      <c r="AF1496" s="300" t="s">
        <v>768</v>
      </c>
      <c r="AG1496" s="300" t="s">
        <v>769</v>
      </c>
      <c r="AH1496" s="300">
        <v>0</v>
      </c>
      <c r="AI1496" s="300">
        <v>0</v>
      </c>
      <c r="AJ1496" s="300" t="s">
        <v>770</v>
      </c>
      <c r="AK1496" s="300">
        <v>8</v>
      </c>
      <c r="AL1496" s="300" t="s">
        <v>814</v>
      </c>
      <c r="AM1496" s="300">
        <v>4139850</v>
      </c>
      <c r="AN1496" s="300" t="b">
        <v>0</v>
      </c>
      <c r="AO1496" s="300">
        <v>8</v>
      </c>
      <c r="AP1496" s="300" t="s">
        <v>814</v>
      </c>
      <c r="AQ1496" s="300">
        <v>4139850</v>
      </c>
      <c r="AR1496" s="300" t="b">
        <v>0</v>
      </c>
      <c r="AS1496" s="300">
        <v>4139850</v>
      </c>
      <c r="AT1496" s="300" t="b">
        <v>0</v>
      </c>
      <c r="AU1496" s="300">
        <v>0</v>
      </c>
      <c r="AV1496" s="300" t="b">
        <v>0</v>
      </c>
      <c r="AW1496" s="300" t="s">
        <v>1779</v>
      </c>
      <c r="AX1496" s="300"/>
      <c r="AY1496" s="300" t="s">
        <v>1779</v>
      </c>
      <c r="AZ1496" s="300">
        <v>0</v>
      </c>
      <c r="BA1496" s="300" t="b">
        <v>1</v>
      </c>
      <c r="BB1496" s="300" t="b">
        <v>0</v>
      </c>
      <c r="BC1496"/>
      <c r="BD1496"/>
      <c r="BE1496"/>
      <c r="BF1496"/>
      <c r="BG1496"/>
      <c r="BH1496"/>
      <c r="BI1496"/>
      <c r="BJ1496"/>
      <c r="BK1496"/>
      <c r="BL1496"/>
      <c r="BM1496"/>
      <c r="BN1496"/>
      <c r="BO1496"/>
      <c r="BP1496"/>
      <c r="BQ1496"/>
    </row>
    <row r="1497" spans="5:69" ht="16.5" hidden="1" x14ac:dyDescent="0.3">
      <c r="E1497" s="300" t="s">
        <v>760</v>
      </c>
      <c r="F1497" s="300" t="s">
        <v>651</v>
      </c>
      <c r="G1497" s="300">
        <v>20170101</v>
      </c>
      <c r="H1497" s="300">
        <v>2017</v>
      </c>
      <c r="I1497" s="300">
        <v>52</v>
      </c>
      <c r="J1497" s="300">
        <v>2017</v>
      </c>
      <c r="K1497" s="300">
        <v>562</v>
      </c>
      <c r="L1497" s="300" t="s">
        <v>761</v>
      </c>
      <c r="M1497" s="300" t="s">
        <v>451</v>
      </c>
      <c r="N1497" s="300" t="s">
        <v>660</v>
      </c>
      <c r="O1497" s="300" t="s">
        <v>762</v>
      </c>
      <c r="P1497" s="300">
        <v>504</v>
      </c>
      <c r="Q1497" s="300" t="s">
        <v>959</v>
      </c>
      <c r="R1497" s="300" t="s">
        <v>426</v>
      </c>
      <c r="S1497" s="300">
        <v>0</v>
      </c>
      <c r="T1497" s="300" t="s">
        <v>763</v>
      </c>
      <c r="U1497" s="300" t="s">
        <v>764</v>
      </c>
      <c r="V1497" s="300" t="s">
        <v>1123</v>
      </c>
      <c r="W1497" s="300" t="s">
        <v>766</v>
      </c>
      <c r="X1497" s="300" t="b">
        <v>1</v>
      </c>
      <c r="Y1497" s="300">
        <v>310559</v>
      </c>
      <c r="Z1497" s="300" t="s">
        <v>1292</v>
      </c>
      <c r="AA1497" s="300" t="s">
        <v>541</v>
      </c>
      <c r="AB1497" s="300" t="s">
        <v>84</v>
      </c>
      <c r="AC1497" s="300" t="s">
        <v>84</v>
      </c>
      <c r="AD1497" s="300">
        <v>6</v>
      </c>
      <c r="AE1497" s="300" t="b">
        <v>1</v>
      </c>
      <c r="AF1497" s="300" t="s">
        <v>768</v>
      </c>
      <c r="AG1497" s="300" t="s">
        <v>769</v>
      </c>
      <c r="AH1497" s="300">
        <v>0</v>
      </c>
      <c r="AI1497" s="300">
        <v>0</v>
      </c>
      <c r="AJ1497" s="300" t="s">
        <v>770</v>
      </c>
      <c r="AK1497" s="300">
        <v>8</v>
      </c>
      <c r="AL1497" s="300" t="s">
        <v>814</v>
      </c>
      <c r="AM1497" s="300">
        <v>7209800</v>
      </c>
      <c r="AN1497" s="300" t="b">
        <v>0</v>
      </c>
      <c r="AO1497" s="300">
        <v>8</v>
      </c>
      <c r="AP1497" s="300" t="s">
        <v>814</v>
      </c>
      <c r="AQ1497" s="300">
        <v>7209800</v>
      </c>
      <c r="AR1497" s="300" t="b">
        <v>0</v>
      </c>
      <c r="AS1497" s="300">
        <v>7209800</v>
      </c>
      <c r="AT1497" s="300" t="b">
        <v>0</v>
      </c>
      <c r="AU1497" s="300">
        <v>0</v>
      </c>
      <c r="AV1497" s="300" t="b">
        <v>0</v>
      </c>
      <c r="AW1497" s="300" t="s">
        <v>1789</v>
      </c>
      <c r="AX1497" s="300"/>
      <c r="AY1497" s="300" t="s">
        <v>1789</v>
      </c>
      <c r="AZ1497" s="300">
        <v>0</v>
      </c>
      <c r="BA1497" s="300" t="b">
        <v>1</v>
      </c>
      <c r="BB1497" s="300" t="b">
        <v>0</v>
      </c>
      <c r="BC1497"/>
      <c r="BD1497"/>
      <c r="BE1497"/>
      <c r="BF1497"/>
      <c r="BG1497"/>
      <c r="BH1497"/>
      <c r="BI1497"/>
      <c r="BJ1497"/>
      <c r="BK1497"/>
      <c r="BL1497"/>
      <c r="BM1497"/>
      <c r="BN1497"/>
      <c r="BO1497"/>
      <c r="BP1497"/>
      <c r="BQ1497"/>
    </row>
    <row r="1498" spans="5:69" ht="16.5" hidden="1" x14ac:dyDescent="0.3">
      <c r="E1498" s="300" t="s">
        <v>760</v>
      </c>
      <c r="F1498" s="300" t="s">
        <v>651</v>
      </c>
      <c r="G1498" s="300">
        <v>20170101</v>
      </c>
      <c r="H1498" s="300">
        <v>2017</v>
      </c>
      <c r="I1498" s="300">
        <v>52</v>
      </c>
      <c r="J1498" s="300">
        <v>2017</v>
      </c>
      <c r="K1498" s="300">
        <v>562</v>
      </c>
      <c r="L1498" s="300" t="s">
        <v>761</v>
      </c>
      <c r="M1498" s="300" t="s">
        <v>451</v>
      </c>
      <c r="N1498" s="300" t="s">
        <v>660</v>
      </c>
      <c r="O1498" s="300" t="s">
        <v>762</v>
      </c>
      <c r="P1498" s="300">
        <v>586</v>
      </c>
      <c r="Q1498" s="300" t="s">
        <v>1578</v>
      </c>
      <c r="R1498" s="300" t="s">
        <v>1579</v>
      </c>
      <c r="S1498" s="300">
        <v>0</v>
      </c>
      <c r="T1498" s="300" t="s">
        <v>763</v>
      </c>
      <c r="U1498" s="300" t="s">
        <v>764</v>
      </c>
      <c r="V1498" s="300" t="s">
        <v>1123</v>
      </c>
      <c r="W1498" s="300" t="s">
        <v>766</v>
      </c>
      <c r="X1498" s="300" t="b">
        <v>1</v>
      </c>
      <c r="Y1498" s="300">
        <v>310559</v>
      </c>
      <c r="Z1498" s="300" t="s">
        <v>1292</v>
      </c>
      <c r="AA1498" s="300" t="s">
        <v>541</v>
      </c>
      <c r="AB1498" s="300" t="s">
        <v>84</v>
      </c>
      <c r="AC1498" s="300" t="s">
        <v>84</v>
      </c>
      <c r="AD1498" s="300">
        <v>6</v>
      </c>
      <c r="AE1498" s="300" t="b">
        <v>1</v>
      </c>
      <c r="AF1498" s="300" t="s">
        <v>768</v>
      </c>
      <c r="AG1498" s="300" t="s">
        <v>769</v>
      </c>
      <c r="AH1498" s="300">
        <v>0</v>
      </c>
      <c r="AI1498" s="300">
        <v>0</v>
      </c>
      <c r="AJ1498" s="300" t="s">
        <v>770</v>
      </c>
      <c r="AK1498" s="300">
        <v>8</v>
      </c>
      <c r="AL1498" s="300" t="s">
        <v>814</v>
      </c>
      <c r="AM1498" s="300">
        <v>76000</v>
      </c>
      <c r="AN1498" s="300" t="b">
        <v>0</v>
      </c>
      <c r="AO1498" s="300">
        <v>8</v>
      </c>
      <c r="AP1498" s="300" t="s">
        <v>814</v>
      </c>
      <c r="AQ1498" s="300">
        <v>76000</v>
      </c>
      <c r="AR1498" s="300" t="b">
        <v>0</v>
      </c>
      <c r="AS1498" s="300">
        <v>76000</v>
      </c>
      <c r="AT1498" s="300" t="b">
        <v>0</v>
      </c>
      <c r="AU1498" s="300">
        <v>0</v>
      </c>
      <c r="AV1498" s="300" t="b">
        <v>0</v>
      </c>
      <c r="AW1498" s="300" t="s">
        <v>1910</v>
      </c>
      <c r="AX1498" s="300"/>
      <c r="AY1498" s="300" t="s">
        <v>1910</v>
      </c>
      <c r="AZ1498" s="300">
        <v>0</v>
      </c>
      <c r="BA1498" s="300" t="b">
        <v>1</v>
      </c>
      <c r="BB1498" s="300" t="b">
        <v>0</v>
      </c>
      <c r="BC1498"/>
      <c r="BD1498"/>
      <c r="BE1498"/>
      <c r="BF1498"/>
      <c r="BG1498"/>
      <c r="BH1498"/>
      <c r="BI1498"/>
      <c r="BJ1498"/>
      <c r="BK1498"/>
      <c r="BL1498"/>
      <c r="BM1498"/>
      <c r="BN1498"/>
      <c r="BO1498"/>
      <c r="BP1498"/>
      <c r="BQ1498"/>
    </row>
    <row r="1499" spans="5:69" ht="16.5" hidden="1" x14ac:dyDescent="0.3">
      <c r="E1499" s="300" t="s">
        <v>760</v>
      </c>
      <c r="F1499" s="300" t="s">
        <v>651</v>
      </c>
      <c r="G1499" s="300">
        <v>20170101</v>
      </c>
      <c r="H1499" s="300">
        <v>2017</v>
      </c>
      <c r="I1499" s="300">
        <v>52</v>
      </c>
      <c r="J1499" s="300">
        <v>2017</v>
      </c>
      <c r="K1499" s="300">
        <v>562</v>
      </c>
      <c r="L1499" s="300" t="s">
        <v>761</v>
      </c>
      <c r="M1499" s="300" t="s">
        <v>451</v>
      </c>
      <c r="N1499" s="300" t="s">
        <v>660</v>
      </c>
      <c r="O1499" s="300" t="s">
        <v>762</v>
      </c>
      <c r="P1499" s="300">
        <v>784</v>
      </c>
      <c r="Q1499" s="300" t="s">
        <v>924</v>
      </c>
      <c r="R1499" s="300" t="s">
        <v>925</v>
      </c>
      <c r="S1499" s="300">
        <v>0</v>
      </c>
      <c r="T1499" s="300" t="s">
        <v>763</v>
      </c>
      <c r="U1499" s="300" t="s">
        <v>764</v>
      </c>
      <c r="V1499" s="300" t="s">
        <v>1123</v>
      </c>
      <c r="W1499" s="300" t="s">
        <v>766</v>
      </c>
      <c r="X1499" s="300" t="b">
        <v>1</v>
      </c>
      <c r="Y1499" s="300">
        <v>310559</v>
      </c>
      <c r="Z1499" s="300" t="s">
        <v>1292</v>
      </c>
      <c r="AA1499" s="300" t="s">
        <v>541</v>
      </c>
      <c r="AB1499" s="300" t="s">
        <v>84</v>
      </c>
      <c r="AC1499" s="300" t="s">
        <v>84</v>
      </c>
      <c r="AD1499" s="300">
        <v>6</v>
      </c>
      <c r="AE1499" s="300" t="b">
        <v>1</v>
      </c>
      <c r="AF1499" s="300" t="s">
        <v>768</v>
      </c>
      <c r="AG1499" s="300" t="s">
        <v>769</v>
      </c>
      <c r="AH1499" s="300">
        <v>0</v>
      </c>
      <c r="AI1499" s="300">
        <v>0</v>
      </c>
      <c r="AJ1499" s="300" t="s">
        <v>770</v>
      </c>
      <c r="AK1499" s="300">
        <v>8</v>
      </c>
      <c r="AL1499" s="300" t="s">
        <v>814</v>
      </c>
      <c r="AM1499" s="300">
        <v>1386150</v>
      </c>
      <c r="AN1499" s="300" t="b">
        <v>0</v>
      </c>
      <c r="AO1499" s="300">
        <v>8</v>
      </c>
      <c r="AP1499" s="300" t="s">
        <v>814</v>
      </c>
      <c r="AQ1499" s="300">
        <v>1386150</v>
      </c>
      <c r="AR1499" s="300" t="b">
        <v>0</v>
      </c>
      <c r="AS1499" s="300">
        <v>1386150</v>
      </c>
      <c r="AT1499" s="300" t="b">
        <v>0</v>
      </c>
      <c r="AU1499" s="300">
        <v>0</v>
      </c>
      <c r="AV1499" s="300" t="b">
        <v>0</v>
      </c>
      <c r="AW1499" s="300" t="s">
        <v>1911</v>
      </c>
      <c r="AX1499" s="300"/>
      <c r="AY1499" s="300" t="s">
        <v>1911</v>
      </c>
      <c r="AZ1499" s="300">
        <v>0</v>
      </c>
      <c r="BA1499" s="300" t="b">
        <v>1</v>
      </c>
      <c r="BB1499" s="300" t="b">
        <v>0</v>
      </c>
      <c r="BC1499"/>
      <c r="BD1499"/>
      <c r="BE1499"/>
      <c r="BF1499"/>
      <c r="BG1499"/>
      <c r="BH1499"/>
      <c r="BI1499"/>
      <c r="BJ1499"/>
      <c r="BK1499"/>
      <c r="BL1499"/>
      <c r="BM1499"/>
      <c r="BN1499"/>
      <c r="BO1499"/>
      <c r="BP1499"/>
      <c r="BQ1499"/>
    </row>
    <row r="1500" spans="5:69" ht="16.5" hidden="1" x14ac:dyDescent="0.3">
      <c r="E1500" s="300" t="s">
        <v>760</v>
      </c>
      <c r="F1500" s="300" t="s">
        <v>651</v>
      </c>
      <c r="G1500" s="300">
        <v>20170101</v>
      </c>
      <c r="H1500" s="300">
        <v>2017</v>
      </c>
      <c r="I1500" s="300">
        <v>52</v>
      </c>
      <c r="J1500" s="300">
        <v>2017</v>
      </c>
      <c r="K1500" s="300">
        <v>180</v>
      </c>
      <c r="L1500" s="300" t="s">
        <v>872</v>
      </c>
      <c r="M1500" s="300" t="s">
        <v>486</v>
      </c>
      <c r="N1500" s="300" t="s">
        <v>660</v>
      </c>
      <c r="O1500" s="300" t="s">
        <v>762</v>
      </c>
      <c r="P1500" s="300">
        <v>0</v>
      </c>
      <c r="Q1500" s="300" t="s">
        <v>763</v>
      </c>
      <c r="R1500" s="300" t="s">
        <v>764</v>
      </c>
      <c r="S1500" s="300">
        <v>0</v>
      </c>
      <c r="T1500" s="300" t="s">
        <v>763</v>
      </c>
      <c r="U1500" s="300" t="s">
        <v>764</v>
      </c>
      <c r="V1500" s="300" t="s">
        <v>1123</v>
      </c>
      <c r="W1500" s="300" t="s">
        <v>766</v>
      </c>
      <c r="X1500" s="300" t="b">
        <v>1</v>
      </c>
      <c r="Y1500" s="300">
        <v>310590</v>
      </c>
      <c r="Z1500" s="300" t="s">
        <v>868</v>
      </c>
      <c r="AA1500" s="300" t="s">
        <v>540</v>
      </c>
      <c r="AB1500" s="300" t="s">
        <v>84</v>
      </c>
      <c r="AC1500" s="300" t="s">
        <v>84</v>
      </c>
      <c r="AD1500" s="300">
        <v>6</v>
      </c>
      <c r="AE1500" s="300" t="b">
        <v>1</v>
      </c>
      <c r="AF1500" s="300" t="s">
        <v>768</v>
      </c>
      <c r="AG1500" s="300" t="s">
        <v>769</v>
      </c>
      <c r="AH1500" s="300">
        <v>0</v>
      </c>
      <c r="AI1500" s="300">
        <v>0</v>
      </c>
      <c r="AJ1500" s="300" t="s">
        <v>770</v>
      </c>
      <c r="AK1500" s="300">
        <v>8</v>
      </c>
      <c r="AL1500" s="300" t="s">
        <v>814</v>
      </c>
      <c r="AM1500" s="300">
        <v>88503</v>
      </c>
      <c r="AN1500" s="300" t="b">
        <v>0</v>
      </c>
      <c r="AO1500" s="300">
        <v>8</v>
      </c>
      <c r="AP1500" s="300" t="s">
        <v>814</v>
      </c>
      <c r="AQ1500" s="300">
        <v>88503</v>
      </c>
      <c r="AR1500" s="300" t="b">
        <v>0</v>
      </c>
      <c r="AS1500" s="300">
        <v>88503</v>
      </c>
      <c r="AT1500" s="300" t="b">
        <v>0</v>
      </c>
      <c r="AU1500" s="300">
        <v>0</v>
      </c>
      <c r="AV1500" s="300" t="b">
        <v>0</v>
      </c>
      <c r="AW1500" s="300" t="s">
        <v>1940</v>
      </c>
      <c r="AX1500" s="300">
        <v>0</v>
      </c>
      <c r="AY1500" s="300" t="s">
        <v>1940</v>
      </c>
      <c r="AZ1500" s="300">
        <v>0</v>
      </c>
      <c r="BA1500" s="300" t="b">
        <v>0</v>
      </c>
      <c r="BB1500" s="300" t="b">
        <v>1</v>
      </c>
      <c r="BC1500"/>
      <c r="BD1500"/>
      <c r="BE1500"/>
      <c r="BF1500"/>
      <c r="BG1500"/>
      <c r="BH1500"/>
      <c r="BI1500"/>
      <c r="BJ1500"/>
      <c r="BK1500"/>
      <c r="BL1500"/>
      <c r="BM1500"/>
      <c r="BN1500"/>
      <c r="BO1500"/>
      <c r="BP1500"/>
      <c r="BQ1500"/>
    </row>
    <row r="1501" spans="5:69" ht="16.5" hidden="1" x14ac:dyDescent="0.3">
      <c r="E1501" s="300" t="s">
        <v>760</v>
      </c>
      <c r="F1501" s="300" t="s">
        <v>651</v>
      </c>
      <c r="G1501" s="300">
        <v>20170101</v>
      </c>
      <c r="H1501" s="300">
        <v>2017</v>
      </c>
      <c r="I1501" s="300">
        <v>52</v>
      </c>
      <c r="J1501" s="300">
        <v>2017</v>
      </c>
      <c r="K1501" s="300">
        <v>180</v>
      </c>
      <c r="L1501" s="300" t="s">
        <v>872</v>
      </c>
      <c r="M1501" s="300" t="s">
        <v>486</v>
      </c>
      <c r="N1501" s="300" t="s">
        <v>660</v>
      </c>
      <c r="O1501" s="300" t="s">
        <v>762</v>
      </c>
      <c r="P1501" s="300">
        <v>24</v>
      </c>
      <c r="Q1501" s="300" t="s">
        <v>875</v>
      </c>
      <c r="R1501" s="300" t="s">
        <v>445</v>
      </c>
      <c r="S1501" s="300">
        <v>0</v>
      </c>
      <c r="T1501" s="300" t="s">
        <v>763</v>
      </c>
      <c r="U1501" s="300" t="s">
        <v>764</v>
      </c>
      <c r="V1501" s="300" t="s">
        <v>1123</v>
      </c>
      <c r="W1501" s="300" t="s">
        <v>766</v>
      </c>
      <c r="X1501" s="300" t="b">
        <v>1</v>
      </c>
      <c r="Y1501" s="300">
        <v>310590</v>
      </c>
      <c r="Z1501" s="300" t="s">
        <v>868</v>
      </c>
      <c r="AA1501" s="300" t="s">
        <v>540</v>
      </c>
      <c r="AB1501" s="300" t="s">
        <v>84</v>
      </c>
      <c r="AC1501" s="300" t="s">
        <v>84</v>
      </c>
      <c r="AD1501" s="300">
        <v>6</v>
      </c>
      <c r="AE1501" s="300" t="b">
        <v>1</v>
      </c>
      <c r="AF1501" s="300" t="s">
        <v>768</v>
      </c>
      <c r="AG1501" s="300" t="s">
        <v>769</v>
      </c>
      <c r="AH1501" s="300">
        <v>0</v>
      </c>
      <c r="AI1501" s="300">
        <v>0</v>
      </c>
      <c r="AJ1501" s="300" t="s">
        <v>770</v>
      </c>
      <c r="AK1501" s="300">
        <v>8</v>
      </c>
      <c r="AL1501" s="300" t="s">
        <v>814</v>
      </c>
      <c r="AM1501" s="300">
        <v>3895</v>
      </c>
      <c r="AN1501" s="300" t="b">
        <v>0</v>
      </c>
      <c r="AO1501" s="300">
        <v>8</v>
      </c>
      <c r="AP1501" s="300" t="s">
        <v>814</v>
      </c>
      <c r="AQ1501" s="300">
        <v>3895</v>
      </c>
      <c r="AR1501" s="300" t="b">
        <v>0</v>
      </c>
      <c r="AS1501" s="300">
        <v>3895</v>
      </c>
      <c r="AT1501" s="300" t="b">
        <v>0</v>
      </c>
      <c r="AU1501" s="300">
        <v>0</v>
      </c>
      <c r="AV1501" s="300" t="b">
        <v>0</v>
      </c>
      <c r="AW1501" s="300" t="s">
        <v>1941</v>
      </c>
      <c r="AX1501" s="300">
        <v>0</v>
      </c>
      <c r="AY1501" s="300" t="s">
        <v>1941</v>
      </c>
      <c r="AZ1501" s="300">
        <v>0</v>
      </c>
      <c r="BA1501" s="300" t="b">
        <v>0</v>
      </c>
      <c r="BB1501" s="300" t="b">
        <v>1</v>
      </c>
      <c r="BC1501"/>
      <c r="BD1501"/>
      <c r="BE1501"/>
      <c r="BF1501"/>
      <c r="BG1501"/>
      <c r="BH1501"/>
      <c r="BI1501"/>
      <c r="BJ1501"/>
      <c r="BK1501"/>
      <c r="BL1501"/>
      <c r="BM1501"/>
      <c r="BN1501"/>
      <c r="BO1501"/>
      <c r="BP1501"/>
      <c r="BQ1501"/>
    </row>
    <row r="1502" spans="5:69" ht="16.5" hidden="1" x14ac:dyDescent="0.3">
      <c r="E1502" s="300" t="s">
        <v>760</v>
      </c>
      <c r="F1502" s="300" t="s">
        <v>651</v>
      </c>
      <c r="G1502" s="300">
        <v>20170101</v>
      </c>
      <c r="H1502" s="300">
        <v>2017</v>
      </c>
      <c r="I1502" s="300">
        <v>52</v>
      </c>
      <c r="J1502" s="300">
        <v>2017</v>
      </c>
      <c r="K1502" s="300">
        <v>180</v>
      </c>
      <c r="L1502" s="300" t="s">
        <v>872</v>
      </c>
      <c r="M1502" s="300" t="s">
        <v>486</v>
      </c>
      <c r="N1502" s="300" t="s">
        <v>660</v>
      </c>
      <c r="O1502" s="300" t="s">
        <v>762</v>
      </c>
      <c r="P1502" s="300">
        <v>156</v>
      </c>
      <c r="Q1502" s="300" t="s">
        <v>773</v>
      </c>
      <c r="R1502" s="300" t="s">
        <v>774</v>
      </c>
      <c r="S1502" s="300">
        <v>0</v>
      </c>
      <c r="T1502" s="300" t="s">
        <v>763</v>
      </c>
      <c r="U1502" s="300" t="s">
        <v>764</v>
      </c>
      <c r="V1502" s="300" t="s">
        <v>1123</v>
      </c>
      <c r="W1502" s="300" t="s">
        <v>766</v>
      </c>
      <c r="X1502" s="300" t="b">
        <v>1</v>
      </c>
      <c r="Y1502" s="300">
        <v>310590</v>
      </c>
      <c r="Z1502" s="300" t="s">
        <v>868</v>
      </c>
      <c r="AA1502" s="300" t="s">
        <v>540</v>
      </c>
      <c r="AB1502" s="300" t="s">
        <v>84</v>
      </c>
      <c r="AC1502" s="300" t="s">
        <v>84</v>
      </c>
      <c r="AD1502" s="300">
        <v>6</v>
      </c>
      <c r="AE1502" s="300" t="b">
        <v>1</v>
      </c>
      <c r="AF1502" s="300" t="s">
        <v>768</v>
      </c>
      <c r="AG1502" s="300" t="s">
        <v>769</v>
      </c>
      <c r="AH1502" s="300">
        <v>0</v>
      </c>
      <c r="AI1502" s="300">
        <v>0</v>
      </c>
      <c r="AJ1502" s="300" t="s">
        <v>770</v>
      </c>
      <c r="AK1502" s="300">
        <v>8</v>
      </c>
      <c r="AL1502" s="300" t="s">
        <v>814</v>
      </c>
      <c r="AM1502" s="300">
        <v>1905</v>
      </c>
      <c r="AN1502" s="300" t="b">
        <v>0</v>
      </c>
      <c r="AO1502" s="300">
        <v>8</v>
      </c>
      <c r="AP1502" s="300" t="s">
        <v>814</v>
      </c>
      <c r="AQ1502" s="300">
        <v>1905</v>
      </c>
      <c r="AR1502" s="300" t="b">
        <v>0</v>
      </c>
      <c r="AS1502" s="300">
        <v>1905</v>
      </c>
      <c r="AT1502" s="300" t="b">
        <v>0</v>
      </c>
      <c r="AU1502" s="300">
        <v>0</v>
      </c>
      <c r="AV1502" s="300" t="b">
        <v>0</v>
      </c>
      <c r="AW1502" s="300" t="s">
        <v>1942</v>
      </c>
      <c r="AX1502" s="300">
        <v>0</v>
      </c>
      <c r="AY1502" s="300" t="s">
        <v>1942</v>
      </c>
      <c r="AZ1502" s="300">
        <v>0</v>
      </c>
      <c r="BA1502" s="300" t="b">
        <v>0</v>
      </c>
      <c r="BB1502" s="300" t="b">
        <v>1</v>
      </c>
      <c r="BC1502"/>
      <c r="BD1502"/>
      <c r="BE1502"/>
      <c r="BF1502"/>
      <c r="BG1502"/>
      <c r="BH1502"/>
      <c r="BI1502"/>
      <c r="BJ1502"/>
      <c r="BK1502"/>
      <c r="BL1502"/>
      <c r="BM1502"/>
      <c r="BN1502"/>
      <c r="BO1502"/>
      <c r="BP1502"/>
      <c r="BQ1502"/>
    </row>
    <row r="1503" spans="5:69" ht="16.5" hidden="1" x14ac:dyDescent="0.3">
      <c r="E1503" s="300" t="s">
        <v>760</v>
      </c>
      <c r="F1503" s="300" t="s">
        <v>651</v>
      </c>
      <c r="G1503" s="300">
        <v>20170101</v>
      </c>
      <c r="H1503" s="300">
        <v>2017</v>
      </c>
      <c r="I1503" s="300">
        <v>52</v>
      </c>
      <c r="J1503" s="300">
        <v>2017</v>
      </c>
      <c r="K1503" s="300">
        <v>180</v>
      </c>
      <c r="L1503" s="300" t="s">
        <v>872</v>
      </c>
      <c r="M1503" s="300" t="s">
        <v>486</v>
      </c>
      <c r="N1503" s="300" t="s">
        <v>660</v>
      </c>
      <c r="O1503" s="300" t="s">
        <v>762</v>
      </c>
      <c r="P1503" s="300">
        <v>251</v>
      </c>
      <c r="Q1503" s="300" t="s">
        <v>778</v>
      </c>
      <c r="R1503" s="300" t="s">
        <v>779</v>
      </c>
      <c r="S1503" s="300">
        <v>0</v>
      </c>
      <c r="T1503" s="300" t="s">
        <v>763</v>
      </c>
      <c r="U1503" s="300" t="s">
        <v>764</v>
      </c>
      <c r="V1503" s="300" t="s">
        <v>1123</v>
      </c>
      <c r="W1503" s="300" t="s">
        <v>766</v>
      </c>
      <c r="X1503" s="300" t="b">
        <v>1</v>
      </c>
      <c r="Y1503" s="300">
        <v>310590</v>
      </c>
      <c r="Z1503" s="300" t="s">
        <v>868</v>
      </c>
      <c r="AA1503" s="300" t="s">
        <v>540</v>
      </c>
      <c r="AB1503" s="300" t="s">
        <v>84</v>
      </c>
      <c r="AC1503" s="300" t="s">
        <v>84</v>
      </c>
      <c r="AD1503" s="300">
        <v>6</v>
      </c>
      <c r="AE1503" s="300" t="b">
        <v>1</v>
      </c>
      <c r="AF1503" s="300" t="s">
        <v>768</v>
      </c>
      <c r="AG1503" s="300" t="s">
        <v>769</v>
      </c>
      <c r="AH1503" s="300">
        <v>0</v>
      </c>
      <c r="AI1503" s="300">
        <v>0</v>
      </c>
      <c r="AJ1503" s="300" t="s">
        <v>770</v>
      </c>
      <c r="AK1503" s="300">
        <v>8</v>
      </c>
      <c r="AL1503" s="300" t="s">
        <v>814</v>
      </c>
      <c r="AM1503" s="300">
        <v>3</v>
      </c>
      <c r="AN1503" s="300" t="b">
        <v>0</v>
      </c>
      <c r="AO1503" s="300">
        <v>8</v>
      </c>
      <c r="AP1503" s="300" t="s">
        <v>814</v>
      </c>
      <c r="AQ1503" s="300">
        <v>3</v>
      </c>
      <c r="AR1503" s="300" t="b">
        <v>0</v>
      </c>
      <c r="AS1503" s="300">
        <v>3</v>
      </c>
      <c r="AT1503" s="300" t="b">
        <v>0</v>
      </c>
      <c r="AU1503" s="300">
        <v>0</v>
      </c>
      <c r="AV1503" s="300" t="b">
        <v>0</v>
      </c>
      <c r="AW1503" s="300" t="s">
        <v>1943</v>
      </c>
      <c r="AX1503" s="300">
        <v>0</v>
      </c>
      <c r="AY1503" s="300" t="s">
        <v>1943</v>
      </c>
      <c r="AZ1503" s="300">
        <v>0</v>
      </c>
      <c r="BA1503" s="300" t="b">
        <v>0</v>
      </c>
      <c r="BB1503" s="300" t="b">
        <v>1</v>
      </c>
      <c r="BC1503"/>
      <c r="BD1503"/>
      <c r="BE1503"/>
      <c r="BF1503"/>
      <c r="BG1503"/>
      <c r="BH1503"/>
      <c r="BI1503"/>
      <c r="BJ1503"/>
      <c r="BK1503"/>
      <c r="BL1503"/>
      <c r="BM1503"/>
      <c r="BN1503"/>
      <c r="BO1503"/>
      <c r="BP1503"/>
      <c r="BQ1503"/>
    </row>
    <row r="1504" spans="5:69" ht="16.5" hidden="1" x14ac:dyDescent="0.3">
      <c r="E1504" s="300" t="s">
        <v>760</v>
      </c>
      <c r="F1504" s="300" t="s">
        <v>651</v>
      </c>
      <c r="G1504" s="300">
        <v>20170101</v>
      </c>
      <c r="H1504" s="300">
        <v>2017</v>
      </c>
      <c r="I1504" s="300">
        <v>52</v>
      </c>
      <c r="J1504" s="300">
        <v>2017</v>
      </c>
      <c r="K1504" s="300">
        <v>180</v>
      </c>
      <c r="L1504" s="300" t="s">
        <v>872</v>
      </c>
      <c r="M1504" s="300" t="s">
        <v>486</v>
      </c>
      <c r="N1504" s="300" t="s">
        <v>660</v>
      </c>
      <c r="O1504" s="300" t="s">
        <v>762</v>
      </c>
      <c r="P1504" s="300">
        <v>554</v>
      </c>
      <c r="Q1504" s="300" t="s">
        <v>1756</v>
      </c>
      <c r="R1504" s="300" t="s">
        <v>1757</v>
      </c>
      <c r="S1504" s="300">
        <v>0</v>
      </c>
      <c r="T1504" s="300" t="s">
        <v>763</v>
      </c>
      <c r="U1504" s="300" t="s">
        <v>764</v>
      </c>
      <c r="V1504" s="300" t="s">
        <v>1123</v>
      </c>
      <c r="W1504" s="300" t="s">
        <v>766</v>
      </c>
      <c r="X1504" s="300" t="b">
        <v>1</v>
      </c>
      <c r="Y1504" s="300">
        <v>310590</v>
      </c>
      <c r="Z1504" s="300" t="s">
        <v>868</v>
      </c>
      <c r="AA1504" s="300" t="s">
        <v>540</v>
      </c>
      <c r="AB1504" s="300" t="s">
        <v>84</v>
      </c>
      <c r="AC1504" s="300" t="s">
        <v>84</v>
      </c>
      <c r="AD1504" s="300">
        <v>6</v>
      </c>
      <c r="AE1504" s="300" t="b">
        <v>1</v>
      </c>
      <c r="AF1504" s="300" t="s">
        <v>768</v>
      </c>
      <c r="AG1504" s="300" t="s">
        <v>769</v>
      </c>
      <c r="AH1504" s="300">
        <v>0</v>
      </c>
      <c r="AI1504" s="300">
        <v>0</v>
      </c>
      <c r="AJ1504" s="300" t="s">
        <v>770</v>
      </c>
      <c r="AK1504" s="300">
        <v>8</v>
      </c>
      <c r="AL1504" s="300" t="s">
        <v>814</v>
      </c>
      <c r="AM1504" s="300">
        <v>120</v>
      </c>
      <c r="AN1504" s="300" t="b">
        <v>0</v>
      </c>
      <c r="AO1504" s="300">
        <v>8</v>
      </c>
      <c r="AP1504" s="300" t="s">
        <v>814</v>
      </c>
      <c r="AQ1504" s="300">
        <v>120</v>
      </c>
      <c r="AR1504" s="300" t="b">
        <v>0</v>
      </c>
      <c r="AS1504" s="300">
        <v>120</v>
      </c>
      <c r="AT1504" s="300" t="b">
        <v>0</v>
      </c>
      <c r="AU1504" s="300">
        <v>0</v>
      </c>
      <c r="AV1504" s="300" t="b">
        <v>0</v>
      </c>
      <c r="AW1504" s="300" t="s">
        <v>1944</v>
      </c>
      <c r="AX1504" s="300">
        <v>0</v>
      </c>
      <c r="AY1504" s="300" t="s">
        <v>1944</v>
      </c>
      <c r="AZ1504" s="300">
        <v>0</v>
      </c>
      <c r="BA1504" s="300" t="b">
        <v>0</v>
      </c>
      <c r="BB1504" s="300" t="b">
        <v>1</v>
      </c>
      <c r="BC1504"/>
      <c r="BD1504"/>
      <c r="BE1504"/>
      <c r="BF1504"/>
      <c r="BG1504"/>
      <c r="BH1504"/>
      <c r="BI1504"/>
      <c r="BJ1504"/>
      <c r="BK1504"/>
      <c r="BL1504"/>
      <c r="BM1504"/>
      <c r="BN1504"/>
      <c r="BO1504"/>
      <c r="BP1504"/>
      <c r="BQ1504"/>
    </row>
    <row r="1505" spans="5:69" ht="16.5" hidden="1" x14ac:dyDescent="0.3">
      <c r="E1505" s="300" t="s">
        <v>760</v>
      </c>
      <c r="F1505" s="300" t="s">
        <v>651</v>
      </c>
      <c r="G1505" s="300">
        <v>20170101</v>
      </c>
      <c r="H1505" s="300">
        <v>2017</v>
      </c>
      <c r="I1505" s="300">
        <v>52</v>
      </c>
      <c r="J1505" s="300">
        <v>2017</v>
      </c>
      <c r="K1505" s="300">
        <v>180</v>
      </c>
      <c r="L1505" s="300" t="s">
        <v>872</v>
      </c>
      <c r="M1505" s="300" t="s">
        <v>486</v>
      </c>
      <c r="N1505" s="300" t="s">
        <v>660</v>
      </c>
      <c r="O1505" s="300" t="s">
        <v>762</v>
      </c>
      <c r="P1505" s="300">
        <v>699</v>
      </c>
      <c r="Q1505" s="300" t="s">
        <v>798</v>
      </c>
      <c r="R1505" s="300" t="s">
        <v>799</v>
      </c>
      <c r="S1505" s="300">
        <v>0</v>
      </c>
      <c r="T1505" s="300" t="s">
        <v>763</v>
      </c>
      <c r="U1505" s="300" t="s">
        <v>764</v>
      </c>
      <c r="V1505" s="300" t="s">
        <v>1123</v>
      </c>
      <c r="W1505" s="300" t="s">
        <v>766</v>
      </c>
      <c r="X1505" s="300" t="b">
        <v>1</v>
      </c>
      <c r="Y1505" s="300">
        <v>310590</v>
      </c>
      <c r="Z1505" s="300" t="s">
        <v>868</v>
      </c>
      <c r="AA1505" s="300" t="s">
        <v>540</v>
      </c>
      <c r="AB1505" s="300" t="s">
        <v>84</v>
      </c>
      <c r="AC1505" s="300" t="s">
        <v>84</v>
      </c>
      <c r="AD1505" s="300">
        <v>6</v>
      </c>
      <c r="AE1505" s="300" t="b">
        <v>1</v>
      </c>
      <c r="AF1505" s="300" t="s">
        <v>768</v>
      </c>
      <c r="AG1505" s="300" t="s">
        <v>769</v>
      </c>
      <c r="AH1505" s="300">
        <v>0</v>
      </c>
      <c r="AI1505" s="300">
        <v>0</v>
      </c>
      <c r="AJ1505" s="300" t="s">
        <v>770</v>
      </c>
      <c r="AK1505" s="300">
        <v>8</v>
      </c>
      <c r="AL1505" s="300" t="s">
        <v>814</v>
      </c>
      <c r="AM1505" s="300">
        <v>284</v>
      </c>
      <c r="AN1505" s="300" t="b">
        <v>0</v>
      </c>
      <c r="AO1505" s="300">
        <v>8</v>
      </c>
      <c r="AP1505" s="300" t="s">
        <v>814</v>
      </c>
      <c r="AQ1505" s="300">
        <v>284</v>
      </c>
      <c r="AR1505" s="300" t="b">
        <v>0</v>
      </c>
      <c r="AS1505" s="300">
        <v>284</v>
      </c>
      <c r="AT1505" s="300" t="b">
        <v>0</v>
      </c>
      <c r="AU1505" s="300">
        <v>0</v>
      </c>
      <c r="AV1505" s="300" t="b">
        <v>0</v>
      </c>
      <c r="AW1505" s="300" t="s">
        <v>1945</v>
      </c>
      <c r="AX1505" s="300">
        <v>0</v>
      </c>
      <c r="AY1505" s="300" t="s">
        <v>1945</v>
      </c>
      <c r="AZ1505" s="300">
        <v>0</v>
      </c>
      <c r="BA1505" s="300" t="b">
        <v>0</v>
      </c>
      <c r="BB1505" s="300" t="b">
        <v>1</v>
      </c>
      <c r="BC1505"/>
      <c r="BD1505"/>
      <c r="BE1505"/>
      <c r="BF1505"/>
      <c r="BG1505"/>
      <c r="BH1505"/>
      <c r="BI1505"/>
      <c r="BJ1505"/>
      <c r="BK1505"/>
      <c r="BL1505"/>
      <c r="BM1505"/>
      <c r="BN1505"/>
      <c r="BO1505"/>
      <c r="BP1505"/>
      <c r="BQ1505"/>
    </row>
    <row r="1506" spans="5:69" ht="16.5" hidden="1" x14ac:dyDescent="0.3">
      <c r="E1506" s="300" t="s">
        <v>760</v>
      </c>
      <c r="F1506" s="300" t="s">
        <v>651</v>
      </c>
      <c r="G1506" s="300">
        <v>20170101</v>
      </c>
      <c r="H1506" s="300">
        <v>2017</v>
      </c>
      <c r="I1506" s="300">
        <v>52</v>
      </c>
      <c r="J1506" s="300">
        <v>2017</v>
      </c>
      <c r="K1506" s="300">
        <v>180</v>
      </c>
      <c r="L1506" s="300" t="s">
        <v>872</v>
      </c>
      <c r="M1506" s="300" t="s">
        <v>486</v>
      </c>
      <c r="N1506" s="300" t="s">
        <v>660</v>
      </c>
      <c r="O1506" s="300" t="s">
        <v>762</v>
      </c>
      <c r="P1506" s="300">
        <v>710</v>
      </c>
      <c r="Q1506" s="300" t="s">
        <v>917</v>
      </c>
      <c r="R1506" s="300" t="s">
        <v>425</v>
      </c>
      <c r="S1506" s="300">
        <v>0</v>
      </c>
      <c r="T1506" s="300" t="s">
        <v>763</v>
      </c>
      <c r="U1506" s="300" t="s">
        <v>764</v>
      </c>
      <c r="V1506" s="300" t="s">
        <v>1123</v>
      </c>
      <c r="W1506" s="300" t="s">
        <v>766</v>
      </c>
      <c r="X1506" s="300" t="b">
        <v>1</v>
      </c>
      <c r="Y1506" s="300">
        <v>310590</v>
      </c>
      <c r="Z1506" s="300" t="s">
        <v>868</v>
      </c>
      <c r="AA1506" s="300" t="s">
        <v>540</v>
      </c>
      <c r="AB1506" s="300" t="s">
        <v>84</v>
      </c>
      <c r="AC1506" s="300" t="s">
        <v>84</v>
      </c>
      <c r="AD1506" s="300">
        <v>6</v>
      </c>
      <c r="AE1506" s="300" t="b">
        <v>1</v>
      </c>
      <c r="AF1506" s="300" t="s">
        <v>768</v>
      </c>
      <c r="AG1506" s="300" t="s">
        <v>769</v>
      </c>
      <c r="AH1506" s="300">
        <v>0</v>
      </c>
      <c r="AI1506" s="300">
        <v>0</v>
      </c>
      <c r="AJ1506" s="300" t="s">
        <v>770</v>
      </c>
      <c r="AK1506" s="300">
        <v>8</v>
      </c>
      <c r="AL1506" s="300" t="s">
        <v>814</v>
      </c>
      <c r="AM1506" s="300">
        <v>47697</v>
      </c>
      <c r="AN1506" s="300" t="b">
        <v>0</v>
      </c>
      <c r="AO1506" s="300">
        <v>8</v>
      </c>
      <c r="AP1506" s="300" t="s">
        <v>814</v>
      </c>
      <c r="AQ1506" s="300">
        <v>47697</v>
      </c>
      <c r="AR1506" s="300" t="b">
        <v>0</v>
      </c>
      <c r="AS1506" s="300">
        <v>47697</v>
      </c>
      <c r="AT1506" s="300" t="b">
        <v>0</v>
      </c>
      <c r="AU1506" s="300">
        <v>0</v>
      </c>
      <c r="AV1506" s="300" t="b">
        <v>0</v>
      </c>
      <c r="AW1506" s="300" t="s">
        <v>1946</v>
      </c>
      <c r="AX1506" s="300">
        <v>0</v>
      </c>
      <c r="AY1506" s="300" t="s">
        <v>1946</v>
      </c>
      <c r="AZ1506" s="300">
        <v>0</v>
      </c>
      <c r="BA1506" s="300" t="b">
        <v>0</v>
      </c>
      <c r="BB1506" s="300" t="b">
        <v>1</v>
      </c>
      <c r="BC1506"/>
      <c r="BD1506"/>
      <c r="BE1506"/>
      <c r="BF1506"/>
      <c r="BG1506"/>
      <c r="BH1506"/>
      <c r="BI1506"/>
      <c r="BJ1506"/>
      <c r="BK1506"/>
      <c r="BL1506"/>
      <c r="BM1506"/>
      <c r="BN1506"/>
      <c r="BO1506"/>
      <c r="BP1506"/>
      <c r="BQ1506"/>
    </row>
    <row r="1507" spans="5:69" ht="16.5" hidden="1" x14ac:dyDescent="0.3">
      <c r="E1507" s="300" t="s">
        <v>760</v>
      </c>
      <c r="F1507" s="300" t="s">
        <v>651</v>
      </c>
      <c r="G1507" s="300">
        <v>20170101</v>
      </c>
      <c r="H1507" s="300">
        <v>2017</v>
      </c>
      <c r="I1507" s="300">
        <v>52</v>
      </c>
      <c r="J1507" s="300">
        <v>2017</v>
      </c>
      <c r="K1507" s="300">
        <v>180</v>
      </c>
      <c r="L1507" s="300" t="s">
        <v>872</v>
      </c>
      <c r="M1507" s="300" t="s">
        <v>486</v>
      </c>
      <c r="N1507" s="300" t="s">
        <v>660</v>
      </c>
      <c r="O1507" s="300" t="s">
        <v>762</v>
      </c>
      <c r="P1507" s="300">
        <v>826</v>
      </c>
      <c r="Q1507" s="300" t="s">
        <v>937</v>
      </c>
      <c r="R1507" s="300" t="s">
        <v>938</v>
      </c>
      <c r="S1507" s="300">
        <v>0</v>
      </c>
      <c r="T1507" s="300" t="s">
        <v>763</v>
      </c>
      <c r="U1507" s="300" t="s">
        <v>764</v>
      </c>
      <c r="V1507" s="300" t="s">
        <v>1123</v>
      </c>
      <c r="W1507" s="300" t="s">
        <v>766</v>
      </c>
      <c r="X1507" s="300" t="b">
        <v>1</v>
      </c>
      <c r="Y1507" s="300">
        <v>310590</v>
      </c>
      <c r="Z1507" s="300" t="s">
        <v>868</v>
      </c>
      <c r="AA1507" s="300" t="s">
        <v>540</v>
      </c>
      <c r="AB1507" s="300" t="s">
        <v>84</v>
      </c>
      <c r="AC1507" s="300" t="s">
        <v>84</v>
      </c>
      <c r="AD1507" s="300">
        <v>6</v>
      </c>
      <c r="AE1507" s="300" t="b">
        <v>1</v>
      </c>
      <c r="AF1507" s="300" t="s">
        <v>768</v>
      </c>
      <c r="AG1507" s="300" t="s">
        <v>769</v>
      </c>
      <c r="AH1507" s="300">
        <v>0</v>
      </c>
      <c r="AI1507" s="300">
        <v>0</v>
      </c>
      <c r="AJ1507" s="300" t="s">
        <v>770</v>
      </c>
      <c r="AK1507" s="300">
        <v>8</v>
      </c>
      <c r="AL1507" s="300" t="s">
        <v>814</v>
      </c>
      <c r="AM1507" s="300">
        <v>2079</v>
      </c>
      <c r="AN1507" s="300" t="b">
        <v>0</v>
      </c>
      <c r="AO1507" s="300">
        <v>8</v>
      </c>
      <c r="AP1507" s="300" t="s">
        <v>814</v>
      </c>
      <c r="AQ1507" s="300">
        <v>2079</v>
      </c>
      <c r="AR1507" s="300" t="b">
        <v>0</v>
      </c>
      <c r="AS1507" s="300">
        <v>2079</v>
      </c>
      <c r="AT1507" s="300" t="b">
        <v>0</v>
      </c>
      <c r="AU1507" s="300">
        <v>0</v>
      </c>
      <c r="AV1507" s="300" t="b">
        <v>0</v>
      </c>
      <c r="AW1507" s="300" t="s">
        <v>1902</v>
      </c>
      <c r="AX1507" s="300">
        <v>0</v>
      </c>
      <c r="AY1507" s="300" t="s">
        <v>1902</v>
      </c>
      <c r="AZ1507" s="300">
        <v>0</v>
      </c>
      <c r="BA1507" s="300" t="b">
        <v>0</v>
      </c>
      <c r="BB1507" s="300" t="b">
        <v>1</v>
      </c>
      <c r="BC1507"/>
      <c r="BD1507"/>
      <c r="BE1507"/>
      <c r="BF1507"/>
      <c r="BG1507"/>
      <c r="BH1507"/>
      <c r="BI1507"/>
      <c r="BJ1507"/>
      <c r="BK1507"/>
      <c r="BL1507"/>
      <c r="BM1507"/>
      <c r="BN1507"/>
      <c r="BO1507"/>
      <c r="BP1507"/>
      <c r="BQ1507"/>
    </row>
    <row r="1508" spans="5:69" ht="16.5" hidden="1" x14ac:dyDescent="0.3">
      <c r="E1508" s="300" t="s">
        <v>760</v>
      </c>
      <c r="F1508" s="300" t="s">
        <v>651</v>
      </c>
      <c r="G1508" s="300">
        <v>20170101</v>
      </c>
      <c r="H1508" s="300">
        <v>2017</v>
      </c>
      <c r="I1508" s="300">
        <v>52</v>
      </c>
      <c r="J1508" s="300">
        <v>2017</v>
      </c>
      <c r="K1508" s="300">
        <v>180</v>
      </c>
      <c r="L1508" s="300" t="s">
        <v>872</v>
      </c>
      <c r="M1508" s="300" t="s">
        <v>486</v>
      </c>
      <c r="N1508" s="300" t="s">
        <v>660</v>
      </c>
      <c r="O1508" s="300" t="s">
        <v>762</v>
      </c>
      <c r="P1508" s="300">
        <v>842</v>
      </c>
      <c r="Q1508" s="300" t="s">
        <v>809</v>
      </c>
      <c r="R1508" s="300" t="s">
        <v>809</v>
      </c>
      <c r="S1508" s="300">
        <v>0</v>
      </c>
      <c r="T1508" s="300" t="s">
        <v>763</v>
      </c>
      <c r="U1508" s="300" t="s">
        <v>764</v>
      </c>
      <c r="V1508" s="300" t="s">
        <v>1123</v>
      </c>
      <c r="W1508" s="300" t="s">
        <v>766</v>
      </c>
      <c r="X1508" s="300" t="b">
        <v>1</v>
      </c>
      <c r="Y1508" s="300">
        <v>310590</v>
      </c>
      <c r="Z1508" s="300" t="s">
        <v>868</v>
      </c>
      <c r="AA1508" s="300" t="s">
        <v>540</v>
      </c>
      <c r="AB1508" s="300" t="s">
        <v>84</v>
      </c>
      <c r="AC1508" s="300" t="s">
        <v>84</v>
      </c>
      <c r="AD1508" s="300">
        <v>6</v>
      </c>
      <c r="AE1508" s="300" t="b">
        <v>1</v>
      </c>
      <c r="AF1508" s="300" t="s">
        <v>768</v>
      </c>
      <c r="AG1508" s="300" t="s">
        <v>769</v>
      </c>
      <c r="AH1508" s="300">
        <v>0</v>
      </c>
      <c r="AI1508" s="300">
        <v>0</v>
      </c>
      <c r="AJ1508" s="300" t="s">
        <v>770</v>
      </c>
      <c r="AK1508" s="300">
        <v>8</v>
      </c>
      <c r="AL1508" s="300" t="s">
        <v>814</v>
      </c>
      <c r="AM1508" s="300">
        <v>2520</v>
      </c>
      <c r="AN1508" s="300" t="b">
        <v>0</v>
      </c>
      <c r="AO1508" s="300">
        <v>8</v>
      </c>
      <c r="AP1508" s="300" t="s">
        <v>814</v>
      </c>
      <c r="AQ1508" s="300">
        <v>2520</v>
      </c>
      <c r="AR1508" s="300" t="b">
        <v>0</v>
      </c>
      <c r="AS1508" s="300">
        <v>2520</v>
      </c>
      <c r="AT1508" s="300" t="b">
        <v>0</v>
      </c>
      <c r="AU1508" s="300">
        <v>0</v>
      </c>
      <c r="AV1508" s="300" t="b">
        <v>0</v>
      </c>
      <c r="AW1508" s="300" t="s">
        <v>1947</v>
      </c>
      <c r="AX1508" s="300">
        <v>0</v>
      </c>
      <c r="AY1508" s="300" t="s">
        <v>1947</v>
      </c>
      <c r="AZ1508" s="300">
        <v>0</v>
      </c>
      <c r="BA1508" s="300" t="b">
        <v>0</v>
      </c>
      <c r="BB1508" s="300" t="b">
        <v>1</v>
      </c>
      <c r="BC1508"/>
      <c r="BD1508"/>
      <c r="BE1508"/>
      <c r="BF1508"/>
      <c r="BG1508"/>
      <c r="BH1508"/>
      <c r="BI1508"/>
      <c r="BJ1508"/>
      <c r="BK1508"/>
      <c r="BL1508"/>
      <c r="BM1508"/>
      <c r="BN1508"/>
      <c r="BO1508"/>
      <c r="BP1508"/>
      <c r="BQ1508"/>
    </row>
    <row r="1509" spans="5:69" ht="16.5" hidden="1" x14ac:dyDescent="0.3">
      <c r="E1509" s="300" t="s">
        <v>760</v>
      </c>
      <c r="F1509" s="300" t="s">
        <v>651</v>
      </c>
      <c r="G1509" s="300">
        <v>20170101</v>
      </c>
      <c r="H1509" s="300">
        <v>2017</v>
      </c>
      <c r="I1509" s="300">
        <v>52</v>
      </c>
      <c r="J1509" s="300">
        <v>2017</v>
      </c>
      <c r="K1509" s="300">
        <v>180</v>
      </c>
      <c r="L1509" s="300" t="s">
        <v>872</v>
      </c>
      <c r="M1509" s="300" t="s">
        <v>486</v>
      </c>
      <c r="N1509" s="300" t="s">
        <v>660</v>
      </c>
      <c r="O1509" s="300" t="s">
        <v>762</v>
      </c>
      <c r="P1509" s="300">
        <v>894</v>
      </c>
      <c r="Q1509" s="300" t="s">
        <v>943</v>
      </c>
      <c r="R1509" s="300" t="s">
        <v>431</v>
      </c>
      <c r="S1509" s="300">
        <v>0</v>
      </c>
      <c r="T1509" s="300" t="s">
        <v>763</v>
      </c>
      <c r="U1509" s="300" t="s">
        <v>764</v>
      </c>
      <c r="V1509" s="300" t="s">
        <v>1123</v>
      </c>
      <c r="W1509" s="300" t="s">
        <v>766</v>
      </c>
      <c r="X1509" s="300" t="b">
        <v>1</v>
      </c>
      <c r="Y1509" s="300">
        <v>310590</v>
      </c>
      <c r="Z1509" s="300" t="s">
        <v>868</v>
      </c>
      <c r="AA1509" s="300" t="s">
        <v>540</v>
      </c>
      <c r="AB1509" s="300" t="s">
        <v>84</v>
      </c>
      <c r="AC1509" s="300" t="s">
        <v>84</v>
      </c>
      <c r="AD1509" s="300">
        <v>6</v>
      </c>
      <c r="AE1509" s="300" t="b">
        <v>1</v>
      </c>
      <c r="AF1509" s="300" t="s">
        <v>768</v>
      </c>
      <c r="AG1509" s="300" t="s">
        <v>769</v>
      </c>
      <c r="AH1509" s="300">
        <v>0</v>
      </c>
      <c r="AI1509" s="300">
        <v>0</v>
      </c>
      <c r="AJ1509" s="300" t="s">
        <v>770</v>
      </c>
      <c r="AK1509" s="300">
        <v>8</v>
      </c>
      <c r="AL1509" s="300" t="s">
        <v>814</v>
      </c>
      <c r="AM1509" s="300">
        <v>30000</v>
      </c>
      <c r="AN1509" s="300" t="b">
        <v>0</v>
      </c>
      <c r="AO1509" s="300">
        <v>8</v>
      </c>
      <c r="AP1509" s="300" t="s">
        <v>814</v>
      </c>
      <c r="AQ1509" s="300">
        <v>30000</v>
      </c>
      <c r="AR1509" s="300" t="b">
        <v>0</v>
      </c>
      <c r="AS1509" s="300">
        <v>30000</v>
      </c>
      <c r="AT1509" s="300" t="b">
        <v>0</v>
      </c>
      <c r="AU1509" s="300">
        <v>0</v>
      </c>
      <c r="AV1509" s="300" t="b">
        <v>0</v>
      </c>
      <c r="AW1509" s="300" t="s">
        <v>1948</v>
      </c>
      <c r="AX1509" s="300">
        <v>0</v>
      </c>
      <c r="AY1509" s="300" t="s">
        <v>1948</v>
      </c>
      <c r="AZ1509" s="300">
        <v>0</v>
      </c>
      <c r="BA1509" s="300" t="b">
        <v>0</v>
      </c>
      <c r="BB1509" s="300" t="b">
        <v>1</v>
      </c>
      <c r="BC1509"/>
      <c r="BD1509"/>
      <c r="BE1509"/>
      <c r="BF1509"/>
      <c r="BG1509"/>
      <c r="BH1509"/>
      <c r="BI1509"/>
      <c r="BJ1509"/>
      <c r="BK1509"/>
      <c r="BL1509"/>
      <c r="BM1509"/>
      <c r="BN1509"/>
      <c r="BO1509"/>
      <c r="BP1509"/>
      <c r="BQ1509"/>
    </row>
    <row r="1510" spans="5:69" ht="16.5" hidden="1" x14ac:dyDescent="0.3">
      <c r="E1510" s="300" t="s">
        <v>760</v>
      </c>
      <c r="F1510" s="300" t="s">
        <v>651</v>
      </c>
      <c r="G1510" s="300">
        <v>20170101</v>
      </c>
      <c r="H1510" s="300">
        <v>2017</v>
      </c>
      <c r="I1510" s="300">
        <v>52</v>
      </c>
      <c r="J1510" s="300">
        <v>2017</v>
      </c>
      <c r="K1510" s="300">
        <v>562</v>
      </c>
      <c r="L1510" s="300" t="s">
        <v>761</v>
      </c>
      <c r="M1510" s="300" t="s">
        <v>451</v>
      </c>
      <c r="N1510" s="300" t="s">
        <v>660</v>
      </c>
      <c r="O1510" s="300" t="s">
        <v>762</v>
      </c>
      <c r="P1510" s="300">
        <v>0</v>
      </c>
      <c r="Q1510" s="300" t="s">
        <v>763</v>
      </c>
      <c r="R1510" s="300" t="s">
        <v>764</v>
      </c>
      <c r="S1510" s="300">
        <v>0</v>
      </c>
      <c r="T1510" s="300" t="s">
        <v>763</v>
      </c>
      <c r="U1510" s="300" t="s">
        <v>764</v>
      </c>
      <c r="V1510" s="300" t="s">
        <v>1123</v>
      </c>
      <c r="W1510" s="300" t="s">
        <v>766</v>
      </c>
      <c r="X1510" s="300" t="b">
        <v>1</v>
      </c>
      <c r="Y1510" s="300">
        <v>310590</v>
      </c>
      <c r="Z1510" s="300" t="s">
        <v>868</v>
      </c>
      <c r="AA1510" s="300" t="s">
        <v>540</v>
      </c>
      <c r="AB1510" s="300" t="s">
        <v>84</v>
      </c>
      <c r="AC1510" s="300" t="s">
        <v>84</v>
      </c>
      <c r="AD1510" s="300">
        <v>6</v>
      </c>
      <c r="AE1510" s="300" t="b">
        <v>1</v>
      </c>
      <c r="AF1510" s="300" t="s">
        <v>768</v>
      </c>
      <c r="AG1510" s="300" t="s">
        <v>769</v>
      </c>
      <c r="AH1510" s="300">
        <v>0</v>
      </c>
      <c r="AI1510" s="300">
        <v>0</v>
      </c>
      <c r="AJ1510" s="300" t="s">
        <v>770</v>
      </c>
      <c r="AK1510" s="300">
        <v>8</v>
      </c>
      <c r="AL1510" s="300" t="s">
        <v>814</v>
      </c>
      <c r="AM1510" s="300">
        <v>158916</v>
      </c>
      <c r="AN1510" s="300" t="b">
        <v>0</v>
      </c>
      <c r="AO1510" s="300">
        <v>8</v>
      </c>
      <c r="AP1510" s="300" t="s">
        <v>814</v>
      </c>
      <c r="AQ1510" s="300">
        <v>158916</v>
      </c>
      <c r="AR1510" s="300" t="b">
        <v>0</v>
      </c>
      <c r="AS1510" s="300">
        <v>158916</v>
      </c>
      <c r="AT1510" s="300" t="b">
        <v>0</v>
      </c>
      <c r="AU1510" s="300">
        <v>0</v>
      </c>
      <c r="AV1510" s="300" t="b">
        <v>0</v>
      </c>
      <c r="AW1510" s="300" t="s">
        <v>1949</v>
      </c>
      <c r="AX1510" s="300"/>
      <c r="AY1510" s="300" t="s">
        <v>1949</v>
      </c>
      <c r="AZ1510" s="300">
        <v>0</v>
      </c>
      <c r="BA1510" s="300" t="b">
        <v>0</v>
      </c>
      <c r="BB1510" s="300" t="b">
        <v>1</v>
      </c>
      <c r="BC1510"/>
      <c r="BD1510"/>
      <c r="BE1510"/>
      <c r="BF1510"/>
      <c r="BG1510"/>
      <c r="BH1510"/>
      <c r="BI1510"/>
      <c r="BJ1510"/>
      <c r="BK1510"/>
      <c r="BL1510"/>
      <c r="BM1510"/>
      <c r="BN1510"/>
      <c r="BO1510"/>
      <c r="BP1510"/>
      <c r="BQ1510"/>
    </row>
    <row r="1511" spans="5:69" ht="16.5" hidden="1" x14ac:dyDescent="0.3">
      <c r="E1511" s="300" t="s">
        <v>760</v>
      </c>
      <c r="F1511" s="300" t="s">
        <v>651</v>
      </c>
      <c r="G1511" s="300">
        <v>20170101</v>
      </c>
      <c r="H1511" s="300">
        <v>2017</v>
      </c>
      <c r="I1511" s="300">
        <v>52</v>
      </c>
      <c r="J1511" s="300">
        <v>2017</v>
      </c>
      <c r="K1511" s="300">
        <v>562</v>
      </c>
      <c r="L1511" s="300" t="s">
        <v>761</v>
      </c>
      <c r="M1511" s="300" t="s">
        <v>451</v>
      </c>
      <c r="N1511" s="300" t="s">
        <v>660</v>
      </c>
      <c r="O1511" s="300" t="s">
        <v>762</v>
      </c>
      <c r="P1511" s="300">
        <v>566</v>
      </c>
      <c r="Q1511" s="300" t="s">
        <v>791</v>
      </c>
      <c r="R1511" s="300" t="s">
        <v>434</v>
      </c>
      <c r="S1511" s="300">
        <v>0</v>
      </c>
      <c r="T1511" s="300" t="s">
        <v>763</v>
      </c>
      <c r="U1511" s="300" t="s">
        <v>764</v>
      </c>
      <c r="V1511" s="300" t="s">
        <v>1123</v>
      </c>
      <c r="W1511" s="300" t="s">
        <v>766</v>
      </c>
      <c r="X1511" s="300" t="b">
        <v>1</v>
      </c>
      <c r="Y1511" s="300">
        <v>310590</v>
      </c>
      <c r="Z1511" s="300" t="s">
        <v>868</v>
      </c>
      <c r="AA1511" s="300" t="s">
        <v>540</v>
      </c>
      <c r="AB1511" s="300" t="s">
        <v>84</v>
      </c>
      <c r="AC1511" s="300" t="s">
        <v>84</v>
      </c>
      <c r="AD1511" s="300">
        <v>6</v>
      </c>
      <c r="AE1511" s="300" t="b">
        <v>1</v>
      </c>
      <c r="AF1511" s="300" t="s">
        <v>768</v>
      </c>
      <c r="AG1511" s="300" t="s">
        <v>769</v>
      </c>
      <c r="AH1511" s="300">
        <v>0</v>
      </c>
      <c r="AI1511" s="300">
        <v>0</v>
      </c>
      <c r="AJ1511" s="300" t="s">
        <v>770</v>
      </c>
      <c r="AK1511" s="300">
        <v>8</v>
      </c>
      <c r="AL1511" s="300" t="s">
        <v>814</v>
      </c>
      <c r="AM1511" s="300">
        <v>158916</v>
      </c>
      <c r="AN1511" s="300" t="b">
        <v>0</v>
      </c>
      <c r="AO1511" s="300">
        <v>8</v>
      </c>
      <c r="AP1511" s="300" t="s">
        <v>814</v>
      </c>
      <c r="AQ1511" s="300">
        <v>158916</v>
      </c>
      <c r="AR1511" s="300" t="b">
        <v>0</v>
      </c>
      <c r="AS1511" s="300">
        <v>158916</v>
      </c>
      <c r="AT1511" s="300" t="b">
        <v>0</v>
      </c>
      <c r="AU1511" s="300">
        <v>0</v>
      </c>
      <c r="AV1511" s="300" t="b">
        <v>0</v>
      </c>
      <c r="AW1511" s="300" t="s">
        <v>1949</v>
      </c>
      <c r="AX1511" s="300"/>
      <c r="AY1511" s="300" t="s">
        <v>1949</v>
      </c>
      <c r="AZ1511" s="300">
        <v>0</v>
      </c>
      <c r="BA1511" s="300" t="b">
        <v>1</v>
      </c>
      <c r="BB1511" s="300" t="b">
        <v>0</v>
      </c>
      <c r="BC1511"/>
      <c r="BD1511"/>
      <c r="BE1511"/>
      <c r="BF1511"/>
      <c r="BG1511"/>
      <c r="BH1511"/>
      <c r="BI1511"/>
      <c r="BJ1511"/>
      <c r="BK1511"/>
      <c r="BL1511"/>
      <c r="BM1511"/>
      <c r="BN1511"/>
      <c r="BO1511"/>
      <c r="BP1511"/>
      <c r="BQ1511"/>
    </row>
    <row r="1512" spans="5:69" ht="16.5" hidden="1" x14ac:dyDescent="0.3">
      <c r="E1512" s="300" t="s">
        <v>760</v>
      </c>
      <c r="F1512" s="300" t="s">
        <v>651</v>
      </c>
      <c r="G1512" s="300">
        <v>20160101</v>
      </c>
      <c r="H1512" s="300">
        <v>2016</v>
      </c>
      <c r="I1512" s="300">
        <v>52</v>
      </c>
      <c r="J1512" s="300">
        <v>2016</v>
      </c>
      <c r="K1512" s="300">
        <v>180</v>
      </c>
      <c r="L1512" s="300" t="s">
        <v>872</v>
      </c>
      <c r="M1512" s="300" t="s">
        <v>486</v>
      </c>
      <c r="N1512" s="300" t="s">
        <v>660</v>
      </c>
      <c r="O1512" s="300" t="s">
        <v>762</v>
      </c>
      <c r="P1512" s="300">
        <v>0</v>
      </c>
      <c r="Q1512" s="300" t="s">
        <v>763</v>
      </c>
      <c r="R1512" s="300" t="s">
        <v>764</v>
      </c>
      <c r="S1512" s="300">
        <v>0</v>
      </c>
      <c r="T1512" s="300" t="s">
        <v>763</v>
      </c>
      <c r="U1512" s="300" t="s">
        <v>764</v>
      </c>
      <c r="V1512" s="300" t="s">
        <v>1123</v>
      </c>
      <c r="W1512" s="300" t="s">
        <v>766</v>
      </c>
      <c r="X1512" s="300" t="b">
        <v>1</v>
      </c>
      <c r="Y1512" s="300">
        <v>31</v>
      </c>
      <c r="Z1512" s="300" t="s">
        <v>767</v>
      </c>
      <c r="AA1512" s="300" t="s">
        <v>767</v>
      </c>
      <c r="AB1512" s="300" t="s">
        <v>66</v>
      </c>
      <c r="AC1512" s="300" t="s">
        <v>66</v>
      </c>
      <c r="AD1512" s="300">
        <v>2</v>
      </c>
      <c r="AE1512" s="300" t="b">
        <v>0</v>
      </c>
      <c r="AF1512" s="300" t="s">
        <v>768</v>
      </c>
      <c r="AG1512" s="300" t="s">
        <v>769</v>
      </c>
      <c r="AH1512" s="300">
        <v>0</v>
      </c>
      <c r="AI1512" s="300">
        <v>0</v>
      </c>
      <c r="AJ1512" s="300" t="s">
        <v>770</v>
      </c>
      <c r="AK1512" s="300">
        <v>-1</v>
      </c>
      <c r="AL1512" s="300" t="s">
        <v>771</v>
      </c>
      <c r="AM1512" s="300">
        <v>0</v>
      </c>
      <c r="AN1512" s="300" t="b">
        <v>0</v>
      </c>
      <c r="AO1512" s="300">
        <v>-1</v>
      </c>
      <c r="AP1512" s="300" t="s">
        <v>771</v>
      </c>
      <c r="AQ1512" s="300">
        <v>0</v>
      </c>
      <c r="AR1512" s="300" t="b">
        <v>0</v>
      </c>
      <c r="AS1512" s="300">
        <v>0</v>
      </c>
      <c r="AT1512" s="300" t="b">
        <v>1</v>
      </c>
      <c r="AU1512" s="300">
        <v>0</v>
      </c>
      <c r="AV1512" s="300" t="b">
        <v>0</v>
      </c>
      <c r="AW1512" s="300" t="s">
        <v>1950</v>
      </c>
      <c r="AX1512" s="300">
        <v>0</v>
      </c>
      <c r="AY1512" s="300" t="s">
        <v>1950</v>
      </c>
      <c r="AZ1512" s="300">
        <v>4</v>
      </c>
      <c r="BA1512" s="300" t="b">
        <v>0</v>
      </c>
      <c r="BB1512" s="300" t="b">
        <v>1</v>
      </c>
      <c r="BC1512"/>
      <c r="BD1512"/>
      <c r="BE1512"/>
      <c r="BF1512"/>
      <c r="BG1512"/>
      <c r="BH1512"/>
      <c r="BI1512"/>
      <c r="BJ1512"/>
      <c r="BK1512"/>
      <c r="BL1512"/>
      <c r="BM1512"/>
      <c r="BN1512"/>
      <c r="BO1512"/>
      <c r="BP1512"/>
      <c r="BQ1512"/>
    </row>
    <row r="1513" spans="5:69" ht="16.5" hidden="1" x14ac:dyDescent="0.3">
      <c r="E1513" s="300" t="s">
        <v>760</v>
      </c>
      <c r="F1513" s="300" t="s">
        <v>651</v>
      </c>
      <c r="G1513" s="300">
        <v>20160101</v>
      </c>
      <c r="H1513" s="300">
        <v>2016</v>
      </c>
      <c r="I1513" s="300">
        <v>52</v>
      </c>
      <c r="J1513" s="300">
        <v>2016</v>
      </c>
      <c r="K1513" s="300">
        <v>180</v>
      </c>
      <c r="L1513" s="300" t="s">
        <v>872</v>
      </c>
      <c r="M1513" s="300" t="s">
        <v>486</v>
      </c>
      <c r="N1513" s="300" t="s">
        <v>660</v>
      </c>
      <c r="O1513" s="300" t="s">
        <v>762</v>
      </c>
      <c r="P1513" s="300">
        <v>24</v>
      </c>
      <c r="Q1513" s="300" t="s">
        <v>875</v>
      </c>
      <c r="R1513" s="300" t="s">
        <v>445</v>
      </c>
      <c r="S1513" s="300">
        <v>0</v>
      </c>
      <c r="T1513" s="300" t="s">
        <v>763</v>
      </c>
      <c r="U1513" s="300" t="s">
        <v>764</v>
      </c>
      <c r="V1513" s="300" t="s">
        <v>1123</v>
      </c>
      <c r="W1513" s="300" t="s">
        <v>766</v>
      </c>
      <c r="X1513" s="300" t="b">
        <v>1</v>
      </c>
      <c r="Y1513" s="300">
        <v>31</v>
      </c>
      <c r="Z1513" s="300" t="s">
        <v>767</v>
      </c>
      <c r="AA1513" s="300" t="s">
        <v>767</v>
      </c>
      <c r="AB1513" s="300" t="s">
        <v>66</v>
      </c>
      <c r="AC1513" s="300" t="s">
        <v>66</v>
      </c>
      <c r="AD1513" s="300">
        <v>2</v>
      </c>
      <c r="AE1513" s="300" t="b">
        <v>0</v>
      </c>
      <c r="AF1513" s="300" t="s">
        <v>768</v>
      </c>
      <c r="AG1513" s="300" t="s">
        <v>769</v>
      </c>
      <c r="AH1513" s="300">
        <v>0</v>
      </c>
      <c r="AI1513" s="300">
        <v>0</v>
      </c>
      <c r="AJ1513" s="300" t="s">
        <v>770</v>
      </c>
      <c r="AK1513" s="300">
        <v>-1</v>
      </c>
      <c r="AL1513" s="300" t="s">
        <v>771</v>
      </c>
      <c r="AM1513" s="300">
        <v>0</v>
      </c>
      <c r="AN1513" s="300" t="b">
        <v>0</v>
      </c>
      <c r="AO1513" s="300">
        <v>-1</v>
      </c>
      <c r="AP1513" s="300" t="s">
        <v>771</v>
      </c>
      <c r="AQ1513" s="300">
        <v>0</v>
      </c>
      <c r="AR1513" s="300" t="b">
        <v>0</v>
      </c>
      <c r="AS1513" s="300">
        <v>0</v>
      </c>
      <c r="AT1513" s="300" t="b">
        <v>0</v>
      </c>
      <c r="AU1513" s="300">
        <v>0</v>
      </c>
      <c r="AV1513" s="300" t="b">
        <v>0</v>
      </c>
      <c r="AW1513" s="300" t="s">
        <v>1951</v>
      </c>
      <c r="AX1513" s="300">
        <v>0</v>
      </c>
      <c r="AY1513" s="300" t="s">
        <v>1951</v>
      </c>
      <c r="AZ1513" s="300">
        <v>0</v>
      </c>
      <c r="BA1513" s="300" t="b">
        <v>0</v>
      </c>
      <c r="BB1513" s="300" t="b">
        <v>1</v>
      </c>
      <c r="BC1513"/>
      <c r="BD1513"/>
      <c r="BE1513"/>
      <c r="BF1513"/>
      <c r="BG1513"/>
      <c r="BH1513"/>
      <c r="BI1513"/>
      <c r="BJ1513"/>
      <c r="BK1513"/>
      <c r="BL1513"/>
      <c r="BM1513"/>
      <c r="BN1513"/>
      <c r="BO1513"/>
      <c r="BP1513"/>
      <c r="BQ1513"/>
    </row>
    <row r="1514" spans="5:69" ht="16.5" hidden="1" x14ac:dyDescent="0.3">
      <c r="E1514" s="300" t="s">
        <v>760</v>
      </c>
      <c r="F1514" s="300" t="s">
        <v>651</v>
      </c>
      <c r="G1514" s="300">
        <v>20160101</v>
      </c>
      <c r="H1514" s="300">
        <v>2016</v>
      </c>
      <c r="I1514" s="300">
        <v>52</v>
      </c>
      <c r="J1514" s="300">
        <v>2016</v>
      </c>
      <c r="K1514" s="300">
        <v>180</v>
      </c>
      <c r="L1514" s="300" t="s">
        <v>872</v>
      </c>
      <c r="M1514" s="300" t="s">
        <v>486</v>
      </c>
      <c r="N1514" s="300" t="s">
        <v>660</v>
      </c>
      <c r="O1514" s="300" t="s">
        <v>762</v>
      </c>
      <c r="P1514" s="300">
        <v>36</v>
      </c>
      <c r="Q1514" s="300" t="s">
        <v>1952</v>
      </c>
      <c r="R1514" s="300" t="s">
        <v>1953</v>
      </c>
      <c r="S1514" s="300">
        <v>0</v>
      </c>
      <c r="T1514" s="300" t="s">
        <v>763</v>
      </c>
      <c r="U1514" s="300" t="s">
        <v>764</v>
      </c>
      <c r="V1514" s="300" t="s">
        <v>1123</v>
      </c>
      <c r="W1514" s="300" t="s">
        <v>766</v>
      </c>
      <c r="X1514" s="300" t="b">
        <v>1</v>
      </c>
      <c r="Y1514" s="300">
        <v>31</v>
      </c>
      <c r="Z1514" s="300" t="s">
        <v>767</v>
      </c>
      <c r="AA1514" s="300" t="s">
        <v>767</v>
      </c>
      <c r="AB1514" s="300" t="s">
        <v>66</v>
      </c>
      <c r="AC1514" s="300" t="s">
        <v>66</v>
      </c>
      <c r="AD1514" s="300">
        <v>2</v>
      </c>
      <c r="AE1514" s="300" t="b">
        <v>0</v>
      </c>
      <c r="AF1514" s="300" t="s">
        <v>768</v>
      </c>
      <c r="AG1514" s="300" t="s">
        <v>769</v>
      </c>
      <c r="AH1514" s="300">
        <v>0</v>
      </c>
      <c r="AI1514" s="300">
        <v>0</v>
      </c>
      <c r="AJ1514" s="300" t="s">
        <v>770</v>
      </c>
      <c r="AK1514" s="300">
        <v>-1</v>
      </c>
      <c r="AL1514" s="300" t="s">
        <v>771</v>
      </c>
      <c r="AM1514" s="300">
        <v>0</v>
      </c>
      <c r="AN1514" s="300" t="b">
        <v>0</v>
      </c>
      <c r="AO1514" s="300">
        <v>-1</v>
      </c>
      <c r="AP1514" s="300" t="s">
        <v>771</v>
      </c>
      <c r="AQ1514" s="300">
        <v>0</v>
      </c>
      <c r="AR1514" s="300" t="b">
        <v>0</v>
      </c>
      <c r="AS1514" s="300">
        <v>0</v>
      </c>
      <c r="AT1514" s="300" t="b">
        <v>0</v>
      </c>
      <c r="AU1514" s="300">
        <v>0</v>
      </c>
      <c r="AV1514" s="300" t="b">
        <v>0</v>
      </c>
      <c r="AW1514" s="300" t="s">
        <v>1954</v>
      </c>
      <c r="AX1514" s="300">
        <v>0</v>
      </c>
      <c r="AY1514" s="300" t="s">
        <v>1954</v>
      </c>
      <c r="AZ1514" s="300">
        <v>0</v>
      </c>
      <c r="BA1514" s="300" t="b">
        <v>0</v>
      </c>
      <c r="BB1514" s="300" t="b">
        <v>1</v>
      </c>
      <c r="BC1514"/>
      <c r="BD1514"/>
      <c r="BE1514"/>
      <c r="BF1514"/>
      <c r="BG1514"/>
      <c r="BH1514"/>
      <c r="BI1514"/>
      <c r="BJ1514"/>
      <c r="BK1514"/>
      <c r="BL1514"/>
      <c r="BM1514"/>
      <c r="BN1514"/>
      <c r="BO1514"/>
      <c r="BP1514"/>
      <c r="BQ1514"/>
    </row>
    <row r="1515" spans="5:69" ht="16.5" hidden="1" x14ac:dyDescent="0.3">
      <c r="E1515" s="300" t="s">
        <v>760</v>
      </c>
      <c r="F1515" s="300" t="s">
        <v>651</v>
      </c>
      <c r="G1515" s="300">
        <v>20160101</v>
      </c>
      <c r="H1515" s="300">
        <v>2016</v>
      </c>
      <c r="I1515" s="300">
        <v>52</v>
      </c>
      <c r="J1515" s="300">
        <v>2016</v>
      </c>
      <c r="K1515" s="300">
        <v>180</v>
      </c>
      <c r="L1515" s="300" t="s">
        <v>872</v>
      </c>
      <c r="M1515" s="300" t="s">
        <v>486</v>
      </c>
      <c r="N1515" s="300" t="s">
        <v>660</v>
      </c>
      <c r="O1515" s="300" t="s">
        <v>762</v>
      </c>
      <c r="P1515" s="300">
        <v>56</v>
      </c>
      <c r="Q1515" s="300" t="s">
        <v>877</v>
      </c>
      <c r="R1515" s="300" t="s">
        <v>878</v>
      </c>
      <c r="S1515" s="300">
        <v>0</v>
      </c>
      <c r="T1515" s="300" t="s">
        <v>763</v>
      </c>
      <c r="U1515" s="300" t="s">
        <v>764</v>
      </c>
      <c r="V1515" s="300" t="s">
        <v>1123</v>
      </c>
      <c r="W1515" s="300" t="s">
        <v>766</v>
      </c>
      <c r="X1515" s="300" t="b">
        <v>1</v>
      </c>
      <c r="Y1515" s="300">
        <v>31</v>
      </c>
      <c r="Z1515" s="300" t="s">
        <v>767</v>
      </c>
      <c r="AA1515" s="300" t="s">
        <v>767</v>
      </c>
      <c r="AB1515" s="300" t="s">
        <v>66</v>
      </c>
      <c r="AC1515" s="300" t="s">
        <v>66</v>
      </c>
      <c r="AD1515" s="300">
        <v>2</v>
      </c>
      <c r="AE1515" s="300" t="b">
        <v>0</v>
      </c>
      <c r="AF1515" s="300" t="s">
        <v>768</v>
      </c>
      <c r="AG1515" s="300" t="s">
        <v>769</v>
      </c>
      <c r="AH1515" s="300">
        <v>0</v>
      </c>
      <c r="AI1515" s="300">
        <v>0</v>
      </c>
      <c r="AJ1515" s="300" t="s">
        <v>770</v>
      </c>
      <c r="AK1515" s="300">
        <v>-1</v>
      </c>
      <c r="AL1515" s="300" t="s">
        <v>771</v>
      </c>
      <c r="AM1515" s="300">
        <v>0</v>
      </c>
      <c r="AN1515" s="300" t="b">
        <v>0</v>
      </c>
      <c r="AO1515" s="300">
        <v>-1</v>
      </c>
      <c r="AP1515" s="300" t="s">
        <v>771</v>
      </c>
      <c r="AQ1515" s="300">
        <v>0</v>
      </c>
      <c r="AR1515" s="300" t="b">
        <v>0</v>
      </c>
      <c r="AS1515" s="300">
        <v>0</v>
      </c>
      <c r="AT1515" s="300" t="b">
        <v>0</v>
      </c>
      <c r="AU1515" s="300">
        <v>0</v>
      </c>
      <c r="AV1515" s="300" t="b">
        <v>0</v>
      </c>
      <c r="AW1515" s="300" t="s">
        <v>1955</v>
      </c>
      <c r="AX1515" s="300">
        <v>0</v>
      </c>
      <c r="AY1515" s="300" t="s">
        <v>1955</v>
      </c>
      <c r="AZ1515" s="300">
        <v>0</v>
      </c>
      <c r="BA1515" s="300" t="b">
        <v>0</v>
      </c>
      <c r="BB1515" s="300" t="b">
        <v>1</v>
      </c>
      <c r="BC1515"/>
      <c r="BD1515"/>
      <c r="BE1515"/>
      <c r="BF1515"/>
      <c r="BG1515"/>
      <c r="BH1515"/>
      <c r="BI1515"/>
      <c r="BJ1515"/>
      <c r="BK1515"/>
      <c r="BL1515"/>
      <c r="BM1515"/>
      <c r="BN1515"/>
      <c r="BO1515"/>
      <c r="BP1515"/>
      <c r="BQ1515"/>
    </row>
    <row r="1516" spans="5:69" ht="16.5" hidden="1" x14ac:dyDescent="0.3">
      <c r="E1516" s="300" t="s">
        <v>760</v>
      </c>
      <c r="F1516" s="300" t="s">
        <v>651</v>
      </c>
      <c r="G1516" s="300">
        <v>20160101</v>
      </c>
      <c r="H1516" s="300">
        <v>2016</v>
      </c>
      <c r="I1516" s="300">
        <v>52</v>
      </c>
      <c r="J1516" s="300">
        <v>2016</v>
      </c>
      <c r="K1516" s="300">
        <v>180</v>
      </c>
      <c r="L1516" s="300" t="s">
        <v>872</v>
      </c>
      <c r="M1516" s="300" t="s">
        <v>486</v>
      </c>
      <c r="N1516" s="300" t="s">
        <v>660</v>
      </c>
      <c r="O1516" s="300" t="s">
        <v>762</v>
      </c>
      <c r="P1516" s="300">
        <v>112</v>
      </c>
      <c r="Q1516" s="300" t="s">
        <v>880</v>
      </c>
      <c r="R1516" s="300" t="s">
        <v>881</v>
      </c>
      <c r="S1516" s="300">
        <v>0</v>
      </c>
      <c r="T1516" s="300" t="s">
        <v>763</v>
      </c>
      <c r="U1516" s="300" t="s">
        <v>764</v>
      </c>
      <c r="V1516" s="300" t="s">
        <v>1123</v>
      </c>
      <c r="W1516" s="300" t="s">
        <v>766</v>
      </c>
      <c r="X1516" s="300" t="b">
        <v>1</v>
      </c>
      <c r="Y1516" s="300">
        <v>31</v>
      </c>
      <c r="Z1516" s="300" t="s">
        <v>767</v>
      </c>
      <c r="AA1516" s="300" t="s">
        <v>767</v>
      </c>
      <c r="AB1516" s="300" t="s">
        <v>66</v>
      </c>
      <c r="AC1516" s="300" t="s">
        <v>66</v>
      </c>
      <c r="AD1516" s="300">
        <v>2</v>
      </c>
      <c r="AE1516" s="300" t="b">
        <v>0</v>
      </c>
      <c r="AF1516" s="300" t="s">
        <v>768</v>
      </c>
      <c r="AG1516" s="300" t="s">
        <v>769</v>
      </c>
      <c r="AH1516" s="300">
        <v>0</v>
      </c>
      <c r="AI1516" s="300">
        <v>0</v>
      </c>
      <c r="AJ1516" s="300" t="s">
        <v>770</v>
      </c>
      <c r="AK1516" s="300">
        <v>-1</v>
      </c>
      <c r="AL1516" s="300" t="s">
        <v>771</v>
      </c>
      <c r="AM1516" s="300">
        <v>0</v>
      </c>
      <c r="AN1516" s="300" t="b">
        <v>0</v>
      </c>
      <c r="AO1516" s="300">
        <v>-1</v>
      </c>
      <c r="AP1516" s="300" t="s">
        <v>771</v>
      </c>
      <c r="AQ1516" s="300">
        <v>0</v>
      </c>
      <c r="AR1516" s="300" t="b">
        <v>0</v>
      </c>
      <c r="AS1516" s="300">
        <v>0</v>
      </c>
      <c r="AT1516" s="300" t="b">
        <v>0</v>
      </c>
      <c r="AU1516" s="300">
        <v>0</v>
      </c>
      <c r="AV1516" s="300" t="b">
        <v>0</v>
      </c>
      <c r="AW1516" s="300" t="s">
        <v>1956</v>
      </c>
      <c r="AX1516" s="300">
        <v>0</v>
      </c>
      <c r="AY1516" s="300" t="s">
        <v>1956</v>
      </c>
      <c r="AZ1516" s="300">
        <v>0</v>
      </c>
      <c r="BA1516" s="300" t="b">
        <v>0</v>
      </c>
      <c r="BB1516" s="300" t="b">
        <v>1</v>
      </c>
      <c r="BC1516"/>
      <c r="BD1516"/>
      <c r="BE1516"/>
      <c r="BF1516"/>
      <c r="BG1516"/>
      <c r="BH1516"/>
      <c r="BI1516"/>
      <c r="BJ1516"/>
      <c r="BK1516"/>
      <c r="BL1516"/>
      <c r="BM1516"/>
      <c r="BN1516"/>
      <c r="BO1516"/>
      <c r="BP1516"/>
      <c r="BQ1516"/>
    </row>
    <row r="1517" spans="5:69" ht="16.5" hidden="1" x14ac:dyDescent="0.3">
      <c r="E1517" s="300" t="s">
        <v>760</v>
      </c>
      <c r="F1517" s="300" t="s">
        <v>651</v>
      </c>
      <c r="G1517" s="300">
        <v>20160101</v>
      </c>
      <c r="H1517" s="300">
        <v>2016</v>
      </c>
      <c r="I1517" s="300">
        <v>52</v>
      </c>
      <c r="J1517" s="300">
        <v>2016</v>
      </c>
      <c r="K1517" s="300">
        <v>180</v>
      </c>
      <c r="L1517" s="300" t="s">
        <v>872</v>
      </c>
      <c r="M1517" s="300" t="s">
        <v>486</v>
      </c>
      <c r="N1517" s="300" t="s">
        <v>660</v>
      </c>
      <c r="O1517" s="300" t="s">
        <v>762</v>
      </c>
      <c r="P1517" s="300">
        <v>124</v>
      </c>
      <c r="Q1517" s="300" t="s">
        <v>1129</v>
      </c>
      <c r="R1517" s="300" t="s">
        <v>1130</v>
      </c>
      <c r="S1517" s="300">
        <v>0</v>
      </c>
      <c r="T1517" s="300" t="s">
        <v>763</v>
      </c>
      <c r="U1517" s="300" t="s">
        <v>764</v>
      </c>
      <c r="V1517" s="300" t="s">
        <v>1123</v>
      </c>
      <c r="W1517" s="300" t="s">
        <v>766</v>
      </c>
      <c r="X1517" s="300" t="b">
        <v>1</v>
      </c>
      <c r="Y1517" s="300">
        <v>31</v>
      </c>
      <c r="Z1517" s="300" t="s">
        <v>767</v>
      </c>
      <c r="AA1517" s="300" t="s">
        <v>767</v>
      </c>
      <c r="AB1517" s="300" t="s">
        <v>66</v>
      </c>
      <c r="AC1517" s="300" t="s">
        <v>66</v>
      </c>
      <c r="AD1517" s="300">
        <v>2</v>
      </c>
      <c r="AE1517" s="300" t="b">
        <v>0</v>
      </c>
      <c r="AF1517" s="300" t="s">
        <v>768</v>
      </c>
      <c r="AG1517" s="300" t="s">
        <v>769</v>
      </c>
      <c r="AH1517" s="300">
        <v>0</v>
      </c>
      <c r="AI1517" s="300">
        <v>0</v>
      </c>
      <c r="AJ1517" s="300" t="s">
        <v>770</v>
      </c>
      <c r="AK1517" s="300">
        <v>-1</v>
      </c>
      <c r="AL1517" s="300" t="s">
        <v>771</v>
      </c>
      <c r="AM1517" s="300">
        <v>0</v>
      </c>
      <c r="AN1517" s="300" t="b">
        <v>0</v>
      </c>
      <c r="AO1517" s="300">
        <v>-1</v>
      </c>
      <c r="AP1517" s="300" t="s">
        <v>771</v>
      </c>
      <c r="AQ1517" s="300">
        <v>0</v>
      </c>
      <c r="AR1517" s="300" t="b">
        <v>0</v>
      </c>
      <c r="AS1517" s="300">
        <v>0</v>
      </c>
      <c r="AT1517" s="300" t="b">
        <v>0</v>
      </c>
      <c r="AU1517" s="300">
        <v>0</v>
      </c>
      <c r="AV1517" s="300" t="b">
        <v>0</v>
      </c>
      <c r="AW1517" s="300" t="s">
        <v>1957</v>
      </c>
      <c r="AX1517" s="300">
        <v>0</v>
      </c>
      <c r="AY1517" s="300" t="s">
        <v>1957</v>
      </c>
      <c r="AZ1517" s="300">
        <v>0</v>
      </c>
      <c r="BA1517" s="300" t="b">
        <v>0</v>
      </c>
      <c r="BB1517" s="300" t="b">
        <v>1</v>
      </c>
      <c r="BC1517"/>
      <c r="BD1517"/>
      <c r="BE1517"/>
      <c r="BF1517"/>
      <c r="BG1517"/>
      <c r="BH1517"/>
      <c r="BI1517"/>
      <c r="BJ1517"/>
      <c r="BK1517"/>
      <c r="BL1517"/>
      <c r="BM1517"/>
      <c r="BN1517"/>
      <c r="BO1517"/>
      <c r="BP1517"/>
      <c r="BQ1517"/>
    </row>
    <row r="1518" spans="5:69" ht="16.5" hidden="1" x14ac:dyDescent="0.3">
      <c r="E1518" s="300" t="s">
        <v>760</v>
      </c>
      <c r="F1518" s="300" t="s">
        <v>651</v>
      </c>
      <c r="G1518" s="300">
        <v>20160101</v>
      </c>
      <c r="H1518" s="300">
        <v>2016</v>
      </c>
      <c r="I1518" s="300">
        <v>52</v>
      </c>
      <c r="J1518" s="300">
        <v>2016</v>
      </c>
      <c r="K1518" s="300">
        <v>180</v>
      </c>
      <c r="L1518" s="300" t="s">
        <v>872</v>
      </c>
      <c r="M1518" s="300" t="s">
        <v>486</v>
      </c>
      <c r="N1518" s="300" t="s">
        <v>660</v>
      </c>
      <c r="O1518" s="300" t="s">
        <v>762</v>
      </c>
      <c r="P1518" s="300">
        <v>152</v>
      </c>
      <c r="Q1518" s="300" t="s">
        <v>1958</v>
      </c>
      <c r="R1518" s="300" t="s">
        <v>1959</v>
      </c>
      <c r="S1518" s="300">
        <v>0</v>
      </c>
      <c r="T1518" s="300" t="s">
        <v>763</v>
      </c>
      <c r="U1518" s="300" t="s">
        <v>764</v>
      </c>
      <c r="V1518" s="300" t="s">
        <v>1123</v>
      </c>
      <c r="W1518" s="300" t="s">
        <v>766</v>
      </c>
      <c r="X1518" s="300" t="b">
        <v>1</v>
      </c>
      <c r="Y1518" s="300">
        <v>31</v>
      </c>
      <c r="Z1518" s="300" t="s">
        <v>767</v>
      </c>
      <c r="AA1518" s="300" t="s">
        <v>767</v>
      </c>
      <c r="AB1518" s="300" t="s">
        <v>66</v>
      </c>
      <c r="AC1518" s="300" t="s">
        <v>66</v>
      </c>
      <c r="AD1518" s="300">
        <v>2</v>
      </c>
      <c r="AE1518" s="300" t="b">
        <v>0</v>
      </c>
      <c r="AF1518" s="300" t="s">
        <v>768</v>
      </c>
      <c r="AG1518" s="300" t="s">
        <v>769</v>
      </c>
      <c r="AH1518" s="300">
        <v>0</v>
      </c>
      <c r="AI1518" s="300">
        <v>0</v>
      </c>
      <c r="AJ1518" s="300" t="s">
        <v>770</v>
      </c>
      <c r="AK1518" s="300">
        <v>-1</v>
      </c>
      <c r="AL1518" s="300" t="s">
        <v>771</v>
      </c>
      <c r="AM1518" s="300">
        <v>0</v>
      </c>
      <c r="AN1518" s="300" t="b">
        <v>0</v>
      </c>
      <c r="AO1518" s="300">
        <v>-1</v>
      </c>
      <c r="AP1518" s="300" t="s">
        <v>771</v>
      </c>
      <c r="AQ1518" s="300">
        <v>0</v>
      </c>
      <c r="AR1518" s="300" t="b">
        <v>0</v>
      </c>
      <c r="AS1518" s="300">
        <v>0</v>
      </c>
      <c r="AT1518" s="300" t="b">
        <v>0</v>
      </c>
      <c r="AU1518" s="300">
        <v>0</v>
      </c>
      <c r="AV1518" s="300" t="b">
        <v>0</v>
      </c>
      <c r="AW1518" s="300" t="s">
        <v>1960</v>
      </c>
      <c r="AX1518" s="300">
        <v>0</v>
      </c>
      <c r="AY1518" s="300" t="s">
        <v>1960</v>
      </c>
      <c r="AZ1518" s="300">
        <v>0</v>
      </c>
      <c r="BA1518" s="300" t="b">
        <v>0</v>
      </c>
      <c r="BB1518" s="300" t="b">
        <v>1</v>
      </c>
      <c r="BC1518"/>
      <c r="BD1518"/>
      <c r="BE1518"/>
      <c r="BF1518"/>
      <c r="BG1518"/>
      <c r="BH1518"/>
      <c r="BI1518"/>
      <c r="BJ1518"/>
      <c r="BK1518"/>
      <c r="BL1518"/>
      <c r="BM1518"/>
      <c r="BN1518"/>
      <c r="BO1518"/>
      <c r="BP1518"/>
      <c r="BQ1518"/>
    </row>
    <row r="1519" spans="5:69" ht="16.5" hidden="1" x14ac:dyDescent="0.3">
      <c r="E1519" s="300" t="s">
        <v>760</v>
      </c>
      <c r="F1519" s="300" t="s">
        <v>651</v>
      </c>
      <c r="G1519" s="300">
        <v>20160101</v>
      </c>
      <c r="H1519" s="300">
        <v>2016</v>
      </c>
      <c r="I1519" s="300">
        <v>52</v>
      </c>
      <c r="J1519" s="300">
        <v>2016</v>
      </c>
      <c r="K1519" s="300">
        <v>180</v>
      </c>
      <c r="L1519" s="300" t="s">
        <v>872</v>
      </c>
      <c r="M1519" s="300" t="s">
        <v>486</v>
      </c>
      <c r="N1519" s="300" t="s">
        <v>660</v>
      </c>
      <c r="O1519" s="300" t="s">
        <v>762</v>
      </c>
      <c r="P1519" s="300">
        <v>156</v>
      </c>
      <c r="Q1519" s="300" t="s">
        <v>773</v>
      </c>
      <c r="R1519" s="300" t="s">
        <v>774</v>
      </c>
      <c r="S1519" s="300">
        <v>0</v>
      </c>
      <c r="T1519" s="300" t="s">
        <v>763</v>
      </c>
      <c r="U1519" s="300" t="s">
        <v>764</v>
      </c>
      <c r="V1519" s="300" t="s">
        <v>1123</v>
      </c>
      <c r="W1519" s="300" t="s">
        <v>766</v>
      </c>
      <c r="X1519" s="300" t="b">
        <v>1</v>
      </c>
      <c r="Y1519" s="300">
        <v>31</v>
      </c>
      <c r="Z1519" s="300" t="s">
        <v>767</v>
      </c>
      <c r="AA1519" s="300" t="s">
        <v>767</v>
      </c>
      <c r="AB1519" s="300" t="s">
        <v>66</v>
      </c>
      <c r="AC1519" s="300" t="s">
        <v>66</v>
      </c>
      <c r="AD1519" s="300">
        <v>2</v>
      </c>
      <c r="AE1519" s="300" t="b">
        <v>0</v>
      </c>
      <c r="AF1519" s="300" t="s">
        <v>768</v>
      </c>
      <c r="AG1519" s="300" t="s">
        <v>769</v>
      </c>
      <c r="AH1519" s="300">
        <v>0</v>
      </c>
      <c r="AI1519" s="300">
        <v>0</v>
      </c>
      <c r="AJ1519" s="300" t="s">
        <v>770</v>
      </c>
      <c r="AK1519" s="300">
        <v>-1</v>
      </c>
      <c r="AL1519" s="300" t="s">
        <v>771</v>
      </c>
      <c r="AM1519" s="300">
        <v>0</v>
      </c>
      <c r="AN1519" s="300" t="b">
        <v>0</v>
      </c>
      <c r="AO1519" s="300">
        <v>-1</v>
      </c>
      <c r="AP1519" s="300" t="s">
        <v>771</v>
      </c>
      <c r="AQ1519" s="300">
        <v>0</v>
      </c>
      <c r="AR1519" s="300" t="b">
        <v>0</v>
      </c>
      <c r="AS1519" s="300">
        <v>0</v>
      </c>
      <c r="AT1519" s="300" t="b">
        <v>0</v>
      </c>
      <c r="AU1519" s="300">
        <v>0</v>
      </c>
      <c r="AV1519" s="300" t="b">
        <v>0</v>
      </c>
      <c r="AW1519" s="300" t="s">
        <v>1961</v>
      </c>
      <c r="AX1519" s="300">
        <v>0</v>
      </c>
      <c r="AY1519" s="300" t="s">
        <v>1961</v>
      </c>
      <c r="AZ1519" s="300">
        <v>0</v>
      </c>
      <c r="BA1519" s="300" t="b">
        <v>0</v>
      </c>
      <c r="BB1519" s="300" t="b">
        <v>1</v>
      </c>
      <c r="BC1519"/>
      <c r="BD1519"/>
      <c r="BE1519"/>
      <c r="BF1519"/>
      <c r="BG1519"/>
      <c r="BH1519"/>
      <c r="BI1519"/>
      <c r="BJ1519"/>
      <c r="BK1519"/>
      <c r="BL1519"/>
      <c r="BM1519"/>
      <c r="BN1519"/>
      <c r="BO1519"/>
      <c r="BP1519"/>
      <c r="BQ1519"/>
    </row>
    <row r="1520" spans="5:69" ht="16.5" hidden="1" x14ac:dyDescent="0.3">
      <c r="E1520" s="300" t="s">
        <v>760</v>
      </c>
      <c r="F1520" s="300" t="s">
        <v>651</v>
      </c>
      <c r="G1520" s="300">
        <v>20160101</v>
      </c>
      <c r="H1520" s="300">
        <v>2016</v>
      </c>
      <c r="I1520" s="300">
        <v>52</v>
      </c>
      <c r="J1520" s="300">
        <v>2016</v>
      </c>
      <c r="K1520" s="300">
        <v>180</v>
      </c>
      <c r="L1520" s="300" t="s">
        <v>872</v>
      </c>
      <c r="M1520" s="300" t="s">
        <v>486</v>
      </c>
      <c r="N1520" s="300" t="s">
        <v>660</v>
      </c>
      <c r="O1520" s="300" t="s">
        <v>762</v>
      </c>
      <c r="P1520" s="300">
        <v>251</v>
      </c>
      <c r="Q1520" s="300" t="s">
        <v>778</v>
      </c>
      <c r="R1520" s="300" t="s">
        <v>779</v>
      </c>
      <c r="S1520" s="300">
        <v>0</v>
      </c>
      <c r="T1520" s="300" t="s">
        <v>763</v>
      </c>
      <c r="U1520" s="300" t="s">
        <v>764</v>
      </c>
      <c r="V1520" s="300" t="s">
        <v>1123</v>
      </c>
      <c r="W1520" s="300" t="s">
        <v>766</v>
      </c>
      <c r="X1520" s="300" t="b">
        <v>1</v>
      </c>
      <c r="Y1520" s="300">
        <v>31</v>
      </c>
      <c r="Z1520" s="300" t="s">
        <v>767</v>
      </c>
      <c r="AA1520" s="300" t="s">
        <v>767</v>
      </c>
      <c r="AB1520" s="300" t="s">
        <v>66</v>
      </c>
      <c r="AC1520" s="300" t="s">
        <v>66</v>
      </c>
      <c r="AD1520" s="300">
        <v>2</v>
      </c>
      <c r="AE1520" s="300" t="b">
        <v>0</v>
      </c>
      <c r="AF1520" s="300" t="s">
        <v>768</v>
      </c>
      <c r="AG1520" s="300" t="s">
        <v>769</v>
      </c>
      <c r="AH1520" s="300">
        <v>0</v>
      </c>
      <c r="AI1520" s="300">
        <v>0</v>
      </c>
      <c r="AJ1520" s="300" t="s">
        <v>770</v>
      </c>
      <c r="AK1520" s="300">
        <v>-1</v>
      </c>
      <c r="AL1520" s="300" t="s">
        <v>771</v>
      </c>
      <c r="AM1520" s="300">
        <v>0</v>
      </c>
      <c r="AN1520" s="300" t="b">
        <v>0</v>
      </c>
      <c r="AO1520" s="300">
        <v>-1</v>
      </c>
      <c r="AP1520" s="300" t="s">
        <v>771</v>
      </c>
      <c r="AQ1520" s="300">
        <v>0</v>
      </c>
      <c r="AR1520" s="300" t="b">
        <v>0</v>
      </c>
      <c r="AS1520" s="300">
        <v>0</v>
      </c>
      <c r="AT1520" s="300" t="b">
        <v>0</v>
      </c>
      <c r="AU1520" s="300">
        <v>0</v>
      </c>
      <c r="AV1520" s="300" t="b">
        <v>0</v>
      </c>
      <c r="AW1520" s="300" t="s">
        <v>1962</v>
      </c>
      <c r="AX1520" s="300">
        <v>0</v>
      </c>
      <c r="AY1520" s="300" t="s">
        <v>1962</v>
      </c>
      <c r="AZ1520" s="300">
        <v>0</v>
      </c>
      <c r="BA1520" s="300" t="b">
        <v>0</v>
      </c>
      <c r="BB1520" s="300" t="b">
        <v>1</v>
      </c>
      <c r="BC1520"/>
      <c r="BD1520"/>
      <c r="BE1520"/>
      <c r="BF1520"/>
      <c r="BG1520"/>
      <c r="BH1520"/>
      <c r="BI1520"/>
      <c r="BJ1520"/>
      <c r="BK1520"/>
      <c r="BL1520"/>
      <c r="BM1520"/>
      <c r="BN1520"/>
      <c r="BO1520"/>
      <c r="BP1520"/>
      <c r="BQ1520"/>
    </row>
    <row r="1521" spans="5:69" ht="16.5" hidden="1" x14ac:dyDescent="0.3">
      <c r="E1521" s="300" t="s">
        <v>760</v>
      </c>
      <c r="F1521" s="300" t="s">
        <v>651</v>
      </c>
      <c r="G1521" s="300">
        <v>20160101</v>
      </c>
      <c r="H1521" s="300">
        <v>2016</v>
      </c>
      <c r="I1521" s="300">
        <v>52</v>
      </c>
      <c r="J1521" s="300">
        <v>2016</v>
      </c>
      <c r="K1521" s="300">
        <v>180</v>
      </c>
      <c r="L1521" s="300" t="s">
        <v>872</v>
      </c>
      <c r="M1521" s="300" t="s">
        <v>486</v>
      </c>
      <c r="N1521" s="300" t="s">
        <v>660</v>
      </c>
      <c r="O1521" s="300" t="s">
        <v>762</v>
      </c>
      <c r="P1521" s="300">
        <v>276</v>
      </c>
      <c r="Q1521" s="300" t="s">
        <v>781</v>
      </c>
      <c r="R1521" s="300" t="s">
        <v>782</v>
      </c>
      <c r="S1521" s="300">
        <v>0</v>
      </c>
      <c r="T1521" s="300" t="s">
        <v>763</v>
      </c>
      <c r="U1521" s="300" t="s">
        <v>764</v>
      </c>
      <c r="V1521" s="300" t="s">
        <v>1123</v>
      </c>
      <c r="W1521" s="300" t="s">
        <v>766</v>
      </c>
      <c r="X1521" s="300" t="b">
        <v>1</v>
      </c>
      <c r="Y1521" s="300">
        <v>31</v>
      </c>
      <c r="Z1521" s="300" t="s">
        <v>767</v>
      </c>
      <c r="AA1521" s="300" t="s">
        <v>767</v>
      </c>
      <c r="AB1521" s="300" t="s">
        <v>66</v>
      </c>
      <c r="AC1521" s="300" t="s">
        <v>66</v>
      </c>
      <c r="AD1521" s="300">
        <v>2</v>
      </c>
      <c r="AE1521" s="300" t="b">
        <v>0</v>
      </c>
      <c r="AF1521" s="300" t="s">
        <v>768</v>
      </c>
      <c r="AG1521" s="300" t="s">
        <v>769</v>
      </c>
      <c r="AH1521" s="300">
        <v>0</v>
      </c>
      <c r="AI1521" s="300">
        <v>0</v>
      </c>
      <c r="AJ1521" s="300" t="s">
        <v>770</v>
      </c>
      <c r="AK1521" s="300">
        <v>-1</v>
      </c>
      <c r="AL1521" s="300" t="s">
        <v>771</v>
      </c>
      <c r="AM1521" s="300">
        <v>0</v>
      </c>
      <c r="AN1521" s="300" t="b">
        <v>0</v>
      </c>
      <c r="AO1521" s="300">
        <v>-1</v>
      </c>
      <c r="AP1521" s="300" t="s">
        <v>771</v>
      </c>
      <c r="AQ1521" s="300">
        <v>0</v>
      </c>
      <c r="AR1521" s="300" t="b">
        <v>0</v>
      </c>
      <c r="AS1521" s="300">
        <v>0</v>
      </c>
      <c r="AT1521" s="300" t="b">
        <v>0</v>
      </c>
      <c r="AU1521" s="300">
        <v>0</v>
      </c>
      <c r="AV1521" s="300" t="b">
        <v>0</v>
      </c>
      <c r="AW1521" s="300" t="s">
        <v>1963</v>
      </c>
      <c r="AX1521" s="300">
        <v>0</v>
      </c>
      <c r="AY1521" s="300" t="s">
        <v>1963</v>
      </c>
      <c r="AZ1521" s="300">
        <v>0</v>
      </c>
      <c r="BA1521" s="300" t="b">
        <v>0</v>
      </c>
      <c r="BB1521" s="300" t="b">
        <v>1</v>
      </c>
      <c r="BC1521"/>
      <c r="BD1521"/>
      <c r="BE1521"/>
      <c r="BF1521"/>
      <c r="BG1521"/>
      <c r="BH1521"/>
      <c r="BI1521"/>
      <c r="BJ1521"/>
      <c r="BK1521"/>
      <c r="BL1521"/>
      <c r="BM1521"/>
      <c r="BN1521"/>
      <c r="BO1521"/>
      <c r="BP1521"/>
      <c r="BQ1521"/>
    </row>
    <row r="1522" spans="5:69" ht="16.5" hidden="1" x14ac:dyDescent="0.3">
      <c r="E1522" s="300" t="s">
        <v>760</v>
      </c>
      <c r="F1522" s="300" t="s">
        <v>651</v>
      </c>
      <c r="G1522" s="300">
        <v>20160101</v>
      </c>
      <c r="H1522" s="300">
        <v>2016</v>
      </c>
      <c r="I1522" s="300">
        <v>52</v>
      </c>
      <c r="J1522" s="300">
        <v>2016</v>
      </c>
      <c r="K1522" s="300">
        <v>180</v>
      </c>
      <c r="L1522" s="300" t="s">
        <v>872</v>
      </c>
      <c r="M1522" s="300" t="s">
        <v>486</v>
      </c>
      <c r="N1522" s="300" t="s">
        <v>660</v>
      </c>
      <c r="O1522" s="300" t="s">
        <v>762</v>
      </c>
      <c r="P1522" s="300">
        <v>376</v>
      </c>
      <c r="Q1522" s="300" t="s">
        <v>1964</v>
      </c>
      <c r="R1522" s="300" t="s">
        <v>1965</v>
      </c>
      <c r="S1522" s="300">
        <v>0</v>
      </c>
      <c r="T1522" s="300" t="s">
        <v>763</v>
      </c>
      <c r="U1522" s="300" t="s">
        <v>764</v>
      </c>
      <c r="V1522" s="300" t="s">
        <v>1123</v>
      </c>
      <c r="W1522" s="300" t="s">
        <v>766</v>
      </c>
      <c r="X1522" s="300" t="b">
        <v>1</v>
      </c>
      <c r="Y1522" s="300">
        <v>31</v>
      </c>
      <c r="Z1522" s="300" t="s">
        <v>767</v>
      </c>
      <c r="AA1522" s="300" t="s">
        <v>767</v>
      </c>
      <c r="AB1522" s="300" t="s">
        <v>66</v>
      </c>
      <c r="AC1522" s="300" t="s">
        <v>66</v>
      </c>
      <c r="AD1522" s="300">
        <v>2</v>
      </c>
      <c r="AE1522" s="300" t="b">
        <v>0</v>
      </c>
      <c r="AF1522" s="300" t="s">
        <v>768</v>
      </c>
      <c r="AG1522" s="300" t="s">
        <v>769</v>
      </c>
      <c r="AH1522" s="300">
        <v>0</v>
      </c>
      <c r="AI1522" s="300">
        <v>0</v>
      </c>
      <c r="AJ1522" s="300" t="s">
        <v>770</v>
      </c>
      <c r="AK1522" s="300">
        <v>-1</v>
      </c>
      <c r="AL1522" s="300" t="s">
        <v>771</v>
      </c>
      <c r="AM1522" s="300">
        <v>0</v>
      </c>
      <c r="AN1522" s="300" t="b">
        <v>0</v>
      </c>
      <c r="AO1522" s="300">
        <v>-1</v>
      </c>
      <c r="AP1522" s="300" t="s">
        <v>771</v>
      </c>
      <c r="AQ1522" s="300">
        <v>0</v>
      </c>
      <c r="AR1522" s="300" t="b">
        <v>0</v>
      </c>
      <c r="AS1522" s="300">
        <v>0</v>
      </c>
      <c r="AT1522" s="300" t="b">
        <v>0</v>
      </c>
      <c r="AU1522" s="300">
        <v>0</v>
      </c>
      <c r="AV1522" s="300" t="b">
        <v>0</v>
      </c>
      <c r="AW1522" s="300" t="s">
        <v>1966</v>
      </c>
      <c r="AX1522" s="300">
        <v>0</v>
      </c>
      <c r="AY1522" s="300" t="s">
        <v>1966</v>
      </c>
      <c r="AZ1522" s="300">
        <v>0</v>
      </c>
      <c r="BA1522" s="300" t="b">
        <v>0</v>
      </c>
      <c r="BB1522" s="300" t="b">
        <v>1</v>
      </c>
      <c r="BC1522"/>
      <c r="BD1522"/>
      <c r="BE1522"/>
      <c r="BF1522"/>
      <c r="BG1522"/>
      <c r="BH1522"/>
      <c r="BI1522"/>
      <c r="BJ1522"/>
      <c r="BK1522"/>
      <c r="BL1522"/>
      <c r="BM1522"/>
      <c r="BN1522"/>
      <c r="BO1522"/>
      <c r="BP1522"/>
      <c r="BQ1522"/>
    </row>
    <row r="1523" spans="5:69" ht="16.5" hidden="1" x14ac:dyDescent="0.3">
      <c r="E1523" s="300" t="s">
        <v>760</v>
      </c>
      <c r="F1523" s="300" t="s">
        <v>651</v>
      </c>
      <c r="G1523" s="300">
        <v>20160101</v>
      </c>
      <c r="H1523" s="300">
        <v>2016</v>
      </c>
      <c r="I1523" s="300">
        <v>52</v>
      </c>
      <c r="J1523" s="300">
        <v>2016</v>
      </c>
      <c r="K1523" s="300">
        <v>180</v>
      </c>
      <c r="L1523" s="300" t="s">
        <v>872</v>
      </c>
      <c r="M1523" s="300" t="s">
        <v>486</v>
      </c>
      <c r="N1523" s="300" t="s">
        <v>660</v>
      </c>
      <c r="O1523" s="300" t="s">
        <v>762</v>
      </c>
      <c r="P1523" s="300">
        <v>404</v>
      </c>
      <c r="Q1523" s="300" t="s">
        <v>892</v>
      </c>
      <c r="R1523" s="300" t="s">
        <v>430</v>
      </c>
      <c r="S1523" s="300">
        <v>0</v>
      </c>
      <c r="T1523" s="300" t="s">
        <v>763</v>
      </c>
      <c r="U1523" s="300" t="s">
        <v>764</v>
      </c>
      <c r="V1523" s="300" t="s">
        <v>1123</v>
      </c>
      <c r="W1523" s="300" t="s">
        <v>766</v>
      </c>
      <c r="X1523" s="300" t="b">
        <v>1</v>
      </c>
      <c r="Y1523" s="300">
        <v>31</v>
      </c>
      <c r="Z1523" s="300" t="s">
        <v>767</v>
      </c>
      <c r="AA1523" s="300" t="s">
        <v>767</v>
      </c>
      <c r="AB1523" s="300" t="s">
        <v>66</v>
      </c>
      <c r="AC1523" s="300" t="s">
        <v>66</v>
      </c>
      <c r="AD1523" s="300">
        <v>2</v>
      </c>
      <c r="AE1523" s="300" t="b">
        <v>0</v>
      </c>
      <c r="AF1523" s="300" t="s">
        <v>768</v>
      </c>
      <c r="AG1523" s="300" t="s">
        <v>769</v>
      </c>
      <c r="AH1523" s="300">
        <v>0</v>
      </c>
      <c r="AI1523" s="300">
        <v>0</v>
      </c>
      <c r="AJ1523" s="300" t="s">
        <v>770</v>
      </c>
      <c r="AK1523" s="300">
        <v>-1</v>
      </c>
      <c r="AL1523" s="300" t="s">
        <v>771</v>
      </c>
      <c r="AM1523" s="300">
        <v>0</v>
      </c>
      <c r="AN1523" s="300" t="b">
        <v>0</v>
      </c>
      <c r="AO1523" s="300">
        <v>-1</v>
      </c>
      <c r="AP1523" s="300" t="s">
        <v>771</v>
      </c>
      <c r="AQ1523" s="300">
        <v>0</v>
      </c>
      <c r="AR1523" s="300" t="b">
        <v>0</v>
      </c>
      <c r="AS1523" s="300">
        <v>0</v>
      </c>
      <c r="AT1523" s="300" t="b">
        <v>1</v>
      </c>
      <c r="AU1523" s="300">
        <v>0</v>
      </c>
      <c r="AV1523" s="300" t="b">
        <v>0</v>
      </c>
      <c r="AW1523" s="300" t="s">
        <v>1967</v>
      </c>
      <c r="AX1523" s="300">
        <v>0</v>
      </c>
      <c r="AY1523" s="300" t="s">
        <v>1967</v>
      </c>
      <c r="AZ1523" s="300">
        <v>4</v>
      </c>
      <c r="BA1523" s="300" t="b">
        <v>0</v>
      </c>
      <c r="BB1523" s="300" t="b">
        <v>1</v>
      </c>
      <c r="BC1523"/>
      <c r="BD1523"/>
      <c r="BE1523"/>
      <c r="BF1523"/>
      <c r="BG1523"/>
      <c r="BH1523"/>
      <c r="BI1523"/>
      <c r="BJ1523"/>
      <c r="BK1523"/>
      <c r="BL1523"/>
      <c r="BM1523"/>
      <c r="BN1523"/>
      <c r="BO1523"/>
      <c r="BP1523"/>
      <c r="BQ1523"/>
    </row>
    <row r="1524" spans="5:69" ht="16.5" hidden="1" x14ac:dyDescent="0.3">
      <c r="E1524" s="300" t="s">
        <v>760</v>
      </c>
      <c r="F1524" s="300" t="s">
        <v>651</v>
      </c>
      <c r="G1524" s="300">
        <v>20160101</v>
      </c>
      <c r="H1524" s="300">
        <v>2016</v>
      </c>
      <c r="I1524" s="300">
        <v>52</v>
      </c>
      <c r="J1524" s="300">
        <v>2016</v>
      </c>
      <c r="K1524" s="300">
        <v>180</v>
      </c>
      <c r="L1524" s="300" t="s">
        <v>872</v>
      </c>
      <c r="M1524" s="300" t="s">
        <v>486</v>
      </c>
      <c r="N1524" s="300" t="s">
        <v>660</v>
      </c>
      <c r="O1524" s="300" t="s">
        <v>762</v>
      </c>
      <c r="P1524" s="300">
        <v>410</v>
      </c>
      <c r="Q1524" s="300" t="s">
        <v>1968</v>
      </c>
      <c r="R1524" s="300" t="s">
        <v>1969</v>
      </c>
      <c r="S1524" s="300">
        <v>0</v>
      </c>
      <c r="T1524" s="300" t="s">
        <v>763</v>
      </c>
      <c r="U1524" s="300" t="s">
        <v>764</v>
      </c>
      <c r="V1524" s="300" t="s">
        <v>1123</v>
      </c>
      <c r="W1524" s="300" t="s">
        <v>766</v>
      </c>
      <c r="X1524" s="300" t="b">
        <v>1</v>
      </c>
      <c r="Y1524" s="300">
        <v>31</v>
      </c>
      <c r="Z1524" s="300" t="s">
        <v>767</v>
      </c>
      <c r="AA1524" s="300" t="s">
        <v>767</v>
      </c>
      <c r="AB1524" s="300" t="s">
        <v>66</v>
      </c>
      <c r="AC1524" s="300" t="s">
        <v>66</v>
      </c>
      <c r="AD1524" s="300">
        <v>2</v>
      </c>
      <c r="AE1524" s="300" t="b">
        <v>0</v>
      </c>
      <c r="AF1524" s="300" t="s">
        <v>768</v>
      </c>
      <c r="AG1524" s="300" t="s">
        <v>769</v>
      </c>
      <c r="AH1524" s="300">
        <v>0</v>
      </c>
      <c r="AI1524" s="300">
        <v>0</v>
      </c>
      <c r="AJ1524" s="300" t="s">
        <v>770</v>
      </c>
      <c r="AK1524" s="300">
        <v>-1</v>
      </c>
      <c r="AL1524" s="300" t="s">
        <v>771</v>
      </c>
      <c r="AM1524" s="300">
        <v>0</v>
      </c>
      <c r="AN1524" s="300" t="b">
        <v>0</v>
      </c>
      <c r="AO1524" s="300">
        <v>-1</v>
      </c>
      <c r="AP1524" s="300" t="s">
        <v>771</v>
      </c>
      <c r="AQ1524" s="300">
        <v>0</v>
      </c>
      <c r="AR1524" s="300" t="b">
        <v>0</v>
      </c>
      <c r="AS1524" s="300">
        <v>0</v>
      </c>
      <c r="AT1524" s="300" t="b">
        <v>0</v>
      </c>
      <c r="AU1524" s="300">
        <v>0</v>
      </c>
      <c r="AV1524" s="300" t="b">
        <v>0</v>
      </c>
      <c r="AW1524" s="300" t="s">
        <v>1970</v>
      </c>
      <c r="AX1524" s="300">
        <v>0</v>
      </c>
      <c r="AY1524" s="300" t="s">
        <v>1970</v>
      </c>
      <c r="AZ1524" s="300">
        <v>0</v>
      </c>
      <c r="BA1524" s="300" t="b">
        <v>0</v>
      </c>
      <c r="BB1524" s="300" t="b">
        <v>1</v>
      </c>
      <c r="BC1524"/>
      <c r="BD1524"/>
      <c r="BE1524"/>
      <c r="BF1524"/>
      <c r="BG1524"/>
      <c r="BH1524"/>
      <c r="BI1524"/>
      <c r="BJ1524"/>
      <c r="BK1524"/>
      <c r="BL1524"/>
      <c r="BM1524"/>
      <c r="BN1524"/>
      <c r="BO1524"/>
      <c r="BP1524"/>
      <c r="BQ1524"/>
    </row>
    <row r="1525" spans="5:69" ht="16.5" hidden="1" x14ac:dyDescent="0.3">
      <c r="E1525" s="300" t="s">
        <v>760</v>
      </c>
      <c r="F1525" s="300" t="s">
        <v>651</v>
      </c>
      <c r="G1525" s="300">
        <v>20160101</v>
      </c>
      <c r="H1525" s="300">
        <v>2016</v>
      </c>
      <c r="I1525" s="300">
        <v>52</v>
      </c>
      <c r="J1525" s="300">
        <v>2016</v>
      </c>
      <c r="K1525" s="300">
        <v>180</v>
      </c>
      <c r="L1525" s="300" t="s">
        <v>872</v>
      </c>
      <c r="M1525" s="300" t="s">
        <v>486</v>
      </c>
      <c r="N1525" s="300" t="s">
        <v>660</v>
      </c>
      <c r="O1525" s="300" t="s">
        <v>762</v>
      </c>
      <c r="P1525" s="300">
        <v>458</v>
      </c>
      <c r="Q1525" s="300" t="s">
        <v>1545</v>
      </c>
      <c r="R1525" s="300" t="s">
        <v>1546</v>
      </c>
      <c r="S1525" s="300">
        <v>0</v>
      </c>
      <c r="T1525" s="300" t="s">
        <v>763</v>
      </c>
      <c r="U1525" s="300" t="s">
        <v>764</v>
      </c>
      <c r="V1525" s="300" t="s">
        <v>1123</v>
      </c>
      <c r="W1525" s="300" t="s">
        <v>766</v>
      </c>
      <c r="X1525" s="300" t="b">
        <v>1</v>
      </c>
      <c r="Y1525" s="300">
        <v>31</v>
      </c>
      <c r="Z1525" s="300" t="s">
        <v>767</v>
      </c>
      <c r="AA1525" s="300" t="s">
        <v>767</v>
      </c>
      <c r="AB1525" s="300" t="s">
        <v>66</v>
      </c>
      <c r="AC1525" s="300" t="s">
        <v>66</v>
      </c>
      <c r="AD1525" s="300">
        <v>2</v>
      </c>
      <c r="AE1525" s="300" t="b">
        <v>0</v>
      </c>
      <c r="AF1525" s="300" t="s">
        <v>768</v>
      </c>
      <c r="AG1525" s="300" t="s">
        <v>769</v>
      </c>
      <c r="AH1525" s="300">
        <v>0</v>
      </c>
      <c r="AI1525" s="300">
        <v>0</v>
      </c>
      <c r="AJ1525" s="300" t="s">
        <v>770</v>
      </c>
      <c r="AK1525" s="300">
        <v>-1</v>
      </c>
      <c r="AL1525" s="300" t="s">
        <v>771</v>
      </c>
      <c r="AM1525" s="300">
        <v>0</v>
      </c>
      <c r="AN1525" s="300" t="b">
        <v>0</v>
      </c>
      <c r="AO1525" s="300">
        <v>-1</v>
      </c>
      <c r="AP1525" s="300" t="s">
        <v>771</v>
      </c>
      <c r="AQ1525" s="300">
        <v>0</v>
      </c>
      <c r="AR1525" s="300" t="b">
        <v>0</v>
      </c>
      <c r="AS1525" s="300">
        <v>0</v>
      </c>
      <c r="AT1525" s="300" t="b">
        <v>0</v>
      </c>
      <c r="AU1525" s="300">
        <v>0</v>
      </c>
      <c r="AV1525" s="300" t="b">
        <v>0</v>
      </c>
      <c r="AW1525" s="300" t="s">
        <v>1971</v>
      </c>
      <c r="AX1525" s="300">
        <v>0</v>
      </c>
      <c r="AY1525" s="300" t="s">
        <v>1971</v>
      </c>
      <c r="AZ1525" s="300">
        <v>0</v>
      </c>
      <c r="BA1525" s="300" t="b">
        <v>0</v>
      </c>
      <c r="BB1525" s="300" t="b">
        <v>1</v>
      </c>
      <c r="BC1525"/>
      <c r="BD1525"/>
      <c r="BE1525"/>
      <c r="BF1525"/>
      <c r="BG1525"/>
      <c r="BH1525"/>
      <c r="BI1525"/>
      <c r="BJ1525"/>
      <c r="BK1525"/>
      <c r="BL1525"/>
      <c r="BM1525"/>
      <c r="BN1525"/>
      <c r="BO1525"/>
      <c r="BP1525"/>
      <c r="BQ1525"/>
    </row>
    <row r="1526" spans="5:69" ht="16.5" hidden="1" x14ac:dyDescent="0.3">
      <c r="E1526" s="300" t="s">
        <v>760</v>
      </c>
      <c r="F1526" s="300" t="s">
        <v>651</v>
      </c>
      <c r="G1526" s="300">
        <v>20160101</v>
      </c>
      <c r="H1526" s="300">
        <v>2016</v>
      </c>
      <c r="I1526" s="300">
        <v>52</v>
      </c>
      <c r="J1526" s="300">
        <v>2016</v>
      </c>
      <c r="K1526" s="300">
        <v>180</v>
      </c>
      <c r="L1526" s="300" t="s">
        <v>872</v>
      </c>
      <c r="M1526" s="300" t="s">
        <v>486</v>
      </c>
      <c r="N1526" s="300" t="s">
        <v>660</v>
      </c>
      <c r="O1526" s="300" t="s">
        <v>762</v>
      </c>
      <c r="P1526" s="300">
        <v>554</v>
      </c>
      <c r="Q1526" s="300" t="s">
        <v>1756</v>
      </c>
      <c r="R1526" s="300" t="s">
        <v>1757</v>
      </c>
      <c r="S1526" s="300">
        <v>0</v>
      </c>
      <c r="T1526" s="300" t="s">
        <v>763</v>
      </c>
      <c r="U1526" s="300" t="s">
        <v>764</v>
      </c>
      <c r="V1526" s="300" t="s">
        <v>1123</v>
      </c>
      <c r="W1526" s="300" t="s">
        <v>766</v>
      </c>
      <c r="X1526" s="300" t="b">
        <v>1</v>
      </c>
      <c r="Y1526" s="300">
        <v>31</v>
      </c>
      <c r="Z1526" s="300" t="s">
        <v>767</v>
      </c>
      <c r="AA1526" s="300" t="s">
        <v>767</v>
      </c>
      <c r="AB1526" s="300" t="s">
        <v>66</v>
      </c>
      <c r="AC1526" s="300" t="s">
        <v>66</v>
      </c>
      <c r="AD1526" s="300">
        <v>2</v>
      </c>
      <c r="AE1526" s="300" t="b">
        <v>0</v>
      </c>
      <c r="AF1526" s="300" t="s">
        <v>768</v>
      </c>
      <c r="AG1526" s="300" t="s">
        <v>769</v>
      </c>
      <c r="AH1526" s="300">
        <v>0</v>
      </c>
      <c r="AI1526" s="300">
        <v>0</v>
      </c>
      <c r="AJ1526" s="300" t="s">
        <v>770</v>
      </c>
      <c r="AK1526" s="300">
        <v>-1</v>
      </c>
      <c r="AL1526" s="300" t="s">
        <v>771</v>
      </c>
      <c r="AM1526" s="300">
        <v>0</v>
      </c>
      <c r="AN1526" s="300" t="b">
        <v>0</v>
      </c>
      <c r="AO1526" s="300">
        <v>-1</v>
      </c>
      <c r="AP1526" s="300" t="s">
        <v>771</v>
      </c>
      <c r="AQ1526" s="300">
        <v>0</v>
      </c>
      <c r="AR1526" s="300" t="b">
        <v>0</v>
      </c>
      <c r="AS1526" s="300">
        <v>0</v>
      </c>
      <c r="AT1526" s="300" t="b">
        <v>0</v>
      </c>
      <c r="AU1526" s="300">
        <v>0</v>
      </c>
      <c r="AV1526" s="300" t="b">
        <v>0</v>
      </c>
      <c r="AW1526" s="300" t="s">
        <v>1972</v>
      </c>
      <c r="AX1526" s="300">
        <v>0</v>
      </c>
      <c r="AY1526" s="300" t="s">
        <v>1972</v>
      </c>
      <c r="AZ1526" s="300">
        <v>0</v>
      </c>
      <c r="BA1526" s="300" t="b">
        <v>0</v>
      </c>
      <c r="BB1526" s="300" t="b">
        <v>1</v>
      </c>
      <c r="BC1526"/>
      <c r="BD1526"/>
      <c r="BE1526"/>
      <c r="BF1526"/>
      <c r="BG1526"/>
      <c r="BH1526"/>
      <c r="BI1526"/>
      <c r="BJ1526"/>
      <c r="BK1526"/>
      <c r="BL1526"/>
      <c r="BM1526"/>
      <c r="BN1526"/>
      <c r="BO1526"/>
      <c r="BP1526"/>
      <c r="BQ1526"/>
    </row>
    <row r="1527" spans="5:69" ht="16.5" hidden="1" x14ac:dyDescent="0.3">
      <c r="E1527" s="300" t="s">
        <v>760</v>
      </c>
      <c r="F1527" s="300" t="s">
        <v>651</v>
      </c>
      <c r="G1527" s="300">
        <v>20160101</v>
      </c>
      <c r="H1527" s="300">
        <v>2016</v>
      </c>
      <c r="I1527" s="300">
        <v>52</v>
      </c>
      <c r="J1527" s="300">
        <v>2016</v>
      </c>
      <c r="K1527" s="300">
        <v>180</v>
      </c>
      <c r="L1527" s="300" t="s">
        <v>872</v>
      </c>
      <c r="M1527" s="300" t="s">
        <v>486</v>
      </c>
      <c r="N1527" s="300" t="s">
        <v>660</v>
      </c>
      <c r="O1527" s="300" t="s">
        <v>762</v>
      </c>
      <c r="P1527" s="300">
        <v>643</v>
      </c>
      <c r="Q1527" s="300" t="s">
        <v>793</v>
      </c>
      <c r="R1527" s="300" t="s">
        <v>794</v>
      </c>
      <c r="S1527" s="300">
        <v>0</v>
      </c>
      <c r="T1527" s="300" t="s">
        <v>763</v>
      </c>
      <c r="U1527" s="300" t="s">
        <v>764</v>
      </c>
      <c r="V1527" s="300" t="s">
        <v>1123</v>
      </c>
      <c r="W1527" s="300" t="s">
        <v>766</v>
      </c>
      <c r="X1527" s="300" t="b">
        <v>1</v>
      </c>
      <c r="Y1527" s="300">
        <v>31</v>
      </c>
      <c r="Z1527" s="300" t="s">
        <v>767</v>
      </c>
      <c r="AA1527" s="300" t="s">
        <v>767</v>
      </c>
      <c r="AB1527" s="300" t="s">
        <v>66</v>
      </c>
      <c r="AC1527" s="300" t="s">
        <v>66</v>
      </c>
      <c r="AD1527" s="300">
        <v>2</v>
      </c>
      <c r="AE1527" s="300" t="b">
        <v>0</v>
      </c>
      <c r="AF1527" s="300" t="s">
        <v>768</v>
      </c>
      <c r="AG1527" s="300" t="s">
        <v>769</v>
      </c>
      <c r="AH1527" s="300">
        <v>0</v>
      </c>
      <c r="AI1527" s="300">
        <v>0</v>
      </c>
      <c r="AJ1527" s="300" t="s">
        <v>770</v>
      </c>
      <c r="AK1527" s="300">
        <v>-1</v>
      </c>
      <c r="AL1527" s="300" t="s">
        <v>771</v>
      </c>
      <c r="AM1527" s="300">
        <v>0</v>
      </c>
      <c r="AN1527" s="300" t="b">
        <v>0</v>
      </c>
      <c r="AO1527" s="300">
        <v>-1</v>
      </c>
      <c r="AP1527" s="300" t="s">
        <v>771</v>
      </c>
      <c r="AQ1527" s="300">
        <v>0</v>
      </c>
      <c r="AR1527" s="300" t="b">
        <v>0</v>
      </c>
      <c r="AS1527" s="300">
        <v>0</v>
      </c>
      <c r="AT1527" s="300" t="b">
        <v>0</v>
      </c>
      <c r="AU1527" s="300">
        <v>0</v>
      </c>
      <c r="AV1527" s="300" t="b">
        <v>0</v>
      </c>
      <c r="AW1527" s="300" t="s">
        <v>1973</v>
      </c>
      <c r="AX1527" s="300">
        <v>0</v>
      </c>
      <c r="AY1527" s="300" t="s">
        <v>1973</v>
      </c>
      <c r="AZ1527" s="300">
        <v>0</v>
      </c>
      <c r="BA1527" s="300" t="b">
        <v>0</v>
      </c>
      <c r="BB1527" s="300" t="b">
        <v>1</v>
      </c>
      <c r="BC1527"/>
      <c r="BD1527"/>
      <c r="BE1527"/>
      <c r="BF1527"/>
      <c r="BG1527"/>
      <c r="BH1527"/>
      <c r="BI1527"/>
      <c r="BJ1527"/>
      <c r="BK1527"/>
      <c r="BL1527"/>
      <c r="BM1527"/>
      <c r="BN1527"/>
      <c r="BO1527"/>
      <c r="BP1527"/>
      <c r="BQ1527"/>
    </row>
    <row r="1528" spans="5:69" ht="16.5" hidden="1" x14ac:dyDescent="0.3">
      <c r="E1528" s="300" t="s">
        <v>760</v>
      </c>
      <c r="F1528" s="300" t="s">
        <v>651</v>
      </c>
      <c r="G1528" s="300">
        <v>20160101</v>
      </c>
      <c r="H1528" s="300">
        <v>2016</v>
      </c>
      <c r="I1528" s="300">
        <v>52</v>
      </c>
      <c r="J1528" s="300">
        <v>2016</v>
      </c>
      <c r="K1528" s="300">
        <v>180</v>
      </c>
      <c r="L1528" s="300" t="s">
        <v>872</v>
      </c>
      <c r="M1528" s="300" t="s">
        <v>486</v>
      </c>
      <c r="N1528" s="300" t="s">
        <v>660</v>
      </c>
      <c r="O1528" s="300" t="s">
        <v>762</v>
      </c>
      <c r="P1528" s="300">
        <v>646</v>
      </c>
      <c r="Q1528" s="300" t="s">
        <v>910</v>
      </c>
      <c r="R1528" s="300" t="s">
        <v>441</v>
      </c>
      <c r="S1528" s="300">
        <v>0</v>
      </c>
      <c r="T1528" s="300" t="s">
        <v>763</v>
      </c>
      <c r="U1528" s="300" t="s">
        <v>764</v>
      </c>
      <c r="V1528" s="300" t="s">
        <v>1123</v>
      </c>
      <c r="W1528" s="300" t="s">
        <v>766</v>
      </c>
      <c r="X1528" s="300" t="b">
        <v>1</v>
      </c>
      <c r="Y1528" s="300">
        <v>31</v>
      </c>
      <c r="Z1528" s="300" t="s">
        <v>767</v>
      </c>
      <c r="AA1528" s="300" t="s">
        <v>767</v>
      </c>
      <c r="AB1528" s="300" t="s">
        <v>66</v>
      </c>
      <c r="AC1528" s="300" t="s">
        <v>66</v>
      </c>
      <c r="AD1528" s="300">
        <v>2</v>
      </c>
      <c r="AE1528" s="300" t="b">
        <v>0</v>
      </c>
      <c r="AF1528" s="300" t="s">
        <v>768</v>
      </c>
      <c r="AG1528" s="300" t="s">
        <v>769</v>
      </c>
      <c r="AH1528" s="300">
        <v>0</v>
      </c>
      <c r="AI1528" s="300">
        <v>0</v>
      </c>
      <c r="AJ1528" s="300" t="s">
        <v>770</v>
      </c>
      <c r="AK1528" s="300">
        <v>-1</v>
      </c>
      <c r="AL1528" s="300" t="s">
        <v>771</v>
      </c>
      <c r="AM1528" s="300">
        <v>0</v>
      </c>
      <c r="AN1528" s="300" t="b">
        <v>0</v>
      </c>
      <c r="AO1528" s="300">
        <v>-1</v>
      </c>
      <c r="AP1528" s="300" t="s">
        <v>771</v>
      </c>
      <c r="AQ1528" s="300">
        <v>0</v>
      </c>
      <c r="AR1528" s="300" t="b">
        <v>0</v>
      </c>
      <c r="AS1528" s="300">
        <v>0</v>
      </c>
      <c r="AT1528" s="300" t="b">
        <v>0</v>
      </c>
      <c r="AU1528" s="300">
        <v>0</v>
      </c>
      <c r="AV1528" s="300" t="b">
        <v>0</v>
      </c>
      <c r="AW1528" s="300" t="s">
        <v>1974</v>
      </c>
      <c r="AX1528" s="300">
        <v>0</v>
      </c>
      <c r="AY1528" s="300" t="s">
        <v>1974</v>
      </c>
      <c r="AZ1528" s="300">
        <v>0</v>
      </c>
      <c r="BA1528" s="300" t="b">
        <v>0</v>
      </c>
      <c r="BB1528" s="300" t="b">
        <v>1</v>
      </c>
      <c r="BC1528"/>
      <c r="BD1528"/>
      <c r="BE1528"/>
      <c r="BF1528"/>
      <c r="BG1528"/>
      <c r="BH1528"/>
      <c r="BI1528"/>
      <c r="BJ1528"/>
      <c r="BK1528"/>
      <c r="BL1528"/>
      <c r="BM1528"/>
      <c r="BN1528"/>
      <c r="BO1528"/>
      <c r="BP1528"/>
      <c r="BQ1528"/>
    </row>
    <row r="1529" spans="5:69" ht="16.5" hidden="1" x14ac:dyDescent="0.3">
      <c r="E1529" s="300" t="s">
        <v>760</v>
      </c>
      <c r="F1529" s="300" t="s">
        <v>651</v>
      </c>
      <c r="G1529" s="300">
        <v>20160101</v>
      </c>
      <c r="H1529" s="300">
        <v>2016</v>
      </c>
      <c r="I1529" s="300">
        <v>52</v>
      </c>
      <c r="J1529" s="300">
        <v>2016</v>
      </c>
      <c r="K1529" s="300">
        <v>180</v>
      </c>
      <c r="L1529" s="300" t="s">
        <v>872</v>
      </c>
      <c r="M1529" s="300" t="s">
        <v>486</v>
      </c>
      <c r="N1529" s="300" t="s">
        <v>660</v>
      </c>
      <c r="O1529" s="300" t="s">
        <v>762</v>
      </c>
      <c r="P1529" s="300">
        <v>682</v>
      </c>
      <c r="Q1529" s="300" t="s">
        <v>1141</v>
      </c>
      <c r="R1529" s="300" t="s">
        <v>1142</v>
      </c>
      <c r="S1529" s="300">
        <v>0</v>
      </c>
      <c r="T1529" s="300" t="s">
        <v>763</v>
      </c>
      <c r="U1529" s="300" t="s">
        <v>764</v>
      </c>
      <c r="V1529" s="300" t="s">
        <v>1123</v>
      </c>
      <c r="W1529" s="300" t="s">
        <v>766</v>
      </c>
      <c r="X1529" s="300" t="b">
        <v>1</v>
      </c>
      <c r="Y1529" s="300">
        <v>31</v>
      </c>
      <c r="Z1529" s="300" t="s">
        <v>767</v>
      </c>
      <c r="AA1529" s="300" t="s">
        <v>767</v>
      </c>
      <c r="AB1529" s="300" t="s">
        <v>66</v>
      </c>
      <c r="AC1529" s="300" t="s">
        <v>66</v>
      </c>
      <c r="AD1529" s="300">
        <v>2</v>
      </c>
      <c r="AE1529" s="300" t="b">
        <v>0</v>
      </c>
      <c r="AF1529" s="300" t="s">
        <v>768</v>
      </c>
      <c r="AG1529" s="300" t="s">
        <v>769</v>
      </c>
      <c r="AH1529" s="300">
        <v>0</v>
      </c>
      <c r="AI1529" s="300">
        <v>0</v>
      </c>
      <c r="AJ1529" s="300" t="s">
        <v>770</v>
      </c>
      <c r="AK1529" s="300">
        <v>-1</v>
      </c>
      <c r="AL1529" s="300" t="s">
        <v>771</v>
      </c>
      <c r="AM1529" s="300">
        <v>0</v>
      </c>
      <c r="AN1529" s="300" t="b">
        <v>0</v>
      </c>
      <c r="AO1529" s="300">
        <v>-1</v>
      </c>
      <c r="AP1529" s="300" t="s">
        <v>771</v>
      </c>
      <c r="AQ1529" s="300">
        <v>0</v>
      </c>
      <c r="AR1529" s="300" t="b">
        <v>0</v>
      </c>
      <c r="AS1529" s="300">
        <v>0</v>
      </c>
      <c r="AT1529" s="300" t="b">
        <v>0</v>
      </c>
      <c r="AU1529" s="300">
        <v>0</v>
      </c>
      <c r="AV1529" s="300" t="b">
        <v>0</v>
      </c>
      <c r="AW1529" s="300" t="s">
        <v>1975</v>
      </c>
      <c r="AX1529" s="300">
        <v>0</v>
      </c>
      <c r="AY1529" s="300" t="s">
        <v>1975</v>
      </c>
      <c r="AZ1529" s="300">
        <v>0</v>
      </c>
      <c r="BA1529" s="300" t="b">
        <v>0</v>
      </c>
      <c r="BB1529" s="300" t="b">
        <v>1</v>
      </c>
      <c r="BC1529"/>
      <c r="BD1529"/>
      <c r="BE1529"/>
      <c r="BF1529"/>
      <c r="BG1529"/>
      <c r="BH1529"/>
      <c r="BI1529"/>
      <c r="BJ1529"/>
      <c r="BK1529"/>
      <c r="BL1529"/>
      <c r="BM1529"/>
      <c r="BN1529"/>
      <c r="BO1529"/>
      <c r="BP1529"/>
      <c r="BQ1529"/>
    </row>
    <row r="1530" spans="5:69" ht="16.5" hidden="1" x14ac:dyDescent="0.3">
      <c r="E1530" s="300" t="s">
        <v>760</v>
      </c>
      <c r="F1530" s="300" t="s">
        <v>651</v>
      </c>
      <c r="G1530" s="300">
        <v>20160101</v>
      </c>
      <c r="H1530" s="300">
        <v>2016</v>
      </c>
      <c r="I1530" s="300">
        <v>52</v>
      </c>
      <c r="J1530" s="300">
        <v>2016</v>
      </c>
      <c r="K1530" s="300">
        <v>180</v>
      </c>
      <c r="L1530" s="300" t="s">
        <v>872</v>
      </c>
      <c r="M1530" s="300" t="s">
        <v>486</v>
      </c>
      <c r="N1530" s="300" t="s">
        <v>660</v>
      </c>
      <c r="O1530" s="300" t="s">
        <v>762</v>
      </c>
      <c r="P1530" s="300">
        <v>699</v>
      </c>
      <c r="Q1530" s="300" t="s">
        <v>798</v>
      </c>
      <c r="R1530" s="300" t="s">
        <v>799</v>
      </c>
      <c r="S1530" s="300">
        <v>0</v>
      </c>
      <c r="T1530" s="300" t="s">
        <v>763</v>
      </c>
      <c r="U1530" s="300" t="s">
        <v>764</v>
      </c>
      <c r="V1530" s="300" t="s">
        <v>1123</v>
      </c>
      <c r="W1530" s="300" t="s">
        <v>766</v>
      </c>
      <c r="X1530" s="300" t="b">
        <v>1</v>
      </c>
      <c r="Y1530" s="300">
        <v>31</v>
      </c>
      <c r="Z1530" s="300" t="s">
        <v>767</v>
      </c>
      <c r="AA1530" s="300" t="s">
        <v>767</v>
      </c>
      <c r="AB1530" s="300" t="s">
        <v>66</v>
      </c>
      <c r="AC1530" s="300" t="s">
        <v>66</v>
      </c>
      <c r="AD1530" s="300">
        <v>2</v>
      </c>
      <c r="AE1530" s="300" t="b">
        <v>0</v>
      </c>
      <c r="AF1530" s="300" t="s">
        <v>768</v>
      </c>
      <c r="AG1530" s="300" t="s">
        <v>769</v>
      </c>
      <c r="AH1530" s="300">
        <v>0</v>
      </c>
      <c r="AI1530" s="300">
        <v>0</v>
      </c>
      <c r="AJ1530" s="300" t="s">
        <v>770</v>
      </c>
      <c r="AK1530" s="300">
        <v>-1</v>
      </c>
      <c r="AL1530" s="300" t="s">
        <v>771</v>
      </c>
      <c r="AM1530" s="300">
        <v>0</v>
      </c>
      <c r="AN1530" s="300" t="b">
        <v>0</v>
      </c>
      <c r="AO1530" s="300">
        <v>-1</v>
      </c>
      <c r="AP1530" s="300" t="s">
        <v>771</v>
      </c>
      <c r="AQ1530" s="300">
        <v>0</v>
      </c>
      <c r="AR1530" s="300" t="b">
        <v>0</v>
      </c>
      <c r="AS1530" s="300">
        <v>0</v>
      </c>
      <c r="AT1530" s="300" t="b">
        <v>0</v>
      </c>
      <c r="AU1530" s="300">
        <v>0</v>
      </c>
      <c r="AV1530" s="300" t="b">
        <v>0</v>
      </c>
      <c r="AW1530" s="300" t="s">
        <v>1976</v>
      </c>
      <c r="AX1530" s="300">
        <v>0</v>
      </c>
      <c r="AY1530" s="300" t="s">
        <v>1976</v>
      </c>
      <c r="AZ1530" s="300">
        <v>0</v>
      </c>
      <c r="BA1530" s="300" t="b">
        <v>0</v>
      </c>
      <c r="BB1530" s="300" t="b">
        <v>1</v>
      </c>
      <c r="BC1530"/>
      <c r="BD1530"/>
      <c r="BE1530"/>
      <c r="BF1530"/>
      <c r="BG1530"/>
      <c r="BH1530"/>
      <c r="BI1530"/>
      <c r="BJ1530"/>
      <c r="BK1530"/>
      <c r="BL1530"/>
      <c r="BM1530"/>
      <c r="BN1530"/>
      <c r="BO1530"/>
      <c r="BP1530"/>
      <c r="BQ1530"/>
    </row>
    <row r="1531" spans="5:69" ht="16.5" hidden="1" x14ac:dyDescent="0.3">
      <c r="E1531" s="300" t="s">
        <v>760</v>
      </c>
      <c r="F1531" s="300" t="s">
        <v>651</v>
      </c>
      <c r="G1531" s="300">
        <v>20160101</v>
      </c>
      <c r="H1531" s="300">
        <v>2016</v>
      </c>
      <c r="I1531" s="300">
        <v>52</v>
      </c>
      <c r="J1531" s="300">
        <v>2016</v>
      </c>
      <c r="K1531" s="300">
        <v>180</v>
      </c>
      <c r="L1531" s="300" t="s">
        <v>872</v>
      </c>
      <c r="M1531" s="300" t="s">
        <v>486</v>
      </c>
      <c r="N1531" s="300" t="s">
        <v>660</v>
      </c>
      <c r="O1531" s="300" t="s">
        <v>762</v>
      </c>
      <c r="P1531" s="300">
        <v>710</v>
      </c>
      <c r="Q1531" s="300" t="s">
        <v>917</v>
      </c>
      <c r="R1531" s="300" t="s">
        <v>425</v>
      </c>
      <c r="S1531" s="300">
        <v>0</v>
      </c>
      <c r="T1531" s="300" t="s">
        <v>763</v>
      </c>
      <c r="U1531" s="300" t="s">
        <v>764</v>
      </c>
      <c r="V1531" s="300" t="s">
        <v>1123</v>
      </c>
      <c r="W1531" s="300" t="s">
        <v>766</v>
      </c>
      <c r="X1531" s="300" t="b">
        <v>1</v>
      </c>
      <c r="Y1531" s="300">
        <v>31</v>
      </c>
      <c r="Z1531" s="300" t="s">
        <v>767</v>
      </c>
      <c r="AA1531" s="300" t="s">
        <v>767</v>
      </c>
      <c r="AB1531" s="300" t="s">
        <v>66</v>
      </c>
      <c r="AC1531" s="300" t="s">
        <v>66</v>
      </c>
      <c r="AD1531" s="300">
        <v>2</v>
      </c>
      <c r="AE1531" s="300" t="b">
        <v>0</v>
      </c>
      <c r="AF1531" s="300" t="s">
        <v>768</v>
      </c>
      <c r="AG1531" s="300" t="s">
        <v>769</v>
      </c>
      <c r="AH1531" s="300">
        <v>0</v>
      </c>
      <c r="AI1531" s="300">
        <v>0</v>
      </c>
      <c r="AJ1531" s="300" t="s">
        <v>770</v>
      </c>
      <c r="AK1531" s="300">
        <v>-1</v>
      </c>
      <c r="AL1531" s="300" t="s">
        <v>771</v>
      </c>
      <c r="AM1531" s="300">
        <v>0</v>
      </c>
      <c r="AN1531" s="300" t="b">
        <v>0</v>
      </c>
      <c r="AO1531" s="300">
        <v>-1</v>
      </c>
      <c r="AP1531" s="300" t="s">
        <v>771</v>
      </c>
      <c r="AQ1531" s="300">
        <v>0</v>
      </c>
      <c r="AR1531" s="300" t="b">
        <v>0</v>
      </c>
      <c r="AS1531" s="300">
        <v>0</v>
      </c>
      <c r="AT1531" s="300" t="b">
        <v>1</v>
      </c>
      <c r="AU1531" s="300">
        <v>0</v>
      </c>
      <c r="AV1531" s="300" t="b">
        <v>0</v>
      </c>
      <c r="AW1531" s="300" t="s">
        <v>1977</v>
      </c>
      <c r="AX1531" s="300">
        <v>0</v>
      </c>
      <c r="AY1531" s="300" t="s">
        <v>1977</v>
      </c>
      <c r="AZ1531" s="300">
        <v>4</v>
      </c>
      <c r="BA1531" s="300" t="b">
        <v>0</v>
      </c>
      <c r="BB1531" s="300" t="b">
        <v>1</v>
      </c>
      <c r="BC1531"/>
      <c r="BD1531"/>
      <c r="BE1531"/>
      <c r="BF1531"/>
      <c r="BG1531"/>
      <c r="BH1531"/>
      <c r="BI1531"/>
      <c r="BJ1531"/>
      <c r="BK1531"/>
      <c r="BL1531"/>
      <c r="BM1531"/>
      <c r="BN1531"/>
      <c r="BO1531"/>
      <c r="BP1531"/>
      <c r="BQ1531"/>
    </row>
    <row r="1532" spans="5:69" ht="16.5" hidden="1" x14ac:dyDescent="0.3">
      <c r="E1532" s="300" t="s">
        <v>760</v>
      </c>
      <c r="F1532" s="300" t="s">
        <v>651</v>
      </c>
      <c r="G1532" s="300">
        <v>20160101</v>
      </c>
      <c r="H1532" s="300">
        <v>2016</v>
      </c>
      <c r="I1532" s="300">
        <v>52</v>
      </c>
      <c r="J1532" s="300">
        <v>2016</v>
      </c>
      <c r="K1532" s="300">
        <v>180</v>
      </c>
      <c r="L1532" s="300" t="s">
        <v>872</v>
      </c>
      <c r="M1532" s="300" t="s">
        <v>486</v>
      </c>
      <c r="N1532" s="300" t="s">
        <v>660</v>
      </c>
      <c r="O1532" s="300" t="s">
        <v>762</v>
      </c>
      <c r="P1532" s="300">
        <v>752</v>
      </c>
      <c r="Q1532" s="300" t="s">
        <v>804</v>
      </c>
      <c r="R1532" s="300" t="s">
        <v>805</v>
      </c>
      <c r="S1532" s="300">
        <v>0</v>
      </c>
      <c r="T1532" s="300" t="s">
        <v>763</v>
      </c>
      <c r="U1532" s="300" t="s">
        <v>764</v>
      </c>
      <c r="V1532" s="300" t="s">
        <v>1123</v>
      </c>
      <c r="W1532" s="300" t="s">
        <v>766</v>
      </c>
      <c r="X1532" s="300" t="b">
        <v>1</v>
      </c>
      <c r="Y1532" s="300">
        <v>31</v>
      </c>
      <c r="Z1532" s="300" t="s">
        <v>767</v>
      </c>
      <c r="AA1532" s="300" t="s">
        <v>767</v>
      </c>
      <c r="AB1532" s="300" t="s">
        <v>66</v>
      </c>
      <c r="AC1532" s="300" t="s">
        <v>66</v>
      </c>
      <c r="AD1532" s="300">
        <v>2</v>
      </c>
      <c r="AE1532" s="300" t="b">
        <v>0</v>
      </c>
      <c r="AF1532" s="300" t="s">
        <v>768</v>
      </c>
      <c r="AG1532" s="300" t="s">
        <v>769</v>
      </c>
      <c r="AH1532" s="300">
        <v>0</v>
      </c>
      <c r="AI1532" s="300">
        <v>0</v>
      </c>
      <c r="AJ1532" s="300" t="s">
        <v>770</v>
      </c>
      <c r="AK1532" s="300">
        <v>-1</v>
      </c>
      <c r="AL1532" s="300" t="s">
        <v>771</v>
      </c>
      <c r="AM1532" s="300">
        <v>0</v>
      </c>
      <c r="AN1532" s="300" t="b">
        <v>0</v>
      </c>
      <c r="AO1532" s="300">
        <v>-1</v>
      </c>
      <c r="AP1532" s="300" t="s">
        <v>771</v>
      </c>
      <c r="AQ1532" s="300">
        <v>0</v>
      </c>
      <c r="AR1532" s="300" t="b">
        <v>0</v>
      </c>
      <c r="AS1532" s="300">
        <v>0</v>
      </c>
      <c r="AT1532" s="300" t="b">
        <v>0</v>
      </c>
      <c r="AU1532" s="300">
        <v>0</v>
      </c>
      <c r="AV1532" s="300" t="b">
        <v>0</v>
      </c>
      <c r="AW1532" s="300" t="s">
        <v>1978</v>
      </c>
      <c r="AX1532" s="300">
        <v>0</v>
      </c>
      <c r="AY1532" s="300" t="s">
        <v>1978</v>
      </c>
      <c r="AZ1532" s="300">
        <v>0</v>
      </c>
      <c r="BA1532" s="300" t="b">
        <v>0</v>
      </c>
      <c r="BB1532" s="300" t="b">
        <v>1</v>
      </c>
      <c r="BC1532"/>
      <c r="BD1532"/>
      <c r="BE1532"/>
      <c r="BF1532"/>
      <c r="BG1532"/>
      <c r="BH1532"/>
      <c r="BI1532"/>
      <c r="BJ1532"/>
      <c r="BK1532"/>
      <c r="BL1532"/>
      <c r="BM1532"/>
      <c r="BN1532"/>
      <c r="BO1532"/>
      <c r="BP1532"/>
      <c r="BQ1532"/>
    </row>
    <row r="1533" spans="5:69" ht="16.5" hidden="1" x14ac:dyDescent="0.3">
      <c r="E1533" s="300" t="s">
        <v>760</v>
      </c>
      <c r="F1533" s="300" t="s">
        <v>651</v>
      </c>
      <c r="G1533" s="300">
        <v>20160101</v>
      </c>
      <c r="H1533" s="300">
        <v>2016</v>
      </c>
      <c r="I1533" s="300">
        <v>52</v>
      </c>
      <c r="J1533" s="300">
        <v>2016</v>
      </c>
      <c r="K1533" s="300">
        <v>180</v>
      </c>
      <c r="L1533" s="300" t="s">
        <v>872</v>
      </c>
      <c r="M1533" s="300" t="s">
        <v>486</v>
      </c>
      <c r="N1533" s="300" t="s">
        <v>660</v>
      </c>
      <c r="O1533" s="300" t="s">
        <v>762</v>
      </c>
      <c r="P1533" s="300">
        <v>757</v>
      </c>
      <c r="Q1533" s="300" t="s">
        <v>921</v>
      </c>
      <c r="R1533" s="300" t="s">
        <v>922</v>
      </c>
      <c r="S1533" s="300">
        <v>0</v>
      </c>
      <c r="T1533" s="300" t="s">
        <v>763</v>
      </c>
      <c r="U1533" s="300" t="s">
        <v>764</v>
      </c>
      <c r="V1533" s="300" t="s">
        <v>1123</v>
      </c>
      <c r="W1533" s="300" t="s">
        <v>766</v>
      </c>
      <c r="X1533" s="300" t="b">
        <v>1</v>
      </c>
      <c r="Y1533" s="300">
        <v>31</v>
      </c>
      <c r="Z1533" s="300" t="s">
        <v>767</v>
      </c>
      <c r="AA1533" s="300" t="s">
        <v>767</v>
      </c>
      <c r="AB1533" s="300" t="s">
        <v>66</v>
      </c>
      <c r="AC1533" s="300" t="s">
        <v>66</v>
      </c>
      <c r="AD1533" s="300">
        <v>2</v>
      </c>
      <c r="AE1533" s="300" t="b">
        <v>0</v>
      </c>
      <c r="AF1533" s="300" t="s">
        <v>768</v>
      </c>
      <c r="AG1533" s="300" t="s">
        <v>769</v>
      </c>
      <c r="AH1533" s="300">
        <v>0</v>
      </c>
      <c r="AI1533" s="300">
        <v>0</v>
      </c>
      <c r="AJ1533" s="300" t="s">
        <v>770</v>
      </c>
      <c r="AK1533" s="300">
        <v>-1</v>
      </c>
      <c r="AL1533" s="300" t="s">
        <v>771</v>
      </c>
      <c r="AM1533" s="300">
        <v>0</v>
      </c>
      <c r="AN1533" s="300" t="b">
        <v>0</v>
      </c>
      <c r="AO1533" s="300">
        <v>-1</v>
      </c>
      <c r="AP1533" s="300" t="s">
        <v>771</v>
      </c>
      <c r="AQ1533" s="300">
        <v>0</v>
      </c>
      <c r="AR1533" s="300" t="b">
        <v>0</v>
      </c>
      <c r="AS1533" s="300">
        <v>0</v>
      </c>
      <c r="AT1533" s="300" t="b">
        <v>0</v>
      </c>
      <c r="AU1533" s="300">
        <v>0</v>
      </c>
      <c r="AV1533" s="300" t="b">
        <v>0</v>
      </c>
      <c r="AW1533" s="300" t="s">
        <v>1979</v>
      </c>
      <c r="AX1533" s="300">
        <v>0</v>
      </c>
      <c r="AY1533" s="300" t="s">
        <v>1979</v>
      </c>
      <c r="AZ1533" s="300">
        <v>0</v>
      </c>
      <c r="BA1533" s="300" t="b">
        <v>0</v>
      </c>
      <c r="BB1533" s="300" t="b">
        <v>1</v>
      </c>
      <c r="BC1533"/>
      <c r="BD1533"/>
      <c r="BE1533"/>
      <c r="BF1533"/>
      <c r="BG1533"/>
      <c r="BH1533"/>
      <c r="BI1533"/>
      <c r="BJ1533"/>
      <c r="BK1533"/>
      <c r="BL1533"/>
      <c r="BM1533"/>
      <c r="BN1533"/>
      <c r="BO1533"/>
      <c r="BP1533"/>
      <c r="BQ1533"/>
    </row>
    <row r="1534" spans="5:69" ht="16.5" hidden="1" x14ac:dyDescent="0.3">
      <c r="E1534" s="300" t="s">
        <v>760</v>
      </c>
      <c r="F1534" s="300" t="s">
        <v>651</v>
      </c>
      <c r="G1534" s="300">
        <v>20160101</v>
      </c>
      <c r="H1534" s="300">
        <v>2016</v>
      </c>
      <c r="I1534" s="300">
        <v>52</v>
      </c>
      <c r="J1534" s="300">
        <v>2016</v>
      </c>
      <c r="K1534" s="300">
        <v>180</v>
      </c>
      <c r="L1534" s="300" t="s">
        <v>872</v>
      </c>
      <c r="M1534" s="300" t="s">
        <v>486</v>
      </c>
      <c r="N1534" s="300" t="s">
        <v>660</v>
      </c>
      <c r="O1534" s="300" t="s">
        <v>762</v>
      </c>
      <c r="P1534" s="300">
        <v>784</v>
      </c>
      <c r="Q1534" s="300" t="s">
        <v>924</v>
      </c>
      <c r="R1534" s="300" t="s">
        <v>925</v>
      </c>
      <c r="S1534" s="300">
        <v>0</v>
      </c>
      <c r="T1534" s="300" t="s">
        <v>763</v>
      </c>
      <c r="U1534" s="300" t="s">
        <v>764</v>
      </c>
      <c r="V1534" s="300" t="s">
        <v>1123</v>
      </c>
      <c r="W1534" s="300" t="s">
        <v>766</v>
      </c>
      <c r="X1534" s="300" t="b">
        <v>1</v>
      </c>
      <c r="Y1534" s="300">
        <v>31</v>
      </c>
      <c r="Z1534" s="300" t="s">
        <v>767</v>
      </c>
      <c r="AA1534" s="300" t="s">
        <v>767</v>
      </c>
      <c r="AB1534" s="300" t="s">
        <v>66</v>
      </c>
      <c r="AC1534" s="300" t="s">
        <v>66</v>
      </c>
      <c r="AD1534" s="300">
        <v>2</v>
      </c>
      <c r="AE1534" s="300" t="b">
        <v>0</v>
      </c>
      <c r="AF1534" s="300" t="s">
        <v>768</v>
      </c>
      <c r="AG1534" s="300" t="s">
        <v>769</v>
      </c>
      <c r="AH1534" s="300">
        <v>0</v>
      </c>
      <c r="AI1534" s="300">
        <v>0</v>
      </c>
      <c r="AJ1534" s="300" t="s">
        <v>770</v>
      </c>
      <c r="AK1534" s="300">
        <v>-1</v>
      </c>
      <c r="AL1534" s="300" t="s">
        <v>771</v>
      </c>
      <c r="AM1534" s="300">
        <v>0</v>
      </c>
      <c r="AN1534" s="300" t="b">
        <v>0</v>
      </c>
      <c r="AO1534" s="300">
        <v>-1</v>
      </c>
      <c r="AP1534" s="300" t="s">
        <v>771</v>
      </c>
      <c r="AQ1534" s="300">
        <v>0</v>
      </c>
      <c r="AR1534" s="300" t="b">
        <v>0</v>
      </c>
      <c r="AS1534" s="300">
        <v>0</v>
      </c>
      <c r="AT1534" s="300" t="b">
        <v>0</v>
      </c>
      <c r="AU1534" s="300">
        <v>0</v>
      </c>
      <c r="AV1534" s="300" t="b">
        <v>0</v>
      </c>
      <c r="AW1534" s="300" t="s">
        <v>1980</v>
      </c>
      <c r="AX1534" s="300">
        <v>0</v>
      </c>
      <c r="AY1534" s="300" t="s">
        <v>1980</v>
      </c>
      <c r="AZ1534" s="300">
        <v>0</v>
      </c>
      <c r="BA1534" s="300" t="b">
        <v>0</v>
      </c>
      <c r="BB1534" s="300" t="b">
        <v>1</v>
      </c>
      <c r="BC1534"/>
      <c r="BD1534"/>
      <c r="BE1534"/>
      <c r="BF1534"/>
      <c r="BG1534"/>
      <c r="BH1534"/>
      <c r="BI1534"/>
      <c r="BJ1534"/>
      <c r="BK1534"/>
      <c r="BL1534"/>
      <c r="BM1534"/>
      <c r="BN1534"/>
      <c r="BO1534"/>
      <c r="BP1534"/>
      <c r="BQ1534"/>
    </row>
    <row r="1535" spans="5:69" ht="16.5" hidden="1" x14ac:dyDescent="0.3">
      <c r="E1535" s="300" t="s">
        <v>760</v>
      </c>
      <c r="F1535" s="300" t="s">
        <v>651</v>
      </c>
      <c r="G1535" s="300">
        <v>20160101</v>
      </c>
      <c r="H1535" s="300">
        <v>2016</v>
      </c>
      <c r="I1535" s="300">
        <v>52</v>
      </c>
      <c r="J1535" s="300">
        <v>2016</v>
      </c>
      <c r="K1535" s="300">
        <v>180</v>
      </c>
      <c r="L1535" s="300" t="s">
        <v>872</v>
      </c>
      <c r="M1535" s="300" t="s">
        <v>486</v>
      </c>
      <c r="N1535" s="300" t="s">
        <v>660</v>
      </c>
      <c r="O1535" s="300" t="s">
        <v>762</v>
      </c>
      <c r="P1535" s="300">
        <v>800</v>
      </c>
      <c r="Q1535" s="300" t="s">
        <v>930</v>
      </c>
      <c r="R1535" s="300" t="s">
        <v>452</v>
      </c>
      <c r="S1535" s="300">
        <v>0</v>
      </c>
      <c r="T1535" s="300" t="s">
        <v>763</v>
      </c>
      <c r="U1535" s="300" t="s">
        <v>764</v>
      </c>
      <c r="V1535" s="300" t="s">
        <v>1123</v>
      </c>
      <c r="W1535" s="300" t="s">
        <v>766</v>
      </c>
      <c r="X1535" s="300" t="b">
        <v>1</v>
      </c>
      <c r="Y1535" s="300">
        <v>31</v>
      </c>
      <c r="Z1535" s="300" t="s">
        <v>767</v>
      </c>
      <c r="AA1535" s="300" t="s">
        <v>767</v>
      </c>
      <c r="AB1535" s="300" t="s">
        <v>66</v>
      </c>
      <c r="AC1535" s="300" t="s">
        <v>66</v>
      </c>
      <c r="AD1535" s="300">
        <v>2</v>
      </c>
      <c r="AE1535" s="300" t="b">
        <v>0</v>
      </c>
      <c r="AF1535" s="300" t="s">
        <v>768</v>
      </c>
      <c r="AG1535" s="300" t="s">
        <v>769</v>
      </c>
      <c r="AH1535" s="300">
        <v>0</v>
      </c>
      <c r="AI1535" s="300">
        <v>0</v>
      </c>
      <c r="AJ1535" s="300" t="s">
        <v>770</v>
      </c>
      <c r="AK1535" s="300">
        <v>-1</v>
      </c>
      <c r="AL1535" s="300" t="s">
        <v>771</v>
      </c>
      <c r="AM1535" s="300">
        <v>0</v>
      </c>
      <c r="AN1535" s="300" t="b">
        <v>0</v>
      </c>
      <c r="AO1535" s="300">
        <v>-1</v>
      </c>
      <c r="AP1535" s="300" t="s">
        <v>771</v>
      </c>
      <c r="AQ1535" s="300">
        <v>0</v>
      </c>
      <c r="AR1535" s="300" t="b">
        <v>0</v>
      </c>
      <c r="AS1535" s="300">
        <v>0</v>
      </c>
      <c r="AT1535" s="300" t="b">
        <v>0</v>
      </c>
      <c r="AU1535" s="300">
        <v>0</v>
      </c>
      <c r="AV1535" s="300" t="b">
        <v>0</v>
      </c>
      <c r="AW1535" s="300" t="s">
        <v>1981</v>
      </c>
      <c r="AX1535" s="300">
        <v>0</v>
      </c>
      <c r="AY1535" s="300" t="s">
        <v>1981</v>
      </c>
      <c r="AZ1535" s="300">
        <v>0</v>
      </c>
      <c r="BA1535" s="300" t="b">
        <v>0</v>
      </c>
      <c r="BB1535" s="300" t="b">
        <v>1</v>
      </c>
      <c r="BC1535"/>
      <c r="BD1535"/>
      <c r="BE1535"/>
      <c r="BF1535"/>
      <c r="BG1535"/>
      <c r="BH1535"/>
      <c r="BI1535"/>
      <c r="BJ1535"/>
      <c r="BK1535"/>
      <c r="BL1535"/>
      <c r="BM1535"/>
      <c r="BN1535"/>
      <c r="BO1535"/>
      <c r="BP1535"/>
      <c r="BQ1535"/>
    </row>
    <row r="1536" spans="5:69" ht="16.5" hidden="1" x14ac:dyDescent="0.3">
      <c r="E1536" s="300" t="s">
        <v>760</v>
      </c>
      <c r="F1536" s="300" t="s">
        <v>651</v>
      </c>
      <c r="G1536" s="300">
        <v>20160101</v>
      </c>
      <c r="H1536" s="300">
        <v>2016</v>
      </c>
      <c r="I1536" s="300">
        <v>52</v>
      </c>
      <c r="J1536" s="300">
        <v>2016</v>
      </c>
      <c r="K1536" s="300">
        <v>180</v>
      </c>
      <c r="L1536" s="300" t="s">
        <v>872</v>
      </c>
      <c r="M1536" s="300" t="s">
        <v>486</v>
      </c>
      <c r="N1536" s="300" t="s">
        <v>660</v>
      </c>
      <c r="O1536" s="300" t="s">
        <v>762</v>
      </c>
      <c r="P1536" s="300">
        <v>804</v>
      </c>
      <c r="Q1536" s="300" t="s">
        <v>932</v>
      </c>
      <c r="R1536" s="300" t="s">
        <v>933</v>
      </c>
      <c r="S1536" s="300">
        <v>0</v>
      </c>
      <c r="T1536" s="300" t="s">
        <v>763</v>
      </c>
      <c r="U1536" s="300" t="s">
        <v>764</v>
      </c>
      <c r="V1536" s="300" t="s">
        <v>1123</v>
      </c>
      <c r="W1536" s="300" t="s">
        <v>766</v>
      </c>
      <c r="X1536" s="300" t="b">
        <v>1</v>
      </c>
      <c r="Y1536" s="300">
        <v>31</v>
      </c>
      <c r="Z1536" s="300" t="s">
        <v>767</v>
      </c>
      <c r="AA1536" s="300" t="s">
        <v>767</v>
      </c>
      <c r="AB1536" s="300" t="s">
        <v>66</v>
      </c>
      <c r="AC1536" s="300" t="s">
        <v>66</v>
      </c>
      <c r="AD1536" s="300">
        <v>2</v>
      </c>
      <c r="AE1536" s="300" t="b">
        <v>0</v>
      </c>
      <c r="AF1536" s="300" t="s">
        <v>768</v>
      </c>
      <c r="AG1536" s="300" t="s">
        <v>769</v>
      </c>
      <c r="AH1536" s="300">
        <v>0</v>
      </c>
      <c r="AI1536" s="300">
        <v>0</v>
      </c>
      <c r="AJ1536" s="300" t="s">
        <v>770</v>
      </c>
      <c r="AK1536" s="300">
        <v>-1</v>
      </c>
      <c r="AL1536" s="300" t="s">
        <v>771</v>
      </c>
      <c r="AM1536" s="300">
        <v>0</v>
      </c>
      <c r="AN1536" s="300" t="b">
        <v>0</v>
      </c>
      <c r="AO1536" s="300">
        <v>-1</v>
      </c>
      <c r="AP1536" s="300" t="s">
        <v>771</v>
      </c>
      <c r="AQ1536" s="300">
        <v>0</v>
      </c>
      <c r="AR1536" s="300" t="b">
        <v>0</v>
      </c>
      <c r="AS1536" s="300">
        <v>0</v>
      </c>
      <c r="AT1536" s="300" t="b">
        <v>0</v>
      </c>
      <c r="AU1536" s="300">
        <v>0</v>
      </c>
      <c r="AV1536" s="300" t="b">
        <v>0</v>
      </c>
      <c r="AW1536" s="300" t="s">
        <v>1982</v>
      </c>
      <c r="AX1536" s="300">
        <v>0</v>
      </c>
      <c r="AY1536" s="300" t="s">
        <v>1982</v>
      </c>
      <c r="AZ1536" s="300">
        <v>0</v>
      </c>
      <c r="BA1536" s="300" t="b">
        <v>0</v>
      </c>
      <c r="BB1536" s="300" t="b">
        <v>1</v>
      </c>
      <c r="BC1536"/>
      <c r="BD1536"/>
      <c r="BE1536"/>
      <c r="BF1536"/>
      <c r="BG1536"/>
      <c r="BH1536"/>
      <c r="BI1536"/>
      <c r="BJ1536"/>
      <c r="BK1536"/>
      <c r="BL1536"/>
      <c r="BM1536"/>
      <c r="BN1536"/>
      <c r="BO1536"/>
      <c r="BP1536"/>
      <c r="BQ1536"/>
    </row>
    <row r="1537" spans="5:69" ht="16.5" hidden="1" x14ac:dyDescent="0.3">
      <c r="E1537" s="300" t="s">
        <v>760</v>
      </c>
      <c r="F1537" s="300" t="s">
        <v>651</v>
      </c>
      <c r="G1537" s="300">
        <v>20160101</v>
      </c>
      <c r="H1537" s="300">
        <v>2016</v>
      </c>
      <c r="I1537" s="300">
        <v>52</v>
      </c>
      <c r="J1537" s="300">
        <v>2016</v>
      </c>
      <c r="K1537" s="300">
        <v>180</v>
      </c>
      <c r="L1537" s="300" t="s">
        <v>872</v>
      </c>
      <c r="M1537" s="300" t="s">
        <v>486</v>
      </c>
      <c r="N1537" s="300" t="s">
        <v>660</v>
      </c>
      <c r="O1537" s="300" t="s">
        <v>762</v>
      </c>
      <c r="P1537" s="300">
        <v>826</v>
      </c>
      <c r="Q1537" s="300" t="s">
        <v>937</v>
      </c>
      <c r="R1537" s="300" t="s">
        <v>938</v>
      </c>
      <c r="S1537" s="300">
        <v>0</v>
      </c>
      <c r="T1537" s="300" t="s">
        <v>763</v>
      </c>
      <c r="U1537" s="300" t="s">
        <v>764</v>
      </c>
      <c r="V1537" s="300" t="s">
        <v>1123</v>
      </c>
      <c r="W1537" s="300" t="s">
        <v>766</v>
      </c>
      <c r="X1537" s="300" t="b">
        <v>1</v>
      </c>
      <c r="Y1537" s="300">
        <v>31</v>
      </c>
      <c r="Z1537" s="300" t="s">
        <v>767</v>
      </c>
      <c r="AA1537" s="300" t="s">
        <v>767</v>
      </c>
      <c r="AB1537" s="300" t="s">
        <v>66</v>
      </c>
      <c r="AC1537" s="300" t="s">
        <v>66</v>
      </c>
      <c r="AD1537" s="300">
        <v>2</v>
      </c>
      <c r="AE1537" s="300" t="b">
        <v>0</v>
      </c>
      <c r="AF1537" s="300" t="s">
        <v>768</v>
      </c>
      <c r="AG1537" s="300" t="s">
        <v>769</v>
      </c>
      <c r="AH1537" s="300">
        <v>0</v>
      </c>
      <c r="AI1537" s="300">
        <v>0</v>
      </c>
      <c r="AJ1537" s="300" t="s">
        <v>770</v>
      </c>
      <c r="AK1537" s="300">
        <v>-1</v>
      </c>
      <c r="AL1537" s="300" t="s">
        <v>771</v>
      </c>
      <c r="AM1537" s="300">
        <v>0</v>
      </c>
      <c r="AN1537" s="300" t="b">
        <v>0</v>
      </c>
      <c r="AO1537" s="300">
        <v>-1</v>
      </c>
      <c r="AP1537" s="300" t="s">
        <v>771</v>
      </c>
      <c r="AQ1537" s="300">
        <v>0</v>
      </c>
      <c r="AR1537" s="300" t="b">
        <v>0</v>
      </c>
      <c r="AS1537" s="300">
        <v>0</v>
      </c>
      <c r="AT1537" s="300" t="b">
        <v>0</v>
      </c>
      <c r="AU1537" s="300">
        <v>0</v>
      </c>
      <c r="AV1537" s="300" t="b">
        <v>0</v>
      </c>
      <c r="AW1537" s="300" t="s">
        <v>1983</v>
      </c>
      <c r="AX1537" s="300">
        <v>0</v>
      </c>
      <c r="AY1537" s="300" t="s">
        <v>1983</v>
      </c>
      <c r="AZ1537" s="300">
        <v>0</v>
      </c>
      <c r="BA1537" s="300" t="b">
        <v>0</v>
      </c>
      <c r="BB1537" s="300" t="b">
        <v>1</v>
      </c>
      <c r="BC1537"/>
      <c r="BD1537"/>
      <c r="BE1537"/>
      <c r="BF1537"/>
      <c r="BG1537"/>
      <c r="BH1537"/>
      <c r="BI1537"/>
      <c r="BJ1537"/>
      <c r="BK1537"/>
      <c r="BL1537"/>
      <c r="BM1537"/>
      <c r="BN1537"/>
      <c r="BO1537"/>
      <c r="BP1537"/>
      <c r="BQ1537"/>
    </row>
    <row r="1538" spans="5:69" ht="16.5" hidden="1" x14ac:dyDescent="0.3">
      <c r="E1538" s="300" t="s">
        <v>760</v>
      </c>
      <c r="F1538" s="300" t="s">
        <v>651</v>
      </c>
      <c r="G1538" s="300">
        <v>20160101</v>
      </c>
      <c r="H1538" s="300">
        <v>2016</v>
      </c>
      <c r="I1538" s="300">
        <v>52</v>
      </c>
      <c r="J1538" s="300">
        <v>2016</v>
      </c>
      <c r="K1538" s="300">
        <v>180</v>
      </c>
      <c r="L1538" s="300" t="s">
        <v>872</v>
      </c>
      <c r="M1538" s="300" t="s">
        <v>486</v>
      </c>
      <c r="N1538" s="300" t="s">
        <v>660</v>
      </c>
      <c r="O1538" s="300" t="s">
        <v>762</v>
      </c>
      <c r="P1538" s="300">
        <v>834</v>
      </c>
      <c r="Q1538" s="300" t="s">
        <v>940</v>
      </c>
      <c r="R1538" s="300" t="s">
        <v>941</v>
      </c>
      <c r="S1538" s="300">
        <v>0</v>
      </c>
      <c r="T1538" s="300" t="s">
        <v>763</v>
      </c>
      <c r="U1538" s="300" t="s">
        <v>764</v>
      </c>
      <c r="V1538" s="300" t="s">
        <v>1123</v>
      </c>
      <c r="W1538" s="300" t="s">
        <v>766</v>
      </c>
      <c r="X1538" s="300" t="b">
        <v>1</v>
      </c>
      <c r="Y1538" s="300">
        <v>31</v>
      </c>
      <c r="Z1538" s="300" t="s">
        <v>767</v>
      </c>
      <c r="AA1538" s="300" t="s">
        <v>767</v>
      </c>
      <c r="AB1538" s="300" t="s">
        <v>66</v>
      </c>
      <c r="AC1538" s="300" t="s">
        <v>66</v>
      </c>
      <c r="AD1538" s="300">
        <v>2</v>
      </c>
      <c r="AE1538" s="300" t="b">
        <v>0</v>
      </c>
      <c r="AF1538" s="300" t="s">
        <v>768</v>
      </c>
      <c r="AG1538" s="300" t="s">
        <v>769</v>
      </c>
      <c r="AH1538" s="300">
        <v>0</v>
      </c>
      <c r="AI1538" s="300">
        <v>0</v>
      </c>
      <c r="AJ1538" s="300" t="s">
        <v>770</v>
      </c>
      <c r="AK1538" s="300">
        <v>-1</v>
      </c>
      <c r="AL1538" s="300" t="s">
        <v>771</v>
      </c>
      <c r="AM1538" s="300">
        <v>0</v>
      </c>
      <c r="AN1538" s="300" t="b">
        <v>0</v>
      </c>
      <c r="AO1538" s="300">
        <v>-1</v>
      </c>
      <c r="AP1538" s="300" t="s">
        <v>771</v>
      </c>
      <c r="AQ1538" s="300">
        <v>0</v>
      </c>
      <c r="AR1538" s="300" t="b">
        <v>0</v>
      </c>
      <c r="AS1538" s="300">
        <v>0</v>
      </c>
      <c r="AT1538" s="300" t="b">
        <v>0</v>
      </c>
      <c r="AU1538" s="300">
        <v>0</v>
      </c>
      <c r="AV1538" s="300" t="b">
        <v>0</v>
      </c>
      <c r="AW1538" s="300" t="s">
        <v>1984</v>
      </c>
      <c r="AX1538" s="300">
        <v>0</v>
      </c>
      <c r="AY1538" s="300" t="s">
        <v>1984</v>
      </c>
      <c r="AZ1538" s="300">
        <v>0</v>
      </c>
      <c r="BA1538" s="300" t="b">
        <v>0</v>
      </c>
      <c r="BB1538" s="300" t="b">
        <v>1</v>
      </c>
      <c r="BC1538"/>
      <c r="BD1538"/>
      <c r="BE1538"/>
      <c r="BF1538"/>
      <c r="BG1538"/>
      <c r="BH1538"/>
      <c r="BI1538"/>
      <c r="BJ1538"/>
      <c r="BK1538"/>
      <c r="BL1538"/>
      <c r="BM1538"/>
      <c r="BN1538"/>
      <c r="BO1538"/>
      <c r="BP1538"/>
      <c r="BQ1538"/>
    </row>
    <row r="1539" spans="5:69" ht="16.5" hidden="1" x14ac:dyDescent="0.3">
      <c r="E1539" s="300" t="s">
        <v>760</v>
      </c>
      <c r="F1539" s="300" t="s">
        <v>651</v>
      </c>
      <c r="G1539" s="300">
        <v>20160101</v>
      </c>
      <c r="H1539" s="300">
        <v>2016</v>
      </c>
      <c r="I1539" s="300">
        <v>52</v>
      </c>
      <c r="J1539" s="300">
        <v>2016</v>
      </c>
      <c r="K1539" s="300">
        <v>180</v>
      </c>
      <c r="L1539" s="300" t="s">
        <v>872</v>
      </c>
      <c r="M1539" s="300" t="s">
        <v>486</v>
      </c>
      <c r="N1539" s="300" t="s">
        <v>660</v>
      </c>
      <c r="O1539" s="300" t="s">
        <v>762</v>
      </c>
      <c r="P1539" s="300">
        <v>842</v>
      </c>
      <c r="Q1539" s="300" t="s">
        <v>809</v>
      </c>
      <c r="R1539" s="300" t="s">
        <v>809</v>
      </c>
      <c r="S1539" s="300">
        <v>0</v>
      </c>
      <c r="T1539" s="300" t="s">
        <v>763</v>
      </c>
      <c r="U1539" s="300" t="s">
        <v>764</v>
      </c>
      <c r="V1539" s="300" t="s">
        <v>1123</v>
      </c>
      <c r="W1539" s="300" t="s">
        <v>766</v>
      </c>
      <c r="X1539" s="300" t="b">
        <v>1</v>
      </c>
      <c r="Y1539" s="300">
        <v>31</v>
      </c>
      <c r="Z1539" s="300" t="s">
        <v>767</v>
      </c>
      <c r="AA1539" s="300" t="s">
        <v>767</v>
      </c>
      <c r="AB1539" s="300" t="s">
        <v>66</v>
      </c>
      <c r="AC1539" s="300" t="s">
        <v>66</v>
      </c>
      <c r="AD1539" s="300">
        <v>2</v>
      </c>
      <c r="AE1539" s="300" t="b">
        <v>0</v>
      </c>
      <c r="AF1539" s="300" t="s">
        <v>768</v>
      </c>
      <c r="AG1539" s="300" t="s">
        <v>769</v>
      </c>
      <c r="AH1539" s="300">
        <v>0</v>
      </c>
      <c r="AI1539" s="300">
        <v>0</v>
      </c>
      <c r="AJ1539" s="300" t="s">
        <v>770</v>
      </c>
      <c r="AK1539" s="300">
        <v>-1</v>
      </c>
      <c r="AL1539" s="300" t="s">
        <v>771</v>
      </c>
      <c r="AM1539" s="300">
        <v>0</v>
      </c>
      <c r="AN1539" s="300" t="b">
        <v>0</v>
      </c>
      <c r="AO1539" s="300">
        <v>-1</v>
      </c>
      <c r="AP1539" s="300" t="s">
        <v>771</v>
      </c>
      <c r="AQ1539" s="300">
        <v>0</v>
      </c>
      <c r="AR1539" s="300" t="b">
        <v>0</v>
      </c>
      <c r="AS1539" s="300">
        <v>0</v>
      </c>
      <c r="AT1539" s="300" t="b">
        <v>0</v>
      </c>
      <c r="AU1539" s="300">
        <v>0</v>
      </c>
      <c r="AV1539" s="300" t="b">
        <v>0</v>
      </c>
      <c r="AW1539" s="300" t="s">
        <v>1985</v>
      </c>
      <c r="AX1539" s="300">
        <v>0</v>
      </c>
      <c r="AY1539" s="300" t="s">
        <v>1985</v>
      </c>
      <c r="AZ1539" s="300">
        <v>0</v>
      </c>
      <c r="BA1539" s="300" t="b">
        <v>0</v>
      </c>
      <c r="BB1539" s="300" t="b">
        <v>1</v>
      </c>
      <c r="BC1539"/>
      <c r="BD1539"/>
      <c r="BE1539"/>
      <c r="BF1539"/>
      <c r="BG1539"/>
      <c r="BH1539"/>
      <c r="BI1539"/>
      <c r="BJ1539"/>
      <c r="BK1539"/>
      <c r="BL1539"/>
      <c r="BM1539"/>
      <c r="BN1539"/>
      <c r="BO1539"/>
      <c r="BP1539"/>
      <c r="BQ1539"/>
    </row>
    <row r="1540" spans="5:69" ht="16.5" hidden="1" x14ac:dyDescent="0.3">
      <c r="E1540" s="300" t="s">
        <v>760</v>
      </c>
      <c r="F1540" s="300" t="s">
        <v>651</v>
      </c>
      <c r="G1540" s="300">
        <v>20160101</v>
      </c>
      <c r="H1540" s="300">
        <v>2016</v>
      </c>
      <c r="I1540" s="300">
        <v>52</v>
      </c>
      <c r="J1540" s="300">
        <v>2016</v>
      </c>
      <c r="K1540" s="300">
        <v>180</v>
      </c>
      <c r="L1540" s="300" t="s">
        <v>872</v>
      </c>
      <c r="M1540" s="300" t="s">
        <v>486</v>
      </c>
      <c r="N1540" s="300" t="s">
        <v>660</v>
      </c>
      <c r="O1540" s="300" t="s">
        <v>762</v>
      </c>
      <c r="P1540" s="300">
        <v>894</v>
      </c>
      <c r="Q1540" s="300" t="s">
        <v>943</v>
      </c>
      <c r="R1540" s="300" t="s">
        <v>431</v>
      </c>
      <c r="S1540" s="300">
        <v>0</v>
      </c>
      <c r="T1540" s="300" t="s">
        <v>763</v>
      </c>
      <c r="U1540" s="300" t="s">
        <v>764</v>
      </c>
      <c r="V1540" s="300" t="s">
        <v>1123</v>
      </c>
      <c r="W1540" s="300" t="s">
        <v>766</v>
      </c>
      <c r="X1540" s="300" t="b">
        <v>1</v>
      </c>
      <c r="Y1540" s="300">
        <v>31</v>
      </c>
      <c r="Z1540" s="300" t="s">
        <v>767</v>
      </c>
      <c r="AA1540" s="300" t="s">
        <v>767</v>
      </c>
      <c r="AB1540" s="300" t="s">
        <v>66</v>
      </c>
      <c r="AC1540" s="300" t="s">
        <v>66</v>
      </c>
      <c r="AD1540" s="300">
        <v>2</v>
      </c>
      <c r="AE1540" s="300" t="b">
        <v>0</v>
      </c>
      <c r="AF1540" s="300" t="s">
        <v>768</v>
      </c>
      <c r="AG1540" s="300" t="s">
        <v>769</v>
      </c>
      <c r="AH1540" s="300">
        <v>0</v>
      </c>
      <c r="AI1540" s="300">
        <v>0</v>
      </c>
      <c r="AJ1540" s="300" t="s">
        <v>770</v>
      </c>
      <c r="AK1540" s="300">
        <v>-1</v>
      </c>
      <c r="AL1540" s="300" t="s">
        <v>771</v>
      </c>
      <c r="AM1540" s="300">
        <v>0</v>
      </c>
      <c r="AN1540" s="300" t="b">
        <v>0</v>
      </c>
      <c r="AO1540" s="300">
        <v>-1</v>
      </c>
      <c r="AP1540" s="300" t="s">
        <v>771</v>
      </c>
      <c r="AQ1540" s="300">
        <v>0</v>
      </c>
      <c r="AR1540" s="300" t="b">
        <v>0</v>
      </c>
      <c r="AS1540" s="300">
        <v>0</v>
      </c>
      <c r="AT1540" s="300" t="b">
        <v>0</v>
      </c>
      <c r="AU1540" s="300">
        <v>0</v>
      </c>
      <c r="AV1540" s="300" t="b">
        <v>0</v>
      </c>
      <c r="AW1540" s="300" t="s">
        <v>1986</v>
      </c>
      <c r="AX1540" s="300">
        <v>0</v>
      </c>
      <c r="AY1540" s="300" t="s">
        <v>1986</v>
      </c>
      <c r="AZ1540" s="300">
        <v>0</v>
      </c>
      <c r="BA1540" s="300" t="b">
        <v>0</v>
      </c>
      <c r="BB1540" s="300" t="b">
        <v>1</v>
      </c>
      <c r="BC1540"/>
      <c r="BD1540"/>
      <c r="BE1540"/>
      <c r="BF1540"/>
      <c r="BG1540"/>
      <c r="BH1540"/>
      <c r="BI1540"/>
      <c r="BJ1540"/>
      <c r="BK1540"/>
      <c r="BL1540"/>
      <c r="BM1540"/>
      <c r="BN1540"/>
      <c r="BO1540"/>
      <c r="BP1540"/>
      <c r="BQ1540"/>
    </row>
    <row r="1541" spans="5:69" ht="16.5" hidden="1" x14ac:dyDescent="0.3">
      <c r="E1541" s="300" t="s">
        <v>760</v>
      </c>
      <c r="F1541" s="300" t="s">
        <v>651</v>
      </c>
      <c r="G1541" s="300">
        <v>20160101</v>
      </c>
      <c r="H1541" s="300">
        <v>2016</v>
      </c>
      <c r="I1541" s="300">
        <v>52</v>
      </c>
      <c r="J1541" s="300">
        <v>2016</v>
      </c>
      <c r="K1541" s="300">
        <v>562</v>
      </c>
      <c r="L1541" s="300" t="s">
        <v>761</v>
      </c>
      <c r="M1541" s="300" t="s">
        <v>451</v>
      </c>
      <c r="N1541" s="300" t="s">
        <v>660</v>
      </c>
      <c r="O1541" s="300" t="s">
        <v>762</v>
      </c>
      <c r="P1541" s="300">
        <v>0</v>
      </c>
      <c r="Q1541" s="300" t="s">
        <v>763</v>
      </c>
      <c r="R1541" s="300" t="s">
        <v>764</v>
      </c>
      <c r="S1541" s="300">
        <v>0</v>
      </c>
      <c r="T1541" s="300" t="s">
        <v>763</v>
      </c>
      <c r="U1541" s="300" t="s">
        <v>764</v>
      </c>
      <c r="V1541" s="300" t="s">
        <v>1123</v>
      </c>
      <c r="W1541" s="300" t="s">
        <v>766</v>
      </c>
      <c r="X1541" s="300" t="b">
        <v>1</v>
      </c>
      <c r="Y1541" s="300">
        <v>31</v>
      </c>
      <c r="Z1541" s="300" t="s">
        <v>767</v>
      </c>
      <c r="AA1541" s="300" t="s">
        <v>767</v>
      </c>
      <c r="AB1541" s="300" t="s">
        <v>66</v>
      </c>
      <c r="AC1541" s="300" t="s">
        <v>66</v>
      </c>
      <c r="AD1541" s="300">
        <v>2</v>
      </c>
      <c r="AE1541" s="300" t="b">
        <v>0</v>
      </c>
      <c r="AF1541" s="300" t="s">
        <v>768</v>
      </c>
      <c r="AG1541" s="300" t="s">
        <v>769</v>
      </c>
      <c r="AH1541" s="300">
        <v>0</v>
      </c>
      <c r="AI1541" s="300">
        <v>0</v>
      </c>
      <c r="AJ1541" s="300" t="s">
        <v>770</v>
      </c>
      <c r="AK1541" s="300">
        <v>-1</v>
      </c>
      <c r="AL1541" s="300" t="s">
        <v>771</v>
      </c>
      <c r="AM1541" s="300">
        <v>0</v>
      </c>
      <c r="AN1541" s="300" t="b">
        <v>0</v>
      </c>
      <c r="AO1541" s="300">
        <v>-1</v>
      </c>
      <c r="AP1541" s="300" t="s">
        <v>771</v>
      </c>
      <c r="AQ1541" s="300">
        <v>0</v>
      </c>
      <c r="AR1541" s="300" t="b">
        <v>0</v>
      </c>
      <c r="AS1541" s="300">
        <v>0</v>
      </c>
      <c r="AT1541" s="300" t="b">
        <v>1</v>
      </c>
      <c r="AU1541" s="300">
        <v>0</v>
      </c>
      <c r="AV1541" s="300" t="b">
        <v>0</v>
      </c>
      <c r="AW1541" s="300" t="s">
        <v>1987</v>
      </c>
      <c r="AX1541" s="300"/>
      <c r="AY1541" s="300" t="s">
        <v>1987</v>
      </c>
      <c r="AZ1541" s="300">
        <v>0</v>
      </c>
      <c r="BA1541" s="300" t="b">
        <v>0</v>
      </c>
      <c r="BB1541" s="300" t="b">
        <v>1</v>
      </c>
      <c r="BC1541"/>
      <c r="BD1541"/>
      <c r="BE1541"/>
      <c r="BF1541"/>
      <c r="BG1541"/>
      <c r="BH1541"/>
      <c r="BI1541"/>
      <c r="BJ1541"/>
      <c r="BK1541"/>
      <c r="BL1541"/>
      <c r="BM1541"/>
      <c r="BN1541"/>
      <c r="BO1541"/>
      <c r="BP1541"/>
      <c r="BQ1541"/>
    </row>
    <row r="1542" spans="5:69" ht="16.5" hidden="1" x14ac:dyDescent="0.3">
      <c r="E1542" s="300" t="s">
        <v>760</v>
      </c>
      <c r="F1542" s="300" t="s">
        <v>651</v>
      </c>
      <c r="G1542" s="300">
        <v>20160101</v>
      </c>
      <c r="H1542" s="300">
        <v>2016</v>
      </c>
      <c r="I1542" s="300">
        <v>52</v>
      </c>
      <c r="J1542" s="300">
        <v>2016</v>
      </c>
      <c r="K1542" s="300">
        <v>562</v>
      </c>
      <c r="L1542" s="300" t="s">
        <v>761</v>
      </c>
      <c r="M1542" s="300" t="s">
        <v>451</v>
      </c>
      <c r="N1542" s="300" t="s">
        <v>660</v>
      </c>
      <c r="O1542" s="300" t="s">
        <v>762</v>
      </c>
      <c r="P1542" s="300">
        <v>12</v>
      </c>
      <c r="Q1542" s="300" t="s">
        <v>1988</v>
      </c>
      <c r="R1542" s="300" t="s">
        <v>560</v>
      </c>
      <c r="S1542" s="300">
        <v>0</v>
      </c>
      <c r="T1542" s="300" t="s">
        <v>763</v>
      </c>
      <c r="U1542" s="300" t="s">
        <v>764</v>
      </c>
      <c r="V1542" s="300" t="s">
        <v>1123</v>
      </c>
      <c r="W1542" s="300" t="s">
        <v>766</v>
      </c>
      <c r="X1542" s="300" t="b">
        <v>1</v>
      </c>
      <c r="Y1542" s="300">
        <v>31</v>
      </c>
      <c r="Z1542" s="300" t="s">
        <v>767</v>
      </c>
      <c r="AA1542" s="300" t="s">
        <v>767</v>
      </c>
      <c r="AB1542" s="300" t="s">
        <v>66</v>
      </c>
      <c r="AC1542" s="300" t="s">
        <v>66</v>
      </c>
      <c r="AD1542" s="300">
        <v>2</v>
      </c>
      <c r="AE1542" s="300" t="b">
        <v>0</v>
      </c>
      <c r="AF1542" s="300" t="s">
        <v>768</v>
      </c>
      <c r="AG1542" s="300" t="s">
        <v>769</v>
      </c>
      <c r="AH1542" s="300">
        <v>0</v>
      </c>
      <c r="AI1542" s="300">
        <v>0</v>
      </c>
      <c r="AJ1542" s="300" t="s">
        <v>770</v>
      </c>
      <c r="AK1542" s="300">
        <v>-1</v>
      </c>
      <c r="AL1542" s="300" t="s">
        <v>771</v>
      </c>
      <c r="AM1542" s="300">
        <v>0</v>
      </c>
      <c r="AN1542" s="300" t="b">
        <v>0</v>
      </c>
      <c r="AO1542" s="300">
        <v>-1</v>
      </c>
      <c r="AP1542" s="300" t="s">
        <v>771</v>
      </c>
      <c r="AQ1542" s="300">
        <v>0</v>
      </c>
      <c r="AR1542" s="300" t="b">
        <v>0</v>
      </c>
      <c r="AS1542" s="300">
        <v>0</v>
      </c>
      <c r="AT1542" s="300" t="b">
        <v>0</v>
      </c>
      <c r="AU1542" s="300">
        <v>0</v>
      </c>
      <c r="AV1542" s="300" t="b">
        <v>0</v>
      </c>
      <c r="AW1542" s="300" t="s">
        <v>1989</v>
      </c>
      <c r="AX1542" s="300"/>
      <c r="AY1542" s="300" t="s">
        <v>1989</v>
      </c>
      <c r="AZ1542" s="300">
        <v>0</v>
      </c>
      <c r="BA1542" s="300" t="b">
        <v>0</v>
      </c>
      <c r="BB1542" s="300" t="b">
        <v>1</v>
      </c>
      <c r="BC1542"/>
      <c r="BD1542"/>
      <c r="BE1542"/>
      <c r="BF1542"/>
      <c r="BG1542"/>
      <c r="BH1542"/>
      <c r="BI1542"/>
      <c r="BJ1542"/>
      <c r="BK1542"/>
      <c r="BL1542"/>
      <c r="BM1542"/>
      <c r="BN1542"/>
      <c r="BO1542"/>
      <c r="BP1542"/>
      <c r="BQ1542"/>
    </row>
    <row r="1543" spans="5:69" ht="16.5" hidden="1" x14ac:dyDescent="0.3">
      <c r="E1543" s="300" t="s">
        <v>760</v>
      </c>
      <c r="F1543" s="300" t="s">
        <v>651</v>
      </c>
      <c r="G1543" s="300">
        <v>20160101</v>
      </c>
      <c r="H1543" s="300">
        <v>2016</v>
      </c>
      <c r="I1543" s="300">
        <v>52</v>
      </c>
      <c r="J1543" s="300">
        <v>2016</v>
      </c>
      <c r="K1543" s="300">
        <v>562</v>
      </c>
      <c r="L1543" s="300" t="s">
        <v>761</v>
      </c>
      <c r="M1543" s="300" t="s">
        <v>451</v>
      </c>
      <c r="N1543" s="300" t="s">
        <v>660</v>
      </c>
      <c r="O1543" s="300" t="s">
        <v>762</v>
      </c>
      <c r="P1543" s="300">
        <v>156</v>
      </c>
      <c r="Q1543" s="300" t="s">
        <v>773</v>
      </c>
      <c r="R1543" s="300" t="s">
        <v>774</v>
      </c>
      <c r="S1543" s="300">
        <v>0</v>
      </c>
      <c r="T1543" s="300" t="s">
        <v>763</v>
      </c>
      <c r="U1543" s="300" t="s">
        <v>764</v>
      </c>
      <c r="V1543" s="300" t="s">
        <v>1123</v>
      </c>
      <c r="W1543" s="300" t="s">
        <v>766</v>
      </c>
      <c r="X1543" s="300" t="b">
        <v>1</v>
      </c>
      <c r="Y1543" s="300">
        <v>31</v>
      </c>
      <c r="Z1543" s="300" t="s">
        <v>767</v>
      </c>
      <c r="AA1543" s="300" t="s">
        <v>767</v>
      </c>
      <c r="AB1543" s="300" t="s">
        <v>66</v>
      </c>
      <c r="AC1543" s="300" t="s">
        <v>66</v>
      </c>
      <c r="AD1543" s="300">
        <v>2</v>
      </c>
      <c r="AE1543" s="300" t="b">
        <v>0</v>
      </c>
      <c r="AF1543" s="300" t="s">
        <v>768</v>
      </c>
      <c r="AG1543" s="300" t="s">
        <v>769</v>
      </c>
      <c r="AH1543" s="300">
        <v>0</v>
      </c>
      <c r="AI1543" s="300">
        <v>0</v>
      </c>
      <c r="AJ1543" s="300" t="s">
        <v>770</v>
      </c>
      <c r="AK1543" s="300">
        <v>-1</v>
      </c>
      <c r="AL1543" s="300" t="s">
        <v>771</v>
      </c>
      <c r="AM1543" s="300">
        <v>0</v>
      </c>
      <c r="AN1543" s="300" t="b">
        <v>0</v>
      </c>
      <c r="AO1543" s="300">
        <v>-1</v>
      </c>
      <c r="AP1543" s="300" t="s">
        <v>771</v>
      </c>
      <c r="AQ1543" s="300">
        <v>0</v>
      </c>
      <c r="AR1543" s="300" t="b">
        <v>0</v>
      </c>
      <c r="AS1543" s="300">
        <v>0</v>
      </c>
      <c r="AT1543" s="300" t="b">
        <v>0</v>
      </c>
      <c r="AU1543" s="300">
        <v>0</v>
      </c>
      <c r="AV1543" s="300" t="b">
        <v>0</v>
      </c>
      <c r="AW1543" s="300" t="s">
        <v>1990</v>
      </c>
      <c r="AX1543" s="300"/>
      <c r="AY1543" s="300" t="s">
        <v>1990</v>
      </c>
      <c r="AZ1543" s="300">
        <v>0</v>
      </c>
      <c r="BA1543" s="300" t="b">
        <v>0</v>
      </c>
      <c r="BB1543" s="300" t="b">
        <v>1</v>
      </c>
      <c r="BC1543"/>
      <c r="BD1543"/>
      <c r="BE1543"/>
      <c r="BF1543"/>
      <c r="BG1543"/>
      <c r="BH1543"/>
      <c r="BI1543"/>
      <c r="BJ1543"/>
      <c r="BK1543"/>
      <c r="BL1543"/>
      <c r="BM1543"/>
      <c r="BN1543"/>
      <c r="BO1543"/>
      <c r="BP1543"/>
      <c r="BQ1543"/>
    </row>
    <row r="1544" spans="5:69" ht="16.5" hidden="1" x14ac:dyDescent="0.3">
      <c r="E1544" s="300" t="s">
        <v>760</v>
      </c>
      <c r="F1544" s="300" t="s">
        <v>651</v>
      </c>
      <c r="G1544" s="300">
        <v>20160101</v>
      </c>
      <c r="H1544" s="300">
        <v>2016</v>
      </c>
      <c r="I1544" s="300">
        <v>52</v>
      </c>
      <c r="J1544" s="300">
        <v>2016</v>
      </c>
      <c r="K1544" s="300">
        <v>562</v>
      </c>
      <c r="L1544" s="300" t="s">
        <v>761</v>
      </c>
      <c r="M1544" s="300" t="s">
        <v>451</v>
      </c>
      <c r="N1544" s="300" t="s">
        <v>660</v>
      </c>
      <c r="O1544" s="300" t="s">
        <v>762</v>
      </c>
      <c r="P1544" s="300">
        <v>204</v>
      </c>
      <c r="Q1544" s="300" t="s">
        <v>776</v>
      </c>
      <c r="R1544" s="300" t="s">
        <v>432</v>
      </c>
      <c r="S1544" s="300">
        <v>0</v>
      </c>
      <c r="T1544" s="300" t="s">
        <v>763</v>
      </c>
      <c r="U1544" s="300" t="s">
        <v>764</v>
      </c>
      <c r="V1544" s="300" t="s">
        <v>1123</v>
      </c>
      <c r="W1544" s="300" t="s">
        <v>766</v>
      </c>
      <c r="X1544" s="300" t="b">
        <v>1</v>
      </c>
      <c r="Y1544" s="300">
        <v>31</v>
      </c>
      <c r="Z1544" s="300" t="s">
        <v>767</v>
      </c>
      <c r="AA1544" s="300" t="s">
        <v>767</v>
      </c>
      <c r="AB1544" s="300" t="s">
        <v>66</v>
      </c>
      <c r="AC1544" s="300" t="s">
        <v>66</v>
      </c>
      <c r="AD1544" s="300">
        <v>2</v>
      </c>
      <c r="AE1544" s="300" t="b">
        <v>0</v>
      </c>
      <c r="AF1544" s="300" t="s">
        <v>768</v>
      </c>
      <c r="AG1544" s="300" t="s">
        <v>769</v>
      </c>
      <c r="AH1544" s="300">
        <v>0</v>
      </c>
      <c r="AI1544" s="300">
        <v>0</v>
      </c>
      <c r="AJ1544" s="300" t="s">
        <v>770</v>
      </c>
      <c r="AK1544" s="300">
        <v>-1</v>
      </c>
      <c r="AL1544" s="300" t="s">
        <v>771</v>
      </c>
      <c r="AM1544" s="300">
        <v>0</v>
      </c>
      <c r="AN1544" s="300" t="b">
        <v>0</v>
      </c>
      <c r="AO1544" s="300">
        <v>-1</v>
      </c>
      <c r="AP1544" s="300" t="s">
        <v>771</v>
      </c>
      <c r="AQ1544" s="300">
        <v>0</v>
      </c>
      <c r="AR1544" s="300" t="b">
        <v>0</v>
      </c>
      <c r="AS1544" s="300">
        <v>0</v>
      </c>
      <c r="AT1544" s="300" t="b">
        <v>0</v>
      </c>
      <c r="AU1544" s="300">
        <v>0</v>
      </c>
      <c r="AV1544" s="300" t="b">
        <v>0</v>
      </c>
      <c r="AW1544" s="300" t="s">
        <v>1991</v>
      </c>
      <c r="AX1544" s="300"/>
      <c r="AY1544" s="300" t="s">
        <v>1991</v>
      </c>
      <c r="AZ1544" s="300">
        <v>0</v>
      </c>
      <c r="BA1544" s="300" t="b">
        <v>0</v>
      </c>
      <c r="BB1544" s="300" t="b">
        <v>1</v>
      </c>
      <c r="BC1544"/>
      <c r="BD1544"/>
      <c r="BE1544"/>
      <c r="BF1544"/>
      <c r="BG1544"/>
      <c r="BH1544"/>
      <c r="BI1544"/>
      <c r="BJ1544"/>
      <c r="BK1544"/>
      <c r="BL1544"/>
      <c r="BM1544"/>
      <c r="BN1544"/>
      <c r="BO1544"/>
      <c r="BP1544"/>
      <c r="BQ1544"/>
    </row>
    <row r="1545" spans="5:69" ht="16.5" hidden="1" x14ac:dyDescent="0.3">
      <c r="E1545" s="300" t="s">
        <v>760</v>
      </c>
      <c r="F1545" s="300" t="s">
        <v>651</v>
      </c>
      <c r="G1545" s="300">
        <v>20160101</v>
      </c>
      <c r="H1545" s="300">
        <v>2016</v>
      </c>
      <c r="I1545" s="300">
        <v>52</v>
      </c>
      <c r="J1545" s="300">
        <v>2016</v>
      </c>
      <c r="K1545" s="300">
        <v>562</v>
      </c>
      <c r="L1545" s="300" t="s">
        <v>761</v>
      </c>
      <c r="M1545" s="300" t="s">
        <v>451</v>
      </c>
      <c r="N1545" s="300" t="s">
        <v>660</v>
      </c>
      <c r="O1545" s="300" t="s">
        <v>762</v>
      </c>
      <c r="P1545" s="300">
        <v>251</v>
      </c>
      <c r="Q1545" s="300" t="s">
        <v>778</v>
      </c>
      <c r="R1545" s="300" t="s">
        <v>779</v>
      </c>
      <c r="S1545" s="300">
        <v>0</v>
      </c>
      <c r="T1545" s="300" t="s">
        <v>763</v>
      </c>
      <c r="U1545" s="300" t="s">
        <v>764</v>
      </c>
      <c r="V1545" s="300" t="s">
        <v>1123</v>
      </c>
      <c r="W1545" s="300" t="s">
        <v>766</v>
      </c>
      <c r="X1545" s="300" t="b">
        <v>1</v>
      </c>
      <c r="Y1545" s="300">
        <v>31</v>
      </c>
      <c r="Z1545" s="300" t="s">
        <v>767</v>
      </c>
      <c r="AA1545" s="300" t="s">
        <v>767</v>
      </c>
      <c r="AB1545" s="300" t="s">
        <v>66</v>
      </c>
      <c r="AC1545" s="300" t="s">
        <v>66</v>
      </c>
      <c r="AD1545" s="300">
        <v>2</v>
      </c>
      <c r="AE1545" s="300" t="b">
        <v>0</v>
      </c>
      <c r="AF1545" s="300" t="s">
        <v>768</v>
      </c>
      <c r="AG1545" s="300" t="s">
        <v>769</v>
      </c>
      <c r="AH1545" s="300">
        <v>0</v>
      </c>
      <c r="AI1545" s="300">
        <v>0</v>
      </c>
      <c r="AJ1545" s="300" t="s">
        <v>770</v>
      </c>
      <c r="AK1545" s="300">
        <v>-1</v>
      </c>
      <c r="AL1545" s="300" t="s">
        <v>771</v>
      </c>
      <c r="AM1545" s="300">
        <v>0</v>
      </c>
      <c r="AN1545" s="300" t="b">
        <v>0</v>
      </c>
      <c r="AO1545" s="300">
        <v>-1</v>
      </c>
      <c r="AP1545" s="300" t="s">
        <v>771</v>
      </c>
      <c r="AQ1545" s="300">
        <v>0</v>
      </c>
      <c r="AR1545" s="300" t="b">
        <v>0</v>
      </c>
      <c r="AS1545" s="300">
        <v>0</v>
      </c>
      <c r="AT1545" s="300" t="b">
        <v>0</v>
      </c>
      <c r="AU1545" s="300">
        <v>0</v>
      </c>
      <c r="AV1545" s="300" t="b">
        <v>0</v>
      </c>
      <c r="AW1545" s="300" t="s">
        <v>1992</v>
      </c>
      <c r="AX1545" s="300"/>
      <c r="AY1545" s="300" t="s">
        <v>1992</v>
      </c>
      <c r="AZ1545" s="300">
        <v>0</v>
      </c>
      <c r="BA1545" s="300" t="b">
        <v>0</v>
      </c>
      <c r="BB1545" s="300" t="b">
        <v>1</v>
      </c>
      <c r="BC1545"/>
      <c r="BD1545"/>
      <c r="BE1545"/>
      <c r="BF1545"/>
      <c r="BG1545"/>
      <c r="BH1545"/>
      <c r="BI1545"/>
      <c r="BJ1545"/>
      <c r="BK1545"/>
      <c r="BL1545"/>
      <c r="BM1545"/>
      <c r="BN1545"/>
      <c r="BO1545"/>
      <c r="BP1545"/>
      <c r="BQ1545"/>
    </row>
    <row r="1546" spans="5:69" ht="16.5" hidden="1" x14ac:dyDescent="0.3">
      <c r="E1546" s="300" t="s">
        <v>760</v>
      </c>
      <c r="F1546" s="300" t="s">
        <v>651</v>
      </c>
      <c r="G1546" s="300">
        <v>20160101</v>
      </c>
      <c r="H1546" s="300">
        <v>2016</v>
      </c>
      <c r="I1546" s="300">
        <v>52</v>
      </c>
      <c r="J1546" s="300">
        <v>2016</v>
      </c>
      <c r="K1546" s="300">
        <v>562</v>
      </c>
      <c r="L1546" s="300" t="s">
        <v>761</v>
      </c>
      <c r="M1546" s="300" t="s">
        <v>451</v>
      </c>
      <c r="N1546" s="300" t="s">
        <v>660</v>
      </c>
      <c r="O1546" s="300" t="s">
        <v>762</v>
      </c>
      <c r="P1546" s="300">
        <v>276</v>
      </c>
      <c r="Q1546" s="300" t="s">
        <v>781</v>
      </c>
      <c r="R1546" s="300" t="s">
        <v>782</v>
      </c>
      <c r="S1546" s="300">
        <v>0</v>
      </c>
      <c r="T1546" s="300" t="s">
        <v>763</v>
      </c>
      <c r="U1546" s="300" t="s">
        <v>764</v>
      </c>
      <c r="V1546" s="300" t="s">
        <v>1123</v>
      </c>
      <c r="W1546" s="300" t="s">
        <v>766</v>
      </c>
      <c r="X1546" s="300" t="b">
        <v>1</v>
      </c>
      <c r="Y1546" s="300">
        <v>31</v>
      </c>
      <c r="Z1546" s="300" t="s">
        <v>767</v>
      </c>
      <c r="AA1546" s="300" t="s">
        <v>767</v>
      </c>
      <c r="AB1546" s="300" t="s">
        <v>66</v>
      </c>
      <c r="AC1546" s="300" t="s">
        <v>66</v>
      </c>
      <c r="AD1546" s="300">
        <v>2</v>
      </c>
      <c r="AE1546" s="300" t="b">
        <v>0</v>
      </c>
      <c r="AF1546" s="300" t="s">
        <v>768</v>
      </c>
      <c r="AG1546" s="300" t="s">
        <v>769</v>
      </c>
      <c r="AH1546" s="300">
        <v>0</v>
      </c>
      <c r="AI1546" s="300">
        <v>0</v>
      </c>
      <c r="AJ1546" s="300" t="s">
        <v>770</v>
      </c>
      <c r="AK1546" s="300">
        <v>-1</v>
      </c>
      <c r="AL1546" s="300" t="s">
        <v>771</v>
      </c>
      <c r="AM1546" s="300">
        <v>0</v>
      </c>
      <c r="AN1546" s="300" t="b">
        <v>0</v>
      </c>
      <c r="AO1546" s="300">
        <v>-1</v>
      </c>
      <c r="AP1546" s="300" t="s">
        <v>771</v>
      </c>
      <c r="AQ1546" s="300">
        <v>0</v>
      </c>
      <c r="AR1546" s="300" t="b">
        <v>0</v>
      </c>
      <c r="AS1546" s="300">
        <v>0</v>
      </c>
      <c r="AT1546" s="300" t="b">
        <v>0</v>
      </c>
      <c r="AU1546" s="300">
        <v>0</v>
      </c>
      <c r="AV1546" s="300" t="b">
        <v>0</v>
      </c>
      <c r="AW1546" s="300" t="s">
        <v>1993</v>
      </c>
      <c r="AX1546" s="300"/>
      <c r="AY1546" s="300" t="s">
        <v>1993</v>
      </c>
      <c r="AZ1546" s="300">
        <v>0</v>
      </c>
      <c r="BA1546" s="300" t="b">
        <v>0</v>
      </c>
      <c r="BB1546" s="300" t="b">
        <v>1</v>
      </c>
      <c r="BC1546"/>
      <c r="BD1546"/>
      <c r="BE1546"/>
      <c r="BF1546"/>
      <c r="BG1546"/>
      <c r="BH1546"/>
      <c r="BI1546"/>
      <c r="BJ1546"/>
      <c r="BK1546"/>
      <c r="BL1546"/>
      <c r="BM1546"/>
      <c r="BN1546"/>
      <c r="BO1546"/>
      <c r="BP1546"/>
      <c r="BQ1546"/>
    </row>
    <row r="1547" spans="5:69" ht="16.5" hidden="1" x14ac:dyDescent="0.3">
      <c r="E1547" s="300" t="s">
        <v>760</v>
      </c>
      <c r="F1547" s="300" t="s">
        <v>651</v>
      </c>
      <c r="G1547" s="300">
        <v>20160101</v>
      </c>
      <c r="H1547" s="300">
        <v>2016</v>
      </c>
      <c r="I1547" s="300">
        <v>52</v>
      </c>
      <c r="J1547" s="300">
        <v>2016</v>
      </c>
      <c r="K1547" s="300">
        <v>562</v>
      </c>
      <c r="L1547" s="300" t="s">
        <v>761</v>
      </c>
      <c r="M1547" s="300" t="s">
        <v>451</v>
      </c>
      <c r="N1547" s="300" t="s">
        <v>660</v>
      </c>
      <c r="O1547" s="300" t="s">
        <v>762</v>
      </c>
      <c r="P1547" s="300">
        <v>384</v>
      </c>
      <c r="Q1547" s="300" t="s">
        <v>786</v>
      </c>
      <c r="R1547" s="300" t="s">
        <v>559</v>
      </c>
      <c r="S1547" s="300">
        <v>0</v>
      </c>
      <c r="T1547" s="300" t="s">
        <v>763</v>
      </c>
      <c r="U1547" s="300" t="s">
        <v>764</v>
      </c>
      <c r="V1547" s="300" t="s">
        <v>1123</v>
      </c>
      <c r="W1547" s="300" t="s">
        <v>766</v>
      </c>
      <c r="X1547" s="300" t="b">
        <v>1</v>
      </c>
      <c r="Y1547" s="300">
        <v>31</v>
      </c>
      <c r="Z1547" s="300" t="s">
        <v>767</v>
      </c>
      <c r="AA1547" s="300" t="s">
        <v>767</v>
      </c>
      <c r="AB1547" s="300" t="s">
        <v>66</v>
      </c>
      <c r="AC1547" s="300" t="s">
        <v>66</v>
      </c>
      <c r="AD1547" s="300">
        <v>2</v>
      </c>
      <c r="AE1547" s="300" t="b">
        <v>0</v>
      </c>
      <c r="AF1547" s="300" t="s">
        <v>768</v>
      </c>
      <c r="AG1547" s="300" t="s">
        <v>769</v>
      </c>
      <c r="AH1547" s="300">
        <v>0</v>
      </c>
      <c r="AI1547" s="300">
        <v>0</v>
      </c>
      <c r="AJ1547" s="300" t="s">
        <v>770</v>
      </c>
      <c r="AK1547" s="300">
        <v>-1</v>
      </c>
      <c r="AL1547" s="300" t="s">
        <v>771</v>
      </c>
      <c r="AM1547" s="300">
        <v>0</v>
      </c>
      <c r="AN1547" s="300" t="b">
        <v>0</v>
      </c>
      <c r="AO1547" s="300">
        <v>-1</v>
      </c>
      <c r="AP1547" s="300" t="s">
        <v>771</v>
      </c>
      <c r="AQ1547" s="300">
        <v>0</v>
      </c>
      <c r="AR1547" s="300" t="b">
        <v>0</v>
      </c>
      <c r="AS1547" s="300">
        <v>0</v>
      </c>
      <c r="AT1547" s="300" t="b">
        <v>1</v>
      </c>
      <c r="AU1547" s="300">
        <v>0</v>
      </c>
      <c r="AV1547" s="300" t="b">
        <v>0</v>
      </c>
      <c r="AW1547" s="300" t="s">
        <v>1994</v>
      </c>
      <c r="AX1547" s="300"/>
      <c r="AY1547" s="300" t="s">
        <v>1994</v>
      </c>
      <c r="AZ1547" s="300">
        <v>0</v>
      </c>
      <c r="BA1547" s="300" t="b">
        <v>0</v>
      </c>
      <c r="BB1547" s="300" t="b">
        <v>1</v>
      </c>
      <c r="BC1547"/>
      <c r="BD1547"/>
      <c r="BE1547"/>
      <c r="BF1547"/>
      <c r="BG1547"/>
      <c r="BH1547"/>
      <c r="BI1547"/>
      <c r="BJ1547"/>
      <c r="BK1547"/>
      <c r="BL1547"/>
      <c r="BM1547"/>
      <c r="BN1547"/>
      <c r="BO1547"/>
      <c r="BP1547"/>
      <c r="BQ1547"/>
    </row>
    <row r="1548" spans="5:69" ht="16.5" hidden="1" x14ac:dyDescent="0.3">
      <c r="E1548" s="300" t="s">
        <v>760</v>
      </c>
      <c r="F1548" s="300" t="s">
        <v>651</v>
      </c>
      <c r="G1548" s="300">
        <v>20160101</v>
      </c>
      <c r="H1548" s="300">
        <v>2016</v>
      </c>
      <c r="I1548" s="300">
        <v>52</v>
      </c>
      <c r="J1548" s="300">
        <v>2016</v>
      </c>
      <c r="K1548" s="300">
        <v>562</v>
      </c>
      <c r="L1548" s="300" t="s">
        <v>761</v>
      </c>
      <c r="M1548" s="300" t="s">
        <v>451</v>
      </c>
      <c r="N1548" s="300" t="s">
        <v>660</v>
      </c>
      <c r="O1548" s="300" t="s">
        <v>762</v>
      </c>
      <c r="P1548" s="300">
        <v>434</v>
      </c>
      <c r="Q1548" s="300" t="s">
        <v>957</v>
      </c>
      <c r="R1548" s="300" t="s">
        <v>457</v>
      </c>
      <c r="S1548" s="300">
        <v>0</v>
      </c>
      <c r="T1548" s="300" t="s">
        <v>763</v>
      </c>
      <c r="U1548" s="300" t="s">
        <v>764</v>
      </c>
      <c r="V1548" s="300" t="s">
        <v>1123</v>
      </c>
      <c r="W1548" s="300" t="s">
        <v>766</v>
      </c>
      <c r="X1548" s="300" t="b">
        <v>1</v>
      </c>
      <c r="Y1548" s="300">
        <v>31</v>
      </c>
      <c r="Z1548" s="300" t="s">
        <v>767</v>
      </c>
      <c r="AA1548" s="300" t="s">
        <v>767</v>
      </c>
      <c r="AB1548" s="300" t="s">
        <v>66</v>
      </c>
      <c r="AC1548" s="300" t="s">
        <v>66</v>
      </c>
      <c r="AD1548" s="300">
        <v>2</v>
      </c>
      <c r="AE1548" s="300" t="b">
        <v>0</v>
      </c>
      <c r="AF1548" s="300" t="s">
        <v>768</v>
      </c>
      <c r="AG1548" s="300" t="s">
        <v>769</v>
      </c>
      <c r="AH1548" s="300">
        <v>0</v>
      </c>
      <c r="AI1548" s="300">
        <v>0</v>
      </c>
      <c r="AJ1548" s="300" t="s">
        <v>770</v>
      </c>
      <c r="AK1548" s="300">
        <v>-1</v>
      </c>
      <c r="AL1548" s="300" t="s">
        <v>771</v>
      </c>
      <c r="AM1548" s="300">
        <v>0</v>
      </c>
      <c r="AN1548" s="300" t="b">
        <v>0</v>
      </c>
      <c r="AO1548" s="300">
        <v>-1</v>
      </c>
      <c r="AP1548" s="300" t="s">
        <v>771</v>
      </c>
      <c r="AQ1548" s="300">
        <v>0</v>
      </c>
      <c r="AR1548" s="300" t="b">
        <v>0</v>
      </c>
      <c r="AS1548" s="300">
        <v>0</v>
      </c>
      <c r="AT1548" s="300" t="b">
        <v>0</v>
      </c>
      <c r="AU1548" s="300">
        <v>0</v>
      </c>
      <c r="AV1548" s="300" t="b">
        <v>0</v>
      </c>
      <c r="AW1548" s="300" t="s">
        <v>1995</v>
      </c>
      <c r="AX1548" s="300"/>
      <c r="AY1548" s="300" t="s">
        <v>1995</v>
      </c>
      <c r="AZ1548" s="300">
        <v>0</v>
      </c>
      <c r="BA1548" s="300" t="b">
        <v>0</v>
      </c>
      <c r="BB1548" s="300" t="b">
        <v>1</v>
      </c>
      <c r="BC1548"/>
      <c r="BD1548"/>
      <c r="BE1548"/>
      <c r="BF1548"/>
      <c r="BG1548"/>
      <c r="BH1548"/>
      <c r="BI1548"/>
      <c r="BJ1548"/>
      <c r="BK1548"/>
      <c r="BL1548"/>
      <c r="BM1548"/>
      <c r="BN1548"/>
      <c r="BO1548"/>
      <c r="BP1548"/>
      <c r="BQ1548"/>
    </row>
    <row r="1549" spans="5:69" ht="16.5" hidden="1" x14ac:dyDescent="0.3">
      <c r="E1549" s="300" t="s">
        <v>760</v>
      </c>
      <c r="F1549" s="300" t="s">
        <v>651</v>
      </c>
      <c r="G1549" s="300">
        <v>20160101</v>
      </c>
      <c r="H1549" s="300">
        <v>2016</v>
      </c>
      <c r="I1549" s="300">
        <v>52</v>
      </c>
      <c r="J1549" s="300">
        <v>2016</v>
      </c>
      <c r="K1549" s="300">
        <v>562</v>
      </c>
      <c r="L1549" s="300" t="s">
        <v>761</v>
      </c>
      <c r="M1549" s="300" t="s">
        <v>451</v>
      </c>
      <c r="N1549" s="300" t="s">
        <v>660</v>
      </c>
      <c r="O1549" s="300" t="s">
        <v>762</v>
      </c>
      <c r="P1549" s="300">
        <v>566</v>
      </c>
      <c r="Q1549" s="300" t="s">
        <v>791</v>
      </c>
      <c r="R1549" s="300" t="s">
        <v>434</v>
      </c>
      <c r="S1549" s="300">
        <v>0</v>
      </c>
      <c r="T1549" s="300" t="s">
        <v>763</v>
      </c>
      <c r="U1549" s="300" t="s">
        <v>764</v>
      </c>
      <c r="V1549" s="300" t="s">
        <v>1123</v>
      </c>
      <c r="W1549" s="300" t="s">
        <v>766</v>
      </c>
      <c r="X1549" s="300" t="b">
        <v>1</v>
      </c>
      <c r="Y1549" s="300">
        <v>31</v>
      </c>
      <c r="Z1549" s="300" t="s">
        <v>767</v>
      </c>
      <c r="AA1549" s="300" t="s">
        <v>767</v>
      </c>
      <c r="AB1549" s="300" t="s">
        <v>66</v>
      </c>
      <c r="AC1549" s="300" t="s">
        <v>66</v>
      </c>
      <c r="AD1549" s="300">
        <v>2</v>
      </c>
      <c r="AE1549" s="300" t="b">
        <v>0</v>
      </c>
      <c r="AF1549" s="300" t="s">
        <v>768</v>
      </c>
      <c r="AG1549" s="300" t="s">
        <v>769</v>
      </c>
      <c r="AH1549" s="300">
        <v>0</v>
      </c>
      <c r="AI1549" s="300">
        <v>0</v>
      </c>
      <c r="AJ1549" s="300" t="s">
        <v>770</v>
      </c>
      <c r="AK1549" s="300">
        <v>-1</v>
      </c>
      <c r="AL1549" s="300" t="s">
        <v>771</v>
      </c>
      <c r="AM1549" s="300">
        <v>0</v>
      </c>
      <c r="AN1549" s="300" t="b">
        <v>0</v>
      </c>
      <c r="AO1549" s="300">
        <v>-1</v>
      </c>
      <c r="AP1549" s="300" t="s">
        <v>771</v>
      </c>
      <c r="AQ1549" s="300">
        <v>0</v>
      </c>
      <c r="AR1549" s="300" t="b">
        <v>0</v>
      </c>
      <c r="AS1549" s="300">
        <v>0</v>
      </c>
      <c r="AT1549" s="300" t="b">
        <v>0</v>
      </c>
      <c r="AU1549" s="300">
        <v>0</v>
      </c>
      <c r="AV1549" s="300" t="b">
        <v>0</v>
      </c>
      <c r="AW1549" s="300" t="s">
        <v>1996</v>
      </c>
      <c r="AX1549" s="300"/>
      <c r="AY1549" s="300" t="s">
        <v>1996</v>
      </c>
      <c r="AZ1549" s="300">
        <v>0</v>
      </c>
      <c r="BA1549" s="300" t="b">
        <v>0</v>
      </c>
      <c r="BB1549" s="300" t="b">
        <v>1</v>
      </c>
      <c r="BC1549"/>
      <c r="BD1549"/>
      <c r="BE1549"/>
      <c r="BF1549"/>
      <c r="BG1549"/>
      <c r="BH1549"/>
      <c r="BI1549"/>
      <c r="BJ1549"/>
      <c r="BK1549"/>
      <c r="BL1549"/>
      <c r="BM1549"/>
      <c r="BN1549"/>
      <c r="BO1549"/>
      <c r="BP1549"/>
      <c r="BQ1549"/>
    </row>
    <row r="1550" spans="5:69" ht="16.5" hidden="1" x14ac:dyDescent="0.3">
      <c r="E1550" s="300" t="s">
        <v>760</v>
      </c>
      <c r="F1550" s="300" t="s">
        <v>651</v>
      </c>
      <c r="G1550" s="300">
        <v>20160101</v>
      </c>
      <c r="H1550" s="300">
        <v>2016</v>
      </c>
      <c r="I1550" s="300">
        <v>52</v>
      </c>
      <c r="J1550" s="300">
        <v>2016</v>
      </c>
      <c r="K1550" s="300">
        <v>562</v>
      </c>
      <c r="L1550" s="300" t="s">
        <v>761</v>
      </c>
      <c r="M1550" s="300" t="s">
        <v>451</v>
      </c>
      <c r="N1550" s="300" t="s">
        <v>660</v>
      </c>
      <c r="O1550" s="300" t="s">
        <v>762</v>
      </c>
      <c r="P1550" s="300">
        <v>703</v>
      </c>
      <c r="Q1550" s="300" t="s">
        <v>1997</v>
      </c>
      <c r="R1550" s="300" t="s">
        <v>1998</v>
      </c>
      <c r="S1550" s="300">
        <v>0</v>
      </c>
      <c r="T1550" s="300" t="s">
        <v>763</v>
      </c>
      <c r="U1550" s="300" t="s">
        <v>764</v>
      </c>
      <c r="V1550" s="300" t="s">
        <v>1123</v>
      </c>
      <c r="W1550" s="300" t="s">
        <v>766</v>
      </c>
      <c r="X1550" s="300" t="b">
        <v>1</v>
      </c>
      <c r="Y1550" s="300">
        <v>31</v>
      </c>
      <c r="Z1550" s="300" t="s">
        <v>767</v>
      </c>
      <c r="AA1550" s="300" t="s">
        <v>767</v>
      </c>
      <c r="AB1550" s="300" t="s">
        <v>66</v>
      </c>
      <c r="AC1550" s="300" t="s">
        <v>66</v>
      </c>
      <c r="AD1550" s="300">
        <v>2</v>
      </c>
      <c r="AE1550" s="300" t="b">
        <v>0</v>
      </c>
      <c r="AF1550" s="300" t="s">
        <v>768</v>
      </c>
      <c r="AG1550" s="300" t="s">
        <v>769</v>
      </c>
      <c r="AH1550" s="300">
        <v>0</v>
      </c>
      <c r="AI1550" s="300">
        <v>0</v>
      </c>
      <c r="AJ1550" s="300" t="s">
        <v>770</v>
      </c>
      <c r="AK1550" s="300">
        <v>-1</v>
      </c>
      <c r="AL1550" s="300" t="s">
        <v>771</v>
      </c>
      <c r="AM1550" s="300">
        <v>0</v>
      </c>
      <c r="AN1550" s="300" t="b">
        <v>0</v>
      </c>
      <c r="AO1550" s="300">
        <v>-1</v>
      </c>
      <c r="AP1550" s="300" t="s">
        <v>771</v>
      </c>
      <c r="AQ1550" s="300">
        <v>0</v>
      </c>
      <c r="AR1550" s="300" t="b">
        <v>0</v>
      </c>
      <c r="AS1550" s="300">
        <v>0</v>
      </c>
      <c r="AT1550" s="300" t="b">
        <v>0</v>
      </c>
      <c r="AU1550" s="300">
        <v>0</v>
      </c>
      <c r="AV1550" s="300" t="b">
        <v>0</v>
      </c>
      <c r="AW1550" s="300" t="s">
        <v>1999</v>
      </c>
      <c r="AX1550" s="300"/>
      <c r="AY1550" s="300" t="s">
        <v>1999</v>
      </c>
      <c r="AZ1550" s="300">
        <v>0</v>
      </c>
      <c r="BA1550" s="300" t="b">
        <v>0</v>
      </c>
      <c r="BB1550" s="300" t="b">
        <v>1</v>
      </c>
      <c r="BC1550"/>
      <c r="BD1550"/>
      <c r="BE1550"/>
      <c r="BF1550"/>
      <c r="BG1550"/>
      <c r="BH1550"/>
      <c r="BI1550"/>
      <c r="BJ1550"/>
      <c r="BK1550"/>
      <c r="BL1550"/>
      <c r="BM1550"/>
      <c r="BN1550"/>
      <c r="BO1550"/>
      <c r="BP1550"/>
      <c r="BQ1550"/>
    </row>
    <row r="1551" spans="5:69" ht="16.5" hidden="1" x14ac:dyDescent="0.3">
      <c r="E1551" s="300" t="s">
        <v>760</v>
      </c>
      <c r="F1551" s="300" t="s">
        <v>651</v>
      </c>
      <c r="G1551" s="300">
        <v>20160101</v>
      </c>
      <c r="H1551" s="300">
        <v>2016</v>
      </c>
      <c r="I1551" s="300">
        <v>52</v>
      </c>
      <c r="J1551" s="300">
        <v>2016</v>
      </c>
      <c r="K1551" s="300">
        <v>562</v>
      </c>
      <c r="L1551" s="300" t="s">
        <v>761</v>
      </c>
      <c r="M1551" s="300" t="s">
        <v>451</v>
      </c>
      <c r="N1551" s="300" t="s">
        <v>660</v>
      </c>
      <c r="O1551" s="300" t="s">
        <v>762</v>
      </c>
      <c r="P1551" s="300">
        <v>788</v>
      </c>
      <c r="Q1551" s="300" t="s">
        <v>972</v>
      </c>
      <c r="R1551" s="300" t="s">
        <v>439</v>
      </c>
      <c r="S1551" s="300">
        <v>0</v>
      </c>
      <c r="T1551" s="300" t="s">
        <v>763</v>
      </c>
      <c r="U1551" s="300" t="s">
        <v>764</v>
      </c>
      <c r="V1551" s="300" t="s">
        <v>1123</v>
      </c>
      <c r="W1551" s="300" t="s">
        <v>766</v>
      </c>
      <c r="X1551" s="300" t="b">
        <v>1</v>
      </c>
      <c r="Y1551" s="300">
        <v>31</v>
      </c>
      <c r="Z1551" s="300" t="s">
        <v>767</v>
      </c>
      <c r="AA1551" s="300" t="s">
        <v>767</v>
      </c>
      <c r="AB1551" s="300" t="s">
        <v>66</v>
      </c>
      <c r="AC1551" s="300" t="s">
        <v>66</v>
      </c>
      <c r="AD1551" s="300">
        <v>2</v>
      </c>
      <c r="AE1551" s="300" t="b">
        <v>0</v>
      </c>
      <c r="AF1551" s="300" t="s">
        <v>768</v>
      </c>
      <c r="AG1551" s="300" t="s">
        <v>769</v>
      </c>
      <c r="AH1551" s="300">
        <v>0</v>
      </c>
      <c r="AI1551" s="300">
        <v>0</v>
      </c>
      <c r="AJ1551" s="300" t="s">
        <v>770</v>
      </c>
      <c r="AK1551" s="300">
        <v>-1</v>
      </c>
      <c r="AL1551" s="300" t="s">
        <v>771</v>
      </c>
      <c r="AM1551" s="300">
        <v>0</v>
      </c>
      <c r="AN1551" s="300" t="b">
        <v>0</v>
      </c>
      <c r="AO1551" s="300">
        <v>-1</v>
      </c>
      <c r="AP1551" s="300" t="s">
        <v>771</v>
      </c>
      <c r="AQ1551" s="300">
        <v>0</v>
      </c>
      <c r="AR1551" s="300" t="b">
        <v>0</v>
      </c>
      <c r="AS1551" s="300">
        <v>0</v>
      </c>
      <c r="AT1551" s="300" t="b">
        <v>0</v>
      </c>
      <c r="AU1551" s="300">
        <v>0</v>
      </c>
      <c r="AV1551" s="300" t="b">
        <v>0</v>
      </c>
      <c r="AW1551" s="300" t="s">
        <v>2000</v>
      </c>
      <c r="AX1551" s="300"/>
      <c r="AY1551" s="300" t="s">
        <v>2000</v>
      </c>
      <c r="AZ1551" s="300">
        <v>0</v>
      </c>
      <c r="BA1551" s="300" t="b">
        <v>0</v>
      </c>
      <c r="BB1551" s="300" t="b">
        <v>1</v>
      </c>
      <c r="BC1551"/>
      <c r="BD1551"/>
      <c r="BE1551"/>
      <c r="BF1551"/>
      <c r="BG1551"/>
      <c r="BH1551"/>
      <c r="BI1551"/>
      <c r="BJ1551"/>
      <c r="BK1551"/>
      <c r="BL1551"/>
      <c r="BM1551"/>
      <c r="BN1551"/>
      <c r="BO1551"/>
      <c r="BP1551"/>
      <c r="BQ1551"/>
    </row>
    <row r="1552" spans="5:69" ht="16.5" hidden="1" x14ac:dyDescent="0.3">
      <c r="E1552" s="300" t="s">
        <v>760</v>
      </c>
      <c r="F1552" s="300" t="s">
        <v>651</v>
      </c>
      <c r="G1552" s="300">
        <v>20160101</v>
      </c>
      <c r="H1552" s="300">
        <v>2016</v>
      </c>
      <c r="I1552" s="300">
        <v>52</v>
      </c>
      <c r="J1552" s="300">
        <v>2016</v>
      </c>
      <c r="K1552" s="300">
        <v>562</v>
      </c>
      <c r="L1552" s="300" t="s">
        <v>761</v>
      </c>
      <c r="M1552" s="300" t="s">
        <v>451</v>
      </c>
      <c r="N1552" s="300" t="s">
        <v>660</v>
      </c>
      <c r="O1552" s="300" t="s">
        <v>762</v>
      </c>
      <c r="P1552" s="300">
        <v>826</v>
      </c>
      <c r="Q1552" s="300" t="s">
        <v>937</v>
      </c>
      <c r="R1552" s="300" t="s">
        <v>938</v>
      </c>
      <c r="S1552" s="300">
        <v>0</v>
      </c>
      <c r="T1552" s="300" t="s">
        <v>763</v>
      </c>
      <c r="U1552" s="300" t="s">
        <v>764</v>
      </c>
      <c r="V1552" s="300" t="s">
        <v>1123</v>
      </c>
      <c r="W1552" s="300" t="s">
        <v>766</v>
      </c>
      <c r="X1552" s="300" t="b">
        <v>1</v>
      </c>
      <c r="Y1552" s="300">
        <v>31</v>
      </c>
      <c r="Z1552" s="300" t="s">
        <v>767</v>
      </c>
      <c r="AA1552" s="300" t="s">
        <v>767</v>
      </c>
      <c r="AB1552" s="300" t="s">
        <v>66</v>
      </c>
      <c r="AC1552" s="300" t="s">
        <v>66</v>
      </c>
      <c r="AD1552" s="300">
        <v>2</v>
      </c>
      <c r="AE1552" s="300" t="b">
        <v>0</v>
      </c>
      <c r="AF1552" s="300" t="s">
        <v>768</v>
      </c>
      <c r="AG1552" s="300" t="s">
        <v>769</v>
      </c>
      <c r="AH1552" s="300">
        <v>0</v>
      </c>
      <c r="AI1552" s="300">
        <v>0</v>
      </c>
      <c r="AJ1552" s="300" t="s">
        <v>770</v>
      </c>
      <c r="AK1552" s="300">
        <v>-1</v>
      </c>
      <c r="AL1552" s="300" t="s">
        <v>771</v>
      </c>
      <c r="AM1552" s="300">
        <v>0</v>
      </c>
      <c r="AN1552" s="300" t="b">
        <v>0</v>
      </c>
      <c r="AO1552" s="300">
        <v>-1</v>
      </c>
      <c r="AP1552" s="300" t="s">
        <v>771</v>
      </c>
      <c r="AQ1552" s="300">
        <v>0</v>
      </c>
      <c r="AR1552" s="300" t="b">
        <v>0</v>
      </c>
      <c r="AS1552" s="300">
        <v>0</v>
      </c>
      <c r="AT1552" s="300" t="b">
        <v>0</v>
      </c>
      <c r="AU1552" s="300">
        <v>0</v>
      </c>
      <c r="AV1552" s="300" t="b">
        <v>0</v>
      </c>
      <c r="AW1552" s="300" t="s">
        <v>2001</v>
      </c>
      <c r="AX1552" s="300"/>
      <c r="AY1552" s="300" t="s">
        <v>2001</v>
      </c>
      <c r="AZ1552" s="300">
        <v>0</v>
      </c>
      <c r="BA1552" s="300" t="b">
        <v>0</v>
      </c>
      <c r="BB1552" s="300" t="b">
        <v>1</v>
      </c>
      <c r="BC1552"/>
      <c r="BD1552"/>
      <c r="BE1552"/>
      <c r="BF1552"/>
      <c r="BG1552"/>
      <c r="BH1552"/>
      <c r="BI1552"/>
      <c r="BJ1552"/>
      <c r="BK1552"/>
      <c r="BL1552"/>
      <c r="BM1552"/>
      <c r="BN1552"/>
      <c r="BO1552"/>
      <c r="BP1552"/>
      <c r="BQ1552"/>
    </row>
    <row r="1553" spans="5:69" ht="16.5" hidden="1" x14ac:dyDescent="0.3">
      <c r="E1553" s="300" t="s">
        <v>760</v>
      </c>
      <c r="F1553" s="300" t="s">
        <v>651</v>
      </c>
      <c r="G1553" s="300">
        <v>20160101</v>
      </c>
      <c r="H1553" s="300">
        <v>2016</v>
      </c>
      <c r="I1553" s="300">
        <v>52</v>
      </c>
      <c r="J1553" s="300">
        <v>2016</v>
      </c>
      <c r="K1553" s="300">
        <v>562</v>
      </c>
      <c r="L1553" s="300" t="s">
        <v>761</v>
      </c>
      <c r="M1553" s="300" t="s">
        <v>451</v>
      </c>
      <c r="N1553" s="300" t="s">
        <v>660</v>
      </c>
      <c r="O1553" s="300" t="s">
        <v>762</v>
      </c>
      <c r="P1553" s="300">
        <v>854</v>
      </c>
      <c r="Q1553" s="300" t="s">
        <v>811</v>
      </c>
      <c r="R1553" s="300" t="s">
        <v>437</v>
      </c>
      <c r="S1553" s="300">
        <v>0</v>
      </c>
      <c r="T1553" s="300" t="s">
        <v>763</v>
      </c>
      <c r="U1553" s="300" t="s">
        <v>764</v>
      </c>
      <c r="V1553" s="300" t="s">
        <v>1123</v>
      </c>
      <c r="W1553" s="300" t="s">
        <v>766</v>
      </c>
      <c r="X1553" s="300" t="b">
        <v>1</v>
      </c>
      <c r="Y1553" s="300">
        <v>31</v>
      </c>
      <c r="Z1553" s="300" t="s">
        <v>767</v>
      </c>
      <c r="AA1553" s="300" t="s">
        <v>767</v>
      </c>
      <c r="AB1553" s="300" t="s">
        <v>66</v>
      </c>
      <c r="AC1553" s="300" t="s">
        <v>66</v>
      </c>
      <c r="AD1553" s="300">
        <v>2</v>
      </c>
      <c r="AE1553" s="300" t="b">
        <v>0</v>
      </c>
      <c r="AF1553" s="300" t="s">
        <v>768</v>
      </c>
      <c r="AG1553" s="300" t="s">
        <v>769</v>
      </c>
      <c r="AH1553" s="300">
        <v>0</v>
      </c>
      <c r="AI1553" s="300">
        <v>0</v>
      </c>
      <c r="AJ1553" s="300" t="s">
        <v>770</v>
      </c>
      <c r="AK1553" s="300">
        <v>-1</v>
      </c>
      <c r="AL1553" s="300" t="s">
        <v>771</v>
      </c>
      <c r="AM1553" s="300">
        <v>0</v>
      </c>
      <c r="AN1553" s="300" t="b">
        <v>0</v>
      </c>
      <c r="AO1553" s="300">
        <v>-1</v>
      </c>
      <c r="AP1553" s="300" t="s">
        <v>771</v>
      </c>
      <c r="AQ1553" s="300">
        <v>0</v>
      </c>
      <c r="AR1553" s="300" t="b">
        <v>0</v>
      </c>
      <c r="AS1553" s="300">
        <v>0</v>
      </c>
      <c r="AT1553" s="300" t="b">
        <v>0</v>
      </c>
      <c r="AU1553" s="300">
        <v>0</v>
      </c>
      <c r="AV1553" s="300" t="b">
        <v>0</v>
      </c>
      <c r="AW1553" s="300" t="s">
        <v>2002</v>
      </c>
      <c r="AX1553" s="300"/>
      <c r="AY1553" s="300" t="s">
        <v>2002</v>
      </c>
      <c r="AZ1553" s="300">
        <v>0</v>
      </c>
      <c r="BA1553" s="300" t="b">
        <v>0</v>
      </c>
      <c r="BB1553" s="300" t="b">
        <v>1</v>
      </c>
      <c r="BC1553"/>
      <c r="BD1553"/>
      <c r="BE1553"/>
      <c r="BF1553"/>
      <c r="BG1553"/>
      <c r="BH1553"/>
      <c r="BI1553"/>
      <c r="BJ1553"/>
      <c r="BK1553"/>
      <c r="BL1553"/>
      <c r="BM1553"/>
      <c r="BN1553"/>
      <c r="BO1553"/>
      <c r="BP1553"/>
      <c r="BQ1553"/>
    </row>
    <row r="1554" spans="5:69" ht="16.5" hidden="1" x14ac:dyDescent="0.3">
      <c r="E1554" s="300" t="s">
        <v>760</v>
      </c>
      <c r="F1554" s="300" t="s">
        <v>651</v>
      </c>
      <c r="G1554" s="300">
        <v>20160101</v>
      </c>
      <c r="H1554" s="300">
        <v>2016</v>
      </c>
      <c r="I1554" s="300">
        <v>52</v>
      </c>
      <c r="J1554" s="300">
        <v>2016</v>
      </c>
      <c r="K1554" s="300">
        <v>180</v>
      </c>
      <c r="L1554" s="300" t="s">
        <v>872</v>
      </c>
      <c r="M1554" s="300" t="s">
        <v>486</v>
      </c>
      <c r="N1554" s="300" t="s">
        <v>660</v>
      </c>
      <c r="O1554" s="300" t="s">
        <v>762</v>
      </c>
      <c r="P1554" s="300">
        <v>0</v>
      </c>
      <c r="Q1554" s="300" t="s">
        <v>763</v>
      </c>
      <c r="R1554" s="300" t="s">
        <v>764</v>
      </c>
      <c r="S1554" s="300">
        <v>0</v>
      </c>
      <c r="T1554" s="300" t="s">
        <v>763</v>
      </c>
      <c r="U1554" s="300" t="s">
        <v>764</v>
      </c>
      <c r="V1554" s="300" t="s">
        <v>1123</v>
      </c>
      <c r="W1554" s="300" t="s">
        <v>766</v>
      </c>
      <c r="X1554" s="300" t="b">
        <v>1</v>
      </c>
      <c r="Y1554" s="300">
        <v>3101</v>
      </c>
      <c r="Z1554" s="300" t="s">
        <v>813</v>
      </c>
      <c r="AA1554" s="300" t="s">
        <v>525</v>
      </c>
      <c r="AB1554" s="300" t="s">
        <v>66</v>
      </c>
      <c r="AC1554" s="300" t="s">
        <v>66</v>
      </c>
      <c r="AD1554" s="300">
        <v>4</v>
      </c>
      <c r="AE1554" s="300" t="b">
        <v>0</v>
      </c>
      <c r="AF1554" s="300" t="s">
        <v>768</v>
      </c>
      <c r="AG1554" s="300" t="s">
        <v>769</v>
      </c>
      <c r="AH1554" s="300">
        <v>0</v>
      </c>
      <c r="AI1554" s="300">
        <v>0</v>
      </c>
      <c r="AJ1554" s="300" t="s">
        <v>770</v>
      </c>
      <c r="AK1554" s="300">
        <v>8</v>
      </c>
      <c r="AL1554" s="300" t="s">
        <v>814</v>
      </c>
      <c r="AM1554" s="300">
        <v>14609</v>
      </c>
      <c r="AN1554" s="300" t="b">
        <v>0</v>
      </c>
      <c r="AO1554" s="300">
        <v>8</v>
      </c>
      <c r="AP1554" s="300" t="s">
        <v>814</v>
      </c>
      <c r="AQ1554" s="300">
        <v>14609</v>
      </c>
      <c r="AR1554" s="300" t="b">
        <v>0</v>
      </c>
      <c r="AS1554" s="300">
        <v>14609</v>
      </c>
      <c r="AT1554" s="300" t="b">
        <v>0</v>
      </c>
      <c r="AU1554" s="300">
        <v>0</v>
      </c>
      <c r="AV1554" s="300" t="b">
        <v>0</v>
      </c>
      <c r="AW1554" s="300" t="s">
        <v>2003</v>
      </c>
      <c r="AX1554" s="300">
        <v>0</v>
      </c>
      <c r="AY1554" s="300" t="s">
        <v>2003</v>
      </c>
      <c r="AZ1554" s="300">
        <v>0</v>
      </c>
      <c r="BA1554" s="300" t="b">
        <v>0</v>
      </c>
      <c r="BB1554" s="300" t="b">
        <v>1</v>
      </c>
      <c r="BC1554"/>
      <c r="BD1554"/>
      <c r="BE1554"/>
      <c r="BF1554"/>
      <c r="BG1554"/>
      <c r="BH1554"/>
      <c r="BI1554"/>
      <c r="BJ1554"/>
      <c r="BK1554"/>
      <c r="BL1554"/>
      <c r="BM1554"/>
      <c r="BN1554"/>
      <c r="BO1554"/>
      <c r="BP1554"/>
      <c r="BQ1554"/>
    </row>
    <row r="1555" spans="5:69" ht="16.5" hidden="1" x14ac:dyDescent="0.3">
      <c r="E1555" s="300" t="s">
        <v>760</v>
      </c>
      <c r="F1555" s="300" t="s">
        <v>651</v>
      </c>
      <c r="G1555" s="300">
        <v>20160101</v>
      </c>
      <c r="H1555" s="300">
        <v>2016</v>
      </c>
      <c r="I1555" s="300">
        <v>52</v>
      </c>
      <c r="J1555" s="300">
        <v>2016</v>
      </c>
      <c r="K1555" s="300">
        <v>180</v>
      </c>
      <c r="L1555" s="300" t="s">
        <v>872</v>
      </c>
      <c r="M1555" s="300" t="s">
        <v>486</v>
      </c>
      <c r="N1555" s="300" t="s">
        <v>660</v>
      </c>
      <c r="O1555" s="300" t="s">
        <v>762</v>
      </c>
      <c r="P1555" s="300">
        <v>124</v>
      </c>
      <c r="Q1555" s="300" t="s">
        <v>1129</v>
      </c>
      <c r="R1555" s="300" t="s">
        <v>1130</v>
      </c>
      <c r="S1555" s="300">
        <v>0</v>
      </c>
      <c r="T1555" s="300" t="s">
        <v>763</v>
      </c>
      <c r="U1555" s="300" t="s">
        <v>764</v>
      </c>
      <c r="V1555" s="300" t="s">
        <v>1123</v>
      </c>
      <c r="W1555" s="300" t="s">
        <v>766</v>
      </c>
      <c r="X1555" s="300" t="b">
        <v>1</v>
      </c>
      <c r="Y1555" s="300">
        <v>3101</v>
      </c>
      <c r="Z1555" s="300" t="s">
        <v>813</v>
      </c>
      <c r="AA1555" s="300" t="s">
        <v>525</v>
      </c>
      <c r="AB1555" s="300" t="s">
        <v>66</v>
      </c>
      <c r="AC1555" s="300" t="s">
        <v>66</v>
      </c>
      <c r="AD1555" s="300">
        <v>4</v>
      </c>
      <c r="AE1555" s="300" t="b">
        <v>0</v>
      </c>
      <c r="AF1555" s="300" t="s">
        <v>768</v>
      </c>
      <c r="AG1555" s="300" t="s">
        <v>769</v>
      </c>
      <c r="AH1555" s="300">
        <v>0</v>
      </c>
      <c r="AI1555" s="300">
        <v>0</v>
      </c>
      <c r="AJ1555" s="300" t="s">
        <v>770</v>
      </c>
      <c r="AK1555" s="300">
        <v>8</v>
      </c>
      <c r="AL1555" s="300" t="s">
        <v>814</v>
      </c>
      <c r="AM1555" s="300">
        <v>30</v>
      </c>
      <c r="AN1555" s="300" t="b">
        <v>0</v>
      </c>
      <c r="AO1555" s="300">
        <v>8</v>
      </c>
      <c r="AP1555" s="300" t="s">
        <v>814</v>
      </c>
      <c r="AQ1555" s="300">
        <v>30</v>
      </c>
      <c r="AR1555" s="300" t="b">
        <v>0</v>
      </c>
      <c r="AS1555" s="300">
        <v>30</v>
      </c>
      <c r="AT1555" s="300" t="b">
        <v>0</v>
      </c>
      <c r="AU1555" s="300">
        <v>0</v>
      </c>
      <c r="AV1555" s="300" t="b">
        <v>0</v>
      </c>
      <c r="AW1555" s="300" t="s">
        <v>1957</v>
      </c>
      <c r="AX1555" s="300">
        <v>0</v>
      </c>
      <c r="AY1555" s="300" t="s">
        <v>1957</v>
      </c>
      <c r="AZ1555" s="300">
        <v>0</v>
      </c>
      <c r="BA1555" s="300" t="b">
        <v>0</v>
      </c>
      <c r="BB1555" s="300" t="b">
        <v>1</v>
      </c>
      <c r="BC1555"/>
      <c r="BD1555"/>
      <c r="BE1555"/>
      <c r="BF1555"/>
      <c r="BG1555"/>
      <c r="BH1555"/>
      <c r="BI1555"/>
      <c r="BJ1555"/>
      <c r="BK1555"/>
      <c r="BL1555"/>
      <c r="BM1555"/>
      <c r="BN1555"/>
      <c r="BO1555"/>
      <c r="BP1555"/>
      <c r="BQ1555"/>
    </row>
    <row r="1556" spans="5:69" ht="16.5" hidden="1" x14ac:dyDescent="0.3">
      <c r="E1556" s="300" t="s">
        <v>760</v>
      </c>
      <c r="F1556" s="300" t="s">
        <v>651</v>
      </c>
      <c r="G1556" s="300">
        <v>20160101</v>
      </c>
      <c r="H1556" s="300">
        <v>2016</v>
      </c>
      <c r="I1556" s="300">
        <v>52</v>
      </c>
      <c r="J1556" s="300">
        <v>2016</v>
      </c>
      <c r="K1556" s="300">
        <v>180</v>
      </c>
      <c r="L1556" s="300" t="s">
        <v>872</v>
      </c>
      <c r="M1556" s="300" t="s">
        <v>486</v>
      </c>
      <c r="N1556" s="300" t="s">
        <v>660</v>
      </c>
      <c r="O1556" s="300" t="s">
        <v>762</v>
      </c>
      <c r="P1556" s="300">
        <v>156</v>
      </c>
      <c r="Q1556" s="300" t="s">
        <v>773</v>
      </c>
      <c r="R1556" s="300" t="s">
        <v>774</v>
      </c>
      <c r="S1556" s="300">
        <v>0</v>
      </c>
      <c r="T1556" s="300" t="s">
        <v>763</v>
      </c>
      <c r="U1556" s="300" t="s">
        <v>764</v>
      </c>
      <c r="V1556" s="300" t="s">
        <v>1123</v>
      </c>
      <c r="W1556" s="300" t="s">
        <v>766</v>
      </c>
      <c r="X1556" s="300" t="b">
        <v>1</v>
      </c>
      <c r="Y1556" s="300">
        <v>3101</v>
      </c>
      <c r="Z1556" s="300" t="s">
        <v>813</v>
      </c>
      <c r="AA1556" s="300" t="s">
        <v>525</v>
      </c>
      <c r="AB1556" s="300" t="s">
        <v>66</v>
      </c>
      <c r="AC1556" s="300" t="s">
        <v>66</v>
      </c>
      <c r="AD1556" s="300">
        <v>4</v>
      </c>
      <c r="AE1556" s="300" t="b">
        <v>0</v>
      </c>
      <c r="AF1556" s="300" t="s">
        <v>768</v>
      </c>
      <c r="AG1556" s="300" t="s">
        <v>769</v>
      </c>
      <c r="AH1556" s="300">
        <v>0</v>
      </c>
      <c r="AI1556" s="300">
        <v>0</v>
      </c>
      <c r="AJ1556" s="300" t="s">
        <v>770</v>
      </c>
      <c r="AK1556" s="300">
        <v>8</v>
      </c>
      <c r="AL1556" s="300" t="s">
        <v>814</v>
      </c>
      <c r="AM1556" s="300">
        <v>2230</v>
      </c>
      <c r="AN1556" s="300" t="b">
        <v>0</v>
      </c>
      <c r="AO1556" s="300">
        <v>8</v>
      </c>
      <c r="AP1556" s="300" t="s">
        <v>814</v>
      </c>
      <c r="AQ1556" s="300">
        <v>2230</v>
      </c>
      <c r="AR1556" s="300" t="b">
        <v>0</v>
      </c>
      <c r="AS1556" s="300">
        <v>2230</v>
      </c>
      <c r="AT1556" s="300" t="b">
        <v>0</v>
      </c>
      <c r="AU1556" s="300">
        <v>0</v>
      </c>
      <c r="AV1556" s="300" t="b">
        <v>0</v>
      </c>
      <c r="AW1556" s="300" t="s">
        <v>2004</v>
      </c>
      <c r="AX1556" s="300">
        <v>0</v>
      </c>
      <c r="AY1556" s="300" t="s">
        <v>2004</v>
      </c>
      <c r="AZ1556" s="300">
        <v>0</v>
      </c>
      <c r="BA1556" s="300" t="b">
        <v>0</v>
      </c>
      <c r="BB1556" s="300" t="b">
        <v>1</v>
      </c>
      <c r="BC1556"/>
      <c r="BD1556"/>
      <c r="BE1556"/>
      <c r="BF1556"/>
      <c r="BG1556"/>
      <c r="BH1556"/>
      <c r="BI1556"/>
      <c r="BJ1556"/>
      <c r="BK1556"/>
      <c r="BL1556"/>
      <c r="BM1556"/>
      <c r="BN1556"/>
      <c r="BO1556"/>
      <c r="BP1556"/>
      <c r="BQ1556"/>
    </row>
    <row r="1557" spans="5:69" ht="16.5" hidden="1" x14ac:dyDescent="0.3">
      <c r="E1557" s="300" t="s">
        <v>760</v>
      </c>
      <c r="F1557" s="300" t="s">
        <v>651</v>
      </c>
      <c r="G1557" s="300">
        <v>20160101</v>
      </c>
      <c r="H1557" s="300">
        <v>2016</v>
      </c>
      <c r="I1557" s="300">
        <v>52</v>
      </c>
      <c r="J1557" s="300">
        <v>2016</v>
      </c>
      <c r="K1557" s="300">
        <v>180</v>
      </c>
      <c r="L1557" s="300" t="s">
        <v>872</v>
      </c>
      <c r="M1557" s="300" t="s">
        <v>486</v>
      </c>
      <c r="N1557" s="300" t="s">
        <v>660</v>
      </c>
      <c r="O1557" s="300" t="s">
        <v>762</v>
      </c>
      <c r="P1557" s="300">
        <v>404</v>
      </c>
      <c r="Q1557" s="300" t="s">
        <v>892</v>
      </c>
      <c r="R1557" s="300" t="s">
        <v>430</v>
      </c>
      <c r="S1557" s="300">
        <v>0</v>
      </c>
      <c r="T1557" s="300" t="s">
        <v>763</v>
      </c>
      <c r="U1557" s="300" t="s">
        <v>764</v>
      </c>
      <c r="V1557" s="300" t="s">
        <v>1123</v>
      </c>
      <c r="W1557" s="300" t="s">
        <v>766</v>
      </c>
      <c r="X1557" s="300" t="b">
        <v>1</v>
      </c>
      <c r="Y1557" s="300">
        <v>3101</v>
      </c>
      <c r="Z1557" s="300" t="s">
        <v>813</v>
      </c>
      <c r="AA1557" s="300" t="s">
        <v>525</v>
      </c>
      <c r="AB1557" s="300" t="s">
        <v>66</v>
      </c>
      <c r="AC1557" s="300" t="s">
        <v>66</v>
      </c>
      <c r="AD1557" s="300">
        <v>4</v>
      </c>
      <c r="AE1557" s="300" t="b">
        <v>0</v>
      </c>
      <c r="AF1557" s="300" t="s">
        <v>768</v>
      </c>
      <c r="AG1557" s="300" t="s">
        <v>769</v>
      </c>
      <c r="AH1557" s="300">
        <v>0</v>
      </c>
      <c r="AI1557" s="300">
        <v>0</v>
      </c>
      <c r="AJ1557" s="300" t="s">
        <v>770</v>
      </c>
      <c r="AK1557" s="300">
        <v>8</v>
      </c>
      <c r="AL1557" s="300" t="s">
        <v>814</v>
      </c>
      <c r="AM1557" s="300">
        <v>525</v>
      </c>
      <c r="AN1557" s="300" t="b">
        <v>0</v>
      </c>
      <c r="AO1557" s="300">
        <v>8</v>
      </c>
      <c r="AP1557" s="300" t="s">
        <v>814</v>
      </c>
      <c r="AQ1557" s="300">
        <v>525</v>
      </c>
      <c r="AR1557" s="300" t="b">
        <v>0</v>
      </c>
      <c r="AS1557" s="300">
        <v>525</v>
      </c>
      <c r="AT1557" s="300" t="b">
        <v>0</v>
      </c>
      <c r="AU1557" s="300">
        <v>0</v>
      </c>
      <c r="AV1557" s="300" t="b">
        <v>0</v>
      </c>
      <c r="AW1557" s="300" t="s">
        <v>2005</v>
      </c>
      <c r="AX1557" s="300">
        <v>0</v>
      </c>
      <c r="AY1557" s="300" t="s">
        <v>2005</v>
      </c>
      <c r="AZ1557" s="300">
        <v>0</v>
      </c>
      <c r="BA1557" s="300" t="b">
        <v>0</v>
      </c>
      <c r="BB1557" s="300" t="b">
        <v>1</v>
      </c>
      <c r="BC1557"/>
      <c r="BD1557"/>
      <c r="BE1557"/>
      <c r="BF1557"/>
      <c r="BG1557"/>
      <c r="BH1557"/>
      <c r="BI1557"/>
      <c r="BJ1557"/>
      <c r="BK1557"/>
      <c r="BL1557"/>
      <c r="BM1557"/>
      <c r="BN1557"/>
      <c r="BO1557"/>
      <c r="BP1557"/>
      <c r="BQ1557"/>
    </row>
    <row r="1558" spans="5:69" ht="16.5" hidden="1" x14ac:dyDescent="0.3">
      <c r="E1558" s="300" t="s">
        <v>760</v>
      </c>
      <c r="F1558" s="300" t="s">
        <v>651</v>
      </c>
      <c r="G1558" s="300">
        <v>20160101</v>
      </c>
      <c r="H1558" s="300">
        <v>2016</v>
      </c>
      <c r="I1558" s="300">
        <v>52</v>
      </c>
      <c r="J1558" s="300">
        <v>2016</v>
      </c>
      <c r="K1558" s="300">
        <v>180</v>
      </c>
      <c r="L1558" s="300" t="s">
        <v>872</v>
      </c>
      <c r="M1558" s="300" t="s">
        <v>486</v>
      </c>
      <c r="N1558" s="300" t="s">
        <v>660</v>
      </c>
      <c r="O1558" s="300" t="s">
        <v>762</v>
      </c>
      <c r="P1558" s="300">
        <v>646</v>
      </c>
      <c r="Q1558" s="300" t="s">
        <v>910</v>
      </c>
      <c r="R1558" s="300" t="s">
        <v>441</v>
      </c>
      <c r="S1558" s="300">
        <v>0</v>
      </c>
      <c r="T1558" s="300" t="s">
        <v>763</v>
      </c>
      <c r="U1558" s="300" t="s">
        <v>764</v>
      </c>
      <c r="V1558" s="300" t="s">
        <v>1123</v>
      </c>
      <c r="W1558" s="300" t="s">
        <v>766</v>
      </c>
      <c r="X1558" s="300" t="b">
        <v>1</v>
      </c>
      <c r="Y1558" s="300">
        <v>3101</v>
      </c>
      <c r="Z1558" s="300" t="s">
        <v>813</v>
      </c>
      <c r="AA1558" s="300" t="s">
        <v>525</v>
      </c>
      <c r="AB1558" s="300" t="s">
        <v>66</v>
      </c>
      <c r="AC1558" s="300" t="s">
        <v>66</v>
      </c>
      <c r="AD1558" s="300">
        <v>4</v>
      </c>
      <c r="AE1558" s="300" t="b">
        <v>0</v>
      </c>
      <c r="AF1558" s="300" t="s">
        <v>768</v>
      </c>
      <c r="AG1558" s="300" t="s">
        <v>769</v>
      </c>
      <c r="AH1558" s="300">
        <v>0</v>
      </c>
      <c r="AI1558" s="300">
        <v>0</v>
      </c>
      <c r="AJ1558" s="300" t="s">
        <v>770</v>
      </c>
      <c r="AK1558" s="300">
        <v>8</v>
      </c>
      <c r="AL1558" s="300" t="s">
        <v>814</v>
      </c>
      <c r="AM1558" s="300">
        <v>60</v>
      </c>
      <c r="AN1558" s="300" t="b">
        <v>0</v>
      </c>
      <c r="AO1558" s="300">
        <v>8</v>
      </c>
      <c r="AP1558" s="300" t="s">
        <v>814</v>
      </c>
      <c r="AQ1558" s="300">
        <v>60</v>
      </c>
      <c r="AR1558" s="300" t="b">
        <v>0</v>
      </c>
      <c r="AS1558" s="300">
        <v>60</v>
      </c>
      <c r="AT1558" s="300" t="b">
        <v>0</v>
      </c>
      <c r="AU1558" s="300">
        <v>0</v>
      </c>
      <c r="AV1558" s="300" t="b">
        <v>0</v>
      </c>
      <c r="AW1558" s="300" t="s">
        <v>2006</v>
      </c>
      <c r="AX1558" s="300">
        <v>0</v>
      </c>
      <c r="AY1558" s="300" t="s">
        <v>2006</v>
      </c>
      <c r="AZ1558" s="300">
        <v>0</v>
      </c>
      <c r="BA1558" s="300" t="b">
        <v>0</v>
      </c>
      <c r="BB1558" s="300" t="b">
        <v>1</v>
      </c>
      <c r="BC1558"/>
      <c r="BD1558"/>
      <c r="BE1558"/>
      <c r="BF1558"/>
      <c r="BG1558"/>
      <c r="BH1558"/>
      <c r="BI1558"/>
      <c r="BJ1558"/>
      <c r="BK1558"/>
      <c r="BL1558"/>
      <c r="BM1558"/>
      <c r="BN1558"/>
      <c r="BO1558"/>
      <c r="BP1558"/>
      <c r="BQ1558"/>
    </row>
    <row r="1559" spans="5:69" ht="16.5" hidden="1" x14ac:dyDescent="0.3">
      <c r="E1559" s="300" t="s">
        <v>760</v>
      </c>
      <c r="F1559" s="300" t="s">
        <v>651</v>
      </c>
      <c r="G1559" s="300">
        <v>20160101</v>
      </c>
      <c r="H1559" s="300">
        <v>2016</v>
      </c>
      <c r="I1559" s="300">
        <v>52</v>
      </c>
      <c r="J1559" s="300">
        <v>2016</v>
      </c>
      <c r="K1559" s="300">
        <v>180</v>
      </c>
      <c r="L1559" s="300" t="s">
        <v>872</v>
      </c>
      <c r="M1559" s="300" t="s">
        <v>486</v>
      </c>
      <c r="N1559" s="300" t="s">
        <v>660</v>
      </c>
      <c r="O1559" s="300" t="s">
        <v>762</v>
      </c>
      <c r="P1559" s="300">
        <v>710</v>
      </c>
      <c r="Q1559" s="300" t="s">
        <v>917</v>
      </c>
      <c r="R1559" s="300" t="s">
        <v>425</v>
      </c>
      <c r="S1559" s="300">
        <v>0</v>
      </c>
      <c r="T1559" s="300" t="s">
        <v>763</v>
      </c>
      <c r="U1559" s="300" t="s">
        <v>764</v>
      </c>
      <c r="V1559" s="300" t="s">
        <v>1123</v>
      </c>
      <c r="W1559" s="300" t="s">
        <v>766</v>
      </c>
      <c r="X1559" s="300" t="b">
        <v>1</v>
      </c>
      <c r="Y1559" s="300">
        <v>3101</v>
      </c>
      <c r="Z1559" s="300" t="s">
        <v>813</v>
      </c>
      <c r="AA1559" s="300" t="s">
        <v>525</v>
      </c>
      <c r="AB1559" s="300" t="s">
        <v>66</v>
      </c>
      <c r="AC1559" s="300" t="s">
        <v>66</v>
      </c>
      <c r="AD1559" s="300">
        <v>4</v>
      </c>
      <c r="AE1559" s="300" t="b">
        <v>0</v>
      </c>
      <c r="AF1559" s="300" t="s">
        <v>768</v>
      </c>
      <c r="AG1559" s="300" t="s">
        <v>769</v>
      </c>
      <c r="AH1559" s="300">
        <v>0</v>
      </c>
      <c r="AI1559" s="300">
        <v>0</v>
      </c>
      <c r="AJ1559" s="300" t="s">
        <v>770</v>
      </c>
      <c r="AK1559" s="300">
        <v>8</v>
      </c>
      <c r="AL1559" s="300" t="s">
        <v>814</v>
      </c>
      <c r="AM1559" s="300">
        <v>11000</v>
      </c>
      <c r="AN1559" s="300" t="b">
        <v>0</v>
      </c>
      <c r="AO1559" s="300">
        <v>8</v>
      </c>
      <c r="AP1559" s="300" t="s">
        <v>814</v>
      </c>
      <c r="AQ1559" s="300">
        <v>11000</v>
      </c>
      <c r="AR1559" s="300" t="b">
        <v>0</v>
      </c>
      <c r="AS1559" s="300">
        <v>11000</v>
      </c>
      <c r="AT1559" s="300" t="b">
        <v>0</v>
      </c>
      <c r="AU1559" s="300">
        <v>0</v>
      </c>
      <c r="AV1559" s="300" t="b">
        <v>0</v>
      </c>
      <c r="AW1559" s="300" t="s">
        <v>2007</v>
      </c>
      <c r="AX1559" s="300">
        <v>0</v>
      </c>
      <c r="AY1559" s="300" t="s">
        <v>2007</v>
      </c>
      <c r="AZ1559" s="300">
        <v>0</v>
      </c>
      <c r="BA1559" s="300" t="b">
        <v>0</v>
      </c>
      <c r="BB1559" s="300" t="b">
        <v>1</v>
      </c>
      <c r="BC1559"/>
      <c r="BD1559"/>
      <c r="BE1559"/>
      <c r="BF1559"/>
      <c r="BG1559"/>
      <c r="BH1559"/>
      <c r="BI1559"/>
      <c r="BJ1559"/>
      <c r="BK1559"/>
      <c r="BL1559"/>
      <c r="BM1559"/>
      <c r="BN1559"/>
      <c r="BO1559"/>
      <c r="BP1559"/>
      <c r="BQ1559"/>
    </row>
    <row r="1560" spans="5:69" ht="16.5" hidden="1" x14ac:dyDescent="0.3">
      <c r="E1560" s="300" t="s">
        <v>760</v>
      </c>
      <c r="F1560" s="300" t="s">
        <v>651</v>
      </c>
      <c r="G1560" s="300">
        <v>20160101</v>
      </c>
      <c r="H1560" s="300">
        <v>2016</v>
      </c>
      <c r="I1560" s="300">
        <v>52</v>
      </c>
      <c r="J1560" s="300">
        <v>2016</v>
      </c>
      <c r="K1560" s="300">
        <v>180</v>
      </c>
      <c r="L1560" s="300" t="s">
        <v>872</v>
      </c>
      <c r="M1560" s="300" t="s">
        <v>486</v>
      </c>
      <c r="N1560" s="300" t="s">
        <v>660</v>
      </c>
      <c r="O1560" s="300" t="s">
        <v>762</v>
      </c>
      <c r="P1560" s="300">
        <v>800</v>
      </c>
      <c r="Q1560" s="300" t="s">
        <v>930</v>
      </c>
      <c r="R1560" s="300" t="s">
        <v>452</v>
      </c>
      <c r="S1560" s="300">
        <v>0</v>
      </c>
      <c r="T1560" s="300" t="s">
        <v>763</v>
      </c>
      <c r="U1560" s="300" t="s">
        <v>764</v>
      </c>
      <c r="V1560" s="300" t="s">
        <v>1123</v>
      </c>
      <c r="W1560" s="300" t="s">
        <v>766</v>
      </c>
      <c r="X1560" s="300" t="b">
        <v>1</v>
      </c>
      <c r="Y1560" s="300">
        <v>3101</v>
      </c>
      <c r="Z1560" s="300" t="s">
        <v>813</v>
      </c>
      <c r="AA1560" s="300" t="s">
        <v>525</v>
      </c>
      <c r="AB1560" s="300" t="s">
        <v>66</v>
      </c>
      <c r="AC1560" s="300" t="s">
        <v>66</v>
      </c>
      <c r="AD1560" s="300">
        <v>4</v>
      </c>
      <c r="AE1560" s="300" t="b">
        <v>0</v>
      </c>
      <c r="AF1560" s="300" t="s">
        <v>768</v>
      </c>
      <c r="AG1560" s="300" t="s">
        <v>769</v>
      </c>
      <c r="AH1560" s="300">
        <v>0</v>
      </c>
      <c r="AI1560" s="300">
        <v>0</v>
      </c>
      <c r="AJ1560" s="300" t="s">
        <v>770</v>
      </c>
      <c r="AK1560" s="300">
        <v>8</v>
      </c>
      <c r="AL1560" s="300" t="s">
        <v>814</v>
      </c>
      <c r="AM1560" s="300">
        <v>764</v>
      </c>
      <c r="AN1560" s="300" t="b">
        <v>0</v>
      </c>
      <c r="AO1560" s="300">
        <v>8</v>
      </c>
      <c r="AP1560" s="300" t="s">
        <v>814</v>
      </c>
      <c r="AQ1560" s="300">
        <v>764</v>
      </c>
      <c r="AR1560" s="300" t="b">
        <v>0</v>
      </c>
      <c r="AS1560" s="300">
        <v>764</v>
      </c>
      <c r="AT1560" s="300" t="b">
        <v>0</v>
      </c>
      <c r="AU1560" s="300">
        <v>0</v>
      </c>
      <c r="AV1560" s="300" t="b">
        <v>0</v>
      </c>
      <c r="AW1560" s="300" t="s">
        <v>2008</v>
      </c>
      <c r="AX1560" s="300">
        <v>0</v>
      </c>
      <c r="AY1560" s="300" t="s">
        <v>2008</v>
      </c>
      <c r="AZ1560" s="300">
        <v>0</v>
      </c>
      <c r="BA1560" s="300" t="b">
        <v>0</v>
      </c>
      <c r="BB1560" s="300" t="b">
        <v>1</v>
      </c>
      <c r="BC1560"/>
      <c r="BD1560"/>
      <c r="BE1560"/>
      <c r="BF1560"/>
      <c r="BG1560"/>
      <c r="BH1560"/>
      <c r="BI1560"/>
      <c r="BJ1560"/>
      <c r="BK1560"/>
      <c r="BL1560"/>
      <c r="BM1560"/>
      <c r="BN1560"/>
      <c r="BO1560"/>
      <c r="BP1560"/>
      <c r="BQ1560"/>
    </row>
    <row r="1561" spans="5:69" ht="16.5" hidden="1" x14ac:dyDescent="0.3">
      <c r="E1561" s="300" t="s">
        <v>760</v>
      </c>
      <c r="F1561" s="300" t="s">
        <v>651</v>
      </c>
      <c r="G1561" s="300">
        <v>20160101</v>
      </c>
      <c r="H1561" s="300">
        <v>2016</v>
      </c>
      <c r="I1561" s="300">
        <v>52</v>
      </c>
      <c r="J1561" s="300">
        <v>2016</v>
      </c>
      <c r="K1561" s="300">
        <v>562</v>
      </c>
      <c r="L1561" s="300" t="s">
        <v>761</v>
      </c>
      <c r="M1561" s="300" t="s">
        <v>451</v>
      </c>
      <c r="N1561" s="300" t="s">
        <v>660</v>
      </c>
      <c r="O1561" s="300" t="s">
        <v>762</v>
      </c>
      <c r="P1561" s="300">
        <v>0</v>
      </c>
      <c r="Q1561" s="300" t="s">
        <v>763</v>
      </c>
      <c r="R1561" s="300" t="s">
        <v>764</v>
      </c>
      <c r="S1561" s="300">
        <v>0</v>
      </c>
      <c r="T1561" s="300" t="s">
        <v>763</v>
      </c>
      <c r="U1561" s="300" t="s">
        <v>764</v>
      </c>
      <c r="V1561" s="300" t="s">
        <v>1123</v>
      </c>
      <c r="W1561" s="300" t="s">
        <v>766</v>
      </c>
      <c r="X1561" s="300" t="b">
        <v>1</v>
      </c>
      <c r="Y1561" s="300">
        <v>3101</v>
      </c>
      <c r="Z1561" s="300" t="s">
        <v>813</v>
      </c>
      <c r="AA1561" s="300" t="s">
        <v>525</v>
      </c>
      <c r="AB1561" s="300" t="s">
        <v>66</v>
      </c>
      <c r="AC1561" s="300" t="s">
        <v>66</v>
      </c>
      <c r="AD1561" s="300">
        <v>4</v>
      </c>
      <c r="AE1561" s="300" t="b">
        <v>0</v>
      </c>
      <c r="AF1561" s="300" t="s">
        <v>768</v>
      </c>
      <c r="AG1561" s="300" t="s">
        <v>769</v>
      </c>
      <c r="AH1561" s="300">
        <v>0</v>
      </c>
      <c r="AI1561" s="300">
        <v>0</v>
      </c>
      <c r="AJ1561" s="300" t="s">
        <v>770</v>
      </c>
      <c r="AK1561" s="300">
        <v>8</v>
      </c>
      <c r="AL1561" s="300" t="s">
        <v>814</v>
      </c>
      <c r="AM1561" s="300">
        <v>4001</v>
      </c>
      <c r="AN1561" s="300" t="b">
        <v>0</v>
      </c>
      <c r="AO1561" s="300">
        <v>8</v>
      </c>
      <c r="AP1561" s="300" t="s">
        <v>814</v>
      </c>
      <c r="AQ1561" s="300">
        <v>4001</v>
      </c>
      <c r="AR1561" s="300" t="b">
        <v>0</v>
      </c>
      <c r="AS1561" s="300">
        <v>4001</v>
      </c>
      <c r="AT1561" s="300" t="b">
        <v>0</v>
      </c>
      <c r="AU1561" s="300">
        <v>0</v>
      </c>
      <c r="AV1561" s="300" t="b">
        <v>0</v>
      </c>
      <c r="AW1561" s="300" t="s">
        <v>2009</v>
      </c>
      <c r="AX1561" s="300"/>
      <c r="AY1561" s="300" t="s">
        <v>2009</v>
      </c>
      <c r="AZ1561" s="300">
        <v>0</v>
      </c>
      <c r="BA1561" s="300" t="b">
        <v>0</v>
      </c>
      <c r="BB1561" s="300" t="b">
        <v>1</v>
      </c>
      <c r="BC1561"/>
      <c r="BD1561"/>
      <c r="BE1561"/>
      <c r="BF1561"/>
      <c r="BG1561"/>
      <c r="BH1561"/>
      <c r="BI1561"/>
      <c r="BJ1561"/>
      <c r="BK1561"/>
      <c r="BL1561"/>
      <c r="BM1561"/>
      <c r="BN1561"/>
      <c r="BO1561"/>
      <c r="BP1561"/>
      <c r="BQ1561"/>
    </row>
    <row r="1562" spans="5:69" ht="16.5" hidden="1" x14ac:dyDescent="0.3">
      <c r="E1562" s="300" t="s">
        <v>760</v>
      </c>
      <c r="F1562" s="300" t="s">
        <v>651</v>
      </c>
      <c r="G1562" s="300">
        <v>20160101</v>
      </c>
      <c r="H1562" s="300">
        <v>2016</v>
      </c>
      <c r="I1562" s="300">
        <v>52</v>
      </c>
      <c r="J1562" s="300">
        <v>2016</v>
      </c>
      <c r="K1562" s="300">
        <v>562</v>
      </c>
      <c r="L1562" s="300" t="s">
        <v>761</v>
      </c>
      <c r="M1562" s="300" t="s">
        <v>451</v>
      </c>
      <c r="N1562" s="300" t="s">
        <v>660</v>
      </c>
      <c r="O1562" s="300" t="s">
        <v>762</v>
      </c>
      <c r="P1562" s="300">
        <v>156</v>
      </c>
      <c r="Q1562" s="300" t="s">
        <v>773</v>
      </c>
      <c r="R1562" s="300" t="s">
        <v>774</v>
      </c>
      <c r="S1562" s="300">
        <v>0</v>
      </c>
      <c r="T1562" s="300" t="s">
        <v>763</v>
      </c>
      <c r="U1562" s="300" t="s">
        <v>764</v>
      </c>
      <c r="V1562" s="300" t="s">
        <v>1123</v>
      </c>
      <c r="W1562" s="300" t="s">
        <v>766</v>
      </c>
      <c r="X1562" s="300" t="b">
        <v>1</v>
      </c>
      <c r="Y1562" s="300">
        <v>3101</v>
      </c>
      <c r="Z1562" s="300" t="s">
        <v>813</v>
      </c>
      <c r="AA1562" s="300" t="s">
        <v>525</v>
      </c>
      <c r="AB1562" s="300" t="s">
        <v>66</v>
      </c>
      <c r="AC1562" s="300" t="s">
        <v>66</v>
      </c>
      <c r="AD1562" s="300">
        <v>4</v>
      </c>
      <c r="AE1562" s="300" t="b">
        <v>0</v>
      </c>
      <c r="AF1562" s="300" t="s">
        <v>768</v>
      </c>
      <c r="AG1562" s="300" t="s">
        <v>769</v>
      </c>
      <c r="AH1562" s="300">
        <v>0</v>
      </c>
      <c r="AI1562" s="300">
        <v>0</v>
      </c>
      <c r="AJ1562" s="300" t="s">
        <v>770</v>
      </c>
      <c r="AK1562" s="300">
        <v>8</v>
      </c>
      <c r="AL1562" s="300" t="s">
        <v>814</v>
      </c>
      <c r="AM1562" s="300">
        <v>1</v>
      </c>
      <c r="AN1562" s="300" t="b">
        <v>0</v>
      </c>
      <c r="AO1562" s="300">
        <v>8</v>
      </c>
      <c r="AP1562" s="300" t="s">
        <v>814</v>
      </c>
      <c r="AQ1562" s="300">
        <v>1</v>
      </c>
      <c r="AR1562" s="300" t="b">
        <v>0</v>
      </c>
      <c r="AS1562" s="300">
        <v>1</v>
      </c>
      <c r="AT1562" s="300" t="b">
        <v>0</v>
      </c>
      <c r="AU1562" s="300">
        <v>0</v>
      </c>
      <c r="AV1562" s="300" t="b">
        <v>0</v>
      </c>
      <c r="AW1562" s="300" t="s">
        <v>1990</v>
      </c>
      <c r="AX1562" s="300"/>
      <c r="AY1562" s="300" t="s">
        <v>1990</v>
      </c>
      <c r="AZ1562" s="300">
        <v>0</v>
      </c>
      <c r="BA1562" s="300" t="b">
        <v>0</v>
      </c>
      <c r="BB1562" s="300" t="b">
        <v>1</v>
      </c>
      <c r="BC1562"/>
      <c r="BD1562"/>
      <c r="BE1562"/>
      <c r="BF1562"/>
      <c r="BG1562"/>
      <c r="BH1562"/>
      <c r="BI1562"/>
      <c r="BJ1562"/>
      <c r="BK1562"/>
      <c r="BL1562"/>
      <c r="BM1562"/>
      <c r="BN1562"/>
      <c r="BO1562"/>
      <c r="BP1562"/>
      <c r="BQ1562"/>
    </row>
    <row r="1563" spans="5:69" ht="16.5" hidden="1" x14ac:dyDescent="0.3">
      <c r="E1563" s="300" t="s">
        <v>760</v>
      </c>
      <c r="F1563" s="300" t="s">
        <v>651</v>
      </c>
      <c r="G1563" s="300">
        <v>20160101</v>
      </c>
      <c r="H1563" s="300">
        <v>2016</v>
      </c>
      <c r="I1563" s="300">
        <v>52</v>
      </c>
      <c r="J1563" s="300">
        <v>2016</v>
      </c>
      <c r="K1563" s="300">
        <v>562</v>
      </c>
      <c r="L1563" s="300" t="s">
        <v>761</v>
      </c>
      <c r="M1563" s="300" t="s">
        <v>451</v>
      </c>
      <c r="N1563" s="300" t="s">
        <v>660</v>
      </c>
      <c r="O1563" s="300" t="s">
        <v>762</v>
      </c>
      <c r="P1563" s="300">
        <v>566</v>
      </c>
      <c r="Q1563" s="300" t="s">
        <v>791</v>
      </c>
      <c r="R1563" s="300" t="s">
        <v>434</v>
      </c>
      <c r="S1563" s="300">
        <v>0</v>
      </c>
      <c r="T1563" s="300" t="s">
        <v>763</v>
      </c>
      <c r="U1563" s="300" t="s">
        <v>764</v>
      </c>
      <c r="V1563" s="300" t="s">
        <v>1123</v>
      </c>
      <c r="W1563" s="300" t="s">
        <v>766</v>
      </c>
      <c r="X1563" s="300" t="b">
        <v>1</v>
      </c>
      <c r="Y1563" s="300">
        <v>3101</v>
      </c>
      <c r="Z1563" s="300" t="s">
        <v>813</v>
      </c>
      <c r="AA1563" s="300" t="s">
        <v>525</v>
      </c>
      <c r="AB1563" s="300" t="s">
        <v>66</v>
      </c>
      <c r="AC1563" s="300" t="s">
        <v>66</v>
      </c>
      <c r="AD1563" s="300">
        <v>4</v>
      </c>
      <c r="AE1563" s="300" t="b">
        <v>0</v>
      </c>
      <c r="AF1563" s="300" t="s">
        <v>768</v>
      </c>
      <c r="AG1563" s="300" t="s">
        <v>769</v>
      </c>
      <c r="AH1563" s="300">
        <v>0</v>
      </c>
      <c r="AI1563" s="300">
        <v>0</v>
      </c>
      <c r="AJ1563" s="300" t="s">
        <v>770</v>
      </c>
      <c r="AK1563" s="300">
        <v>8</v>
      </c>
      <c r="AL1563" s="300" t="s">
        <v>814</v>
      </c>
      <c r="AM1563" s="300">
        <v>4000</v>
      </c>
      <c r="AN1563" s="300" t="b">
        <v>0</v>
      </c>
      <c r="AO1563" s="300">
        <v>8</v>
      </c>
      <c r="AP1563" s="300" t="s">
        <v>814</v>
      </c>
      <c r="AQ1563" s="300">
        <v>4000</v>
      </c>
      <c r="AR1563" s="300" t="b">
        <v>0</v>
      </c>
      <c r="AS1563" s="300">
        <v>4000</v>
      </c>
      <c r="AT1563" s="300" t="b">
        <v>0</v>
      </c>
      <c r="AU1563" s="300">
        <v>0</v>
      </c>
      <c r="AV1563" s="300" t="b">
        <v>0</v>
      </c>
      <c r="AW1563" s="300" t="s">
        <v>2010</v>
      </c>
      <c r="AX1563" s="300"/>
      <c r="AY1563" s="300" t="s">
        <v>2010</v>
      </c>
      <c r="AZ1563" s="300">
        <v>0</v>
      </c>
      <c r="BA1563" s="300" t="b">
        <v>0</v>
      </c>
      <c r="BB1563" s="300" t="b">
        <v>1</v>
      </c>
      <c r="BC1563"/>
      <c r="BD1563"/>
      <c r="BE1563"/>
      <c r="BF1563"/>
      <c r="BG1563"/>
      <c r="BH1563"/>
      <c r="BI1563"/>
      <c r="BJ1563"/>
      <c r="BK1563"/>
      <c r="BL1563"/>
      <c r="BM1563"/>
      <c r="BN1563"/>
      <c r="BO1563"/>
      <c r="BP1563"/>
      <c r="BQ1563"/>
    </row>
    <row r="1564" spans="5:69" ht="16.5" hidden="1" x14ac:dyDescent="0.3">
      <c r="E1564" s="300" t="s">
        <v>760</v>
      </c>
      <c r="F1564" s="300" t="s">
        <v>651</v>
      </c>
      <c r="G1564" s="300">
        <v>20160101</v>
      </c>
      <c r="H1564" s="300">
        <v>2016</v>
      </c>
      <c r="I1564" s="300">
        <v>52</v>
      </c>
      <c r="J1564" s="300">
        <v>2016</v>
      </c>
      <c r="K1564" s="300">
        <v>180</v>
      </c>
      <c r="L1564" s="300" t="s">
        <v>872</v>
      </c>
      <c r="M1564" s="300" t="s">
        <v>486</v>
      </c>
      <c r="N1564" s="300" t="s">
        <v>660</v>
      </c>
      <c r="O1564" s="300" t="s">
        <v>762</v>
      </c>
      <c r="P1564" s="300">
        <v>0</v>
      </c>
      <c r="Q1564" s="300" t="s">
        <v>763</v>
      </c>
      <c r="R1564" s="300" t="s">
        <v>764</v>
      </c>
      <c r="S1564" s="300">
        <v>0</v>
      </c>
      <c r="T1564" s="300" t="s">
        <v>763</v>
      </c>
      <c r="U1564" s="300" t="s">
        <v>764</v>
      </c>
      <c r="V1564" s="300" t="s">
        <v>1123</v>
      </c>
      <c r="W1564" s="300" t="s">
        <v>766</v>
      </c>
      <c r="X1564" s="300" t="b">
        <v>1</v>
      </c>
      <c r="Y1564" s="300">
        <v>310100</v>
      </c>
      <c r="Z1564" s="300" t="s">
        <v>818</v>
      </c>
      <c r="AA1564" s="300" t="s">
        <v>525</v>
      </c>
      <c r="AB1564" s="300" t="s">
        <v>66</v>
      </c>
      <c r="AC1564" s="300" t="s">
        <v>66</v>
      </c>
      <c r="AD1564" s="300">
        <v>6</v>
      </c>
      <c r="AE1564" s="300" t="b">
        <v>1</v>
      </c>
      <c r="AF1564" s="300" t="s">
        <v>768</v>
      </c>
      <c r="AG1564" s="300" t="s">
        <v>769</v>
      </c>
      <c r="AH1564" s="300">
        <v>0</v>
      </c>
      <c r="AI1564" s="300">
        <v>0</v>
      </c>
      <c r="AJ1564" s="300" t="s">
        <v>770</v>
      </c>
      <c r="AK1564" s="300">
        <v>8</v>
      </c>
      <c r="AL1564" s="300" t="s">
        <v>814</v>
      </c>
      <c r="AM1564" s="300">
        <v>14609</v>
      </c>
      <c r="AN1564" s="300" t="b">
        <v>0</v>
      </c>
      <c r="AO1564" s="300">
        <v>8</v>
      </c>
      <c r="AP1564" s="300" t="s">
        <v>814</v>
      </c>
      <c r="AQ1564" s="300">
        <v>14609</v>
      </c>
      <c r="AR1564" s="300" t="b">
        <v>0</v>
      </c>
      <c r="AS1564" s="300">
        <v>14609</v>
      </c>
      <c r="AT1564" s="300" t="b">
        <v>0</v>
      </c>
      <c r="AU1564" s="300">
        <v>0</v>
      </c>
      <c r="AV1564" s="300" t="b">
        <v>0</v>
      </c>
      <c r="AW1564" s="300" t="s">
        <v>2003</v>
      </c>
      <c r="AX1564" s="300">
        <v>0</v>
      </c>
      <c r="AY1564" s="300" t="s">
        <v>2003</v>
      </c>
      <c r="AZ1564" s="300">
        <v>0</v>
      </c>
      <c r="BA1564" s="300" t="b">
        <v>0</v>
      </c>
      <c r="BB1564" s="300" t="b">
        <v>1</v>
      </c>
      <c r="BC1564"/>
      <c r="BD1564"/>
      <c r="BE1564"/>
      <c r="BF1564"/>
      <c r="BG1564"/>
      <c r="BH1564"/>
      <c r="BI1564"/>
      <c r="BJ1564"/>
      <c r="BK1564"/>
      <c r="BL1564"/>
      <c r="BM1564"/>
      <c r="BN1564"/>
      <c r="BO1564"/>
      <c r="BP1564"/>
      <c r="BQ1564"/>
    </row>
    <row r="1565" spans="5:69" ht="16.5" hidden="1" x14ac:dyDescent="0.3">
      <c r="E1565" s="300" t="s">
        <v>760</v>
      </c>
      <c r="F1565" s="300" t="s">
        <v>651</v>
      </c>
      <c r="G1565" s="300">
        <v>20160101</v>
      </c>
      <c r="H1565" s="300">
        <v>2016</v>
      </c>
      <c r="I1565" s="300">
        <v>52</v>
      </c>
      <c r="J1565" s="300">
        <v>2016</v>
      </c>
      <c r="K1565" s="300">
        <v>180</v>
      </c>
      <c r="L1565" s="300" t="s">
        <v>872</v>
      </c>
      <c r="M1565" s="300" t="s">
        <v>486</v>
      </c>
      <c r="N1565" s="300" t="s">
        <v>660</v>
      </c>
      <c r="O1565" s="300" t="s">
        <v>762</v>
      </c>
      <c r="P1565" s="300">
        <v>124</v>
      </c>
      <c r="Q1565" s="300" t="s">
        <v>1129</v>
      </c>
      <c r="R1565" s="300" t="s">
        <v>1130</v>
      </c>
      <c r="S1565" s="300">
        <v>0</v>
      </c>
      <c r="T1565" s="300" t="s">
        <v>763</v>
      </c>
      <c r="U1565" s="300" t="s">
        <v>764</v>
      </c>
      <c r="V1565" s="300" t="s">
        <v>1123</v>
      </c>
      <c r="W1565" s="300" t="s">
        <v>766</v>
      </c>
      <c r="X1565" s="300" t="b">
        <v>1</v>
      </c>
      <c r="Y1565" s="300">
        <v>310100</v>
      </c>
      <c r="Z1565" s="300" t="s">
        <v>818</v>
      </c>
      <c r="AA1565" s="300" t="s">
        <v>525</v>
      </c>
      <c r="AB1565" s="300" t="s">
        <v>66</v>
      </c>
      <c r="AC1565" s="300" t="s">
        <v>66</v>
      </c>
      <c r="AD1565" s="300">
        <v>6</v>
      </c>
      <c r="AE1565" s="300" t="b">
        <v>1</v>
      </c>
      <c r="AF1565" s="300" t="s">
        <v>768</v>
      </c>
      <c r="AG1565" s="300" t="s">
        <v>769</v>
      </c>
      <c r="AH1565" s="300">
        <v>0</v>
      </c>
      <c r="AI1565" s="300">
        <v>0</v>
      </c>
      <c r="AJ1565" s="300" t="s">
        <v>770</v>
      </c>
      <c r="AK1565" s="300">
        <v>8</v>
      </c>
      <c r="AL1565" s="300" t="s">
        <v>814</v>
      </c>
      <c r="AM1565" s="300">
        <v>30</v>
      </c>
      <c r="AN1565" s="300" t="b">
        <v>0</v>
      </c>
      <c r="AO1565" s="300">
        <v>8</v>
      </c>
      <c r="AP1565" s="300" t="s">
        <v>814</v>
      </c>
      <c r="AQ1565" s="300">
        <v>30</v>
      </c>
      <c r="AR1565" s="300" t="b">
        <v>0</v>
      </c>
      <c r="AS1565" s="300">
        <v>30</v>
      </c>
      <c r="AT1565" s="300" t="b">
        <v>0</v>
      </c>
      <c r="AU1565" s="300">
        <v>0</v>
      </c>
      <c r="AV1565" s="300" t="b">
        <v>0</v>
      </c>
      <c r="AW1565" s="300" t="s">
        <v>1957</v>
      </c>
      <c r="AX1565" s="300">
        <v>0</v>
      </c>
      <c r="AY1565" s="300" t="s">
        <v>1957</v>
      </c>
      <c r="AZ1565" s="300">
        <v>0</v>
      </c>
      <c r="BA1565" s="300" t="b">
        <v>0</v>
      </c>
      <c r="BB1565" s="300" t="b">
        <v>1</v>
      </c>
      <c r="BC1565"/>
      <c r="BD1565"/>
      <c r="BE1565"/>
      <c r="BF1565"/>
      <c r="BG1565"/>
      <c r="BH1565"/>
      <c r="BI1565"/>
      <c r="BJ1565"/>
      <c r="BK1565"/>
      <c r="BL1565"/>
      <c r="BM1565"/>
      <c r="BN1565"/>
      <c r="BO1565"/>
      <c r="BP1565"/>
      <c r="BQ1565"/>
    </row>
    <row r="1566" spans="5:69" ht="16.5" hidden="1" x14ac:dyDescent="0.3">
      <c r="E1566" s="300" t="s">
        <v>760</v>
      </c>
      <c r="F1566" s="300" t="s">
        <v>651</v>
      </c>
      <c r="G1566" s="300">
        <v>20160101</v>
      </c>
      <c r="H1566" s="300">
        <v>2016</v>
      </c>
      <c r="I1566" s="300">
        <v>52</v>
      </c>
      <c r="J1566" s="300">
        <v>2016</v>
      </c>
      <c r="K1566" s="300">
        <v>180</v>
      </c>
      <c r="L1566" s="300" t="s">
        <v>872</v>
      </c>
      <c r="M1566" s="300" t="s">
        <v>486</v>
      </c>
      <c r="N1566" s="300" t="s">
        <v>660</v>
      </c>
      <c r="O1566" s="300" t="s">
        <v>762</v>
      </c>
      <c r="P1566" s="300">
        <v>156</v>
      </c>
      <c r="Q1566" s="300" t="s">
        <v>773</v>
      </c>
      <c r="R1566" s="300" t="s">
        <v>774</v>
      </c>
      <c r="S1566" s="300">
        <v>0</v>
      </c>
      <c r="T1566" s="300" t="s">
        <v>763</v>
      </c>
      <c r="U1566" s="300" t="s">
        <v>764</v>
      </c>
      <c r="V1566" s="300" t="s">
        <v>1123</v>
      </c>
      <c r="W1566" s="300" t="s">
        <v>766</v>
      </c>
      <c r="X1566" s="300" t="b">
        <v>1</v>
      </c>
      <c r="Y1566" s="300">
        <v>310100</v>
      </c>
      <c r="Z1566" s="300" t="s">
        <v>818</v>
      </c>
      <c r="AA1566" s="300" t="s">
        <v>525</v>
      </c>
      <c r="AB1566" s="300" t="s">
        <v>66</v>
      </c>
      <c r="AC1566" s="300" t="s">
        <v>66</v>
      </c>
      <c r="AD1566" s="300">
        <v>6</v>
      </c>
      <c r="AE1566" s="300" t="b">
        <v>1</v>
      </c>
      <c r="AF1566" s="300" t="s">
        <v>768</v>
      </c>
      <c r="AG1566" s="300" t="s">
        <v>769</v>
      </c>
      <c r="AH1566" s="300">
        <v>0</v>
      </c>
      <c r="AI1566" s="300">
        <v>0</v>
      </c>
      <c r="AJ1566" s="300" t="s">
        <v>770</v>
      </c>
      <c r="AK1566" s="300">
        <v>8</v>
      </c>
      <c r="AL1566" s="300" t="s">
        <v>814</v>
      </c>
      <c r="AM1566" s="300">
        <v>2230</v>
      </c>
      <c r="AN1566" s="300" t="b">
        <v>0</v>
      </c>
      <c r="AO1566" s="300">
        <v>8</v>
      </c>
      <c r="AP1566" s="300" t="s">
        <v>814</v>
      </c>
      <c r="AQ1566" s="300">
        <v>2230</v>
      </c>
      <c r="AR1566" s="300" t="b">
        <v>0</v>
      </c>
      <c r="AS1566" s="300">
        <v>2230</v>
      </c>
      <c r="AT1566" s="300" t="b">
        <v>0</v>
      </c>
      <c r="AU1566" s="300">
        <v>0</v>
      </c>
      <c r="AV1566" s="300" t="b">
        <v>0</v>
      </c>
      <c r="AW1566" s="300" t="s">
        <v>2004</v>
      </c>
      <c r="AX1566" s="300">
        <v>0</v>
      </c>
      <c r="AY1566" s="300" t="s">
        <v>2004</v>
      </c>
      <c r="AZ1566" s="300">
        <v>0</v>
      </c>
      <c r="BA1566" s="300" t="b">
        <v>0</v>
      </c>
      <c r="BB1566" s="300" t="b">
        <v>1</v>
      </c>
      <c r="BC1566"/>
      <c r="BD1566"/>
      <c r="BE1566"/>
      <c r="BF1566"/>
      <c r="BG1566"/>
      <c r="BH1566"/>
      <c r="BI1566"/>
      <c r="BJ1566"/>
      <c r="BK1566"/>
      <c r="BL1566"/>
      <c r="BM1566"/>
      <c r="BN1566"/>
      <c r="BO1566"/>
      <c r="BP1566"/>
      <c r="BQ1566"/>
    </row>
    <row r="1567" spans="5:69" ht="16.5" hidden="1" x14ac:dyDescent="0.3">
      <c r="E1567" s="300" t="s">
        <v>760</v>
      </c>
      <c r="F1567" s="300" t="s">
        <v>651</v>
      </c>
      <c r="G1567" s="300">
        <v>20160101</v>
      </c>
      <c r="H1567" s="300">
        <v>2016</v>
      </c>
      <c r="I1567" s="300">
        <v>52</v>
      </c>
      <c r="J1567" s="300">
        <v>2016</v>
      </c>
      <c r="K1567" s="300">
        <v>180</v>
      </c>
      <c r="L1567" s="300" t="s">
        <v>872</v>
      </c>
      <c r="M1567" s="300" t="s">
        <v>486</v>
      </c>
      <c r="N1567" s="300" t="s">
        <v>660</v>
      </c>
      <c r="O1567" s="300" t="s">
        <v>762</v>
      </c>
      <c r="P1567" s="300">
        <v>404</v>
      </c>
      <c r="Q1567" s="300" t="s">
        <v>892</v>
      </c>
      <c r="R1567" s="300" t="s">
        <v>430</v>
      </c>
      <c r="S1567" s="300">
        <v>0</v>
      </c>
      <c r="T1567" s="300" t="s">
        <v>763</v>
      </c>
      <c r="U1567" s="300" t="s">
        <v>764</v>
      </c>
      <c r="V1567" s="300" t="s">
        <v>1123</v>
      </c>
      <c r="W1567" s="300" t="s">
        <v>766</v>
      </c>
      <c r="X1567" s="300" t="b">
        <v>1</v>
      </c>
      <c r="Y1567" s="300">
        <v>310100</v>
      </c>
      <c r="Z1567" s="300" t="s">
        <v>818</v>
      </c>
      <c r="AA1567" s="300" t="s">
        <v>525</v>
      </c>
      <c r="AB1567" s="300" t="s">
        <v>66</v>
      </c>
      <c r="AC1567" s="300" t="s">
        <v>66</v>
      </c>
      <c r="AD1567" s="300">
        <v>6</v>
      </c>
      <c r="AE1567" s="300" t="b">
        <v>1</v>
      </c>
      <c r="AF1567" s="300" t="s">
        <v>768</v>
      </c>
      <c r="AG1567" s="300" t="s">
        <v>769</v>
      </c>
      <c r="AH1567" s="300">
        <v>0</v>
      </c>
      <c r="AI1567" s="300">
        <v>0</v>
      </c>
      <c r="AJ1567" s="300" t="s">
        <v>770</v>
      </c>
      <c r="AK1567" s="300">
        <v>8</v>
      </c>
      <c r="AL1567" s="300" t="s">
        <v>814</v>
      </c>
      <c r="AM1567" s="300">
        <v>525</v>
      </c>
      <c r="AN1567" s="300" t="b">
        <v>0</v>
      </c>
      <c r="AO1567" s="300">
        <v>8</v>
      </c>
      <c r="AP1567" s="300" t="s">
        <v>814</v>
      </c>
      <c r="AQ1567" s="300">
        <v>525</v>
      </c>
      <c r="AR1567" s="300" t="b">
        <v>0</v>
      </c>
      <c r="AS1567" s="300">
        <v>525</v>
      </c>
      <c r="AT1567" s="300" t="b">
        <v>0</v>
      </c>
      <c r="AU1567" s="300">
        <v>0</v>
      </c>
      <c r="AV1567" s="300" t="b">
        <v>0</v>
      </c>
      <c r="AW1567" s="300" t="s">
        <v>2005</v>
      </c>
      <c r="AX1567" s="300">
        <v>0</v>
      </c>
      <c r="AY1567" s="300" t="s">
        <v>2005</v>
      </c>
      <c r="AZ1567" s="300">
        <v>0</v>
      </c>
      <c r="BA1567" s="300" t="b">
        <v>0</v>
      </c>
      <c r="BB1567" s="300" t="b">
        <v>1</v>
      </c>
      <c r="BC1567"/>
      <c r="BD1567"/>
      <c r="BE1567"/>
      <c r="BF1567"/>
      <c r="BG1567"/>
      <c r="BH1567"/>
      <c r="BI1567"/>
      <c r="BJ1567"/>
      <c r="BK1567"/>
      <c r="BL1567"/>
      <c r="BM1567"/>
      <c r="BN1567"/>
      <c r="BO1567"/>
      <c r="BP1567"/>
      <c r="BQ1567"/>
    </row>
    <row r="1568" spans="5:69" ht="16.5" hidden="1" x14ac:dyDescent="0.3">
      <c r="E1568" s="300" t="s">
        <v>760</v>
      </c>
      <c r="F1568" s="300" t="s">
        <v>651</v>
      </c>
      <c r="G1568" s="300">
        <v>20160101</v>
      </c>
      <c r="H1568" s="300">
        <v>2016</v>
      </c>
      <c r="I1568" s="300">
        <v>52</v>
      </c>
      <c r="J1568" s="300">
        <v>2016</v>
      </c>
      <c r="K1568" s="300">
        <v>180</v>
      </c>
      <c r="L1568" s="300" t="s">
        <v>872</v>
      </c>
      <c r="M1568" s="300" t="s">
        <v>486</v>
      </c>
      <c r="N1568" s="300" t="s">
        <v>660</v>
      </c>
      <c r="O1568" s="300" t="s">
        <v>762</v>
      </c>
      <c r="P1568" s="300">
        <v>646</v>
      </c>
      <c r="Q1568" s="300" t="s">
        <v>910</v>
      </c>
      <c r="R1568" s="300" t="s">
        <v>441</v>
      </c>
      <c r="S1568" s="300">
        <v>0</v>
      </c>
      <c r="T1568" s="300" t="s">
        <v>763</v>
      </c>
      <c r="U1568" s="300" t="s">
        <v>764</v>
      </c>
      <c r="V1568" s="300" t="s">
        <v>1123</v>
      </c>
      <c r="W1568" s="300" t="s">
        <v>766</v>
      </c>
      <c r="X1568" s="300" t="b">
        <v>1</v>
      </c>
      <c r="Y1568" s="300">
        <v>310100</v>
      </c>
      <c r="Z1568" s="300" t="s">
        <v>818</v>
      </c>
      <c r="AA1568" s="300" t="s">
        <v>525</v>
      </c>
      <c r="AB1568" s="300" t="s">
        <v>66</v>
      </c>
      <c r="AC1568" s="300" t="s">
        <v>66</v>
      </c>
      <c r="AD1568" s="300">
        <v>6</v>
      </c>
      <c r="AE1568" s="300" t="b">
        <v>1</v>
      </c>
      <c r="AF1568" s="300" t="s">
        <v>768</v>
      </c>
      <c r="AG1568" s="300" t="s">
        <v>769</v>
      </c>
      <c r="AH1568" s="300">
        <v>0</v>
      </c>
      <c r="AI1568" s="300">
        <v>0</v>
      </c>
      <c r="AJ1568" s="300" t="s">
        <v>770</v>
      </c>
      <c r="AK1568" s="300">
        <v>8</v>
      </c>
      <c r="AL1568" s="300" t="s">
        <v>814</v>
      </c>
      <c r="AM1568" s="300">
        <v>60</v>
      </c>
      <c r="AN1568" s="300" t="b">
        <v>0</v>
      </c>
      <c r="AO1568" s="300">
        <v>8</v>
      </c>
      <c r="AP1568" s="300" t="s">
        <v>814</v>
      </c>
      <c r="AQ1568" s="300">
        <v>60</v>
      </c>
      <c r="AR1568" s="300" t="b">
        <v>0</v>
      </c>
      <c r="AS1568" s="300">
        <v>60</v>
      </c>
      <c r="AT1568" s="300" t="b">
        <v>0</v>
      </c>
      <c r="AU1568" s="300">
        <v>0</v>
      </c>
      <c r="AV1568" s="300" t="b">
        <v>0</v>
      </c>
      <c r="AW1568" s="300" t="s">
        <v>2006</v>
      </c>
      <c r="AX1568" s="300">
        <v>0</v>
      </c>
      <c r="AY1568" s="300" t="s">
        <v>2006</v>
      </c>
      <c r="AZ1568" s="300">
        <v>0</v>
      </c>
      <c r="BA1568" s="300" t="b">
        <v>0</v>
      </c>
      <c r="BB1568" s="300" t="b">
        <v>1</v>
      </c>
      <c r="BC1568"/>
      <c r="BD1568"/>
      <c r="BE1568"/>
      <c r="BF1568"/>
      <c r="BG1568"/>
      <c r="BH1568"/>
      <c r="BI1568"/>
      <c r="BJ1568"/>
      <c r="BK1568"/>
      <c r="BL1568"/>
      <c r="BM1568"/>
      <c r="BN1568"/>
      <c r="BO1568"/>
      <c r="BP1568"/>
      <c r="BQ1568"/>
    </row>
    <row r="1569" spans="5:69" ht="16.5" hidden="1" x14ac:dyDescent="0.3">
      <c r="E1569" s="300" t="s">
        <v>760</v>
      </c>
      <c r="F1569" s="300" t="s">
        <v>651</v>
      </c>
      <c r="G1569" s="300">
        <v>20160101</v>
      </c>
      <c r="H1569" s="300">
        <v>2016</v>
      </c>
      <c r="I1569" s="300">
        <v>52</v>
      </c>
      <c r="J1569" s="300">
        <v>2016</v>
      </c>
      <c r="K1569" s="300">
        <v>180</v>
      </c>
      <c r="L1569" s="300" t="s">
        <v>872</v>
      </c>
      <c r="M1569" s="300" t="s">
        <v>486</v>
      </c>
      <c r="N1569" s="300" t="s">
        <v>660</v>
      </c>
      <c r="O1569" s="300" t="s">
        <v>762</v>
      </c>
      <c r="P1569" s="300">
        <v>710</v>
      </c>
      <c r="Q1569" s="300" t="s">
        <v>917</v>
      </c>
      <c r="R1569" s="300" t="s">
        <v>425</v>
      </c>
      <c r="S1569" s="300">
        <v>0</v>
      </c>
      <c r="T1569" s="300" t="s">
        <v>763</v>
      </c>
      <c r="U1569" s="300" t="s">
        <v>764</v>
      </c>
      <c r="V1569" s="300" t="s">
        <v>1123</v>
      </c>
      <c r="W1569" s="300" t="s">
        <v>766</v>
      </c>
      <c r="X1569" s="300" t="b">
        <v>1</v>
      </c>
      <c r="Y1569" s="300">
        <v>310100</v>
      </c>
      <c r="Z1569" s="300" t="s">
        <v>818</v>
      </c>
      <c r="AA1569" s="300" t="s">
        <v>525</v>
      </c>
      <c r="AB1569" s="300" t="s">
        <v>66</v>
      </c>
      <c r="AC1569" s="300" t="s">
        <v>66</v>
      </c>
      <c r="AD1569" s="300">
        <v>6</v>
      </c>
      <c r="AE1569" s="300" t="b">
        <v>1</v>
      </c>
      <c r="AF1569" s="300" t="s">
        <v>768</v>
      </c>
      <c r="AG1569" s="300" t="s">
        <v>769</v>
      </c>
      <c r="AH1569" s="300">
        <v>0</v>
      </c>
      <c r="AI1569" s="300">
        <v>0</v>
      </c>
      <c r="AJ1569" s="300" t="s">
        <v>770</v>
      </c>
      <c r="AK1569" s="300">
        <v>8</v>
      </c>
      <c r="AL1569" s="300" t="s">
        <v>814</v>
      </c>
      <c r="AM1569" s="300">
        <v>11000</v>
      </c>
      <c r="AN1569" s="300" t="b">
        <v>0</v>
      </c>
      <c r="AO1569" s="300">
        <v>8</v>
      </c>
      <c r="AP1569" s="300" t="s">
        <v>814</v>
      </c>
      <c r="AQ1569" s="300">
        <v>11000</v>
      </c>
      <c r="AR1569" s="300" t="b">
        <v>0</v>
      </c>
      <c r="AS1569" s="300">
        <v>11000</v>
      </c>
      <c r="AT1569" s="300" t="b">
        <v>0</v>
      </c>
      <c r="AU1569" s="300">
        <v>0</v>
      </c>
      <c r="AV1569" s="300" t="b">
        <v>0</v>
      </c>
      <c r="AW1569" s="300" t="s">
        <v>2007</v>
      </c>
      <c r="AX1569" s="300">
        <v>0</v>
      </c>
      <c r="AY1569" s="300" t="s">
        <v>2007</v>
      </c>
      <c r="AZ1569" s="300">
        <v>0</v>
      </c>
      <c r="BA1569" s="300" t="b">
        <v>0</v>
      </c>
      <c r="BB1569" s="300" t="b">
        <v>1</v>
      </c>
      <c r="BC1569"/>
      <c r="BD1569"/>
      <c r="BE1569"/>
      <c r="BF1569"/>
      <c r="BG1569"/>
      <c r="BH1569"/>
      <c r="BI1569"/>
      <c r="BJ1569"/>
      <c r="BK1569"/>
      <c r="BL1569"/>
      <c r="BM1569"/>
      <c r="BN1569"/>
      <c r="BO1569"/>
      <c r="BP1569"/>
      <c r="BQ1569"/>
    </row>
    <row r="1570" spans="5:69" ht="16.5" hidden="1" x14ac:dyDescent="0.3">
      <c r="E1570" s="300" t="s">
        <v>760</v>
      </c>
      <c r="F1570" s="300" t="s">
        <v>651</v>
      </c>
      <c r="G1570" s="300">
        <v>20160101</v>
      </c>
      <c r="H1570" s="300">
        <v>2016</v>
      </c>
      <c r="I1570" s="300">
        <v>52</v>
      </c>
      <c r="J1570" s="300">
        <v>2016</v>
      </c>
      <c r="K1570" s="300">
        <v>180</v>
      </c>
      <c r="L1570" s="300" t="s">
        <v>872</v>
      </c>
      <c r="M1570" s="300" t="s">
        <v>486</v>
      </c>
      <c r="N1570" s="300" t="s">
        <v>660</v>
      </c>
      <c r="O1570" s="300" t="s">
        <v>762</v>
      </c>
      <c r="P1570" s="300">
        <v>800</v>
      </c>
      <c r="Q1570" s="300" t="s">
        <v>930</v>
      </c>
      <c r="R1570" s="300" t="s">
        <v>452</v>
      </c>
      <c r="S1570" s="300">
        <v>0</v>
      </c>
      <c r="T1570" s="300" t="s">
        <v>763</v>
      </c>
      <c r="U1570" s="300" t="s">
        <v>764</v>
      </c>
      <c r="V1570" s="300" t="s">
        <v>1123</v>
      </c>
      <c r="W1570" s="300" t="s">
        <v>766</v>
      </c>
      <c r="X1570" s="300" t="b">
        <v>1</v>
      </c>
      <c r="Y1570" s="300">
        <v>310100</v>
      </c>
      <c r="Z1570" s="300" t="s">
        <v>818</v>
      </c>
      <c r="AA1570" s="300" t="s">
        <v>525</v>
      </c>
      <c r="AB1570" s="300" t="s">
        <v>66</v>
      </c>
      <c r="AC1570" s="300" t="s">
        <v>66</v>
      </c>
      <c r="AD1570" s="300">
        <v>6</v>
      </c>
      <c r="AE1570" s="300" t="b">
        <v>1</v>
      </c>
      <c r="AF1570" s="300" t="s">
        <v>768</v>
      </c>
      <c r="AG1570" s="300" t="s">
        <v>769</v>
      </c>
      <c r="AH1570" s="300">
        <v>0</v>
      </c>
      <c r="AI1570" s="300">
        <v>0</v>
      </c>
      <c r="AJ1570" s="300" t="s">
        <v>770</v>
      </c>
      <c r="AK1570" s="300">
        <v>8</v>
      </c>
      <c r="AL1570" s="300" t="s">
        <v>814</v>
      </c>
      <c r="AM1570" s="300">
        <v>764</v>
      </c>
      <c r="AN1570" s="300" t="b">
        <v>0</v>
      </c>
      <c r="AO1570" s="300">
        <v>8</v>
      </c>
      <c r="AP1570" s="300" t="s">
        <v>814</v>
      </c>
      <c r="AQ1570" s="300">
        <v>764</v>
      </c>
      <c r="AR1570" s="300" t="b">
        <v>0</v>
      </c>
      <c r="AS1570" s="300">
        <v>764</v>
      </c>
      <c r="AT1570" s="300" t="b">
        <v>0</v>
      </c>
      <c r="AU1570" s="300">
        <v>0</v>
      </c>
      <c r="AV1570" s="300" t="b">
        <v>0</v>
      </c>
      <c r="AW1570" s="300" t="s">
        <v>2008</v>
      </c>
      <c r="AX1570" s="300">
        <v>0</v>
      </c>
      <c r="AY1570" s="300" t="s">
        <v>2008</v>
      </c>
      <c r="AZ1570" s="300">
        <v>0</v>
      </c>
      <c r="BA1570" s="300" t="b">
        <v>0</v>
      </c>
      <c r="BB1570" s="300" t="b">
        <v>1</v>
      </c>
      <c r="BC1570"/>
      <c r="BD1570"/>
      <c r="BE1570"/>
      <c r="BF1570"/>
      <c r="BG1570"/>
      <c r="BH1570"/>
      <c r="BI1570"/>
      <c r="BJ1570"/>
      <c r="BK1570"/>
      <c r="BL1570"/>
      <c r="BM1570"/>
      <c r="BN1570"/>
      <c r="BO1570"/>
      <c r="BP1570"/>
      <c r="BQ1570"/>
    </row>
    <row r="1571" spans="5:69" ht="16.5" hidden="1" x14ac:dyDescent="0.3">
      <c r="E1571" s="300" t="s">
        <v>760</v>
      </c>
      <c r="F1571" s="300" t="s">
        <v>651</v>
      </c>
      <c r="G1571" s="300">
        <v>20160101</v>
      </c>
      <c r="H1571" s="300">
        <v>2016</v>
      </c>
      <c r="I1571" s="300">
        <v>52</v>
      </c>
      <c r="J1571" s="300">
        <v>2016</v>
      </c>
      <c r="K1571" s="300">
        <v>562</v>
      </c>
      <c r="L1571" s="300" t="s">
        <v>761</v>
      </c>
      <c r="M1571" s="300" t="s">
        <v>451</v>
      </c>
      <c r="N1571" s="300" t="s">
        <v>660</v>
      </c>
      <c r="O1571" s="300" t="s">
        <v>762</v>
      </c>
      <c r="P1571" s="300">
        <v>0</v>
      </c>
      <c r="Q1571" s="300" t="s">
        <v>763</v>
      </c>
      <c r="R1571" s="300" t="s">
        <v>764</v>
      </c>
      <c r="S1571" s="300">
        <v>0</v>
      </c>
      <c r="T1571" s="300" t="s">
        <v>763</v>
      </c>
      <c r="U1571" s="300" t="s">
        <v>764</v>
      </c>
      <c r="V1571" s="300" t="s">
        <v>1123</v>
      </c>
      <c r="W1571" s="300" t="s">
        <v>766</v>
      </c>
      <c r="X1571" s="300" t="b">
        <v>1</v>
      </c>
      <c r="Y1571" s="300">
        <v>310100</v>
      </c>
      <c r="Z1571" s="300" t="s">
        <v>818</v>
      </c>
      <c r="AA1571" s="300" t="s">
        <v>525</v>
      </c>
      <c r="AB1571" s="300" t="s">
        <v>66</v>
      </c>
      <c r="AC1571" s="300" t="s">
        <v>66</v>
      </c>
      <c r="AD1571" s="300">
        <v>6</v>
      </c>
      <c r="AE1571" s="300" t="b">
        <v>1</v>
      </c>
      <c r="AF1571" s="300" t="s">
        <v>768</v>
      </c>
      <c r="AG1571" s="300" t="s">
        <v>769</v>
      </c>
      <c r="AH1571" s="300">
        <v>0</v>
      </c>
      <c r="AI1571" s="300">
        <v>0</v>
      </c>
      <c r="AJ1571" s="300" t="s">
        <v>770</v>
      </c>
      <c r="AK1571" s="300">
        <v>8</v>
      </c>
      <c r="AL1571" s="300" t="s">
        <v>814</v>
      </c>
      <c r="AM1571" s="300">
        <v>4001</v>
      </c>
      <c r="AN1571" s="300" t="b">
        <v>0</v>
      </c>
      <c r="AO1571" s="300">
        <v>8</v>
      </c>
      <c r="AP1571" s="300" t="s">
        <v>814</v>
      </c>
      <c r="AQ1571" s="300">
        <v>4001</v>
      </c>
      <c r="AR1571" s="300" t="b">
        <v>0</v>
      </c>
      <c r="AS1571" s="300">
        <v>4001</v>
      </c>
      <c r="AT1571" s="300" t="b">
        <v>0</v>
      </c>
      <c r="AU1571" s="300">
        <v>0</v>
      </c>
      <c r="AV1571" s="300" t="b">
        <v>0</v>
      </c>
      <c r="AW1571" s="300" t="s">
        <v>2009</v>
      </c>
      <c r="AX1571" s="300"/>
      <c r="AY1571" s="300" t="s">
        <v>2009</v>
      </c>
      <c r="AZ1571" s="300">
        <v>0</v>
      </c>
      <c r="BA1571" s="300" t="b">
        <v>0</v>
      </c>
      <c r="BB1571" s="300" t="b">
        <v>1</v>
      </c>
      <c r="BC1571"/>
      <c r="BD1571"/>
      <c r="BE1571"/>
      <c r="BF1571"/>
      <c r="BG1571"/>
      <c r="BH1571"/>
      <c r="BI1571"/>
      <c r="BJ1571"/>
      <c r="BK1571"/>
      <c r="BL1571"/>
      <c r="BM1571"/>
      <c r="BN1571"/>
      <c r="BO1571"/>
      <c r="BP1571"/>
      <c r="BQ1571"/>
    </row>
    <row r="1572" spans="5:69" ht="16.5" hidden="1" x14ac:dyDescent="0.3">
      <c r="E1572" s="300" t="s">
        <v>760</v>
      </c>
      <c r="F1572" s="300" t="s">
        <v>651</v>
      </c>
      <c r="G1572" s="300">
        <v>20160101</v>
      </c>
      <c r="H1572" s="300">
        <v>2016</v>
      </c>
      <c r="I1572" s="300">
        <v>52</v>
      </c>
      <c r="J1572" s="300">
        <v>2016</v>
      </c>
      <c r="K1572" s="300">
        <v>562</v>
      </c>
      <c r="L1572" s="300" t="s">
        <v>761</v>
      </c>
      <c r="M1572" s="300" t="s">
        <v>451</v>
      </c>
      <c r="N1572" s="300" t="s">
        <v>660</v>
      </c>
      <c r="O1572" s="300" t="s">
        <v>762</v>
      </c>
      <c r="P1572" s="300">
        <v>156</v>
      </c>
      <c r="Q1572" s="300" t="s">
        <v>773</v>
      </c>
      <c r="R1572" s="300" t="s">
        <v>774</v>
      </c>
      <c r="S1572" s="300">
        <v>0</v>
      </c>
      <c r="T1572" s="300" t="s">
        <v>763</v>
      </c>
      <c r="U1572" s="300" t="s">
        <v>764</v>
      </c>
      <c r="V1572" s="300" t="s">
        <v>1123</v>
      </c>
      <c r="W1572" s="300" t="s">
        <v>766</v>
      </c>
      <c r="X1572" s="300" t="b">
        <v>1</v>
      </c>
      <c r="Y1572" s="300">
        <v>310100</v>
      </c>
      <c r="Z1572" s="300" t="s">
        <v>818</v>
      </c>
      <c r="AA1572" s="300" t="s">
        <v>525</v>
      </c>
      <c r="AB1572" s="300" t="s">
        <v>66</v>
      </c>
      <c r="AC1572" s="300" t="s">
        <v>66</v>
      </c>
      <c r="AD1572" s="300">
        <v>6</v>
      </c>
      <c r="AE1572" s="300" t="b">
        <v>1</v>
      </c>
      <c r="AF1572" s="300" t="s">
        <v>768</v>
      </c>
      <c r="AG1572" s="300" t="s">
        <v>769</v>
      </c>
      <c r="AH1572" s="300">
        <v>0</v>
      </c>
      <c r="AI1572" s="300">
        <v>0</v>
      </c>
      <c r="AJ1572" s="300" t="s">
        <v>770</v>
      </c>
      <c r="AK1572" s="300">
        <v>8</v>
      </c>
      <c r="AL1572" s="300" t="s">
        <v>814</v>
      </c>
      <c r="AM1572" s="300">
        <v>1</v>
      </c>
      <c r="AN1572" s="300" t="b">
        <v>0</v>
      </c>
      <c r="AO1572" s="300">
        <v>8</v>
      </c>
      <c r="AP1572" s="300" t="s">
        <v>814</v>
      </c>
      <c r="AQ1572" s="300">
        <v>1</v>
      </c>
      <c r="AR1572" s="300" t="b">
        <v>0</v>
      </c>
      <c r="AS1572" s="300">
        <v>1</v>
      </c>
      <c r="AT1572" s="300" t="b">
        <v>0</v>
      </c>
      <c r="AU1572" s="300">
        <v>0</v>
      </c>
      <c r="AV1572" s="300" t="b">
        <v>0</v>
      </c>
      <c r="AW1572" s="300" t="s">
        <v>1990</v>
      </c>
      <c r="AX1572" s="300"/>
      <c r="AY1572" s="300" t="s">
        <v>1990</v>
      </c>
      <c r="AZ1572" s="300">
        <v>0</v>
      </c>
      <c r="BA1572" s="300" t="b">
        <v>1</v>
      </c>
      <c r="BB1572" s="300" t="b">
        <v>0</v>
      </c>
      <c r="BC1572"/>
      <c r="BD1572"/>
      <c r="BE1572"/>
      <c r="BF1572"/>
      <c r="BG1572"/>
      <c r="BH1572"/>
      <c r="BI1572"/>
      <c r="BJ1572"/>
      <c r="BK1572"/>
      <c r="BL1572"/>
      <c r="BM1572"/>
      <c r="BN1572"/>
      <c r="BO1572"/>
      <c r="BP1572"/>
      <c r="BQ1572"/>
    </row>
    <row r="1573" spans="5:69" ht="16.5" hidden="1" x14ac:dyDescent="0.3">
      <c r="E1573" s="300" t="s">
        <v>760</v>
      </c>
      <c r="F1573" s="300" t="s">
        <v>651</v>
      </c>
      <c r="G1573" s="300">
        <v>20160101</v>
      </c>
      <c r="H1573" s="300">
        <v>2016</v>
      </c>
      <c r="I1573" s="300">
        <v>52</v>
      </c>
      <c r="J1573" s="300">
        <v>2016</v>
      </c>
      <c r="K1573" s="300">
        <v>562</v>
      </c>
      <c r="L1573" s="300" t="s">
        <v>761</v>
      </c>
      <c r="M1573" s="300" t="s">
        <v>451</v>
      </c>
      <c r="N1573" s="300" t="s">
        <v>660</v>
      </c>
      <c r="O1573" s="300" t="s">
        <v>762</v>
      </c>
      <c r="P1573" s="300">
        <v>566</v>
      </c>
      <c r="Q1573" s="300" t="s">
        <v>791</v>
      </c>
      <c r="R1573" s="300" t="s">
        <v>434</v>
      </c>
      <c r="S1573" s="300">
        <v>0</v>
      </c>
      <c r="T1573" s="300" t="s">
        <v>763</v>
      </c>
      <c r="U1573" s="300" t="s">
        <v>764</v>
      </c>
      <c r="V1573" s="300" t="s">
        <v>1123</v>
      </c>
      <c r="W1573" s="300" t="s">
        <v>766</v>
      </c>
      <c r="X1573" s="300" t="b">
        <v>1</v>
      </c>
      <c r="Y1573" s="300">
        <v>310100</v>
      </c>
      <c r="Z1573" s="300" t="s">
        <v>818</v>
      </c>
      <c r="AA1573" s="300" t="s">
        <v>525</v>
      </c>
      <c r="AB1573" s="300" t="s">
        <v>66</v>
      </c>
      <c r="AC1573" s="300" t="s">
        <v>66</v>
      </c>
      <c r="AD1573" s="300">
        <v>6</v>
      </c>
      <c r="AE1573" s="300" t="b">
        <v>1</v>
      </c>
      <c r="AF1573" s="300" t="s">
        <v>768</v>
      </c>
      <c r="AG1573" s="300" t="s">
        <v>769</v>
      </c>
      <c r="AH1573" s="300">
        <v>0</v>
      </c>
      <c r="AI1573" s="300">
        <v>0</v>
      </c>
      <c r="AJ1573" s="300" t="s">
        <v>770</v>
      </c>
      <c r="AK1573" s="300">
        <v>8</v>
      </c>
      <c r="AL1573" s="300" t="s">
        <v>814</v>
      </c>
      <c r="AM1573" s="300">
        <v>4000</v>
      </c>
      <c r="AN1573" s="300" t="b">
        <v>0</v>
      </c>
      <c r="AO1573" s="300">
        <v>8</v>
      </c>
      <c r="AP1573" s="300" t="s">
        <v>814</v>
      </c>
      <c r="AQ1573" s="300">
        <v>4000</v>
      </c>
      <c r="AR1573" s="300" t="b">
        <v>0</v>
      </c>
      <c r="AS1573" s="300">
        <v>4000</v>
      </c>
      <c r="AT1573" s="300" t="b">
        <v>0</v>
      </c>
      <c r="AU1573" s="300">
        <v>0</v>
      </c>
      <c r="AV1573" s="300" t="b">
        <v>0</v>
      </c>
      <c r="AW1573" s="300" t="s">
        <v>2010</v>
      </c>
      <c r="AX1573" s="300"/>
      <c r="AY1573" s="300" t="s">
        <v>2010</v>
      </c>
      <c r="AZ1573" s="300">
        <v>0</v>
      </c>
      <c r="BA1573" s="300" t="b">
        <v>1</v>
      </c>
      <c r="BB1573" s="300" t="b">
        <v>0</v>
      </c>
      <c r="BC1573"/>
      <c r="BD1573"/>
      <c r="BE1573"/>
      <c r="BF1573"/>
      <c r="BG1573"/>
      <c r="BH1573"/>
      <c r="BI1573"/>
      <c r="BJ1573"/>
      <c r="BK1573"/>
      <c r="BL1573"/>
      <c r="BM1573"/>
      <c r="BN1573"/>
      <c r="BO1573"/>
      <c r="BP1573"/>
      <c r="BQ1573"/>
    </row>
    <row r="1574" spans="5:69" ht="16.5" hidden="1" x14ac:dyDescent="0.3">
      <c r="E1574" s="300" t="s">
        <v>760</v>
      </c>
      <c r="F1574" s="300" t="s">
        <v>651</v>
      </c>
      <c r="G1574" s="300">
        <v>20160101</v>
      </c>
      <c r="H1574" s="300">
        <v>2016</v>
      </c>
      <c r="I1574" s="300">
        <v>52</v>
      </c>
      <c r="J1574" s="300">
        <v>2016</v>
      </c>
      <c r="K1574" s="300">
        <v>180</v>
      </c>
      <c r="L1574" s="300" t="s">
        <v>872</v>
      </c>
      <c r="M1574" s="300" t="s">
        <v>486</v>
      </c>
      <c r="N1574" s="300" t="s">
        <v>660</v>
      </c>
      <c r="O1574" s="300" t="s">
        <v>762</v>
      </c>
      <c r="P1574" s="300">
        <v>0</v>
      </c>
      <c r="Q1574" s="300" t="s">
        <v>763</v>
      </c>
      <c r="R1574" s="300" t="s">
        <v>764</v>
      </c>
      <c r="S1574" s="300">
        <v>0</v>
      </c>
      <c r="T1574" s="300" t="s">
        <v>763</v>
      </c>
      <c r="U1574" s="300" t="s">
        <v>764</v>
      </c>
      <c r="V1574" s="300" t="s">
        <v>1123</v>
      </c>
      <c r="W1574" s="300" t="s">
        <v>766</v>
      </c>
      <c r="X1574" s="300" t="b">
        <v>1</v>
      </c>
      <c r="Y1574" s="300">
        <v>3102</v>
      </c>
      <c r="Z1574" s="300" t="s">
        <v>819</v>
      </c>
      <c r="AA1574" s="300" t="s">
        <v>820</v>
      </c>
      <c r="AB1574" s="300" t="s">
        <v>508</v>
      </c>
      <c r="AC1574" s="300" t="s">
        <v>508</v>
      </c>
      <c r="AD1574" s="300">
        <v>4</v>
      </c>
      <c r="AE1574" s="300" t="b">
        <v>0</v>
      </c>
      <c r="AF1574" s="300" t="s">
        <v>768</v>
      </c>
      <c r="AG1574" s="300" t="s">
        <v>769</v>
      </c>
      <c r="AH1574" s="300">
        <v>0</v>
      </c>
      <c r="AI1574" s="300">
        <v>0</v>
      </c>
      <c r="AJ1574" s="300" t="s">
        <v>770</v>
      </c>
      <c r="AK1574" s="300">
        <v>8</v>
      </c>
      <c r="AL1574" s="300" t="s">
        <v>814</v>
      </c>
      <c r="AM1574" s="300">
        <v>32756636</v>
      </c>
      <c r="AN1574" s="300" t="b">
        <v>0</v>
      </c>
      <c r="AO1574" s="300">
        <v>8</v>
      </c>
      <c r="AP1574" s="300" t="s">
        <v>814</v>
      </c>
      <c r="AQ1574" s="300">
        <v>32756636</v>
      </c>
      <c r="AR1574" s="300" t="b">
        <v>0</v>
      </c>
      <c r="AS1574" s="300">
        <v>32756636</v>
      </c>
      <c r="AT1574" s="300" t="b">
        <v>0</v>
      </c>
      <c r="AU1574" s="300">
        <v>0</v>
      </c>
      <c r="AV1574" s="300" t="b">
        <v>0</v>
      </c>
      <c r="AW1574" s="300" t="s">
        <v>2011</v>
      </c>
      <c r="AX1574" s="300">
        <v>0</v>
      </c>
      <c r="AY1574" s="300" t="s">
        <v>2011</v>
      </c>
      <c r="AZ1574" s="300">
        <v>0</v>
      </c>
      <c r="BA1574" s="300" t="b">
        <v>0</v>
      </c>
      <c r="BB1574" s="300" t="b">
        <v>1</v>
      </c>
      <c r="BC1574"/>
      <c r="BD1574"/>
      <c r="BE1574"/>
      <c r="BF1574"/>
      <c r="BG1574"/>
      <c r="BH1574"/>
      <c r="BI1574"/>
      <c r="BJ1574"/>
      <c r="BK1574"/>
      <c r="BL1574"/>
      <c r="BM1574"/>
      <c r="BN1574"/>
      <c r="BO1574"/>
      <c r="BP1574"/>
      <c r="BQ1574"/>
    </row>
    <row r="1575" spans="5:69" ht="16.5" hidden="1" x14ac:dyDescent="0.3">
      <c r="E1575" s="300" t="s">
        <v>760</v>
      </c>
      <c r="F1575" s="300" t="s">
        <v>651</v>
      </c>
      <c r="G1575" s="300">
        <v>20160101</v>
      </c>
      <c r="H1575" s="300">
        <v>2016</v>
      </c>
      <c r="I1575" s="300">
        <v>52</v>
      </c>
      <c r="J1575" s="300">
        <v>2016</v>
      </c>
      <c r="K1575" s="300">
        <v>180</v>
      </c>
      <c r="L1575" s="300" t="s">
        <v>872</v>
      </c>
      <c r="M1575" s="300" t="s">
        <v>486</v>
      </c>
      <c r="N1575" s="300" t="s">
        <v>660</v>
      </c>
      <c r="O1575" s="300" t="s">
        <v>762</v>
      </c>
      <c r="P1575" s="300">
        <v>24</v>
      </c>
      <c r="Q1575" s="300" t="s">
        <v>875</v>
      </c>
      <c r="R1575" s="300" t="s">
        <v>445</v>
      </c>
      <c r="S1575" s="300">
        <v>0</v>
      </c>
      <c r="T1575" s="300" t="s">
        <v>763</v>
      </c>
      <c r="U1575" s="300" t="s">
        <v>764</v>
      </c>
      <c r="V1575" s="300" t="s">
        <v>1123</v>
      </c>
      <c r="W1575" s="300" t="s">
        <v>766</v>
      </c>
      <c r="X1575" s="300" t="b">
        <v>1</v>
      </c>
      <c r="Y1575" s="300">
        <v>3102</v>
      </c>
      <c r="Z1575" s="300" t="s">
        <v>819</v>
      </c>
      <c r="AA1575" s="300" t="s">
        <v>820</v>
      </c>
      <c r="AB1575" s="300" t="s">
        <v>508</v>
      </c>
      <c r="AC1575" s="300" t="s">
        <v>508</v>
      </c>
      <c r="AD1575" s="300">
        <v>4</v>
      </c>
      <c r="AE1575" s="300" t="b">
        <v>0</v>
      </c>
      <c r="AF1575" s="300" t="s">
        <v>768</v>
      </c>
      <c r="AG1575" s="300" t="s">
        <v>769</v>
      </c>
      <c r="AH1575" s="300">
        <v>0</v>
      </c>
      <c r="AI1575" s="300">
        <v>0</v>
      </c>
      <c r="AJ1575" s="300" t="s">
        <v>770</v>
      </c>
      <c r="AK1575" s="300">
        <v>8</v>
      </c>
      <c r="AL1575" s="300" t="s">
        <v>814</v>
      </c>
      <c r="AM1575" s="300">
        <v>1000</v>
      </c>
      <c r="AN1575" s="300" t="b">
        <v>0</v>
      </c>
      <c r="AO1575" s="300">
        <v>8</v>
      </c>
      <c r="AP1575" s="300" t="s">
        <v>814</v>
      </c>
      <c r="AQ1575" s="300">
        <v>1000</v>
      </c>
      <c r="AR1575" s="300" t="b">
        <v>0</v>
      </c>
      <c r="AS1575" s="300">
        <v>1000</v>
      </c>
      <c r="AT1575" s="300" t="b">
        <v>0</v>
      </c>
      <c r="AU1575" s="300">
        <v>0</v>
      </c>
      <c r="AV1575" s="300" t="b">
        <v>0</v>
      </c>
      <c r="AW1575" s="300" t="s">
        <v>1951</v>
      </c>
      <c r="AX1575" s="300">
        <v>0</v>
      </c>
      <c r="AY1575" s="300" t="s">
        <v>1951</v>
      </c>
      <c r="AZ1575" s="300">
        <v>0</v>
      </c>
      <c r="BA1575" s="300" t="b">
        <v>0</v>
      </c>
      <c r="BB1575" s="300" t="b">
        <v>1</v>
      </c>
      <c r="BC1575"/>
      <c r="BD1575"/>
      <c r="BE1575"/>
      <c r="BF1575"/>
      <c r="BG1575"/>
      <c r="BH1575"/>
      <c r="BI1575"/>
      <c r="BJ1575"/>
      <c r="BK1575"/>
      <c r="BL1575"/>
      <c r="BM1575"/>
      <c r="BN1575"/>
      <c r="BO1575"/>
      <c r="BP1575"/>
      <c r="BQ1575"/>
    </row>
    <row r="1576" spans="5:69" ht="16.5" hidden="1" x14ac:dyDescent="0.3">
      <c r="E1576" s="300" t="s">
        <v>760</v>
      </c>
      <c r="F1576" s="300" t="s">
        <v>651</v>
      </c>
      <c r="G1576" s="300">
        <v>20160101</v>
      </c>
      <c r="H1576" s="300">
        <v>2016</v>
      </c>
      <c r="I1576" s="300">
        <v>52</v>
      </c>
      <c r="J1576" s="300">
        <v>2016</v>
      </c>
      <c r="K1576" s="300">
        <v>180</v>
      </c>
      <c r="L1576" s="300" t="s">
        <v>872</v>
      </c>
      <c r="M1576" s="300" t="s">
        <v>486</v>
      </c>
      <c r="N1576" s="300" t="s">
        <v>660</v>
      </c>
      <c r="O1576" s="300" t="s">
        <v>762</v>
      </c>
      <c r="P1576" s="300">
        <v>56</v>
      </c>
      <c r="Q1576" s="300" t="s">
        <v>877</v>
      </c>
      <c r="R1576" s="300" t="s">
        <v>878</v>
      </c>
      <c r="S1576" s="300">
        <v>0</v>
      </c>
      <c r="T1576" s="300" t="s">
        <v>763</v>
      </c>
      <c r="U1576" s="300" t="s">
        <v>764</v>
      </c>
      <c r="V1576" s="300" t="s">
        <v>1123</v>
      </c>
      <c r="W1576" s="300" t="s">
        <v>766</v>
      </c>
      <c r="X1576" s="300" t="b">
        <v>1</v>
      </c>
      <c r="Y1576" s="300">
        <v>3102</v>
      </c>
      <c r="Z1576" s="300" t="s">
        <v>819</v>
      </c>
      <c r="AA1576" s="300" t="s">
        <v>820</v>
      </c>
      <c r="AB1576" s="300" t="s">
        <v>508</v>
      </c>
      <c r="AC1576" s="300" t="s">
        <v>508</v>
      </c>
      <c r="AD1576" s="300">
        <v>4</v>
      </c>
      <c r="AE1576" s="300" t="b">
        <v>0</v>
      </c>
      <c r="AF1576" s="300" t="s">
        <v>768</v>
      </c>
      <c r="AG1576" s="300" t="s">
        <v>769</v>
      </c>
      <c r="AH1576" s="300">
        <v>0</v>
      </c>
      <c r="AI1576" s="300">
        <v>0</v>
      </c>
      <c r="AJ1576" s="300" t="s">
        <v>770</v>
      </c>
      <c r="AK1576" s="300">
        <v>8</v>
      </c>
      <c r="AL1576" s="300" t="s">
        <v>814</v>
      </c>
      <c r="AM1576" s="300">
        <v>35113</v>
      </c>
      <c r="AN1576" s="300" t="b">
        <v>0</v>
      </c>
      <c r="AO1576" s="300">
        <v>8</v>
      </c>
      <c r="AP1576" s="300" t="s">
        <v>814</v>
      </c>
      <c r="AQ1576" s="300">
        <v>35113</v>
      </c>
      <c r="AR1576" s="300" t="b">
        <v>0</v>
      </c>
      <c r="AS1576" s="300">
        <v>35113</v>
      </c>
      <c r="AT1576" s="300" t="b">
        <v>0</v>
      </c>
      <c r="AU1576" s="300">
        <v>0</v>
      </c>
      <c r="AV1576" s="300" t="b">
        <v>0</v>
      </c>
      <c r="AW1576" s="300" t="s">
        <v>2012</v>
      </c>
      <c r="AX1576" s="300">
        <v>0</v>
      </c>
      <c r="AY1576" s="300" t="s">
        <v>2012</v>
      </c>
      <c r="AZ1576" s="300">
        <v>0</v>
      </c>
      <c r="BA1576" s="300" t="b">
        <v>0</v>
      </c>
      <c r="BB1576" s="300" t="b">
        <v>1</v>
      </c>
      <c r="BC1576"/>
      <c r="BD1576"/>
      <c r="BE1576"/>
      <c r="BF1576"/>
      <c r="BG1576"/>
      <c r="BH1576"/>
      <c r="BI1576"/>
      <c r="BJ1576"/>
      <c r="BK1576"/>
      <c r="BL1576"/>
      <c r="BM1576"/>
      <c r="BN1576"/>
      <c r="BO1576"/>
      <c r="BP1576"/>
      <c r="BQ1576"/>
    </row>
    <row r="1577" spans="5:69" ht="16.5" hidden="1" x14ac:dyDescent="0.3">
      <c r="E1577" s="300" t="s">
        <v>760</v>
      </c>
      <c r="F1577" s="300" t="s">
        <v>651</v>
      </c>
      <c r="G1577" s="300">
        <v>20160101</v>
      </c>
      <c r="H1577" s="300">
        <v>2016</v>
      </c>
      <c r="I1577" s="300">
        <v>52</v>
      </c>
      <c r="J1577" s="300">
        <v>2016</v>
      </c>
      <c r="K1577" s="300">
        <v>180</v>
      </c>
      <c r="L1577" s="300" t="s">
        <v>872</v>
      </c>
      <c r="M1577" s="300" t="s">
        <v>486</v>
      </c>
      <c r="N1577" s="300" t="s">
        <v>660</v>
      </c>
      <c r="O1577" s="300" t="s">
        <v>762</v>
      </c>
      <c r="P1577" s="300">
        <v>112</v>
      </c>
      <c r="Q1577" s="300" t="s">
        <v>880</v>
      </c>
      <c r="R1577" s="300" t="s">
        <v>881</v>
      </c>
      <c r="S1577" s="300">
        <v>0</v>
      </c>
      <c r="T1577" s="300" t="s">
        <v>763</v>
      </c>
      <c r="U1577" s="300" t="s">
        <v>764</v>
      </c>
      <c r="V1577" s="300" t="s">
        <v>1123</v>
      </c>
      <c r="W1577" s="300" t="s">
        <v>766</v>
      </c>
      <c r="X1577" s="300" t="b">
        <v>1</v>
      </c>
      <c r="Y1577" s="300">
        <v>3102</v>
      </c>
      <c r="Z1577" s="300" t="s">
        <v>819</v>
      </c>
      <c r="AA1577" s="300" t="s">
        <v>820</v>
      </c>
      <c r="AB1577" s="300" t="s">
        <v>508</v>
      </c>
      <c r="AC1577" s="300" t="s">
        <v>508</v>
      </c>
      <c r="AD1577" s="300">
        <v>4</v>
      </c>
      <c r="AE1577" s="300" t="b">
        <v>0</v>
      </c>
      <c r="AF1577" s="300" t="s">
        <v>768</v>
      </c>
      <c r="AG1577" s="300" t="s">
        <v>769</v>
      </c>
      <c r="AH1577" s="300">
        <v>0</v>
      </c>
      <c r="AI1577" s="300">
        <v>0</v>
      </c>
      <c r="AJ1577" s="300" t="s">
        <v>770</v>
      </c>
      <c r="AK1577" s="300">
        <v>8</v>
      </c>
      <c r="AL1577" s="300" t="s">
        <v>814</v>
      </c>
      <c r="AM1577" s="300">
        <v>421000</v>
      </c>
      <c r="AN1577" s="300" t="b">
        <v>0</v>
      </c>
      <c r="AO1577" s="300">
        <v>8</v>
      </c>
      <c r="AP1577" s="300" t="s">
        <v>814</v>
      </c>
      <c r="AQ1577" s="300">
        <v>421000</v>
      </c>
      <c r="AR1577" s="300" t="b">
        <v>0</v>
      </c>
      <c r="AS1577" s="300">
        <v>421000</v>
      </c>
      <c r="AT1577" s="300" t="b">
        <v>0</v>
      </c>
      <c r="AU1577" s="300">
        <v>0</v>
      </c>
      <c r="AV1577" s="300" t="b">
        <v>0</v>
      </c>
      <c r="AW1577" s="300" t="s">
        <v>2013</v>
      </c>
      <c r="AX1577" s="300">
        <v>0</v>
      </c>
      <c r="AY1577" s="300" t="s">
        <v>2013</v>
      </c>
      <c r="AZ1577" s="300">
        <v>0</v>
      </c>
      <c r="BA1577" s="300" t="b">
        <v>0</v>
      </c>
      <c r="BB1577" s="300" t="b">
        <v>1</v>
      </c>
      <c r="BC1577"/>
      <c r="BD1577"/>
      <c r="BE1577"/>
      <c r="BF1577"/>
      <c r="BG1577"/>
      <c r="BH1577"/>
      <c r="BI1577"/>
      <c r="BJ1577"/>
      <c r="BK1577"/>
      <c r="BL1577"/>
      <c r="BM1577"/>
      <c r="BN1577"/>
      <c r="BO1577"/>
      <c r="BP1577"/>
      <c r="BQ1577"/>
    </row>
    <row r="1578" spans="5:69" ht="16.5" hidden="1" x14ac:dyDescent="0.3">
      <c r="E1578" s="300" t="s">
        <v>760</v>
      </c>
      <c r="F1578" s="300" t="s">
        <v>651</v>
      </c>
      <c r="G1578" s="300">
        <v>20160101</v>
      </c>
      <c r="H1578" s="300">
        <v>2016</v>
      </c>
      <c r="I1578" s="300">
        <v>52</v>
      </c>
      <c r="J1578" s="300">
        <v>2016</v>
      </c>
      <c r="K1578" s="300">
        <v>180</v>
      </c>
      <c r="L1578" s="300" t="s">
        <v>872</v>
      </c>
      <c r="M1578" s="300" t="s">
        <v>486</v>
      </c>
      <c r="N1578" s="300" t="s">
        <v>660</v>
      </c>
      <c r="O1578" s="300" t="s">
        <v>762</v>
      </c>
      <c r="P1578" s="300">
        <v>156</v>
      </c>
      <c r="Q1578" s="300" t="s">
        <v>773</v>
      </c>
      <c r="R1578" s="300" t="s">
        <v>774</v>
      </c>
      <c r="S1578" s="300">
        <v>0</v>
      </c>
      <c r="T1578" s="300" t="s">
        <v>763</v>
      </c>
      <c r="U1578" s="300" t="s">
        <v>764</v>
      </c>
      <c r="V1578" s="300" t="s">
        <v>1123</v>
      </c>
      <c r="W1578" s="300" t="s">
        <v>766</v>
      </c>
      <c r="X1578" s="300" t="b">
        <v>1</v>
      </c>
      <c r="Y1578" s="300">
        <v>3102</v>
      </c>
      <c r="Z1578" s="300" t="s">
        <v>819</v>
      </c>
      <c r="AA1578" s="300" t="s">
        <v>820</v>
      </c>
      <c r="AB1578" s="300" t="s">
        <v>508</v>
      </c>
      <c r="AC1578" s="300" t="s">
        <v>508</v>
      </c>
      <c r="AD1578" s="300">
        <v>4</v>
      </c>
      <c r="AE1578" s="300" t="b">
        <v>0</v>
      </c>
      <c r="AF1578" s="300" t="s">
        <v>768</v>
      </c>
      <c r="AG1578" s="300" t="s">
        <v>769</v>
      </c>
      <c r="AH1578" s="300">
        <v>0</v>
      </c>
      <c r="AI1578" s="300">
        <v>0</v>
      </c>
      <c r="AJ1578" s="300" t="s">
        <v>770</v>
      </c>
      <c r="AK1578" s="300">
        <v>8</v>
      </c>
      <c r="AL1578" s="300" t="s">
        <v>814</v>
      </c>
      <c r="AM1578" s="300">
        <v>2611555</v>
      </c>
      <c r="AN1578" s="300" t="b">
        <v>0</v>
      </c>
      <c r="AO1578" s="300">
        <v>8</v>
      </c>
      <c r="AP1578" s="300" t="s">
        <v>814</v>
      </c>
      <c r="AQ1578" s="300">
        <v>2611555</v>
      </c>
      <c r="AR1578" s="300" t="b">
        <v>0</v>
      </c>
      <c r="AS1578" s="300">
        <v>2611555</v>
      </c>
      <c r="AT1578" s="300" t="b">
        <v>0</v>
      </c>
      <c r="AU1578" s="300">
        <v>0</v>
      </c>
      <c r="AV1578" s="300" t="b">
        <v>0</v>
      </c>
      <c r="AW1578" s="300" t="s">
        <v>2014</v>
      </c>
      <c r="AX1578" s="300">
        <v>0</v>
      </c>
      <c r="AY1578" s="300" t="s">
        <v>2014</v>
      </c>
      <c r="AZ1578" s="300">
        <v>0</v>
      </c>
      <c r="BA1578" s="300" t="b">
        <v>0</v>
      </c>
      <c r="BB1578" s="300" t="b">
        <v>1</v>
      </c>
      <c r="BC1578"/>
      <c r="BD1578"/>
      <c r="BE1578"/>
      <c r="BF1578"/>
      <c r="BG1578"/>
      <c r="BH1578"/>
      <c r="BI1578"/>
      <c r="BJ1578"/>
      <c r="BK1578"/>
      <c r="BL1578"/>
      <c r="BM1578"/>
      <c r="BN1578"/>
      <c r="BO1578"/>
      <c r="BP1578"/>
      <c r="BQ1578"/>
    </row>
    <row r="1579" spans="5:69" ht="16.5" hidden="1" x14ac:dyDescent="0.3">
      <c r="E1579" s="300" t="s">
        <v>760</v>
      </c>
      <c r="F1579" s="300" t="s">
        <v>651</v>
      </c>
      <c r="G1579" s="300">
        <v>20160101</v>
      </c>
      <c r="H1579" s="300">
        <v>2016</v>
      </c>
      <c r="I1579" s="300">
        <v>52</v>
      </c>
      <c r="J1579" s="300">
        <v>2016</v>
      </c>
      <c r="K1579" s="300">
        <v>180</v>
      </c>
      <c r="L1579" s="300" t="s">
        <v>872</v>
      </c>
      <c r="M1579" s="300" t="s">
        <v>486</v>
      </c>
      <c r="N1579" s="300" t="s">
        <v>660</v>
      </c>
      <c r="O1579" s="300" t="s">
        <v>762</v>
      </c>
      <c r="P1579" s="300">
        <v>251</v>
      </c>
      <c r="Q1579" s="300" t="s">
        <v>778</v>
      </c>
      <c r="R1579" s="300" t="s">
        <v>779</v>
      </c>
      <c r="S1579" s="300">
        <v>0</v>
      </c>
      <c r="T1579" s="300" t="s">
        <v>763</v>
      </c>
      <c r="U1579" s="300" t="s">
        <v>764</v>
      </c>
      <c r="V1579" s="300" t="s">
        <v>1123</v>
      </c>
      <c r="W1579" s="300" t="s">
        <v>766</v>
      </c>
      <c r="X1579" s="300" t="b">
        <v>1</v>
      </c>
      <c r="Y1579" s="300">
        <v>3102</v>
      </c>
      <c r="Z1579" s="300" t="s">
        <v>819</v>
      </c>
      <c r="AA1579" s="300" t="s">
        <v>820</v>
      </c>
      <c r="AB1579" s="300" t="s">
        <v>508</v>
      </c>
      <c r="AC1579" s="300" t="s">
        <v>508</v>
      </c>
      <c r="AD1579" s="300">
        <v>4</v>
      </c>
      <c r="AE1579" s="300" t="b">
        <v>0</v>
      </c>
      <c r="AF1579" s="300" t="s">
        <v>768</v>
      </c>
      <c r="AG1579" s="300" t="s">
        <v>769</v>
      </c>
      <c r="AH1579" s="300">
        <v>0</v>
      </c>
      <c r="AI1579" s="300">
        <v>0</v>
      </c>
      <c r="AJ1579" s="300" t="s">
        <v>770</v>
      </c>
      <c r="AK1579" s="300">
        <v>8</v>
      </c>
      <c r="AL1579" s="300" t="s">
        <v>814</v>
      </c>
      <c r="AM1579" s="300">
        <v>182882</v>
      </c>
      <c r="AN1579" s="300" t="b">
        <v>0</v>
      </c>
      <c r="AO1579" s="300">
        <v>8</v>
      </c>
      <c r="AP1579" s="300" t="s">
        <v>814</v>
      </c>
      <c r="AQ1579" s="300">
        <v>182882</v>
      </c>
      <c r="AR1579" s="300" t="b">
        <v>0</v>
      </c>
      <c r="AS1579" s="300">
        <v>182882</v>
      </c>
      <c r="AT1579" s="300" t="b">
        <v>0</v>
      </c>
      <c r="AU1579" s="300">
        <v>0</v>
      </c>
      <c r="AV1579" s="300" t="b">
        <v>0</v>
      </c>
      <c r="AW1579" s="300" t="s">
        <v>2015</v>
      </c>
      <c r="AX1579" s="300">
        <v>0</v>
      </c>
      <c r="AY1579" s="300" t="s">
        <v>2015</v>
      </c>
      <c r="AZ1579" s="300">
        <v>0</v>
      </c>
      <c r="BA1579" s="300" t="b">
        <v>0</v>
      </c>
      <c r="BB1579" s="300" t="b">
        <v>1</v>
      </c>
      <c r="BC1579"/>
      <c r="BD1579"/>
      <c r="BE1579"/>
      <c r="BF1579"/>
      <c r="BG1579"/>
      <c r="BH1579"/>
      <c r="BI1579"/>
      <c r="BJ1579"/>
      <c r="BK1579"/>
      <c r="BL1579"/>
      <c r="BM1579"/>
      <c r="BN1579"/>
      <c r="BO1579"/>
      <c r="BP1579"/>
      <c r="BQ1579"/>
    </row>
    <row r="1580" spans="5:69" ht="16.5" hidden="1" x14ac:dyDescent="0.3">
      <c r="E1580" s="300" t="s">
        <v>760</v>
      </c>
      <c r="F1580" s="300" t="s">
        <v>651</v>
      </c>
      <c r="G1580" s="300">
        <v>20160101</v>
      </c>
      <c r="H1580" s="300">
        <v>2016</v>
      </c>
      <c r="I1580" s="300">
        <v>52</v>
      </c>
      <c r="J1580" s="300">
        <v>2016</v>
      </c>
      <c r="K1580" s="300">
        <v>180</v>
      </c>
      <c r="L1580" s="300" t="s">
        <v>872</v>
      </c>
      <c r="M1580" s="300" t="s">
        <v>486</v>
      </c>
      <c r="N1580" s="300" t="s">
        <v>660</v>
      </c>
      <c r="O1580" s="300" t="s">
        <v>762</v>
      </c>
      <c r="P1580" s="300">
        <v>276</v>
      </c>
      <c r="Q1580" s="300" t="s">
        <v>781</v>
      </c>
      <c r="R1580" s="300" t="s">
        <v>782</v>
      </c>
      <c r="S1580" s="300">
        <v>0</v>
      </c>
      <c r="T1580" s="300" t="s">
        <v>763</v>
      </c>
      <c r="U1580" s="300" t="s">
        <v>764</v>
      </c>
      <c r="V1580" s="300" t="s">
        <v>1123</v>
      </c>
      <c r="W1580" s="300" t="s">
        <v>766</v>
      </c>
      <c r="X1580" s="300" t="b">
        <v>1</v>
      </c>
      <c r="Y1580" s="300">
        <v>3102</v>
      </c>
      <c r="Z1580" s="300" t="s">
        <v>819</v>
      </c>
      <c r="AA1580" s="300" t="s">
        <v>820</v>
      </c>
      <c r="AB1580" s="300" t="s">
        <v>508</v>
      </c>
      <c r="AC1580" s="300" t="s">
        <v>508</v>
      </c>
      <c r="AD1580" s="300">
        <v>4</v>
      </c>
      <c r="AE1580" s="300" t="b">
        <v>0</v>
      </c>
      <c r="AF1580" s="300" t="s">
        <v>768</v>
      </c>
      <c r="AG1580" s="300" t="s">
        <v>769</v>
      </c>
      <c r="AH1580" s="300">
        <v>0</v>
      </c>
      <c r="AI1580" s="300">
        <v>0</v>
      </c>
      <c r="AJ1580" s="300" t="s">
        <v>770</v>
      </c>
      <c r="AK1580" s="300">
        <v>8</v>
      </c>
      <c r="AL1580" s="300" t="s">
        <v>814</v>
      </c>
      <c r="AM1580" s="300">
        <v>5501</v>
      </c>
      <c r="AN1580" s="300" t="b">
        <v>0</v>
      </c>
      <c r="AO1580" s="300">
        <v>8</v>
      </c>
      <c r="AP1580" s="300" t="s">
        <v>814</v>
      </c>
      <c r="AQ1580" s="300">
        <v>5501</v>
      </c>
      <c r="AR1580" s="300" t="b">
        <v>0</v>
      </c>
      <c r="AS1580" s="300">
        <v>5501</v>
      </c>
      <c r="AT1580" s="300" t="b">
        <v>0</v>
      </c>
      <c r="AU1580" s="300">
        <v>0</v>
      </c>
      <c r="AV1580" s="300" t="b">
        <v>0</v>
      </c>
      <c r="AW1580" s="300" t="s">
        <v>2016</v>
      </c>
      <c r="AX1580" s="300">
        <v>0</v>
      </c>
      <c r="AY1580" s="300" t="s">
        <v>2016</v>
      </c>
      <c r="AZ1580" s="300">
        <v>0</v>
      </c>
      <c r="BA1580" s="300" t="b">
        <v>0</v>
      </c>
      <c r="BB1580" s="300" t="b">
        <v>1</v>
      </c>
      <c r="BC1580"/>
      <c r="BD1580"/>
      <c r="BE1580"/>
      <c r="BF1580"/>
      <c r="BG1580"/>
      <c r="BH1580"/>
      <c r="BI1580"/>
      <c r="BJ1580"/>
      <c r="BK1580"/>
      <c r="BL1580"/>
      <c r="BM1580"/>
      <c r="BN1580"/>
      <c r="BO1580"/>
      <c r="BP1580"/>
      <c r="BQ1580"/>
    </row>
    <row r="1581" spans="5:69" ht="16.5" hidden="1" x14ac:dyDescent="0.3">
      <c r="E1581" s="300" t="s">
        <v>760</v>
      </c>
      <c r="F1581" s="300" t="s">
        <v>651</v>
      </c>
      <c r="G1581" s="300">
        <v>20160101</v>
      </c>
      <c r="H1581" s="300">
        <v>2016</v>
      </c>
      <c r="I1581" s="300">
        <v>52</v>
      </c>
      <c r="J1581" s="300">
        <v>2016</v>
      </c>
      <c r="K1581" s="300">
        <v>180</v>
      </c>
      <c r="L1581" s="300" t="s">
        <v>872</v>
      </c>
      <c r="M1581" s="300" t="s">
        <v>486</v>
      </c>
      <c r="N1581" s="300" t="s">
        <v>660</v>
      </c>
      <c r="O1581" s="300" t="s">
        <v>762</v>
      </c>
      <c r="P1581" s="300">
        <v>404</v>
      </c>
      <c r="Q1581" s="300" t="s">
        <v>892</v>
      </c>
      <c r="R1581" s="300" t="s">
        <v>430</v>
      </c>
      <c r="S1581" s="300">
        <v>0</v>
      </c>
      <c r="T1581" s="300" t="s">
        <v>763</v>
      </c>
      <c r="U1581" s="300" t="s">
        <v>764</v>
      </c>
      <c r="V1581" s="300" t="s">
        <v>1123</v>
      </c>
      <c r="W1581" s="300" t="s">
        <v>766</v>
      </c>
      <c r="X1581" s="300" t="b">
        <v>1</v>
      </c>
      <c r="Y1581" s="300">
        <v>3102</v>
      </c>
      <c r="Z1581" s="300" t="s">
        <v>819</v>
      </c>
      <c r="AA1581" s="300" t="s">
        <v>820</v>
      </c>
      <c r="AB1581" s="300" t="s">
        <v>508</v>
      </c>
      <c r="AC1581" s="300" t="s">
        <v>508</v>
      </c>
      <c r="AD1581" s="300">
        <v>4</v>
      </c>
      <c r="AE1581" s="300" t="b">
        <v>0</v>
      </c>
      <c r="AF1581" s="300" t="s">
        <v>768</v>
      </c>
      <c r="AG1581" s="300" t="s">
        <v>769</v>
      </c>
      <c r="AH1581" s="300">
        <v>0</v>
      </c>
      <c r="AI1581" s="300">
        <v>0</v>
      </c>
      <c r="AJ1581" s="300" t="s">
        <v>770</v>
      </c>
      <c r="AK1581" s="300">
        <v>8</v>
      </c>
      <c r="AL1581" s="300" t="s">
        <v>814</v>
      </c>
      <c r="AM1581" s="300">
        <v>500</v>
      </c>
      <c r="AN1581" s="300" t="b">
        <v>0</v>
      </c>
      <c r="AO1581" s="300">
        <v>8</v>
      </c>
      <c r="AP1581" s="300" t="s">
        <v>814</v>
      </c>
      <c r="AQ1581" s="300">
        <v>500</v>
      </c>
      <c r="AR1581" s="300" t="b">
        <v>0</v>
      </c>
      <c r="AS1581" s="300">
        <v>500</v>
      </c>
      <c r="AT1581" s="300" t="b">
        <v>0</v>
      </c>
      <c r="AU1581" s="300">
        <v>0</v>
      </c>
      <c r="AV1581" s="300" t="b">
        <v>0</v>
      </c>
      <c r="AW1581" s="300" t="s">
        <v>2017</v>
      </c>
      <c r="AX1581" s="300">
        <v>0</v>
      </c>
      <c r="AY1581" s="300" t="s">
        <v>2017</v>
      </c>
      <c r="AZ1581" s="300">
        <v>0</v>
      </c>
      <c r="BA1581" s="300" t="b">
        <v>0</v>
      </c>
      <c r="BB1581" s="300" t="b">
        <v>1</v>
      </c>
      <c r="BC1581"/>
      <c r="BD1581"/>
      <c r="BE1581"/>
      <c r="BF1581"/>
      <c r="BG1581"/>
      <c r="BH1581"/>
      <c r="BI1581"/>
      <c r="BJ1581"/>
      <c r="BK1581"/>
      <c r="BL1581"/>
      <c r="BM1581"/>
      <c r="BN1581"/>
      <c r="BO1581"/>
      <c r="BP1581"/>
      <c r="BQ1581"/>
    </row>
    <row r="1582" spans="5:69" ht="16.5" hidden="1" x14ac:dyDescent="0.3">
      <c r="E1582" s="300" t="s">
        <v>760</v>
      </c>
      <c r="F1582" s="300" t="s">
        <v>651</v>
      </c>
      <c r="G1582" s="300">
        <v>20160101</v>
      </c>
      <c r="H1582" s="300">
        <v>2016</v>
      </c>
      <c r="I1582" s="300">
        <v>52</v>
      </c>
      <c r="J1582" s="300">
        <v>2016</v>
      </c>
      <c r="K1582" s="300">
        <v>180</v>
      </c>
      <c r="L1582" s="300" t="s">
        <v>872</v>
      </c>
      <c r="M1582" s="300" t="s">
        <v>486</v>
      </c>
      <c r="N1582" s="300" t="s">
        <v>660</v>
      </c>
      <c r="O1582" s="300" t="s">
        <v>762</v>
      </c>
      <c r="P1582" s="300">
        <v>410</v>
      </c>
      <c r="Q1582" s="300" t="s">
        <v>1968</v>
      </c>
      <c r="R1582" s="300" t="s">
        <v>1969</v>
      </c>
      <c r="S1582" s="300">
        <v>0</v>
      </c>
      <c r="T1582" s="300" t="s">
        <v>763</v>
      </c>
      <c r="U1582" s="300" t="s">
        <v>764</v>
      </c>
      <c r="V1582" s="300" t="s">
        <v>1123</v>
      </c>
      <c r="W1582" s="300" t="s">
        <v>766</v>
      </c>
      <c r="X1582" s="300" t="b">
        <v>1</v>
      </c>
      <c r="Y1582" s="300">
        <v>3102</v>
      </c>
      <c r="Z1582" s="300" t="s">
        <v>819</v>
      </c>
      <c r="AA1582" s="300" t="s">
        <v>820</v>
      </c>
      <c r="AB1582" s="300" t="s">
        <v>508</v>
      </c>
      <c r="AC1582" s="300" t="s">
        <v>508</v>
      </c>
      <c r="AD1582" s="300">
        <v>4</v>
      </c>
      <c r="AE1582" s="300" t="b">
        <v>0</v>
      </c>
      <c r="AF1582" s="300" t="s">
        <v>768</v>
      </c>
      <c r="AG1582" s="300" t="s">
        <v>769</v>
      </c>
      <c r="AH1582" s="300">
        <v>0</v>
      </c>
      <c r="AI1582" s="300">
        <v>0</v>
      </c>
      <c r="AJ1582" s="300" t="s">
        <v>770</v>
      </c>
      <c r="AK1582" s="300">
        <v>8</v>
      </c>
      <c r="AL1582" s="300" t="s">
        <v>814</v>
      </c>
      <c r="AM1582" s="300">
        <v>560</v>
      </c>
      <c r="AN1582" s="300" t="b">
        <v>0</v>
      </c>
      <c r="AO1582" s="300">
        <v>8</v>
      </c>
      <c r="AP1582" s="300" t="s">
        <v>814</v>
      </c>
      <c r="AQ1582" s="300">
        <v>560</v>
      </c>
      <c r="AR1582" s="300" t="b">
        <v>0</v>
      </c>
      <c r="AS1582" s="300">
        <v>560</v>
      </c>
      <c r="AT1582" s="300" t="b">
        <v>0</v>
      </c>
      <c r="AU1582" s="300">
        <v>0</v>
      </c>
      <c r="AV1582" s="300" t="b">
        <v>0</v>
      </c>
      <c r="AW1582" s="300" t="s">
        <v>1970</v>
      </c>
      <c r="AX1582" s="300">
        <v>0</v>
      </c>
      <c r="AY1582" s="300" t="s">
        <v>1970</v>
      </c>
      <c r="AZ1582" s="300">
        <v>0</v>
      </c>
      <c r="BA1582" s="300" t="b">
        <v>0</v>
      </c>
      <c r="BB1582" s="300" t="b">
        <v>1</v>
      </c>
      <c r="BC1582"/>
      <c r="BD1582"/>
      <c r="BE1582"/>
      <c r="BF1582"/>
      <c r="BG1582"/>
      <c r="BH1582"/>
      <c r="BI1582"/>
      <c r="BJ1582"/>
      <c r="BK1582"/>
      <c r="BL1582"/>
      <c r="BM1582"/>
      <c r="BN1582"/>
      <c r="BO1582"/>
      <c r="BP1582"/>
      <c r="BQ1582"/>
    </row>
    <row r="1583" spans="5:69" ht="16.5" hidden="1" x14ac:dyDescent="0.3">
      <c r="E1583" s="300" t="s">
        <v>760</v>
      </c>
      <c r="F1583" s="300" t="s">
        <v>651</v>
      </c>
      <c r="G1583" s="300">
        <v>20160101</v>
      </c>
      <c r="H1583" s="300">
        <v>2016</v>
      </c>
      <c r="I1583" s="300">
        <v>52</v>
      </c>
      <c r="J1583" s="300">
        <v>2016</v>
      </c>
      <c r="K1583" s="300">
        <v>180</v>
      </c>
      <c r="L1583" s="300" t="s">
        <v>872</v>
      </c>
      <c r="M1583" s="300" t="s">
        <v>486</v>
      </c>
      <c r="N1583" s="300" t="s">
        <v>660</v>
      </c>
      <c r="O1583" s="300" t="s">
        <v>762</v>
      </c>
      <c r="P1583" s="300">
        <v>554</v>
      </c>
      <c r="Q1583" s="300" t="s">
        <v>1756</v>
      </c>
      <c r="R1583" s="300" t="s">
        <v>1757</v>
      </c>
      <c r="S1583" s="300">
        <v>0</v>
      </c>
      <c r="T1583" s="300" t="s">
        <v>763</v>
      </c>
      <c r="U1583" s="300" t="s">
        <v>764</v>
      </c>
      <c r="V1583" s="300" t="s">
        <v>1123</v>
      </c>
      <c r="W1583" s="300" t="s">
        <v>766</v>
      </c>
      <c r="X1583" s="300" t="b">
        <v>1</v>
      </c>
      <c r="Y1583" s="300">
        <v>3102</v>
      </c>
      <c r="Z1583" s="300" t="s">
        <v>819</v>
      </c>
      <c r="AA1583" s="300" t="s">
        <v>820</v>
      </c>
      <c r="AB1583" s="300" t="s">
        <v>508</v>
      </c>
      <c r="AC1583" s="300" t="s">
        <v>508</v>
      </c>
      <c r="AD1583" s="300">
        <v>4</v>
      </c>
      <c r="AE1583" s="300" t="b">
        <v>0</v>
      </c>
      <c r="AF1583" s="300" t="s">
        <v>768</v>
      </c>
      <c r="AG1583" s="300" t="s">
        <v>769</v>
      </c>
      <c r="AH1583" s="300">
        <v>0</v>
      </c>
      <c r="AI1583" s="300">
        <v>0</v>
      </c>
      <c r="AJ1583" s="300" t="s">
        <v>770</v>
      </c>
      <c r="AK1583" s="300">
        <v>8</v>
      </c>
      <c r="AL1583" s="300" t="s">
        <v>814</v>
      </c>
      <c r="AM1583" s="300">
        <v>39</v>
      </c>
      <c r="AN1583" s="300" t="b">
        <v>0</v>
      </c>
      <c r="AO1583" s="300">
        <v>8</v>
      </c>
      <c r="AP1583" s="300" t="s">
        <v>814</v>
      </c>
      <c r="AQ1583" s="300">
        <v>39</v>
      </c>
      <c r="AR1583" s="300" t="b">
        <v>0</v>
      </c>
      <c r="AS1583" s="300">
        <v>39</v>
      </c>
      <c r="AT1583" s="300" t="b">
        <v>0</v>
      </c>
      <c r="AU1583" s="300">
        <v>0</v>
      </c>
      <c r="AV1583" s="300" t="b">
        <v>0</v>
      </c>
      <c r="AW1583" s="300" t="s">
        <v>1972</v>
      </c>
      <c r="AX1583" s="300">
        <v>0</v>
      </c>
      <c r="AY1583" s="300" t="s">
        <v>1972</v>
      </c>
      <c r="AZ1583" s="300">
        <v>0</v>
      </c>
      <c r="BA1583" s="300" t="b">
        <v>0</v>
      </c>
      <c r="BB1583" s="300" t="b">
        <v>1</v>
      </c>
      <c r="BC1583"/>
      <c r="BD1583"/>
      <c r="BE1583"/>
      <c r="BF1583"/>
      <c r="BG1583"/>
      <c r="BH1583"/>
      <c r="BI1583"/>
      <c r="BJ1583"/>
      <c r="BK1583"/>
      <c r="BL1583"/>
      <c r="BM1583"/>
      <c r="BN1583"/>
      <c r="BO1583"/>
      <c r="BP1583"/>
      <c r="BQ1583"/>
    </row>
    <row r="1584" spans="5:69" ht="16.5" hidden="1" x14ac:dyDescent="0.3">
      <c r="E1584" s="300" t="s">
        <v>760</v>
      </c>
      <c r="F1584" s="300" t="s">
        <v>651</v>
      </c>
      <c r="G1584" s="300">
        <v>20160101</v>
      </c>
      <c r="H1584" s="300">
        <v>2016</v>
      </c>
      <c r="I1584" s="300">
        <v>52</v>
      </c>
      <c r="J1584" s="300">
        <v>2016</v>
      </c>
      <c r="K1584" s="300">
        <v>180</v>
      </c>
      <c r="L1584" s="300" t="s">
        <v>872</v>
      </c>
      <c r="M1584" s="300" t="s">
        <v>486</v>
      </c>
      <c r="N1584" s="300" t="s">
        <v>660</v>
      </c>
      <c r="O1584" s="300" t="s">
        <v>762</v>
      </c>
      <c r="P1584" s="300">
        <v>643</v>
      </c>
      <c r="Q1584" s="300" t="s">
        <v>793</v>
      </c>
      <c r="R1584" s="300" t="s">
        <v>794</v>
      </c>
      <c r="S1584" s="300">
        <v>0</v>
      </c>
      <c r="T1584" s="300" t="s">
        <v>763</v>
      </c>
      <c r="U1584" s="300" t="s">
        <v>764</v>
      </c>
      <c r="V1584" s="300" t="s">
        <v>1123</v>
      </c>
      <c r="W1584" s="300" t="s">
        <v>766</v>
      </c>
      <c r="X1584" s="300" t="b">
        <v>1</v>
      </c>
      <c r="Y1584" s="300">
        <v>3102</v>
      </c>
      <c r="Z1584" s="300" t="s">
        <v>819</v>
      </c>
      <c r="AA1584" s="300" t="s">
        <v>820</v>
      </c>
      <c r="AB1584" s="300" t="s">
        <v>508</v>
      </c>
      <c r="AC1584" s="300" t="s">
        <v>508</v>
      </c>
      <c r="AD1584" s="300">
        <v>4</v>
      </c>
      <c r="AE1584" s="300" t="b">
        <v>0</v>
      </c>
      <c r="AF1584" s="300" t="s">
        <v>768</v>
      </c>
      <c r="AG1584" s="300" t="s">
        <v>769</v>
      </c>
      <c r="AH1584" s="300">
        <v>0</v>
      </c>
      <c r="AI1584" s="300">
        <v>0</v>
      </c>
      <c r="AJ1584" s="300" t="s">
        <v>770</v>
      </c>
      <c r="AK1584" s="300">
        <v>8</v>
      </c>
      <c r="AL1584" s="300" t="s">
        <v>814</v>
      </c>
      <c r="AM1584" s="300">
        <v>4029008</v>
      </c>
      <c r="AN1584" s="300" t="b">
        <v>0</v>
      </c>
      <c r="AO1584" s="300">
        <v>8</v>
      </c>
      <c r="AP1584" s="300" t="s">
        <v>814</v>
      </c>
      <c r="AQ1584" s="300">
        <v>4029008</v>
      </c>
      <c r="AR1584" s="300" t="b">
        <v>0</v>
      </c>
      <c r="AS1584" s="300">
        <v>4029008</v>
      </c>
      <c r="AT1584" s="300" t="b">
        <v>0</v>
      </c>
      <c r="AU1584" s="300">
        <v>0</v>
      </c>
      <c r="AV1584" s="300" t="b">
        <v>0</v>
      </c>
      <c r="AW1584" s="300" t="s">
        <v>2018</v>
      </c>
      <c r="AX1584" s="300">
        <v>0</v>
      </c>
      <c r="AY1584" s="300" t="s">
        <v>2018</v>
      </c>
      <c r="AZ1584" s="300">
        <v>0</v>
      </c>
      <c r="BA1584" s="300" t="b">
        <v>0</v>
      </c>
      <c r="BB1584" s="300" t="b">
        <v>1</v>
      </c>
      <c r="BC1584"/>
      <c r="BD1584"/>
      <c r="BE1584"/>
      <c r="BF1584"/>
      <c r="BG1584"/>
      <c r="BH1584"/>
      <c r="BI1584"/>
      <c r="BJ1584"/>
      <c r="BK1584"/>
      <c r="BL1584"/>
      <c r="BM1584"/>
      <c r="BN1584"/>
      <c r="BO1584"/>
      <c r="BP1584"/>
      <c r="BQ1584"/>
    </row>
    <row r="1585" spans="5:69" ht="16.5" hidden="1" x14ac:dyDescent="0.3">
      <c r="E1585" s="300" t="s">
        <v>760</v>
      </c>
      <c r="F1585" s="300" t="s">
        <v>651</v>
      </c>
      <c r="G1585" s="300">
        <v>20160101</v>
      </c>
      <c r="H1585" s="300">
        <v>2016</v>
      </c>
      <c r="I1585" s="300">
        <v>52</v>
      </c>
      <c r="J1585" s="300">
        <v>2016</v>
      </c>
      <c r="K1585" s="300">
        <v>180</v>
      </c>
      <c r="L1585" s="300" t="s">
        <v>872</v>
      </c>
      <c r="M1585" s="300" t="s">
        <v>486</v>
      </c>
      <c r="N1585" s="300" t="s">
        <v>660</v>
      </c>
      <c r="O1585" s="300" t="s">
        <v>762</v>
      </c>
      <c r="P1585" s="300">
        <v>682</v>
      </c>
      <c r="Q1585" s="300" t="s">
        <v>1141</v>
      </c>
      <c r="R1585" s="300" t="s">
        <v>1142</v>
      </c>
      <c r="S1585" s="300">
        <v>0</v>
      </c>
      <c r="T1585" s="300" t="s">
        <v>763</v>
      </c>
      <c r="U1585" s="300" t="s">
        <v>764</v>
      </c>
      <c r="V1585" s="300" t="s">
        <v>1123</v>
      </c>
      <c r="W1585" s="300" t="s">
        <v>766</v>
      </c>
      <c r="X1585" s="300" t="b">
        <v>1</v>
      </c>
      <c r="Y1585" s="300">
        <v>3102</v>
      </c>
      <c r="Z1585" s="300" t="s">
        <v>819</v>
      </c>
      <c r="AA1585" s="300" t="s">
        <v>820</v>
      </c>
      <c r="AB1585" s="300" t="s">
        <v>508</v>
      </c>
      <c r="AC1585" s="300" t="s">
        <v>508</v>
      </c>
      <c r="AD1585" s="300">
        <v>4</v>
      </c>
      <c r="AE1585" s="300" t="b">
        <v>0</v>
      </c>
      <c r="AF1585" s="300" t="s">
        <v>768</v>
      </c>
      <c r="AG1585" s="300" t="s">
        <v>769</v>
      </c>
      <c r="AH1585" s="300">
        <v>0</v>
      </c>
      <c r="AI1585" s="300">
        <v>0</v>
      </c>
      <c r="AJ1585" s="300" t="s">
        <v>770</v>
      </c>
      <c r="AK1585" s="300">
        <v>8</v>
      </c>
      <c r="AL1585" s="300" t="s">
        <v>814</v>
      </c>
      <c r="AM1585" s="300">
        <v>86500</v>
      </c>
      <c r="AN1585" s="300" t="b">
        <v>0</v>
      </c>
      <c r="AO1585" s="300">
        <v>8</v>
      </c>
      <c r="AP1585" s="300" t="s">
        <v>814</v>
      </c>
      <c r="AQ1585" s="300">
        <v>86500</v>
      </c>
      <c r="AR1585" s="300" t="b">
        <v>0</v>
      </c>
      <c r="AS1585" s="300">
        <v>86500</v>
      </c>
      <c r="AT1585" s="300" t="b">
        <v>0</v>
      </c>
      <c r="AU1585" s="300">
        <v>0</v>
      </c>
      <c r="AV1585" s="300" t="b">
        <v>0</v>
      </c>
      <c r="AW1585" s="300" t="s">
        <v>1975</v>
      </c>
      <c r="AX1585" s="300">
        <v>0</v>
      </c>
      <c r="AY1585" s="300" t="s">
        <v>1975</v>
      </c>
      <c r="AZ1585" s="300">
        <v>0</v>
      </c>
      <c r="BA1585" s="300" t="b">
        <v>0</v>
      </c>
      <c r="BB1585" s="300" t="b">
        <v>1</v>
      </c>
      <c r="BC1585"/>
      <c r="BD1585"/>
      <c r="BE1585"/>
      <c r="BF1585"/>
      <c r="BG1585"/>
      <c r="BH1585"/>
      <c r="BI1585"/>
      <c r="BJ1585"/>
      <c r="BK1585"/>
      <c r="BL1585"/>
      <c r="BM1585"/>
      <c r="BN1585"/>
      <c r="BO1585"/>
      <c r="BP1585"/>
      <c r="BQ1585"/>
    </row>
    <row r="1586" spans="5:69" ht="16.5" hidden="1" x14ac:dyDescent="0.3">
      <c r="E1586" s="300" t="s">
        <v>760</v>
      </c>
      <c r="F1586" s="300" t="s">
        <v>651</v>
      </c>
      <c r="G1586" s="300">
        <v>20160101</v>
      </c>
      <c r="H1586" s="300">
        <v>2016</v>
      </c>
      <c r="I1586" s="300">
        <v>52</v>
      </c>
      <c r="J1586" s="300">
        <v>2016</v>
      </c>
      <c r="K1586" s="300">
        <v>180</v>
      </c>
      <c r="L1586" s="300" t="s">
        <v>872</v>
      </c>
      <c r="M1586" s="300" t="s">
        <v>486</v>
      </c>
      <c r="N1586" s="300" t="s">
        <v>660</v>
      </c>
      <c r="O1586" s="300" t="s">
        <v>762</v>
      </c>
      <c r="P1586" s="300">
        <v>699</v>
      </c>
      <c r="Q1586" s="300" t="s">
        <v>798</v>
      </c>
      <c r="R1586" s="300" t="s">
        <v>799</v>
      </c>
      <c r="S1586" s="300">
        <v>0</v>
      </c>
      <c r="T1586" s="300" t="s">
        <v>763</v>
      </c>
      <c r="U1586" s="300" t="s">
        <v>764</v>
      </c>
      <c r="V1586" s="300" t="s">
        <v>1123</v>
      </c>
      <c r="W1586" s="300" t="s">
        <v>766</v>
      </c>
      <c r="X1586" s="300" t="b">
        <v>1</v>
      </c>
      <c r="Y1586" s="300">
        <v>3102</v>
      </c>
      <c r="Z1586" s="300" t="s">
        <v>819</v>
      </c>
      <c r="AA1586" s="300" t="s">
        <v>820</v>
      </c>
      <c r="AB1586" s="300" t="s">
        <v>508</v>
      </c>
      <c r="AC1586" s="300" t="s">
        <v>508</v>
      </c>
      <c r="AD1586" s="300">
        <v>4</v>
      </c>
      <c r="AE1586" s="300" t="b">
        <v>0</v>
      </c>
      <c r="AF1586" s="300" t="s">
        <v>768</v>
      </c>
      <c r="AG1586" s="300" t="s">
        <v>769</v>
      </c>
      <c r="AH1586" s="300">
        <v>0</v>
      </c>
      <c r="AI1586" s="300">
        <v>0</v>
      </c>
      <c r="AJ1586" s="300" t="s">
        <v>770</v>
      </c>
      <c r="AK1586" s="300">
        <v>8</v>
      </c>
      <c r="AL1586" s="300" t="s">
        <v>814</v>
      </c>
      <c r="AM1586" s="300">
        <v>106272</v>
      </c>
      <c r="AN1586" s="300" t="b">
        <v>0</v>
      </c>
      <c r="AO1586" s="300">
        <v>8</v>
      </c>
      <c r="AP1586" s="300" t="s">
        <v>814</v>
      </c>
      <c r="AQ1586" s="300">
        <v>106272</v>
      </c>
      <c r="AR1586" s="300" t="b">
        <v>0</v>
      </c>
      <c r="AS1586" s="300">
        <v>106272</v>
      </c>
      <c r="AT1586" s="300" t="b">
        <v>0</v>
      </c>
      <c r="AU1586" s="300">
        <v>0</v>
      </c>
      <c r="AV1586" s="300" t="b">
        <v>0</v>
      </c>
      <c r="AW1586" s="300" t="s">
        <v>2019</v>
      </c>
      <c r="AX1586" s="300">
        <v>0</v>
      </c>
      <c r="AY1586" s="300" t="s">
        <v>2019</v>
      </c>
      <c r="AZ1586" s="300">
        <v>0</v>
      </c>
      <c r="BA1586" s="300" t="b">
        <v>0</v>
      </c>
      <c r="BB1586" s="300" t="b">
        <v>1</v>
      </c>
      <c r="BC1586"/>
      <c r="BD1586"/>
      <c r="BE1586"/>
      <c r="BF1586"/>
      <c r="BG1586"/>
      <c r="BH1586"/>
      <c r="BI1586"/>
      <c r="BJ1586"/>
      <c r="BK1586"/>
      <c r="BL1586"/>
      <c r="BM1586"/>
      <c r="BN1586"/>
      <c r="BO1586"/>
      <c r="BP1586"/>
      <c r="BQ1586"/>
    </row>
    <row r="1587" spans="5:69" ht="16.5" hidden="1" x14ac:dyDescent="0.3">
      <c r="E1587" s="300" t="s">
        <v>760</v>
      </c>
      <c r="F1587" s="300" t="s">
        <v>651</v>
      </c>
      <c r="G1587" s="300">
        <v>20160101</v>
      </c>
      <c r="H1587" s="300">
        <v>2016</v>
      </c>
      <c r="I1587" s="300">
        <v>52</v>
      </c>
      <c r="J1587" s="300">
        <v>2016</v>
      </c>
      <c r="K1587" s="300">
        <v>180</v>
      </c>
      <c r="L1587" s="300" t="s">
        <v>872</v>
      </c>
      <c r="M1587" s="300" t="s">
        <v>486</v>
      </c>
      <c r="N1587" s="300" t="s">
        <v>660</v>
      </c>
      <c r="O1587" s="300" t="s">
        <v>762</v>
      </c>
      <c r="P1587" s="300">
        <v>710</v>
      </c>
      <c r="Q1587" s="300" t="s">
        <v>917</v>
      </c>
      <c r="R1587" s="300" t="s">
        <v>425</v>
      </c>
      <c r="S1587" s="300">
        <v>0</v>
      </c>
      <c r="T1587" s="300" t="s">
        <v>763</v>
      </c>
      <c r="U1587" s="300" t="s">
        <v>764</v>
      </c>
      <c r="V1587" s="300" t="s">
        <v>1123</v>
      </c>
      <c r="W1587" s="300" t="s">
        <v>766</v>
      </c>
      <c r="X1587" s="300" t="b">
        <v>1</v>
      </c>
      <c r="Y1587" s="300">
        <v>3102</v>
      </c>
      <c r="Z1587" s="300" t="s">
        <v>819</v>
      </c>
      <c r="AA1587" s="300" t="s">
        <v>820</v>
      </c>
      <c r="AB1587" s="300" t="s">
        <v>508</v>
      </c>
      <c r="AC1587" s="300" t="s">
        <v>508</v>
      </c>
      <c r="AD1587" s="300">
        <v>4</v>
      </c>
      <c r="AE1587" s="300" t="b">
        <v>0</v>
      </c>
      <c r="AF1587" s="300" t="s">
        <v>768</v>
      </c>
      <c r="AG1587" s="300" t="s">
        <v>769</v>
      </c>
      <c r="AH1587" s="300">
        <v>0</v>
      </c>
      <c r="AI1587" s="300">
        <v>0</v>
      </c>
      <c r="AJ1587" s="300" t="s">
        <v>770</v>
      </c>
      <c r="AK1587" s="300">
        <v>8</v>
      </c>
      <c r="AL1587" s="300" t="s">
        <v>814</v>
      </c>
      <c r="AM1587" s="300">
        <v>22252929</v>
      </c>
      <c r="AN1587" s="300" t="b">
        <v>0</v>
      </c>
      <c r="AO1587" s="300">
        <v>8</v>
      </c>
      <c r="AP1587" s="300" t="s">
        <v>814</v>
      </c>
      <c r="AQ1587" s="300">
        <v>22252929</v>
      </c>
      <c r="AR1587" s="300" t="b">
        <v>0</v>
      </c>
      <c r="AS1587" s="300">
        <v>22252929</v>
      </c>
      <c r="AT1587" s="300" t="b">
        <v>0</v>
      </c>
      <c r="AU1587" s="300">
        <v>0</v>
      </c>
      <c r="AV1587" s="300" t="b">
        <v>0</v>
      </c>
      <c r="AW1587" s="300" t="s">
        <v>2020</v>
      </c>
      <c r="AX1587" s="300">
        <v>0</v>
      </c>
      <c r="AY1587" s="300" t="s">
        <v>2020</v>
      </c>
      <c r="AZ1587" s="300">
        <v>0</v>
      </c>
      <c r="BA1587" s="300" t="b">
        <v>0</v>
      </c>
      <c r="BB1587" s="300" t="b">
        <v>1</v>
      </c>
      <c r="BC1587"/>
      <c r="BD1587"/>
      <c r="BE1587"/>
      <c r="BF1587"/>
      <c r="BG1587"/>
      <c r="BH1587"/>
      <c r="BI1587"/>
      <c r="BJ1587"/>
      <c r="BK1587"/>
      <c r="BL1587"/>
      <c r="BM1587"/>
      <c r="BN1587"/>
      <c r="BO1587"/>
      <c r="BP1587"/>
      <c r="BQ1587"/>
    </row>
    <row r="1588" spans="5:69" ht="16.5" hidden="1" x14ac:dyDescent="0.3">
      <c r="E1588" s="300" t="s">
        <v>760</v>
      </c>
      <c r="F1588" s="300" t="s">
        <v>651</v>
      </c>
      <c r="G1588" s="300">
        <v>20160101</v>
      </c>
      <c r="H1588" s="300">
        <v>2016</v>
      </c>
      <c r="I1588" s="300">
        <v>52</v>
      </c>
      <c r="J1588" s="300">
        <v>2016</v>
      </c>
      <c r="K1588" s="300">
        <v>180</v>
      </c>
      <c r="L1588" s="300" t="s">
        <v>872</v>
      </c>
      <c r="M1588" s="300" t="s">
        <v>486</v>
      </c>
      <c r="N1588" s="300" t="s">
        <v>660</v>
      </c>
      <c r="O1588" s="300" t="s">
        <v>762</v>
      </c>
      <c r="P1588" s="300">
        <v>752</v>
      </c>
      <c r="Q1588" s="300" t="s">
        <v>804</v>
      </c>
      <c r="R1588" s="300" t="s">
        <v>805</v>
      </c>
      <c r="S1588" s="300">
        <v>0</v>
      </c>
      <c r="T1588" s="300" t="s">
        <v>763</v>
      </c>
      <c r="U1588" s="300" t="s">
        <v>764</v>
      </c>
      <c r="V1588" s="300" t="s">
        <v>1123</v>
      </c>
      <c r="W1588" s="300" t="s">
        <v>766</v>
      </c>
      <c r="X1588" s="300" t="b">
        <v>1</v>
      </c>
      <c r="Y1588" s="300">
        <v>3102</v>
      </c>
      <c r="Z1588" s="300" t="s">
        <v>819</v>
      </c>
      <c r="AA1588" s="300" t="s">
        <v>820</v>
      </c>
      <c r="AB1588" s="300" t="s">
        <v>508</v>
      </c>
      <c r="AC1588" s="300" t="s">
        <v>508</v>
      </c>
      <c r="AD1588" s="300">
        <v>4</v>
      </c>
      <c r="AE1588" s="300" t="b">
        <v>0</v>
      </c>
      <c r="AF1588" s="300" t="s">
        <v>768</v>
      </c>
      <c r="AG1588" s="300" t="s">
        <v>769</v>
      </c>
      <c r="AH1588" s="300">
        <v>0</v>
      </c>
      <c r="AI1588" s="300">
        <v>0</v>
      </c>
      <c r="AJ1588" s="300" t="s">
        <v>770</v>
      </c>
      <c r="AK1588" s="300">
        <v>8</v>
      </c>
      <c r="AL1588" s="300" t="s">
        <v>814</v>
      </c>
      <c r="AM1588" s="300">
        <v>1450500</v>
      </c>
      <c r="AN1588" s="300" t="b">
        <v>0</v>
      </c>
      <c r="AO1588" s="300">
        <v>8</v>
      </c>
      <c r="AP1588" s="300" t="s">
        <v>814</v>
      </c>
      <c r="AQ1588" s="300">
        <v>1450500</v>
      </c>
      <c r="AR1588" s="300" t="b">
        <v>0</v>
      </c>
      <c r="AS1588" s="300">
        <v>1450500</v>
      </c>
      <c r="AT1588" s="300" t="b">
        <v>0</v>
      </c>
      <c r="AU1588" s="300">
        <v>0</v>
      </c>
      <c r="AV1588" s="300" t="b">
        <v>0</v>
      </c>
      <c r="AW1588" s="300" t="s">
        <v>1978</v>
      </c>
      <c r="AX1588" s="300">
        <v>0</v>
      </c>
      <c r="AY1588" s="300" t="s">
        <v>1978</v>
      </c>
      <c r="AZ1588" s="300">
        <v>0</v>
      </c>
      <c r="BA1588" s="300" t="b">
        <v>0</v>
      </c>
      <c r="BB1588" s="300" t="b">
        <v>1</v>
      </c>
      <c r="BC1588"/>
      <c r="BD1588"/>
      <c r="BE1588"/>
      <c r="BF1588"/>
      <c r="BG1588"/>
      <c r="BH1588"/>
      <c r="BI1588"/>
      <c r="BJ1588"/>
      <c r="BK1588"/>
      <c r="BL1588"/>
      <c r="BM1588"/>
      <c r="BN1588"/>
      <c r="BO1588"/>
      <c r="BP1588"/>
      <c r="BQ1588"/>
    </row>
    <row r="1589" spans="5:69" ht="16.5" hidden="1" x14ac:dyDescent="0.3">
      <c r="E1589" s="300" t="s">
        <v>760</v>
      </c>
      <c r="F1589" s="300" t="s">
        <v>651</v>
      </c>
      <c r="G1589" s="300">
        <v>20160101</v>
      </c>
      <c r="H1589" s="300">
        <v>2016</v>
      </c>
      <c r="I1589" s="300">
        <v>52</v>
      </c>
      <c r="J1589" s="300">
        <v>2016</v>
      </c>
      <c r="K1589" s="300">
        <v>180</v>
      </c>
      <c r="L1589" s="300" t="s">
        <v>872</v>
      </c>
      <c r="M1589" s="300" t="s">
        <v>486</v>
      </c>
      <c r="N1589" s="300" t="s">
        <v>660</v>
      </c>
      <c r="O1589" s="300" t="s">
        <v>762</v>
      </c>
      <c r="P1589" s="300">
        <v>757</v>
      </c>
      <c r="Q1589" s="300" t="s">
        <v>921</v>
      </c>
      <c r="R1589" s="300" t="s">
        <v>922</v>
      </c>
      <c r="S1589" s="300">
        <v>0</v>
      </c>
      <c r="T1589" s="300" t="s">
        <v>763</v>
      </c>
      <c r="U1589" s="300" t="s">
        <v>764</v>
      </c>
      <c r="V1589" s="300" t="s">
        <v>1123</v>
      </c>
      <c r="W1589" s="300" t="s">
        <v>766</v>
      </c>
      <c r="X1589" s="300" t="b">
        <v>1</v>
      </c>
      <c r="Y1589" s="300">
        <v>3102</v>
      </c>
      <c r="Z1589" s="300" t="s">
        <v>819</v>
      </c>
      <c r="AA1589" s="300" t="s">
        <v>820</v>
      </c>
      <c r="AB1589" s="300" t="s">
        <v>508</v>
      </c>
      <c r="AC1589" s="300" t="s">
        <v>508</v>
      </c>
      <c r="AD1589" s="300">
        <v>4</v>
      </c>
      <c r="AE1589" s="300" t="b">
        <v>0</v>
      </c>
      <c r="AF1589" s="300" t="s">
        <v>768</v>
      </c>
      <c r="AG1589" s="300" t="s">
        <v>769</v>
      </c>
      <c r="AH1589" s="300">
        <v>0</v>
      </c>
      <c r="AI1589" s="300">
        <v>0</v>
      </c>
      <c r="AJ1589" s="300" t="s">
        <v>770</v>
      </c>
      <c r="AK1589" s="300">
        <v>8</v>
      </c>
      <c r="AL1589" s="300" t="s">
        <v>814</v>
      </c>
      <c r="AM1589" s="300">
        <v>9000</v>
      </c>
      <c r="AN1589" s="300" t="b">
        <v>0</v>
      </c>
      <c r="AO1589" s="300">
        <v>8</v>
      </c>
      <c r="AP1589" s="300" t="s">
        <v>814</v>
      </c>
      <c r="AQ1589" s="300">
        <v>9000</v>
      </c>
      <c r="AR1589" s="300" t="b">
        <v>0</v>
      </c>
      <c r="AS1589" s="300">
        <v>9000</v>
      </c>
      <c r="AT1589" s="300" t="b">
        <v>0</v>
      </c>
      <c r="AU1589" s="300">
        <v>0</v>
      </c>
      <c r="AV1589" s="300" t="b">
        <v>0</v>
      </c>
      <c r="AW1589" s="300" t="s">
        <v>2021</v>
      </c>
      <c r="AX1589" s="300">
        <v>0</v>
      </c>
      <c r="AY1589" s="300" t="s">
        <v>2021</v>
      </c>
      <c r="AZ1589" s="300">
        <v>0</v>
      </c>
      <c r="BA1589" s="300" t="b">
        <v>0</v>
      </c>
      <c r="BB1589" s="300" t="b">
        <v>1</v>
      </c>
      <c r="BC1589"/>
      <c r="BD1589"/>
      <c r="BE1589"/>
      <c r="BF1589"/>
      <c r="BG1589"/>
      <c r="BH1589"/>
      <c r="BI1589"/>
      <c r="BJ1589"/>
      <c r="BK1589"/>
      <c r="BL1589"/>
      <c r="BM1589"/>
      <c r="BN1589"/>
      <c r="BO1589"/>
      <c r="BP1589"/>
      <c r="BQ1589"/>
    </row>
    <row r="1590" spans="5:69" ht="16.5" hidden="1" x14ac:dyDescent="0.3">
      <c r="E1590" s="300" t="s">
        <v>760</v>
      </c>
      <c r="F1590" s="300" t="s">
        <v>651</v>
      </c>
      <c r="G1590" s="300">
        <v>20160101</v>
      </c>
      <c r="H1590" s="300">
        <v>2016</v>
      </c>
      <c r="I1590" s="300">
        <v>52</v>
      </c>
      <c r="J1590" s="300">
        <v>2016</v>
      </c>
      <c r="K1590" s="300">
        <v>180</v>
      </c>
      <c r="L1590" s="300" t="s">
        <v>872</v>
      </c>
      <c r="M1590" s="300" t="s">
        <v>486</v>
      </c>
      <c r="N1590" s="300" t="s">
        <v>660</v>
      </c>
      <c r="O1590" s="300" t="s">
        <v>762</v>
      </c>
      <c r="P1590" s="300">
        <v>784</v>
      </c>
      <c r="Q1590" s="300" t="s">
        <v>924</v>
      </c>
      <c r="R1590" s="300" t="s">
        <v>925</v>
      </c>
      <c r="S1590" s="300">
        <v>0</v>
      </c>
      <c r="T1590" s="300" t="s">
        <v>763</v>
      </c>
      <c r="U1590" s="300" t="s">
        <v>764</v>
      </c>
      <c r="V1590" s="300" t="s">
        <v>1123</v>
      </c>
      <c r="W1590" s="300" t="s">
        <v>766</v>
      </c>
      <c r="X1590" s="300" t="b">
        <v>1</v>
      </c>
      <c r="Y1590" s="300">
        <v>3102</v>
      </c>
      <c r="Z1590" s="300" t="s">
        <v>819</v>
      </c>
      <c r="AA1590" s="300" t="s">
        <v>820</v>
      </c>
      <c r="AB1590" s="300" t="s">
        <v>508</v>
      </c>
      <c r="AC1590" s="300" t="s">
        <v>508</v>
      </c>
      <c r="AD1590" s="300">
        <v>4</v>
      </c>
      <c r="AE1590" s="300" t="b">
        <v>0</v>
      </c>
      <c r="AF1590" s="300" t="s">
        <v>768</v>
      </c>
      <c r="AG1590" s="300" t="s">
        <v>769</v>
      </c>
      <c r="AH1590" s="300">
        <v>0</v>
      </c>
      <c r="AI1590" s="300">
        <v>0</v>
      </c>
      <c r="AJ1590" s="300" t="s">
        <v>770</v>
      </c>
      <c r="AK1590" s="300">
        <v>8</v>
      </c>
      <c r="AL1590" s="300" t="s">
        <v>814</v>
      </c>
      <c r="AM1590" s="300">
        <v>300</v>
      </c>
      <c r="AN1590" s="300" t="b">
        <v>0</v>
      </c>
      <c r="AO1590" s="300">
        <v>8</v>
      </c>
      <c r="AP1590" s="300" t="s">
        <v>814</v>
      </c>
      <c r="AQ1590" s="300">
        <v>300</v>
      </c>
      <c r="AR1590" s="300" t="b">
        <v>0</v>
      </c>
      <c r="AS1590" s="300">
        <v>300</v>
      </c>
      <c r="AT1590" s="300" t="b">
        <v>0</v>
      </c>
      <c r="AU1590" s="300">
        <v>0</v>
      </c>
      <c r="AV1590" s="300" t="b">
        <v>0</v>
      </c>
      <c r="AW1590" s="300" t="s">
        <v>2022</v>
      </c>
      <c r="AX1590" s="300">
        <v>0</v>
      </c>
      <c r="AY1590" s="300" t="s">
        <v>2022</v>
      </c>
      <c r="AZ1590" s="300">
        <v>0</v>
      </c>
      <c r="BA1590" s="300" t="b">
        <v>0</v>
      </c>
      <c r="BB1590" s="300" t="b">
        <v>1</v>
      </c>
      <c r="BC1590"/>
      <c r="BD1590"/>
      <c r="BE1590"/>
      <c r="BF1590"/>
      <c r="BG1590"/>
      <c r="BH1590"/>
      <c r="BI1590"/>
      <c r="BJ1590"/>
      <c r="BK1590"/>
      <c r="BL1590"/>
      <c r="BM1590"/>
      <c r="BN1590"/>
      <c r="BO1590"/>
      <c r="BP1590"/>
      <c r="BQ1590"/>
    </row>
    <row r="1591" spans="5:69" ht="16.5" hidden="1" x14ac:dyDescent="0.3">
      <c r="E1591" s="300" t="s">
        <v>760</v>
      </c>
      <c r="F1591" s="300" t="s">
        <v>651</v>
      </c>
      <c r="G1591" s="300">
        <v>20160101</v>
      </c>
      <c r="H1591" s="300">
        <v>2016</v>
      </c>
      <c r="I1591" s="300">
        <v>52</v>
      </c>
      <c r="J1591" s="300">
        <v>2016</v>
      </c>
      <c r="K1591" s="300">
        <v>180</v>
      </c>
      <c r="L1591" s="300" t="s">
        <v>872</v>
      </c>
      <c r="M1591" s="300" t="s">
        <v>486</v>
      </c>
      <c r="N1591" s="300" t="s">
        <v>660</v>
      </c>
      <c r="O1591" s="300" t="s">
        <v>762</v>
      </c>
      <c r="P1591" s="300">
        <v>800</v>
      </c>
      <c r="Q1591" s="300" t="s">
        <v>930</v>
      </c>
      <c r="R1591" s="300" t="s">
        <v>452</v>
      </c>
      <c r="S1591" s="300">
        <v>0</v>
      </c>
      <c r="T1591" s="300" t="s">
        <v>763</v>
      </c>
      <c r="U1591" s="300" t="s">
        <v>764</v>
      </c>
      <c r="V1591" s="300" t="s">
        <v>1123</v>
      </c>
      <c r="W1591" s="300" t="s">
        <v>766</v>
      </c>
      <c r="X1591" s="300" t="b">
        <v>1</v>
      </c>
      <c r="Y1591" s="300">
        <v>3102</v>
      </c>
      <c r="Z1591" s="300" t="s">
        <v>819</v>
      </c>
      <c r="AA1591" s="300" t="s">
        <v>820</v>
      </c>
      <c r="AB1591" s="300" t="s">
        <v>508</v>
      </c>
      <c r="AC1591" s="300" t="s">
        <v>508</v>
      </c>
      <c r="AD1591" s="300">
        <v>4</v>
      </c>
      <c r="AE1591" s="300" t="b">
        <v>0</v>
      </c>
      <c r="AF1591" s="300" t="s">
        <v>768</v>
      </c>
      <c r="AG1591" s="300" t="s">
        <v>769</v>
      </c>
      <c r="AH1591" s="300">
        <v>0</v>
      </c>
      <c r="AI1591" s="300">
        <v>0</v>
      </c>
      <c r="AJ1591" s="300" t="s">
        <v>770</v>
      </c>
      <c r="AK1591" s="300">
        <v>8</v>
      </c>
      <c r="AL1591" s="300" t="s">
        <v>814</v>
      </c>
      <c r="AM1591" s="300">
        <v>13740</v>
      </c>
      <c r="AN1591" s="300" t="b">
        <v>0</v>
      </c>
      <c r="AO1591" s="300">
        <v>8</v>
      </c>
      <c r="AP1591" s="300" t="s">
        <v>814</v>
      </c>
      <c r="AQ1591" s="300">
        <v>13740</v>
      </c>
      <c r="AR1591" s="300" t="b">
        <v>0</v>
      </c>
      <c r="AS1591" s="300">
        <v>13740</v>
      </c>
      <c r="AT1591" s="300" t="b">
        <v>0</v>
      </c>
      <c r="AU1591" s="300">
        <v>0</v>
      </c>
      <c r="AV1591" s="300" t="b">
        <v>0</v>
      </c>
      <c r="AW1591" s="300" t="s">
        <v>2023</v>
      </c>
      <c r="AX1591" s="300">
        <v>0</v>
      </c>
      <c r="AY1591" s="300" t="s">
        <v>2023</v>
      </c>
      <c r="AZ1591" s="300">
        <v>0</v>
      </c>
      <c r="BA1591" s="300" t="b">
        <v>0</v>
      </c>
      <c r="BB1591" s="300" t="b">
        <v>1</v>
      </c>
      <c r="BC1591"/>
      <c r="BD1591"/>
      <c r="BE1591"/>
      <c r="BF1591"/>
      <c r="BG1591"/>
      <c r="BH1591"/>
      <c r="BI1591"/>
      <c r="BJ1591"/>
      <c r="BK1591"/>
      <c r="BL1591"/>
      <c r="BM1591"/>
      <c r="BN1591"/>
      <c r="BO1591"/>
      <c r="BP1591"/>
      <c r="BQ1591"/>
    </row>
    <row r="1592" spans="5:69" ht="16.5" hidden="1" x14ac:dyDescent="0.3">
      <c r="E1592" s="300" t="s">
        <v>760</v>
      </c>
      <c r="F1592" s="300" t="s">
        <v>651</v>
      </c>
      <c r="G1592" s="300">
        <v>20160101</v>
      </c>
      <c r="H1592" s="300">
        <v>2016</v>
      </c>
      <c r="I1592" s="300">
        <v>52</v>
      </c>
      <c r="J1592" s="300">
        <v>2016</v>
      </c>
      <c r="K1592" s="300">
        <v>180</v>
      </c>
      <c r="L1592" s="300" t="s">
        <v>872</v>
      </c>
      <c r="M1592" s="300" t="s">
        <v>486</v>
      </c>
      <c r="N1592" s="300" t="s">
        <v>660</v>
      </c>
      <c r="O1592" s="300" t="s">
        <v>762</v>
      </c>
      <c r="P1592" s="300">
        <v>804</v>
      </c>
      <c r="Q1592" s="300" t="s">
        <v>932</v>
      </c>
      <c r="R1592" s="300" t="s">
        <v>933</v>
      </c>
      <c r="S1592" s="300">
        <v>0</v>
      </c>
      <c r="T1592" s="300" t="s">
        <v>763</v>
      </c>
      <c r="U1592" s="300" t="s">
        <v>764</v>
      </c>
      <c r="V1592" s="300" t="s">
        <v>1123</v>
      </c>
      <c r="W1592" s="300" t="s">
        <v>766</v>
      </c>
      <c r="X1592" s="300" t="b">
        <v>1</v>
      </c>
      <c r="Y1592" s="300">
        <v>3102</v>
      </c>
      <c r="Z1592" s="300" t="s">
        <v>819</v>
      </c>
      <c r="AA1592" s="300" t="s">
        <v>820</v>
      </c>
      <c r="AB1592" s="300" t="s">
        <v>508</v>
      </c>
      <c r="AC1592" s="300" t="s">
        <v>508</v>
      </c>
      <c r="AD1592" s="300">
        <v>4</v>
      </c>
      <c r="AE1592" s="300" t="b">
        <v>0</v>
      </c>
      <c r="AF1592" s="300" t="s">
        <v>768</v>
      </c>
      <c r="AG1592" s="300" t="s">
        <v>769</v>
      </c>
      <c r="AH1592" s="300">
        <v>0</v>
      </c>
      <c r="AI1592" s="300">
        <v>0</v>
      </c>
      <c r="AJ1592" s="300" t="s">
        <v>770</v>
      </c>
      <c r="AK1592" s="300">
        <v>8</v>
      </c>
      <c r="AL1592" s="300" t="s">
        <v>814</v>
      </c>
      <c r="AM1592" s="300">
        <v>30000</v>
      </c>
      <c r="AN1592" s="300" t="b">
        <v>0</v>
      </c>
      <c r="AO1592" s="300">
        <v>8</v>
      </c>
      <c r="AP1592" s="300" t="s">
        <v>814</v>
      </c>
      <c r="AQ1592" s="300">
        <v>30000</v>
      </c>
      <c r="AR1592" s="300" t="b">
        <v>0</v>
      </c>
      <c r="AS1592" s="300">
        <v>30000</v>
      </c>
      <c r="AT1592" s="300" t="b">
        <v>0</v>
      </c>
      <c r="AU1592" s="300">
        <v>0</v>
      </c>
      <c r="AV1592" s="300" t="b">
        <v>0</v>
      </c>
      <c r="AW1592" s="300" t="s">
        <v>1982</v>
      </c>
      <c r="AX1592" s="300">
        <v>0</v>
      </c>
      <c r="AY1592" s="300" t="s">
        <v>1982</v>
      </c>
      <c r="AZ1592" s="300">
        <v>0</v>
      </c>
      <c r="BA1592" s="300" t="b">
        <v>0</v>
      </c>
      <c r="BB1592" s="300" t="b">
        <v>1</v>
      </c>
      <c r="BC1592"/>
      <c r="BD1592"/>
      <c r="BE1592"/>
      <c r="BF1592"/>
      <c r="BG1592"/>
      <c r="BH1592"/>
      <c r="BI1592"/>
      <c r="BJ1592"/>
      <c r="BK1592"/>
      <c r="BL1592"/>
      <c r="BM1592"/>
      <c r="BN1592"/>
      <c r="BO1592"/>
      <c r="BP1592"/>
      <c r="BQ1592"/>
    </row>
    <row r="1593" spans="5:69" ht="16.5" hidden="1" x14ac:dyDescent="0.3">
      <c r="E1593" s="300" t="s">
        <v>760</v>
      </c>
      <c r="F1593" s="300" t="s">
        <v>651</v>
      </c>
      <c r="G1593" s="300">
        <v>20160101</v>
      </c>
      <c r="H1593" s="300">
        <v>2016</v>
      </c>
      <c r="I1593" s="300">
        <v>52</v>
      </c>
      <c r="J1593" s="300">
        <v>2016</v>
      </c>
      <c r="K1593" s="300">
        <v>180</v>
      </c>
      <c r="L1593" s="300" t="s">
        <v>872</v>
      </c>
      <c r="M1593" s="300" t="s">
        <v>486</v>
      </c>
      <c r="N1593" s="300" t="s">
        <v>660</v>
      </c>
      <c r="O1593" s="300" t="s">
        <v>762</v>
      </c>
      <c r="P1593" s="300">
        <v>826</v>
      </c>
      <c r="Q1593" s="300" t="s">
        <v>937</v>
      </c>
      <c r="R1593" s="300" t="s">
        <v>938</v>
      </c>
      <c r="S1593" s="300">
        <v>0</v>
      </c>
      <c r="T1593" s="300" t="s">
        <v>763</v>
      </c>
      <c r="U1593" s="300" t="s">
        <v>764</v>
      </c>
      <c r="V1593" s="300" t="s">
        <v>1123</v>
      </c>
      <c r="W1593" s="300" t="s">
        <v>766</v>
      </c>
      <c r="X1593" s="300" t="b">
        <v>1</v>
      </c>
      <c r="Y1593" s="300">
        <v>3102</v>
      </c>
      <c r="Z1593" s="300" t="s">
        <v>819</v>
      </c>
      <c r="AA1593" s="300" t="s">
        <v>820</v>
      </c>
      <c r="AB1593" s="300" t="s">
        <v>508</v>
      </c>
      <c r="AC1593" s="300" t="s">
        <v>508</v>
      </c>
      <c r="AD1593" s="300">
        <v>4</v>
      </c>
      <c r="AE1593" s="300" t="b">
        <v>0</v>
      </c>
      <c r="AF1593" s="300" t="s">
        <v>768</v>
      </c>
      <c r="AG1593" s="300" t="s">
        <v>769</v>
      </c>
      <c r="AH1593" s="300">
        <v>0</v>
      </c>
      <c r="AI1593" s="300">
        <v>0</v>
      </c>
      <c r="AJ1593" s="300" t="s">
        <v>770</v>
      </c>
      <c r="AK1593" s="300">
        <v>8</v>
      </c>
      <c r="AL1593" s="300" t="s">
        <v>814</v>
      </c>
      <c r="AM1593" s="300">
        <v>1042</v>
      </c>
      <c r="AN1593" s="300" t="b">
        <v>0</v>
      </c>
      <c r="AO1593" s="300">
        <v>8</v>
      </c>
      <c r="AP1593" s="300" t="s">
        <v>814</v>
      </c>
      <c r="AQ1593" s="300">
        <v>1042</v>
      </c>
      <c r="AR1593" s="300" t="b">
        <v>0</v>
      </c>
      <c r="AS1593" s="300">
        <v>1042</v>
      </c>
      <c r="AT1593" s="300" t="b">
        <v>0</v>
      </c>
      <c r="AU1593" s="300">
        <v>0</v>
      </c>
      <c r="AV1593" s="300" t="b">
        <v>0</v>
      </c>
      <c r="AW1593" s="300" t="s">
        <v>1983</v>
      </c>
      <c r="AX1593" s="300">
        <v>0</v>
      </c>
      <c r="AY1593" s="300" t="s">
        <v>1983</v>
      </c>
      <c r="AZ1593" s="300">
        <v>0</v>
      </c>
      <c r="BA1593" s="300" t="b">
        <v>0</v>
      </c>
      <c r="BB1593" s="300" t="b">
        <v>1</v>
      </c>
      <c r="BC1593"/>
      <c r="BD1593"/>
      <c r="BE1593"/>
      <c r="BF1593"/>
      <c r="BG1593"/>
      <c r="BH1593"/>
      <c r="BI1593"/>
      <c r="BJ1593"/>
      <c r="BK1593"/>
      <c r="BL1593"/>
      <c r="BM1593"/>
      <c r="BN1593"/>
      <c r="BO1593"/>
      <c r="BP1593"/>
      <c r="BQ1593"/>
    </row>
    <row r="1594" spans="5:69" ht="16.5" hidden="1" x14ac:dyDescent="0.3">
      <c r="E1594" s="300" t="s">
        <v>760</v>
      </c>
      <c r="F1594" s="300" t="s">
        <v>651</v>
      </c>
      <c r="G1594" s="300">
        <v>20160101</v>
      </c>
      <c r="H1594" s="300">
        <v>2016</v>
      </c>
      <c r="I1594" s="300">
        <v>52</v>
      </c>
      <c r="J1594" s="300">
        <v>2016</v>
      </c>
      <c r="K1594" s="300">
        <v>180</v>
      </c>
      <c r="L1594" s="300" t="s">
        <v>872</v>
      </c>
      <c r="M1594" s="300" t="s">
        <v>486</v>
      </c>
      <c r="N1594" s="300" t="s">
        <v>660</v>
      </c>
      <c r="O1594" s="300" t="s">
        <v>762</v>
      </c>
      <c r="P1594" s="300">
        <v>834</v>
      </c>
      <c r="Q1594" s="300" t="s">
        <v>940</v>
      </c>
      <c r="R1594" s="300" t="s">
        <v>941</v>
      </c>
      <c r="S1594" s="300">
        <v>0</v>
      </c>
      <c r="T1594" s="300" t="s">
        <v>763</v>
      </c>
      <c r="U1594" s="300" t="s">
        <v>764</v>
      </c>
      <c r="V1594" s="300" t="s">
        <v>1123</v>
      </c>
      <c r="W1594" s="300" t="s">
        <v>766</v>
      </c>
      <c r="X1594" s="300" t="b">
        <v>1</v>
      </c>
      <c r="Y1594" s="300">
        <v>3102</v>
      </c>
      <c r="Z1594" s="300" t="s">
        <v>819</v>
      </c>
      <c r="AA1594" s="300" t="s">
        <v>820</v>
      </c>
      <c r="AB1594" s="300" t="s">
        <v>508</v>
      </c>
      <c r="AC1594" s="300" t="s">
        <v>508</v>
      </c>
      <c r="AD1594" s="300">
        <v>4</v>
      </c>
      <c r="AE1594" s="300" t="b">
        <v>0</v>
      </c>
      <c r="AF1594" s="300" t="s">
        <v>768</v>
      </c>
      <c r="AG1594" s="300" t="s">
        <v>769</v>
      </c>
      <c r="AH1594" s="300">
        <v>0</v>
      </c>
      <c r="AI1594" s="300">
        <v>0</v>
      </c>
      <c r="AJ1594" s="300" t="s">
        <v>770</v>
      </c>
      <c r="AK1594" s="300">
        <v>8</v>
      </c>
      <c r="AL1594" s="300" t="s">
        <v>814</v>
      </c>
      <c r="AM1594" s="300">
        <v>10125</v>
      </c>
      <c r="AN1594" s="300" t="b">
        <v>0</v>
      </c>
      <c r="AO1594" s="300">
        <v>8</v>
      </c>
      <c r="AP1594" s="300" t="s">
        <v>814</v>
      </c>
      <c r="AQ1594" s="300">
        <v>10125</v>
      </c>
      <c r="AR1594" s="300" t="b">
        <v>0</v>
      </c>
      <c r="AS1594" s="300">
        <v>10125</v>
      </c>
      <c r="AT1594" s="300" t="b">
        <v>0</v>
      </c>
      <c r="AU1594" s="300">
        <v>0</v>
      </c>
      <c r="AV1594" s="300" t="b">
        <v>0</v>
      </c>
      <c r="AW1594" s="300" t="s">
        <v>1984</v>
      </c>
      <c r="AX1594" s="300">
        <v>0</v>
      </c>
      <c r="AY1594" s="300" t="s">
        <v>1984</v>
      </c>
      <c r="AZ1594" s="300">
        <v>0</v>
      </c>
      <c r="BA1594" s="300" t="b">
        <v>0</v>
      </c>
      <c r="BB1594" s="300" t="b">
        <v>1</v>
      </c>
      <c r="BC1594"/>
      <c r="BD1594"/>
      <c r="BE1594"/>
      <c r="BF1594"/>
      <c r="BG1594"/>
      <c r="BH1594"/>
      <c r="BI1594"/>
      <c r="BJ1594"/>
      <c r="BK1594"/>
      <c r="BL1594"/>
      <c r="BM1594"/>
      <c r="BN1594"/>
      <c r="BO1594"/>
      <c r="BP1594"/>
      <c r="BQ1594"/>
    </row>
    <row r="1595" spans="5:69" ht="16.5" hidden="1" x14ac:dyDescent="0.3">
      <c r="E1595" s="300" t="s">
        <v>760</v>
      </c>
      <c r="F1595" s="300" t="s">
        <v>651</v>
      </c>
      <c r="G1595" s="300">
        <v>20160101</v>
      </c>
      <c r="H1595" s="300">
        <v>2016</v>
      </c>
      <c r="I1595" s="300">
        <v>52</v>
      </c>
      <c r="J1595" s="300">
        <v>2016</v>
      </c>
      <c r="K1595" s="300">
        <v>180</v>
      </c>
      <c r="L1595" s="300" t="s">
        <v>872</v>
      </c>
      <c r="M1595" s="300" t="s">
        <v>486</v>
      </c>
      <c r="N1595" s="300" t="s">
        <v>660</v>
      </c>
      <c r="O1595" s="300" t="s">
        <v>762</v>
      </c>
      <c r="P1595" s="300">
        <v>842</v>
      </c>
      <c r="Q1595" s="300" t="s">
        <v>809</v>
      </c>
      <c r="R1595" s="300" t="s">
        <v>809</v>
      </c>
      <c r="S1595" s="300">
        <v>0</v>
      </c>
      <c r="T1595" s="300" t="s">
        <v>763</v>
      </c>
      <c r="U1595" s="300" t="s">
        <v>764</v>
      </c>
      <c r="V1595" s="300" t="s">
        <v>1123</v>
      </c>
      <c r="W1595" s="300" t="s">
        <v>766</v>
      </c>
      <c r="X1595" s="300" t="b">
        <v>1</v>
      </c>
      <c r="Y1595" s="300">
        <v>3102</v>
      </c>
      <c r="Z1595" s="300" t="s">
        <v>819</v>
      </c>
      <c r="AA1595" s="300" t="s">
        <v>820</v>
      </c>
      <c r="AB1595" s="300" t="s">
        <v>508</v>
      </c>
      <c r="AC1595" s="300" t="s">
        <v>508</v>
      </c>
      <c r="AD1595" s="300">
        <v>4</v>
      </c>
      <c r="AE1595" s="300" t="b">
        <v>0</v>
      </c>
      <c r="AF1595" s="300" t="s">
        <v>768</v>
      </c>
      <c r="AG1595" s="300" t="s">
        <v>769</v>
      </c>
      <c r="AH1595" s="300">
        <v>0</v>
      </c>
      <c r="AI1595" s="300">
        <v>0</v>
      </c>
      <c r="AJ1595" s="300" t="s">
        <v>770</v>
      </c>
      <c r="AK1595" s="300">
        <v>8</v>
      </c>
      <c r="AL1595" s="300" t="s">
        <v>814</v>
      </c>
      <c r="AM1595" s="300">
        <v>530</v>
      </c>
      <c r="AN1595" s="300" t="b">
        <v>0</v>
      </c>
      <c r="AO1595" s="300">
        <v>8</v>
      </c>
      <c r="AP1595" s="300" t="s">
        <v>814</v>
      </c>
      <c r="AQ1595" s="300">
        <v>530</v>
      </c>
      <c r="AR1595" s="300" t="b">
        <v>0</v>
      </c>
      <c r="AS1595" s="300">
        <v>530</v>
      </c>
      <c r="AT1595" s="300" t="b">
        <v>0</v>
      </c>
      <c r="AU1595" s="300">
        <v>0</v>
      </c>
      <c r="AV1595" s="300" t="b">
        <v>0</v>
      </c>
      <c r="AW1595" s="300" t="s">
        <v>1985</v>
      </c>
      <c r="AX1595" s="300">
        <v>0</v>
      </c>
      <c r="AY1595" s="300" t="s">
        <v>1985</v>
      </c>
      <c r="AZ1595" s="300">
        <v>0</v>
      </c>
      <c r="BA1595" s="300" t="b">
        <v>0</v>
      </c>
      <c r="BB1595" s="300" t="b">
        <v>1</v>
      </c>
      <c r="BC1595"/>
      <c r="BD1595"/>
      <c r="BE1595"/>
      <c r="BF1595"/>
      <c r="BG1595"/>
      <c r="BH1595"/>
      <c r="BI1595"/>
      <c r="BJ1595"/>
      <c r="BK1595"/>
      <c r="BL1595"/>
      <c r="BM1595"/>
      <c r="BN1595"/>
      <c r="BO1595"/>
      <c r="BP1595"/>
      <c r="BQ1595"/>
    </row>
    <row r="1596" spans="5:69" ht="16.5" hidden="1" x14ac:dyDescent="0.3">
      <c r="E1596" s="300" t="s">
        <v>760</v>
      </c>
      <c r="F1596" s="300" t="s">
        <v>651</v>
      </c>
      <c r="G1596" s="300">
        <v>20160101</v>
      </c>
      <c r="H1596" s="300">
        <v>2016</v>
      </c>
      <c r="I1596" s="300">
        <v>52</v>
      </c>
      <c r="J1596" s="300">
        <v>2016</v>
      </c>
      <c r="K1596" s="300">
        <v>180</v>
      </c>
      <c r="L1596" s="300" t="s">
        <v>872</v>
      </c>
      <c r="M1596" s="300" t="s">
        <v>486</v>
      </c>
      <c r="N1596" s="300" t="s">
        <v>660</v>
      </c>
      <c r="O1596" s="300" t="s">
        <v>762</v>
      </c>
      <c r="P1596" s="300">
        <v>894</v>
      </c>
      <c r="Q1596" s="300" t="s">
        <v>943</v>
      </c>
      <c r="R1596" s="300" t="s">
        <v>431</v>
      </c>
      <c r="S1596" s="300">
        <v>0</v>
      </c>
      <c r="T1596" s="300" t="s">
        <v>763</v>
      </c>
      <c r="U1596" s="300" t="s">
        <v>764</v>
      </c>
      <c r="V1596" s="300" t="s">
        <v>1123</v>
      </c>
      <c r="W1596" s="300" t="s">
        <v>766</v>
      </c>
      <c r="X1596" s="300" t="b">
        <v>1</v>
      </c>
      <c r="Y1596" s="300">
        <v>3102</v>
      </c>
      <c r="Z1596" s="300" t="s">
        <v>819</v>
      </c>
      <c r="AA1596" s="300" t="s">
        <v>820</v>
      </c>
      <c r="AB1596" s="300" t="s">
        <v>508</v>
      </c>
      <c r="AC1596" s="300" t="s">
        <v>508</v>
      </c>
      <c r="AD1596" s="300">
        <v>4</v>
      </c>
      <c r="AE1596" s="300" t="b">
        <v>0</v>
      </c>
      <c r="AF1596" s="300" t="s">
        <v>768</v>
      </c>
      <c r="AG1596" s="300" t="s">
        <v>769</v>
      </c>
      <c r="AH1596" s="300">
        <v>0</v>
      </c>
      <c r="AI1596" s="300">
        <v>0</v>
      </c>
      <c r="AJ1596" s="300" t="s">
        <v>770</v>
      </c>
      <c r="AK1596" s="300">
        <v>8</v>
      </c>
      <c r="AL1596" s="300" t="s">
        <v>814</v>
      </c>
      <c r="AM1596" s="300">
        <v>1508540</v>
      </c>
      <c r="AN1596" s="300" t="b">
        <v>0</v>
      </c>
      <c r="AO1596" s="300">
        <v>8</v>
      </c>
      <c r="AP1596" s="300" t="s">
        <v>814</v>
      </c>
      <c r="AQ1596" s="300">
        <v>1508540</v>
      </c>
      <c r="AR1596" s="300" t="b">
        <v>0</v>
      </c>
      <c r="AS1596" s="300">
        <v>1508540</v>
      </c>
      <c r="AT1596" s="300" t="b">
        <v>0</v>
      </c>
      <c r="AU1596" s="300">
        <v>0</v>
      </c>
      <c r="AV1596" s="300" t="b">
        <v>0</v>
      </c>
      <c r="AW1596" s="300" t="s">
        <v>2024</v>
      </c>
      <c r="AX1596" s="300">
        <v>0</v>
      </c>
      <c r="AY1596" s="300" t="s">
        <v>2024</v>
      </c>
      <c r="AZ1596" s="300">
        <v>0</v>
      </c>
      <c r="BA1596" s="300" t="b">
        <v>0</v>
      </c>
      <c r="BB1596" s="300" t="b">
        <v>1</v>
      </c>
      <c r="BC1596"/>
      <c r="BD1596"/>
      <c r="BE1596"/>
      <c r="BF1596"/>
      <c r="BG1596"/>
      <c r="BH1596"/>
      <c r="BI1596"/>
      <c r="BJ1596"/>
      <c r="BK1596"/>
      <c r="BL1596"/>
      <c r="BM1596"/>
      <c r="BN1596"/>
      <c r="BO1596"/>
      <c r="BP1596"/>
      <c r="BQ1596"/>
    </row>
    <row r="1597" spans="5:69" ht="16.5" hidden="1" x14ac:dyDescent="0.3">
      <c r="E1597" s="300" t="s">
        <v>760</v>
      </c>
      <c r="F1597" s="300" t="s">
        <v>651</v>
      </c>
      <c r="G1597" s="300">
        <v>20160101</v>
      </c>
      <c r="H1597" s="300">
        <v>2016</v>
      </c>
      <c r="I1597" s="300">
        <v>52</v>
      </c>
      <c r="J1597" s="300">
        <v>2016</v>
      </c>
      <c r="K1597" s="300">
        <v>562</v>
      </c>
      <c r="L1597" s="300" t="s">
        <v>761</v>
      </c>
      <c r="M1597" s="300" t="s">
        <v>451</v>
      </c>
      <c r="N1597" s="300" t="s">
        <v>660</v>
      </c>
      <c r="O1597" s="300" t="s">
        <v>762</v>
      </c>
      <c r="P1597" s="300">
        <v>0</v>
      </c>
      <c r="Q1597" s="300" t="s">
        <v>763</v>
      </c>
      <c r="R1597" s="300" t="s">
        <v>764</v>
      </c>
      <c r="S1597" s="300">
        <v>0</v>
      </c>
      <c r="T1597" s="300" t="s">
        <v>763</v>
      </c>
      <c r="U1597" s="300" t="s">
        <v>764</v>
      </c>
      <c r="V1597" s="300" t="s">
        <v>1123</v>
      </c>
      <c r="W1597" s="300" t="s">
        <v>766</v>
      </c>
      <c r="X1597" s="300" t="b">
        <v>1</v>
      </c>
      <c r="Y1597" s="300">
        <v>3102</v>
      </c>
      <c r="Z1597" s="300" t="s">
        <v>819</v>
      </c>
      <c r="AA1597" s="300" t="s">
        <v>820</v>
      </c>
      <c r="AB1597" s="300" t="s">
        <v>508</v>
      </c>
      <c r="AC1597" s="300" t="s">
        <v>508</v>
      </c>
      <c r="AD1597" s="300">
        <v>4</v>
      </c>
      <c r="AE1597" s="300" t="b">
        <v>0</v>
      </c>
      <c r="AF1597" s="300" t="s">
        <v>768</v>
      </c>
      <c r="AG1597" s="300" t="s">
        <v>769</v>
      </c>
      <c r="AH1597" s="300">
        <v>0</v>
      </c>
      <c r="AI1597" s="300">
        <v>0</v>
      </c>
      <c r="AJ1597" s="300" t="s">
        <v>770</v>
      </c>
      <c r="AK1597" s="300">
        <v>-1</v>
      </c>
      <c r="AL1597" s="300" t="s">
        <v>771</v>
      </c>
      <c r="AM1597" s="300">
        <v>0</v>
      </c>
      <c r="AN1597" s="300" t="b">
        <v>1</v>
      </c>
      <c r="AO1597" s="300">
        <v>-1</v>
      </c>
      <c r="AP1597" s="300" t="s">
        <v>771</v>
      </c>
      <c r="AQ1597" s="300">
        <v>0</v>
      </c>
      <c r="AR1597" s="300" t="b">
        <v>0</v>
      </c>
      <c r="AS1597" s="300" t="s">
        <v>2025</v>
      </c>
      <c r="AT1597" s="300" t="b">
        <v>1</v>
      </c>
      <c r="AU1597" s="300">
        <v>0</v>
      </c>
      <c r="AV1597" s="300" t="b">
        <v>0</v>
      </c>
      <c r="AW1597" s="300" t="s">
        <v>2026</v>
      </c>
      <c r="AX1597" s="300"/>
      <c r="AY1597" s="300" t="s">
        <v>2026</v>
      </c>
      <c r="AZ1597" s="300">
        <v>0</v>
      </c>
      <c r="BA1597" s="300" t="b">
        <v>0</v>
      </c>
      <c r="BB1597" s="300" t="b">
        <v>1</v>
      </c>
      <c r="BC1597"/>
      <c r="BD1597"/>
      <c r="BE1597"/>
      <c r="BF1597"/>
      <c r="BG1597"/>
      <c r="BH1597"/>
      <c r="BI1597"/>
      <c r="BJ1597"/>
      <c r="BK1597"/>
      <c r="BL1597"/>
      <c r="BM1597"/>
      <c r="BN1597"/>
      <c r="BO1597"/>
      <c r="BP1597"/>
      <c r="BQ1597"/>
    </row>
    <row r="1598" spans="5:69" ht="16.5" hidden="1" x14ac:dyDescent="0.3">
      <c r="E1598" s="300" t="s">
        <v>760</v>
      </c>
      <c r="F1598" s="300" t="s">
        <v>651</v>
      </c>
      <c r="G1598" s="300">
        <v>20160101</v>
      </c>
      <c r="H1598" s="300">
        <v>2016</v>
      </c>
      <c r="I1598" s="300">
        <v>52</v>
      </c>
      <c r="J1598" s="300">
        <v>2016</v>
      </c>
      <c r="K1598" s="300">
        <v>562</v>
      </c>
      <c r="L1598" s="300" t="s">
        <v>761</v>
      </c>
      <c r="M1598" s="300" t="s">
        <v>451</v>
      </c>
      <c r="N1598" s="300" t="s">
        <v>660</v>
      </c>
      <c r="O1598" s="300" t="s">
        <v>762</v>
      </c>
      <c r="P1598" s="300">
        <v>12</v>
      </c>
      <c r="Q1598" s="300" t="s">
        <v>1988</v>
      </c>
      <c r="R1598" s="300" t="s">
        <v>560</v>
      </c>
      <c r="S1598" s="300">
        <v>0</v>
      </c>
      <c r="T1598" s="300" t="s">
        <v>763</v>
      </c>
      <c r="U1598" s="300" t="s">
        <v>764</v>
      </c>
      <c r="V1598" s="300" t="s">
        <v>1123</v>
      </c>
      <c r="W1598" s="300" t="s">
        <v>766</v>
      </c>
      <c r="X1598" s="300" t="b">
        <v>1</v>
      </c>
      <c r="Y1598" s="300">
        <v>3102</v>
      </c>
      <c r="Z1598" s="300" t="s">
        <v>819</v>
      </c>
      <c r="AA1598" s="300" t="s">
        <v>820</v>
      </c>
      <c r="AB1598" s="300" t="s">
        <v>508</v>
      </c>
      <c r="AC1598" s="300" t="s">
        <v>508</v>
      </c>
      <c r="AD1598" s="300">
        <v>4</v>
      </c>
      <c r="AE1598" s="300" t="b">
        <v>0</v>
      </c>
      <c r="AF1598" s="300" t="s">
        <v>768</v>
      </c>
      <c r="AG1598" s="300" t="s">
        <v>769</v>
      </c>
      <c r="AH1598" s="300">
        <v>0</v>
      </c>
      <c r="AI1598" s="300">
        <v>0</v>
      </c>
      <c r="AJ1598" s="300" t="s">
        <v>770</v>
      </c>
      <c r="AK1598" s="300">
        <v>8</v>
      </c>
      <c r="AL1598" s="300" t="s">
        <v>814</v>
      </c>
      <c r="AM1598" s="300">
        <v>38580</v>
      </c>
      <c r="AN1598" s="300" t="b">
        <v>0</v>
      </c>
      <c r="AO1598" s="300">
        <v>8</v>
      </c>
      <c r="AP1598" s="300" t="s">
        <v>814</v>
      </c>
      <c r="AQ1598" s="300">
        <v>38580</v>
      </c>
      <c r="AR1598" s="300" t="b">
        <v>0</v>
      </c>
      <c r="AS1598" s="300">
        <v>38580</v>
      </c>
      <c r="AT1598" s="300" t="b">
        <v>0</v>
      </c>
      <c r="AU1598" s="300">
        <v>0</v>
      </c>
      <c r="AV1598" s="300" t="b">
        <v>0</v>
      </c>
      <c r="AW1598" s="300" t="s">
        <v>1989</v>
      </c>
      <c r="AX1598" s="300"/>
      <c r="AY1598" s="300" t="s">
        <v>1989</v>
      </c>
      <c r="AZ1598" s="300">
        <v>0</v>
      </c>
      <c r="BA1598" s="300" t="b">
        <v>0</v>
      </c>
      <c r="BB1598" s="300" t="b">
        <v>1</v>
      </c>
      <c r="BC1598"/>
      <c r="BD1598"/>
      <c r="BE1598"/>
      <c r="BF1598"/>
      <c r="BG1598"/>
      <c r="BH1598"/>
      <c r="BI1598"/>
      <c r="BJ1598"/>
      <c r="BK1598"/>
      <c r="BL1598"/>
      <c r="BM1598"/>
      <c r="BN1598"/>
      <c r="BO1598"/>
      <c r="BP1598"/>
      <c r="BQ1598"/>
    </row>
    <row r="1599" spans="5:69" ht="16.5" hidden="1" x14ac:dyDescent="0.3">
      <c r="E1599" s="300" t="s">
        <v>760</v>
      </c>
      <c r="F1599" s="300" t="s">
        <v>651</v>
      </c>
      <c r="G1599" s="300">
        <v>20160101</v>
      </c>
      <c r="H1599" s="300">
        <v>2016</v>
      </c>
      <c r="I1599" s="300">
        <v>52</v>
      </c>
      <c r="J1599" s="300">
        <v>2016</v>
      </c>
      <c r="K1599" s="300">
        <v>562</v>
      </c>
      <c r="L1599" s="300" t="s">
        <v>761</v>
      </c>
      <c r="M1599" s="300" t="s">
        <v>451</v>
      </c>
      <c r="N1599" s="300" t="s">
        <v>660</v>
      </c>
      <c r="O1599" s="300" t="s">
        <v>762</v>
      </c>
      <c r="P1599" s="300">
        <v>251</v>
      </c>
      <c r="Q1599" s="300" t="s">
        <v>778</v>
      </c>
      <c r="R1599" s="300" t="s">
        <v>779</v>
      </c>
      <c r="S1599" s="300">
        <v>0</v>
      </c>
      <c r="T1599" s="300" t="s">
        <v>763</v>
      </c>
      <c r="U1599" s="300" t="s">
        <v>764</v>
      </c>
      <c r="V1599" s="300" t="s">
        <v>1123</v>
      </c>
      <c r="W1599" s="300" t="s">
        <v>766</v>
      </c>
      <c r="X1599" s="300" t="b">
        <v>1</v>
      </c>
      <c r="Y1599" s="300">
        <v>3102</v>
      </c>
      <c r="Z1599" s="300" t="s">
        <v>819</v>
      </c>
      <c r="AA1599" s="300" t="s">
        <v>820</v>
      </c>
      <c r="AB1599" s="300" t="s">
        <v>508</v>
      </c>
      <c r="AC1599" s="300" t="s">
        <v>508</v>
      </c>
      <c r="AD1599" s="300">
        <v>4</v>
      </c>
      <c r="AE1599" s="300" t="b">
        <v>0</v>
      </c>
      <c r="AF1599" s="300" t="s">
        <v>768</v>
      </c>
      <c r="AG1599" s="300" t="s">
        <v>769</v>
      </c>
      <c r="AH1599" s="300">
        <v>0</v>
      </c>
      <c r="AI1599" s="300">
        <v>0</v>
      </c>
      <c r="AJ1599" s="300" t="s">
        <v>770</v>
      </c>
      <c r="AK1599" s="300">
        <v>8</v>
      </c>
      <c r="AL1599" s="300" t="s">
        <v>814</v>
      </c>
      <c r="AM1599" s="300">
        <v>772746</v>
      </c>
      <c r="AN1599" s="300" t="b">
        <v>0</v>
      </c>
      <c r="AO1599" s="300">
        <v>8</v>
      </c>
      <c r="AP1599" s="300" t="s">
        <v>814</v>
      </c>
      <c r="AQ1599" s="300">
        <v>772746</v>
      </c>
      <c r="AR1599" s="300" t="b">
        <v>0</v>
      </c>
      <c r="AS1599" s="300">
        <v>772746</v>
      </c>
      <c r="AT1599" s="300" t="b">
        <v>0</v>
      </c>
      <c r="AU1599" s="300">
        <v>0</v>
      </c>
      <c r="AV1599" s="300" t="b">
        <v>0</v>
      </c>
      <c r="AW1599" s="300" t="s">
        <v>2027</v>
      </c>
      <c r="AX1599" s="300"/>
      <c r="AY1599" s="300" t="s">
        <v>2027</v>
      </c>
      <c r="AZ1599" s="300">
        <v>0</v>
      </c>
      <c r="BA1599" s="300" t="b">
        <v>0</v>
      </c>
      <c r="BB1599" s="300" t="b">
        <v>1</v>
      </c>
      <c r="BC1599"/>
      <c r="BD1599"/>
      <c r="BE1599"/>
      <c r="BF1599"/>
      <c r="BG1599"/>
      <c r="BH1599"/>
      <c r="BI1599"/>
      <c r="BJ1599"/>
      <c r="BK1599"/>
      <c r="BL1599"/>
      <c r="BM1599"/>
      <c r="BN1599"/>
      <c r="BO1599"/>
      <c r="BP1599"/>
      <c r="BQ1599"/>
    </row>
    <row r="1600" spans="5:69" ht="16.5" hidden="1" x14ac:dyDescent="0.3">
      <c r="E1600" s="300" t="s">
        <v>760</v>
      </c>
      <c r="F1600" s="300" t="s">
        <v>651</v>
      </c>
      <c r="G1600" s="300">
        <v>20160101</v>
      </c>
      <c r="H1600" s="300">
        <v>2016</v>
      </c>
      <c r="I1600" s="300">
        <v>52</v>
      </c>
      <c r="J1600" s="300">
        <v>2016</v>
      </c>
      <c r="K1600" s="300">
        <v>562</v>
      </c>
      <c r="L1600" s="300" t="s">
        <v>761</v>
      </c>
      <c r="M1600" s="300" t="s">
        <v>451</v>
      </c>
      <c r="N1600" s="300" t="s">
        <v>660</v>
      </c>
      <c r="O1600" s="300" t="s">
        <v>762</v>
      </c>
      <c r="P1600" s="300">
        <v>276</v>
      </c>
      <c r="Q1600" s="300" t="s">
        <v>781</v>
      </c>
      <c r="R1600" s="300" t="s">
        <v>782</v>
      </c>
      <c r="S1600" s="300">
        <v>0</v>
      </c>
      <c r="T1600" s="300" t="s">
        <v>763</v>
      </c>
      <c r="U1600" s="300" t="s">
        <v>764</v>
      </c>
      <c r="V1600" s="300" t="s">
        <v>1123</v>
      </c>
      <c r="W1600" s="300" t="s">
        <v>766</v>
      </c>
      <c r="X1600" s="300" t="b">
        <v>1</v>
      </c>
      <c r="Y1600" s="300">
        <v>3102</v>
      </c>
      <c r="Z1600" s="300" t="s">
        <v>819</v>
      </c>
      <c r="AA1600" s="300" t="s">
        <v>820</v>
      </c>
      <c r="AB1600" s="300" t="s">
        <v>508</v>
      </c>
      <c r="AC1600" s="300" t="s">
        <v>508</v>
      </c>
      <c r="AD1600" s="300">
        <v>4</v>
      </c>
      <c r="AE1600" s="300" t="b">
        <v>0</v>
      </c>
      <c r="AF1600" s="300" t="s">
        <v>768</v>
      </c>
      <c r="AG1600" s="300" t="s">
        <v>769</v>
      </c>
      <c r="AH1600" s="300">
        <v>0</v>
      </c>
      <c r="AI1600" s="300">
        <v>0</v>
      </c>
      <c r="AJ1600" s="300" t="s">
        <v>770</v>
      </c>
      <c r="AK1600" s="300">
        <v>8</v>
      </c>
      <c r="AL1600" s="300" t="s">
        <v>814</v>
      </c>
      <c r="AM1600" s="300">
        <v>1</v>
      </c>
      <c r="AN1600" s="300" t="b">
        <v>0</v>
      </c>
      <c r="AO1600" s="300">
        <v>8</v>
      </c>
      <c r="AP1600" s="300" t="s">
        <v>814</v>
      </c>
      <c r="AQ1600" s="300">
        <v>1</v>
      </c>
      <c r="AR1600" s="300" t="b">
        <v>0</v>
      </c>
      <c r="AS1600" s="300">
        <v>1</v>
      </c>
      <c r="AT1600" s="300" t="b">
        <v>0</v>
      </c>
      <c r="AU1600" s="300">
        <v>0</v>
      </c>
      <c r="AV1600" s="300" t="b">
        <v>0</v>
      </c>
      <c r="AW1600" s="300" t="s">
        <v>1993</v>
      </c>
      <c r="AX1600" s="300"/>
      <c r="AY1600" s="300" t="s">
        <v>1993</v>
      </c>
      <c r="AZ1600" s="300">
        <v>0</v>
      </c>
      <c r="BA1600" s="300" t="b">
        <v>0</v>
      </c>
      <c r="BB1600" s="300" t="b">
        <v>1</v>
      </c>
      <c r="BC1600"/>
      <c r="BD1600"/>
      <c r="BE1600"/>
      <c r="BF1600"/>
      <c r="BG1600"/>
      <c r="BH1600"/>
      <c r="BI1600"/>
      <c r="BJ1600"/>
      <c r="BK1600"/>
      <c r="BL1600"/>
      <c r="BM1600"/>
      <c r="BN1600"/>
      <c r="BO1600"/>
      <c r="BP1600"/>
      <c r="BQ1600"/>
    </row>
    <row r="1601" spans="5:69" ht="16.5" hidden="1" x14ac:dyDescent="0.3">
      <c r="E1601" s="300" t="s">
        <v>760</v>
      </c>
      <c r="F1601" s="300" t="s">
        <v>651</v>
      </c>
      <c r="G1601" s="300">
        <v>20160101</v>
      </c>
      <c r="H1601" s="300">
        <v>2016</v>
      </c>
      <c r="I1601" s="300">
        <v>52</v>
      </c>
      <c r="J1601" s="300">
        <v>2016</v>
      </c>
      <c r="K1601" s="300">
        <v>562</v>
      </c>
      <c r="L1601" s="300" t="s">
        <v>761</v>
      </c>
      <c r="M1601" s="300" t="s">
        <v>451</v>
      </c>
      <c r="N1601" s="300" t="s">
        <v>660</v>
      </c>
      <c r="O1601" s="300" t="s">
        <v>762</v>
      </c>
      <c r="P1601" s="300">
        <v>384</v>
      </c>
      <c r="Q1601" s="300" t="s">
        <v>786</v>
      </c>
      <c r="R1601" s="300" t="s">
        <v>559</v>
      </c>
      <c r="S1601" s="300">
        <v>0</v>
      </c>
      <c r="T1601" s="300" t="s">
        <v>763</v>
      </c>
      <c r="U1601" s="300" t="s">
        <v>764</v>
      </c>
      <c r="V1601" s="300" t="s">
        <v>1123</v>
      </c>
      <c r="W1601" s="300" t="s">
        <v>766</v>
      </c>
      <c r="X1601" s="300" t="b">
        <v>1</v>
      </c>
      <c r="Y1601" s="300">
        <v>3102</v>
      </c>
      <c r="Z1601" s="300" t="s">
        <v>819</v>
      </c>
      <c r="AA1601" s="300" t="s">
        <v>820</v>
      </c>
      <c r="AB1601" s="300" t="s">
        <v>508</v>
      </c>
      <c r="AC1601" s="300" t="s">
        <v>508</v>
      </c>
      <c r="AD1601" s="300">
        <v>4</v>
      </c>
      <c r="AE1601" s="300" t="b">
        <v>0</v>
      </c>
      <c r="AF1601" s="300" t="s">
        <v>768</v>
      </c>
      <c r="AG1601" s="300" t="s">
        <v>769</v>
      </c>
      <c r="AH1601" s="300">
        <v>0</v>
      </c>
      <c r="AI1601" s="300">
        <v>0</v>
      </c>
      <c r="AJ1601" s="300" t="s">
        <v>770</v>
      </c>
      <c r="AK1601" s="300">
        <v>-1</v>
      </c>
      <c r="AL1601" s="300" t="s">
        <v>771</v>
      </c>
      <c r="AM1601" s="300">
        <v>0</v>
      </c>
      <c r="AN1601" s="300" t="b">
        <v>1</v>
      </c>
      <c r="AO1601" s="300">
        <v>-1</v>
      </c>
      <c r="AP1601" s="300" t="s">
        <v>771</v>
      </c>
      <c r="AQ1601" s="300">
        <v>0</v>
      </c>
      <c r="AR1601" s="300" t="b">
        <v>0</v>
      </c>
      <c r="AS1601" s="300" t="s">
        <v>2028</v>
      </c>
      <c r="AT1601" s="300" t="b">
        <v>1</v>
      </c>
      <c r="AU1601" s="300">
        <v>0</v>
      </c>
      <c r="AV1601" s="300" t="b">
        <v>0</v>
      </c>
      <c r="AW1601" s="300" t="s">
        <v>1994</v>
      </c>
      <c r="AX1601" s="300"/>
      <c r="AY1601" s="300" t="s">
        <v>1994</v>
      </c>
      <c r="AZ1601" s="300">
        <v>0</v>
      </c>
      <c r="BA1601" s="300" t="b">
        <v>0</v>
      </c>
      <c r="BB1601" s="300" t="b">
        <v>1</v>
      </c>
      <c r="BC1601"/>
      <c r="BD1601"/>
      <c r="BE1601"/>
      <c r="BF1601"/>
      <c r="BG1601"/>
      <c r="BH1601"/>
      <c r="BI1601"/>
      <c r="BJ1601"/>
      <c r="BK1601"/>
      <c r="BL1601"/>
      <c r="BM1601"/>
      <c r="BN1601"/>
      <c r="BO1601"/>
      <c r="BP1601"/>
      <c r="BQ1601"/>
    </row>
    <row r="1602" spans="5:69" ht="16.5" hidden="1" x14ac:dyDescent="0.3">
      <c r="E1602" s="300" t="s">
        <v>760</v>
      </c>
      <c r="F1602" s="300" t="s">
        <v>651</v>
      </c>
      <c r="G1602" s="300">
        <v>20160101</v>
      </c>
      <c r="H1602" s="300">
        <v>2016</v>
      </c>
      <c r="I1602" s="300">
        <v>52</v>
      </c>
      <c r="J1602" s="300">
        <v>2016</v>
      </c>
      <c r="K1602" s="300">
        <v>562</v>
      </c>
      <c r="L1602" s="300" t="s">
        <v>761</v>
      </c>
      <c r="M1602" s="300" t="s">
        <v>451</v>
      </c>
      <c r="N1602" s="300" t="s">
        <v>660</v>
      </c>
      <c r="O1602" s="300" t="s">
        <v>762</v>
      </c>
      <c r="P1602" s="300">
        <v>434</v>
      </c>
      <c r="Q1602" s="300" t="s">
        <v>957</v>
      </c>
      <c r="R1602" s="300" t="s">
        <v>457</v>
      </c>
      <c r="S1602" s="300">
        <v>0</v>
      </c>
      <c r="T1602" s="300" t="s">
        <v>763</v>
      </c>
      <c r="U1602" s="300" t="s">
        <v>764</v>
      </c>
      <c r="V1602" s="300" t="s">
        <v>1123</v>
      </c>
      <c r="W1602" s="300" t="s">
        <v>766</v>
      </c>
      <c r="X1602" s="300" t="b">
        <v>1</v>
      </c>
      <c r="Y1602" s="300">
        <v>3102</v>
      </c>
      <c r="Z1602" s="300" t="s">
        <v>819</v>
      </c>
      <c r="AA1602" s="300" t="s">
        <v>820</v>
      </c>
      <c r="AB1602" s="300" t="s">
        <v>508</v>
      </c>
      <c r="AC1602" s="300" t="s">
        <v>508</v>
      </c>
      <c r="AD1602" s="300">
        <v>4</v>
      </c>
      <c r="AE1602" s="300" t="b">
        <v>0</v>
      </c>
      <c r="AF1602" s="300" t="s">
        <v>768</v>
      </c>
      <c r="AG1602" s="300" t="s">
        <v>769</v>
      </c>
      <c r="AH1602" s="300">
        <v>0</v>
      </c>
      <c r="AI1602" s="300">
        <v>0</v>
      </c>
      <c r="AJ1602" s="300" t="s">
        <v>770</v>
      </c>
      <c r="AK1602" s="300">
        <v>8</v>
      </c>
      <c r="AL1602" s="300" t="s">
        <v>814</v>
      </c>
      <c r="AM1602" s="300">
        <v>838000</v>
      </c>
      <c r="AN1602" s="300" t="b">
        <v>0</v>
      </c>
      <c r="AO1602" s="300">
        <v>8</v>
      </c>
      <c r="AP1602" s="300" t="s">
        <v>814</v>
      </c>
      <c r="AQ1602" s="300">
        <v>838000</v>
      </c>
      <c r="AR1602" s="300" t="b">
        <v>0</v>
      </c>
      <c r="AS1602" s="300">
        <v>838000</v>
      </c>
      <c r="AT1602" s="300" t="b">
        <v>0</v>
      </c>
      <c r="AU1602" s="300">
        <v>0</v>
      </c>
      <c r="AV1602" s="300" t="b">
        <v>0</v>
      </c>
      <c r="AW1602" s="300" t="s">
        <v>1995</v>
      </c>
      <c r="AX1602" s="300"/>
      <c r="AY1602" s="300" t="s">
        <v>1995</v>
      </c>
      <c r="AZ1602" s="300">
        <v>0</v>
      </c>
      <c r="BA1602" s="300" t="b">
        <v>0</v>
      </c>
      <c r="BB1602" s="300" t="b">
        <v>1</v>
      </c>
      <c r="BC1602"/>
      <c r="BD1602"/>
      <c r="BE1602"/>
      <c r="BF1602"/>
      <c r="BG1602"/>
      <c r="BH1602"/>
      <c r="BI1602"/>
      <c r="BJ1602"/>
      <c r="BK1602"/>
      <c r="BL1602"/>
      <c r="BM1602"/>
      <c r="BN1602"/>
      <c r="BO1602"/>
      <c r="BP1602"/>
      <c r="BQ1602"/>
    </row>
    <row r="1603" spans="5:69" ht="16.5" hidden="1" x14ac:dyDescent="0.3">
      <c r="E1603" s="300" t="s">
        <v>760</v>
      </c>
      <c r="F1603" s="300" t="s">
        <v>651</v>
      </c>
      <c r="G1603" s="300">
        <v>20160101</v>
      </c>
      <c r="H1603" s="300">
        <v>2016</v>
      </c>
      <c r="I1603" s="300">
        <v>52</v>
      </c>
      <c r="J1603" s="300">
        <v>2016</v>
      </c>
      <c r="K1603" s="300">
        <v>562</v>
      </c>
      <c r="L1603" s="300" t="s">
        <v>761</v>
      </c>
      <c r="M1603" s="300" t="s">
        <v>451</v>
      </c>
      <c r="N1603" s="300" t="s">
        <v>660</v>
      </c>
      <c r="O1603" s="300" t="s">
        <v>762</v>
      </c>
      <c r="P1603" s="300">
        <v>566</v>
      </c>
      <c r="Q1603" s="300" t="s">
        <v>791</v>
      </c>
      <c r="R1603" s="300" t="s">
        <v>434</v>
      </c>
      <c r="S1603" s="300">
        <v>0</v>
      </c>
      <c r="T1603" s="300" t="s">
        <v>763</v>
      </c>
      <c r="U1603" s="300" t="s">
        <v>764</v>
      </c>
      <c r="V1603" s="300" t="s">
        <v>1123</v>
      </c>
      <c r="W1603" s="300" t="s">
        <v>766</v>
      </c>
      <c r="X1603" s="300" t="b">
        <v>1</v>
      </c>
      <c r="Y1603" s="300">
        <v>3102</v>
      </c>
      <c r="Z1603" s="300" t="s">
        <v>819</v>
      </c>
      <c r="AA1603" s="300" t="s">
        <v>820</v>
      </c>
      <c r="AB1603" s="300" t="s">
        <v>508</v>
      </c>
      <c r="AC1603" s="300" t="s">
        <v>508</v>
      </c>
      <c r="AD1603" s="300">
        <v>4</v>
      </c>
      <c r="AE1603" s="300" t="b">
        <v>0</v>
      </c>
      <c r="AF1603" s="300" t="s">
        <v>768</v>
      </c>
      <c r="AG1603" s="300" t="s">
        <v>769</v>
      </c>
      <c r="AH1603" s="300">
        <v>0</v>
      </c>
      <c r="AI1603" s="300">
        <v>0</v>
      </c>
      <c r="AJ1603" s="300" t="s">
        <v>770</v>
      </c>
      <c r="AK1603" s="300">
        <v>8</v>
      </c>
      <c r="AL1603" s="300" t="s">
        <v>814</v>
      </c>
      <c r="AM1603" s="300">
        <v>10535357</v>
      </c>
      <c r="AN1603" s="300" t="b">
        <v>0</v>
      </c>
      <c r="AO1603" s="300">
        <v>8</v>
      </c>
      <c r="AP1603" s="300" t="s">
        <v>814</v>
      </c>
      <c r="AQ1603" s="300">
        <v>10535357</v>
      </c>
      <c r="AR1603" s="300" t="b">
        <v>0</v>
      </c>
      <c r="AS1603" s="300">
        <v>10535357</v>
      </c>
      <c r="AT1603" s="300" t="b">
        <v>0</v>
      </c>
      <c r="AU1603" s="300">
        <v>0</v>
      </c>
      <c r="AV1603" s="300" t="b">
        <v>0</v>
      </c>
      <c r="AW1603" s="300" t="s">
        <v>2029</v>
      </c>
      <c r="AX1603" s="300"/>
      <c r="AY1603" s="300" t="s">
        <v>2029</v>
      </c>
      <c r="AZ1603" s="300">
        <v>0</v>
      </c>
      <c r="BA1603" s="300" t="b">
        <v>0</v>
      </c>
      <c r="BB1603" s="300" t="b">
        <v>1</v>
      </c>
      <c r="BC1603"/>
      <c r="BD1603"/>
      <c r="BE1603"/>
      <c r="BF1603"/>
      <c r="BG1603"/>
      <c r="BH1603"/>
      <c r="BI1603"/>
      <c r="BJ1603"/>
      <c r="BK1603"/>
      <c r="BL1603"/>
      <c r="BM1603"/>
      <c r="BN1603"/>
      <c r="BO1603"/>
      <c r="BP1603"/>
      <c r="BQ1603"/>
    </row>
    <row r="1604" spans="5:69" ht="16.5" hidden="1" x14ac:dyDescent="0.3">
      <c r="E1604" s="300" t="s">
        <v>760</v>
      </c>
      <c r="F1604" s="300" t="s">
        <v>651</v>
      </c>
      <c r="G1604" s="300">
        <v>20160101</v>
      </c>
      <c r="H1604" s="300">
        <v>2016</v>
      </c>
      <c r="I1604" s="300">
        <v>52</v>
      </c>
      <c r="J1604" s="300">
        <v>2016</v>
      </c>
      <c r="K1604" s="300">
        <v>562</v>
      </c>
      <c r="L1604" s="300" t="s">
        <v>761</v>
      </c>
      <c r="M1604" s="300" t="s">
        <v>451</v>
      </c>
      <c r="N1604" s="300" t="s">
        <v>660</v>
      </c>
      <c r="O1604" s="300" t="s">
        <v>762</v>
      </c>
      <c r="P1604" s="300">
        <v>788</v>
      </c>
      <c r="Q1604" s="300" t="s">
        <v>972</v>
      </c>
      <c r="R1604" s="300" t="s">
        <v>439</v>
      </c>
      <c r="S1604" s="300">
        <v>0</v>
      </c>
      <c r="T1604" s="300" t="s">
        <v>763</v>
      </c>
      <c r="U1604" s="300" t="s">
        <v>764</v>
      </c>
      <c r="V1604" s="300" t="s">
        <v>1123</v>
      </c>
      <c r="W1604" s="300" t="s">
        <v>766</v>
      </c>
      <c r="X1604" s="300" t="b">
        <v>1</v>
      </c>
      <c r="Y1604" s="300">
        <v>3102</v>
      </c>
      <c r="Z1604" s="300" t="s">
        <v>819</v>
      </c>
      <c r="AA1604" s="300" t="s">
        <v>820</v>
      </c>
      <c r="AB1604" s="300" t="s">
        <v>508</v>
      </c>
      <c r="AC1604" s="300" t="s">
        <v>508</v>
      </c>
      <c r="AD1604" s="300">
        <v>4</v>
      </c>
      <c r="AE1604" s="300" t="b">
        <v>0</v>
      </c>
      <c r="AF1604" s="300" t="s">
        <v>768</v>
      </c>
      <c r="AG1604" s="300" t="s">
        <v>769</v>
      </c>
      <c r="AH1604" s="300">
        <v>0</v>
      </c>
      <c r="AI1604" s="300">
        <v>0</v>
      </c>
      <c r="AJ1604" s="300" t="s">
        <v>770</v>
      </c>
      <c r="AK1604" s="300">
        <v>8</v>
      </c>
      <c r="AL1604" s="300" t="s">
        <v>814</v>
      </c>
      <c r="AM1604" s="300">
        <v>281</v>
      </c>
      <c r="AN1604" s="300" t="b">
        <v>0</v>
      </c>
      <c r="AO1604" s="300">
        <v>8</v>
      </c>
      <c r="AP1604" s="300" t="s">
        <v>814</v>
      </c>
      <c r="AQ1604" s="300">
        <v>281</v>
      </c>
      <c r="AR1604" s="300" t="b">
        <v>0</v>
      </c>
      <c r="AS1604" s="300">
        <v>281</v>
      </c>
      <c r="AT1604" s="300" t="b">
        <v>0</v>
      </c>
      <c r="AU1604" s="300">
        <v>0</v>
      </c>
      <c r="AV1604" s="300" t="b">
        <v>0</v>
      </c>
      <c r="AW1604" s="300" t="s">
        <v>2000</v>
      </c>
      <c r="AX1604" s="300"/>
      <c r="AY1604" s="300" t="s">
        <v>2000</v>
      </c>
      <c r="AZ1604" s="300">
        <v>0</v>
      </c>
      <c r="BA1604" s="300" t="b">
        <v>0</v>
      </c>
      <c r="BB1604" s="300" t="b">
        <v>1</v>
      </c>
      <c r="BC1604"/>
      <c r="BD1604"/>
      <c r="BE1604"/>
      <c r="BF1604"/>
      <c r="BG1604"/>
      <c r="BH1604"/>
      <c r="BI1604"/>
      <c r="BJ1604"/>
      <c r="BK1604"/>
      <c r="BL1604"/>
      <c r="BM1604"/>
      <c r="BN1604"/>
      <c r="BO1604"/>
      <c r="BP1604"/>
      <c r="BQ1604"/>
    </row>
    <row r="1605" spans="5:69" ht="16.5" hidden="1" x14ac:dyDescent="0.3">
      <c r="E1605" s="300" t="s">
        <v>760</v>
      </c>
      <c r="F1605" s="300" t="s">
        <v>651</v>
      </c>
      <c r="G1605" s="300">
        <v>20160101</v>
      </c>
      <c r="H1605" s="300">
        <v>2016</v>
      </c>
      <c r="I1605" s="300">
        <v>52</v>
      </c>
      <c r="J1605" s="300">
        <v>2016</v>
      </c>
      <c r="K1605" s="300">
        <v>562</v>
      </c>
      <c r="L1605" s="300" t="s">
        <v>761</v>
      </c>
      <c r="M1605" s="300" t="s">
        <v>451</v>
      </c>
      <c r="N1605" s="300" t="s">
        <v>660</v>
      </c>
      <c r="O1605" s="300" t="s">
        <v>762</v>
      </c>
      <c r="P1605" s="300">
        <v>826</v>
      </c>
      <c r="Q1605" s="300" t="s">
        <v>937</v>
      </c>
      <c r="R1605" s="300" t="s">
        <v>938</v>
      </c>
      <c r="S1605" s="300">
        <v>0</v>
      </c>
      <c r="T1605" s="300" t="s">
        <v>763</v>
      </c>
      <c r="U1605" s="300" t="s">
        <v>764</v>
      </c>
      <c r="V1605" s="300" t="s">
        <v>1123</v>
      </c>
      <c r="W1605" s="300" t="s">
        <v>766</v>
      </c>
      <c r="X1605" s="300" t="b">
        <v>1</v>
      </c>
      <c r="Y1605" s="300">
        <v>3102</v>
      </c>
      <c r="Z1605" s="300" t="s">
        <v>819</v>
      </c>
      <c r="AA1605" s="300" t="s">
        <v>820</v>
      </c>
      <c r="AB1605" s="300" t="s">
        <v>508</v>
      </c>
      <c r="AC1605" s="300" t="s">
        <v>508</v>
      </c>
      <c r="AD1605" s="300">
        <v>4</v>
      </c>
      <c r="AE1605" s="300" t="b">
        <v>0</v>
      </c>
      <c r="AF1605" s="300" t="s">
        <v>768</v>
      </c>
      <c r="AG1605" s="300" t="s">
        <v>769</v>
      </c>
      <c r="AH1605" s="300">
        <v>0</v>
      </c>
      <c r="AI1605" s="300">
        <v>0</v>
      </c>
      <c r="AJ1605" s="300" t="s">
        <v>770</v>
      </c>
      <c r="AK1605" s="300">
        <v>8</v>
      </c>
      <c r="AL1605" s="300" t="s">
        <v>814</v>
      </c>
      <c r="AM1605" s="300">
        <v>1</v>
      </c>
      <c r="AN1605" s="300" t="b">
        <v>0</v>
      </c>
      <c r="AO1605" s="300">
        <v>8</v>
      </c>
      <c r="AP1605" s="300" t="s">
        <v>814</v>
      </c>
      <c r="AQ1605" s="300">
        <v>1</v>
      </c>
      <c r="AR1605" s="300" t="b">
        <v>0</v>
      </c>
      <c r="AS1605" s="300">
        <v>1</v>
      </c>
      <c r="AT1605" s="300" t="b">
        <v>0</v>
      </c>
      <c r="AU1605" s="300">
        <v>0</v>
      </c>
      <c r="AV1605" s="300" t="b">
        <v>0</v>
      </c>
      <c r="AW1605" s="300" t="s">
        <v>2001</v>
      </c>
      <c r="AX1605" s="300"/>
      <c r="AY1605" s="300" t="s">
        <v>2001</v>
      </c>
      <c r="AZ1605" s="300">
        <v>0</v>
      </c>
      <c r="BA1605" s="300" t="b">
        <v>0</v>
      </c>
      <c r="BB1605" s="300" t="b">
        <v>1</v>
      </c>
      <c r="BC1605"/>
      <c r="BD1605"/>
      <c r="BE1605"/>
      <c r="BF1605"/>
      <c r="BG1605"/>
      <c r="BH1605"/>
      <c r="BI1605"/>
      <c r="BJ1605"/>
      <c r="BK1605"/>
      <c r="BL1605"/>
      <c r="BM1605"/>
      <c r="BN1605"/>
      <c r="BO1605"/>
      <c r="BP1605"/>
      <c r="BQ1605"/>
    </row>
    <row r="1606" spans="5:69" ht="16.5" hidden="1" x14ac:dyDescent="0.3">
      <c r="E1606" s="300" t="s">
        <v>760</v>
      </c>
      <c r="F1606" s="300" t="s">
        <v>651</v>
      </c>
      <c r="G1606" s="300">
        <v>20160101</v>
      </c>
      <c r="H1606" s="300">
        <v>2016</v>
      </c>
      <c r="I1606" s="300">
        <v>52</v>
      </c>
      <c r="J1606" s="300">
        <v>2016</v>
      </c>
      <c r="K1606" s="300">
        <v>562</v>
      </c>
      <c r="L1606" s="300" t="s">
        <v>761</v>
      </c>
      <c r="M1606" s="300" t="s">
        <v>451</v>
      </c>
      <c r="N1606" s="300" t="s">
        <v>660</v>
      </c>
      <c r="O1606" s="300" t="s">
        <v>762</v>
      </c>
      <c r="P1606" s="300">
        <v>854</v>
      </c>
      <c r="Q1606" s="300" t="s">
        <v>811</v>
      </c>
      <c r="R1606" s="300" t="s">
        <v>437</v>
      </c>
      <c r="S1606" s="300">
        <v>0</v>
      </c>
      <c r="T1606" s="300" t="s">
        <v>763</v>
      </c>
      <c r="U1606" s="300" t="s">
        <v>764</v>
      </c>
      <c r="V1606" s="300" t="s">
        <v>1123</v>
      </c>
      <c r="W1606" s="300" t="s">
        <v>766</v>
      </c>
      <c r="X1606" s="300" t="b">
        <v>1</v>
      </c>
      <c r="Y1606" s="300">
        <v>3102</v>
      </c>
      <c r="Z1606" s="300" t="s">
        <v>819</v>
      </c>
      <c r="AA1606" s="300" t="s">
        <v>820</v>
      </c>
      <c r="AB1606" s="300" t="s">
        <v>508</v>
      </c>
      <c r="AC1606" s="300" t="s">
        <v>508</v>
      </c>
      <c r="AD1606" s="300">
        <v>4</v>
      </c>
      <c r="AE1606" s="300" t="b">
        <v>0</v>
      </c>
      <c r="AF1606" s="300" t="s">
        <v>768</v>
      </c>
      <c r="AG1606" s="300" t="s">
        <v>769</v>
      </c>
      <c r="AH1606" s="300">
        <v>0</v>
      </c>
      <c r="AI1606" s="300">
        <v>0</v>
      </c>
      <c r="AJ1606" s="300" t="s">
        <v>770</v>
      </c>
      <c r="AK1606" s="300">
        <v>8</v>
      </c>
      <c r="AL1606" s="300" t="s">
        <v>814</v>
      </c>
      <c r="AM1606" s="300">
        <v>2097000</v>
      </c>
      <c r="AN1606" s="300" t="b">
        <v>0</v>
      </c>
      <c r="AO1606" s="300">
        <v>8</v>
      </c>
      <c r="AP1606" s="300" t="s">
        <v>814</v>
      </c>
      <c r="AQ1606" s="300">
        <v>2097000</v>
      </c>
      <c r="AR1606" s="300" t="b">
        <v>0</v>
      </c>
      <c r="AS1606" s="300">
        <v>2097000</v>
      </c>
      <c r="AT1606" s="300" t="b">
        <v>0</v>
      </c>
      <c r="AU1606" s="300">
        <v>0</v>
      </c>
      <c r="AV1606" s="300" t="b">
        <v>0</v>
      </c>
      <c r="AW1606" s="300" t="s">
        <v>2030</v>
      </c>
      <c r="AX1606" s="300"/>
      <c r="AY1606" s="300" t="s">
        <v>2030</v>
      </c>
      <c r="AZ1606" s="300">
        <v>0</v>
      </c>
      <c r="BA1606" s="300" t="b">
        <v>0</v>
      </c>
      <c r="BB1606" s="300" t="b">
        <v>1</v>
      </c>
      <c r="BC1606"/>
      <c r="BD1606"/>
      <c r="BE1606"/>
      <c r="BF1606"/>
      <c r="BG1606"/>
      <c r="BH1606"/>
      <c r="BI1606"/>
      <c r="BJ1606"/>
      <c r="BK1606"/>
      <c r="BL1606"/>
      <c r="BM1606"/>
      <c r="BN1606"/>
      <c r="BO1606"/>
      <c r="BP1606"/>
      <c r="BQ1606"/>
    </row>
    <row r="1607" spans="5:69" ht="16.5" hidden="1" x14ac:dyDescent="0.3">
      <c r="E1607" s="300" t="s">
        <v>760</v>
      </c>
      <c r="F1607" s="300" t="s">
        <v>651</v>
      </c>
      <c r="G1607" s="300">
        <v>20160101</v>
      </c>
      <c r="H1607" s="300">
        <v>2016</v>
      </c>
      <c r="I1607" s="300">
        <v>52</v>
      </c>
      <c r="J1607" s="300">
        <v>2016</v>
      </c>
      <c r="K1607" s="300">
        <v>180</v>
      </c>
      <c r="L1607" s="300" t="s">
        <v>872</v>
      </c>
      <c r="M1607" s="300" t="s">
        <v>486</v>
      </c>
      <c r="N1607" s="300" t="s">
        <v>660</v>
      </c>
      <c r="O1607" s="300" t="s">
        <v>762</v>
      </c>
      <c r="P1607" s="300">
        <v>0</v>
      </c>
      <c r="Q1607" s="300" t="s">
        <v>763</v>
      </c>
      <c r="R1607" s="300" t="s">
        <v>764</v>
      </c>
      <c r="S1607" s="300">
        <v>0</v>
      </c>
      <c r="T1607" s="300" t="s">
        <v>763</v>
      </c>
      <c r="U1607" s="300" t="s">
        <v>764</v>
      </c>
      <c r="V1607" s="300" t="s">
        <v>1123</v>
      </c>
      <c r="W1607" s="300" t="s">
        <v>766</v>
      </c>
      <c r="X1607" s="300" t="b">
        <v>1</v>
      </c>
      <c r="Y1607" s="300">
        <v>310210</v>
      </c>
      <c r="Z1607" s="300" t="s">
        <v>826</v>
      </c>
      <c r="AA1607" s="300" t="s">
        <v>503</v>
      </c>
      <c r="AB1607" s="300" t="s">
        <v>503</v>
      </c>
      <c r="AC1607" s="300" t="s">
        <v>503</v>
      </c>
      <c r="AD1607" s="300">
        <v>6</v>
      </c>
      <c r="AE1607" s="300" t="b">
        <v>1</v>
      </c>
      <c r="AF1607" s="300" t="s">
        <v>768</v>
      </c>
      <c r="AG1607" s="300" t="s">
        <v>769</v>
      </c>
      <c r="AH1607" s="300">
        <v>0</v>
      </c>
      <c r="AI1607" s="300">
        <v>0</v>
      </c>
      <c r="AJ1607" s="300" t="s">
        <v>770</v>
      </c>
      <c r="AK1607" s="300">
        <v>8</v>
      </c>
      <c r="AL1607" s="300" t="s">
        <v>814</v>
      </c>
      <c r="AM1607" s="300">
        <v>9063802</v>
      </c>
      <c r="AN1607" s="300" t="b">
        <v>0</v>
      </c>
      <c r="AO1607" s="300">
        <v>8</v>
      </c>
      <c r="AP1607" s="300" t="s">
        <v>814</v>
      </c>
      <c r="AQ1607" s="300">
        <v>9063802</v>
      </c>
      <c r="AR1607" s="300" t="b">
        <v>0</v>
      </c>
      <c r="AS1607" s="300">
        <v>9063802</v>
      </c>
      <c r="AT1607" s="300" t="b">
        <v>0</v>
      </c>
      <c r="AU1607" s="300">
        <v>0</v>
      </c>
      <c r="AV1607" s="300" t="b">
        <v>0</v>
      </c>
      <c r="AW1607" s="300" t="s">
        <v>2031</v>
      </c>
      <c r="AX1607" s="300">
        <v>0</v>
      </c>
      <c r="AY1607" s="300" t="s">
        <v>2031</v>
      </c>
      <c r="AZ1607" s="300">
        <v>0</v>
      </c>
      <c r="BA1607" s="300" t="b">
        <v>0</v>
      </c>
      <c r="BB1607" s="300" t="b">
        <v>1</v>
      </c>
      <c r="BC1607"/>
      <c r="BD1607"/>
      <c r="BE1607"/>
      <c r="BF1607"/>
      <c r="BG1607"/>
      <c r="BH1607"/>
      <c r="BI1607"/>
      <c r="BJ1607"/>
      <c r="BK1607"/>
      <c r="BL1607"/>
      <c r="BM1607"/>
      <c r="BN1607"/>
      <c r="BO1607"/>
      <c r="BP1607"/>
      <c r="BQ1607"/>
    </row>
    <row r="1608" spans="5:69" ht="16.5" hidden="1" x14ac:dyDescent="0.3">
      <c r="E1608" s="300" t="s">
        <v>760</v>
      </c>
      <c r="F1608" s="300" t="s">
        <v>651</v>
      </c>
      <c r="G1608" s="300">
        <v>20160101</v>
      </c>
      <c r="H1608" s="300">
        <v>2016</v>
      </c>
      <c r="I1608" s="300">
        <v>52</v>
      </c>
      <c r="J1608" s="300">
        <v>2016</v>
      </c>
      <c r="K1608" s="300">
        <v>180</v>
      </c>
      <c r="L1608" s="300" t="s">
        <v>872</v>
      </c>
      <c r="M1608" s="300" t="s">
        <v>486</v>
      </c>
      <c r="N1608" s="300" t="s">
        <v>660</v>
      </c>
      <c r="O1608" s="300" t="s">
        <v>762</v>
      </c>
      <c r="P1608" s="300">
        <v>56</v>
      </c>
      <c r="Q1608" s="300" t="s">
        <v>877</v>
      </c>
      <c r="R1608" s="300" t="s">
        <v>878</v>
      </c>
      <c r="S1608" s="300">
        <v>0</v>
      </c>
      <c r="T1608" s="300" t="s">
        <v>763</v>
      </c>
      <c r="U1608" s="300" t="s">
        <v>764</v>
      </c>
      <c r="V1608" s="300" t="s">
        <v>1123</v>
      </c>
      <c r="W1608" s="300" t="s">
        <v>766</v>
      </c>
      <c r="X1608" s="300" t="b">
        <v>1</v>
      </c>
      <c r="Y1608" s="300">
        <v>310210</v>
      </c>
      <c r="Z1608" s="300" t="s">
        <v>826</v>
      </c>
      <c r="AA1608" s="300" t="s">
        <v>503</v>
      </c>
      <c r="AB1608" s="300" t="s">
        <v>503</v>
      </c>
      <c r="AC1608" s="300" t="s">
        <v>503</v>
      </c>
      <c r="AD1608" s="300">
        <v>6</v>
      </c>
      <c r="AE1608" s="300" t="b">
        <v>1</v>
      </c>
      <c r="AF1608" s="300" t="s">
        <v>768</v>
      </c>
      <c r="AG1608" s="300" t="s">
        <v>769</v>
      </c>
      <c r="AH1608" s="300">
        <v>0</v>
      </c>
      <c r="AI1608" s="300">
        <v>0</v>
      </c>
      <c r="AJ1608" s="300" t="s">
        <v>770</v>
      </c>
      <c r="AK1608" s="300">
        <v>8</v>
      </c>
      <c r="AL1608" s="300" t="s">
        <v>814</v>
      </c>
      <c r="AM1608" s="300">
        <v>15025</v>
      </c>
      <c r="AN1608" s="300" t="b">
        <v>0</v>
      </c>
      <c r="AO1608" s="300">
        <v>8</v>
      </c>
      <c r="AP1608" s="300" t="s">
        <v>814</v>
      </c>
      <c r="AQ1608" s="300">
        <v>15025</v>
      </c>
      <c r="AR1608" s="300" t="b">
        <v>0</v>
      </c>
      <c r="AS1608" s="300">
        <v>15025</v>
      </c>
      <c r="AT1608" s="300" t="b">
        <v>0</v>
      </c>
      <c r="AU1608" s="300">
        <v>0</v>
      </c>
      <c r="AV1608" s="300" t="b">
        <v>0</v>
      </c>
      <c r="AW1608" s="300" t="s">
        <v>2032</v>
      </c>
      <c r="AX1608" s="300">
        <v>0</v>
      </c>
      <c r="AY1608" s="300" t="s">
        <v>2032</v>
      </c>
      <c r="AZ1608" s="300">
        <v>0</v>
      </c>
      <c r="BA1608" s="300" t="b">
        <v>0</v>
      </c>
      <c r="BB1608" s="300" t="b">
        <v>1</v>
      </c>
      <c r="BC1608"/>
      <c r="BD1608"/>
      <c r="BE1608"/>
      <c r="BF1608"/>
      <c r="BG1608"/>
      <c r="BH1608"/>
      <c r="BI1608"/>
      <c r="BJ1608"/>
      <c r="BK1608"/>
      <c r="BL1608"/>
      <c r="BM1608"/>
      <c r="BN1608"/>
      <c r="BO1608"/>
      <c r="BP1608"/>
      <c r="BQ1608"/>
    </row>
    <row r="1609" spans="5:69" ht="16.5" hidden="1" x14ac:dyDescent="0.3">
      <c r="E1609" s="300" t="s">
        <v>760</v>
      </c>
      <c r="F1609" s="300" t="s">
        <v>651</v>
      </c>
      <c r="G1609" s="300">
        <v>20160101</v>
      </c>
      <c r="H1609" s="300">
        <v>2016</v>
      </c>
      <c r="I1609" s="300">
        <v>52</v>
      </c>
      <c r="J1609" s="300">
        <v>2016</v>
      </c>
      <c r="K1609" s="300">
        <v>180</v>
      </c>
      <c r="L1609" s="300" t="s">
        <v>872</v>
      </c>
      <c r="M1609" s="300" t="s">
        <v>486</v>
      </c>
      <c r="N1609" s="300" t="s">
        <v>660</v>
      </c>
      <c r="O1609" s="300" t="s">
        <v>762</v>
      </c>
      <c r="P1609" s="300">
        <v>112</v>
      </c>
      <c r="Q1609" s="300" t="s">
        <v>880</v>
      </c>
      <c r="R1609" s="300" t="s">
        <v>881</v>
      </c>
      <c r="S1609" s="300">
        <v>0</v>
      </c>
      <c r="T1609" s="300" t="s">
        <v>763</v>
      </c>
      <c r="U1609" s="300" t="s">
        <v>764</v>
      </c>
      <c r="V1609" s="300" t="s">
        <v>1123</v>
      </c>
      <c r="W1609" s="300" t="s">
        <v>766</v>
      </c>
      <c r="X1609" s="300" t="b">
        <v>1</v>
      </c>
      <c r="Y1609" s="300">
        <v>310210</v>
      </c>
      <c r="Z1609" s="300" t="s">
        <v>826</v>
      </c>
      <c r="AA1609" s="300" t="s">
        <v>503</v>
      </c>
      <c r="AB1609" s="300" t="s">
        <v>503</v>
      </c>
      <c r="AC1609" s="300" t="s">
        <v>503</v>
      </c>
      <c r="AD1609" s="300">
        <v>6</v>
      </c>
      <c r="AE1609" s="300" t="b">
        <v>1</v>
      </c>
      <c r="AF1609" s="300" t="s">
        <v>768</v>
      </c>
      <c r="AG1609" s="300" t="s">
        <v>769</v>
      </c>
      <c r="AH1609" s="300">
        <v>0</v>
      </c>
      <c r="AI1609" s="300">
        <v>0</v>
      </c>
      <c r="AJ1609" s="300" t="s">
        <v>770</v>
      </c>
      <c r="AK1609" s="300">
        <v>8</v>
      </c>
      <c r="AL1609" s="300" t="s">
        <v>814</v>
      </c>
      <c r="AM1609" s="300">
        <v>421000</v>
      </c>
      <c r="AN1609" s="300" t="b">
        <v>0</v>
      </c>
      <c r="AO1609" s="300">
        <v>8</v>
      </c>
      <c r="AP1609" s="300" t="s">
        <v>814</v>
      </c>
      <c r="AQ1609" s="300">
        <v>421000</v>
      </c>
      <c r="AR1609" s="300" t="b">
        <v>0</v>
      </c>
      <c r="AS1609" s="300">
        <v>421000</v>
      </c>
      <c r="AT1609" s="300" t="b">
        <v>0</v>
      </c>
      <c r="AU1609" s="300">
        <v>0</v>
      </c>
      <c r="AV1609" s="300" t="b">
        <v>0</v>
      </c>
      <c r="AW1609" s="300" t="s">
        <v>2013</v>
      </c>
      <c r="AX1609" s="300">
        <v>0</v>
      </c>
      <c r="AY1609" s="300" t="s">
        <v>2013</v>
      </c>
      <c r="AZ1609" s="300">
        <v>0</v>
      </c>
      <c r="BA1609" s="300" t="b">
        <v>0</v>
      </c>
      <c r="BB1609" s="300" t="b">
        <v>1</v>
      </c>
      <c r="BC1609"/>
      <c r="BD1609"/>
      <c r="BE1609"/>
      <c r="BF1609"/>
      <c r="BG1609"/>
      <c r="BH1609"/>
      <c r="BI1609"/>
      <c r="BJ1609"/>
      <c r="BK1609"/>
      <c r="BL1609"/>
      <c r="BM1609"/>
      <c r="BN1609"/>
      <c r="BO1609"/>
      <c r="BP1609"/>
      <c r="BQ1609"/>
    </row>
    <row r="1610" spans="5:69" ht="16.5" hidden="1" x14ac:dyDescent="0.3">
      <c r="E1610" s="300" t="s">
        <v>760</v>
      </c>
      <c r="F1610" s="300" t="s">
        <v>651</v>
      </c>
      <c r="G1610" s="300">
        <v>20160101</v>
      </c>
      <c r="H1610" s="300">
        <v>2016</v>
      </c>
      <c r="I1610" s="300">
        <v>52</v>
      </c>
      <c r="J1610" s="300">
        <v>2016</v>
      </c>
      <c r="K1610" s="300">
        <v>180</v>
      </c>
      <c r="L1610" s="300" t="s">
        <v>872</v>
      </c>
      <c r="M1610" s="300" t="s">
        <v>486</v>
      </c>
      <c r="N1610" s="300" t="s">
        <v>660</v>
      </c>
      <c r="O1610" s="300" t="s">
        <v>762</v>
      </c>
      <c r="P1610" s="300">
        <v>156</v>
      </c>
      <c r="Q1610" s="300" t="s">
        <v>773</v>
      </c>
      <c r="R1610" s="300" t="s">
        <v>774</v>
      </c>
      <c r="S1610" s="300">
        <v>0</v>
      </c>
      <c r="T1610" s="300" t="s">
        <v>763</v>
      </c>
      <c r="U1610" s="300" t="s">
        <v>764</v>
      </c>
      <c r="V1610" s="300" t="s">
        <v>1123</v>
      </c>
      <c r="W1610" s="300" t="s">
        <v>766</v>
      </c>
      <c r="X1610" s="300" t="b">
        <v>1</v>
      </c>
      <c r="Y1610" s="300">
        <v>310210</v>
      </c>
      <c r="Z1610" s="300" t="s">
        <v>826</v>
      </c>
      <c r="AA1610" s="300" t="s">
        <v>503</v>
      </c>
      <c r="AB1610" s="300" t="s">
        <v>503</v>
      </c>
      <c r="AC1610" s="300" t="s">
        <v>503</v>
      </c>
      <c r="AD1610" s="300">
        <v>6</v>
      </c>
      <c r="AE1610" s="300" t="b">
        <v>1</v>
      </c>
      <c r="AF1610" s="300" t="s">
        <v>768</v>
      </c>
      <c r="AG1610" s="300" t="s">
        <v>769</v>
      </c>
      <c r="AH1610" s="300">
        <v>0</v>
      </c>
      <c r="AI1610" s="300">
        <v>0</v>
      </c>
      <c r="AJ1610" s="300" t="s">
        <v>770</v>
      </c>
      <c r="AK1610" s="300">
        <v>8</v>
      </c>
      <c r="AL1610" s="300" t="s">
        <v>814</v>
      </c>
      <c r="AM1610" s="300">
        <v>2422231</v>
      </c>
      <c r="AN1610" s="300" t="b">
        <v>0</v>
      </c>
      <c r="AO1610" s="300">
        <v>8</v>
      </c>
      <c r="AP1610" s="300" t="s">
        <v>814</v>
      </c>
      <c r="AQ1610" s="300">
        <v>2422231</v>
      </c>
      <c r="AR1610" s="300" t="b">
        <v>0</v>
      </c>
      <c r="AS1610" s="300">
        <v>2422231</v>
      </c>
      <c r="AT1610" s="300" t="b">
        <v>0</v>
      </c>
      <c r="AU1610" s="300">
        <v>0</v>
      </c>
      <c r="AV1610" s="300" t="b">
        <v>0</v>
      </c>
      <c r="AW1610" s="300" t="s">
        <v>2033</v>
      </c>
      <c r="AX1610" s="300">
        <v>0</v>
      </c>
      <c r="AY1610" s="300" t="s">
        <v>2033</v>
      </c>
      <c r="AZ1610" s="300">
        <v>0</v>
      </c>
      <c r="BA1610" s="300" t="b">
        <v>0</v>
      </c>
      <c r="BB1610" s="300" t="b">
        <v>1</v>
      </c>
      <c r="BC1610"/>
      <c r="BD1610"/>
      <c r="BE1610"/>
      <c r="BF1610"/>
      <c r="BG1610"/>
      <c r="BH1610"/>
      <c r="BI1610"/>
      <c r="BJ1610"/>
      <c r="BK1610"/>
      <c r="BL1610"/>
      <c r="BM1610"/>
      <c r="BN1610"/>
      <c r="BO1610"/>
      <c r="BP1610"/>
      <c r="BQ1610"/>
    </row>
    <row r="1611" spans="5:69" ht="16.5" hidden="1" x14ac:dyDescent="0.3">
      <c r="E1611" s="300" t="s">
        <v>760</v>
      </c>
      <c r="F1611" s="300" t="s">
        <v>651</v>
      </c>
      <c r="G1611" s="300">
        <v>20160101</v>
      </c>
      <c r="H1611" s="300">
        <v>2016</v>
      </c>
      <c r="I1611" s="300">
        <v>52</v>
      </c>
      <c r="J1611" s="300">
        <v>2016</v>
      </c>
      <c r="K1611" s="300">
        <v>180</v>
      </c>
      <c r="L1611" s="300" t="s">
        <v>872</v>
      </c>
      <c r="M1611" s="300" t="s">
        <v>486</v>
      </c>
      <c r="N1611" s="300" t="s">
        <v>660</v>
      </c>
      <c r="O1611" s="300" t="s">
        <v>762</v>
      </c>
      <c r="P1611" s="300">
        <v>251</v>
      </c>
      <c r="Q1611" s="300" t="s">
        <v>778</v>
      </c>
      <c r="R1611" s="300" t="s">
        <v>779</v>
      </c>
      <c r="S1611" s="300">
        <v>0</v>
      </c>
      <c r="T1611" s="300" t="s">
        <v>763</v>
      </c>
      <c r="U1611" s="300" t="s">
        <v>764</v>
      </c>
      <c r="V1611" s="300" t="s">
        <v>1123</v>
      </c>
      <c r="W1611" s="300" t="s">
        <v>766</v>
      </c>
      <c r="X1611" s="300" t="b">
        <v>1</v>
      </c>
      <c r="Y1611" s="300">
        <v>310210</v>
      </c>
      <c r="Z1611" s="300" t="s">
        <v>826</v>
      </c>
      <c r="AA1611" s="300" t="s">
        <v>503</v>
      </c>
      <c r="AB1611" s="300" t="s">
        <v>503</v>
      </c>
      <c r="AC1611" s="300" t="s">
        <v>503</v>
      </c>
      <c r="AD1611" s="300">
        <v>6</v>
      </c>
      <c r="AE1611" s="300" t="b">
        <v>1</v>
      </c>
      <c r="AF1611" s="300" t="s">
        <v>768</v>
      </c>
      <c r="AG1611" s="300" t="s">
        <v>769</v>
      </c>
      <c r="AH1611" s="300">
        <v>0</v>
      </c>
      <c r="AI1611" s="300">
        <v>0</v>
      </c>
      <c r="AJ1611" s="300" t="s">
        <v>770</v>
      </c>
      <c r="AK1611" s="300">
        <v>8</v>
      </c>
      <c r="AL1611" s="300" t="s">
        <v>814</v>
      </c>
      <c r="AM1611" s="300">
        <v>64482</v>
      </c>
      <c r="AN1611" s="300" t="b">
        <v>0</v>
      </c>
      <c r="AO1611" s="300">
        <v>8</v>
      </c>
      <c r="AP1611" s="300" t="s">
        <v>814</v>
      </c>
      <c r="AQ1611" s="300">
        <v>64482</v>
      </c>
      <c r="AR1611" s="300" t="b">
        <v>0</v>
      </c>
      <c r="AS1611" s="300">
        <v>64482</v>
      </c>
      <c r="AT1611" s="300" t="b">
        <v>0</v>
      </c>
      <c r="AU1611" s="300">
        <v>0</v>
      </c>
      <c r="AV1611" s="300" t="b">
        <v>0</v>
      </c>
      <c r="AW1611" s="300" t="s">
        <v>2034</v>
      </c>
      <c r="AX1611" s="300">
        <v>0</v>
      </c>
      <c r="AY1611" s="300" t="s">
        <v>2034</v>
      </c>
      <c r="AZ1611" s="300">
        <v>0</v>
      </c>
      <c r="BA1611" s="300" t="b">
        <v>0</v>
      </c>
      <c r="BB1611" s="300" t="b">
        <v>1</v>
      </c>
      <c r="BC1611"/>
      <c r="BD1611"/>
      <c r="BE1611"/>
      <c r="BF1611"/>
      <c r="BG1611"/>
      <c r="BH1611"/>
      <c r="BI1611"/>
      <c r="BJ1611"/>
      <c r="BK1611"/>
      <c r="BL1611"/>
      <c r="BM1611"/>
      <c r="BN1611"/>
      <c r="BO1611"/>
      <c r="BP1611"/>
      <c r="BQ1611"/>
    </row>
    <row r="1612" spans="5:69" ht="16.5" hidden="1" x14ac:dyDescent="0.3">
      <c r="E1612" s="300" t="s">
        <v>760</v>
      </c>
      <c r="F1612" s="300" t="s">
        <v>651</v>
      </c>
      <c r="G1612" s="300">
        <v>20160101</v>
      </c>
      <c r="H1612" s="300">
        <v>2016</v>
      </c>
      <c r="I1612" s="300">
        <v>52</v>
      </c>
      <c r="J1612" s="300">
        <v>2016</v>
      </c>
      <c r="K1612" s="300">
        <v>180</v>
      </c>
      <c r="L1612" s="300" t="s">
        <v>872</v>
      </c>
      <c r="M1612" s="300" t="s">
        <v>486</v>
      </c>
      <c r="N1612" s="300" t="s">
        <v>660</v>
      </c>
      <c r="O1612" s="300" t="s">
        <v>762</v>
      </c>
      <c r="P1612" s="300">
        <v>276</v>
      </c>
      <c r="Q1612" s="300" t="s">
        <v>781</v>
      </c>
      <c r="R1612" s="300" t="s">
        <v>782</v>
      </c>
      <c r="S1612" s="300">
        <v>0</v>
      </c>
      <c r="T1612" s="300" t="s">
        <v>763</v>
      </c>
      <c r="U1612" s="300" t="s">
        <v>764</v>
      </c>
      <c r="V1612" s="300" t="s">
        <v>1123</v>
      </c>
      <c r="W1612" s="300" t="s">
        <v>766</v>
      </c>
      <c r="X1612" s="300" t="b">
        <v>1</v>
      </c>
      <c r="Y1612" s="300">
        <v>310210</v>
      </c>
      <c r="Z1612" s="300" t="s">
        <v>826</v>
      </c>
      <c r="AA1612" s="300" t="s">
        <v>503</v>
      </c>
      <c r="AB1612" s="300" t="s">
        <v>503</v>
      </c>
      <c r="AC1612" s="300" t="s">
        <v>503</v>
      </c>
      <c r="AD1612" s="300">
        <v>6</v>
      </c>
      <c r="AE1612" s="300" t="b">
        <v>1</v>
      </c>
      <c r="AF1612" s="300" t="s">
        <v>768</v>
      </c>
      <c r="AG1612" s="300" t="s">
        <v>769</v>
      </c>
      <c r="AH1612" s="300">
        <v>0</v>
      </c>
      <c r="AI1612" s="300">
        <v>0</v>
      </c>
      <c r="AJ1612" s="300" t="s">
        <v>770</v>
      </c>
      <c r="AK1612" s="300">
        <v>8</v>
      </c>
      <c r="AL1612" s="300" t="s">
        <v>814</v>
      </c>
      <c r="AM1612" s="300">
        <v>3501</v>
      </c>
      <c r="AN1612" s="300" t="b">
        <v>0</v>
      </c>
      <c r="AO1612" s="300">
        <v>8</v>
      </c>
      <c r="AP1612" s="300" t="s">
        <v>814</v>
      </c>
      <c r="AQ1612" s="300">
        <v>3501</v>
      </c>
      <c r="AR1612" s="300" t="b">
        <v>0</v>
      </c>
      <c r="AS1612" s="300">
        <v>3501</v>
      </c>
      <c r="AT1612" s="300" t="b">
        <v>0</v>
      </c>
      <c r="AU1612" s="300">
        <v>0</v>
      </c>
      <c r="AV1612" s="300" t="b">
        <v>0</v>
      </c>
      <c r="AW1612" s="300" t="s">
        <v>2035</v>
      </c>
      <c r="AX1612" s="300">
        <v>0</v>
      </c>
      <c r="AY1612" s="300" t="s">
        <v>2035</v>
      </c>
      <c r="AZ1612" s="300">
        <v>0</v>
      </c>
      <c r="BA1612" s="300" t="b">
        <v>0</v>
      </c>
      <c r="BB1612" s="300" t="b">
        <v>1</v>
      </c>
      <c r="BC1612"/>
      <c r="BD1612"/>
      <c r="BE1612"/>
      <c r="BF1612"/>
      <c r="BG1612"/>
      <c r="BH1612"/>
      <c r="BI1612"/>
      <c r="BJ1612"/>
      <c r="BK1612"/>
      <c r="BL1612"/>
      <c r="BM1612"/>
      <c r="BN1612"/>
      <c r="BO1612"/>
      <c r="BP1612"/>
      <c r="BQ1612"/>
    </row>
    <row r="1613" spans="5:69" ht="16.5" hidden="1" x14ac:dyDescent="0.3">
      <c r="E1613" s="300" t="s">
        <v>760</v>
      </c>
      <c r="F1613" s="300" t="s">
        <v>651</v>
      </c>
      <c r="G1613" s="300">
        <v>20160101</v>
      </c>
      <c r="H1613" s="300">
        <v>2016</v>
      </c>
      <c r="I1613" s="300">
        <v>52</v>
      </c>
      <c r="J1613" s="300">
        <v>2016</v>
      </c>
      <c r="K1613" s="300">
        <v>180</v>
      </c>
      <c r="L1613" s="300" t="s">
        <v>872</v>
      </c>
      <c r="M1613" s="300" t="s">
        <v>486</v>
      </c>
      <c r="N1613" s="300" t="s">
        <v>660</v>
      </c>
      <c r="O1613" s="300" t="s">
        <v>762</v>
      </c>
      <c r="P1613" s="300">
        <v>410</v>
      </c>
      <c r="Q1613" s="300" t="s">
        <v>1968</v>
      </c>
      <c r="R1613" s="300" t="s">
        <v>1969</v>
      </c>
      <c r="S1613" s="300">
        <v>0</v>
      </c>
      <c r="T1613" s="300" t="s">
        <v>763</v>
      </c>
      <c r="U1613" s="300" t="s">
        <v>764</v>
      </c>
      <c r="V1613" s="300" t="s">
        <v>1123</v>
      </c>
      <c r="W1613" s="300" t="s">
        <v>766</v>
      </c>
      <c r="X1613" s="300" t="b">
        <v>1</v>
      </c>
      <c r="Y1613" s="300">
        <v>310210</v>
      </c>
      <c r="Z1613" s="300" t="s">
        <v>826</v>
      </c>
      <c r="AA1613" s="300" t="s">
        <v>503</v>
      </c>
      <c r="AB1613" s="300" t="s">
        <v>503</v>
      </c>
      <c r="AC1613" s="300" t="s">
        <v>503</v>
      </c>
      <c r="AD1613" s="300">
        <v>6</v>
      </c>
      <c r="AE1613" s="300" t="b">
        <v>1</v>
      </c>
      <c r="AF1613" s="300" t="s">
        <v>768</v>
      </c>
      <c r="AG1613" s="300" t="s">
        <v>769</v>
      </c>
      <c r="AH1613" s="300">
        <v>0</v>
      </c>
      <c r="AI1613" s="300">
        <v>0</v>
      </c>
      <c r="AJ1613" s="300" t="s">
        <v>770</v>
      </c>
      <c r="AK1613" s="300">
        <v>8</v>
      </c>
      <c r="AL1613" s="300" t="s">
        <v>814</v>
      </c>
      <c r="AM1613" s="300">
        <v>560</v>
      </c>
      <c r="AN1613" s="300" t="b">
        <v>0</v>
      </c>
      <c r="AO1613" s="300">
        <v>8</v>
      </c>
      <c r="AP1613" s="300" t="s">
        <v>814</v>
      </c>
      <c r="AQ1613" s="300">
        <v>560</v>
      </c>
      <c r="AR1613" s="300" t="b">
        <v>0</v>
      </c>
      <c r="AS1613" s="300">
        <v>560</v>
      </c>
      <c r="AT1613" s="300" t="b">
        <v>0</v>
      </c>
      <c r="AU1613" s="300">
        <v>0</v>
      </c>
      <c r="AV1613" s="300" t="b">
        <v>0</v>
      </c>
      <c r="AW1613" s="300" t="s">
        <v>1970</v>
      </c>
      <c r="AX1613" s="300">
        <v>0</v>
      </c>
      <c r="AY1613" s="300" t="s">
        <v>1970</v>
      </c>
      <c r="AZ1613" s="300">
        <v>0</v>
      </c>
      <c r="BA1613" s="300" t="b">
        <v>0</v>
      </c>
      <c r="BB1613" s="300" t="b">
        <v>1</v>
      </c>
      <c r="BC1613"/>
      <c r="BD1613"/>
      <c r="BE1613"/>
      <c r="BF1613"/>
      <c r="BG1613"/>
      <c r="BH1613"/>
      <c r="BI1613"/>
      <c r="BJ1613"/>
      <c r="BK1613"/>
      <c r="BL1613"/>
      <c r="BM1613"/>
      <c r="BN1613"/>
      <c r="BO1613"/>
      <c r="BP1613"/>
      <c r="BQ1613"/>
    </row>
    <row r="1614" spans="5:69" ht="16.5" hidden="1" x14ac:dyDescent="0.3">
      <c r="E1614" s="300" t="s">
        <v>760</v>
      </c>
      <c r="F1614" s="300" t="s">
        <v>651</v>
      </c>
      <c r="G1614" s="300">
        <v>20160101</v>
      </c>
      <c r="H1614" s="300">
        <v>2016</v>
      </c>
      <c r="I1614" s="300">
        <v>52</v>
      </c>
      <c r="J1614" s="300">
        <v>2016</v>
      </c>
      <c r="K1614" s="300">
        <v>180</v>
      </c>
      <c r="L1614" s="300" t="s">
        <v>872</v>
      </c>
      <c r="M1614" s="300" t="s">
        <v>486</v>
      </c>
      <c r="N1614" s="300" t="s">
        <v>660</v>
      </c>
      <c r="O1614" s="300" t="s">
        <v>762</v>
      </c>
      <c r="P1614" s="300">
        <v>643</v>
      </c>
      <c r="Q1614" s="300" t="s">
        <v>793</v>
      </c>
      <c r="R1614" s="300" t="s">
        <v>794</v>
      </c>
      <c r="S1614" s="300">
        <v>0</v>
      </c>
      <c r="T1614" s="300" t="s">
        <v>763</v>
      </c>
      <c r="U1614" s="300" t="s">
        <v>764</v>
      </c>
      <c r="V1614" s="300" t="s">
        <v>1123</v>
      </c>
      <c r="W1614" s="300" t="s">
        <v>766</v>
      </c>
      <c r="X1614" s="300" t="b">
        <v>1</v>
      </c>
      <c r="Y1614" s="300">
        <v>310210</v>
      </c>
      <c r="Z1614" s="300" t="s">
        <v>826</v>
      </c>
      <c r="AA1614" s="300" t="s">
        <v>503</v>
      </c>
      <c r="AB1614" s="300" t="s">
        <v>503</v>
      </c>
      <c r="AC1614" s="300" t="s">
        <v>503</v>
      </c>
      <c r="AD1614" s="300">
        <v>6</v>
      </c>
      <c r="AE1614" s="300" t="b">
        <v>1</v>
      </c>
      <c r="AF1614" s="300" t="s">
        <v>768</v>
      </c>
      <c r="AG1614" s="300" t="s">
        <v>769</v>
      </c>
      <c r="AH1614" s="300">
        <v>0</v>
      </c>
      <c r="AI1614" s="300">
        <v>0</v>
      </c>
      <c r="AJ1614" s="300" t="s">
        <v>770</v>
      </c>
      <c r="AK1614" s="300">
        <v>8</v>
      </c>
      <c r="AL1614" s="300" t="s">
        <v>814</v>
      </c>
      <c r="AM1614" s="300">
        <v>531008</v>
      </c>
      <c r="AN1614" s="300" t="b">
        <v>0</v>
      </c>
      <c r="AO1614" s="300">
        <v>8</v>
      </c>
      <c r="AP1614" s="300" t="s">
        <v>814</v>
      </c>
      <c r="AQ1614" s="300">
        <v>531008</v>
      </c>
      <c r="AR1614" s="300" t="b">
        <v>0</v>
      </c>
      <c r="AS1614" s="300">
        <v>531008</v>
      </c>
      <c r="AT1614" s="300" t="b">
        <v>0</v>
      </c>
      <c r="AU1614" s="300">
        <v>0</v>
      </c>
      <c r="AV1614" s="300" t="b">
        <v>0</v>
      </c>
      <c r="AW1614" s="300" t="s">
        <v>2036</v>
      </c>
      <c r="AX1614" s="300">
        <v>0</v>
      </c>
      <c r="AY1614" s="300" t="s">
        <v>2036</v>
      </c>
      <c r="AZ1614" s="300">
        <v>0</v>
      </c>
      <c r="BA1614" s="300" t="b">
        <v>0</v>
      </c>
      <c r="BB1614" s="300" t="b">
        <v>1</v>
      </c>
      <c r="BC1614"/>
      <c r="BD1614"/>
      <c r="BE1614"/>
      <c r="BF1614"/>
      <c r="BG1614"/>
      <c r="BH1614"/>
      <c r="BI1614"/>
      <c r="BJ1614"/>
      <c r="BK1614"/>
      <c r="BL1614"/>
      <c r="BM1614"/>
      <c r="BN1614"/>
      <c r="BO1614"/>
      <c r="BP1614"/>
      <c r="BQ1614"/>
    </row>
    <row r="1615" spans="5:69" ht="16.5" hidden="1" x14ac:dyDescent="0.3">
      <c r="E1615" s="300" t="s">
        <v>760</v>
      </c>
      <c r="F1615" s="300" t="s">
        <v>651</v>
      </c>
      <c r="G1615" s="300">
        <v>20160101</v>
      </c>
      <c r="H1615" s="300">
        <v>2016</v>
      </c>
      <c r="I1615" s="300">
        <v>52</v>
      </c>
      <c r="J1615" s="300">
        <v>2016</v>
      </c>
      <c r="K1615" s="300">
        <v>180</v>
      </c>
      <c r="L1615" s="300" t="s">
        <v>872</v>
      </c>
      <c r="M1615" s="300" t="s">
        <v>486</v>
      </c>
      <c r="N1615" s="300" t="s">
        <v>660</v>
      </c>
      <c r="O1615" s="300" t="s">
        <v>762</v>
      </c>
      <c r="P1615" s="300">
        <v>682</v>
      </c>
      <c r="Q1615" s="300" t="s">
        <v>1141</v>
      </c>
      <c r="R1615" s="300" t="s">
        <v>1142</v>
      </c>
      <c r="S1615" s="300">
        <v>0</v>
      </c>
      <c r="T1615" s="300" t="s">
        <v>763</v>
      </c>
      <c r="U1615" s="300" t="s">
        <v>764</v>
      </c>
      <c r="V1615" s="300" t="s">
        <v>1123</v>
      </c>
      <c r="W1615" s="300" t="s">
        <v>766</v>
      </c>
      <c r="X1615" s="300" t="b">
        <v>1</v>
      </c>
      <c r="Y1615" s="300">
        <v>310210</v>
      </c>
      <c r="Z1615" s="300" t="s">
        <v>826</v>
      </c>
      <c r="AA1615" s="300" t="s">
        <v>503</v>
      </c>
      <c r="AB1615" s="300" t="s">
        <v>503</v>
      </c>
      <c r="AC1615" s="300" t="s">
        <v>503</v>
      </c>
      <c r="AD1615" s="300">
        <v>6</v>
      </c>
      <c r="AE1615" s="300" t="b">
        <v>1</v>
      </c>
      <c r="AF1615" s="300" t="s">
        <v>768</v>
      </c>
      <c r="AG1615" s="300" t="s">
        <v>769</v>
      </c>
      <c r="AH1615" s="300">
        <v>0</v>
      </c>
      <c r="AI1615" s="300">
        <v>0</v>
      </c>
      <c r="AJ1615" s="300" t="s">
        <v>770</v>
      </c>
      <c r="AK1615" s="300">
        <v>8</v>
      </c>
      <c r="AL1615" s="300" t="s">
        <v>814</v>
      </c>
      <c r="AM1615" s="300">
        <v>20000</v>
      </c>
      <c r="AN1615" s="300" t="b">
        <v>0</v>
      </c>
      <c r="AO1615" s="300">
        <v>8</v>
      </c>
      <c r="AP1615" s="300" t="s">
        <v>814</v>
      </c>
      <c r="AQ1615" s="300">
        <v>20000</v>
      </c>
      <c r="AR1615" s="300" t="b">
        <v>0</v>
      </c>
      <c r="AS1615" s="300">
        <v>20000</v>
      </c>
      <c r="AT1615" s="300" t="b">
        <v>0</v>
      </c>
      <c r="AU1615" s="300">
        <v>0</v>
      </c>
      <c r="AV1615" s="300" t="b">
        <v>0</v>
      </c>
      <c r="AW1615" s="300" t="s">
        <v>2037</v>
      </c>
      <c r="AX1615" s="300">
        <v>0</v>
      </c>
      <c r="AY1615" s="300" t="s">
        <v>2037</v>
      </c>
      <c r="AZ1615" s="300">
        <v>0</v>
      </c>
      <c r="BA1615" s="300" t="b">
        <v>0</v>
      </c>
      <c r="BB1615" s="300" t="b">
        <v>1</v>
      </c>
      <c r="BC1615"/>
      <c r="BD1615"/>
      <c r="BE1615"/>
      <c r="BF1615"/>
      <c r="BG1615"/>
      <c r="BH1615"/>
      <c r="BI1615"/>
      <c r="BJ1615"/>
      <c r="BK1615"/>
      <c r="BL1615"/>
      <c r="BM1615"/>
      <c r="BN1615"/>
      <c r="BO1615"/>
      <c r="BP1615"/>
      <c r="BQ1615"/>
    </row>
    <row r="1616" spans="5:69" ht="16.5" hidden="1" x14ac:dyDescent="0.3">
      <c r="E1616" s="300" t="s">
        <v>760</v>
      </c>
      <c r="F1616" s="300" t="s">
        <v>651</v>
      </c>
      <c r="G1616" s="300">
        <v>20160101</v>
      </c>
      <c r="H1616" s="300">
        <v>2016</v>
      </c>
      <c r="I1616" s="300">
        <v>52</v>
      </c>
      <c r="J1616" s="300">
        <v>2016</v>
      </c>
      <c r="K1616" s="300">
        <v>180</v>
      </c>
      <c r="L1616" s="300" t="s">
        <v>872</v>
      </c>
      <c r="M1616" s="300" t="s">
        <v>486</v>
      </c>
      <c r="N1616" s="300" t="s">
        <v>660</v>
      </c>
      <c r="O1616" s="300" t="s">
        <v>762</v>
      </c>
      <c r="P1616" s="300">
        <v>710</v>
      </c>
      <c r="Q1616" s="300" t="s">
        <v>917</v>
      </c>
      <c r="R1616" s="300" t="s">
        <v>425</v>
      </c>
      <c r="S1616" s="300">
        <v>0</v>
      </c>
      <c r="T1616" s="300" t="s">
        <v>763</v>
      </c>
      <c r="U1616" s="300" t="s">
        <v>764</v>
      </c>
      <c r="V1616" s="300" t="s">
        <v>1123</v>
      </c>
      <c r="W1616" s="300" t="s">
        <v>766</v>
      </c>
      <c r="X1616" s="300" t="b">
        <v>1</v>
      </c>
      <c r="Y1616" s="300">
        <v>310210</v>
      </c>
      <c r="Z1616" s="300" t="s">
        <v>826</v>
      </c>
      <c r="AA1616" s="300" t="s">
        <v>503</v>
      </c>
      <c r="AB1616" s="300" t="s">
        <v>503</v>
      </c>
      <c r="AC1616" s="300" t="s">
        <v>503</v>
      </c>
      <c r="AD1616" s="300">
        <v>6</v>
      </c>
      <c r="AE1616" s="300" t="b">
        <v>1</v>
      </c>
      <c r="AF1616" s="300" t="s">
        <v>768</v>
      </c>
      <c r="AG1616" s="300" t="s">
        <v>769</v>
      </c>
      <c r="AH1616" s="300">
        <v>0</v>
      </c>
      <c r="AI1616" s="300">
        <v>0</v>
      </c>
      <c r="AJ1616" s="300" t="s">
        <v>770</v>
      </c>
      <c r="AK1616" s="300">
        <v>8</v>
      </c>
      <c r="AL1616" s="300" t="s">
        <v>814</v>
      </c>
      <c r="AM1616" s="300">
        <v>4360745</v>
      </c>
      <c r="AN1616" s="300" t="b">
        <v>0</v>
      </c>
      <c r="AO1616" s="300">
        <v>8</v>
      </c>
      <c r="AP1616" s="300" t="s">
        <v>814</v>
      </c>
      <c r="AQ1616" s="300">
        <v>4360745</v>
      </c>
      <c r="AR1616" s="300" t="b">
        <v>0</v>
      </c>
      <c r="AS1616" s="300">
        <v>4360745</v>
      </c>
      <c r="AT1616" s="300" t="b">
        <v>0</v>
      </c>
      <c r="AU1616" s="300">
        <v>0</v>
      </c>
      <c r="AV1616" s="300" t="b">
        <v>0</v>
      </c>
      <c r="AW1616" s="300" t="s">
        <v>2038</v>
      </c>
      <c r="AX1616" s="300">
        <v>0</v>
      </c>
      <c r="AY1616" s="300" t="s">
        <v>2038</v>
      </c>
      <c r="AZ1616" s="300">
        <v>0</v>
      </c>
      <c r="BA1616" s="300" t="b">
        <v>0</v>
      </c>
      <c r="BB1616" s="300" t="b">
        <v>1</v>
      </c>
      <c r="BC1616"/>
      <c r="BD1616"/>
      <c r="BE1616"/>
      <c r="BF1616"/>
      <c r="BG1616"/>
      <c r="BH1616"/>
      <c r="BI1616"/>
      <c r="BJ1616"/>
      <c r="BK1616"/>
      <c r="BL1616"/>
      <c r="BM1616"/>
      <c r="BN1616"/>
      <c r="BO1616"/>
      <c r="BP1616"/>
      <c r="BQ1616"/>
    </row>
    <row r="1617" spans="5:69" ht="16.5" hidden="1" x14ac:dyDescent="0.3">
      <c r="E1617" s="300" t="s">
        <v>760</v>
      </c>
      <c r="F1617" s="300" t="s">
        <v>651</v>
      </c>
      <c r="G1617" s="300">
        <v>20160101</v>
      </c>
      <c r="H1617" s="300">
        <v>2016</v>
      </c>
      <c r="I1617" s="300">
        <v>52</v>
      </c>
      <c r="J1617" s="300">
        <v>2016</v>
      </c>
      <c r="K1617" s="300">
        <v>180</v>
      </c>
      <c r="L1617" s="300" t="s">
        <v>872</v>
      </c>
      <c r="M1617" s="300" t="s">
        <v>486</v>
      </c>
      <c r="N1617" s="300" t="s">
        <v>660</v>
      </c>
      <c r="O1617" s="300" t="s">
        <v>762</v>
      </c>
      <c r="P1617" s="300">
        <v>757</v>
      </c>
      <c r="Q1617" s="300" t="s">
        <v>921</v>
      </c>
      <c r="R1617" s="300" t="s">
        <v>922</v>
      </c>
      <c r="S1617" s="300">
        <v>0</v>
      </c>
      <c r="T1617" s="300" t="s">
        <v>763</v>
      </c>
      <c r="U1617" s="300" t="s">
        <v>764</v>
      </c>
      <c r="V1617" s="300" t="s">
        <v>1123</v>
      </c>
      <c r="W1617" s="300" t="s">
        <v>766</v>
      </c>
      <c r="X1617" s="300" t="b">
        <v>1</v>
      </c>
      <c r="Y1617" s="300">
        <v>310210</v>
      </c>
      <c r="Z1617" s="300" t="s">
        <v>826</v>
      </c>
      <c r="AA1617" s="300" t="s">
        <v>503</v>
      </c>
      <c r="AB1617" s="300" t="s">
        <v>503</v>
      </c>
      <c r="AC1617" s="300" t="s">
        <v>503</v>
      </c>
      <c r="AD1617" s="300">
        <v>6</v>
      </c>
      <c r="AE1617" s="300" t="b">
        <v>1</v>
      </c>
      <c r="AF1617" s="300" t="s">
        <v>768</v>
      </c>
      <c r="AG1617" s="300" t="s">
        <v>769</v>
      </c>
      <c r="AH1617" s="300">
        <v>0</v>
      </c>
      <c r="AI1617" s="300">
        <v>0</v>
      </c>
      <c r="AJ1617" s="300" t="s">
        <v>770</v>
      </c>
      <c r="AK1617" s="300">
        <v>8</v>
      </c>
      <c r="AL1617" s="300" t="s">
        <v>814</v>
      </c>
      <c r="AM1617" s="300">
        <v>9000</v>
      </c>
      <c r="AN1617" s="300" t="b">
        <v>0</v>
      </c>
      <c r="AO1617" s="300">
        <v>8</v>
      </c>
      <c r="AP1617" s="300" t="s">
        <v>814</v>
      </c>
      <c r="AQ1617" s="300">
        <v>9000</v>
      </c>
      <c r="AR1617" s="300" t="b">
        <v>0</v>
      </c>
      <c r="AS1617" s="300">
        <v>9000</v>
      </c>
      <c r="AT1617" s="300" t="b">
        <v>0</v>
      </c>
      <c r="AU1617" s="300">
        <v>0</v>
      </c>
      <c r="AV1617" s="300" t="b">
        <v>0</v>
      </c>
      <c r="AW1617" s="300" t="s">
        <v>2021</v>
      </c>
      <c r="AX1617" s="300">
        <v>0</v>
      </c>
      <c r="AY1617" s="300" t="s">
        <v>2021</v>
      </c>
      <c r="AZ1617" s="300">
        <v>0</v>
      </c>
      <c r="BA1617" s="300" t="b">
        <v>0</v>
      </c>
      <c r="BB1617" s="300" t="b">
        <v>1</v>
      </c>
      <c r="BC1617"/>
      <c r="BD1617"/>
      <c r="BE1617"/>
      <c r="BF1617"/>
      <c r="BG1617"/>
      <c r="BH1617"/>
      <c r="BI1617"/>
      <c r="BJ1617"/>
      <c r="BK1617"/>
      <c r="BL1617"/>
      <c r="BM1617"/>
      <c r="BN1617"/>
      <c r="BO1617"/>
      <c r="BP1617"/>
      <c r="BQ1617"/>
    </row>
    <row r="1618" spans="5:69" ht="16.5" hidden="1" x14ac:dyDescent="0.3">
      <c r="E1618" s="300" t="s">
        <v>760</v>
      </c>
      <c r="F1618" s="300" t="s">
        <v>651</v>
      </c>
      <c r="G1618" s="300">
        <v>20160101</v>
      </c>
      <c r="H1618" s="300">
        <v>2016</v>
      </c>
      <c r="I1618" s="300">
        <v>52</v>
      </c>
      <c r="J1618" s="300">
        <v>2016</v>
      </c>
      <c r="K1618" s="300">
        <v>180</v>
      </c>
      <c r="L1618" s="300" t="s">
        <v>872</v>
      </c>
      <c r="M1618" s="300" t="s">
        <v>486</v>
      </c>
      <c r="N1618" s="300" t="s">
        <v>660</v>
      </c>
      <c r="O1618" s="300" t="s">
        <v>762</v>
      </c>
      <c r="P1618" s="300">
        <v>784</v>
      </c>
      <c r="Q1618" s="300" t="s">
        <v>924</v>
      </c>
      <c r="R1618" s="300" t="s">
        <v>925</v>
      </c>
      <c r="S1618" s="300">
        <v>0</v>
      </c>
      <c r="T1618" s="300" t="s">
        <v>763</v>
      </c>
      <c r="U1618" s="300" t="s">
        <v>764</v>
      </c>
      <c r="V1618" s="300" t="s">
        <v>1123</v>
      </c>
      <c r="W1618" s="300" t="s">
        <v>766</v>
      </c>
      <c r="X1618" s="300" t="b">
        <v>1</v>
      </c>
      <c r="Y1618" s="300">
        <v>310210</v>
      </c>
      <c r="Z1618" s="300" t="s">
        <v>826</v>
      </c>
      <c r="AA1618" s="300" t="s">
        <v>503</v>
      </c>
      <c r="AB1618" s="300" t="s">
        <v>503</v>
      </c>
      <c r="AC1618" s="300" t="s">
        <v>503</v>
      </c>
      <c r="AD1618" s="300">
        <v>6</v>
      </c>
      <c r="AE1618" s="300" t="b">
        <v>1</v>
      </c>
      <c r="AF1618" s="300" t="s">
        <v>768</v>
      </c>
      <c r="AG1618" s="300" t="s">
        <v>769</v>
      </c>
      <c r="AH1618" s="300">
        <v>0</v>
      </c>
      <c r="AI1618" s="300">
        <v>0</v>
      </c>
      <c r="AJ1618" s="300" t="s">
        <v>770</v>
      </c>
      <c r="AK1618" s="300">
        <v>8</v>
      </c>
      <c r="AL1618" s="300" t="s">
        <v>814</v>
      </c>
      <c r="AM1618" s="300">
        <v>300</v>
      </c>
      <c r="AN1618" s="300" t="b">
        <v>0</v>
      </c>
      <c r="AO1618" s="300">
        <v>8</v>
      </c>
      <c r="AP1618" s="300" t="s">
        <v>814</v>
      </c>
      <c r="AQ1618" s="300">
        <v>300</v>
      </c>
      <c r="AR1618" s="300" t="b">
        <v>0</v>
      </c>
      <c r="AS1618" s="300">
        <v>300</v>
      </c>
      <c r="AT1618" s="300" t="b">
        <v>0</v>
      </c>
      <c r="AU1618" s="300">
        <v>0</v>
      </c>
      <c r="AV1618" s="300" t="b">
        <v>0</v>
      </c>
      <c r="AW1618" s="300" t="s">
        <v>2022</v>
      </c>
      <c r="AX1618" s="300">
        <v>0</v>
      </c>
      <c r="AY1618" s="300" t="s">
        <v>2022</v>
      </c>
      <c r="AZ1618" s="300">
        <v>0</v>
      </c>
      <c r="BA1618" s="300" t="b">
        <v>0</v>
      </c>
      <c r="BB1618" s="300" t="b">
        <v>1</v>
      </c>
      <c r="BC1618"/>
      <c r="BD1618"/>
      <c r="BE1618"/>
      <c r="BF1618"/>
      <c r="BG1618"/>
      <c r="BH1618"/>
      <c r="BI1618"/>
      <c r="BJ1618"/>
      <c r="BK1618"/>
      <c r="BL1618"/>
      <c r="BM1618"/>
      <c r="BN1618"/>
      <c r="BO1618"/>
      <c r="BP1618"/>
      <c r="BQ1618"/>
    </row>
    <row r="1619" spans="5:69" ht="16.5" hidden="1" x14ac:dyDescent="0.3">
      <c r="E1619" s="300" t="s">
        <v>760</v>
      </c>
      <c r="F1619" s="300" t="s">
        <v>651</v>
      </c>
      <c r="G1619" s="300">
        <v>20160101</v>
      </c>
      <c r="H1619" s="300">
        <v>2016</v>
      </c>
      <c r="I1619" s="300">
        <v>52</v>
      </c>
      <c r="J1619" s="300">
        <v>2016</v>
      </c>
      <c r="K1619" s="300">
        <v>180</v>
      </c>
      <c r="L1619" s="300" t="s">
        <v>872</v>
      </c>
      <c r="M1619" s="300" t="s">
        <v>486</v>
      </c>
      <c r="N1619" s="300" t="s">
        <v>660</v>
      </c>
      <c r="O1619" s="300" t="s">
        <v>762</v>
      </c>
      <c r="P1619" s="300">
        <v>800</v>
      </c>
      <c r="Q1619" s="300" t="s">
        <v>930</v>
      </c>
      <c r="R1619" s="300" t="s">
        <v>452</v>
      </c>
      <c r="S1619" s="300">
        <v>0</v>
      </c>
      <c r="T1619" s="300" t="s">
        <v>763</v>
      </c>
      <c r="U1619" s="300" t="s">
        <v>764</v>
      </c>
      <c r="V1619" s="300" t="s">
        <v>1123</v>
      </c>
      <c r="W1619" s="300" t="s">
        <v>766</v>
      </c>
      <c r="X1619" s="300" t="b">
        <v>1</v>
      </c>
      <c r="Y1619" s="300">
        <v>310210</v>
      </c>
      <c r="Z1619" s="300" t="s">
        <v>826</v>
      </c>
      <c r="AA1619" s="300" t="s">
        <v>503</v>
      </c>
      <c r="AB1619" s="300" t="s">
        <v>503</v>
      </c>
      <c r="AC1619" s="300" t="s">
        <v>503</v>
      </c>
      <c r="AD1619" s="300">
        <v>6</v>
      </c>
      <c r="AE1619" s="300" t="b">
        <v>1</v>
      </c>
      <c r="AF1619" s="300" t="s">
        <v>768</v>
      </c>
      <c r="AG1619" s="300" t="s">
        <v>769</v>
      </c>
      <c r="AH1619" s="300">
        <v>0</v>
      </c>
      <c r="AI1619" s="300">
        <v>0</v>
      </c>
      <c r="AJ1619" s="300" t="s">
        <v>770</v>
      </c>
      <c r="AK1619" s="300">
        <v>8</v>
      </c>
      <c r="AL1619" s="300" t="s">
        <v>814</v>
      </c>
      <c r="AM1619" s="300">
        <v>13320</v>
      </c>
      <c r="AN1619" s="300" t="b">
        <v>0</v>
      </c>
      <c r="AO1619" s="300">
        <v>8</v>
      </c>
      <c r="AP1619" s="300" t="s">
        <v>814</v>
      </c>
      <c r="AQ1619" s="300">
        <v>13320</v>
      </c>
      <c r="AR1619" s="300" t="b">
        <v>0</v>
      </c>
      <c r="AS1619" s="300">
        <v>13320</v>
      </c>
      <c r="AT1619" s="300" t="b">
        <v>0</v>
      </c>
      <c r="AU1619" s="300">
        <v>0</v>
      </c>
      <c r="AV1619" s="300" t="b">
        <v>0</v>
      </c>
      <c r="AW1619" s="300" t="s">
        <v>2039</v>
      </c>
      <c r="AX1619" s="300">
        <v>0</v>
      </c>
      <c r="AY1619" s="300" t="s">
        <v>2039</v>
      </c>
      <c r="AZ1619" s="300">
        <v>0</v>
      </c>
      <c r="BA1619" s="300" t="b">
        <v>0</v>
      </c>
      <c r="BB1619" s="300" t="b">
        <v>1</v>
      </c>
      <c r="BC1619"/>
      <c r="BD1619"/>
      <c r="BE1619"/>
      <c r="BF1619"/>
      <c r="BG1619"/>
      <c r="BH1619"/>
      <c r="BI1619"/>
      <c r="BJ1619"/>
      <c r="BK1619"/>
      <c r="BL1619"/>
      <c r="BM1619"/>
      <c r="BN1619"/>
      <c r="BO1619"/>
      <c r="BP1619"/>
      <c r="BQ1619"/>
    </row>
    <row r="1620" spans="5:69" ht="16.5" hidden="1" x14ac:dyDescent="0.3">
      <c r="E1620" s="300" t="s">
        <v>760</v>
      </c>
      <c r="F1620" s="300" t="s">
        <v>651</v>
      </c>
      <c r="G1620" s="300">
        <v>20160101</v>
      </c>
      <c r="H1620" s="300">
        <v>2016</v>
      </c>
      <c r="I1620" s="300">
        <v>52</v>
      </c>
      <c r="J1620" s="300">
        <v>2016</v>
      </c>
      <c r="K1620" s="300">
        <v>180</v>
      </c>
      <c r="L1620" s="300" t="s">
        <v>872</v>
      </c>
      <c r="M1620" s="300" t="s">
        <v>486</v>
      </c>
      <c r="N1620" s="300" t="s">
        <v>660</v>
      </c>
      <c r="O1620" s="300" t="s">
        <v>762</v>
      </c>
      <c r="P1620" s="300">
        <v>804</v>
      </c>
      <c r="Q1620" s="300" t="s">
        <v>932</v>
      </c>
      <c r="R1620" s="300" t="s">
        <v>933</v>
      </c>
      <c r="S1620" s="300">
        <v>0</v>
      </c>
      <c r="T1620" s="300" t="s">
        <v>763</v>
      </c>
      <c r="U1620" s="300" t="s">
        <v>764</v>
      </c>
      <c r="V1620" s="300" t="s">
        <v>1123</v>
      </c>
      <c r="W1620" s="300" t="s">
        <v>766</v>
      </c>
      <c r="X1620" s="300" t="b">
        <v>1</v>
      </c>
      <c r="Y1620" s="300">
        <v>310210</v>
      </c>
      <c r="Z1620" s="300" t="s">
        <v>826</v>
      </c>
      <c r="AA1620" s="300" t="s">
        <v>503</v>
      </c>
      <c r="AB1620" s="300" t="s">
        <v>503</v>
      </c>
      <c r="AC1620" s="300" t="s">
        <v>503</v>
      </c>
      <c r="AD1620" s="300">
        <v>6</v>
      </c>
      <c r="AE1620" s="300" t="b">
        <v>1</v>
      </c>
      <c r="AF1620" s="300" t="s">
        <v>768</v>
      </c>
      <c r="AG1620" s="300" t="s">
        <v>769</v>
      </c>
      <c r="AH1620" s="300">
        <v>0</v>
      </c>
      <c r="AI1620" s="300">
        <v>0</v>
      </c>
      <c r="AJ1620" s="300" t="s">
        <v>770</v>
      </c>
      <c r="AK1620" s="300">
        <v>8</v>
      </c>
      <c r="AL1620" s="300" t="s">
        <v>814</v>
      </c>
      <c r="AM1620" s="300">
        <v>30000</v>
      </c>
      <c r="AN1620" s="300" t="b">
        <v>0</v>
      </c>
      <c r="AO1620" s="300">
        <v>8</v>
      </c>
      <c r="AP1620" s="300" t="s">
        <v>814</v>
      </c>
      <c r="AQ1620" s="300">
        <v>30000</v>
      </c>
      <c r="AR1620" s="300" t="b">
        <v>0</v>
      </c>
      <c r="AS1620" s="300">
        <v>30000</v>
      </c>
      <c r="AT1620" s="300" t="b">
        <v>0</v>
      </c>
      <c r="AU1620" s="300">
        <v>0</v>
      </c>
      <c r="AV1620" s="300" t="b">
        <v>0</v>
      </c>
      <c r="AW1620" s="300" t="s">
        <v>1982</v>
      </c>
      <c r="AX1620" s="300">
        <v>0</v>
      </c>
      <c r="AY1620" s="300" t="s">
        <v>1982</v>
      </c>
      <c r="AZ1620" s="300">
        <v>0</v>
      </c>
      <c r="BA1620" s="300" t="b">
        <v>0</v>
      </c>
      <c r="BB1620" s="300" t="b">
        <v>1</v>
      </c>
      <c r="BC1620"/>
      <c r="BD1620"/>
      <c r="BE1620"/>
      <c r="BF1620"/>
      <c r="BG1620"/>
      <c r="BH1620"/>
      <c r="BI1620"/>
      <c r="BJ1620"/>
      <c r="BK1620"/>
      <c r="BL1620"/>
      <c r="BM1620"/>
      <c r="BN1620"/>
      <c r="BO1620"/>
      <c r="BP1620"/>
      <c r="BQ1620"/>
    </row>
    <row r="1621" spans="5:69" ht="16.5" hidden="1" x14ac:dyDescent="0.3">
      <c r="E1621" s="300" t="s">
        <v>760</v>
      </c>
      <c r="F1621" s="300" t="s">
        <v>651</v>
      </c>
      <c r="G1621" s="300">
        <v>20160101</v>
      </c>
      <c r="H1621" s="300">
        <v>2016</v>
      </c>
      <c r="I1621" s="300">
        <v>52</v>
      </c>
      <c r="J1621" s="300">
        <v>2016</v>
      </c>
      <c r="K1621" s="300">
        <v>180</v>
      </c>
      <c r="L1621" s="300" t="s">
        <v>872</v>
      </c>
      <c r="M1621" s="300" t="s">
        <v>486</v>
      </c>
      <c r="N1621" s="300" t="s">
        <v>660</v>
      </c>
      <c r="O1621" s="300" t="s">
        <v>762</v>
      </c>
      <c r="P1621" s="300">
        <v>826</v>
      </c>
      <c r="Q1621" s="300" t="s">
        <v>937</v>
      </c>
      <c r="R1621" s="300" t="s">
        <v>938</v>
      </c>
      <c r="S1621" s="300">
        <v>0</v>
      </c>
      <c r="T1621" s="300" t="s">
        <v>763</v>
      </c>
      <c r="U1621" s="300" t="s">
        <v>764</v>
      </c>
      <c r="V1621" s="300" t="s">
        <v>1123</v>
      </c>
      <c r="W1621" s="300" t="s">
        <v>766</v>
      </c>
      <c r="X1621" s="300" t="b">
        <v>1</v>
      </c>
      <c r="Y1621" s="300">
        <v>310210</v>
      </c>
      <c r="Z1621" s="300" t="s">
        <v>826</v>
      </c>
      <c r="AA1621" s="300" t="s">
        <v>503</v>
      </c>
      <c r="AB1621" s="300" t="s">
        <v>503</v>
      </c>
      <c r="AC1621" s="300" t="s">
        <v>503</v>
      </c>
      <c r="AD1621" s="300">
        <v>6</v>
      </c>
      <c r="AE1621" s="300" t="b">
        <v>1</v>
      </c>
      <c r="AF1621" s="300" t="s">
        <v>768</v>
      </c>
      <c r="AG1621" s="300" t="s">
        <v>769</v>
      </c>
      <c r="AH1621" s="300">
        <v>0</v>
      </c>
      <c r="AI1621" s="300">
        <v>0</v>
      </c>
      <c r="AJ1621" s="300" t="s">
        <v>770</v>
      </c>
      <c r="AK1621" s="300">
        <v>8</v>
      </c>
      <c r="AL1621" s="300" t="s">
        <v>814</v>
      </c>
      <c r="AM1621" s="300">
        <v>1030</v>
      </c>
      <c r="AN1621" s="300" t="b">
        <v>0</v>
      </c>
      <c r="AO1621" s="300">
        <v>8</v>
      </c>
      <c r="AP1621" s="300" t="s">
        <v>814</v>
      </c>
      <c r="AQ1621" s="300">
        <v>1030</v>
      </c>
      <c r="AR1621" s="300" t="b">
        <v>0</v>
      </c>
      <c r="AS1621" s="300">
        <v>1030</v>
      </c>
      <c r="AT1621" s="300" t="b">
        <v>0</v>
      </c>
      <c r="AU1621" s="300">
        <v>0</v>
      </c>
      <c r="AV1621" s="300" t="b">
        <v>0</v>
      </c>
      <c r="AW1621" s="300" t="s">
        <v>2040</v>
      </c>
      <c r="AX1621" s="300">
        <v>0</v>
      </c>
      <c r="AY1621" s="300" t="s">
        <v>2040</v>
      </c>
      <c r="AZ1621" s="300">
        <v>0</v>
      </c>
      <c r="BA1621" s="300" t="b">
        <v>0</v>
      </c>
      <c r="BB1621" s="300" t="b">
        <v>1</v>
      </c>
      <c r="BC1621"/>
      <c r="BD1621"/>
      <c r="BE1621"/>
      <c r="BF1621"/>
      <c r="BG1621"/>
      <c r="BH1621"/>
      <c r="BI1621"/>
      <c r="BJ1621"/>
      <c r="BK1621"/>
      <c r="BL1621"/>
      <c r="BM1621"/>
      <c r="BN1621"/>
      <c r="BO1621"/>
      <c r="BP1621"/>
      <c r="BQ1621"/>
    </row>
    <row r="1622" spans="5:69" ht="16.5" hidden="1" x14ac:dyDescent="0.3">
      <c r="E1622" s="300" t="s">
        <v>760</v>
      </c>
      <c r="F1622" s="300" t="s">
        <v>651</v>
      </c>
      <c r="G1622" s="300">
        <v>20160101</v>
      </c>
      <c r="H1622" s="300">
        <v>2016</v>
      </c>
      <c r="I1622" s="300">
        <v>52</v>
      </c>
      <c r="J1622" s="300">
        <v>2016</v>
      </c>
      <c r="K1622" s="300">
        <v>180</v>
      </c>
      <c r="L1622" s="300" t="s">
        <v>872</v>
      </c>
      <c r="M1622" s="300" t="s">
        <v>486</v>
      </c>
      <c r="N1622" s="300" t="s">
        <v>660</v>
      </c>
      <c r="O1622" s="300" t="s">
        <v>762</v>
      </c>
      <c r="P1622" s="300">
        <v>894</v>
      </c>
      <c r="Q1622" s="300" t="s">
        <v>943</v>
      </c>
      <c r="R1622" s="300" t="s">
        <v>431</v>
      </c>
      <c r="S1622" s="300">
        <v>0</v>
      </c>
      <c r="T1622" s="300" t="s">
        <v>763</v>
      </c>
      <c r="U1622" s="300" t="s">
        <v>764</v>
      </c>
      <c r="V1622" s="300" t="s">
        <v>1123</v>
      </c>
      <c r="W1622" s="300" t="s">
        <v>766</v>
      </c>
      <c r="X1622" s="300" t="b">
        <v>1</v>
      </c>
      <c r="Y1622" s="300">
        <v>310210</v>
      </c>
      <c r="Z1622" s="300" t="s">
        <v>826</v>
      </c>
      <c r="AA1622" s="300" t="s">
        <v>503</v>
      </c>
      <c r="AB1622" s="300" t="s">
        <v>503</v>
      </c>
      <c r="AC1622" s="300" t="s">
        <v>503</v>
      </c>
      <c r="AD1622" s="300">
        <v>6</v>
      </c>
      <c r="AE1622" s="300" t="b">
        <v>1</v>
      </c>
      <c r="AF1622" s="300" t="s">
        <v>768</v>
      </c>
      <c r="AG1622" s="300" t="s">
        <v>769</v>
      </c>
      <c r="AH1622" s="300">
        <v>0</v>
      </c>
      <c r="AI1622" s="300">
        <v>0</v>
      </c>
      <c r="AJ1622" s="300" t="s">
        <v>770</v>
      </c>
      <c r="AK1622" s="300">
        <v>8</v>
      </c>
      <c r="AL1622" s="300" t="s">
        <v>814</v>
      </c>
      <c r="AM1622" s="300">
        <v>1171600</v>
      </c>
      <c r="AN1622" s="300" t="b">
        <v>0</v>
      </c>
      <c r="AO1622" s="300">
        <v>8</v>
      </c>
      <c r="AP1622" s="300" t="s">
        <v>814</v>
      </c>
      <c r="AQ1622" s="300">
        <v>1171600</v>
      </c>
      <c r="AR1622" s="300" t="b">
        <v>0</v>
      </c>
      <c r="AS1622" s="300">
        <v>1171600</v>
      </c>
      <c r="AT1622" s="300" t="b">
        <v>0</v>
      </c>
      <c r="AU1622" s="300">
        <v>0</v>
      </c>
      <c r="AV1622" s="300" t="b">
        <v>0</v>
      </c>
      <c r="AW1622" s="300" t="s">
        <v>2041</v>
      </c>
      <c r="AX1622" s="300">
        <v>0</v>
      </c>
      <c r="AY1622" s="300" t="s">
        <v>2041</v>
      </c>
      <c r="AZ1622" s="300">
        <v>0</v>
      </c>
      <c r="BA1622" s="300" t="b">
        <v>0</v>
      </c>
      <c r="BB1622" s="300" t="b">
        <v>1</v>
      </c>
      <c r="BC1622"/>
      <c r="BD1622"/>
      <c r="BE1622"/>
      <c r="BF1622"/>
      <c r="BG1622"/>
      <c r="BH1622"/>
      <c r="BI1622"/>
      <c r="BJ1622"/>
      <c r="BK1622"/>
      <c r="BL1622"/>
      <c r="BM1622"/>
      <c r="BN1622"/>
      <c r="BO1622"/>
      <c r="BP1622"/>
      <c r="BQ1622"/>
    </row>
    <row r="1623" spans="5:69" ht="16.5" hidden="1" x14ac:dyDescent="0.3">
      <c r="E1623" s="300" t="s">
        <v>760</v>
      </c>
      <c r="F1623" s="300" t="s">
        <v>651</v>
      </c>
      <c r="G1623" s="300">
        <v>20160101</v>
      </c>
      <c r="H1623" s="300">
        <v>2016</v>
      </c>
      <c r="I1623" s="300">
        <v>52</v>
      </c>
      <c r="J1623" s="300">
        <v>2016</v>
      </c>
      <c r="K1623" s="300">
        <v>562</v>
      </c>
      <c r="L1623" s="300" t="s">
        <v>761</v>
      </c>
      <c r="M1623" s="300" t="s">
        <v>451</v>
      </c>
      <c r="N1623" s="300" t="s">
        <v>660</v>
      </c>
      <c r="O1623" s="300" t="s">
        <v>762</v>
      </c>
      <c r="P1623" s="300">
        <v>0</v>
      </c>
      <c r="Q1623" s="300" t="s">
        <v>763</v>
      </c>
      <c r="R1623" s="300" t="s">
        <v>764</v>
      </c>
      <c r="S1623" s="300">
        <v>0</v>
      </c>
      <c r="T1623" s="300" t="s">
        <v>763</v>
      </c>
      <c r="U1623" s="300" t="s">
        <v>764</v>
      </c>
      <c r="V1623" s="300" t="s">
        <v>1123</v>
      </c>
      <c r="W1623" s="300" t="s">
        <v>766</v>
      </c>
      <c r="X1623" s="300" t="b">
        <v>1</v>
      </c>
      <c r="Y1623" s="300">
        <v>310210</v>
      </c>
      <c r="Z1623" s="300" t="s">
        <v>826</v>
      </c>
      <c r="AA1623" s="300" t="s">
        <v>503</v>
      </c>
      <c r="AB1623" s="300" t="s">
        <v>503</v>
      </c>
      <c r="AC1623" s="300" t="s">
        <v>503</v>
      </c>
      <c r="AD1623" s="300">
        <v>6</v>
      </c>
      <c r="AE1623" s="300" t="b">
        <v>1</v>
      </c>
      <c r="AF1623" s="300" t="s">
        <v>768</v>
      </c>
      <c r="AG1623" s="300" t="s">
        <v>769</v>
      </c>
      <c r="AH1623" s="300">
        <v>0</v>
      </c>
      <c r="AI1623" s="300">
        <v>0</v>
      </c>
      <c r="AJ1623" s="300" t="s">
        <v>770</v>
      </c>
      <c r="AK1623" s="300">
        <v>-1</v>
      </c>
      <c r="AL1623" s="300" t="s">
        <v>771</v>
      </c>
      <c r="AM1623" s="300">
        <v>0</v>
      </c>
      <c r="AN1623" s="300" t="b">
        <v>1</v>
      </c>
      <c r="AO1623" s="300">
        <v>-1</v>
      </c>
      <c r="AP1623" s="300" t="s">
        <v>771</v>
      </c>
      <c r="AQ1623" s="300">
        <v>0</v>
      </c>
      <c r="AR1623" s="300" t="b">
        <v>0</v>
      </c>
      <c r="AS1623" s="300" t="s">
        <v>2042</v>
      </c>
      <c r="AT1623" s="300" t="b">
        <v>1</v>
      </c>
      <c r="AU1623" s="300">
        <v>0</v>
      </c>
      <c r="AV1623" s="300" t="b">
        <v>0</v>
      </c>
      <c r="AW1623" s="300" t="s">
        <v>2043</v>
      </c>
      <c r="AX1623" s="300"/>
      <c r="AY1623" s="300" t="s">
        <v>2043</v>
      </c>
      <c r="AZ1623" s="300">
        <v>0</v>
      </c>
      <c r="BA1623" s="300" t="b">
        <v>0</v>
      </c>
      <c r="BB1623" s="300" t="b">
        <v>1</v>
      </c>
      <c r="BC1623"/>
      <c r="BD1623"/>
      <c r="BE1623"/>
      <c r="BF1623"/>
      <c r="BG1623"/>
      <c r="BH1623"/>
      <c r="BI1623"/>
      <c r="BJ1623"/>
      <c r="BK1623"/>
      <c r="BL1623"/>
      <c r="BM1623"/>
      <c r="BN1623"/>
      <c r="BO1623"/>
      <c r="BP1623"/>
      <c r="BQ1623"/>
    </row>
    <row r="1624" spans="5:69" ht="16.5" hidden="1" x14ac:dyDescent="0.3">
      <c r="E1624" s="300" t="s">
        <v>760</v>
      </c>
      <c r="F1624" s="300" t="s">
        <v>651</v>
      </c>
      <c r="G1624" s="300">
        <v>20160101</v>
      </c>
      <c r="H1624" s="300">
        <v>2016</v>
      </c>
      <c r="I1624" s="300">
        <v>52</v>
      </c>
      <c r="J1624" s="300">
        <v>2016</v>
      </c>
      <c r="K1624" s="300">
        <v>562</v>
      </c>
      <c r="L1624" s="300" t="s">
        <v>761</v>
      </c>
      <c r="M1624" s="300" t="s">
        <v>451</v>
      </c>
      <c r="N1624" s="300" t="s">
        <v>660</v>
      </c>
      <c r="O1624" s="300" t="s">
        <v>762</v>
      </c>
      <c r="P1624" s="300">
        <v>384</v>
      </c>
      <c r="Q1624" s="300" t="s">
        <v>786</v>
      </c>
      <c r="R1624" s="300" t="s">
        <v>559</v>
      </c>
      <c r="S1624" s="300">
        <v>0</v>
      </c>
      <c r="T1624" s="300" t="s">
        <v>763</v>
      </c>
      <c r="U1624" s="300" t="s">
        <v>764</v>
      </c>
      <c r="V1624" s="300" t="s">
        <v>1123</v>
      </c>
      <c r="W1624" s="300" t="s">
        <v>766</v>
      </c>
      <c r="X1624" s="300" t="b">
        <v>1</v>
      </c>
      <c r="Y1624" s="300">
        <v>310210</v>
      </c>
      <c r="Z1624" s="300" t="s">
        <v>826</v>
      </c>
      <c r="AA1624" s="300" t="s">
        <v>503</v>
      </c>
      <c r="AB1624" s="300" t="s">
        <v>503</v>
      </c>
      <c r="AC1624" s="300" t="s">
        <v>503</v>
      </c>
      <c r="AD1624" s="300">
        <v>6</v>
      </c>
      <c r="AE1624" s="300" t="b">
        <v>1</v>
      </c>
      <c r="AF1624" s="300" t="s">
        <v>768</v>
      </c>
      <c r="AG1624" s="300" t="s">
        <v>769</v>
      </c>
      <c r="AH1624" s="300">
        <v>0</v>
      </c>
      <c r="AI1624" s="300">
        <v>0</v>
      </c>
      <c r="AJ1624" s="300" t="s">
        <v>770</v>
      </c>
      <c r="AK1624" s="300">
        <v>-1</v>
      </c>
      <c r="AL1624" s="300" t="s">
        <v>771</v>
      </c>
      <c r="AM1624" s="300">
        <v>0</v>
      </c>
      <c r="AN1624" s="300" t="b">
        <v>1</v>
      </c>
      <c r="AO1624" s="300">
        <v>-1</v>
      </c>
      <c r="AP1624" s="300" t="s">
        <v>771</v>
      </c>
      <c r="AQ1624" s="300">
        <v>0</v>
      </c>
      <c r="AR1624" s="300" t="b">
        <v>0</v>
      </c>
      <c r="AS1624" s="300" t="s">
        <v>2028</v>
      </c>
      <c r="AT1624" s="300" t="b">
        <v>1</v>
      </c>
      <c r="AU1624" s="300">
        <v>0</v>
      </c>
      <c r="AV1624" s="300" t="b">
        <v>0</v>
      </c>
      <c r="AW1624" s="300" t="s">
        <v>1994</v>
      </c>
      <c r="AX1624" s="300"/>
      <c r="AY1624" s="300" t="s">
        <v>1994</v>
      </c>
      <c r="AZ1624" s="300">
        <v>0</v>
      </c>
      <c r="BA1624" s="300" t="b">
        <v>1</v>
      </c>
      <c r="BB1624" s="300" t="b">
        <v>0</v>
      </c>
      <c r="BC1624"/>
      <c r="BD1624"/>
      <c r="BE1624"/>
      <c r="BF1624"/>
      <c r="BG1624"/>
      <c r="BH1624"/>
      <c r="BI1624"/>
      <c r="BJ1624"/>
      <c r="BK1624"/>
      <c r="BL1624"/>
      <c r="BM1624"/>
      <c r="BN1624"/>
      <c r="BO1624"/>
      <c r="BP1624"/>
      <c r="BQ1624"/>
    </row>
    <row r="1625" spans="5:69" ht="16.5" hidden="1" x14ac:dyDescent="0.3">
      <c r="E1625" s="300" t="s">
        <v>760</v>
      </c>
      <c r="F1625" s="300" t="s">
        <v>651</v>
      </c>
      <c r="G1625" s="300">
        <v>20160101</v>
      </c>
      <c r="H1625" s="300">
        <v>2016</v>
      </c>
      <c r="I1625" s="300">
        <v>52</v>
      </c>
      <c r="J1625" s="300">
        <v>2016</v>
      </c>
      <c r="K1625" s="300">
        <v>562</v>
      </c>
      <c r="L1625" s="300" t="s">
        <v>761</v>
      </c>
      <c r="M1625" s="300" t="s">
        <v>451</v>
      </c>
      <c r="N1625" s="300" t="s">
        <v>660</v>
      </c>
      <c r="O1625" s="300" t="s">
        <v>762</v>
      </c>
      <c r="P1625" s="300">
        <v>434</v>
      </c>
      <c r="Q1625" s="300" t="s">
        <v>957</v>
      </c>
      <c r="R1625" s="300" t="s">
        <v>457</v>
      </c>
      <c r="S1625" s="300">
        <v>0</v>
      </c>
      <c r="T1625" s="300" t="s">
        <v>763</v>
      </c>
      <c r="U1625" s="300" t="s">
        <v>764</v>
      </c>
      <c r="V1625" s="300" t="s">
        <v>1123</v>
      </c>
      <c r="W1625" s="300" t="s">
        <v>766</v>
      </c>
      <c r="X1625" s="300" t="b">
        <v>1</v>
      </c>
      <c r="Y1625" s="300">
        <v>310210</v>
      </c>
      <c r="Z1625" s="300" t="s">
        <v>826</v>
      </c>
      <c r="AA1625" s="300" t="s">
        <v>503</v>
      </c>
      <c r="AB1625" s="300" t="s">
        <v>503</v>
      </c>
      <c r="AC1625" s="300" t="s">
        <v>503</v>
      </c>
      <c r="AD1625" s="300">
        <v>6</v>
      </c>
      <c r="AE1625" s="300" t="b">
        <v>1</v>
      </c>
      <c r="AF1625" s="300" t="s">
        <v>768</v>
      </c>
      <c r="AG1625" s="300" t="s">
        <v>769</v>
      </c>
      <c r="AH1625" s="300">
        <v>0</v>
      </c>
      <c r="AI1625" s="300">
        <v>0</v>
      </c>
      <c r="AJ1625" s="300" t="s">
        <v>770</v>
      </c>
      <c r="AK1625" s="300">
        <v>8</v>
      </c>
      <c r="AL1625" s="300" t="s">
        <v>814</v>
      </c>
      <c r="AM1625" s="300">
        <v>838000</v>
      </c>
      <c r="AN1625" s="300" t="b">
        <v>0</v>
      </c>
      <c r="AO1625" s="300">
        <v>8</v>
      </c>
      <c r="AP1625" s="300" t="s">
        <v>814</v>
      </c>
      <c r="AQ1625" s="300">
        <v>838000</v>
      </c>
      <c r="AR1625" s="300" t="b">
        <v>0</v>
      </c>
      <c r="AS1625" s="300">
        <v>838000</v>
      </c>
      <c r="AT1625" s="300" t="b">
        <v>0</v>
      </c>
      <c r="AU1625" s="300">
        <v>0</v>
      </c>
      <c r="AV1625" s="300" t="b">
        <v>0</v>
      </c>
      <c r="AW1625" s="300" t="s">
        <v>1995</v>
      </c>
      <c r="AX1625" s="300"/>
      <c r="AY1625" s="300" t="s">
        <v>1995</v>
      </c>
      <c r="AZ1625" s="300">
        <v>0</v>
      </c>
      <c r="BA1625" s="300" t="b">
        <v>1</v>
      </c>
      <c r="BB1625" s="300" t="b">
        <v>0</v>
      </c>
      <c r="BC1625"/>
      <c r="BD1625"/>
      <c r="BE1625"/>
      <c r="BF1625"/>
      <c r="BG1625"/>
      <c r="BH1625"/>
      <c r="BI1625"/>
      <c r="BJ1625"/>
      <c r="BK1625"/>
      <c r="BL1625"/>
      <c r="BM1625"/>
      <c r="BN1625"/>
      <c r="BO1625"/>
      <c r="BP1625"/>
      <c r="BQ1625"/>
    </row>
    <row r="1626" spans="5:69" ht="16.5" hidden="1" x14ac:dyDescent="0.3">
      <c r="E1626" s="300" t="s">
        <v>760</v>
      </c>
      <c r="F1626" s="300" t="s">
        <v>651</v>
      </c>
      <c r="G1626" s="300">
        <v>20160101</v>
      </c>
      <c r="H1626" s="300">
        <v>2016</v>
      </c>
      <c r="I1626" s="300">
        <v>52</v>
      </c>
      <c r="J1626" s="300">
        <v>2016</v>
      </c>
      <c r="K1626" s="300">
        <v>562</v>
      </c>
      <c r="L1626" s="300" t="s">
        <v>761</v>
      </c>
      <c r="M1626" s="300" t="s">
        <v>451</v>
      </c>
      <c r="N1626" s="300" t="s">
        <v>660</v>
      </c>
      <c r="O1626" s="300" t="s">
        <v>762</v>
      </c>
      <c r="P1626" s="300">
        <v>566</v>
      </c>
      <c r="Q1626" s="300" t="s">
        <v>791</v>
      </c>
      <c r="R1626" s="300" t="s">
        <v>434</v>
      </c>
      <c r="S1626" s="300">
        <v>0</v>
      </c>
      <c r="T1626" s="300" t="s">
        <v>763</v>
      </c>
      <c r="U1626" s="300" t="s">
        <v>764</v>
      </c>
      <c r="V1626" s="300" t="s">
        <v>1123</v>
      </c>
      <c r="W1626" s="300" t="s">
        <v>766</v>
      </c>
      <c r="X1626" s="300" t="b">
        <v>1</v>
      </c>
      <c r="Y1626" s="300">
        <v>310210</v>
      </c>
      <c r="Z1626" s="300" t="s">
        <v>826</v>
      </c>
      <c r="AA1626" s="300" t="s">
        <v>503</v>
      </c>
      <c r="AB1626" s="300" t="s">
        <v>503</v>
      </c>
      <c r="AC1626" s="300" t="s">
        <v>503</v>
      </c>
      <c r="AD1626" s="300">
        <v>6</v>
      </c>
      <c r="AE1626" s="300" t="b">
        <v>1</v>
      </c>
      <c r="AF1626" s="300" t="s">
        <v>768</v>
      </c>
      <c r="AG1626" s="300" t="s">
        <v>769</v>
      </c>
      <c r="AH1626" s="300">
        <v>0</v>
      </c>
      <c r="AI1626" s="300">
        <v>0</v>
      </c>
      <c r="AJ1626" s="300" t="s">
        <v>770</v>
      </c>
      <c r="AK1626" s="300">
        <v>8</v>
      </c>
      <c r="AL1626" s="300" t="s">
        <v>814</v>
      </c>
      <c r="AM1626" s="300">
        <v>10388530</v>
      </c>
      <c r="AN1626" s="300" t="b">
        <v>0</v>
      </c>
      <c r="AO1626" s="300">
        <v>8</v>
      </c>
      <c r="AP1626" s="300" t="s">
        <v>814</v>
      </c>
      <c r="AQ1626" s="300">
        <v>10388530</v>
      </c>
      <c r="AR1626" s="300" t="b">
        <v>0</v>
      </c>
      <c r="AS1626" s="300">
        <v>10388530</v>
      </c>
      <c r="AT1626" s="300" t="b">
        <v>0</v>
      </c>
      <c r="AU1626" s="300">
        <v>0</v>
      </c>
      <c r="AV1626" s="300" t="b">
        <v>0</v>
      </c>
      <c r="AW1626" s="300" t="s">
        <v>2044</v>
      </c>
      <c r="AX1626" s="300"/>
      <c r="AY1626" s="300" t="s">
        <v>2044</v>
      </c>
      <c r="AZ1626" s="300">
        <v>0</v>
      </c>
      <c r="BA1626" s="300" t="b">
        <v>1</v>
      </c>
      <c r="BB1626" s="300" t="b">
        <v>0</v>
      </c>
      <c r="BC1626"/>
      <c r="BD1626"/>
      <c r="BE1626"/>
      <c r="BF1626"/>
      <c r="BG1626"/>
      <c r="BH1626"/>
      <c r="BI1626"/>
      <c r="BJ1626"/>
      <c r="BK1626"/>
      <c r="BL1626"/>
      <c r="BM1626"/>
      <c r="BN1626"/>
      <c r="BO1626"/>
      <c r="BP1626"/>
      <c r="BQ1626"/>
    </row>
    <row r="1627" spans="5:69" ht="16.5" hidden="1" x14ac:dyDescent="0.3">
      <c r="E1627" s="300" t="s">
        <v>760</v>
      </c>
      <c r="F1627" s="300" t="s">
        <v>651</v>
      </c>
      <c r="G1627" s="300">
        <v>20160101</v>
      </c>
      <c r="H1627" s="300">
        <v>2016</v>
      </c>
      <c r="I1627" s="300">
        <v>52</v>
      </c>
      <c r="J1627" s="300">
        <v>2016</v>
      </c>
      <c r="K1627" s="300">
        <v>562</v>
      </c>
      <c r="L1627" s="300" t="s">
        <v>761</v>
      </c>
      <c r="M1627" s="300" t="s">
        <v>451</v>
      </c>
      <c r="N1627" s="300" t="s">
        <v>660</v>
      </c>
      <c r="O1627" s="300" t="s">
        <v>762</v>
      </c>
      <c r="P1627" s="300">
        <v>854</v>
      </c>
      <c r="Q1627" s="300" t="s">
        <v>811</v>
      </c>
      <c r="R1627" s="300" t="s">
        <v>437</v>
      </c>
      <c r="S1627" s="300">
        <v>0</v>
      </c>
      <c r="T1627" s="300" t="s">
        <v>763</v>
      </c>
      <c r="U1627" s="300" t="s">
        <v>764</v>
      </c>
      <c r="V1627" s="300" t="s">
        <v>1123</v>
      </c>
      <c r="W1627" s="300" t="s">
        <v>766</v>
      </c>
      <c r="X1627" s="300" t="b">
        <v>1</v>
      </c>
      <c r="Y1627" s="300">
        <v>310210</v>
      </c>
      <c r="Z1627" s="300" t="s">
        <v>826</v>
      </c>
      <c r="AA1627" s="300" t="s">
        <v>503</v>
      </c>
      <c r="AB1627" s="300" t="s">
        <v>503</v>
      </c>
      <c r="AC1627" s="300" t="s">
        <v>503</v>
      </c>
      <c r="AD1627" s="300">
        <v>6</v>
      </c>
      <c r="AE1627" s="300" t="b">
        <v>1</v>
      </c>
      <c r="AF1627" s="300" t="s">
        <v>768</v>
      </c>
      <c r="AG1627" s="300" t="s">
        <v>769</v>
      </c>
      <c r="AH1627" s="300">
        <v>0</v>
      </c>
      <c r="AI1627" s="300">
        <v>0</v>
      </c>
      <c r="AJ1627" s="300" t="s">
        <v>770</v>
      </c>
      <c r="AK1627" s="300">
        <v>8</v>
      </c>
      <c r="AL1627" s="300" t="s">
        <v>814</v>
      </c>
      <c r="AM1627" s="300">
        <v>2072000</v>
      </c>
      <c r="AN1627" s="300" t="b">
        <v>0</v>
      </c>
      <c r="AO1627" s="300">
        <v>8</v>
      </c>
      <c r="AP1627" s="300" t="s">
        <v>814</v>
      </c>
      <c r="AQ1627" s="300">
        <v>2072000</v>
      </c>
      <c r="AR1627" s="300" t="b">
        <v>0</v>
      </c>
      <c r="AS1627" s="300">
        <v>2072000</v>
      </c>
      <c r="AT1627" s="300" t="b">
        <v>0</v>
      </c>
      <c r="AU1627" s="300">
        <v>0</v>
      </c>
      <c r="AV1627" s="300" t="b">
        <v>0</v>
      </c>
      <c r="AW1627" s="300" t="s">
        <v>2045</v>
      </c>
      <c r="AX1627" s="300"/>
      <c r="AY1627" s="300" t="s">
        <v>2045</v>
      </c>
      <c r="AZ1627" s="300">
        <v>0</v>
      </c>
      <c r="BA1627" s="300" t="b">
        <v>1</v>
      </c>
      <c r="BB1627" s="300" t="b">
        <v>0</v>
      </c>
      <c r="BC1627"/>
      <c r="BD1627"/>
      <c r="BE1627"/>
      <c r="BF1627"/>
      <c r="BG1627"/>
      <c r="BH1627"/>
      <c r="BI1627"/>
      <c r="BJ1627"/>
      <c r="BK1627"/>
      <c r="BL1627"/>
      <c r="BM1627"/>
      <c r="BN1627"/>
      <c r="BO1627"/>
      <c r="BP1627"/>
      <c r="BQ1627"/>
    </row>
    <row r="1628" spans="5:69" ht="16.5" hidden="1" x14ac:dyDescent="0.3">
      <c r="E1628" s="300" t="s">
        <v>760</v>
      </c>
      <c r="F1628" s="300" t="s">
        <v>651</v>
      </c>
      <c r="G1628" s="300">
        <v>20160101</v>
      </c>
      <c r="H1628" s="300">
        <v>2016</v>
      </c>
      <c r="I1628" s="300">
        <v>52</v>
      </c>
      <c r="J1628" s="300">
        <v>2016</v>
      </c>
      <c r="K1628" s="300">
        <v>180</v>
      </c>
      <c r="L1628" s="300" t="s">
        <v>872</v>
      </c>
      <c r="M1628" s="300" t="s">
        <v>486</v>
      </c>
      <c r="N1628" s="300" t="s">
        <v>660</v>
      </c>
      <c r="O1628" s="300" t="s">
        <v>762</v>
      </c>
      <c r="P1628" s="300">
        <v>0</v>
      </c>
      <c r="Q1628" s="300" t="s">
        <v>763</v>
      </c>
      <c r="R1628" s="300" t="s">
        <v>764</v>
      </c>
      <c r="S1628" s="300">
        <v>0</v>
      </c>
      <c r="T1628" s="300" t="s">
        <v>763</v>
      </c>
      <c r="U1628" s="300" t="s">
        <v>764</v>
      </c>
      <c r="V1628" s="300" t="s">
        <v>1123</v>
      </c>
      <c r="W1628" s="300" t="s">
        <v>766</v>
      </c>
      <c r="X1628" s="300" t="b">
        <v>1</v>
      </c>
      <c r="Y1628" s="300">
        <v>310221</v>
      </c>
      <c r="Z1628" s="300" t="s">
        <v>1014</v>
      </c>
      <c r="AA1628" s="300" t="s">
        <v>511</v>
      </c>
      <c r="AB1628" s="300" t="s">
        <v>508</v>
      </c>
      <c r="AC1628" s="300" t="s">
        <v>508</v>
      </c>
      <c r="AD1628" s="300">
        <v>6</v>
      </c>
      <c r="AE1628" s="300" t="b">
        <v>1</v>
      </c>
      <c r="AF1628" s="300" t="s">
        <v>768</v>
      </c>
      <c r="AG1628" s="300" t="s">
        <v>769</v>
      </c>
      <c r="AH1628" s="300">
        <v>0</v>
      </c>
      <c r="AI1628" s="300">
        <v>0</v>
      </c>
      <c r="AJ1628" s="300" t="s">
        <v>770</v>
      </c>
      <c r="AK1628" s="300">
        <v>8</v>
      </c>
      <c r="AL1628" s="300" t="s">
        <v>814</v>
      </c>
      <c r="AM1628" s="300">
        <v>190324</v>
      </c>
      <c r="AN1628" s="300" t="b">
        <v>0</v>
      </c>
      <c r="AO1628" s="300">
        <v>8</v>
      </c>
      <c r="AP1628" s="300" t="s">
        <v>814</v>
      </c>
      <c r="AQ1628" s="300">
        <v>190324</v>
      </c>
      <c r="AR1628" s="300" t="b">
        <v>0</v>
      </c>
      <c r="AS1628" s="300">
        <v>190324</v>
      </c>
      <c r="AT1628" s="300" t="b">
        <v>0</v>
      </c>
      <c r="AU1628" s="300">
        <v>0</v>
      </c>
      <c r="AV1628" s="300" t="b">
        <v>0</v>
      </c>
      <c r="AW1628" s="300" t="s">
        <v>2046</v>
      </c>
      <c r="AX1628" s="300">
        <v>0</v>
      </c>
      <c r="AY1628" s="300" t="s">
        <v>2046</v>
      </c>
      <c r="AZ1628" s="300">
        <v>0</v>
      </c>
      <c r="BA1628" s="300" t="b">
        <v>0</v>
      </c>
      <c r="BB1628" s="300" t="b">
        <v>1</v>
      </c>
      <c r="BC1628"/>
      <c r="BD1628"/>
      <c r="BE1628"/>
      <c r="BF1628"/>
      <c r="BG1628"/>
      <c r="BH1628"/>
      <c r="BI1628"/>
      <c r="BJ1628"/>
      <c r="BK1628"/>
      <c r="BL1628"/>
      <c r="BM1628"/>
      <c r="BN1628"/>
      <c r="BO1628"/>
      <c r="BP1628"/>
      <c r="BQ1628"/>
    </row>
    <row r="1629" spans="5:69" ht="16.5" hidden="1" x14ac:dyDescent="0.3">
      <c r="E1629" s="300" t="s">
        <v>760</v>
      </c>
      <c r="F1629" s="300" t="s">
        <v>651</v>
      </c>
      <c r="G1629" s="300">
        <v>20160101</v>
      </c>
      <c r="H1629" s="300">
        <v>2016</v>
      </c>
      <c r="I1629" s="300">
        <v>52</v>
      </c>
      <c r="J1629" s="300">
        <v>2016</v>
      </c>
      <c r="K1629" s="300">
        <v>180</v>
      </c>
      <c r="L1629" s="300" t="s">
        <v>872</v>
      </c>
      <c r="M1629" s="300" t="s">
        <v>486</v>
      </c>
      <c r="N1629" s="300" t="s">
        <v>660</v>
      </c>
      <c r="O1629" s="300" t="s">
        <v>762</v>
      </c>
      <c r="P1629" s="300">
        <v>24</v>
      </c>
      <c r="Q1629" s="300" t="s">
        <v>875</v>
      </c>
      <c r="R1629" s="300" t="s">
        <v>445</v>
      </c>
      <c r="S1629" s="300">
        <v>0</v>
      </c>
      <c r="T1629" s="300" t="s">
        <v>763</v>
      </c>
      <c r="U1629" s="300" t="s">
        <v>764</v>
      </c>
      <c r="V1629" s="300" t="s">
        <v>1123</v>
      </c>
      <c r="W1629" s="300" t="s">
        <v>766</v>
      </c>
      <c r="X1629" s="300" t="b">
        <v>1</v>
      </c>
      <c r="Y1629" s="300">
        <v>310221</v>
      </c>
      <c r="Z1629" s="300" t="s">
        <v>1014</v>
      </c>
      <c r="AA1629" s="300" t="s">
        <v>511</v>
      </c>
      <c r="AB1629" s="300" t="s">
        <v>508</v>
      </c>
      <c r="AC1629" s="300" t="s">
        <v>508</v>
      </c>
      <c r="AD1629" s="300">
        <v>6</v>
      </c>
      <c r="AE1629" s="300" t="b">
        <v>1</v>
      </c>
      <c r="AF1629" s="300" t="s">
        <v>768</v>
      </c>
      <c r="AG1629" s="300" t="s">
        <v>769</v>
      </c>
      <c r="AH1629" s="300">
        <v>0</v>
      </c>
      <c r="AI1629" s="300">
        <v>0</v>
      </c>
      <c r="AJ1629" s="300" t="s">
        <v>770</v>
      </c>
      <c r="AK1629" s="300">
        <v>8</v>
      </c>
      <c r="AL1629" s="300" t="s">
        <v>814</v>
      </c>
      <c r="AM1629" s="300">
        <v>1000</v>
      </c>
      <c r="AN1629" s="300" t="b">
        <v>0</v>
      </c>
      <c r="AO1629" s="300">
        <v>8</v>
      </c>
      <c r="AP1629" s="300" t="s">
        <v>814</v>
      </c>
      <c r="AQ1629" s="300">
        <v>1000</v>
      </c>
      <c r="AR1629" s="300" t="b">
        <v>0</v>
      </c>
      <c r="AS1629" s="300">
        <v>1000</v>
      </c>
      <c r="AT1629" s="300" t="b">
        <v>0</v>
      </c>
      <c r="AU1629" s="300">
        <v>0</v>
      </c>
      <c r="AV1629" s="300" t="b">
        <v>0</v>
      </c>
      <c r="AW1629" s="300" t="s">
        <v>1951</v>
      </c>
      <c r="AX1629" s="300">
        <v>0</v>
      </c>
      <c r="AY1629" s="300" t="s">
        <v>1951</v>
      </c>
      <c r="AZ1629" s="300">
        <v>0</v>
      </c>
      <c r="BA1629" s="300" t="b">
        <v>0</v>
      </c>
      <c r="BB1629" s="300" t="b">
        <v>1</v>
      </c>
      <c r="BC1629"/>
      <c r="BD1629"/>
      <c r="BE1629"/>
      <c r="BF1629"/>
      <c r="BG1629"/>
      <c r="BH1629"/>
      <c r="BI1629"/>
      <c r="BJ1629"/>
      <c r="BK1629"/>
      <c r="BL1629"/>
      <c r="BM1629"/>
      <c r="BN1629"/>
      <c r="BO1629"/>
      <c r="BP1629"/>
      <c r="BQ1629"/>
    </row>
    <row r="1630" spans="5:69" ht="16.5" hidden="1" x14ac:dyDescent="0.3">
      <c r="E1630" s="300" t="s">
        <v>760</v>
      </c>
      <c r="F1630" s="300" t="s">
        <v>651</v>
      </c>
      <c r="G1630" s="300">
        <v>20160101</v>
      </c>
      <c r="H1630" s="300">
        <v>2016</v>
      </c>
      <c r="I1630" s="300">
        <v>52</v>
      </c>
      <c r="J1630" s="300">
        <v>2016</v>
      </c>
      <c r="K1630" s="300">
        <v>180</v>
      </c>
      <c r="L1630" s="300" t="s">
        <v>872</v>
      </c>
      <c r="M1630" s="300" t="s">
        <v>486</v>
      </c>
      <c r="N1630" s="300" t="s">
        <v>660</v>
      </c>
      <c r="O1630" s="300" t="s">
        <v>762</v>
      </c>
      <c r="P1630" s="300">
        <v>156</v>
      </c>
      <c r="Q1630" s="300" t="s">
        <v>773</v>
      </c>
      <c r="R1630" s="300" t="s">
        <v>774</v>
      </c>
      <c r="S1630" s="300">
        <v>0</v>
      </c>
      <c r="T1630" s="300" t="s">
        <v>763</v>
      </c>
      <c r="U1630" s="300" t="s">
        <v>764</v>
      </c>
      <c r="V1630" s="300" t="s">
        <v>1123</v>
      </c>
      <c r="W1630" s="300" t="s">
        <v>766</v>
      </c>
      <c r="X1630" s="300" t="b">
        <v>1</v>
      </c>
      <c r="Y1630" s="300">
        <v>310221</v>
      </c>
      <c r="Z1630" s="300" t="s">
        <v>1014</v>
      </c>
      <c r="AA1630" s="300" t="s">
        <v>511</v>
      </c>
      <c r="AB1630" s="300" t="s">
        <v>508</v>
      </c>
      <c r="AC1630" s="300" t="s">
        <v>508</v>
      </c>
      <c r="AD1630" s="300">
        <v>6</v>
      </c>
      <c r="AE1630" s="300" t="b">
        <v>1</v>
      </c>
      <c r="AF1630" s="300" t="s">
        <v>768</v>
      </c>
      <c r="AG1630" s="300" t="s">
        <v>769</v>
      </c>
      <c r="AH1630" s="300">
        <v>0</v>
      </c>
      <c r="AI1630" s="300">
        <v>0</v>
      </c>
      <c r="AJ1630" s="300" t="s">
        <v>770</v>
      </c>
      <c r="AK1630" s="300">
        <v>8</v>
      </c>
      <c r="AL1630" s="300" t="s">
        <v>814</v>
      </c>
      <c r="AM1630" s="300">
        <v>189324</v>
      </c>
      <c r="AN1630" s="300" t="b">
        <v>0</v>
      </c>
      <c r="AO1630" s="300">
        <v>8</v>
      </c>
      <c r="AP1630" s="300" t="s">
        <v>814</v>
      </c>
      <c r="AQ1630" s="300">
        <v>189324</v>
      </c>
      <c r="AR1630" s="300" t="b">
        <v>0</v>
      </c>
      <c r="AS1630" s="300">
        <v>189324</v>
      </c>
      <c r="AT1630" s="300" t="b">
        <v>0</v>
      </c>
      <c r="AU1630" s="300">
        <v>0</v>
      </c>
      <c r="AV1630" s="300" t="b">
        <v>0</v>
      </c>
      <c r="AW1630" s="300" t="s">
        <v>2047</v>
      </c>
      <c r="AX1630" s="300">
        <v>0</v>
      </c>
      <c r="AY1630" s="300" t="s">
        <v>2047</v>
      </c>
      <c r="AZ1630" s="300">
        <v>0</v>
      </c>
      <c r="BA1630" s="300" t="b">
        <v>0</v>
      </c>
      <c r="BB1630" s="300" t="b">
        <v>1</v>
      </c>
      <c r="BC1630"/>
      <c r="BD1630"/>
      <c r="BE1630"/>
      <c r="BF1630"/>
      <c r="BG1630"/>
      <c r="BH1630"/>
      <c r="BI1630"/>
      <c r="BJ1630"/>
      <c r="BK1630"/>
      <c r="BL1630"/>
      <c r="BM1630"/>
      <c r="BN1630"/>
      <c r="BO1630"/>
      <c r="BP1630"/>
      <c r="BQ1630"/>
    </row>
    <row r="1631" spans="5:69" ht="16.5" hidden="1" x14ac:dyDescent="0.3">
      <c r="E1631" s="300" t="s">
        <v>760</v>
      </c>
      <c r="F1631" s="300" t="s">
        <v>651</v>
      </c>
      <c r="G1631" s="300">
        <v>20160101</v>
      </c>
      <c r="H1631" s="300">
        <v>2016</v>
      </c>
      <c r="I1631" s="300">
        <v>52</v>
      </c>
      <c r="J1631" s="300">
        <v>2016</v>
      </c>
      <c r="K1631" s="300">
        <v>180</v>
      </c>
      <c r="L1631" s="300" t="s">
        <v>872</v>
      </c>
      <c r="M1631" s="300" t="s">
        <v>486</v>
      </c>
      <c r="N1631" s="300" t="s">
        <v>660</v>
      </c>
      <c r="O1631" s="300" t="s">
        <v>762</v>
      </c>
      <c r="P1631" s="300">
        <v>0</v>
      </c>
      <c r="Q1631" s="300" t="s">
        <v>763</v>
      </c>
      <c r="R1631" s="300" t="s">
        <v>764</v>
      </c>
      <c r="S1631" s="300">
        <v>0</v>
      </c>
      <c r="T1631" s="300" t="s">
        <v>763</v>
      </c>
      <c r="U1631" s="300" t="s">
        <v>764</v>
      </c>
      <c r="V1631" s="300" t="s">
        <v>1123</v>
      </c>
      <c r="W1631" s="300" t="s">
        <v>766</v>
      </c>
      <c r="X1631" s="300" t="b">
        <v>1</v>
      </c>
      <c r="Y1631" s="300">
        <v>310229</v>
      </c>
      <c r="Z1631" s="300" t="s">
        <v>830</v>
      </c>
      <c r="AA1631" s="300" t="s">
        <v>537</v>
      </c>
      <c r="AB1631" s="300" t="s">
        <v>508</v>
      </c>
      <c r="AC1631" s="300" t="s">
        <v>508</v>
      </c>
      <c r="AD1631" s="300">
        <v>6</v>
      </c>
      <c r="AE1631" s="300" t="b">
        <v>1</v>
      </c>
      <c r="AF1631" s="300" t="s">
        <v>768</v>
      </c>
      <c r="AG1631" s="300" t="s">
        <v>769</v>
      </c>
      <c r="AH1631" s="300">
        <v>0</v>
      </c>
      <c r="AI1631" s="300">
        <v>0</v>
      </c>
      <c r="AJ1631" s="300" t="s">
        <v>770</v>
      </c>
      <c r="AK1631" s="300">
        <v>8</v>
      </c>
      <c r="AL1631" s="300" t="s">
        <v>814</v>
      </c>
      <c r="AM1631" s="300">
        <v>7720</v>
      </c>
      <c r="AN1631" s="300" t="b">
        <v>0</v>
      </c>
      <c r="AO1631" s="300">
        <v>8</v>
      </c>
      <c r="AP1631" s="300" t="s">
        <v>814</v>
      </c>
      <c r="AQ1631" s="300">
        <v>7720</v>
      </c>
      <c r="AR1631" s="300" t="b">
        <v>0</v>
      </c>
      <c r="AS1631" s="300">
        <v>7720</v>
      </c>
      <c r="AT1631" s="300" t="b">
        <v>0</v>
      </c>
      <c r="AU1631" s="300">
        <v>0</v>
      </c>
      <c r="AV1631" s="300" t="b">
        <v>0</v>
      </c>
      <c r="AW1631" s="300" t="s">
        <v>2048</v>
      </c>
      <c r="AX1631" s="300">
        <v>0</v>
      </c>
      <c r="AY1631" s="300" t="s">
        <v>2048</v>
      </c>
      <c r="AZ1631" s="300">
        <v>0</v>
      </c>
      <c r="BA1631" s="300" t="b">
        <v>0</v>
      </c>
      <c r="BB1631" s="300" t="b">
        <v>1</v>
      </c>
      <c r="BC1631"/>
      <c r="BD1631"/>
      <c r="BE1631"/>
      <c r="BF1631"/>
      <c r="BG1631"/>
      <c r="BH1631"/>
      <c r="BI1631"/>
      <c r="BJ1631"/>
      <c r="BK1631"/>
      <c r="BL1631"/>
      <c r="BM1631"/>
      <c r="BN1631"/>
      <c r="BO1631"/>
      <c r="BP1631"/>
      <c r="BQ1631"/>
    </row>
    <row r="1632" spans="5:69" ht="16.5" hidden="1" x14ac:dyDescent="0.3">
      <c r="E1632" s="300" t="s">
        <v>760</v>
      </c>
      <c r="F1632" s="300" t="s">
        <v>651</v>
      </c>
      <c r="G1632" s="300">
        <v>20160101</v>
      </c>
      <c r="H1632" s="300">
        <v>2016</v>
      </c>
      <c r="I1632" s="300">
        <v>52</v>
      </c>
      <c r="J1632" s="300">
        <v>2016</v>
      </c>
      <c r="K1632" s="300">
        <v>180</v>
      </c>
      <c r="L1632" s="300" t="s">
        <v>872</v>
      </c>
      <c r="M1632" s="300" t="s">
        <v>486</v>
      </c>
      <c r="N1632" s="300" t="s">
        <v>660</v>
      </c>
      <c r="O1632" s="300" t="s">
        <v>762</v>
      </c>
      <c r="P1632" s="300">
        <v>404</v>
      </c>
      <c r="Q1632" s="300" t="s">
        <v>892</v>
      </c>
      <c r="R1632" s="300" t="s">
        <v>430</v>
      </c>
      <c r="S1632" s="300">
        <v>0</v>
      </c>
      <c r="T1632" s="300" t="s">
        <v>763</v>
      </c>
      <c r="U1632" s="300" t="s">
        <v>764</v>
      </c>
      <c r="V1632" s="300" t="s">
        <v>1123</v>
      </c>
      <c r="W1632" s="300" t="s">
        <v>766</v>
      </c>
      <c r="X1632" s="300" t="b">
        <v>1</v>
      </c>
      <c r="Y1632" s="300">
        <v>310229</v>
      </c>
      <c r="Z1632" s="300" t="s">
        <v>830</v>
      </c>
      <c r="AA1632" s="300" t="s">
        <v>537</v>
      </c>
      <c r="AB1632" s="300" t="s">
        <v>508</v>
      </c>
      <c r="AC1632" s="300" t="s">
        <v>508</v>
      </c>
      <c r="AD1632" s="300">
        <v>6</v>
      </c>
      <c r="AE1632" s="300" t="b">
        <v>1</v>
      </c>
      <c r="AF1632" s="300" t="s">
        <v>768</v>
      </c>
      <c r="AG1632" s="300" t="s">
        <v>769</v>
      </c>
      <c r="AH1632" s="300">
        <v>0</v>
      </c>
      <c r="AI1632" s="300">
        <v>0</v>
      </c>
      <c r="AJ1632" s="300" t="s">
        <v>770</v>
      </c>
      <c r="AK1632" s="300">
        <v>8</v>
      </c>
      <c r="AL1632" s="300" t="s">
        <v>814</v>
      </c>
      <c r="AM1632" s="300">
        <v>500</v>
      </c>
      <c r="AN1632" s="300" t="b">
        <v>0</v>
      </c>
      <c r="AO1632" s="300">
        <v>8</v>
      </c>
      <c r="AP1632" s="300" t="s">
        <v>814</v>
      </c>
      <c r="AQ1632" s="300">
        <v>500</v>
      </c>
      <c r="AR1632" s="300" t="b">
        <v>0</v>
      </c>
      <c r="AS1632" s="300">
        <v>500</v>
      </c>
      <c r="AT1632" s="300" t="b">
        <v>0</v>
      </c>
      <c r="AU1632" s="300">
        <v>0</v>
      </c>
      <c r="AV1632" s="300" t="b">
        <v>0</v>
      </c>
      <c r="AW1632" s="300" t="s">
        <v>2017</v>
      </c>
      <c r="AX1632" s="300">
        <v>0</v>
      </c>
      <c r="AY1632" s="300" t="s">
        <v>2017</v>
      </c>
      <c r="AZ1632" s="300">
        <v>0</v>
      </c>
      <c r="BA1632" s="300" t="b">
        <v>0</v>
      </c>
      <c r="BB1632" s="300" t="b">
        <v>1</v>
      </c>
      <c r="BC1632"/>
      <c r="BD1632"/>
      <c r="BE1632"/>
      <c r="BF1632"/>
      <c r="BG1632"/>
      <c r="BH1632"/>
      <c r="BI1632"/>
      <c r="BJ1632"/>
      <c r="BK1632"/>
      <c r="BL1632"/>
      <c r="BM1632"/>
      <c r="BN1632"/>
      <c r="BO1632"/>
      <c r="BP1632"/>
      <c r="BQ1632"/>
    </row>
    <row r="1633" spans="5:69" ht="16.5" hidden="1" x14ac:dyDescent="0.3">
      <c r="E1633" s="300" t="s">
        <v>760</v>
      </c>
      <c r="F1633" s="300" t="s">
        <v>651</v>
      </c>
      <c r="G1633" s="300">
        <v>20160101</v>
      </c>
      <c r="H1633" s="300">
        <v>2016</v>
      </c>
      <c r="I1633" s="300">
        <v>52</v>
      </c>
      <c r="J1633" s="300">
        <v>2016</v>
      </c>
      <c r="K1633" s="300">
        <v>180</v>
      </c>
      <c r="L1633" s="300" t="s">
        <v>872</v>
      </c>
      <c r="M1633" s="300" t="s">
        <v>486</v>
      </c>
      <c r="N1633" s="300" t="s">
        <v>660</v>
      </c>
      <c r="O1633" s="300" t="s">
        <v>762</v>
      </c>
      <c r="P1633" s="300">
        <v>699</v>
      </c>
      <c r="Q1633" s="300" t="s">
        <v>798</v>
      </c>
      <c r="R1633" s="300" t="s">
        <v>799</v>
      </c>
      <c r="S1633" s="300">
        <v>0</v>
      </c>
      <c r="T1633" s="300" t="s">
        <v>763</v>
      </c>
      <c r="U1633" s="300" t="s">
        <v>764</v>
      </c>
      <c r="V1633" s="300" t="s">
        <v>1123</v>
      </c>
      <c r="W1633" s="300" t="s">
        <v>766</v>
      </c>
      <c r="X1633" s="300" t="b">
        <v>1</v>
      </c>
      <c r="Y1633" s="300">
        <v>310229</v>
      </c>
      <c r="Z1633" s="300" t="s">
        <v>830</v>
      </c>
      <c r="AA1633" s="300" t="s">
        <v>537</v>
      </c>
      <c r="AB1633" s="300" t="s">
        <v>508</v>
      </c>
      <c r="AC1633" s="300" t="s">
        <v>508</v>
      </c>
      <c r="AD1633" s="300">
        <v>6</v>
      </c>
      <c r="AE1633" s="300" t="b">
        <v>1</v>
      </c>
      <c r="AF1633" s="300" t="s">
        <v>768</v>
      </c>
      <c r="AG1633" s="300" t="s">
        <v>769</v>
      </c>
      <c r="AH1633" s="300">
        <v>0</v>
      </c>
      <c r="AI1633" s="300">
        <v>0</v>
      </c>
      <c r="AJ1633" s="300" t="s">
        <v>770</v>
      </c>
      <c r="AK1633" s="300">
        <v>8</v>
      </c>
      <c r="AL1633" s="300" t="s">
        <v>814</v>
      </c>
      <c r="AM1633" s="300">
        <v>1020</v>
      </c>
      <c r="AN1633" s="300" t="b">
        <v>0</v>
      </c>
      <c r="AO1633" s="300">
        <v>8</v>
      </c>
      <c r="AP1633" s="300" t="s">
        <v>814</v>
      </c>
      <c r="AQ1633" s="300">
        <v>1020</v>
      </c>
      <c r="AR1633" s="300" t="b">
        <v>0</v>
      </c>
      <c r="AS1633" s="300">
        <v>1020</v>
      </c>
      <c r="AT1633" s="300" t="b">
        <v>0</v>
      </c>
      <c r="AU1633" s="300">
        <v>0</v>
      </c>
      <c r="AV1633" s="300" t="b">
        <v>0</v>
      </c>
      <c r="AW1633" s="300" t="s">
        <v>2049</v>
      </c>
      <c r="AX1633" s="300">
        <v>0</v>
      </c>
      <c r="AY1633" s="300" t="s">
        <v>2049</v>
      </c>
      <c r="AZ1633" s="300">
        <v>0</v>
      </c>
      <c r="BA1633" s="300" t="b">
        <v>0</v>
      </c>
      <c r="BB1633" s="300" t="b">
        <v>1</v>
      </c>
      <c r="BC1633"/>
      <c r="BD1633"/>
      <c r="BE1633"/>
      <c r="BF1633"/>
      <c r="BG1633"/>
      <c r="BH1633"/>
      <c r="BI1633"/>
      <c r="BJ1633"/>
      <c r="BK1633"/>
      <c r="BL1633"/>
      <c r="BM1633"/>
      <c r="BN1633"/>
      <c r="BO1633"/>
      <c r="BP1633"/>
      <c r="BQ1633"/>
    </row>
    <row r="1634" spans="5:69" ht="16.5" hidden="1" x14ac:dyDescent="0.3">
      <c r="E1634" s="300" t="s">
        <v>760</v>
      </c>
      <c r="F1634" s="300" t="s">
        <v>651</v>
      </c>
      <c r="G1634" s="300">
        <v>20160101</v>
      </c>
      <c r="H1634" s="300">
        <v>2016</v>
      </c>
      <c r="I1634" s="300">
        <v>52</v>
      </c>
      <c r="J1634" s="300">
        <v>2016</v>
      </c>
      <c r="K1634" s="300">
        <v>180</v>
      </c>
      <c r="L1634" s="300" t="s">
        <v>872</v>
      </c>
      <c r="M1634" s="300" t="s">
        <v>486</v>
      </c>
      <c r="N1634" s="300" t="s">
        <v>660</v>
      </c>
      <c r="O1634" s="300" t="s">
        <v>762</v>
      </c>
      <c r="P1634" s="300">
        <v>710</v>
      </c>
      <c r="Q1634" s="300" t="s">
        <v>917</v>
      </c>
      <c r="R1634" s="300" t="s">
        <v>425</v>
      </c>
      <c r="S1634" s="300">
        <v>0</v>
      </c>
      <c r="T1634" s="300" t="s">
        <v>763</v>
      </c>
      <c r="U1634" s="300" t="s">
        <v>764</v>
      </c>
      <c r="V1634" s="300" t="s">
        <v>1123</v>
      </c>
      <c r="W1634" s="300" t="s">
        <v>766</v>
      </c>
      <c r="X1634" s="300" t="b">
        <v>1</v>
      </c>
      <c r="Y1634" s="300">
        <v>310229</v>
      </c>
      <c r="Z1634" s="300" t="s">
        <v>830</v>
      </c>
      <c r="AA1634" s="300" t="s">
        <v>537</v>
      </c>
      <c r="AB1634" s="300" t="s">
        <v>508</v>
      </c>
      <c r="AC1634" s="300" t="s">
        <v>508</v>
      </c>
      <c r="AD1634" s="300">
        <v>6</v>
      </c>
      <c r="AE1634" s="300" t="b">
        <v>1</v>
      </c>
      <c r="AF1634" s="300" t="s">
        <v>768</v>
      </c>
      <c r="AG1634" s="300" t="s">
        <v>769</v>
      </c>
      <c r="AH1634" s="300">
        <v>0</v>
      </c>
      <c r="AI1634" s="300">
        <v>0</v>
      </c>
      <c r="AJ1634" s="300" t="s">
        <v>770</v>
      </c>
      <c r="AK1634" s="300">
        <v>8</v>
      </c>
      <c r="AL1634" s="300" t="s">
        <v>814</v>
      </c>
      <c r="AM1634" s="300">
        <v>4655</v>
      </c>
      <c r="AN1634" s="300" t="b">
        <v>0</v>
      </c>
      <c r="AO1634" s="300">
        <v>8</v>
      </c>
      <c r="AP1634" s="300" t="s">
        <v>814</v>
      </c>
      <c r="AQ1634" s="300">
        <v>4655</v>
      </c>
      <c r="AR1634" s="300" t="b">
        <v>0</v>
      </c>
      <c r="AS1634" s="300">
        <v>4655</v>
      </c>
      <c r="AT1634" s="300" t="b">
        <v>0</v>
      </c>
      <c r="AU1634" s="300">
        <v>0</v>
      </c>
      <c r="AV1634" s="300" t="b">
        <v>0</v>
      </c>
      <c r="AW1634" s="300" t="s">
        <v>2050</v>
      </c>
      <c r="AX1634" s="300">
        <v>0</v>
      </c>
      <c r="AY1634" s="300" t="s">
        <v>2050</v>
      </c>
      <c r="AZ1634" s="300">
        <v>0</v>
      </c>
      <c r="BA1634" s="300" t="b">
        <v>0</v>
      </c>
      <c r="BB1634" s="300" t="b">
        <v>1</v>
      </c>
      <c r="BC1634"/>
      <c r="BD1634"/>
      <c r="BE1634"/>
      <c r="BF1634"/>
      <c r="BG1634"/>
      <c r="BH1634"/>
      <c r="BI1634"/>
      <c r="BJ1634"/>
      <c r="BK1634"/>
      <c r="BL1634"/>
      <c r="BM1634"/>
      <c r="BN1634"/>
      <c r="BO1634"/>
      <c r="BP1634"/>
      <c r="BQ1634"/>
    </row>
    <row r="1635" spans="5:69" ht="16.5" hidden="1" x14ac:dyDescent="0.3">
      <c r="E1635" s="300" t="s">
        <v>760</v>
      </c>
      <c r="F1635" s="300" t="s">
        <v>651</v>
      </c>
      <c r="G1635" s="300">
        <v>20160101</v>
      </c>
      <c r="H1635" s="300">
        <v>2016</v>
      </c>
      <c r="I1635" s="300">
        <v>52</v>
      </c>
      <c r="J1635" s="300">
        <v>2016</v>
      </c>
      <c r="K1635" s="300">
        <v>180</v>
      </c>
      <c r="L1635" s="300" t="s">
        <v>872</v>
      </c>
      <c r="M1635" s="300" t="s">
        <v>486</v>
      </c>
      <c r="N1635" s="300" t="s">
        <v>660</v>
      </c>
      <c r="O1635" s="300" t="s">
        <v>762</v>
      </c>
      <c r="P1635" s="300">
        <v>800</v>
      </c>
      <c r="Q1635" s="300" t="s">
        <v>930</v>
      </c>
      <c r="R1635" s="300" t="s">
        <v>452</v>
      </c>
      <c r="S1635" s="300">
        <v>0</v>
      </c>
      <c r="T1635" s="300" t="s">
        <v>763</v>
      </c>
      <c r="U1635" s="300" t="s">
        <v>764</v>
      </c>
      <c r="V1635" s="300" t="s">
        <v>1123</v>
      </c>
      <c r="W1635" s="300" t="s">
        <v>766</v>
      </c>
      <c r="X1635" s="300" t="b">
        <v>1</v>
      </c>
      <c r="Y1635" s="300">
        <v>310229</v>
      </c>
      <c r="Z1635" s="300" t="s">
        <v>830</v>
      </c>
      <c r="AA1635" s="300" t="s">
        <v>537</v>
      </c>
      <c r="AB1635" s="300" t="s">
        <v>508</v>
      </c>
      <c r="AC1635" s="300" t="s">
        <v>508</v>
      </c>
      <c r="AD1635" s="300">
        <v>6</v>
      </c>
      <c r="AE1635" s="300" t="b">
        <v>1</v>
      </c>
      <c r="AF1635" s="300" t="s">
        <v>768</v>
      </c>
      <c r="AG1635" s="300" t="s">
        <v>769</v>
      </c>
      <c r="AH1635" s="300">
        <v>0</v>
      </c>
      <c r="AI1635" s="300">
        <v>0</v>
      </c>
      <c r="AJ1635" s="300" t="s">
        <v>770</v>
      </c>
      <c r="AK1635" s="300">
        <v>8</v>
      </c>
      <c r="AL1635" s="300" t="s">
        <v>814</v>
      </c>
      <c r="AM1635" s="300">
        <v>420</v>
      </c>
      <c r="AN1635" s="300" t="b">
        <v>0</v>
      </c>
      <c r="AO1635" s="300">
        <v>8</v>
      </c>
      <c r="AP1635" s="300" t="s">
        <v>814</v>
      </c>
      <c r="AQ1635" s="300">
        <v>420</v>
      </c>
      <c r="AR1635" s="300" t="b">
        <v>0</v>
      </c>
      <c r="AS1635" s="300">
        <v>420</v>
      </c>
      <c r="AT1635" s="300" t="b">
        <v>0</v>
      </c>
      <c r="AU1635" s="300">
        <v>0</v>
      </c>
      <c r="AV1635" s="300" t="b">
        <v>0</v>
      </c>
      <c r="AW1635" s="300" t="s">
        <v>2051</v>
      </c>
      <c r="AX1635" s="300">
        <v>0</v>
      </c>
      <c r="AY1635" s="300" t="s">
        <v>2051</v>
      </c>
      <c r="AZ1635" s="300">
        <v>0</v>
      </c>
      <c r="BA1635" s="300" t="b">
        <v>0</v>
      </c>
      <c r="BB1635" s="300" t="b">
        <v>1</v>
      </c>
      <c r="BC1635"/>
      <c r="BD1635"/>
      <c r="BE1635"/>
      <c r="BF1635"/>
      <c r="BG1635"/>
      <c r="BH1635"/>
      <c r="BI1635"/>
      <c r="BJ1635"/>
      <c r="BK1635"/>
      <c r="BL1635"/>
      <c r="BM1635"/>
      <c r="BN1635"/>
      <c r="BO1635"/>
      <c r="BP1635"/>
      <c r="BQ1635"/>
    </row>
    <row r="1636" spans="5:69" ht="16.5" hidden="1" x14ac:dyDescent="0.3">
      <c r="E1636" s="300" t="s">
        <v>760</v>
      </c>
      <c r="F1636" s="300" t="s">
        <v>651</v>
      </c>
      <c r="G1636" s="300">
        <v>20160101</v>
      </c>
      <c r="H1636" s="300">
        <v>2016</v>
      </c>
      <c r="I1636" s="300">
        <v>52</v>
      </c>
      <c r="J1636" s="300">
        <v>2016</v>
      </c>
      <c r="K1636" s="300">
        <v>180</v>
      </c>
      <c r="L1636" s="300" t="s">
        <v>872</v>
      </c>
      <c r="M1636" s="300" t="s">
        <v>486</v>
      </c>
      <c r="N1636" s="300" t="s">
        <v>660</v>
      </c>
      <c r="O1636" s="300" t="s">
        <v>762</v>
      </c>
      <c r="P1636" s="300">
        <v>834</v>
      </c>
      <c r="Q1636" s="300" t="s">
        <v>940</v>
      </c>
      <c r="R1636" s="300" t="s">
        <v>941</v>
      </c>
      <c r="S1636" s="300">
        <v>0</v>
      </c>
      <c r="T1636" s="300" t="s">
        <v>763</v>
      </c>
      <c r="U1636" s="300" t="s">
        <v>764</v>
      </c>
      <c r="V1636" s="300" t="s">
        <v>1123</v>
      </c>
      <c r="W1636" s="300" t="s">
        <v>766</v>
      </c>
      <c r="X1636" s="300" t="b">
        <v>1</v>
      </c>
      <c r="Y1636" s="300">
        <v>310229</v>
      </c>
      <c r="Z1636" s="300" t="s">
        <v>830</v>
      </c>
      <c r="AA1636" s="300" t="s">
        <v>537</v>
      </c>
      <c r="AB1636" s="300" t="s">
        <v>508</v>
      </c>
      <c r="AC1636" s="300" t="s">
        <v>508</v>
      </c>
      <c r="AD1636" s="300">
        <v>6</v>
      </c>
      <c r="AE1636" s="300" t="b">
        <v>1</v>
      </c>
      <c r="AF1636" s="300" t="s">
        <v>768</v>
      </c>
      <c r="AG1636" s="300" t="s">
        <v>769</v>
      </c>
      <c r="AH1636" s="300">
        <v>0</v>
      </c>
      <c r="AI1636" s="300">
        <v>0</v>
      </c>
      <c r="AJ1636" s="300" t="s">
        <v>770</v>
      </c>
      <c r="AK1636" s="300">
        <v>8</v>
      </c>
      <c r="AL1636" s="300" t="s">
        <v>814</v>
      </c>
      <c r="AM1636" s="300">
        <v>1125</v>
      </c>
      <c r="AN1636" s="300" t="b">
        <v>0</v>
      </c>
      <c r="AO1636" s="300">
        <v>8</v>
      </c>
      <c r="AP1636" s="300" t="s">
        <v>814</v>
      </c>
      <c r="AQ1636" s="300">
        <v>1125</v>
      </c>
      <c r="AR1636" s="300" t="b">
        <v>0</v>
      </c>
      <c r="AS1636" s="300">
        <v>1125</v>
      </c>
      <c r="AT1636" s="300" t="b">
        <v>0</v>
      </c>
      <c r="AU1636" s="300">
        <v>0</v>
      </c>
      <c r="AV1636" s="300" t="b">
        <v>0</v>
      </c>
      <c r="AW1636" s="300" t="s">
        <v>2052</v>
      </c>
      <c r="AX1636" s="300">
        <v>0</v>
      </c>
      <c r="AY1636" s="300" t="s">
        <v>2052</v>
      </c>
      <c r="AZ1636" s="300">
        <v>0</v>
      </c>
      <c r="BA1636" s="300" t="b">
        <v>0</v>
      </c>
      <c r="BB1636" s="300" t="b">
        <v>1</v>
      </c>
      <c r="BC1636"/>
      <c r="BD1636"/>
      <c r="BE1636"/>
      <c r="BF1636"/>
      <c r="BG1636"/>
      <c r="BH1636"/>
      <c r="BI1636"/>
      <c r="BJ1636"/>
      <c r="BK1636"/>
      <c r="BL1636"/>
      <c r="BM1636"/>
      <c r="BN1636"/>
      <c r="BO1636"/>
      <c r="BP1636"/>
      <c r="BQ1636"/>
    </row>
    <row r="1637" spans="5:69" ht="16.5" hidden="1" x14ac:dyDescent="0.3">
      <c r="E1637" s="300" t="s">
        <v>760</v>
      </c>
      <c r="F1637" s="300" t="s">
        <v>651</v>
      </c>
      <c r="G1637" s="300">
        <v>20160101</v>
      </c>
      <c r="H1637" s="300">
        <v>2016</v>
      </c>
      <c r="I1637" s="300">
        <v>52</v>
      </c>
      <c r="J1637" s="300">
        <v>2016</v>
      </c>
      <c r="K1637" s="300">
        <v>562</v>
      </c>
      <c r="L1637" s="300" t="s">
        <v>761</v>
      </c>
      <c r="M1637" s="300" t="s">
        <v>451</v>
      </c>
      <c r="N1637" s="300" t="s">
        <v>660</v>
      </c>
      <c r="O1637" s="300" t="s">
        <v>762</v>
      </c>
      <c r="P1637" s="300">
        <v>0</v>
      </c>
      <c r="Q1637" s="300" t="s">
        <v>763</v>
      </c>
      <c r="R1637" s="300" t="s">
        <v>764</v>
      </c>
      <c r="S1637" s="300">
        <v>0</v>
      </c>
      <c r="T1637" s="300" t="s">
        <v>763</v>
      </c>
      <c r="U1637" s="300" t="s">
        <v>764</v>
      </c>
      <c r="V1637" s="300" t="s">
        <v>1123</v>
      </c>
      <c r="W1637" s="300" t="s">
        <v>766</v>
      </c>
      <c r="X1637" s="300" t="b">
        <v>1</v>
      </c>
      <c r="Y1637" s="300">
        <v>310229</v>
      </c>
      <c r="Z1637" s="300" t="s">
        <v>830</v>
      </c>
      <c r="AA1637" s="300" t="s">
        <v>537</v>
      </c>
      <c r="AB1637" s="300" t="s">
        <v>508</v>
      </c>
      <c r="AC1637" s="300" t="s">
        <v>508</v>
      </c>
      <c r="AD1637" s="300">
        <v>6</v>
      </c>
      <c r="AE1637" s="300" t="b">
        <v>1</v>
      </c>
      <c r="AF1637" s="300" t="s">
        <v>768</v>
      </c>
      <c r="AG1637" s="300" t="s">
        <v>769</v>
      </c>
      <c r="AH1637" s="300">
        <v>0</v>
      </c>
      <c r="AI1637" s="300">
        <v>0</v>
      </c>
      <c r="AJ1637" s="300" t="s">
        <v>770</v>
      </c>
      <c r="AK1637" s="300">
        <v>8</v>
      </c>
      <c r="AL1637" s="300" t="s">
        <v>814</v>
      </c>
      <c r="AM1637" s="300">
        <v>46877</v>
      </c>
      <c r="AN1637" s="300" t="b">
        <v>0</v>
      </c>
      <c r="AO1637" s="300">
        <v>8</v>
      </c>
      <c r="AP1637" s="300" t="s">
        <v>814</v>
      </c>
      <c r="AQ1637" s="300">
        <v>46877</v>
      </c>
      <c r="AR1637" s="300" t="b">
        <v>0</v>
      </c>
      <c r="AS1637" s="300">
        <v>46877</v>
      </c>
      <c r="AT1637" s="300" t="b">
        <v>0</v>
      </c>
      <c r="AU1637" s="300">
        <v>0</v>
      </c>
      <c r="AV1637" s="300" t="b">
        <v>0</v>
      </c>
      <c r="AW1637" s="300" t="s">
        <v>2053</v>
      </c>
      <c r="AX1637" s="300"/>
      <c r="AY1637" s="300" t="s">
        <v>2053</v>
      </c>
      <c r="AZ1637" s="300">
        <v>0</v>
      </c>
      <c r="BA1637" s="300" t="b">
        <v>0</v>
      </c>
      <c r="BB1637" s="300" t="b">
        <v>1</v>
      </c>
      <c r="BC1637"/>
      <c r="BD1637"/>
      <c r="BE1637"/>
      <c r="BF1637"/>
      <c r="BG1637"/>
      <c r="BH1637"/>
      <c r="BI1637"/>
      <c r="BJ1637"/>
      <c r="BK1637"/>
      <c r="BL1637"/>
      <c r="BM1637"/>
      <c r="BN1637"/>
      <c r="BO1637"/>
      <c r="BP1637"/>
      <c r="BQ1637"/>
    </row>
    <row r="1638" spans="5:69" ht="16.5" hidden="1" x14ac:dyDescent="0.3">
      <c r="E1638" s="300" t="s">
        <v>760</v>
      </c>
      <c r="F1638" s="300" t="s">
        <v>651</v>
      </c>
      <c r="G1638" s="300">
        <v>20160101</v>
      </c>
      <c r="H1638" s="300">
        <v>2016</v>
      </c>
      <c r="I1638" s="300">
        <v>52</v>
      </c>
      <c r="J1638" s="300">
        <v>2016</v>
      </c>
      <c r="K1638" s="300">
        <v>562</v>
      </c>
      <c r="L1638" s="300" t="s">
        <v>761</v>
      </c>
      <c r="M1638" s="300" t="s">
        <v>451</v>
      </c>
      <c r="N1638" s="300" t="s">
        <v>660</v>
      </c>
      <c r="O1638" s="300" t="s">
        <v>762</v>
      </c>
      <c r="P1638" s="300">
        <v>566</v>
      </c>
      <c r="Q1638" s="300" t="s">
        <v>791</v>
      </c>
      <c r="R1638" s="300" t="s">
        <v>434</v>
      </c>
      <c r="S1638" s="300">
        <v>0</v>
      </c>
      <c r="T1638" s="300" t="s">
        <v>763</v>
      </c>
      <c r="U1638" s="300" t="s">
        <v>764</v>
      </c>
      <c r="V1638" s="300" t="s">
        <v>1123</v>
      </c>
      <c r="W1638" s="300" t="s">
        <v>766</v>
      </c>
      <c r="X1638" s="300" t="b">
        <v>1</v>
      </c>
      <c r="Y1638" s="300">
        <v>310229</v>
      </c>
      <c r="Z1638" s="300" t="s">
        <v>830</v>
      </c>
      <c r="AA1638" s="300" t="s">
        <v>537</v>
      </c>
      <c r="AB1638" s="300" t="s">
        <v>508</v>
      </c>
      <c r="AC1638" s="300" t="s">
        <v>508</v>
      </c>
      <c r="AD1638" s="300">
        <v>6</v>
      </c>
      <c r="AE1638" s="300" t="b">
        <v>1</v>
      </c>
      <c r="AF1638" s="300" t="s">
        <v>768</v>
      </c>
      <c r="AG1638" s="300" t="s">
        <v>769</v>
      </c>
      <c r="AH1638" s="300">
        <v>0</v>
      </c>
      <c r="AI1638" s="300">
        <v>0</v>
      </c>
      <c r="AJ1638" s="300" t="s">
        <v>770</v>
      </c>
      <c r="AK1638" s="300">
        <v>8</v>
      </c>
      <c r="AL1638" s="300" t="s">
        <v>814</v>
      </c>
      <c r="AM1638" s="300">
        <v>46877</v>
      </c>
      <c r="AN1638" s="300" t="b">
        <v>0</v>
      </c>
      <c r="AO1638" s="300">
        <v>8</v>
      </c>
      <c r="AP1638" s="300" t="s">
        <v>814</v>
      </c>
      <c r="AQ1638" s="300">
        <v>46877</v>
      </c>
      <c r="AR1638" s="300" t="b">
        <v>0</v>
      </c>
      <c r="AS1638" s="300">
        <v>46877</v>
      </c>
      <c r="AT1638" s="300" t="b">
        <v>0</v>
      </c>
      <c r="AU1638" s="300">
        <v>0</v>
      </c>
      <c r="AV1638" s="300" t="b">
        <v>0</v>
      </c>
      <c r="AW1638" s="300" t="s">
        <v>2053</v>
      </c>
      <c r="AX1638" s="300"/>
      <c r="AY1638" s="300" t="s">
        <v>2053</v>
      </c>
      <c r="AZ1638" s="300">
        <v>0</v>
      </c>
      <c r="BA1638" s="300" t="b">
        <v>1</v>
      </c>
      <c r="BB1638" s="300" t="b">
        <v>0</v>
      </c>
      <c r="BC1638"/>
      <c r="BD1638"/>
      <c r="BE1638"/>
      <c r="BF1638"/>
      <c r="BG1638"/>
      <c r="BH1638"/>
      <c r="BI1638"/>
      <c r="BJ1638"/>
      <c r="BK1638"/>
      <c r="BL1638"/>
      <c r="BM1638"/>
      <c r="BN1638"/>
      <c r="BO1638"/>
      <c r="BP1638"/>
      <c r="BQ1638"/>
    </row>
    <row r="1639" spans="5:69" ht="16.5" hidden="1" x14ac:dyDescent="0.3">
      <c r="E1639" s="300" t="s">
        <v>760</v>
      </c>
      <c r="F1639" s="300" t="s">
        <v>651</v>
      </c>
      <c r="G1639" s="300">
        <v>20160101</v>
      </c>
      <c r="H1639" s="300">
        <v>2016</v>
      </c>
      <c r="I1639" s="300">
        <v>52</v>
      </c>
      <c r="J1639" s="300">
        <v>2016</v>
      </c>
      <c r="K1639" s="300">
        <v>180</v>
      </c>
      <c r="L1639" s="300" t="s">
        <v>872</v>
      </c>
      <c r="M1639" s="300" t="s">
        <v>486</v>
      </c>
      <c r="N1639" s="300" t="s">
        <v>660</v>
      </c>
      <c r="O1639" s="300" t="s">
        <v>762</v>
      </c>
      <c r="P1639" s="300">
        <v>0</v>
      </c>
      <c r="Q1639" s="300" t="s">
        <v>763</v>
      </c>
      <c r="R1639" s="300" t="s">
        <v>764</v>
      </c>
      <c r="S1639" s="300">
        <v>0</v>
      </c>
      <c r="T1639" s="300" t="s">
        <v>763</v>
      </c>
      <c r="U1639" s="300" t="s">
        <v>764</v>
      </c>
      <c r="V1639" s="300" t="s">
        <v>1123</v>
      </c>
      <c r="W1639" s="300" t="s">
        <v>766</v>
      </c>
      <c r="X1639" s="300" t="b">
        <v>1</v>
      </c>
      <c r="Y1639" s="300">
        <v>310230</v>
      </c>
      <c r="Z1639" s="300" t="s">
        <v>834</v>
      </c>
      <c r="AA1639" s="300" t="s">
        <v>507</v>
      </c>
      <c r="AB1639" s="300" t="s">
        <v>508</v>
      </c>
      <c r="AC1639" s="300" t="s">
        <v>508</v>
      </c>
      <c r="AD1639" s="300">
        <v>6</v>
      </c>
      <c r="AE1639" s="300" t="b">
        <v>1</v>
      </c>
      <c r="AF1639" s="300" t="s">
        <v>768</v>
      </c>
      <c r="AG1639" s="300" t="s">
        <v>769</v>
      </c>
      <c r="AH1639" s="300">
        <v>0</v>
      </c>
      <c r="AI1639" s="300">
        <v>0</v>
      </c>
      <c r="AJ1639" s="300" t="s">
        <v>770</v>
      </c>
      <c r="AK1639" s="300">
        <v>8</v>
      </c>
      <c r="AL1639" s="300" t="s">
        <v>814</v>
      </c>
      <c r="AM1639" s="300">
        <v>23460042</v>
      </c>
      <c r="AN1639" s="300" t="b">
        <v>0</v>
      </c>
      <c r="AO1639" s="300">
        <v>8</v>
      </c>
      <c r="AP1639" s="300" t="s">
        <v>814</v>
      </c>
      <c r="AQ1639" s="300">
        <v>23460042</v>
      </c>
      <c r="AR1639" s="300" t="b">
        <v>0</v>
      </c>
      <c r="AS1639" s="300">
        <v>23460042</v>
      </c>
      <c r="AT1639" s="300" t="b">
        <v>0</v>
      </c>
      <c r="AU1639" s="300">
        <v>0</v>
      </c>
      <c r="AV1639" s="300" t="b">
        <v>0</v>
      </c>
      <c r="AW1639" s="300" t="s">
        <v>2054</v>
      </c>
      <c r="AX1639" s="300">
        <v>0</v>
      </c>
      <c r="AY1639" s="300" t="s">
        <v>2054</v>
      </c>
      <c r="AZ1639" s="300">
        <v>0</v>
      </c>
      <c r="BA1639" s="300" t="b">
        <v>0</v>
      </c>
      <c r="BB1639" s="300" t="b">
        <v>1</v>
      </c>
      <c r="BC1639"/>
      <c r="BD1639"/>
      <c r="BE1639"/>
      <c r="BF1639"/>
      <c r="BG1639"/>
      <c r="BH1639"/>
      <c r="BI1639"/>
      <c r="BJ1639"/>
      <c r="BK1639"/>
      <c r="BL1639"/>
      <c r="BM1639"/>
      <c r="BN1639"/>
      <c r="BO1639"/>
      <c r="BP1639"/>
      <c r="BQ1639"/>
    </row>
    <row r="1640" spans="5:69" ht="16.5" hidden="1" x14ac:dyDescent="0.3">
      <c r="E1640" s="300" t="s">
        <v>760</v>
      </c>
      <c r="F1640" s="300" t="s">
        <v>651</v>
      </c>
      <c r="G1640" s="300">
        <v>20160101</v>
      </c>
      <c r="H1640" s="300">
        <v>2016</v>
      </c>
      <c r="I1640" s="300">
        <v>52</v>
      </c>
      <c r="J1640" s="300">
        <v>2016</v>
      </c>
      <c r="K1640" s="300">
        <v>180</v>
      </c>
      <c r="L1640" s="300" t="s">
        <v>872</v>
      </c>
      <c r="M1640" s="300" t="s">
        <v>486</v>
      </c>
      <c r="N1640" s="300" t="s">
        <v>660</v>
      </c>
      <c r="O1640" s="300" t="s">
        <v>762</v>
      </c>
      <c r="P1640" s="300">
        <v>56</v>
      </c>
      <c r="Q1640" s="300" t="s">
        <v>877</v>
      </c>
      <c r="R1640" s="300" t="s">
        <v>878</v>
      </c>
      <c r="S1640" s="300">
        <v>0</v>
      </c>
      <c r="T1640" s="300" t="s">
        <v>763</v>
      </c>
      <c r="U1640" s="300" t="s">
        <v>764</v>
      </c>
      <c r="V1640" s="300" t="s">
        <v>1123</v>
      </c>
      <c r="W1640" s="300" t="s">
        <v>766</v>
      </c>
      <c r="X1640" s="300" t="b">
        <v>1</v>
      </c>
      <c r="Y1640" s="300">
        <v>310230</v>
      </c>
      <c r="Z1640" s="300" t="s">
        <v>834</v>
      </c>
      <c r="AA1640" s="300" t="s">
        <v>507</v>
      </c>
      <c r="AB1640" s="300" t="s">
        <v>508</v>
      </c>
      <c r="AC1640" s="300" t="s">
        <v>508</v>
      </c>
      <c r="AD1640" s="300">
        <v>6</v>
      </c>
      <c r="AE1640" s="300" t="b">
        <v>1</v>
      </c>
      <c r="AF1640" s="300" t="s">
        <v>768</v>
      </c>
      <c r="AG1640" s="300" t="s">
        <v>769</v>
      </c>
      <c r="AH1640" s="300">
        <v>0</v>
      </c>
      <c r="AI1640" s="300">
        <v>0</v>
      </c>
      <c r="AJ1640" s="300" t="s">
        <v>770</v>
      </c>
      <c r="AK1640" s="300">
        <v>8</v>
      </c>
      <c r="AL1640" s="300" t="s">
        <v>814</v>
      </c>
      <c r="AM1640" s="300">
        <v>20088</v>
      </c>
      <c r="AN1640" s="300" t="b">
        <v>0</v>
      </c>
      <c r="AO1640" s="300">
        <v>8</v>
      </c>
      <c r="AP1640" s="300" t="s">
        <v>814</v>
      </c>
      <c r="AQ1640" s="300">
        <v>20088</v>
      </c>
      <c r="AR1640" s="300" t="b">
        <v>0</v>
      </c>
      <c r="AS1640" s="300">
        <v>20088</v>
      </c>
      <c r="AT1640" s="300" t="b">
        <v>0</v>
      </c>
      <c r="AU1640" s="300">
        <v>0</v>
      </c>
      <c r="AV1640" s="300" t="b">
        <v>0</v>
      </c>
      <c r="AW1640" s="300" t="s">
        <v>2055</v>
      </c>
      <c r="AX1640" s="300">
        <v>0</v>
      </c>
      <c r="AY1640" s="300" t="s">
        <v>2055</v>
      </c>
      <c r="AZ1640" s="300">
        <v>0</v>
      </c>
      <c r="BA1640" s="300" t="b">
        <v>0</v>
      </c>
      <c r="BB1640" s="300" t="b">
        <v>1</v>
      </c>
      <c r="BC1640"/>
      <c r="BD1640"/>
      <c r="BE1640"/>
      <c r="BF1640"/>
      <c r="BG1640"/>
      <c r="BH1640"/>
      <c r="BI1640"/>
      <c r="BJ1640"/>
      <c r="BK1640"/>
      <c r="BL1640"/>
      <c r="BM1640"/>
      <c r="BN1640"/>
      <c r="BO1640"/>
      <c r="BP1640"/>
      <c r="BQ1640"/>
    </row>
    <row r="1641" spans="5:69" ht="16.5" hidden="1" x14ac:dyDescent="0.3">
      <c r="E1641" s="300" t="s">
        <v>760</v>
      </c>
      <c r="F1641" s="300" t="s">
        <v>651</v>
      </c>
      <c r="G1641" s="300">
        <v>20160101</v>
      </c>
      <c r="H1641" s="300">
        <v>2016</v>
      </c>
      <c r="I1641" s="300">
        <v>52</v>
      </c>
      <c r="J1641" s="300">
        <v>2016</v>
      </c>
      <c r="K1641" s="300">
        <v>180</v>
      </c>
      <c r="L1641" s="300" t="s">
        <v>872</v>
      </c>
      <c r="M1641" s="300" t="s">
        <v>486</v>
      </c>
      <c r="N1641" s="300" t="s">
        <v>660</v>
      </c>
      <c r="O1641" s="300" t="s">
        <v>762</v>
      </c>
      <c r="P1641" s="300">
        <v>251</v>
      </c>
      <c r="Q1641" s="300" t="s">
        <v>778</v>
      </c>
      <c r="R1641" s="300" t="s">
        <v>779</v>
      </c>
      <c r="S1641" s="300">
        <v>0</v>
      </c>
      <c r="T1641" s="300" t="s">
        <v>763</v>
      </c>
      <c r="U1641" s="300" t="s">
        <v>764</v>
      </c>
      <c r="V1641" s="300" t="s">
        <v>1123</v>
      </c>
      <c r="W1641" s="300" t="s">
        <v>766</v>
      </c>
      <c r="X1641" s="300" t="b">
        <v>1</v>
      </c>
      <c r="Y1641" s="300">
        <v>310230</v>
      </c>
      <c r="Z1641" s="300" t="s">
        <v>834</v>
      </c>
      <c r="AA1641" s="300" t="s">
        <v>507</v>
      </c>
      <c r="AB1641" s="300" t="s">
        <v>508</v>
      </c>
      <c r="AC1641" s="300" t="s">
        <v>508</v>
      </c>
      <c r="AD1641" s="300">
        <v>6</v>
      </c>
      <c r="AE1641" s="300" t="b">
        <v>1</v>
      </c>
      <c r="AF1641" s="300" t="s">
        <v>768</v>
      </c>
      <c r="AG1641" s="300" t="s">
        <v>769</v>
      </c>
      <c r="AH1641" s="300">
        <v>0</v>
      </c>
      <c r="AI1641" s="300">
        <v>0</v>
      </c>
      <c r="AJ1641" s="300" t="s">
        <v>770</v>
      </c>
      <c r="AK1641" s="300">
        <v>8</v>
      </c>
      <c r="AL1641" s="300" t="s">
        <v>814</v>
      </c>
      <c r="AM1641" s="300">
        <v>118400</v>
      </c>
      <c r="AN1641" s="300" t="b">
        <v>0</v>
      </c>
      <c r="AO1641" s="300">
        <v>8</v>
      </c>
      <c r="AP1641" s="300" t="s">
        <v>814</v>
      </c>
      <c r="AQ1641" s="300">
        <v>118400</v>
      </c>
      <c r="AR1641" s="300" t="b">
        <v>0</v>
      </c>
      <c r="AS1641" s="300">
        <v>118400</v>
      </c>
      <c r="AT1641" s="300" t="b">
        <v>0</v>
      </c>
      <c r="AU1641" s="300">
        <v>0</v>
      </c>
      <c r="AV1641" s="300" t="b">
        <v>0</v>
      </c>
      <c r="AW1641" s="300" t="s">
        <v>2056</v>
      </c>
      <c r="AX1641" s="300">
        <v>0</v>
      </c>
      <c r="AY1641" s="300" t="s">
        <v>2056</v>
      </c>
      <c r="AZ1641" s="300">
        <v>0</v>
      </c>
      <c r="BA1641" s="300" t="b">
        <v>0</v>
      </c>
      <c r="BB1641" s="300" t="b">
        <v>1</v>
      </c>
      <c r="BC1641"/>
      <c r="BD1641"/>
      <c r="BE1641"/>
      <c r="BF1641"/>
      <c r="BG1641"/>
      <c r="BH1641"/>
      <c r="BI1641"/>
      <c r="BJ1641"/>
      <c r="BK1641"/>
      <c r="BL1641"/>
      <c r="BM1641"/>
      <c r="BN1641"/>
      <c r="BO1641"/>
      <c r="BP1641"/>
      <c r="BQ1641"/>
    </row>
    <row r="1642" spans="5:69" ht="16.5" hidden="1" x14ac:dyDescent="0.3">
      <c r="E1642" s="300" t="s">
        <v>760</v>
      </c>
      <c r="F1642" s="300" t="s">
        <v>651</v>
      </c>
      <c r="G1642" s="300">
        <v>20160101</v>
      </c>
      <c r="H1642" s="300">
        <v>2016</v>
      </c>
      <c r="I1642" s="300">
        <v>52</v>
      </c>
      <c r="J1642" s="300">
        <v>2016</v>
      </c>
      <c r="K1642" s="300">
        <v>180</v>
      </c>
      <c r="L1642" s="300" t="s">
        <v>872</v>
      </c>
      <c r="M1642" s="300" t="s">
        <v>486</v>
      </c>
      <c r="N1642" s="300" t="s">
        <v>660</v>
      </c>
      <c r="O1642" s="300" t="s">
        <v>762</v>
      </c>
      <c r="P1642" s="300">
        <v>643</v>
      </c>
      <c r="Q1642" s="300" t="s">
        <v>793</v>
      </c>
      <c r="R1642" s="300" t="s">
        <v>794</v>
      </c>
      <c r="S1642" s="300">
        <v>0</v>
      </c>
      <c r="T1642" s="300" t="s">
        <v>763</v>
      </c>
      <c r="U1642" s="300" t="s">
        <v>764</v>
      </c>
      <c r="V1642" s="300" t="s">
        <v>1123</v>
      </c>
      <c r="W1642" s="300" t="s">
        <v>766</v>
      </c>
      <c r="X1642" s="300" t="b">
        <v>1</v>
      </c>
      <c r="Y1642" s="300">
        <v>310230</v>
      </c>
      <c r="Z1642" s="300" t="s">
        <v>834</v>
      </c>
      <c r="AA1642" s="300" t="s">
        <v>507</v>
      </c>
      <c r="AB1642" s="300" t="s">
        <v>508</v>
      </c>
      <c r="AC1642" s="300" t="s">
        <v>508</v>
      </c>
      <c r="AD1642" s="300">
        <v>6</v>
      </c>
      <c r="AE1642" s="300" t="b">
        <v>1</v>
      </c>
      <c r="AF1642" s="300" t="s">
        <v>768</v>
      </c>
      <c r="AG1642" s="300" t="s">
        <v>769</v>
      </c>
      <c r="AH1642" s="300">
        <v>0</v>
      </c>
      <c r="AI1642" s="300">
        <v>0</v>
      </c>
      <c r="AJ1642" s="300" t="s">
        <v>770</v>
      </c>
      <c r="AK1642" s="300">
        <v>8</v>
      </c>
      <c r="AL1642" s="300" t="s">
        <v>814</v>
      </c>
      <c r="AM1642" s="300">
        <v>3498000</v>
      </c>
      <c r="AN1642" s="300" t="b">
        <v>0</v>
      </c>
      <c r="AO1642" s="300">
        <v>8</v>
      </c>
      <c r="AP1642" s="300" t="s">
        <v>814</v>
      </c>
      <c r="AQ1642" s="300">
        <v>3498000</v>
      </c>
      <c r="AR1642" s="300" t="b">
        <v>0</v>
      </c>
      <c r="AS1642" s="300">
        <v>3498000</v>
      </c>
      <c r="AT1642" s="300" t="b">
        <v>0</v>
      </c>
      <c r="AU1642" s="300">
        <v>0</v>
      </c>
      <c r="AV1642" s="300" t="b">
        <v>0</v>
      </c>
      <c r="AW1642" s="300" t="s">
        <v>2057</v>
      </c>
      <c r="AX1642" s="300">
        <v>0</v>
      </c>
      <c r="AY1642" s="300" t="s">
        <v>2057</v>
      </c>
      <c r="AZ1642" s="300">
        <v>0</v>
      </c>
      <c r="BA1642" s="300" t="b">
        <v>0</v>
      </c>
      <c r="BB1642" s="300" t="b">
        <v>1</v>
      </c>
      <c r="BC1642"/>
      <c r="BD1642"/>
      <c r="BE1642"/>
      <c r="BF1642"/>
      <c r="BG1642"/>
      <c r="BH1642"/>
      <c r="BI1642"/>
      <c r="BJ1642"/>
      <c r="BK1642"/>
      <c r="BL1642"/>
      <c r="BM1642"/>
      <c r="BN1642"/>
      <c r="BO1642"/>
      <c r="BP1642"/>
      <c r="BQ1642"/>
    </row>
    <row r="1643" spans="5:69" ht="16.5" hidden="1" x14ac:dyDescent="0.3">
      <c r="E1643" s="300" t="s">
        <v>760</v>
      </c>
      <c r="F1643" s="300" t="s">
        <v>651</v>
      </c>
      <c r="G1643" s="300">
        <v>20160101</v>
      </c>
      <c r="H1643" s="300">
        <v>2016</v>
      </c>
      <c r="I1643" s="300">
        <v>52</v>
      </c>
      <c r="J1643" s="300">
        <v>2016</v>
      </c>
      <c r="K1643" s="300">
        <v>180</v>
      </c>
      <c r="L1643" s="300" t="s">
        <v>872</v>
      </c>
      <c r="M1643" s="300" t="s">
        <v>486</v>
      </c>
      <c r="N1643" s="300" t="s">
        <v>660</v>
      </c>
      <c r="O1643" s="300" t="s">
        <v>762</v>
      </c>
      <c r="P1643" s="300">
        <v>682</v>
      </c>
      <c r="Q1643" s="300" t="s">
        <v>1141</v>
      </c>
      <c r="R1643" s="300" t="s">
        <v>1142</v>
      </c>
      <c r="S1643" s="300">
        <v>0</v>
      </c>
      <c r="T1643" s="300" t="s">
        <v>763</v>
      </c>
      <c r="U1643" s="300" t="s">
        <v>764</v>
      </c>
      <c r="V1643" s="300" t="s">
        <v>1123</v>
      </c>
      <c r="W1643" s="300" t="s">
        <v>766</v>
      </c>
      <c r="X1643" s="300" t="b">
        <v>1</v>
      </c>
      <c r="Y1643" s="300">
        <v>310230</v>
      </c>
      <c r="Z1643" s="300" t="s">
        <v>834</v>
      </c>
      <c r="AA1643" s="300" t="s">
        <v>507</v>
      </c>
      <c r="AB1643" s="300" t="s">
        <v>508</v>
      </c>
      <c r="AC1643" s="300" t="s">
        <v>508</v>
      </c>
      <c r="AD1643" s="300">
        <v>6</v>
      </c>
      <c r="AE1643" s="300" t="b">
        <v>1</v>
      </c>
      <c r="AF1643" s="300" t="s">
        <v>768</v>
      </c>
      <c r="AG1643" s="300" t="s">
        <v>769</v>
      </c>
      <c r="AH1643" s="300">
        <v>0</v>
      </c>
      <c r="AI1643" s="300">
        <v>0</v>
      </c>
      <c r="AJ1643" s="300" t="s">
        <v>770</v>
      </c>
      <c r="AK1643" s="300">
        <v>8</v>
      </c>
      <c r="AL1643" s="300" t="s">
        <v>814</v>
      </c>
      <c r="AM1643" s="300">
        <v>66500</v>
      </c>
      <c r="AN1643" s="300" t="b">
        <v>0</v>
      </c>
      <c r="AO1643" s="300">
        <v>8</v>
      </c>
      <c r="AP1643" s="300" t="s">
        <v>814</v>
      </c>
      <c r="AQ1643" s="300">
        <v>66500</v>
      </c>
      <c r="AR1643" s="300" t="b">
        <v>0</v>
      </c>
      <c r="AS1643" s="300">
        <v>66500</v>
      </c>
      <c r="AT1643" s="300" t="b">
        <v>0</v>
      </c>
      <c r="AU1643" s="300">
        <v>0</v>
      </c>
      <c r="AV1643" s="300" t="b">
        <v>0</v>
      </c>
      <c r="AW1643" s="300" t="s">
        <v>2058</v>
      </c>
      <c r="AX1643" s="300">
        <v>0</v>
      </c>
      <c r="AY1643" s="300" t="s">
        <v>2058</v>
      </c>
      <c r="AZ1643" s="300">
        <v>0</v>
      </c>
      <c r="BA1643" s="300" t="b">
        <v>0</v>
      </c>
      <c r="BB1643" s="300" t="b">
        <v>1</v>
      </c>
      <c r="BC1643"/>
      <c r="BD1643"/>
      <c r="BE1643"/>
      <c r="BF1643"/>
      <c r="BG1643"/>
      <c r="BH1643"/>
      <c r="BI1643"/>
      <c r="BJ1643"/>
      <c r="BK1643"/>
      <c r="BL1643"/>
      <c r="BM1643"/>
      <c r="BN1643"/>
      <c r="BO1643"/>
      <c r="BP1643"/>
      <c r="BQ1643"/>
    </row>
    <row r="1644" spans="5:69" ht="16.5" hidden="1" x14ac:dyDescent="0.3">
      <c r="E1644" s="300" t="s">
        <v>760</v>
      </c>
      <c r="F1644" s="300" t="s">
        <v>651</v>
      </c>
      <c r="G1644" s="300">
        <v>20160101</v>
      </c>
      <c r="H1644" s="300">
        <v>2016</v>
      </c>
      <c r="I1644" s="300">
        <v>52</v>
      </c>
      <c r="J1644" s="300">
        <v>2016</v>
      </c>
      <c r="K1644" s="300">
        <v>180</v>
      </c>
      <c r="L1644" s="300" t="s">
        <v>872</v>
      </c>
      <c r="M1644" s="300" t="s">
        <v>486</v>
      </c>
      <c r="N1644" s="300" t="s">
        <v>660</v>
      </c>
      <c r="O1644" s="300" t="s">
        <v>762</v>
      </c>
      <c r="P1644" s="300">
        <v>699</v>
      </c>
      <c r="Q1644" s="300" t="s">
        <v>798</v>
      </c>
      <c r="R1644" s="300" t="s">
        <v>799</v>
      </c>
      <c r="S1644" s="300">
        <v>0</v>
      </c>
      <c r="T1644" s="300" t="s">
        <v>763</v>
      </c>
      <c r="U1644" s="300" t="s">
        <v>764</v>
      </c>
      <c r="V1644" s="300" t="s">
        <v>1123</v>
      </c>
      <c r="W1644" s="300" t="s">
        <v>766</v>
      </c>
      <c r="X1644" s="300" t="b">
        <v>1</v>
      </c>
      <c r="Y1644" s="300">
        <v>310230</v>
      </c>
      <c r="Z1644" s="300" t="s">
        <v>834</v>
      </c>
      <c r="AA1644" s="300" t="s">
        <v>507</v>
      </c>
      <c r="AB1644" s="300" t="s">
        <v>508</v>
      </c>
      <c r="AC1644" s="300" t="s">
        <v>508</v>
      </c>
      <c r="AD1644" s="300">
        <v>6</v>
      </c>
      <c r="AE1644" s="300" t="b">
        <v>1</v>
      </c>
      <c r="AF1644" s="300" t="s">
        <v>768</v>
      </c>
      <c r="AG1644" s="300" t="s">
        <v>769</v>
      </c>
      <c r="AH1644" s="300">
        <v>0</v>
      </c>
      <c r="AI1644" s="300">
        <v>0</v>
      </c>
      <c r="AJ1644" s="300" t="s">
        <v>770</v>
      </c>
      <c r="AK1644" s="300">
        <v>8</v>
      </c>
      <c r="AL1644" s="300" t="s">
        <v>814</v>
      </c>
      <c r="AM1644" s="300">
        <v>105252</v>
      </c>
      <c r="AN1644" s="300" t="b">
        <v>0</v>
      </c>
      <c r="AO1644" s="300">
        <v>8</v>
      </c>
      <c r="AP1644" s="300" t="s">
        <v>814</v>
      </c>
      <c r="AQ1644" s="300">
        <v>105252</v>
      </c>
      <c r="AR1644" s="300" t="b">
        <v>0</v>
      </c>
      <c r="AS1644" s="300">
        <v>105252</v>
      </c>
      <c r="AT1644" s="300" t="b">
        <v>0</v>
      </c>
      <c r="AU1644" s="300">
        <v>0</v>
      </c>
      <c r="AV1644" s="300" t="b">
        <v>0</v>
      </c>
      <c r="AW1644" s="300" t="s">
        <v>2059</v>
      </c>
      <c r="AX1644" s="300">
        <v>0</v>
      </c>
      <c r="AY1644" s="300" t="s">
        <v>2059</v>
      </c>
      <c r="AZ1644" s="300">
        <v>0</v>
      </c>
      <c r="BA1644" s="300" t="b">
        <v>0</v>
      </c>
      <c r="BB1644" s="300" t="b">
        <v>1</v>
      </c>
      <c r="BC1644"/>
      <c r="BD1644"/>
      <c r="BE1644"/>
      <c r="BF1644"/>
      <c r="BG1644"/>
      <c r="BH1644"/>
      <c r="BI1644"/>
      <c r="BJ1644"/>
      <c r="BK1644"/>
      <c r="BL1644"/>
      <c r="BM1644"/>
      <c r="BN1644"/>
      <c r="BO1644"/>
      <c r="BP1644"/>
      <c r="BQ1644"/>
    </row>
    <row r="1645" spans="5:69" ht="16.5" hidden="1" x14ac:dyDescent="0.3">
      <c r="E1645" s="300" t="s">
        <v>760</v>
      </c>
      <c r="F1645" s="300" t="s">
        <v>651</v>
      </c>
      <c r="G1645" s="300">
        <v>20160101</v>
      </c>
      <c r="H1645" s="300">
        <v>2016</v>
      </c>
      <c r="I1645" s="300">
        <v>52</v>
      </c>
      <c r="J1645" s="300">
        <v>2016</v>
      </c>
      <c r="K1645" s="300">
        <v>180</v>
      </c>
      <c r="L1645" s="300" t="s">
        <v>872</v>
      </c>
      <c r="M1645" s="300" t="s">
        <v>486</v>
      </c>
      <c r="N1645" s="300" t="s">
        <v>660</v>
      </c>
      <c r="O1645" s="300" t="s">
        <v>762</v>
      </c>
      <c r="P1645" s="300">
        <v>710</v>
      </c>
      <c r="Q1645" s="300" t="s">
        <v>917</v>
      </c>
      <c r="R1645" s="300" t="s">
        <v>425</v>
      </c>
      <c r="S1645" s="300">
        <v>0</v>
      </c>
      <c r="T1645" s="300" t="s">
        <v>763</v>
      </c>
      <c r="U1645" s="300" t="s">
        <v>764</v>
      </c>
      <c r="V1645" s="300" t="s">
        <v>1123</v>
      </c>
      <c r="W1645" s="300" t="s">
        <v>766</v>
      </c>
      <c r="X1645" s="300" t="b">
        <v>1</v>
      </c>
      <c r="Y1645" s="300">
        <v>310230</v>
      </c>
      <c r="Z1645" s="300" t="s">
        <v>834</v>
      </c>
      <c r="AA1645" s="300" t="s">
        <v>507</v>
      </c>
      <c r="AB1645" s="300" t="s">
        <v>508</v>
      </c>
      <c r="AC1645" s="300" t="s">
        <v>508</v>
      </c>
      <c r="AD1645" s="300">
        <v>6</v>
      </c>
      <c r="AE1645" s="300" t="b">
        <v>1</v>
      </c>
      <c r="AF1645" s="300" t="s">
        <v>768</v>
      </c>
      <c r="AG1645" s="300" t="s">
        <v>769</v>
      </c>
      <c r="AH1645" s="300">
        <v>0</v>
      </c>
      <c r="AI1645" s="300">
        <v>0</v>
      </c>
      <c r="AJ1645" s="300" t="s">
        <v>770</v>
      </c>
      <c r="AK1645" s="300">
        <v>8</v>
      </c>
      <c r="AL1645" s="300" t="s">
        <v>814</v>
      </c>
      <c r="AM1645" s="300">
        <v>17864362</v>
      </c>
      <c r="AN1645" s="300" t="b">
        <v>0</v>
      </c>
      <c r="AO1645" s="300">
        <v>8</v>
      </c>
      <c r="AP1645" s="300" t="s">
        <v>814</v>
      </c>
      <c r="AQ1645" s="300">
        <v>17864362</v>
      </c>
      <c r="AR1645" s="300" t="b">
        <v>0</v>
      </c>
      <c r="AS1645" s="300">
        <v>17864362</v>
      </c>
      <c r="AT1645" s="300" t="b">
        <v>0</v>
      </c>
      <c r="AU1645" s="300">
        <v>0</v>
      </c>
      <c r="AV1645" s="300" t="b">
        <v>0</v>
      </c>
      <c r="AW1645" s="300" t="s">
        <v>2060</v>
      </c>
      <c r="AX1645" s="300">
        <v>0</v>
      </c>
      <c r="AY1645" s="300" t="s">
        <v>2060</v>
      </c>
      <c r="AZ1645" s="300">
        <v>0</v>
      </c>
      <c r="BA1645" s="300" t="b">
        <v>0</v>
      </c>
      <c r="BB1645" s="300" t="b">
        <v>1</v>
      </c>
      <c r="BC1645"/>
      <c r="BD1645"/>
      <c r="BE1645"/>
      <c r="BF1645"/>
      <c r="BG1645"/>
      <c r="BH1645"/>
      <c r="BI1645"/>
      <c r="BJ1645"/>
      <c r="BK1645"/>
      <c r="BL1645"/>
      <c r="BM1645"/>
      <c r="BN1645"/>
      <c r="BO1645"/>
      <c r="BP1645"/>
      <c r="BQ1645"/>
    </row>
    <row r="1646" spans="5:69" ht="16.5" hidden="1" x14ac:dyDescent="0.3">
      <c r="E1646" s="300" t="s">
        <v>760</v>
      </c>
      <c r="F1646" s="300" t="s">
        <v>651</v>
      </c>
      <c r="G1646" s="300">
        <v>20160101</v>
      </c>
      <c r="H1646" s="300">
        <v>2016</v>
      </c>
      <c r="I1646" s="300">
        <v>52</v>
      </c>
      <c r="J1646" s="300">
        <v>2016</v>
      </c>
      <c r="K1646" s="300">
        <v>180</v>
      </c>
      <c r="L1646" s="300" t="s">
        <v>872</v>
      </c>
      <c r="M1646" s="300" t="s">
        <v>486</v>
      </c>
      <c r="N1646" s="300" t="s">
        <v>660</v>
      </c>
      <c r="O1646" s="300" t="s">
        <v>762</v>
      </c>
      <c r="P1646" s="300">
        <v>752</v>
      </c>
      <c r="Q1646" s="300" t="s">
        <v>804</v>
      </c>
      <c r="R1646" s="300" t="s">
        <v>805</v>
      </c>
      <c r="S1646" s="300">
        <v>0</v>
      </c>
      <c r="T1646" s="300" t="s">
        <v>763</v>
      </c>
      <c r="U1646" s="300" t="s">
        <v>764</v>
      </c>
      <c r="V1646" s="300" t="s">
        <v>1123</v>
      </c>
      <c r="W1646" s="300" t="s">
        <v>766</v>
      </c>
      <c r="X1646" s="300" t="b">
        <v>1</v>
      </c>
      <c r="Y1646" s="300">
        <v>310230</v>
      </c>
      <c r="Z1646" s="300" t="s">
        <v>834</v>
      </c>
      <c r="AA1646" s="300" t="s">
        <v>507</v>
      </c>
      <c r="AB1646" s="300" t="s">
        <v>508</v>
      </c>
      <c r="AC1646" s="300" t="s">
        <v>508</v>
      </c>
      <c r="AD1646" s="300">
        <v>6</v>
      </c>
      <c r="AE1646" s="300" t="b">
        <v>1</v>
      </c>
      <c r="AF1646" s="300" t="s">
        <v>768</v>
      </c>
      <c r="AG1646" s="300" t="s">
        <v>769</v>
      </c>
      <c r="AH1646" s="300">
        <v>0</v>
      </c>
      <c r="AI1646" s="300">
        <v>0</v>
      </c>
      <c r="AJ1646" s="300" t="s">
        <v>770</v>
      </c>
      <c r="AK1646" s="300">
        <v>8</v>
      </c>
      <c r="AL1646" s="300" t="s">
        <v>814</v>
      </c>
      <c r="AM1646" s="300">
        <v>1450500</v>
      </c>
      <c r="AN1646" s="300" t="b">
        <v>0</v>
      </c>
      <c r="AO1646" s="300">
        <v>8</v>
      </c>
      <c r="AP1646" s="300" t="s">
        <v>814</v>
      </c>
      <c r="AQ1646" s="300">
        <v>1450500</v>
      </c>
      <c r="AR1646" s="300" t="b">
        <v>0</v>
      </c>
      <c r="AS1646" s="300">
        <v>1450500</v>
      </c>
      <c r="AT1646" s="300" t="b">
        <v>0</v>
      </c>
      <c r="AU1646" s="300">
        <v>0</v>
      </c>
      <c r="AV1646" s="300" t="b">
        <v>0</v>
      </c>
      <c r="AW1646" s="300" t="s">
        <v>1978</v>
      </c>
      <c r="AX1646" s="300">
        <v>0</v>
      </c>
      <c r="AY1646" s="300" t="s">
        <v>1978</v>
      </c>
      <c r="AZ1646" s="300">
        <v>0</v>
      </c>
      <c r="BA1646" s="300" t="b">
        <v>0</v>
      </c>
      <c r="BB1646" s="300" t="b">
        <v>1</v>
      </c>
      <c r="BC1646"/>
      <c r="BD1646"/>
      <c r="BE1646"/>
      <c r="BF1646"/>
      <c r="BG1646"/>
      <c r="BH1646"/>
      <c r="BI1646"/>
      <c r="BJ1646"/>
      <c r="BK1646"/>
      <c r="BL1646"/>
      <c r="BM1646"/>
      <c r="BN1646"/>
      <c r="BO1646"/>
      <c r="BP1646"/>
      <c r="BQ1646"/>
    </row>
    <row r="1647" spans="5:69" ht="16.5" hidden="1" x14ac:dyDescent="0.3">
      <c r="E1647" s="300" t="s">
        <v>760</v>
      </c>
      <c r="F1647" s="300" t="s">
        <v>651</v>
      </c>
      <c r="G1647" s="300">
        <v>20160101</v>
      </c>
      <c r="H1647" s="300">
        <v>2016</v>
      </c>
      <c r="I1647" s="300">
        <v>52</v>
      </c>
      <c r="J1647" s="300">
        <v>2016</v>
      </c>
      <c r="K1647" s="300">
        <v>180</v>
      </c>
      <c r="L1647" s="300" t="s">
        <v>872</v>
      </c>
      <c r="M1647" s="300" t="s">
        <v>486</v>
      </c>
      <c r="N1647" s="300" t="s">
        <v>660</v>
      </c>
      <c r="O1647" s="300" t="s">
        <v>762</v>
      </c>
      <c r="P1647" s="300">
        <v>894</v>
      </c>
      <c r="Q1647" s="300" t="s">
        <v>943</v>
      </c>
      <c r="R1647" s="300" t="s">
        <v>431</v>
      </c>
      <c r="S1647" s="300">
        <v>0</v>
      </c>
      <c r="T1647" s="300" t="s">
        <v>763</v>
      </c>
      <c r="U1647" s="300" t="s">
        <v>764</v>
      </c>
      <c r="V1647" s="300" t="s">
        <v>1123</v>
      </c>
      <c r="W1647" s="300" t="s">
        <v>766</v>
      </c>
      <c r="X1647" s="300" t="b">
        <v>1</v>
      </c>
      <c r="Y1647" s="300">
        <v>310230</v>
      </c>
      <c r="Z1647" s="300" t="s">
        <v>834</v>
      </c>
      <c r="AA1647" s="300" t="s">
        <v>507</v>
      </c>
      <c r="AB1647" s="300" t="s">
        <v>508</v>
      </c>
      <c r="AC1647" s="300" t="s">
        <v>508</v>
      </c>
      <c r="AD1647" s="300">
        <v>6</v>
      </c>
      <c r="AE1647" s="300" t="b">
        <v>1</v>
      </c>
      <c r="AF1647" s="300" t="s">
        <v>768</v>
      </c>
      <c r="AG1647" s="300" t="s">
        <v>769</v>
      </c>
      <c r="AH1647" s="300">
        <v>0</v>
      </c>
      <c r="AI1647" s="300">
        <v>0</v>
      </c>
      <c r="AJ1647" s="300" t="s">
        <v>770</v>
      </c>
      <c r="AK1647" s="300">
        <v>8</v>
      </c>
      <c r="AL1647" s="300" t="s">
        <v>814</v>
      </c>
      <c r="AM1647" s="300">
        <v>336940</v>
      </c>
      <c r="AN1647" s="300" t="b">
        <v>0</v>
      </c>
      <c r="AO1647" s="300">
        <v>8</v>
      </c>
      <c r="AP1647" s="300" t="s">
        <v>814</v>
      </c>
      <c r="AQ1647" s="300">
        <v>336940</v>
      </c>
      <c r="AR1647" s="300" t="b">
        <v>0</v>
      </c>
      <c r="AS1647" s="300">
        <v>336940</v>
      </c>
      <c r="AT1647" s="300" t="b">
        <v>0</v>
      </c>
      <c r="AU1647" s="300">
        <v>0</v>
      </c>
      <c r="AV1647" s="300" t="b">
        <v>0</v>
      </c>
      <c r="AW1647" s="300" t="s">
        <v>2061</v>
      </c>
      <c r="AX1647" s="300">
        <v>0</v>
      </c>
      <c r="AY1647" s="300" t="s">
        <v>2061</v>
      </c>
      <c r="AZ1647" s="300">
        <v>0</v>
      </c>
      <c r="BA1647" s="300" t="b">
        <v>0</v>
      </c>
      <c r="BB1647" s="300" t="b">
        <v>1</v>
      </c>
      <c r="BC1647"/>
      <c r="BD1647"/>
      <c r="BE1647"/>
      <c r="BF1647"/>
      <c r="BG1647"/>
      <c r="BH1647"/>
      <c r="BI1647"/>
      <c r="BJ1647"/>
      <c r="BK1647"/>
      <c r="BL1647"/>
      <c r="BM1647"/>
      <c r="BN1647"/>
      <c r="BO1647"/>
      <c r="BP1647"/>
      <c r="BQ1647"/>
    </row>
    <row r="1648" spans="5:69" ht="16.5" hidden="1" x14ac:dyDescent="0.3">
      <c r="E1648" s="300" t="s">
        <v>760</v>
      </c>
      <c r="F1648" s="300" t="s">
        <v>651</v>
      </c>
      <c r="G1648" s="300">
        <v>20160101</v>
      </c>
      <c r="H1648" s="300">
        <v>2016</v>
      </c>
      <c r="I1648" s="300">
        <v>52</v>
      </c>
      <c r="J1648" s="300">
        <v>2016</v>
      </c>
      <c r="K1648" s="300">
        <v>562</v>
      </c>
      <c r="L1648" s="300" t="s">
        <v>761</v>
      </c>
      <c r="M1648" s="300" t="s">
        <v>451</v>
      </c>
      <c r="N1648" s="300" t="s">
        <v>660</v>
      </c>
      <c r="O1648" s="300" t="s">
        <v>762</v>
      </c>
      <c r="P1648" s="300">
        <v>0</v>
      </c>
      <c r="Q1648" s="300" t="s">
        <v>763</v>
      </c>
      <c r="R1648" s="300" t="s">
        <v>764</v>
      </c>
      <c r="S1648" s="300">
        <v>0</v>
      </c>
      <c r="T1648" s="300" t="s">
        <v>763</v>
      </c>
      <c r="U1648" s="300" t="s">
        <v>764</v>
      </c>
      <c r="V1648" s="300" t="s">
        <v>1123</v>
      </c>
      <c r="W1648" s="300" t="s">
        <v>766</v>
      </c>
      <c r="X1648" s="300" t="b">
        <v>1</v>
      </c>
      <c r="Y1648" s="300">
        <v>310230</v>
      </c>
      <c r="Z1648" s="300" t="s">
        <v>834</v>
      </c>
      <c r="AA1648" s="300" t="s">
        <v>507</v>
      </c>
      <c r="AB1648" s="300" t="s">
        <v>508</v>
      </c>
      <c r="AC1648" s="300" t="s">
        <v>508</v>
      </c>
      <c r="AD1648" s="300">
        <v>6</v>
      </c>
      <c r="AE1648" s="300" t="b">
        <v>1</v>
      </c>
      <c r="AF1648" s="300" t="s">
        <v>768</v>
      </c>
      <c r="AG1648" s="300" t="s">
        <v>769</v>
      </c>
      <c r="AH1648" s="300">
        <v>0</v>
      </c>
      <c r="AI1648" s="300">
        <v>0</v>
      </c>
      <c r="AJ1648" s="300" t="s">
        <v>770</v>
      </c>
      <c r="AK1648" s="300">
        <v>8</v>
      </c>
      <c r="AL1648" s="300" t="s">
        <v>814</v>
      </c>
      <c r="AM1648" s="300">
        <v>896276</v>
      </c>
      <c r="AN1648" s="300" t="b">
        <v>0</v>
      </c>
      <c r="AO1648" s="300">
        <v>8</v>
      </c>
      <c r="AP1648" s="300" t="s">
        <v>814</v>
      </c>
      <c r="AQ1648" s="300">
        <v>896276</v>
      </c>
      <c r="AR1648" s="300" t="b">
        <v>0</v>
      </c>
      <c r="AS1648" s="300">
        <v>896276</v>
      </c>
      <c r="AT1648" s="300" t="b">
        <v>0</v>
      </c>
      <c r="AU1648" s="300">
        <v>0</v>
      </c>
      <c r="AV1648" s="300" t="b">
        <v>0</v>
      </c>
      <c r="AW1648" s="300" t="s">
        <v>2062</v>
      </c>
      <c r="AX1648" s="300"/>
      <c r="AY1648" s="300" t="s">
        <v>2062</v>
      </c>
      <c r="AZ1648" s="300">
        <v>0</v>
      </c>
      <c r="BA1648" s="300" t="b">
        <v>0</v>
      </c>
      <c r="BB1648" s="300" t="b">
        <v>1</v>
      </c>
      <c r="BC1648"/>
      <c r="BD1648"/>
      <c r="BE1648"/>
      <c r="BF1648"/>
      <c r="BG1648"/>
      <c r="BH1648"/>
      <c r="BI1648"/>
      <c r="BJ1648"/>
      <c r="BK1648"/>
      <c r="BL1648"/>
      <c r="BM1648"/>
      <c r="BN1648"/>
      <c r="BO1648"/>
      <c r="BP1648"/>
      <c r="BQ1648"/>
    </row>
    <row r="1649" spans="5:69" ht="16.5" hidden="1" x14ac:dyDescent="0.3">
      <c r="E1649" s="300" t="s">
        <v>760</v>
      </c>
      <c r="F1649" s="300" t="s">
        <v>651</v>
      </c>
      <c r="G1649" s="300">
        <v>20160101</v>
      </c>
      <c r="H1649" s="300">
        <v>2016</v>
      </c>
      <c r="I1649" s="300">
        <v>52</v>
      </c>
      <c r="J1649" s="300">
        <v>2016</v>
      </c>
      <c r="K1649" s="300">
        <v>562</v>
      </c>
      <c r="L1649" s="300" t="s">
        <v>761</v>
      </c>
      <c r="M1649" s="300" t="s">
        <v>451</v>
      </c>
      <c r="N1649" s="300" t="s">
        <v>660</v>
      </c>
      <c r="O1649" s="300" t="s">
        <v>762</v>
      </c>
      <c r="P1649" s="300">
        <v>12</v>
      </c>
      <c r="Q1649" s="300" t="s">
        <v>1988</v>
      </c>
      <c r="R1649" s="300" t="s">
        <v>560</v>
      </c>
      <c r="S1649" s="300">
        <v>0</v>
      </c>
      <c r="T1649" s="300" t="s">
        <v>763</v>
      </c>
      <c r="U1649" s="300" t="s">
        <v>764</v>
      </c>
      <c r="V1649" s="300" t="s">
        <v>1123</v>
      </c>
      <c r="W1649" s="300" t="s">
        <v>766</v>
      </c>
      <c r="X1649" s="300" t="b">
        <v>1</v>
      </c>
      <c r="Y1649" s="300">
        <v>310230</v>
      </c>
      <c r="Z1649" s="300" t="s">
        <v>834</v>
      </c>
      <c r="AA1649" s="300" t="s">
        <v>507</v>
      </c>
      <c r="AB1649" s="300" t="s">
        <v>508</v>
      </c>
      <c r="AC1649" s="300" t="s">
        <v>508</v>
      </c>
      <c r="AD1649" s="300">
        <v>6</v>
      </c>
      <c r="AE1649" s="300" t="b">
        <v>1</v>
      </c>
      <c r="AF1649" s="300" t="s">
        <v>768</v>
      </c>
      <c r="AG1649" s="300" t="s">
        <v>769</v>
      </c>
      <c r="AH1649" s="300">
        <v>0</v>
      </c>
      <c r="AI1649" s="300">
        <v>0</v>
      </c>
      <c r="AJ1649" s="300" t="s">
        <v>770</v>
      </c>
      <c r="AK1649" s="300">
        <v>8</v>
      </c>
      <c r="AL1649" s="300" t="s">
        <v>814</v>
      </c>
      <c r="AM1649" s="300">
        <v>38580</v>
      </c>
      <c r="AN1649" s="300" t="b">
        <v>0</v>
      </c>
      <c r="AO1649" s="300">
        <v>8</v>
      </c>
      <c r="AP1649" s="300" t="s">
        <v>814</v>
      </c>
      <c r="AQ1649" s="300">
        <v>38580</v>
      </c>
      <c r="AR1649" s="300" t="b">
        <v>0</v>
      </c>
      <c r="AS1649" s="300">
        <v>38580</v>
      </c>
      <c r="AT1649" s="300" t="b">
        <v>0</v>
      </c>
      <c r="AU1649" s="300">
        <v>0</v>
      </c>
      <c r="AV1649" s="300" t="b">
        <v>0</v>
      </c>
      <c r="AW1649" s="300" t="s">
        <v>1989</v>
      </c>
      <c r="AX1649" s="300"/>
      <c r="AY1649" s="300" t="s">
        <v>1989</v>
      </c>
      <c r="AZ1649" s="300">
        <v>0</v>
      </c>
      <c r="BA1649" s="300" t="b">
        <v>1</v>
      </c>
      <c r="BB1649" s="300" t="b">
        <v>0</v>
      </c>
      <c r="BC1649"/>
      <c r="BD1649"/>
      <c r="BE1649"/>
      <c r="BF1649"/>
      <c r="BG1649"/>
      <c r="BH1649"/>
      <c r="BI1649"/>
      <c r="BJ1649"/>
      <c r="BK1649"/>
      <c r="BL1649"/>
      <c r="BM1649"/>
      <c r="BN1649"/>
      <c r="BO1649"/>
      <c r="BP1649"/>
      <c r="BQ1649"/>
    </row>
    <row r="1650" spans="5:69" ht="16.5" hidden="1" x14ac:dyDescent="0.3">
      <c r="E1650" s="300" t="s">
        <v>760</v>
      </c>
      <c r="F1650" s="300" t="s">
        <v>651</v>
      </c>
      <c r="G1650" s="300">
        <v>20160101</v>
      </c>
      <c r="H1650" s="300">
        <v>2016</v>
      </c>
      <c r="I1650" s="300">
        <v>52</v>
      </c>
      <c r="J1650" s="300">
        <v>2016</v>
      </c>
      <c r="K1650" s="300">
        <v>562</v>
      </c>
      <c r="L1650" s="300" t="s">
        <v>761</v>
      </c>
      <c r="M1650" s="300" t="s">
        <v>451</v>
      </c>
      <c r="N1650" s="300" t="s">
        <v>660</v>
      </c>
      <c r="O1650" s="300" t="s">
        <v>762</v>
      </c>
      <c r="P1650" s="300">
        <v>251</v>
      </c>
      <c r="Q1650" s="300" t="s">
        <v>778</v>
      </c>
      <c r="R1650" s="300" t="s">
        <v>779</v>
      </c>
      <c r="S1650" s="300">
        <v>0</v>
      </c>
      <c r="T1650" s="300" t="s">
        <v>763</v>
      </c>
      <c r="U1650" s="300" t="s">
        <v>764</v>
      </c>
      <c r="V1650" s="300" t="s">
        <v>1123</v>
      </c>
      <c r="W1650" s="300" t="s">
        <v>766</v>
      </c>
      <c r="X1650" s="300" t="b">
        <v>1</v>
      </c>
      <c r="Y1650" s="300">
        <v>310230</v>
      </c>
      <c r="Z1650" s="300" t="s">
        <v>834</v>
      </c>
      <c r="AA1650" s="300" t="s">
        <v>507</v>
      </c>
      <c r="AB1650" s="300" t="s">
        <v>508</v>
      </c>
      <c r="AC1650" s="300" t="s">
        <v>508</v>
      </c>
      <c r="AD1650" s="300">
        <v>6</v>
      </c>
      <c r="AE1650" s="300" t="b">
        <v>1</v>
      </c>
      <c r="AF1650" s="300" t="s">
        <v>768</v>
      </c>
      <c r="AG1650" s="300" t="s">
        <v>769</v>
      </c>
      <c r="AH1650" s="300">
        <v>0</v>
      </c>
      <c r="AI1650" s="300">
        <v>0</v>
      </c>
      <c r="AJ1650" s="300" t="s">
        <v>770</v>
      </c>
      <c r="AK1650" s="300">
        <v>8</v>
      </c>
      <c r="AL1650" s="300" t="s">
        <v>814</v>
      </c>
      <c r="AM1650" s="300">
        <v>772746</v>
      </c>
      <c r="AN1650" s="300" t="b">
        <v>0</v>
      </c>
      <c r="AO1650" s="300">
        <v>8</v>
      </c>
      <c r="AP1650" s="300" t="s">
        <v>814</v>
      </c>
      <c r="AQ1650" s="300">
        <v>772746</v>
      </c>
      <c r="AR1650" s="300" t="b">
        <v>0</v>
      </c>
      <c r="AS1650" s="300">
        <v>772746</v>
      </c>
      <c r="AT1650" s="300" t="b">
        <v>0</v>
      </c>
      <c r="AU1650" s="300">
        <v>0</v>
      </c>
      <c r="AV1650" s="300" t="b">
        <v>0</v>
      </c>
      <c r="AW1650" s="300" t="s">
        <v>2027</v>
      </c>
      <c r="AX1650" s="300"/>
      <c r="AY1650" s="300" t="s">
        <v>2027</v>
      </c>
      <c r="AZ1650" s="300">
        <v>0</v>
      </c>
      <c r="BA1650" s="300" t="b">
        <v>1</v>
      </c>
      <c r="BB1650" s="300" t="b">
        <v>0</v>
      </c>
      <c r="BC1650"/>
      <c r="BD1650"/>
      <c r="BE1650"/>
      <c r="BF1650"/>
      <c r="BG1650"/>
      <c r="BH1650"/>
      <c r="BI1650"/>
      <c r="BJ1650"/>
      <c r="BK1650"/>
      <c r="BL1650"/>
      <c r="BM1650"/>
      <c r="BN1650"/>
      <c r="BO1650"/>
      <c r="BP1650"/>
      <c r="BQ1650"/>
    </row>
    <row r="1651" spans="5:69" ht="16.5" hidden="1" x14ac:dyDescent="0.3">
      <c r="E1651" s="300" t="s">
        <v>760</v>
      </c>
      <c r="F1651" s="300" t="s">
        <v>651</v>
      </c>
      <c r="G1651" s="300">
        <v>20160101</v>
      </c>
      <c r="H1651" s="300">
        <v>2016</v>
      </c>
      <c r="I1651" s="300">
        <v>52</v>
      </c>
      <c r="J1651" s="300">
        <v>2016</v>
      </c>
      <c r="K1651" s="300">
        <v>562</v>
      </c>
      <c r="L1651" s="300" t="s">
        <v>761</v>
      </c>
      <c r="M1651" s="300" t="s">
        <v>451</v>
      </c>
      <c r="N1651" s="300" t="s">
        <v>660</v>
      </c>
      <c r="O1651" s="300" t="s">
        <v>762</v>
      </c>
      <c r="P1651" s="300">
        <v>566</v>
      </c>
      <c r="Q1651" s="300" t="s">
        <v>791</v>
      </c>
      <c r="R1651" s="300" t="s">
        <v>434</v>
      </c>
      <c r="S1651" s="300">
        <v>0</v>
      </c>
      <c r="T1651" s="300" t="s">
        <v>763</v>
      </c>
      <c r="U1651" s="300" t="s">
        <v>764</v>
      </c>
      <c r="V1651" s="300" t="s">
        <v>1123</v>
      </c>
      <c r="W1651" s="300" t="s">
        <v>766</v>
      </c>
      <c r="X1651" s="300" t="b">
        <v>1</v>
      </c>
      <c r="Y1651" s="300">
        <v>310230</v>
      </c>
      <c r="Z1651" s="300" t="s">
        <v>834</v>
      </c>
      <c r="AA1651" s="300" t="s">
        <v>507</v>
      </c>
      <c r="AB1651" s="300" t="s">
        <v>508</v>
      </c>
      <c r="AC1651" s="300" t="s">
        <v>508</v>
      </c>
      <c r="AD1651" s="300">
        <v>6</v>
      </c>
      <c r="AE1651" s="300" t="b">
        <v>1</v>
      </c>
      <c r="AF1651" s="300" t="s">
        <v>768</v>
      </c>
      <c r="AG1651" s="300" t="s">
        <v>769</v>
      </c>
      <c r="AH1651" s="300">
        <v>0</v>
      </c>
      <c r="AI1651" s="300">
        <v>0</v>
      </c>
      <c r="AJ1651" s="300" t="s">
        <v>770</v>
      </c>
      <c r="AK1651" s="300">
        <v>8</v>
      </c>
      <c r="AL1651" s="300" t="s">
        <v>814</v>
      </c>
      <c r="AM1651" s="300">
        <v>59950</v>
      </c>
      <c r="AN1651" s="300" t="b">
        <v>0</v>
      </c>
      <c r="AO1651" s="300">
        <v>8</v>
      </c>
      <c r="AP1651" s="300" t="s">
        <v>814</v>
      </c>
      <c r="AQ1651" s="300">
        <v>59950</v>
      </c>
      <c r="AR1651" s="300" t="b">
        <v>0</v>
      </c>
      <c r="AS1651" s="300">
        <v>59950</v>
      </c>
      <c r="AT1651" s="300" t="b">
        <v>0</v>
      </c>
      <c r="AU1651" s="300">
        <v>0</v>
      </c>
      <c r="AV1651" s="300" t="b">
        <v>0</v>
      </c>
      <c r="AW1651" s="300" t="s">
        <v>2063</v>
      </c>
      <c r="AX1651" s="300"/>
      <c r="AY1651" s="300" t="s">
        <v>2063</v>
      </c>
      <c r="AZ1651" s="300">
        <v>0</v>
      </c>
      <c r="BA1651" s="300" t="b">
        <v>1</v>
      </c>
      <c r="BB1651" s="300" t="b">
        <v>0</v>
      </c>
      <c r="BC1651"/>
      <c r="BD1651"/>
      <c r="BE1651"/>
      <c r="BF1651"/>
      <c r="BG1651"/>
      <c r="BH1651"/>
      <c r="BI1651"/>
      <c r="BJ1651"/>
      <c r="BK1651"/>
      <c r="BL1651"/>
      <c r="BM1651"/>
      <c r="BN1651"/>
      <c r="BO1651"/>
      <c r="BP1651"/>
      <c r="BQ1651"/>
    </row>
    <row r="1652" spans="5:69" ht="16.5" hidden="1" x14ac:dyDescent="0.3">
      <c r="E1652" s="300" t="s">
        <v>760</v>
      </c>
      <c r="F1652" s="300" t="s">
        <v>651</v>
      </c>
      <c r="G1652" s="300">
        <v>20160101</v>
      </c>
      <c r="H1652" s="300">
        <v>2016</v>
      </c>
      <c r="I1652" s="300">
        <v>52</v>
      </c>
      <c r="J1652" s="300">
        <v>2016</v>
      </c>
      <c r="K1652" s="300">
        <v>562</v>
      </c>
      <c r="L1652" s="300" t="s">
        <v>761</v>
      </c>
      <c r="M1652" s="300" t="s">
        <v>451</v>
      </c>
      <c r="N1652" s="300" t="s">
        <v>660</v>
      </c>
      <c r="O1652" s="300" t="s">
        <v>762</v>
      </c>
      <c r="P1652" s="300">
        <v>854</v>
      </c>
      <c r="Q1652" s="300" t="s">
        <v>811</v>
      </c>
      <c r="R1652" s="300" t="s">
        <v>437</v>
      </c>
      <c r="S1652" s="300">
        <v>0</v>
      </c>
      <c r="T1652" s="300" t="s">
        <v>763</v>
      </c>
      <c r="U1652" s="300" t="s">
        <v>764</v>
      </c>
      <c r="V1652" s="300" t="s">
        <v>1123</v>
      </c>
      <c r="W1652" s="300" t="s">
        <v>766</v>
      </c>
      <c r="X1652" s="300" t="b">
        <v>1</v>
      </c>
      <c r="Y1652" s="300">
        <v>310230</v>
      </c>
      <c r="Z1652" s="300" t="s">
        <v>834</v>
      </c>
      <c r="AA1652" s="300" t="s">
        <v>507</v>
      </c>
      <c r="AB1652" s="300" t="s">
        <v>508</v>
      </c>
      <c r="AC1652" s="300" t="s">
        <v>508</v>
      </c>
      <c r="AD1652" s="300">
        <v>6</v>
      </c>
      <c r="AE1652" s="300" t="b">
        <v>1</v>
      </c>
      <c r="AF1652" s="300" t="s">
        <v>768</v>
      </c>
      <c r="AG1652" s="300" t="s">
        <v>769</v>
      </c>
      <c r="AH1652" s="300">
        <v>0</v>
      </c>
      <c r="AI1652" s="300">
        <v>0</v>
      </c>
      <c r="AJ1652" s="300" t="s">
        <v>770</v>
      </c>
      <c r="AK1652" s="300">
        <v>8</v>
      </c>
      <c r="AL1652" s="300" t="s">
        <v>814</v>
      </c>
      <c r="AM1652" s="300">
        <v>25000</v>
      </c>
      <c r="AN1652" s="300" t="b">
        <v>0</v>
      </c>
      <c r="AO1652" s="300">
        <v>8</v>
      </c>
      <c r="AP1652" s="300" t="s">
        <v>814</v>
      </c>
      <c r="AQ1652" s="300">
        <v>25000</v>
      </c>
      <c r="AR1652" s="300" t="b">
        <v>0</v>
      </c>
      <c r="AS1652" s="300">
        <v>25000</v>
      </c>
      <c r="AT1652" s="300" t="b">
        <v>0</v>
      </c>
      <c r="AU1652" s="300">
        <v>0</v>
      </c>
      <c r="AV1652" s="300" t="b">
        <v>0</v>
      </c>
      <c r="AW1652" s="300" t="s">
        <v>2064</v>
      </c>
      <c r="AX1652" s="300"/>
      <c r="AY1652" s="300" t="s">
        <v>2064</v>
      </c>
      <c r="AZ1652" s="300">
        <v>0</v>
      </c>
      <c r="BA1652" s="300" t="b">
        <v>1</v>
      </c>
      <c r="BB1652" s="300" t="b">
        <v>0</v>
      </c>
      <c r="BC1652"/>
      <c r="BD1652"/>
      <c r="BE1652"/>
      <c r="BF1652"/>
      <c r="BG1652"/>
      <c r="BH1652"/>
      <c r="BI1652"/>
      <c r="BJ1652"/>
      <c r="BK1652"/>
      <c r="BL1652"/>
      <c r="BM1652"/>
      <c r="BN1652"/>
      <c r="BO1652"/>
      <c r="BP1652"/>
      <c r="BQ1652"/>
    </row>
    <row r="1653" spans="5:69" ht="16.5" hidden="1" x14ac:dyDescent="0.3">
      <c r="E1653" s="300" t="s">
        <v>760</v>
      </c>
      <c r="F1653" s="300" t="s">
        <v>651</v>
      </c>
      <c r="G1653" s="300">
        <v>20160101</v>
      </c>
      <c r="H1653" s="300">
        <v>2016</v>
      </c>
      <c r="I1653" s="300">
        <v>52</v>
      </c>
      <c r="J1653" s="300">
        <v>2016</v>
      </c>
      <c r="K1653" s="300">
        <v>180</v>
      </c>
      <c r="L1653" s="300" t="s">
        <v>872</v>
      </c>
      <c r="M1653" s="300" t="s">
        <v>486</v>
      </c>
      <c r="N1653" s="300" t="s">
        <v>660</v>
      </c>
      <c r="O1653" s="300" t="s">
        <v>762</v>
      </c>
      <c r="P1653" s="300">
        <v>0</v>
      </c>
      <c r="Q1653" s="300" t="s">
        <v>763</v>
      </c>
      <c r="R1653" s="300" t="s">
        <v>764</v>
      </c>
      <c r="S1653" s="300">
        <v>0</v>
      </c>
      <c r="T1653" s="300" t="s">
        <v>763</v>
      </c>
      <c r="U1653" s="300" t="s">
        <v>764</v>
      </c>
      <c r="V1653" s="300" t="s">
        <v>1123</v>
      </c>
      <c r="W1653" s="300" t="s">
        <v>766</v>
      </c>
      <c r="X1653" s="300" t="b">
        <v>1</v>
      </c>
      <c r="Y1653" s="300">
        <v>310240</v>
      </c>
      <c r="Z1653" s="300" t="s">
        <v>1030</v>
      </c>
      <c r="AA1653" s="300" t="s">
        <v>529</v>
      </c>
      <c r="AB1653" s="300" t="s">
        <v>508</v>
      </c>
      <c r="AC1653" s="300" t="s">
        <v>508</v>
      </c>
      <c r="AD1653" s="300">
        <v>6</v>
      </c>
      <c r="AE1653" s="300" t="b">
        <v>1</v>
      </c>
      <c r="AF1653" s="300" t="s">
        <v>768</v>
      </c>
      <c r="AG1653" s="300" t="s">
        <v>769</v>
      </c>
      <c r="AH1653" s="300">
        <v>0</v>
      </c>
      <c r="AI1653" s="300">
        <v>0</v>
      </c>
      <c r="AJ1653" s="300" t="s">
        <v>770</v>
      </c>
      <c r="AK1653" s="300">
        <v>8</v>
      </c>
      <c r="AL1653" s="300" t="s">
        <v>814</v>
      </c>
      <c r="AM1653" s="300">
        <v>10060</v>
      </c>
      <c r="AN1653" s="300" t="b">
        <v>0</v>
      </c>
      <c r="AO1653" s="300">
        <v>8</v>
      </c>
      <c r="AP1653" s="300" t="s">
        <v>814</v>
      </c>
      <c r="AQ1653" s="300">
        <v>10060</v>
      </c>
      <c r="AR1653" s="300" t="b">
        <v>0</v>
      </c>
      <c r="AS1653" s="300">
        <v>10060</v>
      </c>
      <c r="AT1653" s="300" t="b">
        <v>0</v>
      </c>
      <c r="AU1653" s="300">
        <v>0</v>
      </c>
      <c r="AV1653" s="300" t="b">
        <v>0</v>
      </c>
      <c r="AW1653" s="300" t="s">
        <v>2065</v>
      </c>
      <c r="AX1653" s="300">
        <v>0</v>
      </c>
      <c r="AY1653" s="300" t="s">
        <v>2065</v>
      </c>
      <c r="AZ1653" s="300">
        <v>0</v>
      </c>
      <c r="BA1653" s="300" t="b">
        <v>0</v>
      </c>
      <c r="BB1653" s="300" t="b">
        <v>1</v>
      </c>
      <c r="BC1653"/>
      <c r="BD1653"/>
      <c r="BE1653"/>
      <c r="BF1653"/>
      <c r="BG1653"/>
      <c r="BH1653"/>
      <c r="BI1653"/>
      <c r="BJ1653"/>
      <c r="BK1653"/>
      <c r="BL1653"/>
      <c r="BM1653"/>
      <c r="BN1653"/>
      <c r="BO1653"/>
      <c r="BP1653"/>
      <c r="BQ1653"/>
    </row>
    <row r="1654" spans="5:69" ht="16.5" hidden="1" x14ac:dyDescent="0.3">
      <c r="E1654" s="300" t="s">
        <v>760</v>
      </c>
      <c r="F1654" s="300" t="s">
        <v>651</v>
      </c>
      <c r="G1654" s="300">
        <v>20160101</v>
      </c>
      <c r="H1654" s="300">
        <v>2016</v>
      </c>
      <c r="I1654" s="300">
        <v>52</v>
      </c>
      <c r="J1654" s="300">
        <v>2016</v>
      </c>
      <c r="K1654" s="300">
        <v>180</v>
      </c>
      <c r="L1654" s="300" t="s">
        <v>872</v>
      </c>
      <c r="M1654" s="300" t="s">
        <v>486</v>
      </c>
      <c r="N1654" s="300" t="s">
        <v>660</v>
      </c>
      <c r="O1654" s="300" t="s">
        <v>762</v>
      </c>
      <c r="P1654" s="300">
        <v>710</v>
      </c>
      <c r="Q1654" s="300" t="s">
        <v>917</v>
      </c>
      <c r="R1654" s="300" t="s">
        <v>425</v>
      </c>
      <c r="S1654" s="300">
        <v>0</v>
      </c>
      <c r="T1654" s="300" t="s">
        <v>763</v>
      </c>
      <c r="U1654" s="300" t="s">
        <v>764</v>
      </c>
      <c r="V1654" s="300" t="s">
        <v>1123</v>
      </c>
      <c r="W1654" s="300" t="s">
        <v>766</v>
      </c>
      <c r="X1654" s="300" t="b">
        <v>1</v>
      </c>
      <c r="Y1654" s="300">
        <v>310240</v>
      </c>
      <c r="Z1654" s="300" t="s">
        <v>1030</v>
      </c>
      <c r="AA1654" s="300" t="s">
        <v>529</v>
      </c>
      <c r="AB1654" s="300" t="s">
        <v>508</v>
      </c>
      <c r="AC1654" s="300" t="s">
        <v>508</v>
      </c>
      <c r="AD1654" s="300">
        <v>6</v>
      </c>
      <c r="AE1654" s="300" t="b">
        <v>1</v>
      </c>
      <c r="AF1654" s="300" t="s">
        <v>768</v>
      </c>
      <c r="AG1654" s="300" t="s">
        <v>769</v>
      </c>
      <c r="AH1654" s="300">
        <v>0</v>
      </c>
      <c r="AI1654" s="300">
        <v>0</v>
      </c>
      <c r="AJ1654" s="300" t="s">
        <v>770</v>
      </c>
      <c r="AK1654" s="300">
        <v>8</v>
      </c>
      <c r="AL1654" s="300" t="s">
        <v>814</v>
      </c>
      <c r="AM1654" s="300">
        <v>10060</v>
      </c>
      <c r="AN1654" s="300" t="b">
        <v>0</v>
      </c>
      <c r="AO1654" s="300">
        <v>8</v>
      </c>
      <c r="AP1654" s="300" t="s">
        <v>814</v>
      </c>
      <c r="AQ1654" s="300">
        <v>10060</v>
      </c>
      <c r="AR1654" s="300" t="b">
        <v>0</v>
      </c>
      <c r="AS1654" s="300">
        <v>10060</v>
      </c>
      <c r="AT1654" s="300" t="b">
        <v>0</v>
      </c>
      <c r="AU1654" s="300">
        <v>0</v>
      </c>
      <c r="AV1654" s="300" t="b">
        <v>0</v>
      </c>
      <c r="AW1654" s="300" t="s">
        <v>2065</v>
      </c>
      <c r="AX1654" s="300">
        <v>0</v>
      </c>
      <c r="AY1654" s="300" t="s">
        <v>2065</v>
      </c>
      <c r="AZ1654" s="300">
        <v>0</v>
      </c>
      <c r="BA1654" s="300" t="b">
        <v>0</v>
      </c>
      <c r="BB1654" s="300" t="b">
        <v>1</v>
      </c>
      <c r="BC1654"/>
      <c r="BD1654"/>
      <c r="BE1654"/>
      <c r="BF1654"/>
      <c r="BG1654"/>
      <c r="BH1654"/>
      <c r="BI1654"/>
      <c r="BJ1654"/>
      <c r="BK1654"/>
      <c r="BL1654"/>
      <c r="BM1654"/>
      <c r="BN1654"/>
      <c r="BO1654"/>
      <c r="BP1654"/>
      <c r="BQ1654"/>
    </row>
    <row r="1655" spans="5:69" ht="16.5" hidden="1" x14ac:dyDescent="0.3">
      <c r="E1655" s="300" t="s">
        <v>760</v>
      </c>
      <c r="F1655" s="300" t="s">
        <v>651</v>
      </c>
      <c r="G1655" s="300">
        <v>20160101</v>
      </c>
      <c r="H1655" s="300">
        <v>2016</v>
      </c>
      <c r="I1655" s="300">
        <v>52</v>
      </c>
      <c r="J1655" s="300">
        <v>2016</v>
      </c>
      <c r="K1655" s="300">
        <v>562</v>
      </c>
      <c r="L1655" s="300" t="s">
        <v>761</v>
      </c>
      <c r="M1655" s="300" t="s">
        <v>451</v>
      </c>
      <c r="N1655" s="300" t="s">
        <v>660</v>
      </c>
      <c r="O1655" s="300" t="s">
        <v>762</v>
      </c>
      <c r="P1655" s="300">
        <v>0</v>
      </c>
      <c r="Q1655" s="300" t="s">
        <v>763</v>
      </c>
      <c r="R1655" s="300" t="s">
        <v>764</v>
      </c>
      <c r="S1655" s="300">
        <v>0</v>
      </c>
      <c r="T1655" s="300" t="s">
        <v>763</v>
      </c>
      <c r="U1655" s="300" t="s">
        <v>764</v>
      </c>
      <c r="V1655" s="300" t="s">
        <v>1123</v>
      </c>
      <c r="W1655" s="300" t="s">
        <v>766</v>
      </c>
      <c r="X1655" s="300" t="b">
        <v>1</v>
      </c>
      <c r="Y1655" s="300">
        <v>310240</v>
      </c>
      <c r="Z1655" s="300" t="s">
        <v>1030</v>
      </c>
      <c r="AA1655" s="300" t="s">
        <v>529</v>
      </c>
      <c r="AB1655" s="300" t="s">
        <v>508</v>
      </c>
      <c r="AC1655" s="300" t="s">
        <v>508</v>
      </c>
      <c r="AD1655" s="300">
        <v>6</v>
      </c>
      <c r="AE1655" s="300" t="b">
        <v>1</v>
      </c>
      <c r="AF1655" s="300" t="s">
        <v>768</v>
      </c>
      <c r="AG1655" s="300" t="s">
        <v>769</v>
      </c>
      <c r="AH1655" s="300">
        <v>0</v>
      </c>
      <c r="AI1655" s="300">
        <v>0</v>
      </c>
      <c r="AJ1655" s="300" t="s">
        <v>770</v>
      </c>
      <c r="AK1655" s="300">
        <v>8</v>
      </c>
      <c r="AL1655" s="300" t="s">
        <v>814</v>
      </c>
      <c r="AM1655" s="300">
        <v>40000</v>
      </c>
      <c r="AN1655" s="300" t="b">
        <v>0</v>
      </c>
      <c r="AO1655" s="300">
        <v>8</v>
      </c>
      <c r="AP1655" s="300" t="s">
        <v>814</v>
      </c>
      <c r="AQ1655" s="300">
        <v>40000</v>
      </c>
      <c r="AR1655" s="300" t="b">
        <v>0</v>
      </c>
      <c r="AS1655" s="300">
        <v>40000</v>
      </c>
      <c r="AT1655" s="300" t="b">
        <v>0</v>
      </c>
      <c r="AU1655" s="300">
        <v>0</v>
      </c>
      <c r="AV1655" s="300" t="b">
        <v>0</v>
      </c>
      <c r="AW1655" s="300" t="s">
        <v>2066</v>
      </c>
      <c r="AX1655" s="300"/>
      <c r="AY1655" s="300" t="s">
        <v>2066</v>
      </c>
      <c r="AZ1655" s="300">
        <v>0</v>
      </c>
      <c r="BA1655" s="300" t="b">
        <v>0</v>
      </c>
      <c r="BB1655" s="300" t="b">
        <v>1</v>
      </c>
      <c r="BC1655"/>
      <c r="BD1655"/>
      <c r="BE1655"/>
      <c r="BF1655"/>
      <c r="BG1655"/>
      <c r="BH1655"/>
      <c r="BI1655"/>
      <c r="BJ1655"/>
      <c r="BK1655"/>
      <c r="BL1655"/>
      <c r="BM1655"/>
      <c r="BN1655"/>
      <c r="BO1655"/>
      <c r="BP1655"/>
      <c r="BQ1655"/>
    </row>
    <row r="1656" spans="5:69" ht="16.5" hidden="1" x14ac:dyDescent="0.3">
      <c r="E1656" s="300" t="s">
        <v>760</v>
      </c>
      <c r="F1656" s="300" t="s">
        <v>651</v>
      </c>
      <c r="G1656" s="300">
        <v>20160101</v>
      </c>
      <c r="H1656" s="300">
        <v>2016</v>
      </c>
      <c r="I1656" s="300">
        <v>52</v>
      </c>
      <c r="J1656" s="300">
        <v>2016</v>
      </c>
      <c r="K1656" s="300">
        <v>562</v>
      </c>
      <c r="L1656" s="300" t="s">
        <v>761</v>
      </c>
      <c r="M1656" s="300" t="s">
        <v>451</v>
      </c>
      <c r="N1656" s="300" t="s">
        <v>660</v>
      </c>
      <c r="O1656" s="300" t="s">
        <v>762</v>
      </c>
      <c r="P1656" s="300">
        <v>566</v>
      </c>
      <c r="Q1656" s="300" t="s">
        <v>791</v>
      </c>
      <c r="R1656" s="300" t="s">
        <v>434</v>
      </c>
      <c r="S1656" s="300">
        <v>0</v>
      </c>
      <c r="T1656" s="300" t="s">
        <v>763</v>
      </c>
      <c r="U1656" s="300" t="s">
        <v>764</v>
      </c>
      <c r="V1656" s="300" t="s">
        <v>1123</v>
      </c>
      <c r="W1656" s="300" t="s">
        <v>766</v>
      </c>
      <c r="X1656" s="300" t="b">
        <v>1</v>
      </c>
      <c r="Y1656" s="300">
        <v>310240</v>
      </c>
      <c r="Z1656" s="300" t="s">
        <v>1030</v>
      </c>
      <c r="AA1656" s="300" t="s">
        <v>529</v>
      </c>
      <c r="AB1656" s="300" t="s">
        <v>508</v>
      </c>
      <c r="AC1656" s="300" t="s">
        <v>508</v>
      </c>
      <c r="AD1656" s="300">
        <v>6</v>
      </c>
      <c r="AE1656" s="300" t="b">
        <v>1</v>
      </c>
      <c r="AF1656" s="300" t="s">
        <v>768</v>
      </c>
      <c r="AG1656" s="300" t="s">
        <v>769</v>
      </c>
      <c r="AH1656" s="300">
        <v>0</v>
      </c>
      <c r="AI1656" s="300">
        <v>0</v>
      </c>
      <c r="AJ1656" s="300" t="s">
        <v>770</v>
      </c>
      <c r="AK1656" s="300">
        <v>8</v>
      </c>
      <c r="AL1656" s="300" t="s">
        <v>814</v>
      </c>
      <c r="AM1656" s="300">
        <v>40000</v>
      </c>
      <c r="AN1656" s="300" t="b">
        <v>0</v>
      </c>
      <c r="AO1656" s="300">
        <v>8</v>
      </c>
      <c r="AP1656" s="300" t="s">
        <v>814</v>
      </c>
      <c r="AQ1656" s="300">
        <v>40000</v>
      </c>
      <c r="AR1656" s="300" t="b">
        <v>0</v>
      </c>
      <c r="AS1656" s="300">
        <v>40000</v>
      </c>
      <c r="AT1656" s="300" t="b">
        <v>0</v>
      </c>
      <c r="AU1656" s="300">
        <v>0</v>
      </c>
      <c r="AV1656" s="300" t="b">
        <v>0</v>
      </c>
      <c r="AW1656" s="300" t="s">
        <v>2066</v>
      </c>
      <c r="AX1656" s="300"/>
      <c r="AY1656" s="300" t="s">
        <v>2066</v>
      </c>
      <c r="AZ1656" s="300">
        <v>0</v>
      </c>
      <c r="BA1656" s="300" t="b">
        <v>1</v>
      </c>
      <c r="BB1656" s="300" t="b">
        <v>0</v>
      </c>
      <c r="BC1656"/>
      <c r="BD1656"/>
      <c r="BE1656"/>
      <c r="BF1656"/>
      <c r="BG1656"/>
      <c r="BH1656"/>
      <c r="BI1656"/>
      <c r="BJ1656"/>
      <c r="BK1656"/>
      <c r="BL1656"/>
      <c r="BM1656"/>
      <c r="BN1656"/>
      <c r="BO1656"/>
      <c r="BP1656"/>
      <c r="BQ1656"/>
    </row>
    <row r="1657" spans="5:69" ht="16.5" hidden="1" x14ac:dyDescent="0.3">
      <c r="E1657" s="300" t="s">
        <v>760</v>
      </c>
      <c r="F1657" s="300" t="s">
        <v>651</v>
      </c>
      <c r="G1657" s="300">
        <v>20160101</v>
      </c>
      <c r="H1657" s="300">
        <v>2016</v>
      </c>
      <c r="I1657" s="300">
        <v>52</v>
      </c>
      <c r="J1657" s="300">
        <v>2016</v>
      </c>
      <c r="K1657" s="300">
        <v>180</v>
      </c>
      <c r="L1657" s="300" t="s">
        <v>872</v>
      </c>
      <c r="M1657" s="300" t="s">
        <v>486</v>
      </c>
      <c r="N1657" s="300" t="s">
        <v>660</v>
      </c>
      <c r="O1657" s="300" t="s">
        <v>762</v>
      </c>
      <c r="P1657" s="300">
        <v>0</v>
      </c>
      <c r="Q1657" s="300" t="s">
        <v>763</v>
      </c>
      <c r="R1657" s="300" t="s">
        <v>764</v>
      </c>
      <c r="S1657" s="300">
        <v>0</v>
      </c>
      <c r="T1657" s="300" t="s">
        <v>763</v>
      </c>
      <c r="U1657" s="300" t="s">
        <v>764</v>
      </c>
      <c r="V1657" s="300" t="s">
        <v>1123</v>
      </c>
      <c r="W1657" s="300" t="s">
        <v>766</v>
      </c>
      <c r="X1657" s="300" t="b">
        <v>1</v>
      </c>
      <c r="Y1657" s="300">
        <v>310250</v>
      </c>
      <c r="Z1657" s="300" t="s">
        <v>1034</v>
      </c>
      <c r="AA1657" s="300" t="s">
        <v>529</v>
      </c>
      <c r="AB1657" s="300" t="s">
        <v>508</v>
      </c>
      <c r="AC1657" s="300" t="s">
        <v>508</v>
      </c>
      <c r="AD1657" s="300">
        <v>6</v>
      </c>
      <c r="AE1657" s="300" t="b">
        <v>1</v>
      </c>
      <c r="AF1657" s="300" t="s">
        <v>768</v>
      </c>
      <c r="AG1657" s="300" t="s">
        <v>769</v>
      </c>
      <c r="AH1657" s="300">
        <v>0</v>
      </c>
      <c r="AI1657" s="300">
        <v>0</v>
      </c>
      <c r="AJ1657" s="300" t="s">
        <v>770</v>
      </c>
      <c r="AK1657" s="300">
        <v>8</v>
      </c>
      <c r="AL1657" s="300" t="s">
        <v>814</v>
      </c>
      <c r="AM1657" s="300">
        <v>9000</v>
      </c>
      <c r="AN1657" s="300" t="b">
        <v>0</v>
      </c>
      <c r="AO1657" s="300">
        <v>8</v>
      </c>
      <c r="AP1657" s="300" t="s">
        <v>814</v>
      </c>
      <c r="AQ1657" s="300">
        <v>9000</v>
      </c>
      <c r="AR1657" s="300" t="b">
        <v>0</v>
      </c>
      <c r="AS1657" s="300">
        <v>9000</v>
      </c>
      <c r="AT1657" s="300" t="b">
        <v>0</v>
      </c>
      <c r="AU1657" s="300">
        <v>0</v>
      </c>
      <c r="AV1657" s="300" t="b">
        <v>0</v>
      </c>
      <c r="AW1657" s="300" t="s">
        <v>2067</v>
      </c>
      <c r="AX1657" s="300">
        <v>0</v>
      </c>
      <c r="AY1657" s="300" t="s">
        <v>2067</v>
      </c>
      <c r="AZ1657" s="300">
        <v>0</v>
      </c>
      <c r="BA1657" s="300" t="b">
        <v>0</v>
      </c>
      <c r="BB1657" s="300" t="b">
        <v>1</v>
      </c>
      <c r="BC1657"/>
      <c r="BD1657"/>
      <c r="BE1657"/>
      <c r="BF1657"/>
      <c r="BG1657"/>
      <c r="BH1657"/>
      <c r="BI1657"/>
      <c r="BJ1657"/>
      <c r="BK1657"/>
      <c r="BL1657"/>
      <c r="BM1657"/>
      <c r="BN1657"/>
      <c r="BO1657"/>
      <c r="BP1657"/>
      <c r="BQ1657"/>
    </row>
    <row r="1658" spans="5:69" ht="16.5" hidden="1" x14ac:dyDescent="0.3">
      <c r="E1658" s="300" t="s">
        <v>760</v>
      </c>
      <c r="F1658" s="300" t="s">
        <v>651</v>
      </c>
      <c r="G1658" s="300">
        <v>20160101</v>
      </c>
      <c r="H1658" s="300">
        <v>2016</v>
      </c>
      <c r="I1658" s="300">
        <v>52</v>
      </c>
      <c r="J1658" s="300">
        <v>2016</v>
      </c>
      <c r="K1658" s="300">
        <v>180</v>
      </c>
      <c r="L1658" s="300" t="s">
        <v>872</v>
      </c>
      <c r="M1658" s="300" t="s">
        <v>486</v>
      </c>
      <c r="N1658" s="300" t="s">
        <v>660</v>
      </c>
      <c r="O1658" s="300" t="s">
        <v>762</v>
      </c>
      <c r="P1658" s="300">
        <v>276</v>
      </c>
      <c r="Q1658" s="300" t="s">
        <v>781</v>
      </c>
      <c r="R1658" s="300" t="s">
        <v>782</v>
      </c>
      <c r="S1658" s="300">
        <v>0</v>
      </c>
      <c r="T1658" s="300" t="s">
        <v>763</v>
      </c>
      <c r="U1658" s="300" t="s">
        <v>764</v>
      </c>
      <c r="V1658" s="300" t="s">
        <v>1123</v>
      </c>
      <c r="W1658" s="300" t="s">
        <v>766</v>
      </c>
      <c r="X1658" s="300" t="b">
        <v>1</v>
      </c>
      <c r="Y1658" s="300">
        <v>310250</v>
      </c>
      <c r="Z1658" s="300" t="s">
        <v>1034</v>
      </c>
      <c r="AA1658" s="300" t="s">
        <v>529</v>
      </c>
      <c r="AB1658" s="300" t="s">
        <v>508</v>
      </c>
      <c r="AC1658" s="300" t="s">
        <v>508</v>
      </c>
      <c r="AD1658" s="300">
        <v>6</v>
      </c>
      <c r="AE1658" s="300" t="b">
        <v>1</v>
      </c>
      <c r="AF1658" s="300" t="s">
        <v>768</v>
      </c>
      <c r="AG1658" s="300" t="s">
        <v>769</v>
      </c>
      <c r="AH1658" s="300">
        <v>0</v>
      </c>
      <c r="AI1658" s="300">
        <v>0</v>
      </c>
      <c r="AJ1658" s="300" t="s">
        <v>770</v>
      </c>
      <c r="AK1658" s="300">
        <v>8</v>
      </c>
      <c r="AL1658" s="300" t="s">
        <v>814</v>
      </c>
      <c r="AM1658" s="300">
        <v>2000</v>
      </c>
      <c r="AN1658" s="300" t="b">
        <v>0</v>
      </c>
      <c r="AO1658" s="300">
        <v>8</v>
      </c>
      <c r="AP1658" s="300" t="s">
        <v>814</v>
      </c>
      <c r="AQ1658" s="300">
        <v>2000</v>
      </c>
      <c r="AR1658" s="300" t="b">
        <v>0</v>
      </c>
      <c r="AS1658" s="300">
        <v>2000</v>
      </c>
      <c r="AT1658" s="300" t="b">
        <v>0</v>
      </c>
      <c r="AU1658" s="300">
        <v>0</v>
      </c>
      <c r="AV1658" s="300" t="b">
        <v>0</v>
      </c>
      <c r="AW1658" s="300" t="s">
        <v>2068</v>
      </c>
      <c r="AX1658" s="300">
        <v>0</v>
      </c>
      <c r="AY1658" s="300" t="s">
        <v>2068</v>
      </c>
      <c r="AZ1658" s="300">
        <v>0</v>
      </c>
      <c r="BA1658" s="300" t="b">
        <v>0</v>
      </c>
      <c r="BB1658" s="300" t="b">
        <v>1</v>
      </c>
      <c r="BC1658"/>
      <c r="BD1658"/>
      <c r="BE1658"/>
      <c r="BF1658"/>
      <c r="BG1658"/>
      <c r="BH1658"/>
      <c r="BI1658"/>
      <c r="BJ1658"/>
      <c r="BK1658"/>
      <c r="BL1658"/>
      <c r="BM1658"/>
      <c r="BN1658"/>
      <c r="BO1658"/>
      <c r="BP1658"/>
      <c r="BQ1658"/>
    </row>
    <row r="1659" spans="5:69" ht="16.5" hidden="1" x14ac:dyDescent="0.3">
      <c r="E1659" s="300" t="s">
        <v>760</v>
      </c>
      <c r="F1659" s="300" t="s">
        <v>651</v>
      </c>
      <c r="G1659" s="300">
        <v>20160101</v>
      </c>
      <c r="H1659" s="300">
        <v>2016</v>
      </c>
      <c r="I1659" s="300">
        <v>52</v>
      </c>
      <c r="J1659" s="300">
        <v>2016</v>
      </c>
      <c r="K1659" s="300">
        <v>180</v>
      </c>
      <c r="L1659" s="300" t="s">
        <v>872</v>
      </c>
      <c r="M1659" s="300" t="s">
        <v>486</v>
      </c>
      <c r="N1659" s="300" t="s">
        <v>660</v>
      </c>
      <c r="O1659" s="300" t="s">
        <v>762</v>
      </c>
      <c r="P1659" s="300">
        <v>834</v>
      </c>
      <c r="Q1659" s="300" t="s">
        <v>940</v>
      </c>
      <c r="R1659" s="300" t="s">
        <v>941</v>
      </c>
      <c r="S1659" s="300">
        <v>0</v>
      </c>
      <c r="T1659" s="300" t="s">
        <v>763</v>
      </c>
      <c r="U1659" s="300" t="s">
        <v>764</v>
      </c>
      <c r="V1659" s="300" t="s">
        <v>1123</v>
      </c>
      <c r="W1659" s="300" t="s">
        <v>766</v>
      </c>
      <c r="X1659" s="300" t="b">
        <v>1</v>
      </c>
      <c r="Y1659" s="300">
        <v>310250</v>
      </c>
      <c r="Z1659" s="300" t="s">
        <v>1034</v>
      </c>
      <c r="AA1659" s="300" t="s">
        <v>529</v>
      </c>
      <c r="AB1659" s="300" t="s">
        <v>508</v>
      </c>
      <c r="AC1659" s="300" t="s">
        <v>508</v>
      </c>
      <c r="AD1659" s="300">
        <v>6</v>
      </c>
      <c r="AE1659" s="300" t="b">
        <v>1</v>
      </c>
      <c r="AF1659" s="300" t="s">
        <v>768</v>
      </c>
      <c r="AG1659" s="300" t="s">
        <v>769</v>
      </c>
      <c r="AH1659" s="300">
        <v>0</v>
      </c>
      <c r="AI1659" s="300">
        <v>0</v>
      </c>
      <c r="AJ1659" s="300" t="s">
        <v>770</v>
      </c>
      <c r="AK1659" s="300">
        <v>8</v>
      </c>
      <c r="AL1659" s="300" t="s">
        <v>814</v>
      </c>
      <c r="AM1659" s="300">
        <v>7000</v>
      </c>
      <c r="AN1659" s="300" t="b">
        <v>0</v>
      </c>
      <c r="AO1659" s="300">
        <v>8</v>
      </c>
      <c r="AP1659" s="300" t="s">
        <v>814</v>
      </c>
      <c r="AQ1659" s="300">
        <v>7000</v>
      </c>
      <c r="AR1659" s="300" t="b">
        <v>0</v>
      </c>
      <c r="AS1659" s="300">
        <v>7000</v>
      </c>
      <c r="AT1659" s="300" t="b">
        <v>0</v>
      </c>
      <c r="AU1659" s="300">
        <v>0</v>
      </c>
      <c r="AV1659" s="300" t="b">
        <v>0</v>
      </c>
      <c r="AW1659" s="300" t="s">
        <v>2069</v>
      </c>
      <c r="AX1659" s="300">
        <v>0</v>
      </c>
      <c r="AY1659" s="300" t="s">
        <v>2069</v>
      </c>
      <c r="AZ1659" s="300">
        <v>0</v>
      </c>
      <c r="BA1659" s="300" t="b">
        <v>0</v>
      </c>
      <c r="BB1659" s="300" t="b">
        <v>1</v>
      </c>
      <c r="BC1659"/>
      <c r="BD1659"/>
      <c r="BE1659"/>
      <c r="BF1659"/>
      <c r="BG1659"/>
      <c r="BH1659"/>
      <c r="BI1659"/>
      <c r="BJ1659"/>
      <c r="BK1659"/>
      <c r="BL1659"/>
      <c r="BM1659"/>
      <c r="BN1659"/>
      <c r="BO1659"/>
      <c r="BP1659"/>
      <c r="BQ1659"/>
    </row>
    <row r="1660" spans="5:69" ht="16.5" hidden="1" x14ac:dyDescent="0.3">
      <c r="E1660" s="300" t="s">
        <v>760</v>
      </c>
      <c r="F1660" s="300" t="s">
        <v>651</v>
      </c>
      <c r="G1660" s="300">
        <v>20160101</v>
      </c>
      <c r="H1660" s="300">
        <v>2016</v>
      </c>
      <c r="I1660" s="300">
        <v>52</v>
      </c>
      <c r="J1660" s="300">
        <v>2016</v>
      </c>
      <c r="K1660" s="300">
        <v>562</v>
      </c>
      <c r="L1660" s="300" t="s">
        <v>761</v>
      </c>
      <c r="M1660" s="300" t="s">
        <v>451</v>
      </c>
      <c r="N1660" s="300" t="s">
        <v>660</v>
      </c>
      <c r="O1660" s="300" t="s">
        <v>762</v>
      </c>
      <c r="P1660" s="300">
        <v>0</v>
      </c>
      <c r="Q1660" s="300" t="s">
        <v>763</v>
      </c>
      <c r="R1660" s="300" t="s">
        <v>764</v>
      </c>
      <c r="S1660" s="300">
        <v>0</v>
      </c>
      <c r="T1660" s="300" t="s">
        <v>763</v>
      </c>
      <c r="U1660" s="300" t="s">
        <v>764</v>
      </c>
      <c r="V1660" s="300" t="s">
        <v>1123</v>
      </c>
      <c r="W1660" s="300" t="s">
        <v>766</v>
      </c>
      <c r="X1660" s="300" t="b">
        <v>1</v>
      </c>
      <c r="Y1660" s="300">
        <v>310250</v>
      </c>
      <c r="Z1660" s="300" t="s">
        <v>1034</v>
      </c>
      <c r="AA1660" s="300" t="s">
        <v>529</v>
      </c>
      <c r="AB1660" s="300" t="s">
        <v>508</v>
      </c>
      <c r="AC1660" s="300" t="s">
        <v>508</v>
      </c>
      <c r="AD1660" s="300">
        <v>6</v>
      </c>
      <c r="AE1660" s="300" t="b">
        <v>1</v>
      </c>
      <c r="AF1660" s="300" t="s">
        <v>768</v>
      </c>
      <c r="AG1660" s="300" t="s">
        <v>769</v>
      </c>
      <c r="AH1660" s="300">
        <v>0</v>
      </c>
      <c r="AI1660" s="300">
        <v>0</v>
      </c>
      <c r="AJ1660" s="300" t="s">
        <v>770</v>
      </c>
      <c r="AK1660" s="300">
        <v>8</v>
      </c>
      <c r="AL1660" s="300" t="s">
        <v>814</v>
      </c>
      <c r="AM1660" s="300">
        <v>1</v>
      </c>
      <c r="AN1660" s="300" t="b">
        <v>0</v>
      </c>
      <c r="AO1660" s="300">
        <v>8</v>
      </c>
      <c r="AP1660" s="300" t="s">
        <v>814</v>
      </c>
      <c r="AQ1660" s="300">
        <v>1</v>
      </c>
      <c r="AR1660" s="300" t="b">
        <v>0</v>
      </c>
      <c r="AS1660" s="300">
        <v>1</v>
      </c>
      <c r="AT1660" s="300" t="b">
        <v>0</v>
      </c>
      <c r="AU1660" s="300">
        <v>0</v>
      </c>
      <c r="AV1660" s="300" t="b">
        <v>0</v>
      </c>
      <c r="AW1660" s="300" t="s">
        <v>2001</v>
      </c>
      <c r="AX1660" s="300"/>
      <c r="AY1660" s="300" t="s">
        <v>2001</v>
      </c>
      <c r="AZ1660" s="300">
        <v>0</v>
      </c>
      <c r="BA1660" s="300" t="b">
        <v>0</v>
      </c>
      <c r="BB1660" s="300" t="b">
        <v>1</v>
      </c>
      <c r="BC1660"/>
      <c r="BD1660"/>
      <c r="BE1660"/>
      <c r="BF1660"/>
      <c r="BG1660"/>
      <c r="BH1660"/>
      <c r="BI1660"/>
      <c r="BJ1660"/>
      <c r="BK1660"/>
      <c r="BL1660"/>
      <c r="BM1660"/>
      <c r="BN1660"/>
      <c r="BO1660"/>
      <c r="BP1660"/>
      <c r="BQ1660"/>
    </row>
    <row r="1661" spans="5:69" ht="16.5" hidden="1" x14ac:dyDescent="0.3">
      <c r="E1661" s="300" t="s">
        <v>760</v>
      </c>
      <c r="F1661" s="300" t="s">
        <v>651</v>
      </c>
      <c r="G1661" s="300">
        <v>20160101</v>
      </c>
      <c r="H1661" s="300">
        <v>2016</v>
      </c>
      <c r="I1661" s="300">
        <v>52</v>
      </c>
      <c r="J1661" s="300">
        <v>2016</v>
      </c>
      <c r="K1661" s="300">
        <v>562</v>
      </c>
      <c r="L1661" s="300" t="s">
        <v>761</v>
      </c>
      <c r="M1661" s="300" t="s">
        <v>451</v>
      </c>
      <c r="N1661" s="300" t="s">
        <v>660</v>
      </c>
      <c r="O1661" s="300" t="s">
        <v>762</v>
      </c>
      <c r="P1661" s="300">
        <v>826</v>
      </c>
      <c r="Q1661" s="300" t="s">
        <v>937</v>
      </c>
      <c r="R1661" s="300" t="s">
        <v>938</v>
      </c>
      <c r="S1661" s="300">
        <v>0</v>
      </c>
      <c r="T1661" s="300" t="s">
        <v>763</v>
      </c>
      <c r="U1661" s="300" t="s">
        <v>764</v>
      </c>
      <c r="V1661" s="300" t="s">
        <v>1123</v>
      </c>
      <c r="W1661" s="300" t="s">
        <v>766</v>
      </c>
      <c r="X1661" s="300" t="b">
        <v>1</v>
      </c>
      <c r="Y1661" s="300">
        <v>310250</v>
      </c>
      <c r="Z1661" s="300" t="s">
        <v>1034</v>
      </c>
      <c r="AA1661" s="300" t="s">
        <v>529</v>
      </c>
      <c r="AB1661" s="300" t="s">
        <v>508</v>
      </c>
      <c r="AC1661" s="300" t="s">
        <v>508</v>
      </c>
      <c r="AD1661" s="300">
        <v>6</v>
      </c>
      <c r="AE1661" s="300" t="b">
        <v>1</v>
      </c>
      <c r="AF1661" s="300" t="s">
        <v>768</v>
      </c>
      <c r="AG1661" s="300" t="s">
        <v>769</v>
      </c>
      <c r="AH1661" s="300">
        <v>0</v>
      </c>
      <c r="AI1661" s="300">
        <v>0</v>
      </c>
      <c r="AJ1661" s="300" t="s">
        <v>770</v>
      </c>
      <c r="AK1661" s="300">
        <v>8</v>
      </c>
      <c r="AL1661" s="300" t="s">
        <v>814</v>
      </c>
      <c r="AM1661" s="300">
        <v>1</v>
      </c>
      <c r="AN1661" s="300" t="b">
        <v>0</v>
      </c>
      <c r="AO1661" s="300">
        <v>8</v>
      </c>
      <c r="AP1661" s="300" t="s">
        <v>814</v>
      </c>
      <c r="AQ1661" s="300">
        <v>1</v>
      </c>
      <c r="AR1661" s="300" t="b">
        <v>0</v>
      </c>
      <c r="AS1661" s="300">
        <v>1</v>
      </c>
      <c r="AT1661" s="300" t="b">
        <v>0</v>
      </c>
      <c r="AU1661" s="300">
        <v>0</v>
      </c>
      <c r="AV1661" s="300" t="b">
        <v>0</v>
      </c>
      <c r="AW1661" s="300" t="s">
        <v>2001</v>
      </c>
      <c r="AX1661" s="300"/>
      <c r="AY1661" s="300" t="s">
        <v>2001</v>
      </c>
      <c r="AZ1661" s="300">
        <v>0</v>
      </c>
      <c r="BA1661" s="300" t="b">
        <v>1</v>
      </c>
      <c r="BB1661" s="300" t="b">
        <v>0</v>
      </c>
      <c r="BC1661"/>
      <c r="BD1661"/>
      <c r="BE1661"/>
      <c r="BF1661"/>
      <c r="BG1661"/>
      <c r="BH1661"/>
      <c r="BI1661"/>
      <c r="BJ1661"/>
      <c r="BK1661"/>
      <c r="BL1661"/>
      <c r="BM1661"/>
      <c r="BN1661"/>
      <c r="BO1661"/>
      <c r="BP1661"/>
      <c r="BQ1661"/>
    </row>
    <row r="1662" spans="5:69" ht="16.5" hidden="1" x14ac:dyDescent="0.3">
      <c r="E1662" s="300" t="s">
        <v>760</v>
      </c>
      <c r="F1662" s="300" t="s">
        <v>651</v>
      </c>
      <c r="G1662" s="300">
        <v>20160101</v>
      </c>
      <c r="H1662" s="300">
        <v>2016</v>
      </c>
      <c r="I1662" s="300">
        <v>52</v>
      </c>
      <c r="J1662" s="300">
        <v>2016</v>
      </c>
      <c r="K1662" s="300">
        <v>180</v>
      </c>
      <c r="L1662" s="300" t="s">
        <v>872</v>
      </c>
      <c r="M1662" s="300" t="s">
        <v>486</v>
      </c>
      <c r="N1662" s="300" t="s">
        <v>660</v>
      </c>
      <c r="O1662" s="300" t="s">
        <v>762</v>
      </c>
      <c r="P1662" s="300">
        <v>0</v>
      </c>
      <c r="Q1662" s="300" t="s">
        <v>763</v>
      </c>
      <c r="R1662" s="300" t="s">
        <v>764</v>
      </c>
      <c r="S1662" s="300">
        <v>0</v>
      </c>
      <c r="T1662" s="300" t="s">
        <v>763</v>
      </c>
      <c r="U1662" s="300" t="s">
        <v>764</v>
      </c>
      <c r="V1662" s="300" t="s">
        <v>1123</v>
      </c>
      <c r="W1662" s="300" t="s">
        <v>766</v>
      </c>
      <c r="X1662" s="300" t="b">
        <v>1</v>
      </c>
      <c r="Y1662" s="300">
        <v>310260</v>
      </c>
      <c r="Z1662" s="300" t="s">
        <v>1039</v>
      </c>
      <c r="AA1662" s="300" t="s">
        <v>529</v>
      </c>
      <c r="AB1662" s="300" t="s">
        <v>508</v>
      </c>
      <c r="AC1662" s="300" t="s">
        <v>508</v>
      </c>
      <c r="AD1662" s="300">
        <v>6</v>
      </c>
      <c r="AE1662" s="300" t="b">
        <v>1</v>
      </c>
      <c r="AF1662" s="300" t="s">
        <v>768</v>
      </c>
      <c r="AG1662" s="300" t="s">
        <v>769</v>
      </c>
      <c r="AH1662" s="300">
        <v>0</v>
      </c>
      <c r="AI1662" s="300">
        <v>0</v>
      </c>
      <c r="AJ1662" s="300" t="s">
        <v>770</v>
      </c>
      <c r="AK1662" s="300">
        <v>8</v>
      </c>
      <c r="AL1662" s="300" t="s">
        <v>814</v>
      </c>
      <c r="AM1662" s="300">
        <v>1260</v>
      </c>
      <c r="AN1662" s="300" t="b">
        <v>0</v>
      </c>
      <c r="AO1662" s="300">
        <v>8</v>
      </c>
      <c r="AP1662" s="300" t="s">
        <v>814</v>
      </c>
      <c r="AQ1662" s="300">
        <v>1260</v>
      </c>
      <c r="AR1662" s="300" t="b">
        <v>0</v>
      </c>
      <c r="AS1662" s="300">
        <v>1260</v>
      </c>
      <c r="AT1662" s="300" t="b">
        <v>0</v>
      </c>
      <c r="AU1662" s="300">
        <v>0</v>
      </c>
      <c r="AV1662" s="300" t="b">
        <v>0</v>
      </c>
      <c r="AW1662" s="300" t="s">
        <v>2070</v>
      </c>
      <c r="AX1662" s="300">
        <v>0</v>
      </c>
      <c r="AY1662" s="300" t="s">
        <v>2070</v>
      </c>
      <c r="AZ1662" s="300">
        <v>0</v>
      </c>
      <c r="BA1662" s="300" t="b">
        <v>0</v>
      </c>
      <c r="BB1662" s="300" t="b">
        <v>1</v>
      </c>
      <c r="BC1662"/>
      <c r="BD1662"/>
      <c r="BE1662"/>
      <c r="BF1662"/>
      <c r="BG1662"/>
      <c r="BH1662"/>
      <c r="BI1662"/>
      <c r="BJ1662"/>
      <c r="BK1662"/>
      <c r="BL1662"/>
      <c r="BM1662"/>
      <c r="BN1662"/>
      <c r="BO1662"/>
      <c r="BP1662"/>
      <c r="BQ1662"/>
    </row>
    <row r="1663" spans="5:69" ht="16.5" hidden="1" x14ac:dyDescent="0.3">
      <c r="E1663" s="300" t="s">
        <v>760</v>
      </c>
      <c r="F1663" s="300" t="s">
        <v>651</v>
      </c>
      <c r="G1663" s="300">
        <v>20160101</v>
      </c>
      <c r="H1663" s="300">
        <v>2016</v>
      </c>
      <c r="I1663" s="300">
        <v>52</v>
      </c>
      <c r="J1663" s="300">
        <v>2016</v>
      </c>
      <c r="K1663" s="300">
        <v>180</v>
      </c>
      <c r="L1663" s="300" t="s">
        <v>872</v>
      </c>
      <c r="M1663" s="300" t="s">
        <v>486</v>
      </c>
      <c r="N1663" s="300" t="s">
        <v>660</v>
      </c>
      <c r="O1663" s="300" t="s">
        <v>762</v>
      </c>
      <c r="P1663" s="300">
        <v>710</v>
      </c>
      <c r="Q1663" s="300" t="s">
        <v>917</v>
      </c>
      <c r="R1663" s="300" t="s">
        <v>425</v>
      </c>
      <c r="S1663" s="300">
        <v>0</v>
      </c>
      <c r="T1663" s="300" t="s">
        <v>763</v>
      </c>
      <c r="U1663" s="300" t="s">
        <v>764</v>
      </c>
      <c r="V1663" s="300" t="s">
        <v>1123</v>
      </c>
      <c r="W1663" s="300" t="s">
        <v>766</v>
      </c>
      <c r="X1663" s="300" t="b">
        <v>1</v>
      </c>
      <c r="Y1663" s="300">
        <v>310260</v>
      </c>
      <c r="Z1663" s="300" t="s">
        <v>1039</v>
      </c>
      <c r="AA1663" s="300" t="s">
        <v>529</v>
      </c>
      <c r="AB1663" s="300" t="s">
        <v>508</v>
      </c>
      <c r="AC1663" s="300" t="s">
        <v>508</v>
      </c>
      <c r="AD1663" s="300">
        <v>6</v>
      </c>
      <c r="AE1663" s="300" t="b">
        <v>1</v>
      </c>
      <c r="AF1663" s="300" t="s">
        <v>768</v>
      </c>
      <c r="AG1663" s="300" t="s">
        <v>769</v>
      </c>
      <c r="AH1663" s="300">
        <v>0</v>
      </c>
      <c r="AI1663" s="300">
        <v>0</v>
      </c>
      <c r="AJ1663" s="300" t="s">
        <v>770</v>
      </c>
      <c r="AK1663" s="300">
        <v>8</v>
      </c>
      <c r="AL1663" s="300" t="s">
        <v>814</v>
      </c>
      <c r="AM1663" s="300">
        <v>1260</v>
      </c>
      <c r="AN1663" s="300" t="b">
        <v>0</v>
      </c>
      <c r="AO1663" s="300">
        <v>8</v>
      </c>
      <c r="AP1663" s="300" t="s">
        <v>814</v>
      </c>
      <c r="AQ1663" s="300">
        <v>1260</v>
      </c>
      <c r="AR1663" s="300" t="b">
        <v>0</v>
      </c>
      <c r="AS1663" s="300">
        <v>1260</v>
      </c>
      <c r="AT1663" s="300" t="b">
        <v>0</v>
      </c>
      <c r="AU1663" s="300">
        <v>0</v>
      </c>
      <c r="AV1663" s="300" t="b">
        <v>0</v>
      </c>
      <c r="AW1663" s="300" t="s">
        <v>2070</v>
      </c>
      <c r="AX1663" s="300">
        <v>0</v>
      </c>
      <c r="AY1663" s="300" t="s">
        <v>2070</v>
      </c>
      <c r="AZ1663" s="300">
        <v>0</v>
      </c>
      <c r="BA1663" s="300" t="b">
        <v>0</v>
      </c>
      <c r="BB1663" s="300" t="b">
        <v>1</v>
      </c>
      <c r="BC1663"/>
      <c r="BD1663"/>
      <c r="BE1663"/>
      <c r="BF1663"/>
      <c r="BG1663"/>
      <c r="BH1663"/>
      <c r="BI1663"/>
      <c r="BJ1663"/>
      <c r="BK1663"/>
      <c r="BL1663"/>
      <c r="BM1663"/>
      <c r="BN1663"/>
      <c r="BO1663"/>
      <c r="BP1663"/>
      <c r="BQ1663"/>
    </row>
    <row r="1664" spans="5:69" ht="16.5" hidden="1" x14ac:dyDescent="0.3">
      <c r="E1664" s="300" t="s">
        <v>760</v>
      </c>
      <c r="F1664" s="300" t="s">
        <v>651</v>
      </c>
      <c r="G1664" s="300">
        <v>20160101</v>
      </c>
      <c r="H1664" s="300">
        <v>2016</v>
      </c>
      <c r="I1664" s="300">
        <v>52</v>
      </c>
      <c r="J1664" s="300">
        <v>2016</v>
      </c>
      <c r="K1664" s="300">
        <v>562</v>
      </c>
      <c r="L1664" s="300" t="s">
        <v>761</v>
      </c>
      <c r="M1664" s="300" t="s">
        <v>451</v>
      </c>
      <c r="N1664" s="300" t="s">
        <v>660</v>
      </c>
      <c r="O1664" s="300" t="s">
        <v>762</v>
      </c>
      <c r="P1664" s="300">
        <v>0</v>
      </c>
      <c r="Q1664" s="300" t="s">
        <v>763</v>
      </c>
      <c r="R1664" s="300" t="s">
        <v>764</v>
      </c>
      <c r="S1664" s="300">
        <v>0</v>
      </c>
      <c r="T1664" s="300" t="s">
        <v>763</v>
      </c>
      <c r="U1664" s="300" t="s">
        <v>764</v>
      </c>
      <c r="V1664" s="300" t="s">
        <v>1123</v>
      </c>
      <c r="W1664" s="300" t="s">
        <v>766</v>
      </c>
      <c r="X1664" s="300" t="b">
        <v>1</v>
      </c>
      <c r="Y1664" s="300">
        <v>310280</v>
      </c>
      <c r="Z1664" s="300" t="s">
        <v>1041</v>
      </c>
      <c r="AA1664" s="300" t="s">
        <v>536</v>
      </c>
      <c r="AB1664" s="300" t="s">
        <v>508</v>
      </c>
      <c r="AC1664" s="300" t="s">
        <v>508</v>
      </c>
      <c r="AD1664" s="300">
        <v>6</v>
      </c>
      <c r="AE1664" s="300" t="b">
        <v>1</v>
      </c>
      <c r="AF1664" s="300" t="s">
        <v>768</v>
      </c>
      <c r="AG1664" s="300" t="s">
        <v>769</v>
      </c>
      <c r="AH1664" s="300">
        <v>0</v>
      </c>
      <c r="AI1664" s="300">
        <v>0</v>
      </c>
      <c r="AJ1664" s="300" t="s">
        <v>770</v>
      </c>
      <c r="AK1664" s="300">
        <v>8</v>
      </c>
      <c r="AL1664" s="300" t="s">
        <v>814</v>
      </c>
      <c r="AM1664" s="300">
        <v>281</v>
      </c>
      <c r="AN1664" s="300" t="b">
        <v>0</v>
      </c>
      <c r="AO1664" s="300">
        <v>8</v>
      </c>
      <c r="AP1664" s="300" t="s">
        <v>814</v>
      </c>
      <c r="AQ1664" s="300">
        <v>281</v>
      </c>
      <c r="AR1664" s="300" t="b">
        <v>0</v>
      </c>
      <c r="AS1664" s="300">
        <v>281</v>
      </c>
      <c r="AT1664" s="300" t="b">
        <v>0</v>
      </c>
      <c r="AU1664" s="300">
        <v>0</v>
      </c>
      <c r="AV1664" s="300" t="b">
        <v>0</v>
      </c>
      <c r="AW1664" s="300" t="s">
        <v>2000</v>
      </c>
      <c r="AX1664" s="300"/>
      <c r="AY1664" s="300" t="s">
        <v>2000</v>
      </c>
      <c r="AZ1664" s="300">
        <v>0</v>
      </c>
      <c r="BA1664" s="300" t="b">
        <v>0</v>
      </c>
      <c r="BB1664" s="300" t="b">
        <v>1</v>
      </c>
      <c r="BC1664"/>
      <c r="BD1664"/>
      <c r="BE1664"/>
      <c r="BF1664"/>
      <c r="BG1664"/>
      <c r="BH1664"/>
      <c r="BI1664"/>
      <c r="BJ1664"/>
      <c r="BK1664"/>
      <c r="BL1664"/>
      <c r="BM1664"/>
      <c r="BN1664"/>
      <c r="BO1664"/>
      <c r="BP1664"/>
      <c r="BQ1664"/>
    </row>
    <row r="1665" spans="5:69" ht="16.5" hidden="1" x14ac:dyDescent="0.3">
      <c r="E1665" s="300" t="s">
        <v>760</v>
      </c>
      <c r="F1665" s="300" t="s">
        <v>651</v>
      </c>
      <c r="G1665" s="300">
        <v>20160101</v>
      </c>
      <c r="H1665" s="300">
        <v>2016</v>
      </c>
      <c r="I1665" s="300">
        <v>52</v>
      </c>
      <c r="J1665" s="300">
        <v>2016</v>
      </c>
      <c r="K1665" s="300">
        <v>562</v>
      </c>
      <c r="L1665" s="300" t="s">
        <v>761</v>
      </c>
      <c r="M1665" s="300" t="s">
        <v>451</v>
      </c>
      <c r="N1665" s="300" t="s">
        <v>660</v>
      </c>
      <c r="O1665" s="300" t="s">
        <v>762</v>
      </c>
      <c r="P1665" s="300">
        <v>788</v>
      </c>
      <c r="Q1665" s="300" t="s">
        <v>972</v>
      </c>
      <c r="R1665" s="300" t="s">
        <v>439</v>
      </c>
      <c r="S1665" s="300">
        <v>0</v>
      </c>
      <c r="T1665" s="300" t="s">
        <v>763</v>
      </c>
      <c r="U1665" s="300" t="s">
        <v>764</v>
      </c>
      <c r="V1665" s="300" t="s">
        <v>1123</v>
      </c>
      <c r="W1665" s="300" t="s">
        <v>766</v>
      </c>
      <c r="X1665" s="300" t="b">
        <v>1</v>
      </c>
      <c r="Y1665" s="300">
        <v>310280</v>
      </c>
      <c r="Z1665" s="300" t="s">
        <v>1041</v>
      </c>
      <c r="AA1665" s="300" t="s">
        <v>536</v>
      </c>
      <c r="AB1665" s="300" t="s">
        <v>508</v>
      </c>
      <c r="AC1665" s="300" t="s">
        <v>508</v>
      </c>
      <c r="AD1665" s="300">
        <v>6</v>
      </c>
      <c r="AE1665" s="300" t="b">
        <v>1</v>
      </c>
      <c r="AF1665" s="300" t="s">
        <v>768</v>
      </c>
      <c r="AG1665" s="300" t="s">
        <v>769</v>
      </c>
      <c r="AH1665" s="300">
        <v>0</v>
      </c>
      <c r="AI1665" s="300">
        <v>0</v>
      </c>
      <c r="AJ1665" s="300" t="s">
        <v>770</v>
      </c>
      <c r="AK1665" s="300">
        <v>8</v>
      </c>
      <c r="AL1665" s="300" t="s">
        <v>814</v>
      </c>
      <c r="AM1665" s="300">
        <v>281</v>
      </c>
      <c r="AN1665" s="300" t="b">
        <v>0</v>
      </c>
      <c r="AO1665" s="300">
        <v>8</v>
      </c>
      <c r="AP1665" s="300" t="s">
        <v>814</v>
      </c>
      <c r="AQ1665" s="300">
        <v>281</v>
      </c>
      <c r="AR1665" s="300" t="b">
        <v>0</v>
      </c>
      <c r="AS1665" s="300">
        <v>281</v>
      </c>
      <c r="AT1665" s="300" t="b">
        <v>0</v>
      </c>
      <c r="AU1665" s="300">
        <v>0</v>
      </c>
      <c r="AV1665" s="300" t="b">
        <v>0</v>
      </c>
      <c r="AW1665" s="300" t="s">
        <v>2000</v>
      </c>
      <c r="AX1665" s="300"/>
      <c r="AY1665" s="300" t="s">
        <v>2000</v>
      </c>
      <c r="AZ1665" s="300">
        <v>0</v>
      </c>
      <c r="BA1665" s="300" t="b">
        <v>1</v>
      </c>
      <c r="BB1665" s="300" t="b">
        <v>0</v>
      </c>
      <c r="BC1665"/>
      <c r="BD1665"/>
      <c r="BE1665"/>
      <c r="BF1665"/>
      <c r="BG1665"/>
      <c r="BH1665"/>
      <c r="BI1665"/>
      <c r="BJ1665"/>
      <c r="BK1665"/>
      <c r="BL1665"/>
      <c r="BM1665"/>
      <c r="BN1665"/>
      <c r="BO1665"/>
      <c r="BP1665"/>
      <c r="BQ1665"/>
    </row>
    <row r="1666" spans="5:69" ht="16.5" hidden="1" x14ac:dyDescent="0.3">
      <c r="E1666" s="300" t="s">
        <v>760</v>
      </c>
      <c r="F1666" s="300" t="s">
        <v>651</v>
      </c>
      <c r="G1666" s="300">
        <v>20160101</v>
      </c>
      <c r="H1666" s="300">
        <v>2016</v>
      </c>
      <c r="I1666" s="300">
        <v>52</v>
      </c>
      <c r="J1666" s="300">
        <v>2016</v>
      </c>
      <c r="K1666" s="300">
        <v>180</v>
      </c>
      <c r="L1666" s="300" t="s">
        <v>872</v>
      </c>
      <c r="M1666" s="300" t="s">
        <v>486</v>
      </c>
      <c r="N1666" s="300" t="s">
        <v>660</v>
      </c>
      <c r="O1666" s="300" t="s">
        <v>762</v>
      </c>
      <c r="P1666" s="300">
        <v>0</v>
      </c>
      <c r="Q1666" s="300" t="s">
        <v>763</v>
      </c>
      <c r="R1666" s="300" t="s">
        <v>764</v>
      </c>
      <c r="S1666" s="300">
        <v>0</v>
      </c>
      <c r="T1666" s="300" t="s">
        <v>763</v>
      </c>
      <c r="U1666" s="300" t="s">
        <v>764</v>
      </c>
      <c r="V1666" s="300" t="s">
        <v>1123</v>
      </c>
      <c r="W1666" s="300" t="s">
        <v>766</v>
      </c>
      <c r="X1666" s="300" t="b">
        <v>1</v>
      </c>
      <c r="Y1666" s="300">
        <v>310290</v>
      </c>
      <c r="Z1666" s="300" t="s">
        <v>836</v>
      </c>
      <c r="AA1666" s="300" t="s">
        <v>529</v>
      </c>
      <c r="AB1666" s="300" t="s">
        <v>508</v>
      </c>
      <c r="AC1666" s="300" t="s">
        <v>508</v>
      </c>
      <c r="AD1666" s="300">
        <v>6</v>
      </c>
      <c r="AE1666" s="300" t="b">
        <v>1</v>
      </c>
      <c r="AF1666" s="300" t="s">
        <v>768</v>
      </c>
      <c r="AG1666" s="300" t="s">
        <v>769</v>
      </c>
      <c r="AH1666" s="300">
        <v>0</v>
      </c>
      <c r="AI1666" s="300">
        <v>0</v>
      </c>
      <c r="AJ1666" s="300" t="s">
        <v>770</v>
      </c>
      <c r="AK1666" s="300">
        <v>8</v>
      </c>
      <c r="AL1666" s="300" t="s">
        <v>814</v>
      </c>
      <c r="AM1666" s="300">
        <v>14428</v>
      </c>
      <c r="AN1666" s="300" t="b">
        <v>0</v>
      </c>
      <c r="AO1666" s="300">
        <v>8</v>
      </c>
      <c r="AP1666" s="300" t="s">
        <v>814</v>
      </c>
      <c r="AQ1666" s="300">
        <v>14428</v>
      </c>
      <c r="AR1666" s="300" t="b">
        <v>0</v>
      </c>
      <c r="AS1666" s="300">
        <v>14428</v>
      </c>
      <c r="AT1666" s="300" t="b">
        <v>0</v>
      </c>
      <c r="AU1666" s="300">
        <v>0</v>
      </c>
      <c r="AV1666" s="300" t="b">
        <v>0</v>
      </c>
      <c r="AW1666" s="300" t="s">
        <v>2071</v>
      </c>
      <c r="AX1666" s="300">
        <v>0</v>
      </c>
      <c r="AY1666" s="300" t="s">
        <v>2071</v>
      </c>
      <c r="AZ1666" s="300">
        <v>0</v>
      </c>
      <c r="BA1666" s="300" t="b">
        <v>0</v>
      </c>
      <c r="BB1666" s="300" t="b">
        <v>1</v>
      </c>
      <c r="BC1666"/>
      <c r="BD1666"/>
      <c r="BE1666"/>
      <c r="BF1666"/>
      <c r="BG1666"/>
      <c r="BH1666"/>
      <c r="BI1666"/>
      <c r="BJ1666"/>
      <c r="BK1666"/>
      <c r="BL1666"/>
      <c r="BM1666"/>
      <c r="BN1666"/>
      <c r="BO1666"/>
      <c r="BP1666"/>
      <c r="BQ1666"/>
    </row>
    <row r="1667" spans="5:69" ht="16.5" hidden="1" x14ac:dyDescent="0.3">
      <c r="E1667" s="300" t="s">
        <v>760</v>
      </c>
      <c r="F1667" s="300" t="s">
        <v>651</v>
      </c>
      <c r="G1667" s="300">
        <v>20160101</v>
      </c>
      <c r="H1667" s="300">
        <v>2016</v>
      </c>
      <c r="I1667" s="300">
        <v>52</v>
      </c>
      <c r="J1667" s="300">
        <v>2016</v>
      </c>
      <c r="K1667" s="300">
        <v>180</v>
      </c>
      <c r="L1667" s="300" t="s">
        <v>872</v>
      </c>
      <c r="M1667" s="300" t="s">
        <v>486</v>
      </c>
      <c r="N1667" s="300" t="s">
        <v>660</v>
      </c>
      <c r="O1667" s="300" t="s">
        <v>762</v>
      </c>
      <c r="P1667" s="300">
        <v>554</v>
      </c>
      <c r="Q1667" s="300" t="s">
        <v>1756</v>
      </c>
      <c r="R1667" s="300" t="s">
        <v>1757</v>
      </c>
      <c r="S1667" s="300">
        <v>0</v>
      </c>
      <c r="T1667" s="300" t="s">
        <v>763</v>
      </c>
      <c r="U1667" s="300" t="s">
        <v>764</v>
      </c>
      <c r="V1667" s="300" t="s">
        <v>1123</v>
      </c>
      <c r="W1667" s="300" t="s">
        <v>766</v>
      </c>
      <c r="X1667" s="300" t="b">
        <v>1</v>
      </c>
      <c r="Y1667" s="300">
        <v>310290</v>
      </c>
      <c r="Z1667" s="300" t="s">
        <v>836</v>
      </c>
      <c r="AA1667" s="300" t="s">
        <v>529</v>
      </c>
      <c r="AB1667" s="300" t="s">
        <v>508</v>
      </c>
      <c r="AC1667" s="300" t="s">
        <v>508</v>
      </c>
      <c r="AD1667" s="300">
        <v>6</v>
      </c>
      <c r="AE1667" s="300" t="b">
        <v>1</v>
      </c>
      <c r="AF1667" s="300" t="s">
        <v>768</v>
      </c>
      <c r="AG1667" s="300" t="s">
        <v>769</v>
      </c>
      <c r="AH1667" s="300">
        <v>0</v>
      </c>
      <c r="AI1667" s="300">
        <v>0</v>
      </c>
      <c r="AJ1667" s="300" t="s">
        <v>770</v>
      </c>
      <c r="AK1667" s="300">
        <v>8</v>
      </c>
      <c r="AL1667" s="300" t="s">
        <v>814</v>
      </c>
      <c r="AM1667" s="300">
        <v>39</v>
      </c>
      <c r="AN1667" s="300" t="b">
        <v>0</v>
      </c>
      <c r="AO1667" s="300">
        <v>8</v>
      </c>
      <c r="AP1667" s="300" t="s">
        <v>814</v>
      </c>
      <c r="AQ1667" s="300">
        <v>39</v>
      </c>
      <c r="AR1667" s="300" t="b">
        <v>0</v>
      </c>
      <c r="AS1667" s="300">
        <v>39</v>
      </c>
      <c r="AT1667" s="300" t="b">
        <v>0</v>
      </c>
      <c r="AU1667" s="300">
        <v>0</v>
      </c>
      <c r="AV1667" s="300" t="b">
        <v>0</v>
      </c>
      <c r="AW1667" s="300" t="s">
        <v>1972</v>
      </c>
      <c r="AX1667" s="300">
        <v>0</v>
      </c>
      <c r="AY1667" s="300" t="s">
        <v>1972</v>
      </c>
      <c r="AZ1667" s="300">
        <v>0</v>
      </c>
      <c r="BA1667" s="300" t="b">
        <v>0</v>
      </c>
      <c r="BB1667" s="300" t="b">
        <v>1</v>
      </c>
      <c r="BC1667"/>
      <c r="BD1667"/>
      <c r="BE1667"/>
      <c r="BF1667"/>
      <c r="BG1667"/>
      <c r="BH1667"/>
      <c r="BI1667"/>
      <c r="BJ1667"/>
      <c r="BK1667"/>
      <c r="BL1667"/>
      <c r="BM1667"/>
      <c r="BN1667"/>
      <c r="BO1667"/>
      <c r="BP1667"/>
      <c r="BQ1667"/>
    </row>
    <row r="1668" spans="5:69" ht="16.5" hidden="1" x14ac:dyDescent="0.3">
      <c r="E1668" s="300" t="s">
        <v>760</v>
      </c>
      <c r="F1668" s="300" t="s">
        <v>651</v>
      </c>
      <c r="G1668" s="300">
        <v>20160101</v>
      </c>
      <c r="H1668" s="300">
        <v>2016</v>
      </c>
      <c r="I1668" s="300">
        <v>52</v>
      </c>
      <c r="J1668" s="300">
        <v>2016</v>
      </c>
      <c r="K1668" s="300">
        <v>180</v>
      </c>
      <c r="L1668" s="300" t="s">
        <v>872</v>
      </c>
      <c r="M1668" s="300" t="s">
        <v>486</v>
      </c>
      <c r="N1668" s="300" t="s">
        <v>660</v>
      </c>
      <c r="O1668" s="300" t="s">
        <v>762</v>
      </c>
      <c r="P1668" s="300">
        <v>710</v>
      </c>
      <c r="Q1668" s="300" t="s">
        <v>917</v>
      </c>
      <c r="R1668" s="300" t="s">
        <v>425</v>
      </c>
      <c r="S1668" s="300">
        <v>0</v>
      </c>
      <c r="T1668" s="300" t="s">
        <v>763</v>
      </c>
      <c r="U1668" s="300" t="s">
        <v>764</v>
      </c>
      <c r="V1668" s="300" t="s">
        <v>1123</v>
      </c>
      <c r="W1668" s="300" t="s">
        <v>766</v>
      </c>
      <c r="X1668" s="300" t="b">
        <v>1</v>
      </c>
      <c r="Y1668" s="300">
        <v>310290</v>
      </c>
      <c r="Z1668" s="300" t="s">
        <v>836</v>
      </c>
      <c r="AA1668" s="300" t="s">
        <v>529</v>
      </c>
      <c r="AB1668" s="300" t="s">
        <v>508</v>
      </c>
      <c r="AC1668" s="300" t="s">
        <v>508</v>
      </c>
      <c r="AD1668" s="300">
        <v>6</v>
      </c>
      <c r="AE1668" s="300" t="b">
        <v>1</v>
      </c>
      <c r="AF1668" s="300" t="s">
        <v>768</v>
      </c>
      <c r="AG1668" s="300" t="s">
        <v>769</v>
      </c>
      <c r="AH1668" s="300">
        <v>0</v>
      </c>
      <c r="AI1668" s="300">
        <v>0</v>
      </c>
      <c r="AJ1668" s="300" t="s">
        <v>770</v>
      </c>
      <c r="AK1668" s="300">
        <v>8</v>
      </c>
      <c r="AL1668" s="300" t="s">
        <v>814</v>
      </c>
      <c r="AM1668" s="300">
        <v>11847</v>
      </c>
      <c r="AN1668" s="300" t="b">
        <v>0</v>
      </c>
      <c r="AO1668" s="300">
        <v>8</v>
      </c>
      <c r="AP1668" s="300" t="s">
        <v>814</v>
      </c>
      <c r="AQ1668" s="300">
        <v>11847</v>
      </c>
      <c r="AR1668" s="300" t="b">
        <v>0</v>
      </c>
      <c r="AS1668" s="300">
        <v>11847</v>
      </c>
      <c r="AT1668" s="300" t="b">
        <v>0</v>
      </c>
      <c r="AU1668" s="300">
        <v>0</v>
      </c>
      <c r="AV1668" s="300" t="b">
        <v>0</v>
      </c>
      <c r="AW1668" s="300" t="s">
        <v>2072</v>
      </c>
      <c r="AX1668" s="300">
        <v>0</v>
      </c>
      <c r="AY1668" s="300" t="s">
        <v>2072</v>
      </c>
      <c r="AZ1668" s="300">
        <v>0</v>
      </c>
      <c r="BA1668" s="300" t="b">
        <v>0</v>
      </c>
      <c r="BB1668" s="300" t="b">
        <v>1</v>
      </c>
      <c r="BC1668"/>
      <c r="BD1668"/>
      <c r="BE1668"/>
      <c r="BF1668"/>
      <c r="BG1668"/>
      <c r="BH1668"/>
      <c r="BI1668"/>
      <c r="BJ1668"/>
      <c r="BK1668"/>
      <c r="BL1668"/>
      <c r="BM1668"/>
      <c r="BN1668"/>
      <c r="BO1668"/>
      <c r="BP1668"/>
      <c r="BQ1668"/>
    </row>
    <row r="1669" spans="5:69" ht="16.5" hidden="1" x14ac:dyDescent="0.3">
      <c r="E1669" s="300" t="s">
        <v>760</v>
      </c>
      <c r="F1669" s="300" t="s">
        <v>651</v>
      </c>
      <c r="G1669" s="300">
        <v>20160101</v>
      </c>
      <c r="H1669" s="300">
        <v>2016</v>
      </c>
      <c r="I1669" s="300">
        <v>52</v>
      </c>
      <c r="J1669" s="300">
        <v>2016</v>
      </c>
      <c r="K1669" s="300">
        <v>180</v>
      </c>
      <c r="L1669" s="300" t="s">
        <v>872</v>
      </c>
      <c r="M1669" s="300" t="s">
        <v>486</v>
      </c>
      <c r="N1669" s="300" t="s">
        <v>660</v>
      </c>
      <c r="O1669" s="300" t="s">
        <v>762</v>
      </c>
      <c r="P1669" s="300">
        <v>826</v>
      </c>
      <c r="Q1669" s="300" t="s">
        <v>937</v>
      </c>
      <c r="R1669" s="300" t="s">
        <v>938</v>
      </c>
      <c r="S1669" s="300">
        <v>0</v>
      </c>
      <c r="T1669" s="300" t="s">
        <v>763</v>
      </c>
      <c r="U1669" s="300" t="s">
        <v>764</v>
      </c>
      <c r="V1669" s="300" t="s">
        <v>1123</v>
      </c>
      <c r="W1669" s="300" t="s">
        <v>766</v>
      </c>
      <c r="X1669" s="300" t="b">
        <v>1</v>
      </c>
      <c r="Y1669" s="300">
        <v>310290</v>
      </c>
      <c r="Z1669" s="300" t="s">
        <v>836</v>
      </c>
      <c r="AA1669" s="300" t="s">
        <v>529</v>
      </c>
      <c r="AB1669" s="300" t="s">
        <v>508</v>
      </c>
      <c r="AC1669" s="300" t="s">
        <v>508</v>
      </c>
      <c r="AD1669" s="300">
        <v>6</v>
      </c>
      <c r="AE1669" s="300" t="b">
        <v>1</v>
      </c>
      <c r="AF1669" s="300" t="s">
        <v>768</v>
      </c>
      <c r="AG1669" s="300" t="s">
        <v>769</v>
      </c>
      <c r="AH1669" s="300">
        <v>0</v>
      </c>
      <c r="AI1669" s="300">
        <v>0</v>
      </c>
      <c r="AJ1669" s="300" t="s">
        <v>770</v>
      </c>
      <c r="AK1669" s="300">
        <v>8</v>
      </c>
      <c r="AL1669" s="300" t="s">
        <v>814</v>
      </c>
      <c r="AM1669" s="300">
        <v>12</v>
      </c>
      <c r="AN1669" s="300" t="b">
        <v>0</v>
      </c>
      <c r="AO1669" s="300">
        <v>8</v>
      </c>
      <c r="AP1669" s="300" t="s">
        <v>814</v>
      </c>
      <c r="AQ1669" s="300">
        <v>12</v>
      </c>
      <c r="AR1669" s="300" t="b">
        <v>0</v>
      </c>
      <c r="AS1669" s="300">
        <v>12</v>
      </c>
      <c r="AT1669" s="300" t="b">
        <v>0</v>
      </c>
      <c r="AU1669" s="300">
        <v>0</v>
      </c>
      <c r="AV1669" s="300" t="b">
        <v>0</v>
      </c>
      <c r="AW1669" s="300" t="s">
        <v>2073</v>
      </c>
      <c r="AX1669" s="300">
        <v>0</v>
      </c>
      <c r="AY1669" s="300" t="s">
        <v>2073</v>
      </c>
      <c r="AZ1669" s="300">
        <v>0</v>
      </c>
      <c r="BA1669" s="300" t="b">
        <v>0</v>
      </c>
      <c r="BB1669" s="300" t="b">
        <v>1</v>
      </c>
      <c r="BC1669"/>
      <c r="BD1669"/>
      <c r="BE1669"/>
      <c r="BF1669"/>
      <c r="BG1669"/>
      <c r="BH1669"/>
      <c r="BI1669"/>
      <c r="BJ1669"/>
      <c r="BK1669"/>
      <c r="BL1669"/>
      <c r="BM1669"/>
      <c r="BN1669"/>
      <c r="BO1669"/>
      <c r="BP1669"/>
      <c r="BQ1669"/>
    </row>
    <row r="1670" spans="5:69" ht="16.5" hidden="1" x14ac:dyDescent="0.3">
      <c r="E1670" s="300" t="s">
        <v>760</v>
      </c>
      <c r="F1670" s="300" t="s">
        <v>651</v>
      </c>
      <c r="G1670" s="300">
        <v>20160101</v>
      </c>
      <c r="H1670" s="300">
        <v>2016</v>
      </c>
      <c r="I1670" s="300">
        <v>52</v>
      </c>
      <c r="J1670" s="300">
        <v>2016</v>
      </c>
      <c r="K1670" s="300">
        <v>180</v>
      </c>
      <c r="L1670" s="300" t="s">
        <v>872</v>
      </c>
      <c r="M1670" s="300" t="s">
        <v>486</v>
      </c>
      <c r="N1670" s="300" t="s">
        <v>660</v>
      </c>
      <c r="O1670" s="300" t="s">
        <v>762</v>
      </c>
      <c r="P1670" s="300">
        <v>834</v>
      </c>
      <c r="Q1670" s="300" t="s">
        <v>940</v>
      </c>
      <c r="R1670" s="300" t="s">
        <v>941</v>
      </c>
      <c r="S1670" s="300">
        <v>0</v>
      </c>
      <c r="T1670" s="300" t="s">
        <v>763</v>
      </c>
      <c r="U1670" s="300" t="s">
        <v>764</v>
      </c>
      <c r="V1670" s="300" t="s">
        <v>1123</v>
      </c>
      <c r="W1670" s="300" t="s">
        <v>766</v>
      </c>
      <c r="X1670" s="300" t="b">
        <v>1</v>
      </c>
      <c r="Y1670" s="300">
        <v>310290</v>
      </c>
      <c r="Z1670" s="300" t="s">
        <v>836</v>
      </c>
      <c r="AA1670" s="300" t="s">
        <v>529</v>
      </c>
      <c r="AB1670" s="300" t="s">
        <v>508</v>
      </c>
      <c r="AC1670" s="300" t="s">
        <v>508</v>
      </c>
      <c r="AD1670" s="300">
        <v>6</v>
      </c>
      <c r="AE1670" s="300" t="b">
        <v>1</v>
      </c>
      <c r="AF1670" s="300" t="s">
        <v>768</v>
      </c>
      <c r="AG1670" s="300" t="s">
        <v>769</v>
      </c>
      <c r="AH1670" s="300">
        <v>0</v>
      </c>
      <c r="AI1670" s="300">
        <v>0</v>
      </c>
      <c r="AJ1670" s="300" t="s">
        <v>770</v>
      </c>
      <c r="AK1670" s="300">
        <v>8</v>
      </c>
      <c r="AL1670" s="300" t="s">
        <v>814</v>
      </c>
      <c r="AM1670" s="300">
        <v>2000</v>
      </c>
      <c r="AN1670" s="300" t="b">
        <v>0</v>
      </c>
      <c r="AO1670" s="300">
        <v>8</v>
      </c>
      <c r="AP1670" s="300" t="s">
        <v>814</v>
      </c>
      <c r="AQ1670" s="300">
        <v>2000</v>
      </c>
      <c r="AR1670" s="300" t="b">
        <v>0</v>
      </c>
      <c r="AS1670" s="300">
        <v>2000</v>
      </c>
      <c r="AT1670" s="300" t="b">
        <v>0</v>
      </c>
      <c r="AU1670" s="300">
        <v>0</v>
      </c>
      <c r="AV1670" s="300" t="b">
        <v>0</v>
      </c>
      <c r="AW1670" s="300" t="s">
        <v>2074</v>
      </c>
      <c r="AX1670" s="300">
        <v>0</v>
      </c>
      <c r="AY1670" s="300" t="s">
        <v>2074</v>
      </c>
      <c r="AZ1670" s="300">
        <v>0</v>
      </c>
      <c r="BA1670" s="300" t="b">
        <v>0</v>
      </c>
      <c r="BB1670" s="300" t="b">
        <v>1</v>
      </c>
      <c r="BC1670"/>
      <c r="BD1670"/>
      <c r="BE1670"/>
      <c r="BF1670"/>
      <c r="BG1670"/>
      <c r="BH1670"/>
      <c r="BI1670"/>
      <c r="BJ1670"/>
      <c r="BK1670"/>
      <c r="BL1670"/>
      <c r="BM1670"/>
      <c r="BN1670"/>
      <c r="BO1670"/>
      <c r="BP1670"/>
      <c r="BQ1670"/>
    </row>
    <row r="1671" spans="5:69" ht="16.5" hidden="1" x14ac:dyDescent="0.3">
      <c r="E1671" s="300" t="s">
        <v>760</v>
      </c>
      <c r="F1671" s="300" t="s">
        <v>651</v>
      </c>
      <c r="G1671" s="300">
        <v>20160101</v>
      </c>
      <c r="H1671" s="300">
        <v>2016</v>
      </c>
      <c r="I1671" s="300">
        <v>52</v>
      </c>
      <c r="J1671" s="300">
        <v>2016</v>
      </c>
      <c r="K1671" s="300">
        <v>180</v>
      </c>
      <c r="L1671" s="300" t="s">
        <v>872</v>
      </c>
      <c r="M1671" s="300" t="s">
        <v>486</v>
      </c>
      <c r="N1671" s="300" t="s">
        <v>660</v>
      </c>
      <c r="O1671" s="300" t="s">
        <v>762</v>
      </c>
      <c r="P1671" s="300">
        <v>842</v>
      </c>
      <c r="Q1671" s="300" t="s">
        <v>809</v>
      </c>
      <c r="R1671" s="300" t="s">
        <v>809</v>
      </c>
      <c r="S1671" s="300">
        <v>0</v>
      </c>
      <c r="T1671" s="300" t="s">
        <v>763</v>
      </c>
      <c r="U1671" s="300" t="s">
        <v>764</v>
      </c>
      <c r="V1671" s="300" t="s">
        <v>1123</v>
      </c>
      <c r="W1671" s="300" t="s">
        <v>766</v>
      </c>
      <c r="X1671" s="300" t="b">
        <v>1</v>
      </c>
      <c r="Y1671" s="300">
        <v>310290</v>
      </c>
      <c r="Z1671" s="300" t="s">
        <v>836</v>
      </c>
      <c r="AA1671" s="300" t="s">
        <v>529</v>
      </c>
      <c r="AB1671" s="300" t="s">
        <v>508</v>
      </c>
      <c r="AC1671" s="300" t="s">
        <v>508</v>
      </c>
      <c r="AD1671" s="300">
        <v>6</v>
      </c>
      <c r="AE1671" s="300" t="b">
        <v>1</v>
      </c>
      <c r="AF1671" s="300" t="s">
        <v>768</v>
      </c>
      <c r="AG1671" s="300" t="s">
        <v>769</v>
      </c>
      <c r="AH1671" s="300">
        <v>0</v>
      </c>
      <c r="AI1671" s="300">
        <v>0</v>
      </c>
      <c r="AJ1671" s="300" t="s">
        <v>770</v>
      </c>
      <c r="AK1671" s="300">
        <v>8</v>
      </c>
      <c r="AL1671" s="300" t="s">
        <v>814</v>
      </c>
      <c r="AM1671" s="300">
        <v>530</v>
      </c>
      <c r="AN1671" s="300" t="b">
        <v>0</v>
      </c>
      <c r="AO1671" s="300">
        <v>8</v>
      </c>
      <c r="AP1671" s="300" t="s">
        <v>814</v>
      </c>
      <c r="AQ1671" s="300">
        <v>530</v>
      </c>
      <c r="AR1671" s="300" t="b">
        <v>0</v>
      </c>
      <c r="AS1671" s="300">
        <v>530</v>
      </c>
      <c r="AT1671" s="300" t="b">
        <v>0</v>
      </c>
      <c r="AU1671" s="300">
        <v>0</v>
      </c>
      <c r="AV1671" s="300" t="b">
        <v>0</v>
      </c>
      <c r="AW1671" s="300" t="s">
        <v>1985</v>
      </c>
      <c r="AX1671" s="300">
        <v>0</v>
      </c>
      <c r="AY1671" s="300" t="s">
        <v>1985</v>
      </c>
      <c r="AZ1671" s="300">
        <v>0</v>
      </c>
      <c r="BA1671" s="300" t="b">
        <v>0</v>
      </c>
      <c r="BB1671" s="300" t="b">
        <v>1</v>
      </c>
      <c r="BC1671"/>
      <c r="BD1671"/>
      <c r="BE1671"/>
      <c r="BF1671"/>
      <c r="BG1671"/>
      <c r="BH1671"/>
      <c r="BI1671"/>
      <c r="BJ1671"/>
      <c r="BK1671"/>
      <c r="BL1671"/>
      <c r="BM1671"/>
      <c r="BN1671"/>
      <c r="BO1671"/>
      <c r="BP1671"/>
      <c r="BQ1671"/>
    </row>
    <row r="1672" spans="5:69" ht="16.5" hidden="1" x14ac:dyDescent="0.3">
      <c r="E1672" s="300" t="s">
        <v>760</v>
      </c>
      <c r="F1672" s="300" t="s">
        <v>651</v>
      </c>
      <c r="G1672" s="300">
        <v>20160101</v>
      </c>
      <c r="H1672" s="300">
        <v>2016</v>
      </c>
      <c r="I1672" s="300">
        <v>52</v>
      </c>
      <c r="J1672" s="300">
        <v>2016</v>
      </c>
      <c r="K1672" s="300">
        <v>562</v>
      </c>
      <c r="L1672" s="300" t="s">
        <v>761</v>
      </c>
      <c r="M1672" s="300" t="s">
        <v>451</v>
      </c>
      <c r="N1672" s="300" t="s">
        <v>660</v>
      </c>
      <c r="O1672" s="300" t="s">
        <v>762</v>
      </c>
      <c r="P1672" s="300">
        <v>0</v>
      </c>
      <c r="Q1672" s="300" t="s">
        <v>763</v>
      </c>
      <c r="R1672" s="300" t="s">
        <v>764</v>
      </c>
      <c r="S1672" s="300">
        <v>0</v>
      </c>
      <c r="T1672" s="300" t="s">
        <v>763</v>
      </c>
      <c r="U1672" s="300" t="s">
        <v>764</v>
      </c>
      <c r="V1672" s="300" t="s">
        <v>1123</v>
      </c>
      <c r="W1672" s="300" t="s">
        <v>766</v>
      </c>
      <c r="X1672" s="300" t="b">
        <v>1</v>
      </c>
      <c r="Y1672" s="300">
        <v>310290</v>
      </c>
      <c r="Z1672" s="300" t="s">
        <v>836</v>
      </c>
      <c r="AA1672" s="300" t="s">
        <v>529</v>
      </c>
      <c r="AB1672" s="300" t="s">
        <v>508</v>
      </c>
      <c r="AC1672" s="300" t="s">
        <v>508</v>
      </c>
      <c r="AD1672" s="300">
        <v>6</v>
      </c>
      <c r="AE1672" s="300" t="b">
        <v>1</v>
      </c>
      <c r="AF1672" s="300" t="s">
        <v>768</v>
      </c>
      <c r="AG1672" s="300" t="s">
        <v>769</v>
      </c>
      <c r="AH1672" s="300">
        <v>0</v>
      </c>
      <c r="AI1672" s="300">
        <v>0</v>
      </c>
      <c r="AJ1672" s="300" t="s">
        <v>770</v>
      </c>
      <c r="AK1672" s="300">
        <v>8</v>
      </c>
      <c r="AL1672" s="300" t="s">
        <v>814</v>
      </c>
      <c r="AM1672" s="300">
        <v>1</v>
      </c>
      <c r="AN1672" s="300" t="b">
        <v>0</v>
      </c>
      <c r="AO1672" s="300">
        <v>8</v>
      </c>
      <c r="AP1672" s="300" t="s">
        <v>814</v>
      </c>
      <c r="AQ1672" s="300">
        <v>1</v>
      </c>
      <c r="AR1672" s="300" t="b">
        <v>0</v>
      </c>
      <c r="AS1672" s="300">
        <v>1</v>
      </c>
      <c r="AT1672" s="300" t="b">
        <v>0</v>
      </c>
      <c r="AU1672" s="300">
        <v>0</v>
      </c>
      <c r="AV1672" s="300" t="b">
        <v>0</v>
      </c>
      <c r="AW1672" s="300" t="s">
        <v>1993</v>
      </c>
      <c r="AX1672" s="300"/>
      <c r="AY1672" s="300" t="s">
        <v>1993</v>
      </c>
      <c r="AZ1672" s="300">
        <v>0</v>
      </c>
      <c r="BA1672" s="300" t="b">
        <v>0</v>
      </c>
      <c r="BB1672" s="300" t="b">
        <v>1</v>
      </c>
      <c r="BC1672"/>
      <c r="BD1672"/>
      <c r="BE1672"/>
      <c r="BF1672"/>
      <c r="BG1672"/>
      <c r="BH1672"/>
      <c r="BI1672"/>
      <c r="BJ1672"/>
      <c r="BK1672"/>
      <c r="BL1672"/>
      <c r="BM1672"/>
      <c r="BN1672"/>
      <c r="BO1672"/>
      <c r="BP1672"/>
      <c r="BQ1672"/>
    </row>
    <row r="1673" spans="5:69" ht="16.5" hidden="1" x14ac:dyDescent="0.3">
      <c r="E1673" s="300" t="s">
        <v>760</v>
      </c>
      <c r="F1673" s="300" t="s">
        <v>651</v>
      </c>
      <c r="G1673" s="300">
        <v>20160101</v>
      </c>
      <c r="H1673" s="300">
        <v>2016</v>
      </c>
      <c r="I1673" s="300">
        <v>52</v>
      </c>
      <c r="J1673" s="300">
        <v>2016</v>
      </c>
      <c r="K1673" s="300">
        <v>562</v>
      </c>
      <c r="L1673" s="300" t="s">
        <v>761</v>
      </c>
      <c r="M1673" s="300" t="s">
        <v>451</v>
      </c>
      <c r="N1673" s="300" t="s">
        <v>660</v>
      </c>
      <c r="O1673" s="300" t="s">
        <v>762</v>
      </c>
      <c r="P1673" s="300">
        <v>276</v>
      </c>
      <c r="Q1673" s="300" t="s">
        <v>781</v>
      </c>
      <c r="R1673" s="300" t="s">
        <v>782</v>
      </c>
      <c r="S1673" s="300">
        <v>0</v>
      </c>
      <c r="T1673" s="300" t="s">
        <v>763</v>
      </c>
      <c r="U1673" s="300" t="s">
        <v>764</v>
      </c>
      <c r="V1673" s="300" t="s">
        <v>1123</v>
      </c>
      <c r="W1673" s="300" t="s">
        <v>766</v>
      </c>
      <c r="X1673" s="300" t="b">
        <v>1</v>
      </c>
      <c r="Y1673" s="300">
        <v>310290</v>
      </c>
      <c r="Z1673" s="300" t="s">
        <v>836</v>
      </c>
      <c r="AA1673" s="300" t="s">
        <v>529</v>
      </c>
      <c r="AB1673" s="300" t="s">
        <v>508</v>
      </c>
      <c r="AC1673" s="300" t="s">
        <v>508</v>
      </c>
      <c r="AD1673" s="300">
        <v>6</v>
      </c>
      <c r="AE1673" s="300" t="b">
        <v>1</v>
      </c>
      <c r="AF1673" s="300" t="s">
        <v>768</v>
      </c>
      <c r="AG1673" s="300" t="s">
        <v>769</v>
      </c>
      <c r="AH1673" s="300">
        <v>0</v>
      </c>
      <c r="AI1673" s="300">
        <v>0</v>
      </c>
      <c r="AJ1673" s="300" t="s">
        <v>770</v>
      </c>
      <c r="AK1673" s="300">
        <v>8</v>
      </c>
      <c r="AL1673" s="300" t="s">
        <v>814</v>
      </c>
      <c r="AM1673" s="300">
        <v>1</v>
      </c>
      <c r="AN1673" s="300" t="b">
        <v>0</v>
      </c>
      <c r="AO1673" s="300">
        <v>8</v>
      </c>
      <c r="AP1673" s="300" t="s">
        <v>814</v>
      </c>
      <c r="AQ1673" s="300">
        <v>1</v>
      </c>
      <c r="AR1673" s="300" t="b">
        <v>0</v>
      </c>
      <c r="AS1673" s="300">
        <v>1</v>
      </c>
      <c r="AT1673" s="300" t="b">
        <v>0</v>
      </c>
      <c r="AU1673" s="300">
        <v>0</v>
      </c>
      <c r="AV1673" s="300" t="b">
        <v>0</v>
      </c>
      <c r="AW1673" s="300" t="s">
        <v>1993</v>
      </c>
      <c r="AX1673" s="300"/>
      <c r="AY1673" s="300" t="s">
        <v>1993</v>
      </c>
      <c r="AZ1673" s="300">
        <v>0</v>
      </c>
      <c r="BA1673" s="300" t="b">
        <v>1</v>
      </c>
      <c r="BB1673" s="300" t="b">
        <v>0</v>
      </c>
      <c r="BC1673"/>
      <c r="BD1673"/>
      <c r="BE1673"/>
      <c r="BF1673"/>
      <c r="BG1673"/>
      <c r="BH1673"/>
      <c r="BI1673"/>
      <c r="BJ1673"/>
      <c r="BK1673"/>
      <c r="BL1673"/>
      <c r="BM1673"/>
      <c r="BN1673"/>
      <c r="BO1673"/>
      <c r="BP1673"/>
      <c r="BQ1673"/>
    </row>
    <row r="1674" spans="5:69" ht="16.5" x14ac:dyDescent="0.3">
      <c r="E1674" s="300" t="s">
        <v>760</v>
      </c>
      <c r="F1674" s="300" t="s">
        <v>651</v>
      </c>
      <c r="G1674" s="300">
        <v>20160101</v>
      </c>
      <c r="H1674" s="300">
        <v>2016</v>
      </c>
      <c r="I1674" s="300">
        <v>52</v>
      </c>
      <c r="J1674" s="300">
        <v>2016</v>
      </c>
      <c r="K1674" s="300">
        <v>180</v>
      </c>
      <c r="L1674" s="300" t="s">
        <v>872</v>
      </c>
      <c r="M1674" s="300" t="s">
        <v>486</v>
      </c>
      <c r="N1674" s="300" t="s">
        <v>660</v>
      </c>
      <c r="O1674" s="300" t="s">
        <v>762</v>
      </c>
      <c r="P1674" s="300">
        <v>0</v>
      </c>
      <c r="Q1674" s="300" t="s">
        <v>763</v>
      </c>
      <c r="R1674" s="300" t="s">
        <v>764</v>
      </c>
      <c r="S1674" s="300">
        <v>0</v>
      </c>
      <c r="T1674" s="300" t="s">
        <v>763</v>
      </c>
      <c r="U1674" s="300" t="s">
        <v>764</v>
      </c>
      <c r="V1674" s="300" t="s">
        <v>1123</v>
      </c>
      <c r="W1674" s="300" t="s">
        <v>766</v>
      </c>
      <c r="X1674" s="300" t="b">
        <v>1</v>
      </c>
      <c r="Y1674" s="300">
        <v>3103</v>
      </c>
      <c r="Z1674" s="300" t="s">
        <v>840</v>
      </c>
      <c r="AA1674" s="300" t="s">
        <v>841</v>
      </c>
      <c r="AB1674" s="300" t="s">
        <v>842</v>
      </c>
      <c r="AC1674" s="300" t="s">
        <v>517</v>
      </c>
      <c r="AD1674" s="300">
        <v>4</v>
      </c>
      <c r="AE1674" s="300" t="b">
        <v>0</v>
      </c>
      <c r="AF1674" s="300" t="s">
        <v>768</v>
      </c>
      <c r="AG1674" s="300" t="s">
        <v>769</v>
      </c>
      <c r="AH1674" s="300">
        <v>0</v>
      </c>
      <c r="AI1674" s="300">
        <v>0</v>
      </c>
      <c r="AJ1674" s="300" t="s">
        <v>770</v>
      </c>
      <c r="AK1674" s="300">
        <v>8</v>
      </c>
      <c r="AL1674" s="300" t="s">
        <v>814</v>
      </c>
      <c r="AM1674" s="300">
        <v>2274144</v>
      </c>
      <c r="AN1674" s="300" t="b">
        <v>0</v>
      </c>
      <c r="AO1674" s="300">
        <v>8</v>
      </c>
      <c r="AP1674" s="300" t="s">
        <v>814</v>
      </c>
      <c r="AQ1674" s="300">
        <v>2274144</v>
      </c>
      <c r="AR1674" s="300" t="b">
        <v>0</v>
      </c>
      <c r="AS1674" s="300">
        <v>2274144</v>
      </c>
      <c r="AT1674" s="300" t="b">
        <v>0</v>
      </c>
      <c r="AU1674" s="300">
        <v>0</v>
      </c>
      <c r="AV1674" s="300" t="b">
        <v>0</v>
      </c>
      <c r="AW1674" s="300" t="s">
        <v>2075</v>
      </c>
      <c r="AX1674" s="300">
        <v>0</v>
      </c>
      <c r="AY1674" s="300" t="s">
        <v>2075</v>
      </c>
      <c r="AZ1674" s="300">
        <v>0</v>
      </c>
      <c r="BA1674" s="300" t="b">
        <v>0</v>
      </c>
      <c r="BB1674" s="300" t="b">
        <v>1</v>
      </c>
      <c r="BC1674"/>
      <c r="BD1674"/>
      <c r="BE1674"/>
      <c r="BF1674"/>
      <c r="BG1674"/>
      <c r="BH1674"/>
      <c r="BI1674"/>
      <c r="BJ1674"/>
      <c r="BK1674"/>
      <c r="BL1674"/>
      <c r="BM1674"/>
      <c r="BN1674"/>
      <c r="BO1674"/>
      <c r="BP1674"/>
      <c r="BQ1674"/>
    </row>
    <row r="1675" spans="5:69" ht="16.5" x14ac:dyDescent="0.3">
      <c r="E1675" s="300" t="s">
        <v>760</v>
      </c>
      <c r="F1675" s="300" t="s">
        <v>651</v>
      </c>
      <c r="G1675" s="300">
        <v>20160101</v>
      </c>
      <c r="H1675" s="300">
        <v>2016</v>
      </c>
      <c r="I1675" s="300">
        <v>52</v>
      </c>
      <c r="J1675" s="300">
        <v>2016</v>
      </c>
      <c r="K1675" s="300">
        <v>180</v>
      </c>
      <c r="L1675" s="300" t="s">
        <v>872</v>
      </c>
      <c r="M1675" s="300" t="s">
        <v>486</v>
      </c>
      <c r="N1675" s="300" t="s">
        <v>660</v>
      </c>
      <c r="O1675" s="300" t="s">
        <v>762</v>
      </c>
      <c r="P1675" s="300">
        <v>156</v>
      </c>
      <c r="Q1675" s="300" t="s">
        <v>773</v>
      </c>
      <c r="R1675" s="300" t="s">
        <v>774</v>
      </c>
      <c r="S1675" s="300">
        <v>0</v>
      </c>
      <c r="T1675" s="300" t="s">
        <v>763</v>
      </c>
      <c r="U1675" s="300" t="s">
        <v>764</v>
      </c>
      <c r="V1675" s="300" t="s">
        <v>1123</v>
      </c>
      <c r="W1675" s="300" t="s">
        <v>766</v>
      </c>
      <c r="X1675" s="300" t="b">
        <v>1</v>
      </c>
      <c r="Y1675" s="300">
        <v>3103</v>
      </c>
      <c r="Z1675" s="300" t="s">
        <v>840</v>
      </c>
      <c r="AA1675" s="300" t="s">
        <v>841</v>
      </c>
      <c r="AB1675" s="300" t="s">
        <v>842</v>
      </c>
      <c r="AC1675" s="300" t="s">
        <v>517</v>
      </c>
      <c r="AD1675" s="300">
        <v>4</v>
      </c>
      <c r="AE1675" s="300" t="b">
        <v>0</v>
      </c>
      <c r="AF1675" s="300" t="s">
        <v>768</v>
      </c>
      <c r="AG1675" s="300" t="s">
        <v>769</v>
      </c>
      <c r="AH1675" s="300">
        <v>0</v>
      </c>
      <c r="AI1675" s="300">
        <v>0</v>
      </c>
      <c r="AJ1675" s="300" t="s">
        <v>770</v>
      </c>
      <c r="AK1675" s="300">
        <v>8</v>
      </c>
      <c r="AL1675" s="300" t="s">
        <v>814</v>
      </c>
      <c r="AM1675" s="300">
        <v>34050</v>
      </c>
      <c r="AN1675" s="300" t="b">
        <v>0</v>
      </c>
      <c r="AO1675" s="300">
        <v>8</v>
      </c>
      <c r="AP1675" s="300" t="s">
        <v>814</v>
      </c>
      <c r="AQ1675" s="300">
        <v>34050</v>
      </c>
      <c r="AR1675" s="300" t="b">
        <v>0</v>
      </c>
      <c r="AS1675" s="300">
        <v>34050</v>
      </c>
      <c r="AT1675" s="300" t="b">
        <v>0</v>
      </c>
      <c r="AU1675" s="300">
        <v>0</v>
      </c>
      <c r="AV1675" s="300" t="b">
        <v>0</v>
      </c>
      <c r="AW1675" s="300" t="s">
        <v>2076</v>
      </c>
      <c r="AX1675" s="300">
        <v>0</v>
      </c>
      <c r="AY1675" s="300" t="s">
        <v>2076</v>
      </c>
      <c r="AZ1675" s="300">
        <v>0</v>
      </c>
      <c r="BA1675" s="300" t="b">
        <v>0</v>
      </c>
      <c r="BB1675" s="300" t="b">
        <v>1</v>
      </c>
      <c r="BC1675"/>
      <c r="BD1675"/>
      <c r="BE1675"/>
      <c r="BF1675"/>
      <c r="BG1675"/>
      <c r="BH1675"/>
      <c r="BI1675"/>
      <c r="BJ1675"/>
      <c r="BK1675"/>
      <c r="BL1675"/>
      <c r="BM1675"/>
      <c r="BN1675"/>
      <c r="BO1675"/>
      <c r="BP1675"/>
      <c r="BQ1675"/>
    </row>
    <row r="1676" spans="5:69" ht="16.5" x14ac:dyDescent="0.3">
      <c r="E1676" s="300" t="s">
        <v>760</v>
      </c>
      <c r="F1676" s="300" t="s">
        <v>651</v>
      </c>
      <c r="G1676" s="300">
        <v>20160101</v>
      </c>
      <c r="H1676" s="300">
        <v>2016</v>
      </c>
      <c r="I1676" s="300">
        <v>52</v>
      </c>
      <c r="J1676" s="300">
        <v>2016</v>
      </c>
      <c r="K1676" s="300">
        <v>180</v>
      </c>
      <c r="L1676" s="300" t="s">
        <v>872</v>
      </c>
      <c r="M1676" s="300" t="s">
        <v>486</v>
      </c>
      <c r="N1676" s="300" t="s">
        <v>660</v>
      </c>
      <c r="O1676" s="300" t="s">
        <v>762</v>
      </c>
      <c r="P1676" s="300">
        <v>643</v>
      </c>
      <c r="Q1676" s="300" t="s">
        <v>793</v>
      </c>
      <c r="R1676" s="300" t="s">
        <v>794</v>
      </c>
      <c r="S1676" s="300">
        <v>0</v>
      </c>
      <c r="T1676" s="300" t="s">
        <v>763</v>
      </c>
      <c r="U1676" s="300" t="s">
        <v>764</v>
      </c>
      <c r="V1676" s="300" t="s">
        <v>1123</v>
      </c>
      <c r="W1676" s="300" t="s">
        <v>766</v>
      </c>
      <c r="X1676" s="300" t="b">
        <v>1</v>
      </c>
      <c r="Y1676" s="300">
        <v>3103</v>
      </c>
      <c r="Z1676" s="300" t="s">
        <v>840</v>
      </c>
      <c r="AA1676" s="300" t="s">
        <v>841</v>
      </c>
      <c r="AB1676" s="300" t="s">
        <v>842</v>
      </c>
      <c r="AC1676" s="300" t="s">
        <v>517</v>
      </c>
      <c r="AD1676" s="300">
        <v>4</v>
      </c>
      <c r="AE1676" s="300" t="b">
        <v>0</v>
      </c>
      <c r="AF1676" s="300" t="s">
        <v>768</v>
      </c>
      <c r="AG1676" s="300" t="s">
        <v>769</v>
      </c>
      <c r="AH1676" s="300">
        <v>0</v>
      </c>
      <c r="AI1676" s="300">
        <v>0</v>
      </c>
      <c r="AJ1676" s="300" t="s">
        <v>770</v>
      </c>
      <c r="AK1676" s="300">
        <v>8</v>
      </c>
      <c r="AL1676" s="300" t="s">
        <v>814</v>
      </c>
      <c r="AM1676" s="300">
        <v>1771000</v>
      </c>
      <c r="AN1676" s="300" t="b">
        <v>0</v>
      </c>
      <c r="AO1676" s="300">
        <v>8</v>
      </c>
      <c r="AP1676" s="300" t="s">
        <v>814</v>
      </c>
      <c r="AQ1676" s="300">
        <v>1771000</v>
      </c>
      <c r="AR1676" s="300" t="b">
        <v>0</v>
      </c>
      <c r="AS1676" s="300">
        <v>1771000</v>
      </c>
      <c r="AT1676" s="300" t="b">
        <v>0</v>
      </c>
      <c r="AU1676" s="300">
        <v>0</v>
      </c>
      <c r="AV1676" s="300" t="b">
        <v>0</v>
      </c>
      <c r="AW1676" s="300" t="s">
        <v>2077</v>
      </c>
      <c r="AX1676" s="300">
        <v>0</v>
      </c>
      <c r="AY1676" s="300" t="s">
        <v>2077</v>
      </c>
      <c r="AZ1676" s="300">
        <v>0</v>
      </c>
      <c r="BA1676" s="300" t="b">
        <v>0</v>
      </c>
      <c r="BB1676" s="300" t="b">
        <v>1</v>
      </c>
      <c r="BC1676"/>
      <c r="BD1676"/>
      <c r="BE1676"/>
      <c r="BF1676"/>
      <c r="BG1676"/>
      <c r="BH1676"/>
      <c r="BI1676"/>
      <c r="BJ1676"/>
      <c r="BK1676"/>
      <c r="BL1676"/>
      <c r="BM1676"/>
      <c r="BN1676"/>
      <c r="BO1676"/>
      <c r="BP1676"/>
      <c r="BQ1676"/>
    </row>
    <row r="1677" spans="5:69" ht="16.5" x14ac:dyDescent="0.3">
      <c r="E1677" s="300" t="s">
        <v>760</v>
      </c>
      <c r="F1677" s="300" t="s">
        <v>651</v>
      </c>
      <c r="G1677" s="300">
        <v>20160101</v>
      </c>
      <c r="H1677" s="300">
        <v>2016</v>
      </c>
      <c r="I1677" s="300">
        <v>52</v>
      </c>
      <c r="J1677" s="300">
        <v>2016</v>
      </c>
      <c r="K1677" s="300">
        <v>180</v>
      </c>
      <c r="L1677" s="300" t="s">
        <v>872</v>
      </c>
      <c r="M1677" s="300" t="s">
        <v>486</v>
      </c>
      <c r="N1677" s="300" t="s">
        <v>660</v>
      </c>
      <c r="O1677" s="300" t="s">
        <v>762</v>
      </c>
      <c r="P1677" s="300">
        <v>710</v>
      </c>
      <c r="Q1677" s="300" t="s">
        <v>917</v>
      </c>
      <c r="R1677" s="300" t="s">
        <v>425</v>
      </c>
      <c r="S1677" s="300">
        <v>0</v>
      </c>
      <c r="T1677" s="300" t="s">
        <v>763</v>
      </c>
      <c r="U1677" s="300" t="s">
        <v>764</v>
      </c>
      <c r="V1677" s="300" t="s">
        <v>1123</v>
      </c>
      <c r="W1677" s="300" t="s">
        <v>766</v>
      </c>
      <c r="X1677" s="300" t="b">
        <v>1</v>
      </c>
      <c r="Y1677" s="300">
        <v>3103</v>
      </c>
      <c r="Z1677" s="300" t="s">
        <v>840</v>
      </c>
      <c r="AA1677" s="300" t="s">
        <v>841</v>
      </c>
      <c r="AB1677" s="300" t="s">
        <v>842</v>
      </c>
      <c r="AC1677" s="300" t="s">
        <v>517</v>
      </c>
      <c r="AD1677" s="300">
        <v>4</v>
      </c>
      <c r="AE1677" s="300" t="b">
        <v>0</v>
      </c>
      <c r="AF1677" s="300" t="s">
        <v>768</v>
      </c>
      <c r="AG1677" s="300" t="s">
        <v>769</v>
      </c>
      <c r="AH1677" s="300">
        <v>0</v>
      </c>
      <c r="AI1677" s="300">
        <v>0</v>
      </c>
      <c r="AJ1677" s="300" t="s">
        <v>770</v>
      </c>
      <c r="AK1677" s="300">
        <v>8</v>
      </c>
      <c r="AL1677" s="300" t="s">
        <v>814</v>
      </c>
      <c r="AM1677" s="300">
        <v>418714</v>
      </c>
      <c r="AN1677" s="300" t="b">
        <v>0</v>
      </c>
      <c r="AO1677" s="300">
        <v>8</v>
      </c>
      <c r="AP1677" s="300" t="s">
        <v>814</v>
      </c>
      <c r="AQ1677" s="300">
        <v>418714</v>
      </c>
      <c r="AR1677" s="300" t="b">
        <v>0</v>
      </c>
      <c r="AS1677" s="300">
        <v>418714</v>
      </c>
      <c r="AT1677" s="300" t="b">
        <v>0</v>
      </c>
      <c r="AU1677" s="300">
        <v>0</v>
      </c>
      <c r="AV1677" s="300" t="b">
        <v>0</v>
      </c>
      <c r="AW1677" s="300" t="s">
        <v>2078</v>
      </c>
      <c r="AX1677" s="300">
        <v>0</v>
      </c>
      <c r="AY1677" s="300" t="s">
        <v>2078</v>
      </c>
      <c r="AZ1677" s="300">
        <v>0</v>
      </c>
      <c r="BA1677" s="300" t="b">
        <v>0</v>
      </c>
      <c r="BB1677" s="300" t="b">
        <v>1</v>
      </c>
      <c r="BC1677"/>
      <c r="BD1677"/>
      <c r="BE1677"/>
      <c r="BF1677"/>
      <c r="BG1677"/>
      <c r="BH1677"/>
      <c r="BI1677"/>
      <c r="BJ1677"/>
      <c r="BK1677"/>
      <c r="BL1677"/>
      <c r="BM1677"/>
      <c r="BN1677"/>
      <c r="BO1677"/>
      <c r="BP1677"/>
      <c r="BQ1677"/>
    </row>
    <row r="1678" spans="5:69" ht="16.5" x14ac:dyDescent="0.3">
      <c r="E1678" s="300" t="s">
        <v>760</v>
      </c>
      <c r="F1678" s="300" t="s">
        <v>651</v>
      </c>
      <c r="G1678" s="300">
        <v>20160101</v>
      </c>
      <c r="H1678" s="300">
        <v>2016</v>
      </c>
      <c r="I1678" s="300">
        <v>52</v>
      </c>
      <c r="J1678" s="300">
        <v>2016</v>
      </c>
      <c r="K1678" s="300">
        <v>180</v>
      </c>
      <c r="L1678" s="300" t="s">
        <v>872</v>
      </c>
      <c r="M1678" s="300" t="s">
        <v>486</v>
      </c>
      <c r="N1678" s="300" t="s">
        <v>660</v>
      </c>
      <c r="O1678" s="300" t="s">
        <v>762</v>
      </c>
      <c r="P1678" s="300">
        <v>757</v>
      </c>
      <c r="Q1678" s="300" t="s">
        <v>921</v>
      </c>
      <c r="R1678" s="300" t="s">
        <v>922</v>
      </c>
      <c r="S1678" s="300">
        <v>0</v>
      </c>
      <c r="T1678" s="300" t="s">
        <v>763</v>
      </c>
      <c r="U1678" s="300" t="s">
        <v>764</v>
      </c>
      <c r="V1678" s="300" t="s">
        <v>1123</v>
      </c>
      <c r="W1678" s="300" t="s">
        <v>766</v>
      </c>
      <c r="X1678" s="300" t="b">
        <v>1</v>
      </c>
      <c r="Y1678" s="300">
        <v>3103</v>
      </c>
      <c r="Z1678" s="300" t="s">
        <v>840</v>
      </c>
      <c r="AA1678" s="300" t="s">
        <v>841</v>
      </c>
      <c r="AB1678" s="300" t="s">
        <v>842</v>
      </c>
      <c r="AC1678" s="300" t="s">
        <v>517</v>
      </c>
      <c r="AD1678" s="300">
        <v>4</v>
      </c>
      <c r="AE1678" s="300" t="b">
        <v>0</v>
      </c>
      <c r="AF1678" s="300" t="s">
        <v>768</v>
      </c>
      <c r="AG1678" s="300" t="s">
        <v>769</v>
      </c>
      <c r="AH1678" s="300">
        <v>0</v>
      </c>
      <c r="AI1678" s="300">
        <v>0</v>
      </c>
      <c r="AJ1678" s="300" t="s">
        <v>770</v>
      </c>
      <c r="AK1678" s="300">
        <v>8</v>
      </c>
      <c r="AL1678" s="300" t="s">
        <v>814</v>
      </c>
      <c r="AM1678" s="300">
        <v>50380</v>
      </c>
      <c r="AN1678" s="300" t="b">
        <v>0</v>
      </c>
      <c r="AO1678" s="300">
        <v>8</v>
      </c>
      <c r="AP1678" s="300" t="s">
        <v>814</v>
      </c>
      <c r="AQ1678" s="300">
        <v>50380</v>
      </c>
      <c r="AR1678" s="300" t="b">
        <v>0</v>
      </c>
      <c r="AS1678" s="300">
        <v>50380</v>
      </c>
      <c r="AT1678" s="300" t="b">
        <v>0</v>
      </c>
      <c r="AU1678" s="300">
        <v>0</v>
      </c>
      <c r="AV1678" s="300" t="b">
        <v>0</v>
      </c>
      <c r="AW1678" s="300" t="s">
        <v>2079</v>
      </c>
      <c r="AX1678" s="300">
        <v>0</v>
      </c>
      <c r="AY1678" s="300" t="s">
        <v>2079</v>
      </c>
      <c r="AZ1678" s="300">
        <v>0</v>
      </c>
      <c r="BA1678" s="300" t="b">
        <v>0</v>
      </c>
      <c r="BB1678" s="300" t="b">
        <v>1</v>
      </c>
      <c r="BC1678"/>
      <c r="BD1678"/>
      <c r="BE1678"/>
      <c r="BF1678"/>
      <c r="BG1678"/>
      <c r="BH1678"/>
      <c r="BI1678"/>
      <c r="BJ1678"/>
      <c r="BK1678"/>
      <c r="BL1678"/>
      <c r="BM1678"/>
      <c r="BN1678"/>
      <c r="BO1678"/>
      <c r="BP1678"/>
      <c r="BQ1678"/>
    </row>
    <row r="1679" spans="5:69" ht="16.5" hidden="1" x14ac:dyDescent="0.3">
      <c r="E1679" s="300" t="s">
        <v>760</v>
      </c>
      <c r="F1679" s="300" t="s">
        <v>651</v>
      </c>
      <c r="G1679" s="300">
        <v>20160101</v>
      </c>
      <c r="H1679" s="300">
        <v>2016</v>
      </c>
      <c r="I1679" s="300">
        <v>52</v>
      </c>
      <c r="J1679" s="300">
        <v>2016</v>
      </c>
      <c r="K1679" s="300">
        <v>180</v>
      </c>
      <c r="L1679" s="300" t="s">
        <v>872</v>
      </c>
      <c r="M1679" s="300" t="s">
        <v>486</v>
      </c>
      <c r="N1679" s="300" t="s">
        <v>660</v>
      </c>
      <c r="O1679" s="300" t="s">
        <v>762</v>
      </c>
      <c r="P1679" s="300">
        <v>0</v>
      </c>
      <c r="Q1679" s="300" t="s">
        <v>763</v>
      </c>
      <c r="R1679" s="300" t="s">
        <v>764</v>
      </c>
      <c r="S1679" s="300">
        <v>0</v>
      </c>
      <c r="T1679" s="300" t="s">
        <v>763</v>
      </c>
      <c r="U1679" s="300" t="s">
        <v>764</v>
      </c>
      <c r="V1679" s="300" t="s">
        <v>1123</v>
      </c>
      <c r="W1679" s="300" t="s">
        <v>766</v>
      </c>
      <c r="X1679" s="300" t="b">
        <v>1</v>
      </c>
      <c r="Y1679" s="300">
        <v>310310</v>
      </c>
      <c r="Z1679" s="300" t="s">
        <v>1245</v>
      </c>
      <c r="AA1679" s="300" t="s">
        <v>521</v>
      </c>
      <c r="AB1679" s="300" t="s">
        <v>842</v>
      </c>
      <c r="AC1679" s="300" t="s">
        <v>521</v>
      </c>
      <c r="AD1679" s="300">
        <v>6</v>
      </c>
      <c r="AE1679" s="300" t="b">
        <v>1</v>
      </c>
      <c r="AF1679" s="300" t="s">
        <v>768</v>
      </c>
      <c r="AG1679" s="300" t="s">
        <v>769</v>
      </c>
      <c r="AH1679" s="300">
        <v>0</v>
      </c>
      <c r="AI1679" s="300">
        <v>0</v>
      </c>
      <c r="AJ1679" s="300" t="s">
        <v>770</v>
      </c>
      <c r="AK1679" s="300">
        <v>8</v>
      </c>
      <c r="AL1679" s="300" t="s">
        <v>814</v>
      </c>
      <c r="AM1679" s="300">
        <v>503144</v>
      </c>
      <c r="AN1679" s="300" t="b">
        <v>0</v>
      </c>
      <c r="AO1679" s="300">
        <v>8</v>
      </c>
      <c r="AP1679" s="300" t="s">
        <v>814</v>
      </c>
      <c r="AQ1679" s="300">
        <v>503144</v>
      </c>
      <c r="AR1679" s="300" t="b">
        <v>0</v>
      </c>
      <c r="AS1679" s="300">
        <v>503144</v>
      </c>
      <c r="AT1679" s="300" t="b">
        <v>0</v>
      </c>
      <c r="AU1679" s="300">
        <v>0</v>
      </c>
      <c r="AV1679" s="300" t="b">
        <v>0</v>
      </c>
      <c r="AW1679" s="300" t="s">
        <v>2080</v>
      </c>
      <c r="AX1679" s="300">
        <v>0</v>
      </c>
      <c r="AY1679" s="300" t="s">
        <v>2080</v>
      </c>
      <c r="AZ1679" s="300">
        <v>0</v>
      </c>
      <c r="BA1679" s="300" t="b">
        <v>0</v>
      </c>
      <c r="BB1679" s="300" t="b">
        <v>1</v>
      </c>
      <c r="BC1679"/>
      <c r="BD1679"/>
      <c r="BE1679"/>
      <c r="BF1679"/>
      <c r="BG1679"/>
      <c r="BH1679"/>
      <c r="BI1679"/>
      <c r="BJ1679"/>
      <c r="BK1679"/>
      <c r="BL1679"/>
      <c r="BM1679"/>
      <c r="BN1679"/>
      <c r="BO1679"/>
      <c r="BP1679"/>
      <c r="BQ1679"/>
    </row>
    <row r="1680" spans="5:69" ht="16.5" hidden="1" x14ac:dyDescent="0.3">
      <c r="E1680" s="300" t="s">
        <v>760</v>
      </c>
      <c r="F1680" s="300" t="s">
        <v>651</v>
      </c>
      <c r="G1680" s="300">
        <v>20160101</v>
      </c>
      <c r="H1680" s="300">
        <v>2016</v>
      </c>
      <c r="I1680" s="300">
        <v>52</v>
      </c>
      <c r="J1680" s="300">
        <v>2016</v>
      </c>
      <c r="K1680" s="300">
        <v>180</v>
      </c>
      <c r="L1680" s="300" t="s">
        <v>872</v>
      </c>
      <c r="M1680" s="300" t="s">
        <v>486</v>
      </c>
      <c r="N1680" s="300" t="s">
        <v>660</v>
      </c>
      <c r="O1680" s="300" t="s">
        <v>762</v>
      </c>
      <c r="P1680" s="300">
        <v>156</v>
      </c>
      <c r="Q1680" s="300" t="s">
        <v>773</v>
      </c>
      <c r="R1680" s="300" t="s">
        <v>774</v>
      </c>
      <c r="S1680" s="300">
        <v>0</v>
      </c>
      <c r="T1680" s="300" t="s">
        <v>763</v>
      </c>
      <c r="U1680" s="300" t="s">
        <v>764</v>
      </c>
      <c r="V1680" s="300" t="s">
        <v>1123</v>
      </c>
      <c r="W1680" s="300" t="s">
        <v>766</v>
      </c>
      <c r="X1680" s="300" t="b">
        <v>1</v>
      </c>
      <c r="Y1680" s="300">
        <v>310310</v>
      </c>
      <c r="Z1680" s="300" t="s">
        <v>1245</v>
      </c>
      <c r="AA1680" s="300" t="s">
        <v>521</v>
      </c>
      <c r="AB1680" s="300" t="s">
        <v>842</v>
      </c>
      <c r="AC1680" s="300" t="s">
        <v>521</v>
      </c>
      <c r="AD1680" s="300">
        <v>6</v>
      </c>
      <c r="AE1680" s="300" t="b">
        <v>1</v>
      </c>
      <c r="AF1680" s="300" t="s">
        <v>768</v>
      </c>
      <c r="AG1680" s="300" t="s">
        <v>769</v>
      </c>
      <c r="AH1680" s="300">
        <v>0</v>
      </c>
      <c r="AI1680" s="300">
        <v>0</v>
      </c>
      <c r="AJ1680" s="300" t="s">
        <v>770</v>
      </c>
      <c r="AK1680" s="300">
        <v>8</v>
      </c>
      <c r="AL1680" s="300" t="s">
        <v>814</v>
      </c>
      <c r="AM1680" s="300">
        <v>34050</v>
      </c>
      <c r="AN1680" s="300" t="b">
        <v>0</v>
      </c>
      <c r="AO1680" s="300">
        <v>8</v>
      </c>
      <c r="AP1680" s="300" t="s">
        <v>814</v>
      </c>
      <c r="AQ1680" s="300">
        <v>34050</v>
      </c>
      <c r="AR1680" s="300" t="b">
        <v>0</v>
      </c>
      <c r="AS1680" s="300">
        <v>34050</v>
      </c>
      <c r="AT1680" s="300" t="b">
        <v>0</v>
      </c>
      <c r="AU1680" s="300">
        <v>0</v>
      </c>
      <c r="AV1680" s="300" t="b">
        <v>0</v>
      </c>
      <c r="AW1680" s="300" t="s">
        <v>2076</v>
      </c>
      <c r="AX1680" s="300">
        <v>0</v>
      </c>
      <c r="AY1680" s="300" t="s">
        <v>2076</v>
      </c>
      <c r="AZ1680" s="300">
        <v>0</v>
      </c>
      <c r="BA1680" s="300" t="b">
        <v>0</v>
      </c>
      <c r="BB1680" s="300" t="b">
        <v>1</v>
      </c>
      <c r="BC1680"/>
      <c r="BD1680"/>
      <c r="BE1680"/>
      <c r="BF1680"/>
      <c r="BG1680"/>
      <c r="BH1680"/>
      <c r="BI1680"/>
      <c r="BJ1680"/>
      <c r="BK1680"/>
      <c r="BL1680"/>
      <c r="BM1680"/>
      <c r="BN1680"/>
      <c r="BO1680"/>
      <c r="BP1680"/>
      <c r="BQ1680"/>
    </row>
    <row r="1681" spans="5:69" ht="16.5" hidden="1" x14ac:dyDescent="0.3">
      <c r="E1681" s="300" t="s">
        <v>760</v>
      </c>
      <c r="F1681" s="300" t="s">
        <v>651</v>
      </c>
      <c r="G1681" s="300">
        <v>20160101</v>
      </c>
      <c r="H1681" s="300">
        <v>2016</v>
      </c>
      <c r="I1681" s="300">
        <v>52</v>
      </c>
      <c r="J1681" s="300">
        <v>2016</v>
      </c>
      <c r="K1681" s="300">
        <v>180</v>
      </c>
      <c r="L1681" s="300" t="s">
        <v>872</v>
      </c>
      <c r="M1681" s="300" t="s">
        <v>486</v>
      </c>
      <c r="N1681" s="300" t="s">
        <v>660</v>
      </c>
      <c r="O1681" s="300" t="s">
        <v>762</v>
      </c>
      <c r="P1681" s="300">
        <v>710</v>
      </c>
      <c r="Q1681" s="300" t="s">
        <v>917</v>
      </c>
      <c r="R1681" s="300" t="s">
        <v>425</v>
      </c>
      <c r="S1681" s="300">
        <v>0</v>
      </c>
      <c r="T1681" s="300" t="s">
        <v>763</v>
      </c>
      <c r="U1681" s="300" t="s">
        <v>764</v>
      </c>
      <c r="V1681" s="300" t="s">
        <v>1123</v>
      </c>
      <c r="W1681" s="300" t="s">
        <v>766</v>
      </c>
      <c r="X1681" s="300" t="b">
        <v>1</v>
      </c>
      <c r="Y1681" s="300">
        <v>310310</v>
      </c>
      <c r="Z1681" s="300" t="s">
        <v>1245</v>
      </c>
      <c r="AA1681" s="300" t="s">
        <v>521</v>
      </c>
      <c r="AB1681" s="300" t="s">
        <v>842</v>
      </c>
      <c r="AC1681" s="300" t="s">
        <v>521</v>
      </c>
      <c r="AD1681" s="300">
        <v>6</v>
      </c>
      <c r="AE1681" s="300" t="b">
        <v>1</v>
      </c>
      <c r="AF1681" s="300" t="s">
        <v>768</v>
      </c>
      <c r="AG1681" s="300" t="s">
        <v>769</v>
      </c>
      <c r="AH1681" s="300">
        <v>0</v>
      </c>
      <c r="AI1681" s="300">
        <v>0</v>
      </c>
      <c r="AJ1681" s="300" t="s">
        <v>770</v>
      </c>
      <c r="AK1681" s="300">
        <v>8</v>
      </c>
      <c r="AL1681" s="300" t="s">
        <v>814</v>
      </c>
      <c r="AM1681" s="300">
        <v>418714</v>
      </c>
      <c r="AN1681" s="300" t="b">
        <v>0</v>
      </c>
      <c r="AO1681" s="300">
        <v>8</v>
      </c>
      <c r="AP1681" s="300" t="s">
        <v>814</v>
      </c>
      <c r="AQ1681" s="300">
        <v>418714</v>
      </c>
      <c r="AR1681" s="300" t="b">
        <v>0</v>
      </c>
      <c r="AS1681" s="300">
        <v>418714</v>
      </c>
      <c r="AT1681" s="300" t="b">
        <v>0</v>
      </c>
      <c r="AU1681" s="300">
        <v>0</v>
      </c>
      <c r="AV1681" s="300" t="b">
        <v>0</v>
      </c>
      <c r="AW1681" s="300" t="s">
        <v>2078</v>
      </c>
      <c r="AX1681" s="300">
        <v>0</v>
      </c>
      <c r="AY1681" s="300" t="s">
        <v>2078</v>
      </c>
      <c r="AZ1681" s="300">
        <v>0</v>
      </c>
      <c r="BA1681" s="300" t="b">
        <v>0</v>
      </c>
      <c r="BB1681" s="300" t="b">
        <v>1</v>
      </c>
      <c r="BC1681"/>
      <c r="BD1681"/>
      <c r="BE1681"/>
      <c r="BF1681"/>
      <c r="BG1681"/>
      <c r="BH1681"/>
      <c r="BI1681"/>
      <c r="BJ1681"/>
      <c r="BK1681"/>
      <c r="BL1681"/>
      <c r="BM1681"/>
      <c r="BN1681"/>
      <c r="BO1681"/>
      <c r="BP1681"/>
      <c r="BQ1681"/>
    </row>
    <row r="1682" spans="5:69" ht="16.5" hidden="1" x14ac:dyDescent="0.3">
      <c r="E1682" s="300" t="s">
        <v>760</v>
      </c>
      <c r="F1682" s="300" t="s">
        <v>651</v>
      </c>
      <c r="G1682" s="300">
        <v>20160101</v>
      </c>
      <c r="H1682" s="300">
        <v>2016</v>
      </c>
      <c r="I1682" s="300">
        <v>52</v>
      </c>
      <c r="J1682" s="300">
        <v>2016</v>
      </c>
      <c r="K1682" s="300">
        <v>180</v>
      </c>
      <c r="L1682" s="300" t="s">
        <v>872</v>
      </c>
      <c r="M1682" s="300" t="s">
        <v>486</v>
      </c>
      <c r="N1682" s="300" t="s">
        <v>660</v>
      </c>
      <c r="O1682" s="300" t="s">
        <v>762</v>
      </c>
      <c r="P1682" s="300">
        <v>757</v>
      </c>
      <c r="Q1682" s="300" t="s">
        <v>921</v>
      </c>
      <c r="R1682" s="300" t="s">
        <v>922</v>
      </c>
      <c r="S1682" s="300">
        <v>0</v>
      </c>
      <c r="T1682" s="300" t="s">
        <v>763</v>
      </c>
      <c r="U1682" s="300" t="s">
        <v>764</v>
      </c>
      <c r="V1682" s="300" t="s">
        <v>1123</v>
      </c>
      <c r="W1682" s="300" t="s">
        <v>766</v>
      </c>
      <c r="X1682" s="300" t="b">
        <v>1</v>
      </c>
      <c r="Y1682" s="300">
        <v>310310</v>
      </c>
      <c r="Z1682" s="300" t="s">
        <v>1245</v>
      </c>
      <c r="AA1682" s="300" t="s">
        <v>521</v>
      </c>
      <c r="AB1682" s="300" t="s">
        <v>842</v>
      </c>
      <c r="AC1682" s="300" t="s">
        <v>521</v>
      </c>
      <c r="AD1682" s="300">
        <v>6</v>
      </c>
      <c r="AE1682" s="300" t="b">
        <v>1</v>
      </c>
      <c r="AF1682" s="300" t="s">
        <v>768</v>
      </c>
      <c r="AG1682" s="300" t="s">
        <v>769</v>
      </c>
      <c r="AH1682" s="300">
        <v>0</v>
      </c>
      <c r="AI1682" s="300">
        <v>0</v>
      </c>
      <c r="AJ1682" s="300" t="s">
        <v>770</v>
      </c>
      <c r="AK1682" s="300">
        <v>8</v>
      </c>
      <c r="AL1682" s="300" t="s">
        <v>814</v>
      </c>
      <c r="AM1682" s="300">
        <v>50380</v>
      </c>
      <c r="AN1682" s="300" t="b">
        <v>0</v>
      </c>
      <c r="AO1682" s="300">
        <v>8</v>
      </c>
      <c r="AP1682" s="300" t="s">
        <v>814</v>
      </c>
      <c r="AQ1682" s="300">
        <v>50380</v>
      </c>
      <c r="AR1682" s="300" t="b">
        <v>0</v>
      </c>
      <c r="AS1682" s="300">
        <v>50380</v>
      </c>
      <c r="AT1682" s="300" t="b">
        <v>0</v>
      </c>
      <c r="AU1682" s="300">
        <v>0</v>
      </c>
      <c r="AV1682" s="300" t="b">
        <v>0</v>
      </c>
      <c r="AW1682" s="300" t="s">
        <v>2079</v>
      </c>
      <c r="AX1682" s="300">
        <v>0</v>
      </c>
      <c r="AY1682" s="300" t="s">
        <v>2079</v>
      </c>
      <c r="AZ1682" s="300">
        <v>0</v>
      </c>
      <c r="BA1682" s="300" t="b">
        <v>0</v>
      </c>
      <c r="BB1682" s="300" t="b">
        <v>1</v>
      </c>
      <c r="BC1682"/>
      <c r="BD1682"/>
      <c r="BE1682"/>
      <c r="BF1682"/>
      <c r="BG1682"/>
      <c r="BH1682"/>
      <c r="BI1682"/>
      <c r="BJ1682"/>
      <c r="BK1682"/>
      <c r="BL1682"/>
      <c r="BM1682"/>
      <c r="BN1682"/>
      <c r="BO1682"/>
      <c r="BP1682"/>
      <c r="BQ1682"/>
    </row>
    <row r="1683" spans="5:69" ht="16.5" x14ac:dyDescent="0.3">
      <c r="E1683" s="300" t="s">
        <v>760</v>
      </c>
      <c r="F1683" s="300" t="s">
        <v>651</v>
      </c>
      <c r="G1683" s="300">
        <v>20160101</v>
      </c>
      <c r="H1683" s="300">
        <v>2016</v>
      </c>
      <c r="I1683" s="300">
        <v>52</v>
      </c>
      <c r="J1683" s="300">
        <v>2016</v>
      </c>
      <c r="K1683" s="300">
        <v>180</v>
      </c>
      <c r="L1683" s="300" t="s">
        <v>872</v>
      </c>
      <c r="M1683" s="300" t="s">
        <v>486</v>
      </c>
      <c r="N1683" s="300" t="s">
        <v>660</v>
      </c>
      <c r="O1683" s="300" t="s">
        <v>762</v>
      </c>
      <c r="P1683" s="300">
        <v>0</v>
      </c>
      <c r="Q1683" s="300" t="s">
        <v>763</v>
      </c>
      <c r="R1683" s="300" t="s">
        <v>764</v>
      </c>
      <c r="S1683" s="300">
        <v>0</v>
      </c>
      <c r="T1683" s="300" t="s">
        <v>763</v>
      </c>
      <c r="U1683" s="300" t="s">
        <v>764</v>
      </c>
      <c r="V1683" s="300" t="s">
        <v>1123</v>
      </c>
      <c r="W1683" s="300" t="s">
        <v>766</v>
      </c>
      <c r="X1683" s="300" t="b">
        <v>1</v>
      </c>
      <c r="Y1683" s="300">
        <v>310390</v>
      </c>
      <c r="Z1683" s="300" t="s">
        <v>1055</v>
      </c>
      <c r="AA1683" s="300" t="s">
        <v>531</v>
      </c>
      <c r="AB1683" s="300" t="s">
        <v>842</v>
      </c>
      <c r="AC1683" s="300" t="s">
        <v>517</v>
      </c>
      <c r="AD1683" s="300">
        <v>6</v>
      </c>
      <c r="AE1683" s="300" t="b">
        <v>1</v>
      </c>
      <c r="AF1683" s="300" t="s">
        <v>768</v>
      </c>
      <c r="AG1683" s="300" t="s">
        <v>769</v>
      </c>
      <c r="AH1683" s="300">
        <v>0</v>
      </c>
      <c r="AI1683" s="300">
        <v>0</v>
      </c>
      <c r="AJ1683" s="300" t="s">
        <v>770</v>
      </c>
      <c r="AK1683" s="300">
        <v>8</v>
      </c>
      <c r="AL1683" s="300" t="s">
        <v>814</v>
      </c>
      <c r="AM1683" s="300">
        <v>1771000</v>
      </c>
      <c r="AN1683" s="300" t="b">
        <v>0</v>
      </c>
      <c r="AO1683" s="300">
        <v>8</v>
      </c>
      <c r="AP1683" s="300" t="s">
        <v>814</v>
      </c>
      <c r="AQ1683" s="300">
        <v>1771000</v>
      </c>
      <c r="AR1683" s="300" t="b">
        <v>0</v>
      </c>
      <c r="AS1683" s="300">
        <v>1771000</v>
      </c>
      <c r="AT1683" s="300" t="b">
        <v>0</v>
      </c>
      <c r="AU1683" s="300">
        <v>0</v>
      </c>
      <c r="AV1683" s="300" t="b">
        <v>0</v>
      </c>
      <c r="AW1683" s="300" t="s">
        <v>2077</v>
      </c>
      <c r="AX1683" s="300">
        <v>0</v>
      </c>
      <c r="AY1683" s="300" t="s">
        <v>2077</v>
      </c>
      <c r="AZ1683" s="300">
        <v>0</v>
      </c>
      <c r="BA1683" s="300" t="b">
        <v>0</v>
      </c>
      <c r="BB1683" s="300" t="b">
        <v>1</v>
      </c>
      <c r="BC1683"/>
      <c r="BD1683"/>
      <c r="BE1683"/>
      <c r="BF1683"/>
      <c r="BG1683"/>
      <c r="BH1683"/>
      <c r="BI1683"/>
      <c r="BJ1683"/>
      <c r="BK1683"/>
      <c r="BL1683"/>
      <c r="BM1683"/>
      <c r="BN1683"/>
      <c r="BO1683"/>
      <c r="BP1683"/>
      <c r="BQ1683"/>
    </row>
    <row r="1684" spans="5:69" ht="16.5" x14ac:dyDescent="0.3">
      <c r="E1684" s="300" t="s">
        <v>760</v>
      </c>
      <c r="F1684" s="300" t="s">
        <v>651</v>
      </c>
      <c r="G1684" s="300">
        <v>20160101</v>
      </c>
      <c r="H1684" s="300">
        <v>2016</v>
      </c>
      <c r="I1684" s="300">
        <v>52</v>
      </c>
      <c r="J1684" s="300">
        <v>2016</v>
      </c>
      <c r="K1684" s="300">
        <v>180</v>
      </c>
      <c r="L1684" s="300" t="s">
        <v>872</v>
      </c>
      <c r="M1684" s="300" t="s">
        <v>486</v>
      </c>
      <c r="N1684" s="300" t="s">
        <v>660</v>
      </c>
      <c r="O1684" s="300" t="s">
        <v>762</v>
      </c>
      <c r="P1684" s="300">
        <v>643</v>
      </c>
      <c r="Q1684" s="300" t="s">
        <v>793</v>
      </c>
      <c r="R1684" s="300" t="s">
        <v>794</v>
      </c>
      <c r="S1684" s="300">
        <v>0</v>
      </c>
      <c r="T1684" s="300" t="s">
        <v>763</v>
      </c>
      <c r="U1684" s="300" t="s">
        <v>764</v>
      </c>
      <c r="V1684" s="300" t="s">
        <v>1123</v>
      </c>
      <c r="W1684" s="300" t="s">
        <v>766</v>
      </c>
      <c r="X1684" s="300" t="b">
        <v>1</v>
      </c>
      <c r="Y1684" s="300">
        <v>310390</v>
      </c>
      <c r="Z1684" s="300" t="s">
        <v>1055</v>
      </c>
      <c r="AA1684" s="300" t="s">
        <v>531</v>
      </c>
      <c r="AB1684" s="300" t="s">
        <v>842</v>
      </c>
      <c r="AC1684" s="300" t="s">
        <v>517</v>
      </c>
      <c r="AD1684" s="300">
        <v>6</v>
      </c>
      <c r="AE1684" s="300" t="b">
        <v>1</v>
      </c>
      <c r="AF1684" s="300" t="s">
        <v>768</v>
      </c>
      <c r="AG1684" s="300" t="s">
        <v>769</v>
      </c>
      <c r="AH1684" s="300">
        <v>0</v>
      </c>
      <c r="AI1684" s="300">
        <v>0</v>
      </c>
      <c r="AJ1684" s="300" t="s">
        <v>770</v>
      </c>
      <c r="AK1684" s="300">
        <v>8</v>
      </c>
      <c r="AL1684" s="300" t="s">
        <v>814</v>
      </c>
      <c r="AM1684" s="300">
        <v>1771000</v>
      </c>
      <c r="AN1684" s="300" t="b">
        <v>0</v>
      </c>
      <c r="AO1684" s="300">
        <v>8</v>
      </c>
      <c r="AP1684" s="300" t="s">
        <v>814</v>
      </c>
      <c r="AQ1684" s="300">
        <v>1771000</v>
      </c>
      <c r="AR1684" s="300" t="b">
        <v>0</v>
      </c>
      <c r="AS1684" s="300">
        <v>1771000</v>
      </c>
      <c r="AT1684" s="300" t="b">
        <v>0</v>
      </c>
      <c r="AU1684" s="300">
        <v>0</v>
      </c>
      <c r="AV1684" s="300" t="b">
        <v>0</v>
      </c>
      <c r="AW1684" s="300" t="s">
        <v>2077</v>
      </c>
      <c r="AX1684" s="300">
        <v>0</v>
      </c>
      <c r="AY1684" s="300" t="s">
        <v>2077</v>
      </c>
      <c r="AZ1684" s="300">
        <v>0</v>
      </c>
      <c r="BA1684" s="300" t="b">
        <v>0</v>
      </c>
      <c r="BB1684" s="300" t="b">
        <v>1</v>
      </c>
      <c r="BC1684"/>
      <c r="BD1684"/>
      <c r="BE1684"/>
      <c r="BF1684"/>
      <c r="BG1684"/>
      <c r="BH1684"/>
      <c r="BI1684"/>
      <c r="BJ1684"/>
      <c r="BK1684"/>
      <c r="BL1684"/>
      <c r="BM1684"/>
      <c r="BN1684"/>
      <c r="BO1684"/>
      <c r="BP1684"/>
      <c r="BQ1684"/>
    </row>
    <row r="1685" spans="5:69" ht="16.5" hidden="1" x14ac:dyDescent="0.3">
      <c r="E1685" s="300" t="s">
        <v>760</v>
      </c>
      <c r="F1685" s="300" t="s">
        <v>651</v>
      </c>
      <c r="G1685" s="300">
        <v>20160101</v>
      </c>
      <c r="H1685" s="300">
        <v>2016</v>
      </c>
      <c r="I1685" s="300">
        <v>52</v>
      </c>
      <c r="J1685" s="300">
        <v>2016</v>
      </c>
      <c r="K1685" s="300">
        <v>180</v>
      </c>
      <c r="L1685" s="300" t="s">
        <v>872</v>
      </c>
      <c r="M1685" s="300" t="s">
        <v>486</v>
      </c>
      <c r="N1685" s="300" t="s">
        <v>660</v>
      </c>
      <c r="O1685" s="300" t="s">
        <v>762</v>
      </c>
      <c r="P1685" s="300">
        <v>0</v>
      </c>
      <c r="Q1685" s="300" t="s">
        <v>763</v>
      </c>
      <c r="R1685" s="300" t="s">
        <v>764</v>
      </c>
      <c r="S1685" s="300">
        <v>0</v>
      </c>
      <c r="T1685" s="300" t="s">
        <v>763</v>
      </c>
      <c r="U1685" s="300" t="s">
        <v>764</v>
      </c>
      <c r="V1685" s="300" t="s">
        <v>1123</v>
      </c>
      <c r="W1685" s="300" t="s">
        <v>766</v>
      </c>
      <c r="X1685" s="300" t="b">
        <v>1</v>
      </c>
      <c r="Y1685" s="300">
        <v>3104</v>
      </c>
      <c r="Z1685" s="300" t="s">
        <v>844</v>
      </c>
      <c r="AA1685" s="300" t="s">
        <v>845</v>
      </c>
      <c r="AB1685" s="300" t="s">
        <v>510</v>
      </c>
      <c r="AC1685" s="300" t="s">
        <v>510</v>
      </c>
      <c r="AD1685" s="300">
        <v>4</v>
      </c>
      <c r="AE1685" s="300" t="b">
        <v>0</v>
      </c>
      <c r="AF1685" s="300" t="s">
        <v>768</v>
      </c>
      <c r="AG1685" s="300" t="s">
        <v>769</v>
      </c>
      <c r="AH1685" s="300">
        <v>0</v>
      </c>
      <c r="AI1685" s="300">
        <v>0</v>
      </c>
      <c r="AJ1685" s="300" t="s">
        <v>770</v>
      </c>
      <c r="AK1685" s="300">
        <v>8</v>
      </c>
      <c r="AL1685" s="300" t="s">
        <v>814</v>
      </c>
      <c r="AM1685" s="300" t="s">
        <v>2081</v>
      </c>
      <c r="AN1685" s="300" t="b">
        <v>1</v>
      </c>
      <c r="AO1685" s="300">
        <v>-1</v>
      </c>
      <c r="AP1685" s="300" t="s">
        <v>771</v>
      </c>
      <c r="AQ1685" s="300">
        <v>0</v>
      </c>
      <c r="AR1685" s="300" t="b">
        <v>0</v>
      </c>
      <c r="AS1685" s="300" t="s">
        <v>2081</v>
      </c>
      <c r="AT1685" s="300" t="b">
        <v>1</v>
      </c>
      <c r="AU1685" s="300">
        <v>0</v>
      </c>
      <c r="AV1685" s="300" t="b">
        <v>0</v>
      </c>
      <c r="AW1685" s="300" t="s">
        <v>2082</v>
      </c>
      <c r="AX1685" s="300">
        <v>0</v>
      </c>
      <c r="AY1685" s="300" t="s">
        <v>2082</v>
      </c>
      <c r="AZ1685" s="300">
        <v>6</v>
      </c>
      <c r="BA1685" s="300" t="b">
        <v>0</v>
      </c>
      <c r="BB1685" s="300" t="b">
        <v>1</v>
      </c>
      <c r="BC1685"/>
      <c r="BD1685"/>
      <c r="BE1685"/>
      <c r="BF1685"/>
      <c r="BG1685"/>
      <c r="BH1685"/>
      <c r="BI1685"/>
      <c r="BJ1685"/>
      <c r="BK1685"/>
      <c r="BL1685"/>
      <c r="BM1685"/>
      <c r="BN1685"/>
      <c r="BO1685"/>
      <c r="BP1685"/>
      <c r="BQ1685"/>
    </row>
    <row r="1686" spans="5:69" ht="16.5" hidden="1" x14ac:dyDescent="0.3">
      <c r="E1686" s="300" t="s">
        <v>760</v>
      </c>
      <c r="F1686" s="300" t="s">
        <v>651</v>
      </c>
      <c r="G1686" s="300">
        <v>20160101</v>
      </c>
      <c r="H1686" s="300">
        <v>2016</v>
      </c>
      <c r="I1686" s="300">
        <v>52</v>
      </c>
      <c r="J1686" s="300">
        <v>2016</v>
      </c>
      <c r="K1686" s="300">
        <v>180</v>
      </c>
      <c r="L1686" s="300" t="s">
        <v>872</v>
      </c>
      <c r="M1686" s="300" t="s">
        <v>486</v>
      </c>
      <c r="N1686" s="300" t="s">
        <v>660</v>
      </c>
      <c r="O1686" s="300" t="s">
        <v>762</v>
      </c>
      <c r="P1686" s="300">
        <v>36</v>
      </c>
      <c r="Q1686" s="300" t="s">
        <v>1952</v>
      </c>
      <c r="R1686" s="300" t="s">
        <v>1953</v>
      </c>
      <c r="S1686" s="300">
        <v>0</v>
      </c>
      <c r="T1686" s="300" t="s">
        <v>763</v>
      </c>
      <c r="U1686" s="300" t="s">
        <v>764</v>
      </c>
      <c r="V1686" s="300" t="s">
        <v>1123</v>
      </c>
      <c r="W1686" s="300" t="s">
        <v>766</v>
      </c>
      <c r="X1686" s="300" t="b">
        <v>1</v>
      </c>
      <c r="Y1686" s="300">
        <v>3104</v>
      </c>
      <c r="Z1686" s="300" t="s">
        <v>844</v>
      </c>
      <c r="AA1686" s="300" t="s">
        <v>845</v>
      </c>
      <c r="AB1686" s="300" t="s">
        <v>510</v>
      </c>
      <c r="AC1686" s="300" t="s">
        <v>510</v>
      </c>
      <c r="AD1686" s="300">
        <v>4</v>
      </c>
      <c r="AE1686" s="300" t="b">
        <v>0</v>
      </c>
      <c r="AF1686" s="300" t="s">
        <v>768</v>
      </c>
      <c r="AG1686" s="300" t="s">
        <v>769</v>
      </c>
      <c r="AH1686" s="300">
        <v>0</v>
      </c>
      <c r="AI1686" s="300">
        <v>0</v>
      </c>
      <c r="AJ1686" s="300" t="s">
        <v>770</v>
      </c>
      <c r="AK1686" s="300">
        <v>8</v>
      </c>
      <c r="AL1686" s="300" t="s">
        <v>814</v>
      </c>
      <c r="AM1686" s="300">
        <v>68</v>
      </c>
      <c r="AN1686" s="300" t="b">
        <v>0</v>
      </c>
      <c r="AO1686" s="300">
        <v>8</v>
      </c>
      <c r="AP1686" s="300" t="s">
        <v>814</v>
      </c>
      <c r="AQ1686" s="300">
        <v>68</v>
      </c>
      <c r="AR1686" s="300" t="b">
        <v>0</v>
      </c>
      <c r="AS1686" s="300">
        <v>68</v>
      </c>
      <c r="AT1686" s="300" t="b">
        <v>0</v>
      </c>
      <c r="AU1686" s="300">
        <v>0</v>
      </c>
      <c r="AV1686" s="300" t="b">
        <v>0</v>
      </c>
      <c r="AW1686" s="300" t="s">
        <v>1954</v>
      </c>
      <c r="AX1686" s="300">
        <v>0</v>
      </c>
      <c r="AY1686" s="300" t="s">
        <v>1954</v>
      </c>
      <c r="AZ1686" s="300">
        <v>0</v>
      </c>
      <c r="BA1686" s="300" t="b">
        <v>0</v>
      </c>
      <c r="BB1686" s="300" t="b">
        <v>1</v>
      </c>
      <c r="BC1686"/>
      <c r="BD1686"/>
      <c r="BE1686"/>
      <c r="BF1686"/>
      <c r="BG1686"/>
      <c r="BH1686"/>
      <c r="BI1686"/>
      <c r="BJ1686"/>
      <c r="BK1686"/>
      <c r="BL1686"/>
      <c r="BM1686"/>
      <c r="BN1686"/>
      <c r="BO1686"/>
      <c r="BP1686"/>
      <c r="BQ1686"/>
    </row>
    <row r="1687" spans="5:69" ht="16.5" hidden="1" x14ac:dyDescent="0.3">
      <c r="E1687" s="300" t="s">
        <v>760</v>
      </c>
      <c r="F1687" s="300" t="s">
        <v>651</v>
      </c>
      <c r="G1687" s="300">
        <v>20160101</v>
      </c>
      <c r="H1687" s="300">
        <v>2016</v>
      </c>
      <c r="I1687" s="300">
        <v>52</v>
      </c>
      <c r="J1687" s="300">
        <v>2016</v>
      </c>
      <c r="K1687" s="300">
        <v>180</v>
      </c>
      <c r="L1687" s="300" t="s">
        <v>872</v>
      </c>
      <c r="M1687" s="300" t="s">
        <v>486</v>
      </c>
      <c r="N1687" s="300" t="s">
        <v>660</v>
      </c>
      <c r="O1687" s="300" t="s">
        <v>762</v>
      </c>
      <c r="P1687" s="300">
        <v>112</v>
      </c>
      <c r="Q1687" s="300" t="s">
        <v>880</v>
      </c>
      <c r="R1687" s="300" t="s">
        <v>881</v>
      </c>
      <c r="S1687" s="300">
        <v>0</v>
      </c>
      <c r="T1687" s="300" t="s">
        <v>763</v>
      </c>
      <c r="U1687" s="300" t="s">
        <v>764</v>
      </c>
      <c r="V1687" s="300" t="s">
        <v>1123</v>
      </c>
      <c r="W1687" s="300" t="s">
        <v>766</v>
      </c>
      <c r="X1687" s="300" t="b">
        <v>1</v>
      </c>
      <c r="Y1687" s="300">
        <v>3104</v>
      </c>
      <c r="Z1687" s="300" t="s">
        <v>844</v>
      </c>
      <c r="AA1687" s="300" t="s">
        <v>845</v>
      </c>
      <c r="AB1687" s="300" t="s">
        <v>510</v>
      </c>
      <c r="AC1687" s="300" t="s">
        <v>510</v>
      </c>
      <c r="AD1687" s="300">
        <v>4</v>
      </c>
      <c r="AE1687" s="300" t="b">
        <v>0</v>
      </c>
      <c r="AF1687" s="300" t="s">
        <v>768</v>
      </c>
      <c r="AG1687" s="300" t="s">
        <v>769</v>
      </c>
      <c r="AH1687" s="300">
        <v>0</v>
      </c>
      <c r="AI1687" s="300">
        <v>0</v>
      </c>
      <c r="AJ1687" s="300" t="s">
        <v>770</v>
      </c>
      <c r="AK1687" s="300">
        <v>8</v>
      </c>
      <c r="AL1687" s="300" t="s">
        <v>814</v>
      </c>
      <c r="AM1687" s="300">
        <v>555073</v>
      </c>
      <c r="AN1687" s="300" t="b">
        <v>0</v>
      </c>
      <c r="AO1687" s="300">
        <v>8</v>
      </c>
      <c r="AP1687" s="300" t="s">
        <v>814</v>
      </c>
      <c r="AQ1687" s="300">
        <v>555073</v>
      </c>
      <c r="AR1687" s="300" t="b">
        <v>0</v>
      </c>
      <c r="AS1687" s="300">
        <v>555073</v>
      </c>
      <c r="AT1687" s="300" t="b">
        <v>0</v>
      </c>
      <c r="AU1687" s="300">
        <v>0</v>
      </c>
      <c r="AV1687" s="300" t="b">
        <v>0</v>
      </c>
      <c r="AW1687" s="300" t="s">
        <v>2083</v>
      </c>
      <c r="AX1687" s="300">
        <v>0</v>
      </c>
      <c r="AY1687" s="300" t="s">
        <v>2083</v>
      </c>
      <c r="AZ1687" s="300">
        <v>0</v>
      </c>
      <c r="BA1687" s="300" t="b">
        <v>0</v>
      </c>
      <c r="BB1687" s="300" t="b">
        <v>1</v>
      </c>
      <c r="BC1687"/>
      <c r="BD1687"/>
      <c r="BE1687"/>
      <c r="BF1687"/>
      <c r="BG1687"/>
      <c r="BH1687"/>
      <c r="BI1687"/>
      <c r="BJ1687"/>
      <c r="BK1687"/>
      <c r="BL1687"/>
      <c r="BM1687"/>
      <c r="BN1687"/>
      <c r="BO1687"/>
      <c r="BP1687"/>
      <c r="BQ1687"/>
    </row>
    <row r="1688" spans="5:69" ht="16.5" hidden="1" x14ac:dyDescent="0.3">
      <c r="E1688" s="300" t="s">
        <v>760</v>
      </c>
      <c r="F1688" s="300" t="s">
        <v>651</v>
      </c>
      <c r="G1688" s="300">
        <v>20160101</v>
      </c>
      <c r="H1688" s="300">
        <v>2016</v>
      </c>
      <c r="I1688" s="300">
        <v>52</v>
      </c>
      <c r="J1688" s="300">
        <v>2016</v>
      </c>
      <c r="K1688" s="300">
        <v>180</v>
      </c>
      <c r="L1688" s="300" t="s">
        <v>872</v>
      </c>
      <c r="M1688" s="300" t="s">
        <v>486</v>
      </c>
      <c r="N1688" s="300" t="s">
        <v>660</v>
      </c>
      <c r="O1688" s="300" t="s">
        <v>762</v>
      </c>
      <c r="P1688" s="300">
        <v>276</v>
      </c>
      <c r="Q1688" s="300" t="s">
        <v>781</v>
      </c>
      <c r="R1688" s="300" t="s">
        <v>782</v>
      </c>
      <c r="S1688" s="300">
        <v>0</v>
      </c>
      <c r="T1688" s="300" t="s">
        <v>763</v>
      </c>
      <c r="U1688" s="300" t="s">
        <v>764</v>
      </c>
      <c r="V1688" s="300" t="s">
        <v>1123</v>
      </c>
      <c r="W1688" s="300" t="s">
        <v>766</v>
      </c>
      <c r="X1688" s="300" t="b">
        <v>1</v>
      </c>
      <c r="Y1688" s="300">
        <v>3104</v>
      </c>
      <c r="Z1688" s="300" t="s">
        <v>844</v>
      </c>
      <c r="AA1688" s="300" t="s">
        <v>845</v>
      </c>
      <c r="AB1688" s="300" t="s">
        <v>510</v>
      </c>
      <c r="AC1688" s="300" t="s">
        <v>510</v>
      </c>
      <c r="AD1688" s="300">
        <v>4</v>
      </c>
      <c r="AE1688" s="300" t="b">
        <v>0</v>
      </c>
      <c r="AF1688" s="300" t="s">
        <v>768</v>
      </c>
      <c r="AG1688" s="300" t="s">
        <v>769</v>
      </c>
      <c r="AH1688" s="300">
        <v>0</v>
      </c>
      <c r="AI1688" s="300">
        <v>0</v>
      </c>
      <c r="AJ1688" s="300" t="s">
        <v>770</v>
      </c>
      <c r="AK1688" s="300">
        <v>8</v>
      </c>
      <c r="AL1688" s="300" t="s">
        <v>814</v>
      </c>
      <c r="AM1688" s="300">
        <v>8</v>
      </c>
      <c r="AN1688" s="300" t="b">
        <v>0</v>
      </c>
      <c r="AO1688" s="300">
        <v>8</v>
      </c>
      <c r="AP1688" s="300" t="s">
        <v>814</v>
      </c>
      <c r="AQ1688" s="300">
        <v>8</v>
      </c>
      <c r="AR1688" s="300" t="b">
        <v>0</v>
      </c>
      <c r="AS1688" s="300">
        <v>8</v>
      </c>
      <c r="AT1688" s="300" t="b">
        <v>0</v>
      </c>
      <c r="AU1688" s="300">
        <v>0</v>
      </c>
      <c r="AV1688" s="300" t="b">
        <v>0</v>
      </c>
      <c r="AW1688" s="300" t="s">
        <v>2084</v>
      </c>
      <c r="AX1688" s="300">
        <v>0</v>
      </c>
      <c r="AY1688" s="300" t="s">
        <v>2084</v>
      </c>
      <c r="AZ1688" s="300">
        <v>0</v>
      </c>
      <c r="BA1688" s="300" t="b">
        <v>0</v>
      </c>
      <c r="BB1688" s="300" t="b">
        <v>1</v>
      </c>
      <c r="BC1688"/>
      <c r="BD1688"/>
      <c r="BE1688"/>
      <c r="BF1688"/>
      <c r="BG1688"/>
      <c r="BH1688"/>
      <c r="BI1688"/>
      <c r="BJ1688"/>
      <c r="BK1688"/>
      <c r="BL1688"/>
      <c r="BM1688"/>
      <c r="BN1688"/>
      <c r="BO1688"/>
      <c r="BP1688"/>
      <c r="BQ1688"/>
    </row>
    <row r="1689" spans="5:69" ht="16.5" hidden="1" x14ac:dyDescent="0.3">
      <c r="E1689" s="300" t="s">
        <v>760</v>
      </c>
      <c r="F1689" s="300" t="s">
        <v>651</v>
      </c>
      <c r="G1689" s="300">
        <v>20160101</v>
      </c>
      <c r="H1689" s="300">
        <v>2016</v>
      </c>
      <c r="I1689" s="300">
        <v>52</v>
      </c>
      <c r="J1689" s="300">
        <v>2016</v>
      </c>
      <c r="K1689" s="300">
        <v>180</v>
      </c>
      <c r="L1689" s="300" t="s">
        <v>872</v>
      </c>
      <c r="M1689" s="300" t="s">
        <v>486</v>
      </c>
      <c r="N1689" s="300" t="s">
        <v>660</v>
      </c>
      <c r="O1689" s="300" t="s">
        <v>762</v>
      </c>
      <c r="P1689" s="300">
        <v>404</v>
      </c>
      <c r="Q1689" s="300" t="s">
        <v>892</v>
      </c>
      <c r="R1689" s="300" t="s">
        <v>430</v>
      </c>
      <c r="S1689" s="300">
        <v>0</v>
      </c>
      <c r="T1689" s="300" t="s">
        <v>763</v>
      </c>
      <c r="U1689" s="300" t="s">
        <v>764</v>
      </c>
      <c r="V1689" s="300" t="s">
        <v>1123</v>
      </c>
      <c r="W1689" s="300" t="s">
        <v>766</v>
      </c>
      <c r="X1689" s="300" t="b">
        <v>1</v>
      </c>
      <c r="Y1689" s="300">
        <v>3104</v>
      </c>
      <c r="Z1689" s="300" t="s">
        <v>844</v>
      </c>
      <c r="AA1689" s="300" t="s">
        <v>845</v>
      </c>
      <c r="AB1689" s="300" t="s">
        <v>510</v>
      </c>
      <c r="AC1689" s="300" t="s">
        <v>510</v>
      </c>
      <c r="AD1689" s="300">
        <v>4</v>
      </c>
      <c r="AE1689" s="300" t="b">
        <v>0</v>
      </c>
      <c r="AF1689" s="300" t="s">
        <v>768</v>
      </c>
      <c r="AG1689" s="300" t="s">
        <v>769</v>
      </c>
      <c r="AH1689" s="300">
        <v>0</v>
      </c>
      <c r="AI1689" s="300">
        <v>0</v>
      </c>
      <c r="AJ1689" s="300" t="s">
        <v>770</v>
      </c>
      <c r="AK1689" s="300">
        <v>8</v>
      </c>
      <c r="AL1689" s="300" t="s">
        <v>814</v>
      </c>
      <c r="AM1689" s="300" t="s">
        <v>2085</v>
      </c>
      <c r="AN1689" s="300" t="b">
        <v>1</v>
      </c>
      <c r="AO1689" s="300">
        <v>-1</v>
      </c>
      <c r="AP1689" s="300" t="s">
        <v>771</v>
      </c>
      <c r="AQ1689" s="300">
        <v>0</v>
      </c>
      <c r="AR1689" s="300" t="b">
        <v>0</v>
      </c>
      <c r="AS1689" s="300" t="s">
        <v>2085</v>
      </c>
      <c r="AT1689" s="300" t="b">
        <v>1</v>
      </c>
      <c r="AU1689" s="300">
        <v>0</v>
      </c>
      <c r="AV1689" s="300" t="b">
        <v>0</v>
      </c>
      <c r="AW1689" s="300" t="s">
        <v>2086</v>
      </c>
      <c r="AX1689" s="300">
        <v>0</v>
      </c>
      <c r="AY1689" s="300" t="s">
        <v>2086</v>
      </c>
      <c r="AZ1689" s="300">
        <v>6</v>
      </c>
      <c r="BA1689" s="300" t="b">
        <v>0</v>
      </c>
      <c r="BB1689" s="300" t="b">
        <v>1</v>
      </c>
      <c r="BC1689"/>
      <c r="BD1689"/>
      <c r="BE1689"/>
      <c r="BF1689"/>
      <c r="BG1689"/>
      <c r="BH1689"/>
      <c r="BI1689"/>
      <c r="BJ1689"/>
      <c r="BK1689"/>
      <c r="BL1689"/>
      <c r="BM1689"/>
      <c r="BN1689"/>
      <c r="BO1689"/>
      <c r="BP1689"/>
      <c r="BQ1689"/>
    </row>
    <row r="1690" spans="5:69" ht="16.5" hidden="1" x14ac:dyDescent="0.3">
      <c r="E1690" s="300" t="s">
        <v>760</v>
      </c>
      <c r="F1690" s="300" t="s">
        <v>651</v>
      </c>
      <c r="G1690" s="300">
        <v>20160101</v>
      </c>
      <c r="H1690" s="300">
        <v>2016</v>
      </c>
      <c r="I1690" s="300">
        <v>52</v>
      </c>
      <c r="J1690" s="300">
        <v>2016</v>
      </c>
      <c r="K1690" s="300">
        <v>180</v>
      </c>
      <c r="L1690" s="300" t="s">
        <v>872</v>
      </c>
      <c r="M1690" s="300" t="s">
        <v>486</v>
      </c>
      <c r="N1690" s="300" t="s">
        <v>660</v>
      </c>
      <c r="O1690" s="300" t="s">
        <v>762</v>
      </c>
      <c r="P1690" s="300">
        <v>643</v>
      </c>
      <c r="Q1690" s="300" t="s">
        <v>793</v>
      </c>
      <c r="R1690" s="300" t="s">
        <v>794</v>
      </c>
      <c r="S1690" s="300">
        <v>0</v>
      </c>
      <c r="T1690" s="300" t="s">
        <v>763</v>
      </c>
      <c r="U1690" s="300" t="s">
        <v>764</v>
      </c>
      <c r="V1690" s="300" t="s">
        <v>1123</v>
      </c>
      <c r="W1690" s="300" t="s">
        <v>766</v>
      </c>
      <c r="X1690" s="300" t="b">
        <v>1</v>
      </c>
      <c r="Y1690" s="300">
        <v>3104</v>
      </c>
      <c r="Z1690" s="300" t="s">
        <v>844</v>
      </c>
      <c r="AA1690" s="300" t="s">
        <v>845</v>
      </c>
      <c r="AB1690" s="300" t="s">
        <v>510</v>
      </c>
      <c r="AC1690" s="300" t="s">
        <v>510</v>
      </c>
      <c r="AD1690" s="300">
        <v>4</v>
      </c>
      <c r="AE1690" s="300" t="b">
        <v>0</v>
      </c>
      <c r="AF1690" s="300" t="s">
        <v>768</v>
      </c>
      <c r="AG1690" s="300" t="s">
        <v>769</v>
      </c>
      <c r="AH1690" s="300">
        <v>0</v>
      </c>
      <c r="AI1690" s="300">
        <v>0</v>
      </c>
      <c r="AJ1690" s="300" t="s">
        <v>770</v>
      </c>
      <c r="AK1690" s="300">
        <v>8</v>
      </c>
      <c r="AL1690" s="300" t="s">
        <v>814</v>
      </c>
      <c r="AM1690" s="300">
        <v>1823284</v>
      </c>
      <c r="AN1690" s="300" t="b">
        <v>0</v>
      </c>
      <c r="AO1690" s="300">
        <v>8</v>
      </c>
      <c r="AP1690" s="300" t="s">
        <v>814</v>
      </c>
      <c r="AQ1690" s="300">
        <v>1823284</v>
      </c>
      <c r="AR1690" s="300" t="b">
        <v>0</v>
      </c>
      <c r="AS1690" s="300">
        <v>1823284</v>
      </c>
      <c r="AT1690" s="300" t="b">
        <v>0</v>
      </c>
      <c r="AU1690" s="300">
        <v>0</v>
      </c>
      <c r="AV1690" s="300" t="b">
        <v>0</v>
      </c>
      <c r="AW1690" s="300" t="s">
        <v>2087</v>
      </c>
      <c r="AX1690" s="300">
        <v>0</v>
      </c>
      <c r="AY1690" s="300" t="s">
        <v>2087</v>
      </c>
      <c r="AZ1690" s="300">
        <v>0</v>
      </c>
      <c r="BA1690" s="300" t="b">
        <v>0</v>
      </c>
      <c r="BB1690" s="300" t="b">
        <v>1</v>
      </c>
      <c r="BC1690"/>
      <c r="BD1690"/>
      <c r="BE1690"/>
      <c r="BF1690"/>
      <c r="BG1690"/>
      <c r="BH1690"/>
      <c r="BI1690"/>
      <c r="BJ1690"/>
      <c r="BK1690"/>
      <c r="BL1690"/>
      <c r="BM1690"/>
      <c r="BN1690"/>
      <c r="BO1690"/>
      <c r="BP1690"/>
      <c r="BQ1690"/>
    </row>
    <row r="1691" spans="5:69" ht="16.5" hidden="1" x14ac:dyDescent="0.3">
      <c r="E1691" s="300" t="s">
        <v>760</v>
      </c>
      <c r="F1691" s="300" t="s">
        <v>651</v>
      </c>
      <c r="G1691" s="300">
        <v>20160101</v>
      </c>
      <c r="H1691" s="300">
        <v>2016</v>
      </c>
      <c r="I1691" s="300">
        <v>52</v>
      </c>
      <c r="J1691" s="300">
        <v>2016</v>
      </c>
      <c r="K1691" s="300">
        <v>180</v>
      </c>
      <c r="L1691" s="300" t="s">
        <v>872</v>
      </c>
      <c r="M1691" s="300" t="s">
        <v>486</v>
      </c>
      <c r="N1691" s="300" t="s">
        <v>660</v>
      </c>
      <c r="O1691" s="300" t="s">
        <v>762</v>
      </c>
      <c r="P1691" s="300">
        <v>699</v>
      </c>
      <c r="Q1691" s="300" t="s">
        <v>798</v>
      </c>
      <c r="R1691" s="300" t="s">
        <v>799</v>
      </c>
      <c r="S1691" s="300">
        <v>0</v>
      </c>
      <c r="T1691" s="300" t="s">
        <v>763</v>
      </c>
      <c r="U1691" s="300" t="s">
        <v>764</v>
      </c>
      <c r="V1691" s="300" t="s">
        <v>1123</v>
      </c>
      <c r="W1691" s="300" t="s">
        <v>766</v>
      </c>
      <c r="X1691" s="300" t="b">
        <v>1</v>
      </c>
      <c r="Y1691" s="300">
        <v>3104</v>
      </c>
      <c r="Z1691" s="300" t="s">
        <v>844</v>
      </c>
      <c r="AA1691" s="300" t="s">
        <v>845</v>
      </c>
      <c r="AB1691" s="300" t="s">
        <v>510</v>
      </c>
      <c r="AC1691" s="300" t="s">
        <v>510</v>
      </c>
      <c r="AD1691" s="300">
        <v>4</v>
      </c>
      <c r="AE1691" s="300" t="b">
        <v>0</v>
      </c>
      <c r="AF1691" s="300" t="s">
        <v>768</v>
      </c>
      <c r="AG1691" s="300" t="s">
        <v>769</v>
      </c>
      <c r="AH1691" s="300">
        <v>0</v>
      </c>
      <c r="AI1691" s="300">
        <v>0</v>
      </c>
      <c r="AJ1691" s="300" t="s">
        <v>770</v>
      </c>
      <c r="AK1691" s="300">
        <v>8</v>
      </c>
      <c r="AL1691" s="300" t="s">
        <v>814</v>
      </c>
      <c r="AM1691" s="300">
        <v>300</v>
      </c>
      <c r="AN1691" s="300" t="b">
        <v>0</v>
      </c>
      <c r="AO1691" s="300">
        <v>8</v>
      </c>
      <c r="AP1691" s="300" t="s">
        <v>814</v>
      </c>
      <c r="AQ1691" s="300">
        <v>300</v>
      </c>
      <c r="AR1691" s="300" t="b">
        <v>0</v>
      </c>
      <c r="AS1691" s="300">
        <v>300</v>
      </c>
      <c r="AT1691" s="300" t="b">
        <v>0</v>
      </c>
      <c r="AU1691" s="300">
        <v>0</v>
      </c>
      <c r="AV1691" s="300" t="b">
        <v>0</v>
      </c>
      <c r="AW1691" s="300" t="s">
        <v>2088</v>
      </c>
      <c r="AX1691" s="300">
        <v>0</v>
      </c>
      <c r="AY1691" s="300" t="s">
        <v>2088</v>
      </c>
      <c r="AZ1691" s="300">
        <v>0</v>
      </c>
      <c r="BA1691" s="300" t="b">
        <v>0</v>
      </c>
      <c r="BB1691" s="300" t="b">
        <v>1</v>
      </c>
      <c r="BC1691"/>
      <c r="BD1691"/>
      <c r="BE1691"/>
      <c r="BF1691"/>
      <c r="BG1691"/>
      <c r="BH1691"/>
      <c r="BI1691"/>
      <c r="BJ1691"/>
      <c r="BK1691"/>
      <c r="BL1691"/>
      <c r="BM1691"/>
      <c r="BN1691"/>
      <c r="BO1691"/>
      <c r="BP1691"/>
      <c r="BQ1691"/>
    </row>
    <row r="1692" spans="5:69" ht="16.5" hidden="1" x14ac:dyDescent="0.3">
      <c r="E1692" s="300" t="s">
        <v>760</v>
      </c>
      <c r="F1692" s="300" t="s">
        <v>651</v>
      </c>
      <c r="G1692" s="300">
        <v>20160101</v>
      </c>
      <c r="H1692" s="300">
        <v>2016</v>
      </c>
      <c r="I1692" s="300">
        <v>52</v>
      </c>
      <c r="J1692" s="300">
        <v>2016</v>
      </c>
      <c r="K1692" s="300">
        <v>180</v>
      </c>
      <c r="L1692" s="300" t="s">
        <v>872</v>
      </c>
      <c r="M1692" s="300" t="s">
        <v>486</v>
      </c>
      <c r="N1692" s="300" t="s">
        <v>660</v>
      </c>
      <c r="O1692" s="300" t="s">
        <v>762</v>
      </c>
      <c r="P1692" s="300">
        <v>710</v>
      </c>
      <c r="Q1692" s="300" t="s">
        <v>917</v>
      </c>
      <c r="R1692" s="300" t="s">
        <v>425</v>
      </c>
      <c r="S1692" s="300">
        <v>0</v>
      </c>
      <c r="T1692" s="300" t="s">
        <v>763</v>
      </c>
      <c r="U1692" s="300" t="s">
        <v>764</v>
      </c>
      <c r="V1692" s="300" t="s">
        <v>1123</v>
      </c>
      <c r="W1692" s="300" t="s">
        <v>766</v>
      </c>
      <c r="X1692" s="300" t="b">
        <v>1</v>
      </c>
      <c r="Y1692" s="300">
        <v>3104</v>
      </c>
      <c r="Z1692" s="300" t="s">
        <v>844</v>
      </c>
      <c r="AA1692" s="300" t="s">
        <v>845</v>
      </c>
      <c r="AB1692" s="300" t="s">
        <v>510</v>
      </c>
      <c r="AC1692" s="300" t="s">
        <v>510</v>
      </c>
      <c r="AD1692" s="300">
        <v>4</v>
      </c>
      <c r="AE1692" s="300" t="b">
        <v>0</v>
      </c>
      <c r="AF1692" s="300" t="s">
        <v>768</v>
      </c>
      <c r="AG1692" s="300" t="s">
        <v>769</v>
      </c>
      <c r="AH1692" s="300">
        <v>0</v>
      </c>
      <c r="AI1692" s="300">
        <v>0</v>
      </c>
      <c r="AJ1692" s="300" t="s">
        <v>770</v>
      </c>
      <c r="AK1692" s="300">
        <v>8</v>
      </c>
      <c r="AL1692" s="300" t="s">
        <v>814</v>
      </c>
      <c r="AM1692" s="300" t="s">
        <v>2089</v>
      </c>
      <c r="AN1692" s="300" t="b">
        <v>1</v>
      </c>
      <c r="AO1692" s="300">
        <v>-1</v>
      </c>
      <c r="AP1692" s="300" t="s">
        <v>771</v>
      </c>
      <c r="AQ1692" s="300">
        <v>0</v>
      </c>
      <c r="AR1692" s="300" t="b">
        <v>0</v>
      </c>
      <c r="AS1692" s="300" t="s">
        <v>2089</v>
      </c>
      <c r="AT1692" s="300" t="b">
        <v>1</v>
      </c>
      <c r="AU1692" s="300">
        <v>0</v>
      </c>
      <c r="AV1692" s="300" t="b">
        <v>0</v>
      </c>
      <c r="AW1692" s="300" t="s">
        <v>2090</v>
      </c>
      <c r="AX1692" s="300">
        <v>0</v>
      </c>
      <c r="AY1692" s="300" t="s">
        <v>2090</v>
      </c>
      <c r="AZ1692" s="300">
        <v>6</v>
      </c>
      <c r="BA1692" s="300" t="b">
        <v>0</v>
      </c>
      <c r="BB1692" s="300" t="b">
        <v>1</v>
      </c>
      <c r="BC1692"/>
      <c r="BD1692"/>
      <c r="BE1692"/>
      <c r="BF1692"/>
      <c r="BG1692"/>
      <c r="BH1692"/>
      <c r="BI1692"/>
      <c r="BJ1692"/>
      <c r="BK1692"/>
      <c r="BL1692"/>
      <c r="BM1692"/>
      <c r="BN1692"/>
      <c r="BO1692"/>
      <c r="BP1692"/>
      <c r="BQ1692"/>
    </row>
    <row r="1693" spans="5:69" ht="16.5" hidden="1" x14ac:dyDescent="0.3">
      <c r="E1693" s="300" t="s">
        <v>760</v>
      </c>
      <c r="F1693" s="300" t="s">
        <v>651</v>
      </c>
      <c r="G1693" s="300">
        <v>20160101</v>
      </c>
      <c r="H1693" s="300">
        <v>2016</v>
      </c>
      <c r="I1693" s="300">
        <v>52</v>
      </c>
      <c r="J1693" s="300">
        <v>2016</v>
      </c>
      <c r="K1693" s="300">
        <v>180</v>
      </c>
      <c r="L1693" s="300" t="s">
        <v>872</v>
      </c>
      <c r="M1693" s="300" t="s">
        <v>486</v>
      </c>
      <c r="N1693" s="300" t="s">
        <v>660</v>
      </c>
      <c r="O1693" s="300" t="s">
        <v>762</v>
      </c>
      <c r="P1693" s="300">
        <v>757</v>
      </c>
      <c r="Q1693" s="300" t="s">
        <v>921</v>
      </c>
      <c r="R1693" s="300" t="s">
        <v>922</v>
      </c>
      <c r="S1693" s="300">
        <v>0</v>
      </c>
      <c r="T1693" s="300" t="s">
        <v>763</v>
      </c>
      <c r="U1693" s="300" t="s">
        <v>764</v>
      </c>
      <c r="V1693" s="300" t="s">
        <v>1123</v>
      </c>
      <c r="W1693" s="300" t="s">
        <v>766</v>
      </c>
      <c r="X1693" s="300" t="b">
        <v>1</v>
      </c>
      <c r="Y1693" s="300">
        <v>3104</v>
      </c>
      <c r="Z1693" s="300" t="s">
        <v>844</v>
      </c>
      <c r="AA1693" s="300" t="s">
        <v>845</v>
      </c>
      <c r="AB1693" s="300" t="s">
        <v>510</v>
      </c>
      <c r="AC1693" s="300" t="s">
        <v>510</v>
      </c>
      <c r="AD1693" s="300">
        <v>4</v>
      </c>
      <c r="AE1693" s="300" t="b">
        <v>0</v>
      </c>
      <c r="AF1693" s="300" t="s">
        <v>768</v>
      </c>
      <c r="AG1693" s="300" t="s">
        <v>769</v>
      </c>
      <c r="AH1693" s="300">
        <v>0</v>
      </c>
      <c r="AI1693" s="300">
        <v>0</v>
      </c>
      <c r="AJ1693" s="300" t="s">
        <v>770</v>
      </c>
      <c r="AK1693" s="300">
        <v>8</v>
      </c>
      <c r="AL1693" s="300" t="s">
        <v>814</v>
      </c>
      <c r="AM1693" s="300">
        <v>1674000</v>
      </c>
      <c r="AN1693" s="300" t="b">
        <v>0</v>
      </c>
      <c r="AO1693" s="300">
        <v>8</v>
      </c>
      <c r="AP1693" s="300" t="s">
        <v>814</v>
      </c>
      <c r="AQ1693" s="300">
        <v>1674000</v>
      </c>
      <c r="AR1693" s="300" t="b">
        <v>0</v>
      </c>
      <c r="AS1693" s="300">
        <v>1674000</v>
      </c>
      <c r="AT1693" s="300" t="b">
        <v>0</v>
      </c>
      <c r="AU1693" s="300">
        <v>0</v>
      </c>
      <c r="AV1693" s="300" t="b">
        <v>0</v>
      </c>
      <c r="AW1693" s="300" t="s">
        <v>2091</v>
      </c>
      <c r="AX1693" s="300">
        <v>0</v>
      </c>
      <c r="AY1693" s="300" t="s">
        <v>2091</v>
      </c>
      <c r="AZ1693" s="300">
        <v>0</v>
      </c>
      <c r="BA1693" s="300" t="b">
        <v>0</v>
      </c>
      <c r="BB1693" s="300" t="b">
        <v>1</v>
      </c>
      <c r="BC1693"/>
      <c r="BD1693"/>
      <c r="BE1693"/>
      <c r="BF1693"/>
      <c r="BG1693"/>
      <c r="BH1693"/>
      <c r="BI1693"/>
      <c r="BJ1693"/>
      <c r="BK1693"/>
      <c r="BL1693"/>
      <c r="BM1693"/>
      <c r="BN1693"/>
      <c r="BO1693"/>
      <c r="BP1693"/>
      <c r="BQ1693"/>
    </row>
    <row r="1694" spans="5:69" ht="16.5" hidden="1" x14ac:dyDescent="0.3">
      <c r="E1694" s="300" t="s">
        <v>760</v>
      </c>
      <c r="F1694" s="300" t="s">
        <v>651</v>
      </c>
      <c r="G1694" s="300">
        <v>20160101</v>
      </c>
      <c r="H1694" s="300">
        <v>2016</v>
      </c>
      <c r="I1694" s="300">
        <v>52</v>
      </c>
      <c r="J1694" s="300">
        <v>2016</v>
      </c>
      <c r="K1694" s="300">
        <v>180</v>
      </c>
      <c r="L1694" s="300" t="s">
        <v>872</v>
      </c>
      <c r="M1694" s="300" t="s">
        <v>486</v>
      </c>
      <c r="N1694" s="300" t="s">
        <v>660</v>
      </c>
      <c r="O1694" s="300" t="s">
        <v>762</v>
      </c>
      <c r="P1694" s="300">
        <v>784</v>
      </c>
      <c r="Q1694" s="300" t="s">
        <v>924</v>
      </c>
      <c r="R1694" s="300" t="s">
        <v>925</v>
      </c>
      <c r="S1694" s="300">
        <v>0</v>
      </c>
      <c r="T1694" s="300" t="s">
        <v>763</v>
      </c>
      <c r="U1694" s="300" t="s">
        <v>764</v>
      </c>
      <c r="V1694" s="300" t="s">
        <v>1123</v>
      </c>
      <c r="W1694" s="300" t="s">
        <v>766</v>
      </c>
      <c r="X1694" s="300" t="b">
        <v>1</v>
      </c>
      <c r="Y1694" s="300">
        <v>3104</v>
      </c>
      <c r="Z1694" s="300" t="s">
        <v>844</v>
      </c>
      <c r="AA1694" s="300" t="s">
        <v>845</v>
      </c>
      <c r="AB1694" s="300" t="s">
        <v>510</v>
      </c>
      <c r="AC1694" s="300" t="s">
        <v>510</v>
      </c>
      <c r="AD1694" s="300">
        <v>4</v>
      </c>
      <c r="AE1694" s="300" t="b">
        <v>0</v>
      </c>
      <c r="AF1694" s="300" t="s">
        <v>768</v>
      </c>
      <c r="AG1694" s="300" t="s">
        <v>769</v>
      </c>
      <c r="AH1694" s="300">
        <v>0</v>
      </c>
      <c r="AI1694" s="300">
        <v>0</v>
      </c>
      <c r="AJ1694" s="300" t="s">
        <v>770</v>
      </c>
      <c r="AK1694" s="300">
        <v>8</v>
      </c>
      <c r="AL1694" s="300" t="s">
        <v>814</v>
      </c>
      <c r="AM1694" s="300">
        <v>100</v>
      </c>
      <c r="AN1694" s="300" t="b">
        <v>0</v>
      </c>
      <c r="AO1694" s="300">
        <v>8</v>
      </c>
      <c r="AP1694" s="300" t="s">
        <v>814</v>
      </c>
      <c r="AQ1694" s="300">
        <v>100</v>
      </c>
      <c r="AR1694" s="300" t="b">
        <v>0</v>
      </c>
      <c r="AS1694" s="300">
        <v>100</v>
      </c>
      <c r="AT1694" s="300" t="b">
        <v>0</v>
      </c>
      <c r="AU1694" s="300">
        <v>0</v>
      </c>
      <c r="AV1694" s="300" t="b">
        <v>0</v>
      </c>
      <c r="AW1694" s="300" t="s">
        <v>2092</v>
      </c>
      <c r="AX1694" s="300">
        <v>0</v>
      </c>
      <c r="AY1694" s="300" t="s">
        <v>2092</v>
      </c>
      <c r="AZ1694" s="300">
        <v>0</v>
      </c>
      <c r="BA1694" s="300" t="b">
        <v>0</v>
      </c>
      <c r="BB1694" s="300" t="b">
        <v>1</v>
      </c>
      <c r="BC1694"/>
      <c r="BD1694"/>
      <c r="BE1694"/>
      <c r="BF1694"/>
      <c r="BG1694"/>
      <c r="BH1694"/>
      <c r="BI1694"/>
      <c r="BJ1694"/>
      <c r="BK1694"/>
      <c r="BL1694"/>
      <c r="BM1694"/>
      <c r="BN1694"/>
      <c r="BO1694"/>
      <c r="BP1694"/>
      <c r="BQ1694"/>
    </row>
    <row r="1695" spans="5:69" ht="16.5" hidden="1" x14ac:dyDescent="0.3">
      <c r="E1695" s="300" t="s">
        <v>760</v>
      </c>
      <c r="F1695" s="300" t="s">
        <v>651</v>
      </c>
      <c r="G1695" s="300">
        <v>20160101</v>
      </c>
      <c r="H1695" s="300">
        <v>2016</v>
      </c>
      <c r="I1695" s="300">
        <v>52</v>
      </c>
      <c r="J1695" s="300">
        <v>2016</v>
      </c>
      <c r="K1695" s="300">
        <v>180</v>
      </c>
      <c r="L1695" s="300" t="s">
        <v>872</v>
      </c>
      <c r="M1695" s="300" t="s">
        <v>486</v>
      </c>
      <c r="N1695" s="300" t="s">
        <v>660</v>
      </c>
      <c r="O1695" s="300" t="s">
        <v>762</v>
      </c>
      <c r="P1695" s="300">
        <v>894</v>
      </c>
      <c r="Q1695" s="300" t="s">
        <v>943</v>
      </c>
      <c r="R1695" s="300" t="s">
        <v>431</v>
      </c>
      <c r="S1695" s="300">
        <v>0</v>
      </c>
      <c r="T1695" s="300" t="s">
        <v>763</v>
      </c>
      <c r="U1695" s="300" t="s">
        <v>764</v>
      </c>
      <c r="V1695" s="300" t="s">
        <v>1123</v>
      </c>
      <c r="W1695" s="300" t="s">
        <v>766</v>
      </c>
      <c r="X1695" s="300" t="b">
        <v>1</v>
      </c>
      <c r="Y1695" s="300">
        <v>3104</v>
      </c>
      <c r="Z1695" s="300" t="s">
        <v>844</v>
      </c>
      <c r="AA1695" s="300" t="s">
        <v>845</v>
      </c>
      <c r="AB1695" s="300" t="s">
        <v>510</v>
      </c>
      <c r="AC1695" s="300" t="s">
        <v>510</v>
      </c>
      <c r="AD1695" s="300">
        <v>4</v>
      </c>
      <c r="AE1695" s="300" t="b">
        <v>0</v>
      </c>
      <c r="AF1695" s="300" t="s">
        <v>768</v>
      </c>
      <c r="AG1695" s="300" t="s">
        <v>769</v>
      </c>
      <c r="AH1695" s="300">
        <v>0</v>
      </c>
      <c r="AI1695" s="300">
        <v>0</v>
      </c>
      <c r="AJ1695" s="300" t="s">
        <v>770</v>
      </c>
      <c r="AK1695" s="300">
        <v>8</v>
      </c>
      <c r="AL1695" s="300" t="s">
        <v>814</v>
      </c>
      <c r="AM1695" s="300">
        <v>5100</v>
      </c>
      <c r="AN1695" s="300" t="b">
        <v>0</v>
      </c>
      <c r="AO1695" s="300">
        <v>8</v>
      </c>
      <c r="AP1695" s="300" t="s">
        <v>814</v>
      </c>
      <c r="AQ1695" s="300">
        <v>5100</v>
      </c>
      <c r="AR1695" s="300" t="b">
        <v>0</v>
      </c>
      <c r="AS1695" s="300">
        <v>5100</v>
      </c>
      <c r="AT1695" s="300" t="b">
        <v>0</v>
      </c>
      <c r="AU1695" s="300">
        <v>0</v>
      </c>
      <c r="AV1695" s="300" t="b">
        <v>0</v>
      </c>
      <c r="AW1695" s="300" t="s">
        <v>2093</v>
      </c>
      <c r="AX1695" s="300">
        <v>0</v>
      </c>
      <c r="AY1695" s="300" t="s">
        <v>2093</v>
      </c>
      <c r="AZ1695" s="300">
        <v>0</v>
      </c>
      <c r="BA1695" s="300" t="b">
        <v>0</v>
      </c>
      <c r="BB1695" s="300" t="b">
        <v>1</v>
      </c>
      <c r="BC1695"/>
      <c r="BD1695"/>
      <c r="BE1695"/>
      <c r="BF1695"/>
      <c r="BG1695"/>
      <c r="BH1695"/>
      <c r="BI1695"/>
      <c r="BJ1695"/>
      <c r="BK1695"/>
      <c r="BL1695"/>
      <c r="BM1695"/>
      <c r="BN1695"/>
      <c r="BO1695"/>
      <c r="BP1695"/>
      <c r="BQ1695"/>
    </row>
    <row r="1696" spans="5:69" ht="16.5" hidden="1" x14ac:dyDescent="0.3">
      <c r="E1696" s="300" t="s">
        <v>760</v>
      </c>
      <c r="F1696" s="300" t="s">
        <v>651</v>
      </c>
      <c r="G1696" s="300">
        <v>20160101</v>
      </c>
      <c r="H1696" s="300">
        <v>2016</v>
      </c>
      <c r="I1696" s="300">
        <v>52</v>
      </c>
      <c r="J1696" s="300">
        <v>2016</v>
      </c>
      <c r="K1696" s="300">
        <v>562</v>
      </c>
      <c r="L1696" s="300" t="s">
        <v>761</v>
      </c>
      <c r="M1696" s="300" t="s">
        <v>451</v>
      </c>
      <c r="N1696" s="300" t="s">
        <v>660</v>
      </c>
      <c r="O1696" s="300" t="s">
        <v>762</v>
      </c>
      <c r="P1696" s="300">
        <v>0</v>
      </c>
      <c r="Q1696" s="300" t="s">
        <v>763</v>
      </c>
      <c r="R1696" s="300" t="s">
        <v>764</v>
      </c>
      <c r="S1696" s="300">
        <v>0</v>
      </c>
      <c r="T1696" s="300" t="s">
        <v>763</v>
      </c>
      <c r="U1696" s="300" t="s">
        <v>764</v>
      </c>
      <c r="V1696" s="300" t="s">
        <v>1123</v>
      </c>
      <c r="W1696" s="300" t="s">
        <v>766</v>
      </c>
      <c r="X1696" s="300" t="b">
        <v>1</v>
      </c>
      <c r="Y1696" s="300">
        <v>3104</v>
      </c>
      <c r="Z1696" s="300" t="s">
        <v>844</v>
      </c>
      <c r="AA1696" s="300" t="s">
        <v>845</v>
      </c>
      <c r="AB1696" s="300" t="s">
        <v>510</v>
      </c>
      <c r="AC1696" s="300" t="s">
        <v>510</v>
      </c>
      <c r="AD1696" s="300">
        <v>4</v>
      </c>
      <c r="AE1696" s="300" t="b">
        <v>0</v>
      </c>
      <c r="AF1696" s="300" t="s">
        <v>768</v>
      </c>
      <c r="AG1696" s="300" t="s">
        <v>769</v>
      </c>
      <c r="AH1696" s="300">
        <v>0</v>
      </c>
      <c r="AI1696" s="300">
        <v>0</v>
      </c>
      <c r="AJ1696" s="300" t="s">
        <v>770</v>
      </c>
      <c r="AK1696" s="300">
        <v>8</v>
      </c>
      <c r="AL1696" s="300" t="s">
        <v>814</v>
      </c>
      <c r="AM1696" s="300">
        <v>2</v>
      </c>
      <c r="AN1696" s="300" t="b">
        <v>0</v>
      </c>
      <c r="AO1696" s="300">
        <v>8</v>
      </c>
      <c r="AP1696" s="300" t="s">
        <v>814</v>
      </c>
      <c r="AQ1696" s="300">
        <v>2</v>
      </c>
      <c r="AR1696" s="300" t="b">
        <v>0</v>
      </c>
      <c r="AS1696" s="300">
        <v>2</v>
      </c>
      <c r="AT1696" s="300" t="b">
        <v>0</v>
      </c>
      <c r="AU1696" s="300">
        <v>0</v>
      </c>
      <c r="AV1696" s="300" t="b">
        <v>0</v>
      </c>
      <c r="AW1696" s="300" t="s">
        <v>2094</v>
      </c>
      <c r="AX1696" s="300"/>
      <c r="AY1696" s="300" t="s">
        <v>2094</v>
      </c>
      <c r="AZ1696" s="300">
        <v>0</v>
      </c>
      <c r="BA1696" s="300" t="b">
        <v>0</v>
      </c>
      <c r="BB1696" s="300" t="b">
        <v>1</v>
      </c>
      <c r="BC1696"/>
      <c r="BD1696"/>
      <c r="BE1696"/>
      <c r="BF1696"/>
      <c r="BG1696"/>
      <c r="BH1696"/>
      <c r="BI1696"/>
      <c r="BJ1696"/>
      <c r="BK1696"/>
      <c r="BL1696"/>
      <c r="BM1696"/>
      <c r="BN1696"/>
      <c r="BO1696"/>
      <c r="BP1696"/>
      <c r="BQ1696"/>
    </row>
    <row r="1697" spans="5:69" ht="16.5" hidden="1" x14ac:dyDescent="0.3">
      <c r="E1697" s="300" t="s">
        <v>760</v>
      </c>
      <c r="F1697" s="300" t="s">
        <v>651</v>
      </c>
      <c r="G1697" s="300">
        <v>20160101</v>
      </c>
      <c r="H1697" s="300">
        <v>2016</v>
      </c>
      <c r="I1697" s="300">
        <v>52</v>
      </c>
      <c r="J1697" s="300">
        <v>2016</v>
      </c>
      <c r="K1697" s="300">
        <v>562</v>
      </c>
      <c r="L1697" s="300" t="s">
        <v>761</v>
      </c>
      <c r="M1697" s="300" t="s">
        <v>451</v>
      </c>
      <c r="N1697" s="300" t="s">
        <v>660</v>
      </c>
      <c r="O1697" s="300" t="s">
        <v>762</v>
      </c>
      <c r="P1697" s="300">
        <v>251</v>
      </c>
      <c r="Q1697" s="300" t="s">
        <v>778</v>
      </c>
      <c r="R1697" s="300" t="s">
        <v>779</v>
      </c>
      <c r="S1697" s="300">
        <v>0</v>
      </c>
      <c r="T1697" s="300" t="s">
        <v>763</v>
      </c>
      <c r="U1697" s="300" t="s">
        <v>764</v>
      </c>
      <c r="V1697" s="300" t="s">
        <v>1123</v>
      </c>
      <c r="W1697" s="300" t="s">
        <v>766</v>
      </c>
      <c r="X1697" s="300" t="b">
        <v>1</v>
      </c>
      <c r="Y1697" s="300">
        <v>3104</v>
      </c>
      <c r="Z1697" s="300" t="s">
        <v>844</v>
      </c>
      <c r="AA1697" s="300" t="s">
        <v>845</v>
      </c>
      <c r="AB1697" s="300" t="s">
        <v>510</v>
      </c>
      <c r="AC1697" s="300" t="s">
        <v>510</v>
      </c>
      <c r="AD1697" s="300">
        <v>4</v>
      </c>
      <c r="AE1697" s="300" t="b">
        <v>0</v>
      </c>
      <c r="AF1697" s="300" t="s">
        <v>768</v>
      </c>
      <c r="AG1697" s="300" t="s">
        <v>769</v>
      </c>
      <c r="AH1697" s="300">
        <v>0</v>
      </c>
      <c r="AI1697" s="300">
        <v>0</v>
      </c>
      <c r="AJ1697" s="300" t="s">
        <v>770</v>
      </c>
      <c r="AK1697" s="300">
        <v>8</v>
      </c>
      <c r="AL1697" s="300" t="s">
        <v>814</v>
      </c>
      <c r="AM1697" s="300">
        <v>2</v>
      </c>
      <c r="AN1697" s="300" t="b">
        <v>0</v>
      </c>
      <c r="AO1697" s="300">
        <v>8</v>
      </c>
      <c r="AP1697" s="300" t="s">
        <v>814</v>
      </c>
      <c r="AQ1697" s="300">
        <v>2</v>
      </c>
      <c r="AR1697" s="300" t="b">
        <v>0</v>
      </c>
      <c r="AS1697" s="300">
        <v>2</v>
      </c>
      <c r="AT1697" s="300" t="b">
        <v>0</v>
      </c>
      <c r="AU1697" s="300">
        <v>0</v>
      </c>
      <c r="AV1697" s="300" t="b">
        <v>0</v>
      </c>
      <c r="AW1697" s="300" t="s">
        <v>2094</v>
      </c>
      <c r="AX1697" s="300"/>
      <c r="AY1697" s="300" t="s">
        <v>2094</v>
      </c>
      <c r="AZ1697" s="300">
        <v>0</v>
      </c>
      <c r="BA1697" s="300" t="b">
        <v>0</v>
      </c>
      <c r="BB1697" s="300" t="b">
        <v>1</v>
      </c>
      <c r="BC1697"/>
      <c r="BD1697"/>
      <c r="BE1697"/>
      <c r="BF1697"/>
      <c r="BG1697"/>
      <c r="BH1697"/>
      <c r="BI1697"/>
      <c r="BJ1697"/>
      <c r="BK1697"/>
      <c r="BL1697"/>
      <c r="BM1697"/>
      <c r="BN1697"/>
      <c r="BO1697"/>
      <c r="BP1697"/>
      <c r="BQ1697"/>
    </row>
    <row r="1698" spans="5:69" ht="16.5" hidden="1" x14ac:dyDescent="0.3">
      <c r="E1698" s="300" t="s">
        <v>760</v>
      </c>
      <c r="F1698" s="300" t="s">
        <v>651</v>
      </c>
      <c r="G1698" s="300">
        <v>20160101</v>
      </c>
      <c r="H1698" s="300">
        <v>2016</v>
      </c>
      <c r="I1698" s="300">
        <v>52</v>
      </c>
      <c r="J1698" s="300">
        <v>2016</v>
      </c>
      <c r="K1698" s="300">
        <v>180</v>
      </c>
      <c r="L1698" s="300" t="s">
        <v>872</v>
      </c>
      <c r="M1698" s="300" t="s">
        <v>486</v>
      </c>
      <c r="N1698" s="300" t="s">
        <v>660</v>
      </c>
      <c r="O1698" s="300" t="s">
        <v>762</v>
      </c>
      <c r="P1698" s="300">
        <v>0</v>
      </c>
      <c r="Q1698" s="300" t="s">
        <v>763</v>
      </c>
      <c r="R1698" s="300" t="s">
        <v>764</v>
      </c>
      <c r="S1698" s="300">
        <v>0</v>
      </c>
      <c r="T1698" s="300" t="s">
        <v>763</v>
      </c>
      <c r="U1698" s="300" t="s">
        <v>764</v>
      </c>
      <c r="V1698" s="300" t="s">
        <v>1123</v>
      </c>
      <c r="W1698" s="300" t="s">
        <v>766</v>
      </c>
      <c r="X1698" s="300" t="b">
        <v>1</v>
      </c>
      <c r="Y1698" s="300">
        <v>310420</v>
      </c>
      <c r="Z1698" s="300" t="s">
        <v>850</v>
      </c>
      <c r="AA1698" s="300" t="s">
        <v>539</v>
      </c>
      <c r="AB1698" s="300" t="s">
        <v>510</v>
      </c>
      <c r="AC1698" s="300" t="s">
        <v>510</v>
      </c>
      <c r="AD1698" s="300">
        <v>6</v>
      </c>
      <c r="AE1698" s="300" t="b">
        <v>1</v>
      </c>
      <c r="AF1698" s="300" t="s">
        <v>768</v>
      </c>
      <c r="AG1698" s="300" t="s">
        <v>769</v>
      </c>
      <c r="AH1698" s="300">
        <v>0</v>
      </c>
      <c r="AI1698" s="300">
        <v>0</v>
      </c>
      <c r="AJ1698" s="300" t="s">
        <v>770</v>
      </c>
      <c r="AK1698" s="300">
        <v>8</v>
      </c>
      <c r="AL1698" s="300" t="s">
        <v>814</v>
      </c>
      <c r="AM1698" s="300" t="s">
        <v>2095</v>
      </c>
      <c r="AN1698" s="300" t="b">
        <v>1</v>
      </c>
      <c r="AO1698" s="300">
        <v>8</v>
      </c>
      <c r="AP1698" s="300" t="s">
        <v>814</v>
      </c>
      <c r="AQ1698" s="300">
        <v>4141505</v>
      </c>
      <c r="AR1698" s="300" t="b">
        <v>0</v>
      </c>
      <c r="AS1698" s="300" t="s">
        <v>2095</v>
      </c>
      <c r="AT1698" s="300" t="b">
        <v>1</v>
      </c>
      <c r="AU1698" s="300">
        <v>0</v>
      </c>
      <c r="AV1698" s="300" t="b">
        <v>0</v>
      </c>
      <c r="AW1698" s="300" t="s">
        <v>2096</v>
      </c>
      <c r="AX1698" s="300">
        <v>0</v>
      </c>
      <c r="AY1698" s="300" t="s">
        <v>2096</v>
      </c>
      <c r="AZ1698" s="300">
        <v>6</v>
      </c>
      <c r="BA1698" s="300" t="b">
        <v>0</v>
      </c>
      <c r="BB1698" s="300" t="b">
        <v>1</v>
      </c>
      <c r="BC1698"/>
      <c r="BD1698"/>
      <c r="BE1698"/>
      <c r="BF1698"/>
      <c r="BG1698"/>
      <c r="BH1698"/>
      <c r="BI1698"/>
      <c r="BJ1698"/>
      <c r="BK1698"/>
      <c r="BL1698"/>
      <c r="BM1698"/>
      <c r="BN1698"/>
      <c r="BO1698"/>
      <c r="BP1698"/>
      <c r="BQ1698"/>
    </row>
    <row r="1699" spans="5:69" ht="16.5" hidden="1" x14ac:dyDescent="0.3">
      <c r="E1699" s="300" t="s">
        <v>760</v>
      </c>
      <c r="F1699" s="300" t="s">
        <v>651</v>
      </c>
      <c r="G1699" s="300">
        <v>20160101</v>
      </c>
      <c r="H1699" s="300">
        <v>2016</v>
      </c>
      <c r="I1699" s="300">
        <v>52</v>
      </c>
      <c r="J1699" s="300">
        <v>2016</v>
      </c>
      <c r="K1699" s="300">
        <v>180</v>
      </c>
      <c r="L1699" s="300" t="s">
        <v>872</v>
      </c>
      <c r="M1699" s="300" t="s">
        <v>486</v>
      </c>
      <c r="N1699" s="300" t="s">
        <v>660</v>
      </c>
      <c r="O1699" s="300" t="s">
        <v>762</v>
      </c>
      <c r="P1699" s="300">
        <v>36</v>
      </c>
      <c r="Q1699" s="300" t="s">
        <v>1952</v>
      </c>
      <c r="R1699" s="300" t="s">
        <v>1953</v>
      </c>
      <c r="S1699" s="300">
        <v>0</v>
      </c>
      <c r="T1699" s="300" t="s">
        <v>763</v>
      </c>
      <c r="U1699" s="300" t="s">
        <v>764</v>
      </c>
      <c r="V1699" s="300" t="s">
        <v>1123</v>
      </c>
      <c r="W1699" s="300" t="s">
        <v>766</v>
      </c>
      <c r="X1699" s="300" t="b">
        <v>1</v>
      </c>
      <c r="Y1699" s="300">
        <v>310420</v>
      </c>
      <c r="Z1699" s="300" t="s">
        <v>850</v>
      </c>
      <c r="AA1699" s="300" t="s">
        <v>539</v>
      </c>
      <c r="AB1699" s="300" t="s">
        <v>510</v>
      </c>
      <c r="AC1699" s="300" t="s">
        <v>510</v>
      </c>
      <c r="AD1699" s="300">
        <v>6</v>
      </c>
      <c r="AE1699" s="300" t="b">
        <v>1</v>
      </c>
      <c r="AF1699" s="300" t="s">
        <v>768</v>
      </c>
      <c r="AG1699" s="300" t="s">
        <v>769</v>
      </c>
      <c r="AH1699" s="300">
        <v>0</v>
      </c>
      <c r="AI1699" s="300">
        <v>0</v>
      </c>
      <c r="AJ1699" s="300" t="s">
        <v>770</v>
      </c>
      <c r="AK1699" s="300">
        <v>8</v>
      </c>
      <c r="AL1699" s="300" t="s">
        <v>814</v>
      </c>
      <c r="AM1699" s="300">
        <v>68</v>
      </c>
      <c r="AN1699" s="300" t="b">
        <v>0</v>
      </c>
      <c r="AO1699" s="300">
        <v>8</v>
      </c>
      <c r="AP1699" s="300" t="s">
        <v>814</v>
      </c>
      <c r="AQ1699" s="300">
        <v>68</v>
      </c>
      <c r="AR1699" s="300" t="b">
        <v>0</v>
      </c>
      <c r="AS1699" s="300">
        <v>68</v>
      </c>
      <c r="AT1699" s="300" t="b">
        <v>0</v>
      </c>
      <c r="AU1699" s="300">
        <v>0</v>
      </c>
      <c r="AV1699" s="300" t="b">
        <v>0</v>
      </c>
      <c r="AW1699" s="300" t="s">
        <v>1954</v>
      </c>
      <c r="AX1699" s="300">
        <v>0</v>
      </c>
      <c r="AY1699" s="300" t="s">
        <v>1954</v>
      </c>
      <c r="AZ1699" s="300">
        <v>0</v>
      </c>
      <c r="BA1699" s="300" t="b">
        <v>0</v>
      </c>
      <c r="BB1699" s="300" t="b">
        <v>1</v>
      </c>
      <c r="BC1699"/>
      <c r="BD1699"/>
      <c r="BE1699"/>
      <c r="BF1699"/>
      <c r="BG1699"/>
      <c r="BH1699"/>
      <c r="BI1699"/>
      <c r="BJ1699"/>
      <c r="BK1699"/>
      <c r="BL1699"/>
      <c r="BM1699"/>
      <c r="BN1699"/>
      <c r="BO1699"/>
      <c r="BP1699"/>
      <c r="BQ1699"/>
    </row>
    <row r="1700" spans="5:69" ht="16.5" hidden="1" x14ac:dyDescent="0.3">
      <c r="E1700" s="300" t="s">
        <v>760</v>
      </c>
      <c r="F1700" s="300" t="s">
        <v>651</v>
      </c>
      <c r="G1700" s="300">
        <v>20160101</v>
      </c>
      <c r="H1700" s="300">
        <v>2016</v>
      </c>
      <c r="I1700" s="300">
        <v>52</v>
      </c>
      <c r="J1700" s="300">
        <v>2016</v>
      </c>
      <c r="K1700" s="300">
        <v>180</v>
      </c>
      <c r="L1700" s="300" t="s">
        <v>872</v>
      </c>
      <c r="M1700" s="300" t="s">
        <v>486</v>
      </c>
      <c r="N1700" s="300" t="s">
        <v>660</v>
      </c>
      <c r="O1700" s="300" t="s">
        <v>762</v>
      </c>
      <c r="P1700" s="300">
        <v>112</v>
      </c>
      <c r="Q1700" s="300" t="s">
        <v>880</v>
      </c>
      <c r="R1700" s="300" t="s">
        <v>881</v>
      </c>
      <c r="S1700" s="300">
        <v>0</v>
      </c>
      <c r="T1700" s="300" t="s">
        <v>763</v>
      </c>
      <c r="U1700" s="300" t="s">
        <v>764</v>
      </c>
      <c r="V1700" s="300" t="s">
        <v>1123</v>
      </c>
      <c r="W1700" s="300" t="s">
        <v>766</v>
      </c>
      <c r="X1700" s="300" t="b">
        <v>1</v>
      </c>
      <c r="Y1700" s="300">
        <v>310420</v>
      </c>
      <c r="Z1700" s="300" t="s">
        <v>850</v>
      </c>
      <c r="AA1700" s="300" t="s">
        <v>539</v>
      </c>
      <c r="AB1700" s="300" t="s">
        <v>510</v>
      </c>
      <c r="AC1700" s="300" t="s">
        <v>510</v>
      </c>
      <c r="AD1700" s="300">
        <v>6</v>
      </c>
      <c r="AE1700" s="300" t="b">
        <v>1</v>
      </c>
      <c r="AF1700" s="300" t="s">
        <v>768</v>
      </c>
      <c r="AG1700" s="300" t="s">
        <v>769</v>
      </c>
      <c r="AH1700" s="300">
        <v>0</v>
      </c>
      <c r="AI1700" s="300">
        <v>0</v>
      </c>
      <c r="AJ1700" s="300" t="s">
        <v>770</v>
      </c>
      <c r="AK1700" s="300">
        <v>8</v>
      </c>
      <c r="AL1700" s="300" t="s">
        <v>814</v>
      </c>
      <c r="AM1700" s="300">
        <v>555073</v>
      </c>
      <c r="AN1700" s="300" t="b">
        <v>0</v>
      </c>
      <c r="AO1700" s="300">
        <v>8</v>
      </c>
      <c r="AP1700" s="300" t="s">
        <v>814</v>
      </c>
      <c r="AQ1700" s="300">
        <v>555073</v>
      </c>
      <c r="AR1700" s="300" t="b">
        <v>0</v>
      </c>
      <c r="AS1700" s="300">
        <v>555073</v>
      </c>
      <c r="AT1700" s="300" t="b">
        <v>0</v>
      </c>
      <c r="AU1700" s="300">
        <v>0</v>
      </c>
      <c r="AV1700" s="300" t="b">
        <v>0</v>
      </c>
      <c r="AW1700" s="300" t="s">
        <v>2083</v>
      </c>
      <c r="AX1700" s="300">
        <v>0</v>
      </c>
      <c r="AY1700" s="300" t="s">
        <v>2083</v>
      </c>
      <c r="AZ1700" s="300">
        <v>0</v>
      </c>
      <c r="BA1700" s="300" t="b">
        <v>0</v>
      </c>
      <c r="BB1700" s="300" t="b">
        <v>1</v>
      </c>
      <c r="BC1700"/>
      <c r="BD1700"/>
      <c r="BE1700"/>
      <c r="BF1700"/>
      <c r="BG1700"/>
      <c r="BH1700"/>
      <c r="BI1700"/>
      <c r="BJ1700"/>
      <c r="BK1700"/>
      <c r="BL1700"/>
      <c r="BM1700"/>
      <c r="BN1700"/>
      <c r="BO1700"/>
      <c r="BP1700"/>
      <c r="BQ1700"/>
    </row>
    <row r="1701" spans="5:69" ht="16.5" hidden="1" x14ac:dyDescent="0.3">
      <c r="E1701" s="300" t="s">
        <v>760</v>
      </c>
      <c r="F1701" s="300" t="s">
        <v>651</v>
      </c>
      <c r="G1701" s="300">
        <v>20160101</v>
      </c>
      <c r="H1701" s="300">
        <v>2016</v>
      </c>
      <c r="I1701" s="300">
        <v>52</v>
      </c>
      <c r="J1701" s="300">
        <v>2016</v>
      </c>
      <c r="K1701" s="300">
        <v>180</v>
      </c>
      <c r="L1701" s="300" t="s">
        <v>872</v>
      </c>
      <c r="M1701" s="300" t="s">
        <v>486</v>
      </c>
      <c r="N1701" s="300" t="s">
        <v>660</v>
      </c>
      <c r="O1701" s="300" t="s">
        <v>762</v>
      </c>
      <c r="P1701" s="300">
        <v>276</v>
      </c>
      <c r="Q1701" s="300" t="s">
        <v>781</v>
      </c>
      <c r="R1701" s="300" t="s">
        <v>782</v>
      </c>
      <c r="S1701" s="300">
        <v>0</v>
      </c>
      <c r="T1701" s="300" t="s">
        <v>763</v>
      </c>
      <c r="U1701" s="300" t="s">
        <v>764</v>
      </c>
      <c r="V1701" s="300" t="s">
        <v>1123</v>
      </c>
      <c r="W1701" s="300" t="s">
        <v>766</v>
      </c>
      <c r="X1701" s="300" t="b">
        <v>1</v>
      </c>
      <c r="Y1701" s="300">
        <v>310420</v>
      </c>
      <c r="Z1701" s="300" t="s">
        <v>850</v>
      </c>
      <c r="AA1701" s="300" t="s">
        <v>539</v>
      </c>
      <c r="AB1701" s="300" t="s">
        <v>510</v>
      </c>
      <c r="AC1701" s="300" t="s">
        <v>510</v>
      </c>
      <c r="AD1701" s="300">
        <v>6</v>
      </c>
      <c r="AE1701" s="300" t="b">
        <v>1</v>
      </c>
      <c r="AF1701" s="300" t="s">
        <v>768</v>
      </c>
      <c r="AG1701" s="300" t="s">
        <v>769</v>
      </c>
      <c r="AH1701" s="300">
        <v>0</v>
      </c>
      <c r="AI1701" s="300">
        <v>0</v>
      </c>
      <c r="AJ1701" s="300" t="s">
        <v>770</v>
      </c>
      <c r="AK1701" s="300">
        <v>8</v>
      </c>
      <c r="AL1701" s="300" t="s">
        <v>814</v>
      </c>
      <c r="AM1701" s="300">
        <v>8</v>
      </c>
      <c r="AN1701" s="300" t="b">
        <v>0</v>
      </c>
      <c r="AO1701" s="300">
        <v>8</v>
      </c>
      <c r="AP1701" s="300" t="s">
        <v>814</v>
      </c>
      <c r="AQ1701" s="300">
        <v>8</v>
      </c>
      <c r="AR1701" s="300" t="b">
        <v>0</v>
      </c>
      <c r="AS1701" s="300">
        <v>8</v>
      </c>
      <c r="AT1701" s="300" t="b">
        <v>0</v>
      </c>
      <c r="AU1701" s="300">
        <v>0</v>
      </c>
      <c r="AV1701" s="300" t="b">
        <v>0</v>
      </c>
      <c r="AW1701" s="300" t="s">
        <v>2084</v>
      </c>
      <c r="AX1701" s="300">
        <v>0</v>
      </c>
      <c r="AY1701" s="300" t="s">
        <v>2084</v>
      </c>
      <c r="AZ1701" s="300">
        <v>0</v>
      </c>
      <c r="BA1701" s="300" t="b">
        <v>0</v>
      </c>
      <c r="BB1701" s="300" t="b">
        <v>1</v>
      </c>
      <c r="BC1701"/>
      <c r="BD1701"/>
      <c r="BE1701"/>
      <c r="BF1701"/>
      <c r="BG1701"/>
      <c r="BH1701"/>
      <c r="BI1701"/>
      <c r="BJ1701"/>
      <c r="BK1701"/>
      <c r="BL1701"/>
      <c r="BM1701"/>
      <c r="BN1701"/>
      <c r="BO1701"/>
      <c r="BP1701"/>
      <c r="BQ1701"/>
    </row>
    <row r="1702" spans="5:69" ht="16.5" hidden="1" x14ac:dyDescent="0.3">
      <c r="E1702" s="300" t="s">
        <v>760</v>
      </c>
      <c r="F1702" s="300" t="s">
        <v>651</v>
      </c>
      <c r="G1702" s="300">
        <v>20160101</v>
      </c>
      <c r="H1702" s="300">
        <v>2016</v>
      </c>
      <c r="I1702" s="300">
        <v>52</v>
      </c>
      <c r="J1702" s="300">
        <v>2016</v>
      </c>
      <c r="K1702" s="300">
        <v>180</v>
      </c>
      <c r="L1702" s="300" t="s">
        <v>872</v>
      </c>
      <c r="M1702" s="300" t="s">
        <v>486</v>
      </c>
      <c r="N1702" s="300" t="s">
        <v>660</v>
      </c>
      <c r="O1702" s="300" t="s">
        <v>762</v>
      </c>
      <c r="P1702" s="300">
        <v>404</v>
      </c>
      <c r="Q1702" s="300" t="s">
        <v>892</v>
      </c>
      <c r="R1702" s="300" t="s">
        <v>430</v>
      </c>
      <c r="S1702" s="300">
        <v>0</v>
      </c>
      <c r="T1702" s="300" t="s">
        <v>763</v>
      </c>
      <c r="U1702" s="300" t="s">
        <v>764</v>
      </c>
      <c r="V1702" s="300" t="s">
        <v>1123</v>
      </c>
      <c r="W1702" s="300" t="s">
        <v>766</v>
      </c>
      <c r="X1702" s="300" t="b">
        <v>1</v>
      </c>
      <c r="Y1702" s="300">
        <v>310420</v>
      </c>
      <c r="Z1702" s="300" t="s">
        <v>850</v>
      </c>
      <c r="AA1702" s="300" t="s">
        <v>539</v>
      </c>
      <c r="AB1702" s="300" t="s">
        <v>510</v>
      </c>
      <c r="AC1702" s="300" t="s">
        <v>510</v>
      </c>
      <c r="AD1702" s="300">
        <v>6</v>
      </c>
      <c r="AE1702" s="300" t="b">
        <v>1</v>
      </c>
      <c r="AF1702" s="300" t="s">
        <v>768</v>
      </c>
      <c r="AG1702" s="300" t="s">
        <v>769</v>
      </c>
      <c r="AH1702" s="300">
        <v>0</v>
      </c>
      <c r="AI1702" s="300">
        <v>0</v>
      </c>
      <c r="AJ1702" s="300" t="s">
        <v>770</v>
      </c>
      <c r="AK1702" s="300">
        <v>8</v>
      </c>
      <c r="AL1702" s="300" t="s">
        <v>814</v>
      </c>
      <c r="AM1702" s="300">
        <v>21</v>
      </c>
      <c r="AN1702" s="300" t="b">
        <v>0</v>
      </c>
      <c r="AO1702" s="300">
        <v>8</v>
      </c>
      <c r="AP1702" s="300" t="s">
        <v>814</v>
      </c>
      <c r="AQ1702" s="300">
        <v>21</v>
      </c>
      <c r="AR1702" s="300" t="b">
        <v>0</v>
      </c>
      <c r="AS1702" s="300">
        <v>21</v>
      </c>
      <c r="AT1702" s="300" t="b">
        <v>0</v>
      </c>
      <c r="AU1702" s="300">
        <v>0</v>
      </c>
      <c r="AV1702" s="300" t="b">
        <v>0</v>
      </c>
      <c r="AW1702" s="300" t="s">
        <v>2097</v>
      </c>
      <c r="AX1702" s="300">
        <v>0</v>
      </c>
      <c r="AY1702" s="300" t="s">
        <v>2097</v>
      </c>
      <c r="AZ1702" s="300">
        <v>0</v>
      </c>
      <c r="BA1702" s="300" t="b">
        <v>0</v>
      </c>
      <c r="BB1702" s="300" t="b">
        <v>1</v>
      </c>
      <c r="BC1702"/>
      <c r="BD1702"/>
      <c r="BE1702"/>
      <c r="BF1702"/>
      <c r="BG1702"/>
      <c r="BH1702"/>
      <c r="BI1702"/>
      <c r="BJ1702"/>
      <c r="BK1702"/>
      <c r="BL1702"/>
      <c r="BM1702"/>
      <c r="BN1702"/>
      <c r="BO1702"/>
      <c r="BP1702"/>
      <c r="BQ1702"/>
    </row>
    <row r="1703" spans="5:69" ht="16.5" hidden="1" x14ac:dyDescent="0.3">
      <c r="E1703" s="300" t="s">
        <v>760</v>
      </c>
      <c r="F1703" s="300" t="s">
        <v>651</v>
      </c>
      <c r="G1703" s="300">
        <v>20160101</v>
      </c>
      <c r="H1703" s="300">
        <v>2016</v>
      </c>
      <c r="I1703" s="300">
        <v>52</v>
      </c>
      <c r="J1703" s="300">
        <v>2016</v>
      </c>
      <c r="K1703" s="300">
        <v>180</v>
      </c>
      <c r="L1703" s="300" t="s">
        <v>872</v>
      </c>
      <c r="M1703" s="300" t="s">
        <v>486</v>
      </c>
      <c r="N1703" s="300" t="s">
        <v>660</v>
      </c>
      <c r="O1703" s="300" t="s">
        <v>762</v>
      </c>
      <c r="P1703" s="300">
        <v>643</v>
      </c>
      <c r="Q1703" s="300" t="s">
        <v>793</v>
      </c>
      <c r="R1703" s="300" t="s">
        <v>794</v>
      </c>
      <c r="S1703" s="300">
        <v>0</v>
      </c>
      <c r="T1703" s="300" t="s">
        <v>763</v>
      </c>
      <c r="U1703" s="300" t="s">
        <v>764</v>
      </c>
      <c r="V1703" s="300" t="s">
        <v>1123</v>
      </c>
      <c r="W1703" s="300" t="s">
        <v>766</v>
      </c>
      <c r="X1703" s="300" t="b">
        <v>1</v>
      </c>
      <c r="Y1703" s="300">
        <v>310420</v>
      </c>
      <c r="Z1703" s="300" t="s">
        <v>850</v>
      </c>
      <c r="AA1703" s="300" t="s">
        <v>539</v>
      </c>
      <c r="AB1703" s="300" t="s">
        <v>510</v>
      </c>
      <c r="AC1703" s="300" t="s">
        <v>510</v>
      </c>
      <c r="AD1703" s="300">
        <v>6</v>
      </c>
      <c r="AE1703" s="300" t="b">
        <v>1</v>
      </c>
      <c r="AF1703" s="300" t="s">
        <v>768</v>
      </c>
      <c r="AG1703" s="300" t="s">
        <v>769</v>
      </c>
      <c r="AH1703" s="300">
        <v>0</v>
      </c>
      <c r="AI1703" s="300">
        <v>0</v>
      </c>
      <c r="AJ1703" s="300" t="s">
        <v>770</v>
      </c>
      <c r="AK1703" s="300">
        <v>8</v>
      </c>
      <c r="AL1703" s="300" t="s">
        <v>814</v>
      </c>
      <c r="AM1703" s="300">
        <v>1813284</v>
      </c>
      <c r="AN1703" s="300" t="b">
        <v>0</v>
      </c>
      <c r="AO1703" s="300">
        <v>8</v>
      </c>
      <c r="AP1703" s="300" t="s">
        <v>814</v>
      </c>
      <c r="AQ1703" s="300">
        <v>1813284</v>
      </c>
      <c r="AR1703" s="300" t="b">
        <v>0</v>
      </c>
      <c r="AS1703" s="300">
        <v>1813284</v>
      </c>
      <c r="AT1703" s="300" t="b">
        <v>0</v>
      </c>
      <c r="AU1703" s="300">
        <v>0</v>
      </c>
      <c r="AV1703" s="300" t="b">
        <v>0</v>
      </c>
      <c r="AW1703" s="300" t="s">
        <v>2098</v>
      </c>
      <c r="AX1703" s="300">
        <v>0</v>
      </c>
      <c r="AY1703" s="300" t="s">
        <v>2098</v>
      </c>
      <c r="AZ1703" s="300">
        <v>0</v>
      </c>
      <c r="BA1703" s="300" t="b">
        <v>0</v>
      </c>
      <c r="BB1703" s="300" t="b">
        <v>1</v>
      </c>
      <c r="BC1703"/>
      <c r="BD1703"/>
      <c r="BE1703"/>
      <c r="BF1703"/>
      <c r="BG1703"/>
      <c r="BH1703"/>
      <c r="BI1703"/>
      <c r="BJ1703"/>
      <c r="BK1703"/>
      <c r="BL1703"/>
      <c r="BM1703"/>
      <c r="BN1703"/>
      <c r="BO1703"/>
      <c r="BP1703"/>
      <c r="BQ1703"/>
    </row>
    <row r="1704" spans="5:69" ht="16.5" hidden="1" x14ac:dyDescent="0.3">
      <c r="E1704" s="300" t="s">
        <v>760</v>
      </c>
      <c r="F1704" s="300" t="s">
        <v>651</v>
      </c>
      <c r="G1704" s="300">
        <v>20160101</v>
      </c>
      <c r="H1704" s="300">
        <v>2016</v>
      </c>
      <c r="I1704" s="300">
        <v>52</v>
      </c>
      <c r="J1704" s="300">
        <v>2016</v>
      </c>
      <c r="K1704" s="300">
        <v>180</v>
      </c>
      <c r="L1704" s="300" t="s">
        <v>872</v>
      </c>
      <c r="M1704" s="300" t="s">
        <v>486</v>
      </c>
      <c r="N1704" s="300" t="s">
        <v>660</v>
      </c>
      <c r="O1704" s="300" t="s">
        <v>762</v>
      </c>
      <c r="P1704" s="300">
        <v>710</v>
      </c>
      <c r="Q1704" s="300" t="s">
        <v>917</v>
      </c>
      <c r="R1704" s="300" t="s">
        <v>425</v>
      </c>
      <c r="S1704" s="300">
        <v>0</v>
      </c>
      <c r="T1704" s="300" t="s">
        <v>763</v>
      </c>
      <c r="U1704" s="300" t="s">
        <v>764</v>
      </c>
      <c r="V1704" s="300" t="s">
        <v>1123</v>
      </c>
      <c r="W1704" s="300" t="s">
        <v>766</v>
      </c>
      <c r="X1704" s="300" t="b">
        <v>1</v>
      </c>
      <c r="Y1704" s="300">
        <v>310420</v>
      </c>
      <c r="Z1704" s="300" t="s">
        <v>850</v>
      </c>
      <c r="AA1704" s="300" t="s">
        <v>539</v>
      </c>
      <c r="AB1704" s="300" t="s">
        <v>510</v>
      </c>
      <c r="AC1704" s="300" t="s">
        <v>510</v>
      </c>
      <c r="AD1704" s="300">
        <v>6</v>
      </c>
      <c r="AE1704" s="300" t="b">
        <v>1</v>
      </c>
      <c r="AF1704" s="300" t="s">
        <v>768</v>
      </c>
      <c r="AG1704" s="300" t="s">
        <v>769</v>
      </c>
      <c r="AH1704" s="300">
        <v>0</v>
      </c>
      <c r="AI1704" s="300">
        <v>0</v>
      </c>
      <c r="AJ1704" s="300" t="s">
        <v>770</v>
      </c>
      <c r="AK1704" s="300">
        <v>8</v>
      </c>
      <c r="AL1704" s="300" t="s">
        <v>814</v>
      </c>
      <c r="AM1704" s="300" t="s">
        <v>2099</v>
      </c>
      <c r="AN1704" s="300" t="b">
        <v>1</v>
      </c>
      <c r="AO1704" s="300">
        <v>8</v>
      </c>
      <c r="AP1704" s="300" t="s">
        <v>814</v>
      </c>
      <c r="AQ1704" s="300">
        <v>99051</v>
      </c>
      <c r="AR1704" s="300" t="b">
        <v>0</v>
      </c>
      <c r="AS1704" s="300" t="s">
        <v>2099</v>
      </c>
      <c r="AT1704" s="300" t="b">
        <v>1</v>
      </c>
      <c r="AU1704" s="300">
        <v>0</v>
      </c>
      <c r="AV1704" s="300" t="b">
        <v>0</v>
      </c>
      <c r="AW1704" s="300" t="s">
        <v>2100</v>
      </c>
      <c r="AX1704" s="300">
        <v>0</v>
      </c>
      <c r="AY1704" s="300" t="s">
        <v>2100</v>
      </c>
      <c r="AZ1704" s="300">
        <v>6</v>
      </c>
      <c r="BA1704" s="300" t="b">
        <v>0</v>
      </c>
      <c r="BB1704" s="300" t="b">
        <v>1</v>
      </c>
      <c r="BC1704"/>
      <c r="BD1704"/>
      <c r="BE1704"/>
      <c r="BF1704"/>
      <c r="BG1704"/>
      <c r="BH1704"/>
      <c r="BI1704"/>
      <c r="BJ1704"/>
      <c r="BK1704"/>
      <c r="BL1704"/>
      <c r="BM1704"/>
      <c r="BN1704"/>
      <c r="BO1704"/>
      <c r="BP1704"/>
      <c r="BQ1704"/>
    </row>
    <row r="1705" spans="5:69" ht="16.5" hidden="1" x14ac:dyDescent="0.3">
      <c r="E1705" s="300" t="s">
        <v>760</v>
      </c>
      <c r="F1705" s="300" t="s">
        <v>651</v>
      </c>
      <c r="G1705" s="300">
        <v>20160101</v>
      </c>
      <c r="H1705" s="300">
        <v>2016</v>
      </c>
      <c r="I1705" s="300">
        <v>52</v>
      </c>
      <c r="J1705" s="300">
        <v>2016</v>
      </c>
      <c r="K1705" s="300">
        <v>180</v>
      </c>
      <c r="L1705" s="300" t="s">
        <v>872</v>
      </c>
      <c r="M1705" s="300" t="s">
        <v>486</v>
      </c>
      <c r="N1705" s="300" t="s">
        <v>660</v>
      </c>
      <c r="O1705" s="300" t="s">
        <v>762</v>
      </c>
      <c r="P1705" s="300">
        <v>757</v>
      </c>
      <c r="Q1705" s="300" t="s">
        <v>921</v>
      </c>
      <c r="R1705" s="300" t="s">
        <v>922</v>
      </c>
      <c r="S1705" s="300">
        <v>0</v>
      </c>
      <c r="T1705" s="300" t="s">
        <v>763</v>
      </c>
      <c r="U1705" s="300" t="s">
        <v>764</v>
      </c>
      <c r="V1705" s="300" t="s">
        <v>1123</v>
      </c>
      <c r="W1705" s="300" t="s">
        <v>766</v>
      </c>
      <c r="X1705" s="300" t="b">
        <v>1</v>
      </c>
      <c r="Y1705" s="300">
        <v>310420</v>
      </c>
      <c r="Z1705" s="300" t="s">
        <v>850</v>
      </c>
      <c r="AA1705" s="300" t="s">
        <v>539</v>
      </c>
      <c r="AB1705" s="300" t="s">
        <v>510</v>
      </c>
      <c r="AC1705" s="300" t="s">
        <v>510</v>
      </c>
      <c r="AD1705" s="300">
        <v>6</v>
      </c>
      <c r="AE1705" s="300" t="b">
        <v>1</v>
      </c>
      <c r="AF1705" s="300" t="s">
        <v>768</v>
      </c>
      <c r="AG1705" s="300" t="s">
        <v>769</v>
      </c>
      <c r="AH1705" s="300">
        <v>0</v>
      </c>
      <c r="AI1705" s="300">
        <v>0</v>
      </c>
      <c r="AJ1705" s="300" t="s">
        <v>770</v>
      </c>
      <c r="AK1705" s="300">
        <v>8</v>
      </c>
      <c r="AL1705" s="300" t="s">
        <v>814</v>
      </c>
      <c r="AM1705" s="300">
        <v>1674000</v>
      </c>
      <c r="AN1705" s="300" t="b">
        <v>0</v>
      </c>
      <c r="AO1705" s="300">
        <v>8</v>
      </c>
      <c r="AP1705" s="300" t="s">
        <v>814</v>
      </c>
      <c r="AQ1705" s="300">
        <v>1674000</v>
      </c>
      <c r="AR1705" s="300" t="b">
        <v>0</v>
      </c>
      <c r="AS1705" s="300">
        <v>1674000</v>
      </c>
      <c r="AT1705" s="300" t="b">
        <v>0</v>
      </c>
      <c r="AU1705" s="300">
        <v>0</v>
      </c>
      <c r="AV1705" s="300" t="b">
        <v>0</v>
      </c>
      <c r="AW1705" s="300" t="s">
        <v>2091</v>
      </c>
      <c r="AX1705" s="300">
        <v>0</v>
      </c>
      <c r="AY1705" s="300" t="s">
        <v>2091</v>
      </c>
      <c r="AZ1705" s="300">
        <v>0</v>
      </c>
      <c r="BA1705" s="300" t="b">
        <v>0</v>
      </c>
      <c r="BB1705" s="300" t="b">
        <v>1</v>
      </c>
      <c r="BC1705"/>
      <c r="BD1705"/>
      <c r="BE1705"/>
      <c r="BF1705"/>
      <c r="BG1705"/>
      <c r="BH1705"/>
      <c r="BI1705"/>
      <c r="BJ1705"/>
      <c r="BK1705"/>
      <c r="BL1705"/>
      <c r="BM1705"/>
      <c r="BN1705"/>
      <c r="BO1705"/>
      <c r="BP1705"/>
      <c r="BQ1705"/>
    </row>
    <row r="1706" spans="5:69" ht="16.5" hidden="1" x14ac:dyDescent="0.3">
      <c r="E1706" s="300" t="s">
        <v>760</v>
      </c>
      <c r="F1706" s="300" t="s">
        <v>651</v>
      </c>
      <c r="G1706" s="300">
        <v>20160101</v>
      </c>
      <c r="H1706" s="300">
        <v>2016</v>
      </c>
      <c r="I1706" s="300">
        <v>52</v>
      </c>
      <c r="J1706" s="300">
        <v>2016</v>
      </c>
      <c r="K1706" s="300">
        <v>562</v>
      </c>
      <c r="L1706" s="300" t="s">
        <v>761</v>
      </c>
      <c r="M1706" s="300" t="s">
        <v>451</v>
      </c>
      <c r="N1706" s="300" t="s">
        <v>660</v>
      </c>
      <c r="O1706" s="300" t="s">
        <v>762</v>
      </c>
      <c r="P1706" s="300">
        <v>0</v>
      </c>
      <c r="Q1706" s="300" t="s">
        <v>763</v>
      </c>
      <c r="R1706" s="300" t="s">
        <v>764</v>
      </c>
      <c r="S1706" s="300">
        <v>0</v>
      </c>
      <c r="T1706" s="300" t="s">
        <v>763</v>
      </c>
      <c r="U1706" s="300" t="s">
        <v>764</v>
      </c>
      <c r="V1706" s="300" t="s">
        <v>1123</v>
      </c>
      <c r="W1706" s="300" t="s">
        <v>766</v>
      </c>
      <c r="X1706" s="300" t="b">
        <v>1</v>
      </c>
      <c r="Y1706" s="300">
        <v>310420</v>
      </c>
      <c r="Z1706" s="300" t="s">
        <v>850</v>
      </c>
      <c r="AA1706" s="300" t="s">
        <v>539</v>
      </c>
      <c r="AB1706" s="300" t="s">
        <v>510</v>
      </c>
      <c r="AC1706" s="300" t="s">
        <v>510</v>
      </c>
      <c r="AD1706" s="300">
        <v>6</v>
      </c>
      <c r="AE1706" s="300" t="b">
        <v>1</v>
      </c>
      <c r="AF1706" s="300" t="s">
        <v>768</v>
      </c>
      <c r="AG1706" s="300" t="s">
        <v>769</v>
      </c>
      <c r="AH1706" s="300">
        <v>0</v>
      </c>
      <c r="AI1706" s="300">
        <v>0</v>
      </c>
      <c r="AJ1706" s="300" t="s">
        <v>770</v>
      </c>
      <c r="AK1706" s="300">
        <v>8</v>
      </c>
      <c r="AL1706" s="300" t="s">
        <v>814</v>
      </c>
      <c r="AM1706" s="300">
        <v>2</v>
      </c>
      <c r="AN1706" s="300" t="b">
        <v>0</v>
      </c>
      <c r="AO1706" s="300">
        <v>8</v>
      </c>
      <c r="AP1706" s="300" t="s">
        <v>814</v>
      </c>
      <c r="AQ1706" s="300">
        <v>2</v>
      </c>
      <c r="AR1706" s="300" t="b">
        <v>0</v>
      </c>
      <c r="AS1706" s="300">
        <v>2</v>
      </c>
      <c r="AT1706" s="300" t="b">
        <v>0</v>
      </c>
      <c r="AU1706" s="300">
        <v>0</v>
      </c>
      <c r="AV1706" s="300" t="b">
        <v>0</v>
      </c>
      <c r="AW1706" s="300" t="s">
        <v>2094</v>
      </c>
      <c r="AX1706" s="300"/>
      <c r="AY1706" s="300" t="s">
        <v>2094</v>
      </c>
      <c r="AZ1706" s="300">
        <v>0</v>
      </c>
      <c r="BA1706" s="300" t="b">
        <v>0</v>
      </c>
      <c r="BB1706" s="300" t="b">
        <v>1</v>
      </c>
      <c r="BC1706"/>
      <c r="BD1706"/>
      <c r="BE1706"/>
      <c r="BF1706"/>
      <c r="BG1706"/>
      <c r="BH1706"/>
      <c r="BI1706"/>
      <c r="BJ1706"/>
      <c r="BK1706"/>
      <c r="BL1706"/>
      <c r="BM1706"/>
      <c r="BN1706"/>
      <c r="BO1706"/>
      <c r="BP1706"/>
      <c r="BQ1706"/>
    </row>
    <row r="1707" spans="5:69" ht="16.5" hidden="1" x14ac:dyDescent="0.3">
      <c r="E1707" s="300" t="s">
        <v>760</v>
      </c>
      <c r="F1707" s="300" t="s">
        <v>651</v>
      </c>
      <c r="G1707" s="300">
        <v>20160101</v>
      </c>
      <c r="H1707" s="300">
        <v>2016</v>
      </c>
      <c r="I1707" s="300">
        <v>52</v>
      </c>
      <c r="J1707" s="300">
        <v>2016</v>
      </c>
      <c r="K1707" s="300">
        <v>562</v>
      </c>
      <c r="L1707" s="300" t="s">
        <v>761</v>
      </c>
      <c r="M1707" s="300" t="s">
        <v>451</v>
      </c>
      <c r="N1707" s="300" t="s">
        <v>660</v>
      </c>
      <c r="O1707" s="300" t="s">
        <v>762</v>
      </c>
      <c r="P1707" s="300">
        <v>251</v>
      </c>
      <c r="Q1707" s="300" t="s">
        <v>778</v>
      </c>
      <c r="R1707" s="300" t="s">
        <v>779</v>
      </c>
      <c r="S1707" s="300">
        <v>0</v>
      </c>
      <c r="T1707" s="300" t="s">
        <v>763</v>
      </c>
      <c r="U1707" s="300" t="s">
        <v>764</v>
      </c>
      <c r="V1707" s="300" t="s">
        <v>1123</v>
      </c>
      <c r="W1707" s="300" t="s">
        <v>766</v>
      </c>
      <c r="X1707" s="300" t="b">
        <v>1</v>
      </c>
      <c r="Y1707" s="300">
        <v>310420</v>
      </c>
      <c r="Z1707" s="300" t="s">
        <v>850</v>
      </c>
      <c r="AA1707" s="300" t="s">
        <v>539</v>
      </c>
      <c r="AB1707" s="300" t="s">
        <v>510</v>
      </c>
      <c r="AC1707" s="300" t="s">
        <v>510</v>
      </c>
      <c r="AD1707" s="300">
        <v>6</v>
      </c>
      <c r="AE1707" s="300" t="b">
        <v>1</v>
      </c>
      <c r="AF1707" s="300" t="s">
        <v>768</v>
      </c>
      <c r="AG1707" s="300" t="s">
        <v>769</v>
      </c>
      <c r="AH1707" s="300">
        <v>0</v>
      </c>
      <c r="AI1707" s="300">
        <v>0</v>
      </c>
      <c r="AJ1707" s="300" t="s">
        <v>770</v>
      </c>
      <c r="AK1707" s="300">
        <v>8</v>
      </c>
      <c r="AL1707" s="300" t="s">
        <v>814</v>
      </c>
      <c r="AM1707" s="300">
        <v>2</v>
      </c>
      <c r="AN1707" s="300" t="b">
        <v>0</v>
      </c>
      <c r="AO1707" s="300">
        <v>8</v>
      </c>
      <c r="AP1707" s="300" t="s">
        <v>814</v>
      </c>
      <c r="AQ1707" s="300">
        <v>2</v>
      </c>
      <c r="AR1707" s="300" t="b">
        <v>0</v>
      </c>
      <c r="AS1707" s="300">
        <v>2</v>
      </c>
      <c r="AT1707" s="300" t="b">
        <v>0</v>
      </c>
      <c r="AU1707" s="300">
        <v>0</v>
      </c>
      <c r="AV1707" s="300" t="b">
        <v>0</v>
      </c>
      <c r="AW1707" s="300" t="s">
        <v>2094</v>
      </c>
      <c r="AX1707" s="300"/>
      <c r="AY1707" s="300" t="s">
        <v>2094</v>
      </c>
      <c r="AZ1707" s="300">
        <v>0</v>
      </c>
      <c r="BA1707" s="300" t="b">
        <v>1</v>
      </c>
      <c r="BB1707" s="300" t="b">
        <v>0</v>
      </c>
      <c r="BC1707"/>
      <c r="BD1707"/>
      <c r="BE1707"/>
      <c r="BF1707"/>
      <c r="BG1707"/>
      <c r="BH1707"/>
      <c r="BI1707"/>
      <c r="BJ1707"/>
      <c r="BK1707"/>
      <c r="BL1707"/>
      <c r="BM1707"/>
      <c r="BN1707"/>
      <c r="BO1707"/>
      <c r="BP1707"/>
      <c r="BQ1707"/>
    </row>
    <row r="1708" spans="5:69" ht="16.5" hidden="1" x14ac:dyDescent="0.3">
      <c r="E1708" s="300" t="s">
        <v>760</v>
      </c>
      <c r="F1708" s="300" t="s">
        <v>651</v>
      </c>
      <c r="G1708" s="300">
        <v>20160101</v>
      </c>
      <c r="H1708" s="300">
        <v>2016</v>
      </c>
      <c r="I1708" s="300">
        <v>52</v>
      </c>
      <c r="J1708" s="300">
        <v>2016</v>
      </c>
      <c r="K1708" s="300">
        <v>180</v>
      </c>
      <c r="L1708" s="300" t="s">
        <v>872</v>
      </c>
      <c r="M1708" s="300" t="s">
        <v>486</v>
      </c>
      <c r="N1708" s="300" t="s">
        <v>660</v>
      </c>
      <c r="O1708" s="300" t="s">
        <v>762</v>
      </c>
      <c r="P1708" s="300">
        <v>0</v>
      </c>
      <c r="Q1708" s="300" t="s">
        <v>763</v>
      </c>
      <c r="R1708" s="300" t="s">
        <v>764</v>
      </c>
      <c r="S1708" s="300">
        <v>0</v>
      </c>
      <c r="T1708" s="300" t="s">
        <v>763</v>
      </c>
      <c r="U1708" s="300" t="s">
        <v>764</v>
      </c>
      <c r="V1708" s="300" t="s">
        <v>1123</v>
      </c>
      <c r="W1708" s="300" t="s">
        <v>766</v>
      </c>
      <c r="X1708" s="300" t="b">
        <v>1</v>
      </c>
      <c r="Y1708" s="300">
        <v>310430</v>
      </c>
      <c r="Z1708" s="300" t="s">
        <v>1257</v>
      </c>
      <c r="AA1708" s="300" t="s">
        <v>543</v>
      </c>
      <c r="AB1708" s="300" t="s">
        <v>510</v>
      </c>
      <c r="AC1708" s="300" t="s">
        <v>510</v>
      </c>
      <c r="AD1708" s="300">
        <v>6</v>
      </c>
      <c r="AE1708" s="300" t="b">
        <v>1</v>
      </c>
      <c r="AF1708" s="300" t="s">
        <v>768</v>
      </c>
      <c r="AG1708" s="300" t="s">
        <v>769</v>
      </c>
      <c r="AH1708" s="300">
        <v>0</v>
      </c>
      <c r="AI1708" s="300">
        <v>0</v>
      </c>
      <c r="AJ1708" s="300" t="s">
        <v>770</v>
      </c>
      <c r="AK1708" s="300">
        <v>-1</v>
      </c>
      <c r="AL1708" s="300" t="s">
        <v>771</v>
      </c>
      <c r="AM1708" s="300">
        <v>0</v>
      </c>
      <c r="AN1708" s="300" t="b">
        <v>1</v>
      </c>
      <c r="AO1708" s="300">
        <v>8</v>
      </c>
      <c r="AP1708" s="300" t="s">
        <v>814</v>
      </c>
      <c r="AQ1708" s="300">
        <v>111</v>
      </c>
      <c r="AR1708" s="300" t="b">
        <v>0</v>
      </c>
      <c r="AS1708" s="300">
        <v>0</v>
      </c>
      <c r="AT1708" s="300" t="b">
        <v>1</v>
      </c>
      <c r="AU1708" s="300">
        <v>0</v>
      </c>
      <c r="AV1708" s="300" t="b">
        <v>0</v>
      </c>
      <c r="AW1708" s="300" t="s">
        <v>2101</v>
      </c>
      <c r="AX1708" s="300">
        <v>0</v>
      </c>
      <c r="AY1708" s="300" t="s">
        <v>2101</v>
      </c>
      <c r="AZ1708" s="300">
        <v>6</v>
      </c>
      <c r="BA1708" s="300" t="b">
        <v>0</v>
      </c>
      <c r="BB1708" s="300" t="b">
        <v>1</v>
      </c>
      <c r="BC1708"/>
      <c r="BD1708"/>
      <c r="BE1708"/>
      <c r="BF1708"/>
      <c r="BG1708"/>
      <c r="BH1708"/>
      <c r="BI1708"/>
      <c r="BJ1708"/>
      <c r="BK1708"/>
      <c r="BL1708"/>
      <c r="BM1708"/>
      <c r="BN1708"/>
      <c r="BO1708"/>
      <c r="BP1708"/>
      <c r="BQ1708"/>
    </row>
    <row r="1709" spans="5:69" ht="16.5" hidden="1" x14ac:dyDescent="0.3">
      <c r="E1709" s="300" t="s">
        <v>760</v>
      </c>
      <c r="F1709" s="300" t="s">
        <v>651</v>
      </c>
      <c r="G1709" s="300">
        <v>20160101</v>
      </c>
      <c r="H1709" s="300">
        <v>2016</v>
      </c>
      <c r="I1709" s="300">
        <v>52</v>
      </c>
      <c r="J1709" s="300">
        <v>2016</v>
      </c>
      <c r="K1709" s="300">
        <v>180</v>
      </c>
      <c r="L1709" s="300" t="s">
        <v>872</v>
      </c>
      <c r="M1709" s="300" t="s">
        <v>486</v>
      </c>
      <c r="N1709" s="300" t="s">
        <v>660</v>
      </c>
      <c r="O1709" s="300" t="s">
        <v>762</v>
      </c>
      <c r="P1709" s="300">
        <v>404</v>
      </c>
      <c r="Q1709" s="300" t="s">
        <v>892</v>
      </c>
      <c r="R1709" s="300" t="s">
        <v>430</v>
      </c>
      <c r="S1709" s="300">
        <v>0</v>
      </c>
      <c r="T1709" s="300" t="s">
        <v>763</v>
      </c>
      <c r="U1709" s="300" t="s">
        <v>764</v>
      </c>
      <c r="V1709" s="300" t="s">
        <v>1123</v>
      </c>
      <c r="W1709" s="300" t="s">
        <v>766</v>
      </c>
      <c r="X1709" s="300" t="b">
        <v>1</v>
      </c>
      <c r="Y1709" s="300">
        <v>310430</v>
      </c>
      <c r="Z1709" s="300" t="s">
        <v>1257</v>
      </c>
      <c r="AA1709" s="300" t="s">
        <v>543</v>
      </c>
      <c r="AB1709" s="300" t="s">
        <v>510</v>
      </c>
      <c r="AC1709" s="300" t="s">
        <v>510</v>
      </c>
      <c r="AD1709" s="300">
        <v>6</v>
      </c>
      <c r="AE1709" s="300" t="b">
        <v>1</v>
      </c>
      <c r="AF1709" s="300" t="s">
        <v>768</v>
      </c>
      <c r="AG1709" s="300" t="s">
        <v>769</v>
      </c>
      <c r="AH1709" s="300">
        <v>0</v>
      </c>
      <c r="AI1709" s="300">
        <v>0</v>
      </c>
      <c r="AJ1709" s="300" t="s">
        <v>770</v>
      </c>
      <c r="AK1709" s="300">
        <v>-1</v>
      </c>
      <c r="AL1709" s="300" t="s">
        <v>771</v>
      </c>
      <c r="AM1709" s="300">
        <v>0</v>
      </c>
      <c r="AN1709" s="300" t="b">
        <v>1</v>
      </c>
      <c r="AO1709" s="300">
        <v>8</v>
      </c>
      <c r="AP1709" s="300" t="s">
        <v>814</v>
      </c>
      <c r="AQ1709" s="300">
        <v>1</v>
      </c>
      <c r="AR1709" s="300" t="b">
        <v>0</v>
      </c>
      <c r="AS1709" s="300">
        <v>0</v>
      </c>
      <c r="AT1709" s="300" t="b">
        <v>1</v>
      </c>
      <c r="AU1709" s="300">
        <v>0</v>
      </c>
      <c r="AV1709" s="300" t="b">
        <v>0</v>
      </c>
      <c r="AW1709" s="300" t="s">
        <v>2102</v>
      </c>
      <c r="AX1709" s="300">
        <v>0</v>
      </c>
      <c r="AY1709" s="300" t="s">
        <v>2102</v>
      </c>
      <c r="AZ1709" s="300">
        <v>6</v>
      </c>
      <c r="BA1709" s="300" t="b">
        <v>0</v>
      </c>
      <c r="BB1709" s="300" t="b">
        <v>1</v>
      </c>
      <c r="BC1709"/>
      <c r="BD1709"/>
      <c r="BE1709"/>
      <c r="BF1709"/>
      <c r="BG1709"/>
      <c r="BH1709"/>
      <c r="BI1709"/>
      <c r="BJ1709"/>
      <c r="BK1709"/>
      <c r="BL1709"/>
      <c r="BM1709"/>
      <c r="BN1709"/>
      <c r="BO1709"/>
      <c r="BP1709"/>
      <c r="BQ1709"/>
    </row>
    <row r="1710" spans="5:69" ht="16.5" hidden="1" x14ac:dyDescent="0.3">
      <c r="E1710" s="300" t="s">
        <v>760</v>
      </c>
      <c r="F1710" s="300" t="s">
        <v>651</v>
      </c>
      <c r="G1710" s="300">
        <v>20160101</v>
      </c>
      <c r="H1710" s="300">
        <v>2016</v>
      </c>
      <c r="I1710" s="300">
        <v>52</v>
      </c>
      <c r="J1710" s="300">
        <v>2016</v>
      </c>
      <c r="K1710" s="300">
        <v>180</v>
      </c>
      <c r="L1710" s="300" t="s">
        <v>872</v>
      </c>
      <c r="M1710" s="300" t="s">
        <v>486</v>
      </c>
      <c r="N1710" s="300" t="s">
        <v>660</v>
      </c>
      <c r="O1710" s="300" t="s">
        <v>762</v>
      </c>
      <c r="P1710" s="300">
        <v>710</v>
      </c>
      <c r="Q1710" s="300" t="s">
        <v>917</v>
      </c>
      <c r="R1710" s="300" t="s">
        <v>425</v>
      </c>
      <c r="S1710" s="300">
        <v>0</v>
      </c>
      <c r="T1710" s="300" t="s">
        <v>763</v>
      </c>
      <c r="U1710" s="300" t="s">
        <v>764</v>
      </c>
      <c r="V1710" s="300" t="s">
        <v>1123</v>
      </c>
      <c r="W1710" s="300" t="s">
        <v>766</v>
      </c>
      <c r="X1710" s="300" t="b">
        <v>1</v>
      </c>
      <c r="Y1710" s="300">
        <v>310430</v>
      </c>
      <c r="Z1710" s="300" t="s">
        <v>1257</v>
      </c>
      <c r="AA1710" s="300" t="s">
        <v>543</v>
      </c>
      <c r="AB1710" s="300" t="s">
        <v>510</v>
      </c>
      <c r="AC1710" s="300" t="s">
        <v>510</v>
      </c>
      <c r="AD1710" s="300">
        <v>6</v>
      </c>
      <c r="AE1710" s="300" t="b">
        <v>1</v>
      </c>
      <c r="AF1710" s="300" t="s">
        <v>768</v>
      </c>
      <c r="AG1710" s="300" t="s">
        <v>769</v>
      </c>
      <c r="AH1710" s="300">
        <v>0</v>
      </c>
      <c r="AI1710" s="300">
        <v>0</v>
      </c>
      <c r="AJ1710" s="300" t="s">
        <v>770</v>
      </c>
      <c r="AK1710" s="300">
        <v>8</v>
      </c>
      <c r="AL1710" s="300" t="s">
        <v>814</v>
      </c>
      <c r="AM1710" s="300">
        <v>10</v>
      </c>
      <c r="AN1710" s="300" t="b">
        <v>0</v>
      </c>
      <c r="AO1710" s="300">
        <v>8</v>
      </c>
      <c r="AP1710" s="300" t="s">
        <v>814</v>
      </c>
      <c r="AQ1710" s="300">
        <v>10</v>
      </c>
      <c r="AR1710" s="300" t="b">
        <v>0</v>
      </c>
      <c r="AS1710" s="300">
        <v>10</v>
      </c>
      <c r="AT1710" s="300" t="b">
        <v>0</v>
      </c>
      <c r="AU1710" s="300">
        <v>0</v>
      </c>
      <c r="AV1710" s="300" t="b">
        <v>0</v>
      </c>
      <c r="AW1710" s="300" t="s">
        <v>2103</v>
      </c>
      <c r="AX1710" s="300">
        <v>0</v>
      </c>
      <c r="AY1710" s="300" t="s">
        <v>2103</v>
      </c>
      <c r="AZ1710" s="300">
        <v>0</v>
      </c>
      <c r="BA1710" s="300" t="b">
        <v>0</v>
      </c>
      <c r="BB1710" s="300" t="b">
        <v>1</v>
      </c>
      <c r="BC1710"/>
      <c r="BD1710"/>
      <c r="BE1710"/>
      <c r="BF1710"/>
      <c r="BG1710"/>
      <c r="BH1710"/>
      <c r="BI1710"/>
      <c r="BJ1710"/>
      <c r="BK1710"/>
      <c r="BL1710"/>
      <c r="BM1710"/>
      <c r="BN1710"/>
      <c r="BO1710"/>
      <c r="BP1710"/>
      <c r="BQ1710"/>
    </row>
    <row r="1711" spans="5:69" ht="16.5" hidden="1" x14ac:dyDescent="0.3">
      <c r="E1711" s="300" t="s">
        <v>760</v>
      </c>
      <c r="F1711" s="300" t="s">
        <v>651</v>
      </c>
      <c r="G1711" s="300">
        <v>20160101</v>
      </c>
      <c r="H1711" s="300">
        <v>2016</v>
      </c>
      <c r="I1711" s="300">
        <v>52</v>
      </c>
      <c r="J1711" s="300">
        <v>2016</v>
      </c>
      <c r="K1711" s="300">
        <v>180</v>
      </c>
      <c r="L1711" s="300" t="s">
        <v>872</v>
      </c>
      <c r="M1711" s="300" t="s">
        <v>486</v>
      </c>
      <c r="N1711" s="300" t="s">
        <v>660</v>
      </c>
      <c r="O1711" s="300" t="s">
        <v>762</v>
      </c>
      <c r="P1711" s="300">
        <v>784</v>
      </c>
      <c r="Q1711" s="300" t="s">
        <v>924</v>
      </c>
      <c r="R1711" s="300" t="s">
        <v>925</v>
      </c>
      <c r="S1711" s="300">
        <v>0</v>
      </c>
      <c r="T1711" s="300" t="s">
        <v>763</v>
      </c>
      <c r="U1711" s="300" t="s">
        <v>764</v>
      </c>
      <c r="V1711" s="300" t="s">
        <v>1123</v>
      </c>
      <c r="W1711" s="300" t="s">
        <v>766</v>
      </c>
      <c r="X1711" s="300" t="b">
        <v>1</v>
      </c>
      <c r="Y1711" s="300">
        <v>310430</v>
      </c>
      <c r="Z1711" s="300" t="s">
        <v>1257</v>
      </c>
      <c r="AA1711" s="300" t="s">
        <v>543</v>
      </c>
      <c r="AB1711" s="300" t="s">
        <v>510</v>
      </c>
      <c r="AC1711" s="300" t="s">
        <v>510</v>
      </c>
      <c r="AD1711" s="300">
        <v>6</v>
      </c>
      <c r="AE1711" s="300" t="b">
        <v>1</v>
      </c>
      <c r="AF1711" s="300" t="s">
        <v>768</v>
      </c>
      <c r="AG1711" s="300" t="s">
        <v>769</v>
      </c>
      <c r="AH1711" s="300">
        <v>0</v>
      </c>
      <c r="AI1711" s="300">
        <v>0</v>
      </c>
      <c r="AJ1711" s="300" t="s">
        <v>770</v>
      </c>
      <c r="AK1711" s="300">
        <v>8</v>
      </c>
      <c r="AL1711" s="300" t="s">
        <v>814</v>
      </c>
      <c r="AM1711" s="300">
        <v>100</v>
      </c>
      <c r="AN1711" s="300" t="b">
        <v>0</v>
      </c>
      <c r="AO1711" s="300">
        <v>8</v>
      </c>
      <c r="AP1711" s="300" t="s">
        <v>814</v>
      </c>
      <c r="AQ1711" s="300">
        <v>100</v>
      </c>
      <c r="AR1711" s="300" t="b">
        <v>0</v>
      </c>
      <c r="AS1711" s="300">
        <v>100</v>
      </c>
      <c r="AT1711" s="300" t="b">
        <v>0</v>
      </c>
      <c r="AU1711" s="300">
        <v>0</v>
      </c>
      <c r="AV1711" s="300" t="b">
        <v>0</v>
      </c>
      <c r="AW1711" s="300" t="s">
        <v>2092</v>
      </c>
      <c r="AX1711" s="300">
        <v>0</v>
      </c>
      <c r="AY1711" s="300" t="s">
        <v>2092</v>
      </c>
      <c r="AZ1711" s="300">
        <v>0</v>
      </c>
      <c r="BA1711" s="300" t="b">
        <v>0</v>
      </c>
      <c r="BB1711" s="300" t="b">
        <v>1</v>
      </c>
      <c r="BC1711"/>
      <c r="BD1711"/>
      <c r="BE1711"/>
      <c r="BF1711"/>
      <c r="BG1711"/>
      <c r="BH1711"/>
      <c r="BI1711"/>
      <c r="BJ1711"/>
      <c r="BK1711"/>
      <c r="BL1711"/>
      <c r="BM1711"/>
      <c r="BN1711"/>
      <c r="BO1711"/>
      <c r="BP1711"/>
      <c r="BQ1711"/>
    </row>
    <row r="1712" spans="5:69" ht="16.5" hidden="1" x14ac:dyDescent="0.3">
      <c r="E1712" s="300" t="s">
        <v>760</v>
      </c>
      <c r="F1712" s="300" t="s">
        <v>651</v>
      </c>
      <c r="G1712" s="300">
        <v>20160101</v>
      </c>
      <c r="H1712" s="300">
        <v>2016</v>
      </c>
      <c r="I1712" s="300">
        <v>52</v>
      </c>
      <c r="J1712" s="300">
        <v>2016</v>
      </c>
      <c r="K1712" s="300">
        <v>180</v>
      </c>
      <c r="L1712" s="300" t="s">
        <v>872</v>
      </c>
      <c r="M1712" s="300" t="s">
        <v>486</v>
      </c>
      <c r="N1712" s="300" t="s">
        <v>660</v>
      </c>
      <c r="O1712" s="300" t="s">
        <v>762</v>
      </c>
      <c r="P1712" s="300">
        <v>0</v>
      </c>
      <c r="Q1712" s="300" t="s">
        <v>763</v>
      </c>
      <c r="R1712" s="300" t="s">
        <v>764</v>
      </c>
      <c r="S1712" s="300">
        <v>0</v>
      </c>
      <c r="T1712" s="300" t="s">
        <v>763</v>
      </c>
      <c r="U1712" s="300" t="s">
        <v>764</v>
      </c>
      <c r="V1712" s="300" t="s">
        <v>1123</v>
      </c>
      <c r="W1712" s="300" t="s">
        <v>766</v>
      </c>
      <c r="X1712" s="300" t="b">
        <v>1</v>
      </c>
      <c r="Y1712" s="300">
        <v>310490</v>
      </c>
      <c r="Z1712" s="300" t="s">
        <v>851</v>
      </c>
      <c r="AA1712" s="300" t="s">
        <v>526</v>
      </c>
      <c r="AB1712" s="300" t="s">
        <v>510</v>
      </c>
      <c r="AC1712" s="300" t="s">
        <v>510</v>
      </c>
      <c r="AD1712" s="300">
        <v>6</v>
      </c>
      <c r="AE1712" s="300" t="b">
        <v>1</v>
      </c>
      <c r="AF1712" s="300" t="s">
        <v>768</v>
      </c>
      <c r="AG1712" s="300" t="s">
        <v>769</v>
      </c>
      <c r="AH1712" s="300">
        <v>0</v>
      </c>
      <c r="AI1712" s="300">
        <v>0</v>
      </c>
      <c r="AJ1712" s="300" t="s">
        <v>770</v>
      </c>
      <c r="AK1712" s="300">
        <v>8</v>
      </c>
      <c r="AL1712" s="300" t="s">
        <v>814</v>
      </c>
      <c r="AM1712" s="300">
        <v>19400</v>
      </c>
      <c r="AN1712" s="300" t="b">
        <v>0</v>
      </c>
      <c r="AO1712" s="300">
        <v>8</v>
      </c>
      <c r="AP1712" s="300" t="s">
        <v>814</v>
      </c>
      <c r="AQ1712" s="300">
        <v>19400</v>
      </c>
      <c r="AR1712" s="300" t="b">
        <v>0</v>
      </c>
      <c r="AS1712" s="300">
        <v>19400</v>
      </c>
      <c r="AT1712" s="300" t="b">
        <v>0</v>
      </c>
      <c r="AU1712" s="300">
        <v>0</v>
      </c>
      <c r="AV1712" s="300" t="b">
        <v>0</v>
      </c>
      <c r="AW1712" s="300" t="s">
        <v>2104</v>
      </c>
      <c r="AX1712" s="300">
        <v>0</v>
      </c>
      <c r="AY1712" s="300" t="s">
        <v>2104</v>
      </c>
      <c r="AZ1712" s="300">
        <v>0</v>
      </c>
      <c r="BA1712" s="300" t="b">
        <v>0</v>
      </c>
      <c r="BB1712" s="300" t="b">
        <v>1</v>
      </c>
      <c r="BC1712"/>
      <c r="BD1712"/>
      <c r="BE1712"/>
      <c r="BF1712"/>
      <c r="BG1712"/>
      <c r="BH1712"/>
      <c r="BI1712"/>
      <c r="BJ1712"/>
      <c r="BK1712"/>
      <c r="BL1712"/>
      <c r="BM1712"/>
      <c r="BN1712"/>
      <c r="BO1712"/>
      <c r="BP1712"/>
      <c r="BQ1712"/>
    </row>
    <row r="1713" spans="5:69" ht="16.5" hidden="1" x14ac:dyDescent="0.3">
      <c r="E1713" s="300" t="s">
        <v>760</v>
      </c>
      <c r="F1713" s="300" t="s">
        <v>651</v>
      </c>
      <c r="G1713" s="300">
        <v>20160101</v>
      </c>
      <c r="H1713" s="300">
        <v>2016</v>
      </c>
      <c r="I1713" s="300">
        <v>52</v>
      </c>
      <c r="J1713" s="300">
        <v>2016</v>
      </c>
      <c r="K1713" s="300">
        <v>180</v>
      </c>
      <c r="L1713" s="300" t="s">
        <v>872</v>
      </c>
      <c r="M1713" s="300" t="s">
        <v>486</v>
      </c>
      <c r="N1713" s="300" t="s">
        <v>660</v>
      </c>
      <c r="O1713" s="300" t="s">
        <v>762</v>
      </c>
      <c r="P1713" s="300">
        <v>643</v>
      </c>
      <c r="Q1713" s="300" t="s">
        <v>793</v>
      </c>
      <c r="R1713" s="300" t="s">
        <v>794</v>
      </c>
      <c r="S1713" s="300">
        <v>0</v>
      </c>
      <c r="T1713" s="300" t="s">
        <v>763</v>
      </c>
      <c r="U1713" s="300" t="s">
        <v>764</v>
      </c>
      <c r="V1713" s="300" t="s">
        <v>1123</v>
      </c>
      <c r="W1713" s="300" t="s">
        <v>766</v>
      </c>
      <c r="X1713" s="300" t="b">
        <v>1</v>
      </c>
      <c r="Y1713" s="300">
        <v>310490</v>
      </c>
      <c r="Z1713" s="300" t="s">
        <v>851</v>
      </c>
      <c r="AA1713" s="300" t="s">
        <v>526</v>
      </c>
      <c r="AB1713" s="300" t="s">
        <v>510</v>
      </c>
      <c r="AC1713" s="300" t="s">
        <v>510</v>
      </c>
      <c r="AD1713" s="300">
        <v>6</v>
      </c>
      <c r="AE1713" s="300" t="b">
        <v>1</v>
      </c>
      <c r="AF1713" s="300" t="s">
        <v>768</v>
      </c>
      <c r="AG1713" s="300" t="s">
        <v>769</v>
      </c>
      <c r="AH1713" s="300">
        <v>0</v>
      </c>
      <c r="AI1713" s="300">
        <v>0</v>
      </c>
      <c r="AJ1713" s="300" t="s">
        <v>770</v>
      </c>
      <c r="AK1713" s="300">
        <v>8</v>
      </c>
      <c r="AL1713" s="300" t="s">
        <v>814</v>
      </c>
      <c r="AM1713" s="300">
        <v>10000</v>
      </c>
      <c r="AN1713" s="300" t="b">
        <v>0</v>
      </c>
      <c r="AO1713" s="300">
        <v>8</v>
      </c>
      <c r="AP1713" s="300" t="s">
        <v>814</v>
      </c>
      <c r="AQ1713" s="300">
        <v>10000</v>
      </c>
      <c r="AR1713" s="300" t="b">
        <v>0</v>
      </c>
      <c r="AS1713" s="300">
        <v>10000</v>
      </c>
      <c r="AT1713" s="300" t="b">
        <v>0</v>
      </c>
      <c r="AU1713" s="300">
        <v>0</v>
      </c>
      <c r="AV1713" s="300" t="b">
        <v>0</v>
      </c>
      <c r="AW1713" s="300" t="s">
        <v>2105</v>
      </c>
      <c r="AX1713" s="300">
        <v>0</v>
      </c>
      <c r="AY1713" s="300" t="s">
        <v>2105</v>
      </c>
      <c r="AZ1713" s="300">
        <v>0</v>
      </c>
      <c r="BA1713" s="300" t="b">
        <v>0</v>
      </c>
      <c r="BB1713" s="300" t="b">
        <v>1</v>
      </c>
      <c r="BC1713"/>
      <c r="BD1713"/>
      <c r="BE1713"/>
      <c r="BF1713"/>
      <c r="BG1713"/>
      <c r="BH1713"/>
      <c r="BI1713"/>
      <c r="BJ1713"/>
      <c r="BK1713"/>
      <c r="BL1713"/>
      <c r="BM1713"/>
      <c r="BN1713"/>
      <c r="BO1713"/>
      <c r="BP1713"/>
      <c r="BQ1713"/>
    </row>
    <row r="1714" spans="5:69" ht="16.5" hidden="1" x14ac:dyDescent="0.3">
      <c r="E1714" s="300" t="s">
        <v>760</v>
      </c>
      <c r="F1714" s="300" t="s">
        <v>651</v>
      </c>
      <c r="G1714" s="300">
        <v>20160101</v>
      </c>
      <c r="H1714" s="300">
        <v>2016</v>
      </c>
      <c r="I1714" s="300">
        <v>52</v>
      </c>
      <c r="J1714" s="300">
        <v>2016</v>
      </c>
      <c r="K1714" s="300">
        <v>180</v>
      </c>
      <c r="L1714" s="300" t="s">
        <v>872</v>
      </c>
      <c r="M1714" s="300" t="s">
        <v>486</v>
      </c>
      <c r="N1714" s="300" t="s">
        <v>660</v>
      </c>
      <c r="O1714" s="300" t="s">
        <v>762</v>
      </c>
      <c r="P1714" s="300">
        <v>699</v>
      </c>
      <c r="Q1714" s="300" t="s">
        <v>798</v>
      </c>
      <c r="R1714" s="300" t="s">
        <v>799</v>
      </c>
      <c r="S1714" s="300">
        <v>0</v>
      </c>
      <c r="T1714" s="300" t="s">
        <v>763</v>
      </c>
      <c r="U1714" s="300" t="s">
        <v>764</v>
      </c>
      <c r="V1714" s="300" t="s">
        <v>1123</v>
      </c>
      <c r="W1714" s="300" t="s">
        <v>766</v>
      </c>
      <c r="X1714" s="300" t="b">
        <v>1</v>
      </c>
      <c r="Y1714" s="300">
        <v>310490</v>
      </c>
      <c r="Z1714" s="300" t="s">
        <v>851</v>
      </c>
      <c r="AA1714" s="300" t="s">
        <v>526</v>
      </c>
      <c r="AB1714" s="300" t="s">
        <v>510</v>
      </c>
      <c r="AC1714" s="300" t="s">
        <v>510</v>
      </c>
      <c r="AD1714" s="300">
        <v>6</v>
      </c>
      <c r="AE1714" s="300" t="b">
        <v>1</v>
      </c>
      <c r="AF1714" s="300" t="s">
        <v>768</v>
      </c>
      <c r="AG1714" s="300" t="s">
        <v>769</v>
      </c>
      <c r="AH1714" s="300">
        <v>0</v>
      </c>
      <c r="AI1714" s="300">
        <v>0</v>
      </c>
      <c r="AJ1714" s="300" t="s">
        <v>770</v>
      </c>
      <c r="AK1714" s="300">
        <v>8</v>
      </c>
      <c r="AL1714" s="300" t="s">
        <v>814</v>
      </c>
      <c r="AM1714" s="300">
        <v>300</v>
      </c>
      <c r="AN1714" s="300" t="b">
        <v>0</v>
      </c>
      <c r="AO1714" s="300">
        <v>8</v>
      </c>
      <c r="AP1714" s="300" t="s">
        <v>814</v>
      </c>
      <c r="AQ1714" s="300">
        <v>300</v>
      </c>
      <c r="AR1714" s="300" t="b">
        <v>0</v>
      </c>
      <c r="AS1714" s="300">
        <v>300</v>
      </c>
      <c r="AT1714" s="300" t="b">
        <v>0</v>
      </c>
      <c r="AU1714" s="300">
        <v>0</v>
      </c>
      <c r="AV1714" s="300" t="b">
        <v>0</v>
      </c>
      <c r="AW1714" s="300" t="s">
        <v>2088</v>
      </c>
      <c r="AX1714" s="300">
        <v>0</v>
      </c>
      <c r="AY1714" s="300" t="s">
        <v>2088</v>
      </c>
      <c r="AZ1714" s="300">
        <v>0</v>
      </c>
      <c r="BA1714" s="300" t="b">
        <v>0</v>
      </c>
      <c r="BB1714" s="300" t="b">
        <v>1</v>
      </c>
      <c r="BC1714"/>
      <c r="BD1714"/>
      <c r="BE1714"/>
      <c r="BF1714"/>
      <c r="BG1714"/>
      <c r="BH1714"/>
      <c r="BI1714"/>
      <c r="BJ1714"/>
      <c r="BK1714"/>
      <c r="BL1714"/>
      <c r="BM1714"/>
      <c r="BN1714"/>
      <c r="BO1714"/>
      <c r="BP1714"/>
      <c r="BQ1714"/>
    </row>
    <row r="1715" spans="5:69" ht="16.5" hidden="1" x14ac:dyDescent="0.3">
      <c r="E1715" s="300" t="s">
        <v>760</v>
      </c>
      <c r="F1715" s="300" t="s">
        <v>651</v>
      </c>
      <c r="G1715" s="300">
        <v>20160101</v>
      </c>
      <c r="H1715" s="300">
        <v>2016</v>
      </c>
      <c r="I1715" s="300">
        <v>52</v>
      </c>
      <c r="J1715" s="300">
        <v>2016</v>
      </c>
      <c r="K1715" s="300">
        <v>180</v>
      </c>
      <c r="L1715" s="300" t="s">
        <v>872</v>
      </c>
      <c r="M1715" s="300" t="s">
        <v>486</v>
      </c>
      <c r="N1715" s="300" t="s">
        <v>660</v>
      </c>
      <c r="O1715" s="300" t="s">
        <v>762</v>
      </c>
      <c r="P1715" s="300">
        <v>710</v>
      </c>
      <c r="Q1715" s="300" t="s">
        <v>917</v>
      </c>
      <c r="R1715" s="300" t="s">
        <v>425</v>
      </c>
      <c r="S1715" s="300">
        <v>0</v>
      </c>
      <c r="T1715" s="300" t="s">
        <v>763</v>
      </c>
      <c r="U1715" s="300" t="s">
        <v>764</v>
      </c>
      <c r="V1715" s="300" t="s">
        <v>1123</v>
      </c>
      <c r="W1715" s="300" t="s">
        <v>766</v>
      </c>
      <c r="X1715" s="300" t="b">
        <v>1</v>
      </c>
      <c r="Y1715" s="300">
        <v>310490</v>
      </c>
      <c r="Z1715" s="300" t="s">
        <v>851</v>
      </c>
      <c r="AA1715" s="300" t="s">
        <v>526</v>
      </c>
      <c r="AB1715" s="300" t="s">
        <v>510</v>
      </c>
      <c r="AC1715" s="300" t="s">
        <v>510</v>
      </c>
      <c r="AD1715" s="300">
        <v>6</v>
      </c>
      <c r="AE1715" s="300" t="b">
        <v>1</v>
      </c>
      <c r="AF1715" s="300" t="s">
        <v>768</v>
      </c>
      <c r="AG1715" s="300" t="s">
        <v>769</v>
      </c>
      <c r="AH1715" s="300">
        <v>0</v>
      </c>
      <c r="AI1715" s="300">
        <v>0</v>
      </c>
      <c r="AJ1715" s="300" t="s">
        <v>770</v>
      </c>
      <c r="AK1715" s="300">
        <v>8</v>
      </c>
      <c r="AL1715" s="300" t="s">
        <v>814</v>
      </c>
      <c r="AM1715" s="300">
        <v>4000</v>
      </c>
      <c r="AN1715" s="300" t="b">
        <v>0</v>
      </c>
      <c r="AO1715" s="300">
        <v>8</v>
      </c>
      <c r="AP1715" s="300" t="s">
        <v>814</v>
      </c>
      <c r="AQ1715" s="300">
        <v>4000</v>
      </c>
      <c r="AR1715" s="300" t="b">
        <v>0</v>
      </c>
      <c r="AS1715" s="300">
        <v>4000</v>
      </c>
      <c r="AT1715" s="300" t="b">
        <v>0</v>
      </c>
      <c r="AU1715" s="300">
        <v>0</v>
      </c>
      <c r="AV1715" s="300" t="b">
        <v>0</v>
      </c>
      <c r="AW1715" s="300" t="s">
        <v>2106</v>
      </c>
      <c r="AX1715" s="300">
        <v>0</v>
      </c>
      <c r="AY1715" s="300" t="s">
        <v>2106</v>
      </c>
      <c r="AZ1715" s="300">
        <v>0</v>
      </c>
      <c r="BA1715" s="300" t="b">
        <v>0</v>
      </c>
      <c r="BB1715" s="300" t="b">
        <v>1</v>
      </c>
      <c r="BC1715"/>
      <c r="BD1715"/>
      <c r="BE1715"/>
      <c r="BF1715"/>
      <c r="BG1715"/>
      <c r="BH1715"/>
      <c r="BI1715"/>
      <c r="BJ1715"/>
      <c r="BK1715"/>
      <c r="BL1715"/>
      <c r="BM1715"/>
      <c r="BN1715"/>
      <c r="BO1715"/>
      <c r="BP1715"/>
      <c r="BQ1715"/>
    </row>
    <row r="1716" spans="5:69" ht="16.5" hidden="1" x14ac:dyDescent="0.3">
      <c r="E1716" s="300" t="s">
        <v>760</v>
      </c>
      <c r="F1716" s="300" t="s">
        <v>651</v>
      </c>
      <c r="G1716" s="300">
        <v>20160101</v>
      </c>
      <c r="H1716" s="300">
        <v>2016</v>
      </c>
      <c r="I1716" s="300">
        <v>52</v>
      </c>
      <c r="J1716" s="300">
        <v>2016</v>
      </c>
      <c r="K1716" s="300">
        <v>180</v>
      </c>
      <c r="L1716" s="300" t="s">
        <v>872</v>
      </c>
      <c r="M1716" s="300" t="s">
        <v>486</v>
      </c>
      <c r="N1716" s="300" t="s">
        <v>660</v>
      </c>
      <c r="O1716" s="300" t="s">
        <v>762</v>
      </c>
      <c r="P1716" s="300">
        <v>894</v>
      </c>
      <c r="Q1716" s="300" t="s">
        <v>943</v>
      </c>
      <c r="R1716" s="300" t="s">
        <v>431</v>
      </c>
      <c r="S1716" s="300">
        <v>0</v>
      </c>
      <c r="T1716" s="300" t="s">
        <v>763</v>
      </c>
      <c r="U1716" s="300" t="s">
        <v>764</v>
      </c>
      <c r="V1716" s="300" t="s">
        <v>1123</v>
      </c>
      <c r="W1716" s="300" t="s">
        <v>766</v>
      </c>
      <c r="X1716" s="300" t="b">
        <v>1</v>
      </c>
      <c r="Y1716" s="300">
        <v>310490</v>
      </c>
      <c r="Z1716" s="300" t="s">
        <v>851</v>
      </c>
      <c r="AA1716" s="300" t="s">
        <v>526</v>
      </c>
      <c r="AB1716" s="300" t="s">
        <v>510</v>
      </c>
      <c r="AC1716" s="300" t="s">
        <v>510</v>
      </c>
      <c r="AD1716" s="300">
        <v>6</v>
      </c>
      <c r="AE1716" s="300" t="b">
        <v>1</v>
      </c>
      <c r="AF1716" s="300" t="s">
        <v>768</v>
      </c>
      <c r="AG1716" s="300" t="s">
        <v>769</v>
      </c>
      <c r="AH1716" s="300">
        <v>0</v>
      </c>
      <c r="AI1716" s="300">
        <v>0</v>
      </c>
      <c r="AJ1716" s="300" t="s">
        <v>770</v>
      </c>
      <c r="AK1716" s="300">
        <v>8</v>
      </c>
      <c r="AL1716" s="300" t="s">
        <v>814</v>
      </c>
      <c r="AM1716" s="300">
        <v>5100</v>
      </c>
      <c r="AN1716" s="300" t="b">
        <v>0</v>
      </c>
      <c r="AO1716" s="300">
        <v>8</v>
      </c>
      <c r="AP1716" s="300" t="s">
        <v>814</v>
      </c>
      <c r="AQ1716" s="300">
        <v>5100</v>
      </c>
      <c r="AR1716" s="300" t="b">
        <v>0</v>
      </c>
      <c r="AS1716" s="300">
        <v>5100</v>
      </c>
      <c r="AT1716" s="300" t="b">
        <v>0</v>
      </c>
      <c r="AU1716" s="300">
        <v>0</v>
      </c>
      <c r="AV1716" s="300" t="b">
        <v>0</v>
      </c>
      <c r="AW1716" s="300" t="s">
        <v>2093</v>
      </c>
      <c r="AX1716" s="300">
        <v>0</v>
      </c>
      <c r="AY1716" s="300" t="s">
        <v>2093</v>
      </c>
      <c r="AZ1716" s="300">
        <v>0</v>
      </c>
      <c r="BA1716" s="300" t="b">
        <v>0</v>
      </c>
      <c r="BB1716" s="300" t="b">
        <v>1</v>
      </c>
      <c r="BC1716"/>
      <c r="BD1716"/>
      <c r="BE1716"/>
      <c r="BF1716"/>
      <c r="BG1716"/>
      <c r="BH1716"/>
      <c r="BI1716"/>
      <c r="BJ1716"/>
      <c r="BK1716"/>
      <c r="BL1716"/>
      <c r="BM1716"/>
      <c r="BN1716"/>
      <c r="BO1716"/>
      <c r="BP1716"/>
      <c r="BQ1716"/>
    </row>
    <row r="1717" spans="5:69" ht="16.5" hidden="1" x14ac:dyDescent="0.3">
      <c r="E1717" s="300" t="s">
        <v>760</v>
      </c>
      <c r="F1717" s="300" t="s">
        <v>651</v>
      </c>
      <c r="G1717" s="300">
        <v>20160101</v>
      </c>
      <c r="H1717" s="300">
        <v>2016</v>
      </c>
      <c r="I1717" s="300">
        <v>52</v>
      </c>
      <c r="J1717" s="300">
        <v>2016</v>
      </c>
      <c r="K1717" s="300">
        <v>180</v>
      </c>
      <c r="L1717" s="300" t="s">
        <v>872</v>
      </c>
      <c r="M1717" s="300" t="s">
        <v>486</v>
      </c>
      <c r="N1717" s="300" t="s">
        <v>660</v>
      </c>
      <c r="O1717" s="300" t="s">
        <v>762</v>
      </c>
      <c r="P1717" s="300">
        <v>0</v>
      </c>
      <c r="Q1717" s="300" t="s">
        <v>763</v>
      </c>
      <c r="R1717" s="300" t="s">
        <v>764</v>
      </c>
      <c r="S1717" s="300">
        <v>0</v>
      </c>
      <c r="T1717" s="300" t="s">
        <v>763</v>
      </c>
      <c r="U1717" s="300" t="s">
        <v>764</v>
      </c>
      <c r="V1717" s="300" t="s">
        <v>1123</v>
      </c>
      <c r="W1717" s="300" t="s">
        <v>766</v>
      </c>
      <c r="X1717" s="300" t="b">
        <v>1</v>
      </c>
      <c r="Y1717" s="300">
        <v>3105</v>
      </c>
      <c r="Z1717" s="300" t="s">
        <v>853</v>
      </c>
      <c r="AA1717" s="300" t="s">
        <v>854</v>
      </c>
      <c r="AB1717" s="300" t="s">
        <v>84</v>
      </c>
      <c r="AC1717" s="300" t="s">
        <v>84</v>
      </c>
      <c r="AD1717" s="300">
        <v>4</v>
      </c>
      <c r="AE1717" s="300" t="b">
        <v>0</v>
      </c>
      <c r="AF1717" s="300" t="s">
        <v>768</v>
      </c>
      <c r="AG1717" s="300" t="s">
        <v>769</v>
      </c>
      <c r="AH1717" s="300">
        <v>0</v>
      </c>
      <c r="AI1717" s="300">
        <v>0</v>
      </c>
      <c r="AJ1717" s="300" t="s">
        <v>770</v>
      </c>
      <c r="AK1717" s="300">
        <v>8</v>
      </c>
      <c r="AL1717" s="300" t="s">
        <v>814</v>
      </c>
      <c r="AM1717" s="300">
        <v>13774660</v>
      </c>
      <c r="AN1717" s="300" t="b">
        <v>0</v>
      </c>
      <c r="AO1717" s="300">
        <v>8</v>
      </c>
      <c r="AP1717" s="300" t="s">
        <v>814</v>
      </c>
      <c r="AQ1717" s="300">
        <v>13774660</v>
      </c>
      <c r="AR1717" s="300" t="b">
        <v>0</v>
      </c>
      <c r="AS1717" s="300">
        <v>13774660</v>
      </c>
      <c r="AT1717" s="300" t="b">
        <v>0</v>
      </c>
      <c r="AU1717" s="300">
        <v>0</v>
      </c>
      <c r="AV1717" s="300" t="b">
        <v>0</v>
      </c>
      <c r="AW1717" s="300" t="s">
        <v>2107</v>
      </c>
      <c r="AX1717" s="300">
        <v>0</v>
      </c>
      <c r="AY1717" s="300" t="s">
        <v>2107</v>
      </c>
      <c r="AZ1717" s="300">
        <v>0</v>
      </c>
      <c r="BA1717" s="300" t="b">
        <v>0</v>
      </c>
      <c r="BB1717" s="300" t="b">
        <v>1</v>
      </c>
      <c r="BC1717"/>
      <c r="BD1717"/>
      <c r="BE1717"/>
      <c r="BF1717"/>
      <c r="BG1717"/>
      <c r="BH1717"/>
      <c r="BI1717"/>
      <c r="BJ1717"/>
      <c r="BK1717"/>
      <c r="BL1717"/>
      <c r="BM1717"/>
      <c r="BN1717"/>
      <c r="BO1717"/>
      <c r="BP1717"/>
      <c r="BQ1717"/>
    </row>
    <row r="1718" spans="5:69" ht="16.5" hidden="1" x14ac:dyDescent="0.3">
      <c r="E1718" s="300" t="s">
        <v>760</v>
      </c>
      <c r="F1718" s="300" t="s">
        <v>651</v>
      </c>
      <c r="G1718" s="300">
        <v>20160101</v>
      </c>
      <c r="H1718" s="300">
        <v>2016</v>
      </c>
      <c r="I1718" s="300">
        <v>52</v>
      </c>
      <c r="J1718" s="300">
        <v>2016</v>
      </c>
      <c r="K1718" s="300">
        <v>180</v>
      </c>
      <c r="L1718" s="300" t="s">
        <v>872</v>
      </c>
      <c r="M1718" s="300" t="s">
        <v>486</v>
      </c>
      <c r="N1718" s="300" t="s">
        <v>660</v>
      </c>
      <c r="O1718" s="300" t="s">
        <v>762</v>
      </c>
      <c r="P1718" s="300">
        <v>56</v>
      </c>
      <c r="Q1718" s="300" t="s">
        <v>877</v>
      </c>
      <c r="R1718" s="300" t="s">
        <v>878</v>
      </c>
      <c r="S1718" s="300">
        <v>0</v>
      </c>
      <c r="T1718" s="300" t="s">
        <v>763</v>
      </c>
      <c r="U1718" s="300" t="s">
        <v>764</v>
      </c>
      <c r="V1718" s="300" t="s">
        <v>1123</v>
      </c>
      <c r="W1718" s="300" t="s">
        <v>766</v>
      </c>
      <c r="X1718" s="300" t="b">
        <v>1</v>
      </c>
      <c r="Y1718" s="300">
        <v>3105</v>
      </c>
      <c r="Z1718" s="300" t="s">
        <v>853</v>
      </c>
      <c r="AA1718" s="300" t="s">
        <v>854</v>
      </c>
      <c r="AB1718" s="300" t="s">
        <v>84</v>
      </c>
      <c r="AC1718" s="300" t="s">
        <v>84</v>
      </c>
      <c r="AD1718" s="300">
        <v>4</v>
      </c>
      <c r="AE1718" s="300" t="b">
        <v>0</v>
      </c>
      <c r="AF1718" s="300" t="s">
        <v>768</v>
      </c>
      <c r="AG1718" s="300" t="s">
        <v>769</v>
      </c>
      <c r="AH1718" s="300">
        <v>0</v>
      </c>
      <c r="AI1718" s="300">
        <v>0</v>
      </c>
      <c r="AJ1718" s="300" t="s">
        <v>770</v>
      </c>
      <c r="AK1718" s="300">
        <v>8</v>
      </c>
      <c r="AL1718" s="300" t="s">
        <v>814</v>
      </c>
      <c r="AM1718" s="300">
        <v>2641391</v>
      </c>
      <c r="AN1718" s="300" t="b">
        <v>0</v>
      </c>
      <c r="AO1718" s="300">
        <v>8</v>
      </c>
      <c r="AP1718" s="300" t="s">
        <v>814</v>
      </c>
      <c r="AQ1718" s="300">
        <v>2641391</v>
      </c>
      <c r="AR1718" s="300" t="b">
        <v>0</v>
      </c>
      <c r="AS1718" s="300">
        <v>2641391</v>
      </c>
      <c r="AT1718" s="300" t="b">
        <v>0</v>
      </c>
      <c r="AU1718" s="300">
        <v>0</v>
      </c>
      <c r="AV1718" s="300" t="b">
        <v>0</v>
      </c>
      <c r="AW1718" s="300" t="s">
        <v>2108</v>
      </c>
      <c r="AX1718" s="300">
        <v>0</v>
      </c>
      <c r="AY1718" s="300" t="s">
        <v>2108</v>
      </c>
      <c r="AZ1718" s="300">
        <v>0</v>
      </c>
      <c r="BA1718" s="300" t="b">
        <v>0</v>
      </c>
      <c r="BB1718" s="300" t="b">
        <v>1</v>
      </c>
      <c r="BC1718"/>
      <c r="BD1718"/>
      <c r="BE1718"/>
      <c r="BF1718"/>
      <c r="BG1718"/>
      <c r="BH1718"/>
      <c r="BI1718"/>
      <c r="BJ1718"/>
      <c r="BK1718"/>
      <c r="BL1718"/>
      <c r="BM1718"/>
      <c r="BN1718"/>
      <c r="BO1718"/>
      <c r="BP1718"/>
      <c r="BQ1718"/>
    </row>
    <row r="1719" spans="5:69" ht="16.5" hidden="1" x14ac:dyDescent="0.3">
      <c r="E1719" s="300" t="s">
        <v>760</v>
      </c>
      <c r="F1719" s="300" t="s">
        <v>651</v>
      </c>
      <c r="G1719" s="300">
        <v>20160101</v>
      </c>
      <c r="H1719" s="300">
        <v>2016</v>
      </c>
      <c r="I1719" s="300">
        <v>52</v>
      </c>
      <c r="J1719" s="300">
        <v>2016</v>
      </c>
      <c r="K1719" s="300">
        <v>180</v>
      </c>
      <c r="L1719" s="300" t="s">
        <v>872</v>
      </c>
      <c r="M1719" s="300" t="s">
        <v>486</v>
      </c>
      <c r="N1719" s="300" t="s">
        <v>660</v>
      </c>
      <c r="O1719" s="300" t="s">
        <v>762</v>
      </c>
      <c r="P1719" s="300">
        <v>152</v>
      </c>
      <c r="Q1719" s="300" t="s">
        <v>1958</v>
      </c>
      <c r="R1719" s="300" t="s">
        <v>1959</v>
      </c>
      <c r="S1719" s="300">
        <v>0</v>
      </c>
      <c r="T1719" s="300" t="s">
        <v>763</v>
      </c>
      <c r="U1719" s="300" t="s">
        <v>764</v>
      </c>
      <c r="V1719" s="300" t="s">
        <v>1123</v>
      </c>
      <c r="W1719" s="300" t="s">
        <v>766</v>
      </c>
      <c r="X1719" s="300" t="b">
        <v>1</v>
      </c>
      <c r="Y1719" s="300">
        <v>3105</v>
      </c>
      <c r="Z1719" s="300" t="s">
        <v>853</v>
      </c>
      <c r="AA1719" s="300" t="s">
        <v>854</v>
      </c>
      <c r="AB1719" s="300" t="s">
        <v>84</v>
      </c>
      <c r="AC1719" s="300" t="s">
        <v>84</v>
      </c>
      <c r="AD1719" s="300">
        <v>4</v>
      </c>
      <c r="AE1719" s="300" t="b">
        <v>0</v>
      </c>
      <c r="AF1719" s="300" t="s">
        <v>768</v>
      </c>
      <c r="AG1719" s="300" t="s">
        <v>769</v>
      </c>
      <c r="AH1719" s="300">
        <v>0</v>
      </c>
      <c r="AI1719" s="300">
        <v>0</v>
      </c>
      <c r="AJ1719" s="300" t="s">
        <v>770</v>
      </c>
      <c r="AK1719" s="300">
        <v>8</v>
      </c>
      <c r="AL1719" s="300" t="s">
        <v>814</v>
      </c>
      <c r="AM1719" s="300">
        <v>11209</v>
      </c>
      <c r="AN1719" s="300" t="b">
        <v>0</v>
      </c>
      <c r="AO1719" s="300">
        <v>8</v>
      </c>
      <c r="AP1719" s="300" t="s">
        <v>814</v>
      </c>
      <c r="AQ1719" s="300">
        <v>11209</v>
      </c>
      <c r="AR1719" s="300" t="b">
        <v>0</v>
      </c>
      <c r="AS1719" s="300">
        <v>11209</v>
      </c>
      <c r="AT1719" s="300" t="b">
        <v>0</v>
      </c>
      <c r="AU1719" s="300">
        <v>0</v>
      </c>
      <c r="AV1719" s="300" t="b">
        <v>0</v>
      </c>
      <c r="AW1719" s="300" t="s">
        <v>1960</v>
      </c>
      <c r="AX1719" s="300">
        <v>0</v>
      </c>
      <c r="AY1719" s="300" t="s">
        <v>1960</v>
      </c>
      <c r="AZ1719" s="300">
        <v>0</v>
      </c>
      <c r="BA1719" s="300" t="b">
        <v>0</v>
      </c>
      <c r="BB1719" s="300" t="b">
        <v>1</v>
      </c>
      <c r="BC1719"/>
      <c r="BD1719"/>
      <c r="BE1719"/>
      <c r="BF1719"/>
      <c r="BG1719"/>
      <c r="BH1719"/>
      <c r="BI1719"/>
      <c r="BJ1719"/>
      <c r="BK1719"/>
      <c r="BL1719"/>
      <c r="BM1719"/>
      <c r="BN1719"/>
      <c r="BO1719"/>
      <c r="BP1719"/>
      <c r="BQ1719"/>
    </row>
    <row r="1720" spans="5:69" ht="16.5" hidden="1" x14ac:dyDescent="0.3">
      <c r="E1720" s="300" t="s">
        <v>760</v>
      </c>
      <c r="F1720" s="300" t="s">
        <v>651</v>
      </c>
      <c r="G1720" s="300">
        <v>20160101</v>
      </c>
      <c r="H1720" s="300">
        <v>2016</v>
      </c>
      <c r="I1720" s="300">
        <v>52</v>
      </c>
      <c r="J1720" s="300">
        <v>2016</v>
      </c>
      <c r="K1720" s="300">
        <v>180</v>
      </c>
      <c r="L1720" s="300" t="s">
        <v>872</v>
      </c>
      <c r="M1720" s="300" t="s">
        <v>486</v>
      </c>
      <c r="N1720" s="300" t="s">
        <v>660</v>
      </c>
      <c r="O1720" s="300" t="s">
        <v>762</v>
      </c>
      <c r="P1720" s="300">
        <v>156</v>
      </c>
      <c r="Q1720" s="300" t="s">
        <v>773</v>
      </c>
      <c r="R1720" s="300" t="s">
        <v>774</v>
      </c>
      <c r="S1720" s="300">
        <v>0</v>
      </c>
      <c r="T1720" s="300" t="s">
        <v>763</v>
      </c>
      <c r="U1720" s="300" t="s">
        <v>764</v>
      </c>
      <c r="V1720" s="300" t="s">
        <v>1123</v>
      </c>
      <c r="W1720" s="300" t="s">
        <v>766</v>
      </c>
      <c r="X1720" s="300" t="b">
        <v>1</v>
      </c>
      <c r="Y1720" s="300">
        <v>3105</v>
      </c>
      <c r="Z1720" s="300" t="s">
        <v>853</v>
      </c>
      <c r="AA1720" s="300" t="s">
        <v>854</v>
      </c>
      <c r="AB1720" s="300" t="s">
        <v>84</v>
      </c>
      <c r="AC1720" s="300" t="s">
        <v>84</v>
      </c>
      <c r="AD1720" s="300">
        <v>4</v>
      </c>
      <c r="AE1720" s="300" t="b">
        <v>0</v>
      </c>
      <c r="AF1720" s="300" t="s">
        <v>768</v>
      </c>
      <c r="AG1720" s="300" t="s">
        <v>769</v>
      </c>
      <c r="AH1720" s="300">
        <v>0</v>
      </c>
      <c r="AI1720" s="300">
        <v>0</v>
      </c>
      <c r="AJ1720" s="300" t="s">
        <v>770</v>
      </c>
      <c r="AK1720" s="300">
        <v>8</v>
      </c>
      <c r="AL1720" s="300" t="s">
        <v>814</v>
      </c>
      <c r="AM1720" s="300">
        <v>2525495</v>
      </c>
      <c r="AN1720" s="300" t="b">
        <v>0</v>
      </c>
      <c r="AO1720" s="300">
        <v>8</v>
      </c>
      <c r="AP1720" s="300" t="s">
        <v>814</v>
      </c>
      <c r="AQ1720" s="300">
        <v>2525495</v>
      </c>
      <c r="AR1720" s="300" t="b">
        <v>0</v>
      </c>
      <c r="AS1720" s="300">
        <v>2525495</v>
      </c>
      <c r="AT1720" s="300" t="b">
        <v>0</v>
      </c>
      <c r="AU1720" s="300">
        <v>0</v>
      </c>
      <c r="AV1720" s="300" t="b">
        <v>0</v>
      </c>
      <c r="AW1720" s="300" t="s">
        <v>2109</v>
      </c>
      <c r="AX1720" s="300">
        <v>0</v>
      </c>
      <c r="AY1720" s="300" t="s">
        <v>2109</v>
      </c>
      <c r="AZ1720" s="300">
        <v>0</v>
      </c>
      <c r="BA1720" s="300" t="b">
        <v>0</v>
      </c>
      <c r="BB1720" s="300" t="b">
        <v>1</v>
      </c>
      <c r="BC1720"/>
      <c r="BD1720"/>
      <c r="BE1720"/>
      <c r="BF1720"/>
      <c r="BG1720"/>
      <c r="BH1720"/>
      <c r="BI1720"/>
      <c r="BJ1720"/>
      <c r="BK1720"/>
      <c r="BL1720"/>
      <c r="BM1720"/>
      <c r="BN1720"/>
      <c r="BO1720"/>
      <c r="BP1720"/>
      <c r="BQ1720"/>
    </row>
    <row r="1721" spans="5:69" ht="16.5" hidden="1" x14ac:dyDescent="0.3">
      <c r="E1721" s="300" t="s">
        <v>760</v>
      </c>
      <c r="F1721" s="300" t="s">
        <v>651</v>
      </c>
      <c r="G1721" s="300">
        <v>20160101</v>
      </c>
      <c r="H1721" s="300">
        <v>2016</v>
      </c>
      <c r="I1721" s="300">
        <v>52</v>
      </c>
      <c r="J1721" s="300">
        <v>2016</v>
      </c>
      <c r="K1721" s="300">
        <v>180</v>
      </c>
      <c r="L1721" s="300" t="s">
        <v>872</v>
      </c>
      <c r="M1721" s="300" t="s">
        <v>486</v>
      </c>
      <c r="N1721" s="300" t="s">
        <v>660</v>
      </c>
      <c r="O1721" s="300" t="s">
        <v>762</v>
      </c>
      <c r="P1721" s="300">
        <v>251</v>
      </c>
      <c r="Q1721" s="300" t="s">
        <v>778</v>
      </c>
      <c r="R1721" s="300" t="s">
        <v>779</v>
      </c>
      <c r="S1721" s="300">
        <v>0</v>
      </c>
      <c r="T1721" s="300" t="s">
        <v>763</v>
      </c>
      <c r="U1721" s="300" t="s">
        <v>764</v>
      </c>
      <c r="V1721" s="300" t="s">
        <v>1123</v>
      </c>
      <c r="W1721" s="300" t="s">
        <v>766</v>
      </c>
      <c r="X1721" s="300" t="b">
        <v>1</v>
      </c>
      <c r="Y1721" s="300">
        <v>3105</v>
      </c>
      <c r="Z1721" s="300" t="s">
        <v>853</v>
      </c>
      <c r="AA1721" s="300" t="s">
        <v>854</v>
      </c>
      <c r="AB1721" s="300" t="s">
        <v>84</v>
      </c>
      <c r="AC1721" s="300" t="s">
        <v>84</v>
      </c>
      <c r="AD1721" s="300">
        <v>4</v>
      </c>
      <c r="AE1721" s="300" t="b">
        <v>0</v>
      </c>
      <c r="AF1721" s="300" t="s">
        <v>768</v>
      </c>
      <c r="AG1721" s="300" t="s">
        <v>769</v>
      </c>
      <c r="AH1721" s="300">
        <v>0</v>
      </c>
      <c r="AI1721" s="300">
        <v>0</v>
      </c>
      <c r="AJ1721" s="300" t="s">
        <v>770</v>
      </c>
      <c r="AK1721" s="300">
        <v>8</v>
      </c>
      <c r="AL1721" s="300" t="s">
        <v>814</v>
      </c>
      <c r="AM1721" s="300">
        <v>50757</v>
      </c>
      <c r="AN1721" s="300" t="b">
        <v>0</v>
      </c>
      <c r="AO1721" s="300">
        <v>8</v>
      </c>
      <c r="AP1721" s="300" t="s">
        <v>814</v>
      </c>
      <c r="AQ1721" s="300">
        <v>50757</v>
      </c>
      <c r="AR1721" s="300" t="b">
        <v>0</v>
      </c>
      <c r="AS1721" s="300">
        <v>50757</v>
      </c>
      <c r="AT1721" s="300" t="b">
        <v>0</v>
      </c>
      <c r="AU1721" s="300">
        <v>0</v>
      </c>
      <c r="AV1721" s="300" t="b">
        <v>0</v>
      </c>
      <c r="AW1721" s="300" t="s">
        <v>2110</v>
      </c>
      <c r="AX1721" s="300">
        <v>0</v>
      </c>
      <c r="AY1721" s="300" t="s">
        <v>2110</v>
      </c>
      <c r="AZ1721" s="300">
        <v>0</v>
      </c>
      <c r="BA1721" s="300" t="b">
        <v>0</v>
      </c>
      <c r="BB1721" s="300" t="b">
        <v>1</v>
      </c>
      <c r="BC1721"/>
      <c r="BD1721"/>
      <c r="BE1721"/>
      <c r="BF1721"/>
      <c r="BG1721"/>
      <c r="BH1721"/>
      <c r="BI1721"/>
      <c r="BJ1721"/>
      <c r="BK1721"/>
      <c r="BL1721"/>
      <c r="BM1721"/>
      <c r="BN1721"/>
      <c r="BO1721"/>
      <c r="BP1721"/>
      <c r="BQ1721"/>
    </row>
    <row r="1722" spans="5:69" ht="16.5" hidden="1" x14ac:dyDescent="0.3">
      <c r="E1722" s="300" t="s">
        <v>760</v>
      </c>
      <c r="F1722" s="300" t="s">
        <v>651</v>
      </c>
      <c r="G1722" s="300">
        <v>20160101</v>
      </c>
      <c r="H1722" s="300">
        <v>2016</v>
      </c>
      <c r="I1722" s="300">
        <v>52</v>
      </c>
      <c r="J1722" s="300">
        <v>2016</v>
      </c>
      <c r="K1722" s="300">
        <v>180</v>
      </c>
      <c r="L1722" s="300" t="s">
        <v>872</v>
      </c>
      <c r="M1722" s="300" t="s">
        <v>486</v>
      </c>
      <c r="N1722" s="300" t="s">
        <v>660</v>
      </c>
      <c r="O1722" s="300" t="s">
        <v>762</v>
      </c>
      <c r="P1722" s="300">
        <v>276</v>
      </c>
      <c r="Q1722" s="300" t="s">
        <v>781</v>
      </c>
      <c r="R1722" s="300" t="s">
        <v>782</v>
      </c>
      <c r="S1722" s="300">
        <v>0</v>
      </c>
      <c r="T1722" s="300" t="s">
        <v>763</v>
      </c>
      <c r="U1722" s="300" t="s">
        <v>764</v>
      </c>
      <c r="V1722" s="300" t="s">
        <v>1123</v>
      </c>
      <c r="W1722" s="300" t="s">
        <v>766</v>
      </c>
      <c r="X1722" s="300" t="b">
        <v>1</v>
      </c>
      <c r="Y1722" s="300">
        <v>3105</v>
      </c>
      <c r="Z1722" s="300" t="s">
        <v>853</v>
      </c>
      <c r="AA1722" s="300" t="s">
        <v>854</v>
      </c>
      <c r="AB1722" s="300" t="s">
        <v>84</v>
      </c>
      <c r="AC1722" s="300" t="s">
        <v>84</v>
      </c>
      <c r="AD1722" s="300">
        <v>4</v>
      </c>
      <c r="AE1722" s="300" t="b">
        <v>0</v>
      </c>
      <c r="AF1722" s="300" t="s">
        <v>768</v>
      </c>
      <c r="AG1722" s="300" t="s">
        <v>769</v>
      </c>
      <c r="AH1722" s="300">
        <v>0</v>
      </c>
      <c r="AI1722" s="300">
        <v>0</v>
      </c>
      <c r="AJ1722" s="300" t="s">
        <v>770</v>
      </c>
      <c r="AK1722" s="300">
        <v>8</v>
      </c>
      <c r="AL1722" s="300" t="s">
        <v>814</v>
      </c>
      <c r="AM1722" s="300">
        <v>52254</v>
      </c>
      <c r="AN1722" s="300" t="b">
        <v>0</v>
      </c>
      <c r="AO1722" s="300">
        <v>8</v>
      </c>
      <c r="AP1722" s="300" t="s">
        <v>814</v>
      </c>
      <c r="AQ1722" s="300">
        <v>52254</v>
      </c>
      <c r="AR1722" s="300" t="b">
        <v>0</v>
      </c>
      <c r="AS1722" s="300">
        <v>52254</v>
      </c>
      <c r="AT1722" s="300" t="b">
        <v>0</v>
      </c>
      <c r="AU1722" s="300">
        <v>0</v>
      </c>
      <c r="AV1722" s="300" t="b">
        <v>0</v>
      </c>
      <c r="AW1722" s="300" t="s">
        <v>2111</v>
      </c>
      <c r="AX1722" s="300">
        <v>0</v>
      </c>
      <c r="AY1722" s="300" t="s">
        <v>2111</v>
      </c>
      <c r="AZ1722" s="300">
        <v>0</v>
      </c>
      <c r="BA1722" s="300" t="b">
        <v>0</v>
      </c>
      <c r="BB1722" s="300" t="b">
        <v>1</v>
      </c>
      <c r="BC1722"/>
      <c r="BD1722"/>
      <c r="BE1722"/>
      <c r="BF1722"/>
      <c r="BG1722"/>
      <c r="BH1722"/>
      <c r="BI1722"/>
      <c r="BJ1722"/>
      <c r="BK1722"/>
      <c r="BL1722"/>
      <c r="BM1722"/>
      <c r="BN1722"/>
      <c r="BO1722"/>
      <c r="BP1722"/>
      <c r="BQ1722"/>
    </row>
    <row r="1723" spans="5:69" ht="16.5" hidden="1" x14ac:dyDescent="0.3">
      <c r="E1723" s="300" t="s">
        <v>760</v>
      </c>
      <c r="F1723" s="300" t="s">
        <v>651</v>
      </c>
      <c r="G1723" s="300">
        <v>20160101</v>
      </c>
      <c r="H1723" s="300">
        <v>2016</v>
      </c>
      <c r="I1723" s="300">
        <v>52</v>
      </c>
      <c r="J1723" s="300">
        <v>2016</v>
      </c>
      <c r="K1723" s="300">
        <v>180</v>
      </c>
      <c r="L1723" s="300" t="s">
        <v>872</v>
      </c>
      <c r="M1723" s="300" t="s">
        <v>486</v>
      </c>
      <c r="N1723" s="300" t="s">
        <v>660</v>
      </c>
      <c r="O1723" s="300" t="s">
        <v>762</v>
      </c>
      <c r="P1723" s="300">
        <v>376</v>
      </c>
      <c r="Q1723" s="300" t="s">
        <v>1964</v>
      </c>
      <c r="R1723" s="300" t="s">
        <v>1965</v>
      </c>
      <c r="S1723" s="300">
        <v>0</v>
      </c>
      <c r="T1723" s="300" t="s">
        <v>763</v>
      </c>
      <c r="U1723" s="300" t="s">
        <v>764</v>
      </c>
      <c r="V1723" s="300" t="s">
        <v>1123</v>
      </c>
      <c r="W1723" s="300" t="s">
        <v>766</v>
      </c>
      <c r="X1723" s="300" t="b">
        <v>1</v>
      </c>
      <c r="Y1723" s="300">
        <v>3105</v>
      </c>
      <c r="Z1723" s="300" t="s">
        <v>853</v>
      </c>
      <c r="AA1723" s="300" t="s">
        <v>854</v>
      </c>
      <c r="AB1723" s="300" t="s">
        <v>84</v>
      </c>
      <c r="AC1723" s="300" t="s">
        <v>84</v>
      </c>
      <c r="AD1723" s="300">
        <v>4</v>
      </c>
      <c r="AE1723" s="300" t="b">
        <v>0</v>
      </c>
      <c r="AF1723" s="300" t="s">
        <v>768</v>
      </c>
      <c r="AG1723" s="300" t="s">
        <v>769</v>
      </c>
      <c r="AH1723" s="300">
        <v>0</v>
      </c>
      <c r="AI1723" s="300">
        <v>0</v>
      </c>
      <c r="AJ1723" s="300" t="s">
        <v>770</v>
      </c>
      <c r="AK1723" s="300">
        <v>8</v>
      </c>
      <c r="AL1723" s="300" t="s">
        <v>814</v>
      </c>
      <c r="AM1723" s="300">
        <v>50</v>
      </c>
      <c r="AN1723" s="300" t="b">
        <v>0</v>
      </c>
      <c r="AO1723" s="300">
        <v>8</v>
      </c>
      <c r="AP1723" s="300" t="s">
        <v>814</v>
      </c>
      <c r="AQ1723" s="300">
        <v>50</v>
      </c>
      <c r="AR1723" s="300" t="b">
        <v>0</v>
      </c>
      <c r="AS1723" s="300">
        <v>50</v>
      </c>
      <c r="AT1723" s="300" t="b">
        <v>0</v>
      </c>
      <c r="AU1723" s="300">
        <v>0</v>
      </c>
      <c r="AV1723" s="300" t="b">
        <v>0</v>
      </c>
      <c r="AW1723" s="300" t="s">
        <v>1966</v>
      </c>
      <c r="AX1723" s="300">
        <v>0</v>
      </c>
      <c r="AY1723" s="300" t="s">
        <v>1966</v>
      </c>
      <c r="AZ1723" s="300">
        <v>0</v>
      </c>
      <c r="BA1723" s="300" t="b">
        <v>0</v>
      </c>
      <c r="BB1723" s="300" t="b">
        <v>1</v>
      </c>
      <c r="BC1723"/>
      <c r="BD1723"/>
      <c r="BE1723"/>
      <c r="BF1723"/>
      <c r="BG1723"/>
      <c r="BH1723"/>
      <c r="BI1723"/>
      <c r="BJ1723"/>
      <c r="BK1723"/>
      <c r="BL1723"/>
      <c r="BM1723"/>
      <c r="BN1723"/>
      <c r="BO1723"/>
      <c r="BP1723"/>
      <c r="BQ1723"/>
    </row>
    <row r="1724" spans="5:69" ht="16.5" hidden="1" x14ac:dyDescent="0.3">
      <c r="E1724" s="300" t="s">
        <v>760</v>
      </c>
      <c r="F1724" s="300" t="s">
        <v>651</v>
      </c>
      <c r="G1724" s="300">
        <v>20160101</v>
      </c>
      <c r="H1724" s="300">
        <v>2016</v>
      </c>
      <c r="I1724" s="300">
        <v>52</v>
      </c>
      <c r="J1724" s="300">
        <v>2016</v>
      </c>
      <c r="K1724" s="300">
        <v>180</v>
      </c>
      <c r="L1724" s="300" t="s">
        <v>872</v>
      </c>
      <c r="M1724" s="300" t="s">
        <v>486</v>
      </c>
      <c r="N1724" s="300" t="s">
        <v>660</v>
      </c>
      <c r="O1724" s="300" t="s">
        <v>762</v>
      </c>
      <c r="P1724" s="300">
        <v>404</v>
      </c>
      <c r="Q1724" s="300" t="s">
        <v>892</v>
      </c>
      <c r="R1724" s="300" t="s">
        <v>430</v>
      </c>
      <c r="S1724" s="300">
        <v>0</v>
      </c>
      <c r="T1724" s="300" t="s">
        <v>763</v>
      </c>
      <c r="U1724" s="300" t="s">
        <v>764</v>
      </c>
      <c r="V1724" s="300" t="s">
        <v>1123</v>
      </c>
      <c r="W1724" s="300" t="s">
        <v>766</v>
      </c>
      <c r="X1724" s="300" t="b">
        <v>1</v>
      </c>
      <c r="Y1724" s="300">
        <v>3105</v>
      </c>
      <c r="Z1724" s="300" t="s">
        <v>853</v>
      </c>
      <c r="AA1724" s="300" t="s">
        <v>854</v>
      </c>
      <c r="AB1724" s="300" t="s">
        <v>84</v>
      </c>
      <c r="AC1724" s="300" t="s">
        <v>84</v>
      </c>
      <c r="AD1724" s="300">
        <v>4</v>
      </c>
      <c r="AE1724" s="300" t="b">
        <v>0</v>
      </c>
      <c r="AF1724" s="300" t="s">
        <v>768</v>
      </c>
      <c r="AG1724" s="300" t="s">
        <v>769</v>
      </c>
      <c r="AH1724" s="300">
        <v>0</v>
      </c>
      <c r="AI1724" s="300">
        <v>0</v>
      </c>
      <c r="AJ1724" s="300" t="s">
        <v>770</v>
      </c>
      <c r="AK1724" s="300">
        <v>8</v>
      </c>
      <c r="AL1724" s="300" t="s">
        <v>814</v>
      </c>
      <c r="AM1724" s="300">
        <v>54800</v>
      </c>
      <c r="AN1724" s="300" t="b">
        <v>0</v>
      </c>
      <c r="AO1724" s="300">
        <v>8</v>
      </c>
      <c r="AP1724" s="300" t="s">
        <v>814</v>
      </c>
      <c r="AQ1724" s="300">
        <v>54800</v>
      </c>
      <c r="AR1724" s="300" t="b">
        <v>0</v>
      </c>
      <c r="AS1724" s="300">
        <v>54800</v>
      </c>
      <c r="AT1724" s="300" t="b">
        <v>0</v>
      </c>
      <c r="AU1724" s="300">
        <v>0</v>
      </c>
      <c r="AV1724" s="300" t="b">
        <v>0</v>
      </c>
      <c r="AW1724" s="300" t="s">
        <v>2112</v>
      </c>
      <c r="AX1724" s="300">
        <v>0</v>
      </c>
      <c r="AY1724" s="300" t="s">
        <v>2112</v>
      </c>
      <c r="AZ1724" s="300">
        <v>0</v>
      </c>
      <c r="BA1724" s="300" t="b">
        <v>0</v>
      </c>
      <c r="BB1724" s="300" t="b">
        <v>1</v>
      </c>
      <c r="BC1724"/>
      <c r="BD1724"/>
      <c r="BE1724"/>
      <c r="BF1724"/>
      <c r="BG1724"/>
      <c r="BH1724"/>
      <c r="BI1724"/>
      <c r="BJ1724"/>
      <c r="BK1724"/>
      <c r="BL1724"/>
      <c r="BM1724"/>
      <c r="BN1724"/>
      <c r="BO1724"/>
      <c r="BP1724"/>
      <c r="BQ1724"/>
    </row>
    <row r="1725" spans="5:69" ht="16.5" hidden="1" x14ac:dyDescent="0.3">
      <c r="E1725" s="300" t="s">
        <v>760</v>
      </c>
      <c r="F1725" s="300" t="s">
        <v>651</v>
      </c>
      <c r="G1725" s="300">
        <v>20160101</v>
      </c>
      <c r="H1725" s="300">
        <v>2016</v>
      </c>
      <c r="I1725" s="300">
        <v>52</v>
      </c>
      <c r="J1725" s="300">
        <v>2016</v>
      </c>
      <c r="K1725" s="300">
        <v>180</v>
      </c>
      <c r="L1725" s="300" t="s">
        <v>872</v>
      </c>
      <c r="M1725" s="300" t="s">
        <v>486</v>
      </c>
      <c r="N1725" s="300" t="s">
        <v>660</v>
      </c>
      <c r="O1725" s="300" t="s">
        <v>762</v>
      </c>
      <c r="P1725" s="300">
        <v>458</v>
      </c>
      <c r="Q1725" s="300" t="s">
        <v>1545</v>
      </c>
      <c r="R1725" s="300" t="s">
        <v>1546</v>
      </c>
      <c r="S1725" s="300">
        <v>0</v>
      </c>
      <c r="T1725" s="300" t="s">
        <v>763</v>
      </c>
      <c r="U1725" s="300" t="s">
        <v>764</v>
      </c>
      <c r="V1725" s="300" t="s">
        <v>1123</v>
      </c>
      <c r="W1725" s="300" t="s">
        <v>766</v>
      </c>
      <c r="X1725" s="300" t="b">
        <v>1</v>
      </c>
      <c r="Y1725" s="300">
        <v>3105</v>
      </c>
      <c r="Z1725" s="300" t="s">
        <v>853</v>
      </c>
      <c r="AA1725" s="300" t="s">
        <v>854</v>
      </c>
      <c r="AB1725" s="300" t="s">
        <v>84</v>
      </c>
      <c r="AC1725" s="300" t="s">
        <v>84</v>
      </c>
      <c r="AD1725" s="300">
        <v>4</v>
      </c>
      <c r="AE1725" s="300" t="b">
        <v>0</v>
      </c>
      <c r="AF1725" s="300" t="s">
        <v>768</v>
      </c>
      <c r="AG1725" s="300" t="s">
        <v>769</v>
      </c>
      <c r="AH1725" s="300">
        <v>0</v>
      </c>
      <c r="AI1725" s="300">
        <v>0</v>
      </c>
      <c r="AJ1725" s="300" t="s">
        <v>770</v>
      </c>
      <c r="AK1725" s="300">
        <v>8</v>
      </c>
      <c r="AL1725" s="300" t="s">
        <v>814</v>
      </c>
      <c r="AM1725" s="300">
        <v>15980</v>
      </c>
      <c r="AN1725" s="300" t="b">
        <v>0</v>
      </c>
      <c r="AO1725" s="300">
        <v>8</v>
      </c>
      <c r="AP1725" s="300" t="s">
        <v>814</v>
      </c>
      <c r="AQ1725" s="300">
        <v>15980</v>
      </c>
      <c r="AR1725" s="300" t="b">
        <v>0</v>
      </c>
      <c r="AS1725" s="300">
        <v>15980</v>
      </c>
      <c r="AT1725" s="300" t="b">
        <v>0</v>
      </c>
      <c r="AU1725" s="300">
        <v>0</v>
      </c>
      <c r="AV1725" s="300" t="b">
        <v>0</v>
      </c>
      <c r="AW1725" s="300" t="s">
        <v>1971</v>
      </c>
      <c r="AX1725" s="300">
        <v>0</v>
      </c>
      <c r="AY1725" s="300" t="s">
        <v>1971</v>
      </c>
      <c r="AZ1725" s="300">
        <v>0</v>
      </c>
      <c r="BA1725" s="300" t="b">
        <v>0</v>
      </c>
      <c r="BB1725" s="300" t="b">
        <v>1</v>
      </c>
      <c r="BC1725"/>
      <c r="BD1725"/>
      <c r="BE1725"/>
      <c r="BF1725"/>
      <c r="BG1725"/>
      <c r="BH1725"/>
      <c r="BI1725"/>
      <c r="BJ1725"/>
      <c r="BK1725"/>
      <c r="BL1725"/>
      <c r="BM1725"/>
      <c r="BN1725"/>
      <c r="BO1725"/>
      <c r="BP1725"/>
      <c r="BQ1725"/>
    </row>
    <row r="1726" spans="5:69" ht="16.5" hidden="1" x14ac:dyDescent="0.3">
      <c r="E1726" s="300" t="s">
        <v>760</v>
      </c>
      <c r="F1726" s="300" t="s">
        <v>651</v>
      </c>
      <c r="G1726" s="300">
        <v>20160101</v>
      </c>
      <c r="H1726" s="300">
        <v>2016</v>
      </c>
      <c r="I1726" s="300">
        <v>52</v>
      </c>
      <c r="J1726" s="300">
        <v>2016</v>
      </c>
      <c r="K1726" s="300">
        <v>180</v>
      </c>
      <c r="L1726" s="300" t="s">
        <v>872</v>
      </c>
      <c r="M1726" s="300" t="s">
        <v>486</v>
      </c>
      <c r="N1726" s="300" t="s">
        <v>660</v>
      </c>
      <c r="O1726" s="300" t="s">
        <v>762</v>
      </c>
      <c r="P1726" s="300">
        <v>643</v>
      </c>
      <c r="Q1726" s="300" t="s">
        <v>793</v>
      </c>
      <c r="R1726" s="300" t="s">
        <v>794</v>
      </c>
      <c r="S1726" s="300">
        <v>0</v>
      </c>
      <c r="T1726" s="300" t="s">
        <v>763</v>
      </c>
      <c r="U1726" s="300" t="s">
        <v>764</v>
      </c>
      <c r="V1726" s="300" t="s">
        <v>1123</v>
      </c>
      <c r="W1726" s="300" t="s">
        <v>766</v>
      </c>
      <c r="X1726" s="300" t="b">
        <v>1</v>
      </c>
      <c r="Y1726" s="300">
        <v>3105</v>
      </c>
      <c r="Z1726" s="300" t="s">
        <v>853</v>
      </c>
      <c r="AA1726" s="300" t="s">
        <v>854</v>
      </c>
      <c r="AB1726" s="300" t="s">
        <v>84</v>
      </c>
      <c r="AC1726" s="300" t="s">
        <v>84</v>
      </c>
      <c r="AD1726" s="300">
        <v>4</v>
      </c>
      <c r="AE1726" s="300" t="b">
        <v>0</v>
      </c>
      <c r="AF1726" s="300" t="s">
        <v>768</v>
      </c>
      <c r="AG1726" s="300" t="s">
        <v>769</v>
      </c>
      <c r="AH1726" s="300">
        <v>0</v>
      </c>
      <c r="AI1726" s="300">
        <v>0</v>
      </c>
      <c r="AJ1726" s="300" t="s">
        <v>770</v>
      </c>
      <c r="AK1726" s="300">
        <v>8</v>
      </c>
      <c r="AL1726" s="300" t="s">
        <v>814</v>
      </c>
      <c r="AM1726" s="300">
        <v>1734833</v>
      </c>
      <c r="AN1726" s="300" t="b">
        <v>0</v>
      </c>
      <c r="AO1726" s="300">
        <v>8</v>
      </c>
      <c r="AP1726" s="300" t="s">
        <v>814</v>
      </c>
      <c r="AQ1726" s="300">
        <v>1734833</v>
      </c>
      <c r="AR1726" s="300" t="b">
        <v>0</v>
      </c>
      <c r="AS1726" s="300">
        <v>1734833</v>
      </c>
      <c r="AT1726" s="300" t="b">
        <v>0</v>
      </c>
      <c r="AU1726" s="300">
        <v>0</v>
      </c>
      <c r="AV1726" s="300" t="b">
        <v>0</v>
      </c>
      <c r="AW1726" s="300" t="s">
        <v>2113</v>
      </c>
      <c r="AX1726" s="300">
        <v>0</v>
      </c>
      <c r="AY1726" s="300" t="s">
        <v>2113</v>
      </c>
      <c r="AZ1726" s="300">
        <v>0</v>
      </c>
      <c r="BA1726" s="300" t="b">
        <v>0</v>
      </c>
      <c r="BB1726" s="300" t="b">
        <v>1</v>
      </c>
      <c r="BC1726"/>
      <c r="BD1726"/>
      <c r="BE1726"/>
      <c r="BF1726"/>
      <c r="BG1726"/>
      <c r="BH1726"/>
      <c r="BI1726"/>
      <c r="BJ1726"/>
      <c r="BK1726"/>
      <c r="BL1726"/>
      <c r="BM1726"/>
      <c r="BN1726"/>
      <c r="BO1726"/>
      <c r="BP1726"/>
      <c r="BQ1726"/>
    </row>
    <row r="1727" spans="5:69" ht="16.5" hidden="1" x14ac:dyDescent="0.3">
      <c r="E1727" s="300" t="s">
        <v>760</v>
      </c>
      <c r="F1727" s="300" t="s">
        <v>651</v>
      </c>
      <c r="G1727" s="300">
        <v>20160101</v>
      </c>
      <c r="H1727" s="300">
        <v>2016</v>
      </c>
      <c r="I1727" s="300">
        <v>52</v>
      </c>
      <c r="J1727" s="300">
        <v>2016</v>
      </c>
      <c r="K1727" s="300">
        <v>180</v>
      </c>
      <c r="L1727" s="300" t="s">
        <v>872</v>
      </c>
      <c r="M1727" s="300" t="s">
        <v>486</v>
      </c>
      <c r="N1727" s="300" t="s">
        <v>660</v>
      </c>
      <c r="O1727" s="300" t="s">
        <v>762</v>
      </c>
      <c r="P1727" s="300">
        <v>646</v>
      </c>
      <c r="Q1727" s="300" t="s">
        <v>910</v>
      </c>
      <c r="R1727" s="300" t="s">
        <v>441</v>
      </c>
      <c r="S1727" s="300">
        <v>0</v>
      </c>
      <c r="T1727" s="300" t="s">
        <v>763</v>
      </c>
      <c r="U1727" s="300" t="s">
        <v>764</v>
      </c>
      <c r="V1727" s="300" t="s">
        <v>1123</v>
      </c>
      <c r="W1727" s="300" t="s">
        <v>766</v>
      </c>
      <c r="X1727" s="300" t="b">
        <v>1</v>
      </c>
      <c r="Y1727" s="300">
        <v>3105</v>
      </c>
      <c r="Z1727" s="300" t="s">
        <v>853</v>
      </c>
      <c r="AA1727" s="300" t="s">
        <v>854</v>
      </c>
      <c r="AB1727" s="300" t="s">
        <v>84</v>
      </c>
      <c r="AC1727" s="300" t="s">
        <v>84</v>
      </c>
      <c r="AD1727" s="300">
        <v>4</v>
      </c>
      <c r="AE1727" s="300" t="b">
        <v>0</v>
      </c>
      <c r="AF1727" s="300" t="s">
        <v>768</v>
      </c>
      <c r="AG1727" s="300" t="s">
        <v>769</v>
      </c>
      <c r="AH1727" s="300">
        <v>0</v>
      </c>
      <c r="AI1727" s="300">
        <v>0</v>
      </c>
      <c r="AJ1727" s="300" t="s">
        <v>770</v>
      </c>
      <c r="AK1727" s="300">
        <v>8</v>
      </c>
      <c r="AL1727" s="300" t="s">
        <v>814</v>
      </c>
      <c r="AM1727" s="300">
        <v>375</v>
      </c>
      <c r="AN1727" s="300" t="b">
        <v>0</v>
      </c>
      <c r="AO1727" s="300">
        <v>8</v>
      </c>
      <c r="AP1727" s="300" t="s">
        <v>814</v>
      </c>
      <c r="AQ1727" s="300">
        <v>375</v>
      </c>
      <c r="AR1727" s="300" t="b">
        <v>0</v>
      </c>
      <c r="AS1727" s="300">
        <v>375</v>
      </c>
      <c r="AT1727" s="300" t="b">
        <v>0</v>
      </c>
      <c r="AU1727" s="300">
        <v>0</v>
      </c>
      <c r="AV1727" s="300" t="b">
        <v>0</v>
      </c>
      <c r="AW1727" s="300" t="s">
        <v>2114</v>
      </c>
      <c r="AX1727" s="300">
        <v>0</v>
      </c>
      <c r="AY1727" s="300" t="s">
        <v>2114</v>
      </c>
      <c r="AZ1727" s="300">
        <v>0</v>
      </c>
      <c r="BA1727" s="300" t="b">
        <v>0</v>
      </c>
      <c r="BB1727" s="300" t="b">
        <v>1</v>
      </c>
      <c r="BC1727"/>
      <c r="BD1727"/>
      <c r="BE1727"/>
      <c r="BF1727"/>
      <c r="BG1727"/>
      <c r="BH1727"/>
      <c r="BI1727"/>
      <c r="BJ1727"/>
      <c r="BK1727"/>
      <c r="BL1727"/>
      <c r="BM1727"/>
      <c r="BN1727"/>
      <c r="BO1727"/>
      <c r="BP1727"/>
      <c r="BQ1727"/>
    </row>
    <row r="1728" spans="5:69" ht="16.5" hidden="1" x14ac:dyDescent="0.3">
      <c r="E1728" s="300" t="s">
        <v>760</v>
      </c>
      <c r="F1728" s="300" t="s">
        <v>651</v>
      </c>
      <c r="G1728" s="300">
        <v>20160101</v>
      </c>
      <c r="H1728" s="300">
        <v>2016</v>
      </c>
      <c r="I1728" s="300">
        <v>52</v>
      </c>
      <c r="J1728" s="300">
        <v>2016</v>
      </c>
      <c r="K1728" s="300">
        <v>180</v>
      </c>
      <c r="L1728" s="300" t="s">
        <v>872</v>
      </c>
      <c r="M1728" s="300" t="s">
        <v>486</v>
      </c>
      <c r="N1728" s="300" t="s">
        <v>660</v>
      </c>
      <c r="O1728" s="300" t="s">
        <v>762</v>
      </c>
      <c r="P1728" s="300">
        <v>699</v>
      </c>
      <c r="Q1728" s="300" t="s">
        <v>798</v>
      </c>
      <c r="R1728" s="300" t="s">
        <v>799</v>
      </c>
      <c r="S1728" s="300">
        <v>0</v>
      </c>
      <c r="T1728" s="300" t="s">
        <v>763</v>
      </c>
      <c r="U1728" s="300" t="s">
        <v>764</v>
      </c>
      <c r="V1728" s="300" t="s">
        <v>1123</v>
      </c>
      <c r="W1728" s="300" t="s">
        <v>766</v>
      </c>
      <c r="X1728" s="300" t="b">
        <v>1</v>
      </c>
      <c r="Y1728" s="300">
        <v>3105</v>
      </c>
      <c r="Z1728" s="300" t="s">
        <v>853</v>
      </c>
      <c r="AA1728" s="300" t="s">
        <v>854</v>
      </c>
      <c r="AB1728" s="300" t="s">
        <v>84</v>
      </c>
      <c r="AC1728" s="300" t="s">
        <v>84</v>
      </c>
      <c r="AD1728" s="300">
        <v>4</v>
      </c>
      <c r="AE1728" s="300" t="b">
        <v>0</v>
      </c>
      <c r="AF1728" s="300" t="s">
        <v>768</v>
      </c>
      <c r="AG1728" s="300" t="s">
        <v>769</v>
      </c>
      <c r="AH1728" s="300">
        <v>0</v>
      </c>
      <c r="AI1728" s="300">
        <v>0</v>
      </c>
      <c r="AJ1728" s="300" t="s">
        <v>770</v>
      </c>
      <c r="AK1728" s="300">
        <v>8</v>
      </c>
      <c r="AL1728" s="300" t="s">
        <v>814</v>
      </c>
      <c r="AM1728" s="300">
        <v>1250</v>
      </c>
      <c r="AN1728" s="300" t="b">
        <v>0</v>
      </c>
      <c r="AO1728" s="300">
        <v>8</v>
      </c>
      <c r="AP1728" s="300" t="s">
        <v>814</v>
      </c>
      <c r="AQ1728" s="300">
        <v>1250</v>
      </c>
      <c r="AR1728" s="300" t="b">
        <v>0</v>
      </c>
      <c r="AS1728" s="300">
        <v>1250</v>
      </c>
      <c r="AT1728" s="300" t="b">
        <v>0</v>
      </c>
      <c r="AU1728" s="300">
        <v>0</v>
      </c>
      <c r="AV1728" s="300" t="b">
        <v>0</v>
      </c>
      <c r="AW1728" s="300" t="s">
        <v>2115</v>
      </c>
      <c r="AX1728" s="300">
        <v>0</v>
      </c>
      <c r="AY1728" s="300" t="s">
        <v>2115</v>
      </c>
      <c r="AZ1728" s="300">
        <v>0</v>
      </c>
      <c r="BA1728" s="300" t="b">
        <v>0</v>
      </c>
      <c r="BB1728" s="300" t="b">
        <v>1</v>
      </c>
      <c r="BC1728"/>
      <c r="BD1728"/>
      <c r="BE1728"/>
      <c r="BF1728"/>
      <c r="BG1728"/>
      <c r="BH1728"/>
      <c r="BI1728"/>
      <c r="BJ1728"/>
      <c r="BK1728"/>
      <c r="BL1728"/>
      <c r="BM1728"/>
      <c r="BN1728"/>
      <c r="BO1728"/>
      <c r="BP1728"/>
      <c r="BQ1728"/>
    </row>
    <row r="1729" spans="5:69" ht="16.5" hidden="1" x14ac:dyDescent="0.3">
      <c r="E1729" s="300" t="s">
        <v>760</v>
      </c>
      <c r="F1729" s="300" t="s">
        <v>651</v>
      </c>
      <c r="G1729" s="300">
        <v>20160101</v>
      </c>
      <c r="H1729" s="300">
        <v>2016</v>
      </c>
      <c r="I1729" s="300">
        <v>52</v>
      </c>
      <c r="J1729" s="300">
        <v>2016</v>
      </c>
      <c r="K1729" s="300">
        <v>180</v>
      </c>
      <c r="L1729" s="300" t="s">
        <v>872</v>
      </c>
      <c r="M1729" s="300" t="s">
        <v>486</v>
      </c>
      <c r="N1729" s="300" t="s">
        <v>660</v>
      </c>
      <c r="O1729" s="300" t="s">
        <v>762</v>
      </c>
      <c r="P1729" s="300">
        <v>710</v>
      </c>
      <c r="Q1729" s="300" t="s">
        <v>917</v>
      </c>
      <c r="R1729" s="300" t="s">
        <v>425</v>
      </c>
      <c r="S1729" s="300">
        <v>0</v>
      </c>
      <c r="T1729" s="300" t="s">
        <v>763</v>
      </c>
      <c r="U1729" s="300" t="s">
        <v>764</v>
      </c>
      <c r="V1729" s="300" t="s">
        <v>1123</v>
      </c>
      <c r="W1729" s="300" t="s">
        <v>766</v>
      </c>
      <c r="X1729" s="300" t="b">
        <v>1</v>
      </c>
      <c r="Y1729" s="300">
        <v>3105</v>
      </c>
      <c r="Z1729" s="300" t="s">
        <v>853</v>
      </c>
      <c r="AA1729" s="300" t="s">
        <v>854</v>
      </c>
      <c r="AB1729" s="300" t="s">
        <v>84</v>
      </c>
      <c r="AC1729" s="300" t="s">
        <v>84</v>
      </c>
      <c r="AD1729" s="300">
        <v>4</v>
      </c>
      <c r="AE1729" s="300" t="b">
        <v>0</v>
      </c>
      <c r="AF1729" s="300" t="s">
        <v>768</v>
      </c>
      <c r="AG1729" s="300" t="s">
        <v>769</v>
      </c>
      <c r="AH1729" s="300">
        <v>0</v>
      </c>
      <c r="AI1729" s="300">
        <v>0</v>
      </c>
      <c r="AJ1729" s="300" t="s">
        <v>770</v>
      </c>
      <c r="AK1729" s="300">
        <v>8</v>
      </c>
      <c r="AL1729" s="300" t="s">
        <v>814</v>
      </c>
      <c r="AM1729" s="300">
        <v>6348143</v>
      </c>
      <c r="AN1729" s="300" t="b">
        <v>0</v>
      </c>
      <c r="AO1729" s="300">
        <v>8</v>
      </c>
      <c r="AP1729" s="300" t="s">
        <v>814</v>
      </c>
      <c r="AQ1729" s="300">
        <v>6348143</v>
      </c>
      <c r="AR1729" s="300" t="b">
        <v>0</v>
      </c>
      <c r="AS1729" s="300">
        <v>6348143</v>
      </c>
      <c r="AT1729" s="300" t="b">
        <v>0</v>
      </c>
      <c r="AU1729" s="300">
        <v>0</v>
      </c>
      <c r="AV1729" s="300" t="b">
        <v>0</v>
      </c>
      <c r="AW1729" s="300" t="s">
        <v>2116</v>
      </c>
      <c r="AX1729" s="300">
        <v>0</v>
      </c>
      <c r="AY1729" s="300" t="s">
        <v>2116</v>
      </c>
      <c r="AZ1729" s="300">
        <v>0</v>
      </c>
      <c r="BA1729" s="300" t="b">
        <v>0</v>
      </c>
      <c r="BB1729" s="300" t="b">
        <v>1</v>
      </c>
      <c r="BC1729"/>
      <c r="BD1729"/>
      <c r="BE1729"/>
      <c r="BF1729"/>
      <c r="BG1729"/>
      <c r="BH1729"/>
      <c r="BI1729"/>
      <c r="BJ1729"/>
      <c r="BK1729"/>
      <c r="BL1729"/>
      <c r="BM1729"/>
      <c r="BN1729"/>
      <c r="BO1729"/>
      <c r="BP1729"/>
      <c r="BQ1729"/>
    </row>
    <row r="1730" spans="5:69" ht="16.5" hidden="1" x14ac:dyDescent="0.3">
      <c r="E1730" s="300" t="s">
        <v>760</v>
      </c>
      <c r="F1730" s="300" t="s">
        <v>651</v>
      </c>
      <c r="G1730" s="300">
        <v>20160101</v>
      </c>
      <c r="H1730" s="300">
        <v>2016</v>
      </c>
      <c r="I1730" s="300">
        <v>52</v>
      </c>
      <c r="J1730" s="300">
        <v>2016</v>
      </c>
      <c r="K1730" s="300">
        <v>180</v>
      </c>
      <c r="L1730" s="300" t="s">
        <v>872</v>
      </c>
      <c r="M1730" s="300" t="s">
        <v>486</v>
      </c>
      <c r="N1730" s="300" t="s">
        <v>660</v>
      </c>
      <c r="O1730" s="300" t="s">
        <v>762</v>
      </c>
      <c r="P1730" s="300">
        <v>800</v>
      </c>
      <c r="Q1730" s="300" t="s">
        <v>930</v>
      </c>
      <c r="R1730" s="300" t="s">
        <v>452</v>
      </c>
      <c r="S1730" s="300">
        <v>0</v>
      </c>
      <c r="T1730" s="300" t="s">
        <v>763</v>
      </c>
      <c r="U1730" s="300" t="s">
        <v>764</v>
      </c>
      <c r="V1730" s="300" t="s">
        <v>1123</v>
      </c>
      <c r="W1730" s="300" t="s">
        <v>766</v>
      </c>
      <c r="X1730" s="300" t="b">
        <v>1</v>
      </c>
      <c r="Y1730" s="300">
        <v>3105</v>
      </c>
      <c r="Z1730" s="300" t="s">
        <v>853</v>
      </c>
      <c r="AA1730" s="300" t="s">
        <v>854</v>
      </c>
      <c r="AB1730" s="300" t="s">
        <v>84</v>
      </c>
      <c r="AC1730" s="300" t="s">
        <v>84</v>
      </c>
      <c r="AD1730" s="300">
        <v>4</v>
      </c>
      <c r="AE1730" s="300" t="b">
        <v>0</v>
      </c>
      <c r="AF1730" s="300" t="s">
        <v>768</v>
      </c>
      <c r="AG1730" s="300" t="s">
        <v>769</v>
      </c>
      <c r="AH1730" s="300">
        <v>0</v>
      </c>
      <c r="AI1730" s="300">
        <v>0</v>
      </c>
      <c r="AJ1730" s="300" t="s">
        <v>770</v>
      </c>
      <c r="AK1730" s="300">
        <v>8</v>
      </c>
      <c r="AL1730" s="300" t="s">
        <v>814</v>
      </c>
      <c r="AM1730" s="300">
        <v>123</v>
      </c>
      <c r="AN1730" s="300" t="b">
        <v>0</v>
      </c>
      <c r="AO1730" s="300">
        <v>8</v>
      </c>
      <c r="AP1730" s="300" t="s">
        <v>814</v>
      </c>
      <c r="AQ1730" s="300">
        <v>123</v>
      </c>
      <c r="AR1730" s="300" t="b">
        <v>0</v>
      </c>
      <c r="AS1730" s="300">
        <v>123</v>
      </c>
      <c r="AT1730" s="300" t="b">
        <v>0</v>
      </c>
      <c r="AU1730" s="300">
        <v>0</v>
      </c>
      <c r="AV1730" s="300" t="b">
        <v>0</v>
      </c>
      <c r="AW1730" s="300" t="s">
        <v>2117</v>
      </c>
      <c r="AX1730" s="300">
        <v>0</v>
      </c>
      <c r="AY1730" s="300" t="s">
        <v>2117</v>
      </c>
      <c r="AZ1730" s="300">
        <v>0</v>
      </c>
      <c r="BA1730" s="300" t="b">
        <v>0</v>
      </c>
      <c r="BB1730" s="300" t="b">
        <v>1</v>
      </c>
      <c r="BC1730"/>
      <c r="BD1730"/>
      <c r="BE1730"/>
      <c r="BF1730"/>
      <c r="BG1730"/>
      <c r="BH1730"/>
      <c r="BI1730"/>
      <c r="BJ1730"/>
      <c r="BK1730"/>
      <c r="BL1730"/>
      <c r="BM1730"/>
      <c r="BN1730"/>
      <c r="BO1730"/>
      <c r="BP1730"/>
      <c r="BQ1730"/>
    </row>
    <row r="1731" spans="5:69" ht="16.5" hidden="1" x14ac:dyDescent="0.3">
      <c r="E1731" s="300" t="s">
        <v>760</v>
      </c>
      <c r="F1731" s="300" t="s">
        <v>651</v>
      </c>
      <c r="G1731" s="300">
        <v>20160101</v>
      </c>
      <c r="H1731" s="300">
        <v>2016</v>
      </c>
      <c r="I1731" s="300">
        <v>52</v>
      </c>
      <c r="J1731" s="300">
        <v>2016</v>
      </c>
      <c r="K1731" s="300">
        <v>180</v>
      </c>
      <c r="L1731" s="300" t="s">
        <v>872</v>
      </c>
      <c r="M1731" s="300" t="s">
        <v>486</v>
      </c>
      <c r="N1731" s="300" t="s">
        <v>660</v>
      </c>
      <c r="O1731" s="300" t="s">
        <v>762</v>
      </c>
      <c r="P1731" s="300">
        <v>894</v>
      </c>
      <c r="Q1731" s="300" t="s">
        <v>943</v>
      </c>
      <c r="R1731" s="300" t="s">
        <v>431</v>
      </c>
      <c r="S1731" s="300">
        <v>0</v>
      </c>
      <c r="T1731" s="300" t="s">
        <v>763</v>
      </c>
      <c r="U1731" s="300" t="s">
        <v>764</v>
      </c>
      <c r="V1731" s="300" t="s">
        <v>1123</v>
      </c>
      <c r="W1731" s="300" t="s">
        <v>766</v>
      </c>
      <c r="X1731" s="300" t="b">
        <v>1</v>
      </c>
      <c r="Y1731" s="300">
        <v>3105</v>
      </c>
      <c r="Z1731" s="300" t="s">
        <v>853</v>
      </c>
      <c r="AA1731" s="300" t="s">
        <v>854</v>
      </c>
      <c r="AB1731" s="300" t="s">
        <v>84</v>
      </c>
      <c r="AC1731" s="300" t="s">
        <v>84</v>
      </c>
      <c r="AD1731" s="300">
        <v>4</v>
      </c>
      <c r="AE1731" s="300" t="b">
        <v>0</v>
      </c>
      <c r="AF1731" s="300" t="s">
        <v>768</v>
      </c>
      <c r="AG1731" s="300" t="s">
        <v>769</v>
      </c>
      <c r="AH1731" s="300">
        <v>0</v>
      </c>
      <c r="AI1731" s="300">
        <v>0</v>
      </c>
      <c r="AJ1731" s="300" t="s">
        <v>770</v>
      </c>
      <c r="AK1731" s="300">
        <v>8</v>
      </c>
      <c r="AL1731" s="300" t="s">
        <v>814</v>
      </c>
      <c r="AM1731" s="300">
        <v>338000</v>
      </c>
      <c r="AN1731" s="300" t="b">
        <v>0</v>
      </c>
      <c r="AO1731" s="300">
        <v>8</v>
      </c>
      <c r="AP1731" s="300" t="s">
        <v>814</v>
      </c>
      <c r="AQ1731" s="300">
        <v>338000</v>
      </c>
      <c r="AR1731" s="300" t="b">
        <v>0</v>
      </c>
      <c r="AS1731" s="300">
        <v>338000</v>
      </c>
      <c r="AT1731" s="300" t="b">
        <v>0</v>
      </c>
      <c r="AU1731" s="300">
        <v>0</v>
      </c>
      <c r="AV1731" s="300" t="b">
        <v>0</v>
      </c>
      <c r="AW1731" s="300" t="s">
        <v>2118</v>
      </c>
      <c r="AX1731" s="300">
        <v>0</v>
      </c>
      <c r="AY1731" s="300" t="s">
        <v>2118</v>
      </c>
      <c r="AZ1731" s="300">
        <v>0</v>
      </c>
      <c r="BA1731" s="300" t="b">
        <v>0</v>
      </c>
      <c r="BB1731" s="300" t="b">
        <v>1</v>
      </c>
      <c r="BC1731"/>
      <c r="BD1731"/>
      <c r="BE1731"/>
      <c r="BF1731"/>
      <c r="BG1731"/>
      <c r="BH1731"/>
      <c r="BI1731"/>
      <c r="BJ1731"/>
      <c r="BK1731"/>
      <c r="BL1731"/>
      <c r="BM1731"/>
      <c r="BN1731"/>
      <c r="BO1731"/>
      <c r="BP1731"/>
      <c r="BQ1731"/>
    </row>
    <row r="1732" spans="5:69" ht="16.5" hidden="1" x14ac:dyDescent="0.3">
      <c r="E1732" s="300" t="s">
        <v>760</v>
      </c>
      <c r="F1732" s="300" t="s">
        <v>651</v>
      </c>
      <c r="G1732" s="300">
        <v>20160101</v>
      </c>
      <c r="H1732" s="300">
        <v>2016</v>
      </c>
      <c r="I1732" s="300">
        <v>52</v>
      </c>
      <c r="J1732" s="300">
        <v>2016</v>
      </c>
      <c r="K1732" s="300">
        <v>562</v>
      </c>
      <c r="L1732" s="300" t="s">
        <v>761</v>
      </c>
      <c r="M1732" s="300" t="s">
        <v>451</v>
      </c>
      <c r="N1732" s="300" t="s">
        <v>660</v>
      </c>
      <c r="O1732" s="300" t="s">
        <v>762</v>
      </c>
      <c r="P1732" s="300">
        <v>0</v>
      </c>
      <c r="Q1732" s="300" t="s">
        <v>763</v>
      </c>
      <c r="R1732" s="300" t="s">
        <v>764</v>
      </c>
      <c r="S1732" s="300">
        <v>0</v>
      </c>
      <c r="T1732" s="300" t="s">
        <v>763</v>
      </c>
      <c r="U1732" s="300" t="s">
        <v>764</v>
      </c>
      <c r="V1732" s="300" t="s">
        <v>1123</v>
      </c>
      <c r="W1732" s="300" t="s">
        <v>766</v>
      </c>
      <c r="X1732" s="300" t="b">
        <v>1</v>
      </c>
      <c r="Y1732" s="300">
        <v>3105</v>
      </c>
      <c r="Z1732" s="300" t="s">
        <v>853</v>
      </c>
      <c r="AA1732" s="300" t="s">
        <v>854</v>
      </c>
      <c r="AB1732" s="300" t="s">
        <v>84</v>
      </c>
      <c r="AC1732" s="300" t="s">
        <v>84</v>
      </c>
      <c r="AD1732" s="300">
        <v>4</v>
      </c>
      <c r="AE1732" s="300" t="b">
        <v>0</v>
      </c>
      <c r="AF1732" s="300" t="s">
        <v>768</v>
      </c>
      <c r="AG1732" s="300" t="s">
        <v>769</v>
      </c>
      <c r="AH1732" s="300">
        <v>0</v>
      </c>
      <c r="AI1732" s="300">
        <v>0</v>
      </c>
      <c r="AJ1732" s="300" t="s">
        <v>770</v>
      </c>
      <c r="AK1732" s="300">
        <v>8</v>
      </c>
      <c r="AL1732" s="300" t="s">
        <v>814</v>
      </c>
      <c r="AM1732" s="300">
        <v>1822356</v>
      </c>
      <c r="AN1732" s="300" t="b">
        <v>0</v>
      </c>
      <c r="AO1732" s="300">
        <v>8</v>
      </c>
      <c r="AP1732" s="300" t="s">
        <v>814</v>
      </c>
      <c r="AQ1732" s="300">
        <v>1822356</v>
      </c>
      <c r="AR1732" s="300" t="b">
        <v>0</v>
      </c>
      <c r="AS1732" s="300">
        <v>1822356</v>
      </c>
      <c r="AT1732" s="300" t="b">
        <v>0</v>
      </c>
      <c r="AU1732" s="300">
        <v>0</v>
      </c>
      <c r="AV1732" s="300" t="b">
        <v>0</v>
      </c>
      <c r="AW1732" s="300" t="s">
        <v>2119</v>
      </c>
      <c r="AX1732" s="300"/>
      <c r="AY1732" s="300" t="s">
        <v>2119</v>
      </c>
      <c r="AZ1732" s="300">
        <v>0</v>
      </c>
      <c r="BA1732" s="300" t="b">
        <v>0</v>
      </c>
      <c r="BB1732" s="300" t="b">
        <v>1</v>
      </c>
      <c r="BC1732"/>
      <c r="BD1732"/>
      <c r="BE1732"/>
      <c r="BF1732"/>
      <c r="BG1732"/>
      <c r="BH1732"/>
      <c r="BI1732"/>
      <c r="BJ1732"/>
      <c r="BK1732"/>
      <c r="BL1732"/>
      <c r="BM1732"/>
      <c r="BN1732"/>
      <c r="BO1732"/>
      <c r="BP1732"/>
      <c r="BQ1732"/>
    </row>
    <row r="1733" spans="5:69" ht="16.5" hidden="1" x14ac:dyDescent="0.3">
      <c r="E1733" s="300" t="s">
        <v>760</v>
      </c>
      <c r="F1733" s="300" t="s">
        <v>651</v>
      </c>
      <c r="G1733" s="300">
        <v>20160101</v>
      </c>
      <c r="H1733" s="300">
        <v>2016</v>
      </c>
      <c r="I1733" s="300">
        <v>52</v>
      </c>
      <c r="J1733" s="300">
        <v>2016</v>
      </c>
      <c r="K1733" s="300">
        <v>562</v>
      </c>
      <c r="L1733" s="300" t="s">
        <v>761</v>
      </c>
      <c r="M1733" s="300" t="s">
        <v>451</v>
      </c>
      <c r="N1733" s="300" t="s">
        <v>660</v>
      </c>
      <c r="O1733" s="300" t="s">
        <v>762</v>
      </c>
      <c r="P1733" s="300">
        <v>204</v>
      </c>
      <c r="Q1733" s="300" t="s">
        <v>776</v>
      </c>
      <c r="R1733" s="300" t="s">
        <v>432</v>
      </c>
      <c r="S1733" s="300">
        <v>0</v>
      </c>
      <c r="T1733" s="300" t="s">
        <v>763</v>
      </c>
      <c r="U1733" s="300" t="s">
        <v>764</v>
      </c>
      <c r="V1733" s="300" t="s">
        <v>1123</v>
      </c>
      <c r="W1733" s="300" t="s">
        <v>766</v>
      </c>
      <c r="X1733" s="300" t="b">
        <v>1</v>
      </c>
      <c r="Y1733" s="300">
        <v>3105</v>
      </c>
      <c r="Z1733" s="300" t="s">
        <v>853</v>
      </c>
      <c r="AA1733" s="300" t="s">
        <v>854</v>
      </c>
      <c r="AB1733" s="300" t="s">
        <v>84</v>
      </c>
      <c r="AC1733" s="300" t="s">
        <v>84</v>
      </c>
      <c r="AD1733" s="300">
        <v>4</v>
      </c>
      <c r="AE1733" s="300" t="b">
        <v>0</v>
      </c>
      <c r="AF1733" s="300" t="s">
        <v>768</v>
      </c>
      <c r="AG1733" s="300" t="s">
        <v>769</v>
      </c>
      <c r="AH1733" s="300">
        <v>0</v>
      </c>
      <c r="AI1733" s="300">
        <v>0</v>
      </c>
      <c r="AJ1733" s="300" t="s">
        <v>770</v>
      </c>
      <c r="AK1733" s="300">
        <v>8</v>
      </c>
      <c r="AL1733" s="300" t="s">
        <v>814</v>
      </c>
      <c r="AM1733" s="300">
        <v>5000</v>
      </c>
      <c r="AN1733" s="300" t="b">
        <v>0</v>
      </c>
      <c r="AO1733" s="300">
        <v>8</v>
      </c>
      <c r="AP1733" s="300" t="s">
        <v>814</v>
      </c>
      <c r="AQ1733" s="300">
        <v>5000</v>
      </c>
      <c r="AR1733" s="300" t="b">
        <v>0</v>
      </c>
      <c r="AS1733" s="300">
        <v>5000</v>
      </c>
      <c r="AT1733" s="300" t="b">
        <v>0</v>
      </c>
      <c r="AU1733" s="300">
        <v>0</v>
      </c>
      <c r="AV1733" s="300" t="b">
        <v>0</v>
      </c>
      <c r="AW1733" s="300" t="s">
        <v>1991</v>
      </c>
      <c r="AX1733" s="300"/>
      <c r="AY1733" s="300" t="s">
        <v>1991</v>
      </c>
      <c r="AZ1733" s="300">
        <v>0</v>
      </c>
      <c r="BA1733" s="300" t="b">
        <v>0</v>
      </c>
      <c r="BB1733" s="300" t="b">
        <v>1</v>
      </c>
      <c r="BC1733"/>
      <c r="BD1733"/>
      <c r="BE1733"/>
      <c r="BF1733"/>
      <c r="BG1733"/>
      <c r="BH1733"/>
      <c r="BI1733"/>
      <c r="BJ1733"/>
      <c r="BK1733"/>
      <c r="BL1733"/>
      <c r="BM1733"/>
      <c r="BN1733"/>
      <c r="BO1733"/>
      <c r="BP1733"/>
      <c r="BQ1733"/>
    </row>
    <row r="1734" spans="5:69" ht="16.5" hidden="1" x14ac:dyDescent="0.3">
      <c r="E1734" s="300" t="s">
        <v>760</v>
      </c>
      <c r="F1734" s="300" t="s">
        <v>651</v>
      </c>
      <c r="G1734" s="300">
        <v>20160101</v>
      </c>
      <c r="H1734" s="300">
        <v>2016</v>
      </c>
      <c r="I1734" s="300">
        <v>52</v>
      </c>
      <c r="J1734" s="300">
        <v>2016</v>
      </c>
      <c r="K1734" s="300">
        <v>562</v>
      </c>
      <c r="L1734" s="300" t="s">
        <v>761</v>
      </c>
      <c r="M1734" s="300" t="s">
        <v>451</v>
      </c>
      <c r="N1734" s="300" t="s">
        <v>660</v>
      </c>
      <c r="O1734" s="300" t="s">
        <v>762</v>
      </c>
      <c r="P1734" s="300">
        <v>566</v>
      </c>
      <c r="Q1734" s="300" t="s">
        <v>791</v>
      </c>
      <c r="R1734" s="300" t="s">
        <v>434</v>
      </c>
      <c r="S1734" s="300">
        <v>0</v>
      </c>
      <c r="T1734" s="300" t="s">
        <v>763</v>
      </c>
      <c r="U1734" s="300" t="s">
        <v>764</v>
      </c>
      <c r="V1734" s="300" t="s">
        <v>1123</v>
      </c>
      <c r="W1734" s="300" t="s">
        <v>766</v>
      </c>
      <c r="X1734" s="300" t="b">
        <v>1</v>
      </c>
      <c r="Y1734" s="300">
        <v>3105</v>
      </c>
      <c r="Z1734" s="300" t="s">
        <v>853</v>
      </c>
      <c r="AA1734" s="300" t="s">
        <v>854</v>
      </c>
      <c r="AB1734" s="300" t="s">
        <v>84</v>
      </c>
      <c r="AC1734" s="300" t="s">
        <v>84</v>
      </c>
      <c r="AD1734" s="300">
        <v>4</v>
      </c>
      <c r="AE1734" s="300" t="b">
        <v>0</v>
      </c>
      <c r="AF1734" s="300" t="s">
        <v>768</v>
      </c>
      <c r="AG1734" s="300" t="s">
        <v>769</v>
      </c>
      <c r="AH1734" s="300">
        <v>0</v>
      </c>
      <c r="AI1734" s="300">
        <v>0</v>
      </c>
      <c r="AJ1734" s="300" t="s">
        <v>770</v>
      </c>
      <c r="AK1734" s="300">
        <v>8</v>
      </c>
      <c r="AL1734" s="300" t="s">
        <v>814</v>
      </c>
      <c r="AM1734" s="300">
        <v>1799780</v>
      </c>
      <c r="AN1734" s="300" t="b">
        <v>0</v>
      </c>
      <c r="AO1734" s="300">
        <v>8</v>
      </c>
      <c r="AP1734" s="300" t="s">
        <v>814</v>
      </c>
      <c r="AQ1734" s="300">
        <v>1799780</v>
      </c>
      <c r="AR1734" s="300" t="b">
        <v>0</v>
      </c>
      <c r="AS1734" s="300">
        <v>1799780</v>
      </c>
      <c r="AT1734" s="300" t="b">
        <v>0</v>
      </c>
      <c r="AU1734" s="300">
        <v>0</v>
      </c>
      <c r="AV1734" s="300" t="b">
        <v>0</v>
      </c>
      <c r="AW1734" s="300" t="s">
        <v>2120</v>
      </c>
      <c r="AX1734" s="300"/>
      <c r="AY1734" s="300" t="s">
        <v>2120</v>
      </c>
      <c r="AZ1734" s="300">
        <v>0</v>
      </c>
      <c r="BA1734" s="300" t="b">
        <v>0</v>
      </c>
      <c r="BB1734" s="300" t="b">
        <v>1</v>
      </c>
      <c r="BC1734"/>
      <c r="BD1734"/>
      <c r="BE1734"/>
      <c r="BF1734"/>
      <c r="BG1734"/>
      <c r="BH1734"/>
      <c r="BI1734"/>
      <c r="BJ1734"/>
      <c r="BK1734"/>
      <c r="BL1734"/>
      <c r="BM1734"/>
      <c r="BN1734"/>
      <c r="BO1734"/>
      <c r="BP1734"/>
      <c r="BQ1734"/>
    </row>
    <row r="1735" spans="5:69" ht="16.5" hidden="1" x14ac:dyDescent="0.3">
      <c r="E1735" s="300" t="s">
        <v>760</v>
      </c>
      <c r="F1735" s="300" t="s">
        <v>651</v>
      </c>
      <c r="G1735" s="300">
        <v>20160101</v>
      </c>
      <c r="H1735" s="300">
        <v>2016</v>
      </c>
      <c r="I1735" s="300">
        <v>52</v>
      </c>
      <c r="J1735" s="300">
        <v>2016</v>
      </c>
      <c r="K1735" s="300">
        <v>562</v>
      </c>
      <c r="L1735" s="300" t="s">
        <v>761</v>
      </c>
      <c r="M1735" s="300" t="s">
        <v>451</v>
      </c>
      <c r="N1735" s="300" t="s">
        <v>660</v>
      </c>
      <c r="O1735" s="300" t="s">
        <v>762</v>
      </c>
      <c r="P1735" s="300">
        <v>703</v>
      </c>
      <c r="Q1735" s="300" t="s">
        <v>1997</v>
      </c>
      <c r="R1735" s="300" t="s">
        <v>1998</v>
      </c>
      <c r="S1735" s="300">
        <v>0</v>
      </c>
      <c r="T1735" s="300" t="s">
        <v>763</v>
      </c>
      <c r="U1735" s="300" t="s">
        <v>764</v>
      </c>
      <c r="V1735" s="300" t="s">
        <v>1123</v>
      </c>
      <c r="W1735" s="300" t="s">
        <v>766</v>
      </c>
      <c r="X1735" s="300" t="b">
        <v>1</v>
      </c>
      <c r="Y1735" s="300">
        <v>3105</v>
      </c>
      <c r="Z1735" s="300" t="s">
        <v>853</v>
      </c>
      <c r="AA1735" s="300" t="s">
        <v>854</v>
      </c>
      <c r="AB1735" s="300" t="s">
        <v>84</v>
      </c>
      <c r="AC1735" s="300" t="s">
        <v>84</v>
      </c>
      <c r="AD1735" s="300">
        <v>4</v>
      </c>
      <c r="AE1735" s="300" t="b">
        <v>0</v>
      </c>
      <c r="AF1735" s="300" t="s">
        <v>768</v>
      </c>
      <c r="AG1735" s="300" t="s">
        <v>769</v>
      </c>
      <c r="AH1735" s="300">
        <v>0</v>
      </c>
      <c r="AI1735" s="300">
        <v>0</v>
      </c>
      <c r="AJ1735" s="300" t="s">
        <v>770</v>
      </c>
      <c r="AK1735" s="300">
        <v>8</v>
      </c>
      <c r="AL1735" s="300" t="s">
        <v>814</v>
      </c>
      <c r="AM1735" s="300">
        <v>16771</v>
      </c>
      <c r="AN1735" s="300" t="b">
        <v>0</v>
      </c>
      <c r="AO1735" s="300">
        <v>8</v>
      </c>
      <c r="AP1735" s="300" t="s">
        <v>814</v>
      </c>
      <c r="AQ1735" s="300">
        <v>16771</v>
      </c>
      <c r="AR1735" s="300" t="b">
        <v>0</v>
      </c>
      <c r="AS1735" s="300">
        <v>16771</v>
      </c>
      <c r="AT1735" s="300" t="b">
        <v>0</v>
      </c>
      <c r="AU1735" s="300">
        <v>0</v>
      </c>
      <c r="AV1735" s="300" t="b">
        <v>0</v>
      </c>
      <c r="AW1735" s="300" t="s">
        <v>1999</v>
      </c>
      <c r="AX1735" s="300"/>
      <c r="AY1735" s="300" t="s">
        <v>1999</v>
      </c>
      <c r="AZ1735" s="300">
        <v>0</v>
      </c>
      <c r="BA1735" s="300" t="b">
        <v>0</v>
      </c>
      <c r="BB1735" s="300" t="b">
        <v>1</v>
      </c>
      <c r="BC1735"/>
      <c r="BD1735"/>
      <c r="BE1735"/>
      <c r="BF1735"/>
      <c r="BG1735"/>
      <c r="BH1735"/>
      <c r="BI1735"/>
      <c r="BJ1735"/>
      <c r="BK1735"/>
      <c r="BL1735"/>
      <c r="BM1735"/>
      <c r="BN1735"/>
      <c r="BO1735"/>
      <c r="BP1735"/>
      <c r="BQ1735"/>
    </row>
    <row r="1736" spans="5:69" ht="16.5" hidden="1" x14ac:dyDescent="0.3">
      <c r="E1736" s="300" t="s">
        <v>760</v>
      </c>
      <c r="F1736" s="300" t="s">
        <v>651</v>
      </c>
      <c r="G1736" s="300">
        <v>20160101</v>
      </c>
      <c r="H1736" s="300">
        <v>2016</v>
      </c>
      <c r="I1736" s="300">
        <v>52</v>
      </c>
      <c r="J1736" s="300">
        <v>2016</v>
      </c>
      <c r="K1736" s="300">
        <v>562</v>
      </c>
      <c r="L1736" s="300" t="s">
        <v>761</v>
      </c>
      <c r="M1736" s="300" t="s">
        <v>451</v>
      </c>
      <c r="N1736" s="300" t="s">
        <v>660</v>
      </c>
      <c r="O1736" s="300" t="s">
        <v>762</v>
      </c>
      <c r="P1736" s="300">
        <v>854</v>
      </c>
      <c r="Q1736" s="300" t="s">
        <v>811</v>
      </c>
      <c r="R1736" s="300" t="s">
        <v>437</v>
      </c>
      <c r="S1736" s="300">
        <v>0</v>
      </c>
      <c r="T1736" s="300" t="s">
        <v>763</v>
      </c>
      <c r="U1736" s="300" t="s">
        <v>764</v>
      </c>
      <c r="V1736" s="300" t="s">
        <v>1123</v>
      </c>
      <c r="W1736" s="300" t="s">
        <v>766</v>
      </c>
      <c r="X1736" s="300" t="b">
        <v>1</v>
      </c>
      <c r="Y1736" s="300">
        <v>3105</v>
      </c>
      <c r="Z1736" s="300" t="s">
        <v>853</v>
      </c>
      <c r="AA1736" s="300" t="s">
        <v>854</v>
      </c>
      <c r="AB1736" s="300" t="s">
        <v>84</v>
      </c>
      <c r="AC1736" s="300" t="s">
        <v>84</v>
      </c>
      <c r="AD1736" s="300">
        <v>4</v>
      </c>
      <c r="AE1736" s="300" t="b">
        <v>0</v>
      </c>
      <c r="AF1736" s="300" t="s">
        <v>768</v>
      </c>
      <c r="AG1736" s="300" t="s">
        <v>769</v>
      </c>
      <c r="AH1736" s="300">
        <v>0</v>
      </c>
      <c r="AI1736" s="300">
        <v>0</v>
      </c>
      <c r="AJ1736" s="300" t="s">
        <v>770</v>
      </c>
      <c r="AK1736" s="300">
        <v>8</v>
      </c>
      <c r="AL1736" s="300" t="s">
        <v>814</v>
      </c>
      <c r="AM1736" s="300">
        <v>805</v>
      </c>
      <c r="AN1736" s="300" t="b">
        <v>0</v>
      </c>
      <c r="AO1736" s="300">
        <v>8</v>
      </c>
      <c r="AP1736" s="300" t="s">
        <v>814</v>
      </c>
      <c r="AQ1736" s="300">
        <v>805</v>
      </c>
      <c r="AR1736" s="300" t="b">
        <v>0</v>
      </c>
      <c r="AS1736" s="300">
        <v>805</v>
      </c>
      <c r="AT1736" s="300" t="b">
        <v>0</v>
      </c>
      <c r="AU1736" s="300">
        <v>0</v>
      </c>
      <c r="AV1736" s="300" t="b">
        <v>0</v>
      </c>
      <c r="AW1736" s="300" t="s">
        <v>2121</v>
      </c>
      <c r="AX1736" s="300"/>
      <c r="AY1736" s="300" t="s">
        <v>2121</v>
      </c>
      <c r="AZ1736" s="300">
        <v>0</v>
      </c>
      <c r="BA1736" s="300" t="b">
        <v>0</v>
      </c>
      <c r="BB1736" s="300" t="b">
        <v>1</v>
      </c>
      <c r="BC1736"/>
      <c r="BD1736"/>
      <c r="BE1736"/>
      <c r="BF1736"/>
      <c r="BG1736"/>
      <c r="BH1736"/>
      <c r="BI1736"/>
      <c r="BJ1736"/>
      <c r="BK1736"/>
      <c r="BL1736"/>
      <c r="BM1736"/>
      <c r="BN1736"/>
      <c r="BO1736"/>
      <c r="BP1736"/>
      <c r="BQ1736"/>
    </row>
    <row r="1737" spans="5:69" ht="16.5" hidden="1" x14ac:dyDescent="0.3">
      <c r="E1737" s="300" t="s">
        <v>760</v>
      </c>
      <c r="F1737" s="300" t="s">
        <v>651</v>
      </c>
      <c r="G1737" s="300">
        <v>20160101</v>
      </c>
      <c r="H1737" s="300">
        <v>2016</v>
      </c>
      <c r="I1737" s="300">
        <v>52</v>
      </c>
      <c r="J1737" s="300">
        <v>2016</v>
      </c>
      <c r="K1737" s="300">
        <v>180</v>
      </c>
      <c r="L1737" s="300" t="s">
        <v>872</v>
      </c>
      <c r="M1737" s="300" t="s">
        <v>486</v>
      </c>
      <c r="N1737" s="300" t="s">
        <v>660</v>
      </c>
      <c r="O1737" s="300" t="s">
        <v>762</v>
      </c>
      <c r="P1737" s="300">
        <v>0</v>
      </c>
      <c r="Q1737" s="300" t="s">
        <v>763</v>
      </c>
      <c r="R1737" s="300" t="s">
        <v>764</v>
      </c>
      <c r="S1737" s="300">
        <v>0</v>
      </c>
      <c r="T1737" s="300" t="s">
        <v>763</v>
      </c>
      <c r="U1737" s="300" t="s">
        <v>764</v>
      </c>
      <c r="V1737" s="300" t="s">
        <v>1123</v>
      </c>
      <c r="W1737" s="300" t="s">
        <v>766</v>
      </c>
      <c r="X1737" s="300" t="b">
        <v>1</v>
      </c>
      <c r="Y1737" s="300">
        <v>310510</v>
      </c>
      <c r="Z1737" s="300" t="s">
        <v>862</v>
      </c>
      <c r="AA1737" s="300" t="s">
        <v>540</v>
      </c>
      <c r="AB1737" s="300" t="s">
        <v>84</v>
      </c>
      <c r="AC1737" s="300" t="s">
        <v>84</v>
      </c>
      <c r="AD1737" s="300">
        <v>6</v>
      </c>
      <c r="AE1737" s="300" t="b">
        <v>1</v>
      </c>
      <c r="AF1737" s="300" t="s">
        <v>768</v>
      </c>
      <c r="AG1737" s="300" t="s">
        <v>769</v>
      </c>
      <c r="AH1737" s="300">
        <v>0</v>
      </c>
      <c r="AI1737" s="300">
        <v>0</v>
      </c>
      <c r="AJ1737" s="300" t="s">
        <v>770</v>
      </c>
      <c r="AK1737" s="300">
        <v>8</v>
      </c>
      <c r="AL1737" s="300" t="s">
        <v>814</v>
      </c>
      <c r="AM1737" s="300">
        <v>57012</v>
      </c>
      <c r="AN1737" s="300" t="b">
        <v>0</v>
      </c>
      <c r="AO1737" s="300">
        <v>8</v>
      </c>
      <c r="AP1737" s="300" t="s">
        <v>814</v>
      </c>
      <c r="AQ1737" s="300">
        <v>57012</v>
      </c>
      <c r="AR1737" s="300" t="b">
        <v>0</v>
      </c>
      <c r="AS1737" s="300">
        <v>57012</v>
      </c>
      <c r="AT1737" s="300" t="b">
        <v>0</v>
      </c>
      <c r="AU1737" s="300">
        <v>0</v>
      </c>
      <c r="AV1737" s="300" t="b">
        <v>0</v>
      </c>
      <c r="AW1737" s="300" t="s">
        <v>2122</v>
      </c>
      <c r="AX1737" s="300">
        <v>0</v>
      </c>
      <c r="AY1737" s="300" t="s">
        <v>2122</v>
      </c>
      <c r="AZ1737" s="300">
        <v>0</v>
      </c>
      <c r="BA1737" s="300" t="b">
        <v>0</v>
      </c>
      <c r="BB1737" s="300" t="b">
        <v>1</v>
      </c>
      <c r="BC1737"/>
      <c r="BD1737"/>
      <c r="BE1737"/>
      <c r="BF1737"/>
      <c r="BG1737"/>
      <c r="BH1737"/>
      <c r="BI1737"/>
      <c r="BJ1737"/>
      <c r="BK1737"/>
      <c r="BL1737"/>
      <c r="BM1737"/>
      <c r="BN1737"/>
      <c r="BO1737"/>
      <c r="BP1737"/>
      <c r="BQ1737"/>
    </row>
    <row r="1738" spans="5:69" ht="16.5" hidden="1" x14ac:dyDescent="0.3">
      <c r="E1738" s="300" t="s">
        <v>760</v>
      </c>
      <c r="F1738" s="300" t="s">
        <v>651</v>
      </c>
      <c r="G1738" s="300">
        <v>20160101</v>
      </c>
      <c r="H1738" s="300">
        <v>2016</v>
      </c>
      <c r="I1738" s="300">
        <v>52</v>
      </c>
      <c r="J1738" s="300">
        <v>2016</v>
      </c>
      <c r="K1738" s="300">
        <v>180</v>
      </c>
      <c r="L1738" s="300" t="s">
        <v>872</v>
      </c>
      <c r="M1738" s="300" t="s">
        <v>486</v>
      </c>
      <c r="N1738" s="300" t="s">
        <v>660</v>
      </c>
      <c r="O1738" s="300" t="s">
        <v>762</v>
      </c>
      <c r="P1738" s="300">
        <v>276</v>
      </c>
      <c r="Q1738" s="300" t="s">
        <v>781</v>
      </c>
      <c r="R1738" s="300" t="s">
        <v>782</v>
      </c>
      <c r="S1738" s="300">
        <v>0</v>
      </c>
      <c r="T1738" s="300" t="s">
        <v>763</v>
      </c>
      <c r="U1738" s="300" t="s">
        <v>764</v>
      </c>
      <c r="V1738" s="300" t="s">
        <v>1123</v>
      </c>
      <c r="W1738" s="300" t="s">
        <v>766</v>
      </c>
      <c r="X1738" s="300" t="b">
        <v>1</v>
      </c>
      <c r="Y1738" s="300">
        <v>310510</v>
      </c>
      <c r="Z1738" s="300" t="s">
        <v>862</v>
      </c>
      <c r="AA1738" s="300" t="s">
        <v>540</v>
      </c>
      <c r="AB1738" s="300" t="s">
        <v>84</v>
      </c>
      <c r="AC1738" s="300" t="s">
        <v>84</v>
      </c>
      <c r="AD1738" s="300">
        <v>6</v>
      </c>
      <c r="AE1738" s="300" t="b">
        <v>1</v>
      </c>
      <c r="AF1738" s="300" t="s">
        <v>768</v>
      </c>
      <c r="AG1738" s="300" t="s">
        <v>769</v>
      </c>
      <c r="AH1738" s="300">
        <v>0</v>
      </c>
      <c r="AI1738" s="300">
        <v>0</v>
      </c>
      <c r="AJ1738" s="300" t="s">
        <v>770</v>
      </c>
      <c r="AK1738" s="300">
        <v>8</v>
      </c>
      <c r="AL1738" s="300" t="s">
        <v>814</v>
      </c>
      <c r="AM1738" s="300">
        <v>12</v>
      </c>
      <c r="AN1738" s="300" t="b">
        <v>0</v>
      </c>
      <c r="AO1738" s="300">
        <v>8</v>
      </c>
      <c r="AP1738" s="300" t="s">
        <v>814</v>
      </c>
      <c r="AQ1738" s="300">
        <v>12</v>
      </c>
      <c r="AR1738" s="300" t="b">
        <v>0</v>
      </c>
      <c r="AS1738" s="300">
        <v>12</v>
      </c>
      <c r="AT1738" s="300" t="b">
        <v>0</v>
      </c>
      <c r="AU1738" s="300">
        <v>0</v>
      </c>
      <c r="AV1738" s="300" t="b">
        <v>0</v>
      </c>
      <c r="AW1738" s="300" t="s">
        <v>2123</v>
      </c>
      <c r="AX1738" s="300">
        <v>0</v>
      </c>
      <c r="AY1738" s="300" t="s">
        <v>2123</v>
      </c>
      <c r="AZ1738" s="300">
        <v>0</v>
      </c>
      <c r="BA1738" s="300" t="b">
        <v>0</v>
      </c>
      <c r="BB1738" s="300" t="b">
        <v>1</v>
      </c>
      <c r="BC1738"/>
      <c r="BD1738"/>
      <c r="BE1738"/>
      <c r="BF1738"/>
      <c r="BG1738"/>
      <c r="BH1738"/>
      <c r="BI1738"/>
      <c r="BJ1738"/>
      <c r="BK1738"/>
      <c r="BL1738"/>
      <c r="BM1738"/>
      <c r="BN1738"/>
      <c r="BO1738"/>
      <c r="BP1738"/>
      <c r="BQ1738"/>
    </row>
    <row r="1739" spans="5:69" ht="16.5" hidden="1" x14ac:dyDescent="0.3">
      <c r="E1739" s="300" t="s">
        <v>760</v>
      </c>
      <c r="F1739" s="300" t="s">
        <v>651</v>
      </c>
      <c r="G1739" s="300">
        <v>20160101</v>
      </c>
      <c r="H1739" s="300">
        <v>2016</v>
      </c>
      <c r="I1739" s="300">
        <v>52</v>
      </c>
      <c r="J1739" s="300">
        <v>2016</v>
      </c>
      <c r="K1739" s="300">
        <v>180</v>
      </c>
      <c r="L1739" s="300" t="s">
        <v>872</v>
      </c>
      <c r="M1739" s="300" t="s">
        <v>486</v>
      </c>
      <c r="N1739" s="300" t="s">
        <v>660</v>
      </c>
      <c r="O1739" s="300" t="s">
        <v>762</v>
      </c>
      <c r="P1739" s="300">
        <v>710</v>
      </c>
      <c r="Q1739" s="300" t="s">
        <v>917</v>
      </c>
      <c r="R1739" s="300" t="s">
        <v>425</v>
      </c>
      <c r="S1739" s="300">
        <v>0</v>
      </c>
      <c r="T1739" s="300" t="s">
        <v>763</v>
      </c>
      <c r="U1739" s="300" t="s">
        <v>764</v>
      </c>
      <c r="V1739" s="300" t="s">
        <v>1123</v>
      </c>
      <c r="W1739" s="300" t="s">
        <v>766</v>
      </c>
      <c r="X1739" s="300" t="b">
        <v>1</v>
      </c>
      <c r="Y1739" s="300">
        <v>310510</v>
      </c>
      <c r="Z1739" s="300" t="s">
        <v>862</v>
      </c>
      <c r="AA1739" s="300" t="s">
        <v>540</v>
      </c>
      <c r="AB1739" s="300" t="s">
        <v>84</v>
      </c>
      <c r="AC1739" s="300" t="s">
        <v>84</v>
      </c>
      <c r="AD1739" s="300">
        <v>6</v>
      </c>
      <c r="AE1739" s="300" t="b">
        <v>1</v>
      </c>
      <c r="AF1739" s="300" t="s">
        <v>768</v>
      </c>
      <c r="AG1739" s="300" t="s">
        <v>769</v>
      </c>
      <c r="AH1739" s="300">
        <v>0</v>
      </c>
      <c r="AI1739" s="300">
        <v>0</v>
      </c>
      <c r="AJ1739" s="300" t="s">
        <v>770</v>
      </c>
      <c r="AK1739" s="300">
        <v>8</v>
      </c>
      <c r="AL1739" s="300" t="s">
        <v>814</v>
      </c>
      <c r="AM1739" s="300">
        <v>57000</v>
      </c>
      <c r="AN1739" s="300" t="b">
        <v>0</v>
      </c>
      <c r="AO1739" s="300">
        <v>8</v>
      </c>
      <c r="AP1739" s="300" t="s">
        <v>814</v>
      </c>
      <c r="AQ1739" s="300">
        <v>57000</v>
      </c>
      <c r="AR1739" s="300" t="b">
        <v>0</v>
      </c>
      <c r="AS1739" s="300">
        <v>57000</v>
      </c>
      <c r="AT1739" s="300" t="b">
        <v>0</v>
      </c>
      <c r="AU1739" s="300">
        <v>0</v>
      </c>
      <c r="AV1739" s="300" t="b">
        <v>0</v>
      </c>
      <c r="AW1739" s="300" t="s">
        <v>2124</v>
      </c>
      <c r="AX1739" s="300">
        <v>0</v>
      </c>
      <c r="AY1739" s="300" t="s">
        <v>2124</v>
      </c>
      <c r="AZ1739" s="300">
        <v>0</v>
      </c>
      <c r="BA1739" s="300" t="b">
        <v>0</v>
      </c>
      <c r="BB1739" s="300" t="b">
        <v>1</v>
      </c>
      <c r="BC1739"/>
      <c r="BD1739"/>
      <c r="BE1739"/>
      <c r="BF1739"/>
      <c r="BG1739"/>
      <c r="BH1739"/>
      <c r="BI1739"/>
      <c r="BJ1739"/>
      <c r="BK1739"/>
      <c r="BL1739"/>
      <c r="BM1739"/>
      <c r="BN1739"/>
      <c r="BO1739"/>
      <c r="BP1739"/>
      <c r="BQ1739"/>
    </row>
    <row r="1740" spans="5:69" ht="16.5" hidden="1" x14ac:dyDescent="0.3">
      <c r="E1740" s="300" t="s">
        <v>760</v>
      </c>
      <c r="F1740" s="300" t="s">
        <v>651</v>
      </c>
      <c r="G1740" s="300">
        <v>20160101</v>
      </c>
      <c r="H1740" s="300">
        <v>2016</v>
      </c>
      <c r="I1740" s="300">
        <v>52</v>
      </c>
      <c r="J1740" s="300">
        <v>2016</v>
      </c>
      <c r="K1740" s="300">
        <v>180</v>
      </c>
      <c r="L1740" s="300" t="s">
        <v>872</v>
      </c>
      <c r="M1740" s="300" t="s">
        <v>486</v>
      </c>
      <c r="N1740" s="300" t="s">
        <v>660</v>
      </c>
      <c r="O1740" s="300" t="s">
        <v>762</v>
      </c>
      <c r="P1740" s="300">
        <v>0</v>
      </c>
      <c r="Q1740" s="300" t="s">
        <v>763</v>
      </c>
      <c r="R1740" s="300" t="s">
        <v>764</v>
      </c>
      <c r="S1740" s="300">
        <v>0</v>
      </c>
      <c r="T1740" s="300" t="s">
        <v>763</v>
      </c>
      <c r="U1740" s="300" t="s">
        <v>764</v>
      </c>
      <c r="V1740" s="300" t="s">
        <v>1123</v>
      </c>
      <c r="W1740" s="300" t="s">
        <v>766</v>
      </c>
      <c r="X1740" s="300" t="b">
        <v>1</v>
      </c>
      <c r="Y1740" s="300">
        <v>310520</v>
      </c>
      <c r="Z1740" s="300" t="s">
        <v>864</v>
      </c>
      <c r="AA1740" s="300" t="s">
        <v>61</v>
      </c>
      <c r="AB1740" s="300" t="s">
        <v>84</v>
      </c>
      <c r="AC1740" s="300" t="s">
        <v>84</v>
      </c>
      <c r="AD1740" s="300">
        <v>6</v>
      </c>
      <c r="AE1740" s="300" t="b">
        <v>1</v>
      </c>
      <c r="AF1740" s="300" t="s">
        <v>768</v>
      </c>
      <c r="AG1740" s="300" t="s">
        <v>769</v>
      </c>
      <c r="AH1740" s="300">
        <v>0</v>
      </c>
      <c r="AI1740" s="300">
        <v>0</v>
      </c>
      <c r="AJ1740" s="300" t="s">
        <v>770</v>
      </c>
      <c r="AK1740" s="300">
        <v>8</v>
      </c>
      <c r="AL1740" s="300" t="s">
        <v>814</v>
      </c>
      <c r="AM1740" s="300">
        <v>12561782</v>
      </c>
      <c r="AN1740" s="300" t="b">
        <v>0</v>
      </c>
      <c r="AO1740" s="300">
        <v>8</v>
      </c>
      <c r="AP1740" s="300" t="s">
        <v>814</v>
      </c>
      <c r="AQ1740" s="300">
        <v>12561782</v>
      </c>
      <c r="AR1740" s="300" t="b">
        <v>0</v>
      </c>
      <c r="AS1740" s="300">
        <v>12561782</v>
      </c>
      <c r="AT1740" s="300" t="b">
        <v>0</v>
      </c>
      <c r="AU1740" s="300">
        <v>0</v>
      </c>
      <c r="AV1740" s="300" t="b">
        <v>0</v>
      </c>
      <c r="AW1740" s="300" t="s">
        <v>2125</v>
      </c>
      <c r="AX1740" s="300">
        <v>0</v>
      </c>
      <c r="AY1740" s="300" t="s">
        <v>2125</v>
      </c>
      <c r="AZ1740" s="300">
        <v>0</v>
      </c>
      <c r="BA1740" s="300" t="b">
        <v>0</v>
      </c>
      <c r="BB1740" s="300" t="b">
        <v>1</v>
      </c>
      <c r="BC1740"/>
      <c r="BD1740"/>
      <c r="BE1740"/>
      <c r="BF1740"/>
      <c r="BG1740"/>
      <c r="BH1740"/>
      <c r="BI1740"/>
      <c r="BJ1740"/>
      <c r="BK1740"/>
      <c r="BL1740"/>
      <c r="BM1740"/>
      <c r="BN1740"/>
      <c r="BO1740"/>
      <c r="BP1740"/>
      <c r="BQ1740"/>
    </row>
    <row r="1741" spans="5:69" ht="16.5" hidden="1" x14ac:dyDescent="0.3">
      <c r="E1741" s="300" t="s">
        <v>760</v>
      </c>
      <c r="F1741" s="300" t="s">
        <v>651</v>
      </c>
      <c r="G1741" s="300">
        <v>20160101</v>
      </c>
      <c r="H1741" s="300">
        <v>2016</v>
      </c>
      <c r="I1741" s="300">
        <v>52</v>
      </c>
      <c r="J1741" s="300">
        <v>2016</v>
      </c>
      <c r="K1741" s="300">
        <v>180</v>
      </c>
      <c r="L1741" s="300" t="s">
        <v>872</v>
      </c>
      <c r="M1741" s="300" t="s">
        <v>486</v>
      </c>
      <c r="N1741" s="300" t="s">
        <v>660</v>
      </c>
      <c r="O1741" s="300" t="s">
        <v>762</v>
      </c>
      <c r="P1741" s="300">
        <v>56</v>
      </c>
      <c r="Q1741" s="300" t="s">
        <v>877</v>
      </c>
      <c r="R1741" s="300" t="s">
        <v>878</v>
      </c>
      <c r="S1741" s="300">
        <v>0</v>
      </c>
      <c r="T1741" s="300" t="s">
        <v>763</v>
      </c>
      <c r="U1741" s="300" t="s">
        <v>764</v>
      </c>
      <c r="V1741" s="300" t="s">
        <v>1123</v>
      </c>
      <c r="W1741" s="300" t="s">
        <v>766</v>
      </c>
      <c r="X1741" s="300" t="b">
        <v>1</v>
      </c>
      <c r="Y1741" s="300">
        <v>310520</v>
      </c>
      <c r="Z1741" s="300" t="s">
        <v>864</v>
      </c>
      <c r="AA1741" s="300" t="s">
        <v>61</v>
      </c>
      <c r="AB1741" s="300" t="s">
        <v>84</v>
      </c>
      <c r="AC1741" s="300" t="s">
        <v>84</v>
      </c>
      <c r="AD1741" s="300">
        <v>6</v>
      </c>
      <c r="AE1741" s="300" t="b">
        <v>1</v>
      </c>
      <c r="AF1741" s="300" t="s">
        <v>768</v>
      </c>
      <c r="AG1741" s="300" t="s">
        <v>769</v>
      </c>
      <c r="AH1741" s="300">
        <v>0</v>
      </c>
      <c r="AI1741" s="300">
        <v>0</v>
      </c>
      <c r="AJ1741" s="300" t="s">
        <v>770</v>
      </c>
      <c r="AK1741" s="300">
        <v>8</v>
      </c>
      <c r="AL1741" s="300" t="s">
        <v>814</v>
      </c>
      <c r="AM1741" s="300">
        <v>2636291</v>
      </c>
      <c r="AN1741" s="300" t="b">
        <v>0</v>
      </c>
      <c r="AO1741" s="300">
        <v>8</v>
      </c>
      <c r="AP1741" s="300" t="s">
        <v>814</v>
      </c>
      <c r="AQ1741" s="300">
        <v>2636291</v>
      </c>
      <c r="AR1741" s="300" t="b">
        <v>0</v>
      </c>
      <c r="AS1741" s="300">
        <v>2636291</v>
      </c>
      <c r="AT1741" s="300" t="b">
        <v>0</v>
      </c>
      <c r="AU1741" s="300">
        <v>0</v>
      </c>
      <c r="AV1741" s="300" t="b">
        <v>0</v>
      </c>
      <c r="AW1741" s="300" t="s">
        <v>2126</v>
      </c>
      <c r="AX1741" s="300">
        <v>0</v>
      </c>
      <c r="AY1741" s="300" t="s">
        <v>2126</v>
      </c>
      <c r="AZ1741" s="300">
        <v>0</v>
      </c>
      <c r="BA1741" s="300" t="b">
        <v>0</v>
      </c>
      <c r="BB1741" s="300" t="b">
        <v>1</v>
      </c>
      <c r="BC1741"/>
      <c r="BD1741"/>
      <c r="BE1741"/>
      <c r="BF1741"/>
      <c r="BG1741"/>
      <c r="BH1741"/>
      <c r="BI1741"/>
      <c r="BJ1741"/>
      <c r="BK1741"/>
      <c r="BL1741"/>
      <c r="BM1741"/>
      <c r="BN1741"/>
      <c r="BO1741"/>
      <c r="BP1741"/>
      <c r="BQ1741"/>
    </row>
    <row r="1742" spans="5:69" ht="16.5" hidden="1" x14ac:dyDescent="0.3">
      <c r="E1742" s="300" t="s">
        <v>760</v>
      </c>
      <c r="F1742" s="300" t="s">
        <v>651</v>
      </c>
      <c r="G1742" s="300">
        <v>20160101</v>
      </c>
      <c r="H1742" s="300">
        <v>2016</v>
      </c>
      <c r="I1742" s="300">
        <v>52</v>
      </c>
      <c r="J1742" s="300">
        <v>2016</v>
      </c>
      <c r="K1742" s="300">
        <v>180</v>
      </c>
      <c r="L1742" s="300" t="s">
        <v>872</v>
      </c>
      <c r="M1742" s="300" t="s">
        <v>486</v>
      </c>
      <c r="N1742" s="300" t="s">
        <v>660</v>
      </c>
      <c r="O1742" s="300" t="s">
        <v>762</v>
      </c>
      <c r="P1742" s="300">
        <v>152</v>
      </c>
      <c r="Q1742" s="300" t="s">
        <v>1958</v>
      </c>
      <c r="R1742" s="300" t="s">
        <v>1959</v>
      </c>
      <c r="S1742" s="300">
        <v>0</v>
      </c>
      <c r="T1742" s="300" t="s">
        <v>763</v>
      </c>
      <c r="U1742" s="300" t="s">
        <v>764</v>
      </c>
      <c r="V1742" s="300" t="s">
        <v>1123</v>
      </c>
      <c r="W1742" s="300" t="s">
        <v>766</v>
      </c>
      <c r="X1742" s="300" t="b">
        <v>1</v>
      </c>
      <c r="Y1742" s="300">
        <v>310520</v>
      </c>
      <c r="Z1742" s="300" t="s">
        <v>864</v>
      </c>
      <c r="AA1742" s="300" t="s">
        <v>61</v>
      </c>
      <c r="AB1742" s="300" t="s">
        <v>84</v>
      </c>
      <c r="AC1742" s="300" t="s">
        <v>84</v>
      </c>
      <c r="AD1742" s="300">
        <v>6</v>
      </c>
      <c r="AE1742" s="300" t="b">
        <v>1</v>
      </c>
      <c r="AF1742" s="300" t="s">
        <v>768</v>
      </c>
      <c r="AG1742" s="300" t="s">
        <v>769</v>
      </c>
      <c r="AH1742" s="300">
        <v>0</v>
      </c>
      <c r="AI1742" s="300">
        <v>0</v>
      </c>
      <c r="AJ1742" s="300" t="s">
        <v>770</v>
      </c>
      <c r="AK1742" s="300">
        <v>8</v>
      </c>
      <c r="AL1742" s="300" t="s">
        <v>814</v>
      </c>
      <c r="AM1742" s="300">
        <v>11209</v>
      </c>
      <c r="AN1742" s="300" t="b">
        <v>0</v>
      </c>
      <c r="AO1742" s="300">
        <v>8</v>
      </c>
      <c r="AP1742" s="300" t="s">
        <v>814</v>
      </c>
      <c r="AQ1742" s="300">
        <v>11209</v>
      </c>
      <c r="AR1742" s="300" t="b">
        <v>0</v>
      </c>
      <c r="AS1742" s="300">
        <v>11209</v>
      </c>
      <c r="AT1742" s="300" t="b">
        <v>0</v>
      </c>
      <c r="AU1742" s="300">
        <v>0</v>
      </c>
      <c r="AV1742" s="300" t="b">
        <v>0</v>
      </c>
      <c r="AW1742" s="300" t="s">
        <v>1960</v>
      </c>
      <c r="AX1742" s="300">
        <v>0</v>
      </c>
      <c r="AY1742" s="300" t="s">
        <v>1960</v>
      </c>
      <c r="AZ1742" s="300">
        <v>0</v>
      </c>
      <c r="BA1742" s="300" t="b">
        <v>0</v>
      </c>
      <c r="BB1742" s="300" t="b">
        <v>1</v>
      </c>
      <c r="BC1742"/>
      <c r="BD1742"/>
      <c r="BE1742"/>
      <c r="BF1742"/>
      <c r="BG1742"/>
      <c r="BH1742"/>
      <c r="BI1742"/>
      <c r="BJ1742"/>
      <c r="BK1742"/>
      <c r="BL1742"/>
      <c r="BM1742"/>
      <c r="BN1742"/>
      <c r="BO1742"/>
      <c r="BP1742"/>
      <c r="BQ1742"/>
    </row>
    <row r="1743" spans="5:69" ht="16.5" hidden="1" x14ac:dyDescent="0.3">
      <c r="E1743" s="300" t="s">
        <v>760</v>
      </c>
      <c r="F1743" s="300" t="s">
        <v>651</v>
      </c>
      <c r="G1743" s="300">
        <v>20160101</v>
      </c>
      <c r="H1743" s="300">
        <v>2016</v>
      </c>
      <c r="I1743" s="300">
        <v>52</v>
      </c>
      <c r="J1743" s="300">
        <v>2016</v>
      </c>
      <c r="K1743" s="300">
        <v>180</v>
      </c>
      <c r="L1743" s="300" t="s">
        <v>872</v>
      </c>
      <c r="M1743" s="300" t="s">
        <v>486</v>
      </c>
      <c r="N1743" s="300" t="s">
        <v>660</v>
      </c>
      <c r="O1743" s="300" t="s">
        <v>762</v>
      </c>
      <c r="P1743" s="300">
        <v>156</v>
      </c>
      <c r="Q1743" s="300" t="s">
        <v>773</v>
      </c>
      <c r="R1743" s="300" t="s">
        <v>774</v>
      </c>
      <c r="S1743" s="300">
        <v>0</v>
      </c>
      <c r="T1743" s="300" t="s">
        <v>763</v>
      </c>
      <c r="U1743" s="300" t="s">
        <v>764</v>
      </c>
      <c r="V1743" s="300" t="s">
        <v>1123</v>
      </c>
      <c r="W1743" s="300" t="s">
        <v>766</v>
      </c>
      <c r="X1743" s="300" t="b">
        <v>1</v>
      </c>
      <c r="Y1743" s="300">
        <v>310520</v>
      </c>
      <c r="Z1743" s="300" t="s">
        <v>864</v>
      </c>
      <c r="AA1743" s="300" t="s">
        <v>61</v>
      </c>
      <c r="AB1743" s="300" t="s">
        <v>84</v>
      </c>
      <c r="AC1743" s="300" t="s">
        <v>84</v>
      </c>
      <c r="AD1743" s="300">
        <v>6</v>
      </c>
      <c r="AE1743" s="300" t="b">
        <v>1</v>
      </c>
      <c r="AF1743" s="300" t="s">
        <v>768</v>
      </c>
      <c r="AG1743" s="300" t="s">
        <v>769</v>
      </c>
      <c r="AH1743" s="300">
        <v>0</v>
      </c>
      <c r="AI1743" s="300">
        <v>0</v>
      </c>
      <c r="AJ1743" s="300" t="s">
        <v>770</v>
      </c>
      <c r="AK1743" s="300">
        <v>8</v>
      </c>
      <c r="AL1743" s="300" t="s">
        <v>814</v>
      </c>
      <c r="AM1743" s="300">
        <v>2176850</v>
      </c>
      <c r="AN1743" s="300" t="b">
        <v>0</v>
      </c>
      <c r="AO1743" s="300">
        <v>8</v>
      </c>
      <c r="AP1743" s="300" t="s">
        <v>814</v>
      </c>
      <c r="AQ1743" s="300">
        <v>2176850</v>
      </c>
      <c r="AR1743" s="300" t="b">
        <v>0</v>
      </c>
      <c r="AS1743" s="300">
        <v>2176850</v>
      </c>
      <c r="AT1743" s="300" t="b">
        <v>0</v>
      </c>
      <c r="AU1743" s="300">
        <v>0</v>
      </c>
      <c r="AV1743" s="300" t="b">
        <v>0</v>
      </c>
      <c r="AW1743" s="300" t="s">
        <v>2127</v>
      </c>
      <c r="AX1743" s="300">
        <v>0</v>
      </c>
      <c r="AY1743" s="300" t="s">
        <v>2127</v>
      </c>
      <c r="AZ1743" s="300">
        <v>0</v>
      </c>
      <c r="BA1743" s="300" t="b">
        <v>0</v>
      </c>
      <c r="BB1743" s="300" t="b">
        <v>1</v>
      </c>
      <c r="BC1743"/>
      <c r="BD1743"/>
      <c r="BE1743"/>
      <c r="BF1743"/>
      <c r="BG1743"/>
      <c r="BH1743"/>
      <c r="BI1743"/>
      <c r="BJ1743"/>
      <c r="BK1743"/>
      <c r="BL1743"/>
      <c r="BM1743"/>
      <c r="BN1743"/>
      <c r="BO1743"/>
      <c r="BP1743"/>
      <c r="BQ1743"/>
    </row>
    <row r="1744" spans="5:69" ht="16.5" hidden="1" x14ac:dyDescent="0.3">
      <c r="E1744" s="300" t="s">
        <v>760</v>
      </c>
      <c r="F1744" s="300" t="s">
        <v>651</v>
      </c>
      <c r="G1744" s="300">
        <v>20160101</v>
      </c>
      <c r="H1744" s="300">
        <v>2016</v>
      </c>
      <c r="I1744" s="300">
        <v>52</v>
      </c>
      <c r="J1744" s="300">
        <v>2016</v>
      </c>
      <c r="K1744" s="300">
        <v>180</v>
      </c>
      <c r="L1744" s="300" t="s">
        <v>872</v>
      </c>
      <c r="M1744" s="300" t="s">
        <v>486</v>
      </c>
      <c r="N1744" s="300" t="s">
        <v>660</v>
      </c>
      <c r="O1744" s="300" t="s">
        <v>762</v>
      </c>
      <c r="P1744" s="300">
        <v>251</v>
      </c>
      <c r="Q1744" s="300" t="s">
        <v>778</v>
      </c>
      <c r="R1744" s="300" t="s">
        <v>779</v>
      </c>
      <c r="S1744" s="300">
        <v>0</v>
      </c>
      <c r="T1744" s="300" t="s">
        <v>763</v>
      </c>
      <c r="U1744" s="300" t="s">
        <v>764</v>
      </c>
      <c r="V1744" s="300" t="s">
        <v>1123</v>
      </c>
      <c r="W1744" s="300" t="s">
        <v>766</v>
      </c>
      <c r="X1744" s="300" t="b">
        <v>1</v>
      </c>
      <c r="Y1744" s="300">
        <v>310520</v>
      </c>
      <c r="Z1744" s="300" t="s">
        <v>864</v>
      </c>
      <c r="AA1744" s="300" t="s">
        <v>61</v>
      </c>
      <c r="AB1744" s="300" t="s">
        <v>84</v>
      </c>
      <c r="AC1744" s="300" t="s">
        <v>84</v>
      </c>
      <c r="AD1744" s="300">
        <v>6</v>
      </c>
      <c r="AE1744" s="300" t="b">
        <v>1</v>
      </c>
      <c r="AF1744" s="300" t="s">
        <v>768</v>
      </c>
      <c r="AG1744" s="300" t="s">
        <v>769</v>
      </c>
      <c r="AH1744" s="300">
        <v>0</v>
      </c>
      <c r="AI1744" s="300">
        <v>0</v>
      </c>
      <c r="AJ1744" s="300" t="s">
        <v>770</v>
      </c>
      <c r="AK1744" s="300">
        <v>8</v>
      </c>
      <c r="AL1744" s="300" t="s">
        <v>814</v>
      </c>
      <c r="AM1744" s="300">
        <v>50757</v>
      </c>
      <c r="AN1744" s="300" t="b">
        <v>0</v>
      </c>
      <c r="AO1744" s="300">
        <v>8</v>
      </c>
      <c r="AP1744" s="300" t="s">
        <v>814</v>
      </c>
      <c r="AQ1744" s="300">
        <v>50757</v>
      </c>
      <c r="AR1744" s="300" t="b">
        <v>0</v>
      </c>
      <c r="AS1744" s="300">
        <v>50757</v>
      </c>
      <c r="AT1744" s="300" t="b">
        <v>0</v>
      </c>
      <c r="AU1744" s="300">
        <v>0</v>
      </c>
      <c r="AV1744" s="300" t="b">
        <v>0</v>
      </c>
      <c r="AW1744" s="300" t="s">
        <v>2110</v>
      </c>
      <c r="AX1744" s="300">
        <v>0</v>
      </c>
      <c r="AY1744" s="300" t="s">
        <v>2110</v>
      </c>
      <c r="AZ1744" s="300">
        <v>0</v>
      </c>
      <c r="BA1744" s="300" t="b">
        <v>0</v>
      </c>
      <c r="BB1744" s="300" t="b">
        <v>1</v>
      </c>
      <c r="BC1744"/>
      <c r="BD1744"/>
      <c r="BE1744"/>
      <c r="BF1744"/>
      <c r="BG1744"/>
      <c r="BH1744"/>
      <c r="BI1744"/>
      <c r="BJ1744"/>
      <c r="BK1744"/>
      <c r="BL1744"/>
      <c r="BM1744"/>
      <c r="BN1744"/>
      <c r="BO1744"/>
      <c r="BP1744"/>
      <c r="BQ1744"/>
    </row>
    <row r="1745" spans="5:69" ht="16.5" hidden="1" x14ac:dyDescent="0.3">
      <c r="E1745" s="300" t="s">
        <v>760</v>
      </c>
      <c r="F1745" s="300" t="s">
        <v>651</v>
      </c>
      <c r="G1745" s="300">
        <v>20160101</v>
      </c>
      <c r="H1745" s="300">
        <v>2016</v>
      </c>
      <c r="I1745" s="300">
        <v>52</v>
      </c>
      <c r="J1745" s="300">
        <v>2016</v>
      </c>
      <c r="K1745" s="300">
        <v>180</v>
      </c>
      <c r="L1745" s="300" t="s">
        <v>872</v>
      </c>
      <c r="M1745" s="300" t="s">
        <v>486</v>
      </c>
      <c r="N1745" s="300" t="s">
        <v>660</v>
      </c>
      <c r="O1745" s="300" t="s">
        <v>762</v>
      </c>
      <c r="P1745" s="300">
        <v>276</v>
      </c>
      <c r="Q1745" s="300" t="s">
        <v>781</v>
      </c>
      <c r="R1745" s="300" t="s">
        <v>782</v>
      </c>
      <c r="S1745" s="300">
        <v>0</v>
      </c>
      <c r="T1745" s="300" t="s">
        <v>763</v>
      </c>
      <c r="U1745" s="300" t="s">
        <v>764</v>
      </c>
      <c r="V1745" s="300" t="s">
        <v>1123</v>
      </c>
      <c r="W1745" s="300" t="s">
        <v>766</v>
      </c>
      <c r="X1745" s="300" t="b">
        <v>1</v>
      </c>
      <c r="Y1745" s="300">
        <v>310520</v>
      </c>
      <c r="Z1745" s="300" t="s">
        <v>864</v>
      </c>
      <c r="AA1745" s="300" t="s">
        <v>61</v>
      </c>
      <c r="AB1745" s="300" t="s">
        <v>84</v>
      </c>
      <c r="AC1745" s="300" t="s">
        <v>84</v>
      </c>
      <c r="AD1745" s="300">
        <v>6</v>
      </c>
      <c r="AE1745" s="300" t="b">
        <v>1</v>
      </c>
      <c r="AF1745" s="300" t="s">
        <v>768</v>
      </c>
      <c r="AG1745" s="300" t="s">
        <v>769</v>
      </c>
      <c r="AH1745" s="300">
        <v>0</v>
      </c>
      <c r="AI1745" s="300">
        <v>0</v>
      </c>
      <c r="AJ1745" s="300" t="s">
        <v>770</v>
      </c>
      <c r="AK1745" s="300">
        <v>8</v>
      </c>
      <c r="AL1745" s="300" t="s">
        <v>814</v>
      </c>
      <c r="AM1745" s="300">
        <v>52242</v>
      </c>
      <c r="AN1745" s="300" t="b">
        <v>0</v>
      </c>
      <c r="AO1745" s="300">
        <v>8</v>
      </c>
      <c r="AP1745" s="300" t="s">
        <v>814</v>
      </c>
      <c r="AQ1745" s="300">
        <v>52242</v>
      </c>
      <c r="AR1745" s="300" t="b">
        <v>0</v>
      </c>
      <c r="AS1745" s="300">
        <v>52242</v>
      </c>
      <c r="AT1745" s="300" t="b">
        <v>0</v>
      </c>
      <c r="AU1745" s="300">
        <v>0</v>
      </c>
      <c r="AV1745" s="300" t="b">
        <v>0</v>
      </c>
      <c r="AW1745" s="300" t="s">
        <v>2128</v>
      </c>
      <c r="AX1745" s="300">
        <v>0</v>
      </c>
      <c r="AY1745" s="300" t="s">
        <v>2128</v>
      </c>
      <c r="AZ1745" s="300">
        <v>0</v>
      </c>
      <c r="BA1745" s="300" t="b">
        <v>0</v>
      </c>
      <c r="BB1745" s="300" t="b">
        <v>1</v>
      </c>
      <c r="BC1745"/>
      <c r="BD1745"/>
      <c r="BE1745"/>
      <c r="BF1745"/>
      <c r="BG1745"/>
      <c r="BH1745"/>
      <c r="BI1745"/>
      <c r="BJ1745"/>
      <c r="BK1745"/>
      <c r="BL1745"/>
      <c r="BM1745"/>
      <c r="BN1745"/>
      <c r="BO1745"/>
      <c r="BP1745"/>
      <c r="BQ1745"/>
    </row>
    <row r="1746" spans="5:69" ht="16.5" hidden="1" x14ac:dyDescent="0.3">
      <c r="E1746" s="300" t="s">
        <v>760</v>
      </c>
      <c r="F1746" s="300" t="s">
        <v>651</v>
      </c>
      <c r="G1746" s="300">
        <v>20160101</v>
      </c>
      <c r="H1746" s="300">
        <v>2016</v>
      </c>
      <c r="I1746" s="300">
        <v>52</v>
      </c>
      <c r="J1746" s="300">
        <v>2016</v>
      </c>
      <c r="K1746" s="300">
        <v>180</v>
      </c>
      <c r="L1746" s="300" t="s">
        <v>872</v>
      </c>
      <c r="M1746" s="300" t="s">
        <v>486</v>
      </c>
      <c r="N1746" s="300" t="s">
        <v>660</v>
      </c>
      <c r="O1746" s="300" t="s">
        <v>762</v>
      </c>
      <c r="P1746" s="300">
        <v>458</v>
      </c>
      <c r="Q1746" s="300" t="s">
        <v>1545</v>
      </c>
      <c r="R1746" s="300" t="s">
        <v>1546</v>
      </c>
      <c r="S1746" s="300">
        <v>0</v>
      </c>
      <c r="T1746" s="300" t="s">
        <v>763</v>
      </c>
      <c r="U1746" s="300" t="s">
        <v>764</v>
      </c>
      <c r="V1746" s="300" t="s">
        <v>1123</v>
      </c>
      <c r="W1746" s="300" t="s">
        <v>766</v>
      </c>
      <c r="X1746" s="300" t="b">
        <v>1</v>
      </c>
      <c r="Y1746" s="300">
        <v>310520</v>
      </c>
      <c r="Z1746" s="300" t="s">
        <v>864</v>
      </c>
      <c r="AA1746" s="300" t="s">
        <v>61</v>
      </c>
      <c r="AB1746" s="300" t="s">
        <v>84</v>
      </c>
      <c r="AC1746" s="300" t="s">
        <v>84</v>
      </c>
      <c r="AD1746" s="300">
        <v>6</v>
      </c>
      <c r="AE1746" s="300" t="b">
        <v>1</v>
      </c>
      <c r="AF1746" s="300" t="s">
        <v>768</v>
      </c>
      <c r="AG1746" s="300" t="s">
        <v>769</v>
      </c>
      <c r="AH1746" s="300">
        <v>0</v>
      </c>
      <c r="AI1746" s="300">
        <v>0</v>
      </c>
      <c r="AJ1746" s="300" t="s">
        <v>770</v>
      </c>
      <c r="AK1746" s="300">
        <v>8</v>
      </c>
      <c r="AL1746" s="300" t="s">
        <v>814</v>
      </c>
      <c r="AM1746" s="300">
        <v>15980</v>
      </c>
      <c r="AN1746" s="300" t="b">
        <v>0</v>
      </c>
      <c r="AO1746" s="300">
        <v>8</v>
      </c>
      <c r="AP1746" s="300" t="s">
        <v>814</v>
      </c>
      <c r="AQ1746" s="300">
        <v>15980</v>
      </c>
      <c r="AR1746" s="300" t="b">
        <v>0</v>
      </c>
      <c r="AS1746" s="300">
        <v>15980</v>
      </c>
      <c r="AT1746" s="300" t="b">
        <v>0</v>
      </c>
      <c r="AU1746" s="300">
        <v>0</v>
      </c>
      <c r="AV1746" s="300" t="b">
        <v>0</v>
      </c>
      <c r="AW1746" s="300" t="s">
        <v>1971</v>
      </c>
      <c r="AX1746" s="300">
        <v>0</v>
      </c>
      <c r="AY1746" s="300" t="s">
        <v>1971</v>
      </c>
      <c r="AZ1746" s="300">
        <v>0</v>
      </c>
      <c r="BA1746" s="300" t="b">
        <v>0</v>
      </c>
      <c r="BB1746" s="300" t="b">
        <v>1</v>
      </c>
      <c r="BC1746"/>
      <c r="BD1746"/>
      <c r="BE1746"/>
      <c r="BF1746"/>
      <c r="BG1746"/>
      <c r="BH1746"/>
      <c r="BI1746"/>
      <c r="BJ1746"/>
      <c r="BK1746"/>
      <c r="BL1746"/>
      <c r="BM1746"/>
      <c r="BN1746"/>
      <c r="BO1746"/>
      <c r="BP1746"/>
      <c r="BQ1746"/>
    </row>
    <row r="1747" spans="5:69" ht="16.5" hidden="1" x14ac:dyDescent="0.3">
      <c r="E1747" s="300" t="s">
        <v>760</v>
      </c>
      <c r="F1747" s="300" t="s">
        <v>651</v>
      </c>
      <c r="G1747" s="300">
        <v>20160101</v>
      </c>
      <c r="H1747" s="300">
        <v>2016</v>
      </c>
      <c r="I1747" s="300">
        <v>52</v>
      </c>
      <c r="J1747" s="300">
        <v>2016</v>
      </c>
      <c r="K1747" s="300">
        <v>180</v>
      </c>
      <c r="L1747" s="300" t="s">
        <v>872</v>
      </c>
      <c r="M1747" s="300" t="s">
        <v>486</v>
      </c>
      <c r="N1747" s="300" t="s">
        <v>660</v>
      </c>
      <c r="O1747" s="300" t="s">
        <v>762</v>
      </c>
      <c r="P1747" s="300">
        <v>643</v>
      </c>
      <c r="Q1747" s="300" t="s">
        <v>793</v>
      </c>
      <c r="R1747" s="300" t="s">
        <v>794</v>
      </c>
      <c r="S1747" s="300">
        <v>0</v>
      </c>
      <c r="T1747" s="300" t="s">
        <v>763</v>
      </c>
      <c r="U1747" s="300" t="s">
        <v>764</v>
      </c>
      <c r="V1747" s="300" t="s">
        <v>1123</v>
      </c>
      <c r="W1747" s="300" t="s">
        <v>766</v>
      </c>
      <c r="X1747" s="300" t="b">
        <v>1</v>
      </c>
      <c r="Y1747" s="300">
        <v>310520</v>
      </c>
      <c r="Z1747" s="300" t="s">
        <v>864</v>
      </c>
      <c r="AA1747" s="300" t="s">
        <v>61</v>
      </c>
      <c r="AB1747" s="300" t="s">
        <v>84</v>
      </c>
      <c r="AC1747" s="300" t="s">
        <v>84</v>
      </c>
      <c r="AD1747" s="300">
        <v>6</v>
      </c>
      <c r="AE1747" s="300" t="b">
        <v>1</v>
      </c>
      <c r="AF1747" s="300" t="s">
        <v>768</v>
      </c>
      <c r="AG1747" s="300" t="s">
        <v>769</v>
      </c>
      <c r="AH1747" s="300">
        <v>0</v>
      </c>
      <c r="AI1747" s="300">
        <v>0</v>
      </c>
      <c r="AJ1747" s="300" t="s">
        <v>770</v>
      </c>
      <c r="AK1747" s="300">
        <v>8</v>
      </c>
      <c r="AL1747" s="300" t="s">
        <v>814</v>
      </c>
      <c r="AM1747" s="300">
        <v>1241064</v>
      </c>
      <c r="AN1747" s="300" t="b">
        <v>0</v>
      </c>
      <c r="AO1747" s="300">
        <v>8</v>
      </c>
      <c r="AP1747" s="300" t="s">
        <v>814</v>
      </c>
      <c r="AQ1747" s="300">
        <v>1241064</v>
      </c>
      <c r="AR1747" s="300" t="b">
        <v>0</v>
      </c>
      <c r="AS1747" s="300">
        <v>1241064</v>
      </c>
      <c r="AT1747" s="300" t="b">
        <v>0</v>
      </c>
      <c r="AU1747" s="300">
        <v>0</v>
      </c>
      <c r="AV1747" s="300" t="b">
        <v>0</v>
      </c>
      <c r="AW1747" s="300" t="s">
        <v>2129</v>
      </c>
      <c r="AX1747" s="300">
        <v>0</v>
      </c>
      <c r="AY1747" s="300" t="s">
        <v>2129</v>
      </c>
      <c r="AZ1747" s="300">
        <v>0</v>
      </c>
      <c r="BA1747" s="300" t="b">
        <v>0</v>
      </c>
      <c r="BB1747" s="300" t="b">
        <v>1</v>
      </c>
      <c r="BC1747"/>
      <c r="BD1747"/>
      <c r="BE1747"/>
      <c r="BF1747"/>
      <c r="BG1747"/>
      <c r="BH1747"/>
      <c r="BI1747"/>
      <c r="BJ1747"/>
      <c r="BK1747"/>
      <c r="BL1747"/>
      <c r="BM1747"/>
      <c r="BN1747"/>
      <c r="BO1747"/>
      <c r="BP1747"/>
      <c r="BQ1747"/>
    </row>
    <row r="1748" spans="5:69" ht="16.5" hidden="1" x14ac:dyDescent="0.3">
      <c r="E1748" s="300" t="s">
        <v>760</v>
      </c>
      <c r="F1748" s="300" t="s">
        <v>651</v>
      </c>
      <c r="G1748" s="300">
        <v>20160101</v>
      </c>
      <c r="H1748" s="300">
        <v>2016</v>
      </c>
      <c r="I1748" s="300">
        <v>52</v>
      </c>
      <c r="J1748" s="300">
        <v>2016</v>
      </c>
      <c r="K1748" s="300">
        <v>180</v>
      </c>
      <c r="L1748" s="300" t="s">
        <v>872</v>
      </c>
      <c r="M1748" s="300" t="s">
        <v>486</v>
      </c>
      <c r="N1748" s="300" t="s">
        <v>660</v>
      </c>
      <c r="O1748" s="300" t="s">
        <v>762</v>
      </c>
      <c r="P1748" s="300">
        <v>710</v>
      </c>
      <c r="Q1748" s="300" t="s">
        <v>917</v>
      </c>
      <c r="R1748" s="300" t="s">
        <v>425</v>
      </c>
      <c r="S1748" s="300">
        <v>0</v>
      </c>
      <c r="T1748" s="300" t="s">
        <v>763</v>
      </c>
      <c r="U1748" s="300" t="s">
        <v>764</v>
      </c>
      <c r="V1748" s="300" t="s">
        <v>1123</v>
      </c>
      <c r="W1748" s="300" t="s">
        <v>766</v>
      </c>
      <c r="X1748" s="300" t="b">
        <v>1</v>
      </c>
      <c r="Y1748" s="300">
        <v>310520</v>
      </c>
      <c r="Z1748" s="300" t="s">
        <v>864</v>
      </c>
      <c r="AA1748" s="300" t="s">
        <v>61</v>
      </c>
      <c r="AB1748" s="300" t="s">
        <v>84</v>
      </c>
      <c r="AC1748" s="300" t="s">
        <v>84</v>
      </c>
      <c r="AD1748" s="300">
        <v>6</v>
      </c>
      <c r="AE1748" s="300" t="b">
        <v>1</v>
      </c>
      <c r="AF1748" s="300" t="s">
        <v>768</v>
      </c>
      <c r="AG1748" s="300" t="s">
        <v>769</v>
      </c>
      <c r="AH1748" s="300">
        <v>0</v>
      </c>
      <c r="AI1748" s="300">
        <v>0</v>
      </c>
      <c r="AJ1748" s="300" t="s">
        <v>770</v>
      </c>
      <c r="AK1748" s="300">
        <v>8</v>
      </c>
      <c r="AL1748" s="300" t="s">
        <v>814</v>
      </c>
      <c r="AM1748" s="300">
        <v>6099389</v>
      </c>
      <c r="AN1748" s="300" t="b">
        <v>0</v>
      </c>
      <c r="AO1748" s="300">
        <v>8</v>
      </c>
      <c r="AP1748" s="300" t="s">
        <v>814</v>
      </c>
      <c r="AQ1748" s="300">
        <v>6099389</v>
      </c>
      <c r="AR1748" s="300" t="b">
        <v>0</v>
      </c>
      <c r="AS1748" s="300">
        <v>6099389</v>
      </c>
      <c r="AT1748" s="300" t="b">
        <v>0</v>
      </c>
      <c r="AU1748" s="300">
        <v>0</v>
      </c>
      <c r="AV1748" s="300" t="b">
        <v>0</v>
      </c>
      <c r="AW1748" s="300" t="s">
        <v>2130</v>
      </c>
      <c r="AX1748" s="300">
        <v>0</v>
      </c>
      <c r="AY1748" s="300" t="s">
        <v>2130</v>
      </c>
      <c r="AZ1748" s="300">
        <v>0</v>
      </c>
      <c r="BA1748" s="300" t="b">
        <v>0</v>
      </c>
      <c r="BB1748" s="300" t="b">
        <v>1</v>
      </c>
      <c r="BC1748"/>
      <c r="BD1748"/>
      <c r="BE1748"/>
      <c r="BF1748"/>
      <c r="BG1748"/>
      <c r="BH1748"/>
      <c r="BI1748"/>
      <c r="BJ1748"/>
      <c r="BK1748"/>
      <c r="BL1748"/>
      <c r="BM1748"/>
      <c r="BN1748"/>
      <c r="BO1748"/>
      <c r="BP1748"/>
      <c r="BQ1748"/>
    </row>
    <row r="1749" spans="5:69" ht="16.5" hidden="1" x14ac:dyDescent="0.3">
      <c r="E1749" s="300" t="s">
        <v>760</v>
      </c>
      <c r="F1749" s="300" t="s">
        <v>651</v>
      </c>
      <c r="G1749" s="300">
        <v>20160101</v>
      </c>
      <c r="H1749" s="300">
        <v>2016</v>
      </c>
      <c r="I1749" s="300">
        <v>52</v>
      </c>
      <c r="J1749" s="300">
        <v>2016</v>
      </c>
      <c r="K1749" s="300">
        <v>180</v>
      </c>
      <c r="L1749" s="300" t="s">
        <v>872</v>
      </c>
      <c r="M1749" s="300" t="s">
        <v>486</v>
      </c>
      <c r="N1749" s="300" t="s">
        <v>660</v>
      </c>
      <c r="O1749" s="300" t="s">
        <v>762</v>
      </c>
      <c r="P1749" s="300">
        <v>894</v>
      </c>
      <c r="Q1749" s="300" t="s">
        <v>943</v>
      </c>
      <c r="R1749" s="300" t="s">
        <v>431</v>
      </c>
      <c r="S1749" s="300">
        <v>0</v>
      </c>
      <c r="T1749" s="300" t="s">
        <v>763</v>
      </c>
      <c r="U1749" s="300" t="s">
        <v>764</v>
      </c>
      <c r="V1749" s="300" t="s">
        <v>1123</v>
      </c>
      <c r="W1749" s="300" t="s">
        <v>766</v>
      </c>
      <c r="X1749" s="300" t="b">
        <v>1</v>
      </c>
      <c r="Y1749" s="300">
        <v>310520</v>
      </c>
      <c r="Z1749" s="300" t="s">
        <v>864</v>
      </c>
      <c r="AA1749" s="300" t="s">
        <v>61</v>
      </c>
      <c r="AB1749" s="300" t="s">
        <v>84</v>
      </c>
      <c r="AC1749" s="300" t="s">
        <v>84</v>
      </c>
      <c r="AD1749" s="300">
        <v>6</v>
      </c>
      <c r="AE1749" s="300" t="b">
        <v>1</v>
      </c>
      <c r="AF1749" s="300" t="s">
        <v>768</v>
      </c>
      <c r="AG1749" s="300" t="s">
        <v>769</v>
      </c>
      <c r="AH1749" s="300">
        <v>0</v>
      </c>
      <c r="AI1749" s="300">
        <v>0</v>
      </c>
      <c r="AJ1749" s="300" t="s">
        <v>770</v>
      </c>
      <c r="AK1749" s="300">
        <v>8</v>
      </c>
      <c r="AL1749" s="300" t="s">
        <v>814</v>
      </c>
      <c r="AM1749" s="300">
        <v>278000</v>
      </c>
      <c r="AN1749" s="300" t="b">
        <v>0</v>
      </c>
      <c r="AO1749" s="300">
        <v>8</v>
      </c>
      <c r="AP1749" s="300" t="s">
        <v>814</v>
      </c>
      <c r="AQ1749" s="300">
        <v>278000</v>
      </c>
      <c r="AR1749" s="300" t="b">
        <v>0</v>
      </c>
      <c r="AS1749" s="300">
        <v>278000</v>
      </c>
      <c r="AT1749" s="300" t="b">
        <v>0</v>
      </c>
      <c r="AU1749" s="300">
        <v>0</v>
      </c>
      <c r="AV1749" s="300" t="b">
        <v>0</v>
      </c>
      <c r="AW1749" s="300" t="s">
        <v>2131</v>
      </c>
      <c r="AX1749" s="300">
        <v>0</v>
      </c>
      <c r="AY1749" s="300" t="s">
        <v>2131</v>
      </c>
      <c r="AZ1749" s="300">
        <v>0</v>
      </c>
      <c r="BA1749" s="300" t="b">
        <v>0</v>
      </c>
      <c r="BB1749" s="300" t="b">
        <v>1</v>
      </c>
      <c r="BC1749"/>
      <c r="BD1749"/>
      <c r="BE1749"/>
      <c r="BF1749"/>
      <c r="BG1749"/>
      <c r="BH1749"/>
      <c r="BI1749"/>
      <c r="BJ1749"/>
      <c r="BK1749"/>
      <c r="BL1749"/>
      <c r="BM1749"/>
      <c r="BN1749"/>
      <c r="BO1749"/>
      <c r="BP1749"/>
      <c r="BQ1749"/>
    </row>
    <row r="1750" spans="5:69" ht="16.5" hidden="1" x14ac:dyDescent="0.3">
      <c r="E1750" s="300" t="s">
        <v>760</v>
      </c>
      <c r="F1750" s="300" t="s">
        <v>651</v>
      </c>
      <c r="G1750" s="300">
        <v>20160101</v>
      </c>
      <c r="H1750" s="300">
        <v>2016</v>
      </c>
      <c r="I1750" s="300">
        <v>52</v>
      </c>
      <c r="J1750" s="300">
        <v>2016</v>
      </c>
      <c r="K1750" s="300">
        <v>562</v>
      </c>
      <c r="L1750" s="300" t="s">
        <v>761</v>
      </c>
      <c r="M1750" s="300" t="s">
        <v>451</v>
      </c>
      <c r="N1750" s="300" t="s">
        <v>660</v>
      </c>
      <c r="O1750" s="300" t="s">
        <v>762</v>
      </c>
      <c r="P1750" s="300">
        <v>0</v>
      </c>
      <c r="Q1750" s="300" t="s">
        <v>763</v>
      </c>
      <c r="R1750" s="300" t="s">
        <v>764</v>
      </c>
      <c r="S1750" s="300">
        <v>0</v>
      </c>
      <c r="T1750" s="300" t="s">
        <v>763</v>
      </c>
      <c r="U1750" s="300" t="s">
        <v>764</v>
      </c>
      <c r="V1750" s="300" t="s">
        <v>1123</v>
      </c>
      <c r="W1750" s="300" t="s">
        <v>766</v>
      </c>
      <c r="X1750" s="300" t="b">
        <v>1</v>
      </c>
      <c r="Y1750" s="300">
        <v>310520</v>
      </c>
      <c r="Z1750" s="300" t="s">
        <v>864</v>
      </c>
      <c r="AA1750" s="300" t="s">
        <v>61</v>
      </c>
      <c r="AB1750" s="300" t="s">
        <v>84</v>
      </c>
      <c r="AC1750" s="300" t="s">
        <v>84</v>
      </c>
      <c r="AD1750" s="300">
        <v>6</v>
      </c>
      <c r="AE1750" s="300" t="b">
        <v>1</v>
      </c>
      <c r="AF1750" s="300" t="s">
        <v>768</v>
      </c>
      <c r="AG1750" s="300" t="s">
        <v>769</v>
      </c>
      <c r="AH1750" s="300">
        <v>0</v>
      </c>
      <c r="AI1750" s="300">
        <v>0</v>
      </c>
      <c r="AJ1750" s="300" t="s">
        <v>770</v>
      </c>
      <c r="AK1750" s="300">
        <v>8</v>
      </c>
      <c r="AL1750" s="300" t="s">
        <v>814</v>
      </c>
      <c r="AM1750" s="300">
        <v>1087021</v>
      </c>
      <c r="AN1750" s="300" t="b">
        <v>0</v>
      </c>
      <c r="AO1750" s="300">
        <v>8</v>
      </c>
      <c r="AP1750" s="300" t="s">
        <v>814</v>
      </c>
      <c r="AQ1750" s="300">
        <v>1087021</v>
      </c>
      <c r="AR1750" s="300" t="b">
        <v>0</v>
      </c>
      <c r="AS1750" s="300">
        <v>1087021</v>
      </c>
      <c r="AT1750" s="300" t="b">
        <v>0</v>
      </c>
      <c r="AU1750" s="300">
        <v>0</v>
      </c>
      <c r="AV1750" s="300" t="b">
        <v>0</v>
      </c>
      <c r="AW1750" s="300" t="s">
        <v>2132</v>
      </c>
      <c r="AX1750" s="300"/>
      <c r="AY1750" s="300" t="s">
        <v>2132</v>
      </c>
      <c r="AZ1750" s="300">
        <v>0</v>
      </c>
      <c r="BA1750" s="300" t="b">
        <v>0</v>
      </c>
      <c r="BB1750" s="300" t="b">
        <v>1</v>
      </c>
      <c r="BC1750"/>
      <c r="BD1750"/>
      <c r="BE1750"/>
      <c r="BF1750"/>
      <c r="BG1750"/>
      <c r="BH1750"/>
      <c r="BI1750"/>
      <c r="BJ1750"/>
      <c r="BK1750"/>
      <c r="BL1750"/>
      <c r="BM1750"/>
      <c r="BN1750"/>
      <c r="BO1750"/>
      <c r="BP1750"/>
      <c r="BQ1750"/>
    </row>
    <row r="1751" spans="5:69" ht="16.5" hidden="1" x14ac:dyDescent="0.3">
      <c r="E1751" s="300" t="s">
        <v>760</v>
      </c>
      <c r="F1751" s="300" t="s">
        <v>651</v>
      </c>
      <c r="G1751" s="300">
        <v>20160101</v>
      </c>
      <c r="H1751" s="300">
        <v>2016</v>
      </c>
      <c r="I1751" s="300">
        <v>52</v>
      </c>
      <c r="J1751" s="300">
        <v>2016</v>
      </c>
      <c r="K1751" s="300">
        <v>562</v>
      </c>
      <c r="L1751" s="300" t="s">
        <v>761</v>
      </c>
      <c r="M1751" s="300" t="s">
        <v>451</v>
      </c>
      <c r="N1751" s="300" t="s">
        <v>660</v>
      </c>
      <c r="O1751" s="300" t="s">
        <v>762</v>
      </c>
      <c r="P1751" s="300">
        <v>566</v>
      </c>
      <c r="Q1751" s="300" t="s">
        <v>791</v>
      </c>
      <c r="R1751" s="300" t="s">
        <v>434</v>
      </c>
      <c r="S1751" s="300">
        <v>0</v>
      </c>
      <c r="T1751" s="300" t="s">
        <v>763</v>
      </c>
      <c r="U1751" s="300" t="s">
        <v>764</v>
      </c>
      <c r="V1751" s="300" t="s">
        <v>1123</v>
      </c>
      <c r="W1751" s="300" t="s">
        <v>766</v>
      </c>
      <c r="X1751" s="300" t="b">
        <v>1</v>
      </c>
      <c r="Y1751" s="300">
        <v>310520</v>
      </c>
      <c r="Z1751" s="300" t="s">
        <v>864</v>
      </c>
      <c r="AA1751" s="300" t="s">
        <v>61</v>
      </c>
      <c r="AB1751" s="300" t="s">
        <v>84</v>
      </c>
      <c r="AC1751" s="300" t="s">
        <v>84</v>
      </c>
      <c r="AD1751" s="300">
        <v>6</v>
      </c>
      <c r="AE1751" s="300" t="b">
        <v>1</v>
      </c>
      <c r="AF1751" s="300" t="s">
        <v>768</v>
      </c>
      <c r="AG1751" s="300" t="s">
        <v>769</v>
      </c>
      <c r="AH1751" s="300">
        <v>0</v>
      </c>
      <c r="AI1751" s="300">
        <v>0</v>
      </c>
      <c r="AJ1751" s="300" t="s">
        <v>770</v>
      </c>
      <c r="AK1751" s="300">
        <v>8</v>
      </c>
      <c r="AL1751" s="300" t="s">
        <v>814</v>
      </c>
      <c r="AM1751" s="300">
        <v>1070250</v>
      </c>
      <c r="AN1751" s="300" t="b">
        <v>0</v>
      </c>
      <c r="AO1751" s="300">
        <v>8</v>
      </c>
      <c r="AP1751" s="300" t="s">
        <v>814</v>
      </c>
      <c r="AQ1751" s="300">
        <v>1070250</v>
      </c>
      <c r="AR1751" s="300" t="b">
        <v>0</v>
      </c>
      <c r="AS1751" s="300">
        <v>1070250</v>
      </c>
      <c r="AT1751" s="300" t="b">
        <v>0</v>
      </c>
      <c r="AU1751" s="300">
        <v>0</v>
      </c>
      <c r="AV1751" s="300" t="b">
        <v>0</v>
      </c>
      <c r="AW1751" s="300" t="s">
        <v>2133</v>
      </c>
      <c r="AX1751" s="300"/>
      <c r="AY1751" s="300" t="s">
        <v>2133</v>
      </c>
      <c r="AZ1751" s="300">
        <v>0</v>
      </c>
      <c r="BA1751" s="300" t="b">
        <v>1</v>
      </c>
      <c r="BB1751" s="300" t="b">
        <v>0</v>
      </c>
      <c r="BC1751"/>
      <c r="BD1751"/>
      <c r="BE1751"/>
      <c r="BF1751"/>
      <c r="BG1751"/>
      <c r="BH1751"/>
      <c r="BI1751"/>
      <c r="BJ1751"/>
      <c r="BK1751"/>
      <c r="BL1751"/>
      <c r="BM1751"/>
      <c r="BN1751"/>
      <c r="BO1751"/>
      <c r="BP1751"/>
      <c r="BQ1751"/>
    </row>
    <row r="1752" spans="5:69" ht="16.5" hidden="1" x14ac:dyDescent="0.3">
      <c r="E1752" s="300" t="s">
        <v>760</v>
      </c>
      <c r="F1752" s="300" t="s">
        <v>651</v>
      </c>
      <c r="G1752" s="300">
        <v>20160101</v>
      </c>
      <c r="H1752" s="300">
        <v>2016</v>
      </c>
      <c r="I1752" s="300">
        <v>52</v>
      </c>
      <c r="J1752" s="300">
        <v>2016</v>
      </c>
      <c r="K1752" s="300">
        <v>562</v>
      </c>
      <c r="L1752" s="300" t="s">
        <v>761</v>
      </c>
      <c r="M1752" s="300" t="s">
        <v>451</v>
      </c>
      <c r="N1752" s="300" t="s">
        <v>660</v>
      </c>
      <c r="O1752" s="300" t="s">
        <v>762</v>
      </c>
      <c r="P1752" s="300">
        <v>703</v>
      </c>
      <c r="Q1752" s="300" t="s">
        <v>1997</v>
      </c>
      <c r="R1752" s="300" t="s">
        <v>1998</v>
      </c>
      <c r="S1752" s="300">
        <v>0</v>
      </c>
      <c r="T1752" s="300" t="s">
        <v>763</v>
      </c>
      <c r="U1752" s="300" t="s">
        <v>764</v>
      </c>
      <c r="V1752" s="300" t="s">
        <v>1123</v>
      </c>
      <c r="W1752" s="300" t="s">
        <v>766</v>
      </c>
      <c r="X1752" s="300" t="b">
        <v>1</v>
      </c>
      <c r="Y1752" s="300">
        <v>310520</v>
      </c>
      <c r="Z1752" s="300" t="s">
        <v>864</v>
      </c>
      <c r="AA1752" s="300" t="s">
        <v>61</v>
      </c>
      <c r="AB1752" s="300" t="s">
        <v>84</v>
      </c>
      <c r="AC1752" s="300" t="s">
        <v>84</v>
      </c>
      <c r="AD1752" s="300">
        <v>6</v>
      </c>
      <c r="AE1752" s="300" t="b">
        <v>1</v>
      </c>
      <c r="AF1752" s="300" t="s">
        <v>768</v>
      </c>
      <c r="AG1752" s="300" t="s">
        <v>769</v>
      </c>
      <c r="AH1752" s="300">
        <v>0</v>
      </c>
      <c r="AI1752" s="300">
        <v>0</v>
      </c>
      <c r="AJ1752" s="300" t="s">
        <v>770</v>
      </c>
      <c r="AK1752" s="300">
        <v>8</v>
      </c>
      <c r="AL1752" s="300" t="s">
        <v>814</v>
      </c>
      <c r="AM1752" s="300">
        <v>16771</v>
      </c>
      <c r="AN1752" s="300" t="b">
        <v>0</v>
      </c>
      <c r="AO1752" s="300">
        <v>8</v>
      </c>
      <c r="AP1752" s="300" t="s">
        <v>814</v>
      </c>
      <c r="AQ1752" s="300">
        <v>16771</v>
      </c>
      <c r="AR1752" s="300" t="b">
        <v>0</v>
      </c>
      <c r="AS1752" s="300">
        <v>16771</v>
      </c>
      <c r="AT1752" s="300" t="b">
        <v>0</v>
      </c>
      <c r="AU1752" s="300">
        <v>0</v>
      </c>
      <c r="AV1752" s="300" t="b">
        <v>0</v>
      </c>
      <c r="AW1752" s="300" t="s">
        <v>1999</v>
      </c>
      <c r="AX1752" s="300"/>
      <c r="AY1752" s="300" t="s">
        <v>1999</v>
      </c>
      <c r="AZ1752" s="300">
        <v>0</v>
      </c>
      <c r="BA1752" s="300" t="b">
        <v>1</v>
      </c>
      <c r="BB1752" s="300" t="b">
        <v>0</v>
      </c>
      <c r="BC1752"/>
      <c r="BD1752"/>
      <c r="BE1752"/>
      <c r="BF1752"/>
      <c r="BG1752"/>
      <c r="BH1752"/>
      <c r="BI1752"/>
      <c r="BJ1752"/>
      <c r="BK1752"/>
      <c r="BL1752"/>
      <c r="BM1752"/>
      <c r="BN1752"/>
      <c r="BO1752"/>
      <c r="BP1752"/>
      <c r="BQ1752"/>
    </row>
    <row r="1753" spans="5:69" ht="16.5" hidden="1" x14ac:dyDescent="0.3">
      <c r="E1753" s="300" t="s">
        <v>760</v>
      </c>
      <c r="F1753" s="300" t="s">
        <v>651</v>
      </c>
      <c r="G1753" s="300">
        <v>20160101</v>
      </c>
      <c r="H1753" s="300">
        <v>2016</v>
      </c>
      <c r="I1753" s="300">
        <v>52</v>
      </c>
      <c r="J1753" s="300">
        <v>2016</v>
      </c>
      <c r="K1753" s="300">
        <v>180</v>
      </c>
      <c r="L1753" s="300" t="s">
        <v>872</v>
      </c>
      <c r="M1753" s="300" t="s">
        <v>486</v>
      </c>
      <c r="N1753" s="300" t="s">
        <v>660</v>
      </c>
      <c r="O1753" s="300" t="s">
        <v>762</v>
      </c>
      <c r="P1753" s="300">
        <v>0</v>
      </c>
      <c r="Q1753" s="300" t="s">
        <v>763</v>
      </c>
      <c r="R1753" s="300" t="s">
        <v>764</v>
      </c>
      <c r="S1753" s="300">
        <v>0</v>
      </c>
      <c r="T1753" s="300" t="s">
        <v>763</v>
      </c>
      <c r="U1753" s="300" t="s">
        <v>764</v>
      </c>
      <c r="V1753" s="300" t="s">
        <v>1123</v>
      </c>
      <c r="W1753" s="300" t="s">
        <v>766</v>
      </c>
      <c r="X1753" s="300" t="b">
        <v>1</v>
      </c>
      <c r="Y1753" s="300">
        <v>310530</v>
      </c>
      <c r="Z1753" s="300" t="s">
        <v>1287</v>
      </c>
      <c r="AA1753" s="300" t="s">
        <v>60</v>
      </c>
      <c r="AB1753" s="300" t="s">
        <v>842</v>
      </c>
      <c r="AC1753" s="300" t="s">
        <v>60</v>
      </c>
      <c r="AD1753" s="300">
        <v>6</v>
      </c>
      <c r="AE1753" s="300" t="b">
        <v>1</v>
      </c>
      <c r="AF1753" s="300" t="s">
        <v>768</v>
      </c>
      <c r="AG1753" s="300" t="s">
        <v>769</v>
      </c>
      <c r="AH1753" s="300">
        <v>0</v>
      </c>
      <c r="AI1753" s="300">
        <v>0</v>
      </c>
      <c r="AJ1753" s="300" t="s">
        <v>770</v>
      </c>
      <c r="AK1753" s="300">
        <v>8</v>
      </c>
      <c r="AL1753" s="300" t="s">
        <v>814</v>
      </c>
      <c r="AM1753" s="300">
        <v>552869</v>
      </c>
      <c r="AN1753" s="300" t="b">
        <v>0</v>
      </c>
      <c r="AO1753" s="300">
        <v>8</v>
      </c>
      <c r="AP1753" s="300" t="s">
        <v>814</v>
      </c>
      <c r="AQ1753" s="300">
        <v>552869</v>
      </c>
      <c r="AR1753" s="300" t="b">
        <v>0</v>
      </c>
      <c r="AS1753" s="300">
        <v>552869</v>
      </c>
      <c r="AT1753" s="300" t="b">
        <v>0</v>
      </c>
      <c r="AU1753" s="300">
        <v>0</v>
      </c>
      <c r="AV1753" s="300" t="b">
        <v>0</v>
      </c>
      <c r="AW1753" s="300" t="s">
        <v>2134</v>
      </c>
      <c r="AX1753" s="300">
        <v>0</v>
      </c>
      <c r="AY1753" s="300" t="s">
        <v>2134</v>
      </c>
      <c r="AZ1753" s="300">
        <v>0</v>
      </c>
      <c r="BA1753" s="300" t="b">
        <v>0</v>
      </c>
      <c r="BB1753" s="300" t="b">
        <v>1</v>
      </c>
      <c r="BC1753"/>
      <c r="BD1753"/>
      <c r="BE1753"/>
      <c r="BF1753"/>
      <c r="BG1753"/>
      <c r="BH1753"/>
      <c r="BI1753"/>
      <c r="BJ1753"/>
      <c r="BK1753"/>
      <c r="BL1753"/>
      <c r="BM1753"/>
      <c r="BN1753"/>
      <c r="BO1753"/>
      <c r="BP1753"/>
      <c r="BQ1753"/>
    </row>
    <row r="1754" spans="5:69" ht="16.5" hidden="1" x14ac:dyDescent="0.3">
      <c r="E1754" s="300" t="s">
        <v>760</v>
      </c>
      <c r="F1754" s="300" t="s">
        <v>651</v>
      </c>
      <c r="G1754" s="300">
        <v>20160101</v>
      </c>
      <c r="H1754" s="300">
        <v>2016</v>
      </c>
      <c r="I1754" s="300">
        <v>52</v>
      </c>
      <c r="J1754" s="300">
        <v>2016</v>
      </c>
      <c r="K1754" s="300">
        <v>180</v>
      </c>
      <c r="L1754" s="300" t="s">
        <v>872</v>
      </c>
      <c r="M1754" s="300" t="s">
        <v>486</v>
      </c>
      <c r="N1754" s="300" t="s">
        <v>660</v>
      </c>
      <c r="O1754" s="300" t="s">
        <v>762</v>
      </c>
      <c r="P1754" s="300">
        <v>56</v>
      </c>
      <c r="Q1754" s="300" t="s">
        <v>877</v>
      </c>
      <c r="R1754" s="300" t="s">
        <v>878</v>
      </c>
      <c r="S1754" s="300">
        <v>0</v>
      </c>
      <c r="T1754" s="300" t="s">
        <v>763</v>
      </c>
      <c r="U1754" s="300" t="s">
        <v>764</v>
      </c>
      <c r="V1754" s="300" t="s">
        <v>1123</v>
      </c>
      <c r="W1754" s="300" t="s">
        <v>766</v>
      </c>
      <c r="X1754" s="300" t="b">
        <v>1</v>
      </c>
      <c r="Y1754" s="300">
        <v>310530</v>
      </c>
      <c r="Z1754" s="300" t="s">
        <v>1287</v>
      </c>
      <c r="AA1754" s="300" t="s">
        <v>60</v>
      </c>
      <c r="AB1754" s="300" t="s">
        <v>842</v>
      </c>
      <c r="AC1754" s="300" t="s">
        <v>60</v>
      </c>
      <c r="AD1754" s="300">
        <v>6</v>
      </c>
      <c r="AE1754" s="300" t="b">
        <v>1</v>
      </c>
      <c r="AF1754" s="300" t="s">
        <v>768</v>
      </c>
      <c r="AG1754" s="300" t="s">
        <v>769</v>
      </c>
      <c r="AH1754" s="300">
        <v>0</v>
      </c>
      <c r="AI1754" s="300">
        <v>0</v>
      </c>
      <c r="AJ1754" s="300" t="s">
        <v>770</v>
      </c>
      <c r="AK1754" s="300">
        <v>8</v>
      </c>
      <c r="AL1754" s="300" t="s">
        <v>814</v>
      </c>
      <c r="AM1754" s="300">
        <v>5100</v>
      </c>
      <c r="AN1754" s="300" t="b">
        <v>0</v>
      </c>
      <c r="AO1754" s="300">
        <v>8</v>
      </c>
      <c r="AP1754" s="300" t="s">
        <v>814</v>
      </c>
      <c r="AQ1754" s="300">
        <v>5100</v>
      </c>
      <c r="AR1754" s="300" t="b">
        <v>0</v>
      </c>
      <c r="AS1754" s="300">
        <v>5100</v>
      </c>
      <c r="AT1754" s="300" t="b">
        <v>0</v>
      </c>
      <c r="AU1754" s="300">
        <v>0</v>
      </c>
      <c r="AV1754" s="300" t="b">
        <v>0</v>
      </c>
      <c r="AW1754" s="300" t="s">
        <v>2135</v>
      </c>
      <c r="AX1754" s="300">
        <v>0</v>
      </c>
      <c r="AY1754" s="300" t="s">
        <v>2135</v>
      </c>
      <c r="AZ1754" s="300">
        <v>0</v>
      </c>
      <c r="BA1754" s="300" t="b">
        <v>0</v>
      </c>
      <c r="BB1754" s="300" t="b">
        <v>1</v>
      </c>
      <c r="BC1754"/>
      <c r="BD1754"/>
      <c r="BE1754"/>
      <c r="BF1754"/>
      <c r="BG1754"/>
      <c r="BH1754"/>
      <c r="BI1754"/>
      <c r="BJ1754"/>
      <c r="BK1754"/>
      <c r="BL1754"/>
      <c r="BM1754"/>
      <c r="BN1754"/>
      <c r="BO1754"/>
      <c r="BP1754"/>
      <c r="BQ1754"/>
    </row>
    <row r="1755" spans="5:69" ht="16.5" hidden="1" x14ac:dyDescent="0.3">
      <c r="E1755" s="300" t="s">
        <v>760</v>
      </c>
      <c r="F1755" s="300" t="s">
        <v>651</v>
      </c>
      <c r="G1755" s="300">
        <v>20160101</v>
      </c>
      <c r="H1755" s="300">
        <v>2016</v>
      </c>
      <c r="I1755" s="300">
        <v>52</v>
      </c>
      <c r="J1755" s="300">
        <v>2016</v>
      </c>
      <c r="K1755" s="300">
        <v>180</v>
      </c>
      <c r="L1755" s="300" t="s">
        <v>872</v>
      </c>
      <c r="M1755" s="300" t="s">
        <v>486</v>
      </c>
      <c r="N1755" s="300" t="s">
        <v>660</v>
      </c>
      <c r="O1755" s="300" t="s">
        <v>762</v>
      </c>
      <c r="P1755" s="300">
        <v>404</v>
      </c>
      <c r="Q1755" s="300" t="s">
        <v>892</v>
      </c>
      <c r="R1755" s="300" t="s">
        <v>430</v>
      </c>
      <c r="S1755" s="300">
        <v>0</v>
      </c>
      <c r="T1755" s="300" t="s">
        <v>763</v>
      </c>
      <c r="U1755" s="300" t="s">
        <v>764</v>
      </c>
      <c r="V1755" s="300" t="s">
        <v>1123</v>
      </c>
      <c r="W1755" s="300" t="s">
        <v>766</v>
      </c>
      <c r="X1755" s="300" t="b">
        <v>1</v>
      </c>
      <c r="Y1755" s="300">
        <v>310530</v>
      </c>
      <c r="Z1755" s="300" t="s">
        <v>1287</v>
      </c>
      <c r="AA1755" s="300" t="s">
        <v>60</v>
      </c>
      <c r="AB1755" s="300" t="s">
        <v>842</v>
      </c>
      <c r="AC1755" s="300" t="s">
        <v>60</v>
      </c>
      <c r="AD1755" s="300">
        <v>6</v>
      </c>
      <c r="AE1755" s="300" t="b">
        <v>1</v>
      </c>
      <c r="AF1755" s="300" t="s">
        <v>768</v>
      </c>
      <c r="AG1755" s="300" t="s">
        <v>769</v>
      </c>
      <c r="AH1755" s="300">
        <v>0</v>
      </c>
      <c r="AI1755" s="300">
        <v>0</v>
      </c>
      <c r="AJ1755" s="300" t="s">
        <v>770</v>
      </c>
      <c r="AK1755" s="300">
        <v>8</v>
      </c>
      <c r="AL1755" s="300" t="s">
        <v>814</v>
      </c>
      <c r="AM1755" s="300">
        <v>54000</v>
      </c>
      <c r="AN1755" s="300" t="b">
        <v>0</v>
      </c>
      <c r="AO1755" s="300">
        <v>8</v>
      </c>
      <c r="AP1755" s="300" t="s">
        <v>814</v>
      </c>
      <c r="AQ1755" s="300">
        <v>54000</v>
      </c>
      <c r="AR1755" s="300" t="b">
        <v>0</v>
      </c>
      <c r="AS1755" s="300">
        <v>54000</v>
      </c>
      <c r="AT1755" s="300" t="b">
        <v>0</v>
      </c>
      <c r="AU1755" s="300">
        <v>0</v>
      </c>
      <c r="AV1755" s="300" t="b">
        <v>0</v>
      </c>
      <c r="AW1755" s="300" t="s">
        <v>2136</v>
      </c>
      <c r="AX1755" s="300">
        <v>0</v>
      </c>
      <c r="AY1755" s="300" t="s">
        <v>2136</v>
      </c>
      <c r="AZ1755" s="300">
        <v>0</v>
      </c>
      <c r="BA1755" s="300" t="b">
        <v>0</v>
      </c>
      <c r="BB1755" s="300" t="b">
        <v>1</v>
      </c>
      <c r="BC1755"/>
      <c r="BD1755"/>
      <c r="BE1755"/>
      <c r="BF1755"/>
      <c r="BG1755"/>
      <c r="BH1755"/>
      <c r="BI1755"/>
      <c r="BJ1755"/>
      <c r="BK1755"/>
      <c r="BL1755"/>
      <c r="BM1755"/>
      <c r="BN1755"/>
      <c r="BO1755"/>
      <c r="BP1755"/>
      <c r="BQ1755"/>
    </row>
    <row r="1756" spans="5:69" ht="16.5" hidden="1" x14ac:dyDescent="0.3">
      <c r="E1756" s="300" t="s">
        <v>760</v>
      </c>
      <c r="F1756" s="300" t="s">
        <v>651</v>
      </c>
      <c r="G1756" s="300">
        <v>20160101</v>
      </c>
      <c r="H1756" s="300">
        <v>2016</v>
      </c>
      <c r="I1756" s="300">
        <v>52</v>
      </c>
      <c r="J1756" s="300">
        <v>2016</v>
      </c>
      <c r="K1756" s="300">
        <v>180</v>
      </c>
      <c r="L1756" s="300" t="s">
        <v>872</v>
      </c>
      <c r="M1756" s="300" t="s">
        <v>486</v>
      </c>
      <c r="N1756" s="300" t="s">
        <v>660</v>
      </c>
      <c r="O1756" s="300" t="s">
        <v>762</v>
      </c>
      <c r="P1756" s="300">
        <v>643</v>
      </c>
      <c r="Q1756" s="300" t="s">
        <v>793</v>
      </c>
      <c r="R1756" s="300" t="s">
        <v>794</v>
      </c>
      <c r="S1756" s="300">
        <v>0</v>
      </c>
      <c r="T1756" s="300" t="s">
        <v>763</v>
      </c>
      <c r="U1756" s="300" t="s">
        <v>764</v>
      </c>
      <c r="V1756" s="300" t="s">
        <v>1123</v>
      </c>
      <c r="W1756" s="300" t="s">
        <v>766</v>
      </c>
      <c r="X1756" s="300" t="b">
        <v>1</v>
      </c>
      <c r="Y1756" s="300">
        <v>310530</v>
      </c>
      <c r="Z1756" s="300" t="s">
        <v>1287</v>
      </c>
      <c r="AA1756" s="300" t="s">
        <v>60</v>
      </c>
      <c r="AB1756" s="300" t="s">
        <v>842</v>
      </c>
      <c r="AC1756" s="300" t="s">
        <v>60</v>
      </c>
      <c r="AD1756" s="300">
        <v>6</v>
      </c>
      <c r="AE1756" s="300" t="b">
        <v>1</v>
      </c>
      <c r="AF1756" s="300" t="s">
        <v>768</v>
      </c>
      <c r="AG1756" s="300" t="s">
        <v>769</v>
      </c>
      <c r="AH1756" s="300">
        <v>0</v>
      </c>
      <c r="AI1756" s="300">
        <v>0</v>
      </c>
      <c r="AJ1756" s="300" t="s">
        <v>770</v>
      </c>
      <c r="AK1756" s="300">
        <v>8</v>
      </c>
      <c r="AL1756" s="300" t="s">
        <v>814</v>
      </c>
      <c r="AM1756" s="300">
        <v>493769</v>
      </c>
      <c r="AN1756" s="300" t="b">
        <v>0</v>
      </c>
      <c r="AO1756" s="300">
        <v>8</v>
      </c>
      <c r="AP1756" s="300" t="s">
        <v>814</v>
      </c>
      <c r="AQ1756" s="300">
        <v>493769</v>
      </c>
      <c r="AR1756" s="300" t="b">
        <v>0</v>
      </c>
      <c r="AS1756" s="300">
        <v>493769</v>
      </c>
      <c r="AT1756" s="300" t="b">
        <v>0</v>
      </c>
      <c r="AU1756" s="300">
        <v>0</v>
      </c>
      <c r="AV1756" s="300" t="b">
        <v>0</v>
      </c>
      <c r="AW1756" s="300" t="s">
        <v>2137</v>
      </c>
      <c r="AX1756" s="300">
        <v>0</v>
      </c>
      <c r="AY1756" s="300" t="s">
        <v>2137</v>
      </c>
      <c r="AZ1756" s="300">
        <v>0</v>
      </c>
      <c r="BA1756" s="300" t="b">
        <v>0</v>
      </c>
      <c r="BB1756" s="300" t="b">
        <v>1</v>
      </c>
      <c r="BC1756"/>
      <c r="BD1756"/>
      <c r="BE1756"/>
      <c r="BF1756"/>
      <c r="BG1756"/>
      <c r="BH1756"/>
      <c r="BI1756"/>
      <c r="BJ1756"/>
      <c r="BK1756"/>
      <c r="BL1756"/>
      <c r="BM1756"/>
      <c r="BN1756"/>
      <c r="BO1756"/>
      <c r="BP1756"/>
      <c r="BQ1756"/>
    </row>
    <row r="1757" spans="5:69" ht="16.5" hidden="1" x14ac:dyDescent="0.3">
      <c r="E1757" s="300" t="s">
        <v>760</v>
      </c>
      <c r="F1757" s="300" t="s">
        <v>651</v>
      </c>
      <c r="G1757" s="300">
        <v>20160101</v>
      </c>
      <c r="H1757" s="300">
        <v>2016</v>
      </c>
      <c r="I1757" s="300">
        <v>52</v>
      </c>
      <c r="J1757" s="300">
        <v>2016</v>
      </c>
      <c r="K1757" s="300">
        <v>180</v>
      </c>
      <c r="L1757" s="300" t="s">
        <v>872</v>
      </c>
      <c r="M1757" s="300" t="s">
        <v>486</v>
      </c>
      <c r="N1757" s="300" t="s">
        <v>660</v>
      </c>
      <c r="O1757" s="300" t="s">
        <v>762</v>
      </c>
      <c r="P1757" s="300">
        <v>0</v>
      </c>
      <c r="Q1757" s="300" t="s">
        <v>763</v>
      </c>
      <c r="R1757" s="300" t="s">
        <v>764</v>
      </c>
      <c r="S1757" s="300">
        <v>0</v>
      </c>
      <c r="T1757" s="300" t="s">
        <v>763</v>
      </c>
      <c r="U1757" s="300" t="s">
        <v>764</v>
      </c>
      <c r="V1757" s="300" t="s">
        <v>1123</v>
      </c>
      <c r="W1757" s="300" t="s">
        <v>766</v>
      </c>
      <c r="X1757" s="300" t="b">
        <v>1</v>
      </c>
      <c r="Y1757" s="300">
        <v>310540</v>
      </c>
      <c r="Z1757" s="300" t="s">
        <v>1106</v>
      </c>
      <c r="AA1757" s="300" t="s">
        <v>512</v>
      </c>
      <c r="AB1757" s="300" t="s">
        <v>842</v>
      </c>
      <c r="AC1757" s="300" t="s">
        <v>512</v>
      </c>
      <c r="AD1757" s="300">
        <v>6</v>
      </c>
      <c r="AE1757" s="300" t="b">
        <v>1</v>
      </c>
      <c r="AF1757" s="300" t="s">
        <v>768</v>
      </c>
      <c r="AG1757" s="300" t="s">
        <v>769</v>
      </c>
      <c r="AH1757" s="300">
        <v>0</v>
      </c>
      <c r="AI1757" s="300">
        <v>0</v>
      </c>
      <c r="AJ1757" s="300" t="s">
        <v>770</v>
      </c>
      <c r="AK1757" s="300">
        <v>8</v>
      </c>
      <c r="AL1757" s="300" t="s">
        <v>814</v>
      </c>
      <c r="AM1757" s="300">
        <v>497180</v>
      </c>
      <c r="AN1757" s="300" t="b">
        <v>0</v>
      </c>
      <c r="AO1757" s="300">
        <v>8</v>
      </c>
      <c r="AP1757" s="300" t="s">
        <v>814</v>
      </c>
      <c r="AQ1757" s="300">
        <v>497180</v>
      </c>
      <c r="AR1757" s="300" t="b">
        <v>0</v>
      </c>
      <c r="AS1757" s="300">
        <v>497180</v>
      </c>
      <c r="AT1757" s="300" t="b">
        <v>0</v>
      </c>
      <c r="AU1757" s="300">
        <v>0</v>
      </c>
      <c r="AV1757" s="300" t="b">
        <v>0</v>
      </c>
      <c r="AW1757" s="300" t="s">
        <v>2138</v>
      </c>
      <c r="AX1757" s="300">
        <v>0</v>
      </c>
      <c r="AY1757" s="300" t="s">
        <v>2138</v>
      </c>
      <c r="AZ1757" s="300">
        <v>0</v>
      </c>
      <c r="BA1757" s="300" t="b">
        <v>0</v>
      </c>
      <c r="BB1757" s="300" t="b">
        <v>1</v>
      </c>
      <c r="BC1757"/>
      <c r="BD1757"/>
      <c r="BE1757"/>
      <c r="BF1757"/>
      <c r="BG1757"/>
      <c r="BH1757"/>
      <c r="BI1757"/>
      <c r="BJ1757"/>
      <c r="BK1757"/>
      <c r="BL1757"/>
      <c r="BM1757"/>
      <c r="BN1757"/>
      <c r="BO1757"/>
      <c r="BP1757"/>
      <c r="BQ1757"/>
    </row>
    <row r="1758" spans="5:69" ht="16.5" hidden="1" x14ac:dyDescent="0.3">
      <c r="E1758" s="300" t="s">
        <v>760</v>
      </c>
      <c r="F1758" s="300" t="s">
        <v>651</v>
      </c>
      <c r="G1758" s="300">
        <v>20160101</v>
      </c>
      <c r="H1758" s="300">
        <v>2016</v>
      </c>
      <c r="I1758" s="300">
        <v>52</v>
      </c>
      <c r="J1758" s="300">
        <v>2016</v>
      </c>
      <c r="K1758" s="300">
        <v>180</v>
      </c>
      <c r="L1758" s="300" t="s">
        <v>872</v>
      </c>
      <c r="M1758" s="300" t="s">
        <v>486</v>
      </c>
      <c r="N1758" s="300" t="s">
        <v>660</v>
      </c>
      <c r="O1758" s="300" t="s">
        <v>762</v>
      </c>
      <c r="P1758" s="300">
        <v>156</v>
      </c>
      <c r="Q1758" s="300" t="s">
        <v>773</v>
      </c>
      <c r="R1758" s="300" t="s">
        <v>774</v>
      </c>
      <c r="S1758" s="300">
        <v>0</v>
      </c>
      <c r="T1758" s="300" t="s">
        <v>763</v>
      </c>
      <c r="U1758" s="300" t="s">
        <v>764</v>
      </c>
      <c r="V1758" s="300" t="s">
        <v>1123</v>
      </c>
      <c r="W1758" s="300" t="s">
        <v>766</v>
      </c>
      <c r="X1758" s="300" t="b">
        <v>1</v>
      </c>
      <c r="Y1758" s="300">
        <v>310540</v>
      </c>
      <c r="Z1758" s="300" t="s">
        <v>1106</v>
      </c>
      <c r="AA1758" s="300" t="s">
        <v>512</v>
      </c>
      <c r="AB1758" s="300" t="s">
        <v>842</v>
      </c>
      <c r="AC1758" s="300" t="s">
        <v>512</v>
      </c>
      <c r="AD1758" s="300">
        <v>6</v>
      </c>
      <c r="AE1758" s="300" t="b">
        <v>1</v>
      </c>
      <c r="AF1758" s="300" t="s">
        <v>768</v>
      </c>
      <c r="AG1758" s="300" t="s">
        <v>769</v>
      </c>
      <c r="AH1758" s="300">
        <v>0</v>
      </c>
      <c r="AI1758" s="300">
        <v>0</v>
      </c>
      <c r="AJ1758" s="300" t="s">
        <v>770</v>
      </c>
      <c r="AK1758" s="300">
        <v>8</v>
      </c>
      <c r="AL1758" s="300" t="s">
        <v>814</v>
      </c>
      <c r="AM1758" s="300">
        <v>337180</v>
      </c>
      <c r="AN1758" s="300" t="b">
        <v>0</v>
      </c>
      <c r="AO1758" s="300">
        <v>8</v>
      </c>
      <c r="AP1758" s="300" t="s">
        <v>814</v>
      </c>
      <c r="AQ1758" s="300">
        <v>337180</v>
      </c>
      <c r="AR1758" s="300" t="b">
        <v>0</v>
      </c>
      <c r="AS1758" s="300">
        <v>337180</v>
      </c>
      <c r="AT1758" s="300" t="b">
        <v>0</v>
      </c>
      <c r="AU1758" s="300">
        <v>0</v>
      </c>
      <c r="AV1758" s="300" t="b">
        <v>0</v>
      </c>
      <c r="AW1758" s="300" t="s">
        <v>2139</v>
      </c>
      <c r="AX1758" s="300">
        <v>0</v>
      </c>
      <c r="AY1758" s="300" t="s">
        <v>2139</v>
      </c>
      <c r="AZ1758" s="300">
        <v>0</v>
      </c>
      <c r="BA1758" s="300" t="b">
        <v>0</v>
      </c>
      <c r="BB1758" s="300" t="b">
        <v>1</v>
      </c>
      <c r="BC1758"/>
      <c r="BD1758"/>
      <c r="BE1758"/>
      <c r="BF1758"/>
      <c r="BG1758"/>
      <c r="BH1758"/>
      <c r="BI1758"/>
      <c r="BJ1758"/>
      <c r="BK1758"/>
      <c r="BL1758"/>
      <c r="BM1758"/>
      <c r="BN1758"/>
      <c r="BO1758"/>
      <c r="BP1758"/>
      <c r="BQ1758"/>
    </row>
    <row r="1759" spans="5:69" ht="16.5" hidden="1" x14ac:dyDescent="0.3">
      <c r="E1759" s="300" t="s">
        <v>760</v>
      </c>
      <c r="F1759" s="300" t="s">
        <v>651</v>
      </c>
      <c r="G1759" s="300">
        <v>20160101</v>
      </c>
      <c r="H1759" s="300">
        <v>2016</v>
      </c>
      <c r="I1759" s="300">
        <v>52</v>
      </c>
      <c r="J1759" s="300">
        <v>2016</v>
      </c>
      <c r="K1759" s="300">
        <v>180</v>
      </c>
      <c r="L1759" s="300" t="s">
        <v>872</v>
      </c>
      <c r="M1759" s="300" t="s">
        <v>486</v>
      </c>
      <c r="N1759" s="300" t="s">
        <v>660</v>
      </c>
      <c r="O1759" s="300" t="s">
        <v>762</v>
      </c>
      <c r="P1759" s="300">
        <v>710</v>
      </c>
      <c r="Q1759" s="300" t="s">
        <v>917</v>
      </c>
      <c r="R1759" s="300" t="s">
        <v>425</v>
      </c>
      <c r="S1759" s="300">
        <v>0</v>
      </c>
      <c r="T1759" s="300" t="s">
        <v>763</v>
      </c>
      <c r="U1759" s="300" t="s">
        <v>764</v>
      </c>
      <c r="V1759" s="300" t="s">
        <v>1123</v>
      </c>
      <c r="W1759" s="300" t="s">
        <v>766</v>
      </c>
      <c r="X1759" s="300" t="b">
        <v>1</v>
      </c>
      <c r="Y1759" s="300">
        <v>310540</v>
      </c>
      <c r="Z1759" s="300" t="s">
        <v>1106</v>
      </c>
      <c r="AA1759" s="300" t="s">
        <v>512</v>
      </c>
      <c r="AB1759" s="300" t="s">
        <v>842</v>
      </c>
      <c r="AC1759" s="300" t="s">
        <v>512</v>
      </c>
      <c r="AD1759" s="300">
        <v>6</v>
      </c>
      <c r="AE1759" s="300" t="b">
        <v>1</v>
      </c>
      <c r="AF1759" s="300" t="s">
        <v>768</v>
      </c>
      <c r="AG1759" s="300" t="s">
        <v>769</v>
      </c>
      <c r="AH1759" s="300">
        <v>0</v>
      </c>
      <c r="AI1759" s="300">
        <v>0</v>
      </c>
      <c r="AJ1759" s="300" t="s">
        <v>770</v>
      </c>
      <c r="AK1759" s="300">
        <v>8</v>
      </c>
      <c r="AL1759" s="300" t="s">
        <v>814</v>
      </c>
      <c r="AM1759" s="300">
        <v>160000</v>
      </c>
      <c r="AN1759" s="300" t="b">
        <v>0</v>
      </c>
      <c r="AO1759" s="300">
        <v>8</v>
      </c>
      <c r="AP1759" s="300" t="s">
        <v>814</v>
      </c>
      <c r="AQ1759" s="300">
        <v>160000</v>
      </c>
      <c r="AR1759" s="300" t="b">
        <v>0</v>
      </c>
      <c r="AS1759" s="300">
        <v>160000</v>
      </c>
      <c r="AT1759" s="300" t="b">
        <v>0</v>
      </c>
      <c r="AU1759" s="300">
        <v>0</v>
      </c>
      <c r="AV1759" s="300" t="b">
        <v>0</v>
      </c>
      <c r="AW1759" s="300" t="s">
        <v>2140</v>
      </c>
      <c r="AX1759" s="300">
        <v>0</v>
      </c>
      <c r="AY1759" s="300" t="s">
        <v>2140</v>
      </c>
      <c r="AZ1759" s="300">
        <v>0</v>
      </c>
      <c r="BA1759" s="300" t="b">
        <v>0</v>
      </c>
      <c r="BB1759" s="300" t="b">
        <v>1</v>
      </c>
      <c r="BC1759"/>
      <c r="BD1759"/>
      <c r="BE1759"/>
      <c r="BF1759"/>
      <c r="BG1759"/>
      <c r="BH1759"/>
      <c r="BI1759"/>
      <c r="BJ1759"/>
      <c r="BK1759"/>
      <c r="BL1759"/>
      <c r="BM1759"/>
      <c r="BN1759"/>
      <c r="BO1759"/>
      <c r="BP1759"/>
      <c r="BQ1759"/>
    </row>
    <row r="1760" spans="5:69" ht="16.5" hidden="1" x14ac:dyDescent="0.3">
      <c r="E1760" s="300" t="s">
        <v>760</v>
      </c>
      <c r="F1760" s="300" t="s">
        <v>651</v>
      </c>
      <c r="G1760" s="300">
        <v>20160101</v>
      </c>
      <c r="H1760" s="300">
        <v>2016</v>
      </c>
      <c r="I1760" s="300">
        <v>52</v>
      </c>
      <c r="J1760" s="300">
        <v>2016</v>
      </c>
      <c r="K1760" s="300">
        <v>180</v>
      </c>
      <c r="L1760" s="300" t="s">
        <v>872</v>
      </c>
      <c r="M1760" s="300" t="s">
        <v>486</v>
      </c>
      <c r="N1760" s="300" t="s">
        <v>660</v>
      </c>
      <c r="O1760" s="300" t="s">
        <v>762</v>
      </c>
      <c r="P1760" s="300">
        <v>0</v>
      </c>
      <c r="Q1760" s="300" t="s">
        <v>763</v>
      </c>
      <c r="R1760" s="300" t="s">
        <v>764</v>
      </c>
      <c r="S1760" s="300">
        <v>0</v>
      </c>
      <c r="T1760" s="300" t="s">
        <v>763</v>
      </c>
      <c r="U1760" s="300" t="s">
        <v>764</v>
      </c>
      <c r="V1760" s="300" t="s">
        <v>1123</v>
      </c>
      <c r="W1760" s="300" t="s">
        <v>766</v>
      </c>
      <c r="X1760" s="300" t="b">
        <v>1</v>
      </c>
      <c r="Y1760" s="300">
        <v>310551</v>
      </c>
      <c r="Z1760" s="300" t="s">
        <v>1108</v>
      </c>
      <c r="AA1760" s="300" t="s">
        <v>541</v>
      </c>
      <c r="AB1760" s="300" t="s">
        <v>84</v>
      </c>
      <c r="AC1760" s="300" t="s">
        <v>84</v>
      </c>
      <c r="AD1760" s="300">
        <v>6</v>
      </c>
      <c r="AE1760" s="300" t="b">
        <v>1</v>
      </c>
      <c r="AF1760" s="300" t="s">
        <v>768</v>
      </c>
      <c r="AG1760" s="300" t="s">
        <v>769</v>
      </c>
      <c r="AH1760" s="300">
        <v>0</v>
      </c>
      <c r="AI1760" s="300">
        <v>0</v>
      </c>
      <c r="AJ1760" s="300" t="s">
        <v>770</v>
      </c>
      <c r="AK1760" s="300">
        <v>8</v>
      </c>
      <c r="AL1760" s="300" t="s">
        <v>814</v>
      </c>
      <c r="AM1760" s="300">
        <v>800</v>
      </c>
      <c r="AN1760" s="300" t="b">
        <v>0</v>
      </c>
      <c r="AO1760" s="300">
        <v>8</v>
      </c>
      <c r="AP1760" s="300" t="s">
        <v>814</v>
      </c>
      <c r="AQ1760" s="300">
        <v>800</v>
      </c>
      <c r="AR1760" s="300" t="b">
        <v>0</v>
      </c>
      <c r="AS1760" s="300">
        <v>800</v>
      </c>
      <c r="AT1760" s="300" t="b">
        <v>0</v>
      </c>
      <c r="AU1760" s="300">
        <v>0</v>
      </c>
      <c r="AV1760" s="300" t="b">
        <v>0</v>
      </c>
      <c r="AW1760" s="300" t="s">
        <v>2141</v>
      </c>
      <c r="AX1760" s="300">
        <v>0</v>
      </c>
      <c r="AY1760" s="300" t="s">
        <v>2141</v>
      </c>
      <c r="AZ1760" s="300">
        <v>0</v>
      </c>
      <c r="BA1760" s="300" t="b">
        <v>0</v>
      </c>
      <c r="BB1760" s="300" t="b">
        <v>1</v>
      </c>
      <c r="BC1760"/>
      <c r="BD1760"/>
      <c r="BE1760"/>
      <c r="BF1760"/>
      <c r="BG1760"/>
      <c r="BH1760"/>
      <c r="BI1760"/>
      <c r="BJ1760"/>
      <c r="BK1760"/>
      <c r="BL1760"/>
      <c r="BM1760"/>
      <c r="BN1760"/>
      <c r="BO1760"/>
      <c r="BP1760"/>
      <c r="BQ1760"/>
    </row>
    <row r="1761" spans="5:69" ht="16.5" hidden="1" x14ac:dyDescent="0.3">
      <c r="E1761" s="300" t="s">
        <v>760</v>
      </c>
      <c r="F1761" s="300" t="s">
        <v>651</v>
      </c>
      <c r="G1761" s="300">
        <v>20160101</v>
      </c>
      <c r="H1761" s="300">
        <v>2016</v>
      </c>
      <c r="I1761" s="300">
        <v>52</v>
      </c>
      <c r="J1761" s="300">
        <v>2016</v>
      </c>
      <c r="K1761" s="300">
        <v>180</v>
      </c>
      <c r="L1761" s="300" t="s">
        <v>872</v>
      </c>
      <c r="M1761" s="300" t="s">
        <v>486</v>
      </c>
      <c r="N1761" s="300" t="s">
        <v>660</v>
      </c>
      <c r="O1761" s="300" t="s">
        <v>762</v>
      </c>
      <c r="P1761" s="300">
        <v>404</v>
      </c>
      <c r="Q1761" s="300" t="s">
        <v>892</v>
      </c>
      <c r="R1761" s="300" t="s">
        <v>430</v>
      </c>
      <c r="S1761" s="300">
        <v>0</v>
      </c>
      <c r="T1761" s="300" t="s">
        <v>763</v>
      </c>
      <c r="U1761" s="300" t="s">
        <v>764</v>
      </c>
      <c r="V1761" s="300" t="s">
        <v>1123</v>
      </c>
      <c r="W1761" s="300" t="s">
        <v>766</v>
      </c>
      <c r="X1761" s="300" t="b">
        <v>1</v>
      </c>
      <c r="Y1761" s="300">
        <v>310551</v>
      </c>
      <c r="Z1761" s="300" t="s">
        <v>1108</v>
      </c>
      <c r="AA1761" s="300" t="s">
        <v>541</v>
      </c>
      <c r="AB1761" s="300" t="s">
        <v>84</v>
      </c>
      <c r="AC1761" s="300" t="s">
        <v>84</v>
      </c>
      <c r="AD1761" s="300">
        <v>6</v>
      </c>
      <c r="AE1761" s="300" t="b">
        <v>1</v>
      </c>
      <c r="AF1761" s="300" t="s">
        <v>768</v>
      </c>
      <c r="AG1761" s="300" t="s">
        <v>769</v>
      </c>
      <c r="AH1761" s="300">
        <v>0</v>
      </c>
      <c r="AI1761" s="300">
        <v>0</v>
      </c>
      <c r="AJ1761" s="300" t="s">
        <v>770</v>
      </c>
      <c r="AK1761" s="300">
        <v>8</v>
      </c>
      <c r="AL1761" s="300" t="s">
        <v>814</v>
      </c>
      <c r="AM1761" s="300">
        <v>800</v>
      </c>
      <c r="AN1761" s="300" t="b">
        <v>0</v>
      </c>
      <c r="AO1761" s="300">
        <v>8</v>
      </c>
      <c r="AP1761" s="300" t="s">
        <v>814</v>
      </c>
      <c r="AQ1761" s="300">
        <v>800</v>
      </c>
      <c r="AR1761" s="300" t="b">
        <v>0</v>
      </c>
      <c r="AS1761" s="300">
        <v>800</v>
      </c>
      <c r="AT1761" s="300" t="b">
        <v>0</v>
      </c>
      <c r="AU1761" s="300">
        <v>0</v>
      </c>
      <c r="AV1761" s="300" t="b">
        <v>0</v>
      </c>
      <c r="AW1761" s="300" t="s">
        <v>2141</v>
      </c>
      <c r="AX1761" s="300">
        <v>0</v>
      </c>
      <c r="AY1761" s="300" t="s">
        <v>2141</v>
      </c>
      <c r="AZ1761" s="300">
        <v>0</v>
      </c>
      <c r="BA1761" s="300" t="b">
        <v>0</v>
      </c>
      <c r="BB1761" s="300" t="b">
        <v>1</v>
      </c>
      <c r="BC1761"/>
      <c r="BD1761"/>
      <c r="BE1761"/>
      <c r="BF1761"/>
      <c r="BG1761"/>
      <c r="BH1761"/>
      <c r="BI1761"/>
      <c r="BJ1761"/>
      <c r="BK1761"/>
      <c r="BL1761"/>
      <c r="BM1761"/>
      <c r="BN1761"/>
      <c r="BO1761"/>
      <c r="BP1761"/>
      <c r="BQ1761"/>
    </row>
    <row r="1762" spans="5:69" ht="16.5" hidden="1" x14ac:dyDescent="0.3">
      <c r="E1762" s="300" t="s">
        <v>760</v>
      </c>
      <c r="F1762" s="300" t="s">
        <v>651</v>
      </c>
      <c r="G1762" s="300">
        <v>20160101</v>
      </c>
      <c r="H1762" s="300">
        <v>2016</v>
      </c>
      <c r="I1762" s="300">
        <v>52</v>
      </c>
      <c r="J1762" s="300">
        <v>2016</v>
      </c>
      <c r="K1762" s="300">
        <v>180</v>
      </c>
      <c r="L1762" s="300" t="s">
        <v>872</v>
      </c>
      <c r="M1762" s="300" t="s">
        <v>486</v>
      </c>
      <c r="N1762" s="300" t="s">
        <v>660</v>
      </c>
      <c r="O1762" s="300" t="s">
        <v>762</v>
      </c>
      <c r="P1762" s="300">
        <v>0</v>
      </c>
      <c r="Q1762" s="300" t="s">
        <v>763</v>
      </c>
      <c r="R1762" s="300" t="s">
        <v>764</v>
      </c>
      <c r="S1762" s="300">
        <v>0</v>
      </c>
      <c r="T1762" s="300" t="s">
        <v>763</v>
      </c>
      <c r="U1762" s="300" t="s">
        <v>764</v>
      </c>
      <c r="V1762" s="300" t="s">
        <v>1123</v>
      </c>
      <c r="W1762" s="300" t="s">
        <v>766</v>
      </c>
      <c r="X1762" s="300" t="b">
        <v>1</v>
      </c>
      <c r="Y1762" s="300">
        <v>310560</v>
      </c>
      <c r="Z1762" s="300" t="s">
        <v>1112</v>
      </c>
      <c r="AA1762" s="300" t="s">
        <v>542</v>
      </c>
      <c r="AB1762" s="300" t="s">
        <v>84</v>
      </c>
      <c r="AC1762" s="300" t="s">
        <v>84</v>
      </c>
      <c r="AD1762" s="300">
        <v>6</v>
      </c>
      <c r="AE1762" s="300" t="b">
        <v>1</v>
      </c>
      <c r="AF1762" s="300" t="s">
        <v>768</v>
      </c>
      <c r="AG1762" s="300" t="s">
        <v>769</v>
      </c>
      <c r="AH1762" s="300">
        <v>0</v>
      </c>
      <c r="AI1762" s="300">
        <v>0</v>
      </c>
      <c r="AJ1762" s="300" t="s">
        <v>770</v>
      </c>
      <c r="AK1762" s="300">
        <v>8</v>
      </c>
      <c r="AL1762" s="300" t="s">
        <v>814</v>
      </c>
      <c r="AM1762" s="300">
        <v>1250</v>
      </c>
      <c r="AN1762" s="300" t="b">
        <v>0</v>
      </c>
      <c r="AO1762" s="300">
        <v>8</v>
      </c>
      <c r="AP1762" s="300" t="s">
        <v>814</v>
      </c>
      <c r="AQ1762" s="300">
        <v>1250</v>
      </c>
      <c r="AR1762" s="300" t="b">
        <v>0</v>
      </c>
      <c r="AS1762" s="300">
        <v>1250</v>
      </c>
      <c r="AT1762" s="300" t="b">
        <v>0</v>
      </c>
      <c r="AU1762" s="300">
        <v>0</v>
      </c>
      <c r="AV1762" s="300" t="b">
        <v>0</v>
      </c>
      <c r="AW1762" s="300" t="s">
        <v>2115</v>
      </c>
      <c r="AX1762" s="300">
        <v>0</v>
      </c>
      <c r="AY1762" s="300" t="s">
        <v>2115</v>
      </c>
      <c r="AZ1762" s="300">
        <v>0</v>
      </c>
      <c r="BA1762" s="300" t="b">
        <v>0</v>
      </c>
      <c r="BB1762" s="300" t="b">
        <v>1</v>
      </c>
      <c r="BC1762"/>
      <c r="BD1762"/>
      <c r="BE1762"/>
      <c r="BF1762"/>
      <c r="BG1762"/>
      <c r="BH1762"/>
      <c r="BI1762"/>
      <c r="BJ1762"/>
      <c r="BK1762"/>
      <c r="BL1762"/>
      <c r="BM1762"/>
      <c r="BN1762"/>
      <c r="BO1762"/>
      <c r="BP1762"/>
      <c r="BQ1762"/>
    </row>
    <row r="1763" spans="5:69" ht="16.5" hidden="1" x14ac:dyDescent="0.3">
      <c r="E1763" s="300" t="s">
        <v>760</v>
      </c>
      <c r="F1763" s="300" t="s">
        <v>651</v>
      </c>
      <c r="G1763" s="300">
        <v>20160101</v>
      </c>
      <c r="H1763" s="300">
        <v>2016</v>
      </c>
      <c r="I1763" s="300">
        <v>52</v>
      </c>
      <c r="J1763" s="300">
        <v>2016</v>
      </c>
      <c r="K1763" s="300">
        <v>180</v>
      </c>
      <c r="L1763" s="300" t="s">
        <v>872</v>
      </c>
      <c r="M1763" s="300" t="s">
        <v>486</v>
      </c>
      <c r="N1763" s="300" t="s">
        <v>660</v>
      </c>
      <c r="O1763" s="300" t="s">
        <v>762</v>
      </c>
      <c r="P1763" s="300">
        <v>699</v>
      </c>
      <c r="Q1763" s="300" t="s">
        <v>798</v>
      </c>
      <c r="R1763" s="300" t="s">
        <v>799</v>
      </c>
      <c r="S1763" s="300">
        <v>0</v>
      </c>
      <c r="T1763" s="300" t="s">
        <v>763</v>
      </c>
      <c r="U1763" s="300" t="s">
        <v>764</v>
      </c>
      <c r="V1763" s="300" t="s">
        <v>1123</v>
      </c>
      <c r="W1763" s="300" t="s">
        <v>766</v>
      </c>
      <c r="X1763" s="300" t="b">
        <v>1</v>
      </c>
      <c r="Y1763" s="300">
        <v>310560</v>
      </c>
      <c r="Z1763" s="300" t="s">
        <v>1112</v>
      </c>
      <c r="AA1763" s="300" t="s">
        <v>542</v>
      </c>
      <c r="AB1763" s="300" t="s">
        <v>84</v>
      </c>
      <c r="AC1763" s="300" t="s">
        <v>84</v>
      </c>
      <c r="AD1763" s="300">
        <v>6</v>
      </c>
      <c r="AE1763" s="300" t="b">
        <v>1</v>
      </c>
      <c r="AF1763" s="300" t="s">
        <v>768</v>
      </c>
      <c r="AG1763" s="300" t="s">
        <v>769</v>
      </c>
      <c r="AH1763" s="300">
        <v>0</v>
      </c>
      <c r="AI1763" s="300">
        <v>0</v>
      </c>
      <c r="AJ1763" s="300" t="s">
        <v>770</v>
      </c>
      <c r="AK1763" s="300">
        <v>8</v>
      </c>
      <c r="AL1763" s="300" t="s">
        <v>814</v>
      </c>
      <c r="AM1763" s="300">
        <v>1250</v>
      </c>
      <c r="AN1763" s="300" t="b">
        <v>0</v>
      </c>
      <c r="AO1763" s="300">
        <v>8</v>
      </c>
      <c r="AP1763" s="300" t="s">
        <v>814</v>
      </c>
      <c r="AQ1763" s="300">
        <v>1250</v>
      </c>
      <c r="AR1763" s="300" t="b">
        <v>0</v>
      </c>
      <c r="AS1763" s="300">
        <v>1250</v>
      </c>
      <c r="AT1763" s="300" t="b">
        <v>0</v>
      </c>
      <c r="AU1763" s="300">
        <v>0</v>
      </c>
      <c r="AV1763" s="300" t="b">
        <v>0</v>
      </c>
      <c r="AW1763" s="300" t="s">
        <v>2115</v>
      </c>
      <c r="AX1763" s="300">
        <v>0</v>
      </c>
      <c r="AY1763" s="300" t="s">
        <v>2115</v>
      </c>
      <c r="AZ1763" s="300">
        <v>0</v>
      </c>
      <c r="BA1763" s="300" t="b">
        <v>0</v>
      </c>
      <c r="BB1763" s="300" t="b">
        <v>1</v>
      </c>
      <c r="BC1763"/>
      <c r="BD1763"/>
      <c r="BE1763"/>
      <c r="BF1763"/>
      <c r="BG1763"/>
      <c r="BH1763"/>
      <c r="BI1763"/>
      <c r="BJ1763"/>
      <c r="BK1763"/>
      <c r="BL1763"/>
      <c r="BM1763"/>
      <c r="BN1763"/>
      <c r="BO1763"/>
      <c r="BP1763"/>
      <c r="BQ1763"/>
    </row>
    <row r="1764" spans="5:69" ht="16.5" hidden="1" x14ac:dyDescent="0.3">
      <c r="E1764" s="300" t="s">
        <v>760</v>
      </c>
      <c r="F1764" s="300" t="s">
        <v>651</v>
      </c>
      <c r="G1764" s="300">
        <v>20160101</v>
      </c>
      <c r="H1764" s="300">
        <v>2016</v>
      </c>
      <c r="I1764" s="300">
        <v>52</v>
      </c>
      <c r="J1764" s="300">
        <v>2016</v>
      </c>
      <c r="K1764" s="300">
        <v>562</v>
      </c>
      <c r="L1764" s="300" t="s">
        <v>761</v>
      </c>
      <c r="M1764" s="300" t="s">
        <v>451</v>
      </c>
      <c r="N1764" s="300" t="s">
        <v>660</v>
      </c>
      <c r="O1764" s="300" t="s">
        <v>762</v>
      </c>
      <c r="P1764" s="300">
        <v>0</v>
      </c>
      <c r="Q1764" s="300" t="s">
        <v>763</v>
      </c>
      <c r="R1764" s="300" t="s">
        <v>764</v>
      </c>
      <c r="S1764" s="300">
        <v>0</v>
      </c>
      <c r="T1764" s="300" t="s">
        <v>763</v>
      </c>
      <c r="U1764" s="300" t="s">
        <v>764</v>
      </c>
      <c r="V1764" s="300" t="s">
        <v>1123</v>
      </c>
      <c r="W1764" s="300" t="s">
        <v>766</v>
      </c>
      <c r="X1764" s="300" t="b">
        <v>1</v>
      </c>
      <c r="Y1764" s="300">
        <v>310560</v>
      </c>
      <c r="Z1764" s="300" t="s">
        <v>1112</v>
      </c>
      <c r="AA1764" s="300" t="s">
        <v>542</v>
      </c>
      <c r="AB1764" s="300" t="s">
        <v>84</v>
      </c>
      <c r="AC1764" s="300" t="s">
        <v>84</v>
      </c>
      <c r="AD1764" s="300">
        <v>6</v>
      </c>
      <c r="AE1764" s="300" t="b">
        <v>1</v>
      </c>
      <c r="AF1764" s="300" t="s">
        <v>768</v>
      </c>
      <c r="AG1764" s="300" t="s">
        <v>769</v>
      </c>
      <c r="AH1764" s="300">
        <v>0</v>
      </c>
      <c r="AI1764" s="300">
        <v>0</v>
      </c>
      <c r="AJ1764" s="300" t="s">
        <v>770</v>
      </c>
      <c r="AK1764" s="300">
        <v>8</v>
      </c>
      <c r="AL1764" s="300" t="s">
        <v>814</v>
      </c>
      <c r="AM1764" s="300">
        <v>120</v>
      </c>
      <c r="AN1764" s="300" t="b">
        <v>0</v>
      </c>
      <c r="AO1764" s="300">
        <v>8</v>
      </c>
      <c r="AP1764" s="300" t="s">
        <v>814</v>
      </c>
      <c r="AQ1764" s="300">
        <v>120</v>
      </c>
      <c r="AR1764" s="300" t="b">
        <v>0</v>
      </c>
      <c r="AS1764" s="300">
        <v>120</v>
      </c>
      <c r="AT1764" s="300" t="b">
        <v>0</v>
      </c>
      <c r="AU1764" s="300">
        <v>0</v>
      </c>
      <c r="AV1764" s="300" t="b">
        <v>0</v>
      </c>
      <c r="AW1764" s="300" t="s">
        <v>2142</v>
      </c>
      <c r="AX1764" s="300"/>
      <c r="AY1764" s="300" t="s">
        <v>2142</v>
      </c>
      <c r="AZ1764" s="300">
        <v>0</v>
      </c>
      <c r="BA1764" s="300" t="b">
        <v>0</v>
      </c>
      <c r="BB1764" s="300" t="b">
        <v>1</v>
      </c>
      <c r="BC1764"/>
      <c r="BD1764"/>
      <c r="BE1764"/>
      <c r="BF1764"/>
      <c r="BG1764"/>
      <c r="BH1764"/>
      <c r="BI1764"/>
      <c r="BJ1764"/>
      <c r="BK1764"/>
      <c r="BL1764"/>
      <c r="BM1764"/>
      <c r="BN1764"/>
      <c r="BO1764"/>
      <c r="BP1764"/>
      <c r="BQ1764"/>
    </row>
    <row r="1765" spans="5:69" ht="16.5" hidden="1" x14ac:dyDescent="0.3">
      <c r="E1765" s="300" t="s">
        <v>760</v>
      </c>
      <c r="F1765" s="300" t="s">
        <v>651</v>
      </c>
      <c r="G1765" s="300">
        <v>20160101</v>
      </c>
      <c r="H1765" s="300">
        <v>2016</v>
      </c>
      <c r="I1765" s="300">
        <v>52</v>
      </c>
      <c r="J1765" s="300">
        <v>2016</v>
      </c>
      <c r="K1765" s="300">
        <v>562</v>
      </c>
      <c r="L1765" s="300" t="s">
        <v>761</v>
      </c>
      <c r="M1765" s="300" t="s">
        <v>451</v>
      </c>
      <c r="N1765" s="300" t="s">
        <v>660</v>
      </c>
      <c r="O1765" s="300" t="s">
        <v>762</v>
      </c>
      <c r="P1765" s="300">
        <v>566</v>
      </c>
      <c r="Q1765" s="300" t="s">
        <v>791</v>
      </c>
      <c r="R1765" s="300" t="s">
        <v>434</v>
      </c>
      <c r="S1765" s="300">
        <v>0</v>
      </c>
      <c r="T1765" s="300" t="s">
        <v>763</v>
      </c>
      <c r="U1765" s="300" t="s">
        <v>764</v>
      </c>
      <c r="V1765" s="300" t="s">
        <v>1123</v>
      </c>
      <c r="W1765" s="300" t="s">
        <v>766</v>
      </c>
      <c r="X1765" s="300" t="b">
        <v>1</v>
      </c>
      <c r="Y1765" s="300">
        <v>310560</v>
      </c>
      <c r="Z1765" s="300" t="s">
        <v>1112</v>
      </c>
      <c r="AA1765" s="300" t="s">
        <v>542</v>
      </c>
      <c r="AB1765" s="300" t="s">
        <v>84</v>
      </c>
      <c r="AC1765" s="300" t="s">
        <v>84</v>
      </c>
      <c r="AD1765" s="300">
        <v>6</v>
      </c>
      <c r="AE1765" s="300" t="b">
        <v>1</v>
      </c>
      <c r="AF1765" s="300" t="s">
        <v>768</v>
      </c>
      <c r="AG1765" s="300" t="s">
        <v>769</v>
      </c>
      <c r="AH1765" s="300">
        <v>0</v>
      </c>
      <c r="AI1765" s="300">
        <v>0</v>
      </c>
      <c r="AJ1765" s="300" t="s">
        <v>770</v>
      </c>
      <c r="AK1765" s="300">
        <v>8</v>
      </c>
      <c r="AL1765" s="300" t="s">
        <v>814</v>
      </c>
      <c r="AM1765" s="300">
        <v>120</v>
      </c>
      <c r="AN1765" s="300" t="b">
        <v>0</v>
      </c>
      <c r="AO1765" s="300">
        <v>8</v>
      </c>
      <c r="AP1765" s="300" t="s">
        <v>814</v>
      </c>
      <c r="AQ1765" s="300">
        <v>120</v>
      </c>
      <c r="AR1765" s="300" t="b">
        <v>0</v>
      </c>
      <c r="AS1765" s="300">
        <v>120</v>
      </c>
      <c r="AT1765" s="300" t="b">
        <v>0</v>
      </c>
      <c r="AU1765" s="300">
        <v>0</v>
      </c>
      <c r="AV1765" s="300" t="b">
        <v>0</v>
      </c>
      <c r="AW1765" s="300" t="s">
        <v>2142</v>
      </c>
      <c r="AX1765" s="300"/>
      <c r="AY1765" s="300" t="s">
        <v>2142</v>
      </c>
      <c r="AZ1765" s="300">
        <v>0</v>
      </c>
      <c r="BA1765" s="300" t="b">
        <v>1</v>
      </c>
      <c r="BB1765" s="300" t="b">
        <v>0</v>
      </c>
      <c r="BC1765"/>
      <c r="BD1765"/>
      <c r="BE1765"/>
      <c r="BF1765"/>
      <c r="BG1765"/>
      <c r="BH1765"/>
      <c r="BI1765"/>
      <c r="BJ1765"/>
      <c r="BK1765"/>
      <c r="BL1765"/>
      <c r="BM1765"/>
      <c r="BN1765"/>
      <c r="BO1765"/>
      <c r="BP1765"/>
      <c r="BQ1765"/>
    </row>
    <row r="1766" spans="5:69" ht="16.5" hidden="1" x14ac:dyDescent="0.3">
      <c r="E1766" s="300" t="s">
        <v>760</v>
      </c>
      <c r="F1766" s="300" t="s">
        <v>651</v>
      </c>
      <c r="G1766" s="300">
        <v>20160101</v>
      </c>
      <c r="H1766" s="300">
        <v>2016</v>
      </c>
      <c r="I1766" s="300">
        <v>52</v>
      </c>
      <c r="J1766" s="300">
        <v>2016</v>
      </c>
      <c r="K1766" s="300">
        <v>180</v>
      </c>
      <c r="L1766" s="300" t="s">
        <v>872</v>
      </c>
      <c r="M1766" s="300" t="s">
        <v>486</v>
      </c>
      <c r="N1766" s="300" t="s">
        <v>660</v>
      </c>
      <c r="O1766" s="300" t="s">
        <v>762</v>
      </c>
      <c r="P1766" s="300">
        <v>0</v>
      </c>
      <c r="Q1766" s="300" t="s">
        <v>763</v>
      </c>
      <c r="R1766" s="300" t="s">
        <v>764</v>
      </c>
      <c r="S1766" s="300">
        <v>0</v>
      </c>
      <c r="T1766" s="300" t="s">
        <v>763</v>
      </c>
      <c r="U1766" s="300" t="s">
        <v>764</v>
      </c>
      <c r="V1766" s="300" t="s">
        <v>1123</v>
      </c>
      <c r="W1766" s="300" t="s">
        <v>766</v>
      </c>
      <c r="X1766" s="300" t="b">
        <v>1</v>
      </c>
      <c r="Y1766" s="300">
        <v>310590</v>
      </c>
      <c r="Z1766" s="300" t="s">
        <v>868</v>
      </c>
      <c r="AA1766" s="300" t="s">
        <v>540</v>
      </c>
      <c r="AB1766" s="300" t="s">
        <v>84</v>
      </c>
      <c r="AC1766" s="300" t="s">
        <v>84</v>
      </c>
      <c r="AD1766" s="300">
        <v>6</v>
      </c>
      <c r="AE1766" s="300" t="b">
        <v>1</v>
      </c>
      <c r="AF1766" s="300" t="s">
        <v>768</v>
      </c>
      <c r="AG1766" s="300" t="s">
        <v>769</v>
      </c>
      <c r="AH1766" s="300">
        <v>0</v>
      </c>
      <c r="AI1766" s="300">
        <v>0</v>
      </c>
      <c r="AJ1766" s="300" t="s">
        <v>770</v>
      </c>
      <c r="AK1766" s="300">
        <v>8</v>
      </c>
      <c r="AL1766" s="300" t="s">
        <v>814</v>
      </c>
      <c r="AM1766" s="300">
        <v>103767</v>
      </c>
      <c r="AN1766" s="300" t="b">
        <v>0</v>
      </c>
      <c r="AO1766" s="300">
        <v>8</v>
      </c>
      <c r="AP1766" s="300" t="s">
        <v>814</v>
      </c>
      <c r="AQ1766" s="300">
        <v>103767</v>
      </c>
      <c r="AR1766" s="300" t="b">
        <v>0</v>
      </c>
      <c r="AS1766" s="300">
        <v>103767</v>
      </c>
      <c r="AT1766" s="300" t="b">
        <v>0</v>
      </c>
      <c r="AU1766" s="300">
        <v>0</v>
      </c>
      <c r="AV1766" s="300" t="b">
        <v>0</v>
      </c>
      <c r="AW1766" s="300" t="s">
        <v>2143</v>
      </c>
      <c r="AX1766" s="300">
        <v>0</v>
      </c>
      <c r="AY1766" s="300" t="s">
        <v>2143</v>
      </c>
      <c r="AZ1766" s="300">
        <v>0</v>
      </c>
      <c r="BA1766" s="300" t="b">
        <v>0</v>
      </c>
      <c r="BB1766" s="300" t="b">
        <v>1</v>
      </c>
      <c r="BC1766"/>
      <c r="BD1766"/>
      <c r="BE1766"/>
      <c r="BF1766"/>
      <c r="BG1766"/>
      <c r="BH1766"/>
      <c r="BI1766"/>
      <c r="BJ1766"/>
      <c r="BK1766"/>
      <c r="BL1766"/>
      <c r="BM1766"/>
      <c r="BN1766"/>
      <c r="BO1766"/>
      <c r="BP1766"/>
      <c r="BQ1766"/>
    </row>
    <row r="1767" spans="5:69" ht="16.5" hidden="1" x14ac:dyDescent="0.3">
      <c r="E1767" s="300" t="s">
        <v>760</v>
      </c>
      <c r="F1767" s="300" t="s">
        <v>651</v>
      </c>
      <c r="G1767" s="300">
        <v>20160101</v>
      </c>
      <c r="H1767" s="300">
        <v>2016</v>
      </c>
      <c r="I1767" s="300">
        <v>52</v>
      </c>
      <c r="J1767" s="300">
        <v>2016</v>
      </c>
      <c r="K1767" s="300">
        <v>180</v>
      </c>
      <c r="L1767" s="300" t="s">
        <v>872</v>
      </c>
      <c r="M1767" s="300" t="s">
        <v>486</v>
      </c>
      <c r="N1767" s="300" t="s">
        <v>660</v>
      </c>
      <c r="O1767" s="300" t="s">
        <v>762</v>
      </c>
      <c r="P1767" s="300">
        <v>156</v>
      </c>
      <c r="Q1767" s="300" t="s">
        <v>773</v>
      </c>
      <c r="R1767" s="300" t="s">
        <v>774</v>
      </c>
      <c r="S1767" s="300">
        <v>0</v>
      </c>
      <c r="T1767" s="300" t="s">
        <v>763</v>
      </c>
      <c r="U1767" s="300" t="s">
        <v>764</v>
      </c>
      <c r="V1767" s="300" t="s">
        <v>1123</v>
      </c>
      <c r="W1767" s="300" t="s">
        <v>766</v>
      </c>
      <c r="X1767" s="300" t="b">
        <v>1</v>
      </c>
      <c r="Y1767" s="300">
        <v>310590</v>
      </c>
      <c r="Z1767" s="300" t="s">
        <v>868</v>
      </c>
      <c r="AA1767" s="300" t="s">
        <v>540</v>
      </c>
      <c r="AB1767" s="300" t="s">
        <v>84</v>
      </c>
      <c r="AC1767" s="300" t="s">
        <v>84</v>
      </c>
      <c r="AD1767" s="300">
        <v>6</v>
      </c>
      <c r="AE1767" s="300" t="b">
        <v>1</v>
      </c>
      <c r="AF1767" s="300" t="s">
        <v>768</v>
      </c>
      <c r="AG1767" s="300" t="s">
        <v>769</v>
      </c>
      <c r="AH1767" s="300">
        <v>0</v>
      </c>
      <c r="AI1767" s="300">
        <v>0</v>
      </c>
      <c r="AJ1767" s="300" t="s">
        <v>770</v>
      </c>
      <c r="AK1767" s="300">
        <v>8</v>
      </c>
      <c r="AL1767" s="300" t="s">
        <v>814</v>
      </c>
      <c r="AM1767" s="300">
        <v>11465</v>
      </c>
      <c r="AN1767" s="300" t="b">
        <v>0</v>
      </c>
      <c r="AO1767" s="300">
        <v>8</v>
      </c>
      <c r="AP1767" s="300" t="s">
        <v>814</v>
      </c>
      <c r="AQ1767" s="300">
        <v>11465</v>
      </c>
      <c r="AR1767" s="300" t="b">
        <v>0</v>
      </c>
      <c r="AS1767" s="300">
        <v>11465</v>
      </c>
      <c r="AT1767" s="300" t="b">
        <v>0</v>
      </c>
      <c r="AU1767" s="300">
        <v>0</v>
      </c>
      <c r="AV1767" s="300" t="b">
        <v>0</v>
      </c>
      <c r="AW1767" s="300" t="s">
        <v>2144</v>
      </c>
      <c r="AX1767" s="300">
        <v>0</v>
      </c>
      <c r="AY1767" s="300" t="s">
        <v>2144</v>
      </c>
      <c r="AZ1767" s="300">
        <v>0</v>
      </c>
      <c r="BA1767" s="300" t="b">
        <v>0</v>
      </c>
      <c r="BB1767" s="300" t="b">
        <v>1</v>
      </c>
      <c r="BC1767"/>
      <c r="BD1767"/>
      <c r="BE1767"/>
      <c r="BF1767"/>
      <c r="BG1767"/>
      <c r="BH1767"/>
      <c r="BI1767"/>
      <c r="BJ1767"/>
      <c r="BK1767"/>
      <c r="BL1767"/>
      <c r="BM1767"/>
      <c r="BN1767"/>
      <c r="BO1767"/>
      <c r="BP1767"/>
      <c r="BQ1767"/>
    </row>
    <row r="1768" spans="5:69" ht="16.5" hidden="1" x14ac:dyDescent="0.3">
      <c r="E1768" s="300" t="s">
        <v>760</v>
      </c>
      <c r="F1768" s="300" t="s">
        <v>651</v>
      </c>
      <c r="G1768" s="300">
        <v>20160101</v>
      </c>
      <c r="H1768" s="300">
        <v>2016</v>
      </c>
      <c r="I1768" s="300">
        <v>52</v>
      </c>
      <c r="J1768" s="300">
        <v>2016</v>
      </c>
      <c r="K1768" s="300">
        <v>180</v>
      </c>
      <c r="L1768" s="300" t="s">
        <v>872</v>
      </c>
      <c r="M1768" s="300" t="s">
        <v>486</v>
      </c>
      <c r="N1768" s="300" t="s">
        <v>660</v>
      </c>
      <c r="O1768" s="300" t="s">
        <v>762</v>
      </c>
      <c r="P1768" s="300">
        <v>376</v>
      </c>
      <c r="Q1768" s="300" t="s">
        <v>1964</v>
      </c>
      <c r="R1768" s="300" t="s">
        <v>1965</v>
      </c>
      <c r="S1768" s="300">
        <v>0</v>
      </c>
      <c r="T1768" s="300" t="s">
        <v>763</v>
      </c>
      <c r="U1768" s="300" t="s">
        <v>764</v>
      </c>
      <c r="V1768" s="300" t="s">
        <v>1123</v>
      </c>
      <c r="W1768" s="300" t="s">
        <v>766</v>
      </c>
      <c r="X1768" s="300" t="b">
        <v>1</v>
      </c>
      <c r="Y1768" s="300">
        <v>310590</v>
      </c>
      <c r="Z1768" s="300" t="s">
        <v>868</v>
      </c>
      <c r="AA1768" s="300" t="s">
        <v>540</v>
      </c>
      <c r="AB1768" s="300" t="s">
        <v>84</v>
      </c>
      <c r="AC1768" s="300" t="s">
        <v>84</v>
      </c>
      <c r="AD1768" s="300">
        <v>6</v>
      </c>
      <c r="AE1768" s="300" t="b">
        <v>1</v>
      </c>
      <c r="AF1768" s="300" t="s">
        <v>768</v>
      </c>
      <c r="AG1768" s="300" t="s">
        <v>769</v>
      </c>
      <c r="AH1768" s="300">
        <v>0</v>
      </c>
      <c r="AI1768" s="300">
        <v>0</v>
      </c>
      <c r="AJ1768" s="300" t="s">
        <v>770</v>
      </c>
      <c r="AK1768" s="300">
        <v>8</v>
      </c>
      <c r="AL1768" s="300" t="s">
        <v>814</v>
      </c>
      <c r="AM1768" s="300">
        <v>50</v>
      </c>
      <c r="AN1768" s="300" t="b">
        <v>0</v>
      </c>
      <c r="AO1768" s="300">
        <v>8</v>
      </c>
      <c r="AP1768" s="300" t="s">
        <v>814</v>
      </c>
      <c r="AQ1768" s="300">
        <v>50</v>
      </c>
      <c r="AR1768" s="300" t="b">
        <v>0</v>
      </c>
      <c r="AS1768" s="300">
        <v>50</v>
      </c>
      <c r="AT1768" s="300" t="b">
        <v>0</v>
      </c>
      <c r="AU1768" s="300">
        <v>0</v>
      </c>
      <c r="AV1768" s="300" t="b">
        <v>0</v>
      </c>
      <c r="AW1768" s="300" t="s">
        <v>1966</v>
      </c>
      <c r="AX1768" s="300">
        <v>0</v>
      </c>
      <c r="AY1768" s="300" t="s">
        <v>1966</v>
      </c>
      <c r="AZ1768" s="300">
        <v>0</v>
      </c>
      <c r="BA1768" s="300" t="b">
        <v>0</v>
      </c>
      <c r="BB1768" s="300" t="b">
        <v>1</v>
      </c>
      <c r="BC1768"/>
      <c r="BD1768"/>
      <c r="BE1768"/>
      <c r="BF1768"/>
      <c r="BG1768"/>
      <c r="BH1768"/>
      <c r="BI1768"/>
      <c r="BJ1768"/>
      <c r="BK1768"/>
      <c r="BL1768"/>
      <c r="BM1768"/>
      <c r="BN1768"/>
      <c r="BO1768"/>
      <c r="BP1768"/>
      <c r="BQ1768"/>
    </row>
    <row r="1769" spans="5:69" ht="16.5" hidden="1" x14ac:dyDescent="0.3">
      <c r="E1769" s="300" t="s">
        <v>760</v>
      </c>
      <c r="F1769" s="300" t="s">
        <v>651</v>
      </c>
      <c r="G1769" s="300">
        <v>20160101</v>
      </c>
      <c r="H1769" s="300">
        <v>2016</v>
      </c>
      <c r="I1769" s="300">
        <v>52</v>
      </c>
      <c r="J1769" s="300">
        <v>2016</v>
      </c>
      <c r="K1769" s="300">
        <v>180</v>
      </c>
      <c r="L1769" s="300" t="s">
        <v>872</v>
      </c>
      <c r="M1769" s="300" t="s">
        <v>486</v>
      </c>
      <c r="N1769" s="300" t="s">
        <v>660</v>
      </c>
      <c r="O1769" s="300" t="s">
        <v>762</v>
      </c>
      <c r="P1769" s="300">
        <v>646</v>
      </c>
      <c r="Q1769" s="300" t="s">
        <v>910</v>
      </c>
      <c r="R1769" s="300" t="s">
        <v>441</v>
      </c>
      <c r="S1769" s="300">
        <v>0</v>
      </c>
      <c r="T1769" s="300" t="s">
        <v>763</v>
      </c>
      <c r="U1769" s="300" t="s">
        <v>764</v>
      </c>
      <c r="V1769" s="300" t="s">
        <v>1123</v>
      </c>
      <c r="W1769" s="300" t="s">
        <v>766</v>
      </c>
      <c r="X1769" s="300" t="b">
        <v>1</v>
      </c>
      <c r="Y1769" s="300">
        <v>310590</v>
      </c>
      <c r="Z1769" s="300" t="s">
        <v>868</v>
      </c>
      <c r="AA1769" s="300" t="s">
        <v>540</v>
      </c>
      <c r="AB1769" s="300" t="s">
        <v>84</v>
      </c>
      <c r="AC1769" s="300" t="s">
        <v>84</v>
      </c>
      <c r="AD1769" s="300">
        <v>6</v>
      </c>
      <c r="AE1769" s="300" t="b">
        <v>1</v>
      </c>
      <c r="AF1769" s="300" t="s">
        <v>768</v>
      </c>
      <c r="AG1769" s="300" t="s">
        <v>769</v>
      </c>
      <c r="AH1769" s="300">
        <v>0</v>
      </c>
      <c r="AI1769" s="300">
        <v>0</v>
      </c>
      <c r="AJ1769" s="300" t="s">
        <v>770</v>
      </c>
      <c r="AK1769" s="300">
        <v>8</v>
      </c>
      <c r="AL1769" s="300" t="s">
        <v>814</v>
      </c>
      <c r="AM1769" s="300">
        <v>375</v>
      </c>
      <c r="AN1769" s="300" t="b">
        <v>0</v>
      </c>
      <c r="AO1769" s="300">
        <v>8</v>
      </c>
      <c r="AP1769" s="300" t="s">
        <v>814</v>
      </c>
      <c r="AQ1769" s="300">
        <v>375</v>
      </c>
      <c r="AR1769" s="300" t="b">
        <v>0</v>
      </c>
      <c r="AS1769" s="300">
        <v>375</v>
      </c>
      <c r="AT1769" s="300" t="b">
        <v>0</v>
      </c>
      <c r="AU1769" s="300">
        <v>0</v>
      </c>
      <c r="AV1769" s="300" t="b">
        <v>0</v>
      </c>
      <c r="AW1769" s="300" t="s">
        <v>2114</v>
      </c>
      <c r="AX1769" s="300">
        <v>0</v>
      </c>
      <c r="AY1769" s="300" t="s">
        <v>2114</v>
      </c>
      <c r="AZ1769" s="300">
        <v>0</v>
      </c>
      <c r="BA1769" s="300" t="b">
        <v>0</v>
      </c>
      <c r="BB1769" s="300" t="b">
        <v>1</v>
      </c>
      <c r="BC1769"/>
      <c r="BD1769"/>
      <c r="BE1769"/>
      <c r="BF1769"/>
      <c r="BG1769"/>
      <c r="BH1769"/>
      <c r="BI1769"/>
      <c r="BJ1769"/>
      <c r="BK1769"/>
      <c r="BL1769"/>
      <c r="BM1769"/>
      <c r="BN1769"/>
      <c r="BO1769"/>
      <c r="BP1769"/>
      <c r="BQ1769"/>
    </row>
    <row r="1770" spans="5:69" ht="16.5" hidden="1" x14ac:dyDescent="0.3">
      <c r="E1770" s="300" t="s">
        <v>760</v>
      </c>
      <c r="F1770" s="300" t="s">
        <v>651</v>
      </c>
      <c r="G1770" s="300">
        <v>20160101</v>
      </c>
      <c r="H1770" s="300">
        <v>2016</v>
      </c>
      <c r="I1770" s="300">
        <v>52</v>
      </c>
      <c r="J1770" s="300">
        <v>2016</v>
      </c>
      <c r="K1770" s="300">
        <v>180</v>
      </c>
      <c r="L1770" s="300" t="s">
        <v>872</v>
      </c>
      <c r="M1770" s="300" t="s">
        <v>486</v>
      </c>
      <c r="N1770" s="300" t="s">
        <v>660</v>
      </c>
      <c r="O1770" s="300" t="s">
        <v>762</v>
      </c>
      <c r="P1770" s="300">
        <v>710</v>
      </c>
      <c r="Q1770" s="300" t="s">
        <v>917</v>
      </c>
      <c r="R1770" s="300" t="s">
        <v>425</v>
      </c>
      <c r="S1770" s="300">
        <v>0</v>
      </c>
      <c r="T1770" s="300" t="s">
        <v>763</v>
      </c>
      <c r="U1770" s="300" t="s">
        <v>764</v>
      </c>
      <c r="V1770" s="300" t="s">
        <v>1123</v>
      </c>
      <c r="W1770" s="300" t="s">
        <v>766</v>
      </c>
      <c r="X1770" s="300" t="b">
        <v>1</v>
      </c>
      <c r="Y1770" s="300">
        <v>310590</v>
      </c>
      <c r="Z1770" s="300" t="s">
        <v>868</v>
      </c>
      <c r="AA1770" s="300" t="s">
        <v>540</v>
      </c>
      <c r="AB1770" s="300" t="s">
        <v>84</v>
      </c>
      <c r="AC1770" s="300" t="s">
        <v>84</v>
      </c>
      <c r="AD1770" s="300">
        <v>6</v>
      </c>
      <c r="AE1770" s="300" t="b">
        <v>1</v>
      </c>
      <c r="AF1770" s="300" t="s">
        <v>768</v>
      </c>
      <c r="AG1770" s="300" t="s">
        <v>769</v>
      </c>
      <c r="AH1770" s="300">
        <v>0</v>
      </c>
      <c r="AI1770" s="300">
        <v>0</v>
      </c>
      <c r="AJ1770" s="300" t="s">
        <v>770</v>
      </c>
      <c r="AK1770" s="300">
        <v>8</v>
      </c>
      <c r="AL1770" s="300" t="s">
        <v>814</v>
      </c>
      <c r="AM1770" s="300">
        <v>31754</v>
      </c>
      <c r="AN1770" s="300" t="b">
        <v>0</v>
      </c>
      <c r="AO1770" s="300">
        <v>8</v>
      </c>
      <c r="AP1770" s="300" t="s">
        <v>814</v>
      </c>
      <c r="AQ1770" s="300">
        <v>31754</v>
      </c>
      <c r="AR1770" s="300" t="b">
        <v>0</v>
      </c>
      <c r="AS1770" s="300">
        <v>31754</v>
      </c>
      <c r="AT1770" s="300" t="b">
        <v>0</v>
      </c>
      <c r="AU1770" s="300">
        <v>0</v>
      </c>
      <c r="AV1770" s="300" t="b">
        <v>0</v>
      </c>
      <c r="AW1770" s="300" t="s">
        <v>2145</v>
      </c>
      <c r="AX1770" s="300">
        <v>0</v>
      </c>
      <c r="AY1770" s="300" t="s">
        <v>2145</v>
      </c>
      <c r="AZ1770" s="300">
        <v>0</v>
      </c>
      <c r="BA1770" s="300" t="b">
        <v>0</v>
      </c>
      <c r="BB1770" s="300" t="b">
        <v>1</v>
      </c>
      <c r="BC1770"/>
      <c r="BD1770"/>
      <c r="BE1770"/>
      <c r="BF1770"/>
      <c r="BG1770"/>
      <c r="BH1770"/>
      <c r="BI1770"/>
      <c r="BJ1770"/>
      <c r="BK1770"/>
      <c r="BL1770"/>
      <c r="BM1770"/>
      <c r="BN1770"/>
      <c r="BO1770"/>
      <c r="BP1770"/>
      <c r="BQ1770"/>
    </row>
    <row r="1771" spans="5:69" ht="16.5" hidden="1" x14ac:dyDescent="0.3">
      <c r="E1771" s="300" t="s">
        <v>760</v>
      </c>
      <c r="F1771" s="300" t="s">
        <v>651</v>
      </c>
      <c r="G1771" s="300">
        <v>20160101</v>
      </c>
      <c r="H1771" s="300">
        <v>2016</v>
      </c>
      <c r="I1771" s="300">
        <v>52</v>
      </c>
      <c r="J1771" s="300">
        <v>2016</v>
      </c>
      <c r="K1771" s="300">
        <v>180</v>
      </c>
      <c r="L1771" s="300" t="s">
        <v>872</v>
      </c>
      <c r="M1771" s="300" t="s">
        <v>486</v>
      </c>
      <c r="N1771" s="300" t="s">
        <v>660</v>
      </c>
      <c r="O1771" s="300" t="s">
        <v>762</v>
      </c>
      <c r="P1771" s="300">
        <v>800</v>
      </c>
      <c r="Q1771" s="300" t="s">
        <v>930</v>
      </c>
      <c r="R1771" s="300" t="s">
        <v>452</v>
      </c>
      <c r="S1771" s="300">
        <v>0</v>
      </c>
      <c r="T1771" s="300" t="s">
        <v>763</v>
      </c>
      <c r="U1771" s="300" t="s">
        <v>764</v>
      </c>
      <c r="V1771" s="300" t="s">
        <v>1123</v>
      </c>
      <c r="W1771" s="300" t="s">
        <v>766</v>
      </c>
      <c r="X1771" s="300" t="b">
        <v>1</v>
      </c>
      <c r="Y1771" s="300">
        <v>310590</v>
      </c>
      <c r="Z1771" s="300" t="s">
        <v>868</v>
      </c>
      <c r="AA1771" s="300" t="s">
        <v>540</v>
      </c>
      <c r="AB1771" s="300" t="s">
        <v>84</v>
      </c>
      <c r="AC1771" s="300" t="s">
        <v>84</v>
      </c>
      <c r="AD1771" s="300">
        <v>6</v>
      </c>
      <c r="AE1771" s="300" t="b">
        <v>1</v>
      </c>
      <c r="AF1771" s="300" t="s">
        <v>768</v>
      </c>
      <c r="AG1771" s="300" t="s">
        <v>769</v>
      </c>
      <c r="AH1771" s="300">
        <v>0</v>
      </c>
      <c r="AI1771" s="300">
        <v>0</v>
      </c>
      <c r="AJ1771" s="300" t="s">
        <v>770</v>
      </c>
      <c r="AK1771" s="300">
        <v>8</v>
      </c>
      <c r="AL1771" s="300" t="s">
        <v>814</v>
      </c>
      <c r="AM1771" s="300">
        <v>123</v>
      </c>
      <c r="AN1771" s="300" t="b">
        <v>0</v>
      </c>
      <c r="AO1771" s="300">
        <v>8</v>
      </c>
      <c r="AP1771" s="300" t="s">
        <v>814</v>
      </c>
      <c r="AQ1771" s="300">
        <v>123</v>
      </c>
      <c r="AR1771" s="300" t="b">
        <v>0</v>
      </c>
      <c r="AS1771" s="300">
        <v>123</v>
      </c>
      <c r="AT1771" s="300" t="b">
        <v>0</v>
      </c>
      <c r="AU1771" s="300">
        <v>0</v>
      </c>
      <c r="AV1771" s="300" t="b">
        <v>0</v>
      </c>
      <c r="AW1771" s="300" t="s">
        <v>2117</v>
      </c>
      <c r="AX1771" s="300">
        <v>0</v>
      </c>
      <c r="AY1771" s="300" t="s">
        <v>2117</v>
      </c>
      <c r="AZ1771" s="300">
        <v>0</v>
      </c>
      <c r="BA1771" s="300" t="b">
        <v>0</v>
      </c>
      <c r="BB1771" s="300" t="b">
        <v>1</v>
      </c>
      <c r="BC1771"/>
      <c r="BD1771"/>
      <c r="BE1771"/>
      <c r="BF1771"/>
      <c r="BG1771"/>
      <c r="BH1771"/>
      <c r="BI1771"/>
      <c r="BJ1771"/>
      <c r="BK1771"/>
      <c r="BL1771"/>
      <c r="BM1771"/>
      <c r="BN1771"/>
      <c r="BO1771"/>
      <c r="BP1771"/>
      <c r="BQ1771"/>
    </row>
    <row r="1772" spans="5:69" ht="16.5" hidden="1" x14ac:dyDescent="0.3">
      <c r="E1772" s="300" t="s">
        <v>760</v>
      </c>
      <c r="F1772" s="300" t="s">
        <v>651</v>
      </c>
      <c r="G1772" s="300">
        <v>20160101</v>
      </c>
      <c r="H1772" s="300">
        <v>2016</v>
      </c>
      <c r="I1772" s="300">
        <v>52</v>
      </c>
      <c r="J1772" s="300">
        <v>2016</v>
      </c>
      <c r="K1772" s="300">
        <v>180</v>
      </c>
      <c r="L1772" s="300" t="s">
        <v>872</v>
      </c>
      <c r="M1772" s="300" t="s">
        <v>486</v>
      </c>
      <c r="N1772" s="300" t="s">
        <v>660</v>
      </c>
      <c r="O1772" s="300" t="s">
        <v>762</v>
      </c>
      <c r="P1772" s="300">
        <v>894</v>
      </c>
      <c r="Q1772" s="300" t="s">
        <v>943</v>
      </c>
      <c r="R1772" s="300" t="s">
        <v>431</v>
      </c>
      <c r="S1772" s="300">
        <v>0</v>
      </c>
      <c r="T1772" s="300" t="s">
        <v>763</v>
      </c>
      <c r="U1772" s="300" t="s">
        <v>764</v>
      </c>
      <c r="V1772" s="300" t="s">
        <v>1123</v>
      </c>
      <c r="W1772" s="300" t="s">
        <v>766</v>
      </c>
      <c r="X1772" s="300" t="b">
        <v>1</v>
      </c>
      <c r="Y1772" s="300">
        <v>310590</v>
      </c>
      <c r="Z1772" s="300" t="s">
        <v>868</v>
      </c>
      <c r="AA1772" s="300" t="s">
        <v>540</v>
      </c>
      <c r="AB1772" s="300" t="s">
        <v>84</v>
      </c>
      <c r="AC1772" s="300" t="s">
        <v>84</v>
      </c>
      <c r="AD1772" s="300">
        <v>6</v>
      </c>
      <c r="AE1772" s="300" t="b">
        <v>1</v>
      </c>
      <c r="AF1772" s="300" t="s">
        <v>768</v>
      </c>
      <c r="AG1772" s="300" t="s">
        <v>769</v>
      </c>
      <c r="AH1772" s="300">
        <v>0</v>
      </c>
      <c r="AI1772" s="300">
        <v>0</v>
      </c>
      <c r="AJ1772" s="300" t="s">
        <v>770</v>
      </c>
      <c r="AK1772" s="300">
        <v>8</v>
      </c>
      <c r="AL1772" s="300" t="s">
        <v>814</v>
      </c>
      <c r="AM1772" s="300">
        <v>60000</v>
      </c>
      <c r="AN1772" s="300" t="b">
        <v>0</v>
      </c>
      <c r="AO1772" s="300">
        <v>8</v>
      </c>
      <c r="AP1772" s="300" t="s">
        <v>814</v>
      </c>
      <c r="AQ1772" s="300">
        <v>60000</v>
      </c>
      <c r="AR1772" s="300" t="b">
        <v>0</v>
      </c>
      <c r="AS1772" s="300">
        <v>60000</v>
      </c>
      <c r="AT1772" s="300" t="b">
        <v>0</v>
      </c>
      <c r="AU1772" s="300">
        <v>0</v>
      </c>
      <c r="AV1772" s="300" t="b">
        <v>0</v>
      </c>
      <c r="AW1772" s="300" t="s">
        <v>2146</v>
      </c>
      <c r="AX1772" s="300">
        <v>0</v>
      </c>
      <c r="AY1772" s="300" t="s">
        <v>2146</v>
      </c>
      <c r="AZ1772" s="300">
        <v>0</v>
      </c>
      <c r="BA1772" s="300" t="b">
        <v>0</v>
      </c>
      <c r="BB1772" s="300" t="b">
        <v>1</v>
      </c>
      <c r="BC1772"/>
      <c r="BD1772"/>
      <c r="BE1772"/>
      <c r="BF1772"/>
      <c r="BG1772"/>
      <c r="BH1772"/>
      <c r="BI1772"/>
      <c r="BJ1772"/>
      <c r="BK1772"/>
      <c r="BL1772"/>
      <c r="BM1772"/>
      <c r="BN1772"/>
      <c r="BO1772"/>
      <c r="BP1772"/>
      <c r="BQ1772"/>
    </row>
    <row r="1773" spans="5:69" ht="16.5" hidden="1" x14ac:dyDescent="0.3">
      <c r="E1773" s="300" t="s">
        <v>760</v>
      </c>
      <c r="F1773" s="300" t="s">
        <v>651</v>
      </c>
      <c r="G1773" s="300">
        <v>20160101</v>
      </c>
      <c r="H1773" s="300">
        <v>2016</v>
      </c>
      <c r="I1773" s="300">
        <v>52</v>
      </c>
      <c r="J1773" s="300">
        <v>2016</v>
      </c>
      <c r="K1773" s="300">
        <v>562</v>
      </c>
      <c r="L1773" s="300" t="s">
        <v>761</v>
      </c>
      <c r="M1773" s="300" t="s">
        <v>451</v>
      </c>
      <c r="N1773" s="300" t="s">
        <v>660</v>
      </c>
      <c r="O1773" s="300" t="s">
        <v>762</v>
      </c>
      <c r="P1773" s="300">
        <v>0</v>
      </c>
      <c r="Q1773" s="300" t="s">
        <v>763</v>
      </c>
      <c r="R1773" s="300" t="s">
        <v>764</v>
      </c>
      <c r="S1773" s="300">
        <v>0</v>
      </c>
      <c r="T1773" s="300" t="s">
        <v>763</v>
      </c>
      <c r="U1773" s="300" t="s">
        <v>764</v>
      </c>
      <c r="V1773" s="300" t="s">
        <v>1123</v>
      </c>
      <c r="W1773" s="300" t="s">
        <v>766</v>
      </c>
      <c r="X1773" s="300" t="b">
        <v>1</v>
      </c>
      <c r="Y1773" s="300">
        <v>310590</v>
      </c>
      <c r="Z1773" s="300" t="s">
        <v>868</v>
      </c>
      <c r="AA1773" s="300" t="s">
        <v>540</v>
      </c>
      <c r="AB1773" s="300" t="s">
        <v>84</v>
      </c>
      <c r="AC1773" s="300" t="s">
        <v>84</v>
      </c>
      <c r="AD1773" s="300">
        <v>6</v>
      </c>
      <c r="AE1773" s="300" t="b">
        <v>1</v>
      </c>
      <c r="AF1773" s="300" t="s">
        <v>768</v>
      </c>
      <c r="AG1773" s="300" t="s">
        <v>769</v>
      </c>
      <c r="AH1773" s="300">
        <v>0</v>
      </c>
      <c r="AI1773" s="300">
        <v>0</v>
      </c>
      <c r="AJ1773" s="300" t="s">
        <v>770</v>
      </c>
      <c r="AK1773" s="300">
        <v>8</v>
      </c>
      <c r="AL1773" s="300" t="s">
        <v>814</v>
      </c>
      <c r="AM1773" s="300">
        <v>735215</v>
      </c>
      <c r="AN1773" s="300" t="b">
        <v>0</v>
      </c>
      <c r="AO1773" s="300">
        <v>8</v>
      </c>
      <c r="AP1773" s="300" t="s">
        <v>814</v>
      </c>
      <c r="AQ1773" s="300">
        <v>735215</v>
      </c>
      <c r="AR1773" s="300" t="b">
        <v>0</v>
      </c>
      <c r="AS1773" s="300">
        <v>735215</v>
      </c>
      <c r="AT1773" s="300" t="b">
        <v>0</v>
      </c>
      <c r="AU1773" s="300">
        <v>0</v>
      </c>
      <c r="AV1773" s="300" t="b">
        <v>0</v>
      </c>
      <c r="AW1773" s="300">
        <v>139958</v>
      </c>
      <c r="AX1773" s="300"/>
      <c r="AY1773" s="300">
        <v>139958</v>
      </c>
      <c r="AZ1773" s="300">
        <v>0</v>
      </c>
      <c r="BA1773" s="300" t="b">
        <v>0</v>
      </c>
      <c r="BB1773" s="300" t="b">
        <v>1</v>
      </c>
      <c r="BC1773"/>
      <c r="BD1773"/>
      <c r="BE1773"/>
      <c r="BF1773"/>
      <c r="BG1773"/>
      <c r="BH1773"/>
      <c r="BI1773"/>
      <c r="BJ1773"/>
      <c r="BK1773"/>
      <c r="BL1773"/>
      <c r="BM1773"/>
      <c r="BN1773"/>
      <c r="BO1773"/>
      <c r="BP1773"/>
      <c r="BQ1773"/>
    </row>
    <row r="1774" spans="5:69" ht="16.5" hidden="1" x14ac:dyDescent="0.3">
      <c r="E1774" s="300" t="s">
        <v>760</v>
      </c>
      <c r="F1774" s="300" t="s">
        <v>651</v>
      </c>
      <c r="G1774" s="300">
        <v>20160101</v>
      </c>
      <c r="H1774" s="300">
        <v>2016</v>
      </c>
      <c r="I1774" s="300">
        <v>52</v>
      </c>
      <c r="J1774" s="300">
        <v>2016</v>
      </c>
      <c r="K1774" s="300">
        <v>562</v>
      </c>
      <c r="L1774" s="300" t="s">
        <v>761</v>
      </c>
      <c r="M1774" s="300" t="s">
        <v>451</v>
      </c>
      <c r="N1774" s="300" t="s">
        <v>660</v>
      </c>
      <c r="O1774" s="300" t="s">
        <v>762</v>
      </c>
      <c r="P1774" s="300">
        <v>204</v>
      </c>
      <c r="Q1774" s="300" t="s">
        <v>776</v>
      </c>
      <c r="R1774" s="300" t="s">
        <v>432</v>
      </c>
      <c r="S1774" s="300">
        <v>0</v>
      </c>
      <c r="T1774" s="300" t="s">
        <v>763</v>
      </c>
      <c r="U1774" s="300" t="s">
        <v>764</v>
      </c>
      <c r="V1774" s="300" t="s">
        <v>1123</v>
      </c>
      <c r="W1774" s="300" t="s">
        <v>766</v>
      </c>
      <c r="X1774" s="300" t="b">
        <v>1</v>
      </c>
      <c r="Y1774" s="300">
        <v>310590</v>
      </c>
      <c r="Z1774" s="300" t="s">
        <v>868</v>
      </c>
      <c r="AA1774" s="300" t="s">
        <v>540</v>
      </c>
      <c r="AB1774" s="300" t="s">
        <v>84</v>
      </c>
      <c r="AC1774" s="300" t="s">
        <v>84</v>
      </c>
      <c r="AD1774" s="300">
        <v>6</v>
      </c>
      <c r="AE1774" s="300" t="b">
        <v>1</v>
      </c>
      <c r="AF1774" s="300" t="s">
        <v>768</v>
      </c>
      <c r="AG1774" s="300" t="s">
        <v>769</v>
      </c>
      <c r="AH1774" s="300">
        <v>0</v>
      </c>
      <c r="AI1774" s="300">
        <v>0</v>
      </c>
      <c r="AJ1774" s="300" t="s">
        <v>770</v>
      </c>
      <c r="AK1774" s="300">
        <v>8</v>
      </c>
      <c r="AL1774" s="300" t="s">
        <v>814</v>
      </c>
      <c r="AM1774" s="300">
        <v>5000</v>
      </c>
      <c r="AN1774" s="300" t="b">
        <v>0</v>
      </c>
      <c r="AO1774" s="300">
        <v>8</v>
      </c>
      <c r="AP1774" s="300" t="s">
        <v>814</v>
      </c>
      <c r="AQ1774" s="300">
        <v>5000</v>
      </c>
      <c r="AR1774" s="300" t="b">
        <v>0</v>
      </c>
      <c r="AS1774" s="300">
        <v>5000</v>
      </c>
      <c r="AT1774" s="300" t="b">
        <v>0</v>
      </c>
      <c r="AU1774" s="300">
        <v>0</v>
      </c>
      <c r="AV1774" s="300" t="b">
        <v>0</v>
      </c>
      <c r="AW1774" s="300" t="s">
        <v>1991</v>
      </c>
      <c r="AX1774" s="300"/>
      <c r="AY1774" s="300" t="s">
        <v>1991</v>
      </c>
      <c r="AZ1774" s="300">
        <v>0</v>
      </c>
      <c r="BA1774" s="300" t="b">
        <v>1</v>
      </c>
      <c r="BB1774" s="300" t="b">
        <v>0</v>
      </c>
      <c r="BC1774"/>
      <c r="BD1774"/>
      <c r="BE1774"/>
      <c r="BF1774"/>
      <c r="BG1774"/>
      <c r="BH1774"/>
      <c r="BI1774"/>
      <c r="BJ1774"/>
      <c r="BK1774"/>
      <c r="BL1774"/>
      <c r="BM1774"/>
      <c r="BN1774"/>
      <c r="BO1774"/>
      <c r="BP1774"/>
      <c r="BQ1774"/>
    </row>
    <row r="1775" spans="5:69" ht="16.5" hidden="1" x14ac:dyDescent="0.3">
      <c r="E1775" s="300" t="s">
        <v>760</v>
      </c>
      <c r="F1775" s="300" t="s">
        <v>651</v>
      </c>
      <c r="G1775" s="300">
        <v>20160101</v>
      </c>
      <c r="H1775" s="300">
        <v>2016</v>
      </c>
      <c r="I1775" s="300">
        <v>52</v>
      </c>
      <c r="J1775" s="300">
        <v>2016</v>
      </c>
      <c r="K1775" s="300">
        <v>562</v>
      </c>
      <c r="L1775" s="300" t="s">
        <v>761</v>
      </c>
      <c r="M1775" s="300" t="s">
        <v>451</v>
      </c>
      <c r="N1775" s="300" t="s">
        <v>660</v>
      </c>
      <c r="O1775" s="300" t="s">
        <v>762</v>
      </c>
      <c r="P1775" s="300">
        <v>566</v>
      </c>
      <c r="Q1775" s="300" t="s">
        <v>791</v>
      </c>
      <c r="R1775" s="300" t="s">
        <v>434</v>
      </c>
      <c r="S1775" s="300">
        <v>0</v>
      </c>
      <c r="T1775" s="300" t="s">
        <v>763</v>
      </c>
      <c r="U1775" s="300" t="s">
        <v>764</v>
      </c>
      <c r="V1775" s="300" t="s">
        <v>1123</v>
      </c>
      <c r="W1775" s="300" t="s">
        <v>766</v>
      </c>
      <c r="X1775" s="300" t="b">
        <v>1</v>
      </c>
      <c r="Y1775" s="300">
        <v>310590</v>
      </c>
      <c r="Z1775" s="300" t="s">
        <v>868</v>
      </c>
      <c r="AA1775" s="300" t="s">
        <v>540</v>
      </c>
      <c r="AB1775" s="300" t="s">
        <v>84</v>
      </c>
      <c r="AC1775" s="300" t="s">
        <v>84</v>
      </c>
      <c r="AD1775" s="300">
        <v>6</v>
      </c>
      <c r="AE1775" s="300" t="b">
        <v>1</v>
      </c>
      <c r="AF1775" s="300" t="s">
        <v>768</v>
      </c>
      <c r="AG1775" s="300" t="s">
        <v>769</v>
      </c>
      <c r="AH1775" s="300">
        <v>0</v>
      </c>
      <c r="AI1775" s="300">
        <v>0</v>
      </c>
      <c r="AJ1775" s="300" t="s">
        <v>770</v>
      </c>
      <c r="AK1775" s="300">
        <v>8</v>
      </c>
      <c r="AL1775" s="300" t="s">
        <v>814</v>
      </c>
      <c r="AM1775" s="300">
        <v>729410</v>
      </c>
      <c r="AN1775" s="300" t="b">
        <v>0</v>
      </c>
      <c r="AO1775" s="300">
        <v>8</v>
      </c>
      <c r="AP1775" s="300" t="s">
        <v>814</v>
      </c>
      <c r="AQ1775" s="300">
        <v>729410</v>
      </c>
      <c r="AR1775" s="300" t="b">
        <v>0</v>
      </c>
      <c r="AS1775" s="300">
        <v>729410</v>
      </c>
      <c r="AT1775" s="300" t="b">
        <v>0</v>
      </c>
      <c r="AU1775" s="300">
        <v>0</v>
      </c>
      <c r="AV1775" s="300" t="b">
        <v>0</v>
      </c>
      <c r="AW1775" s="300" t="s">
        <v>2147</v>
      </c>
      <c r="AX1775" s="300"/>
      <c r="AY1775" s="300" t="s">
        <v>2147</v>
      </c>
      <c r="AZ1775" s="300">
        <v>0</v>
      </c>
      <c r="BA1775" s="300" t="b">
        <v>1</v>
      </c>
      <c r="BB1775" s="300" t="b">
        <v>0</v>
      </c>
      <c r="BC1775"/>
      <c r="BD1775"/>
      <c r="BE1775"/>
      <c r="BF1775"/>
      <c r="BG1775"/>
      <c r="BH1775"/>
      <c r="BI1775"/>
      <c r="BJ1775"/>
      <c r="BK1775"/>
      <c r="BL1775"/>
      <c r="BM1775"/>
      <c r="BN1775"/>
      <c r="BO1775"/>
      <c r="BP1775"/>
      <c r="BQ1775"/>
    </row>
    <row r="1776" spans="5:69" ht="16.5" hidden="1" x14ac:dyDescent="0.3">
      <c r="E1776" s="300" t="s">
        <v>760</v>
      </c>
      <c r="F1776" s="300" t="s">
        <v>651</v>
      </c>
      <c r="G1776" s="300">
        <v>20160101</v>
      </c>
      <c r="H1776" s="300">
        <v>2016</v>
      </c>
      <c r="I1776" s="300">
        <v>52</v>
      </c>
      <c r="J1776" s="300">
        <v>2016</v>
      </c>
      <c r="K1776" s="300">
        <v>562</v>
      </c>
      <c r="L1776" s="300" t="s">
        <v>761</v>
      </c>
      <c r="M1776" s="300" t="s">
        <v>451</v>
      </c>
      <c r="N1776" s="300" t="s">
        <v>660</v>
      </c>
      <c r="O1776" s="300" t="s">
        <v>762</v>
      </c>
      <c r="P1776" s="300">
        <v>854</v>
      </c>
      <c r="Q1776" s="300" t="s">
        <v>811</v>
      </c>
      <c r="R1776" s="300" t="s">
        <v>437</v>
      </c>
      <c r="S1776" s="300">
        <v>0</v>
      </c>
      <c r="T1776" s="300" t="s">
        <v>763</v>
      </c>
      <c r="U1776" s="300" t="s">
        <v>764</v>
      </c>
      <c r="V1776" s="300" t="s">
        <v>1123</v>
      </c>
      <c r="W1776" s="300" t="s">
        <v>766</v>
      </c>
      <c r="X1776" s="300" t="b">
        <v>1</v>
      </c>
      <c r="Y1776" s="300">
        <v>310590</v>
      </c>
      <c r="Z1776" s="300" t="s">
        <v>868</v>
      </c>
      <c r="AA1776" s="300" t="s">
        <v>540</v>
      </c>
      <c r="AB1776" s="300" t="s">
        <v>84</v>
      </c>
      <c r="AC1776" s="300" t="s">
        <v>84</v>
      </c>
      <c r="AD1776" s="300">
        <v>6</v>
      </c>
      <c r="AE1776" s="300" t="b">
        <v>1</v>
      </c>
      <c r="AF1776" s="300" t="s">
        <v>768</v>
      </c>
      <c r="AG1776" s="300" t="s">
        <v>769</v>
      </c>
      <c r="AH1776" s="300">
        <v>0</v>
      </c>
      <c r="AI1776" s="300">
        <v>0</v>
      </c>
      <c r="AJ1776" s="300" t="s">
        <v>770</v>
      </c>
      <c r="AK1776" s="300">
        <v>8</v>
      </c>
      <c r="AL1776" s="300" t="s">
        <v>814</v>
      </c>
      <c r="AM1776" s="300">
        <v>805</v>
      </c>
      <c r="AN1776" s="300" t="b">
        <v>0</v>
      </c>
      <c r="AO1776" s="300">
        <v>8</v>
      </c>
      <c r="AP1776" s="300" t="s">
        <v>814</v>
      </c>
      <c r="AQ1776" s="300">
        <v>805</v>
      </c>
      <c r="AR1776" s="300" t="b">
        <v>0</v>
      </c>
      <c r="AS1776" s="300">
        <v>805</v>
      </c>
      <c r="AT1776" s="300" t="b">
        <v>0</v>
      </c>
      <c r="AU1776" s="300">
        <v>0</v>
      </c>
      <c r="AV1776" s="300" t="b">
        <v>0</v>
      </c>
      <c r="AW1776" s="300" t="s">
        <v>2121</v>
      </c>
      <c r="AX1776" s="300"/>
      <c r="AY1776" s="300" t="s">
        <v>2121</v>
      </c>
      <c r="AZ1776" s="300">
        <v>0</v>
      </c>
      <c r="BA1776" s="300" t="b">
        <v>1</v>
      </c>
      <c r="BB1776" s="300" t="b">
        <v>0</v>
      </c>
      <c r="BC1776"/>
      <c r="BD1776"/>
      <c r="BE1776"/>
      <c r="BF1776"/>
      <c r="BG1776"/>
      <c r="BH1776"/>
      <c r="BI1776"/>
      <c r="BJ1776"/>
      <c r="BK1776"/>
      <c r="BL1776"/>
      <c r="BM1776"/>
      <c r="BN1776"/>
      <c r="BO1776"/>
      <c r="BP1776"/>
      <c r="BQ1776"/>
    </row>
    <row r="1777" spans="5:69" ht="16.5" hidden="1" x14ac:dyDescent="0.3">
      <c r="E1777" s="300" t="s">
        <v>760</v>
      </c>
      <c r="F1777" s="300" t="s">
        <v>651</v>
      </c>
      <c r="G1777" s="300">
        <v>20150101</v>
      </c>
      <c r="H1777" s="300">
        <v>2015</v>
      </c>
      <c r="I1777" s="300">
        <v>52</v>
      </c>
      <c r="J1777" s="300">
        <v>2015</v>
      </c>
      <c r="K1777" s="300">
        <v>180</v>
      </c>
      <c r="L1777" s="300" t="s">
        <v>872</v>
      </c>
      <c r="M1777" s="300" t="s">
        <v>486</v>
      </c>
      <c r="N1777" s="300" t="s">
        <v>660</v>
      </c>
      <c r="O1777" s="300" t="s">
        <v>762</v>
      </c>
      <c r="P1777" s="300">
        <v>0</v>
      </c>
      <c r="Q1777" s="300" t="s">
        <v>763</v>
      </c>
      <c r="R1777" s="300" t="s">
        <v>764</v>
      </c>
      <c r="S1777" s="300">
        <v>0</v>
      </c>
      <c r="T1777" s="300" t="s">
        <v>763</v>
      </c>
      <c r="U1777" s="300" t="s">
        <v>764</v>
      </c>
      <c r="V1777" s="300" t="s">
        <v>1123</v>
      </c>
      <c r="W1777" s="300" t="s">
        <v>766</v>
      </c>
      <c r="X1777" s="300" t="b">
        <v>1</v>
      </c>
      <c r="Y1777" s="300">
        <v>31</v>
      </c>
      <c r="Z1777" s="300" t="s">
        <v>767</v>
      </c>
      <c r="AA1777" s="300" t="s">
        <v>767</v>
      </c>
      <c r="AB1777" s="300" t="s">
        <v>66</v>
      </c>
      <c r="AC1777" s="300" t="s">
        <v>66</v>
      </c>
      <c r="AD1777" s="300">
        <v>2</v>
      </c>
      <c r="AE1777" s="300" t="b">
        <v>0</v>
      </c>
      <c r="AF1777" s="300" t="s">
        <v>768</v>
      </c>
      <c r="AG1777" s="300" t="s">
        <v>769</v>
      </c>
      <c r="AH1777" s="300">
        <v>0</v>
      </c>
      <c r="AI1777" s="300">
        <v>0</v>
      </c>
      <c r="AJ1777" s="300" t="s">
        <v>770</v>
      </c>
      <c r="AK1777" s="300">
        <v>-1</v>
      </c>
      <c r="AL1777" s="300" t="s">
        <v>771</v>
      </c>
      <c r="AM1777" s="300">
        <v>0</v>
      </c>
      <c r="AN1777" s="300" t="b">
        <v>0</v>
      </c>
      <c r="AO1777" s="300">
        <v>-1</v>
      </c>
      <c r="AP1777" s="300" t="s">
        <v>771</v>
      </c>
      <c r="AQ1777" s="300">
        <v>0</v>
      </c>
      <c r="AR1777" s="300" t="b">
        <v>0</v>
      </c>
      <c r="AS1777" s="300">
        <v>0</v>
      </c>
      <c r="AT1777" s="300" t="b">
        <v>1</v>
      </c>
      <c r="AU1777" s="300">
        <v>0</v>
      </c>
      <c r="AV1777" s="300" t="b">
        <v>0</v>
      </c>
      <c r="AW1777" s="300" t="s">
        <v>2148</v>
      </c>
      <c r="AX1777" s="300">
        <v>0</v>
      </c>
      <c r="AY1777" s="300" t="s">
        <v>2148</v>
      </c>
      <c r="AZ1777" s="300">
        <v>4</v>
      </c>
      <c r="BA1777" s="300" t="b">
        <v>0</v>
      </c>
      <c r="BB1777" s="300" t="b">
        <v>1</v>
      </c>
      <c r="BC1777"/>
      <c r="BD1777"/>
      <c r="BE1777"/>
      <c r="BF1777"/>
      <c r="BG1777"/>
      <c r="BH1777"/>
      <c r="BI1777"/>
      <c r="BJ1777"/>
      <c r="BK1777"/>
      <c r="BL1777"/>
      <c r="BM1777"/>
      <c r="BN1777"/>
      <c r="BO1777"/>
      <c r="BP1777"/>
      <c r="BQ1777"/>
    </row>
    <row r="1778" spans="5:69" ht="16.5" hidden="1" x14ac:dyDescent="0.3">
      <c r="E1778" s="300" t="s">
        <v>760</v>
      </c>
      <c r="F1778" s="300" t="s">
        <v>651</v>
      </c>
      <c r="G1778" s="300">
        <v>20150101</v>
      </c>
      <c r="H1778" s="300">
        <v>2015</v>
      </c>
      <c r="I1778" s="300">
        <v>52</v>
      </c>
      <c r="J1778" s="300">
        <v>2015</v>
      </c>
      <c r="K1778" s="300">
        <v>180</v>
      </c>
      <c r="L1778" s="300" t="s">
        <v>872</v>
      </c>
      <c r="M1778" s="300" t="s">
        <v>486</v>
      </c>
      <c r="N1778" s="300" t="s">
        <v>660</v>
      </c>
      <c r="O1778" s="300" t="s">
        <v>762</v>
      </c>
      <c r="P1778" s="300">
        <v>56</v>
      </c>
      <c r="Q1778" s="300" t="s">
        <v>877</v>
      </c>
      <c r="R1778" s="300" t="s">
        <v>878</v>
      </c>
      <c r="S1778" s="300">
        <v>0</v>
      </c>
      <c r="T1778" s="300" t="s">
        <v>763</v>
      </c>
      <c r="U1778" s="300" t="s">
        <v>764</v>
      </c>
      <c r="V1778" s="300" t="s">
        <v>1123</v>
      </c>
      <c r="W1778" s="300" t="s">
        <v>766</v>
      </c>
      <c r="X1778" s="300" t="b">
        <v>1</v>
      </c>
      <c r="Y1778" s="300">
        <v>31</v>
      </c>
      <c r="Z1778" s="300" t="s">
        <v>767</v>
      </c>
      <c r="AA1778" s="300" t="s">
        <v>767</v>
      </c>
      <c r="AB1778" s="300" t="s">
        <v>66</v>
      </c>
      <c r="AC1778" s="300" t="s">
        <v>66</v>
      </c>
      <c r="AD1778" s="300">
        <v>2</v>
      </c>
      <c r="AE1778" s="300" t="b">
        <v>0</v>
      </c>
      <c r="AF1778" s="300" t="s">
        <v>768</v>
      </c>
      <c r="AG1778" s="300" t="s">
        <v>769</v>
      </c>
      <c r="AH1778" s="300">
        <v>0</v>
      </c>
      <c r="AI1778" s="300">
        <v>0</v>
      </c>
      <c r="AJ1778" s="300" t="s">
        <v>770</v>
      </c>
      <c r="AK1778" s="300">
        <v>-1</v>
      </c>
      <c r="AL1778" s="300" t="s">
        <v>771</v>
      </c>
      <c r="AM1778" s="300">
        <v>0</v>
      </c>
      <c r="AN1778" s="300" t="b">
        <v>0</v>
      </c>
      <c r="AO1778" s="300">
        <v>-1</v>
      </c>
      <c r="AP1778" s="300" t="s">
        <v>771</v>
      </c>
      <c r="AQ1778" s="300">
        <v>0</v>
      </c>
      <c r="AR1778" s="300" t="b">
        <v>0</v>
      </c>
      <c r="AS1778" s="300">
        <v>0</v>
      </c>
      <c r="AT1778" s="300" t="b">
        <v>0</v>
      </c>
      <c r="AU1778" s="300">
        <v>0</v>
      </c>
      <c r="AV1778" s="300" t="b">
        <v>0</v>
      </c>
      <c r="AW1778" s="300" t="s">
        <v>2149</v>
      </c>
      <c r="AX1778" s="300">
        <v>0</v>
      </c>
      <c r="AY1778" s="300" t="s">
        <v>2149</v>
      </c>
      <c r="AZ1778" s="300">
        <v>0</v>
      </c>
      <c r="BA1778" s="300" t="b">
        <v>0</v>
      </c>
      <c r="BB1778" s="300" t="b">
        <v>1</v>
      </c>
      <c r="BC1778"/>
      <c r="BD1778"/>
      <c r="BE1778"/>
      <c r="BF1778"/>
      <c r="BG1778"/>
      <c r="BH1778"/>
      <c r="BI1778"/>
      <c r="BJ1778"/>
      <c r="BK1778"/>
      <c r="BL1778"/>
      <c r="BM1778"/>
      <c r="BN1778"/>
      <c r="BO1778"/>
      <c r="BP1778"/>
      <c r="BQ1778"/>
    </row>
    <row r="1779" spans="5:69" ht="16.5" hidden="1" x14ac:dyDescent="0.3">
      <c r="E1779" s="300" t="s">
        <v>760</v>
      </c>
      <c r="F1779" s="300" t="s">
        <v>651</v>
      </c>
      <c r="G1779" s="300">
        <v>20150101</v>
      </c>
      <c r="H1779" s="300">
        <v>2015</v>
      </c>
      <c r="I1779" s="300">
        <v>52</v>
      </c>
      <c r="J1779" s="300">
        <v>2015</v>
      </c>
      <c r="K1779" s="300">
        <v>180</v>
      </c>
      <c r="L1779" s="300" t="s">
        <v>872</v>
      </c>
      <c r="M1779" s="300" t="s">
        <v>486</v>
      </c>
      <c r="N1779" s="300" t="s">
        <v>660</v>
      </c>
      <c r="O1779" s="300" t="s">
        <v>762</v>
      </c>
      <c r="P1779" s="300">
        <v>108</v>
      </c>
      <c r="Q1779" s="300" t="s">
        <v>2150</v>
      </c>
      <c r="R1779" s="300" t="s">
        <v>465</v>
      </c>
      <c r="S1779" s="300">
        <v>0</v>
      </c>
      <c r="T1779" s="300" t="s">
        <v>763</v>
      </c>
      <c r="U1779" s="300" t="s">
        <v>764</v>
      </c>
      <c r="V1779" s="300" t="s">
        <v>1123</v>
      </c>
      <c r="W1779" s="300" t="s">
        <v>766</v>
      </c>
      <c r="X1779" s="300" t="b">
        <v>1</v>
      </c>
      <c r="Y1779" s="300">
        <v>31</v>
      </c>
      <c r="Z1779" s="300" t="s">
        <v>767</v>
      </c>
      <c r="AA1779" s="300" t="s">
        <v>767</v>
      </c>
      <c r="AB1779" s="300" t="s">
        <v>66</v>
      </c>
      <c r="AC1779" s="300" t="s">
        <v>66</v>
      </c>
      <c r="AD1779" s="300">
        <v>2</v>
      </c>
      <c r="AE1779" s="300" t="b">
        <v>0</v>
      </c>
      <c r="AF1779" s="300" t="s">
        <v>768</v>
      </c>
      <c r="AG1779" s="300" t="s">
        <v>769</v>
      </c>
      <c r="AH1779" s="300">
        <v>0</v>
      </c>
      <c r="AI1779" s="300">
        <v>0</v>
      </c>
      <c r="AJ1779" s="300" t="s">
        <v>770</v>
      </c>
      <c r="AK1779" s="300">
        <v>-1</v>
      </c>
      <c r="AL1779" s="300" t="s">
        <v>771</v>
      </c>
      <c r="AM1779" s="300">
        <v>0</v>
      </c>
      <c r="AN1779" s="300" t="b">
        <v>0</v>
      </c>
      <c r="AO1779" s="300">
        <v>-1</v>
      </c>
      <c r="AP1779" s="300" t="s">
        <v>771</v>
      </c>
      <c r="AQ1779" s="300">
        <v>0</v>
      </c>
      <c r="AR1779" s="300" t="b">
        <v>0</v>
      </c>
      <c r="AS1779" s="300">
        <v>0</v>
      </c>
      <c r="AT1779" s="300" t="b">
        <v>0</v>
      </c>
      <c r="AU1779" s="300">
        <v>0</v>
      </c>
      <c r="AV1779" s="300" t="b">
        <v>0</v>
      </c>
      <c r="AW1779" s="300" t="s">
        <v>2151</v>
      </c>
      <c r="AX1779" s="300">
        <v>0</v>
      </c>
      <c r="AY1779" s="300" t="s">
        <v>2151</v>
      </c>
      <c r="AZ1779" s="300">
        <v>0</v>
      </c>
      <c r="BA1779" s="300" t="b">
        <v>0</v>
      </c>
      <c r="BB1779" s="300" t="b">
        <v>1</v>
      </c>
      <c r="BC1779"/>
      <c r="BD1779"/>
      <c r="BE1779"/>
      <c r="BF1779"/>
      <c r="BG1779"/>
      <c r="BH1779"/>
      <c r="BI1779"/>
      <c r="BJ1779"/>
      <c r="BK1779"/>
      <c r="BL1779"/>
      <c r="BM1779"/>
      <c r="BN1779"/>
      <c r="BO1779"/>
      <c r="BP1779"/>
      <c r="BQ1779"/>
    </row>
    <row r="1780" spans="5:69" ht="16.5" hidden="1" x14ac:dyDescent="0.3">
      <c r="E1780" s="300" t="s">
        <v>760</v>
      </c>
      <c r="F1780" s="300" t="s">
        <v>651</v>
      </c>
      <c r="G1780" s="300">
        <v>20150101</v>
      </c>
      <c r="H1780" s="300">
        <v>2015</v>
      </c>
      <c r="I1780" s="300">
        <v>52</v>
      </c>
      <c r="J1780" s="300">
        <v>2015</v>
      </c>
      <c r="K1780" s="300">
        <v>180</v>
      </c>
      <c r="L1780" s="300" t="s">
        <v>872</v>
      </c>
      <c r="M1780" s="300" t="s">
        <v>486</v>
      </c>
      <c r="N1780" s="300" t="s">
        <v>660</v>
      </c>
      <c r="O1780" s="300" t="s">
        <v>762</v>
      </c>
      <c r="P1780" s="300">
        <v>112</v>
      </c>
      <c r="Q1780" s="300" t="s">
        <v>880</v>
      </c>
      <c r="R1780" s="300" t="s">
        <v>881</v>
      </c>
      <c r="S1780" s="300">
        <v>0</v>
      </c>
      <c r="T1780" s="300" t="s">
        <v>763</v>
      </c>
      <c r="U1780" s="300" t="s">
        <v>764</v>
      </c>
      <c r="V1780" s="300" t="s">
        <v>1123</v>
      </c>
      <c r="W1780" s="300" t="s">
        <v>766</v>
      </c>
      <c r="X1780" s="300" t="b">
        <v>1</v>
      </c>
      <c r="Y1780" s="300">
        <v>31</v>
      </c>
      <c r="Z1780" s="300" t="s">
        <v>767</v>
      </c>
      <c r="AA1780" s="300" t="s">
        <v>767</v>
      </c>
      <c r="AB1780" s="300" t="s">
        <v>66</v>
      </c>
      <c r="AC1780" s="300" t="s">
        <v>66</v>
      </c>
      <c r="AD1780" s="300">
        <v>2</v>
      </c>
      <c r="AE1780" s="300" t="b">
        <v>0</v>
      </c>
      <c r="AF1780" s="300" t="s">
        <v>768</v>
      </c>
      <c r="AG1780" s="300" t="s">
        <v>769</v>
      </c>
      <c r="AH1780" s="300">
        <v>0</v>
      </c>
      <c r="AI1780" s="300">
        <v>0</v>
      </c>
      <c r="AJ1780" s="300" t="s">
        <v>770</v>
      </c>
      <c r="AK1780" s="300">
        <v>-1</v>
      </c>
      <c r="AL1780" s="300" t="s">
        <v>771</v>
      </c>
      <c r="AM1780" s="300">
        <v>0</v>
      </c>
      <c r="AN1780" s="300" t="b">
        <v>0</v>
      </c>
      <c r="AO1780" s="300">
        <v>-1</v>
      </c>
      <c r="AP1780" s="300" t="s">
        <v>771</v>
      </c>
      <c r="AQ1780" s="300">
        <v>0</v>
      </c>
      <c r="AR1780" s="300" t="b">
        <v>0</v>
      </c>
      <c r="AS1780" s="300">
        <v>0</v>
      </c>
      <c r="AT1780" s="300" t="b">
        <v>0</v>
      </c>
      <c r="AU1780" s="300">
        <v>0</v>
      </c>
      <c r="AV1780" s="300" t="b">
        <v>0</v>
      </c>
      <c r="AW1780" s="300" t="s">
        <v>2152</v>
      </c>
      <c r="AX1780" s="300">
        <v>0</v>
      </c>
      <c r="AY1780" s="300" t="s">
        <v>2152</v>
      </c>
      <c r="AZ1780" s="300">
        <v>0</v>
      </c>
      <c r="BA1780" s="300" t="b">
        <v>0</v>
      </c>
      <c r="BB1780" s="300" t="b">
        <v>1</v>
      </c>
      <c r="BC1780"/>
      <c r="BD1780"/>
      <c r="BE1780"/>
      <c r="BF1780"/>
      <c r="BG1780"/>
      <c r="BH1780"/>
      <c r="BI1780"/>
      <c r="BJ1780"/>
      <c r="BK1780"/>
      <c r="BL1780"/>
      <c r="BM1780"/>
      <c r="BN1780"/>
      <c r="BO1780"/>
      <c r="BP1780"/>
      <c r="BQ1780"/>
    </row>
    <row r="1781" spans="5:69" ht="16.5" hidden="1" x14ac:dyDescent="0.3">
      <c r="E1781" s="300" t="s">
        <v>760</v>
      </c>
      <c r="F1781" s="300" t="s">
        <v>651</v>
      </c>
      <c r="G1781" s="300">
        <v>20150101</v>
      </c>
      <c r="H1781" s="300">
        <v>2015</v>
      </c>
      <c r="I1781" s="300">
        <v>52</v>
      </c>
      <c r="J1781" s="300">
        <v>2015</v>
      </c>
      <c r="K1781" s="300">
        <v>180</v>
      </c>
      <c r="L1781" s="300" t="s">
        <v>872</v>
      </c>
      <c r="M1781" s="300" t="s">
        <v>486</v>
      </c>
      <c r="N1781" s="300" t="s">
        <v>660</v>
      </c>
      <c r="O1781" s="300" t="s">
        <v>762</v>
      </c>
      <c r="P1781" s="300">
        <v>120</v>
      </c>
      <c r="Q1781" s="300" t="s">
        <v>1127</v>
      </c>
      <c r="R1781" s="300" t="s">
        <v>440</v>
      </c>
      <c r="S1781" s="300">
        <v>0</v>
      </c>
      <c r="T1781" s="300" t="s">
        <v>763</v>
      </c>
      <c r="U1781" s="300" t="s">
        <v>764</v>
      </c>
      <c r="V1781" s="300" t="s">
        <v>1123</v>
      </c>
      <c r="W1781" s="300" t="s">
        <v>766</v>
      </c>
      <c r="X1781" s="300" t="b">
        <v>1</v>
      </c>
      <c r="Y1781" s="300">
        <v>31</v>
      </c>
      <c r="Z1781" s="300" t="s">
        <v>767</v>
      </c>
      <c r="AA1781" s="300" t="s">
        <v>767</v>
      </c>
      <c r="AB1781" s="300" t="s">
        <v>66</v>
      </c>
      <c r="AC1781" s="300" t="s">
        <v>66</v>
      </c>
      <c r="AD1781" s="300">
        <v>2</v>
      </c>
      <c r="AE1781" s="300" t="b">
        <v>0</v>
      </c>
      <c r="AF1781" s="300" t="s">
        <v>768</v>
      </c>
      <c r="AG1781" s="300" t="s">
        <v>769</v>
      </c>
      <c r="AH1781" s="300">
        <v>0</v>
      </c>
      <c r="AI1781" s="300">
        <v>0</v>
      </c>
      <c r="AJ1781" s="300" t="s">
        <v>770</v>
      </c>
      <c r="AK1781" s="300">
        <v>-1</v>
      </c>
      <c r="AL1781" s="300" t="s">
        <v>771</v>
      </c>
      <c r="AM1781" s="300">
        <v>0</v>
      </c>
      <c r="AN1781" s="300" t="b">
        <v>0</v>
      </c>
      <c r="AO1781" s="300">
        <v>-1</v>
      </c>
      <c r="AP1781" s="300" t="s">
        <v>771</v>
      </c>
      <c r="AQ1781" s="300">
        <v>0</v>
      </c>
      <c r="AR1781" s="300" t="b">
        <v>0</v>
      </c>
      <c r="AS1781" s="300">
        <v>0</v>
      </c>
      <c r="AT1781" s="300" t="b">
        <v>0</v>
      </c>
      <c r="AU1781" s="300">
        <v>0</v>
      </c>
      <c r="AV1781" s="300" t="b">
        <v>0</v>
      </c>
      <c r="AW1781" s="300" t="s">
        <v>2153</v>
      </c>
      <c r="AX1781" s="300">
        <v>0</v>
      </c>
      <c r="AY1781" s="300" t="s">
        <v>2153</v>
      </c>
      <c r="AZ1781" s="300">
        <v>0</v>
      </c>
      <c r="BA1781" s="300" t="b">
        <v>0</v>
      </c>
      <c r="BB1781" s="300" t="b">
        <v>1</v>
      </c>
      <c r="BC1781"/>
      <c r="BD1781"/>
      <c r="BE1781"/>
      <c r="BF1781"/>
      <c r="BG1781"/>
      <c r="BH1781"/>
      <c r="BI1781"/>
      <c r="BJ1781"/>
      <c r="BK1781"/>
      <c r="BL1781"/>
      <c r="BM1781"/>
      <c r="BN1781"/>
      <c r="BO1781"/>
      <c r="BP1781"/>
      <c r="BQ1781"/>
    </row>
    <row r="1782" spans="5:69" ht="16.5" hidden="1" x14ac:dyDescent="0.3">
      <c r="E1782" s="300" t="s">
        <v>760</v>
      </c>
      <c r="F1782" s="300" t="s">
        <v>651</v>
      </c>
      <c r="G1782" s="300">
        <v>20150101</v>
      </c>
      <c r="H1782" s="300">
        <v>2015</v>
      </c>
      <c r="I1782" s="300">
        <v>52</v>
      </c>
      <c r="J1782" s="300">
        <v>2015</v>
      </c>
      <c r="K1782" s="300">
        <v>180</v>
      </c>
      <c r="L1782" s="300" t="s">
        <v>872</v>
      </c>
      <c r="M1782" s="300" t="s">
        <v>486</v>
      </c>
      <c r="N1782" s="300" t="s">
        <v>660</v>
      </c>
      <c r="O1782" s="300" t="s">
        <v>762</v>
      </c>
      <c r="P1782" s="300">
        <v>156</v>
      </c>
      <c r="Q1782" s="300" t="s">
        <v>773</v>
      </c>
      <c r="R1782" s="300" t="s">
        <v>774</v>
      </c>
      <c r="S1782" s="300">
        <v>0</v>
      </c>
      <c r="T1782" s="300" t="s">
        <v>763</v>
      </c>
      <c r="U1782" s="300" t="s">
        <v>764</v>
      </c>
      <c r="V1782" s="300" t="s">
        <v>1123</v>
      </c>
      <c r="W1782" s="300" t="s">
        <v>766</v>
      </c>
      <c r="X1782" s="300" t="b">
        <v>1</v>
      </c>
      <c r="Y1782" s="300">
        <v>31</v>
      </c>
      <c r="Z1782" s="300" t="s">
        <v>767</v>
      </c>
      <c r="AA1782" s="300" t="s">
        <v>767</v>
      </c>
      <c r="AB1782" s="300" t="s">
        <v>66</v>
      </c>
      <c r="AC1782" s="300" t="s">
        <v>66</v>
      </c>
      <c r="AD1782" s="300">
        <v>2</v>
      </c>
      <c r="AE1782" s="300" t="b">
        <v>0</v>
      </c>
      <c r="AF1782" s="300" t="s">
        <v>768</v>
      </c>
      <c r="AG1782" s="300" t="s">
        <v>769</v>
      </c>
      <c r="AH1782" s="300">
        <v>0</v>
      </c>
      <c r="AI1782" s="300">
        <v>0</v>
      </c>
      <c r="AJ1782" s="300" t="s">
        <v>770</v>
      </c>
      <c r="AK1782" s="300">
        <v>-1</v>
      </c>
      <c r="AL1782" s="300" t="s">
        <v>771</v>
      </c>
      <c r="AM1782" s="300">
        <v>0</v>
      </c>
      <c r="AN1782" s="300" t="b">
        <v>0</v>
      </c>
      <c r="AO1782" s="300">
        <v>-1</v>
      </c>
      <c r="AP1782" s="300" t="s">
        <v>771</v>
      </c>
      <c r="AQ1782" s="300">
        <v>0</v>
      </c>
      <c r="AR1782" s="300" t="b">
        <v>0</v>
      </c>
      <c r="AS1782" s="300">
        <v>0</v>
      </c>
      <c r="AT1782" s="300" t="b">
        <v>0</v>
      </c>
      <c r="AU1782" s="300">
        <v>0</v>
      </c>
      <c r="AV1782" s="300" t="b">
        <v>0</v>
      </c>
      <c r="AW1782" s="300" t="s">
        <v>2154</v>
      </c>
      <c r="AX1782" s="300">
        <v>0</v>
      </c>
      <c r="AY1782" s="300" t="s">
        <v>2154</v>
      </c>
      <c r="AZ1782" s="300">
        <v>0</v>
      </c>
      <c r="BA1782" s="300" t="b">
        <v>0</v>
      </c>
      <c r="BB1782" s="300" t="b">
        <v>1</v>
      </c>
      <c r="BC1782"/>
      <c r="BD1782"/>
      <c r="BE1782"/>
      <c r="BF1782"/>
      <c r="BG1782"/>
      <c r="BH1782"/>
      <c r="BI1782"/>
      <c r="BJ1782"/>
      <c r="BK1782"/>
      <c r="BL1782"/>
      <c r="BM1782"/>
      <c r="BN1782"/>
      <c r="BO1782"/>
      <c r="BP1782"/>
      <c r="BQ1782"/>
    </row>
    <row r="1783" spans="5:69" ht="16.5" hidden="1" x14ac:dyDescent="0.3">
      <c r="E1783" s="300" t="s">
        <v>760</v>
      </c>
      <c r="F1783" s="300" t="s">
        <v>651</v>
      </c>
      <c r="G1783" s="300">
        <v>20150101</v>
      </c>
      <c r="H1783" s="300">
        <v>2015</v>
      </c>
      <c r="I1783" s="300">
        <v>52</v>
      </c>
      <c r="J1783" s="300">
        <v>2015</v>
      </c>
      <c r="K1783" s="300">
        <v>180</v>
      </c>
      <c r="L1783" s="300" t="s">
        <v>872</v>
      </c>
      <c r="M1783" s="300" t="s">
        <v>486</v>
      </c>
      <c r="N1783" s="300" t="s">
        <v>660</v>
      </c>
      <c r="O1783" s="300" t="s">
        <v>762</v>
      </c>
      <c r="P1783" s="300">
        <v>251</v>
      </c>
      <c r="Q1783" s="300" t="s">
        <v>778</v>
      </c>
      <c r="R1783" s="300" t="s">
        <v>779</v>
      </c>
      <c r="S1783" s="300">
        <v>0</v>
      </c>
      <c r="T1783" s="300" t="s">
        <v>763</v>
      </c>
      <c r="U1783" s="300" t="s">
        <v>764</v>
      </c>
      <c r="V1783" s="300" t="s">
        <v>1123</v>
      </c>
      <c r="W1783" s="300" t="s">
        <v>766</v>
      </c>
      <c r="X1783" s="300" t="b">
        <v>1</v>
      </c>
      <c r="Y1783" s="300">
        <v>31</v>
      </c>
      <c r="Z1783" s="300" t="s">
        <v>767</v>
      </c>
      <c r="AA1783" s="300" t="s">
        <v>767</v>
      </c>
      <c r="AB1783" s="300" t="s">
        <v>66</v>
      </c>
      <c r="AC1783" s="300" t="s">
        <v>66</v>
      </c>
      <c r="AD1783" s="300">
        <v>2</v>
      </c>
      <c r="AE1783" s="300" t="b">
        <v>0</v>
      </c>
      <c r="AF1783" s="300" t="s">
        <v>768</v>
      </c>
      <c r="AG1783" s="300" t="s">
        <v>769</v>
      </c>
      <c r="AH1783" s="300">
        <v>0</v>
      </c>
      <c r="AI1783" s="300">
        <v>0</v>
      </c>
      <c r="AJ1783" s="300" t="s">
        <v>770</v>
      </c>
      <c r="AK1783" s="300">
        <v>-1</v>
      </c>
      <c r="AL1783" s="300" t="s">
        <v>771</v>
      </c>
      <c r="AM1783" s="300">
        <v>0</v>
      </c>
      <c r="AN1783" s="300" t="b">
        <v>0</v>
      </c>
      <c r="AO1783" s="300">
        <v>-1</v>
      </c>
      <c r="AP1783" s="300" t="s">
        <v>771</v>
      </c>
      <c r="AQ1783" s="300">
        <v>0</v>
      </c>
      <c r="AR1783" s="300" t="b">
        <v>0</v>
      </c>
      <c r="AS1783" s="300">
        <v>0</v>
      </c>
      <c r="AT1783" s="300" t="b">
        <v>0</v>
      </c>
      <c r="AU1783" s="300">
        <v>0</v>
      </c>
      <c r="AV1783" s="300" t="b">
        <v>0</v>
      </c>
      <c r="AW1783" s="300" t="s">
        <v>2155</v>
      </c>
      <c r="AX1783" s="300">
        <v>0</v>
      </c>
      <c r="AY1783" s="300" t="s">
        <v>2155</v>
      </c>
      <c r="AZ1783" s="300">
        <v>0</v>
      </c>
      <c r="BA1783" s="300" t="b">
        <v>0</v>
      </c>
      <c r="BB1783" s="300" t="b">
        <v>1</v>
      </c>
      <c r="BC1783"/>
      <c r="BD1783"/>
      <c r="BE1783"/>
      <c r="BF1783"/>
      <c r="BG1783"/>
      <c r="BH1783"/>
      <c r="BI1783"/>
      <c r="BJ1783"/>
      <c r="BK1783"/>
      <c r="BL1783"/>
      <c r="BM1783"/>
      <c r="BN1783"/>
      <c r="BO1783"/>
      <c r="BP1783"/>
      <c r="BQ1783"/>
    </row>
    <row r="1784" spans="5:69" ht="16.5" hidden="1" x14ac:dyDescent="0.3">
      <c r="E1784" s="300" t="s">
        <v>760</v>
      </c>
      <c r="F1784" s="300" t="s">
        <v>651</v>
      </c>
      <c r="G1784" s="300">
        <v>20150101</v>
      </c>
      <c r="H1784" s="300">
        <v>2015</v>
      </c>
      <c r="I1784" s="300">
        <v>52</v>
      </c>
      <c r="J1784" s="300">
        <v>2015</v>
      </c>
      <c r="K1784" s="300">
        <v>180</v>
      </c>
      <c r="L1784" s="300" t="s">
        <v>872</v>
      </c>
      <c r="M1784" s="300" t="s">
        <v>486</v>
      </c>
      <c r="N1784" s="300" t="s">
        <v>660</v>
      </c>
      <c r="O1784" s="300" t="s">
        <v>762</v>
      </c>
      <c r="P1784" s="300">
        <v>276</v>
      </c>
      <c r="Q1784" s="300" t="s">
        <v>781</v>
      </c>
      <c r="R1784" s="300" t="s">
        <v>782</v>
      </c>
      <c r="S1784" s="300">
        <v>0</v>
      </c>
      <c r="T1784" s="300" t="s">
        <v>763</v>
      </c>
      <c r="U1784" s="300" t="s">
        <v>764</v>
      </c>
      <c r="V1784" s="300" t="s">
        <v>1123</v>
      </c>
      <c r="W1784" s="300" t="s">
        <v>766</v>
      </c>
      <c r="X1784" s="300" t="b">
        <v>1</v>
      </c>
      <c r="Y1784" s="300">
        <v>31</v>
      </c>
      <c r="Z1784" s="300" t="s">
        <v>767</v>
      </c>
      <c r="AA1784" s="300" t="s">
        <v>767</v>
      </c>
      <c r="AB1784" s="300" t="s">
        <v>66</v>
      </c>
      <c r="AC1784" s="300" t="s">
        <v>66</v>
      </c>
      <c r="AD1784" s="300">
        <v>2</v>
      </c>
      <c r="AE1784" s="300" t="b">
        <v>0</v>
      </c>
      <c r="AF1784" s="300" t="s">
        <v>768</v>
      </c>
      <c r="AG1784" s="300" t="s">
        <v>769</v>
      </c>
      <c r="AH1784" s="300">
        <v>0</v>
      </c>
      <c r="AI1784" s="300">
        <v>0</v>
      </c>
      <c r="AJ1784" s="300" t="s">
        <v>770</v>
      </c>
      <c r="AK1784" s="300">
        <v>-1</v>
      </c>
      <c r="AL1784" s="300" t="s">
        <v>771</v>
      </c>
      <c r="AM1784" s="300">
        <v>0</v>
      </c>
      <c r="AN1784" s="300" t="b">
        <v>0</v>
      </c>
      <c r="AO1784" s="300">
        <v>-1</v>
      </c>
      <c r="AP1784" s="300" t="s">
        <v>771</v>
      </c>
      <c r="AQ1784" s="300">
        <v>0</v>
      </c>
      <c r="AR1784" s="300" t="b">
        <v>0</v>
      </c>
      <c r="AS1784" s="300">
        <v>0</v>
      </c>
      <c r="AT1784" s="300" t="b">
        <v>0</v>
      </c>
      <c r="AU1784" s="300">
        <v>0</v>
      </c>
      <c r="AV1784" s="300" t="b">
        <v>0</v>
      </c>
      <c r="AW1784" s="300" t="s">
        <v>2156</v>
      </c>
      <c r="AX1784" s="300">
        <v>0</v>
      </c>
      <c r="AY1784" s="300" t="s">
        <v>2156</v>
      </c>
      <c r="AZ1784" s="300">
        <v>0</v>
      </c>
      <c r="BA1784" s="300" t="b">
        <v>0</v>
      </c>
      <c r="BB1784" s="300" t="b">
        <v>1</v>
      </c>
      <c r="BC1784"/>
      <c r="BD1784"/>
      <c r="BE1784"/>
      <c r="BF1784"/>
      <c r="BG1784"/>
      <c r="BH1784"/>
      <c r="BI1784"/>
      <c r="BJ1784"/>
      <c r="BK1784"/>
      <c r="BL1784"/>
      <c r="BM1784"/>
      <c r="BN1784"/>
      <c r="BO1784"/>
      <c r="BP1784"/>
      <c r="BQ1784"/>
    </row>
    <row r="1785" spans="5:69" ht="16.5" hidden="1" x14ac:dyDescent="0.3">
      <c r="E1785" s="300" t="s">
        <v>760</v>
      </c>
      <c r="F1785" s="300" t="s">
        <v>651</v>
      </c>
      <c r="G1785" s="300">
        <v>20150101</v>
      </c>
      <c r="H1785" s="300">
        <v>2015</v>
      </c>
      <c r="I1785" s="300">
        <v>52</v>
      </c>
      <c r="J1785" s="300">
        <v>2015</v>
      </c>
      <c r="K1785" s="300">
        <v>180</v>
      </c>
      <c r="L1785" s="300" t="s">
        <v>872</v>
      </c>
      <c r="M1785" s="300" t="s">
        <v>486</v>
      </c>
      <c r="N1785" s="300" t="s">
        <v>660</v>
      </c>
      <c r="O1785" s="300" t="s">
        <v>762</v>
      </c>
      <c r="P1785" s="300">
        <v>344</v>
      </c>
      <c r="Q1785" s="300" t="s">
        <v>2157</v>
      </c>
      <c r="R1785" s="300" t="s">
        <v>2158</v>
      </c>
      <c r="S1785" s="300">
        <v>0</v>
      </c>
      <c r="T1785" s="300" t="s">
        <v>763</v>
      </c>
      <c r="U1785" s="300" t="s">
        <v>764</v>
      </c>
      <c r="V1785" s="300" t="s">
        <v>1123</v>
      </c>
      <c r="W1785" s="300" t="s">
        <v>766</v>
      </c>
      <c r="X1785" s="300" t="b">
        <v>1</v>
      </c>
      <c r="Y1785" s="300">
        <v>31</v>
      </c>
      <c r="Z1785" s="300" t="s">
        <v>767</v>
      </c>
      <c r="AA1785" s="300" t="s">
        <v>767</v>
      </c>
      <c r="AB1785" s="300" t="s">
        <v>66</v>
      </c>
      <c r="AC1785" s="300" t="s">
        <v>66</v>
      </c>
      <c r="AD1785" s="300">
        <v>2</v>
      </c>
      <c r="AE1785" s="300" t="b">
        <v>0</v>
      </c>
      <c r="AF1785" s="300" t="s">
        <v>768</v>
      </c>
      <c r="AG1785" s="300" t="s">
        <v>769</v>
      </c>
      <c r="AH1785" s="300">
        <v>0</v>
      </c>
      <c r="AI1785" s="300">
        <v>0</v>
      </c>
      <c r="AJ1785" s="300" t="s">
        <v>770</v>
      </c>
      <c r="AK1785" s="300">
        <v>-1</v>
      </c>
      <c r="AL1785" s="300" t="s">
        <v>771</v>
      </c>
      <c r="AM1785" s="300">
        <v>0</v>
      </c>
      <c r="AN1785" s="300" t="b">
        <v>0</v>
      </c>
      <c r="AO1785" s="300">
        <v>-1</v>
      </c>
      <c r="AP1785" s="300" t="s">
        <v>771</v>
      </c>
      <c r="AQ1785" s="300">
        <v>0</v>
      </c>
      <c r="AR1785" s="300" t="b">
        <v>0</v>
      </c>
      <c r="AS1785" s="300">
        <v>0</v>
      </c>
      <c r="AT1785" s="300" t="b">
        <v>0</v>
      </c>
      <c r="AU1785" s="300">
        <v>0</v>
      </c>
      <c r="AV1785" s="300" t="b">
        <v>0</v>
      </c>
      <c r="AW1785" s="300" t="s">
        <v>2159</v>
      </c>
      <c r="AX1785" s="300">
        <v>0</v>
      </c>
      <c r="AY1785" s="300" t="s">
        <v>2159</v>
      </c>
      <c r="AZ1785" s="300">
        <v>0</v>
      </c>
      <c r="BA1785" s="300" t="b">
        <v>0</v>
      </c>
      <c r="BB1785" s="300" t="b">
        <v>1</v>
      </c>
      <c r="BC1785"/>
      <c r="BD1785"/>
      <c r="BE1785"/>
      <c r="BF1785"/>
      <c r="BG1785"/>
      <c r="BH1785"/>
      <c r="BI1785"/>
      <c r="BJ1785"/>
      <c r="BK1785"/>
      <c r="BL1785"/>
      <c r="BM1785"/>
      <c r="BN1785"/>
      <c r="BO1785"/>
      <c r="BP1785"/>
      <c r="BQ1785"/>
    </row>
    <row r="1786" spans="5:69" ht="16.5" hidden="1" x14ac:dyDescent="0.3">
      <c r="E1786" s="300" t="s">
        <v>760</v>
      </c>
      <c r="F1786" s="300" t="s">
        <v>651</v>
      </c>
      <c r="G1786" s="300">
        <v>20150101</v>
      </c>
      <c r="H1786" s="300">
        <v>2015</v>
      </c>
      <c r="I1786" s="300">
        <v>52</v>
      </c>
      <c r="J1786" s="300">
        <v>2015</v>
      </c>
      <c r="K1786" s="300">
        <v>180</v>
      </c>
      <c r="L1786" s="300" t="s">
        <v>872</v>
      </c>
      <c r="M1786" s="300" t="s">
        <v>486</v>
      </c>
      <c r="N1786" s="300" t="s">
        <v>660</v>
      </c>
      <c r="O1786" s="300" t="s">
        <v>762</v>
      </c>
      <c r="P1786" s="300">
        <v>376</v>
      </c>
      <c r="Q1786" s="300" t="s">
        <v>1964</v>
      </c>
      <c r="R1786" s="300" t="s">
        <v>1965</v>
      </c>
      <c r="S1786" s="300">
        <v>0</v>
      </c>
      <c r="T1786" s="300" t="s">
        <v>763</v>
      </c>
      <c r="U1786" s="300" t="s">
        <v>764</v>
      </c>
      <c r="V1786" s="300" t="s">
        <v>1123</v>
      </c>
      <c r="W1786" s="300" t="s">
        <v>766</v>
      </c>
      <c r="X1786" s="300" t="b">
        <v>1</v>
      </c>
      <c r="Y1786" s="300">
        <v>31</v>
      </c>
      <c r="Z1786" s="300" t="s">
        <v>767</v>
      </c>
      <c r="AA1786" s="300" t="s">
        <v>767</v>
      </c>
      <c r="AB1786" s="300" t="s">
        <v>66</v>
      </c>
      <c r="AC1786" s="300" t="s">
        <v>66</v>
      </c>
      <c r="AD1786" s="300">
        <v>2</v>
      </c>
      <c r="AE1786" s="300" t="b">
        <v>0</v>
      </c>
      <c r="AF1786" s="300" t="s">
        <v>768</v>
      </c>
      <c r="AG1786" s="300" t="s">
        <v>769</v>
      </c>
      <c r="AH1786" s="300">
        <v>0</v>
      </c>
      <c r="AI1786" s="300">
        <v>0</v>
      </c>
      <c r="AJ1786" s="300" t="s">
        <v>770</v>
      </c>
      <c r="AK1786" s="300">
        <v>-1</v>
      </c>
      <c r="AL1786" s="300" t="s">
        <v>771</v>
      </c>
      <c r="AM1786" s="300">
        <v>0</v>
      </c>
      <c r="AN1786" s="300" t="b">
        <v>0</v>
      </c>
      <c r="AO1786" s="300">
        <v>-1</v>
      </c>
      <c r="AP1786" s="300" t="s">
        <v>771</v>
      </c>
      <c r="AQ1786" s="300">
        <v>0</v>
      </c>
      <c r="AR1786" s="300" t="b">
        <v>0</v>
      </c>
      <c r="AS1786" s="300">
        <v>0</v>
      </c>
      <c r="AT1786" s="300" t="b">
        <v>0</v>
      </c>
      <c r="AU1786" s="300">
        <v>0</v>
      </c>
      <c r="AV1786" s="300" t="b">
        <v>0</v>
      </c>
      <c r="AW1786" s="300" t="s">
        <v>2160</v>
      </c>
      <c r="AX1786" s="300">
        <v>0</v>
      </c>
      <c r="AY1786" s="300" t="s">
        <v>2160</v>
      </c>
      <c r="AZ1786" s="300">
        <v>0</v>
      </c>
      <c r="BA1786" s="300" t="b">
        <v>0</v>
      </c>
      <c r="BB1786" s="300" t="b">
        <v>1</v>
      </c>
      <c r="BC1786"/>
      <c r="BD1786"/>
      <c r="BE1786"/>
      <c r="BF1786"/>
      <c r="BG1786"/>
      <c r="BH1786"/>
      <c r="BI1786"/>
      <c r="BJ1786"/>
      <c r="BK1786"/>
      <c r="BL1786"/>
      <c r="BM1786"/>
      <c r="BN1786"/>
      <c r="BO1786"/>
      <c r="BP1786"/>
      <c r="BQ1786"/>
    </row>
    <row r="1787" spans="5:69" ht="16.5" hidden="1" x14ac:dyDescent="0.3">
      <c r="E1787" s="300" t="s">
        <v>760</v>
      </c>
      <c r="F1787" s="300" t="s">
        <v>651</v>
      </c>
      <c r="G1787" s="300">
        <v>20150101</v>
      </c>
      <c r="H1787" s="300">
        <v>2015</v>
      </c>
      <c r="I1787" s="300">
        <v>52</v>
      </c>
      <c r="J1787" s="300">
        <v>2015</v>
      </c>
      <c r="K1787" s="300">
        <v>180</v>
      </c>
      <c r="L1787" s="300" t="s">
        <v>872</v>
      </c>
      <c r="M1787" s="300" t="s">
        <v>486</v>
      </c>
      <c r="N1787" s="300" t="s">
        <v>660</v>
      </c>
      <c r="O1787" s="300" t="s">
        <v>762</v>
      </c>
      <c r="P1787" s="300">
        <v>404</v>
      </c>
      <c r="Q1787" s="300" t="s">
        <v>892</v>
      </c>
      <c r="R1787" s="300" t="s">
        <v>430</v>
      </c>
      <c r="S1787" s="300">
        <v>0</v>
      </c>
      <c r="T1787" s="300" t="s">
        <v>763</v>
      </c>
      <c r="U1787" s="300" t="s">
        <v>764</v>
      </c>
      <c r="V1787" s="300" t="s">
        <v>1123</v>
      </c>
      <c r="W1787" s="300" t="s">
        <v>766</v>
      </c>
      <c r="X1787" s="300" t="b">
        <v>1</v>
      </c>
      <c r="Y1787" s="300">
        <v>31</v>
      </c>
      <c r="Z1787" s="300" t="s">
        <v>767</v>
      </c>
      <c r="AA1787" s="300" t="s">
        <v>767</v>
      </c>
      <c r="AB1787" s="300" t="s">
        <v>66</v>
      </c>
      <c r="AC1787" s="300" t="s">
        <v>66</v>
      </c>
      <c r="AD1787" s="300">
        <v>2</v>
      </c>
      <c r="AE1787" s="300" t="b">
        <v>0</v>
      </c>
      <c r="AF1787" s="300" t="s">
        <v>768</v>
      </c>
      <c r="AG1787" s="300" t="s">
        <v>769</v>
      </c>
      <c r="AH1787" s="300">
        <v>0</v>
      </c>
      <c r="AI1787" s="300">
        <v>0</v>
      </c>
      <c r="AJ1787" s="300" t="s">
        <v>770</v>
      </c>
      <c r="AK1787" s="300">
        <v>-1</v>
      </c>
      <c r="AL1787" s="300" t="s">
        <v>771</v>
      </c>
      <c r="AM1787" s="300">
        <v>0</v>
      </c>
      <c r="AN1787" s="300" t="b">
        <v>0</v>
      </c>
      <c r="AO1787" s="300">
        <v>-1</v>
      </c>
      <c r="AP1787" s="300" t="s">
        <v>771</v>
      </c>
      <c r="AQ1787" s="300">
        <v>0</v>
      </c>
      <c r="AR1787" s="300" t="b">
        <v>0</v>
      </c>
      <c r="AS1787" s="300">
        <v>0</v>
      </c>
      <c r="AT1787" s="300" t="b">
        <v>0</v>
      </c>
      <c r="AU1787" s="300">
        <v>0</v>
      </c>
      <c r="AV1787" s="300" t="b">
        <v>0</v>
      </c>
      <c r="AW1787" s="300" t="s">
        <v>2161</v>
      </c>
      <c r="AX1787" s="300">
        <v>0</v>
      </c>
      <c r="AY1787" s="300" t="s">
        <v>2161</v>
      </c>
      <c r="AZ1787" s="300">
        <v>0</v>
      </c>
      <c r="BA1787" s="300" t="b">
        <v>0</v>
      </c>
      <c r="BB1787" s="300" t="b">
        <v>1</v>
      </c>
      <c r="BC1787"/>
      <c r="BD1787"/>
      <c r="BE1787"/>
      <c r="BF1787"/>
      <c r="BG1787"/>
      <c r="BH1787"/>
      <c r="BI1787"/>
      <c r="BJ1787"/>
      <c r="BK1787"/>
      <c r="BL1787"/>
      <c r="BM1787"/>
      <c r="BN1787"/>
      <c r="BO1787"/>
      <c r="BP1787"/>
      <c r="BQ1787"/>
    </row>
    <row r="1788" spans="5:69" ht="16.5" hidden="1" x14ac:dyDescent="0.3">
      <c r="E1788" s="300" t="s">
        <v>760</v>
      </c>
      <c r="F1788" s="300" t="s">
        <v>651</v>
      </c>
      <c r="G1788" s="300">
        <v>20150101</v>
      </c>
      <c r="H1788" s="300">
        <v>2015</v>
      </c>
      <c r="I1788" s="300">
        <v>52</v>
      </c>
      <c r="J1788" s="300">
        <v>2015</v>
      </c>
      <c r="K1788" s="300">
        <v>180</v>
      </c>
      <c r="L1788" s="300" t="s">
        <v>872</v>
      </c>
      <c r="M1788" s="300" t="s">
        <v>486</v>
      </c>
      <c r="N1788" s="300" t="s">
        <v>660</v>
      </c>
      <c r="O1788" s="300" t="s">
        <v>762</v>
      </c>
      <c r="P1788" s="300">
        <v>410</v>
      </c>
      <c r="Q1788" s="300" t="s">
        <v>1968</v>
      </c>
      <c r="R1788" s="300" t="s">
        <v>1969</v>
      </c>
      <c r="S1788" s="300">
        <v>0</v>
      </c>
      <c r="T1788" s="300" t="s">
        <v>763</v>
      </c>
      <c r="U1788" s="300" t="s">
        <v>764</v>
      </c>
      <c r="V1788" s="300" t="s">
        <v>1123</v>
      </c>
      <c r="W1788" s="300" t="s">
        <v>766</v>
      </c>
      <c r="X1788" s="300" t="b">
        <v>1</v>
      </c>
      <c r="Y1788" s="300">
        <v>31</v>
      </c>
      <c r="Z1788" s="300" t="s">
        <v>767</v>
      </c>
      <c r="AA1788" s="300" t="s">
        <v>767</v>
      </c>
      <c r="AB1788" s="300" t="s">
        <v>66</v>
      </c>
      <c r="AC1788" s="300" t="s">
        <v>66</v>
      </c>
      <c r="AD1788" s="300">
        <v>2</v>
      </c>
      <c r="AE1788" s="300" t="b">
        <v>0</v>
      </c>
      <c r="AF1788" s="300" t="s">
        <v>768</v>
      </c>
      <c r="AG1788" s="300" t="s">
        <v>769</v>
      </c>
      <c r="AH1788" s="300">
        <v>0</v>
      </c>
      <c r="AI1788" s="300">
        <v>0</v>
      </c>
      <c r="AJ1788" s="300" t="s">
        <v>770</v>
      </c>
      <c r="AK1788" s="300">
        <v>-1</v>
      </c>
      <c r="AL1788" s="300" t="s">
        <v>771</v>
      </c>
      <c r="AM1788" s="300">
        <v>0</v>
      </c>
      <c r="AN1788" s="300" t="b">
        <v>0</v>
      </c>
      <c r="AO1788" s="300">
        <v>-1</v>
      </c>
      <c r="AP1788" s="300" t="s">
        <v>771</v>
      </c>
      <c r="AQ1788" s="300">
        <v>0</v>
      </c>
      <c r="AR1788" s="300" t="b">
        <v>0</v>
      </c>
      <c r="AS1788" s="300">
        <v>0</v>
      </c>
      <c r="AT1788" s="300" t="b">
        <v>0</v>
      </c>
      <c r="AU1788" s="300">
        <v>0</v>
      </c>
      <c r="AV1788" s="300" t="b">
        <v>0</v>
      </c>
      <c r="AW1788" s="300" t="s">
        <v>2162</v>
      </c>
      <c r="AX1788" s="300">
        <v>0</v>
      </c>
      <c r="AY1788" s="300" t="s">
        <v>2162</v>
      </c>
      <c r="AZ1788" s="300">
        <v>0</v>
      </c>
      <c r="BA1788" s="300" t="b">
        <v>0</v>
      </c>
      <c r="BB1788" s="300" t="b">
        <v>1</v>
      </c>
      <c r="BC1788"/>
      <c r="BD1788"/>
      <c r="BE1788"/>
      <c r="BF1788"/>
      <c r="BG1788"/>
      <c r="BH1788"/>
      <c r="BI1788"/>
      <c r="BJ1788"/>
      <c r="BK1788"/>
      <c r="BL1788"/>
      <c r="BM1788"/>
      <c r="BN1788"/>
      <c r="BO1788"/>
      <c r="BP1788"/>
      <c r="BQ1788"/>
    </row>
    <row r="1789" spans="5:69" ht="16.5" hidden="1" x14ac:dyDescent="0.3">
      <c r="E1789" s="300" t="s">
        <v>760</v>
      </c>
      <c r="F1789" s="300" t="s">
        <v>651</v>
      </c>
      <c r="G1789" s="300">
        <v>20150101</v>
      </c>
      <c r="H1789" s="300">
        <v>2015</v>
      </c>
      <c r="I1789" s="300">
        <v>52</v>
      </c>
      <c r="J1789" s="300">
        <v>2015</v>
      </c>
      <c r="K1789" s="300">
        <v>180</v>
      </c>
      <c r="L1789" s="300" t="s">
        <v>872</v>
      </c>
      <c r="M1789" s="300" t="s">
        <v>486</v>
      </c>
      <c r="N1789" s="300" t="s">
        <v>660</v>
      </c>
      <c r="O1789" s="300" t="s">
        <v>762</v>
      </c>
      <c r="P1789" s="300">
        <v>422</v>
      </c>
      <c r="Q1789" s="300" t="s">
        <v>894</v>
      </c>
      <c r="R1789" s="300" t="s">
        <v>895</v>
      </c>
      <c r="S1789" s="300">
        <v>0</v>
      </c>
      <c r="T1789" s="300" t="s">
        <v>763</v>
      </c>
      <c r="U1789" s="300" t="s">
        <v>764</v>
      </c>
      <c r="V1789" s="300" t="s">
        <v>1123</v>
      </c>
      <c r="W1789" s="300" t="s">
        <v>766</v>
      </c>
      <c r="X1789" s="300" t="b">
        <v>1</v>
      </c>
      <c r="Y1789" s="300">
        <v>31</v>
      </c>
      <c r="Z1789" s="300" t="s">
        <v>767</v>
      </c>
      <c r="AA1789" s="300" t="s">
        <v>767</v>
      </c>
      <c r="AB1789" s="300" t="s">
        <v>66</v>
      </c>
      <c r="AC1789" s="300" t="s">
        <v>66</v>
      </c>
      <c r="AD1789" s="300">
        <v>2</v>
      </c>
      <c r="AE1789" s="300" t="b">
        <v>0</v>
      </c>
      <c r="AF1789" s="300" t="s">
        <v>768</v>
      </c>
      <c r="AG1789" s="300" t="s">
        <v>769</v>
      </c>
      <c r="AH1789" s="300">
        <v>0</v>
      </c>
      <c r="AI1789" s="300">
        <v>0</v>
      </c>
      <c r="AJ1789" s="300" t="s">
        <v>770</v>
      </c>
      <c r="AK1789" s="300">
        <v>-1</v>
      </c>
      <c r="AL1789" s="300" t="s">
        <v>771</v>
      </c>
      <c r="AM1789" s="300">
        <v>0</v>
      </c>
      <c r="AN1789" s="300" t="b">
        <v>0</v>
      </c>
      <c r="AO1789" s="300">
        <v>-1</v>
      </c>
      <c r="AP1789" s="300" t="s">
        <v>771</v>
      </c>
      <c r="AQ1789" s="300">
        <v>0</v>
      </c>
      <c r="AR1789" s="300" t="b">
        <v>0</v>
      </c>
      <c r="AS1789" s="300">
        <v>0</v>
      </c>
      <c r="AT1789" s="300" t="b">
        <v>0</v>
      </c>
      <c r="AU1789" s="300">
        <v>0</v>
      </c>
      <c r="AV1789" s="300" t="b">
        <v>0</v>
      </c>
      <c r="AW1789" s="300" t="s">
        <v>2163</v>
      </c>
      <c r="AX1789" s="300">
        <v>0</v>
      </c>
      <c r="AY1789" s="300" t="s">
        <v>2163</v>
      </c>
      <c r="AZ1789" s="300">
        <v>0</v>
      </c>
      <c r="BA1789" s="300" t="b">
        <v>0</v>
      </c>
      <c r="BB1789" s="300" t="b">
        <v>1</v>
      </c>
      <c r="BC1789"/>
      <c r="BD1789"/>
      <c r="BE1789"/>
      <c r="BF1789"/>
      <c r="BG1789"/>
      <c r="BH1789"/>
      <c r="BI1789"/>
      <c r="BJ1789"/>
      <c r="BK1789"/>
      <c r="BL1789"/>
      <c r="BM1789"/>
      <c r="BN1789"/>
      <c r="BO1789"/>
      <c r="BP1789"/>
      <c r="BQ1789"/>
    </row>
    <row r="1790" spans="5:69" ht="16.5" hidden="1" x14ac:dyDescent="0.3">
      <c r="E1790" s="300" t="s">
        <v>760</v>
      </c>
      <c r="F1790" s="300" t="s">
        <v>651</v>
      </c>
      <c r="G1790" s="300">
        <v>20150101</v>
      </c>
      <c r="H1790" s="300">
        <v>2015</v>
      </c>
      <c r="I1790" s="300">
        <v>52</v>
      </c>
      <c r="J1790" s="300">
        <v>2015</v>
      </c>
      <c r="K1790" s="300">
        <v>180</v>
      </c>
      <c r="L1790" s="300" t="s">
        <v>872</v>
      </c>
      <c r="M1790" s="300" t="s">
        <v>486</v>
      </c>
      <c r="N1790" s="300" t="s">
        <v>660</v>
      </c>
      <c r="O1790" s="300" t="s">
        <v>762</v>
      </c>
      <c r="P1790" s="300">
        <v>440</v>
      </c>
      <c r="Q1790" s="300" t="s">
        <v>897</v>
      </c>
      <c r="R1790" s="300" t="s">
        <v>898</v>
      </c>
      <c r="S1790" s="300">
        <v>0</v>
      </c>
      <c r="T1790" s="300" t="s">
        <v>763</v>
      </c>
      <c r="U1790" s="300" t="s">
        <v>764</v>
      </c>
      <c r="V1790" s="300" t="s">
        <v>1123</v>
      </c>
      <c r="W1790" s="300" t="s">
        <v>766</v>
      </c>
      <c r="X1790" s="300" t="b">
        <v>1</v>
      </c>
      <c r="Y1790" s="300">
        <v>31</v>
      </c>
      <c r="Z1790" s="300" t="s">
        <v>767</v>
      </c>
      <c r="AA1790" s="300" t="s">
        <v>767</v>
      </c>
      <c r="AB1790" s="300" t="s">
        <v>66</v>
      </c>
      <c r="AC1790" s="300" t="s">
        <v>66</v>
      </c>
      <c r="AD1790" s="300">
        <v>2</v>
      </c>
      <c r="AE1790" s="300" t="b">
        <v>0</v>
      </c>
      <c r="AF1790" s="300" t="s">
        <v>768</v>
      </c>
      <c r="AG1790" s="300" t="s">
        <v>769</v>
      </c>
      <c r="AH1790" s="300">
        <v>0</v>
      </c>
      <c r="AI1790" s="300">
        <v>0</v>
      </c>
      <c r="AJ1790" s="300" t="s">
        <v>770</v>
      </c>
      <c r="AK1790" s="300">
        <v>-1</v>
      </c>
      <c r="AL1790" s="300" t="s">
        <v>771</v>
      </c>
      <c r="AM1790" s="300">
        <v>0</v>
      </c>
      <c r="AN1790" s="300" t="b">
        <v>0</v>
      </c>
      <c r="AO1790" s="300">
        <v>-1</v>
      </c>
      <c r="AP1790" s="300" t="s">
        <v>771</v>
      </c>
      <c r="AQ1790" s="300">
        <v>0</v>
      </c>
      <c r="AR1790" s="300" t="b">
        <v>0</v>
      </c>
      <c r="AS1790" s="300">
        <v>0</v>
      </c>
      <c r="AT1790" s="300" t="b">
        <v>0</v>
      </c>
      <c r="AU1790" s="300">
        <v>0</v>
      </c>
      <c r="AV1790" s="300" t="b">
        <v>0</v>
      </c>
      <c r="AW1790" s="300" t="s">
        <v>2164</v>
      </c>
      <c r="AX1790" s="300">
        <v>0</v>
      </c>
      <c r="AY1790" s="300" t="s">
        <v>2164</v>
      </c>
      <c r="AZ1790" s="300">
        <v>0</v>
      </c>
      <c r="BA1790" s="300" t="b">
        <v>0</v>
      </c>
      <c r="BB1790" s="300" t="b">
        <v>1</v>
      </c>
      <c r="BC1790"/>
      <c r="BD1790"/>
      <c r="BE1790"/>
      <c r="BF1790"/>
      <c r="BG1790"/>
      <c r="BH1790"/>
      <c r="BI1790"/>
      <c r="BJ1790"/>
      <c r="BK1790"/>
      <c r="BL1790"/>
      <c r="BM1790"/>
      <c r="BN1790"/>
      <c r="BO1790"/>
      <c r="BP1790"/>
      <c r="BQ1790"/>
    </row>
    <row r="1791" spans="5:69" ht="16.5" hidden="1" x14ac:dyDescent="0.3">
      <c r="E1791" s="300" t="s">
        <v>760</v>
      </c>
      <c r="F1791" s="300" t="s">
        <v>651</v>
      </c>
      <c r="G1791" s="300">
        <v>20150101</v>
      </c>
      <c r="H1791" s="300">
        <v>2015</v>
      </c>
      <c r="I1791" s="300">
        <v>52</v>
      </c>
      <c r="J1791" s="300">
        <v>2015</v>
      </c>
      <c r="K1791" s="300">
        <v>180</v>
      </c>
      <c r="L1791" s="300" t="s">
        <v>872</v>
      </c>
      <c r="M1791" s="300" t="s">
        <v>486</v>
      </c>
      <c r="N1791" s="300" t="s">
        <v>660</v>
      </c>
      <c r="O1791" s="300" t="s">
        <v>762</v>
      </c>
      <c r="P1791" s="300">
        <v>508</v>
      </c>
      <c r="Q1791" s="300" t="s">
        <v>903</v>
      </c>
      <c r="R1791" s="300" t="s">
        <v>443</v>
      </c>
      <c r="S1791" s="300">
        <v>0</v>
      </c>
      <c r="T1791" s="300" t="s">
        <v>763</v>
      </c>
      <c r="U1791" s="300" t="s">
        <v>764</v>
      </c>
      <c r="V1791" s="300" t="s">
        <v>1123</v>
      </c>
      <c r="W1791" s="300" t="s">
        <v>766</v>
      </c>
      <c r="X1791" s="300" t="b">
        <v>1</v>
      </c>
      <c r="Y1791" s="300">
        <v>31</v>
      </c>
      <c r="Z1791" s="300" t="s">
        <v>767</v>
      </c>
      <c r="AA1791" s="300" t="s">
        <v>767</v>
      </c>
      <c r="AB1791" s="300" t="s">
        <v>66</v>
      </c>
      <c r="AC1791" s="300" t="s">
        <v>66</v>
      </c>
      <c r="AD1791" s="300">
        <v>2</v>
      </c>
      <c r="AE1791" s="300" t="b">
        <v>0</v>
      </c>
      <c r="AF1791" s="300" t="s">
        <v>768</v>
      </c>
      <c r="AG1791" s="300" t="s">
        <v>769</v>
      </c>
      <c r="AH1791" s="300">
        <v>0</v>
      </c>
      <c r="AI1791" s="300">
        <v>0</v>
      </c>
      <c r="AJ1791" s="300" t="s">
        <v>770</v>
      </c>
      <c r="AK1791" s="300">
        <v>-1</v>
      </c>
      <c r="AL1791" s="300" t="s">
        <v>771</v>
      </c>
      <c r="AM1791" s="300">
        <v>0</v>
      </c>
      <c r="AN1791" s="300" t="b">
        <v>0</v>
      </c>
      <c r="AO1791" s="300">
        <v>-1</v>
      </c>
      <c r="AP1791" s="300" t="s">
        <v>771</v>
      </c>
      <c r="AQ1791" s="300">
        <v>0</v>
      </c>
      <c r="AR1791" s="300" t="b">
        <v>0</v>
      </c>
      <c r="AS1791" s="300">
        <v>0</v>
      </c>
      <c r="AT1791" s="300" t="b">
        <v>0</v>
      </c>
      <c r="AU1791" s="300">
        <v>0</v>
      </c>
      <c r="AV1791" s="300" t="b">
        <v>0</v>
      </c>
      <c r="AW1791" s="300" t="s">
        <v>2165</v>
      </c>
      <c r="AX1791" s="300">
        <v>0</v>
      </c>
      <c r="AY1791" s="300" t="s">
        <v>2165</v>
      </c>
      <c r="AZ1791" s="300">
        <v>0</v>
      </c>
      <c r="BA1791" s="300" t="b">
        <v>0</v>
      </c>
      <c r="BB1791" s="300" t="b">
        <v>1</v>
      </c>
      <c r="BC1791"/>
      <c r="BD1791"/>
      <c r="BE1791"/>
      <c r="BF1791"/>
      <c r="BG1791"/>
      <c r="BH1791"/>
      <c r="BI1791"/>
      <c r="BJ1791"/>
      <c r="BK1791"/>
      <c r="BL1791"/>
      <c r="BM1791"/>
      <c r="BN1791"/>
      <c r="BO1791"/>
      <c r="BP1791"/>
      <c r="BQ1791"/>
    </row>
    <row r="1792" spans="5:69" ht="16.5" hidden="1" x14ac:dyDescent="0.3">
      <c r="E1792" s="300" t="s">
        <v>760</v>
      </c>
      <c r="F1792" s="300" t="s">
        <v>651</v>
      </c>
      <c r="G1792" s="300">
        <v>20150101</v>
      </c>
      <c r="H1792" s="300">
        <v>2015</v>
      </c>
      <c r="I1792" s="300">
        <v>52</v>
      </c>
      <c r="J1792" s="300">
        <v>2015</v>
      </c>
      <c r="K1792" s="300">
        <v>180</v>
      </c>
      <c r="L1792" s="300" t="s">
        <v>872</v>
      </c>
      <c r="M1792" s="300" t="s">
        <v>486</v>
      </c>
      <c r="N1792" s="300" t="s">
        <v>660</v>
      </c>
      <c r="O1792" s="300" t="s">
        <v>762</v>
      </c>
      <c r="P1792" s="300">
        <v>616</v>
      </c>
      <c r="Q1792" s="300" t="s">
        <v>2166</v>
      </c>
      <c r="R1792" s="300" t="s">
        <v>2167</v>
      </c>
      <c r="S1792" s="300">
        <v>0</v>
      </c>
      <c r="T1792" s="300" t="s">
        <v>763</v>
      </c>
      <c r="U1792" s="300" t="s">
        <v>764</v>
      </c>
      <c r="V1792" s="300" t="s">
        <v>1123</v>
      </c>
      <c r="W1792" s="300" t="s">
        <v>766</v>
      </c>
      <c r="X1792" s="300" t="b">
        <v>1</v>
      </c>
      <c r="Y1792" s="300">
        <v>31</v>
      </c>
      <c r="Z1792" s="300" t="s">
        <v>767</v>
      </c>
      <c r="AA1792" s="300" t="s">
        <v>767</v>
      </c>
      <c r="AB1792" s="300" t="s">
        <v>66</v>
      </c>
      <c r="AC1792" s="300" t="s">
        <v>66</v>
      </c>
      <c r="AD1792" s="300">
        <v>2</v>
      </c>
      <c r="AE1792" s="300" t="b">
        <v>0</v>
      </c>
      <c r="AF1792" s="300" t="s">
        <v>768</v>
      </c>
      <c r="AG1792" s="300" t="s">
        <v>769</v>
      </c>
      <c r="AH1792" s="300">
        <v>0</v>
      </c>
      <c r="AI1792" s="300">
        <v>0</v>
      </c>
      <c r="AJ1792" s="300" t="s">
        <v>770</v>
      </c>
      <c r="AK1792" s="300">
        <v>-1</v>
      </c>
      <c r="AL1792" s="300" t="s">
        <v>771</v>
      </c>
      <c r="AM1792" s="300">
        <v>0</v>
      </c>
      <c r="AN1792" s="300" t="b">
        <v>0</v>
      </c>
      <c r="AO1792" s="300">
        <v>-1</v>
      </c>
      <c r="AP1792" s="300" t="s">
        <v>771</v>
      </c>
      <c r="AQ1792" s="300">
        <v>0</v>
      </c>
      <c r="AR1792" s="300" t="b">
        <v>0</v>
      </c>
      <c r="AS1792" s="300">
        <v>0</v>
      </c>
      <c r="AT1792" s="300" t="b">
        <v>0</v>
      </c>
      <c r="AU1792" s="300">
        <v>0</v>
      </c>
      <c r="AV1792" s="300" t="b">
        <v>0</v>
      </c>
      <c r="AW1792" s="300" t="s">
        <v>2168</v>
      </c>
      <c r="AX1792" s="300">
        <v>0</v>
      </c>
      <c r="AY1792" s="300" t="s">
        <v>2168</v>
      </c>
      <c r="AZ1792" s="300">
        <v>0</v>
      </c>
      <c r="BA1792" s="300" t="b">
        <v>0</v>
      </c>
      <c r="BB1792" s="300" t="b">
        <v>1</v>
      </c>
      <c r="BC1792"/>
      <c r="BD1792"/>
      <c r="BE1792"/>
      <c r="BF1792"/>
      <c r="BG1792"/>
      <c r="BH1792"/>
      <c r="BI1792"/>
      <c r="BJ1792"/>
      <c r="BK1792"/>
      <c r="BL1792"/>
      <c r="BM1792"/>
      <c r="BN1792"/>
      <c r="BO1792"/>
      <c r="BP1792"/>
      <c r="BQ1792"/>
    </row>
    <row r="1793" spans="5:69" ht="16.5" hidden="1" x14ac:dyDescent="0.3">
      <c r="E1793" s="300" t="s">
        <v>760</v>
      </c>
      <c r="F1793" s="300" t="s">
        <v>651</v>
      </c>
      <c r="G1793" s="300">
        <v>20150101</v>
      </c>
      <c r="H1793" s="300">
        <v>2015</v>
      </c>
      <c r="I1793" s="300">
        <v>52</v>
      </c>
      <c r="J1793" s="300">
        <v>2015</v>
      </c>
      <c r="K1793" s="300">
        <v>180</v>
      </c>
      <c r="L1793" s="300" t="s">
        <v>872</v>
      </c>
      <c r="M1793" s="300" t="s">
        <v>486</v>
      </c>
      <c r="N1793" s="300" t="s">
        <v>660</v>
      </c>
      <c r="O1793" s="300" t="s">
        <v>762</v>
      </c>
      <c r="P1793" s="300">
        <v>634</v>
      </c>
      <c r="Q1793" s="300" t="s">
        <v>2169</v>
      </c>
      <c r="R1793" s="300" t="s">
        <v>2170</v>
      </c>
      <c r="S1793" s="300">
        <v>0</v>
      </c>
      <c r="T1793" s="300" t="s">
        <v>763</v>
      </c>
      <c r="U1793" s="300" t="s">
        <v>764</v>
      </c>
      <c r="V1793" s="300" t="s">
        <v>1123</v>
      </c>
      <c r="W1793" s="300" t="s">
        <v>766</v>
      </c>
      <c r="X1793" s="300" t="b">
        <v>1</v>
      </c>
      <c r="Y1793" s="300">
        <v>31</v>
      </c>
      <c r="Z1793" s="300" t="s">
        <v>767</v>
      </c>
      <c r="AA1793" s="300" t="s">
        <v>767</v>
      </c>
      <c r="AB1793" s="300" t="s">
        <v>66</v>
      </c>
      <c r="AC1793" s="300" t="s">
        <v>66</v>
      </c>
      <c r="AD1793" s="300">
        <v>2</v>
      </c>
      <c r="AE1793" s="300" t="b">
        <v>0</v>
      </c>
      <c r="AF1793" s="300" t="s">
        <v>768</v>
      </c>
      <c r="AG1793" s="300" t="s">
        <v>769</v>
      </c>
      <c r="AH1793" s="300">
        <v>0</v>
      </c>
      <c r="AI1793" s="300">
        <v>0</v>
      </c>
      <c r="AJ1793" s="300" t="s">
        <v>770</v>
      </c>
      <c r="AK1793" s="300">
        <v>-1</v>
      </c>
      <c r="AL1793" s="300" t="s">
        <v>771</v>
      </c>
      <c r="AM1793" s="300">
        <v>0</v>
      </c>
      <c r="AN1793" s="300" t="b">
        <v>0</v>
      </c>
      <c r="AO1793" s="300">
        <v>-1</v>
      </c>
      <c r="AP1793" s="300" t="s">
        <v>771</v>
      </c>
      <c r="AQ1793" s="300">
        <v>0</v>
      </c>
      <c r="AR1793" s="300" t="b">
        <v>0</v>
      </c>
      <c r="AS1793" s="300">
        <v>0</v>
      </c>
      <c r="AT1793" s="300" t="b">
        <v>0</v>
      </c>
      <c r="AU1793" s="300">
        <v>0</v>
      </c>
      <c r="AV1793" s="300" t="b">
        <v>0</v>
      </c>
      <c r="AW1793" s="300" t="s">
        <v>2171</v>
      </c>
      <c r="AX1793" s="300">
        <v>0</v>
      </c>
      <c r="AY1793" s="300" t="s">
        <v>2171</v>
      </c>
      <c r="AZ1793" s="300">
        <v>0</v>
      </c>
      <c r="BA1793" s="300" t="b">
        <v>0</v>
      </c>
      <c r="BB1793" s="300" t="b">
        <v>1</v>
      </c>
      <c r="BC1793"/>
      <c r="BD1793"/>
      <c r="BE1793"/>
      <c r="BF1793"/>
      <c r="BG1793"/>
      <c r="BH1793"/>
      <c r="BI1793"/>
      <c r="BJ1793"/>
      <c r="BK1793"/>
      <c r="BL1793"/>
      <c r="BM1793"/>
      <c r="BN1793"/>
      <c r="BO1793"/>
      <c r="BP1793"/>
      <c r="BQ1793"/>
    </row>
    <row r="1794" spans="5:69" ht="16.5" hidden="1" x14ac:dyDescent="0.3">
      <c r="E1794" s="300" t="s">
        <v>760</v>
      </c>
      <c r="F1794" s="300" t="s">
        <v>651</v>
      </c>
      <c r="G1794" s="300">
        <v>20150101</v>
      </c>
      <c r="H1794" s="300">
        <v>2015</v>
      </c>
      <c r="I1794" s="300">
        <v>52</v>
      </c>
      <c r="J1794" s="300">
        <v>2015</v>
      </c>
      <c r="K1794" s="300">
        <v>180</v>
      </c>
      <c r="L1794" s="300" t="s">
        <v>872</v>
      </c>
      <c r="M1794" s="300" t="s">
        <v>486</v>
      </c>
      <c r="N1794" s="300" t="s">
        <v>660</v>
      </c>
      <c r="O1794" s="300" t="s">
        <v>762</v>
      </c>
      <c r="P1794" s="300">
        <v>643</v>
      </c>
      <c r="Q1794" s="300" t="s">
        <v>793</v>
      </c>
      <c r="R1794" s="300" t="s">
        <v>794</v>
      </c>
      <c r="S1794" s="300">
        <v>0</v>
      </c>
      <c r="T1794" s="300" t="s">
        <v>763</v>
      </c>
      <c r="U1794" s="300" t="s">
        <v>764</v>
      </c>
      <c r="V1794" s="300" t="s">
        <v>1123</v>
      </c>
      <c r="W1794" s="300" t="s">
        <v>766</v>
      </c>
      <c r="X1794" s="300" t="b">
        <v>1</v>
      </c>
      <c r="Y1794" s="300">
        <v>31</v>
      </c>
      <c r="Z1794" s="300" t="s">
        <v>767</v>
      </c>
      <c r="AA1794" s="300" t="s">
        <v>767</v>
      </c>
      <c r="AB1794" s="300" t="s">
        <v>66</v>
      </c>
      <c r="AC1794" s="300" t="s">
        <v>66</v>
      </c>
      <c r="AD1794" s="300">
        <v>2</v>
      </c>
      <c r="AE1794" s="300" t="b">
        <v>0</v>
      </c>
      <c r="AF1794" s="300" t="s">
        <v>768</v>
      </c>
      <c r="AG1794" s="300" t="s">
        <v>769</v>
      </c>
      <c r="AH1794" s="300">
        <v>0</v>
      </c>
      <c r="AI1794" s="300">
        <v>0</v>
      </c>
      <c r="AJ1794" s="300" t="s">
        <v>770</v>
      </c>
      <c r="AK1794" s="300">
        <v>-1</v>
      </c>
      <c r="AL1794" s="300" t="s">
        <v>771</v>
      </c>
      <c r="AM1794" s="300">
        <v>0</v>
      </c>
      <c r="AN1794" s="300" t="b">
        <v>0</v>
      </c>
      <c r="AO1794" s="300">
        <v>-1</v>
      </c>
      <c r="AP1794" s="300" t="s">
        <v>771</v>
      </c>
      <c r="AQ1794" s="300">
        <v>0</v>
      </c>
      <c r="AR1794" s="300" t="b">
        <v>0</v>
      </c>
      <c r="AS1794" s="300">
        <v>0</v>
      </c>
      <c r="AT1794" s="300" t="b">
        <v>0</v>
      </c>
      <c r="AU1794" s="300">
        <v>0</v>
      </c>
      <c r="AV1794" s="300" t="b">
        <v>0</v>
      </c>
      <c r="AW1794" s="300" t="s">
        <v>2172</v>
      </c>
      <c r="AX1794" s="300">
        <v>0</v>
      </c>
      <c r="AY1794" s="300" t="s">
        <v>2172</v>
      </c>
      <c r="AZ1794" s="300">
        <v>0</v>
      </c>
      <c r="BA1794" s="300" t="b">
        <v>0</v>
      </c>
      <c r="BB1794" s="300" t="b">
        <v>1</v>
      </c>
      <c r="BC1794"/>
      <c r="BD1794"/>
      <c r="BE1794"/>
      <c r="BF1794"/>
      <c r="BG1794"/>
      <c r="BH1794"/>
      <c r="BI1794"/>
      <c r="BJ1794"/>
      <c r="BK1794"/>
      <c r="BL1794"/>
      <c r="BM1794"/>
      <c r="BN1794"/>
      <c r="BO1794"/>
      <c r="BP1794"/>
      <c r="BQ1794"/>
    </row>
    <row r="1795" spans="5:69" ht="16.5" hidden="1" x14ac:dyDescent="0.3">
      <c r="E1795" s="300" t="s">
        <v>760</v>
      </c>
      <c r="F1795" s="300" t="s">
        <v>651</v>
      </c>
      <c r="G1795" s="300">
        <v>20150101</v>
      </c>
      <c r="H1795" s="300">
        <v>2015</v>
      </c>
      <c r="I1795" s="300">
        <v>52</v>
      </c>
      <c r="J1795" s="300">
        <v>2015</v>
      </c>
      <c r="K1795" s="300">
        <v>180</v>
      </c>
      <c r="L1795" s="300" t="s">
        <v>872</v>
      </c>
      <c r="M1795" s="300" t="s">
        <v>486</v>
      </c>
      <c r="N1795" s="300" t="s">
        <v>660</v>
      </c>
      <c r="O1795" s="300" t="s">
        <v>762</v>
      </c>
      <c r="P1795" s="300">
        <v>646</v>
      </c>
      <c r="Q1795" s="300" t="s">
        <v>910</v>
      </c>
      <c r="R1795" s="300" t="s">
        <v>441</v>
      </c>
      <c r="S1795" s="300">
        <v>0</v>
      </c>
      <c r="T1795" s="300" t="s">
        <v>763</v>
      </c>
      <c r="U1795" s="300" t="s">
        <v>764</v>
      </c>
      <c r="V1795" s="300" t="s">
        <v>1123</v>
      </c>
      <c r="W1795" s="300" t="s">
        <v>766</v>
      </c>
      <c r="X1795" s="300" t="b">
        <v>1</v>
      </c>
      <c r="Y1795" s="300">
        <v>31</v>
      </c>
      <c r="Z1795" s="300" t="s">
        <v>767</v>
      </c>
      <c r="AA1795" s="300" t="s">
        <v>767</v>
      </c>
      <c r="AB1795" s="300" t="s">
        <v>66</v>
      </c>
      <c r="AC1795" s="300" t="s">
        <v>66</v>
      </c>
      <c r="AD1795" s="300">
        <v>2</v>
      </c>
      <c r="AE1795" s="300" t="b">
        <v>0</v>
      </c>
      <c r="AF1795" s="300" t="s">
        <v>768</v>
      </c>
      <c r="AG1795" s="300" t="s">
        <v>769</v>
      </c>
      <c r="AH1795" s="300">
        <v>0</v>
      </c>
      <c r="AI1795" s="300">
        <v>0</v>
      </c>
      <c r="AJ1795" s="300" t="s">
        <v>770</v>
      </c>
      <c r="AK1795" s="300">
        <v>-1</v>
      </c>
      <c r="AL1795" s="300" t="s">
        <v>771</v>
      </c>
      <c r="AM1795" s="300">
        <v>0</v>
      </c>
      <c r="AN1795" s="300" t="b">
        <v>0</v>
      </c>
      <c r="AO1795" s="300">
        <v>-1</v>
      </c>
      <c r="AP1795" s="300" t="s">
        <v>771</v>
      </c>
      <c r="AQ1795" s="300">
        <v>0</v>
      </c>
      <c r="AR1795" s="300" t="b">
        <v>0</v>
      </c>
      <c r="AS1795" s="300">
        <v>0</v>
      </c>
      <c r="AT1795" s="300" t="b">
        <v>0</v>
      </c>
      <c r="AU1795" s="300">
        <v>0</v>
      </c>
      <c r="AV1795" s="300" t="b">
        <v>0</v>
      </c>
      <c r="AW1795" s="300" t="s">
        <v>2173</v>
      </c>
      <c r="AX1795" s="300">
        <v>0</v>
      </c>
      <c r="AY1795" s="300" t="s">
        <v>2173</v>
      </c>
      <c r="AZ1795" s="300">
        <v>0</v>
      </c>
      <c r="BA1795" s="300" t="b">
        <v>0</v>
      </c>
      <c r="BB1795" s="300" t="b">
        <v>1</v>
      </c>
      <c r="BC1795"/>
      <c r="BD1795"/>
      <c r="BE1795"/>
      <c r="BF1795"/>
      <c r="BG1795"/>
      <c r="BH1795"/>
      <c r="BI1795"/>
      <c r="BJ1795"/>
      <c r="BK1795"/>
      <c r="BL1795"/>
      <c r="BM1795"/>
      <c r="BN1795"/>
      <c r="BO1795"/>
      <c r="BP1795"/>
      <c r="BQ1795"/>
    </row>
    <row r="1796" spans="5:69" ht="16.5" hidden="1" x14ac:dyDescent="0.3">
      <c r="E1796" s="300" t="s">
        <v>760</v>
      </c>
      <c r="F1796" s="300" t="s">
        <v>651</v>
      </c>
      <c r="G1796" s="300">
        <v>20150101</v>
      </c>
      <c r="H1796" s="300">
        <v>2015</v>
      </c>
      <c r="I1796" s="300">
        <v>52</v>
      </c>
      <c r="J1796" s="300">
        <v>2015</v>
      </c>
      <c r="K1796" s="300">
        <v>180</v>
      </c>
      <c r="L1796" s="300" t="s">
        <v>872</v>
      </c>
      <c r="M1796" s="300" t="s">
        <v>486</v>
      </c>
      <c r="N1796" s="300" t="s">
        <v>660</v>
      </c>
      <c r="O1796" s="300" t="s">
        <v>762</v>
      </c>
      <c r="P1796" s="300">
        <v>682</v>
      </c>
      <c r="Q1796" s="300" t="s">
        <v>1141</v>
      </c>
      <c r="R1796" s="300" t="s">
        <v>1142</v>
      </c>
      <c r="S1796" s="300">
        <v>0</v>
      </c>
      <c r="T1796" s="300" t="s">
        <v>763</v>
      </c>
      <c r="U1796" s="300" t="s">
        <v>764</v>
      </c>
      <c r="V1796" s="300" t="s">
        <v>1123</v>
      </c>
      <c r="W1796" s="300" t="s">
        <v>766</v>
      </c>
      <c r="X1796" s="300" t="b">
        <v>1</v>
      </c>
      <c r="Y1796" s="300">
        <v>31</v>
      </c>
      <c r="Z1796" s="300" t="s">
        <v>767</v>
      </c>
      <c r="AA1796" s="300" t="s">
        <v>767</v>
      </c>
      <c r="AB1796" s="300" t="s">
        <v>66</v>
      </c>
      <c r="AC1796" s="300" t="s">
        <v>66</v>
      </c>
      <c r="AD1796" s="300">
        <v>2</v>
      </c>
      <c r="AE1796" s="300" t="b">
        <v>0</v>
      </c>
      <c r="AF1796" s="300" t="s">
        <v>768</v>
      </c>
      <c r="AG1796" s="300" t="s">
        <v>769</v>
      </c>
      <c r="AH1796" s="300">
        <v>0</v>
      </c>
      <c r="AI1796" s="300">
        <v>0</v>
      </c>
      <c r="AJ1796" s="300" t="s">
        <v>770</v>
      </c>
      <c r="AK1796" s="300">
        <v>-1</v>
      </c>
      <c r="AL1796" s="300" t="s">
        <v>771</v>
      </c>
      <c r="AM1796" s="300">
        <v>0</v>
      </c>
      <c r="AN1796" s="300" t="b">
        <v>0</v>
      </c>
      <c r="AO1796" s="300">
        <v>-1</v>
      </c>
      <c r="AP1796" s="300" t="s">
        <v>771</v>
      </c>
      <c r="AQ1796" s="300">
        <v>0</v>
      </c>
      <c r="AR1796" s="300" t="b">
        <v>0</v>
      </c>
      <c r="AS1796" s="300">
        <v>0</v>
      </c>
      <c r="AT1796" s="300" t="b">
        <v>0</v>
      </c>
      <c r="AU1796" s="300">
        <v>0</v>
      </c>
      <c r="AV1796" s="300" t="b">
        <v>0</v>
      </c>
      <c r="AW1796" s="300" t="s">
        <v>2174</v>
      </c>
      <c r="AX1796" s="300">
        <v>0</v>
      </c>
      <c r="AY1796" s="300" t="s">
        <v>2174</v>
      </c>
      <c r="AZ1796" s="300">
        <v>0</v>
      </c>
      <c r="BA1796" s="300" t="b">
        <v>0</v>
      </c>
      <c r="BB1796" s="300" t="b">
        <v>1</v>
      </c>
      <c r="BC1796"/>
      <c r="BD1796"/>
      <c r="BE1796"/>
      <c r="BF1796"/>
      <c r="BG1796"/>
      <c r="BH1796"/>
      <c r="BI1796"/>
      <c r="BJ1796"/>
      <c r="BK1796"/>
      <c r="BL1796"/>
      <c r="BM1796"/>
      <c r="BN1796"/>
      <c r="BO1796"/>
      <c r="BP1796"/>
      <c r="BQ1796"/>
    </row>
    <row r="1797" spans="5:69" ht="16.5" hidden="1" x14ac:dyDescent="0.3">
      <c r="E1797" s="300" t="s">
        <v>760</v>
      </c>
      <c r="F1797" s="300" t="s">
        <v>651</v>
      </c>
      <c r="G1797" s="300">
        <v>20150101</v>
      </c>
      <c r="H1797" s="300">
        <v>2015</v>
      </c>
      <c r="I1797" s="300">
        <v>52</v>
      </c>
      <c r="J1797" s="300">
        <v>2015</v>
      </c>
      <c r="K1797" s="300">
        <v>180</v>
      </c>
      <c r="L1797" s="300" t="s">
        <v>872</v>
      </c>
      <c r="M1797" s="300" t="s">
        <v>486</v>
      </c>
      <c r="N1797" s="300" t="s">
        <v>660</v>
      </c>
      <c r="O1797" s="300" t="s">
        <v>762</v>
      </c>
      <c r="P1797" s="300">
        <v>686</v>
      </c>
      <c r="Q1797" s="300" t="s">
        <v>796</v>
      </c>
      <c r="R1797" s="300" t="s">
        <v>438</v>
      </c>
      <c r="S1797" s="300">
        <v>0</v>
      </c>
      <c r="T1797" s="300" t="s">
        <v>763</v>
      </c>
      <c r="U1797" s="300" t="s">
        <v>764</v>
      </c>
      <c r="V1797" s="300" t="s">
        <v>1123</v>
      </c>
      <c r="W1797" s="300" t="s">
        <v>766</v>
      </c>
      <c r="X1797" s="300" t="b">
        <v>1</v>
      </c>
      <c r="Y1797" s="300">
        <v>31</v>
      </c>
      <c r="Z1797" s="300" t="s">
        <v>767</v>
      </c>
      <c r="AA1797" s="300" t="s">
        <v>767</v>
      </c>
      <c r="AB1797" s="300" t="s">
        <v>66</v>
      </c>
      <c r="AC1797" s="300" t="s">
        <v>66</v>
      </c>
      <c r="AD1797" s="300">
        <v>2</v>
      </c>
      <c r="AE1797" s="300" t="b">
        <v>0</v>
      </c>
      <c r="AF1797" s="300" t="s">
        <v>768</v>
      </c>
      <c r="AG1797" s="300" t="s">
        <v>769</v>
      </c>
      <c r="AH1797" s="300">
        <v>0</v>
      </c>
      <c r="AI1797" s="300">
        <v>0</v>
      </c>
      <c r="AJ1797" s="300" t="s">
        <v>770</v>
      </c>
      <c r="AK1797" s="300">
        <v>-1</v>
      </c>
      <c r="AL1797" s="300" t="s">
        <v>771</v>
      </c>
      <c r="AM1797" s="300">
        <v>0</v>
      </c>
      <c r="AN1797" s="300" t="b">
        <v>0</v>
      </c>
      <c r="AO1797" s="300">
        <v>-1</v>
      </c>
      <c r="AP1797" s="300" t="s">
        <v>771</v>
      </c>
      <c r="AQ1797" s="300">
        <v>0</v>
      </c>
      <c r="AR1797" s="300" t="b">
        <v>0</v>
      </c>
      <c r="AS1797" s="300">
        <v>0</v>
      </c>
      <c r="AT1797" s="300" t="b">
        <v>0</v>
      </c>
      <c r="AU1797" s="300">
        <v>0</v>
      </c>
      <c r="AV1797" s="300" t="b">
        <v>0</v>
      </c>
      <c r="AW1797" s="300" t="s">
        <v>2175</v>
      </c>
      <c r="AX1797" s="300">
        <v>0</v>
      </c>
      <c r="AY1797" s="300" t="s">
        <v>2175</v>
      </c>
      <c r="AZ1797" s="300">
        <v>0</v>
      </c>
      <c r="BA1797" s="300" t="b">
        <v>0</v>
      </c>
      <c r="BB1797" s="300" t="b">
        <v>1</v>
      </c>
      <c r="BC1797"/>
      <c r="BD1797"/>
      <c r="BE1797"/>
      <c r="BF1797"/>
      <c r="BG1797"/>
      <c r="BH1797"/>
      <c r="BI1797"/>
      <c r="BJ1797"/>
      <c r="BK1797"/>
      <c r="BL1797"/>
      <c r="BM1797"/>
      <c r="BN1797"/>
      <c r="BO1797"/>
      <c r="BP1797"/>
      <c r="BQ1797"/>
    </row>
    <row r="1798" spans="5:69" ht="16.5" hidden="1" x14ac:dyDescent="0.3">
      <c r="E1798" s="300" t="s">
        <v>760</v>
      </c>
      <c r="F1798" s="300" t="s">
        <v>651</v>
      </c>
      <c r="G1798" s="300">
        <v>20150101</v>
      </c>
      <c r="H1798" s="300">
        <v>2015</v>
      </c>
      <c r="I1798" s="300">
        <v>52</v>
      </c>
      <c r="J1798" s="300">
        <v>2015</v>
      </c>
      <c r="K1798" s="300">
        <v>180</v>
      </c>
      <c r="L1798" s="300" t="s">
        <v>872</v>
      </c>
      <c r="M1798" s="300" t="s">
        <v>486</v>
      </c>
      <c r="N1798" s="300" t="s">
        <v>660</v>
      </c>
      <c r="O1798" s="300" t="s">
        <v>762</v>
      </c>
      <c r="P1798" s="300">
        <v>699</v>
      </c>
      <c r="Q1798" s="300" t="s">
        <v>798</v>
      </c>
      <c r="R1798" s="300" t="s">
        <v>799</v>
      </c>
      <c r="S1798" s="300">
        <v>0</v>
      </c>
      <c r="T1798" s="300" t="s">
        <v>763</v>
      </c>
      <c r="U1798" s="300" t="s">
        <v>764</v>
      </c>
      <c r="V1798" s="300" t="s">
        <v>1123</v>
      </c>
      <c r="W1798" s="300" t="s">
        <v>766</v>
      </c>
      <c r="X1798" s="300" t="b">
        <v>1</v>
      </c>
      <c r="Y1798" s="300">
        <v>31</v>
      </c>
      <c r="Z1798" s="300" t="s">
        <v>767</v>
      </c>
      <c r="AA1798" s="300" t="s">
        <v>767</v>
      </c>
      <c r="AB1798" s="300" t="s">
        <v>66</v>
      </c>
      <c r="AC1798" s="300" t="s">
        <v>66</v>
      </c>
      <c r="AD1798" s="300">
        <v>2</v>
      </c>
      <c r="AE1798" s="300" t="b">
        <v>0</v>
      </c>
      <c r="AF1798" s="300" t="s">
        <v>768</v>
      </c>
      <c r="AG1798" s="300" t="s">
        <v>769</v>
      </c>
      <c r="AH1798" s="300">
        <v>0</v>
      </c>
      <c r="AI1798" s="300">
        <v>0</v>
      </c>
      <c r="AJ1798" s="300" t="s">
        <v>770</v>
      </c>
      <c r="AK1798" s="300">
        <v>-1</v>
      </c>
      <c r="AL1798" s="300" t="s">
        <v>771</v>
      </c>
      <c r="AM1798" s="300">
        <v>0</v>
      </c>
      <c r="AN1798" s="300" t="b">
        <v>0</v>
      </c>
      <c r="AO1798" s="300">
        <v>-1</v>
      </c>
      <c r="AP1798" s="300" t="s">
        <v>771</v>
      </c>
      <c r="AQ1798" s="300">
        <v>0</v>
      </c>
      <c r="AR1798" s="300" t="b">
        <v>0</v>
      </c>
      <c r="AS1798" s="300">
        <v>0</v>
      </c>
      <c r="AT1798" s="300" t="b">
        <v>0</v>
      </c>
      <c r="AU1798" s="300">
        <v>0</v>
      </c>
      <c r="AV1798" s="300" t="b">
        <v>0</v>
      </c>
      <c r="AW1798" s="300" t="s">
        <v>2176</v>
      </c>
      <c r="AX1798" s="300">
        <v>0</v>
      </c>
      <c r="AY1798" s="300" t="s">
        <v>2176</v>
      </c>
      <c r="AZ1798" s="300">
        <v>0</v>
      </c>
      <c r="BA1798" s="300" t="b">
        <v>0</v>
      </c>
      <c r="BB1798" s="300" t="b">
        <v>1</v>
      </c>
      <c r="BC1798"/>
      <c r="BD1798"/>
      <c r="BE1798"/>
      <c r="BF1798"/>
      <c r="BG1798"/>
      <c r="BH1798"/>
      <c r="BI1798"/>
      <c r="BJ1798"/>
      <c r="BK1798"/>
      <c r="BL1798"/>
      <c r="BM1798"/>
      <c r="BN1798"/>
      <c r="BO1798"/>
      <c r="BP1798"/>
      <c r="BQ1798"/>
    </row>
    <row r="1799" spans="5:69" ht="16.5" hidden="1" x14ac:dyDescent="0.3">
      <c r="E1799" s="300" t="s">
        <v>760</v>
      </c>
      <c r="F1799" s="300" t="s">
        <v>651</v>
      </c>
      <c r="G1799" s="300">
        <v>20150101</v>
      </c>
      <c r="H1799" s="300">
        <v>2015</v>
      </c>
      <c r="I1799" s="300">
        <v>52</v>
      </c>
      <c r="J1799" s="300">
        <v>2015</v>
      </c>
      <c r="K1799" s="300">
        <v>180</v>
      </c>
      <c r="L1799" s="300" t="s">
        <v>872</v>
      </c>
      <c r="M1799" s="300" t="s">
        <v>486</v>
      </c>
      <c r="N1799" s="300" t="s">
        <v>660</v>
      </c>
      <c r="O1799" s="300" t="s">
        <v>762</v>
      </c>
      <c r="P1799" s="300">
        <v>704</v>
      </c>
      <c r="Q1799" s="300" t="s">
        <v>914</v>
      </c>
      <c r="R1799" s="300" t="s">
        <v>915</v>
      </c>
      <c r="S1799" s="300">
        <v>0</v>
      </c>
      <c r="T1799" s="300" t="s">
        <v>763</v>
      </c>
      <c r="U1799" s="300" t="s">
        <v>764</v>
      </c>
      <c r="V1799" s="300" t="s">
        <v>1123</v>
      </c>
      <c r="W1799" s="300" t="s">
        <v>766</v>
      </c>
      <c r="X1799" s="300" t="b">
        <v>1</v>
      </c>
      <c r="Y1799" s="300">
        <v>31</v>
      </c>
      <c r="Z1799" s="300" t="s">
        <v>767</v>
      </c>
      <c r="AA1799" s="300" t="s">
        <v>767</v>
      </c>
      <c r="AB1799" s="300" t="s">
        <v>66</v>
      </c>
      <c r="AC1799" s="300" t="s">
        <v>66</v>
      </c>
      <c r="AD1799" s="300">
        <v>2</v>
      </c>
      <c r="AE1799" s="300" t="b">
        <v>0</v>
      </c>
      <c r="AF1799" s="300" t="s">
        <v>768</v>
      </c>
      <c r="AG1799" s="300" t="s">
        <v>769</v>
      </c>
      <c r="AH1799" s="300">
        <v>0</v>
      </c>
      <c r="AI1799" s="300">
        <v>0</v>
      </c>
      <c r="AJ1799" s="300" t="s">
        <v>770</v>
      </c>
      <c r="AK1799" s="300">
        <v>-1</v>
      </c>
      <c r="AL1799" s="300" t="s">
        <v>771</v>
      </c>
      <c r="AM1799" s="300">
        <v>0</v>
      </c>
      <c r="AN1799" s="300" t="b">
        <v>0</v>
      </c>
      <c r="AO1799" s="300">
        <v>-1</v>
      </c>
      <c r="AP1799" s="300" t="s">
        <v>771</v>
      </c>
      <c r="AQ1799" s="300">
        <v>0</v>
      </c>
      <c r="AR1799" s="300" t="b">
        <v>0</v>
      </c>
      <c r="AS1799" s="300">
        <v>0</v>
      </c>
      <c r="AT1799" s="300" t="b">
        <v>0</v>
      </c>
      <c r="AU1799" s="300">
        <v>0</v>
      </c>
      <c r="AV1799" s="300" t="b">
        <v>0</v>
      </c>
      <c r="AW1799" s="300" t="s">
        <v>2177</v>
      </c>
      <c r="AX1799" s="300">
        <v>0</v>
      </c>
      <c r="AY1799" s="300" t="s">
        <v>2177</v>
      </c>
      <c r="AZ1799" s="300">
        <v>0</v>
      </c>
      <c r="BA1799" s="300" t="b">
        <v>0</v>
      </c>
      <c r="BB1799" s="300" t="b">
        <v>1</v>
      </c>
      <c r="BC1799"/>
      <c r="BD1799"/>
      <c r="BE1799"/>
      <c r="BF1799"/>
      <c r="BG1799"/>
      <c r="BH1799"/>
      <c r="BI1799"/>
      <c r="BJ1799"/>
      <c r="BK1799"/>
      <c r="BL1799"/>
      <c r="BM1799"/>
      <c r="BN1799"/>
      <c r="BO1799"/>
      <c r="BP1799"/>
      <c r="BQ1799"/>
    </row>
    <row r="1800" spans="5:69" ht="16.5" hidden="1" x14ac:dyDescent="0.3">
      <c r="E1800" s="300" t="s">
        <v>760</v>
      </c>
      <c r="F1800" s="300" t="s">
        <v>651</v>
      </c>
      <c r="G1800" s="300">
        <v>20150101</v>
      </c>
      <c r="H1800" s="300">
        <v>2015</v>
      </c>
      <c r="I1800" s="300">
        <v>52</v>
      </c>
      <c r="J1800" s="300">
        <v>2015</v>
      </c>
      <c r="K1800" s="300">
        <v>180</v>
      </c>
      <c r="L1800" s="300" t="s">
        <v>872</v>
      </c>
      <c r="M1800" s="300" t="s">
        <v>486</v>
      </c>
      <c r="N1800" s="300" t="s">
        <v>660</v>
      </c>
      <c r="O1800" s="300" t="s">
        <v>762</v>
      </c>
      <c r="P1800" s="300">
        <v>710</v>
      </c>
      <c r="Q1800" s="300" t="s">
        <v>917</v>
      </c>
      <c r="R1800" s="300" t="s">
        <v>425</v>
      </c>
      <c r="S1800" s="300">
        <v>0</v>
      </c>
      <c r="T1800" s="300" t="s">
        <v>763</v>
      </c>
      <c r="U1800" s="300" t="s">
        <v>764</v>
      </c>
      <c r="V1800" s="300" t="s">
        <v>1123</v>
      </c>
      <c r="W1800" s="300" t="s">
        <v>766</v>
      </c>
      <c r="X1800" s="300" t="b">
        <v>1</v>
      </c>
      <c r="Y1800" s="300">
        <v>31</v>
      </c>
      <c r="Z1800" s="300" t="s">
        <v>767</v>
      </c>
      <c r="AA1800" s="300" t="s">
        <v>767</v>
      </c>
      <c r="AB1800" s="300" t="s">
        <v>66</v>
      </c>
      <c r="AC1800" s="300" t="s">
        <v>66</v>
      </c>
      <c r="AD1800" s="300">
        <v>2</v>
      </c>
      <c r="AE1800" s="300" t="b">
        <v>0</v>
      </c>
      <c r="AF1800" s="300" t="s">
        <v>768</v>
      </c>
      <c r="AG1800" s="300" t="s">
        <v>769</v>
      </c>
      <c r="AH1800" s="300">
        <v>0</v>
      </c>
      <c r="AI1800" s="300">
        <v>0</v>
      </c>
      <c r="AJ1800" s="300" t="s">
        <v>770</v>
      </c>
      <c r="AK1800" s="300">
        <v>-1</v>
      </c>
      <c r="AL1800" s="300" t="s">
        <v>771</v>
      </c>
      <c r="AM1800" s="300">
        <v>0</v>
      </c>
      <c r="AN1800" s="300" t="b">
        <v>0</v>
      </c>
      <c r="AO1800" s="300">
        <v>-1</v>
      </c>
      <c r="AP1800" s="300" t="s">
        <v>771</v>
      </c>
      <c r="AQ1800" s="300">
        <v>0</v>
      </c>
      <c r="AR1800" s="300" t="b">
        <v>0</v>
      </c>
      <c r="AS1800" s="300">
        <v>0</v>
      </c>
      <c r="AT1800" s="300" t="b">
        <v>1</v>
      </c>
      <c r="AU1800" s="300">
        <v>0</v>
      </c>
      <c r="AV1800" s="300" t="b">
        <v>0</v>
      </c>
      <c r="AW1800" s="300" t="s">
        <v>2178</v>
      </c>
      <c r="AX1800" s="300">
        <v>0</v>
      </c>
      <c r="AY1800" s="300" t="s">
        <v>2178</v>
      </c>
      <c r="AZ1800" s="300">
        <v>4</v>
      </c>
      <c r="BA1800" s="300" t="b">
        <v>0</v>
      </c>
      <c r="BB1800" s="300" t="b">
        <v>1</v>
      </c>
      <c r="BC1800"/>
      <c r="BD1800"/>
      <c r="BE1800"/>
      <c r="BF1800"/>
      <c r="BG1800"/>
      <c r="BH1800"/>
      <c r="BI1800"/>
      <c r="BJ1800"/>
      <c r="BK1800"/>
      <c r="BL1800"/>
      <c r="BM1800"/>
      <c r="BN1800"/>
      <c r="BO1800"/>
      <c r="BP1800"/>
      <c r="BQ1800"/>
    </row>
    <row r="1801" spans="5:69" ht="16.5" hidden="1" x14ac:dyDescent="0.3">
      <c r="E1801" s="300" t="s">
        <v>760</v>
      </c>
      <c r="F1801" s="300" t="s">
        <v>651</v>
      </c>
      <c r="G1801" s="300">
        <v>20150101</v>
      </c>
      <c r="H1801" s="300">
        <v>2015</v>
      </c>
      <c r="I1801" s="300">
        <v>52</v>
      </c>
      <c r="J1801" s="300">
        <v>2015</v>
      </c>
      <c r="K1801" s="300">
        <v>180</v>
      </c>
      <c r="L1801" s="300" t="s">
        <v>872</v>
      </c>
      <c r="M1801" s="300" t="s">
        <v>486</v>
      </c>
      <c r="N1801" s="300" t="s">
        <v>660</v>
      </c>
      <c r="O1801" s="300" t="s">
        <v>762</v>
      </c>
      <c r="P1801" s="300">
        <v>724</v>
      </c>
      <c r="Q1801" s="300" t="s">
        <v>801</v>
      </c>
      <c r="R1801" s="300" t="s">
        <v>802</v>
      </c>
      <c r="S1801" s="300">
        <v>0</v>
      </c>
      <c r="T1801" s="300" t="s">
        <v>763</v>
      </c>
      <c r="U1801" s="300" t="s">
        <v>764</v>
      </c>
      <c r="V1801" s="300" t="s">
        <v>1123</v>
      </c>
      <c r="W1801" s="300" t="s">
        <v>766</v>
      </c>
      <c r="X1801" s="300" t="b">
        <v>1</v>
      </c>
      <c r="Y1801" s="300">
        <v>31</v>
      </c>
      <c r="Z1801" s="300" t="s">
        <v>767</v>
      </c>
      <c r="AA1801" s="300" t="s">
        <v>767</v>
      </c>
      <c r="AB1801" s="300" t="s">
        <v>66</v>
      </c>
      <c r="AC1801" s="300" t="s">
        <v>66</v>
      </c>
      <c r="AD1801" s="300">
        <v>2</v>
      </c>
      <c r="AE1801" s="300" t="b">
        <v>0</v>
      </c>
      <c r="AF1801" s="300" t="s">
        <v>768</v>
      </c>
      <c r="AG1801" s="300" t="s">
        <v>769</v>
      </c>
      <c r="AH1801" s="300">
        <v>0</v>
      </c>
      <c r="AI1801" s="300">
        <v>0</v>
      </c>
      <c r="AJ1801" s="300" t="s">
        <v>770</v>
      </c>
      <c r="AK1801" s="300">
        <v>-1</v>
      </c>
      <c r="AL1801" s="300" t="s">
        <v>771</v>
      </c>
      <c r="AM1801" s="300">
        <v>0</v>
      </c>
      <c r="AN1801" s="300" t="b">
        <v>0</v>
      </c>
      <c r="AO1801" s="300">
        <v>-1</v>
      </c>
      <c r="AP1801" s="300" t="s">
        <v>771</v>
      </c>
      <c r="AQ1801" s="300">
        <v>0</v>
      </c>
      <c r="AR1801" s="300" t="b">
        <v>0</v>
      </c>
      <c r="AS1801" s="300">
        <v>0</v>
      </c>
      <c r="AT1801" s="300" t="b">
        <v>0</v>
      </c>
      <c r="AU1801" s="300">
        <v>0</v>
      </c>
      <c r="AV1801" s="300" t="b">
        <v>0</v>
      </c>
      <c r="AW1801" s="300" t="s">
        <v>2179</v>
      </c>
      <c r="AX1801" s="300">
        <v>0</v>
      </c>
      <c r="AY1801" s="300" t="s">
        <v>2179</v>
      </c>
      <c r="AZ1801" s="300">
        <v>0</v>
      </c>
      <c r="BA1801" s="300" t="b">
        <v>0</v>
      </c>
      <c r="BB1801" s="300" t="b">
        <v>1</v>
      </c>
      <c r="BC1801"/>
      <c r="BD1801"/>
      <c r="BE1801"/>
      <c r="BF1801"/>
      <c r="BG1801"/>
      <c r="BH1801"/>
      <c r="BI1801"/>
      <c r="BJ1801"/>
      <c r="BK1801"/>
      <c r="BL1801"/>
      <c r="BM1801"/>
      <c r="BN1801"/>
      <c r="BO1801"/>
      <c r="BP1801"/>
      <c r="BQ1801"/>
    </row>
    <row r="1802" spans="5:69" ht="16.5" hidden="1" x14ac:dyDescent="0.3">
      <c r="E1802" s="300" t="s">
        <v>760</v>
      </c>
      <c r="F1802" s="300" t="s">
        <v>651</v>
      </c>
      <c r="G1802" s="300">
        <v>20150101</v>
      </c>
      <c r="H1802" s="300">
        <v>2015</v>
      </c>
      <c r="I1802" s="300">
        <v>52</v>
      </c>
      <c r="J1802" s="300">
        <v>2015</v>
      </c>
      <c r="K1802" s="300">
        <v>180</v>
      </c>
      <c r="L1802" s="300" t="s">
        <v>872</v>
      </c>
      <c r="M1802" s="300" t="s">
        <v>486</v>
      </c>
      <c r="N1802" s="300" t="s">
        <v>660</v>
      </c>
      <c r="O1802" s="300" t="s">
        <v>762</v>
      </c>
      <c r="P1802" s="300">
        <v>752</v>
      </c>
      <c r="Q1802" s="300" t="s">
        <v>804</v>
      </c>
      <c r="R1802" s="300" t="s">
        <v>805</v>
      </c>
      <c r="S1802" s="300">
        <v>0</v>
      </c>
      <c r="T1802" s="300" t="s">
        <v>763</v>
      </c>
      <c r="U1802" s="300" t="s">
        <v>764</v>
      </c>
      <c r="V1802" s="300" t="s">
        <v>1123</v>
      </c>
      <c r="W1802" s="300" t="s">
        <v>766</v>
      </c>
      <c r="X1802" s="300" t="b">
        <v>1</v>
      </c>
      <c r="Y1802" s="300">
        <v>31</v>
      </c>
      <c r="Z1802" s="300" t="s">
        <v>767</v>
      </c>
      <c r="AA1802" s="300" t="s">
        <v>767</v>
      </c>
      <c r="AB1802" s="300" t="s">
        <v>66</v>
      </c>
      <c r="AC1802" s="300" t="s">
        <v>66</v>
      </c>
      <c r="AD1802" s="300">
        <v>2</v>
      </c>
      <c r="AE1802" s="300" t="b">
        <v>0</v>
      </c>
      <c r="AF1802" s="300" t="s">
        <v>768</v>
      </c>
      <c r="AG1802" s="300" t="s">
        <v>769</v>
      </c>
      <c r="AH1802" s="300">
        <v>0</v>
      </c>
      <c r="AI1802" s="300">
        <v>0</v>
      </c>
      <c r="AJ1802" s="300" t="s">
        <v>770</v>
      </c>
      <c r="AK1802" s="300">
        <v>-1</v>
      </c>
      <c r="AL1802" s="300" t="s">
        <v>771</v>
      </c>
      <c r="AM1802" s="300">
        <v>0</v>
      </c>
      <c r="AN1802" s="300" t="b">
        <v>0</v>
      </c>
      <c r="AO1802" s="300">
        <v>-1</v>
      </c>
      <c r="AP1802" s="300" t="s">
        <v>771</v>
      </c>
      <c r="AQ1802" s="300">
        <v>0</v>
      </c>
      <c r="AR1802" s="300" t="b">
        <v>0</v>
      </c>
      <c r="AS1802" s="300">
        <v>0</v>
      </c>
      <c r="AT1802" s="300" t="b">
        <v>0</v>
      </c>
      <c r="AU1802" s="300">
        <v>0</v>
      </c>
      <c r="AV1802" s="300" t="b">
        <v>0</v>
      </c>
      <c r="AW1802" s="300" t="s">
        <v>2180</v>
      </c>
      <c r="AX1802" s="300">
        <v>0</v>
      </c>
      <c r="AY1802" s="300" t="s">
        <v>2180</v>
      </c>
      <c r="AZ1802" s="300">
        <v>0</v>
      </c>
      <c r="BA1802" s="300" t="b">
        <v>0</v>
      </c>
      <c r="BB1802" s="300" t="b">
        <v>1</v>
      </c>
      <c r="BC1802"/>
      <c r="BD1802"/>
      <c r="BE1802"/>
      <c r="BF1802"/>
      <c r="BG1802"/>
      <c r="BH1802"/>
      <c r="BI1802"/>
      <c r="BJ1802"/>
      <c r="BK1802"/>
      <c r="BL1802"/>
      <c r="BM1802"/>
      <c r="BN1802"/>
      <c r="BO1802"/>
      <c r="BP1802"/>
      <c r="BQ1802"/>
    </row>
    <row r="1803" spans="5:69" ht="16.5" hidden="1" x14ac:dyDescent="0.3">
      <c r="E1803" s="300" t="s">
        <v>760</v>
      </c>
      <c r="F1803" s="300" t="s">
        <v>651</v>
      </c>
      <c r="G1803" s="300">
        <v>20150101</v>
      </c>
      <c r="H1803" s="300">
        <v>2015</v>
      </c>
      <c r="I1803" s="300">
        <v>52</v>
      </c>
      <c r="J1803" s="300">
        <v>2015</v>
      </c>
      <c r="K1803" s="300">
        <v>180</v>
      </c>
      <c r="L1803" s="300" t="s">
        <v>872</v>
      </c>
      <c r="M1803" s="300" t="s">
        <v>486</v>
      </c>
      <c r="N1803" s="300" t="s">
        <v>660</v>
      </c>
      <c r="O1803" s="300" t="s">
        <v>762</v>
      </c>
      <c r="P1803" s="300">
        <v>784</v>
      </c>
      <c r="Q1803" s="300" t="s">
        <v>924</v>
      </c>
      <c r="R1803" s="300" t="s">
        <v>925</v>
      </c>
      <c r="S1803" s="300">
        <v>0</v>
      </c>
      <c r="T1803" s="300" t="s">
        <v>763</v>
      </c>
      <c r="U1803" s="300" t="s">
        <v>764</v>
      </c>
      <c r="V1803" s="300" t="s">
        <v>1123</v>
      </c>
      <c r="W1803" s="300" t="s">
        <v>766</v>
      </c>
      <c r="X1803" s="300" t="b">
        <v>1</v>
      </c>
      <c r="Y1803" s="300">
        <v>31</v>
      </c>
      <c r="Z1803" s="300" t="s">
        <v>767</v>
      </c>
      <c r="AA1803" s="300" t="s">
        <v>767</v>
      </c>
      <c r="AB1803" s="300" t="s">
        <v>66</v>
      </c>
      <c r="AC1803" s="300" t="s">
        <v>66</v>
      </c>
      <c r="AD1803" s="300">
        <v>2</v>
      </c>
      <c r="AE1803" s="300" t="b">
        <v>0</v>
      </c>
      <c r="AF1803" s="300" t="s">
        <v>768</v>
      </c>
      <c r="AG1803" s="300" t="s">
        <v>769</v>
      </c>
      <c r="AH1803" s="300">
        <v>0</v>
      </c>
      <c r="AI1803" s="300">
        <v>0</v>
      </c>
      <c r="AJ1803" s="300" t="s">
        <v>770</v>
      </c>
      <c r="AK1803" s="300">
        <v>-1</v>
      </c>
      <c r="AL1803" s="300" t="s">
        <v>771</v>
      </c>
      <c r="AM1803" s="300">
        <v>0</v>
      </c>
      <c r="AN1803" s="300" t="b">
        <v>0</v>
      </c>
      <c r="AO1803" s="300">
        <v>-1</v>
      </c>
      <c r="AP1803" s="300" t="s">
        <v>771</v>
      </c>
      <c r="AQ1803" s="300">
        <v>0</v>
      </c>
      <c r="AR1803" s="300" t="b">
        <v>0</v>
      </c>
      <c r="AS1803" s="300">
        <v>0</v>
      </c>
      <c r="AT1803" s="300" t="b">
        <v>0</v>
      </c>
      <c r="AU1803" s="300">
        <v>0</v>
      </c>
      <c r="AV1803" s="300" t="b">
        <v>0</v>
      </c>
      <c r="AW1803" s="300" t="s">
        <v>2181</v>
      </c>
      <c r="AX1803" s="300">
        <v>0</v>
      </c>
      <c r="AY1803" s="300" t="s">
        <v>2181</v>
      </c>
      <c r="AZ1803" s="300">
        <v>0</v>
      </c>
      <c r="BA1803" s="300" t="b">
        <v>0</v>
      </c>
      <c r="BB1803" s="300" t="b">
        <v>1</v>
      </c>
      <c r="BC1803"/>
      <c r="BD1803"/>
      <c r="BE1803"/>
      <c r="BF1803"/>
      <c r="BG1803"/>
      <c r="BH1803"/>
      <c r="BI1803"/>
      <c r="BJ1803"/>
      <c r="BK1803"/>
      <c r="BL1803"/>
      <c r="BM1803"/>
      <c r="BN1803"/>
      <c r="BO1803"/>
      <c r="BP1803"/>
      <c r="BQ1803"/>
    </row>
    <row r="1804" spans="5:69" ht="16.5" hidden="1" x14ac:dyDescent="0.3">
      <c r="E1804" s="300" t="s">
        <v>760</v>
      </c>
      <c r="F1804" s="300" t="s">
        <v>651</v>
      </c>
      <c r="G1804" s="300">
        <v>20150101</v>
      </c>
      <c r="H1804" s="300">
        <v>2015</v>
      </c>
      <c r="I1804" s="300">
        <v>52</v>
      </c>
      <c r="J1804" s="300">
        <v>2015</v>
      </c>
      <c r="K1804" s="300">
        <v>180</v>
      </c>
      <c r="L1804" s="300" t="s">
        <v>872</v>
      </c>
      <c r="M1804" s="300" t="s">
        <v>486</v>
      </c>
      <c r="N1804" s="300" t="s">
        <v>660</v>
      </c>
      <c r="O1804" s="300" t="s">
        <v>762</v>
      </c>
      <c r="P1804" s="300">
        <v>800</v>
      </c>
      <c r="Q1804" s="300" t="s">
        <v>930</v>
      </c>
      <c r="R1804" s="300" t="s">
        <v>452</v>
      </c>
      <c r="S1804" s="300">
        <v>0</v>
      </c>
      <c r="T1804" s="300" t="s">
        <v>763</v>
      </c>
      <c r="U1804" s="300" t="s">
        <v>764</v>
      </c>
      <c r="V1804" s="300" t="s">
        <v>1123</v>
      </c>
      <c r="W1804" s="300" t="s">
        <v>766</v>
      </c>
      <c r="X1804" s="300" t="b">
        <v>1</v>
      </c>
      <c r="Y1804" s="300">
        <v>31</v>
      </c>
      <c r="Z1804" s="300" t="s">
        <v>767</v>
      </c>
      <c r="AA1804" s="300" t="s">
        <v>767</v>
      </c>
      <c r="AB1804" s="300" t="s">
        <v>66</v>
      </c>
      <c r="AC1804" s="300" t="s">
        <v>66</v>
      </c>
      <c r="AD1804" s="300">
        <v>2</v>
      </c>
      <c r="AE1804" s="300" t="b">
        <v>0</v>
      </c>
      <c r="AF1804" s="300" t="s">
        <v>768</v>
      </c>
      <c r="AG1804" s="300" t="s">
        <v>769</v>
      </c>
      <c r="AH1804" s="300">
        <v>0</v>
      </c>
      <c r="AI1804" s="300">
        <v>0</v>
      </c>
      <c r="AJ1804" s="300" t="s">
        <v>770</v>
      </c>
      <c r="AK1804" s="300">
        <v>-1</v>
      </c>
      <c r="AL1804" s="300" t="s">
        <v>771</v>
      </c>
      <c r="AM1804" s="300">
        <v>0</v>
      </c>
      <c r="AN1804" s="300" t="b">
        <v>0</v>
      </c>
      <c r="AO1804" s="300">
        <v>-1</v>
      </c>
      <c r="AP1804" s="300" t="s">
        <v>771</v>
      </c>
      <c r="AQ1804" s="300">
        <v>0</v>
      </c>
      <c r="AR1804" s="300" t="b">
        <v>0</v>
      </c>
      <c r="AS1804" s="300">
        <v>0</v>
      </c>
      <c r="AT1804" s="300" t="b">
        <v>0</v>
      </c>
      <c r="AU1804" s="300">
        <v>0</v>
      </c>
      <c r="AV1804" s="300" t="b">
        <v>0</v>
      </c>
      <c r="AW1804" s="300" t="s">
        <v>2182</v>
      </c>
      <c r="AX1804" s="300">
        <v>0</v>
      </c>
      <c r="AY1804" s="300" t="s">
        <v>2182</v>
      </c>
      <c r="AZ1804" s="300">
        <v>0</v>
      </c>
      <c r="BA1804" s="300" t="b">
        <v>0</v>
      </c>
      <c r="BB1804" s="300" t="b">
        <v>1</v>
      </c>
      <c r="BC1804"/>
      <c r="BD1804"/>
      <c r="BE1804"/>
      <c r="BF1804"/>
      <c r="BG1804"/>
      <c r="BH1804"/>
      <c r="BI1804"/>
      <c r="BJ1804"/>
      <c r="BK1804"/>
      <c r="BL1804"/>
      <c r="BM1804"/>
      <c r="BN1804"/>
      <c r="BO1804"/>
      <c r="BP1804"/>
      <c r="BQ1804"/>
    </row>
    <row r="1805" spans="5:69" ht="16.5" hidden="1" x14ac:dyDescent="0.3">
      <c r="E1805" s="300" t="s">
        <v>760</v>
      </c>
      <c r="F1805" s="300" t="s">
        <v>651</v>
      </c>
      <c r="G1805" s="300">
        <v>20150101</v>
      </c>
      <c r="H1805" s="300">
        <v>2015</v>
      </c>
      <c r="I1805" s="300">
        <v>52</v>
      </c>
      <c r="J1805" s="300">
        <v>2015</v>
      </c>
      <c r="K1805" s="300">
        <v>180</v>
      </c>
      <c r="L1805" s="300" t="s">
        <v>872</v>
      </c>
      <c r="M1805" s="300" t="s">
        <v>486</v>
      </c>
      <c r="N1805" s="300" t="s">
        <v>660</v>
      </c>
      <c r="O1805" s="300" t="s">
        <v>762</v>
      </c>
      <c r="P1805" s="300">
        <v>834</v>
      </c>
      <c r="Q1805" s="300" t="s">
        <v>940</v>
      </c>
      <c r="R1805" s="300" t="s">
        <v>941</v>
      </c>
      <c r="S1805" s="300">
        <v>0</v>
      </c>
      <c r="T1805" s="300" t="s">
        <v>763</v>
      </c>
      <c r="U1805" s="300" t="s">
        <v>764</v>
      </c>
      <c r="V1805" s="300" t="s">
        <v>1123</v>
      </c>
      <c r="W1805" s="300" t="s">
        <v>766</v>
      </c>
      <c r="X1805" s="300" t="b">
        <v>1</v>
      </c>
      <c r="Y1805" s="300">
        <v>31</v>
      </c>
      <c r="Z1805" s="300" t="s">
        <v>767</v>
      </c>
      <c r="AA1805" s="300" t="s">
        <v>767</v>
      </c>
      <c r="AB1805" s="300" t="s">
        <v>66</v>
      </c>
      <c r="AC1805" s="300" t="s">
        <v>66</v>
      </c>
      <c r="AD1805" s="300">
        <v>2</v>
      </c>
      <c r="AE1805" s="300" t="b">
        <v>0</v>
      </c>
      <c r="AF1805" s="300" t="s">
        <v>768</v>
      </c>
      <c r="AG1805" s="300" t="s">
        <v>769</v>
      </c>
      <c r="AH1805" s="300">
        <v>0</v>
      </c>
      <c r="AI1805" s="300">
        <v>0</v>
      </c>
      <c r="AJ1805" s="300" t="s">
        <v>770</v>
      </c>
      <c r="AK1805" s="300">
        <v>-1</v>
      </c>
      <c r="AL1805" s="300" t="s">
        <v>771</v>
      </c>
      <c r="AM1805" s="300">
        <v>0</v>
      </c>
      <c r="AN1805" s="300" t="b">
        <v>0</v>
      </c>
      <c r="AO1805" s="300">
        <v>-1</v>
      </c>
      <c r="AP1805" s="300" t="s">
        <v>771</v>
      </c>
      <c r="AQ1805" s="300">
        <v>0</v>
      </c>
      <c r="AR1805" s="300" t="b">
        <v>0</v>
      </c>
      <c r="AS1805" s="300">
        <v>0</v>
      </c>
      <c r="AT1805" s="300" t="b">
        <v>0</v>
      </c>
      <c r="AU1805" s="300">
        <v>0</v>
      </c>
      <c r="AV1805" s="300" t="b">
        <v>0</v>
      </c>
      <c r="AW1805" s="300" t="s">
        <v>2183</v>
      </c>
      <c r="AX1805" s="300">
        <v>0</v>
      </c>
      <c r="AY1805" s="300" t="s">
        <v>2183</v>
      </c>
      <c r="AZ1805" s="300">
        <v>0</v>
      </c>
      <c r="BA1805" s="300" t="b">
        <v>0</v>
      </c>
      <c r="BB1805" s="300" t="b">
        <v>1</v>
      </c>
      <c r="BC1805"/>
      <c r="BD1805"/>
      <c r="BE1805"/>
      <c r="BF1805"/>
      <c r="BG1805"/>
      <c r="BH1805"/>
      <c r="BI1805"/>
      <c r="BJ1805"/>
      <c r="BK1805"/>
      <c r="BL1805"/>
      <c r="BM1805"/>
      <c r="BN1805"/>
      <c r="BO1805"/>
      <c r="BP1805"/>
      <c r="BQ1805"/>
    </row>
    <row r="1806" spans="5:69" ht="16.5" hidden="1" x14ac:dyDescent="0.3">
      <c r="E1806" s="300" t="s">
        <v>760</v>
      </c>
      <c r="F1806" s="300" t="s">
        <v>651</v>
      </c>
      <c r="G1806" s="300">
        <v>20150101</v>
      </c>
      <c r="H1806" s="300">
        <v>2015</v>
      </c>
      <c r="I1806" s="300">
        <v>52</v>
      </c>
      <c r="J1806" s="300">
        <v>2015</v>
      </c>
      <c r="K1806" s="300">
        <v>180</v>
      </c>
      <c r="L1806" s="300" t="s">
        <v>872</v>
      </c>
      <c r="M1806" s="300" t="s">
        <v>486</v>
      </c>
      <c r="N1806" s="300" t="s">
        <v>660</v>
      </c>
      <c r="O1806" s="300" t="s">
        <v>762</v>
      </c>
      <c r="P1806" s="300">
        <v>842</v>
      </c>
      <c r="Q1806" s="300" t="s">
        <v>809</v>
      </c>
      <c r="R1806" s="300" t="s">
        <v>809</v>
      </c>
      <c r="S1806" s="300">
        <v>0</v>
      </c>
      <c r="T1806" s="300" t="s">
        <v>763</v>
      </c>
      <c r="U1806" s="300" t="s">
        <v>764</v>
      </c>
      <c r="V1806" s="300" t="s">
        <v>1123</v>
      </c>
      <c r="W1806" s="300" t="s">
        <v>766</v>
      </c>
      <c r="X1806" s="300" t="b">
        <v>1</v>
      </c>
      <c r="Y1806" s="300">
        <v>31</v>
      </c>
      <c r="Z1806" s="300" t="s">
        <v>767</v>
      </c>
      <c r="AA1806" s="300" t="s">
        <v>767</v>
      </c>
      <c r="AB1806" s="300" t="s">
        <v>66</v>
      </c>
      <c r="AC1806" s="300" t="s">
        <v>66</v>
      </c>
      <c r="AD1806" s="300">
        <v>2</v>
      </c>
      <c r="AE1806" s="300" t="b">
        <v>0</v>
      </c>
      <c r="AF1806" s="300" t="s">
        <v>768</v>
      </c>
      <c r="AG1806" s="300" t="s">
        <v>769</v>
      </c>
      <c r="AH1806" s="300">
        <v>0</v>
      </c>
      <c r="AI1806" s="300">
        <v>0</v>
      </c>
      <c r="AJ1806" s="300" t="s">
        <v>770</v>
      </c>
      <c r="AK1806" s="300">
        <v>-1</v>
      </c>
      <c r="AL1806" s="300" t="s">
        <v>771</v>
      </c>
      <c r="AM1806" s="300">
        <v>0</v>
      </c>
      <c r="AN1806" s="300" t="b">
        <v>0</v>
      </c>
      <c r="AO1806" s="300">
        <v>-1</v>
      </c>
      <c r="AP1806" s="300" t="s">
        <v>771</v>
      </c>
      <c r="AQ1806" s="300">
        <v>0</v>
      </c>
      <c r="AR1806" s="300" t="b">
        <v>0</v>
      </c>
      <c r="AS1806" s="300">
        <v>0</v>
      </c>
      <c r="AT1806" s="300" t="b">
        <v>0</v>
      </c>
      <c r="AU1806" s="300">
        <v>0</v>
      </c>
      <c r="AV1806" s="300" t="b">
        <v>0</v>
      </c>
      <c r="AW1806" s="300" t="s">
        <v>2184</v>
      </c>
      <c r="AX1806" s="300">
        <v>0</v>
      </c>
      <c r="AY1806" s="300" t="s">
        <v>2184</v>
      </c>
      <c r="AZ1806" s="300">
        <v>0</v>
      </c>
      <c r="BA1806" s="300" t="b">
        <v>0</v>
      </c>
      <c r="BB1806" s="300" t="b">
        <v>1</v>
      </c>
      <c r="BC1806"/>
      <c r="BD1806"/>
      <c r="BE1806"/>
      <c r="BF1806"/>
      <c r="BG1806"/>
      <c r="BH1806"/>
      <c r="BI1806"/>
      <c r="BJ1806"/>
      <c r="BK1806"/>
      <c r="BL1806"/>
      <c r="BM1806"/>
      <c r="BN1806"/>
      <c r="BO1806"/>
      <c r="BP1806"/>
      <c r="BQ1806"/>
    </row>
    <row r="1807" spans="5:69" ht="16.5" hidden="1" x14ac:dyDescent="0.3">
      <c r="E1807" s="300" t="s">
        <v>760</v>
      </c>
      <c r="F1807" s="300" t="s">
        <v>651</v>
      </c>
      <c r="G1807" s="300">
        <v>20150101</v>
      </c>
      <c r="H1807" s="300">
        <v>2015</v>
      </c>
      <c r="I1807" s="300">
        <v>52</v>
      </c>
      <c r="J1807" s="300">
        <v>2015</v>
      </c>
      <c r="K1807" s="300">
        <v>180</v>
      </c>
      <c r="L1807" s="300" t="s">
        <v>872</v>
      </c>
      <c r="M1807" s="300" t="s">
        <v>486</v>
      </c>
      <c r="N1807" s="300" t="s">
        <v>660</v>
      </c>
      <c r="O1807" s="300" t="s">
        <v>762</v>
      </c>
      <c r="P1807" s="300">
        <v>894</v>
      </c>
      <c r="Q1807" s="300" t="s">
        <v>943</v>
      </c>
      <c r="R1807" s="300" t="s">
        <v>431</v>
      </c>
      <c r="S1807" s="300">
        <v>0</v>
      </c>
      <c r="T1807" s="300" t="s">
        <v>763</v>
      </c>
      <c r="U1807" s="300" t="s">
        <v>764</v>
      </c>
      <c r="V1807" s="300" t="s">
        <v>1123</v>
      </c>
      <c r="W1807" s="300" t="s">
        <v>766</v>
      </c>
      <c r="X1807" s="300" t="b">
        <v>1</v>
      </c>
      <c r="Y1807" s="300">
        <v>31</v>
      </c>
      <c r="Z1807" s="300" t="s">
        <v>767</v>
      </c>
      <c r="AA1807" s="300" t="s">
        <v>767</v>
      </c>
      <c r="AB1807" s="300" t="s">
        <v>66</v>
      </c>
      <c r="AC1807" s="300" t="s">
        <v>66</v>
      </c>
      <c r="AD1807" s="300">
        <v>2</v>
      </c>
      <c r="AE1807" s="300" t="b">
        <v>0</v>
      </c>
      <c r="AF1807" s="300" t="s">
        <v>768</v>
      </c>
      <c r="AG1807" s="300" t="s">
        <v>769</v>
      </c>
      <c r="AH1807" s="300">
        <v>0</v>
      </c>
      <c r="AI1807" s="300">
        <v>0</v>
      </c>
      <c r="AJ1807" s="300" t="s">
        <v>770</v>
      </c>
      <c r="AK1807" s="300">
        <v>-1</v>
      </c>
      <c r="AL1807" s="300" t="s">
        <v>771</v>
      </c>
      <c r="AM1807" s="300">
        <v>0</v>
      </c>
      <c r="AN1807" s="300" t="b">
        <v>0</v>
      </c>
      <c r="AO1807" s="300">
        <v>-1</v>
      </c>
      <c r="AP1807" s="300" t="s">
        <v>771</v>
      </c>
      <c r="AQ1807" s="300">
        <v>0</v>
      </c>
      <c r="AR1807" s="300" t="b">
        <v>0</v>
      </c>
      <c r="AS1807" s="300">
        <v>0</v>
      </c>
      <c r="AT1807" s="300" t="b">
        <v>0</v>
      </c>
      <c r="AU1807" s="300">
        <v>0</v>
      </c>
      <c r="AV1807" s="300" t="b">
        <v>0</v>
      </c>
      <c r="AW1807" s="300" t="s">
        <v>2185</v>
      </c>
      <c r="AX1807" s="300">
        <v>0</v>
      </c>
      <c r="AY1807" s="300" t="s">
        <v>2185</v>
      </c>
      <c r="AZ1807" s="300">
        <v>0</v>
      </c>
      <c r="BA1807" s="300" t="b">
        <v>0</v>
      </c>
      <c r="BB1807" s="300" t="b">
        <v>1</v>
      </c>
      <c r="BC1807"/>
      <c r="BD1807"/>
      <c r="BE1807"/>
      <c r="BF1807"/>
      <c r="BG1807"/>
      <c r="BH1807"/>
      <c r="BI1807"/>
      <c r="BJ1807"/>
      <c r="BK1807"/>
      <c r="BL1807"/>
      <c r="BM1807"/>
      <c r="BN1807"/>
      <c r="BO1807"/>
      <c r="BP1807"/>
      <c r="BQ1807"/>
    </row>
    <row r="1808" spans="5:69" ht="16.5" hidden="1" x14ac:dyDescent="0.3">
      <c r="E1808" s="300" t="s">
        <v>760</v>
      </c>
      <c r="F1808" s="300" t="s">
        <v>651</v>
      </c>
      <c r="G1808" s="300">
        <v>20150101</v>
      </c>
      <c r="H1808" s="300">
        <v>2015</v>
      </c>
      <c r="I1808" s="300">
        <v>52</v>
      </c>
      <c r="J1808" s="300">
        <v>2015</v>
      </c>
      <c r="K1808" s="300">
        <v>562</v>
      </c>
      <c r="L1808" s="300" t="s">
        <v>761</v>
      </c>
      <c r="M1808" s="300" t="s">
        <v>451</v>
      </c>
      <c r="N1808" s="300" t="s">
        <v>660</v>
      </c>
      <c r="O1808" s="300" t="s">
        <v>762</v>
      </c>
      <c r="P1808" s="300">
        <v>0</v>
      </c>
      <c r="Q1808" s="300" t="s">
        <v>763</v>
      </c>
      <c r="R1808" s="300" t="s">
        <v>764</v>
      </c>
      <c r="S1808" s="300">
        <v>0</v>
      </c>
      <c r="T1808" s="300" t="s">
        <v>763</v>
      </c>
      <c r="U1808" s="300" t="s">
        <v>764</v>
      </c>
      <c r="V1808" s="300" t="s">
        <v>1123</v>
      </c>
      <c r="W1808" s="300" t="s">
        <v>766</v>
      </c>
      <c r="X1808" s="300" t="b">
        <v>1</v>
      </c>
      <c r="Y1808" s="300">
        <v>31</v>
      </c>
      <c r="Z1808" s="300" t="s">
        <v>767</v>
      </c>
      <c r="AA1808" s="300" t="s">
        <v>767</v>
      </c>
      <c r="AB1808" s="300" t="s">
        <v>66</v>
      </c>
      <c r="AC1808" s="300" t="s">
        <v>66</v>
      </c>
      <c r="AD1808" s="300">
        <v>2</v>
      </c>
      <c r="AE1808" s="300" t="b">
        <v>0</v>
      </c>
      <c r="AF1808" s="300" t="s">
        <v>768</v>
      </c>
      <c r="AG1808" s="300" t="s">
        <v>769</v>
      </c>
      <c r="AH1808" s="300">
        <v>0</v>
      </c>
      <c r="AI1808" s="300">
        <v>0</v>
      </c>
      <c r="AJ1808" s="300" t="s">
        <v>770</v>
      </c>
      <c r="AK1808" s="300">
        <v>-1</v>
      </c>
      <c r="AL1808" s="300" t="s">
        <v>771</v>
      </c>
      <c r="AM1808" s="300"/>
      <c r="AN1808" s="300" t="b">
        <v>0</v>
      </c>
      <c r="AO1808" s="300">
        <v>-1</v>
      </c>
      <c r="AP1808" s="300" t="s">
        <v>771</v>
      </c>
      <c r="AQ1808" s="300"/>
      <c r="AR1808" s="300" t="b">
        <v>0</v>
      </c>
      <c r="AS1808" s="300"/>
      <c r="AT1808" s="300" t="b">
        <v>0</v>
      </c>
      <c r="AU1808" s="300"/>
      <c r="AV1808" s="300" t="b">
        <v>0</v>
      </c>
      <c r="AW1808" s="300">
        <v>13434609</v>
      </c>
      <c r="AX1808" s="300"/>
      <c r="AY1808" s="300">
        <v>13434609</v>
      </c>
      <c r="AZ1808" s="300">
        <v>0</v>
      </c>
      <c r="BA1808" s="300" t="b">
        <v>1</v>
      </c>
      <c r="BB1808" s="300" t="b">
        <v>0</v>
      </c>
      <c r="BC1808"/>
      <c r="BD1808"/>
      <c r="BE1808"/>
      <c r="BF1808"/>
      <c r="BG1808"/>
      <c r="BH1808"/>
      <c r="BI1808"/>
      <c r="BJ1808"/>
      <c r="BK1808"/>
      <c r="BL1808"/>
      <c r="BM1808"/>
      <c r="BN1808"/>
      <c r="BO1808"/>
      <c r="BP1808"/>
      <c r="BQ1808"/>
    </row>
    <row r="1809" spans="5:69" ht="16.5" hidden="1" x14ac:dyDescent="0.3">
      <c r="E1809" s="300" t="s">
        <v>760</v>
      </c>
      <c r="F1809" s="300" t="s">
        <v>651</v>
      </c>
      <c r="G1809" s="300">
        <v>20150101</v>
      </c>
      <c r="H1809" s="300">
        <v>2015</v>
      </c>
      <c r="I1809" s="300">
        <v>52</v>
      </c>
      <c r="J1809" s="300">
        <v>2015</v>
      </c>
      <c r="K1809" s="300">
        <v>562</v>
      </c>
      <c r="L1809" s="300" t="s">
        <v>761</v>
      </c>
      <c r="M1809" s="300" t="s">
        <v>451</v>
      </c>
      <c r="N1809" s="300" t="s">
        <v>660</v>
      </c>
      <c r="O1809" s="300" t="s">
        <v>762</v>
      </c>
      <c r="P1809" s="300">
        <v>156</v>
      </c>
      <c r="Q1809" s="300" t="s">
        <v>773</v>
      </c>
      <c r="R1809" s="300" t="s">
        <v>774</v>
      </c>
      <c r="S1809" s="300">
        <v>0</v>
      </c>
      <c r="T1809" s="300" t="s">
        <v>763</v>
      </c>
      <c r="U1809" s="300" t="s">
        <v>764</v>
      </c>
      <c r="V1809" s="300" t="s">
        <v>1123</v>
      </c>
      <c r="W1809" s="300" t="s">
        <v>766</v>
      </c>
      <c r="X1809" s="300" t="b">
        <v>1</v>
      </c>
      <c r="Y1809" s="300">
        <v>31</v>
      </c>
      <c r="Z1809" s="300" t="s">
        <v>767</v>
      </c>
      <c r="AA1809" s="300" t="s">
        <v>767</v>
      </c>
      <c r="AB1809" s="300" t="s">
        <v>66</v>
      </c>
      <c r="AC1809" s="300" t="s">
        <v>66</v>
      </c>
      <c r="AD1809" s="300">
        <v>2</v>
      </c>
      <c r="AE1809" s="300" t="b">
        <v>0</v>
      </c>
      <c r="AF1809" s="300" t="s">
        <v>768</v>
      </c>
      <c r="AG1809" s="300" t="s">
        <v>769</v>
      </c>
      <c r="AH1809" s="300">
        <v>0</v>
      </c>
      <c r="AI1809" s="300">
        <v>0</v>
      </c>
      <c r="AJ1809" s="300" t="s">
        <v>770</v>
      </c>
      <c r="AK1809" s="300">
        <v>-1</v>
      </c>
      <c r="AL1809" s="300" t="s">
        <v>771</v>
      </c>
      <c r="AM1809" s="300"/>
      <c r="AN1809" s="300" t="b">
        <v>0</v>
      </c>
      <c r="AO1809" s="300">
        <v>-1</v>
      </c>
      <c r="AP1809" s="300" t="s">
        <v>771</v>
      </c>
      <c r="AQ1809" s="300"/>
      <c r="AR1809" s="300" t="b">
        <v>0</v>
      </c>
      <c r="AS1809" s="300"/>
      <c r="AT1809" s="300" t="b">
        <v>0</v>
      </c>
      <c r="AU1809" s="300"/>
      <c r="AV1809" s="300" t="b">
        <v>0</v>
      </c>
      <c r="AW1809" s="300">
        <v>6369</v>
      </c>
      <c r="AX1809" s="300"/>
      <c r="AY1809" s="300">
        <v>6369</v>
      </c>
      <c r="AZ1809" s="300">
        <v>0</v>
      </c>
      <c r="BA1809" s="300" t="b">
        <v>1</v>
      </c>
      <c r="BB1809" s="300" t="b">
        <v>0</v>
      </c>
      <c r="BC1809"/>
      <c r="BD1809"/>
      <c r="BE1809"/>
      <c r="BF1809"/>
      <c r="BG1809"/>
      <c r="BH1809"/>
      <c r="BI1809"/>
      <c r="BJ1809"/>
      <c r="BK1809"/>
      <c r="BL1809"/>
      <c r="BM1809"/>
      <c r="BN1809"/>
      <c r="BO1809"/>
      <c r="BP1809"/>
      <c r="BQ1809"/>
    </row>
    <row r="1810" spans="5:69" ht="16.5" hidden="1" x14ac:dyDescent="0.3">
      <c r="E1810" s="300" t="s">
        <v>760</v>
      </c>
      <c r="F1810" s="300" t="s">
        <v>651</v>
      </c>
      <c r="G1810" s="300">
        <v>20150101</v>
      </c>
      <c r="H1810" s="300">
        <v>2015</v>
      </c>
      <c r="I1810" s="300">
        <v>52</v>
      </c>
      <c r="J1810" s="300">
        <v>2015</v>
      </c>
      <c r="K1810" s="300">
        <v>562</v>
      </c>
      <c r="L1810" s="300" t="s">
        <v>761</v>
      </c>
      <c r="M1810" s="300" t="s">
        <v>451</v>
      </c>
      <c r="N1810" s="300" t="s">
        <v>660</v>
      </c>
      <c r="O1810" s="300" t="s">
        <v>762</v>
      </c>
      <c r="P1810" s="300">
        <v>204</v>
      </c>
      <c r="Q1810" s="300" t="s">
        <v>776</v>
      </c>
      <c r="R1810" s="300" t="s">
        <v>432</v>
      </c>
      <c r="S1810" s="300">
        <v>0</v>
      </c>
      <c r="T1810" s="300" t="s">
        <v>763</v>
      </c>
      <c r="U1810" s="300" t="s">
        <v>764</v>
      </c>
      <c r="V1810" s="300" t="s">
        <v>1123</v>
      </c>
      <c r="W1810" s="300" t="s">
        <v>766</v>
      </c>
      <c r="X1810" s="300" t="b">
        <v>1</v>
      </c>
      <c r="Y1810" s="300">
        <v>31</v>
      </c>
      <c r="Z1810" s="300" t="s">
        <v>767</v>
      </c>
      <c r="AA1810" s="300" t="s">
        <v>767</v>
      </c>
      <c r="AB1810" s="300" t="s">
        <v>66</v>
      </c>
      <c r="AC1810" s="300" t="s">
        <v>66</v>
      </c>
      <c r="AD1810" s="300">
        <v>2</v>
      </c>
      <c r="AE1810" s="300" t="b">
        <v>0</v>
      </c>
      <c r="AF1810" s="300" t="s">
        <v>768</v>
      </c>
      <c r="AG1810" s="300" t="s">
        <v>769</v>
      </c>
      <c r="AH1810" s="300">
        <v>0</v>
      </c>
      <c r="AI1810" s="300">
        <v>0</v>
      </c>
      <c r="AJ1810" s="300" t="s">
        <v>770</v>
      </c>
      <c r="AK1810" s="300">
        <v>-1</v>
      </c>
      <c r="AL1810" s="300" t="s">
        <v>771</v>
      </c>
      <c r="AM1810" s="300"/>
      <c r="AN1810" s="300" t="b">
        <v>0</v>
      </c>
      <c r="AO1810" s="300">
        <v>-1</v>
      </c>
      <c r="AP1810" s="300" t="s">
        <v>771</v>
      </c>
      <c r="AQ1810" s="300"/>
      <c r="AR1810" s="300" t="b">
        <v>0</v>
      </c>
      <c r="AS1810" s="300"/>
      <c r="AT1810" s="300" t="b">
        <v>0</v>
      </c>
      <c r="AU1810" s="300"/>
      <c r="AV1810" s="300" t="b">
        <v>0</v>
      </c>
      <c r="AW1810" s="300">
        <v>10752</v>
      </c>
      <c r="AX1810" s="300"/>
      <c r="AY1810" s="300">
        <v>10752</v>
      </c>
      <c r="AZ1810" s="300">
        <v>0</v>
      </c>
      <c r="BA1810" s="300" t="b">
        <v>1</v>
      </c>
      <c r="BB1810" s="300" t="b">
        <v>0</v>
      </c>
      <c r="BC1810"/>
      <c r="BD1810"/>
      <c r="BE1810"/>
      <c r="BF1810"/>
      <c r="BG1810"/>
      <c r="BH1810"/>
      <c r="BI1810"/>
      <c r="BJ1810"/>
      <c r="BK1810"/>
      <c r="BL1810"/>
      <c r="BM1810"/>
      <c r="BN1810"/>
      <c r="BO1810"/>
      <c r="BP1810"/>
      <c r="BQ1810"/>
    </row>
    <row r="1811" spans="5:69" ht="16.5" hidden="1" x14ac:dyDescent="0.3">
      <c r="E1811" s="300" t="s">
        <v>760</v>
      </c>
      <c r="F1811" s="300" t="s">
        <v>651</v>
      </c>
      <c r="G1811" s="300">
        <v>20150101</v>
      </c>
      <c r="H1811" s="300">
        <v>2015</v>
      </c>
      <c r="I1811" s="300">
        <v>52</v>
      </c>
      <c r="J1811" s="300">
        <v>2015</v>
      </c>
      <c r="K1811" s="300">
        <v>562</v>
      </c>
      <c r="L1811" s="300" t="s">
        <v>761</v>
      </c>
      <c r="M1811" s="300" t="s">
        <v>451</v>
      </c>
      <c r="N1811" s="300" t="s">
        <v>660</v>
      </c>
      <c r="O1811" s="300" t="s">
        <v>762</v>
      </c>
      <c r="P1811" s="300">
        <v>251</v>
      </c>
      <c r="Q1811" s="300" t="s">
        <v>778</v>
      </c>
      <c r="R1811" s="300" t="s">
        <v>779</v>
      </c>
      <c r="S1811" s="300">
        <v>0</v>
      </c>
      <c r="T1811" s="300" t="s">
        <v>763</v>
      </c>
      <c r="U1811" s="300" t="s">
        <v>764</v>
      </c>
      <c r="V1811" s="300" t="s">
        <v>1123</v>
      </c>
      <c r="W1811" s="300" t="s">
        <v>766</v>
      </c>
      <c r="X1811" s="300" t="b">
        <v>1</v>
      </c>
      <c r="Y1811" s="300">
        <v>31</v>
      </c>
      <c r="Z1811" s="300" t="s">
        <v>767</v>
      </c>
      <c r="AA1811" s="300" t="s">
        <v>767</v>
      </c>
      <c r="AB1811" s="300" t="s">
        <v>66</v>
      </c>
      <c r="AC1811" s="300" t="s">
        <v>66</v>
      </c>
      <c r="AD1811" s="300">
        <v>2</v>
      </c>
      <c r="AE1811" s="300" t="b">
        <v>0</v>
      </c>
      <c r="AF1811" s="300" t="s">
        <v>768</v>
      </c>
      <c r="AG1811" s="300" t="s">
        <v>769</v>
      </c>
      <c r="AH1811" s="300">
        <v>0</v>
      </c>
      <c r="AI1811" s="300">
        <v>0</v>
      </c>
      <c r="AJ1811" s="300" t="s">
        <v>770</v>
      </c>
      <c r="AK1811" s="300">
        <v>-1</v>
      </c>
      <c r="AL1811" s="300" t="s">
        <v>771</v>
      </c>
      <c r="AM1811" s="300"/>
      <c r="AN1811" s="300" t="b">
        <v>0</v>
      </c>
      <c r="AO1811" s="300">
        <v>-1</v>
      </c>
      <c r="AP1811" s="300" t="s">
        <v>771</v>
      </c>
      <c r="AQ1811" s="300"/>
      <c r="AR1811" s="300" t="b">
        <v>0</v>
      </c>
      <c r="AS1811" s="300"/>
      <c r="AT1811" s="300" t="b">
        <v>0</v>
      </c>
      <c r="AU1811" s="300"/>
      <c r="AV1811" s="300" t="b">
        <v>0</v>
      </c>
      <c r="AW1811" s="300">
        <v>243052</v>
      </c>
      <c r="AX1811" s="300"/>
      <c r="AY1811" s="300">
        <v>243052</v>
      </c>
      <c r="AZ1811" s="300">
        <v>0</v>
      </c>
      <c r="BA1811" s="300" t="b">
        <v>1</v>
      </c>
      <c r="BB1811" s="300" t="b">
        <v>0</v>
      </c>
      <c r="BC1811"/>
      <c r="BD1811"/>
      <c r="BE1811"/>
      <c r="BF1811"/>
      <c r="BG1811"/>
      <c r="BH1811"/>
      <c r="BI1811"/>
      <c r="BJ1811"/>
      <c r="BK1811"/>
      <c r="BL1811"/>
      <c r="BM1811"/>
      <c r="BN1811"/>
      <c r="BO1811"/>
      <c r="BP1811"/>
      <c r="BQ1811"/>
    </row>
    <row r="1812" spans="5:69" ht="16.5" hidden="1" x14ac:dyDescent="0.3">
      <c r="E1812" s="300" t="s">
        <v>760</v>
      </c>
      <c r="F1812" s="300" t="s">
        <v>651</v>
      </c>
      <c r="G1812" s="300">
        <v>20150101</v>
      </c>
      <c r="H1812" s="300">
        <v>2015</v>
      </c>
      <c r="I1812" s="300">
        <v>52</v>
      </c>
      <c r="J1812" s="300">
        <v>2015</v>
      </c>
      <c r="K1812" s="300">
        <v>562</v>
      </c>
      <c r="L1812" s="300" t="s">
        <v>761</v>
      </c>
      <c r="M1812" s="300" t="s">
        <v>451</v>
      </c>
      <c r="N1812" s="300" t="s">
        <v>660</v>
      </c>
      <c r="O1812" s="300" t="s">
        <v>762</v>
      </c>
      <c r="P1812" s="300">
        <v>276</v>
      </c>
      <c r="Q1812" s="300" t="s">
        <v>781</v>
      </c>
      <c r="R1812" s="300" t="s">
        <v>782</v>
      </c>
      <c r="S1812" s="300">
        <v>0</v>
      </c>
      <c r="T1812" s="300" t="s">
        <v>763</v>
      </c>
      <c r="U1812" s="300" t="s">
        <v>764</v>
      </c>
      <c r="V1812" s="300" t="s">
        <v>1123</v>
      </c>
      <c r="W1812" s="300" t="s">
        <v>766</v>
      </c>
      <c r="X1812" s="300" t="b">
        <v>1</v>
      </c>
      <c r="Y1812" s="300">
        <v>31</v>
      </c>
      <c r="Z1812" s="300" t="s">
        <v>767</v>
      </c>
      <c r="AA1812" s="300" t="s">
        <v>767</v>
      </c>
      <c r="AB1812" s="300" t="s">
        <v>66</v>
      </c>
      <c r="AC1812" s="300" t="s">
        <v>66</v>
      </c>
      <c r="AD1812" s="300">
        <v>2</v>
      </c>
      <c r="AE1812" s="300" t="b">
        <v>0</v>
      </c>
      <c r="AF1812" s="300" t="s">
        <v>768</v>
      </c>
      <c r="AG1812" s="300" t="s">
        <v>769</v>
      </c>
      <c r="AH1812" s="300">
        <v>0</v>
      </c>
      <c r="AI1812" s="300">
        <v>0</v>
      </c>
      <c r="AJ1812" s="300" t="s">
        <v>770</v>
      </c>
      <c r="AK1812" s="300">
        <v>-1</v>
      </c>
      <c r="AL1812" s="300" t="s">
        <v>771</v>
      </c>
      <c r="AM1812" s="300"/>
      <c r="AN1812" s="300" t="b">
        <v>0</v>
      </c>
      <c r="AO1812" s="300">
        <v>-1</v>
      </c>
      <c r="AP1812" s="300" t="s">
        <v>771</v>
      </c>
      <c r="AQ1812" s="300"/>
      <c r="AR1812" s="300" t="b">
        <v>0</v>
      </c>
      <c r="AS1812" s="300"/>
      <c r="AT1812" s="300" t="b">
        <v>0</v>
      </c>
      <c r="AU1812" s="300"/>
      <c r="AV1812" s="300" t="b">
        <v>0</v>
      </c>
      <c r="AW1812" s="300">
        <v>49</v>
      </c>
      <c r="AX1812" s="300"/>
      <c r="AY1812" s="300">
        <v>49</v>
      </c>
      <c r="AZ1812" s="300">
        <v>0</v>
      </c>
      <c r="BA1812" s="300" t="b">
        <v>1</v>
      </c>
      <c r="BB1812" s="300" t="b">
        <v>0</v>
      </c>
      <c r="BC1812"/>
      <c r="BD1812"/>
      <c r="BE1812"/>
      <c r="BF1812"/>
      <c r="BG1812"/>
      <c r="BH1812"/>
      <c r="BI1812"/>
      <c r="BJ1812"/>
      <c r="BK1812"/>
      <c r="BL1812"/>
      <c r="BM1812"/>
      <c r="BN1812"/>
      <c r="BO1812"/>
      <c r="BP1812"/>
      <c r="BQ1812"/>
    </row>
    <row r="1813" spans="5:69" ht="16.5" hidden="1" x14ac:dyDescent="0.3">
      <c r="E1813" s="300" t="s">
        <v>760</v>
      </c>
      <c r="F1813" s="300" t="s">
        <v>651</v>
      </c>
      <c r="G1813" s="300">
        <v>20150101</v>
      </c>
      <c r="H1813" s="300">
        <v>2015</v>
      </c>
      <c r="I1813" s="300">
        <v>52</v>
      </c>
      <c r="J1813" s="300">
        <v>2015</v>
      </c>
      <c r="K1813" s="300">
        <v>562</v>
      </c>
      <c r="L1813" s="300" t="s">
        <v>761</v>
      </c>
      <c r="M1813" s="300" t="s">
        <v>451</v>
      </c>
      <c r="N1813" s="300" t="s">
        <v>660</v>
      </c>
      <c r="O1813" s="300" t="s">
        <v>762</v>
      </c>
      <c r="P1813" s="300">
        <v>288</v>
      </c>
      <c r="Q1813" s="300" t="s">
        <v>784</v>
      </c>
      <c r="R1813" s="300" t="s">
        <v>428</v>
      </c>
      <c r="S1813" s="300">
        <v>0</v>
      </c>
      <c r="T1813" s="300" t="s">
        <v>763</v>
      </c>
      <c r="U1813" s="300" t="s">
        <v>764</v>
      </c>
      <c r="V1813" s="300" t="s">
        <v>1123</v>
      </c>
      <c r="W1813" s="300" t="s">
        <v>766</v>
      </c>
      <c r="X1813" s="300" t="b">
        <v>1</v>
      </c>
      <c r="Y1813" s="300">
        <v>31</v>
      </c>
      <c r="Z1813" s="300" t="s">
        <v>767</v>
      </c>
      <c r="AA1813" s="300" t="s">
        <v>767</v>
      </c>
      <c r="AB1813" s="300" t="s">
        <v>66</v>
      </c>
      <c r="AC1813" s="300" t="s">
        <v>66</v>
      </c>
      <c r="AD1813" s="300">
        <v>2</v>
      </c>
      <c r="AE1813" s="300" t="b">
        <v>0</v>
      </c>
      <c r="AF1813" s="300" t="s">
        <v>768</v>
      </c>
      <c r="AG1813" s="300" t="s">
        <v>769</v>
      </c>
      <c r="AH1813" s="300">
        <v>0</v>
      </c>
      <c r="AI1813" s="300">
        <v>0</v>
      </c>
      <c r="AJ1813" s="300" t="s">
        <v>770</v>
      </c>
      <c r="AK1813" s="300">
        <v>-1</v>
      </c>
      <c r="AL1813" s="300" t="s">
        <v>771</v>
      </c>
      <c r="AM1813" s="300"/>
      <c r="AN1813" s="300" t="b">
        <v>0</v>
      </c>
      <c r="AO1813" s="300">
        <v>-1</v>
      </c>
      <c r="AP1813" s="300" t="s">
        <v>771</v>
      </c>
      <c r="AQ1813" s="300"/>
      <c r="AR1813" s="300" t="b">
        <v>0</v>
      </c>
      <c r="AS1813" s="300"/>
      <c r="AT1813" s="300" t="b">
        <v>0</v>
      </c>
      <c r="AU1813" s="300"/>
      <c r="AV1813" s="300" t="b">
        <v>0</v>
      </c>
      <c r="AW1813" s="300">
        <v>1679</v>
      </c>
      <c r="AX1813" s="300"/>
      <c r="AY1813" s="300">
        <v>1679</v>
      </c>
      <c r="AZ1813" s="300">
        <v>0</v>
      </c>
      <c r="BA1813" s="300" t="b">
        <v>1</v>
      </c>
      <c r="BB1813" s="300" t="b">
        <v>0</v>
      </c>
      <c r="BC1813"/>
      <c r="BD1813"/>
      <c r="BE1813"/>
      <c r="BF1813"/>
      <c r="BG1813"/>
      <c r="BH1813"/>
      <c r="BI1813"/>
      <c r="BJ1813"/>
      <c r="BK1813"/>
      <c r="BL1813"/>
      <c r="BM1813"/>
      <c r="BN1813"/>
      <c r="BO1813"/>
      <c r="BP1813"/>
      <c r="BQ1813"/>
    </row>
    <row r="1814" spans="5:69" ht="16.5" hidden="1" x14ac:dyDescent="0.3">
      <c r="E1814" s="300" t="s">
        <v>760</v>
      </c>
      <c r="F1814" s="300" t="s">
        <v>651</v>
      </c>
      <c r="G1814" s="300">
        <v>20150101</v>
      </c>
      <c r="H1814" s="300">
        <v>2015</v>
      </c>
      <c r="I1814" s="300">
        <v>52</v>
      </c>
      <c r="J1814" s="300">
        <v>2015</v>
      </c>
      <c r="K1814" s="300">
        <v>562</v>
      </c>
      <c r="L1814" s="300" t="s">
        <v>761</v>
      </c>
      <c r="M1814" s="300" t="s">
        <v>451</v>
      </c>
      <c r="N1814" s="300" t="s">
        <v>660</v>
      </c>
      <c r="O1814" s="300" t="s">
        <v>762</v>
      </c>
      <c r="P1814" s="300">
        <v>364</v>
      </c>
      <c r="Q1814" s="300" t="s">
        <v>2186</v>
      </c>
      <c r="R1814" s="300" t="s">
        <v>2187</v>
      </c>
      <c r="S1814" s="300">
        <v>0</v>
      </c>
      <c r="T1814" s="300" t="s">
        <v>763</v>
      </c>
      <c r="U1814" s="300" t="s">
        <v>764</v>
      </c>
      <c r="V1814" s="300" t="s">
        <v>1123</v>
      </c>
      <c r="W1814" s="300" t="s">
        <v>766</v>
      </c>
      <c r="X1814" s="300" t="b">
        <v>1</v>
      </c>
      <c r="Y1814" s="300">
        <v>31</v>
      </c>
      <c r="Z1814" s="300" t="s">
        <v>767</v>
      </c>
      <c r="AA1814" s="300" t="s">
        <v>767</v>
      </c>
      <c r="AB1814" s="300" t="s">
        <v>66</v>
      </c>
      <c r="AC1814" s="300" t="s">
        <v>66</v>
      </c>
      <c r="AD1814" s="300">
        <v>2</v>
      </c>
      <c r="AE1814" s="300" t="b">
        <v>0</v>
      </c>
      <c r="AF1814" s="300" t="s">
        <v>768</v>
      </c>
      <c r="AG1814" s="300" t="s">
        <v>769</v>
      </c>
      <c r="AH1814" s="300">
        <v>0</v>
      </c>
      <c r="AI1814" s="300">
        <v>0</v>
      </c>
      <c r="AJ1814" s="300" t="s">
        <v>770</v>
      </c>
      <c r="AK1814" s="300">
        <v>-1</v>
      </c>
      <c r="AL1814" s="300" t="s">
        <v>771</v>
      </c>
      <c r="AM1814" s="300"/>
      <c r="AN1814" s="300" t="b">
        <v>0</v>
      </c>
      <c r="AO1814" s="300">
        <v>-1</v>
      </c>
      <c r="AP1814" s="300" t="s">
        <v>771</v>
      </c>
      <c r="AQ1814" s="300"/>
      <c r="AR1814" s="300" t="b">
        <v>0</v>
      </c>
      <c r="AS1814" s="300"/>
      <c r="AT1814" s="300" t="b">
        <v>0</v>
      </c>
      <c r="AU1814" s="300"/>
      <c r="AV1814" s="300" t="b">
        <v>0</v>
      </c>
      <c r="AW1814" s="300">
        <v>674652</v>
      </c>
      <c r="AX1814" s="300"/>
      <c r="AY1814" s="300">
        <v>674652</v>
      </c>
      <c r="AZ1814" s="300">
        <v>0</v>
      </c>
      <c r="BA1814" s="300" t="b">
        <v>1</v>
      </c>
      <c r="BB1814" s="300" t="b">
        <v>0</v>
      </c>
      <c r="BC1814"/>
      <c r="BD1814"/>
      <c r="BE1814"/>
      <c r="BF1814"/>
      <c r="BG1814"/>
      <c r="BH1814"/>
      <c r="BI1814"/>
      <c r="BJ1814"/>
      <c r="BK1814"/>
      <c r="BL1814"/>
      <c r="BM1814"/>
      <c r="BN1814"/>
      <c r="BO1814"/>
      <c r="BP1814"/>
      <c r="BQ1814"/>
    </row>
    <row r="1815" spans="5:69" ht="16.5" hidden="1" x14ac:dyDescent="0.3">
      <c r="E1815" s="300" t="s">
        <v>760</v>
      </c>
      <c r="F1815" s="300" t="s">
        <v>651</v>
      </c>
      <c r="G1815" s="300">
        <v>20150101</v>
      </c>
      <c r="H1815" s="300">
        <v>2015</v>
      </c>
      <c r="I1815" s="300">
        <v>52</v>
      </c>
      <c r="J1815" s="300">
        <v>2015</v>
      </c>
      <c r="K1815" s="300">
        <v>562</v>
      </c>
      <c r="L1815" s="300" t="s">
        <v>761</v>
      </c>
      <c r="M1815" s="300" t="s">
        <v>451</v>
      </c>
      <c r="N1815" s="300" t="s">
        <v>660</v>
      </c>
      <c r="O1815" s="300" t="s">
        <v>762</v>
      </c>
      <c r="P1815" s="300">
        <v>384</v>
      </c>
      <c r="Q1815" s="300" t="s">
        <v>786</v>
      </c>
      <c r="R1815" s="300" t="s">
        <v>559</v>
      </c>
      <c r="S1815" s="300">
        <v>0</v>
      </c>
      <c r="T1815" s="300" t="s">
        <v>763</v>
      </c>
      <c r="U1815" s="300" t="s">
        <v>764</v>
      </c>
      <c r="V1815" s="300" t="s">
        <v>1123</v>
      </c>
      <c r="W1815" s="300" t="s">
        <v>766</v>
      </c>
      <c r="X1815" s="300" t="b">
        <v>1</v>
      </c>
      <c r="Y1815" s="300">
        <v>31</v>
      </c>
      <c r="Z1815" s="300" t="s">
        <v>767</v>
      </c>
      <c r="AA1815" s="300" t="s">
        <v>767</v>
      </c>
      <c r="AB1815" s="300" t="s">
        <v>66</v>
      </c>
      <c r="AC1815" s="300" t="s">
        <v>66</v>
      </c>
      <c r="AD1815" s="300">
        <v>2</v>
      </c>
      <c r="AE1815" s="300" t="b">
        <v>0</v>
      </c>
      <c r="AF1815" s="300" t="s">
        <v>768</v>
      </c>
      <c r="AG1815" s="300" t="s">
        <v>769</v>
      </c>
      <c r="AH1815" s="300">
        <v>0</v>
      </c>
      <c r="AI1815" s="300">
        <v>0</v>
      </c>
      <c r="AJ1815" s="300" t="s">
        <v>770</v>
      </c>
      <c r="AK1815" s="300">
        <v>-1</v>
      </c>
      <c r="AL1815" s="300" t="s">
        <v>771</v>
      </c>
      <c r="AM1815" s="300"/>
      <c r="AN1815" s="300" t="b">
        <v>0</v>
      </c>
      <c r="AO1815" s="300">
        <v>-1</v>
      </c>
      <c r="AP1815" s="300" t="s">
        <v>771</v>
      </c>
      <c r="AQ1815" s="300"/>
      <c r="AR1815" s="300" t="b">
        <v>0</v>
      </c>
      <c r="AS1815" s="300"/>
      <c r="AT1815" s="300" t="b">
        <v>0</v>
      </c>
      <c r="AU1815" s="300"/>
      <c r="AV1815" s="300" t="b">
        <v>0</v>
      </c>
      <c r="AW1815" s="300">
        <v>2734854</v>
      </c>
      <c r="AX1815" s="300"/>
      <c r="AY1815" s="300">
        <v>2734854</v>
      </c>
      <c r="AZ1815" s="300">
        <v>0</v>
      </c>
      <c r="BA1815" s="300" t="b">
        <v>1</v>
      </c>
      <c r="BB1815" s="300" t="b">
        <v>0</v>
      </c>
      <c r="BC1815"/>
      <c r="BD1815"/>
      <c r="BE1815"/>
      <c r="BF1815"/>
      <c r="BG1815"/>
      <c r="BH1815"/>
      <c r="BI1815"/>
      <c r="BJ1815"/>
      <c r="BK1815"/>
      <c r="BL1815"/>
      <c r="BM1815"/>
      <c r="BN1815"/>
      <c r="BO1815"/>
      <c r="BP1815"/>
      <c r="BQ1815"/>
    </row>
    <row r="1816" spans="5:69" ht="16.5" hidden="1" x14ac:dyDescent="0.3">
      <c r="E1816" s="300" t="s">
        <v>760</v>
      </c>
      <c r="F1816" s="300" t="s">
        <v>651</v>
      </c>
      <c r="G1816" s="300">
        <v>20150101</v>
      </c>
      <c r="H1816" s="300">
        <v>2015</v>
      </c>
      <c r="I1816" s="300">
        <v>52</v>
      </c>
      <c r="J1816" s="300">
        <v>2015</v>
      </c>
      <c r="K1816" s="300">
        <v>562</v>
      </c>
      <c r="L1816" s="300" t="s">
        <v>761</v>
      </c>
      <c r="M1816" s="300" t="s">
        <v>451</v>
      </c>
      <c r="N1816" s="300" t="s">
        <v>660</v>
      </c>
      <c r="O1816" s="300" t="s">
        <v>762</v>
      </c>
      <c r="P1816" s="300">
        <v>392</v>
      </c>
      <c r="Q1816" s="300" t="s">
        <v>2188</v>
      </c>
      <c r="R1816" s="300" t="s">
        <v>2189</v>
      </c>
      <c r="S1816" s="300">
        <v>0</v>
      </c>
      <c r="T1816" s="300" t="s">
        <v>763</v>
      </c>
      <c r="U1816" s="300" t="s">
        <v>764</v>
      </c>
      <c r="V1816" s="300" t="s">
        <v>1123</v>
      </c>
      <c r="W1816" s="300" t="s">
        <v>766</v>
      </c>
      <c r="X1816" s="300" t="b">
        <v>1</v>
      </c>
      <c r="Y1816" s="300">
        <v>31</v>
      </c>
      <c r="Z1816" s="300" t="s">
        <v>767</v>
      </c>
      <c r="AA1816" s="300" t="s">
        <v>767</v>
      </c>
      <c r="AB1816" s="300" t="s">
        <v>66</v>
      </c>
      <c r="AC1816" s="300" t="s">
        <v>66</v>
      </c>
      <c r="AD1816" s="300">
        <v>2</v>
      </c>
      <c r="AE1816" s="300" t="b">
        <v>0</v>
      </c>
      <c r="AF1816" s="300" t="s">
        <v>768</v>
      </c>
      <c r="AG1816" s="300" t="s">
        <v>769</v>
      </c>
      <c r="AH1816" s="300">
        <v>0</v>
      </c>
      <c r="AI1816" s="300">
        <v>0</v>
      </c>
      <c r="AJ1816" s="300" t="s">
        <v>770</v>
      </c>
      <c r="AK1816" s="300">
        <v>-1</v>
      </c>
      <c r="AL1816" s="300" t="s">
        <v>771</v>
      </c>
      <c r="AM1816" s="300"/>
      <c r="AN1816" s="300" t="b">
        <v>0</v>
      </c>
      <c r="AO1816" s="300">
        <v>-1</v>
      </c>
      <c r="AP1816" s="300" t="s">
        <v>771</v>
      </c>
      <c r="AQ1816" s="300"/>
      <c r="AR1816" s="300" t="b">
        <v>0</v>
      </c>
      <c r="AS1816" s="300"/>
      <c r="AT1816" s="300" t="b">
        <v>0</v>
      </c>
      <c r="AU1816" s="300"/>
      <c r="AV1816" s="300" t="b">
        <v>0</v>
      </c>
      <c r="AW1816" s="300">
        <v>9867</v>
      </c>
      <c r="AX1816" s="300"/>
      <c r="AY1816" s="300">
        <v>9867</v>
      </c>
      <c r="AZ1816" s="300">
        <v>0</v>
      </c>
      <c r="BA1816" s="300" t="b">
        <v>1</v>
      </c>
      <c r="BB1816" s="300" t="b">
        <v>0</v>
      </c>
      <c r="BC1816"/>
      <c r="BD1816"/>
      <c r="BE1816"/>
      <c r="BF1816"/>
      <c r="BG1816"/>
      <c r="BH1816"/>
      <c r="BI1816"/>
      <c r="BJ1816"/>
      <c r="BK1816"/>
      <c r="BL1816"/>
      <c r="BM1816"/>
      <c r="BN1816"/>
      <c r="BO1816"/>
      <c r="BP1816"/>
      <c r="BQ1816"/>
    </row>
    <row r="1817" spans="5:69" ht="16.5" hidden="1" x14ac:dyDescent="0.3">
      <c r="E1817" s="300" t="s">
        <v>760</v>
      </c>
      <c r="F1817" s="300" t="s">
        <v>651</v>
      </c>
      <c r="G1817" s="300">
        <v>20150101</v>
      </c>
      <c r="H1817" s="300">
        <v>2015</v>
      </c>
      <c r="I1817" s="300">
        <v>52</v>
      </c>
      <c r="J1817" s="300">
        <v>2015</v>
      </c>
      <c r="K1817" s="300">
        <v>562</v>
      </c>
      <c r="L1817" s="300" t="s">
        <v>761</v>
      </c>
      <c r="M1817" s="300" t="s">
        <v>451</v>
      </c>
      <c r="N1817" s="300" t="s">
        <v>660</v>
      </c>
      <c r="O1817" s="300" t="s">
        <v>762</v>
      </c>
      <c r="P1817" s="300">
        <v>434</v>
      </c>
      <c r="Q1817" s="300" t="s">
        <v>957</v>
      </c>
      <c r="R1817" s="300" t="s">
        <v>457</v>
      </c>
      <c r="S1817" s="300">
        <v>0</v>
      </c>
      <c r="T1817" s="300" t="s">
        <v>763</v>
      </c>
      <c r="U1817" s="300" t="s">
        <v>764</v>
      </c>
      <c r="V1817" s="300" t="s">
        <v>1123</v>
      </c>
      <c r="W1817" s="300" t="s">
        <v>766</v>
      </c>
      <c r="X1817" s="300" t="b">
        <v>1</v>
      </c>
      <c r="Y1817" s="300">
        <v>31</v>
      </c>
      <c r="Z1817" s="300" t="s">
        <v>767</v>
      </c>
      <c r="AA1817" s="300" t="s">
        <v>767</v>
      </c>
      <c r="AB1817" s="300" t="s">
        <v>66</v>
      </c>
      <c r="AC1817" s="300" t="s">
        <v>66</v>
      </c>
      <c r="AD1817" s="300">
        <v>2</v>
      </c>
      <c r="AE1817" s="300" t="b">
        <v>0</v>
      </c>
      <c r="AF1817" s="300" t="s">
        <v>768</v>
      </c>
      <c r="AG1817" s="300" t="s">
        <v>769</v>
      </c>
      <c r="AH1817" s="300">
        <v>0</v>
      </c>
      <c r="AI1817" s="300">
        <v>0</v>
      </c>
      <c r="AJ1817" s="300" t="s">
        <v>770</v>
      </c>
      <c r="AK1817" s="300">
        <v>-1</v>
      </c>
      <c r="AL1817" s="300" t="s">
        <v>771</v>
      </c>
      <c r="AM1817" s="300"/>
      <c r="AN1817" s="300" t="b">
        <v>0</v>
      </c>
      <c r="AO1817" s="300">
        <v>-1</v>
      </c>
      <c r="AP1817" s="300" t="s">
        <v>771</v>
      </c>
      <c r="AQ1817" s="300"/>
      <c r="AR1817" s="300" t="b">
        <v>0</v>
      </c>
      <c r="AS1817" s="300"/>
      <c r="AT1817" s="300" t="b">
        <v>0</v>
      </c>
      <c r="AU1817" s="300"/>
      <c r="AV1817" s="300" t="b">
        <v>0</v>
      </c>
      <c r="AW1817" s="300">
        <v>1517686</v>
      </c>
      <c r="AX1817" s="300"/>
      <c r="AY1817" s="300">
        <v>1517686</v>
      </c>
      <c r="AZ1817" s="300">
        <v>0</v>
      </c>
      <c r="BA1817" s="300" t="b">
        <v>1</v>
      </c>
      <c r="BB1817" s="300" t="b">
        <v>0</v>
      </c>
      <c r="BC1817"/>
      <c r="BD1817"/>
      <c r="BE1817"/>
      <c r="BF1817"/>
      <c r="BG1817"/>
      <c r="BH1817"/>
      <c r="BI1817"/>
      <c r="BJ1817"/>
      <c r="BK1817"/>
      <c r="BL1817"/>
      <c r="BM1817"/>
      <c r="BN1817"/>
      <c r="BO1817"/>
      <c r="BP1817"/>
      <c r="BQ1817"/>
    </row>
    <row r="1818" spans="5:69" ht="16.5" hidden="1" x14ac:dyDescent="0.3">
      <c r="E1818" s="300" t="s">
        <v>760</v>
      </c>
      <c r="F1818" s="300" t="s">
        <v>651</v>
      </c>
      <c r="G1818" s="300">
        <v>20150101</v>
      </c>
      <c r="H1818" s="300">
        <v>2015</v>
      </c>
      <c r="I1818" s="300">
        <v>52</v>
      </c>
      <c r="J1818" s="300">
        <v>2015</v>
      </c>
      <c r="K1818" s="300">
        <v>562</v>
      </c>
      <c r="L1818" s="300" t="s">
        <v>761</v>
      </c>
      <c r="M1818" s="300" t="s">
        <v>451</v>
      </c>
      <c r="N1818" s="300" t="s">
        <v>660</v>
      </c>
      <c r="O1818" s="300" t="s">
        <v>762</v>
      </c>
      <c r="P1818" s="300">
        <v>566</v>
      </c>
      <c r="Q1818" s="300" t="s">
        <v>791</v>
      </c>
      <c r="R1818" s="300" t="s">
        <v>434</v>
      </c>
      <c r="S1818" s="300">
        <v>0</v>
      </c>
      <c r="T1818" s="300" t="s">
        <v>763</v>
      </c>
      <c r="U1818" s="300" t="s">
        <v>764</v>
      </c>
      <c r="V1818" s="300" t="s">
        <v>1123</v>
      </c>
      <c r="W1818" s="300" t="s">
        <v>766</v>
      </c>
      <c r="X1818" s="300" t="b">
        <v>1</v>
      </c>
      <c r="Y1818" s="300">
        <v>31</v>
      </c>
      <c r="Z1818" s="300" t="s">
        <v>767</v>
      </c>
      <c r="AA1818" s="300" t="s">
        <v>767</v>
      </c>
      <c r="AB1818" s="300" t="s">
        <v>66</v>
      </c>
      <c r="AC1818" s="300" t="s">
        <v>66</v>
      </c>
      <c r="AD1818" s="300">
        <v>2</v>
      </c>
      <c r="AE1818" s="300" t="b">
        <v>0</v>
      </c>
      <c r="AF1818" s="300" t="s">
        <v>768</v>
      </c>
      <c r="AG1818" s="300" t="s">
        <v>769</v>
      </c>
      <c r="AH1818" s="300">
        <v>0</v>
      </c>
      <c r="AI1818" s="300">
        <v>0</v>
      </c>
      <c r="AJ1818" s="300" t="s">
        <v>770</v>
      </c>
      <c r="AK1818" s="300">
        <v>-1</v>
      </c>
      <c r="AL1818" s="300" t="s">
        <v>771</v>
      </c>
      <c r="AM1818" s="300"/>
      <c r="AN1818" s="300" t="b">
        <v>0</v>
      </c>
      <c r="AO1818" s="300">
        <v>-1</v>
      </c>
      <c r="AP1818" s="300" t="s">
        <v>771</v>
      </c>
      <c r="AQ1818" s="300"/>
      <c r="AR1818" s="300" t="b">
        <v>0</v>
      </c>
      <c r="AS1818" s="300"/>
      <c r="AT1818" s="300" t="b">
        <v>0</v>
      </c>
      <c r="AU1818" s="300"/>
      <c r="AV1818" s="300" t="b">
        <v>0</v>
      </c>
      <c r="AW1818" s="300">
        <v>6091285</v>
      </c>
      <c r="AX1818" s="300"/>
      <c r="AY1818" s="300">
        <v>6091285</v>
      </c>
      <c r="AZ1818" s="300">
        <v>0</v>
      </c>
      <c r="BA1818" s="300" t="b">
        <v>1</v>
      </c>
      <c r="BB1818" s="300" t="b">
        <v>0</v>
      </c>
      <c r="BC1818"/>
      <c r="BD1818"/>
      <c r="BE1818"/>
      <c r="BF1818"/>
      <c r="BG1818"/>
      <c r="BH1818"/>
      <c r="BI1818"/>
      <c r="BJ1818"/>
      <c r="BK1818"/>
      <c r="BL1818"/>
      <c r="BM1818"/>
      <c r="BN1818"/>
      <c r="BO1818"/>
      <c r="BP1818"/>
      <c r="BQ1818"/>
    </row>
    <row r="1819" spans="5:69" ht="16.5" hidden="1" x14ac:dyDescent="0.3">
      <c r="E1819" s="300" t="s">
        <v>760</v>
      </c>
      <c r="F1819" s="300" t="s">
        <v>651</v>
      </c>
      <c r="G1819" s="300">
        <v>20150101</v>
      </c>
      <c r="H1819" s="300">
        <v>2015</v>
      </c>
      <c r="I1819" s="300">
        <v>52</v>
      </c>
      <c r="J1819" s="300">
        <v>2015</v>
      </c>
      <c r="K1819" s="300">
        <v>562</v>
      </c>
      <c r="L1819" s="300" t="s">
        <v>761</v>
      </c>
      <c r="M1819" s="300" t="s">
        <v>451</v>
      </c>
      <c r="N1819" s="300" t="s">
        <v>660</v>
      </c>
      <c r="O1819" s="300" t="s">
        <v>762</v>
      </c>
      <c r="P1819" s="300">
        <v>643</v>
      </c>
      <c r="Q1819" s="300" t="s">
        <v>793</v>
      </c>
      <c r="R1819" s="300" t="s">
        <v>794</v>
      </c>
      <c r="S1819" s="300">
        <v>0</v>
      </c>
      <c r="T1819" s="300" t="s">
        <v>763</v>
      </c>
      <c r="U1819" s="300" t="s">
        <v>764</v>
      </c>
      <c r="V1819" s="300" t="s">
        <v>1123</v>
      </c>
      <c r="W1819" s="300" t="s">
        <v>766</v>
      </c>
      <c r="X1819" s="300" t="b">
        <v>1</v>
      </c>
      <c r="Y1819" s="300">
        <v>31</v>
      </c>
      <c r="Z1819" s="300" t="s">
        <v>767</v>
      </c>
      <c r="AA1819" s="300" t="s">
        <v>767</v>
      </c>
      <c r="AB1819" s="300" t="s">
        <v>66</v>
      </c>
      <c r="AC1819" s="300" t="s">
        <v>66</v>
      </c>
      <c r="AD1819" s="300">
        <v>2</v>
      </c>
      <c r="AE1819" s="300" t="b">
        <v>0</v>
      </c>
      <c r="AF1819" s="300" t="s">
        <v>768</v>
      </c>
      <c r="AG1819" s="300" t="s">
        <v>769</v>
      </c>
      <c r="AH1819" s="300">
        <v>0</v>
      </c>
      <c r="AI1819" s="300">
        <v>0</v>
      </c>
      <c r="AJ1819" s="300" t="s">
        <v>770</v>
      </c>
      <c r="AK1819" s="300">
        <v>-1</v>
      </c>
      <c r="AL1819" s="300" t="s">
        <v>771</v>
      </c>
      <c r="AM1819" s="300"/>
      <c r="AN1819" s="300" t="b">
        <v>0</v>
      </c>
      <c r="AO1819" s="300">
        <v>-1</v>
      </c>
      <c r="AP1819" s="300" t="s">
        <v>771</v>
      </c>
      <c r="AQ1819" s="300"/>
      <c r="AR1819" s="300" t="b">
        <v>0</v>
      </c>
      <c r="AS1819" s="300"/>
      <c r="AT1819" s="300" t="b">
        <v>0</v>
      </c>
      <c r="AU1819" s="300"/>
      <c r="AV1819" s="300" t="b">
        <v>0</v>
      </c>
      <c r="AW1819" s="300">
        <v>37188</v>
      </c>
      <c r="AX1819" s="300"/>
      <c r="AY1819" s="300">
        <v>37188</v>
      </c>
      <c r="AZ1819" s="300">
        <v>0</v>
      </c>
      <c r="BA1819" s="300" t="b">
        <v>1</v>
      </c>
      <c r="BB1819" s="300" t="b">
        <v>0</v>
      </c>
      <c r="BC1819"/>
      <c r="BD1819"/>
      <c r="BE1819"/>
      <c r="BF1819"/>
      <c r="BG1819"/>
      <c r="BH1819"/>
      <c r="BI1819"/>
      <c r="BJ1819"/>
      <c r="BK1819"/>
      <c r="BL1819"/>
      <c r="BM1819"/>
      <c r="BN1819"/>
      <c r="BO1819"/>
      <c r="BP1819"/>
      <c r="BQ1819"/>
    </row>
    <row r="1820" spans="5:69" ht="16.5" hidden="1" x14ac:dyDescent="0.3">
      <c r="E1820" s="300" t="s">
        <v>760</v>
      </c>
      <c r="F1820" s="300" t="s">
        <v>651</v>
      </c>
      <c r="G1820" s="300">
        <v>20150101</v>
      </c>
      <c r="H1820" s="300">
        <v>2015</v>
      </c>
      <c r="I1820" s="300">
        <v>52</v>
      </c>
      <c r="J1820" s="300">
        <v>2015</v>
      </c>
      <c r="K1820" s="300">
        <v>562</v>
      </c>
      <c r="L1820" s="300" t="s">
        <v>761</v>
      </c>
      <c r="M1820" s="300" t="s">
        <v>451</v>
      </c>
      <c r="N1820" s="300" t="s">
        <v>660</v>
      </c>
      <c r="O1820" s="300" t="s">
        <v>762</v>
      </c>
      <c r="P1820" s="300">
        <v>710</v>
      </c>
      <c r="Q1820" s="300" t="s">
        <v>917</v>
      </c>
      <c r="R1820" s="300" t="s">
        <v>425</v>
      </c>
      <c r="S1820" s="300">
        <v>0</v>
      </c>
      <c r="T1820" s="300" t="s">
        <v>763</v>
      </c>
      <c r="U1820" s="300" t="s">
        <v>764</v>
      </c>
      <c r="V1820" s="300" t="s">
        <v>1123</v>
      </c>
      <c r="W1820" s="300" t="s">
        <v>766</v>
      </c>
      <c r="X1820" s="300" t="b">
        <v>1</v>
      </c>
      <c r="Y1820" s="300">
        <v>31</v>
      </c>
      <c r="Z1820" s="300" t="s">
        <v>767</v>
      </c>
      <c r="AA1820" s="300" t="s">
        <v>767</v>
      </c>
      <c r="AB1820" s="300" t="s">
        <v>66</v>
      </c>
      <c r="AC1820" s="300" t="s">
        <v>66</v>
      </c>
      <c r="AD1820" s="300">
        <v>2</v>
      </c>
      <c r="AE1820" s="300" t="b">
        <v>0</v>
      </c>
      <c r="AF1820" s="300" t="s">
        <v>768</v>
      </c>
      <c r="AG1820" s="300" t="s">
        <v>769</v>
      </c>
      <c r="AH1820" s="300">
        <v>0</v>
      </c>
      <c r="AI1820" s="300">
        <v>0</v>
      </c>
      <c r="AJ1820" s="300" t="s">
        <v>770</v>
      </c>
      <c r="AK1820" s="300">
        <v>-1</v>
      </c>
      <c r="AL1820" s="300" t="s">
        <v>771</v>
      </c>
      <c r="AM1820" s="300"/>
      <c r="AN1820" s="300" t="b">
        <v>0</v>
      </c>
      <c r="AO1820" s="300">
        <v>-1</v>
      </c>
      <c r="AP1820" s="300" t="s">
        <v>771</v>
      </c>
      <c r="AQ1820" s="300"/>
      <c r="AR1820" s="300" t="b">
        <v>0</v>
      </c>
      <c r="AS1820" s="300"/>
      <c r="AT1820" s="300" t="b">
        <v>0</v>
      </c>
      <c r="AU1820" s="300"/>
      <c r="AV1820" s="300" t="b">
        <v>0</v>
      </c>
      <c r="AW1820" s="300">
        <v>12367</v>
      </c>
      <c r="AX1820" s="300"/>
      <c r="AY1820" s="300">
        <v>12367</v>
      </c>
      <c r="AZ1820" s="300">
        <v>0</v>
      </c>
      <c r="BA1820" s="300" t="b">
        <v>1</v>
      </c>
      <c r="BB1820" s="300" t="b">
        <v>0</v>
      </c>
      <c r="BC1820"/>
      <c r="BD1820"/>
      <c r="BE1820"/>
      <c r="BF1820"/>
      <c r="BG1820"/>
      <c r="BH1820"/>
      <c r="BI1820"/>
      <c r="BJ1820"/>
      <c r="BK1820"/>
      <c r="BL1820"/>
      <c r="BM1820"/>
      <c r="BN1820"/>
      <c r="BO1820"/>
      <c r="BP1820"/>
      <c r="BQ1820"/>
    </row>
    <row r="1821" spans="5:69" ht="16.5" hidden="1" x14ac:dyDescent="0.3">
      <c r="E1821" s="300" t="s">
        <v>760</v>
      </c>
      <c r="F1821" s="300" t="s">
        <v>651</v>
      </c>
      <c r="G1821" s="300">
        <v>20150101</v>
      </c>
      <c r="H1821" s="300">
        <v>2015</v>
      </c>
      <c r="I1821" s="300">
        <v>52</v>
      </c>
      <c r="J1821" s="300">
        <v>2015</v>
      </c>
      <c r="K1821" s="300">
        <v>562</v>
      </c>
      <c r="L1821" s="300" t="s">
        <v>761</v>
      </c>
      <c r="M1821" s="300" t="s">
        <v>451</v>
      </c>
      <c r="N1821" s="300" t="s">
        <v>660</v>
      </c>
      <c r="O1821" s="300" t="s">
        <v>762</v>
      </c>
      <c r="P1821" s="300">
        <v>768</v>
      </c>
      <c r="Q1821" s="300" t="s">
        <v>807</v>
      </c>
      <c r="R1821" s="300" t="s">
        <v>442</v>
      </c>
      <c r="S1821" s="300">
        <v>0</v>
      </c>
      <c r="T1821" s="300" t="s">
        <v>763</v>
      </c>
      <c r="U1821" s="300" t="s">
        <v>764</v>
      </c>
      <c r="V1821" s="300" t="s">
        <v>1123</v>
      </c>
      <c r="W1821" s="300" t="s">
        <v>766</v>
      </c>
      <c r="X1821" s="300" t="b">
        <v>1</v>
      </c>
      <c r="Y1821" s="300">
        <v>31</v>
      </c>
      <c r="Z1821" s="300" t="s">
        <v>767</v>
      </c>
      <c r="AA1821" s="300" t="s">
        <v>767</v>
      </c>
      <c r="AB1821" s="300" t="s">
        <v>66</v>
      </c>
      <c r="AC1821" s="300" t="s">
        <v>66</v>
      </c>
      <c r="AD1821" s="300">
        <v>2</v>
      </c>
      <c r="AE1821" s="300" t="b">
        <v>0</v>
      </c>
      <c r="AF1821" s="300" t="s">
        <v>768</v>
      </c>
      <c r="AG1821" s="300" t="s">
        <v>769</v>
      </c>
      <c r="AH1821" s="300">
        <v>0</v>
      </c>
      <c r="AI1821" s="300">
        <v>0</v>
      </c>
      <c r="AJ1821" s="300" t="s">
        <v>770</v>
      </c>
      <c r="AK1821" s="300">
        <v>-1</v>
      </c>
      <c r="AL1821" s="300" t="s">
        <v>771</v>
      </c>
      <c r="AM1821" s="300"/>
      <c r="AN1821" s="300" t="b">
        <v>0</v>
      </c>
      <c r="AO1821" s="300">
        <v>-1</v>
      </c>
      <c r="AP1821" s="300" t="s">
        <v>771</v>
      </c>
      <c r="AQ1821" s="300"/>
      <c r="AR1821" s="300" t="b">
        <v>0</v>
      </c>
      <c r="AS1821" s="300"/>
      <c r="AT1821" s="300" t="b">
        <v>0</v>
      </c>
      <c r="AU1821" s="300"/>
      <c r="AV1821" s="300" t="b">
        <v>0</v>
      </c>
      <c r="AW1821" s="300">
        <v>2045590</v>
      </c>
      <c r="AX1821" s="300"/>
      <c r="AY1821" s="300">
        <v>2045590</v>
      </c>
      <c r="AZ1821" s="300">
        <v>0</v>
      </c>
      <c r="BA1821" s="300" t="b">
        <v>1</v>
      </c>
      <c r="BB1821" s="300" t="b">
        <v>0</v>
      </c>
      <c r="BC1821"/>
      <c r="BD1821"/>
      <c r="BE1821"/>
      <c r="BF1821"/>
      <c r="BG1821"/>
      <c r="BH1821"/>
      <c r="BI1821"/>
      <c r="BJ1821"/>
      <c r="BK1821"/>
      <c r="BL1821"/>
      <c r="BM1821"/>
      <c r="BN1821"/>
      <c r="BO1821"/>
      <c r="BP1821"/>
      <c r="BQ1821"/>
    </row>
    <row r="1822" spans="5:69" ht="16.5" hidden="1" x14ac:dyDescent="0.3">
      <c r="E1822" s="300" t="s">
        <v>760</v>
      </c>
      <c r="F1822" s="300" t="s">
        <v>651</v>
      </c>
      <c r="G1822" s="300">
        <v>20150101</v>
      </c>
      <c r="H1822" s="300">
        <v>2015</v>
      </c>
      <c r="I1822" s="300">
        <v>52</v>
      </c>
      <c r="J1822" s="300">
        <v>2015</v>
      </c>
      <c r="K1822" s="300">
        <v>562</v>
      </c>
      <c r="L1822" s="300" t="s">
        <v>761</v>
      </c>
      <c r="M1822" s="300" t="s">
        <v>451</v>
      </c>
      <c r="N1822" s="300" t="s">
        <v>660</v>
      </c>
      <c r="O1822" s="300" t="s">
        <v>762</v>
      </c>
      <c r="P1822" s="300">
        <v>842</v>
      </c>
      <c r="Q1822" s="300" t="s">
        <v>809</v>
      </c>
      <c r="R1822" s="300" t="s">
        <v>809</v>
      </c>
      <c r="S1822" s="300">
        <v>0</v>
      </c>
      <c r="T1822" s="300" t="s">
        <v>763</v>
      </c>
      <c r="U1822" s="300" t="s">
        <v>764</v>
      </c>
      <c r="V1822" s="300" t="s">
        <v>1123</v>
      </c>
      <c r="W1822" s="300" t="s">
        <v>766</v>
      </c>
      <c r="X1822" s="300" t="b">
        <v>1</v>
      </c>
      <c r="Y1822" s="300">
        <v>31</v>
      </c>
      <c r="Z1822" s="300" t="s">
        <v>767</v>
      </c>
      <c r="AA1822" s="300" t="s">
        <v>767</v>
      </c>
      <c r="AB1822" s="300" t="s">
        <v>66</v>
      </c>
      <c r="AC1822" s="300" t="s">
        <v>66</v>
      </c>
      <c r="AD1822" s="300">
        <v>2</v>
      </c>
      <c r="AE1822" s="300" t="b">
        <v>0</v>
      </c>
      <c r="AF1822" s="300" t="s">
        <v>768</v>
      </c>
      <c r="AG1822" s="300" t="s">
        <v>769</v>
      </c>
      <c r="AH1822" s="300">
        <v>0</v>
      </c>
      <c r="AI1822" s="300">
        <v>0</v>
      </c>
      <c r="AJ1822" s="300" t="s">
        <v>770</v>
      </c>
      <c r="AK1822" s="300">
        <v>-1</v>
      </c>
      <c r="AL1822" s="300" t="s">
        <v>771</v>
      </c>
      <c r="AM1822" s="300"/>
      <c r="AN1822" s="300" t="b">
        <v>0</v>
      </c>
      <c r="AO1822" s="300">
        <v>-1</v>
      </c>
      <c r="AP1822" s="300" t="s">
        <v>771</v>
      </c>
      <c r="AQ1822" s="300"/>
      <c r="AR1822" s="300" t="b">
        <v>0</v>
      </c>
      <c r="AS1822" s="300"/>
      <c r="AT1822" s="300" t="b">
        <v>0</v>
      </c>
      <c r="AU1822" s="300"/>
      <c r="AV1822" s="300" t="b">
        <v>0</v>
      </c>
      <c r="AW1822" s="300">
        <v>516</v>
      </c>
      <c r="AX1822" s="300"/>
      <c r="AY1822" s="300">
        <v>516</v>
      </c>
      <c r="AZ1822" s="300">
        <v>0</v>
      </c>
      <c r="BA1822" s="300" t="b">
        <v>1</v>
      </c>
      <c r="BB1822" s="300" t="b">
        <v>0</v>
      </c>
      <c r="BC1822"/>
      <c r="BD1822"/>
      <c r="BE1822"/>
      <c r="BF1822"/>
      <c r="BG1822"/>
      <c r="BH1822"/>
      <c r="BI1822"/>
      <c r="BJ1822"/>
      <c r="BK1822"/>
      <c r="BL1822"/>
      <c r="BM1822"/>
      <c r="BN1822"/>
      <c r="BO1822"/>
      <c r="BP1822"/>
      <c r="BQ1822"/>
    </row>
    <row r="1823" spans="5:69" ht="16.5" hidden="1" x14ac:dyDescent="0.3">
      <c r="E1823" s="300" t="s">
        <v>760</v>
      </c>
      <c r="F1823" s="300" t="s">
        <v>651</v>
      </c>
      <c r="G1823" s="300">
        <v>20150101</v>
      </c>
      <c r="H1823" s="300">
        <v>2015</v>
      </c>
      <c r="I1823" s="300">
        <v>52</v>
      </c>
      <c r="J1823" s="300">
        <v>2015</v>
      </c>
      <c r="K1823" s="300">
        <v>562</v>
      </c>
      <c r="L1823" s="300" t="s">
        <v>761</v>
      </c>
      <c r="M1823" s="300" t="s">
        <v>451</v>
      </c>
      <c r="N1823" s="300" t="s">
        <v>660</v>
      </c>
      <c r="O1823" s="300" t="s">
        <v>762</v>
      </c>
      <c r="P1823" s="300">
        <v>854</v>
      </c>
      <c r="Q1823" s="300" t="s">
        <v>811</v>
      </c>
      <c r="R1823" s="300" t="s">
        <v>437</v>
      </c>
      <c r="S1823" s="300">
        <v>0</v>
      </c>
      <c r="T1823" s="300" t="s">
        <v>763</v>
      </c>
      <c r="U1823" s="300" t="s">
        <v>764</v>
      </c>
      <c r="V1823" s="300" t="s">
        <v>1123</v>
      </c>
      <c r="W1823" s="300" t="s">
        <v>766</v>
      </c>
      <c r="X1823" s="300" t="b">
        <v>1</v>
      </c>
      <c r="Y1823" s="300">
        <v>31</v>
      </c>
      <c r="Z1823" s="300" t="s">
        <v>767</v>
      </c>
      <c r="AA1823" s="300" t="s">
        <v>767</v>
      </c>
      <c r="AB1823" s="300" t="s">
        <v>66</v>
      </c>
      <c r="AC1823" s="300" t="s">
        <v>66</v>
      </c>
      <c r="AD1823" s="300">
        <v>2</v>
      </c>
      <c r="AE1823" s="300" t="b">
        <v>0</v>
      </c>
      <c r="AF1823" s="300" t="s">
        <v>768</v>
      </c>
      <c r="AG1823" s="300" t="s">
        <v>769</v>
      </c>
      <c r="AH1823" s="300">
        <v>0</v>
      </c>
      <c r="AI1823" s="300">
        <v>0</v>
      </c>
      <c r="AJ1823" s="300" t="s">
        <v>770</v>
      </c>
      <c r="AK1823" s="300">
        <v>-1</v>
      </c>
      <c r="AL1823" s="300" t="s">
        <v>771</v>
      </c>
      <c r="AM1823" s="300"/>
      <c r="AN1823" s="300" t="b">
        <v>0</v>
      </c>
      <c r="AO1823" s="300">
        <v>-1</v>
      </c>
      <c r="AP1823" s="300" t="s">
        <v>771</v>
      </c>
      <c r="AQ1823" s="300"/>
      <c r="AR1823" s="300" t="b">
        <v>0</v>
      </c>
      <c r="AS1823" s="300"/>
      <c r="AT1823" s="300" t="b">
        <v>0</v>
      </c>
      <c r="AU1823" s="300"/>
      <c r="AV1823" s="300" t="b">
        <v>0</v>
      </c>
      <c r="AW1823" s="300">
        <v>48704</v>
      </c>
      <c r="AX1823" s="300"/>
      <c r="AY1823" s="300">
        <v>48704</v>
      </c>
      <c r="AZ1823" s="300">
        <v>0</v>
      </c>
      <c r="BA1823" s="300" t="b">
        <v>1</v>
      </c>
      <c r="BB1823" s="300" t="b">
        <v>0</v>
      </c>
      <c r="BC1823"/>
      <c r="BD1823"/>
      <c r="BE1823"/>
      <c r="BF1823"/>
      <c r="BG1823"/>
      <c r="BH1823"/>
      <c r="BI1823"/>
      <c r="BJ1823"/>
      <c r="BK1823"/>
      <c r="BL1823"/>
      <c r="BM1823"/>
      <c r="BN1823"/>
      <c r="BO1823"/>
      <c r="BP1823"/>
      <c r="BQ1823"/>
    </row>
    <row r="1824" spans="5:69" ht="16.5" hidden="1" x14ac:dyDescent="0.3">
      <c r="E1824" s="300" t="s">
        <v>760</v>
      </c>
      <c r="F1824" s="300" t="s">
        <v>651</v>
      </c>
      <c r="G1824" s="300">
        <v>20150101</v>
      </c>
      <c r="H1824" s="300">
        <v>2015</v>
      </c>
      <c r="I1824" s="300">
        <v>52</v>
      </c>
      <c r="J1824" s="300">
        <v>2015</v>
      </c>
      <c r="K1824" s="300">
        <v>180</v>
      </c>
      <c r="L1824" s="300" t="s">
        <v>872</v>
      </c>
      <c r="M1824" s="300" t="s">
        <v>486</v>
      </c>
      <c r="N1824" s="300" t="s">
        <v>660</v>
      </c>
      <c r="O1824" s="300" t="s">
        <v>762</v>
      </c>
      <c r="P1824" s="300">
        <v>0</v>
      </c>
      <c r="Q1824" s="300" t="s">
        <v>763</v>
      </c>
      <c r="R1824" s="300" t="s">
        <v>764</v>
      </c>
      <c r="S1824" s="300">
        <v>0</v>
      </c>
      <c r="T1824" s="300" t="s">
        <v>763</v>
      </c>
      <c r="U1824" s="300" t="s">
        <v>764</v>
      </c>
      <c r="V1824" s="300" t="s">
        <v>1123</v>
      </c>
      <c r="W1824" s="300" t="s">
        <v>766</v>
      </c>
      <c r="X1824" s="300" t="b">
        <v>1</v>
      </c>
      <c r="Y1824" s="300">
        <v>3101</v>
      </c>
      <c r="Z1824" s="300" t="s">
        <v>813</v>
      </c>
      <c r="AA1824" s="300" t="s">
        <v>525</v>
      </c>
      <c r="AB1824" s="300" t="s">
        <v>66</v>
      </c>
      <c r="AC1824" s="300" t="s">
        <v>66</v>
      </c>
      <c r="AD1824" s="300">
        <v>4</v>
      </c>
      <c r="AE1824" s="300" t="b">
        <v>0</v>
      </c>
      <c r="AF1824" s="300" t="s">
        <v>768</v>
      </c>
      <c r="AG1824" s="300" t="s">
        <v>769</v>
      </c>
      <c r="AH1824" s="300">
        <v>0</v>
      </c>
      <c r="AI1824" s="300">
        <v>0</v>
      </c>
      <c r="AJ1824" s="300" t="s">
        <v>770</v>
      </c>
      <c r="AK1824" s="300">
        <v>8</v>
      </c>
      <c r="AL1824" s="300" t="s">
        <v>814</v>
      </c>
      <c r="AM1824" s="300">
        <v>604563</v>
      </c>
      <c r="AN1824" s="300" t="b">
        <v>0</v>
      </c>
      <c r="AO1824" s="300">
        <v>8</v>
      </c>
      <c r="AP1824" s="300" t="s">
        <v>814</v>
      </c>
      <c r="AQ1824" s="300">
        <v>604563</v>
      </c>
      <c r="AR1824" s="300" t="b">
        <v>0</v>
      </c>
      <c r="AS1824" s="300">
        <v>604563</v>
      </c>
      <c r="AT1824" s="300" t="b">
        <v>0</v>
      </c>
      <c r="AU1824" s="300">
        <v>0</v>
      </c>
      <c r="AV1824" s="300" t="b">
        <v>0</v>
      </c>
      <c r="AW1824" s="300" t="s">
        <v>2190</v>
      </c>
      <c r="AX1824" s="300">
        <v>0</v>
      </c>
      <c r="AY1824" s="300" t="s">
        <v>2190</v>
      </c>
      <c r="AZ1824" s="300">
        <v>0</v>
      </c>
      <c r="BA1824" s="300" t="b">
        <v>0</v>
      </c>
      <c r="BB1824" s="300" t="b">
        <v>1</v>
      </c>
      <c r="BC1824"/>
      <c r="BD1824"/>
      <c r="BE1824"/>
      <c r="BF1824"/>
      <c r="BG1824"/>
      <c r="BH1824"/>
      <c r="BI1824"/>
      <c r="BJ1824"/>
      <c r="BK1824"/>
      <c r="BL1824"/>
      <c r="BM1824"/>
      <c r="BN1824"/>
      <c r="BO1824"/>
      <c r="BP1824"/>
      <c r="BQ1824"/>
    </row>
    <row r="1825" spans="5:69" ht="16.5" hidden="1" x14ac:dyDescent="0.3">
      <c r="E1825" s="300" t="s">
        <v>760</v>
      </c>
      <c r="F1825" s="300" t="s">
        <v>651</v>
      </c>
      <c r="G1825" s="300">
        <v>20150101</v>
      </c>
      <c r="H1825" s="300">
        <v>2015</v>
      </c>
      <c r="I1825" s="300">
        <v>52</v>
      </c>
      <c r="J1825" s="300">
        <v>2015</v>
      </c>
      <c r="K1825" s="300">
        <v>180</v>
      </c>
      <c r="L1825" s="300" t="s">
        <v>872</v>
      </c>
      <c r="M1825" s="300" t="s">
        <v>486</v>
      </c>
      <c r="N1825" s="300" t="s">
        <v>660</v>
      </c>
      <c r="O1825" s="300" t="s">
        <v>762</v>
      </c>
      <c r="P1825" s="300">
        <v>56</v>
      </c>
      <c r="Q1825" s="300" t="s">
        <v>877</v>
      </c>
      <c r="R1825" s="300" t="s">
        <v>878</v>
      </c>
      <c r="S1825" s="300">
        <v>0</v>
      </c>
      <c r="T1825" s="300" t="s">
        <v>763</v>
      </c>
      <c r="U1825" s="300" t="s">
        <v>764</v>
      </c>
      <c r="V1825" s="300" t="s">
        <v>1123</v>
      </c>
      <c r="W1825" s="300" t="s">
        <v>766</v>
      </c>
      <c r="X1825" s="300" t="b">
        <v>1</v>
      </c>
      <c r="Y1825" s="300">
        <v>3101</v>
      </c>
      <c r="Z1825" s="300" t="s">
        <v>813</v>
      </c>
      <c r="AA1825" s="300" t="s">
        <v>525</v>
      </c>
      <c r="AB1825" s="300" t="s">
        <v>66</v>
      </c>
      <c r="AC1825" s="300" t="s">
        <v>66</v>
      </c>
      <c r="AD1825" s="300">
        <v>4</v>
      </c>
      <c r="AE1825" s="300" t="b">
        <v>0</v>
      </c>
      <c r="AF1825" s="300" t="s">
        <v>768</v>
      </c>
      <c r="AG1825" s="300" t="s">
        <v>769</v>
      </c>
      <c r="AH1825" s="300">
        <v>0</v>
      </c>
      <c r="AI1825" s="300">
        <v>0</v>
      </c>
      <c r="AJ1825" s="300" t="s">
        <v>770</v>
      </c>
      <c r="AK1825" s="300">
        <v>8</v>
      </c>
      <c r="AL1825" s="300" t="s">
        <v>814</v>
      </c>
      <c r="AM1825" s="300">
        <v>113</v>
      </c>
      <c r="AN1825" s="300" t="b">
        <v>0</v>
      </c>
      <c r="AO1825" s="300">
        <v>8</v>
      </c>
      <c r="AP1825" s="300" t="s">
        <v>814</v>
      </c>
      <c r="AQ1825" s="300">
        <v>113</v>
      </c>
      <c r="AR1825" s="300" t="b">
        <v>0</v>
      </c>
      <c r="AS1825" s="300">
        <v>113</v>
      </c>
      <c r="AT1825" s="300" t="b">
        <v>0</v>
      </c>
      <c r="AU1825" s="300">
        <v>0</v>
      </c>
      <c r="AV1825" s="300" t="b">
        <v>0</v>
      </c>
      <c r="AW1825" s="300" t="s">
        <v>2191</v>
      </c>
      <c r="AX1825" s="300">
        <v>0</v>
      </c>
      <c r="AY1825" s="300" t="s">
        <v>2191</v>
      </c>
      <c r="AZ1825" s="300">
        <v>0</v>
      </c>
      <c r="BA1825" s="300" t="b">
        <v>0</v>
      </c>
      <c r="BB1825" s="300" t="b">
        <v>1</v>
      </c>
      <c r="BC1825"/>
      <c r="BD1825"/>
      <c r="BE1825"/>
      <c r="BF1825"/>
      <c r="BG1825"/>
      <c r="BH1825"/>
      <c r="BI1825"/>
      <c r="BJ1825"/>
      <c r="BK1825"/>
      <c r="BL1825"/>
      <c r="BM1825"/>
      <c r="BN1825"/>
      <c r="BO1825"/>
      <c r="BP1825"/>
      <c r="BQ1825"/>
    </row>
    <row r="1826" spans="5:69" ht="16.5" hidden="1" x14ac:dyDescent="0.3">
      <c r="E1826" s="300" t="s">
        <v>760</v>
      </c>
      <c r="F1826" s="300" t="s">
        <v>651</v>
      </c>
      <c r="G1826" s="300">
        <v>20150101</v>
      </c>
      <c r="H1826" s="300">
        <v>2015</v>
      </c>
      <c r="I1826" s="300">
        <v>52</v>
      </c>
      <c r="J1826" s="300">
        <v>2015</v>
      </c>
      <c r="K1826" s="300">
        <v>180</v>
      </c>
      <c r="L1826" s="300" t="s">
        <v>872</v>
      </c>
      <c r="M1826" s="300" t="s">
        <v>486</v>
      </c>
      <c r="N1826" s="300" t="s">
        <v>660</v>
      </c>
      <c r="O1826" s="300" t="s">
        <v>762</v>
      </c>
      <c r="P1826" s="300">
        <v>156</v>
      </c>
      <c r="Q1826" s="300" t="s">
        <v>773</v>
      </c>
      <c r="R1826" s="300" t="s">
        <v>774</v>
      </c>
      <c r="S1826" s="300">
        <v>0</v>
      </c>
      <c r="T1826" s="300" t="s">
        <v>763</v>
      </c>
      <c r="U1826" s="300" t="s">
        <v>764</v>
      </c>
      <c r="V1826" s="300" t="s">
        <v>1123</v>
      </c>
      <c r="W1826" s="300" t="s">
        <v>766</v>
      </c>
      <c r="X1826" s="300" t="b">
        <v>1</v>
      </c>
      <c r="Y1826" s="300">
        <v>3101</v>
      </c>
      <c r="Z1826" s="300" t="s">
        <v>813</v>
      </c>
      <c r="AA1826" s="300" t="s">
        <v>525</v>
      </c>
      <c r="AB1826" s="300" t="s">
        <v>66</v>
      </c>
      <c r="AC1826" s="300" t="s">
        <v>66</v>
      </c>
      <c r="AD1826" s="300">
        <v>4</v>
      </c>
      <c r="AE1826" s="300" t="b">
        <v>0</v>
      </c>
      <c r="AF1826" s="300" t="s">
        <v>768</v>
      </c>
      <c r="AG1826" s="300" t="s">
        <v>769</v>
      </c>
      <c r="AH1826" s="300">
        <v>0</v>
      </c>
      <c r="AI1826" s="300">
        <v>0</v>
      </c>
      <c r="AJ1826" s="300" t="s">
        <v>770</v>
      </c>
      <c r="AK1826" s="300">
        <v>8</v>
      </c>
      <c r="AL1826" s="300" t="s">
        <v>814</v>
      </c>
      <c r="AM1826" s="300">
        <v>3650</v>
      </c>
      <c r="AN1826" s="300" t="b">
        <v>0</v>
      </c>
      <c r="AO1826" s="300">
        <v>8</v>
      </c>
      <c r="AP1826" s="300" t="s">
        <v>814</v>
      </c>
      <c r="AQ1826" s="300">
        <v>3650</v>
      </c>
      <c r="AR1826" s="300" t="b">
        <v>0</v>
      </c>
      <c r="AS1826" s="300">
        <v>3650</v>
      </c>
      <c r="AT1826" s="300" t="b">
        <v>0</v>
      </c>
      <c r="AU1826" s="300">
        <v>0</v>
      </c>
      <c r="AV1826" s="300" t="b">
        <v>0</v>
      </c>
      <c r="AW1826" s="300" t="s">
        <v>2192</v>
      </c>
      <c r="AX1826" s="300">
        <v>0</v>
      </c>
      <c r="AY1826" s="300" t="s">
        <v>2192</v>
      </c>
      <c r="AZ1826" s="300">
        <v>0</v>
      </c>
      <c r="BA1826" s="300" t="b">
        <v>0</v>
      </c>
      <c r="BB1826" s="300" t="b">
        <v>1</v>
      </c>
      <c r="BC1826"/>
      <c r="BD1826"/>
      <c r="BE1826"/>
      <c r="BF1826"/>
      <c r="BG1826"/>
      <c r="BH1826"/>
      <c r="BI1826"/>
      <c r="BJ1826"/>
      <c r="BK1826"/>
      <c r="BL1826"/>
      <c r="BM1826"/>
      <c r="BN1826"/>
      <c r="BO1826"/>
      <c r="BP1826"/>
      <c r="BQ1826"/>
    </row>
    <row r="1827" spans="5:69" ht="16.5" hidden="1" x14ac:dyDescent="0.3">
      <c r="E1827" s="300" t="s">
        <v>760</v>
      </c>
      <c r="F1827" s="300" t="s">
        <v>651</v>
      </c>
      <c r="G1827" s="300">
        <v>20150101</v>
      </c>
      <c r="H1827" s="300">
        <v>2015</v>
      </c>
      <c r="I1827" s="300">
        <v>52</v>
      </c>
      <c r="J1827" s="300">
        <v>2015</v>
      </c>
      <c r="K1827" s="300">
        <v>180</v>
      </c>
      <c r="L1827" s="300" t="s">
        <v>872</v>
      </c>
      <c r="M1827" s="300" t="s">
        <v>486</v>
      </c>
      <c r="N1827" s="300" t="s">
        <v>660</v>
      </c>
      <c r="O1827" s="300" t="s">
        <v>762</v>
      </c>
      <c r="P1827" s="300">
        <v>710</v>
      </c>
      <c r="Q1827" s="300" t="s">
        <v>917</v>
      </c>
      <c r="R1827" s="300" t="s">
        <v>425</v>
      </c>
      <c r="S1827" s="300">
        <v>0</v>
      </c>
      <c r="T1827" s="300" t="s">
        <v>763</v>
      </c>
      <c r="U1827" s="300" t="s">
        <v>764</v>
      </c>
      <c r="V1827" s="300" t="s">
        <v>1123</v>
      </c>
      <c r="W1827" s="300" t="s">
        <v>766</v>
      </c>
      <c r="X1827" s="300" t="b">
        <v>1</v>
      </c>
      <c r="Y1827" s="300">
        <v>3101</v>
      </c>
      <c r="Z1827" s="300" t="s">
        <v>813</v>
      </c>
      <c r="AA1827" s="300" t="s">
        <v>525</v>
      </c>
      <c r="AB1827" s="300" t="s">
        <v>66</v>
      </c>
      <c r="AC1827" s="300" t="s">
        <v>66</v>
      </c>
      <c r="AD1827" s="300">
        <v>4</v>
      </c>
      <c r="AE1827" s="300" t="b">
        <v>0</v>
      </c>
      <c r="AF1827" s="300" t="s">
        <v>768</v>
      </c>
      <c r="AG1827" s="300" t="s">
        <v>769</v>
      </c>
      <c r="AH1827" s="300">
        <v>0</v>
      </c>
      <c r="AI1827" s="300">
        <v>0</v>
      </c>
      <c r="AJ1827" s="300" t="s">
        <v>770</v>
      </c>
      <c r="AK1827" s="300">
        <v>8</v>
      </c>
      <c r="AL1827" s="300" t="s">
        <v>814</v>
      </c>
      <c r="AM1827" s="300">
        <v>600000</v>
      </c>
      <c r="AN1827" s="300" t="b">
        <v>0</v>
      </c>
      <c r="AO1827" s="300">
        <v>8</v>
      </c>
      <c r="AP1827" s="300" t="s">
        <v>814</v>
      </c>
      <c r="AQ1827" s="300">
        <v>600000</v>
      </c>
      <c r="AR1827" s="300" t="b">
        <v>0</v>
      </c>
      <c r="AS1827" s="300">
        <v>600000</v>
      </c>
      <c r="AT1827" s="300" t="b">
        <v>0</v>
      </c>
      <c r="AU1827" s="300">
        <v>0</v>
      </c>
      <c r="AV1827" s="300" t="b">
        <v>0</v>
      </c>
      <c r="AW1827" s="300" t="s">
        <v>2193</v>
      </c>
      <c r="AX1827" s="300">
        <v>0</v>
      </c>
      <c r="AY1827" s="300" t="s">
        <v>2193</v>
      </c>
      <c r="AZ1827" s="300">
        <v>0</v>
      </c>
      <c r="BA1827" s="300" t="b">
        <v>0</v>
      </c>
      <c r="BB1827" s="300" t="b">
        <v>1</v>
      </c>
      <c r="BC1827"/>
      <c r="BD1827"/>
      <c r="BE1827"/>
      <c r="BF1827"/>
      <c r="BG1827"/>
      <c r="BH1827"/>
      <c r="BI1827"/>
      <c r="BJ1827"/>
      <c r="BK1827"/>
      <c r="BL1827"/>
      <c r="BM1827"/>
      <c r="BN1827"/>
      <c r="BO1827"/>
      <c r="BP1827"/>
      <c r="BQ1827"/>
    </row>
    <row r="1828" spans="5:69" ht="16.5" hidden="1" x14ac:dyDescent="0.3">
      <c r="E1828" s="300" t="s">
        <v>760</v>
      </c>
      <c r="F1828" s="300" t="s">
        <v>651</v>
      </c>
      <c r="G1828" s="300">
        <v>20150101</v>
      </c>
      <c r="H1828" s="300">
        <v>2015</v>
      </c>
      <c r="I1828" s="300">
        <v>52</v>
      </c>
      <c r="J1828" s="300">
        <v>2015</v>
      </c>
      <c r="K1828" s="300">
        <v>180</v>
      </c>
      <c r="L1828" s="300" t="s">
        <v>872</v>
      </c>
      <c r="M1828" s="300" t="s">
        <v>486</v>
      </c>
      <c r="N1828" s="300" t="s">
        <v>660</v>
      </c>
      <c r="O1828" s="300" t="s">
        <v>762</v>
      </c>
      <c r="P1828" s="300">
        <v>800</v>
      </c>
      <c r="Q1828" s="300" t="s">
        <v>930</v>
      </c>
      <c r="R1828" s="300" t="s">
        <v>452</v>
      </c>
      <c r="S1828" s="300">
        <v>0</v>
      </c>
      <c r="T1828" s="300" t="s">
        <v>763</v>
      </c>
      <c r="U1828" s="300" t="s">
        <v>764</v>
      </c>
      <c r="V1828" s="300" t="s">
        <v>1123</v>
      </c>
      <c r="W1828" s="300" t="s">
        <v>766</v>
      </c>
      <c r="X1828" s="300" t="b">
        <v>1</v>
      </c>
      <c r="Y1828" s="300">
        <v>3101</v>
      </c>
      <c r="Z1828" s="300" t="s">
        <v>813</v>
      </c>
      <c r="AA1828" s="300" t="s">
        <v>525</v>
      </c>
      <c r="AB1828" s="300" t="s">
        <v>66</v>
      </c>
      <c r="AC1828" s="300" t="s">
        <v>66</v>
      </c>
      <c r="AD1828" s="300">
        <v>4</v>
      </c>
      <c r="AE1828" s="300" t="b">
        <v>0</v>
      </c>
      <c r="AF1828" s="300" t="s">
        <v>768</v>
      </c>
      <c r="AG1828" s="300" t="s">
        <v>769</v>
      </c>
      <c r="AH1828" s="300">
        <v>0</v>
      </c>
      <c r="AI1828" s="300">
        <v>0</v>
      </c>
      <c r="AJ1828" s="300" t="s">
        <v>770</v>
      </c>
      <c r="AK1828" s="300">
        <v>8</v>
      </c>
      <c r="AL1828" s="300" t="s">
        <v>814</v>
      </c>
      <c r="AM1828" s="300">
        <v>800</v>
      </c>
      <c r="AN1828" s="300" t="b">
        <v>0</v>
      </c>
      <c r="AO1828" s="300">
        <v>8</v>
      </c>
      <c r="AP1828" s="300" t="s">
        <v>814</v>
      </c>
      <c r="AQ1828" s="300">
        <v>800</v>
      </c>
      <c r="AR1828" s="300" t="b">
        <v>0</v>
      </c>
      <c r="AS1828" s="300">
        <v>800</v>
      </c>
      <c r="AT1828" s="300" t="b">
        <v>0</v>
      </c>
      <c r="AU1828" s="300">
        <v>0</v>
      </c>
      <c r="AV1828" s="300" t="b">
        <v>0</v>
      </c>
      <c r="AW1828" s="300" t="s">
        <v>2194</v>
      </c>
      <c r="AX1828" s="300">
        <v>0</v>
      </c>
      <c r="AY1828" s="300" t="s">
        <v>2194</v>
      </c>
      <c r="AZ1828" s="300">
        <v>0</v>
      </c>
      <c r="BA1828" s="300" t="b">
        <v>0</v>
      </c>
      <c r="BB1828" s="300" t="b">
        <v>1</v>
      </c>
      <c r="BC1828"/>
      <c r="BD1828"/>
      <c r="BE1828"/>
      <c r="BF1828"/>
      <c r="BG1828"/>
      <c r="BH1828"/>
      <c r="BI1828"/>
      <c r="BJ1828"/>
      <c r="BK1828"/>
      <c r="BL1828"/>
      <c r="BM1828"/>
      <c r="BN1828"/>
      <c r="BO1828"/>
      <c r="BP1828"/>
      <c r="BQ1828"/>
    </row>
    <row r="1829" spans="5:69" ht="16.5" hidden="1" x14ac:dyDescent="0.3">
      <c r="E1829" s="300" t="s">
        <v>760</v>
      </c>
      <c r="F1829" s="300" t="s">
        <v>651</v>
      </c>
      <c r="G1829" s="300">
        <v>20150101</v>
      </c>
      <c r="H1829" s="300">
        <v>2015</v>
      </c>
      <c r="I1829" s="300">
        <v>52</v>
      </c>
      <c r="J1829" s="300">
        <v>2015</v>
      </c>
      <c r="K1829" s="300">
        <v>562</v>
      </c>
      <c r="L1829" s="300" t="s">
        <v>761</v>
      </c>
      <c r="M1829" s="300" t="s">
        <v>451</v>
      </c>
      <c r="N1829" s="300" t="s">
        <v>660</v>
      </c>
      <c r="O1829" s="300" t="s">
        <v>762</v>
      </c>
      <c r="P1829" s="300">
        <v>0</v>
      </c>
      <c r="Q1829" s="300" t="s">
        <v>763</v>
      </c>
      <c r="R1829" s="300" t="s">
        <v>764</v>
      </c>
      <c r="S1829" s="300">
        <v>0</v>
      </c>
      <c r="T1829" s="300" t="s">
        <v>763</v>
      </c>
      <c r="U1829" s="300" t="s">
        <v>764</v>
      </c>
      <c r="V1829" s="300" t="s">
        <v>1123</v>
      </c>
      <c r="W1829" s="300" t="s">
        <v>766</v>
      </c>
      <c r="X1829" s="300" t="b">
        <v>1</v>
      </c>
      <c r="Y1829" s="300">
        <v>3101</v>
      </c>
      <c r="Z1829" s="300" t="s">
        <v>813</v>
      </c>
      <c r="AA1829" s="300" t="s">
        <v>525</v>
      </c>
      <c r="AB1829" s="300" t="s">
        <v>66</v>
      </c>
      <c r="AC1829" s="300" t="s">
        <v>66</v>
      </c>
      <c r="AD1829" s="300">
        <v>4</v>
      </c>
      <c r="AE1829" s="300" t="b">
        <v>0</v>
      </c>
      <c r="AF1829" s="300" t="s">
        <v>768</v>
      </c>
      <c r="AG1829" s="300" t="s">
        <v>769</v>
      </c>
      <c r="AH1829" s="300">
        <v>0</v>
      </c>
      <c r="AI1829" s="300">
        <v>0</v>
      </c>
      <c r="AJ1829" s="300" t="s">
        <v>770</v>
      </c>
      <c r="AK1829" s="300">
        <v>8</v>
      </c>
      <c r="AL1829" s="300" t="s">
        <v>814</v>
      </c>
      <c r="AM1829" s="300">
        <v>5</v>
      </c>
      <c r="AN1829" s="300" t="b">
        <v>0</v>
      </c>
      <c r="AO1829" s="300">
        <v>-1</v>
      </c>
      <c r="AP1829" s="300" t="s">
        <v>771</v>
      </c>
      <c r="AQ1829" s="300"/>
      <c r="AR1829" s="300" t="b">
        <v>0</v>
      </c>
      <c r="AS1829" s="300">
        <v>5</v>
      </c>
      <c r="AT1829" s="300" t="b">
        <v>0</v>
      </c>
      <c r="AU1829" s="300"/>
      <c r="AV1829" s="300" t="b">
        <v>0</v>
      </c>
      <c r="AW1829" s="300">
        <v>516</v>
      </c>
      <c r="AX1829" s="300"/>
      <c r="AY1829" s="300">
        <v>516</v>
      </c>
      <c r="AZ1829" s="300">
        <v>0</v>
      </c>
      <c r="BA1829" s="300" t="b">
        <v>1</v>
      </c>
      <c r="BB1829" s="300" t="b">
        <v>0</v>
      </c>
      <c r="BC1829"/>
      <c r="BD1829"/>
      <c r="BE1829"/>
      <c r="BF1829"/>
      <c r="BG1829"/>
      <c r="BH1829"/>
      <c r="BI1829"/>
      <c r="BJ1829"/>
      <c r="BK1829"/>
      <c r="BL1829"/>
      <c r="BM1829"/>
      <c r="BN1829"/>
      <c r="BO1829"/>
      <c r="BP1829"/>
      <c r="BQ1829"/>
    </row>
    <row r="1830" spans="5:69" ht="16.5" hidden="1" x14ac:dyDescent="0.3">
      <c r="E1830" s="300" t="s">
        <v>760</v>
      </c>
      <c r="F1830" s="300" t="s">
        <v>651</v>
      </c>
      <c r="G1830" s="300">
        <v>20150101</v>
      </c>
      <c r="H1830" s="300">
        <v>2015</v>
      </c>
      <c r="I1830" s="300">
        <v>52</v>
      </c>
      <c r="J1830" s="300">
        <v>2015</v>
      </c>
      <c r="K1830" s="300">
        <v>562</v>
      </c>
      <c r="L1830" s="300" t="s">
        <v>761</v>
      </c>
      <c r="M1830" s="300" t="s">
        <v>451</v>
      </c>
      <c r="N1830" s="300" t="s">
        <v>660</v>
      </c>
      <c r="O1830" s="300" t="s">
        <v>762</v>
      </c>
      <c r="P1830" s="300">
        <v>842</v>
      </c>
      <c r="Q1830" s="300" t="s">
        <v>809</v>
      </c>
      <c r="R1830" s="300" t="s">
        <v>809</v>
      </c>
      <c r="S1830" s="300">
        <v>0</v>
      </c>
      <c r="T1830" s="300" t="s">
        <v>763</v>
      </c>
      <c r="U1830" s="300" t="s">
        <v>764</v>
      </c>
      <c r="V1830" s="300" t="s">
        <v>1123</v>
      </c>
      <c r="W1830" s="300" t="s">
        <v>766</v>
      </c>
      <c r="X1830" s="300" t="b">
        <v>1</v>
      </c>
      <c r="Y1830" s="300">
        <v>3101</v>
      </c>
      <c r="Z1830" s="300" t="s">
        <v>813</v>
      </c>
      <c r="AA1830" s="300" t="s">
        <v>525</v>
      </c>
      <c r="AB1830" s="300" t="s">
        <v>66</v>
      </c>
      <c r="AC1830" s="300" t="s">
        <v>66</v>
      </c>
      <c r="AD1830" s="300">
        <v>4</v>
      </c>
      <c r="AE1830" s="300" t="b">
        <v>0</v>
      </c>
      <c r="AF1830" s="300" t="s">
        <v>768</v>
      </c>
      <c r="AG1830" s="300" t="s">
        <v>769</v>
      </c>
      <c r="AH1830" s="300">
        <v>0</v>
      </c>
      <c r="AI1830" s="300">
        <v>0</v>
      </c>
      <c r="AJ1830" s="300" t="s">
        <v>770</v>
      </c>
      <c r="AK1830" s="300">
        <v>8</v>
      </c>
      <c r="AL1830" s="300" t="s">
        <v>814</v>
      </c>
      <c r="AM1830" s="300">
        <v>5</v>
      </c>
      <c r="AN1830" s="300" t="b">
        <v>0</v>
      </c>
      <c r="AO1830" s="300">
        <v>-1</v>
      </c>
      <c r="AP1830" s="300" t="s">
        <v>771</v>
      </c>
      <c r="AQ1830" s="300"/>
      <c r="AR1830" s="300" t="b">
        <v>0</v>
      </c>
      <c r="AS1830" s="300">
        <v>5</v>
      </c>
      <c r="AT1830" s="300" t="b">
        <v>0</v>
      </c>
      <c r="AU1830" s="300"/>
      <c r="AV1830" s="300" t="b">
        <v>0</v>
      </c>
      <c r="AW1830" s="300">
        <v>516</v>
      </c>
      <c r="AX1830" s="300"/>
      <c r="AY1830" s="300">
        <v>516</v>
      </c>
      <c r="AZ1830" s="300">
        <v>0</v>
      </c>
      <c r="BA1830" s="300" t="b">
        <v>1</v>
      </c>
      <c r="BB1830" s="300" t="b">
        <v>0</v>
      </c>
      <c r="BC1830"/>
      <c r="BD1830"/>
      <c r="BE1830"/>
      <c r="BF1830"/>
      <c r="BG1830"/>
      <c r="BH1830"/>
      <c r="BI1830"/>
      <c r="BJ1830"/>
      <c r="BK1830"/>
      <c r="BL1830"/>
      <c r="BM1830"/>
      <c r="BN1830"/>
      <c r="BO1830"/>
      <c r="BP1830"/>
      <c r="BQ1830"/>
    </row>
    <row r="1831" spans="5:69" ht="16.5" hidden="1" x14ac:dyDescent="0.3">
      <c r="E1831" s="300" t="s">
        <v>760</v>
      </c>
      <c r="F1831" s="300" t="s">
        <v>651</v>
      </c>
      <c r="G1831" s="300">
        <v>20150101</v>
      </c>
      <c r="H1831" s="300">
        <v>2015</v>
      </c>
      <c r="I1831" s="300">
        <v>52</v>
      </c>
      <c r="J1831" s="300">
        <v>2015</v>
      </c>
      <c r="K1831" s="300">
        <v>180</v>
      </c>
      <c r="L1831" s="300" t="s">
        <v>872</v>
      </c>
      <c r="M1831" s="300" t="s">
        <v>486</v>
      </c>
      <c r="N1831" s="300" t="s">
        <v>660</v>
      </c>
      <c r="O1831" s="300" t="s">
        <v>762</v>
      </c>
      <c r="P1831" s="300">
        <v>0</v>
      </c>
      <c r="Q1831" s="300" t="s">
        <v>763</v>
      </c>
      <c r="R1831" s="300" t="s">
        <v>764</v>
      </c>
      <c r="S1831" s="300">
        <v>0</v>
      </c>
      <c r="T1831" s="300" t="s">
        <v>763</v>
      </c>
      <c r="U1831" s="300" t="s">
        <v>764</v>
      </c>
      <c r="V1831" s="300" t="s">
        <v>1123</v>
      </c>
      <c r="W1831" s="300" t="s">
        <v>766</v>
      </c>
      <c r="X1831" s="300" t="b">
        <v>1</v>
      </c>
      <c r="Y1831" s="300">
        <v>310100</v>
      </c>
      <c r="Z1831" s="300" t="s">
        <v>818</v>
      </c>
      <c r="AA1831" s="300" t="s">
        <v>525</v>
      </c>
      <c r="AB1831" s="300" t="s">
        <v>66</v>
      </c>
      <c r="AC1831" s="300" t="s">
        <v>66</v>
      </c>
      <c r="AD1831" s="300">
        <v>6</v>
      </c>
      <c r="AE1831" s="300" t="b">
        <v>1</v>
      </c>
      <c r="AF1831" s="300" t="s">
        <v>768</v>
      </c>
      <c r="AG1831" s="300" t="s">
        <v>769</v>
      </c>
      <c r="AH1831" s="300">
        <v>0</v>
      </c>
      <c r="AI1831" s="300">
        <v>0</v>
      </c>
      <c r="AJ1831" s="300" t="s">
        <v>770</v>
      </c>
      <c r="AK1831" s="300">
        <v>8</v>
      </c>
      <c r="AL1831" s="300" t="s">
        <v>814</v>
      </c>
      <c r="AM1831" s="300">
        <v>604563</v>
      </c>
      <c r="AN1831" s="300" t="b">
        <v>0</v>
      </c>
      <c r="AO1831" s="300">
        <v>8</v>
      </c>
      <c r="AP1831" s="300" t="s">
        <v>814</v>
      </c>
      <c r="AQ1831" s="300">
        <v>604563</v>
      </c>
      <c r="AR1831" s="300" t="b">
        <v>0</v>
      </c>
      <c r="AS1831" s="300">
        <v>604563</v>
      </c>
      <c r="AT1831" s="300" t="b">
        <v>0</v>
      </c>
      <c r="AU1831" s="300">
        <v>0</v>
      </c>
      <c r="AV1831" s="300" t="b">
        <v>0</v>
      </c>
      <c r="AW1831" s="300" t="s">
        <v>2190</v>
      </c>
      <c r="AX1831" s="300">
        <v>0</v>
      </c>
      <c r="AY1831" s="300" t="s">
        <v>2190</v>
      </c>
      <c r="AZ1831" s="300">
        <v>0</v>
      </c>
      <c r="BA1831" s="300" t="b">
        <v>0</v>
      </c>
      <c r="BB1831" s="300" t="b">
        <v>1</v>
      </c>
      <c r="BC1831"/>
      <c r="BD1831"/>
      <c r="BE1831"/>
      <c r="BF1831"/>
      <c r="BG1831"/>
      <c r="BH1831"/>
      <c r="BI1831"/>
      <c r="BJ1831"/>
      <c r="BK1831"/>
      <c r="BL1831"/>
      <c r="BM1831"/>
      <c r="BN1831"/>
      <c r="BO1831"/>
      <c r="BP1831"/>
      <c r="BQ1831"/>
    </row>
    <row r="1832" spans="5:69" ht="16.5" hidden="1" x14ac:dyDescent="0.3">
      <c r="E1832" s="300" t="s">
        <v>760</v>
      </c>
      <c r="F1832" s="300" t="s">
        <v>651</v>
      </c>
      <c r="G1832" s="300">
        <v>20150101</v>
      </c>
      <c r="H1832" s="300">
        <v>2015</v>
      </c>
      <c r="I1832" s="300">
        <v>52</v>
      </c>
      <c r="J1832" s="300">
        <v>2015</v>
      </c>
      <c r="K1832" s="300">
        <v>180</v>
      </c>
      <c r="L1832" s="300" t="s">
        <v>872</v>
      </c>
      <c r="M1832" s="300" t="s">
        <v>486</v>
      </c>
      <c r="N1832" s="300" t="s">
        <v>660</v>
      </c>
      <c r="O1832" s="300" t="s">
        <v>762</v>
      </c>
      <c r="P1832" s="300">
        <v>56</v>
      </c>
      <c r="Q1832" s="300" t="s">
        <v>877</v>
      </c>
      <c r="R1832" s="300" t="s">
        <v>878</v>
      </c>
      <c r="S1832" s="300">
        <v>0</v>
      </c>
      <c r="T1832" s="300" t="s">
        <v>763</v>
      </c>
      <c r="U1832" s="300" t="s">
        <v>764</v>
      </c>
      <c r="V1832" s="300" t="s">
        <v>1123</v>
      </c>
      <c r="W1832" s="300" t="s">
        <v>766</v>
      </c>
      <c r="X1832" s="300" t="b">
        <v>1</v>
      </c>
      <c r="Y1832" s="300">
        <v>310100</v>
      </c>
      <c r="Z1832" s="300" t="s">
        <v>818</v>
      </c>
      <c r="AA1832" s="300" t="s">
        <v>525</v>
      </c>
      <c r="AB1832" s="300" t="s">
        <v>66</v>
      </c>
      <c r="AC1832" s="300" t="s">
        <v>66</v>
      </c>
      <c r="AD1832" s="300">
        <v>6</v>
      </c>
      <c r="AE1832" s="300" t="b">
        <v>1</v>
      </c>
      <c r="AF1832" s="300" t="s">
        <v>768</v>
      </c>
      <c r="AG1832" s="300" t="s">
        <v>769</v>
      </c>
      <c r="AH1832" s="300">
        <v>0</v>
      </c>
      <c r="AI1832" s="300">
        <v>0</v>
      </c>
      <c r="AJ1832" s="300" t="s">
        <v>770</v>
      </c>
      <c r="AK1832" s="300">
        <v>8</v>
      </c>
      <c r="AL1832" s="300" t="s">
        <v>814</v>
      </c>
      <c r="AM1832" s="300">
        <v>113</v>
      </c>
      <c r="AN1832" s="300" t="b">
        <v>0</v>
      </c>
      <c r="AO1832" s="300">
        <v>8</v>
      </c>
      <c r="AP1832" s="300" t="s">
        <v>814</v>
      </c>
      <c r="AQ1832" s="300">
        <v>113</v>
      </c>
      <c r="AR1832" s="300" t="b">
        <v>0</v>
      </c>
      <c r="AS1832" s="300">
        <v>113</v>
      </c>
      <c r="AT1832" s="300" t="b">
        <v>0</v>
      </c>
      <c r="AU1832" s="300">
        <v>0</v>
      </c>
      <c r="AV1832" s="300" t="b">
        <v>0</v>
      </c>
      <c r="AW1832" s="300" t="s">
        <v>2191</v>
      </c>
      <c r="AX1832" s="300">
        <v>0</v>
      </c>
      <c r="AY1832" s="300" t="s">
        <v>2191</v>
      </c>
      <c r="AZ1832" s="300">
        <v>0</v>
      </c>
      <c r="BA1832" s="300" t="b">
        <v>0</v>
      </c>
      <c r="BB1832" s="300" t="b">
        <v>1</v>
      </c>
      <c r="BC1832"/>
      <c r="BD1832"/>
      <c r="BE1832"/>
      <c r="BF1832"/>
      <c r="BG1832"/>
      <c r="BH1832"/>
      <c r="BI1832"/>
      <c r="BJ1832"/>
      <c r="BK1832"/>
      <c r="BL1832"/>
      <c r="BM1832"/>
      <c r="BN1832"/>
      <c r="BO1832"/>
      <c r="BP1832"/>
      <c r="BQ1832"/>
    </row>
    <row r="1833" spans="5:69" ht="16.5" hidden="1" x14ac:dyDescent="0.3">
      <c r="E1833" s="300" t="s">
        <v>760</v>
      </c>
      <c r="F1833" s="300" t="s">
        <v>651</v>
      </c>
      <c r="G1833" s="300">
        <v>20150101</v>
      </c>
      <c r="H1833" s="300">
        <v>2015</v>
      </c>
      <c r="I1833" s="300">
        <v>52</v>
      </c>
      <c r="J1833" s="300">
        <v>2015</v>
      </c>
      <c r="K1833" s="300">
        <v>180</v>
      </c>
      <c r="L1833" s="300" t="s">
        <v>872</v>
      </c>
      <c r="M1833" s="300" t="s">
        <v>486</v>
      </c>
      <c r="N1833" s="300" t="s">
        <v>660</v>
      </c>
      <c r="O1833" s="300" t="s">
        <v>762</v>
      </c>
      <c r="P1833" s="300">
        <v>156</v>
      </c>
      <c r="Q1833" s="300" t="s">
        <v>773</v>
      </c>
      <c r="R1833" s="300" t="s">
        <v>774</v>
      </c>
      <c r="S1833" s="300">
        <v>0</v>
      </c>
      <c r="T1833" s="300" t="s">
        <v>763</v>
      </c>
      <c r="U1833" s="300" t="s">
        <v>764</v>
      </c>
      <c r="V1833" s="300" t="s">
        <v>1123</v>
      </c>
      <c r="W1833" s="300" t="s">
        <v>766</v>
      </c>
      <c r="X1833" s="300" t="b">
        <v>1</v>
      </c>
      <c r="Y1833" s="300">
        <v>310100</v>
      </c>
      <c r="Z1833" s="300" t="s">
        <v>818</v>
      </c>
      <c r="AA1833" s="300" t="s">
        <v>525</v>
      </c>
      <c r="AB1833" s="300" t="s">
        <v>66</v>
      </c>
      <c r="AC1833" s="300" t="s">
        <v>66</v>
      </c>
      <c r="AD1833" s="300">
        <v>6</v>
      </c>
      <c r="AE1833" s="300" t="b">
        <v>1</v>
      </c>
      <c r="AF1833" s="300" t="s">
        <v>768</v>
      </c>
      <c r="AG1833" s="300" t="s">
        <v>769</v>
      </c>
      <c r="AH1833" s="300">
        <v>0</v>
      </c>
      <c r="AI1833" s="300">
        <v>0</v>
      </c>
      <c r="AJ1833" s="300" t="s">
        <v>770</v>
      </c>
      <c r="AK1833" s="300">
        <v>8</v>
      </c>
      <c r="AL1833" s="300" t="s">
        <v>814</v>
      </c>
      <c r="AM1833" s="300">
        <v>3650</v>
      </c>
      <c r="AN1833" s="300" t="b">
        <v>0</v>
      </c>
      <c r="AO1833" s="300">
        <v>8</v>
      </c>
      <c r="AP1833" s="300" t="s">
        <v>814</v>
      </c>
      <c r="AQ1833" s="300">
        <v>3650</v>
      </c>
      <c r="AR1833" s="300" t="b">
        <v>0</v>
      </c>
      <c r="AS1833" s="300">
        <v>3650</v>
      </c>
      <c r="AT1833" s="300" t="b">
        <v>0</v>
      </c>
      <c r="AU1833" s="300">
        <v>0</v>
      </c>
      <c r="AV1833" s="300" t="b">
        <v>0</v>
      </c>
      <c r="AW1833" s="300" t="s">
        <v>2192</v>
      </c>
      <c r="AX1833" s="300">
        <v>0</v>
      </c>
      <c r="AY1833" s="300" t="s">
        <v>2192</v>
      </c>
      <c r="AZ1833" s="300">
        <v>0</v>
      </c>
      <c r="BA1833" s="300" t="b">
        <v>0</v>
      </c>
      <c r="BB1833" s="300" t="b">
        <v>1</v>
      </c>
      <c r="BC1833"/>
      <c r="BD1833"/>
      <c r="BE1833"/>
      <c r="BF1833"/>
      <c r="BG1833"/>
      <c r="BH1833"/>
      <c r="BI1833"/>
      <c r="BJ1833"/>
      <c r="BK1833"/>
      <c r="BL1833"/>
      <c r="BM1833"/>
      <c r="BN1833"/>
      <c r="BO1833"/>
      <c r="BP1833"/>
      <c r="BQ1833"/>
    </row>
    <row r="1834" spans="5:69" ht="16.5" hidden="1" x14ac:dyDescent="0.3">
      <c r="E1834" s="300" t="s">
        <v>760</v>
      </c>
      <c r="F1834" s="300" t="s">
        <v>651</v>
      </c>
      <c r="G1834" s="300">
        <v>20150101</v>
      </c>
      <c r="H1834" s="300">
        <v>2015</v>
      </c>
      <c r="I1834" s="300">
        <v>52</v>
      </c>
      <c r="J1834" s="300">
        <v>2015</v>
      </c>
      <c r="K1834" s="300">
        <v>180</v>
      </c>
      <c r="L1834" s="300" t="s">
        <v>872</v>
      </c>
      <c r="M1834" s="300" t="s">
        <v>486</v>
      </c>
      <c r="N1834" s="300" t="s">
        <v>660</v>
      </c>
      <c r="O1834" s="300" t="s">
        <v>762</v>
      </c>
      <c r="P1834" s="300">
        <v>710</v>
      </c>
      <c r="Q1834" s="300" t="s">
        <v>917</v>
      </c>
      <c r="R1834" s="300" t="s">
        <v>425</v>
      </c>
      <c r="S1834" s="300">
        <v>0</v>
      </c>
      <c r="T1834" s="300" t="s">
        <v>763</v>
      </c>
      <c r="U1834" s="300" t="s">
        <v>764</v>
      </c>
      <c r="V1834" s="300" t="s">
        <v>1123</v>
      </c>
      <c r="W1834" s="300" t="s">
        <v>766</v>
      </c>
      <c r="X1834" s="300" t="b">
        <v>1</v>
      </c>
      <c r="Y1834" s="300">
        <v>310100</v>
      </c>
      <c r="Z1834" s="300" t="s">
        <v>818</v>
      </c>
      <c r="AA1834" s="300" t="s">
        <v>525</v>
      </c>
      <c r="AB1834" s="300" t="s">
        <v>66</v>
      </c>
      <c r="AC1834" s="300" t="s">
        <v>66</v>
      </c>
      <c r="AD1834" s="300">
        <v>6</v>
      </c>
      <c r="AE1834" s="300" t="b">
        <v>1</v>
      </c>
      <c r="AF1834" s="300" t="s">
        <v>768</v>
      </c>
      <c r="AG1834" s="300" t="s">
        <v>769</v>
      </c>
      <c r="AH1834" s="300">
        <v>0</v>
      </c>
      <c r="AI1834" s="300">
        <v>0</v>
      </c>
      <c r="AJ1834" s="300" t="s">
        <v>770</v>
      </c>
      <c r="AK1834" s="300">
        <v>8</v>
      </c>
      <c r="AL1834" s="300" t="s">
        <v>814</v>
      </c>
      <c r="AM1834" s="300">
        <v>600000</v>
      </c>
      <c r="AN1834" s="300" t="b">
        <v>0</v>
      </c>
      <c r="AO1834" s="300">
        <v>8</v>
      </c>
      <c r="AP1834" s="300" t="s">
        <v>814</v>
      </c>
      <c r="AQ1834" s="300">
        <v>600000</v>
      </c>
      <c r="AR1834" s="300" t="b">
        <v>0</v>
      </c>
      <c r="AS1834" s="300">
        <v>600000</v>
      </c>
      <c r="AT1834" s="300" t="b">
        <v>0</v>
      </c>
      <c r="AU1834" s="300">
        <v>0</v>
      </c>
      <c r="AV1834" s="300" t="b">
        <v>0</v>
      </c>
      <c r="AW1834" s="300" t="s">
        <v>2193</v>
      </c>
      <c r="AX1834" s="300">
        <v>0</v>
      </c>
      <c r="AY1834" s="300" t="s">
        <v>2193</v>
      </c>
      <c r="AZ1834" s="300">
        <v>0</v>
      </c>
      <c r="BA1834" s="300" t="b">
        <v>0</v>
      </c>
      <c r="BB1834" s="300" t="b">
        <v>1</v>
      </c>
      <c r="BC1834"/>
      <c r="BD1834"/>
      <c r="BE1834"/>
      <c r="BF1834"/>
      <c r="BG1834"/>
      <c r="BH1834"/>
      <c r="BI1834"/>
      <c r="BJ1834"/>
      <c r="BK1834"/>
      <c r="BL1834"/>
      <c r="BM1834"/>
      <c r="BN1834"/>
      <c r="BO1834"/>
      <c r="BP1834"/>
      <c r="BQ1834"/>
    </row>
    <row r="1835" spans="5:69" ht="16.5" hidden="1" x14ac:dyDescent="0.3">
      <c r="E1835" s="300" t="s">
        <v>760</v>
      </c>
      <c r="F1835" s="300" t="s">
        <v>651</v>
      </c>
      <c r="G1835" s="300">
        <v>20150101</v>
      </c>
      <c r="H1835" s="300">
        <v>2015</v>
      </c>
      <c r="I1835" s="300">
        <v>52</v>
      </c>
      <c r="J1835" s="300">
        <v>2015</v>
      </c>
      <c r="K1835" s="300">
        <v>180</v>
      </c>
      <c r="L1835" s="300" t="s">
        <v>872</v>
      </c>
      <c r="M1835" s="300" t="s">
        <v>486</v>
      </c>
      <c r="N1835" s="300" t="s">
        <v>660</v>
      </c>
      <c r="O1835" s="300" t="s">
        <v>762</v>
      </c>
      <c r="P1835" s="300">
        <v>800</v>
      </c>
      <c r="Q1835" s="300" t="s">
        <v>930</v>
      </c>
      <c r="R1835" s="300" t="s">
        <v>452</v>
      </c>
      <c r="S1835" s="300">
        <v>0</v>
      </c>
      <c r="T1835" s="300" t="s">
        <v>763</v>
      </c>
      <c r="U1835" s="300" t="s">
        <v>764</v>
      </c>
      <c r="V1835" s="300" t="s">
        <v>1123</v>
      </c>
      <c r="W1835" s="300" t="s">
        <v>766</v>
      </c>
      <c r="X1835" s="300" t="b">
        <v>1</v>
      </c>
      <c r="Y1835" s="300">
        <v>310100</v>
      </c>
      <c r="Z1835" s="300" t="s">
        <v>818</v>
      </c>
      <c r="AA1835" s="300" t="s">
        <v>525</v>
      </c>
      <c r="AB1835" s="300" t="s">
        <v>66</v>
      </c>
      <c r="AC1835" s="300" t="s">
        <v>66</v>
      </c>
      <c r="AD1835" s="300">
        <v>6</v>
      </c>
      <c r="AE1835" s="300" t="b">
        <v>1</v>
      </c>
      <c r="AF1835" s="300" t="s">
        <v>768</v>
      </c>
      <c r="AG1835" s="300" t="s">
        <v>769</v>
      </c>
      <c r="AH1835" s="300">
        <v>0</v>
      </c>
      <c r="AI1835" s="300">
        <v>0</v>
      </c>
      <c r="AJ1835" s="300" t="s">
        <v>770</v>
      </c>
      <c r="AK1835" s="300">
        <v>8</v>
      </c>
      <c r="AL1835" s="300" t="s">
        <v>814</v>
      </c>
      <c r="AM1835" s="300">
        <v>800</v>
      </c>
      <c r="AN1835" s="300" t="b">
        <v>0</v>
      </c>
      <c r="AO1835" s="300">
        <v>8</v>
      </c>
      <c r="AP1835" s="300" t="s">
        <v>814</v>
      </c>
      <c r="AQ1835" s="300">
        <v>800</v>
      </c>
      <c r="AR1835" s="300" t="b">
        <v>0</v>
      </c>
      <c r="AS1835" s="300">
        <v>800</v>
      </c>
      <c r="AT1835" s="300" t="b">
        <v>0</v>
      </c>
      <c r="AU1835" s="300">
        <v>0</v>
      </c>
      <c r="AV1835" s="300" t="b">
        <v>0</v>
      </c>
      <c r="AW1835" s="300" t="s">
        <v>2194</v>
      </c>
      <c r="AX1835" s="300">
        <v>0</v>
      </c>
      <c r="AY1835" s="300" t="s">
        <v>2194</v>
      </c>
      <c r="AZ1835" s="300">
        <v>0</v>
      </c>
      <c r="BA1835" s="300" t="b">
        <v>0</v>
      </c>
      <c r="BB1835" s="300" t="b">
        <v>1</v>
      </c>
      <c r="BC1835"/>
      <c r="BD1835"/>
      <c r="BE1835"/>
      <c r="BF1835"/>
      <c r="BG1835"/>
      <c r="BH1835"/>
      <c r="BI1835"/>
      <c r="BJ1835"/>
      <c r="BK1835"/>
      <c r="BL1835"/>
      <c r="BM1835"/>
      <c r="BN1835"/>
      <c r="BO1835"/>
      <c r="BP1835"/>
      <c r="BQ1835"/>
    </row>
    <row r="1836" spans="5:69" ht="16.5" hidden="1" x14ac:dyDescent="0.3">
      <c r="E1836" s="300" t="s">
        <v>760</v>
      </c>
      <c r="F1836" s="300" t="s">
        <v>651</v>
      </c>
      <c r="G1836" s="300">
        <v>20150101</v>
      </c>
      <c r="H1836" s="300">
        <v>2015</v>
      </c>
      <c r="I1836" s="300">
        <v>52</v>
      </c>
      <c r="J1836" s="300">
        <v>2015</v>
      </c>
      <c r="K1836" s="300">
        <v>562</v>
      </c>
      <c r="L1836" s="300" t="s">
        <v>761</v>
      </c>
      <c r="M1836" s="300" t="s">
        <v>451</v>
      </c>
      <c r="N1836" s="300" t="s">
        <v>660</v>
      </c>
      <c r="O1836" s="300" t="s">
        <v>762</v>
      </c>
      <c r="P1836" s="300">
        <v>0</v>
      </c>
      <c r="Q1836" s="300" t="s">
        <v>763</v>
      </c>
      <c r="R1836" s="300" t="s">
        <v>764</v>
      </c>
      <c r="S1836" s="300">
        <v>0</v>
      </c>
      <c r="T1836" s="300" t="s">
        <v>763</v>
      </c>
      <c r="U1836" s="300" t="s">
        <v>764</v>
      </c>
      <c r="V1836" s="300" t="s">
        <v>1123</v>
      </c>
      <c r="W1836" s="300" t="s">
        <v>766</v>
      </c>
      <c r="X1836" s="300" t="b">
        <v>1</v>
      </c>
      <c r="Y1836" s="300">
        <v>310100</v>
      </c>
      <c r="Z1836" s="300" t="s">
        <v>818</v>
      </c>
      <c r="AA1836" s="300" t="s">
        <v>525</v>
      </c>
      <c r="AB1836" s="300" t="s">
        <v>66</v>
      </c>
      <c r="AC1836" s="300" t="s">
        <v>66</v>
      </c>
      <c r="AD1836" s="300">
        <v>6</v>
      </c>
      <c r="AE1836" s="300" t="b">
        <v>1</v>
      </c>
      <c r="AF1836" s="300" t="s">
        <v>768</v>
      </c>
      <c r="AG1836" s="300" t="s">
        <v>769</v>
      </c>
      <c r="AH1836" s="300">
        <v>0</v>
      </c>
      <c r="AI1836" s="300">
        <v>0</v>
      </c>
      <c r="AJ1836" s="300" t="s">
        <v>770</v>
      </c>
      <c r="AK1836" s="300">
        <v>8</v>
      </c>
      <c r="AL1836" s="300" t="s">
        <v>814</v>
      </c>
      <c r="AM1836" s="300">
        <v>5</v>
      </c>
      <c r="AN1836" s="300" t="b">
        <v>0</v>
      </c>
      <c r="AO1836" s="300">
        <v>-1</v>
      </c>
      <c r="AP1836" s="300" t="s">
        <v>771</v>
      </c>
      <c r="AQ1836" s="300"/>
      <c r="AR1836" s="300" t="b">
        <v>0</v>
      </c>
      <c r="AS1836" s="300">
        <v>5</v>
      </c>
      <c r="AT1836" s="300" t="b">
        <v>0</v>
      </c>
      <c r="AU1836" s="300"/>
      <c r="AV1836" s="300" t="b">
        <v>0</v>
      </c>
      <c r="AW1836" s="300">
        <v>516</v>
      </c>
      <c r="AX1836" s="300"/>
      <c r="AY1836" s="300">
        <v>516</v>
      </c>
      <c r="AZ1836" s="300">
        <v>0</v>
      </c>
      <c r="BA1836" s="300" t="b">
        <v>1</v>
      </c>
      <c r="BB1836" s="300" t="b">
        <v>0</v>
      </c>
      <c r="BC1836"/>
      <c r="BD1836"/>
      <c r="BE1836"/>
      <c r="BF1836"/>
      <c r="BG1836"/>
      <c r="BH1836"/>
      <c r="BI1836"/>
      <c r="BJ1836"/>
      <c r="BK1836"/>
      <c r="BL1836"/>
      <c r="BM1836"/>
      <c r="BN1836"/>
      <c r="BO1836"/>
      <c r="BP1836"/>
      <c r="BQ1836"/>
    </row>
    <row r="1837" spans="5:69" ht="16.5" hidden="1" x14ac:dyDescent="0.3">
      <c r="E1837" s="300" t="s">
        <v>760</v>
      </c>
      <c r="F1837" s="300" t="s">
        <v>651</v>
      </c>
      <c r="G1837" s="300">
        <v>20150101</v>
      </c>
      <c r="H1837" s="300">
        <v>2015</v>
      </c>
      <c r="I1837" s="300">
        <v>52</v>
      </c>
      <c r="J1837" s="300">
        <v>2015</v>
      </c>
      <c r="K1837" s="300">
        <v>562</v>
      </c>
      <c r="L1837" s="300" t="s">
        <v>761</v>
      </c>
      <c r="M1837" s="300" t="s">
        <v>451</v>
      </c>
      <c r="N1837" s="300" t="s">
        <v>660</v>
      </c>
      <c r="O1837" s="300" t="s">
        <v>762</v>
      </c>
      <c r="P1837" s="300">
        <v>842</v>
      </c>
      <c r="Q1837" s="300" t="s">
        <v>809</v>
      </c>
      <c r="R1837" s="300" t="s">
        <v>809</v>
      </c>
      <c r="S1837" s="300">
        <v>0</v>
      </c>
      <c r="T1837" s="300" t="s">
        <v>763</v>
      </c>
      <c r="U1837" s="300" t="s">
        <v>764</v>
      </c>
      <c r="V1837" s="300" t="s">
        <v>1123</v>
      </c>
      <c r="W1837" s="300" t="s">
        <v>766</v>
      </c>
      <c r="X1837" s="300" t="b">
        <v>1</v>
      </c>
      <c r="Y1837" s="300">
        <v>310100</v>
      </c>
      <c r="Z1837" s="300" t="s">
        <v>818</v>
      </c>
      <c r="AA1837" s="300" t="s">
        <v>525</v>
      </c>
      <c r="AB1837" s="300" t="s">
        <v>66</v>
      </c>
      <c r="AC1837" s="300" t="s">
        <v>66</v>
      </c>
      <c r="AD1837" s="300">
        <v>6</v>
      </c>
      <c r="AE1837" s="300" t="b">
        <v>1</v>
      </c>
      <c r="AF1837" s="300" t="s">
        <v>768</v>
      </c>
      <c r="AG1837" s="300" t="s">
        <v>769</v>
      </c>
      <c r="AH1837" s="300">
        <v>0</v>
      </c>
      <c r="AI1837" s="300">
        <v>0</v>
      </c>
      <c r="AJ1837" s="300" t="s">
        <v>770</v>
      </c>
      <c r="AK1837" s="300">
        <v>8</v>
      </c>
      <c r="AL1837" s="300" t="s">
        <v>814</v>
      </c>
      <c r="AM1837" s="300">
        <v>5</v>
      </c>
      <c r="AN1837" s="300" t="b">
        <v>0</v>
      </c>
      <c r="AO1837" s="300">
        <v>-1</v>
      </c>
      <c r="AP1837" s="300" t="s">
        <v>771</v>
      </c>
      <c r="AQ1837" s="300"/>
      <c r="AR1837" s="300" t="b">
        <v>0</v>
      </c>
      <c r="AS1837" s="300">
        <v>5</v>
      </c>
      <c r="AT1837" s="300" t="b">
        <v>0</v>
      </c>
      <c r="AU1837" s="300"/>
      <c r="AV1837" s="300" t="b">
        <v>0</v>
      </c>
      <c r="AW1837" s="300">
        <v>516</v>
      </c>
      <c r="AX1837" s="300"/>
      <c r="AY1837" s="300">
        <v>516</v>
      </c>
      <c r="AZ1837" s="300">
        <v>0</v>
      </c>
      <c r="BA1837" s="300" t="b">
        <v>1</v>
      </c>
      <c r="BB1837" s="300" t="b">
        <v>0</v>
      </c>
      <c r="BC1837"/>
      <c r="BD1837"/>
      <c r="BE1837"/>
      <c r="BF1837"/>
      <c r="BG1837"/>
      <c r="BH1837"/>
      <c r="BI1837"/>
      <c r="BJ1837"/>
      <c r="BK1837"/>
      <c r="BL1837"/>
      <c r="BM1837"/>
      <c r="BN1837"/>
      <c r="BO1837"/>
      <c r="BP1837"/>
      <c r="BQ1837"/>
    </row>
    <row r="1838" spans="5:69" ht="16.5" hidden="1" x14ac:dyDescent="0.3">
      <c r="E1838" s="300" t="s">
        <v>760</v>
      </c>
      <c r="F1838" s="300" t="s">
        <v>651</v>
      </c>
      <c r="G1838" s="300">
        <v>20150101</v>
      </c>
      <c r="H1838" s="300">
        <v>2015</v>
      </c>
      <c r="I1838" s="300">
        <v>52</v>
      </c>
      <c r="J1838" s="300">
        <v>2015</v>
      </c>
      <c r="K1838" s="300">
        <v>180</v>
      </c>
      <c r="L1838" s="300" t="s">
        <v>872</v>
      </c>
      <c r="M1838" s="300" t="s">
        <v>486</v>
      </c>
      <c r="N1838" s="300" t="s">
        <v>660</v>
      </c>
      <c r="O1838" s="300" t="s">
        <v>762</v>
      </c>
      <c r="P1838" s="300">
        <v>0</v>
      </c>
      <c r="Q1838" s="300" t="s">
        <v>763</v>
      </c>
      <c r="R1838" s="300" t="s">
        <v>764</v>
      </c>
      <c r="S1838" s="300">
        <v>0</v>
      </c>
      <c r="T1838" s="300" t="s">
        <v>763</v>
      </c>
      <c r="U1838" s="300" t="s">
        <v>764</v>
      </c>
      <c r="V1838" s="300" t="s">
        <v>1123</v>
      </c>
      <c r="W1838" s="300" t="s">
        <v>766</v>
      </c>
      <c r="X1838" s="300" t="b">
        <v>1</v>
      </c>
      <c r="Y1838" s="300">
        <v>3102</v>
      </c>
      <c r="Z1838" s="300" t="s">
        <v>819</v>
      </c>
      <c r="AA1838" s="300" t="s">
        <v>820</v>
      </c>
      <c r="AB1838" s="300" t="s">
        <v>508</v>
      </c>
      <c r="AC1838" s="300" t="s">
        <v>508</v>
      </c>
      <c r="AD1838" s="300">
        <v>4</v>
      </c>
      <c r="AE1838" s="300" t="b">
        <v>0</v>
      </c>
      <c r="AF1838" s="300" t="s">
        <v>768</v>
      </c>
      <c r="AG1838" s="300" t="s">
        <v>769</v>
      </c>
      <c r="AH1838" s="300">
        <v>0</v>
      </c>
      <c r="AI1838" s="300">
        <v>0</v>
      </c>
      <c r="AJ1838" s="300" t="s">
        <v>770</v>
      </c>
      <c r="AK1838" s="300">
        <v>8</v>
      </c>
      <c r="AL1838" s="300" t="s">
        <v>814</v>
      </c>
      <c r="AM1838" s="300" t="s">
        <v>2195</v>
      </c>
      <c r="AN1838" s="300" t="b">
        <v>1</v>
      </c>
      <c r="AO1838" s="300">
        <v>-1</v>
      </c>
      <c r="AP1838" s="300" t="s">
        <v>771</v>
      </c>
      <c r="AQ1838" s="300">
        <v>0</v>
      </c>
      <c r="AR1838" s="300" t="b">
        <v>0</v>
      </c>
      <c r="AS1838" s="300" t="s">
        <v>2195</v>
      </c>
      <c r="AT1838" s="300" t="b">
        <v>1</v>
      </c>
      <c r="AU1838" s="300">
        <v>0</v>
      </c>
      <c r="AV1838" s="300" t="b">
        <v>0</v>
      </c>
      <c r="AW1838" s="300" t="s">
        <v>2196</v>
      </c>
      <c r="AX1838" s="300">
        <v>0</v>
      </c>
      <c r="AY1838" s="300" t="s">
        <v>2196</v>
      </c>
      <c r="AZ1838" s="300">
        <v>6</v>
      </c>
      <c r="BA1838" s="300" t="b">
        <v>0</v>
      </c>
      <c r="BB1838" s="300" t="b">
        <v>1</v>
      </c>
      <c r="BC1838"/>
      <c r="BD1838"/>
      <c r="BE1838"/>
      <c r="BF1838"/>
      <c r="BG1838"/>
      <c r="BH1838"/>
      <c r="BI1838"/>
      <c r="BJ1838"/>
      <c r="BK1838"/>
      <c r="BL1838"/>
      <c r="BM1838"/>
      <c r="BN1838"/>
      <c r="BO1838"/>
      <c r="BP1838"/>
      <c r="BQ1838"/>
    </row>
    <row r="1839" spans="5:69" ht="16.5" hidden="1" x14ac:dyDescent="0.3">
      <c r="E1839" s="300" t="s">
        <v>760</v>
      </c>
      <c r="F1839" s="300" t="s">
        <v>651</v>
      </c>
      <c r="G1839" s="300">
        <v>20150101</v>
      </c>
      <c r="H1839" s="300">
        <v>2015</v>
      </c>
      <c r="I1839" s="300">
        <v>52</v>
      </c>
      <c r="J1839" s="300">
        <v>2015</v>
      </c>
      <c r="K1839" s="300">
        <v>180</v>
      </c>
      <c r="L1839" s="300" t="s">
        <v>872</v>
      </c>
      <c r="M1839" s="300" t="s">
        <v>486</v>
      </c>
      <c r="N1839" s="300" t="s">
        <v>660</v>
      </c>
      <c r="O1839" s="300" t="s">
        <v>762</v>
      </c>
      <c r="P1839" s="300">
        <v>56</v>
      </c>
      <c r="Q1839" s="300" t="s">
        <v>877</v>
      </c>
      <c r="R1839" s="300" t="s">
        <v>878</v>
      </c>
      <c r="S1839" s="300">
        <v>0</v>
      </c>
      <c r="T1839" s="300" t="s">
        <v>763</v>
      </c>
      <c r="U1839" s="300" t="s">
        <v>764</v>
      </c>
      <c r="V1839" s="300" t="s">
        <v>1123</v>
      </c>
      <c r="W1839" s="300" t="s">
        <v>766</v>
      </c>
      <c r="X1839" s="300" t="b">
        <v>1</v>
      </c>
      <c r="Y1839" s="300">
        <v>3102</v>
      </c>
      <c r="Z1839" s="300" t="s">
        <v>819</v>
      </c>
      <c r="AA1839" s="300" t="s">
        <v>820</v>
      </c>
      <c r="AB1839" s="300" t="s">
        <v>508</v>
      </c>
      <c r="AC1839" s="300" t="s">
        <v>508</v>
      </c>
      <c r="AD1839" s="300">
        <v>4</v>
      </c>
      <c r="AE1839" s="300" t="b">
        <v>0</v>
      </c>
      <c r="AF1839" s="300" t="s">
        <v>768</v>
      </c>
      <c r="AG1839" s="300" t="s">
        <v>769</v>
      </c>
      <c r="AH1839" s="300">
        <v>0</v>
      </c>
      <c r="AI1839" s="300">
        <v>0</v>
      </c>
      <c r="AJ1839" s="300" t="s">
        <v>770</v>
      </c>
      <c r="AK1839" s="300">
        <v>8</v>
      </c>
      <c r="AL1839" s="300" t="s">
        <v>814</v>
      </c>
      <c r="AM1839" s="300">
        <v>250720</v>
      </c>
      <c r="AN1839" s="300" t="b">
        <v>0</v>
      </c>
      <c r="AO1839" s="300">
        <v>8</v>
      </c>
      <c r="AP1839" s="300" t="s">
        <v>814</v>
      </c>
      <c r="AQ1839" s="300">
        <v>250720</v>
      </c>
      <c r="AR1839" s="300" t="b">
        <v>0</v>
      </c>
      <c r="AS1839" s="300">
        <v>250720</v>
      </c>
      <c r="AT1839" s="300" t="b">
        <v>0</v>
      </c>
      <c r="AU1839" s="300">
        <v>0</v>
      </c>
      <c r="AV1839" s="300" t="b">
        <v>0</v>
      </c>
      <c r="AW1839" s="300" t="s">
        <v>2197</v>
      </c>
      <c r="AX1839" s="300">
        <v>0</v>
      </c>
      <c r="AY1839" s="300" t="s">
        <v>2197</v>
      </c>
      <c r="AZ1839" s="300">
        <v>0</v>
      </c>
      <c r="BA1839" s="300" t="b">
        <v>0</v>
      </c>
      <c r="BB1839" s="300" t="b">
        <v>1</v>
      </c>
      <c r="BC1839"/>
      <c r="BD1839"/>
      <c r="BE1839"/>
      <c r="BF1839"/>
      <c r="BG1839"/>
      <c r="BH1839"/>
      <c r="BI1839"/>
      <c r="BJ1839"/>
      <c r="BK1839"/>
      <c r="BL1839"/>
      <c r="BM1839"/>
      <c r="BN1839"/>
      <c r="BO1839"/>
      <c r="BP1839"/>
      <c r="BQ1839"/>
    </row>
    <row r="1840" spans="5:69" ht="16.5" hidden="1" x14ac:dyDescent="0.3">
      <c r="E1840" s="300" t="s">
        <v>760</v>
      </c>
      <c r="F1840" s="300" t="s">
        <v>651</v>
      </c>
      <c r="G1840" s="300">
        <v>20150101</v>
      </c>
      <c r="H1840" s="300">
        <v>2015</v>
      </c>
      <c r="I1840" s="300">
        <v>52</v>
      </c>
      <c r="J1840" s="300">
        <v>2015</v>
      </c>
      <c r="K1840" s="300">
        <v>180</v>
      </c>
      <c r="L1840" s="300" t="s">
        <v>872</v>
      </c>
      <c r="M1840" s="300" t="s">
        <v>486</v>
      </c>
      <c r="N1840" s="300" t="s">
        <v>660</v>
      </c>
      <c r="O1840" s="300" t="s">
        <v>762</v>
      </c>
      <c r="P1840" s="300">
        <v>156</v>
      </c>
      <c r="Q1840" s="300" t="s">
        <v>773</v>
      </c>
      <c r="R1840" s="300" t="s">
        <v>774</v>
      </c>
      <c r="S1840" s="300">
        <v>0</v>
      </c>
      <c r="T1840" s="300" t="s">
        <v>763</v>
      </c>
      <c r="U1840" s="300" t="s">
        <v>764</v>
      </c>
      <c r="V1840" s="300" t="s">
        <v>1123</v>
      </c>
      <c r="W1840" s="300" t="s">
        <v>766</v>
      </c>
      <c r="X1840" s="300" t="b">
        <v>1</v>
      </c>
      <c r="Y1840" s="300">
        <v>3102</v>
      </c>
      <c r="Z1840" s="300" t="s">
        <v>819</v>
      </c>
      <c r="AA1840" s="300" t="s">
        <v>820</v>
      </c>
      <c r="AB1840" s="300" t="s">
        <v>508</v>
      </c>
      <c r="AC1840" s="300" t="s">
        <v>508</v>
      </c>
      <c r="AD1840" s="300">
        <v>4</v>
      </c>
      <c r="AE1840" s="300" t="b">
        <v>0</v>
      </c>
      <c r="AF1840" s="300" t="s">
        <v>768</v>
      </c>
      <c r="AG1840" s="300" t="s">
        <v>769</v>
      </c>
      <c r="AH1840" s="300">
        <v>0</v>
      </c>
      <c r="AI1840" s="300">
        <v>0</v>
      </c>
      <c r="AJ1840" s="300" t="s">
        <v>770</v>
      </c>
      <c r="AK1840" s="300">
        <v>8</v>
      </c>
      <c r="AL1840" s="300" t="s">
        <v>814</v>
      </c>
      <c r="AM1840" s="300">
        <v>8860317</v>
      </c>
      <c r="AN1840" s="300" t="b">
        <v>0</v>
      </c>
      <c r="AO1840" s="300">
        <v>8</v>
      </c>
      <c r="AP1840" s="300" t="s">
        <v>814</v>
      </c>
      <c r="AQ1840" s="300">
        <v>8860317</v>
      </c>
      <c r="AR1840" s="300" t="b">
        <v>0</v>
      </c>
      <c r="AS1840" s="300">
        <v>8860317</v>
      </c>
      <c r="AT1840" s="300" t="b">
        <v>0</v>
      </c>
      <c r="AU1840" s="300">
        <v>0</v>
      </c>
      <c r="AV1840" s="300" t="b">
        <v>0</v>
      </c>
      <c r="AW1840" s="300" t="s">
        <v>2198</v>
      </c>
      <c r="AX1840" s="300">
        <v>0</v>
      </c>
      <c r="AY1840" s="300" t="s">
        <v>2198</v>
      </c>
      <c r="AZ1840" s="300">
        <v>0</v>
      </c>
      <c r="BA1840" s="300" t="b">
        <v>0</v>
      </c>
      <c r="BB1840" s="300" t="b">
        <v>1</v>
      </c>
      <c r="BC1840"/>
      <c r="BD1840"/>
      <c r="BE1840"/>
      <c r="BF1840"/>
      <c r="BG1840"/>
      <c r="BH1840"/>
      <c r="BI1840"/>
      <c r="BJ1840"/>
      <c r="BK1840"/>
      <c r="BL1840"/>
      <c r="BM1840"/>
      <c r="BN1840"/>
      <c r="BO1840"/>
      <c r="BP1840"/>
      <c r="BQ1840"/>
    </row>
    <row r="1841" spans="5:69" ht="16.5" hidden="1" x14ac:dyDescent="0.3">
      <c r="E1841" s="300" t="s">
        <v>760</v>
      </c>
      <c r="F1841" s="300" t="s">
        <v>651</v>
      </c>
      <c r="G1841" s="300">
        <v>20150101</v>
      </c>
      <c r="H1841" s="300">
        <v>2015</v>
      </c>
      <c r="I1841" s="300">
        <v>52</v>
      </c>
      <c r="J1841" s="300">
        <v>2015</v>
      </c>
      <c r="K1841" s="300">
        <v>180</v>
      </c>
      <c r="L1841" s="300" t="s">
        <v>872</v>
      </c>
      <c r="M1841" s="300" t="s">
        <v>486</v>
      </c>
      <c r="N1841" s="300" t="s">
        <v>660</v>
      </c>
      <c r="O1841" s="300" t="s">
        <v>762</v>
      </c>
      <c r="P1841" s="300">
        <v>251</v>
      </c>
      <c r="Q1841" s="300" t="s">
        <v>778</v>
      </c>
      <c r="R1841" s="300" t="s">
        <v>779</v>
      </c>
      <c r="S1841" s="300">
        <v>0</v>
      </c>
      <c r="T1841" s="300" t="s">
        <v>763</v>
      </c>
      <c r="U1841" s="300" t="s">
        <v>764</v>
      </c>
      <c r="V1841" s="300" t="s">
        <v>1123</v>
      </c>
      <c r="W1841" s="300" t="s">
        <v>766</v>
      </c>
      <c r="X1841" s="300" t="b">
        <v>1</v>
      </c>
      <c r="Y1841" s="300">
        <v>3102</v>
      </c>
      <c r="Z1841" s="300" t="s">
        <v>819</v>
      </c>
      <c r="AA1841" s="300" t="s">
        <v>820</v>
      </c>
      <c r="AB1841" s="300" t="s">
        <v>508</v>
      </c>
      <c r="AC1841" s="300" t="s">
        <v>508</v>
      </c>
      <c r="AD1841" s="300">
        <v>4</v>
      </c>
      <c r="AE1841" s="300" t="b">
        <v>0</v>
      </c>
      <c r="AF1841" s="300" t="s">
        <v>768</v>
      </c>
      <c r="AG1841" s="300" t="s">
        <v>769</v>
      </c>
      <c r="AH1841" s="300">
        <v>0</v>
      </c>
      <c r="AI1841" s="300">
        <v>0</v>
      </c>
      <c r="AJ1841" s="300" t="s">
        <v>770</v>
      </c>
      <c r="AK1841" s="300">
        <v>8</v>
      </c>
      <c r="AL1841" s="300" t="s">
        <v>814</v>
      </c>
      <c r="AM1841" s="300">
        <v>166025</v>
      </c>
      <c r="AN1841" s="300" t="b">
        <v>0</v>
      </c>
      <c r="AO1841" s="300">
        <v>8</v>
      </c>
      <c r="AP1841" s="300" t="s">
        <v>814</v>
      </c>
      <c r="AQ1841" s="300">
        <v>166025</v>
      </c>
      <c r="AR1841" s="300" t="b">
        <v>0</v>
      </c>
      <c r="AS1841" s="300">
        <v>166025</v>
      </c>
      <c r="AT1841" s="300" t="b">
        <v>0</v>
      </c>
      <c r="AU1841" s="300">
        <v>0</v>
      </c>
      <c r="AV1841" s="300" t="b">
        <v>0</v>
      </c>
      <c r="AW1841" s="300" t="s">
        <v>2155</v>
      </c>
      <c r="AX1841" s="300">
        <v>0</v>
      </c>
      <c r="AY1841" s="300" t="s">
        <v>2155</v>
      </c>
      <c r="AZ1841" s="300">
        <v>0</v>
      </c>
      <c r="BA1841" s="300" t="b">
        <v>0</v>
      </c>
      <c r="BB1841" s="300" t="b">
        <v>1</v>
      </c>
      <c r="BC1841"/>
      <c r="BD1841"/>
      <c r="BE1841"/>
      <c r="BF1841"/>
      <c r="BG1841"/>
      <c r="BH1841"/>
      <c r="BI1841"/>
      <c r="BJ1841"/>
      <c r="BK1841"/>
      <c r="BL1841"/>
      <c r="BM1841"/>
      <c r="BN1841"/>
      <c r="BO1841"/>
      <c r="BP1841"/>
      <c r="BQ1841"/>
    </row>
    <row r="1842" spans="5:69" ht="16.5" hidden="1" x14ac:dyDescent="0.3">
      <c r="E1842" s="300" t="s">
        <v>760</v>
      </c>
      <c r="F1842" s="300" t="s">
        <v>651</v>
      </c>
      <c r="G1842" s="300">
        <v>20150101</v>
      </c>
      <c r="H1842" s="300">
        <v>2015</v>
      </c>
      <c r="I1842" s="300">
        <v>52</v>
      </c>
      <c r="J1842" s="300">
        <v>2015</v>
      </c>
      <c r="K1842" s="300">
        <v>180</v>
      </c>
      <c r="L1842" s="300" t="s">
        <v>872</v>
      </c>
      <c r="M1842" s="300" t="s">
        <v>486</v>
      </c>
      <c r="N1842" s="300" t="s">
        <v>660</v>
      </c>
      <c r="O1842" s="300" t="s">
        <v>762</v>
      </c>
      <c r="P1842" s="300">
        <v>344</v>
      </c>
      <c r="Q1842" s="300" t="s">
        <v>2157</v>
      </c>
      <c r="R1842" s="300" t="s">
        <v>2158</v>
      </c>
      <c r="S1842" s="300">
        <v>0</v>
      </c>
      <c r="T1842" s="300" t="s">
        <v>763</v>
      </c>
      <c r="U1842" s="300" t="s">
        <v>764</v>
      </c>
      <c r="V1842" s="300" t="s">
        <v>1123</v>
      </c>
      <c r="W1842" s="300" t="s">
        <v>766</v>
      </c>
      <c r="X1842" s="300" t="b">
        <v>1</v>
      </c>
      <c r="Y1842" s="300">
        <v>3102</v>
      </c>
      <c r="Z1842" s="300" t="s">
        <v>819</v>
      </c>
      <c r="AA1842" s="300" t="s">
        <v>820</v>
      </c>
      <c r="AB1842" s="300" t="s">
        <v>508</v>
      </c>
      <c r="AC1842" s="300" t="s">
        <v>508</v>
      </c>
      <c r="AD1842" s="300">
        <v>4</v>
      </c>
      <c r="AE1842" s="300" t="b">
        <v>0</v>
      </c>
      <c r="AF1842" s="300" t="s">
        <v>768</v>
      </c>
      <c r="AG1842" s="300" t="s">
        <v>769</v>
      </c>
      <c r="AH1842" s="300">
        <v>0</v>
      </c>
      <c r="AI1842" s="300">
        <v>0</v>
      </c>
      <c r="AJ1842" s="300" t="s">
        <v>770</v>
      </c>
      <c r="AK1842" s="300">
        <v>8</v>
      </c>
      <c r="AL1842" s="300" t="s">
        <v>814</v>
      </c>
      <c r="AM1842" s="300">
        <v>66198</v>
      </c>
      <c r="AN1842" s="300" t="b">
        <v>0</v>
      </c>
      <c r="AO1842" s="300">
        <v>8</v>
      </c>
      <c r="AP1842" s="300" t="s">
        <v>814</v>
      </c>
      <c r="AQ1842" s="300">
        <v>66198</v>
      </c>
      <c r="AR1842" s="300" t="b">
        <v>0</v>
      </c>
      <c r="AS1842" s="300">
        <v>66198</v>
      </c>
      <c r="AT1842" s="300" t="b">
        <v>0</v>
      </c>
      <c r="AU1842" s="300">
        <v>0</v>
      </c>
      <c r="AV1842" s="300" t="b">
        <v>0</v>
      </c>
      <c r="AW1842" s="300" t="s">
        <v>2199</v>
      </c>
      <c r="AX1842" s="300">
        <v>0</v>
      </c>
      <c r="AY1842" s="300" t="s">
        <v>2199</v>
      </c>
      <c r="AZ1842" s="300">
        <v>0</v>
      </c>
      <c r="BA1842" s="300" t="b">
        <v>0</v>
      </c>
      <c r="BB1842" s="300" t="b">
        <v>1</v>
      </c>
      <c r="BC1842"/>
      <c r="BD1842"/>
      <c r="BE1842"/>
      <c r="BF1842"/>
      <c r="BG1842"/>
      <c r="BH1842"/>
      <c r="BI1842"/>
      <c r="BJ1842"/>
      <c r="BK1842"/>
      <c r="BL1842"/>
      <c r="BM1842"/>
      <c r="BN1842"/>
      <c r="BO1842"/>
      <c r="BP1842"/>
      <c r="BQ1842"/>
    </row>
    <row r="1843" spans="5:69" ht="16.5" hidden="1" x14ac:dyDescent="0.3">
      <c r="E1843" s="300" t="s">
        <v>760</v>
      </c>
      <c r="F1843" s="300" t="s">
        <v>651</v>
      </c>
      <c r="G1843" s="300">
        <v>20150101</v>
      </c>
      <c r="H1843" s="300">
        <v>2015</v>
      </c>
      <c r="I1843" s="300">
        <v>52</v>
      </c>
      <c r="J1843" s="300">
        <v>2015</v>
      </c>
      <c r="K1843" s="300">
        <v>180</v>
      </c>
      <c r="L1843" s="300" t="s">
        <v>872</v>
      </c>
      <c r="M1843" s="300" t="s">
        <v>486</v>
      </c>
      <c r="N1843" s="300" t="s">
        <v>660</v>
      </c>
      <c r="O1843" s="300" t="s">
        <v>762</v>
      </c>
      <c r="P1843" s="300">
        <v>410</v>
      </c>
      <c r="Q1843" s="300" t="s">
        <v>1968</v>
      </c>
      <c r="R1843" s="300" t="s">
        <v>1969</v>
      </c>
      <c r="S1843" s="300">
        <v>0</v>
      </c>
      <c r="T1843" s="300" t="s">
        <v>763</v>
      </c>
      <c r="U1843" s="300" t="s">
        <v>764</v>
      </c>
      <c r="V1843" s="300" t="s">
        <v>1123</v>
      </c>
      <c r="W1843" s="300" t="s">
        <v>766</v>
      </c>
      <c r="X1843" s="300" t="b">
        <v>1</v>
      </c>
      <c r="Y1843" s="300">
        <v>3102</v>
      </c>
      <c r="Z1843" s="300" t="s">
        <v>819</v>
      </c>
      <c r="AA1843" s="300" t="s">
        <v>820</v>
      </c>
      <c r="AB1843" s="300" t="s">
        <v>508</v>
      </c>
      <c r="AC1843" s="300" t="s">
        <v>508</v>
      </c>
      <c r="AD1843" s="300">
        <v>4</v>
      </c>
      <c r="AE1843" s="300" t="b">
        <v>0</v>
      </c>
      <c r="AF1843" s="300" t="s">
        <v>768</v>
      </c>
      <c r="AG1843" s="300" t="s">
        <v>769</v>
      </c>
      <c r="AH1843" s="300">
        <v>0</v>
      </c>
      <c r="AI1843" s="300">
        <v>0</v>
      </c>
      <c r="AJ1843" s="300" t="s">
        <v>770</v>
      </c>
      <c r="AK1843" s="300">
        <v>8</v>
      </c>
      <c r="AL1843" s="300" t="s">
        <v>814</v>
      </c>
      <c r="AM1843" s="300">
        <v>100</v>
      </c>
      <c r="AN1843" s="300" t="b">
        <v>0</v>
      </c>
      <c r="AO1843" s="300">
        <v>8</v>
      </c>
      <c r="AP1843" s="300" t="s">
        <v>814</v>
      </c>
      <c r="AQ1843" s="300">
        <v>100</v>
      </c>
      <c r="AR1843" s="300" t="b">
        <v>0</v>
      </c>
      <c r="AS1843" s="300">
        <v>100</v>
      </c>
      <c r="AT1843" s="300" t="b">
        <v>0</v>
      </c>
      <c r="AU1843" s="300">
        <v>0</v>
      </c>
      <c r="AV1843" s="300" t="b">
        <v>0</v>
      </c>
      <c r="AW1843" s="300" t="s">
        <v>2162</v>
      </c>
      <c r="AX1843" s="300">
        <v>0</v>
      </c>
      <c r="AY1843" s="300" t="s">
        <v>2162</v>
      </c>
      <c r="AZ1843" s="300">
        <v>0</v>
      </c>
      <c r="BA1843" s="300" t="b">
        <v>0</v>
      </c>
      <c r="BB1843" s="300" t="b">
        <v>1</v>
      </c>
      <c r="BC1843"/>
      <c r="BD1843"/>
      <c r="BE1843"/>
      <c r="BF1843"/>
      <c r="BG1843"/>
      <c r="BH1843"/>
      <c r="BI1843"/>
      <c r="BJ1843"/>
      <c r="BK1843"/>
      <c r="BL1843"/>
      <c r="BM1843"/>
      <c r="BN1843"/>
      <c r="BO1843"/>
      <c r="BP1843"/>
      <c r="BQ1843"/>
    </row>
    <row r="1844" spans="5:69" ht="16.5" hidden="1" x14ac:dyDescent="0.3">
      <c r="E1844" s="300" t="s">
        <v>760</v>
      </c>
      <c r="F1844" s="300" t="s">
        <v>651</v>
      </c>
      <c r="G1844" s="300">
        <v>20150101</v>
      </c>
      <c r="H1844" s="300">
        <v>2015</v>
      </c>
      <c r="I1844" s="300">
        <v>52</v>
      </c>
      <c r="J1844" s="300">
        <v>2015</v>
      </c>
      <c r="K1844" s="300">
        <v>180</v>
      </c>
      <c r="L1844" s="300" t="s">
        <v>872</v>
      </c>
      <c r="M1844" s="300" t="s">
        <v>486</v>
      </c>
      <c r="N1844" s="300" t="s">
        <v>660</v>
      </c>
      <c r="O1844" s="300" t="s">
        <v>762</v>
      </c>
      <c r="P1844" s="300">
        <v>440</v>
      </c>
      <c r="Q1844" s="300" t="s">
        <v>897</v>
      </c>
      <c r="R1844" s="300" t="s">
        <v>898</v>
      </c>
      <c r="S1844" s="300">
        <v>0</v>
      </c>
      <c r="T1844" s="300" t="s">
        <v>763</v>
      </c>
      <c r="U1844" s="300" t="s">
        <v>764</v>
      </c>
      <c r="V1844" s="300" t="s">
        <v>1123</v>
      </c>
      <c r="W1844" s="300" t="s">
        <v>766</v>
      </c>
      <c r="X1844" s="300" t="b">
        <v>1</v>
      </c>
      <c r="Y1844" s="300">
        <v>3102</v>
      </c>
      <c r="Z1844" s="300" t="s">
        <v>819</v>
      </c>
      <c r="AA1844" s="300" t="s">
        <v>820</v>
      </c>
      <c r="AB1844" s="300" t="s">
        <v>508</v>
      </c>
      <c r="AC1844" s="300" t="s">
        <v>508</v>
      </c>
      <c r="AD1844" s="300">
        <v>4</v>
      </c>
      <c r="AE1844" s="300" t="b">
        <v>0</v>
      </c>
      <c r="AF1844" s="300" t="s">
        <v>768</v>
      </c>
      <c r="AG1844" s="300" t="s">
        <v>769</v>
      </c>
      <c r="AH1844" s="300">
        <v>0</v>
      </c>
      <c r="AI1844" s="300">
        <v>0</v>
      </c>
      <c r="AJ1844" s="300" t="s">
        <v>770</v>
      </c>
      <c r="AK1844" s="300">
        <v>8</v>
      </c>
      <c r="AL1844" s="300" t="s">
        <v>814</v>
      </c>
      <c r="AM1844" s="300">
        <v>44000</v>
      </c>
      <c r="AN1844" s="300" t="b">
        <v>0</v>
      </c>
      <c r="AO1844" s="300">
        <v>8</v>
      </c>
      <c r="AP1844" s="300" t="s">
        <v>814</v>
      </c>
      <c r="AQ1844" s="300">
        <v>44000</v>
      </c>
      <c r="AR1844" s="300" t="b">
        <v>0</v>
      </c>
      <c r="AS1844" s="300">
        <v>44000</v>
      </c>
      <c r="AT1844" s="300" t="b">
        <v>0</v>
      </c>
      <c r="AU1844" s="300">
        <v>0</v>
      </c>
      <c r="AV1844" s="300" t="b">
        <v>0</v>
      </c>
      <c r="AW1844" s="300" t="s">
        <v>2164</v>
      </c>
      <c r="AX1844" s="300">
        <v>0</v>
      </c>
      <c r="AY1844" s="300" t="s">
        <v>2164</v>
      </c>
      <c r="AZ1844" s="300">
        <v>0</v>
      </c>
      <c r="BA1844" s="300" t="b">
        <v>0</v>
      </c>
      <c r="BB1844" s="300" t="b">
        <v>1</v>
      </c>
      <c r="BC1844"/>
      <c r="BD1844"/>
      <c r="BE1844"/>
      <c r="BF1844"/>
      <c r="BG1844"/>
      <c r="BH1844"/>
      <c r="BI1844"/>
      <c r="BJ1844"/>
      <c r="BK1844"/>
      <c r="BL1844"/>
      <c r="BM1844"/>
      <c r="BN1844"/>
      <c r="BO1844"/>
      <c r="BP1844"/>
      <c r="BQ1844"/>
    </row>
    <row r="1845" spans="5:69" ht="16.5" hidden="1" x14ac:dyDescent="0.3">
      <c r="E1845" s="300" t="s">
        <v>760</v>
      </c>
      <c r="F1845" s="300" t="s">
        <v>651</v>
      </c>
      <c r="G1845" s="300">
        <v>20150101</v>
      </c>
      <c r="H1845" s="300">
        <v>2015</v>
      </c>
      <c r="I1845" s="300">
        <v>52</v>
      </c>
      <c r="J1845" s="300">
        <v>2015</v>
      </c>
      <c r="K1845" s="300">
        <v>180</v>
      </c>
      <c r="L1845" s="300" t="s">
        <v>872</v>
      </c>
      <c r="M1845" s="300" t="s">
        <v>486</v>
      </c>
      <c r="N1845" s="300" t="s">
        <v>660</v>
      </c>
      <c r="O1845" s="300" t="s">
        <v>762</v>
      </c>
      <c r="P1845" s="300">
        <v>508</v>
      </c>
      <c r="Q1845" s="300" t="s">
        <v>903</v>
      </c>
      <c r="R1845" s="300" t="s">
        <v>443</v>
      </c>
      <c r="S1845" s="300">
        <v>0</v>
      </c>
      <c r="T1845" s="300" t="s">
        <v>763</v>
      </c>
      <c r="U1845" s="300" t="s">
        <v>764</v>
      </c>
      <c r="V1845" s="300" t="s">
        <v>1123</v>
      </c>
      <c r="W1845" s="300" t="s">
        <v>766</v>
      </c>
      <c r="X1845" s="300" t="b">
        <v>1</v>
      </c>
      <c r="Y1845" s="300">
        <v>3102</v>
      </c>
      <c r="Z1845" s="300" t="s">
        <v>819</v>
      </c>
      <c r="AA1845" s="300" t="s">
        <v>820</v>
      </c>
      <c r="AB1845" s="300" t="s">
        <v>508</v>
      </c>
      <c r="AC1845" s="300" t="s">
        <v>508</v>
      </c>
      <c r="AD1845" s="300">
        <v>4</v>
      </c>
      <c r="AE1845" s="300" t="b">
        <v>0</v>
      </c>
      <c r="AF1845" s="300" t="s">
        <v>768</v>
      </c>
      <c r="AG1845" s="300" t="s">
        <v>769</v>
      </c>
      <c r="AH1845" s="300">
        <v>0</v>
      </c>
      <c r="AI1845" s="300">
        <v>0</v>
      </c>
      <c r="AJ1845" s="300" t="s">
        <v>770</v>
      </c>
      <c r="AK1845" s="300">
        <v>8</v>
      </c>
      <c r="AL1845" s="300" t="s">
        <v>814</v>
      </c>
      <c r="AM1845" s="300">
        <v>57000</v>
      </c>
      <c r="AN1845" s="300" t="b">
        <v>0</v>
      </c>
      <c r="AO1845" s="300">
        <v>8</v>
      </c>
      <c r="AP1845" s="300" t="s">
        <v>814</v>
      </c>
      <c r="AQ1845" s="300">
        <v>57000</v>
      </c>
      <c r="AR1845" s="300" t="b">
        <v>0</v>
      </c>
      <c r="AS1845" s="300">
        <v>57000</v>
      </c>
      <c r="AT1845" s="300" t="b">
        <v>0</v>
      </c>
      <c r="AU1845" s="300">
        <v>0</v>
      </c>
      <c r="AV1845" s="300" t="b">
        <v>0</v>
      </c>
      <c r="AW1845" s="300" t="s">
        <v>2165</v>
      </c>
      <c r="AX1845" s="300">
        <v>0</v>
      </c>
      <c r="AY1845" s="300" t="s">
        <v>2165</v>
      </c>
      <c r="AZ1845" s="300">
        <v>0</v>
      </c>
      <c r="BA1845" s="300" t="b">
        <v>0</v>
      </c>
      <c r="BB1845" s="300" t="b">
        <v>1</v>
      </c>
      <c r="BC1845"/>
      <c r="BD1845"/>
      <c r="BE1845"/>
      <c r="BF1845"/>
      <c r="BG1845"/>
      <c r="BH1845"/>
      <c r="BI1845"/>
      <c r="BJ1845"/>
      <c r="BK1845"/>
      <c r="BL1845"/>
      <c r="BM1845"/>
      <c r="BN1845"/>
      <c r="BO1845"/>
      <c r="BP1845"/>
      <c r="BQ1845"/>
    </row>
    <row r="1846" spans="5:69" ht="16.5" hidden="1" x14ac:dyDescent="0.3">
      <c r="E1846" s="300" t="s">
        <v>760</v>
      </c>
      <c r="F1846" s="300" t="s">
        <v>651</v>
      </c>
      <c r="G1846" s="300">
        <v>20150101</v>
      </c>
      <c r="H1846" s="300">
        <v>2015</v>
      </c>
      <c r="I1846" s="300">
        <v>52</v>
      </c>
      <c r="J1846" s="300">
        <v>2015</v>
      </c>
      <c r="K1846" s="300">
        <v>180</v>
      </c>
      <c r="L1846" s="300" t="s">
        <v>872</v>
      </c>
      <c r="M1846" s="300" t="s">
        <v>486</v>
      </c>
      <c r="N1846" s="300" t="s">
        <v>660</v>
      </c>
      <c r="O1846" s="300" t="s">
        <v>762</v>
      </c>
      <c r="P1846" s="300">
        <v>634</v>
      </c>
      <c r="Q1846" s="300" t="s">
        <v>2169</v>
      </c>
      <c r="R1846" s="300" t="s">
        <v>2170</v>
      </c>
      <c r="S1846" s="300">
        <v>0</v>
      </c>
      <c r="T1846" s="300" t="s">
        <v>763</v>
      </c>
      <c r="U1846" s="300" t="s">
        <v>764</v>
      </c>
      <c r="V1846" s="300" t="s">
        <v>1123</v>
      </c>
      <c r="W1846" s="300" t="s">
        <v>766</v>
      </c>
      <c r="X1846" s="300" t="b">
        <v>1</v>
      </c>
      <c r="Y1846" s="300">
        <v>3102</v>
      </c>
      <c r="Z1846" s="300" t="s">
        <v>819</v>
      </c>
      <c r="AA1846" s="300" t="s">
        <v>820</v>
      </c>
      <c r="AB1846" s="300" t="s">
        <v>508</v>
      </c>
      <c r="AC1846" s="300" t="s">
        <v>508</v>
      </c>
      <c r="AD1846" s="300">
        <v>4</v>
      </c>
      <c r="AE1846" s="300" t="b">
        <v>0</v>
      </c>
      <c r="AF1846" s="300" t="s">
        <v>768</v>
      </c>
      <c r="AG1846" s="300" t="s">
        <v>769</v>
      </c>
      <c r="AH1846" s="300">
        <v>0</v>
      </c>
      <c r="AI1846" s="300">
        <v>0</v>
      </c>
      <c r="AJ1846" s="300" t="s">
        <v>770</v>
      </c>
      <c r="AK1846" s="300">
        <v>8</v>
      </c>
      <c r="AL1846" s="300" t="s">
        <v>814</v>
      </c>
      <c r="AM1846" s="300">
        <v>30000</v>
      </c>
      <c r="AN1846" s="300" t="b">
        <v>0</v>
      </c>
      <c r="AO1846" s="300">
        <v>8</v>
      </c>
      <c r="AP1846" s="300" t="s">
        <v>814</v>
      </c>
      <c r="AQ1846" s="300">
        <v>30000</v>
      </c>
      <c r="AR1846" s="300" t="b">
        <v>0</v>
      </c>
      <c r="AS1846" s="300">
        <v>30000</v>
      </c>
      <c r="AT1846" s="300" t="b">
        <v>0</v>
      </c>
      <c r="AU1846" s="300">
        <v>0</v>
      </c>
      <c r="AV1846" s="300" t="b">
        <v>0</v>
      </c>
      <c r="AW1846" s="300" t="s">
        <v>2171</v>
      </c>
      <c r="AX1846" s="300">
        <v>0</v>
      </c>
      <c r="AY1846" s="300" t="s">
        <v>2171</v>
      </c>
      <c r="AZ1846" s="300">
        <v>0</v>
      </c>
      <c r="BA1846" s="300" t="b">
        <v>0</v>
      </c>
      <c r="BB1846" s="300" t="b">
        <v>1</v>
      </c>
      <c r="BC1846"/>
      <c r="BD1846"/>
      <c r="BE1846"/>
      <c r="BF1846"/>
      <c r="BG1846"/>
      <c r="BH1846"/>
      <c r="BI1846"/>
      <c r="BJ1846"/>
      <c r="BK1846"/>
      <c r="BL1846"/>
      <c r="BM1846"/>
      <c r="BN1846"/>
      <c r="BO1846"/>
      <c r="BP1846"/>
      <c r="BQ1846"/>
    </row>
    <row r="1847" spans="5:69" ht="16.5" hidden="1" x14ac:dyDescent="0.3">
      <c r="E1847" s="300" t="s">
        <v>760</v>
      </c>
      <c r="F1847" s="300" t="s">
        <v>651</v>
      </c>
      <c r="G1847" s="300">
        <v>20150101</v>
      </c>
      <c r="H1847" s="300">
        <v>2015</v>
      </c>
      <c r="I1847" s="300">
        <v>52</v>
      </c>
      <c r="J1847" s="300">
        <v>2015</v>
      </c>
      <c r="K1847" s="300">
        <v>180</v>
      </c>
      <c r="L1847" s="300" t="s">
        <v>872</v>
      </c>
      <c r="M1847" s="300" t="s">
        <v>486</v>
      </c>
      <c r="N1847" s="300" t="s">
        <v>660</v>
      </c>
      <c r="O1847" s="300" t="s">
        <v>762</v>
      </c>
      <c r="P1847" s="300">
        <v>643</v>
      </c>
      <c r="Q1847" s="300" t="s">
        <v>793</v>
      </c>
      <c r="R1847" s="300" t="s">
        <v>794</v>
      </c>
      <c r="S1847" s="300">
        <v>0</v>
      </c>
      <c r="T1847" s="300" t="s">
        <v>763</v>
      </c>
      <c r="U1847" s="300" t="s">
        <v>764</v>
      </c>
      <c r="V1847" s="300" t="s">
        <v>1123</v>
      </c>
      <c r="W1847" s="300" t="s">
        <v>766</v>
      </c>
      <c r="X1847" s="300" t="b">
        <v>1</v>
      </c>
      <c r="Y1847" s="300">
        <v>3102</v>
      </c>
      <c r="Z1847" s="300" t="s">
        <v>819</v>
      </c>
      <c r="AA1847" s="300" t="s">
        <v>820</v>
      </c>
      <c r="AB1847" s="300" t="s">
        <v>508</v>
      </c>
      <c r="AC1847" s="300" t="s">
        <v>508</v>
      </c>
      <c r="AD1847" s="300">
        <v>4</v>
      </c>
      <c r="AE1847" s="300" t="b">
        <v>0</v>
      </c>
      <c r="AF1847" s="300" t="s">
        <v>768</v>
      </c>
      <c r="AG1847" s="300" t="s">
        <v>769</v>
      </c>
      <c r="AH1847" s="300">
        <v>0</v>
      </c>
      <c r="AI1847" s="300">
        <v>0</v>
      </c>
      <c r="AJ1847" s="300" t="s">
        <v>770</v>
      </c>
      <c r="AK1847" s="300">
        <v>8</v>
      </c>
      <c r="AL1847" s="300" t="s">
        <v>814</v>
      </c>
      <c r="AM1847" s="300">
        <v>5575772</v>
      </c>
      <c r="AN1847" s="300" t="b">
        <v>0</v>
      </c>
      <c r="AO1847" s="300">
        <v>8</v>
      </c>
      <c r="AP1847" s="300" t="s">
        <v>814</v>
      </c>
      <c r="AQ1847" s="300">
        <v>5575772</v>
      </c>
      <c r="AR1847" s="300" t="b">
        <v>0</v>
      </c>
      <c r="AS1847" s="300">
        <v>5575772</v>
      </c>
      <c r="AT1847" s="300" t="b">
        <v>0</v>
      </c>
      <c r="AU1847" s="300">
        <v>0</v>
      </c>
      <c r="AV1847" s="300" t="b">
        <v>0</v>
      </c>
      <c r="AW1847" s="300" t="s">
        <v>2172</v>
      </c>
      <c r="AX1847" s="300">
        <v>0</v>
      </c>
      <c r="AY1847" s="300" t="s">
        <v>2172</v>
      </c>
      <c r="AZ1847" s="300">
        <v>0</v>
      </c>
      <c r="BA1847" s="300" t="b">
        <v>0</v>
      </c>
      <c r="BB1847" s="300" t="b">
        <v>1</v>
      </c>
      <c r="BC1847"/>
      <c r="BD1847"/>
      <c r="BE1847"/>
      <c r="BF1847"/>
      <c r="BG1847"/>
      <c r="BH1847"/>
      <c r="BI1847"/>
      <c r="BJ1847"/>
      <c r="BK1847"/>
      <c r="BL1847"/>
      <c r="BM1847"/>
      <c r="BN1847"/>
      <c r="BO1847"/>
      <c r="BP1847"/>
      <c r="BQ1847"/>
    </row>
    <row r="1848" spans="5:69" ht="16.5" hidden="1" x14ac:dyDescent="0.3">
      <c r="E1848" s="300" t="s">
        <v>760</v>
      </c>
      <c r="F1848" s="300" t="s">
        <v>651</v>
      </c>
      <c r="G1848" s="300">
        <v>20150101</v>
      </c>
      <c r="H1848" s="300">
        <v>2015</v>
      </c>
      <c r="I1848" s="300">
        <v>52</v>
      </c>
      <c r="J1848" s="300">
        <v>2015</v>
      </c>
      <c r="K1848" s="300">
        <v>180</v>
      </c>
      <c r="L1848" s="300" t="s">
        <v>872</v>
      </c>
      <c r="M1848" s="300" t="s">
        <v>486</v>
      </c>
      <c r="N1848" s="300" t="s">
        <v>660</v>
      </c>
      <c r="O1848" s="300" t="s">
        <v>762</v>
      </c>
      <c r="P1848" s="300">
        <v>646</v>
      </c>
      <c r="Q1848" s="300" t="s">
        <v>910</v>
      </c>
      <c r="R1848" s="300" t="s">
        <v>441</v>
      </c>
      <c r="S1848" s="300">
        <v>0</v>
      </c>
      <c r="T1848" s="300" t="s">
        <v>763</v>
      </c>
      <c r="U1848" s="300" t="s">
        <v>764</v>
      </c>
      <c r="V1848" s="300" t="s">
        <v>1123</v>
      </c>
      <c r="W1848" s="300" t="s">
        <v>766</v>
      </c>
      <c r="X1848" s="300" t="b">
        <v>1</v>
      </c>
      <c r="Y1848" s="300">
        <v>3102</v>
      </c>
      <c r="Z1848" s="300" t="s">
        <v>819</v>
      </c>
      <c r="AA1848" s="300" t="s">
        <v>820</v>
      </c>
      <c r="AB1848" s="300" t="s">
        <v>508</v>
      </c>
      <c r="AC1848" s="300" t="s">
        <v>508</v>
      </c>
      <c r="AD1848" s="300">
        <v>4</v>
      </c>
      <c r="AE1848" s="300" t="b">
        <v>0</v>
      </c>
      <c r="AF1848" s="300" t="s">
        <v>768</v>
      </c>
      <c r="AG1848" s="300" t="s">
        <v>769</v>
      </c>
      <c r="AH1848" s="300">
        <v>0</v>
      </c>
      <c r="AI1848" s="300">
        <v>0</v>
      </c>
      <c r="AJ1848" s="300" t="s">
        <v>770</v>
      </c>
      <c r="AK1848" s="300">
        <v>8</v>
      </c>
      <c r="AL1848" s="300" t="s">
        <v>814</v>
      </c>
      <c r="AM1848" s="300">
        <v>1800</v>
      </c>
      <c r="AN1848" s="300" t="b">
        <v>0</v>
      </c>
      <c r="AO1848" s="300">
        <v>8</v>
      </c>
      <c r="AP1848" s="300" t="s">
        <v>814</v>
      </c>
      <c r="AQ1848" s="300">
        <v>1800</v>
      </c>
      <c r="AR1848" s="300" t="b">
        <v>0</v>
      </c>
      <c r="AS1848" s="300">
        <v>1800</v>
      </c>
      <c r="AT1848" s="300" t="b">
        <v>0</v>
      </c>
      <c r="AU1848" s="300">
        <v>0</v>
      </c>
      <c r="AV1848" s="300" t="b">
        <v>0</v>
      </c>
      <c r="AW1848" s="300" t="s">
        <v>2173</v>
      </c>
      <c r="AX1848" s="300">
        <v>0</v>
      </c>
      <c r="AY1848" s="300" t="s">
        <v>2173</v>
      </c>
      <c r="AZ1848" s="300">
        <v>0</v>
      </c>
      <c r="BA1848" s="300" t="b">
        <v>0</v>
      </c>
      <c r="BB1848" s="300" t="b">
        <v>1</v>
      </c>
      <c r="BC1848"/>
      <c r="BD1848"/>
      <c r="BE1848"/>
      <c r="BF1848"/>
      <c r="BG1848"/>
      <c r="BH1848"/>
      <c r="BI1848"/>
      <c r="BJ1848"/>
      <c r="BK1848"/>
      <c r="BL1848"/>
      <c r="BM1848"/>
      <c r="BN1848"/>
      <c r="BO1848"/>
      <c r="BP1848"/>
      <c r="BQ1848"/>
    </row>
    <row r="1849" spans="5:69" ht="16.5" hidden="1" x14ac:dyDescent="0.3">
      <c r="E1849" s="300" t="s">
        <v>760</v>
      </c>
      <c r="F1849" s="300" t="s">
        <v>651</v>
      </c>
      <c r="G1849" s="300">
        <v>20150101</v>
      </c>
      <c r="H1849" s="300">
        <v>2015</v>
      </c>
      <c r="I1849" s="300">
        <v>52</v>
      </c>
      <c r="J1849" s="300">
        <v>2015</v>
      </c>
      <c r="K1849" s="300">
        <v>180</v>
      </c>
      <c r="L1849" s="300" t="s">
        <v>872</v>
      </c>
      <c r="M1849" s="300" t="s">
        <v>486</v>
      </c>
      <c r="N1849" s="300" t="s">
        <v>660</v>
      </c>
      <c r="O1849" s="300" t="s">
        <v>762</v>
      </c>
      <c r="P1849" s="300">
        <v>682</v>
      </c>
      <c r="Q1849" s="300" t="s">
        <v>1141</v>
      </c>
      <c r="R1849" s="300" t="s">
        <v>1142</v>
      </c>
      <c r="S1849" s="300">
        <v>0</v>
      </c>
      <c r="T1849" s="300" t="s">
        <v>763</v>
      </c>
      <c r="U1849" s="300" t="s">
        <v>764</v>
      </c>
      <c r="V1849" s="300" t="s">
        <v>1123</v>
      </c>
      <c r="W1849" s="300" t="s">
        <v>766</v>
      </c>
      <c r="X1849" s="300" t="b">
        <v>1</v>
      </c>
      <c r="Y1849" s="300">
        <v>3102</v>
      </c>
      <c r="Z1849" s="300" t="s">
        <v>819</v>
      </c>
      <c r="AA1849" s="300" t="s">
        <v>820</v>
      </c>
      <c r="AB1849" s="300" t="s">
        <v>508</v>
      </c>
      <c r="AC1849" s="300" t="s">
        <v>508</v>
      </c>
      <c r="AD1849" s="300">
        <v>4</v>
      </c>
      <c r="AE1849" s="300" t="b">
        <v>0</v>
      </c>
      <c r="AF1849" s="300" t="s">
        <v>768</v>
      </c>
      <c r="AG1849" s="300" t="s">
        <v>769</v>
      </c>
      <c r="AH1849" s="300">
        <v>0</v>
      </c>
      <c r="AI1849" s="300">
        <v>0</v>
      </c>
      <c r="AJ1849" s="300" t="s">
        <v>770</v>
      </c>
      <c r="AK1849" s="300">
        <v>8</v>
      </c>
      <c r="AL1849" s="300" t="s">
        <v>814</v>
      </c>
      <c r="AM1849" s="300">
        <v>30300</v>
      </c>
      <c r="AN1849" s="300" t="b">
        <v>0</v>
      </c>
      <c r="AO1849" s="300">
        <v>8</v>
      </c>
      <c r="AP1849" s="300" t="s">
        <v>814</v>
      </c>
      <c r="AQ1849" s="300">
        <v>30300</v>
      </c>
      <c r="AR1849" s="300" t="b">
        <v>0</v>
      </c>
      <c r="AS1849" s="300">
        <v>30300</v>
      </c>
      <c r="AT1849" s="300" t="b">
        <v>0</v>
      </c>
      <c r="AU1849" s="300">
        <v>0</v>
      </c>
      <c r="AV1849" s="300" t="b">
        <v>0</v>
      </c>
      <c r="AW1849" s="300" t="s">
        <v>2174</v>
      </c>
      <c r="AX1849" s="300">
        <v>0</v>
      </c>
      <c r="AY1849" s="300" t="s">
        <v>2174</v>
      </c>
      <c r="AZ1849" s="300">
        <v>0</v>
      </c>
      <c r="BA1849" s="300" t="b">
        <v>0</v>
      </c>
      <c r="BB1849" s="300" t="b">
        <v>1</v>
      </c>
      <c r="BC1849"/>
      <c r="BD1849"/>
      <c r="BE1849"/>
      <c r="BF1849"/>
      <c r="BG1849"/>
      <c r="BH1849"/>
      <c r="BI1849"/>
      <c r="BJ1849"/>
      <c r="BK1849"/>
      <c r="BL1849"/>
      <c r="BM1849"/>
      <c r="BN1849"/>
      <c r="BO1849"/>
      <c r="BP1849"/>
      <c r="BQ1849"/>
    </row>
    <row r="1850" spans="5:69" ht="16.5" hidden="1" x14ac:dyDescent="0.3">
      <c r="E1850" s="300" t="s">
        <v>760</v>
      </c>
      <c r="F1850" s="300" t="s">
        <v>651</v>
      </c>
      <c r="G1850" s="300">
        <v>20150101</v>
      </c>
      <c r="H1850" s="300">
        <v>2015</v>
      </c>
      <c r="I1850" s="300">
        <v>52</v>
      </c>
      <c r="J1850" s="300">
        <v>2015</v>
      </c>
      <c r="K1850" s="300">
        <v>180</v>
      </c>
      <c r="L1850" s="300" t="s">
        <v>872</v>
      </c>
      <c r="M1850" s="300" t="s">
        <v>486</v>
      </c>
      <c r="N1850" s="300" t="s">
        <v>660</v>
      </c>
      <c r="O1850" s="300" t="s">
        <v>762</v>
      </c>
      <c r="P1850" s="300">
        <v>699</v>
      </c>
      <c r="Q1850" s="300" t="s">
        <v>798</v>
      </c>
      <c r="R1850" s="300" t="s">
        <v>799</v>
      </c>
      <c r="S1850" s="300">
        <v>0</v>
      </c>
      <c r="T1850" s="300" t="s">
        <v>763</v>
      </c>
      <c r="U1850" s="300" t="s">
        <v>764</v>
      </c>
      <c r="V1850" s="300" t="s">
        <v>1123</v>
      </c>
      <c r="W1850" s="300" t="s">
        <v>766</v>
      </c>
      <c r="X1850" s="300" t="b">
        <v>1</v>
      </c>
      <c r="Y1850" s="300">
        <v>3102</v>
      </c>
      <c r="Z1850" s="300" t="s">
        <v>819</v>
      </c>
      <c r="AA1850" s="300" t="s">
        <v>820</v>
      </c>
      <c r="AB1850" s="300" t="s">
        <v>508</v>
      </c>
      <c r="AC1850" s="300" t="s">
        <v>508</v>
      </c>
      <c r="AD1850" s="300">
        <v>4</v>
      </c>
      <c r="AE1850" s="300" t="b">
        <v>0</v>
      </c>
      <c r="AF1850" s="300" t="s">
        <v>768</v>
      </c>
      <c r="AG1850" s="300" t="s">
        <v>769</v>
      </c>
      <c r="AH1850" s="300">
        <v>0</v>
      </c>
      <c r="AI1850" s="300">
        <v>0</v>
      </c>
      <c r="AJ1850" s="300" t="s">
        <v>770</v>
      </c>
      <c r="AK1850" s="300">
        <v>8</v>
      </c>
      <c r="AL1850" s="300" t="s">
        <v>814</v>
      </c>
      <c r="AM1850" s="300">
        <v>144612</v>
      </c>
      <c r="AN1850" s="300" t="b">
        <v>0</v>
      </c>
      <c r="AO1850" s="300">
        <v>8</v>
      </c>
      <c r="AP1850" s="300" t="s">
        <v>814</v>
      </c>
      <c r="AQ1850" s="300">
        <v>144612</v>
      </c>
      <c r="AR1850" s="300" t="b">
        <v>0</v>
      </c>
      <c r="AS1850" s="300">
        <v>144612</v>
      </c>
      <c r="AT1850" s="300" t="b">
        <v>0</v>
      </c>
      <c r="AU1850" s="300">
        <v>0</v>
      </c>
      <c r="AV1850" s="300" t="b">
        <v>0</v>
      </c>
      <c r="AW1850" s="300" t="s">
        <v>2200</v>
      </c>
      <c r="AX1850" s="300">
        <v>0</v>
      </c>
      <c r="AY1850" s="300" t="s">
        <v>2200</v>
      </c>
      <c r="AZ1850" s="300">
        <v>0</v>
      </c>
      <c r="BA1850" s="300" t="b">
        <v>0</v>
      </c>
      <c r="BB1850" s="300" t="b">
        <v>1</v>
      </c>
      <c r="BC1850"/>
      <c r="BD1850"/>
      <c r="BE1850"/>
      <c r="BF1850"/>
      <c r="BG1850"/>
      <c r="BH1850"/>
      <c r="BI1850"/>
      <c r="BJ1850"/>
      <c r="BK1850"/>
      <c r="BL1850"/>
      <c r="BM1850"/>
      <c r="BN1850"/>
      <c r="BO1850"/>
      <c r="BP1850"/>
      <c r="BQ1850"/>
    </row>
    <row r="1851" spans="5:69" ht="16.5" hidden="1" x14ac:dyDescent="0.3">
      <c r="E1851" s="300" t="s">
        <v>760</v>
      </c>
      <c r="F1851" s="300" t="s">
        <v>651</v>
      </c>
      <c r="G1851" s="300">
        <v>20150101</v>
      </c>
      <c r="H1851" s="300">
        <v>2015</v>
      </c>
      <c r="I1851" s="300">
        <v>52</v>
      </c>
      <c r="J1851" s="300">
        <v>2015</v>
      </c>
      <c r="K1851" s="300">
        <v>180</v>
      </c>
      <c r="L1851" s="300" t="s">
        <v>872</v>
      </c>
      <c r="M1851" s="300" t="s">
        <v>486</v>
      </c>
      <c r="N1851" s="300" t="s">
        <v>660</v>
      </c>
      <c r="O1851" s="300" t="s">
        <v>762</v>
      </c>
      <c r="P1851" s="300">
        <v>710</v>
      </c>
      <c r="Q1851" s="300" t="s">
        <v>917</v>
      </c>
      <c r="R1851" s="300" t="s">
        <v>425</v>
      </c>
      <c r="S1851" s="300">
        <v>0</v>
      </c>
      <c r="T1851" s="300" t="s">
        <v>763</v>
      </c>
      <c r="U1851" s="300" t="s">
        <v>764</v>
      </c>
      <c r="V1851" s="300" t="s">
        <v>1123</v>
      </c>
      <c r="W1851" s="300" t="s">
        <v>766</v>
      </c>
      <c r="X1851" s="300" t="b">
        <v>1</v>
      </c>
      <c r="Y1851" s="300">
        <v>3102</v>
      </c>
      <c r="Z1851" s="300" t="s">
        <v>819</v>
      </c>
      <c r="AA1851" s="300" t="s">
        <v>820</v>
      </c>
      <c r="AB1851" s="300" t="s">
        <v>508</v>
      </c>
      <c r="AC1851" s="300" t="s">
        <v>508</v>
      </c>
      <c r="AD1851" s="300">
        <v>4</v>
      </c>
      <c r="AE1851" s="300" t="b">
        <v>0</v>
      </c>
      <c r="AF1851" s="300" t="s">
        <v>768</v>
      </c>
      <c r="AG1851" s="300" t="s">
        <v>769</v>
      </c>
      <c r="AH1851" s="300">
        <v>0</v>
      </c>
      <c r="AI1851" s="300">
        <v>0</v>
      </c>
      <c r="AJ1851" s="300" t="s">
        <v>770</v>
      </c>
      <c r="AK1851" s="300">
        <v>8</v>
      </c>
      <c r="AL1851" s="300" t="s">
        <v>814</v>
      </c>
      <c r="AM1851" s="300" t="s">
        <v>2201</v>
      </c>
      <c r="AN1851" s="300" t="b">
        <v>1</v>
      </c>
      <c r="AO1851" s="300">
        <v>-1</v>
      </c>
      <c r="AP1851" s="300" t="s">
        <v>771</v>
      </c>
      <c r="AQ1851" s="300">
        <v>0</v>
      </c>
      <c r="AR1851" s="300" t="b">
        <v>0</v>
      </c>
      <c r="AS1851" s="300" t="s">
        <v>2201</v>
      </c>
      <c r="AT1851" s="300" t="b">
        <v>1</v>
      </c>
      <c r="AU1851" s="300">
        <v>0</v>
      </c>
      <c r="AV1851" s="300" t="b">
        <v>0</v>
      </c>
      <c r="AW1851" s="300" t="s">
        <v>2202</v>
      </c>
      <c r="AX1851" s="300">
        <v>0</v>
      </c>
      <c r="AY1851" s="300" t="s">
        <v>2202</v>
      </c>
      <c r="AZ1851" s="300">
        <v>6</v>
      </c>
      <c r="BA1851" s="300" t="b">
        <v>0</v>
      </c>
      <c r="BB1851" s="300" t="b">
        <v>1</v>
      </c>
      <c r="BC1851"/>
      <c r="BD1851"/>
      <c r="BE1851"/>
      <c r="BF1851"/>
      <c r="BG1851"/>
      <c r="BH1851"/>
      <c r="BI1851"/>
      <c r="BJ1851"/>
      <c r="BK1851"/>
      <c r="BL1851"/>
      <c r="BM1851"/>
      <c r="BN1851"/>
      <c r="BO1851"/>
      <c r="BP1851"/>
      <c r="BQ1851"/>
    </row>
    <row r="1852" spans="5:69" ht="16.5" hidden="1" x14ac:dyDescent="0.3">
      <c r="E1852" s="300" t="s">
        <v>760</v>
      </c>
      <c r="F1852" s="300" t="s">
        <v>651</v>
      </c>
      <c r="G1852" s="300">
        <v>20150101</v>
      </c>
      <c r="H1852" s="300">
        <v>2015</v>
      </c>
      <c r="I1852" s="300">
        <v>52</v>
      </c>
      <c r="J1852" s="300">
        <v>2015</v>
      </c>
      <c r="K1852" s="300">
        <v>180</v>
      </c>
      <c r="L1852" s="300" t="s">
        <v>872</v>
      </c>
      <c r="M1852" s="300" t="s">
        <v>486</v>
      </c>
      <c r="N1852" s="300" t="s">
        <v>660</v>
      </c>
      <c r="O1852" s="300" t="s">
        <v>762</v>
      </c>
      <c r="P1852" s="300">
        <v>752</v>
      </c>
      <c r="Q1852" s="300" t="s">
        <v>804</v>
      </c>
      <c r="R1852" s="300" t="s">
        <v>805</v>
      </c>
      <c r="S1852" s="300">
        <v>0</v>
      </c>
      <c r="T1852" s="300" t="s">
        <v>763</v>
      </c>
      <c r="U1852" s="300" t="s">
        <v>764</v>
      </c>
      <c r="V1852" s="300" t="s">
        <v>1123</v>
      </c>
      <c r="W1852" s="300" t="s">
        <v>766</v>
      </c>
      <c r="X1852" s="300" t="b">
        <v>1</v>
      </c>
      <c r="Y1852" s="300">
        <v>3102</v>
      </c>
      <c r="Z1852" s="300" t="s">
        <v>819</v>
      </c>
      <c r="AA1852" s="300" t="s">
        <v>820</v>
      </c>
      <c r="AB1852" s="300" t="s">
        <v>508</v>
      </c>
      <c r="AC1852" s="300" t="s">
        <v>508</v>
      </c>
      <c r="AD1852" s="300">
        <v>4</v>
      </c>
      <c r="AE1852" s="300" t="b">
        <v>0</v>
      </c>
      <c r="AF1852" s="300" t="s">
        <v>768</v>
      </c>
      <c r="AG1852" s="300" t="s">
        <v>769</v>
      </c>
      <c r="AH1852" s="300">
        <v>0</v>
      </c>
      <c r="AI1852" s="300">
        <v>0</v>
      </c>
      <c r="AJ1852" s="300" t="s">
        <v>770</v>
      </c>
      <c r="AK1852" s="300">
        <v>8</v>
      </c>
      <c r="AL1852" s="300" t="s">
        <v>814</v>
      </c>
      <c r="AM1852" s="300">
        <v>2085500</v>
      </c>
      <c r="AN1852" s="300" t="b">
        <v>0</v>
      </c>
      <c r="AO1852" s="300">
        <v>8</v>
      </c>
      <c r="AP1852" s="300" t="s">
        <v>814</v>
      </c>
      <c r="AQ1852" s="300">
        <v>2085500</v>
      </c>
      <c r="AR1852" s="300" t="b">
        <v>0</v>
      </c>
      <c r="AS1852" s="300">
        <v>2085500</v>
      </c>
      <c r="AT1852" s="300" t="b">
        <v>0</v>
      </c>
      <c r="AU1852" s="300">
        <v>0</v>
      </c>
      <c r="AV1852" s="300" t="b">
        <v>0</v>
      </c>
      <c r="AW1852" s="300" t="s">
        <v>2180</v>
      </c>
      <c r="AX1852" s="300">
        <v>0</v>
      </c>
      <c r="AY1852" s="300" t="s">
        <v>2180</v>
      </c>
      <c r="AZ1852" s="300">
        <v>0</v>
      </c>
      <c r="BA1852" s="300" t="b">
        <v>0</v>
      </c>
      <c r="BB1852" s="300" t="b">
        <v>1</v>
      </c>
      <c r="BC1852"/>
      <c r="BD1852"/>
      <c r="BE1852"/>
      <c r="BF1852"/>
      <c r="BG1852"/>
      <c r="BH1852"/>
      <c r="BI1852"/>
      <c r="BJ1852"/>
      <c r="BK1852"/>
      <c r="BL1852"/>
      <c r="BM1852"/>
      <c r="BN1852"/>
      <c r="BO1852"/>
      <c r="BP1852"/>
      <c r="BQ1852"/>
    </row>
    <row r="1853" spans="5:69" ht="16.5" hidden="1" x14ac:dyDescent="0.3">
      <c r="E1853" s="300" t="s">
        <v>760</v>
      </c>
      <c r="F1853" s="300" t="s">
        <v>651</v>
      </c>
      <c r="G1853" s="300">
        <v>20150101</v>
      </c>
      <c r="H1853" s="300">
        <v>2015</v>
      </c>
      <c r="I1853" s="300">
        <v>52</v>
      </c>
      <c r="J1853" s="300">
        <v>2015</v>
      </c>
      <c r="K1853" s="300">
        <v>180</v>
      </c>
      <c r="L1853" s="300" t="s">
        <v>872</v>
      </c>
      <c r="M1853" s="300" t="s">
        <v>486</v>
      </c>
      <c r="N1853" s="300" t="s">
        <v>660</v>
      </c>
      <c r="O1853" s="300" t="s">
        <v>762</v>
      </c>
      <c r="P1853" s="300">
        <v>800</v>
      </c>
      <c r="Q1853" s="300" t="s">
        <v>930</v>
      </c>
      <c r="R1853" s="300" t="s">
        <v>452</v>
      </c>
      <c r="S1853" s="300">
        <v>0</v>
      </c>
      <c r="T1853" s="300" t="s">
        <v>763</v>
      </c>
      <c r="U1853" s="300" t="s">
        <v>764</v>
      </c>
      <c r="V1853" s="300" t="s">
        <v>1123</v>
      </c>
      <c r="W1853" s="300" t="s">
        <v>766</v>
      </c>
      <c r="X1853" s="300" t="b">
        <v>1</v>
      </c>
      <c r="Y1853" s="300">
        <v>3102</v>
      </c>
      <c r="Z1853" s="300" t="s">
        <v>819</v>
      </c>
      <c r="AA1853" s="300" t="s">
        <v>820</v>
      </c>
      <c r="AB1853" s="300" t="s">
        <v>508</v>
      </c>
      <c r="AC1853" s="300" t="s">
        <v>508</v>
      </c>
      <c r="AD1853" s="300">
        <v>4</v>
      </c>
      <c r="AE1853" s="300" t="b">
        <v>0</v>
      </c>
      <c r="AF1853" s="300" t="s">
        <v>768</v>
      </c>
      <c r="AG1853" s="300" t="s">
        <v>769</v>
      </c>
      <c r="AH1853" s="300">
        <v>0</v>
      </c>
      <c r="AI1853" s="300">
        <v>0</v>
      </c>
      <c r="AJ1853" s="300" t="s">
        <v>770</v>
      </c>
      <c r="AK1853" s="300">
        <v>8</v>
      </c>
      <c r="AL1853" s="300" t="s">
        <v>814</v>
      </c>
      <c r="AM1853" s="300">
        <v>21710</v>
      </c>
      <c r="AN1853" s="300" t="b">
        <v>0</v>
      </c>
      <c r="AO1853" s="300">
        <v>8</v>
      </c>
      <c r="AP1853" s="300" t="s">
        <v>814</v>
      </c>
      <c r="AQ1853" s="300">
        <v>21710</v>
      </c>
      <c r="AR1853" s="300" t="b">
        <v>0</v>
      </c>
      <c r="AS1853" s="300">
        <v>21710</v>
      </c>
      <c r="AT1853" s="300" t="b">
        <v>0</v>
      </c>
      <c r="AU1853" s="300">
        <v>0</v>
      </c>
      <c r="AV1853" s="300" t="b">
        <v>0</v>
      </c>
      <c r="AW1853" s="300" t="s">
        <v>2203</v>
      </c>
      <c r="AX1853" s="300">
        <v>0</v>
      </c>
      <c r="AY1853" s="300" t="s">
        <v>2203</v>
      </c>
      <c r="AZ1853" s="300">
        <v>0</v>
      </c>
      <c r="BA1853" s="300" t="b">
        <v>0</v>
      </c>
      <c r="BB1853" s="300" t="b">
        <v>1</v>
      </c>
      <c r="BC1853"/>
      <c r="BD1853"/>
      <c r="BE1853"/>
      <c r="BF1853"/>
      <c r="BG1853"/>
      <c r="BH1853"/>
      <c r="BI1853"/>
      <c r="BJ1853"/>
      <c r="BK1853"/>
      <c r="BL1853"/>
      <c r="BM1853"/>
      <c r="BN1853"/>
      <c r="BO1853"/>
      <c r="BP1853"/>
      <c r="BQ1853"/>
    </row>
    <row r="1854" spans="5:69" ht="16.5" hidden="1" x14ac:dyDescent="0.3">
      <c r="E1854" s="300" t="s">
        <v>760</v>
      </c>
      <c r="F1854" s="300" t="s">
        <v>651</v>
      </c>
      <c r="G1854" s="300">
        <v>20150101</v>
      </c>
      <c r="H1854" s="300">
        <v>2015</v>
      </c>
      <c r="I1854" s="300">
        <v>52</v>
      </c>
      <c r="J1854" s="300">
        <v>2015</v>
      </c>
      <c r="K1854" s="300">
        <v>180</v>
      </c>
      <c r="L1854" s="300" t="s">
        <v>872</v>
      </c>
      <c r="M1854" s="300" t="s">
        <v>486</v>
      </c>
      <c r="N1854" s="300" t="s">
        <v>660</v>
      </c>
      <c r="O1854" s="300" t="s">
        <v>762</v>
      </c>
      <c r="P1854" s="300">
        <v>834</v>
      </c>
      <c r="Q1854" s="300" t="s">
        <v>940</v>
      </c>
      <c r="R1854" s="300" t="s">
        <v>941</v>
      </c>
      <c r="S1854" s="300">
        <v>0</v>
      </c>
      <c r="T1854" s="300" t="s">
        <v>763</v>
      </c>
      <c r="U1854" s="300" t="s">
        <v>764</v>
      </c>
      <c r="V1854" s="300" t="s">
        <v>1123</v>
      </c>
      <c r="W1854" s="300" t="s">
        <v>766</v>
      </c>
      <c r="X1854" s="300" t="b">
        <v>1</v>
      </c>
      <c r="Y1854" s="300">
        <v>3102</v>
      </c>
      <c r="Z1854" s="300" t="s">
        <v>819</v>
      </c>
      <c r="AA1854" s="300" t="s">
        <v>820</v>
      </c>
      <c r="AB1854" s="300" t="s">
        <v>508</v>
      </c>
      <c r="AC1854" s="300" t="s">
        <v>508</v>
      </c>
      <c r="AD1854" s="300">
        <v>4</v>
      </c>
      <c r="AE1854" s="300" t="b">
        <v>0</v>
      </c>
      <c r="AF1854" s="300" t="s">
        <v>768</v>
      </c>
      <c r="AG1854" s="300" t="s">
        <v>769</v>
      </c>
      <c r="AH1854" s="300">
        <v>0</v>
      </c>
      <c r="AI1854" s="300">
        <v>0</v>
      </c>
      <c r="AJ1854" s="300" t="s">
        <v>770</v>
      </c>
      <c r="AK1854" s="300">
        <v>8</v>
      </c>
      <c r="AL1854" s="300" t="s">
        <v>814</v>
      </c>
      <c r="AM1854" s="300">
        <v>49250</v>
      </c>
      <c r="AN1854" s="300" t="b">
        <v>0</v>
      </c>
      <c r="AO1854" s="300">
        <v>8</v>
      </c>
      <c r="AP1854" s="300" t="s">
        <v>814</v>
      </c>
      <c r="AQ1854" s="300">
        <v>49250</v>
      </c>
      <c r="AR1854" s="300" t="b">
        <v>0</v>
      </c>
      <c r="AS1854" s="300">
        <v>49250</v>
      </c>
      <c r="AT1854" s="300" t="b">
        <v>0</v>
      </c>
      <c r="AU1854" s="300">
        <v>0</v>
      </c>
      <c r="AV1854" s="300" t="b">
        <v>0</v>
      </c>
      <c r="AW1854" s="300" t="s">
        <v>2204</v>
      </c>
      <c r="AX1854" s="300">
        <v>0</v>
      </c>
      <c r="AY1854" s="300" t="s">
        <v>2204</v>
      </c>
      <c r="AZ1854" s="300">
        <v>0</v>
      </c>
      <c r="BA1854" s="300" t="b">
        <v>0</v>
      </c>
      <c r="BB1854" s="300" t="b">
        <v>1</v>
      </c>
      <c r="BC1854"/>
      <c r="BD1854"/>
      <c r="BE1854"/>
      <c r="BF1854"/>
      <c r="BG1854"/>
      <c r="BH1854"/>
      <c r="BI1854"/>
      <c r="BJ1854"/>
      <c r="BK1854"/>
      <c r="BL1854"/>
      <c r="BM1854"/>
      <c r="BN1854"/>
      <c r="BO1854"/>
      <c r="BP1854"/>
      <c r="BQ1854"/>
    </row>
    <row r="1855" spans="5:69" ht="16.5" hidden="1" x14ac:dyDescent="0.3">
      <c r="E1855" s="300" t="s">
        <v>760</v>
      </c>
      <c r="F1855" s="300" t="s">
        <v>651</v>
      </c>
      <c r="G1855" s="300">
        <v>20150101</v>
      </c>
      <c r="H1855" s="300">
        <v>2015</v>
      </c>
      <c r="I1855" s="300">
        <v>52</v>
      </c>
      <c r="J1855" s="300">
        <v>2015</v>
      </c>
      <c r="K1855" s="300">
        <v>180</v>
      </c>
      <c r="L1855" s="300" t="s">
        <v>872</v>
      </c>
      <c r="M1855" s="300" t="s">
        <v>486</v>
      </c>
      <c r="N1855" s="300" t="s">
        <v>660</v>
      </c>
      <c r="O1855" s="300" t="s">
        <v>762</v>
      </c>
      <c r="P1855" s="300">
        <v>894</v>
      </c>
      <c r="Q1855" s="300" t="s">
        <v>943</v>
      </c>
      <c r="R1855" s="300" t="s">
        <v>431</v>
      </c>
      <c r="S1855" s="300">
        <v>0</v>
      </c>
      <c r="T1855" s="300" t="s">
        <v>763</v>
      </c>
      <c r="U1855" s="300" t="s">
        <v>764</v>
      </c>
      <c r="V1855" s="300" t="s">
        <v>1123</v>
      </c>
      <c r="W1855" s="300" t="s">
        <v>766</v>
      </c>
      <c r="X1855" s="300" t="b">
        <v>1</v>
      </c>
      <c r="Y1855" s="300">
        <v>3102</v>
      </c>
      <c r="Z1855" s="300" t="s">
        <v>819</v>
      </c>
      <c r="AA1855" s="300" t="s">
        <v>820</v>
      </c>
      <c r="AB1855" s="300" t="s">
        <v>508</v>
      </c>
      <c r="AC1855" s="300" t="s">
        <v>508</v>
      </c>
      <c r="AD1855" s="300">
        <v>4</v>
      </c>
      <c r="AE1855" s="300" t="b">
        <v>0</v>
      </c>
      <c r="AF1855" s="300" t="s">
        <v>768</v>
      </c>
      <c r="AG1855" s="300" t="s">
        <v>769</v>
      </c>
      <c r="AH1855" s="300">
        <v>0</v>
      </c>
      <c r="AI1855" s="300">
        <v>0</v>
      </c>
      <c r="AJ1855" s="300" t="s">
        <v>770</v>
      </c>
      <c r="AK1855" s="300">
        <v>8</v>
      </c>
      <c r="AL1855" s="300" t="s">
        <v>814</v>
      </c>
      <c r="AM1855" s="300">
        <v>1286708</v>
      </c>
      <c r="AN1855" s="300" t="b">
        <v>0</v>
      </c>
      <c r="AO1855" s="300">
        <v>8</v>
      </c>
      <c r="AP1855" s="300" t="s">
        <v>814</v>
      </c>
      <c r="AQ1855" s="300">
        <v>1286708</v>
      </c>
      <c r="AR1855" s="300" t="b">
        <v>0</v>
      </c>
      <c r="AS1855" s="300">
        <v>1286708</v>
      </c>
      <c r="AT1855" s="300" t="b">
        <v>0</v>
      </c>
      <c r="AU1855" s="300">
        <v>0</v>
      </c>
      <c r="AV1855" s="300" t="b">
        <v>0</v>
      </c>
      <c r="AW1855" s="300" t="s">
        <v>2205</v>
      </c>
      <c r="AX1855" s="300">
        <v>0</v>
      </c>
      <c r="AY1855" s="300" t="s">
        <v>2205</v>
      </c>
      <c r="AZ1855" s="300">
        <v>0</v>
      </c>
      <c r="BA1855" s="300" t="b">
        <v>0</v>
      </c>
      <c r="BB1855" s="300" t="b">
        <v>1</v>
      </c>
      <c r="BC1855"/>
      <c r="BD1855"/>
      <c r="BE1855"/>
      <c r="BF1855"/>
      <c r="BG1855"/>
      <c r="BH1855"/>
      <c r="BI1855"/>
      <c r="BJ1855"/>
      <c r="BK1855"/>
      <c r="BL1855"/>
      <c r="BM1855"/>
      <c r="BN1855"/>
      <c r="BO1855"/>
      <c r="BP1855"/>
      <c r="BQ1855"/>
    </row>
    <row r="1856" spans="5:69" ht="16.5" hidden="1" x14ac:dyDescent="0.3">
      <c r="E1856" s="300" t="s">
        <v>760</v>
      </c>
      <c r="F1856" s="300" t="s">
        <v>651</v>
      </c>
      <c r="G1856" s="300">
        <v>20150101</v>
      </c>
      <c r="H1856" s="300">
        <v>2015</v>
      </c>
      <c r="I1856" s="300">
        <v>52</v>
      </c>
      <c r="J1856" s="300">
        <v>2015</v>
      </c>
      <c r="K1856" s="300">
        <v>562</v>
      </c>
      <c r="L1856" s="300" t="s">
        <v>761</v>
      </c>
      <c r="M1856" s="300" t="s">
        <v>451</v>
      </c>
      <c r="N1856" s="300" t="s">
        <v>660</v>
      </c>
      <c r="O1856" s="300" t="s">
        <v>762</v>
      </c>
      <c r="P1856" s="300">
        <v>0</v>
      </c>
      <c r="Q1856" s="300" t="s">
        <v>763</v>
      </c>
      <c r="R1856" s="300" t="s">
        <v>764</v>
      </c>
      <c r="S1856" s="300">
        <v>0</v>
      </c>
      <c r="T1856" s="300" t="s">
        <v>763</v>
      </c>
      <c r="U1856" s="300" t="s">
        <v>764</v>
      </c>
      <c r="V1856" s="300" t="s">
        <v>1123</v>
      </c>
      <c r="W1856" s="300" t="s">
        <v>766</v>
      </c>
      <c r="X1856" s="300" t="b">
        <v>1</v>
      </c>
      <c r="Y1856" s="300">
        <v>3102</v>
      </c>
      <c r="Z1856" s="300" t="s">
        <v>819</v>
      </c>
      <c r="AA1856" s="300" t="s">
        <v>820</v>
      </c>
      <c r="AB1856" s="300" t="s">
        <v>508</v>
      </c>
      <c r="AC1856" s="300" t="s">
        <v>508</v>
      </c>
      <c r="AD1856" s="300">
        <v>4</v>
      </c>
      <c r="AE1856" s="300" t="b">
        <v>0</v>
      </c>
      <c r="AF1856" s="300" t="s">
        <v>768</v>
      </c>
      <c r="AG1856" s="300" t="s">
        <v>769</v>
      </c>
      <c r="AH1856" s="300">
        <v>0</v>
      </c>
      <c r="AI1856" s="300">
        <v>0</v>
      </c>
      <c r="AJ1856" s="300" t="s">
        <v>770</v>
      </c>
      <c r="AK1856" s="300">
        <v>8</v>
      </c>
      <c r="AL1856" s="300" t="s">
        <v>814</v>
      </c>
      <c r="AM1856" s="300">
        <v>14691304</v>
      </c>
      <c r="AN1856" s="300" t="b">
        <v>0</v>
      </c>
      <c r="AO1856" s="300">
        <v>-1</v>
      </c>
      <c r="AP1856" s="300" t="s">
        <v>771</v>
      </c>
      <c r="AQ1856" s="300"/>
      <c r="AR1856" s="300" t="b">
        <v>0</v>
      </c>
      <c r="AS1856" s="300">
        <v>14691304</v>
      </c>
      <c r="AT1856" s="300" t="b">
        <v>0</v>
      </c>
      <c r="AU1856" s="300"/>
      <c r="AV1856" s="300" t="b">
        <v>0</v>
      </c>
      <c r="AW1856" s="300">
        <v>8250543</v>
      </c>
      <c r="AX1856" s="300"/>
      <c r="AY1856" s="300">
        <v>8250543</v>
      </c>
      <c r="AZ1856" s="300">
        <v>0</v>
      </c>
      <c r="BA1856" s="300" t="b">
        <v>1</v>
      </c>
      <c r="BB1856" s="300" t="b">
        <v>0</v>
      </c>
      <c r="BC1856"/>
      <c r="BD1856"/>
      <c r="BE1856"/>
      <c r="BF1856"/>
      <c r="BG1856"/>
      <c r="BH1856"/>
      <c r="BI1856"/>
      <c r="BJ1856"/>
      <c r="BK1856"/>
      <c r="BL1856"/>
      <c r="BM1856"/>
      <c r="BN1856"/>
      <c r="BO1856"/>
      <c r="BP1856"/>
      <c r="BQ1856"/>
    </row>
    <row r="1857" spans="5:69" ht="16.5" hidden="1" x14ac:dyDescent="0.3">
      <c r="E1857" s="300" t="s">
        <v>760</v>
      </c>
      <c r="F1857" s="300" t="s">
        <v>651</v>
      </c>
      <c r="G1857" s="300">
        <v>20150101</v>
      </c>
      <c r="H1857" s="300">
        <v>2015</v>
      </c>
      <c r="I1857" s="300">
        <v>52</v>
      </c>
      <c r="J1857" s="300">
        <v>2015</v>
      </c>
      <c r="K1857" s="300">
        <v>562</v>
      </c>
      <c r="L1857" s="300" t="s">
        <v>761</v>
      </c>
      <c r="M1857" s="300" t="s">
        <v>451</v>
      </c>
      <c r="N1857" s="300" t="s">
        <v>660</v>
      </c>
      <c r="O1857" s="300" t="s">
        <v>762</v>
      </c>
      <c r="P1857" s="300">
        <v>204</v>
      </c>
      <c r="Q1857" s="300" t="s">
        <v>776</v>
      </c>
      <c r="R1857" s="300" t="s">
        <v>432</v>
      </c>
      <c r="S1857" s="300">
        <v>0</v>
      </c>
      <c r="T1857" s="300" t="s">
        <v>763</v>
      </c>
      <c r="U1857" s="300" t="s">
        <v>764</v>
      </c>
      <c r="V1857" s="300" t="s">
        <v>1123</v>
      </c>
      <c r="W1857" s="300" t="s">
        <v>766</v>
      </c>
      <c r="X1857" s="300" t="b">
        <v>1</v>
      </c>
      <c r="Y1857" s="300">
        <v>3102</v>
      </c>
      <c r="Z1857" s="300" t="s">
        <v>819</v>
      </c>
      <c r="AA1857" s="300" t="s">
        <v>820</v>
      </c>
      <c r="AB1857" s="300" t="s">
        <v>508</v>
      </c>
      <c r="AC1857" s="300" t="s">
        <v>508</v>
      </c>
      <c r="AD1857" s="300">
        <v>4</v>
      </c>
      <c r="AE1857" s="300" t="b">
        <v>0</v>
      </c>
      <c r="AF1857" s="300" t="s">
        <v>768</v>
      </c>
      <c r="AG1857" s="300" t="s">
        <v>769</v>
      </c>
      <c r="AH1857" s="300">
        <v>0</v>
      </c>
      <c r="AI1857" s="300">
        <v>0</v>
      </c>
      <c r="AJ1857" s="300" t="s">
        <v>770</v>
      </c>
      <c r="AK1857" s="300">
        <v>8</v>
      </c>
      <c r="AL1857" s="300" t="s">
        <v>814</v>
      </c>
      <c r="AM1857" s="300">
        <v>42500</v>
      </c>
      <c r="AN1857" s="300" t="b">
        <v>0</v>
      </c>
      <c r="AO1857" s="300">
        <v>-1</v>
      </c>
      <c r="AP1857" s="300" t="s">
        <v>771</v>
      </c>
      <c r="AQ1857" s="300"/>
      <c r="AR1857" s="300" t="b">
        <v>0</v>
      </c>
      <c r="AS1857" s="300">
        <v>42500</v>
      </c>
      <c r="AT1857" s="300" t="b">
        <v>0</v>
      </c>
      <c r="AU1857" s="300"/>
      <c r="AV1857" s="300" t="b">
        <v>0</v>
      </c>
      <c r="AW1857" s="300">
        <v>10752</v>
      </c>
      <c r="AX1857" s="300"/>
      <c r="AY1857" s="300">
        <v>10752</v>
      </c>
      <c r="AZ1857" s="300">
        <v>0</v>
      </c>
      <c r="BA1857" s="300" t="b">
        <v>1</v>
      </c>
      <c r="BB1857" s="300" t="b">
        <v>0</v>
      </c>
      <c r="BC1857"/>
      <c r="BD1857"/>
      <c r="BE1857"/>
      <c r="BF1857"/>
      <c r="BG1857"/>
      <c r="BH1857"/>
      <c r="BI1857"/>
      <c r="BJ1857"/>
      <c r="BK1857"/>
      <c r="BL1857"/>
      <c r="BM1857"/>
      <c r="BN1857"/>
      <c r="BO1857"/>
      <c r="BP1857"/>
      <c r="BQ1857"/>
    </row>
    <row r="1858" spans="5:69" ht="16.5" hidden="1" x14ac:dyDescent="0.3">
      <c r="E1858" s="300" t="s">
        <v>760</v>
      </c>
      <c r="F1858" s="300" t="s">
        <v>651</v>
      </c>
      <c r="G1858" s="300">
        <v>20150101</v>
      </c>
      <c r="H1858" s="300">
        <v>2015</v>
      </c>
      <c r="I1858" s="300">
        <v>52</v>
      </c>
      <c r="J1858" s="300">
        <v>2015</v>
      </c>
      <c r="K1858" s="300">
        <v>562</v>
      </c>
      <c r="L1858" s="300" t="s">
        <v>761</v>
      </c>
      <c r="M1858" s="300" t="s">
        <v>451</v>
      </c>
      <c r="N1858" s="300" t="s">
        <v>660</v>
      </c>
      <c r="O1858" s="300" t="s">
        <v>762</v>
      </c>
      <c r="P1858" s="300">
        <v>251</v>
      </c>
      <c r="Q1858" s="300" t="s">
        <v>778</v>
      </c>
      <c r="R1858" s="300" t="s">
        <v>779</v>
      </c>
      <c r="S1858" s="300">
        <v>0</v>
      </c>
      <c r="T1858" s="300" t="s">
        <v>763</v>
      </c>
      <c r="U1858" s="300" t="s">
        <v>764</v>
      </c>
      <c r="V1858" s="300" t="s">
        <v>1123</v>
      </c>
      <c r="W1858" s="300" t="s">
        <v>766</v>
      </c>
      <c r="X1858" s="300" t="b">
        <v>1</v>
      </c>
      <c r="Y1858" s="300">
        <v>3102</v>
      </c>
      <c r="Z1858" s="300" t="s">
        <v>819</v>
      </c>
      <c r="AA1858" s="300" t="s">
        <v>820</v>
      </c>
      <c r="AB1858" s="300" t="s">
        <v>508</v>
      </c>
      <c r="AC1858" s="300" t="s">
        <v>508</v>
      </c>
      <c r="AD1858" s="300">
        <v>4</v>
      </c>
      <c r="AE1858" s="300" t="b">
        <v>0</v>
      </c>
      <c r="AF1858" s="300" t="s">
        <v>768</v>
      </c>
      <c r="AG1858" s="300" t="s">
        <v>769</v>
      </c>
      <c r="AH1858" s="300">
        <v>0</v>
      </c>
      <c r="AI1858" s="300">
        <v>0</v>
      </c>
      <c r="AJ1858" s="300" t="s">
        <v>770</v>
      </c>
      <c r="AK1858" s="300">
        <v>8</v>
      </c>
      <c r="AL1858" s="300" t="s">
        <v>814</v>
      </c>
      <c r="AM1858" s="300">
        <v>162200</v>
      </c>
      <c r="AN1858" s="300" t="b">
        <v>0</v>
      </c>
      <c r="AO1858" s="300">
        <v>-1</v>
      </c>
      <c r="AP1858" s="300" t="s">
        <v>771</v>
      </c>
      <c r="AQ1858" s="300"/>
      <c r="AR1858" s="300" t="b">
        <v>0</v>
      </c>
      <c r="AS1858" s="300">
        <v>162200</v>
      </c>
      <c r="AT1858" s="300" t="b">
        <v>0</v>
      </c>
      <c r="AU1858" s="300"/>
      <c r="AV1858" s="300" t="b">
        <v>0</v>
      </c>
      <c r="AW1858" s="300">
        <v>116271</v>
      </c>
      <c r="AX1858" s="300"/>
      <c r="AY1858" s="300">
        <v>116271</v>
      </c>
      <c r="AZ1858" s="300">
        <v>0</v>
      </c>
      <c r="BA1858" s="300" t="b">
        <v>1</v>
      </c>
      <c r="BB1858" s="300" t="b">
        <v>0</v>
      </c>
      <c r="BC1858"/>
      <c r="BD1858"/>
      <c r="BE1858"/>
      <c r="BF1858"/>
      <c r="BG1858"/>
      <c r="BH1858"/>
      <c r="BI1858"/>
      <c r="BJ1858"/>
      <c r="BK1858"/>
      <c r="BL1858"/>
      <c r="BM1858"/>
      <c r="BN1858"/>
      <c r="BO1858"/>
      <c r="BP1858"/>
      <c r="BQ1858"/>
    </row>
    <row r="1859" spans="5:69" ht="16.5" hidden="1" x14ac:dyDescent="0.3">
      <c r="E1859" s="300" t="s">
        <v>760</v>
      </c>
      <c r="F1859" s="300" t="s">
        <v>651</v>
      </c>
      <c r="G1859" s="300">
        <v>20150101</v>
      </c>
      <c r="H1859" s="300">
        <v>2015</v>
      </c>
      <c r="I1859" s="300">
        <v>52</v>
      </c>
      <c r="J1859" s="300">
        <v>2015</v>
      </c>
      <c r="K1859" s="300">
        <v>562</v>
      </c>
      <c r="L1859" s="300" t="s">
        <v>761</v>
      </c>
      <c r="M1859" s="300" t="s">
        <v>451</v>
      </c>
      <c r="N1859" s="300" t="s">
        <v>660</v>
      </c>
      <c r="O1859" s="300" t="s">
        <v>762</v>
      </c>
      <c r="P1859" s="300">
        <v>288</v>
      </c>
      <c r="Q1859" s="300" t="s">
        <v>784</v>
      </c>
      <c r="R1859" s="300" t="s">
        <v>428</v>
      </c>
      <c r="S1859" s="300">
        <v>0</v>
      </c>
      <c r="T1859" s="300" t="s">
        <v>763</v>
      </c>
      <c r="U1859" s="300" t="s">
        <v>764</v>
      </c>
      <c r="V1859" s="300" t="s">
        <v>1123</v>
      </c>
      <c r="W1859" s="300" t="s">
        <v>766</v>
      </c>
      <c r="X1859" s="300" t="b">
        <v>1</v>
      </c>
      <c r="Y1859" s="300">
        <v>3102</v>
      </c>
      <c r="Z1859" s="300" t="s">
        <v>819</v>
      </c>
      <c r="AA1859" s="300" t="s">
        <v>820</v>
      </c>
      <c r="AB1859" s="300" t="s">
        <v>508</v>
      </c>
      <c r="AC1859" s="300" t="s">
        <v>508</v>
      </c>
      <c r="AD1859" s="300">
        <v>4</v>
      </c>
      <c r="AE1859" s="300" t="b">
        <v>0</v>
      </c>
      <c r="AF1859" s="300" t="s">
        <v>768</v>
      </c>
      <c r="AG1859" s="300" t="s">
        <v>769</v>
      </c>
      <c r="AH1859" s="300">
        <v>0</v>
      </c>
      <c r="AI1859" s="300">
        <v>0</v>
      </c>
      <c r="AJ1859" s="300" t="s">
        <v>770</v>
      </c>
      <c r="AK1859" s="300">
        <v>8</v>
      </c>
      <c r="AL1859" s="300" t="s">
        <v>814</v>
      </c>
      <c r="AM1859" s="300">
        <v>550</v>
      </c>
      <c r="AN1859" s="300" t="b">
        <v>0</v>
      </c>
      <c r="AO1859" s="300">
        <v>-1</v>
      </c>
      <c r="AP1859" s="300" t="s">
        <v>771</v>
      </c>
      <c r="AQ1859" s="300"/>
      <c r="AR1859" s="300" t="b">
        <v>0</v>
      </c>
      <c r="AS1859" s="300">
        <v>550</v>
      </c>
      <c r="AT1859" s="300" t="b">
        <v>0</v>
      </c>
      <c r="AU1859" s="300"/>
      <c r="AV1859" s="300" t="b">
        <v>0</v>
      </c>
      <c r="AW1859" s="300">
        <v>1413</v>
      </c>
      <c r="AX1859" s="300"/>
      <c r="AY1859" s="300">
        <v>1413</v>
      </c>
      <c r="AZ1859" s="300">
        <v>0</v>
      </c>
      <c r="BA1859" s="300" t="b">
        <v>1</v>
      </c>
      <c r="BB1859" s="300" t="b">
        <v>0</v>
      </c>
      <c r="BC1859"/>
      <c r="BD1859"/>
      <c r="BE1859"/>
      <c r="BF1859"/>
      <c r="BG1859"/>
      <c r="BH1859"/>
      <c r="BI1859"/>
      <c r="BJ1859"/>
      <c r="BK1859"/>
      <c r="BL1859"/>
      <c r="BM1859"/>
      <c r="BN1859"/>
      <c r="BO1859"/>
      <c r="BP1859"/>
      <c r="BQ1859"/>
    </row>
    <row r="1860" spans="5:69" ht="16.5" hidden="1" x14ac:dyDescent="0.3">
      <c r="E1860" s="300" t="s">
        <v>760</v>
      </c>
      <c r="F1860" s="300" t="s">
        <v>651</v>
      </c>
      <c r="G1860" s="300">
        <v>20150101</v>
      </c>
      <c r="H1860" s="300">
        <v>2015</v>
      </c>
      <c r="I1860" s="300">
        <v>52</v>
      </c>
      <c r="J1860" s="300">
        <v>2015</v>
      </c>
      <c r="K1860" s="300">
        <v>562</v>
      </c>
      <c r="L1860" s="300" t="s">
        <v>761</v>
      </c>
      <c r="M1860" s="300" t="s">
        <v>451</v>
      </c>
      <c r="N1860" s="300" t="s">
        <v>660</v>
      </c>
      <c r="O1860" s="300" t="s">
        <v>762</v>
      </c>
      <c r="P1860" s="300">
        <v>364</v>
      </c>
      <c r="Q1860" s="300" t="s">
        <v>2186</v>
      </c>
      <c r="R1860" s="300" t="s">
        <v>2187</v>
      </c>
      <c r="S1860" s="300">
        <v>0</v>
      </c>
      <c r="T1860" s="300" t="s">
        <v>763</v>
      </c>
      <c r="U1860" s="300" t="s">
        <v>764</v>
      </c>
      <c r="V1860" s="300" t="s">
        <v>1123</v>
      </c>
      <c r="W1860" s="300" t="s">
        <v>766</v>
      </c>
      <c r="X1860" s="300" t="b">
        <v>1</v>
      </c>
      <c r="Y1860" s="300">
        <v>3102</v>
      </c>
      <c r="Z1860" s="300" t="s">
        <v>819</v>
      </c>
      <c r="AA1860" s="300" t="s">
        <v>820</v>
      </c>
      <c r="AB1860" s="300" t="s">
        <v>508</v>
      </c>
      <c r="AC1860" s="300" t="s">
        <v>508</v>
      </c>
      <c r="AD1860" s="300">
        <v>4</v>
      </c>
      <c r="AE1860" s="300" t="b">
        <v>0</v>
      </c>
      <c r="AF1860" s="300" t="s">
        <v>768</v>
      </c>
      <c r="AG1860" s="300" t="s">
        <v>769</v>
      </c>
      <c r="AH1860" s="300">
        <v>0</v>
      </c>
      <c r="AI1860" s="300">
        <v>0</v>
      </c>
      <c r="AJ1860" s="300" t="s">
        <v>770</v>
      </c>
      <c r="AK1860" s="300">
        <v>8</v>
      </c>
      <c r="AL1860" s="300" t="s">
        <v>814</v>
      </c>
      <c r="AM1860" s="300">
        <v>800000</v>
      </c>
      <c r="AN1860" s="300" t="b">
        <v>0</v>
      </c>
      <c r="AO1860" s="300">
        <v>-1</v>
      </c>
      <c r="AP1860" s="300" t="s">
        <v>771</v>
      </c>
      <c r="AQ1860" s="300"/>
      <c r="AR1860" s="300" t="b">
        <v>0</v>
      </c>
      <c r="AS1860" s="300">
        <v>800000</v>
      </c>
      <c r="AT1860" s="300" t="b">
        <v>0</v>
      </c>
      <c r="AU1860" s="300"/>
      <c r="AV1860" s="300" t="b">
        <v>0</v>
      </c>
      <c r="AW1860" s="300">
        <v>674652</v>
      </c>
      <c r="AX1860" s="300"/>
      <c r="AY1860" s="300">
        <v>674652</v>
      </c>
      <c r="AZ1860" s="300">
        <v>0</v>
      </c>
      <c r="BA1860" s="300" t="b">
        <v>1</v>
      </c>
      <c r="BB1860" s="300" t="b">
        <v>0</v>
      </c>
      <c r="BC1860"/>
      <c r="BD1860"/>
      <c r="BE1860"/>
      <c r="BF1860"/>
      <c r="BG1860"/>
      <c r="BH1860"/>
      <c r="BI1860"/>
      <c r="BJ1860"/>
      <c r="BK1860"/>
      <c r="BL1860"/>
      <c r="BM1860"/>
      <c r="BN1860"/>
      <c r="BO1860"/>
      <c r="BP1860"/>
      <c r="BQ1860"/>
    </row>
    <row r="1861" spans="5:69" ht="16.5" hidden="1" x14ac:dyDescent="0.3">
      <c r="E1861" s="300" t="s">
        <v>760</v>
      </c>
      <c r="F1861" s="300" t="s">
        <v>651</v>
      </c>
      <c r="G1861" s="300">
        <v>20150101</v>
      </c>
      <c r="H1861" s="300">
        <v>2015</v>
      </c>
      <c r="I1861" s="300">
        <v>52</v>
      </c>
      <c r="J1861" s="300">
        <v>2015</v>
      </c>
      <c r="K1861" s="300">
        <v>562</v>
      </c>
      <c r="L1861" s="300" t="s">
        <v>761</v>
      </c>
      <c r="M1861" s="300" t="s">
        <v>451</v>
      </c>
      <c r="N1861" s="300" t="s">
        <v>660</v>
      </c>
      <c r="O1861" s="300" t="s">
        <v>762</v>
      </c>
      <c r="P1861" s="300">
        <v>392</v>
      </c>
      <c r="Q1861" s="300" t="s">
        <v>2188</v>
      </c>
      <c r="R1861" s="300" t="s">
        <v>2189</v>
      </c>
      <c r="S1861" s="300">
        <v>0</v>
      </c>
      <c r="T1861" s="300" t="s">
        <v>763</v>
      </c>
      <c r="U1861" s="300" t="s">
        <v>764</v>
      </c>
      <c r="V1861" s="300" t="s">
        <v>1123</v>
      </c>
      <c r="W1861" s="300" t="s">
        <v>766</v>
      </c>
      <c r="X1861" s="300" t="b">
        <v>1</v>
      </c>
      <c r="Y1861" s="300">
        <v>3102</v>
      </c>
      <c r="Z1861" s="300" t="s">
        <v>819</v>
      </c>
      <c r="AA1861" s="300" t="s">
        <v>820</v>
      </c>
      <c r="AB1861" s="300" t="s">
        <v>508</v>
      </c>
      <c r="AC1861" s="300" t="s">
        <v>508</v>
      </c>
      <c r="AD1861" s="300">
        <v>4</v>
      </c>
      <c r="AE1861" s="300" t="b">
        <v>0</v>
      </c>
      <c r="AF1861" s="300" t="s">
        <v>768</v>
      </c>
      <c r="AG1861" s="300" t="s">
        <v>769</v>
      </c>
      <c r="AH1861" s="300">
        <v>0</v>
      </c>
      <c r="AI1861" s="300">
        <v>0</v>
      </c>
      <c r="AJ1861" s="300" t="s">
        <v>770</v>
      </c>
      <c r="AK1861" s="300">
        <v>8</v>
      </c>
      <c r="AL1861" s="300" t="s">
        <v>814</v>
      </c>
      <c r="AM1861" s="300">
        <v>3225</v>
      </c>
      <c r="AN1861" s="300" t="b">
        <v>0</v>
      </c>
      <c r="AO1861" s="300">
        <v>-1</v>
      </c>
      <c r="AP1861" s="300" t="s">
        <v>771</v>
      </c>
      <c r="AQ1861" s="300"/>
      <c r="AR1861" s="300" t="b">
        <v>0</v>
      </c>
      <c r="AS1861" s="300">
        <v>3225</v>
      </c>
      <c r="AT1861" s="300" t="b">
        <v>0</v>
      </c>
      <c r="AU1861" s="300"/>
      <c r="AV1861" s="300" t="b">
        <v>0</v>
      </c>
      <c r="AW1861" s="300">
        <v>9867</v>
      </c>
      <c r="AX1861" s="300"/>
      <c r="AY1861" s="300">
        <v>9867</v>
      </c>
      <c r="AZ1861" s="300">
        <v>0</v>
      </c>
      <c r="BA1861" s="300" t="b">
        <v>1</v>
      </c>
      <c r="BB1861" s="300" t="b">
        <v>0</v>
      </c>
      <c r="BC1861"/>
      <c r="BD1861"/>
      <c r="BE1861"/>
      <c r="BF1861"/>
      <c r="BG1861"/>
      <c r="BH1861"/>
      <c r="BI1861"/>
      <c r="BJ1861"/>
      <c r="BK1861"/>
      <c r="BL1861"/>
      <c r="BM1861"/>
      <c r="BN1861"/>
      <c r="BO1861"/>
      <c r="BP1861"/>
      <c r="BQ1861"/>
    </row>
    <row r="1862" spans="5:69" ht="16.5" hidden="1" x14ac:dyDescent="0.3">
      <c r="E1862" s="300" t="s">
        <v>760</v>
      </c>
      <c r="F1862" s="300" t="s">
        <v>651</v>
      </c>
      <c r="G1862" s="300">
        <v>20150101</v>
      </c>
      <c r="H1862" s="300">
        <v>2015</v>
      </c>
      <c r="I1862" s="300">
        <v>52</v>
      </c>
      <c r="J1862" s="300">
        <v>2015</v>
      </c>
      <c r="K1862" s="300">
        <v>562</v>
      </c>
      <c r="L1862" s="300" t="s">
        <v>761</v>
      </c>
      <c r="M1862" s="300" t="s">
        <v>451</v>
      </c>
      <c r="N1862" s="300" t="s">
        <v>660</v>
      </c>
      <c r="O1862" s="300" t="s">
        <v>762</v>
      </c>
      <c r="P1862" s="300">
        <v>434</v>
      </c>
      <c r="Q1862" s="300" t="s">
        <v>957</v>
      </c>
      <c r="R1862" s="300" t="s">
        <v>457</v>
      </c>
      <c r="S1862" s="300">
        <v>0</v>
      </c>
      <c r="T1862" s="300" t="s">
        <v>763</v>
      </c>
      <c r="U1862" s="300" t="s">
        <v>764</v>
      </c>
      <c r="V1862" s="300" t="s">
        <v>1123</v>
      </c>
      <c r="W1862" s="300" t="s">
        <v>766</v>
      </c>
      <c r="X1862" s="300" t="b">
        <v>1</v>
      </c>
      <c r="Y1862" s="300">
        <v>3102</v>
      </c>
      <c r="Z1862" s="300" t="s">
        <v>819</v>
      </c>
      <c r="AA1862" s="300" t="s">
        <v>820</v>
      </c>
      <c r="AB1862" s="300" t="s">
        <v>508</v>
      </c>
      <c r="AC1862" s="300" t="s">
        <v>508</v>
      </c>
      <c r="AD1862" s="300">
        <v>4</v>
      </c>
      <c r="AE1862" s="300" t="b">
        <v>0</v>
      </c>
      <c r="AF1862" s="300" t="s">
        <v>768</v>
      </c>
      <c r="AG1862" s="300" t="s">
        <v>769</v>
      </c>
      <c r="AH1862" s="300">
        <v>0</v>
      </c>
      <c r="AI1862" s="300">
        <v>0</v>
      </c>
      <c r="AJ1862" s="300" t="s">
        <v>770</v>
      </c>
      <c r="AK1862" s="300">
        <v>8</v>
      </c>
      <c r="AL1862" s="300" t="s">
        <v>814</v>
      </c>
      <c r="AM1862" s="300">
        <v>3011000</v>
      </c>
      <c r="AN1862" s="300" t="b">
        <v>0</v>
      </c>
      <c r="AO1862" s="300">
        <v>-1</v>
      </c>
      <c r="AP1862" s="300" t="s">
        <v>771</v>
      </c>
      <c r="AQ1862" s="300"/>
      <c r="AR1862" s="300" t="b">
        <v>0</v>
      </c>
      <c r="AS1862" s="300">
        <v>3011000</v>
      </c>
      <c r="AT1862" s="300" t="b">
        <v>0</v>
      </c>
      <c r="AU1862" s="300"/>
      <c r="AV1862" s="300" t="b">
        <v>0</v>
      </c>
      <c r="AW1862" s="300">
        <v>1517686</v>
      </c>
      <c r="AX1862" s="300"/>
      <c r="AY1862" s="300">
        <v>1517686</v>
      </c>
      <c r="AZ1862" s="300">
        <v>0</v>
      </c>
      <c r="BA1862" s="300" t="b">
        <v>1</v>
      </c>
      <c r="BB1862" s="300" t="b">
        <v>0</v>
      </c>
      <c r="BC1862"/>
      <c r="BD1862"/>
      <c r="BE1862"/>
      <c r="BF1862"/>
      <c r="BG1862"/>
      <c r="BH1862"/>
      <c r="BI1862"/>
      <c r="BJ1862"/>
      <c r="BK1862"/>
      <c r="BL1862"/>
      <c r="BM1862"/>
      <c r="BN1862"/>
      <c r="BO1862"/>
      <c r="BP1862"/>
      <c r="BQ1862"/>
    </row>
    <row r="1863" spans="5:69" ht="16.5" hidden="1" x14ac:dyDescent="0.3">
      <c r="E1863" s="300" t="s">
        <v>760</v>
      </c>
      <c r="F1863" s="300" t="s">
        <v>651</v>
      </c>
      <c r="G1863" s="300">
        <v>20150101</v>
      </c>
      <c r="H1863" s="300">
        <v>2015</v>
      </c>
      <c r="I1863" s="300">
        <v>52</v>
      </c>
      <c r="J1863" s="300">
        <v>2015</v>
      </c>
      <c r="K1863" s="300">
        <v>562</v>
      </c>
      <c r="L1863" s="300" t="s">
        <v>761</v>
      </c>
      <c r="M1863" s="300" t="s">
        <v>451</v>
      </c>
      <c r="N1863" s="300" t="s">
        <v>660</v>
      </c>
      <c r="O1863" s="300" t="s">
        <v>762</v>
      </c>
      <c r="P1863" s="300">
        <v>566</v>
      </c>
      <c r="Q1863" s="300" t="s">
        <v>791</v>
      </c>
      <c r="R1863" s="300" t="s">
        <v>434</v>
      </c>
      <c r="S1863" s="300">
        <v>0</v>
      </c>
      <c r="T1863" s="300" t="s">
        <v>763</v>
      </c>
      <c r="U1863" s="300" t="s">
        <v>764</v>
      </c>
      <c r="V1863" s="300" t="s">
        <v>1123</v>
      </c>
      <c r="W1863" s="300" t="s">
        <v>766</v>
      </c>
      <c r="X1863" s="300" t="b">
        <v>1</v>
      </c>
      <c r="Y1863" s="300">
        <v>3102</v>
      </c>
      <c r="Z1863" s="300" t="s">
        <v>819</v>
      </c>
      <c r="AA1863" s="300" t="s">
        <v>820</v>
      </c>
      <c r="AB1863" s="300" t="s">
        <v>508</v>
      </c>
      <c r="AC1863" s="300" t="s">
        <v>508</v>
      </c>
      <c r="AD1863" s="300">
        <v>4</v>
      </c>
      <c r="AE1863" s="300" t="b">
        <v>0</v>
      </c>
      <c r="AF1863" s="300" t="s">
        <v>768</v>
      </c>
      <c r="AG1863" s="300" t="s">
        <v>769</v>
      </c>
      <c r="AH1863" s="300">
        <v>0</v>
      </c>
      <c r="AI1863" s="300">
        <v>0</v>
      </c>
      <c r="AJ1863" s="300" t="s">
        <v>770</v>
      </c>
      <c r="AK1863" s="300">
        <v>8</v>
      </c>
      <c r="AL1863" s="300" t="s">
        <v>814</v>
      </c>
      <c r="AM1863" s="300">
        <v>8196829</v>
      </c>
      <c r="AN1863" s="300" t="b">
        <v>0</v>
      </c>
      <c r="AO1863" s="300">
        <v>-1</v>
      </c>
      <c r="AP1863" s="300" t="s">
        <v>771</v>
      </c>
      <c r="AQ1863" s="300"/>
      <c r="AR1863" s="300" t="b">
        <v>0</v>
      </c>
      <c r="AS1863" s="300">
        <v>8196829</v>
      </c>
      <c r="AT1863" s="300" t="b">
        <v>0</v>
      </c>
      <c r="AU1863" s="300"/>
      <c r="AV1863" s="300" t="b">
        <v>0</v>
      </c>
      <c r="AW1863" s="300">
        <v>3846974</v>
      </c>
      <c r="AX1863" s="300"/>
      <c r="AY1863" s="300">
        <v>3846974</v>
      </c>
      <c r="AZ1863" s="300">
        <v>0</v>
      </c>
      <c r="BA1863" s="300" t="b">
        <v>1</v>
      </c>
      <c r="BB1863" s="300" t="b">
        <v>0</v>
      </c>
      <c r="BC1863"/>
      <c r="BD1863"/>
      <c r="BE1863"/>
      <c r="BF1863"/>
      <c r="BG1863"/>
      <c r="BH1863"/>
      <c r="BI1863"/>
      <c r="BJ1863"/>
      <c r="BK1863"/>
      <c r="BL1863"/>
      <c r="BM1863"/>
      <c r="BN1863"/>
      <c r="BO1863"/>
      <c r="BP1863"/>
      <c r="BQ1863"/>
    </row>
    <row r="1864" spans="5:69" ht="16.5" hidden="1" x14ac:dyDescent="0.3">
      <c r="E1864" s="300" t="s">
        <v>760</v>
      </c>
      <c r="F1864" s="300" t="s">
        <v>651</v>
      </c>
      <c r="G1864" s="300">
        <v>20150101</v>
      </c>
      <c r="H1864" s="300">
        <v>2015</v>
      </c>
      <c r="I1864" s="300">
        <v>52</v>
      </c>
      <c r="J1864" s="300">
        <v>2015</v>
      </c>
      <c r="K1864" s="300">
        <v>562</v>
      </c>
      <c r="L1864" s="300" t="s">
        <v>761</v>
      </c>
      <c r="M1864" s="300" t="s">
        <v>451</v>
      </c>
      <c r="N1864" s="300" t="s">
        <v>660</v>
      </c>
      <c r="O1864" s="300" t="s">
        <v>762</v>
      </c>
      <c r="P1864" s="300">
        <v>710</v>
      </c>
      <c r="Q1864" s="300" t="s">
        <v>917</v>
      </c>
      <c r="R1864" s="300" t="s">
        <v>425</v>
      </c>
      <c r="S1864" s="300">
        <v>0</v>
      </c>
      <c r="T1864" s="300" t="s">
        <v>763</v>
      </c>
      <c r="U1864" s="300" t="s">
        <v>764</v>
      </c>
      <c r="V1864" s="300" t="s">
        <v>1123</v>
      </c>
      <c r="W1864" s="300" t="s">
        <v>766</v>
      </c>
      <c r="X1864" s="300" t="b">
        <v>1</v>
      </c>
      <c r="Y1864" s="300">
        <v>3102</v>
      </c>
      <c r="Z1864" s="300" t="s">
        <v>819</v>
      </c>
      <c r="AA1864" s="300" t="s">
        <v>820</v>
      </c>
      <c r="AB1864" s="300" t="s">
        <v>508</v>
      </c>
      <c r="AC1864" s="300" t="s">
        <v>508</v>
      </c>
      <c r="AD1864" s="300">
        <v>4</v>
      </c>
      <c r="AE1864" s="300" t="b">
        <v>0</v>
      </c>
      <c r="AF1864" s="300" t="s">
        <v>768</v>
      </c>
      <c r="AG1864" s="300" t="s">
        <v>769</v>
      </c>
      <c r="AH1864" s="300">
        <v>0</v>
      </c>
      <c r="AI1864" s="300">
        <v>0</v>
      </c>
      <c r="AJ1864" s="300" t="s">
        <v>770</v>
      </c>
      <c r="AK1864" s="300">
        <v>8</v>
      </c>
      <c r="AL1864" s="300" t="s">
        <v>814</v>
      </c>
      <c r="AM1864" s="300">
        <v>18900</v>
      </c>
      <c r="AN1864" s="300" t="b">
        <v>0</v>
      </c>
      <c r="AO1864" s="300">
        <v>-1</v>
      </c>
      <c r="AP1864" s="300" t="s">
        <v>771</v>
      </c>
      <c r="AQ1864" s="300"/>
      <c r="AR1864" s="300" t="b">
        <v>0</v>
      </c>
      <c r="AS1864" s="300">
        <v>18900</v>
      </c>
      <c r="AT1864" s="300" t="b">
        <v>0</v>
      </c>
      <c r="AU1864" s="300"/>
      <c r="AV1864" s="300" t="b">
        <v>0</v>
      </c>
      <c r="AW1864" s="300">
        <v>12367</v>
      </c>
      <c r="AX1864" s="300"/>
      <c r="AY1864" s="300">
        <v>12367</v>
      </c>
      <c r="AZ1864" s="300">
        <v>0</v>
      </c>
      <c r="BA1864" s="300" t="b">
        <v>1</v>
      </c>
      <c r="BB1864" s="300" t="b">
        <v>0</v>
      </c>
      <c r="BC1864"/>
      <c r="BD1864"/>
      <c r="BE1864"/>
      <c r="BF1864"/>
      <c r="BG1864"/>
      <c r="BH1864"/>
      <c r="BI1864"/>
      <c r="BJ1864"/>
      <c r="BK1864"/>
      <c r="BL1864"/>
      <c r="BM1864"/>
      <c r="BN1864"/>
      <c r="BO1864"/>
      <c r="BP1864"/>
      <c r="BQ1864"/>
    </row>
    <row r="1865" spans="5:69" ht="16.5" hidden="1" x14ac:dyDescent="0.3">
      <c r="E1865" s="300" t="s">
        <v>760</v>
      </c>
      <c r="F1865" s="300" t="s">
        <v>651</v>
      </c>
      <c r="G1865" s="300">
        <v>20150101</v>
      </c>
      <c r="H1865" s="300">
        <v>2015</v>
      </c>
      <c r="I1865" s="300">
        <v>52</v>
      </c>
      <c r="J1865" s="300">
        <v>2015</v>
      </c>
      <c r="K1865" s="300">
        <v>562</v>
      </c>
      <c r="L1865" s="300" t="s">
        <v>761</v>
      </c>
      <c r="M1865" s="300" t="s">
        <v>451</v>
      </c>
      <c r="N1865" s="300" t="s">
        <v>660</v>
      </c>
      <c r="O1865" s="300" t="s">
        <v>762</v>
      </c>
      <c r="P1865" s="300">
        <v>768</v>
      </c>
      <c r="Q1865" s="300" t="s">
        <v>807</v>
      </c>
      <c r="R1865" s="300" t="s">
        <v>442</v>
      </c>
      <c r="S1865" s="300">
        <v>0</v>
      </c>
      <c r="T1865" s="300" t="s">
        <v>763</v>
      </c>
      <c r="U1865" s="300" t="s">
        <v>764</v>
      </c>
      <c r="V1865" s="300" t="s">
        <v>1123</v>
      </c>
      <c r="W1865" s="300" t="s">
        <v>766</v>
      </c>
      <c r="X1865" s="300" t="b">
        <v>1</v>
      </c>
      <c r="Y1865" s="300">
        <v>3102</v>
      </c>
      <c r="Z1865" s="300" t="s">
        <v>819</v>
      </c>
      <c r="AA1865" s="300" t="s">
        <v>820</v>
      </c>
      <c r="AB1865" s="300" t="s">
        <v>508</v>
      </c>
      <c r="AC1865" s="300" t="s">
        <v>508</v>
      </c>
      <c r="AD1865" s="300">
        <v>4</v>
      </c>
      <c r="AE1865" s="300" t="b">
        <v>0</v>
      </c>
      <c r="AF1865" s="300" t="s">
        <v>768</v>
      </c>
      <c r="AG1865" s="300" t="s">
        <v>769</v>
      </c>
      <c r="AH1865" s="300">
        <v>0</v>
      </c>
      <c r="AI1865" s="300">
        <v>0</v>
      </c>
      <c r="AJ1865" s="300" t="s">
        <v>770</v>
      </c>
      <c r="AK1865" s="300">
        <v>8</v>
      </c>
      <c r="AL1865" s="300" t="s">
        <v>814</v>
      </c>
      <c r="AM1865" s="300">
        <v>2446100</v>
      </c>
      <c r="AN1865" s="300" t="b">
        <v>0</v>
      </c>
      <c r="AO1865" s="300">
        <v>-1</v>
      </c>
      <c r="AP1865" s="300" t="s">
        <v>771</v>
      </c>
      <c r="AQ1865" s="300"/>
      <c r="AR1865" s="300" t="b">
        <v>0</v>
      </c>
      <c r="AS1865" s="300">
        <v>2446100</v>
      </c>
      <c r="AT1865" s="300" t="b">
        <v>0</v>
      </c>
      <c r="AU1865" s="300"/>
      <c r="AV1865" s="300" t="b">
        <v>0</v>
      </c>
      <c r="AW1865" s="300">
        <v>2045590</v>
      </c>
      <c r="AX1865" s="300"/>
      <c r="AY1865" s="300">
        <v>2045590</v>
      </c>
      <c r="AZ1865" s="300">
        <v>0</v>
      </c>
      <c r="BA1865" s="300" t="b">
        <v>1</v>
      </c>
      <c r="BB1865" s="300" t="b">
        <v>0</v>
      </c>
      <c r="BC1865"/>
      <c r="BD1865"/>
      <c r="BE1865"/>
      <c r="BF1865"/>
      <c r="BG1865"/>
      <c r="BH1865"/>
      <c r="BI1865"/>
      <c r="BJ1865"/>
      <c r="BK1865"/>
      <c r="BL1865"/>
      <c r="BM1865"/>
      <c r="BN1865"/>
      <c r="BO1865"/>
      <c r="BP1865"/>
      <c r="BQ1865"/>
    </row>
    <row r="1866" spans="5:69" ht="16.5" hidden="1" x14ac:dyDescent="0.3">
      <c r="E1866" s="300" t="s">
        <v>760</v>
      </c>
      <c r="F1866" s="300" t="s">
        <v>651</v>
      </c>
      <c r="G1866" s="300">
        <v>20150101</v>
      </c>
      <c r="H1866" s="300">
        <v>2015</v>
      </c>
      <c r="I1866" s="300">
        <v>52</v>
      </c>
      <c r="J1866" s="300">
        <v>2015</v>
      </c>
      <c r="K1866" s="300">
        <v>562</v>
      </c>
      <c r="L1866" s="300" t="s">
        <v>761</v>
      </c>
      <c r="M1866" s="300" t="s">
        <v>451</v>
      </c>
      <c r="N1866" s="300" t="s">
        <v>660</v>
      </c>
      <c r="O1866" s="300" t="s">
        <v>762</v>
      </c>
      <c r="P1866" s="300">
        <v>854</v>
      </c>
      <c r="Q1866" s="300" t="s">
        <v>811</v>
      </c>
      <c r="R1866" s="300" t="s">
        <v>437</v>
      </c>
      <c r="S1866" s="300">
        <v>0</v>
      </c>
      <c r="T1866" s="300" t="s">
        <v>763</v>
      </c>
      <c r="U1866" s="300" t="s">
        <v>764</v>
      </c>
      <c r="V1866" s="300" t="s">
        <v>1123</v>
      </c>
      <c r="W1866" s="300" t="s">
        <v>766</v>
      </c>
      <c r="X1866" s="300" t="b">
        <v>1</v>
      </c>
      <c r="Y1866" s="300">
        <v>3102</v>
      </c>
      <c r="Z1866" s="300" t="s">
        <v>819</v>
      </c>
      <c r="AA1866" s="300" t="s">
        <v>820</v>
      </c>
      <c r="AB1866" s="300" t="s">
        <v>508</v>
      </c>
      <c r="AC1866" s="300" t="s">
        <v>508</v>
      </c>
      <c r="AD1866" s="300">
        <v>4</v>
      </c>
      <c r="AE1866" s="300" t="b">
        <v>0</v>
      </c>
      <c r="AF1866" s="300" t="s">
        <v>768</v>
      </c>
      <c r="AG1866" s="300" t="s">
        <v>769</v>
      </c>
      <c r="AH1866" s="300">
        <v>0</v>
      </c>
      <c r="AI1866" s="300">
        <v>0</v>
      </c>
      <c r="AJ1866" s="300" t="s">
        <v>770</v>
      </c>
      <c r="AK1866" s="300">
        <v>8</v>
      </c>
      <c r="AL1866" s="300" t="s">
        <v>814</v>
      </c>
      <c r="AM1866" s="300">
        <v>10000</v>
      </c>
      <c r="AN1866" s="300" t="b">
        <v>0</v>
      </c>
      <c r="AO1866" s="300">
        <v>-1</v>
      </c>
      <c r="AP1866" s="300" t="s">
        <v>771</v>
      </c>
      <c r="AQ1866" s="300"/>
      <c r="AR1866" s="300" t="b">
        <v>0</v>
      </c>
      <c r="AS1866" s="300">
        <v>10000</v>
      </c>
      <c r="AT1866" s="300" t="b">
        <v>0</v>
      </c>
      <c r="AU1866" s="300"/>
      <c r="AV1866" s="300" t="b">
        <v>0</v>
      </c>
      <c r="AW1866" s="300">
        <v>14971</v>
      </c>
      <c r="AX1866" s="300"/>
      <c r="AY1866" s="300">
        <v>14971</v>
      </c>
      <c r="AZ1866" s="300">
        <v>0</v>
      </c>
      <c r="BA1866" s="300" t="b">
        <v>1</v>
      </c>
      <c r="BB1866" s="300" t="b">
        <v>0</v>
      </c>
      <c r="BC1866"/>
      <c r="BD1866"/>
      <c r="BE1866"/>
      <c r="BF1866"/>
      <c r="BG1866"/>
      <c r="BH1866"/>
      <c r="BI1866"/>
      <c r="BJ1866"/>
      <c r="BK1866"/>
      <c r="BL1866"/>
      <c r="BM1866"/>
      <c r="BN1866"/>
      <c r="BO1866"/>
      <c r="BP1866"/>
      <c r="BQ1866"/>
    </row>
    <row r="1867" spans="5:69" ht="16.5" hidden="1" x14ac:dyDescent="0.3">
      <c r="E1867" s="300" t="s">
        <v>760</v>
      </c>
      <c r="F1867" s="300" t="s">
        <v>651</v>
      </c>
      <c r="G1867" s="300">
        <v>20150101</v>
      </c>
      <c r="H1867" s="300">
        <v>2015</v>
      </c>
      <c r="I1867" s="300">
        <v>52</v>
      </c>
      <c r="J1867" s="300">
        <v>2015</v>
      </c>
      <c r="K1867" s="300">
        <v>180</v>
      </c>
      <c r="L1867" s="300" t="s">
        <v>872</v>
      </c>
      <c r="M1867" s="300" t="s">
        <v>486</v>
      </c>
      <c r="N1867" s="300" t="s">
        <v>660</v>
      </c>
      <c r="O1867" s="300" t="s">
        <v>762</v>
      </c>
      <c r="P1867" s="300">
        <v>0</v>
      </c>
      <c r="Q1867" s="300" t="s">
        <v>763</v>
      </c>
      <c r="R1867" s="300" t="s">
        <v>764</v>
      </c>
      <c r="S1867" s="300">
        <v>0</v>
      </c>
      <c r="T1867" s="300" t="s">
        <v>763</v>
      </c>
      <c r="U1867" s="300" t="s">
        <v>764</v>
      </c>
      <c r="V1867" s="300" t="s">
        <v>1123</v>
      </c>
      <c r="W1867" s="300" t="s">
        <v>766</v>
      </c>
      <c r="X1867" s="300" t="b">
        <v>1</v>
      </c>
      <c r="Y1867" s="300">
        <v>310210</v>
      </c>
      <c r="Z1867" s="300" t="s">
        <v>826</v>
      </c>
      <c r="AA1867" s="300" t="s">
        <v>503</v>
      </c>
      <c r="AB1867" s="300" t="s">
        <v>503</v>
      </c>
      <c r="AC1867" s="300" t="s">
        <v>503</v>
      </c>
      <c r="AD1867" s="300">
        <v>6</v>
      </c>
      <c r="AE1867" s="300" t="b">
        <v>1</v>
      </c>
      <c r="AF1867" s="300" t="s">
        <v>768</v>
      </c>
      <c r="AG1867" s="300" t="s">
        <v>769</v>
      </c>
      <c r="AH1867" s="300">
        <v>0</v>
      </c>
      <c r="AI1867" s="300">
        <v>0</v>
      </c>
      <c r="AJ1867" s="300" t="s">
        <v>770</v>
      </c>
      <c r="AK1867" s="300">
        <v>8</v>
      </c>
      <c r="AL1867" s="300" t="s">
        <v>814</v>
      </c>
      <c r="AM1867" s="300" t="s">
        <v>2206</v>
      </c>
      <c r="AN1867" s="300" t="b">
        <v>1</v>
      </c>
      <c r="AO1867" s="300">
        <v>8</v>
      </c>
      <c r="AP1867" s="300" t="s">
        <v>814</v>
      </c>
      <c r="AQ1867" s="300">
        <v>13951874</v>
      </c>
      <c r="AR1867" s="300" t="b">
        <v>0</v>
      </c>
      <c r="AS1867" s="300" t="s">
        <v>2206</v>
      </c>
      <c r="AT1867" s="300" t="b">
        <v>1</v>
      </c>
      <c r="AU1867" s="300">
        <v>0</v>
      </c>
      <c r="AV1867" s="300" t="b">
        <v>0</v>
      </c>
      <c r="AW1867" s="300" t="s">
        <v>2207</v>
      </c>
      <c r="AX1867" s="300">
        <v>0</v>
      </c>
      <c r="AY1867" s="300" t="s">
        <v>2207</v>
      </c>
      <c r="AZ1867" s="300">
        <v>6</v>
      </c>
      <c r="BA1867" s="300" t="b">
        <v>0</v>
      </c>
      <c r="BB1867" s="300" t="b">
        <v>1</v>
      </c>
      <c r="BC1867"/>
      <c r="BD1867"/>
      <c r="BE1867"/>
      <c r="BF1867"/>
      <c r="BG1867"/>
      <c r="BH1867"/>
      <c r="BI1867"/>
      <c r="BJ1867"/>
      <c r="BK1867"/>
      <c r="BL1867"/>
      <c r="BM1867"/>
      <c r="BN1867"/>
      <c r="BO1867"/>
      <c r="BP1867"/>
      <c r="BQ1867"/>
    </row>
    <row r="1868" spans="5:69" ht="16.5" hidden="1" x14ac:dyDescent="0.3">
      <c r="E1868" s="300" t="s">
        <v>760</v>
      </c>
      <c r="F1868" s="300" t="s">
        <v>651</v>
      </c>
      <c r="G1868" s="300">
        <v>20150101</v>
      </c>
      <c r="H1868" s="300">
        <v>2015</v>
      </c>
      <c r="I1868" s="300">
        <v>52</v>
      </c>
      <c r="J1868" s="300">
        <v>2015</v>
      </c>
      <c r="K1868" s="300">
        <v>180</v>
      </c>
      <c r="L1868" s="300" t="s">
        <v>872</v>
      </c>
      <c r="M1868" s="300" t="s">
        <v>486</v>
      </c>
      <c r="N1868" s="300" t="s">
        <v>660</v>
      </c>
      <c r="O1868" s="300" t="s">
        <v>762</v>
      </c>
      <c r="P1868" s="300">
        <v>56</v>
      </c>
      <c r="Q1868" s="300" t="s">
        <v>877</v>
      </c>
      <c r="R1868" s="300" t="s">
        <v>878</v>
      </c>
      <c r="S1868" s="300">
        <v>0</v>
      </c>
      <c r="T1868" s="300" t="s">
        <v>763</v>
      </c>
      <c r="U1868" s="300" t="s">
        <v>764</v>
      </c>
      <c r="V1868" s="300" t="s">
        <v>1123</v>
      </c>
      <c r="W1868" s="300" t="s">
        <v>766</v>
      </c>
      <c r="X1868" s="300" t="b">
        <v>1</v>
      </c>
      <c r="Y1868" s="300">
        <v>310210</v>
      </c>
      <c r="Z1868" s="300" t="s">
        <v>826</v>
      </c>
      <c r="AA1868" s="300" t="s">
        <v>503</v>
      </c>
      <c r="AB1868" s="300" t="s">
        <v>503</v>
      </c>
      <c r="AC1868" s="300" t="s">
        <v>503</v>
      </c>
      <c r="AD1868" s="300">
        <v>6</v>
      </c>
      <c r="AE1868" s="300" t="b">
        <v>1</v>
      </c>
      <c r="AF1868" s="300" t="s">
        <v>768</v>
      </c>
      <c r="AG1868" s="300" t="s">
        <v>769</v>
      </c>
      <c r="AH1868" s="300">
        <v>0</v>
      </c>
      <c r="AI1868" s="300">
        <v>0</v>
      </c>
      <c r="AJ1868" s="300" t="s">
        <v>770</v>
      </c>
      <c r="AK1868" s="300">
        <v>8</v>
      </c>
      <c r="AL1868" s="300" t="s">
        <v>814</v>
      </c>
      <c r="AM1868" s="300">
        <v>50440</v>
      </c>
      <c r="AN1868" s="300" t="b">
        <v>0</v>
      </c>
      <c r="AO1868" s="300">
        <v>8</v>
      </c>
      <c r="AP1868" s="300" t="s">
        <v>814</v>
      </c>
      <c r="AQ1868" s="300">
        <v>50440</v>
      </c>
      <c r="AR1868" s="300" t="b">
        <v>0</v>
      </c>
      <c r="AS1868" s="300">
        <v>50440</v>
      </c>
      <c r="AT1868" s="300" t="b">
        <v>0</v>
      </c>
      <c r="AU1868" s="300">
        <v>0</v>
      </c>
      <c r="AV1868" s="300" t="b">
        <v>0</v>
      </c>
      <c r="AW1868" s="300" t="s">
        <v>2208</v>
      </c>
      <c r="AX1868" s="300">
        <v>0</v>
      </c>
      <c r="AY1868" s="300" t="s">
        <v>2208</v>
      </c>
      <c r="AZ1868" s="300">
        <v>0</v>
      </c>
      <c r="BA1868" s="300" t="b">
        <v>0</v>
      </c>
      <c r="BB1868" s="300" t="b">
        <v>1</v>
      </c>
      <c r="BC1868"/>
      <c r="BD1868"/>
      <c r="BE1868"/>
      <c r="BF1868"/>
      <c r="BG1868"/>
      <c r="BH1868"/>
      <c r="BI1868"/>
      <c r="BJ1868"/>
      <c r="BK1868"/>
      <c r="BL1868"/>
      <c r="BM1868"/>
      <c r="BN1868"/>
      <c r="BO1868"/>
      <c r="BP1868"/>
      <c r="BQ1868"/>
    </row>
    <row r="1869" spans="5:69" ht="16.5" hidden="1" x14ac:dyDescent="0.3">
      <c r="E1869" s="300" t="s">
        <v>760</v>
      </c>
      <c r="F1869" s="300" t="s">
        <v>651</v>
      </c>
      <c r="G1869" s="300">
        <v>20150101</v>
      </c>
      <c r="H1869" s="300">
        <v>2015</v>
      </c>
      <c r="I1869" s="300">
        <v>52</v>
      </c>
      <c r="J1869" s="300">
        <v>2015</v>
      </c>
      <c r="K1869" s="300">
        <v>180</v>
      </c>
      <c r="L1869" s="300" t="s">
        <v>872</v>
      </c>
      <c r="M1869" s="300" t="s">
        <v>486</v>
      </c>
      <c r="N1869" s="300" t="s">
        <v>660</v>
      </c>
      <c r="O1869" s="300" t="s">
        <v>762</v>
      </c>
      <c r="P1869" s="300">
        <v>156</v>
      </c>
      <c r="Q1869" s="300" t="s">
        <v>773</v>
      </c>
      <c r="R1869" s="300" t="s">
        <v>774</v>
      </c>
      <c r="S1869" s="300">
        <v>0</v>
      </c>
      <c r="T1869" s="300" t="s">
        <v>763</v>
      </c>
      <c r="U1869" s="300" t="s">
        <v>764</v>
      </c>
      <c r="V1869" s="300" t="s">
        <v>1123</v>
      </c>
      <c r="W1869" s="300" t="s">
        <v>766</v>
      </c>
      <c r="X1869" s="300" t="b">
        <v>1</v>
      </c>
      <c r="Y1869" s="300">
        <v>310210</v>
      </c>
      <c r="Z1869" s="300" t="s">
        <v>826</v>
      </c>
      <c r="AA1869" s="300" t="s">
        <v>503</v>
      </c>
      <c r="AB1869" s="300" t="s">
        <v>503</v>
      </c>
      <c r="AC1869" s="300" t="s">
        <v>503</v>
      </c>
      <c r="AD1869" s="300">
        <v>6</v>
      </c>
      <c r="AE1869" s="300" t="b">
        <v>1</v>
      </c>
      <c r="AF1869" s="300" t="s">
        <v>768</v>
      </c>
      <c r="AG1869" s="300" t="s">
        <v>769</v>
      </c>
      <c r="AH1869" s="300">
        <v>0</v>
      </c>
      <c r="AI1869" s="300">
        <v>0</v>
      </c>
      <c r="AJ1869" s="300" t="s">
        <v>770</v>
      </c>
      <c r="AK1869" s="300">
        <v>8</v>
      </c>
      <c r="AL1869" s="300" t="s">
        <v>814</v>
      </c>
      <c r="AM1869" s="300">
        <v>8417858</v>
      </c>
      <c r="AN1869" s="300" t="b">
        <v>0</v>
      </c>
      <c r="AO1869" s="300">
        <v>8</v>
      </c>
      <c r="AP1869" s="300" t="s">
        <v>814</v>
      </c>
      <c r="AQ1869" s="300">
        <v>8417858</v>
      </c>
      <c r="AR1869" s="300" t="b">
        <v>0</v>
      </c>
      <c r="AS1869" s="300">
        <v>8417858</v>
      </c>
      <c r="AT1869" s="300" t="b">
        <v>0</v>
      </c>
      <c r="AU1869" s="300">
        <v>0</v>
      </c>
      <c r="AV1869" s="300" t="b">
        <v>0</v>
      </c>
      <c r="AW1869" s="300" t="s">
        <v>2209</v>
      </c>
      <c r="AX1869" s="300">
        <v>0</v>
      </c>
      <c r="AY1869" s="300" t="s">
        <v>2209</v>
      </c>
      <c r="AZ1869" s="300">
        <v>0</v>
      </c>
      <c r="BA1869" s="300" t="b">
        <v>0</v>
      </c>
      <c r="BB1869" s="300" t="b">
        <v>1</v>
      </c>
      <c r="BC1869"/>
      <c r="BD1869"/>
      <c r="BE1869"/>
      <c r="BF1869"/>
      <c r="BG1869"/>
      <c r="BH1869"/>
      <c r="BI1869"/>
      <c r="BJ1869"/>
      <c r="BK1869"/>
      <c r="BL1869"/>
      <c r="BM1869"/>
      <c r="BN1869"/>
      <c r="BO1869"/>
      <c r="BP1869"/>
      <c r="BQ1869"/>
    </row>
    <row r="1870" spans="5:69" ht="16.5" hidden="1" x14ac:dyDescent="0.3">
      <c r="E1870" s="300" t="s">
        <v>760</v>
      </c>
      <c r="F1870" s="300" t="s">
        <v>651</v>
      </c>
      <c r="G1870" s="300">
        <v>20150101</v>
      </c>
      <c r="H1870" s="300">
        <v>2015</v>
      </c>
      <c r="I1870" s="300">
        <v>52</v>
      </c>
      <c r="J1870" s="300">
        <v>2015</v>
      </c>
      <c r="K1870" s="300">
        <v>180</v>
      </c>
      <c r="L1870" s="300" t="s">
        <v>872</v>
      </c>
      <c r="M1870" s="300" t="s">
        <v>486</v>
      </c>
      <c r="N1870" s="300" t="s">
        <v>660</v>
      </c>
      <c r="O1870" s="300" t="s">
        <v>762</v>
      </c>
      <c r="P1870" s="300">
        <v>344</v>
      </c>
      <c r="Q1870" s="300" t="s">
        <v>2157</v>
      </c>
      <c r="R1870" s="300" t="s">
        <v>2158</v>
      </c>
      <c r="S1870" s="300">
        <v>0</v>
      </c>
      <c r="T1870" s="300" t="s">
        <v>763</v>
      </c>
      <c r="U1870" s="300" t="s">
        <v>764</v>
      </c>
      <c r="V1870" s="300" t="s">
        <v>1123</v>
      </c>
      <c r="W1870" s="300" t="s">
        <v>766</v>
      </c>
      <c r="X1870" s="300" t="b">
        <v>1</v>
      </c>
      <c r="Y1870" s="300">
        <v>310210</v>
      </c>
      <c r="Z1870" s="300" t="s">
        <v>826</v>
      </c>
      <c r="AA1870" s="300" t="s">
        <v>503</v>
      </c>
      <c r="AB1870" s="300" t="s">
        <v>503</v>
      </c>
      <c r="AC1870" s="300" t="s">
        <v>503</v>
      </c>
      <c r="AD1870" s="300">
        <v>6</v>
      </c>
      <c r="AE1870" s="300" t="b">
        <v>1</v>
      </c>
      <c r="AF1870" s="300" t="s">
        <v>768</v>
      </c>
      <c r="AG1870" s="300" t="s">
        <v>769</v>
      </c>
      <c r="AH1870" s="300">
        <v>0</v>
      </c>
      <c r="AI1870" s="300">
        <v>0</v>
      </c>
      <c r="AJ1870" s="300" t="s">
        <v>770</v>
      </c>
      <c r="AK1870" s="300">
        <v>8</v>
      </c>
      <c r="AL1870" s="300" t="s">
        <v>814</v>
      </c>
      <c r="AM1870" s="300">
        <v>66198</v>
      </c>
      <c r="AN1870" s="300" t="b">
        <v>0</v>
      </c>
      <c r="AO1870" s="300">
        <v>8</v>
      </c>
      <c r="AP1870" s="300" t="s">
        <v>814</v>
      </c>
      <c r="AQ1870" s="300">
        <v>66198</v>
      </c>
      <c r="AR1870" s="300" t="b">
        <v>0</v>
      </c>
      <c r="AS1870" s="300">
        <v>66198</v>
      </c>
      <c r="AT1870" s="300" t="b">
        <v>0</v>
      </c>
      <c r="AU1870" s="300">
        <v>0</v>
      </c>
      <c r="AV1870" s="300" t="b">
        <v>0</v>
      </c>
      <c r="AW1870" s="300" t="s">
        <v>2199</v>
      </c>
      <c r="AX1870" s="300">
        <v>0</v>
      </c>
      <c r="AY1870" s="300" t="s">
        <v>2199</v>
      </c>
      <c r="AZ1870" s="300">
        <v>0</v>
      </c>
      <c r="BA1870" s="300" t="b">
        <v>0</v>
      </c>
      <c r="BB1870" s="300" t="b">
        <v>1</v>
      </c>
      <c r="BC1870"/>
      <c r="BD1870"/>
      <c r="BE1870"/>
      <c r="BF1870"/>
      <c r="BG1870"/>
      <c r="BH1870"/>
      <c r="BI1870"/>
      <c r="BJ1870"/>
      <c r="BK1870"/>
      <c r="BL1870"/>
      <c r="BM1870"/>
      <c r="BN1870"/>
      <c r="BO1870"/>
      <c r="BP1870"/>
      <c r="BQ1870"/>
    </row>
    <row r="1871" spans="5:69" ht="16.5" hidden="1" x14ac:dyDescent="0.3">
      <c r="E1871" s="300" t="s">
        <v>760</v>
      </c>
      <c r="F1871" s="300" t="s">
        <v>651</v>
      </c>
      <c r="G1871" s="300">
        <v>20150101</v>
      </c>
      <c r="H1871" s="300">
        <v>2015</v>
      </c>
      <c r="I1871" s="300">
        <v>52</v>
      </c>
      <c r="J1871" s="300">
        <v>2015</v>
      </c>
      <c r="K1871" s="300">
        <v>180</v>
      </c>
      <c r="L1871" s="300" t="s">
        <v>872</v>
      </c>
      <c r="M1871" s="300" t="s">
        <v>486</v>
      </c>
      <c r="N1871" s="300" t="s">
        <v>660</v>
      </c>
      <c r="O1871" s="300" t="s">
        <v>762</v>
      </c>
      <c r="P1871" s="300">
        <v>410</v>
      </c>
      <c r="Q1871" s="300" t="s">
        <v>1968</v>
      </c>
      <c r="R1871" s="300" t="s">
        <v>1969</v>
      </c>
      <c r="S1871" s="300">
        <v>0</v>
      </c>
      <c r="T1871" s="300" t="s">
        <v>763</v>
      </c>
      <c r="U1871" s="300" t="s">
        <v>764</v>
      </c>
      <c r="V1871" s="300" t="s">
        <v>1123</v>
      </c>
      <c r="W1871" s="300" t="s">
        <v>766</v>
      </c>
      <c r="X1871" s="300" t="b">
        <v>1</v>
      </c>
      <c r="Y1871" s="300">
        <v>310210</v>
      </c>
      <c r="Z1871" s="300" t="s">
        <v>826</v>
      </c>
      <c r="AA1871" s="300" t="s">
        <v>503</v>
      </c>
      <c r="AB1871" s="300" t="s">
        <v>503</v>
      </c>
      <c r="AC1871" s="300" t="s">
        <v>503</v>
      </c>
      <c r="AD1871" s="300">
        <v>6</v>
      </c>
      <c r="AE1871" s="300" t="b">
        <v>1</v>
      </c>
      <c r="AF1871" s="300" t="s">
        <v>768</v>
      </c>
      <c r="AG1871" s="300" t="s">
        <v>769</v>
      </c>
      <c r="AH1871" s="300">
        <v>0</v>
      </c>
      <c r="AI1871" s="300">
        <v>0</v>
      </c>
      <c r="AJ1871" s="300" t="s">
        <v>770</v>
      </c>
      <c r="AK1871" s="300">
        <v>8</v>
      </c>
      <c r="AL1871" s="300" t="s">
        <v>814</v>
      </c>
      <c r="AM1871" s="300">
        <v>100</v>
      </c>
      <c r="AN1871" s="300" t="b">
        <v>0</v>
      </c>
      <c r="AO1871" s="300">
        <v>8</v>
      </c>
      <c r="AP1871" s="300" t="s">
        <v>814</v>
      </c>
      <c r="AQ1871" s="300">
        <v>100</v>
      </c>
      <c r="AR1871" s="300" t="b">
        <v>0</v>
      </c>
      <c r="AS1871" s="300">
        <v>100</v>
      </c>
      <c r="AT1871" s="300" t="b">
        <v>0</v>
      </c>
      <c r="AU1871" s="300">
        <v>0</v>
      </c>
      <c r="AV1871" s="300" t="b">
        <v>0</v>
      </c>
      <c r="AW1871" s="300" t="s">
        <v>2162</v>
      </c>
      <c r="AX1871" s="300">
        <v>0</v>
      </c>
      <c r="AY1871" s="300" t="s">
        <v>2162</v>
      </c>
      <c r="AZ1871" s="300">
        <v>0</v>
      </c>
      <c r="BA1871" s="300" t="b">
        <v>0</v>
      </c>
      <c r="BB1871" s="300" t="b">
        <v>1</v>
      </c>
      <c r="BC1871"/>
      <c r="BD1871"/>
      <c r="BE1871"/>
      <c r="BF1871"/>
      <c r="BG1871"/>
      <c r="BH1871"/>
      <c r="BI1871"/>
      <c r="BJ1871"/>
      <c r="BK1871"/>
      <c r="BL1871"/>
      <c r="BM1871"/>
      <c r="BN1871"/>
      <c r="BO1871"/>
      <c r="BP1871"/>
      <c r="BQ1871"/>
    </row>
    <row r="1872" spans="5:69" ht="16.5" hidden="1" x14ac:dyDescent="0.3">
      <c r="E1872" s="300" t="s">
        <v>760</v>
      </c>
      <c r="F1872" s="300" t="s">
        <v>651</v>
      </c>
      <c r="G1872" s="300">
        <v>20150101</v>
      </c>
      <c r="H1872" s="300">
        <v>2015</v>
      </c>
      <c r="I1872" s="300">
        <v>52</v>
      </c>
      <c r="J1872" s="300">
        <v>2015</v>
      </c>
      <c r="K1872" s="300">
        <v>180</v>
      </c>
      <c r="L1872" s="300" t="s">
        <v>872</v>
      </c>
      <c r="M1872" s="300" t="s">
        <v>486</v>
      </c>
      <c r="N1872" s="300" t="s">
        <v>660</v>
      </c>
      <c r="O1872" s="300" t="s">
        <v>762</v>
      </c>
      <c r="P1872" s="300">
        <v>440</v>
      </c>
      <c r="Q1872" s="300" t="s">
        <v>897</v>
      </c>
      <c r="R1872" s="300" t="s">
        <v>898</v>
      </c>
      <c r="S1872" s="300">
        <v>0</v>
      </c>
      <c r="T1872" s="300" t="s">
        <v>763</v>
      </c>
      <c r="U1872" s="300" t="s">
        <v>764</v>
      </c>
      <c r="V1872" s="300" t="s">
        <v>1123</v>
      </c>
      <c r="W1872" s="300" t="s">
        <v>766</v>
      </c>
      <c r="X1872" s="300" t="b">
        <v>1</v>
      </c>
      <c r="Y1872" s="300">
        <v>310210</v>
      </c>
      <c r="Z1872" s="300" t="s">
        <v>826</v>
      </c>
      <c r="AA1872" s="300" t="s">
        <v>503</v>
      </c>
      <c r="AB1872" s="300" t="s">
        <v>503</v>
      </c>
      <c r="AC1872" s="300" t="s">
        <v>503</v>
      </c>
      <c r="AD1872" s="300">
        <v>6</v>
      </c>
      <c r="AE1872" s="300" t="b">
        <v>1</v>
      </c>
      <c r="AF1872" s="300" t="s">
        <v>768</v>
      </c>
      <c r="AG1872" s="300" t="s">
        <v>769</v>
      </c>
      <c r="AH1872" s="300">
        <v>0</v>
      </c>
      <c r="AI1872" s="300">
        <v>0</v>
      </c>
      <c r="AJ1872" s="300" t="s">
        <v>770</v>
      </c>
      <c r="AK1872" s="300">
        <v>8</v>
      </c>
      <c r="AL1872" s="300" t="s">
        <v>814</v>
      </c>
      <c r="AM1872" s="300">
        <v>44000</v>
      </c>
      <c r="AN1872" s="300" t="b">
        <v>0</v>
      </c>
      <c r="AO1872" s="300">
        <v>8</v>
      </c>
      <c r="AP1872" s="300" t="s">
        <v>814</v>
      </c>
      <c r="AQ1872" s="300">
        <v>44000</v>
      </c>
      <c r="AR1872" s="300" t="b">
        <v>0</v>
      </c>
      <c r="AS1872" s="300">
        <v>44000</v>
      </c>
      <c r="AT1872" s="300" t="b">
        <v>0</v>
      </c>
      <c r="AU1872" s="300">
        <v>0</v>
      </c>
      <c r="AV1872" s="300" t="b">
        <v>0</v>
      </c>
      <c r="AW1872" s="300" t="s">
        <v>2164</v>
      </c>
      <c r="AX1872" s="300">
        <v>0</v>
      </c>
      <c r="AY1872" s="300" t="s">
        <v>2164</v>
      </c>
      <c r="AZ1872" s="300">
        <v>0</v>
      </c>
      <c r="BA1872" s="300" t="b">
        <v>0</v>
      </c>
      <c r="BB1872" s="300" t="b">
        <v>1</v>
      </c>
      <c r="BC1872"/>
      <c r="BD1872"/>
      <c r="BE1872"/>
      <c r="BF1872"/>
      <c r="BG1872"/>
      <c r="BH1872"/>
      <c r="BI1872"/>
      <c r="BJ1872"/>
      <c r="BK1872"/>
      <c r="BL1872"/>
      <c r="BM1872"/>
      <c r="BN1872"/>
      <c r="BO1872"/>
      <c r="BP1872"/>
      <c r="BQ1872"/>
    </row>
    <row r="1873" spans="5:69" ht="16.5" hidden="1" x14ac:dyDescent="0.3">
      <c r="E1873" s="300" t="s">
        <v>760</v>
      </c>
      <c r="F1873" s="300" t="s">
        <v>651</v>
      </c>
      <c r="G1873" s="300">
        <v>20150101</v>
      </c>
      <c r="H1873" s="300">
        <v>2015</v>
      </c>
      <c r="I1873" s="300">
        <v>52</v>
      </c>
      <c r="J1873" s="300">
        <v>2015</v>
      </c>
      <c r="K1873" s="300">
        <v>180</v>
      </c>
      <c r="L1873" s="300" t="s">
        <v>872</v>
      </c>
      <c r="M1873" s="300" t="s">
        <v>486</v>
      </c>
      <c r="N1873" s="300" t="s">
        <v>660</v>
      </c>
      <c r="O1873" s="300" t="s">
        <v>762</v>
      </c>
      <c r="P1873" s="300">
        <v>508</v>
      </c>
      <c r="Q1873" s="300" t="s">
        <v>903</v>
      </c>
      <c r="R1873" s="300" t="s">
        <v>443</v>
      </c>
      <c r="S1873" s="300">
        <v>0</v>
      </c>
      <c r="T1873" s="300" t="s">
        <v>763</v>
      </c>
      <c r="U1873" s="300" t="s">
        <v>764</v>
      </c>
      <c r="V1873" s="300" t="s">
        <v>1123</v>
      </c>
      <c r="W1873" s="300" t="s">
        <v>766</v>
      </c>
      <c r="X1873" s="300" t="b">
        <v>1</v>
      </c>
      <c r="Y1873" s="300">
        <v>310210</v>
      </c>
      <c r="Z1873" s="300" t="s">
        <v>826</v>
      </c>
      <c r="AA1873" s="300" t="s">
        <v>503</v>
      </c>
      <c r="AB1873" s="300" t="s">
        <v>503</v>
      </c>
      <c r="AC1873" s="300" t="s">
        <v>503</v>
      </c>
      <c r="AD1873" s="300">
        <v>6</v>
      </c>
      <c r="AE1873" s="300" t="b">
        <v>1</v>
      </c>
      <c r="AF1873" s="300" t="s">
        <v>768</v>
      </c>
      <c r="AG1873" s="300" t="s">
        <v>769</v>
      </c>
      <c r="AH1873" s="300">
        <v>0</v>
      </c>
      <c r="AI1873" s="300">
        <v>0</v>
      </c>
      <c r="AJ1873" s="300" t="s">
        <v>770</v>
      </c>
      <c r="AK1873" s="300">
        <v>8</v>
      </c>
      <c r="AL1873" s="300" t="s">
        <v>814</v>
      </c>
      <c r="AM1873" s="300">
        <v>57000</v>
      </c>
      <c r="AN1873" s="300" t="b">
        <v>0</v>
      </c>
      <c r="AO1873" s="300">
        <v>8</v>
      </c>
      <c r="AP1873" s="300" t="s">
        <v>814</v>
      </c>
      <c r="AQ1873" s="300">
        <v>57000</v>
      </c>
      <c r="AR1873" s="300" t="b">
        <v>0</v>
      </c>
      <c r="AS1873" s="300">
        <v>57000</v>
      </c>
      <c r="AT1873" s="300" t="b">
        <v>0</v>
      </c>
      <c r="AU1873" s="300">
        <v>0</v>
      </c>
      <c r="AV1873" s="300" t="b">
        <v>0</v>
      </c>
      <c r="AW1873" s="300" t="s">
        <v>2165</v>
      </c>
      <c r="AX1873" s="300">
        <v>0</v>
      </c>
      <c r="AY1873" s="300" t="s">
        <v>2165</v>
      </c>
      <c r="AZ1873" s="300">
        <v>0</v>
      </c>
      <c r="BA1873" s="300" t="b">
        <v>0</v>
      </c>
      <c r="BB1873" s="300" t="b">
        <v>1</v>
      </c>
      <c r="BC1873"/>
      <c r="BD1873"/>
      <c r="BE1873"/>
      <c r="BF1873"/>
      <c r="BG1873"/>
      <c r="BH1873"/>
      <c r="BI1873"/>
      <c r="BJ1873"/>
      <c r="BK1873"/>
      <c r="BL1873"/>
      <c r="BM1873"/>
      <c r="BN1873"/>
      <c r="BO1873"/>
      <c r="BP1873"/>
      <c r="BQ1873"/>
    </row>
    <row r="1874" spans="5:69" ht="16.5" hidden="1" x14ac:dyDescent="0.3">
      <c r="E1874" s="300" t="s">
        <v>760</v>
      </c>
      <c r="F1874" s="300" t="s">
        <v>651</v>
      </c>
      <c r="G1874" s="300">
        <v>20150101</v>
      </c>
      <c r="H1874" s="300">
        <v>2015</v>
      </c>
      <c r="I1874" s="300">
        <v>52</v>
      </c>
      <c r="J1874" s="300">
        <v>2015</v>
      </c>
      <c r="K1874" s="300">
        <v>180</v>
      </c>
      <c r="L1874" s="300" t="s">
        <v>872</v>
      </c>
      <c r="M1874" s="300" t="s">
        <v>486</v>
      </c>
      <c r="N1874" s="300" t="s">
        <v>660</v>
      </c>
      <c r="O1874" s="300" t="s">
        <v>762</v>
      </c>
      <c r="P1874" s="300">
        <v>634</v>
      </c>
      <c r="Q1874" s="300" t="s">
        <v>2169</v>
      </c>
      <c r="R1874" s="300" t="s">
        <v>2170</v>
      </c>
      <c r="S1874" s="300">
        <v>0</v>
      </c>
      <c r="T1874" s="300" t="s">
        <v>763</v>
      </c>
      <c r="U1874" s="300" t="s">
        <v>764</v>
      </c>
      <c r="V1874" s="300" t="s">
        <v>1123</v>
      </c>
      <c r="W1874" s="300" t="s">
        <v>766</v>
      </c>
      <c r="X1874" s="300" t="b">
        <v>1</v>
      </c>
      <c r="Y1874" s="300">
        <v>310210</v>
      </c>
      <c r="Z1874" s="300" t="s">
        <v>826</v>
      </c>
      <c r="AA1874" s="300" t="s">
        <v>503</v>
      </c>
      <c r="AB1874" s="300" t="s">
        <v>503</v>
      </c>
      <c r="AC1874" s="300" t="s">
        <v>503</v>
      </c>
      <c r="AD1874" s="300">
        <v>6</v>
      </c>
      <c r="AE1874" s="300" t="b">
        <v>1</v>
      </c>
      <c r="AF1874" s="300" t="s">
        <v>768</v>
      </c>
      <c r="AG1874" s="300" t="s">
        <v>769</v>
      </c>
      <c r="AH1874" s="300">
        <v>0</v>
      </c>
      <c r="AI1874" s="300">
        <v>0</v>
      </c>
      <c r="AJ1874" s="300" t="s">
        <v>770</v>
      </c>
      <c r="AK1874" s="300">
        <v>8</v>
      </c>
      <c r="AL1874" s="300" t="s">
        <v>814</v>
      </c>
      <c r="AM1874" s="300">
        <v>30000</v>
      </c>
      <c r="AN1874" s="300" t="b">
        <v>0</v>
      </c>
      <c r="AO1874" s="300">
        <v>8</v>
      </c>
      <c r="AP1874" s="300" t="s">
        <v>814</v>
      </c>
      <c r="AQ1874" s="300">
        <v>30000</v>
      </c>
      <c r="AR1874" s="300" t="b">
        <v>0</v>
      </c>
      <c r="AS1874" s="300">
        <v>30000</v>
      </c>
      <c r="AT1874" s="300" t="b">
        <v>0</v>
      </c>
      <c r="AU1874" s="300">
        <v>0</v>
      </c>
      <c r="AV1874" s="300" t="b">
        <v>0</v>
      </c>
      <c r="AW1874" s="300" t="s">
        <v>2171</v>
      </c>
      <c r="AX1874" s="300">
        <v>0</v>
      </c>
      <c r="AY1874" s="300" t="s">
        <v>2171</v>
      </c>
      <c r="AZ1874" s="300">
        <v>0</v>
      </c>
      <c r="BA1874" s="300" t="b">
        <v>0</v>
      </c>
      <c r="BB1874" s="300" t="b">
        <v>1</v>
      </c>
      <c r="BC1874"/>
      <c r="BD1874"/>
      <c r="BE1874"/>
      <c r="BF1874"/>
      <c r="BG1874"/>
      <c r="BH1874"/>
      <c r="BI1874"/>
      <c r="BJ1874"/>
      <c r="BK1874"/>
      <c r="BL1874"/>
      <c r="BM1874"/>
      <c r="BN1874"/>
      <c r="BO1874"/>
      <c r="BP1874"/>
      <c r="BQ1874"/>
    </row>
    <row r="1875" spans="5:69" ht="16.5" hidden="1" x14ac:dyDescent="0.3">
      <c r="E1875" s="300" t="s">
        <v>760</v>
      </c>
      <c r="F1875" s="300" t="s">
        <v>651</v>
      </c>
      <c r="G1875" s="300">
        <v>20150101</v>
      </c>
      <c r="H1875" s="300">
        <v>2015</v>
      </c>
      <c r="I1875" s="300">
        <v>52</v>
      </c>
      <c r="J1875" s="300">
        <v>2015</v>
      </c>
      <c r="K1875" s="300">
        <v>180</v>
      </c>
      <c r="L1875" s="300" t="s">
        <v>872</v>
      </c>
      <c r="M1875" s="300" t="s">
        <v>486</v>
      </c>
      <c r="N1875" s="300" t="s">
        <v>660</v>
      </c>
      <c r="O1875" s="300" t="s">
        <v>762</v>
      </c>
      <c r="P1875" s="300">
        <v>643</v>
      </c>
      <c r="Q1875" s="300" t="s">
        <v>793</v>
      </c>
      <c r="R1875" s="300" t="s">
        <v>794</v>
      </c>
      <c r="S1875" s="300">
        <v>0</v>
      </c>
      <c r="T1875" s="300" t="s">
        <v>763</v>
      </c>
      <c r="U1875" s="300" t="s">
        <v>764</v>
      </c>
      <c r="V1875" s="300" t="s">
        <v>1123</v>
      </c>
      <c r="W1875" s="300" t="s">
        <v>766</v>
      </c>
      <c r="X1875" s="300" t="b">
        <v>1</v>
      </c>
      <c r="Y1875" s="300">
        <v>310210</v>
      </c>
      <c r="Z1875" s="300" t="s">
        <v>826</v>
      </c>
      <c r="AA1875" s="300" t="s">
        <v>503</v>
      </c>
      <c r="AB1875" s="300" t="s">
        <v>503</v>
      </c>
      <c r="AC1875" s="300" t="s">
        <v>503</v>
      </c>
      <c r="AD1875" s="300">
        <v>6</v>
      </c>
      <c r="AE1875" s="300" t="b">
        <v>1</v>
      </c>
      <c r="AF1875" s="300" t="s">
        <v>768</v>
      </c>
      <c r="AG1875" s="300" t="s">
        <v>769</v>
      </c>
      <c r="AH1875" s="300">
        <v>0</v>
      </c>
      <c r="AI1875" s="300">
        <v>0</v>
      </c>
      <c r="AJ1875" s="300" t="s">
        <v>770</v>
      </c>
      <c r="AK1875" s="300">
        <v>8</v>
      </c>
      <c r="AL1875" s="300" t="s">
        <v>814</v>
      </c>
      <c r="AM1875" s="300">
        <v>664272</v>
      </c>
      <c r="AN1875" s="300" t="b">
        <v>0</v>
      </c>
      <c r="AO1875" s="300">
        <v>8</v>
      </c>
      <c r="AP1875" s="300" t="s">
        <v>814</v>
      </c>
      <c r="AQ1875" s="300">
        <v>664272</v>
      </c>
      <c r="AR1875" s="300" t="b">
        <v>0</v>
      </c>
      <c r="AS1875" s="300">
        <v>664272</v>
      </c>
      <c r="AT1875" s="300" t="b">
        <v>0</v>
      </c>
      <c r="AU1875" s="300">
        <v>0</v>
      </c>
      <c r="AV1875" s="300" t="b">
        <v>0</v>
      </c>
      <c r="AW1875" s="300" t="s">
        <v>2210</v>
      </c>
      <c r="AX1875" s="300">
        <v>0</v>
      </c>
      <c r="AY1875" s="300" t="s">
        <v>2210</v>
      </c>
      <c r="AZ1875" s="300">
        <v>0</v>
      </c>
      <c r="BA1875" s="300" t="b">
        <v>0</v>
      </c>
      <c r="BB1875" s="300" t="b">
        <v>1</v>
      </c>
      <c r="BC1875"/>
      <c r="BD1875"/>
      <c r="BE1875"/>
      <c r="BF1875"/>
      <c r="BG1875"/>
      <c r="BH1875"/>
      <c r="BI1875"/>
      <c r="BJ1875"/>
      <c r="BK1875"/>
      <c r="BL1875"/>
      <c r="BM1875"/>
      <c r="BN1875"/>
      <c r="BO1875"/>
      <c r="BP1875"/>
      <c r="BQ1875"/>
    </row>
    <row r="1876" spans="5:69" ht="16.5" hidden="1" x14ac:dyDescent="0.3">
      <c r="E1876" s="300" t="s">
        <v>760</v>
      </c>
      <c r="F1876" s="300" t="s">
        <v>651</v>
      </c>
      <c r="G1876" s="300">
        <v>20150101</v>
      </c>
      <c r="H1876" s="300">
        <v>2015</v>
      </c>
      <c r="I1876" s="300">
        <v>52</v>
      </c>
      <c r="J1876" s="300">
        <v>2015</v>
      </c>
      <c r="K1876" s="300">
        <v>180</v>
      </c>
      <c r="L1876" s="300" t="s">
        <v>872</v>
      </c>
      <c r="M1876" s="300" t="s">
        <v>486</v>
      </c>
      <c r="N1876" s="300" t="s">
        <v>660</v>
      </c>
      <c r="O1876" s="300" t="s">
        <v>762</v>
      </c>
      <c r="P1876" s="300">
        <v>682</v>
      </c>
      <c r="Q1876" s="300" t="s">
        <v>1141</v>
      </c>
      <c r="R1876" s="300" t="s">
        <v>1142</v>
      </c>
      <c r="S1876" s="300">
        <v>0</v>
      </c>
      <c r="T1876" s="300" t="s">
        <v>763</v>
      </c>
      <c r="U1876" s="300" t="s">
        <v>764</v>
      </c>
      <c r="V1876" s="300" t="s">
        <v>1123</v>
      </c>
      <c r="W1876" s="300" t="s">
        <v>766</v>
      </c>
      <c r="X1876" s="300" t="b">
        <v>1</v>
      </c>
      <c r="Y1876" s="300">
        <v>310210</v>
      </c>
      <c r="Z1876" s="300" t="s">
        <v>826</v>
      </c>
      <c r="AA1876" s="300" t="s">
        <v>503</v>
      </c>
      <c r="AB1876" s="300" t="s">
        <v>503</v>
      </c>
      <c r="AC1876" s="300" t="s">
        <v>503</v>
      </c>
      <c r="AD1876" s="300">
        <v>6</v>
      </c>
      <c r="AE1876" s="300" t="b">
        <v>1</v>
      </c>
      <c r="AF1876" s="300" t="s">
        <v>768</v>
      </c>
      <c r="AG1876" s="300" t="s">
        <v>769</v>
      </c>
      <c r="AH1876" s="300">
        <v>0</v>
      </c>
      <c r="AI1876" s="300">
        <v>0</v>
      </c>
      <c r="AJ1876" s="300" t="s">
        <v>770</v>
      </c>
      <c r="AK1876" s="300">
        <v>8</v>
      </c>
      <c r="AL1876" s="300" t="s">
        <v>814</v>
      </c>
      <c r="AM1876" s="300">
        <v>30300</v>
      </c>
      <c r="AN1876" s="300" t="b">
        <v>0</v>
      </c>
      <c r="AO1876" s="300">
        <v>8</v>
      </c>
      <c r="AP1876" s="300" t="s">
        <v>814</v>
      </c>
      <c r="AQ1876" s="300">
        <v>30300</v>
      </c>
      <c r="AR1876" s="300" t="b">
        <v>0</v>
      </c>
      <c r="AS1876" s="300">
        <v>30300</v>
      </c>
      <c r="AT1876" s="300" t="b">
        <v>0</v>
      </c>
      <c r="AU1876" s="300">
        <v>0</v>
      </c>
      <c r="AV1876" s="300" t="b">
        <v>0</v>
      </c>
      <c r="AW1876" s="300" t="s">
        <v>2174</v>
      </c>
      <c r="AX1876" s="300">
        <v>0</v>
      </c>
      <c r="AY1876" s="300" t="s">
        <v>2174</v>
      </c>
      <c r="AZ1876" s="300">
        <v>0</v>
      </c>
      <c r="BA1876" s="300" t="b">
        <v>0</v>
      </c>
      <c r="BB1876" s="300" t="b">
        <v>1</v>
      </c>
      <c r="BC1876"/>
      <c r="BD1876"/>
      <c r="BE1876"/>
      <c r="BF1876"/>
      <c r="BG1876"/>
      <c r="BH1876"/>
      <c r="BI1876"/>
      <c r="BJ1876"/>
      <c r="BK1876"/>
      <c r="BL1876"/>
      <c r="BM1876"/>
      <c r="BN1876"/>
      <c r="BO1876"/>
      <c r="BP1876"/>
      <c r="BQ1876"/>
    </row>
    <row r="1877" spans="5:69" ht="16.5" hidden="1" x14ac:dyDescent="0.3">
      <c r="E1877" s="300" t="s">
        <v>760</v>
      </c>
      <c r="F1877" s="300" t="s">
        <v>651</v>
      </c>
      <c r="G1877" s="300">
        <v>20150101</v>
      </c>
      <c r="H1877" s="300">
        <v>2015</v>
      </c>
      <c r="I1877" s="300">
        <v>52</v>
      </c>
      <c r="J1877" s="300">
        <v>2015</v>
      </c>
      <c r="K1877" s="300">
        <v>180</v>
      </c>
      <c r="L1877" s="300" t="s">
        <v>872</v>
      </c>
      <c r="M1877" s="300" t="s">
        <v>486</v>
      </c>
      <c r="N1877" s="300" t="s">
        <v>660</v>
      </c>
      <c r="O1877" s="300" t="s">
        <v>762</v>
      </c>
      <c r="P1877" s="300">
        <v>710</v>
      </c>
      <c r="Q1877" s="300" t="s">
        <v>917</v>
      </c>
      <c r="R1877" s="300" t="s">
        <v>425</v>
      </c>
      <c r="S1877" s="300">
        <v>0</v>
      </c>
      <c r="T1877" s="300" t="s">
        <v>763</v>
      </c>
      <c r="U1877" s="300" t="s">
        <v>764</v>
      </c>
      <c r="V1877" s="300" t="s">
        <v>1123</v>
      </c>
      <c r="W1877" s="300" t="s">
        <v>766</v>
      </c>
      <c r="X1877" s="300" t="b">
        <v>1</v>
      </c>
      <c r="Y1877" s="300">
        <v>310210</v>
      </c>
      <c r="Z1877" s="300" t="s">
        <v>826</v>
      </c>
      <c r="AA1877" s="300" t="s">
        <v>503</v>
      </c>
      <c r="AB1877" s="300" t="s">
        <v>503</v>
      </c>
      <c r="AC1877" s="300" t="s">
        <v>503</v>
      </c>
      <c r="AD1877" s="300">
        <v>6</v>
      </c>
      <c r="AE1877" s="300" t="b">
        <v>1</v>
      </c>
      <c r="AF1877" s="300" t="s">
        <v>768</v>
      </c>
      <c r="AG1877" s="300" t="s">
        <v>769</v>
      </c>
      <c r="AH1877" s="300">
        <v>0</v>
      </c>
      <c r="AI1877" s="300">
        <v>0</v>
      </c>
      <c r="AJ1877" s="300" t="s">
        <v>770</v>
      </c>
      <c r="AK1877" s="300">
        <v>8</v>
      </c>
      <c r="AL1877" s="300" t="s">
        <v>814</v>
      </c>
      <c r="AM1877" s="300" t="s">
        <v>2211</v>
      </c>
      <c r="AN1877" s="300" t="b">
        <v>1</v>
      </c>
      <c r="AO1877" s="300">
        <v>8</v>
      </c>
      <c r="AP1877" s="300" t="s">
        <v>814</v>
      </c>
      <c r="AQ1877" s="300">
        <v>4051163</v>
      </c>
      <c r="AR1877" s="300" t="b">
        <v>0</v>
      </c>
      <c r="AS1877" s="300" t="s">
        <v>2211</v>
      </c>
      <c r="AT1877" s="300" t="b">
        <v>1</v>
      </c>
      <c r="AU1877" s="300">
        <v>0</v>
      </c>
      <c r="AV1877" s="300" t="b">
        <v>0</v>
      </c>
      <c r="AW1877" s="300" t="s">
        <v>2212</v>
      </c>
      <c r="AX1877" s="300">
        <v>0</v>
      </c>
      <c r="AY1877" s="300" t="s">
        <v>2212</v>
      </c>
      <c r="AZ1877" s="300">
        <v>6</v>
      </c>
      <c r="BA1877" s="300" t="b">
        <v>0</v>
      </c>
      <c r="BB1877" s="300" t="b">
        <v>1</v>
      </c>
      <c r="BC1877"/>
      <c r="BD1877"/>
      <c r="BE1877"/>
      <c r="BF1877"/>
      <c r="BG1877"/>
      <c r="BH1877"/>
      <c r="BI1877"/>
      <c r="BJ1877"/>
      <c r="BK1877"/>
      <c r="BL1877"/>
      <c r="BM1877"/>
      <c r="BN1877"/>
      <c r="BO1877"/>
      <c r="BP1877"/>
      <c r="BQ1877"/>
    </row>
    <row r="1878" spans="5:69" ht="16.5" hidden="1" x14ac:dyDescent="0.3">
      <c r="E1878" s="300" t="s">
        <v>760</v>
      </c>
      <c r="F1878" s="300" t="s">
        <v>651</v>
      </c>
      <c r="G1878" s="300">
        <v>20150101</v>
      </c>
      <c r="H1878" s="300">
        <v>2015</v>
      </c>
      <c r="I1878" s="300">
        <v>52</v>
      </c>
      <c r="J1878" s="300">
        <v>2015</v>
      </c>
      <c r="K1878" s="300">
        <v>180</v>
      </c>
      <c r="L1878" s="300" t="s">
        <v>872</v>
      </c>
      <c r="M1878" s="300" t="s">
        <v>486</v>
      </c>
      <c r="N1878" s="300" t="s">
        <v>660</v>
      </c>
      <c r="O1878" s="300" t="s">
        <v>762</v>
      </c>
      <c r="P1878" s="300">
        <v>834</v>
      </c>
      <c r="Q1878" s="300" t="s">
        <v>940</v>
      </c>
      <c r="R1878" s="300" t="s">
        <v>941</v>
      </c>
      <c r="S1878" s="300">
        <v>0</v>
      </c>
      <c r="T1878" s="300" t="s">
        <v>763</v>
      </c>
      <c r="U1878" s="300" t="s">
        <v>764</v>
      </c>
      <c r="V1878" s="300" t="s">
        <v>1123</v>
      </c>
      <c r="W1878" s="300" t="s">
        <v>766</v>
      </c>
      <c r="X1878" s="300" t="b">
        <v>1</v>
      </c>
      <c r="Y1878" s="300">
        <v>310210</v>
      </c>
      <c r="Z1878" s="300" t="s">
        <v>826</v>
      </c>
      <c r="AA1878" s="300" t="s">
        <v>503</v>
      </c>
      <c r="AB1878" s="300" t="s">
        <v>503</v>
      </c>
      <c r="AC1878" s="300" t="s">
        <v>503</v>
      </c>
      <c r="AD1878" s="300">
        <v>6</v>
      </c>
      <c r="AE1878" s="300" t="b">
        <v>1</v>
      </c>
      <c r="AF1878" s="300" t="s">
        <v>768</v>
      </c>
      <c r="AG1878" s="300" t="s">
        <v>769</v>
      </c>
      <c r="AH1878" s="300">
        <v>0</v>
      </c>
      <c r="AI1878" s="300">
        <v>0</v>
      </c>
      <c r="AJ1878" s="300" t="s">
        <v>770</v>
      </c>
      <c r="AK1878" s="300">
        <v>8</v>
      </c>
      <c r="AL1878" s="300" t="s">
        <v>814</v>
      </c>
      <c r="AM1878" s="300">
        <v>49250</v>
      </c>
      <c r="AN1878" s="300" t="b">
        <v>0</v>
      </c>
      <c r="AO1878" s="300">
        <v>8</v>
      </c>
      <c r="AP1878" s="300" t="s">
        <v>814</v>
      </c>
      <c r="AQ1878" s="300">
        <v>49250</v>
      </c>
      <c r="AR1878" s="300" t="b">
        <v>0</v>
      </c>
      <c r="AS1878" s="300">
        <v>49250</v>
      </c>
      <c r="AT1878" s="300" t="b">
        <v>0</v>
      </c>
      <c r="AU1878" s="300">
        <v>0</v>
      </c>
      <c r="AV1878" s="300" t="b">
        <v>0</v>
      </c>
      <c r="AW1878" s="300" t="s">
        <v>2204</v>
      </c>
      <c r="AX1878" s="300">
        <v>0</v>
      </c>
      <c r="AY1878" s="300" t="s">
        <v>2204</v>
      </c>
      <c r="AZ1878" s="300">
        <v>0</v>
      </c>
      <c r="BA1878" s="300" t="b">
        <v>0</v>
      </c>
      <c r="BB1878" s="300" t="b">
        <v>1</v>
      </c>
      <c r="BC1878"/>
      <c r="BD1878"/>
      <c r="BE1878"/>
      <c r="BF1878"/>
      <c r="BG1878"/>
      <c r="BH1878"/>
      <c r="BI1878"/>
      <c r="BJ1878"/>
      <c r="BK1878"/>
      <c r="BL1878"/>
      <c r="BM1878"/>
      <c r="BN1878"/>
      <c r="BO1878"/>
      <c r="BP1878"/>
      <c r="BQ1878"/>
    </row>
    <row r="1879" spans="5:69" ht="16.5" hidden="1" x14ac:dyDescent="0.3">
      <c r="E1879" s="300" t="s">
        <v>760</v>
      </c>
      <c r="F1879" s="300" t="s">
        <v>651</v>
      </c>
      <c r="G1879" s="300">
        <v>20150101</v>
      </c>
      <c r="H1879" s="300">
        <v>2015</v>
      </c>
      <c r="I1879" s="300">
        <v>52</v>
      </c>
      <c r="J1879" s="300">
        <v>2015</v>
      </c>
      <c r="K1879" s="300">
        <v>180</v>
      </c>
      <c r="L1879" s="300" t="s">
        <v>872</v>
      </c>
      <c r="M1879" s="300" t="s">
        <v>486</v>
      </c>
      <c r="N1879" s="300" t="s">
        <v>660</v>
      </c>
      <c r="O1879" s="300" t="s">
        <v>762</v>
      </c>
      <c r="P1879" s="300">
        <v>894</v>
      </c>
      <c r="Q1879" s="300" t="s">
        <v>943</v>
      </c>
      <c r="R1879" s="300" t="s">
        <v>431</v>
      </c>
      <c r="S1879" s="300">
        <v>0</v>
      </c>
      <c r="T1879" s="300" t="s">
        <v>763</v>
      </c>
      <c r="U1879" s="300" t="s">
        <v>764</v>
      </c>
      <c r="V1879" s="300" t="s">
        <v>1123</v>
      </c>
      <c r="W1879" s="300" t="s">
        <v>766</v>
      </c>
      <c r="X1879" s="300" t="b">
        <v>1</v>
      </c>
      <c r="Y1879" s="300">
        <v>310210</v>
      </c>
      <c r="Z1879" s="300" t="s">
        <v>826</v>
      </c>
      <c r="AA1879" s="300" t="s">
        <v>503</v>
      </c>
      <c r="AB1879" s="300" t="s">
        <v>503</v>
      </c>
      <c r="AC1879" s="300" t="s">
        <v>503</v>
      </c>
      <c r="AD1879" s="300">
        <v>6</v>
      </c>
      <c r="AE1879" s="300" t="b">
        <v>1</v>
      </c>
      <c r="AF1879" s="300" t="s">
        <v>768</v>
      </c>
      <c r="AG1879" s="300" t="s">
        <v>769</v>
      </c>
      <c r="AH1879" s="300">
        <v>0</v>
      </c>
      <c r="AI1879" s="300">
        <v>0</v>
      </c>
      <c r="AJ1879" s="300" t="s">
        <v>770</v>
      </c>
      <c r="AK1879" s="300">
        <v>8</v>
      </c>
      <c r="AL1879" s="300" t="s">
        <v>814</v>
      </c>
      <c r="AM1879" s="300">
        <v>491293</v>
      </c>
      <c r="AN1879" s="300" t="b">
        <v>0</v>
      </c>
      <c r="AO1879" s="300">
        <v>8</v>
      </c>
      <c r="AP1879" s="300" t="s">
        <v>814</v>
      </c>
      <c r="AQ1879" s="300">
        <v>491293</v>
      </c>
      <c r="AR1879" s="300" t="b">
        <v>0</v>
      </c>
      <c r="AS1879" s="300">
        <v>491293</v>
      </c>
      <c r="AT1879" s="300" t="b">
        <v>0</v>
      </c>
      <c r="AU1879" s="300">
        <v>0</v>
      </c>
      <c r="AV1879" s="300" t="b">
        <v>0</v>
      </c>
      <c r="AW1879" s="300" t="s">
        <v>2213</v>
      </c>
      <c r="AX1879" s="300">
        <v>0</v>
      </c>
      <c r="AY1879" s="300" t="s">
        <v>2213</v>
      </c>
      <c r="AZ1879" s="300">
        <v>0</v>
      </c>
      <c r="BA1879" s="300" t="b">
        <v>0</v>
      </c>
      <c r="BB1879" s="300" t="b">
        <v>1</v>
      </c>
      <c r="BC1879"/>
      <c r="BD1879"/>
      <c r="BE1879"/>
      <c r="BF1879"/>
      <c r="BG1879"/>
      <c r="BH1879"/>
      <c r="BI1879"/>
      <c r="BJ1879"/>
      <c r="BK1879"/>
      <c r="BL1879"/>
      <c r="BM1879"/>
      <c r="BN1879"/>
      <c r="BO1879"/>
      <c r="BP1879"/>
      <c r="BQ1879"/>
    </row>
    <row r="1880" spans="5:69" ht="16.5" hidden="1" x14ac:dyDescent="0.3">
      <c r="E1880" s="300" t="s">
        <v>760</v>
      </c>
      <c r="F1880" s="300" t="s">
        <v>651</v>
      </c>
      <c r="G1880" s="300">
        <v>20150101</v>
      </c>
      <c r="H1880" s="300">
        <v>2015</v>
      </c>
      <c r="I1880" s="300">
        <v>52</v>
      </c>
      <c r="J1880" s="300">
        <v>2015</v>
      </c>
      <c r="K1880" s="300">
        <v>562</v>
      </c>
      <c r="L1880" s="300" t="s">
        <v>761</v>
      </c>
      <c r="M1880" s="300" t="s">
        <v>451</v>
      </c>
      <c r="N1880" s="300" t="s">
        <v>660</v>
      </c>
      <c r="O1880" s="300" t="s">
        <v>762</v>
      </c>
      <c r="P1880" s="300">
        <v>0</v>
      </c>
      <c r="Q1880" s="300" t="s">
        <v>763</v>
      </c>
      <c r="R1880" s="300" t="s">
        <v>764</v>
      </c>
      <c r="S1880" s="300">
        <v>0</v>
      </c>
      <c r="T1880" s="300" t="s">
        <v>763</v>
      </c>
      <c r="U1880" s="300" t="s">
        <v>764</v>
      </c>
      <c r="V1880" s="300" t="s">
        <v>1123</v>
      </c>
      <c r="W1880" s="300" t="s">
        <v>766</v>
      </c>
      <c r="X1880" s="300" t="b">
        <v>1</v>
      </c>
      <c r="Y1880" s="300">
        <v>310210</v>
      </c>
      <c r="Z1880" s="300" t="s">
        <v>826</v>
      </c>
      <c r="AA1880" s="300" t="s">
        <v>503</v>
      </c>
      <c r="AB1880" s="300" t="s">
        <v>503</v>
      </c>
      <c r="AC1880" s="300" t="s">
        <v>503</v>
      </c>
      <c r="AD1880" s="300">
        <v>6</v>
      </c>
      <c r="AE1880" s="300" t="b">
        <v>1</v>
      </c>
      <c r="AF1880" s="300" t="s">
        <v>768</v>
      </c>
      <c r="AG1880" s="300" t="s">
        <v>769</v>
      </c>
      <c r="AH1880" s="300">
        <v>0</v>
      </c>
      <c r="AI1880" s="300">
        <v>0</v>
      </c>
      <c r="AJ1880" s="300" t="s">
        <v>770</v>
      </c>
      <c r="AK1880" s="300">
        <v>8</v>
      </c>
      <c r="AL1880" s="300" t="s">
        <v>814</v>
      </c>
      <c r="AM1880" s="300">
        <v>14599804</v>
      </c>
      <c r="AN1880" s="300" t="b">
        <v>0</v>
      </c>
      <c r="AO1880" s="300">
        <v>-1</v>
      </c>
      <c r="AP1880" s="300" t="s">
        <v>771</v>
      </c>
      <c r="AQ1880" s="300"/>
      <c r="AR1880" s="300" t="b">
        <v>0</v>
      </c>
      <c r="AS1880" s="300">
        <v>14599804</v>
      </c>
      <c r="AT1880" s="300" t="b">
        <v>0</v>
      </c>
      <c r="AU1880" s="300"/>
      <c r="AV1880" s="300" t="b">
        <v>0</v>
      </c>
      <c r="AW1880" s="300">
        <v>8170892</v>
      </c>
      <c r="AX1880" s="300"/>
      <c r="AY1880" s="300">
        <v>8170892</v>
      </c>
      <c r="AZ1880" s="300">
        <v>0</v>
      </c>
      <c r="BA1880" s="300" t="b">
        <v>1</v>
      </c>
      <c r="BB1880" s="300" t="b">
        <v>0</v>
      </c>
      <c r="BC1880"/>
      <c r="BD1880"/>
      <c r="BE1880"/>
      <c r="BF1880"/>
      <c r="BG1880"/>
      <c r="BH1880"/>
      <c r="BI1880"/>
      <c r="BJ1880"/>
      <c r="BK1880"/>
      <c r="BL1880"/>
      <c r="BM1880"/>
      <c r="BN1880"/>
      <c r="BO1880"/>
      <c r="BP1880"/>
      <c r="BQ1880"/>
    </row>
    <row r="1881" spans="5:69" ht="16.5" hidden="1" x14ac:dyDescent="0.3">
      <c r="E1881" s="300" t="s">
        <v>760</v>
      </c>
      <c r="F1881" s="300" t="s">
        <v>651</v>
      </c>
      <c r="G1881" s="300">
        <v>20150101</v>
      </c>
      <c r="H1881" s="300">
        <v>2015</v>
      </c>
      <c r="I1881" s="300">
        <v>52</v>
      </c>
      <c r="J1881" s="300">
        <v>2015</v>
      </c>
      <c r="K1881" s="300">
        <v>562</v>
      </c>
      <c r="L1881" s="300" t="s">
        <v>761</v>
      </c>
      <c r="M1881" s="300" t="s">
        <v>451</v>
      </c>
      <c r="N1881" s="300" t="s">
        <v>660</v>
      </c>
      <c r="O1881" s="300" t="s">
        <v>762</v>
      </c>
      <c r="P1881" s="300">
        <v>204</v>
      </c>
      <c r="Q1881" s="300" t="s">
        <v>776</v>
      </c>
      <c r="R1881" s="300" t="s">
        <v>432</v>
      </c>
      <c r="S1881" s="300">
        <v>0</v>
      </c>
      <c r="T1881" s="300" t="s">
        <v>763</v>
      </c>
      <c r="U1881" s="300" t="s">
        <v>764</v>
      </c>
      <c r="V1881" s="300" t="s">
        <v>1123</v>
      </c>
      <c r="W1881" s="300" t="s">
        <v>766</v>
      </c>
      <c r="X1881" s="300" t="b">
        <v>1</v>
      </c>
      <c r="Y1881" s="300">
        <v>310210</v>
      </c>
      <c r="Z1881" s="300" t="s">
        <v>826</v>
      </c>
      <c r="AA1881" s="300" t="s">
        <v>503</v>
      </c>
      <c r="AB1881" s="300" t="s">
        <v>503</v>
      </c>
      <c r="AC1881" s="300" t="s">
        <v>503</v>
      </c>
      <c r="AD1881" s="300">
        <v>6</v>
      </c>
      <c r="AE1881" s="300" t="b">
        <v>1</v>
      </c>
      <c r="AF1881" s="300" t="s">
        <v>768</v>
      </c>
      <c r="AG1881" s="300" t="s">
        <v>769</v>
      </c>
      <c r="AH1881" s="300">
        <v>0</v>
      </c>
      <c r="AI1881" s="300">
        <v>0</v>
      </c>
      <c r="AJ1881" s="300" t="s">
        <v>770</v>
      </c>
      <c r="AK1881" s="300">
        <v>8</v>
      </c>
      <c r="AL1881" s="300" t="s">
        <v>814</v>
      </c>
      <c r="AM1881" s="300">
        <v>42500</v>
      </c>
      <c r="AN1881" s="300" t="b">
        <v>0</v>
      </c>
      <c r="AO1881" s="300">
        <v>-1</v>
      </c>
      <c r="AP1881" s="300" t="s">
        <v>771</v>
      </c>
      <c r="AQ1881" s="300"/>
      <c r="AR1881" s="300" t="b">
        <v>0</v>
      </c>
      <c r="AS1881" s="300">
        <v>42500</v>
      </c>
      <c r="AT1881" s="300" t="b">
        <v>0</v>
      </c>
      <c r="AU1881" s="300"/>
      <c r="AV1881" s="300" t="b">
        <v>0</v>
      </c>
      <c r="AW1881" s="300">
        <v>10752</v>
      </c>
      <c r="AX1881" s="300"/>
      <c r="AY1881" s="300">
        <v>10752</v>
      </c>
      <c r="AZ1881" s="300">
        <v>0</v>
      </c>
      <c r="BA1881" s="300" t="b">
        <v>1</v>
      </c>
      <c r="BB1881" s="300" t="b">
        <v>0</v>
      </c>
      <c r="BC1881"/>
      <c r="BD1881"/>
      <c r="BE1881"/>
      <c r="BF1881"/>
      <c r="BG1881"/>
      <c r="BH1881"/>
      <c r="BI1881"/>
      <c r="BJ1881"/>
      <c r="BK1881"/>
      <c r="BL1881"/>
      <c r="BM1881"/>
      <c r="BN1881"/>
      <c r="BO1881"/>
      <c r="BP1881"/>
      <c r="BQ1881"/>
    </row>
    <row r="1882" spans="5:69" ht="16.5" hidden="1" x14ac:dyDescent="0.3">
      <c r="E1882" s="300" t="s">
        <v>760</v>
      </c>
      <c r="F1882" s="300" t="s">
        <v>651</v>
      </c>
      <c r="G1882" s="300">
        <v>20150101</v>
      </c>
      <c r="H1882" s="300">
        <v>2015</v>
      </c>
      <c r="I1882" s="300">
        <v>52</v>
      </c>
      <c r="J1882" s="300">
        <v>2015</v>
      </c>
      <c r="K1882" s="300">
        <v>562</v>
      </c>
      <c r="L1882" s="300" t="s">
        <v>761</v>
      </c>
      <c r="M1882" s="300" t="s">
        <v>451</v>
      </c>
      <c r="N1882" s="300" t="s">
        <v>660</v>
      </c>
      <c r="O1882" s="300" t="s">
        <v>762</v>
      </c>
      <c r="P1882" s="300">
        <v>251</v>
      </c>
      <c r="Q1882" s="300" t="s">
        <v>778</v>
      </c>
      <c r="R1882" s="300" t="s">
        <v>779</v>
      </c>
      <c r="S1882" s="300">
        <v>0</v>
      </c>
      <c r="T1882" s="300" t="s">
        <v>763</v>
      </c>
      <c r="U1882" s="300" t="s">
        <v>764</v>
      </c>
      <c r="V1882" s="300" t="s">
        <v>1123</v>
      </c>
      <c r="W1882" s="300" t="s">
        <v>766</v>
      </c>
      <c r="X1882" s="300" t="b">
        <v>1</v>
      </c>
      <c r="Y1882" s="300">
        <v>310210</v>
      </c>
      <c r="Z1882" s="300" t="s">
        <v>826</v>
      </c>
      <c r="AA1882" s="300" t="s">
        <v>503</v>
      </c>
      <c r="AB1882" s="300" t="s">
        <v>503</v>
      </c>
      <c r="AC1882" s="300" t="s">
        <v>503</v>
      </c>
      <c r="AD1882" s="300">
        <v>6</v>
      </c>
      <c r="AE1882" s="300" t="b">
        <v>1</v>
      </c>
      <c r="AF1882" s="300" t="s">
        <v>768</v>
      </c>
      <c r="AG1882" s="300" t="s">
        <v>769</v>
      </c>
      <c r="AH1882" s="300">
        <v>0</v>
      </c>
      <c r="AI1882" s="300">
        <v>0</v>
      </c>
      <c r="AJ1882" s="300" t="s">
        <v>770</v>
      </c>
      <c r="AK1882" s="300">
        <v>8</v>
      </c>
      <c r="AL1882" s="300" t="s">
        <v>814</v>
      </c>
      <c r="AM1882" s="300">
        <v>105000</v>
      </c>
      <c r="AN1882" s="300" t="b">
        <v>0</v>
      </c>
      <c r="AO1882" s="300">
        <v>-1</v>
      </c>
      <c r="AP1882" s="300" t="s">
        <v>771</v>
      </c>
      <c r="AQ1882" s="300"/>
      <c r="AR1882" s="300" t="b">
        <v>0</v>
      </c>
      <c r="AS1882" s="300">
        <v>105000</v>
      </c>
      <c r="AT1882" s="300" t="b">
        <v>0</v>
      </c>
      <c r="AU1882" s="300"/>
      <c r="AV1882" s="300" t="b">
        <v>0</v>
      </c>
      <c r="AW1882" s="300">
        <v>66560</v>
      </c>
      <c r="AX1882" s="300"/>
      <c r="AY1882" s="300">
        <v>66560</v>
      </c>
      <c r="AZ1882" s="300">
        <v>0</v>
      </c>
      <c r="BA1882" s="300" t="b">
        <v>1</v>
      </c>
      <c r="BB1882" s="300" t="b">
        <v>0</v>
      </c>
      <c r="BC1882"/>
      <c r="BD1882"/>
      <c r="BE1882"/>
      <c r="BF1882"/>
      <c r="BG1882"/>
      <c r="BH1882"/>
      <c r="BI1882"/>
      <c r="BJ1882"/>
      <c r="BK1882"/>
      <c r="BL1882"/>
      <c r="BM1882"/>
      <c r="BN1882"/>
      <c r="BO1882"/>
      <c r="BP1882"/>
      <c r="BQ1882"/>
    </row>
    <row r="1883" spans="5:69" ht="16.5" hidden="1" x14ac:dyDescent="0.3">
      <c r="E1883" s="300" t="s">
        <v>760</v>
      </c>
      <c r="F1883" s="300" t="s">
        <v>651</v>
      </c>
      <c r="G1883" s="300">
        <v>20150101</v>
      </c>
      <c r="H1883" s="300">
        <v>2015</v>
      </c>
      <c r="I1883" s="300">
        <v>52</v>
      </c>
      <c r="J1883" s="300">
        <v>2015</v>
      </c>
      <c r="K1883" s="300">
        <v>562</v>
      </c>
      <c r="L1883" s="300" t="s">
        <v>761</v>
      </c>
      <c r="M1883" s="300" t="s">
        <v>451</v>
      </c>
      <c r="N1883" s="300" t="s">
        <v>660</v>
      </c>
      <c r="O1883" s="300" t="s">
        <v>762</v>
      </c>
      <c r="P1883" s="300">
        <v>288</v>
      </c>
      <c r="Q1883" s="300" t="s">
        <v>784</v>
      </c>
      <c r="R1883" s="300" t="s">
        <v>428</v>
      </c>
      <c r="S1883" s="300">
        <v>0</v>
      </c>
      <c r="T1883" s="300" t="s">
        <v>763</v>
      </c>
      <c r="U1883" s="300" t="s">
        <v>764</v>
      </c>
      <c r="V1883" s="300" t="s">
        <v>1123</v>
      </c>
      <c r="W1883" s="300" t="s">
        <v>766</v>
      </c>
      <c r="X1883" s="300" t="b">
        <v>1</v>
      </c>
      <c r="Y1883" s="300">
        <v>310210</v>
      </c>
      <c r="Z1883" s="300" t="s">
        <v>826</v>
      </c>
      <c r="AA1883" s="300" t="s">
        <v>503</v>
      </c>
      <c r="AB1883" s="300" t="s">
        <v>503</v>
      </c>
      <c r="AC1883" s="300" t="s">
        <v>503</v>
      </c>
      <c r="AD1883" s="300">
        <v>6</v>
      </c>
      <c r="AE1883" s="300" t="b">
        <v>1</v>
      </c>
      <c r="AF1883" s="300" t="s">
        <v>768</v>
      </c>
      <c r="AG1883" s="300" t="s">
        <v>769</v>
      </c>
      <c r="AH1883" s="300">
        <v>0</v>
      </c>
      <c r="AI1883" s="300">
        <v>0</v>
      </c>
      <c r="AJ1883" s="300" t="s">
        <v>770</v>
      </c>
      <c r="AK1883" s="300">
        <v>8</v>
      </c>
      <c r="AL1883" s="300" t="s">
        <v>814</v>
      </c>
      <c r="AM1883" s="300">
        <v>150</v>
      </c>
      <c r="AN1883" s="300" t="b">
        <v>0</v>
      </c>
      <c r="AO1883" s="300">
        <v>-1</v>
      </c>
      <c r="AP1883" s="300" t="s">
        <v>771</v>
      </c>
      <c r="AQ1883" s="300"/>
      <c r="AR1883" s="300" t="b">
        <v>0</v>
      </c>
      <c r="AS1883" s="300">
        <v>150</v>
      </c>
      <c r="AT1883" s="300" t="b">
        <v>0</v>
      </c>
      <c r="AU1883" s="300"/>
      <c r="AV1883" s="300" t="b">
        <v>0</v>
      </c>
      <c r="AW1883" s="300">
        <v>76</v>
      </c>
      <c r="AX1883" s="300"/>
      <c r="AY1883" s="300">
        <v>76</v>
      </c>
      <c r="AZ1883" s="300">
        <v>0</v>
      </c>
      <c r="BA1883" s="300" t="b">
        <v>1</v>
      </c>
      <c r="BB1883" s="300" t="b">
        <v>0</v>
      </c>
      <c r="BC1883"/>
      <c r="BD1883"/>
      <c r="BE1883"/>
      <c r="BF1883"/>
      <c r="BG1883"/>
      <c r="BH1883"/>
      <c r="BI1883"/>
      <c r="BJ1883"/>
      <c r="BK1883"/>
      <c r="BL1883"/>
      <c r="BM1883"/>
      <c r="BN1883"/>
      <c r="BO1883"/>
      <c r="BP1883"/>
      <c r="BQ1883"/>
    </row>
    <row r="1884" spans="5:69" ht="16.5" hidden="1" x14ac:dyDescent="0.3">
      <c r="E1884" s="300" t="s">
        <v>760</v>
      </c>
      <c r="F1884" s="300" t="s">
        <v>651</v>
      </c>
      <c r="G1884" s="300">
        <v>20150101</v>
      </c>
      <c r="H1884" s="300">
        <v>2015</v>
      </c>
      <c r="I1884" s="300">
        <v>52</v>
      </c>
      <c r="J1884" s="300">
        <v>2015</v>
      </c>
      <c r="K1884" s="300">
        <v>562</v>
      </c>
      <c r="L1884" s="300" t="s">
        <v>761</v>
      </c>
      <c r="M1884" s="300" t="s">
        <v>451</v>
      </c>
      <c r="N1884" s="300" t="s">
        <v>660</v>
      </c>
      <c r="O1884" s="300" t="s">
        <v>762</v>
      </c>
      <c r="P1884" s="300">
        <v>364</v>
      </c>
      <c r="Q1884" s="300" t="s">
        <v>2186</v>
      </c>
      <c r="R1884" s="300" t="s">
        <v>2187</v>
      </c>
      <c r="S1884" s="300">
        <v>0</v>
      </c>
      <c r="T1884" s="300" t="s">
        <v>763</v>
      </c>
      <c r="U1884" s="300" t="s">
        <v>764</v>
      </c>
      <c r="V1884" s="300" t="s">
        <v>1123</v>
      </c>
      <c r="W1884" s="300" t="s">
        <v>766</v>
      </c>
      <c r="X1884" s="300" t="b">
        <v>1</v>
      </c>
      <c r="Y1884" s="300">
        <v>310210</v>
      </c>
      <c r="Z1884" s="300" t="s">
        <v>826</v>
      </c>
      <c r="AA1884" s="300" t="s">
        <v>503</v>
      </c>
      <c r="AB1884" s="300" t="s">
        <v>503</v>
      </c>
      <c r="AC1884" s="300" t="s">
        <v>503</v>
      </c>
      <c r="AD1884" s="300">
        <v>6</v>
      </c>
      <c r="AE1884" s="300" t="b">
        <v>1</v>
      </c>
      <c r="AF1884" s="300" t="s">
        <v>768</v>
      </c>
      <c r="AG1884" s="300" t="s">
        <v>769</v>
      </c>
      <c r="AH1884" s="300">
        <v>0</v>
      </c>
      <c r="AI1884" s="300">
        <v>0</v>
      </c>
      <c r="AJ1884" s="300" t="s">
        <v>770</v>
      </c>
      <c r="AK1884" s="300">
        <v>8</v>
      </c>
      <c r="AL1884" s="300" t="s">
        <v>814</v>
      </c>
      <c r="AM1884" s="300">
        <v>800000</v>
      </c>
      <c r="AN1884" s="300" t="b">
        <v>0</v>
      </c>
      <c r="AO1884" s="300">
        <v>-1</v>
      </c>
      <c r="AP1884" s="300" t="s">
        <v>771</v>
      </c>
      <c r="AQ1884" s="300"/>
      <c r="AR1884" s="300" t="b">
        <v>0</v>
      </c>
      <c r="AS1884" s="300">
        <v>800000</v>
      </c>
      <c r="AT1884" s="300" t="b">
        <v>0</v>
      </c>
      <c r="AU1884" s="300"/>
      <c r="AV1884" s="300" t="b">
        <v>0</v>
      </c>
      <c r="AW1884" s="300">
        <v>674652</v>
      </c>
      <c r="AX1884" s="300"/>
      <c r="AY1884" s="300">
        <v>674652</v>
      </c>
      <c r="AZ1884" s="300">
        <v>0</v>
      </c>
      <c r="BA1884" s="300" t="b">
        <v>1</v>
      </c>
      <c r="BB1884" s="300" t="b">
        <v>0</v>
      </c>
      <c r="BC1884"/>
      <c r="BD1884"/>
      <c r="BE1884"/>
      <c r="BF1884"/>
      <c r="BG1884"/>
      <c r="BH1884"/>
      <c r="BI1884"/>
      <c r="BJ1884"/>
      <c r="BK1884"/>
      <c r="BL1884"/>
      <c r="BM1884"/>
      <c r="BN1884"/>
      <c r="BO1884"/>
      <c r="BP1884"/>
      <c r="BQ1884"/>
    </row>
    <row r="1885" spans="5:69" ht="16.5" hidden="1" x14ac:dyDescent="0.3">
      <c r="E1885" s="300" t="s">
        <v>760</v>
      </c>
      <c r="F1885" s="300" t="s">
        <v>651</v>
      </c>
      <c r="G1885" s="300">
        <v>20150101</v>
      </c>
      <c r="H1885" s="300">
        <v>2015</v>
      </c>
      <c r="I1885" s="300">
        <v>52</v>
      </c>
      <c r="J1885" s="300">
        <v>2015</v>
      </c>
      <c r="K1885" s="300">
        <v>562</v>
      </c>
      <c r="L1885" s="300" t="s">
        <v>761</v>
      </c>
      <c r="M1885" s="300" t="s">
        <v>451</v>
      </c>
      <c r="N1885" s="300" t="s">
        <v>660</v>
      </c>
      <c r="O1885" s="300" t="s">
        <v>762</v>
      </c>
      <c r="P1885" s="300">
        <v>392</v>
      </c>
      <c r="Q1885" s="300" t="s">
        <v>2188</v>
      </c>
      <c r="R1885" s="300" t="s">
        <v>2189</v>
      </c>
      <c r="S1885" s="300">
        <v>0</v>
      </c>
      <c r="T1885" s="300" t="s">
        <v>763</v>
      </c>
      <c r="U1885" s="300" t="s">
        <v>764</v>
      </c>
      <c r="V1885" s="300" t="s">
        <v>1123</v>
      </c>
      <c r="W1885" s="300" t="s">
        <v>766</v>
      </c>
      <c r="X1885" s="300" t="b">
        <v>1</v>
      </c>
      <c r="Y1885" s="300">
        <v>310210</v>
      </c>
      <c r="Z1885" s="300" t="s">
        <v>826</v>
      </c>
      <c r="AA1885" s="300" t="s">
        <v>503</v>
      </c>
      <c r="AB1885" s="300" t="s">
        <v>503</v>
      </c>
      <c r="AC1885" s="300" t="s">
        <v>503</v>
      </c>
      <c r="AD1885" s="300">
        <v>6</v>
      </c>
      <c r="AE1885" s="300" t="b">
        <v>1</v>
      </c>
      <c r="AF1885" s="300" t="s">
        <v>768</v>
      </c>
      <c r="AG1885" s="300" t="s">
        <v>769</v>
      </c>
      <c r="AH1885" s="300">
        <v>0</v>
      </c>
      <c r="AI1885" s="300">
        <v>0</v>
      </c>
      <c r="AJ1885" s="300" t="s">
        <v>770</v>
      </c>
      <c r="AK1885" s="300">
        <v>8</v>
      </c>
      <c r="AL1885" s="300" t="s">
        <v>814</v>
      </c>
      <c r="AM1885" s="300">
        <v>3225</v>
      </c>
      <c r="AN1885" s="300" t="b">
        <v>0</v>
      </c>
      <c r="AO1885" s="300">
        <v>-1</v>
      </c>
      <c r="AP1885" s="300" t="s">
        <v>771</v>
      </c>
      <c r="AQ1885" s="300"/>
      <c r="AR1885" s="300" t="b">
        <v>0</v>
      </c>
      <c r="AS1885" s="300">
        <v>3225</v>
      </c>
      <c r="AT1885" s="300" t="b">
        <v>0</v>
      </c>
      <c r="AU1885" s="300"/>
      <c r="AV1885" s="300" t="b">
        <v>0</v>
      </c>
      <c r="AW1885" s="300">
        <v>9867</v>
      </c>
      <c r="AX1885" s="300"/>
      <c r="AY1885" s="300">
        <v>9867</v>
      </c>
      <c r="AZ1885" s="300">
        <v>0</v>
      </c>
      <c r="BA1885" s="300" t="b">
        <v>1</v>
      </c>
      <c r="BB1885" s="300" t="b">
        <v>0</v>
      </c>
      <c r="BC1885"/>
      <c r="BD1885"/>
      <c r="BE1885"/>
      <c r="BF1885"/>
      <c r="BG1885"/>
      <c r="BH1885"/>
      <c r="BI1885"/>
      <c r="BJ1885"/>
      <c r="BK1885"/>
      <c r="BL1885"/>
      <c r="BM1885"/>
      <c r="BN1885"/>
      <c r="BO1885"/>
      <c r="BP1885"/>
      <c r="BQ1885"/>
    </row>
    <row r="1886" spans="5:69" ht="16.5" hidden="1" x14ac:dyDescent="0.3">
      <c r="E1886" s="300" t="s">
        <v>760</v>
      </c>
      <c r="F1886" s="300" t="s">
        <v>651</v>
      </c>
      <c r="G1886" s="300">
        <v>20150101</v>
      </c>
      <c r="H1886" s="300">
        <v>2015</v>
      </c>
      <c r="I1886" s="300">
        <v>52</v>
      </c>
      <c r="J1886" s="300">
        <v>2015</v>
      </c>
      <c r="K1886" s="300">
        <v>562</v>
      </c>
      <c r="L1886" s="300" t="s">
        <v>761</v>
      </c>
      <c r="M1886" s="300" t="s">
        <v>451</v>
      </c>
      <c r="N1886" s="300" t="s">
        <v>660</v>
      </c>
      <c r="O1886" s="300" t="s">
        <v>762</v>
      </c>
      <c r="P1886" s="300">
        <v>434</v>
      </c>
      <c r="Q1886" s="300" t="s">
        <v>957</v>
      </c>
      <c r="R1886" s="300" t="s">
        <v>457</v>
      </c>
      <c r="S1886" s="300">
        <v>0</v>
      </c>
      <c r="T1886" s="300" t="s">
        <v>763</v>
      </c>
      <c r="U1886" s="300" t="s">
        <v>764</v>
      </c>
      <c r="V1886" s="300" t="s">
        <v>1123</v>
      </c>
      <c r="W1886" s="300" t="s">
        <v>766</v>
      </c>
      <c r="X1886" s="300" t="b">
        <v>1</v>
      </c>
      <c r="Y1886" s="300">
        <v>310210</v>
      </c>
      <c r="Z1886" s="300" t="s">
        <v>826</v>
      </c>
      <c r="AA1886" s="300" t="s">
        <v>503</v>
      </c>
      <c r="AB1886" s="300" t="s">
        <v>503</v>
      </c>
      <c r="AC1886" s="300" t="s">
        <v>503</v>
      </c>
      <c r="AD1886" s="300">
        <v>6</v>
      </c>
      <c r="AE1886" s="300" t="b">
        <v>1</v>
      </c>
      <c r="AF1886" s="300" t="s">
        <v>768</v>
      </c>
      <c r="AG1886" s="300" t="s">
        <v>769</v>
      </c>
      <c r="AH1886" s="300">
        <v>0</v>
      </c>
      <c r="AI1886" s="300">
        <v>0</v>
      </c>
      <c r="AJ1886" s="300" t="s">
        <v>770</v>
      </c>
      <c r="AK1886" s="300">
        <v>8</v>
      </c>
      <c r="AL1886" s="300" t="s">
        <v>814</v>
      </c>
      <c r="AM1886" s="300">
        <v>3011000</v>
      </c>
      <c r="AN1886" s="300" t="b">
        <v>0</v>
      </c>
      <c r="AO1886" s="300">
        <v>-1</v>
      </c>
      <c r="AP1886" s="300" t="s">
        <v>771</v>
      </c>
      <c r="AQ1886" s="300"/>
      <c r="AR1886" s="300" t="b">
        <v>0</v>
      </c>
      <c r="AS1886" s="300">
        <v>3011000</v>
      </c>
      <c r="AT1886" s="300" t="b">
        <v>0</v>
      </c>
      <c r="AU1886" s="300"/>
      <c r="AV1886" s="300" t="b">
        <v>0</v>
      </c>
      <c r="AW1886" s="300">
        <v>1517686</v>
      </c>
      <c r="AX1886" s="300"/>
      <c r="AY1886" s="300">
        <v>1517686</v>
      </c>
      <c r="AZ1886" s="300">
        <v>0</v>
      </c>
      <c r="BA1886" s="300" t="b">
        <v>1</v>
      </c>
      <c r="BB1886" s="300" t="b">
        <v>0</v>
      </c>
      <c r="BC1886"/>
      <c r="BD1886"/>
      <c r="BE1886"/>
      <c r="BF1886"/>
      <c r="BG1886"/>
      <c r="BH1886"/>
      <c r="BI1886"/>
      <c r="BJ1886"/>
      <c r="BK1886"/>
      <c r="BL1886"/>
      <c r="BM1886"/>
      <c r="BN1886"/>
      <c r="BO1886"/>
      <c r="BP1886"/>
      <c r="BQ1886"/>
    </row>
    <row r="1887" spans="5:69" ht="16.5" hidden="1" x14ac:dyDescent="0.3">
      <c r="E1887" s="300" t="s">
        <v>760</v>
      </c>
      <c r="F1887" s="300" t="s">
        <v>651</v>
      </c>
      <c r="G1887" s="300">
        <v>20150101</v>
      </c>
      <c r="H1887" s="300">
        <v>2015</v>
      </c>
      <c r="I1887" s="300">
        <v>52</v>
      </c>
      <c r="J1887" s="300">
        <v>2015</v>
      </c>
      <c r="K1887" s="300">
        <v>562</v>
      </c>
      <c r="L1887" s="300" t="s">
        <v>761</v>
      </c>
      <c r="M1887" s="300" t="s">
        <v>451</v>
      </c>
      <c r="N1887" s="300" t="s">
        <v>660</v>
      </c>
      <c r="O1887" s="300" t="s">
        <v>762</v>
      </c>
      <c r="P1887" s="300">
        <v>566</v>
      </c>
      <c r="Q1887" s="300" t="s">
        <v>791</v>
      </c>
      <c r="R1887" s="300" t="s">
        <v>434</v>
      </c>
      <c r="S1887" s="300">
        <v>0</v>
      </c>
      <c r="T1887" s="300" t="s">
        <v>763</v>
      </c>
      <c r="U1887" s="300" t="s">
        <v>764</v>
      </c>
      <c r="V1887" s="300" t="s">
        <v>1123</v>
      </c>
      <c r="W1887" s="300" t="s">
        <v>766</v>
      </c>
      <c r="X1887" s="300" t="b">
        <v>1</v>
      </c>
      <c r="Y1887" s="300">
        <v>310210</v>
      </c>
      <c r="Z1887" s="300" t="s">
        <v>826</v>
      </c>
      <c r="AA1887" s="300" t="s">
        <v>503</v>
      </c>
      <c r="AB1887" s="300" t="s">
        <v>503</v>
      </c>
      <c r="AC1887" s="300" t="s">
        <v>503</v>
      </c>
      <c r="AD1887" s="300">
        <v>6</v>
      </c>
      <c r="AE1887" s="300" t="b">
        <v>1</v>
      </c>
      <c r="AF1887" s="300" t="s">
        <v>768</v>
      </c>
      <c r="AG1887" s="300" t="s">
        <v>769</v>
      </c>
      <c r="AH1887" s="300">
        <v>0</v>
      </c>
      <c r="AI1887" s="300">
        <v>0</v>
      </c>
      <c r="AJ1887" s="300" t="s">
        <v>770</v>
      </c>
      <c r="AK1887" s="300">
        <v>8</v>
      </c>
      <c r="AL1887" s="300" t="s">
        <v>814</v>
      </c>
      <c r="AM1887" s="300">
        <v>8191829</v>
      </c>
      <c r="AN1887" s="300" t="b">
        <v>0</v>
      </c>
      <c r="AO1887" s="300">
        <v>-1</v>
      </c>
      <c r="AP1887" s="300" t="s">
        <v>771</v>
      </c>
      <c r="AQ1887" s="300"/>
      <c r="AR1887" s="300" t="b">
        <v>0</v>
      </c>
      <c r="AS1887" s="300">
        <v>8191829</v>
      </c>
      <c r="AT1887" s="300" t="b">
        <v>0</v>
      </c>
      <c r="AU1887" s="300"/>
      <c r="AV1887" s="300" t="b">
        <v>0</v>
      </c>
      <c r="AW1887" s="300">
        <v>3845709</v>
      </c>
      <c r="AX1887" s="300"/>
      <c r="AY1887" s="300">
        <v>3845709</v>
      </c>
      <c r="AZ1887" s="300">
        <v>0</v>
      </c>
      <c r="BA1887" s="300" t="b">
        <v>1</v>
      </c>
      <c r="BB1887" s="300" t="b">
        <v>0</v>
      </c>
      <c r="BC1887"/>
      <c r="BD1887"/>
      <c r="BE1887"/>
      <c r="BF1887"/>
      <c r="BG1887"/>
      <c r="BH1887"/>
      <c r="BI1887"/>
      <c r="BJ1887"/>
      <c r="BK1887"/>
      <c r="BL1887"/>
      <c r="BM1887"/>
      <c r="BN1887"/>
      <c r="BO1887"/>
      <c r="BP1887"/>
      <c r="BQ1887"/>
    </row>
    <row r="1888" spans="5:69" ht="16.5" hidden="1" x14ac:dyDescent="0.3">
      <c r="E1888" s="300" t="s">
        <v>760</v>
      </c>
      <c r="F1888" s="300" t="s">
        <v>651</v>
      </c>
      <c r="G1888" s="300">
        <v>20150101</v>
      </c>
      <c r="H1888" s="300">
        <v>2015</v>
      </c>
      <c r="I1888" s="300">
        <v>52</v>
      </c>
      <c r="J1888" s="300">
        <v>2015</v>
      </c>
      <c r="K1888" s="300">
        <v>562</v>
      </c>
      <c r="L1888" s="300" t="s">
        <v>761</v>
      </c>
      <c r="M1888" s="300" t="s">
        <v>451</v>
      </c>
      <c r="N1888" s="300" t="s">
        <v>660</v>
      </c>
      <c r="O1888" s="300" t="s">
        <v>762</v>
      </c>
      <c r="P1888" s="300">
        <v>768</v>
      </c>
      <c r="Q1888" s="300" t="s">
        <v>807</v>
      </c>
      <c r="R1888" s="300" t="s">
        <v>442</v>
      </c>
      <c r="S1888" s="300">
        <v>0</v>
      </c>
      <c r="T1888" s="300" t="s">
        <v>763</v>
      </c>
      <c r="U1888" s="300" t="s">
        <v>764</v>
      </c>
      <c r="V1888" s="300" t="s">
        <v>1123</v>
      </c>
      <c r="W1888" s="300" t="s">
        <v>766</v>
      </c>
      <c r="X1888" s="300" t="b">
        <v>1</v>
      </c>
      <c r="Y1888" s="300">
        <v>310210</v>
      </c>
      <c r="Z1888" s="300" t="s">
        <v>826</v>
      </c>
      <c r="AA1888" s="300" t="s">
        <v>503</v>
      </c>
      <c r="AB1888" s="300" t="s">
        <v>503</v>
      </c>
      <c r="AC1888" s="300" t="s">
        <v>503</v>
      </c>
      <c r="AD1888" s="300">
        <v>6</v>
      </c>
      <c r="AE1888" s="300" t="b">
        <v>1</v>
      </c>
      <c r="AF1888" s="300" t="s">
        <v>768</v>
      </c>
      <c r="AG1888" s="300" t="s">
        <v>769</v>
      </c>
      <c r="AH1888" s="300">
        <v>0</v>
      </c>
      <c r="AI1888" s="300">
        <v>0</v>
      </c>
      <c r="AJ1888" s="300" t="s">
        <v>770</v>
      </c>
      <c r="AK1888" s="300">
        <v>8</v>
      </c>
      <c r="AL1888" s="300" t="s">
        <v>814</v>
      </c>
      <c r="AM1888" s="300">
        <v>2446100</v>
      </c>
      <c r="AN1888" s="300" t="b">
        <v>0</v>
      </c>
      <c r="AO1888" s="300">
        <v>-1</v>
      </c>
      <c r="AP1888" s="300" t="s">
        <v>771</v>
      </c>
      <c r="AQ1888" s="300"/>
      <c r="AR1888" s="300" t="b">
        <v>0</v>
      </c>
      <c r="AS1888" s="300">
        <v>2446100</v>
      </c>
      <c r="AT1888" s="300" t="b">
        <v>0</v>
      </c>
      <c r="AU1888" s="300"/>
      <c r="AV1888" s="300" t="b">
        <v>0</v>
      </c>
      <c r="AW1888" s="300">
        <v>2045590</v>
      </c>
      <c r="AX1888" s="300"/>
      <c r="AY1888" s="300">
        <v>2045590</v>
      </c>
      <c r="AZ1888" s="300">
        <v>0</v>
      </c>
      <c r="BA1888" s="300" t="b">
        <v>1</v>
      </c>
      <c r="BB1888" s="300" t="b">
        <v>0</v>
      </c>
      <c r="BC1888"/>
      <c r="BD1888"/>
      <c r="BE1888"/>
      <c r="BF1888"/>
      <c r="BG1888"/>
      <c r="BH1888"/>
      <c r="BI1888"/>
      <c r="BJ1888"/>
      <c r="BK1888"/>
      <c r="BL1888"/>
      <c r="BM1888"/>
      <c r="BN1888"/>
      <c r="BO1888"/>
      <c r="BP1888"/>
      <c r="BQ1888"/>
    </row>
    <row r="1889" spans="5:69" ht="16.5" hidden="1" x14ac:dyDescent="0.3">
      <c r="E1889" s="300" t="s">
        <v>760</v>
      </c>
      <c r="F1889" s="300" t="s">
        <v>651</v>
      </c>
      <c r="G1889" s="300">
        <v>20150101</v>
      </c>
      <c r="H1889" s="300">
        <v>2015</v>
      </c>
      <c r="I1889" s="300">
        <v>52</v>
      </c>
      <c r="J1889" s="300">
        <v>2015</v>
      </c>
      <c r="K1889" s="300">
        <v>180</v>
      </c>
      <c r="L1889" s="300" t="s">
        <v>872</v>
      </c>
      <c r="M1889" s="300" t="s">
        <v>486</v>
      </c>
      <c r="N1889" s="300" t="s">
        <v>660</v>
      </c>
      <c r="O1889" s="300" t="s">
        <v>762</v>
      </c>
      <c r="P1889" s="300">
        <v>0</v>
      </c>
      <c r="Q1889" s="300" t="s">
        <v>763</v>
      </c>
      <c r="R1889" s="300" t="s">
        <v>764</v>
      </c>
      <c r="S1889" s="300">
        <v>0</v>
      </c>
      <c r="T1889" s="300" t="s">
        <v>763</v>
      </c>
      <c r="U1889" s="300" t="s">
        <v>764</v>
      </c>
      <c r="V1889" s="300" t="s">
        <v>1123</v>
      </c>
      <c r="W1889" s="300" t="s">
        <v>766</v>
      </c>
      <c r="X1889" s="300" t="b">
        <v>1</v>
      </c>
      <c r="Y1889" s="300">
        <v>310221</v>
      </c>
      <c r="Z1889" s="300" t="s">
        <v>1014</v>
      </c>
      <c r="AA1889" s="300" t="s">
        <v>511</v>
      </c>
      <c r="AB1889" s="300" t="s">
        <v>508</v>
      </c>
      <c r="AC1889" s="300" t="s">
        <v>508</v>
      </c>
      <c r="AD1889" s="300">
        <v>6</v>
      </c>
      <c r="AE1889" s="300" t="b">
        <v>1</v>
      </c>
      <c r="AF1889" s="300" t="s">
        <v>768</v>
      </c>
      <c r="AG1889" s="300" t="s">
        <v>769</v>
      </c>
      <c r="AH1889" s="300">
        <v>0</v>
      </c>
      <c r="AI1889" s="300">
        <v>0</v>
      </c>
      <c r="AJ1889" s="300" t="s">
        <v>770</v>
      </c>
      <c r="AK1889" s="300">
        <v>8</v>
      </c>
      <c r="AL1889" s="300" t="s">
        <v>814</v>
      </c>
      <c r="AM1889" s="300">
        <v>621479</v>
      </c>
      <c r="AN1889" s="300" t="b">
        <v>0</v>
      </c>
      <c r="AO1889" s="300">
        <v>8</v>
      </c>
      <c r="AP1889" s="300" t="s">
        <v>814</v>
      </c>
      <c r="AQ1889" s="300">
        <v>621479</v>
      </c>
      <c r="AR1889" s="300" t="b">
        <v>0</v>
      </c>
      <c r="AS1889" s="300">
        <v>621479</v>
      </c>
      <c r="AT1889" s="300" t="b">
        <v>0</v>
      </c>
      <c r="AU1889" s="300">
        <v>0</v>
      </c>
      <c r="AV1889" s="300" t="b">
        <v>0</v>
      </c>
      <c r="AW1889" s="300" t="s">
        <v>2214</v>
      </c>
      <c r="AX1889" s="300">
        <v>0</v>
      </c>
      <c r="AY1889" s="300" t="s">
        <v>2214</v>
      </c>
      <c r="AZ1889" s="300">
        <v>0</v>
      </c>
      <c r="BA1889" s="300" t="b">
        <v>0</v>
      </c>
      <c r="BB1889" s="300" t="b">
        <v>1</v>
      </c>
      <c r="BC1889"/>
      <c r="BD1889"/>
      <c r="BE1889"/>
      <c r="BF1889"/>
      <c r="BG1889"/>
      <c r="BH1889"/>
      <c r="BI1889"/>
      <c r="BJ1889"/>
      <c r="BK1889"/>
      <c r="BL1889"/>
      <c r="BM1889"/>
      <c r="BN1889"/>
      <c r="BO1889"/>
      <c r="BP1889"/>
      <c r="BQ1889"/>
    </row>
    <row r="1890" spans="5:69" ht="16.5" hidden="1" x14ac:dyDescent="0.3">
      <c r="E1890" s="300" t="s">
        <v>760</v>
      </c>
      <c r="F1890" s="300" t="s">
        <v>651</v>
      </c>
      <c r="G1890" s="300">
        <v>20150101</v>
      </c>
      <c r="H1890" s="300">
        <v>2015</v>
      </c>
      <c r="I1890" s="300">
        <v>52</v>
      </c>
      <c r="J1890" s="300">
        <v>2015</v>
      </c>
      <c r="K1890" s="300">
        <v>180</v>
      </c>
      <c r="L1890" s="300" t="s">
        <v>872</v>
      </c>
      <c r="M1890" s="300" t="s">
        <v>486</v>
      </c>
      <c r="N1890" s="300" t="s">
        <v>660</v>
      </c>
      <c r="O1890" s="300" t="s">
        <v>762</v>
      </c>
      <c r="P1890" s="300">
        <v>56</v>
      </c>
      <c r="Q1890" s="300" t="s">
        <v>877</v>
      </c>
      <c r="R1890" s="300" t="s">
        <v>878</v>
      </c>
      <c r="S1890" s="300">
        <v>0</v>
      </c>
      <c r="T1890" s="300" t="s">
        <v>763</v>
      </c>
      <c r="U1890" s="300" t="s">
        <v>764</v>
      </c>
      <c r="V1890" s="300" t="s">
        <v>1123</v>
      </c>
      <c r="W1890" s="300" t="s">
        <v>766</v>
      </c>
      <c r="X1890" s="300" t="b">
        <v>1</v>
      </c>
      <c r="Y1890" s="300">
        <v>310221</v>
      </c>
      <c r="Z1890" s="300" t="s">
        <v>1014</v>
      </c>
      <c r="AA1890" s="300" t="s">
        <v>511</v>
      </c>
      <c r="AB1890" s="300" t="s">
        <v>508</v>
      </c>
      <c r="AC1890" s="300" t="s">
        <v>508</v>
      </c>
      <c r="AD1890" s="300">
        <v>6</v>
      </c>
      <c r="AE1890" s="300" t="b">
        <v>1</v>
      </c>
      <c r="AF1890" s="300" t="s">
        <v>768</v>
      </c>
      <c r="AG1890" s="300" t="s">
        <v>769</v>
      </c>
      <c r="AH1890" s="300">
        <v>0</v>
      </c>
      <c r="AI1890" s="300">
        <v>0</v>
      </c>
      <c r="AJ1890" s="300" t="s">
        <v>770</v>
      </c>
      <c r="AK1890" s="300">
        <v>8</v>
      </c>
      <c r="AL1890" s="300" t="s">
        <v>814</v>
      </c>
      <c r="AM1890" s="300">
        <v>200280</v>
      </c>
      <c r="AN1890" s="300" t="b">
        <v>0</v>
      </c>
      <c r="AO1890" s="300">
        <v>8</v>
      </c>
      <c r="AP1890" s="300" t="s">
        <v>814</v>
      </c>
      <c r="AQ1890" s="300">
        <v>200280</v>
      </c>
      <c r="AR1890" s="300" t="b">
        <v>0</v>
      </c>
      <c r="AS1890" s="300">
        <v>200280</v>
      </c>
      <c r="AT1890" s="300" t="b">
        <v>0</v>
      </c>
      <c r="AU1890" s="300">
        <v>0</v>
      </c>
      <c r="AV1890" s="300" t="b">
        <v>0</v>
      </c>
      <c r="AW1890" s="300" t="s">
        <v>2215</v>
      </c>
      <c r="AX1890" s="300">
        <v>0</v>
      </c>
      <c r="AY1890" s="300" t="s">
        <v>2215</v>
      </c>
      <c r="AZ1890" s="300">
        <v>0</v>
      </c>
      <c r="BA1890" s="300" t="b">
        <v>0</v>
      </c>
      <c r="BB1890" s="300" t="b">
        <v>1</v>
      </c>
      <c r="BC1890"/>
      <c r="BD1890"/>
      <c r="BE1890"/>
      <c r="BF1890"/>
      <c r="BG1890"/>
      <c r="BH1890"/>
      <c r="BI1890"/>
      <c r="BJ1890"/>
      <c r="BK1890"/>
      <c r="BL1890"/>
      <c r="BM1890"/>
      <c r="BN1890"/>
      <c r="BO1890"/>
      <c r="BP1890"/>
      <c r="BQ1890"/>
    </row>
    <row r="1891" spans="5:69" ht="16.5" hidden="1" x14ac:dyDescent="0.3">
      <c r="E1891" s="300" t="s">
        <v>760</v>
      </c>
      <c r="F1891" s="300" t="s">
        <v>651</v>
      </c>
      <c r="G1891" s="300">
        <v>20150101</v>
      </c>
      <c r="H1891" s="300">
        <v>2015</v>
      </c>
      <c r="I1891" s="300">
        <v>52</v>
      </c>
      <c r="J1891" s="300">
        <v>2015</v>
      </c>
      <c r="K1891" s="300">
        <v>180</v>
      </c>
      <c r="L1891" s="300" t="s">
        <v>872</v>
      </c>
      <c r="M1891" s="300" t="s">
        <v>486</v>
      </c>
      <c r="N1891" s="300" t="s">
        <v>660</v>
      </c>
      <c r="O1891" s="300" t="s">
        <v>762</v>
      </c>
      <c r="P1891" s="300">
        <v>156</v>
      </c>
      <c r="Q1891" s="300" t="s">
        <v>773</v>
      </c>
      <c r="R1891" s="300" t="s">
        <v>774</v>
      </c>
      <c r="S1891" s="300">
        <v>0</v>
      </c>
      <c r="T1891" s="300" t="s">
        <v>763</v>
      </c>
      <c r="U1891" s="300" t="s">
        <v>764</v>
      </c>
      <c r="V1891" s="300" t="s">
        <v>1123</v>
      </c>
      <c r="W1891" s="300" t="s">
        <v>766</v>
      </c>
      <c r="X1891" s="300" t="b">
        <v>1</v>
      </c>
      <c r="Y1891" s="300">
        <v>310221</v>
      </c>
      <c r="Z1891" s="300" t="s">
        <v>1014</v>
      </c>
      <c r="AA1891" s="300" t="s">
        <v>511</v>
      </c>
      <c r="AB1891" s="300" t="s">
        <v>508</v>
      </c>
      <c r="AC1891" s="300" t="s">
        <v>508</v>
      </c>
      <c r="AD1891" s="300">
        <v>6</v>
      </c>
      <c r="AE1891" s="300" t="b">
        <v>1</v>
      </c>
      <c r="AF1891" s="300" t="s">
        <v>768</v>
      </c>
      <c r="AG1891" s="300" t="s">
        <v>769</v>
      </c>
      <c r="AH1891" s="300">
        <v>0</v>
      </c>
      <c r="AI1891" s="300">
        <v>0</v>
      </c>
      <c r="AJ1891" s="300" t="s">
        <v>770</v>
      </c>
      <c r="AK1891" s="300">
        <v>8</v>
      </c>
      <c r="AL1891" s="300" t="s">
        <v>814</v>
      </c>
      <c r="AM1891" s="300">
        <v>352422</v>
      </c>
      <c r="AN1891" s="300" t="b">
        <v>0</v>
      </c>
      <c r="AO1891" s="300">
        <v>8</v>
      </c>
      <c r="AP1891" s="300" t="s">
        <v>814</v>
      </c>
      <c r="AQ1891" s="300">
        <v>352422</v>
      </c>
      <c r="AR1891" s="300" t="b">
        <v>0</v>
      </c>
      <c r="AS1891" s="300">
        <v>352422</v>
      </c>
      <c r="AT1891" s="300" t="b">
        <v>0</v>
      </c>
      <c r="AU1891" s="300">
        <v>0</v>
      </c>
      <c r="AV1891" s="300" t="b">
        <v>0</v>
      </c>
      <c r="AW1891" s="300" t="s">
        <v>2216</v>
      </c>
      <c r="AX1891" s="300">
        <v>0</v>
      </c>
      <c r="AY1891" s="300" t="s">
        <v>2216</v>
      </c>
      <c r="AZ1891" s="300">
        <v>0</v>
      </c>
      <c r="BA1891" s="300" t="b">
        <v>0</v>
      </c>
      <c r="BB1891" s="300" t="b">
        <v>1</v>
      </c>
      <c r="BC1891"/>
      <c r="BD1891"/>
      <c r="BE1891"/>
      <c r="BF1891"/>
      <c r="BG1891"/>
      <c r="BH1891"/>
      <c r="BI1891"/>
      <c r="BJ1891"/>
      <c r="BK1891"/>
      <c r="BL1891"/>
      <c r="BM1891"/>
      <c r="BN1891"/>
      <c r="BO1891"/>
      <c r="BP1891"/>
      <c r="BQ1891"/>
    </row>
    <row r="1892" spans="5:69" ht="16.5" hidden="1" x14ac:dyDescent="0.3">
      <c r="E1892" s="300" t="s">
        <v>760</v>
      </c>
      <c r="F1892" s="300" t="s">
        <v>651</v>
      </c>
      <c r="G1892" s="300">
        <v>20150101</v>
      </c>
      <c r="H1892" s="300">
        <v>2015</v>
      </c>
      <c r="I1892" s="300">
        <v>52</v>
      </c>
      <c r="J1892" s="300">
        <v>2015</v>
      </c>
      <c r="K1892" s="300">
        <v>180</v>
      </c>
      <c r="L1892" s="300" t="s">
        <v>872</v>
      </c>
      <c r="M1892" s="300" t="s">
        <v>486</v>
      </c>
      <c r="N1892" s="300" t="s">
        <v>660</v>
      </c>
      <c r="O1892" s="300" t="s">
        <v>762</v>
      </c>
      <c r="P1892" s="300">
        <v>710</v>
      </c>
      <c r="Q1892" s="300" t="s">
        <v>917</v>
      </c>
      <c r="R1892" s="300" t="s">
        <v>425</v>
      </c>
      <c r="S1892" s="300">
        <v>0</v>
      </c>
      <c r="T1892" s="300" t="s">
        <v>763</v>
      </c>
      <c r="U1892" s="300" t="s">
        <v>764</v>
      </c>
      <c r="V1892" s="300" t="s">
        <v>1123</v>
      </c>
      <c r="W1892" s="300" t="s">
        <v>766</v>
      </c>
      <c r="X1892" s="300" t="b">
        <v>1</v>
      </c>
      <c r="Y1892" s="300">
        <v>310221</v>
      </c>
      <c r="Z1892" s="300" t="s">
        <v>1014</v>
      </c>
      <c r="AA1892" s="300" t="s">
        <v>511</v>
      </c>
      <c r="AB1892" s="300" t="s">
        <v>508</v>
      </c>
      <c r="AC1892" s="300" t="s">
        <v>508</v>
      </c>
      <c r="AD1892" s="300">
        <v>6</v>
      </c>
      <c r="AE1892" s="300" t="b">
        <v>1</v>
      </c>
      <c r="AF1892" s="300" t="s">
        <v>768</v>
      </c>
      <c r="AG1892" s="300" t="s">
        <v>769</v>
      </c>
      <c r="AH1892" s="300">
        <v>0</v>
      </c>
      <c r="AI1892" s="300">
        <v>0</v>
      </c>
      <c r="AJ1892" s="300" t="s">
        <v>770</v>
      </c>
      <c r="AK1892" s="300">
        <v>8</v>
      </c>
      <c r="AL1892" s="300" t="s">
        <v>814</v>
      </c>
      <c r="AM1892" s="300">
        <v>68627</v>
      </c>
      <c r="AN1892" s="300" t="b">
        <v>0</v>
      </c>
      <c r="AO1892" s="300">
        <v>8</v>
      </c>
      <c r="AP1892" s="300" t="s">
        <v>814</v>
      </c>
      <c r="AQ1892" s="300">
        <v>68627</v>
      </c>
      <c r="AR1892" s="300" t="b">
        <v>0</v>
      </c>
      <c r="AS1892" s="300">
        <v>68627</v>
      </c>
      <c r="AT1892" s="300" t="b">
        <v>0</v>
      </c>
      <c r="AU1892" s="300">
        <v>0</v>
      </c>
      <c r="AV1892" s="300" t="b">
        <v>0</v>
      </c>
      <c r="AW1892" s="300" t="s">
        <v>2217</v>
      </c>
      <c r="AX1892" s="300">
        <v>0</v>
      </c>
      <c r="AY1892" s="300" t="s">
        <v>2217</v>
      </c>
      <c r="AZ1892" s="300">
        <v>0</v>
      </c>
      <c r="BA1892" s="300" t="b">
        <v>0</v>
      </c>
      <c r="BB1892" s="300" t="b">
        <v>1</v>
      </c>
      <c r="BC1892"/>
      <c r="BD1892"/>
      <c r="BE1892"/>
      <c r="BF1892"/>
      <c r="BG1892"/>
      <c r="BH1892"/>
      <c r="BI1892"/>
      <c r="BJ1892"/>
      <c r="BK1892"/>
      <c r="BL1892"/>
      <c r="BM1892"/>
      <c r="BN1892"/>
      <c r="BO1892"/>
      <c r="BP1892"/>
      <c r="BQ1892"/>
    </row>
    <row r="1893" spans="5:69" ht="16.5" hidden="1" x14ac:dyDescent="0.3">
      <c r="E1893" s="300" t="s">
        <v>760</v>
      </c>
      <c r="F1893" s="300" t="s">
        <v>651</v>
      </c>
      <c r="G1893" s="300">
        <v>20150101</v>
      </c>
      <c r="H1893" s="300">
        <v>2015</v>
      </c>
      <c r="I1893" s="300">
        <v>52</v>
      </c>
      <c r="J1893" s="300">
        <v>2015</v>
      </c>
      <c r="K1893" s="300">
        <v>180</v>
      </c>
      <c r="L1893" s="300" t="s">
        <v>872</v>
      </c>
      <c r="M1893" s="300" t="s">
        <v>486</v>
      </c>
      <c r="N1893" s="300" t="s">
        <v>660</v>
      </c>
      <c r="O1893" s="300" t="s">
        <v>762</v>
      </c>
      <c r="P1893" s="300">
        <v>800</v>
      </c>
      <c r="Q1893" s="300" t="s">
        <v>930</v>
      </c>
      <c r="R1893" s="300" t="s">
        <v>452</v>
      </c>
      <c r="S1893" s="300">
        <v>0</v>
      </c>
      <c r="T1893" s="300" t="s">
        <v>763</v>
      </c>
      <c r="U1893" s="300" t="s">
        <v>764</v>
      </c>
      <c r="V1893" s="300" t="s">
        <v>1123</v>
      </c>
      <c r="W1893" s="300" t="s">
        <v>766</v>
      </c>
      <c r="X1893" s="300" t="b">
        <v>1</v>
      </c>
      <c r="Y1893" s="300">
        <v>310221</v>
      </c>
      <c r="Z1893" s="300" t="s">
        <v>1014</v>
      </c>
      <c r="AA1893" s="300" t="s">
        <v>511</v>
      </c>
      <c r="AB1893" s="300" t="s">
        <v>508</v>
      </c>
      <c r="AC1893" s="300" t="s">
        <v>508</v>
      </c>
      <c r="AD1893" s="300">
        <v>6</v>
      </c>
      <c r="AE1893" s="300" t="b">
        <v>1</v>
      </c>
      <c r="AF1893" s="300" t="s">
        <v>768</v>
      </c>
      <c r="AG1893" s="300" t="s">
        <v>769</v>
      </c>
      <c r="AH1893" s="300">
        <v>0</v>
      </c>
      <c r="AI1893" s="300">
        <v>0</v>
      </c>
      <c r="AJ1893" s="300" t="s">
        <v>770</v>
      </c>
      <c r="AK1893" s="300">
        <v>8</v>
      </c>
      <c r="AL1893" s="300" t="s">
        <v>814</v>
      </c>
      <c r="AM1893" s="300">
        <v>150</v>
      </c>
      <c r="AN1893" s="300" t="b">
        <v>0</v>
      </c>
      <c r="AO1893" s="300">
        <v>8</v>
      </c>
      <c r="AP1893" s="300" t="s">
        <v>814</v>
      </c>
      <c r="AQ1893" s="300">
        <v>150</v>
      </c>
      <c r="AR1893" s="300" t="b">
        <v>0</v>
      </c>
      <c r="AS1893" s="300">
        <v>150</v>
      </c>
      <c r="AT1893" s="300" t="b">
        <v>0</v>
      </c>
      <c r="AU1893" s="300">
        <v>0</v>
      </c>
      <c r="AV1893" s="300" t="b">
        <v>0</v>
      </c>
      <c r="AW1893" s="300" t="s">
        <v>2218</v>
      </c>
      <c r="AX1893" s="300">
        <v>0</v>
      </c>
      <c r="AY1893" s="300" t="s">
        <v>2218</v>
      </c>
      <c r="AZ1893" s="300">
        <v>0</v>
      </c>
      <c r="BA1893" s="300" t="b">
        <v>0</v>
      </c>
      <c r="BB1893" s="300" t="b">
        <v>1</v>
      </c>
      <c r="BC1893"/>
      <c r="BD1893"/>
      <c r="BE1893"/>
      <c r="BF1893"/>
      <c r="BG1893"/>
      <c r="BH1893"/>
      <c r="BI1893"/>
      <c r="BJ1893"/>
      <c r="BK1893"/>
      <c r="BL1893"/>
      <c r="BM1893"/>
      <c r="BN1893"/>
      <c r="BO1893"/>
      <c r="BP1893"/>
      <c r="BQ1893"/>
    </row>
    <row r="1894" spans="5:69" ht="16.5" hidden="1" x14ac:dyDescent="0.3">
      <c r="E1894" s="300" t="s">
        <v>760</v>
      </c>
      <c r="F1894" s="300" t="s">
        <v>651</v>
      </c>
      <c r="G1894" s="300">
        <v>20150101</v>
      </c>
      <c r="H1894" s="300">
        <v>2015</v>
      </c>
      <c r="I1894" s="300">
        <v>52</v>
      </c>
      <c r="J1894" s="300">
        <v>2015</v>
      </c>
      <c r="K1894" s="300">
        <v>180</v>
      </c>
      <c r="L1894" s="300" t="s">
        <v>872</v>
      </c>
      <c r="M1894" s="300" t="s">
        <v>486</v>
      </c>
      <c r="N1894" s="300" t="s">
        <v>660</v>
      </c>
      <c r="O1894" s="300" t="s">
        <v>762</v>
      </c>
      <c r="P1894" s="300">
        <v>0</v>
      </c>
      <c r="Q1894" s="300" t="s">
        <v>763</v>
      </c>
      <c r="R1894" s="300" t="s">
        <v>764</v>
      </c>
      <c r="S1894" s="300">
        <v>0</v>
      </c>
      <c r="T1894" s="300" t="s">
        <v>763</v>
      </c>
      <c r="U1894" s="300" t="s">
        <v>764</v>
      </c>
      <c r="V1894" s="300" t="s">
        <v>1123</v>
      </c>
      <c r="W1894" s="300" t="s">
        <v>766</v>
      </c>
      <c r="X1894" s="300" t="b">
        <v>1</v>
      </c>
      <c r="Y1894" s="300">
        <v>310229</v>
      </c>
      <c r="Z1894" s="300" t="s">
        <v>830</v>
      </c>
      <c r="AA1894" s="300" t="s">
        <v>537</v>
      </c>
      <c r="AB1894" s="300" t="s">
        <v>508</v>
      </c>
      <c r="AC1894" s="300" t="s">
        <v>508</v>
      </c>
      <c r="AD1894" s="300">
        <v>6</v>
      </c>
      <c r="AE1894" s="300" t="b">
        <v>1</v>
      </c>
      <c r="AF1894" s="300" t="s">
        <v>768</v>
      </c>
      <c r="AG1894" s="300" t="s">
        <v>769</v>
      </c>
      <c r="AH1894" s="300">
        <v>0</v>
      </c>
      <c r="AI1894" s="300">
        <v>0</v>
      </c>
      <c r="AJ1894" s="300" t="s">
        <v>770</v>
      </c>
      <c r="AK1894" s="300">
        <v>8</v>
      </c>
      <c r="AL1894" s="300" t="s">
        <v>814</v>
      </c>
      <c r="AM1894" s="300">
        <v>26247</v>
      </c>
      <c r="AN1894" s="300" t="b">
        <v>0</v>
      </c>
      <c r="AO1894" s="300">
        <v>8</v>
      </c>
      <c r="AP1894" s="300" t="s">
        <v>814</v>
      </c>
      <c r="AQ1894" s="300">
        <v>26247</v>
      </c>
      <c r="AR1894" s="300" t="b">
        <v>0</v>
      </c>
      <c r="AS1894" s="300">
        <v>26247</v>
      </c>
      <c r="AT1894" s="300" t="b">
        <v>0</v>
      </c>
      <c r="AU1894" s="300">
        <v>0</v>
      </c>
      <c r="AV1894" s="300" t="b">
        <v>0</v>
      </c>
      <c r="AW1894" s="300" t="s">
        <v>2219</v>
      </c>
      <c r="AX1894" s="300">
        <v>0</v>
      </c>
      <c r="AY1894" s="300" t="s">
        <v>2219</v>
      </c>
      <c r="AZ1894" s="300">
        <v>0</v>
      </c>
      <c r="BA1894" s="300" t="b">
        <v>0</v>
      </c>
      <c r="BB1894" s="300" t="b">
        <v>1</v>
      </c>
      <c r="BC1894"/>
      <c r="BD1894"/>
      <c r="BE1894"/>
      <c r="BF1894"/>
      <c r="BG1894"/>
      <c r="BH1894"/>
      <c r="BI1894"/>
      <c r="BJ1894"/>
      <c r="BK1894"/>
      <c r="BL1894"/>
      <c r="BM1894"/>
      <c r="BN1894"/>
      <c r="BO1894"/>
      <c r="BP1894"/>
      <c r="BQ1894"/>
    </row>
    <row r="1895" spans="5:69" ht="16.5" hidden="1" x14ac:dyDescent="0.3">
      <c r="E1895" s="300" t="s">
        <v>760</v>
      </c>
      <c r="F1895" s="300" t="s">
        <v>651</v>
      </c>
      <c r="G1895" s="300">
        <v>20150101</v>
      </c>
      <c r="H1895" s="300">
        <v>2015</v>
      </c>
      <c r="I1895" s="300">
        <v>52</v>
      </c>
      <c r="J1895" s="300">
        <v>2015</v>
      </c>
      <c r="K1895" s="300">
        <v>180</v>
      </c>
      <c r="L1895" s="300" t="s">
        <v>872</v>
      </c>
      <c r="M1895" s="300" t="s">
        <v>486</v>
      </c>
      <c r="N1895" s="300" t="s">
        <v>660</v>
      </c>
      <c r="O1895" s="300" t="s">
        <v>762</v>
      </c>
      <c r="P1895" s="300">
        <v>156</v>
      </c>
      <c r="Q1895" s="300" t="s">
        <v>773</v>
      </c>
      <c r="R1895" s="300" t="s">
        <v>774</v>
      </c>
      <c r="S1895" s="300">
        <v>0</v>
      </c>
      <c r="T1895" s="300" t="s">
        <v>763</v>
      </c>
      <c r="U1895" s="300" t="s">
        <v>764</v>
      </c>
      <c r="V1895" s="300" t="s">
        <v>1123</v>
      </c>
      <c r="W1895" s="300" t="s">
        <v>766</v>
      </c>
      <c r="X1895" s="300" t="b">
        <v>1</v>
      </c>
      <c r="Y1895" s="300">
        <v>310229</v>
      </c>
      <c r="Z1895" s="300" t="s">
        <v>830</v>
      </c>
      <c r="AA1895" s="300" t="s">
        <v>537</v>
      </c>
      <c r="AB1895" s="300" t="s">
        <v>508</v>
      </c>
      <c r="AC1895" s="300" t="s">
        <v>508</v>
      </c>
      <c r="AD1895" s="300">
        <v>6</v>
      </c>
      <c r="AE1895" s="300" t="b">
        <v>1</v>
      </c>
      <c r="AF1895" s="300" t="s">
        <v>768</v>
      </c>
      <c r="AG1895" s="300" t="s">
        <v>769</v>
      </c>
      <c r="AH1895" s="300">
        <v>0</v>
      </c>
      <c r="AI1895" s="300">
        <v>0</v>
      </c>
      <c r="AJ1895" s="300" t="s">
        <v>770</v>
      </c>
      <c r="AK1895" s="300">
        <v>8</v>
      </c>
      <c r="AL1895" s="300" t="s">
        <v>814</v>
      </c>
      <c r="AM1895" s="300">
        <v>21237</v>
      </c>
      <c r="AN1895" s="300" t="b">
        <v>0</v>
      </c>
      <c r="AO1895" s="300">
        <v>8</v>
      </c>
      <c r="AP1895" s="300" t="s">
        <v>814</v>
      </c>
      <c r="AQ1895" s="300">
        <v>21237</v>
      </c>
      <c r="AR1895" s="300" t="b">
        <v>0</v>
      </c>
      <c r="AS1895" s="300">
        <v>21237</v>
      </c>
      <c r="AT1895" s="300" t="b">
        <v>0</v>
      </c>
      <c r="AU1895" s="300">
        <v>0</v>
      </c>
      <c r="AV1895" s="300" t="b">
        <v>0</v>
      </c>
      <c r="AW1895" s="300" t="s">
        <v>2220</v>
      </c>
      <c r="AX1895" s="300">
        <v>0</v>
      </c>
      <c r="AY1895" s="300" t="s">
        <v>2220</v>
      </c>
      <c r="AZ1895" s="300">
        <v>0</v>
      </c>
      <c r="BA1895" s="300" t="b">
        <v>0</v>
      </c>
      <c r="BB1895" s="300" t="b">
        <v>1</v>
      </c>
      <c r="BC1895"/>
      <c r="BD1895"/>
      <c r="BE1895"/>
      <c r="BF1895"/>
      <c r="BG1895"/>
      <c r="BH1895"/>
      <c r="BI1895"/>
      <c r="BJ1895"/>
      <c r="BK1895"/>
      <c r="BL1895"/>
      <c r="BM1895"/>
      <c r="BN1895"/>
      <c r="BO1895"/>
      <c r="BP1895"/>
      <c r="BQ1895"/>
    </row>
    <row r="1896" spans="5:69" ht="16.5" hidden="1" x14ac:dyDescent="0.3">
      <c r="E1896" s="300" t="s">
        <v>760</v>
      </c>
      <c r="F1896" s="300" t="s">
        <v>651</v>
      </c>
      <c r="G1896" s="300">
        <v>20150101</v>
      </c>
      <c r="H1896" s="300">
        <v>2015</v>
      </c>
      <c r="I1896" s="300">
        <v>52</v>
      </c>
      <c r="J1896" s="300">
        <v>2015</v>
      </c>
      <c r="K1896" s="300">
        <v>180</v>
      </c>
      <c r="L1896" s="300" t="s">
        <v>872</v>
      </c>
      <c r="M1896" s="300" t="s">
        <v>486</v>
      </c>
      <c r="N1896" s="300" t="s">
        <v>660</v>
      </c>
      <c r="O1896" s="300" t="s">
        <v>762</v>
      </c>
      <c r="P1896" s="300">
        <v>646</v>
      </c>
      <c r="Q1896" s="300" t="s">
        <v>910</v>
      </c>
      <c r="R1896" s="300" t="s">
        <v>441</v>
      </c>
      <c r="S1896" s="300">
        <v>0</v>
      </c>
      <c r="T1896" s="300" t="s">
        <v>763</v>
      </c>
      <c r="U1896" s="300" t="s">
        <v>764</v>
      </c>
      <c r="V1896" s="300" t="s">
        <v>1123</v>
      </c>
      <c r="W1896" s="300" t="s">
        <v>766</v>
      </c>
      <c r="X1896" s="300" t="b">
        <v>1</v>
      </c>
      <c r="Y1896" s="300">
        <v>310229</v>
      </c>
      <c r="Z1896" s="300" t="s">
        <v>830</v>
      </c>
      <c r="AA1896" s="300" t="s">
        <v>537</v>
      </c>
      <c r="AB1896" s="300" t="s">
        <v>508</v>
      </c>
      <c r="AC1896" s="300" t="s">
        <v>508</v>
      </c>
      <c r="AD1896" s="300">
        <v>6</v>
      </c>
      <c r="AE1896" s="300" t="b">
        <v>1</v>
      </c>
      <c r="AF1896" s="300" t="s">
        <v>768</v>
      </c>
      <c r="AG1896" s="300" t="s">
        <v>769</v>
      </c>
      <c r="AH1896" s="300">
        <v>0</v>
      </c>
      <c r="AI1896" s="300">
        <v>0</v>
      </c>
      <c r="AJ1896" s="300" t="s">
        <v>770</v>
      </c>
      <c r="AK1896" s="300">
        <v>8</v>
      </c>
      <c r="AL1896" s="300" t="s">
        <v>814</v>
      </c>
      <c r="AM1896" s="300">
        <v>1800</v>
      </c>
      <c r="AN1896" s="300" t="b">
        <v>0</v>
      </c>
      <c r="AO1896" s="300">
        <v>8</v>
      </c>
      <c r="AP1896" s="300" t="s">
        <v>814</v>
      </c>
      <c r="AQ1896" s="300">
        <v>1800</v>
      </c>
      <c r="AR1896" s="300" t="b">
        <v>0</v>
      </c>
      <c r="AS1896" s="300">
        <v>1800</v>
      </c>
      <c r="AT1896" s="300" t="b">
        <v>0</v>
      </c>
      <c r="AU1896" s="300">
        <v>0</v>
      </c>
      <c r="AV1896" s="300" t="b">
        <v>0</v>
      </c>
      <c r="AW1896" s="300" t="s">
        <v>2173</v>
      </c>
      <c r="AX1896" s="300">
        <v>0</v>
      </c>
      <c r="AY1896" s="300" t="s">
        <v>2173</v>
      </c>
      <c r="AZ1896" s="300">
        <v>0</v>
      </c>
      <c r="BA1896" s="300" t="b">
        <v>0</v>
      </c>
      <c r="BB1896" s="300" t="b">
        <v>1</v>
      </c>
      <c r="BC1896"/>
      <c r="BD1896"/>
      <c r="BE1896"/>
      <c r="BF1896"/>
      <c r="BG1896"/>
      <c r="BH1896"/>
      <c r="BI1896"/>
      <c r="BJ1896"/>
      <c r="BK1896"/>
      <c r="BL1896"/>
      <c r="BM1896"/>
      <c r="BN1896"/>
      <c r="BO1896"/>
      <c r="BP1896"/>
      <c r="BQ1896"/>
    </row>
    <row r="1897" spans="5:69" ht="16.5" hidden="1" x14ac:dyDescent="0.3">
      <c r="E1897" s="300" t="s">
        <v>760</v>
      </c>
      <c r="F1897" s="300" t="s">
        <v>651</v>
      </c>
      <c r="G1897" s="300">
        <v>20150101</v>
      </c>
      <c r="H1897" s="300">
        <v>2015</v>
      </c>
      <c r="I1897" s="300">
        <v>52</v>
      </c>
      <c r="J1897" s="300">
        <v>2015</v>
      </c>
      <c r="K1897" s="300">
        <v>180</v>
      </c>
      <c r="L1897" s="300" t="s">
        <v>872</v>
      </c>
      <c r="M1897" s="300" t="s">
        <v>486</v>
      </c>
      <c r="N1897" s="300" t="s">
        <v>660</v>
      </c>
      <c r="O1897" s="300" t="s">
        <v>762</v>
      </c>
      <c r="P1897" s="300">
        <v>710</v>
      </c>
      <c r="Q1897" s="300" t="s">
        <v>917</v>
      </c>
      <c r="R1897" s="300" t="s">
        <v>425</v>
      </c>
      <c r="S1897" s="300">
        <v>0</v>
      </c>
      <c r="T1897" s="300" t="s">
        <v>763</v>
      </c>
      <c r="U1897" s="300" t="s">
        <v>764</v>
      </c>
      <c r="V1897" s="300" t="s">
        <v>1123</v>
      </c>
      <c r="W1897" s="300" t="s">
        <v>766</v>
      </c>
      <c r="X1897" s="300" t="b">
        <v>1</v>
      </c>
      <c r="Y1897" s="300">
        <v>310229</v>
      </c>
      <c r="Z1897" s="300" t="s">
        <v>830</v>
      </c>
      <c r="AA1897" s="300" t="s">
        <v>537</v>
      </c>
      <c r="AB1897" s="300" t="s">
        <v>508</v>
      </c>
      <c r="AC1897" s="300" t="s">
        <v>508</v>
      </c>
      <c r="AD1897" s="300">
        <v>6</v>
      </c>
      <c r="AE1897" s="300" t="b">
        <v>1</v>
      </c>
      <c r="AF1897" s="300" t="s">
        <v>768</v>
      </c>
      <c r="AG1897" s="300" t="s">
        <v>769</v>
      </c>
      <c r="AH1897" s="300">
        <v>0</v>
      </c>
      <c r="AI1897" s="300">
        <v>0</v>
      </c>
      <c r="AJ1897" s="300" t="s">
        <v>770</v>
      </c>
      <c r="AK1897" s="300">
        <v>8</v>
      </c>
      <c r="AL1897" s="300" t="s">
        <v>814</v>
      </c>
      <c r="AM1897" s="300">
        <v>2950</v>
      </c>
      <c r="AN1897" s="300" t="b">
        <v>0</v>
      </c>
      <c r="AO1897" s="300">
        <v>8</v>
      </c>
      <c r="AP1897" s="300" t="s">
        <v>814</v>
      </c>
      <c r="AQ1897" s="300">
        <v>2950</v>
      </c>
      <c r="AR1897" s="300" t="b">
        <v>0</v>
      </c>
      <c r="AS1897" s="300">
        <v>2950</v>
      </c>
      <c r="AT1897" s="300" t="b">
        <v>0</v>
      </c>
      <c r="AU1897" s="300">
        <v>0</v>
      </c>
      <c r="AV1897" s="300" t="b">
        <v>0</v>
      </c>
      <c r="AW1897" s="300" t="s">
        <v>2221</v>
      </c>
      <c r="AX1897" s="300">
        <v>0</v>
      </c>
      <c r="AY1897" s="300" t="s">
        <v>2221</v>
      </c>
      <c r="AZ1897" s="300">
        <v>0</v>
      </c>
      <c r="BA1897" s="300" t="b">
        <v>0</v>
      </c>
      <c r="BB1897" s="300" t="b">
        <v>1</v>
      </c>
      <c r="BC1897"/>
      <c r="BD1897"/>
      <c r="BE1897"/>
      <c r="BF1897"/>
      <c r="BG1897"/>
      <c r="BH1897"/>
      <c r="BI1897"/>
      <c r="BJ1897"/>
      <c r="BK1897"/>
      <c r="BL1897"/>
      <c r="BM1897"/>
      <c r="BN1897"/>
      <c r="BO1897"/>
      <c r="BP1897"/>
      <c r="BQ1897"/>
    </row>
    <row r="1898" spans="5:69" ht="16.5" hidden="1" x14ac:dyDescent="0.3">
      <c r="E1898" s="300" t="s">
        <v>760</v>
      </c>
      <c r="F1898" s="300" t="s">
        <v>651</v>
      </c>
      <c r="G1898" s="300">
        <v>20150101</v>
      </c>
      <c r="H1898" s="300">
        <v>2015</v>
      </c>
      <c r="I1898" s="300">
        <v>52</v>
      </c>
      <c r="J1898" s="300">
        <v>2015</v>
      </c>
      <c r="K1898" s="300">
        <v>180</v>
      </c>
      <c r="L1898" s="300" t="s">
        <v>872</v>
      </c>
      <c r="M1898" s="300" t="s">
        <v>486</v>
      </c>
      <c r="N1898" s="300" t="s">
        <v>660</v>
      </c>
      <c r="O1898" s="300" t="s">
        <v>762</v>
      </c>
      <c r="P1898" s="300">
        <v>800</v>
      </c>
      <c r="Q1898" s="300" t="s">
        <v>930</v>
      </c>
      <c r="R1898" s="300" t="s">
        <v>452</v>
      </c>
      <c r="S1898" s="300">
        <v>0</v>
      </c>
      <c r="T1898" s="300" t="s">
        <v>763</v>
      </c>
      <c r="U1898" s="300" t="s">
        <v>764</v>
      </c>
      <c r="V1898" s="300" t="s">
        <v>1123</v>
      </c>
      <c r="W1898" s="300" t="s">
        <v>766</v>
      </c>
      <c r="X1898" s="300" t="b">
        <v>1</v>
      </c>
      <c r="Y1898" s="300">
        <v>310229</v>
      </c>
      <c r="Z1898" s="300" t="s">
        <v>830</v>
      </c>
      <c r="AA1898" s="300" t="s">
        <v>537</v>
      </c>
      <c r="AB1898" s="300" t="s">
        <v>508</v>
      </c>
      <c r="AC1898" s="300" t="s">
        <v>508</v>
      </c>
      <c r="AD1898" s="300">
        <v>6</v>
      </c>
      <c r="AE1898" s="300" t="b">
        <v>1</v>
      </c>
      <c r="AF1898" s="300" t="s">
        <v>768</v>
      </c>
      <c r="AG1898" s="300" t="s">
        <v>769</v>
      </c>
      <c r="AH1898" s="300">
        <v>0</v>
      </c>
      <c r="AI1898" s="300">
        <v>0</v>
      </c>
      <c r="AJ1898" s="300" t="s">
        <v>770</v>
      </c>
      <c r="AK1898" s="300">
        <v>8</v>
      </c>
      <c r="AL1898" s="300" t="s">
        <v>814</v>
      </c>
      <c r="AM1898" s="300">
        <v>60</v>
      </c>
      <c r="AN1898" s="300" t="b">
        <v>0</v>
      </c>
      <c r="AO1898" s="300">
        <v>8</v>
      </c>
      <c r="AP1898" s="300" t="s">
        <v>814</v>
      </c>
      <c r="AQ1898" s="300">
        <v>60</v>
      </c>
      <c r="AR1898" s="300" t="b">
        <v>0</v>
      </c>
      <c r="AS1898" s="300">
        <v>60</v>
      </c>
      <c r="AT1898" s="300" t="b">
        <v>0</v>
      </c>
      <c r="AU1898" s="300">
        <v>0</v>
      </c>
      <c r="AV1898" s="300" t="b">
        <v>0</v>
      </c>
      <c r="AW1898" s="300" t="s">
        <v>2222</v>
      </c>
      <c r="AX1898" s="300">
        <v>0</v>
      </c>
      <c r="AY1898" s="300" t="s">
        <v>2222</v>
      </c>
      <c r="AZ1898" s="300">
        <v>0</v>
      </c>
      <c r="BA1898" s="300" t="b">
        <v>0</v>
      </c>
      <c r="BB1898" s="300" t="b">
        <v>1</v>
      </c>
      <c r="BC1898"/>
      <c r="BD1898"/>
      <c r="BE1898"/>
      <c r="BF1898"/>
      <c r="BG1898"/>
      <c r="BH1898"/>
      <c r="BI1898"/>
      <c r="BJ1898"/>
      <c r="BK1898"/>
      <c r="BL1898"/>
      <c r="BM1898"/>
      <c r="BN1898"/>
      <c r="BO1898"/>
      <c r="BP1898"/>
      <c r="BQ1898"/>
    </row>
    <row r="1899" spans="5:69" ht="16.5" hidden="1" x14ac:dyDescent="0.3">
      <c r="E1899" s="300" t="s">
        <v>760</v>
      </c>
      <c r="F1899" s="300" t="s">
        <v>651</v>
      </c>
      <c r="G1899" s="300">
        <v>20150101</v>
      </c>
      <c r="H1899" s="300">
        <v>2015</v>
      </c>
      <c r="I1899" s="300">
        <v>52</v>
      </c>
      <c r="J1899" s="300">
        <v>2015</v>
      </c>
      <c r="K1899" s="300">
        <v>180</v>
      </c>
      <c r="L1899" s="300" t="s">
        <v>872</v>
      </c>
      <c r="M1899" s="300" t="s">
        <v>486</v>
      </c>
      <c r="N1899" s="300" t="s">
        <v>660</v>
      </c>
      <c r="O1899" s="300" t="s">
        <v>762</v>
      </c>
      <c r="P1899" s="300">
        <v>894</v>
      </c>
      <c r="Q1899" s="300" t="s">
        <v>943</v>
      </c>
      <c r="R1899" s="300" t="s">
        <v>431</v>
      </c>
      <c r="S1899" s="300">
        <v>0</v>
      </c>
      <c r="T1899" s="300" t="s">
        <v>763</v>
      </c>
      <c r="U1899" s="300" t="s">
        <v>764</v>
      </c>
      <c r="V1899" s="300" t="s">
        <v>1123</v>
      </c>
      <c r="W1899" s="300" t="s">
        <v>766</v>
      </c>
      <c r="X1899" s="300" t="b">
        <v>1</v>
      </c>
      <c r="Y1899" s="300">
        <v>310229</v>
      </c>
      <c r="Z1899" s="300" t="s">
        <v>830</v>
      </c>
      <c r="AA1899" s="300" t="s">
        <v>537</v>
      </c>
      <c r="AB1899" s="300" t="s">
        <v>508</v>
      </c>
      <c r="AC1899" s="300" t="s">
        <v>508</v>
      </c>
      <c r="AD1899" s="300">
        <v>6</v>
      </c>
      <c r="AE1899" s="300" t="b">
        <v>1</v>
      </c>
      <c r="AF1899" s="300" t="s">
        <v>768</v>
      </c>
      <c r="AG1899" s="300" t="s">
        <v>769</v>
      </c>
      <c r="AH1899" s="300">
        <v>0</v>
      </c>
      <c r="AI1899" s="300">
        <v>0</v>
      </c>
      <c r="AJ1899" s="300" t="s">
        <v>770</v>
      </c>
      <c r="AK1899" s="300">
        <v>8</v>
      </c>
      <c r="AL1899" s="300" t="s">
        <v>814</v>
      </c>
      <c r="AM1899" s="300">
        <v>200</v>
      </c>
      <c r="AN1899" s="300" t="b">
        <v>0</v>
      </c>
      <c r="AO1899" s="300">
        <v>8</v>
      </c>
      <c r="AP1899" s="300" t="s">
        <v>814</v>
      </c>
      <c r="AQ1899" s="300">
        <v>200</v>
      </c>
      <c r="AR1899" s="300" t="b">
        <v>0</v>
      </c>
      <c r="AS1899" s="300">
        <v>200</v>
      </c>
      <c r="AT1899" s="300" t="b">
        <v>0</v>
      </c>
      <c r="AU1899" s="300">
        <v>0</v>
      </c>
      <c r="AV1899" s="300" t="b">
        <v>0</v>
      </c>
      <c r="AW1899" s="300" t="s">
        <v>2223</v>
      </c>
      <c r="AX1899" s="300">
        <v>0</v>
      </c>
      <c r="AY1899" s="300" t="s">
        <v>2223</v>
      </c>
      <c r="AZ1899" s="300">
        <v>0</v>
      </c>
      <c r="BA1899" s="300" t="b">
        <v>0</v>
      </c>
      <c r="BB1899" s="300" t="b">
        <v>1</v>
      </c>
      <c r="BC1899"/>
      <c r="BD1899"/>
      <c r="BE1899"/>
      <c r="BF1899"/>
      <c r="BG1899"/>
      <c r="BH1899"/>
      <c r="BI1899"/>
      <c r="BJ1899"/>
      <c r="BK1899"/>
      <c r="BL1899"/>
      <c r="BM1899"/>
      <c r="BN1899"/>
      <c r="BO1899"/>
      <c r="BP1899"/>
      <c r="BQ1899"/>
    </row>
    <row r="1900" spans="5:69" ht="16.5" hidden="1" x14ac:dyDescent="0.3">
      <c r="E1900" s="300" t="s">
        <v>760</v>
      </c>
      <c r="F1900" s="300" t="s">
        <v>651</v>
      </c>
      <c r="G1900" s="300">
        <v>20150101</v>
      </c>
      <c r="H1900" s="300">
        <v>2015</v>
      </c>
      <c r="I1900" s="300">
        <v>52</v>
      </c>
      <c r="J1900" s="300">
        <v>2015</v>
      </c>
      <c r="K1900" s="300">
        <v>180</v>
      </c>
      <c r="L1900" s="300" t="s">
        <v>872</v>
      </c>
      <c r="M1900" s="300" t="s">
        <v>486</v>
      </c>
      <c r="N1900" s="300" t="s">
        <v>660</v>
      </c>
      <c r="O1900" s="300" t="s">
        <v>762</v>
      </c>
      <c r="P1900" s="300">
        <v>0</v>
      </c>
      <c r="Q1900" s="300" t="s">
        <v>763</v>
      </c>
      <c r="R1900" s="300" t="s">
        <v>764</v>
      </c>
      <c r="S1900" s="300">
        <v>0</v>
      </c>
      <c r="T1900" s="300" t="s">
        <v>763</v>
      </c>
      <c r="U1900" s="300" t="s">
        <v>764</v>
      </c>
      <c r="V1900" s="300" t="s">
        <v>1123</v>
      </c>
      <c r="W1900" s="300" t="s">
        <v>766</v>
      </c>
      <c r="X1900" s="300" t="b">
        <v>1</v>
      </c>
      <c r="Y1900" s="300">
        <v>310230</v>
      </c>
      <c r="Z1900" s="300" t="s">
        <v>834</v>
      </c>
      <c r="AA1900" s="300" t="s">
        <v>507</v>
      </c>
      <c r="AB1900" s="300" t="s">
        <v>508</v>
      </c>
      <c r="AC1900" s="300" t="s">
        <v>508</v>
      </c>
      <c r="AD1900" s="300">
        <v>6</v>
      </c>
      <c r="AE1900" s="300" t="b">
        <v>1</v>
      </c>
      <c r="AF1900" s="300" t="s">
        <v>768</v>
      </c>
      <c r="AG1900" s="300" t="s">
        <v>769</v>
      </c>
      <c r="AH1900" s="300">
        <v>0</v>
      </c>
      <c r="AI1900" s="300">
        <v>0</v>
      </c>
      <c r="AJ1900" s="300" t="s">
        <v>770</v>
      </c>
      <c r="AK1900" s="300">
        <v>8</v>
      </c>
      <c r="AL1900" s="300" t="s">
        <v>814</v>
      </c>
      <c r="AM1900" s="300">
        <v>28765856</v>
      </c>
      <c r="AN1900" s="300" t="b">
        <v>0</v>
      </c>
      <c r="AO1900" s="300">
        <v>8</v>
      </c>
      <c r="AP1900" s="300" t="s">
        <v>814</v>
      </c>
      <c r="AQ1900" s="300">
        <v>28765856</v>
      </c>
      <c r="AR1900" s="300" t="b">
        <v>0</v>
      </c>
      <c r="AS1900" s="300">
        <v>28765856</v>
      </c>
      <c r="AT1900" s="300" t="b">
        <v>0</v>
      </c>
      <c r="AU1900" s="300">
        <v>0</v>
      </c>
      <c r="AV1900" s="300" t="b">
        <v>0</v>
      </c>
      <c r="AW1900" s="300" t="s">
        <v>2224</v>
      </c>
      <c r="AX1900" s="300">
        <v>0</v>
      </c>
      <c r="AY1900" s="300" t="s">
        <v>2224</v>
      </c>
      <c r="AZ1900" s="300">
        <v>0</v>
      </c>
      <c r="BA1900" s="300" t="b">
        <v>0</v>
      </c>
      <c r="BB1900" s="300" t="b">
        <v>1</v>
      </c>
      <c r="BC1900"/>
      <c r="BD1900"/>
      <c r="BE1900"/>
      <c r="BF1900"/>
      <c r="BG1900"/>
      <c r="BH1900"/>
      <c r="BI1900"/>
      <c r="BJ1900"/>
      <c r="BK1900"/>
      <c r="BL1900"/>
      <c r="BM1900"/>
      <c r="BN1900"/>
      <c r="BO1900"/>
      <c r="BP1900"/>
      <c r="BQ1900"/>
    </row>
    <row r="1901" spans="5:69" ht="16.5" hidden="1" x14ac:dyDescent="0.3">
      <c r="E1901" s="300" t="s">
        <v>760</v>
      </c>
      <c r="F1901" s="300" t="s">
        <v>651</v>
      </c>
      <c r="G1901" s="300">
        <v>20150101</v>
      </c>
      <c r="H1901" s="300">
        <v>2015</v>
      </c>
      <c r="I1901" s="300">
        <v>52</v>
      </c>
      <c r="J1901" s="300">
        <v>2015</v>
      </c>
      <c r="K1901" s="300">
        <v>180</v>
      </c>
      <c r="L1901" s="300" t="s">
        <v>872</v>
      </c>
      <c r="M1901" s="300" t="s">
        <v>486</v>
      </c>
      <c r="N1901" s="300" t="s">
        <v>660</v>
      </c>
      <c r="O1901" s="300" t="s">
        <v>762</v>
      </c>
      <c r="P1901" s="300">
        <v>156</v>
      </c>
      <c r="Q1901" s="300" t="s">
        <v>773</v>
      </c>
      <c r="R1901" s="300" t="s">
        <v>774</v>
      </c>
      <c r="S1901" s="300">
        <v>0</v>
      </c>
      <c r="T1901" s="300" t="s">
        <v>763</v>
      </c>
      <c r="U1901" s="300" t="s">
        <v>764</v>
      </c>
      <c r="V1901" s="300" t="s">
        <v>1123</v>
      </c>
      <c r="W1901" s="300" t="s">
        <v>766</v>
      </c>
      <c r="X1901" s="300" t="b">
        <v>1</v>
      </c>
      <c r="Y1901" s="300">
        <v>310230</v>
      </c>
      <c r="Z1901" s="300" t="s">
        <v>834</v>
      </c>
      <c r="AA1901" s="300" t="s">
        <v>507</v>
      </c>
      <c r="AB1901" s="300" t="s">
        <v>508</v>
      </c>
      <c r="AC1901" s="300" t="s">
        <v>508</v>
      </c>
      <c r="AD1901" s="300">
        <v>6</v>
      </c>
      <c r="AE1901" s="300" t="b">
        <v>1</v>
      </c>
      <c r="AF1901" s="300" t="s">
        <v>768</v>
      </c>
      <c r="AG1901" s="300" t="s">
        <v>769</v>
      </c>
      <c r="AH1901" s="300">
        <v>0</v>
      </c>
      <c r="AI1901" s="300">
        <v>0</v>
      </c>
      <c r="AJ1901" s="300" t="s">
        <v>770</v>
      </c>
      <c r="AK1901" s="300">
        <v>8</v>
      </c>
      <c r="AL1901" s="300" t="s">
        <v>814</v>
      </c>
      <c r="AM1901" s="300">
        <v>61800</v>
      </c>
      <c r="AN1901" s="300" t="b">
        <v>0</v>
      </c>
      <c r="AO1901" s="300">
        <v>8</v>
      </c>
      <c r="AP1901" s="300" t="s">
        <v>814</v>
      </c>
      <c r="AQ1901" s="300">
        <v>61800</v>
      </c>
      <c r="AR1901" s="300" t="b">
        <v>0</v>
      </c>
      <c r="AS1901" s="300">
        <v>61800</v>
      </c>
      <c r="AT1901" s="300" t="b">
        <v>0</v>
      </c>
      <c r="AU1901" s="300">
        <v>0</v>
      </c>
      <c r="AV1901" s="300" t="b">
        <v>0</v>
      </c>
      <c r="AW1901" s="300" t="s">
        <v>2225</v>
      </c>
      <c r="AX1901" s="300">
        <v>0</v>
      </c>
      <c r="AY1901" s="300" t="s">
        <v>2225</v>
      </c>
      <c r="AZ1901" s="300">
        <v>0</v>
      </c>
      <c r="BA1901" s="300" t="b">
        <v>0</v>
      </c>
      <c r="BB1901" s="300" t="b">
        <v>1</v>
      </c>
      <c r="BC1901"/>
      <c r="BD1901"/>
      <c r="BE1901"/>
      <c r="BF1901"/>
      <c r="BG1901"/>
      <c r="BH1901"/>
      <c r="BI1901"/>
      <c r="BJ1901"/>
      <c r="BK1901"/>
      <c r="BL1901"/>
      <c r="BM1901"/>
      <c r="BN1901"/>
      <c r="BO1901"/>
      <c r="BP1901"/>
      <c r="BQ1901"/>
    </row>
    <row r="1902" spans="5:69" ht="16.5" hidden="1" x14ac:dyDescent="0.3">
      <c r="E1902" s="300" t="s">
        <v>760</v>
      </c>
      <c r="F1902" s="300" t="s">
        <v>651</v>
      </c>
      <c r="G1902" s="300">
        <v>20150101</v>
      </c>
      <c r="H1902" s="300">
        <v>2015</v>
      </c>
      <c r="I1902" s="300">
        <v>52</v>
      </c>
      <c r="J1902" s="300">
        <v>2015</v>
      </c>
      <c r="K1902" s="300">
        <v>180</v>
      </c>
      <c r="L1902" s="300" t="s">
        <v>872</v>
      </c>
      <c r="M1902" s="300" t="s">
        <v>486</v>
      </c>
      <c r="N1902" s="300" t="s">
        <v>660</v>
      </c>
      <c r="O1902" s="300" t="s">
        <v>762</v>
      </c>
      <c r="P1902" s="300">
        <v>251</v>
      </c>
      <c r="Q1902" s="300" t="s">
        <v>778</v>
      </c>
      <c r="R1902" s="300" t="s">
        <v>779</v>
      </c>
      <c r="S1902" s="300">
        <v>0</v>
      </c>
      <c r="T1902" s="300" t="s">
        <v>763</v>
      </c>
      <c r="U1902" s="300" t="s">
        <v>764</v>
      </c>
      <c r="V1902" s="300" t="s">
        <v>1123</v>
      </c>
      <c r="W1902" s="300" t="s">
        <v>766</v>
      </c>
      <c r="X1902" s="300" t="b">
        <v>1</v>
      </c>
      <c r="Y1902" s="300">
        <v>310230</v>
      </c>
      <c r="Z1902" s="300" t="s">
        <v>834</v>
      </c>
      <c r="AA1902" s="300" t="s">
        <v>507</v>
      </c>
      <c r="AB1902" s="300" t="s">
        <v>508</v>
      </c>
      <c r="AC1902" s="300" t="s">
        <v>508</v>
      </c>
      <c r="AD1902" s="300">
        <v>6</v>
      </c>
      <c r="AE1902" s="300" t="b">
        <v>1</v>
      </c>
      <c r="AF1902" s="300" t="s">
        <v>768</v>
      </c>
      <c r="AG1902" s="300" t="s">
        <v>769</v>
      </c>
      <c r="AH1902" s="300">
        <v>0</v>
      </c>
      <c r="AI1902" s="300">
        <v>0</v>
      </c>
      <c r="AJ1902" s="300" t="s">
        <v>770</v>
      </c>
      <c r="AK1902" s="300">
        <v>8</v>
      </c>
      <c r="AL1902" s="300" t="s">
        <v>814</v>
      </c>
      <c r="AM1902" s="300">
        <v>166025</v>
      </c>
      <c r="AN1902" s="300" t="b">
        <v>0</v>
      </c>
      <c r="AO1902" s="300">
        <v>8</v>
      </c>
      <c r="AP1902" s="300" t="s">
        <v>814</v>
      </c>
      <c r="AQ1902" s="300">
        <v>166025</v>
      </c>
      <c r="AR1902" s="300" t="b">
        <v>0</v>
      </c>
      <c r="AS1902" s="300">
        <v>166025</v>
      </c>
      <c r="AT1902" s="300" t="b">
        <v>0</v>
      </c>
      <c r="AU1902" s="300">
        <v>0</v>
      </c>
      <c r="AV1902" s="300" t="b">
        <v>0</v>
      </c>
      <c r="AW1902" s="300" t="s">
        <v>2155</v>
      </c>
      <c r="AX1902" s="300">
        <v>0</v>
      </c>
      <c r="AY1902" s="300" t="s">
        <v>2155</v>
      </c>
      <c r="AZ1902" s="300">
        <v>0</v>
      </c>
      <c r="BA1902" s="300" t="b">
        <v>0</v>
      </c>
      <c r="BB1902" s="300" t="b">
        <v>1</v>
      </c>
      <c r="BC1902"/>
      <c r="BD1902"/>
      <c r="BE1902"/>
      <c r="BF1902"/>
      <c r="BG1902"/>
      <c r="BH1902"/>
      <c r="BI1902"/>
      <c r="BJ1902"/>
      <c r="BK1902"/>
      <c r="BL1902"/>
      <c r="BM1902"/>
      <c r="BN1902"/>
      <c r="BO1902"/>
      <c r="BP1902"/>
      <c r="BQ1902"/>
    </row>
    <row r="1903" spans="5:69" ht="16.5" hidden="1" x14ac:dyDescent="0.3">
      <c r="E1903" s="300" t="s">
        <v>760</v>
      </c>
      <c r="F1903" s="300" t="s">
        <v>651</v>
      </c>
      <c r="G1903" s="300">
        <v>20150101</v>
      </c>
      <c r="H1903" s="300">
        <v>2015</v>
      </c>
      <c r="I1903" s="300">
        <v>52</v>
      </c>
      <c r="J1903" s="300">
        <v>2015</v>
      </c>
      <c r="K1903" s="300">
        <v>180</v>
      </c>
      <c r="L1903" s="300" t="s">
        <v>872</v>
      </c>
      <c r="M1903" s="300" t="s">
        <v>486</v>
      </c>
      <c r="N1903" s="300" t="s">
        <v>660</v>
      </c>
      <c r="O1903" s="300" t="s">
        <v>762</v>
      </c>
      <c r="P1903" s="300">
        <v>643</v>
      </c>
      <c r="Q1903" s="300" t="s">
        <v>793</v>
      </c>
      <c r="R1903" s="300" t="s">
        <v>794</v>
      </c>
      <c r="S1903" s="300">
        <v>0</v>
      </c>
      <c r="T1903" s="300" t="s">
        <v>763</v>
      </c>
      <c r="U1903" s="300" t="s">
        <v>764</v>
      </c>
      <c r="V1903" s="300" t="s">
        <v>1123</v>
      </c>
      <c r="W1903" s="300" t="s">
        <v>766</v>
      </c>
      <c r="X1903" s="300" t="b">
        <v>1</v>
      </c>
      <c r="Y1903" s="300">
        <v>310230</v>
      </c>
      <c r="Z1903" s="300" t="s">
        <v>834</v>
      </c>
      <c r="AA1903" s="300" t="s">
        <v>507</v>
      </c>
      <c r="AB1903" s="300" t="s">
        <v>508</v>
      </c>
      <c r="AC1903" s="300" t="s">
        <v>508</v>
      </c>
      <c r="AD1903" s="300">
        <v>6</v>
      </c>
      <c r="AE1903" s="300" t="b">
        <v>1</v>
      </c>
      <c r="AF1903" s="300" t="s">
        <v>768</v>
      </c>
      <c r="AG1903" s="300" t="s">
        <v>769</v>
      </c>
      <c r="AH1903" s="300">
        <v>0</v>
      </c>
      <c r="AI1903" s="300">
        <v>0</v>
      </c>
      <c r="AJ1903" s="300" t="s">
        <v>770</v>
      </c>
      <c r="AK1903" s="300">
        <v>8</v>
      </c>
      <c r="AL1903" s="300" t="s">
        <v>814</v>
      </c>
      <c r="AM1903" s="300">
        <v>4911500</v>
      </c>
      <c r="AN1903" s="300" t="b">
        <v>0</v>
      </c>
      <c r="AO1903" s="300">
        <v>8</v>
      </c>
      <c r="AP1903" s="300" t="s">
        <v>814</v>
      </c>
      <c r="AQ1903" s="300">
        <v>4911500</v>
      </c>
      <c r="AR1903" s="300" t="b">
        <v>0</v>
      </c>
      <c r="AS1903" s="300">
        <v>4911500</v>
      </c>
      <c r="AT1903" s="300" t="b">
        <v>0</v>
      </c>
      <c r="AU1903" s="300">
        <v>0</v>
      </c>
      <c r="AV1903" s="300" t="b">
        <v>0</v>
      </c>
      <c r="AW1903" s="300" t="s">
        <v>2226</v>
      </c>
      <c r="AX1903" s="300">
        <v>0</v>
      </c>
      <c r="AY1903" s="300" t="s">
        <v>2226</v>
      </c>
      <c r="AZ1903" s="300">
        <v>0</v>
      </c>
      <c r="BA1903" s="300" t="b">
        <v>0</v>
      </c>
      <c r="BB1903" s="300" t="b">
        <v>1</v>
      </c>
      <c r="BC1903"/>
      <c r="BD1903"/>
      <c r="BE1903"/>
      <c r="BF1903"/>
      <c r="BG1903"/>
      <c r="BH1903"/>
      <c r="BI1903"/>
      <c r="BJ1903"/>
      <c r="BK1903"/>
      <c r="BL1903"/>
      <c r="BM1903"/>
      <c r="BN1903"/>
      <c r="BO1903"/>
      <c r="BP1903"/>
      <c r="BQ1903"/>
    </row>
    <row r="1904" spans="5:69" ht="16.5" hidden="1" x14ac:dyDescent="0.3">
      <c r="E1904" s="300" t="s">
        <v>760</v>
      </c>
      <c r="F1904" s="300" t="s">
        <v>651</v>
      </c>
      <c r="G1904" s="300">
        <v>20150101</v>
      </c>
      <c r="H1904" s="300">
        <v>2015</v>
      </c>
      <c r="I1904" s="300">
        <v>52</v>
      </c>
      <c r="J1904" s="300">
        <v>2015</v>
      </c>
      <c r="K1904" s="300">
        <v>180</v>
      </c>
      <c r="L1904" s="300" t="s">
        <v>872</v>
      </c>
      <c r="M1904" s="300" t="s">
        <v>486</v>
      </c>
      <c r="N1904" s="300" t="s">
        <v>660</v>
      </c>
      <c r="O1904" s="300" t="s">
        <v>762</v>
      </c>
      <c r="P1904" s="300">
        <v>699</v>
      </c>
      <c r="Q1904" s="300" t="s">
        <v>798</v>
      </c>
      <c r="R1904" s="300" t="s">
        <v>799</v>
      </c>
      <c r="S1904" s="300">
        <v>0</v>
      </c>
      <c r="T1904" s="300" t="s">
        <v>763</v>
      </c>
      <c r="U1904" s="300" t="s">
        <v>764</v>
      </c>
      <c r="V1904" s="300" t="s">
        <v>1123</v>
      </c>
      <c r="W1904" s="300" t="s">
        <v>766</v>
      </c>
      <c r="X1904" s="300" t="b">
        <v>1</v>
      </c>
      <c r="Y1904" s="300">
        <v>310230</v>
      </c>
      <c r="Z1904" s="300" t="s">
        <v>834</v>
      </c>
      <c r="AA1904" s="300" t="s">
        <v>507</v>
      </c>
      <c r="AB1904" s="300" t="s">
        <v>508</v>
      </c>
      <c r="AC1904" s="300" t="s">
        <v>508</v>
      </c>
      <c r="AD1904" s="300">
        <v>6</v>
      </c>
      <c r="AE1904" s="300" t="b">
        <v>1</v>
      </c>
      <c r="AF1904" s="300" t="s">
        <v>768</v>
      </c>
      <c r="AG1904" s="300" t="s">
        <v>769</v>
      </c>
      <c r="AH1904" s="300">
        <v>0</v>
      </c>
      <c r="AI1904" s="300">
        <v>0</v>
      </c>
      <c r="AJ1904" s="300" t="s">
        <v>770</v>
      </c>
      <c r="AK1904" s="300">
        <v>8</v>
      </c>
      <c r="AL1904" s="300" t="s">
        <v>814</v>
      </c>
      <c r="AM1904" s="300">
        <v>144612</v>
      </c>
      <c r="AN1904" s="300" t="b">
        <v>0</v>
      </c>
      <c r="AO1904" s="300">
        <v>8</v>
      </c>
      <c r="AP1904" s="300" t="s">
        <v>814</v>
      </c>
      <c r="AQ1904" s="300">
        <v>144612</v>
      </c>
      <c r="AR1904" s="300" t="b">
        <v>0</v>
      </c>
      <c r="AS1904" s="300">
        <v>144612</v>
      </c>
      <c r="AT1904" s="300" t="b">
        <v>0</v>
      </c>
      <c r="AU1904" s="300">
        <v>0</v>
      </c>
      <c r="AV1904" s="300" t="b">
        <v>0</v>
      </c>
      <c r="AW1904" s="300" t="s">
        <v>2200</v>
      </c>
      <c r="AX1904" s="300">
        <v>0</v>
      </c>
      <c r="AY1904" s="300" t="s">
        <v>2200</v>
      </c>
      <c r="AZ1904" s="300">
        <v>0</v>
      </c>
      <c r="BA1904" s="300" t="b">
        <v>0</v>
      </c>
      <c r="BB1904" s="300" t="b">
        <v>1</v>
      </c>
      <c r="BC1904"/>
      <c r="BD1904"/>
      <c r="BE1904"/>
      <c r="BF1904"/>
      <c r="BG1904"/>
      <c r="BH1904"/>
      <c r="BI1904"/>
      <c r="BJ1904"/>
      <c r="BK1904"/>
      <c r="BL1904"/>
      <c r="BM1904"/>
      <c r="BN1904"/>
      <c r="BO1904"/>
      <c r="BP1904"/>
      <c r="BQ1904"/>
    </row>
    <row r="1905" spans="5:69" ht="16.5" hidden="1" x14ac:dyDescent="0.3">
      <c r="E1905" s="300" t="s">
        <v>760</v>
      </c>
      <c r="F1905" s="300" t="s">
        <v>651</v>
      </c>
      <c r="G1905" s="300">
        <v>20150101</v>
      </c>
      <c r="H1905" s="300">
        <v>2015</v>
      </c>
      <c r="I1905" s="300">
        <v>52</v>
      </c>
      <c r="J1905" s="300">
        <v>2015</v>
      </c>
      <c r="K1905" s="300">
        <v>180</v>
      </c>
      <c r="L1905" s="300" t="s">
        <v>872</v>
      </c>
      <c r="M1905" s="300" t="s">
        <v>486</v>
      </c>
      <c r="N1905" s="300" t="s">
        <v>660</v>
      </c>
      <c r="O1905" s="300" t="s">
        <v>762</v>
      </c>
      <c r="P1905" s="300">
        <v>710</v>
      </c>
      <c r="Q1905" s="300" t="s">
        <v>917</v>
      </c>
      <c r="R1905" s="300" t="s">
        <v>425</v>
      </c>
      <c r="S1905" s="300">
        <v>0</v>
      </c>
      <c r="T1905" s="300" t="s">
        <v>763</v>
      </c>
      <c r="U1905" s="300" t="s">
        <v>764</v>
      </c>
      <c r="V1905" s="300" t="s">
        <v>1123</v>
      </c>
      <c r="W1905" s="300" t="s">
        <v>766</v>
      </c>
      <c r="X1905" s="300" t="b">
        <v>1</v>
      </c>
      <c r="Y1905" s="300">
        <v>310230</v>
      </c>
      <c r="Z1905" s="300" t="s">
        <v>834</v>
      </c>
      <c r="AA1905" s="300" t="s">
        <v>507</v>
      </c>
      <c r="AB1905" s="300" t="s">
        <v>508</v>
      </c>
      <c r="AC1905" s="300" t="s">
        <v>508</v>
      </c>
      <c r="AD1905" s="300">
        <v>6</v>
      </c>
      <c r="AE1905" s="300" t="b">
        <v>1</v>
      </c>
      <c r="AF1905" s="300" t="s">
        <v>768</v>
      </c>
      <c r="AG1905" s="300" t="s">
        <v>769</v>
      </c>
      <c r="AH1905" s="300">
        <v>0</v>
      </c>
      <c r="AI1905" s="300">
        <v>0</v>
      </c>
      <c r="AJ1905" s="300" t="s">
        <v>770</v>
      </c>
      <c r="AK1905" s="300">
        <v>8</v>
      </c>
      <c r="AL1905" s="300" t="s">
        <v>814</v>
      </c>
      <c r="AM1905" s="300">
        <v>20637539</v>
      </c>
      <c r="AN1905" s="300" t="b">
        <v>0</v>
      </c>
      <c r="AO1905" s="300">
        <v>8</v>
      </c>
      <c r="AP1905" s="300" t="s">
        <v>814</v>
      </c>
      <c r="AQ1905" s="300">
        <v>20637539</v>
      </c>
      <c r="AR1905" s="300" t="b">
        <v>0</v>
      </c>
      <c r="AS1905" s="300">
        <v>20637539</v>
      </c>
      <c r="AT1905" s="300" t="b">
        <v>0</v>
      </c>
      <c r="AU1905" s="300">
        <v>0</v>
      </c>
      <c r="AV1905" s="300" t="b">
        <v>0</v>
      </c>
      <c r="AW1905" s="300" t="s">
        <v>2227</v>
      </c>
      <c r="AX1905" s="300">
        <v>0</v>
      </c>
      <c r="AY1905" s="300" t="s">
        <v>2227</v>
      </c>
      <c r="AZ1905" s="300">
        <v>0</v>
      </c>
      <c r="BA1905" s="300" t="b">
        <v>0</v>
      </c>
      <c r="BB1905" s="300" t="b">
        <v>1</v>
      </c>
      <c r="BC1905"/>
      <c r="BD1905"/>
      <c r="BE1905"/>
      <c r="BF1905"/>
      <c r="BG1905"/>
      <c r="BH1905"/>
      <c r="BI1905"/>
      <c r="BJ1905"/>
      <c r="BK1905"/>
      <c r="BL1905"/>
      <c r="BM1905"/>
      <c r="BN1905"/>
      <c r="BO1905"/>
      <c r="BP1905"/>
      <c r="BQ1905"/>
    </row>
    <row r="1906" spans="5:69" ht="16.5" hidden="1" x14ac:dyDescent="0.3">
      <c r="E1906" s="300" t="s">
        <v>760</v>
      </c>
      <c r="F1906" s="300" t="s">
        <v>651</v>
      </c>
      <c r="G1906" s="300">
        <v>20150101</v>
      </c>
      <c r="H1906" s="300">
        <v>2015</v>
      </c>
      <c r="I1906" s="300">
        <v>52</v>
      </c>
      <c r="J1906" s="300">
        <v>2015</v>
      </c>
      <c r="K1906" s="300">
        <v>180</v>
      </c>
      <c r="L1906" s="300" t="s">
        <v>872</v>
      </c>
      <c r="M1906" s="300" t="s">
        <v>486</v>
      </c>
      <c r="N1906" s="300" t="s">
        <v>660</v>
      </c>
      <c r="O1906" s="300" t="s">
        <v>762</v>
      </c>
      <c r="P1906" s="300">
        <v>752</v>
      </c>
      <c r="Q1906" s="300" t="s">
        <v>804</v>
      </c>
      <c r="R1906" s="300" t="s">
        <v>805</v>
      </c>
      <c r="S1906" s="300">
        <v>0</v>
      </c>
      <c r="T1906" s="300" t="s">
        <v>763</v>
      </c>
      <c r="U1906" s="300" t="s">
        <v>764</v>
      </c>
      <c r="V1906" s="300" t="s">
        <v>1123</v>
      </c>
      <c r="W1906" s="300" t="s">
        <v>766</v>
      </c>
      <c r="X1906" s="300" t="b">
        <v>1</v>
      </c>
      <c r="Y1906" s="300">
        <v>310230</v>
      </c>
      <c r="Z1906" s="300" t="s">
        <v>834</v>
      </c>
      <c r="AA1906" s="300" t="s">
        <v>507</v>
      </c>
      <c r="AB1906" s="300" t="s">
        <v>508</v>
      </c>
      <c r="AC1906" s="300" t="s">
        <v>508</v>
      </c>
      <c r="AD1906" s="300">
        <v>6</v>
      </c>
      <c r="AE1906" s="300" t="b">
        <v>1</v>
      </c>
      <c r="AF1906" s="300" t="s">
        <v>768</v>
      </c>
      <c r="AG1906" s="300" t="s">
        <v>769</v>
      </c>
      <c r="AH1906" s="300">
        <v>0</v>
      </c>
      <c r="AI1906" s="300">
        <v>0</v>
      </c>
      <c r="AJ1906" s="300" t="s">
        <v>770</v>
      </c>
      <c r="AK1906" s="300">
        <v>8</v>
      </c>
      <c r="AL1906" s="300" t="s">
        <v>814</v>
      </c>
      <c r="AM1906" s="300">
        <v>2085500</v>
      </c>
      <c r="AN1906" s="300" t="b">
        <v>0</v>
      </c>
      <c r="AO1906" s="300">
        <v>8</v>
      </c>
      <c r="AP1906" s="300" t="s">
        <v>814</v>
      </c>
      <c r="AQ1906" s="300">
        <v>2085500</v>
      </c>
      <c r="AR1906" s="300" t="b">
        <v>0</v>
      </c>
      <c r="AS1906" s="300">
        <v>2085500</v>
      </c>
      <c r="AT1906" s="300" t="b">
        <v>0</v>
      </c>
      <c r="AU1906" s="300">
        <v>0</v>
      </c>
      <c r="AV1906" s="300" t="b">
        <v>0</v>
      </c>
      <c r="AW1906" s="300" t="s">
        <v>2180</v>
      </c>
      <c r="AX1906" s="300">
        <v>0</v>
      </c>
      <c r="AY1906" s="300" t="s">
        <v>2180</v>
      </c>
      <c r="AZ1906" s="300">
        <v>0</v>
      </c>
      <c r="BA1906" s="300" t="b">
        <v>0</v>
      </c>
      <c r="BB1906" s="300" t="b">
        <v>1</v>
      </c>
      <c r="BC1906"/>
      <c r="BD1906"/>
      <c r="BE1906"/>
      <c r="BF1906"/>
      <c r="BG1906"/>
      <c r="BH1906"/>
      <c r="BI1906"/>
      <c r="BJ1906"/>
      <c r="BK1906"/>
      <c r="BL1906"/>
      <c r="BM1906"/>
      <c r="BN1906"/>
      <c r="BO1906"/>
      <c r="BP1906"/>
      <c r="BQ1906"/>
    </row>
    <row r="1907" spans="5:69" ht="16.5" hidden="1" x14ac:dyDescent="0.3">
      <c r="E1907" s="300" t="s">
        <v>760</v>
      </c>
      <c r="F1907" s="300" t="s">
        <v>651</v>
      </c>
      <c r="G1907" s="300">
        <v>20150101</v>
      </c>
      <c r="H1907" s="300">
        <v>2015</v>
      </c>
      <c r="I1907" s="300">
        <v>52</v>
      </c>
      <c r="J1907" s="300">
        <v>2015</v>
      </c>
      <c r="K1907" s="300">
        <v>180</v>
      </c>
      <c r="L1907" s="300" t="s">
        <v>872</v>
      </c>
      <c r="M1907" s="300" t="s">
        <v>486</v>
      </c>
      <c r="N1907" s="300" t="s">
        <v>660</v>
      </c>
      <c r="O1907" s="300" t="s">
        <v>762</v>
      </c>
      <c r="P1907" s="300">
        <v>894</v>
      </c>
      <c r="Q1907" s="300" t="s">
        <v>943</v>
      </c>
      <c r="R1907" s="300" t="s">
        <v>431</v>
      </c>
      <c r="S1907" s="300">
        <v>0</v>
      </c>
      <c r="T1907" s="300" t="s">
        <v>763</v>
      </c>
      <c r="U1907" s="300" t="s">
        <v>764</v>
      </c>
      <c r="V1907" s="300" t="s">
        <v>1123</v>
      </c>
      <c r="W1907" s="300" t="s">
        <v>766</v>
      </c>
      <c r="X1907" s="300" t="b">
        <v>1</v>
      </c>
      <c r="Y1907" s="300">
        <v>310230</v>
      </c>
      <c r="Z1907" s="300" t="s">
        <v>834</v>
      </c>
      <c r="AA1907" s="300" t="s">
        <v>507</v>
      </c>
      <c r="AB1907" s="300" t="s">
        <v>508</v>
      </c>
      <c r="AC1907" s="300" t="s">
        <v>508</v>
      </c>
      <c r="AD1907" s="300">
        <v>6</v>
      </c>
      <c r="AE1907" s="300" t="b">
        <v>1</v>
      </c>
      <c r="AF1907" s="300" t="s">
        <v>768</v>
      </c>
      <c r="AG1907" s="300" t="s">
        <v>769</v>
      </c>
      <c r="AH1907" s="300">
        <v>0</v>
      </c>
      <c r="AI1907" s="300">
        <v>0</v>
      </c>
      <c r="AJ1907" s="300" t="s">
        <v>770</v>
      </c>
      <c r="AK1907" s="300">
        <v>8</v>
      </c>
      <c r="AL1907" s="300" t="s">
        <v>814</v>
      </c>
      <c r="AM1907" s="300">
        <v>758880</v>
      </c>
      <c r="AN1907" s="300" t="b">
        <v>0</v>
      </c>
      <c r="AO1907" s="300">
        <v>8</v>
      </c>
      <c r="AP1907" s="300" t="s">
        <v>814</v>
      </c>
      <c r="AQ1907" s="300">
        <v>758880</v>
      </c>
      <c r="AR1907" s="300" t="b">
        <v>0</v>
      </c>
      <c r="AS1907" s="300">
        <v>758880</v>
      </c>
      <c r="AT1907" s="300" t="b">
        <v>0</v>
      </c>
      <c r="AU1907" s="300">
        <v>0</v>
      </c>
      <c r="AV1907" s="300" t="b">
        <v>0</v>
      </c>
      <c r="AW1907" s="300" t="s">
        <v>2228</v>
      </c>
      <c r="AX1907" s="300">
        <v>0</v>
      </c>
      <c r="AY1907" s="300" t="s">
        <v>2228</v>
      </c>
      <c r="AZ1907" s="300">
        <v>0</v>
      </c>
      <c r="BA1907" s="300" t="b">
        <v>0</v>
      </c>
      <c r="BB1907" s="300" t="b">
        <v>1</v>
      </c>
      <c r="BC1907"/>
      <c r="BD1907"/>
      <c r="BE1907"/>
      <c r="BF1907"/>
      <c r="BG1907"/>
      <c r="BH1907"/>
      <c r="BI1907"/>
      <c r="BJ1907"/>
      <c r="BK1907"/>
      <c r="BL1907"/>
      <c r="BM1907"/>
      <c r="BN1907"/>
      <c r="BO1907"/>
      <c r="BP1907"/>
      <c r="BQ1907"/>
    </row>
    <row r="1908" spans="5:69" ht="16.5" hidden="1" x14ac:dyDescent="0.3">
      <c r="E1908" s="300" t="s">
        <v>760</v>
      </c>
      <c r="F1908" s="300" t="s">
        <v>651</v>
      </c>
      <c r="G1908" s="300">
        <v>20150101</v>
      </c>
      <c r="H1908" s="300">
        <v>2015</v>
      </c>
      <c r="I1908" s="300">
        <v>52</v>
      </c>
      <c r="J1908" s="300">
        <v>2015</v>
      </c>
      <c r="K1908" s="300">
        <v>562</v>
      </c>
      <c r="L1908" s="300" t="s">
        <v>761</v>
      </c>
      <c r="M1908" s="300" t="s">
        <v>451</v>
      </c>
      <c r="N1908" s="300" t="s">
        <v>660</v>
      </c>
      <c r="O1908" s="300" t="s">
        <v>762</v>
      </c>
      <c r="P1908" s="300">
        <v>0</v>
      </c>
      <c r="Q1908" s="300" t="s">
        <v>763</v>
      </c>
      <c r="R1908" s="300" t="s">
        <v>764</v>
      </c>
      <c r="S1908" s="300">
        <v>0</v>
      </c>
      <c r="T1908" s="300" t="s">
        <v>763</v>
      </c>
      <c r="U1908" s="300" t="s">
        <v>764</v>
      </c>
      <c r="V1908" s="300" t="s">
        <v>1123</v>
      </c>
      <c r="W1908" s="300" t="s">
        <v>766</v>
      </c>
      <c r="X1908" s="300" t="b">
        <v>1</v>
      </c>
      <c r="Y1908" s="300">
        <v>310230</v>
      </c>
      <c r="Z1908" s="300" t="s">
        <v>834</v>
      </c>
      <c r="AA1908" s="300" t="s">
        <v>507</v>
      </c>
      <c r="AB1908" s="300" t="s">
        <v>508</v>
      </c>
      <c r="AC1908" s="300" t="s">
        <v>508</v>
      </c>
      <c r="AD1908" s="300">
        <v>6</v>
      </c>
      <c r="AE1908" s="300" t="b">
        <v>1</v>
      </c>
      <c r="AF1908" s="300" t="s">
        <v>768</v>
      </c>
      <c r="AG1908" s="300" t="s">
        <v>769</v>
      </c>
      <c r="AH1908" s="300">
        <v>0</v>
      </c>
      <c r="AI1908" s="300">
        <v>0</v>
      </c>
      <c r="AJ1908" s="300" t="s">
        <v>770</v>
      </c>
      <c r="AK1908" s="300">
        <v>8</v>
      </c>
      <c r="AL1908" s="300" t="s">
        <v>814</v>
      </c>
      <c r="AM1908" s="300">
        <v>91100</v>
      </c>
      <c r="AN1908" s="300" t="b">
        <v>0</v>
      </c>
      <c r="AO1908" s="300">
        <v>-1</v>
      </c>
      <c r="AP1908" s="300" t="s">
        <v>771</v>
      </c>
      <c r="AQ1908" s="300"/>
      <c r="AR1908" s="300" t="b">
        <v>0</v>
      </c>
      <c r="AS1908" s="300">
        <v>91100</v>
      </c>
      <c r="AT1908" s="300" t="b">
        <v>0</v>
      </c>
      <c r="AU1908" s="300"/>
      <c r="AV1908" s="300" t="b">
        <v>0</v>
      </c>
      <c r="AW1908" s="300">
        <v>78314</v>
      </c>
      <c r="AX1908" s="300"/>
      <c r="AY1908" s="300">
        <v>78314</v>
      </c>
      <c r="AZ1908" s="300">
        <v>0</v>
      </c>
      <c r="BA1908" s="300" t="b">
        <v>1</v>
      </c>
      <c r="BB1908" s="300" t="b">
        <v>0</v>
      </c>
      <c r="BC1908"/>
      <c r="BD1908"/>
      <c r="BE1908"/>
      <c r="BF1908"/>
      <c r="BG1908"/>
      <c r="BH1908"/>
      <c r="BI1908"/>
      <c r="BJ1908"/>
      <c r="BK1908"/>
      <c r="BL1908"/>
      <c r="BM1908"/>
      <c r="BN1908"/>
      <c r="BO1908"/>
      <c r="BP1908"/>
      <c r="BQ1908"/>
    </row>
    <row r="1909" spans="5:69" ht="16.5" hidden="1" x14ac:dyDescent="0.3">
      <c r="E1909" s="300" t="s">
        <v>760</v>
      </c>
      <c r="F1909" s="300" t="s">
        <v>651</v>
      </c>
      <c r="G1909" s="300">
        <v>20150101</v>
      </c>
      <c r="H1909" s="300">
        <v>2015</v>
      </c>
      <c r="I1909" s="300">
        <v>52</v>
      </c>
      <c r="J1909" s="300">
        <v>2015</v>
      </c>
      <c r="K1909" s="300">
        <v>562</v>
      </c>
      <c r="L1909" s="300" t="s">
        <v>761</v>
      </c>
      <c r="M1909" s="300" t="s">
        <v>451</v>
      </c>
      <c r="N1909" s="300" t="s">
        <v>660</v>
      </c>
      <c r="O1909" s="300" t="s">
        <v>762</v>
      </c>
      <c r="P1909" s="300">
        <v>251</v>
      </c>
      <c r="Q1909" s="300" t="s">
        <v>778</v>
      </c>
      <c r="R1909" s="300" t="s">
        <v>779</v>
      </c>
      <c r="S1909" s="300">
        <v>0</v>
      </c>
      <c r="T1909" s="300" t="s">
        <v>763</v>
      </c>
      <c r="U1909" s="300" t="s">
        <v>764</v>
      </c>
      <c r="V1909" s="300" t="s">
        <v>1123</v>
      </c>
      <c r="W1909" s="300" t="s">
        <v>766</v>
      </c>
      <c r="X1909" s="300" t="b">
        <v>1</v>
      </c>
      <c r="Y1909" s="300">
        <v>310230</v>
      </c>
      <c r="Z1909" s="300" t="s">
        <v>834</v>
      </c>
      <c r="AA1909" s="300" t="s">
        <v>507</v>
      </c>
      <c r="AB1909" s="300" t="s">
        <v>508</v>
      </c>
      <c r="AC1909" s="300" t="s">
        <v>508</v>
      </c>
      <c r="AD1909" s="300">
        <v>6</v>
      </c>
      <c r="AE1909" s="300" t="b">
        <v>1</v>
      </c>
      <c r="AF1909" s="300" t="s">
        <v>768</v>
      </c>
      <c r="AG1909" s="300" t="s">
        <v>769</v>
      </c>
      <c r="AH1909" s="300">
        <v>0</v>
      </c>
      <c r="AI1909" s="300">
        <v>0</v>
      </c>
      <c r="AJ1909" s="300" t="s">
        <v>770</v>
      </c>
      <c r="AK1909" s="300">
        <v>8</v>
      </c>
      <c r="AL1909" s="300" t="s">
        <v>814</v>
      </c>
      <c r="AM1909" s="300">
        <v>57200</v>
      </c>
      <c r="AN1909" s="300" t="b">
        <v>0</v>
      </c>
      <c r="AO1909" s="300">
        <v>-1</v>
      </c>
      <c r="AP1909" s="300" t="s">
        <v>771</v>
      </c>
      <c r="AQ1909" s="300"/>
      <c r="AR1909" s="300" t="b">
        <v>0</v>
      </c>
      <c r="AS1909" s="300">
        <v>57200</v>
      </c>
      <c r="AT1909" s="300" t="b">
        <v>0</v>
      </c>
      <c r="AU1909" s="300"/>
      <c r="AV1909" s="300" t="b">
        <v>0</v>
      </c>
      <c r="AW1909" s="300">
        <v>49711</v>
      </c>
      <c r="AX1909" s="300"/>
      <c r="AY1909" s="300">
        <v>49711</v>
      </c>
      <c r="AZ1909" s="300">
        <v>0</v>
      </c>
      <c r="BA1909" s="300" t="b">
        <v>1</v>
      </c>
      <c r="BB1909" s="300" t="b">
        <v>0</v>
      </c>
      <c r="BC1909"/>
      <c r="BD1909"/>
      <c r="BE1909"/>
      <c r="BF1909"/>
      <c r="BG1909"/>
      <c r="BH1909"/>
      <c r="BI1909"/>
      <c r="BJ1909"/>
      <c r="BK1909"/>
      <c r="BL1909"/>
      <c r="BM1909"/>
      <c r="BN1909"/>
      <c r="BO1909"/>
      <c r="BP1909"/>
      <c r="BQ1909"/>
    </row>
    <row r="1910" spans="5:69" ht="16.5" hidden="1" x14ac:dyDescent="0.3">
      <c r="E1910" s="300" t="s">
        <v>760</v>
      </c>
      <c r="F1910" s="300" t="s">
        <v>651</v>
      </c>
      <c r="G1910" s="300">
        <v>20150101</v>
      </c>
      <c r="H1910" s="300">
        <v>2015</v>
      </c>
      <c r="I1910" s="300">
        <v>52</v>
      </c>
      <c r="J1910" s="300">
        <v>2015</v>
      </c>
      <c r="K1910" s="300">
        <v>562</v>
      </c>
      <c r="L1910" s="300" t="s">
        <v>761</v>
      </c>
      <c r="M1910" s="300" t="s">
        <v>451</v>
      </c>
      <c r="N1910" s="300" t="s">
        <v>660</v>
      </c>
      <c r="O1910" s="300" t="s">
        <v>762</v>
      </c>
      <c r="P1910" s="300">
        <v>566</v>
      </c>
      <c r="Q1910" s="300" t="s">
        <v>791</v>
      </c>
      <c r="R1910" s="300" t="s">
        <v>434</v>
      </c>
      <c r="S1910" s="300">
        <v>0</v>
      </c>
      <c r="T1910" s="300" t="s">
        <v>763</v>
      </c>
      <c r="U1910" s="300" t="s">
        <v>764</v>
      </c>
      <c r="V1910" s="300" t="s">
        <v>1123</v>
      </c>
      <c r="W1910" s="300" t="s">
        <v>766</v>
      </c>
      <c r="X1910" s="300" t="b">
        <v>1</v>
      </c>
      <c r="Y1910" s="300">
        <v>310230</v>
      </c>
      <c r="Z1910" s="300" t="s">
        <v>834</v>
      </c>
      <c r="AA1910" s="300" t="s">
        <v>507</v>
      </c>
      <c r="AB1910" s="300" t="s">
        <v>508</v>
      </c>
      <c r="AC1910" s="300" t="s">
        <v>508</v>
      </c>
      <c r="AD1910" s="300">
        <v>6</v>
      </c>
      <c r="AE1910" s="300" t="b">
        <v>1</v>
      </c>
      <c r="AF1910" s="300" t="s">
        <v>768</v>
      </c>
      <c r="AG1910" s="300" t="s">
        <v>769</v>
      </c>
      <c r="AH1910" s="300">
        <v>0</v>
      </c>
      <c r="AI1910" s="300">
        <v>0</v>
      </c>
      <c r="AJ1910" s="300" t="s">
        <v>770</v>
      </c>
      <c r="AK1910" s="300">
        <v>8</v>
      </c>
      <c r="AL1910" s="300" t="s">
        <v>814</v>
      </c>
      <c r="AM1910" s="300">
        <v>5000</v>
      </c>
      <c r="AN1910" s="300" t="b">
        <v>0</v>
      </c>
      <c r="AO1910" s="300">
        <v>-1</v>
      </c>
      <c r="AP1910" s="300" t="s">
        <v>771</v>
      </c>
      <c r="AQ1910" s="300"/>
      <c r="AR1910" s="300" t="b">
        <v>0</v>
      </c>
      <c r="AS1910" s="300">
        <v>5000</v>
      </c>
      <c r="AT1910" s="300" t="b">
        <v>0</v>
      </c>
      <c r="AU1910" s="300"/>
      <c r="AV1910" s="300" t="b">
        <v>0</v>
      </c>
      <c r="AW1910" s="300">
        <v>1265</v>
      </c>
      <c r="AX1910" s="300"/>
      <c r="AY1910" s="300">
        <v>1265</v>
      </c>
      <c r="AZ1910" s="300">
        <v>0</v>
      </c>
      <c r="BA1910" s="300" t="b">
        <v>1</v>
      </c>
      <c r="BB1910" s="300" t="b">
        <v>0</v>
      </c>
      <c r="BC1910"/>
      <c r="BD1910"/>
      <c r="BE1910"/>
      <c r="BF1910"/>
      <c r="BG1910"/>
      <c r="BH1910"/>
      <c r="BI1910"/>
      <c r="BJ1910"/>
      <c r="BK1910"/>
      <c r="BL1910"/>
      <c r="BM1910"/>
      <c r="BN1910"/>
      <c r="BO1910"/>
      <c r="BP1910"/>
      <c r="BQ1910"/>
    </row>
    <row r="1911" spans="5:69" ht="16.5" hidden="1" x14ac:dyDescent="0.3">
      <c r="E1911" s="300" t="s">
        <v>760</v>
      </c>
      <c r="F1911" s="300" t="s">
        <v>651</v>
      </c>
      <c r="G1911" s="300">
        <v>20150101</v>
      </c>
      <c r="H1911" s="300">
        <v>2015</v>
      </c>
      <c r="I1911" s="300">
        <v>52</v>
      </c>
      <c r="J1911" s="300">
        <v>2015</v>
      </c>
      <c r="K1911" s="300">
        <v>562</v>
      </c>
      <c r="L1911" s="300" t="s">
        <v>761</v>
      </c>
      <c r="M1911" s="300" t="s">
        <v>451</v>
      </c>
      <c r="N1911" s="300" t="s">
        <v>660</v>
      </c>
      <c r="O1911" s="300" t="s">
        <v>762</v>
      </c>
      <c r="P1911" s="300">
        <v>710</v>
      </c>
      <c r="Q1911" s="300" t="s">
        <v>917</v>
      </c>
      <c r="R1911" s="300" t="s">
        <v>425</v>
      </c>
      <c r="S1911" s="300">
        <v>0</v>
      </c>
      <c r="T1911" s="300" t="s">
        <v>763</v>
      </c>
      <c r="U1911" s="300" t="s">
        <v>764</v>
      </c>
      <c r="V1911" s="300" t="s">
        <v>1123</v>
      </c>
      <c r="W1911" s="300" t="s">
        <v>766</v>
      </c>
      <c r="X1911" s="300" t="b">
        <v>1</v>
      </c>
      <c r="Y1911" s="300">
        <v>310230</v>
      </c>
      <c r="Z1911" s="300" t="s">
        <v>834</v>
      </c>
      <c r="AA1911" s="300" t="s">
        <v>507</v>
      </c>
      <c r="AB1911" s="300" t="s">
        <v>508</v>
      </c>
      <c r="AC1911" s="300" t="s">
        <v>508</v>
      </c>
      <c r="AD1911" s="300">
        <v>6</v>
      </c>
      <c r="AE1911" s="300" t="b">
        <v>1</v>
      </c>
      <c r="AF1911" s="300" t="s">
        <v>768</v>
      </c>
      <c r="AG1911" s="300" t="s">
        <v>769</v>
      </c>
      <c r="AH1911" s="300">
        <v>0</v>
      </c>
      <c r="AI1911" s="300">
        <v>0</v>
      </c>
      <c r="AJ1911" s="300" t="s">
        <v>770</v>
      </c>
      <c r="AK1911" s="300">
        <v>8</v>
      </c>
      <c r="AL1911" s="300" t="s">
        <v>814</v>
      </c>
      <c r="AM1911" s="300">
        <v>18900</v>
      </c>
      <c r="AN1911" s="300" t="b">
        <v>0</v>
      </c>
      <c r="AO1911" s="300">
        <v>-1</v>
      </c>
      <c r="AP1911" s="300" t="s">
        <v>771</v>
      </c>
      <c r="AQ1911" s="300"/>
      <c r="AR1911" s="300" t="b">
        <v>0</v>
      </c>
      <c r="AS1911" s="300">
        <v>18900</v>
      </c>
      <c r="AT1911" s="300" t="b">
        <v>0</v>
      </c>
      <c r="AU1911" s="300"/>
      <c r="AV1911" s="300" t="b">
        <v>0</v>
      </c>
      <c r="AW1911" s="300">
        <v>12367</v>
      </c>
      <c r="AX1911" s="300"/>
      <c r="AY1911" s="300">
        <v>12367</v>
      </c>
      <c r="AZ1911" s="300">
        <v>0</v>
      </c>
      <c r="BA1911" s="300" t="b">
        <v>1</v>
      </c>
      <c r="BB1911" s="300" t="b">
        <v>0</v>
      </c>
      <c r="BC1911"/>
      <c r="BD1911"/>
      <c r="BE1911"/>
      <c r="BF1911"/>
      <c r="BG1911"/>
      <c r="BH1911"/>
      <c r="BI1911"/>
      <c r="BJ1911"/>
      <c r="BK1911"/>
      <c r="BL1911"/>
      <c r="BM1911"/>
      <c r="BN1911"/>
      <c r="BO1911"/>
      <c r="BP1911"/>
      <c r="BQ1911"/>
    </row>
    <row r="1912" spans="5:69" ht="16.5" hidden="1" x14ac:dyDescent="0.3">
      <c r="E1912" s="300" t="s">
        <v>760</v>
      </c>
      <c r="F1912" s="300" t="s">
        <v>651</v>
      </c>
      <c r="G1912" s="300">
        <v>20150101</v>
      </c>
      <c r="H1912" s="300">
        <v>2015</v>
      </c>
      <c r="I1912" s="300">
        <v>52</v>
      </c>
      <c r="J1912" s="300">
        <v>2015</v>
      </c>
      <c r="K1912" s="300">
        <v>562</v>
      </c>
      <c r="L1912" s="300" t="s">
        <v>761</v>
      </c>
      <c r="M1912" s="300" t="s">
        <v>451</v>
      </c>
      <c r="N1912" s="300" t="s">
        <v>660</v>
      </c>
      <c r="O1912" s="300" t="s">
        <v>762</v>
      </c>
      <c r="P1912" s="300">
        <v>854</v>
      </c>
      <c r="Q1912" s="300" t="s">
        <v>811</v>
      </c>
      <c r="R1912" s="300" t="s">
        <v>437</v>
      </c>
      <c r="S1912" s="300">
        <v>0</v>
      </c>
      <c r="T1912" s="300" t="s">
        <v>763</v>
      </c>
      <c r="U1912" s="300" t="s">
        <v>764</v>
      </c>
      <c r="V1912" s="300" t="s">
        <v>1123</v>
      </c>
      <c r="W1912" s="300" t="s">
        <v>766</v>
      </c>
      <c r="X1912" s="300" t="b">
        <v>1</v>
      </c>
      <c r="Y1912" s="300">
        <v>310230</v>
      </c>
      <c r="Z1912" s="300" t="s">
        <v>834</v>
      </c>
      <c r="AA1912" s="300" t="s">
        <v>507</v>
      </c>
      <c r="AB1912" s="300" t="s">
        <v>508</v>
      </c>
      <c r="AC1912" s="300" t="s">
        <v>508</v>
      </c>
      <c r="AD1912" s="300">
        <v>6</v>
      </c>
      <c r="AE1912" s="300" t="b">
        <v>1</v>
      </c>
      <c r="AF1912" s="300" t="s">
        <v>768</v>
      </c>
      <c r="AG1912" s="300" t="s">
        <v>769</v>
      </c>
      <c r="AH1912" s="300">
        <v>0</v>
      </c>
      <c r="AI1912" s="300">
        <v>0</v>
      </c>
      <c r="AJ1912" s="300" t="s">
        <v>770</v>
      </c>
      <c r="AK1912" s="300">
        <v>8</v>
      </c>
      <c r="AL1912" s="300" t="s">
        <v>814</v>
      </c>
      <c r="AM1912" s="300">
        <v>10000</v>
      </c>
      <c r="AN1912" s="300" t="b">
        <v>0</v>
      </c>
      <c r="AO1912" s="300">
        <v>-1</v>
      </c>
      <c r="AP1912" s="300" t="s">
        <v>771</v>
      </c>
      <c r="AQ1912" s="300"/>
      <c r="AR1912" s="300" t="b">
        <v>0</v>
      </c>
      <c r="AS1912" s="300">
        <v>10000</v>
      </c>
      <c r="AT1912" s="300" t="b">
        <v>0</v>
      </c>
      <c r="AU1912" s="300"/>
      <c r="AV1912" s="300" t="b">
        <v>0</v>
      </c>
      <c r="AW1912" s="300">
        <v>14971</v>
      </c>
      <c r="AX1912" s="300"/>
      <c r="AY1912" s="300">
        <v>14971</v>
      </c>
      <c r="AZ1912" s="300">
        <v>0</v>
      </c>
      <c r="BA1912" s="300" t="b">
        <v>1</v>
      </c>
      <c r="BB1912" s="300" t="b">
        <v>0</v>
      </c>
      <c r="BC1912"/>
      <c r="BD1912"/>
      <c r="BE1912"/>
      <c r="BF1912"/>
      <c r="BG1912"/>
      <c r="BH1912"/>
      <c r="BI1912"/>
      <c r="BJ1912"/>
      <c r="BK1912"/>
      <c r="BL1912"/>
      <c r="BM1912"/>
      <c r="BN1912"/>
      <c r="BO1912"/>
      <c r="BP1912"/>
      <c r="BQ1912"/>
    </row>
    <row r="1913" spans="5:69" ht="16.5" hidden="1" x14ac:dyDescent="0.3">
      <c r="E1913" s="300" t="s">
        <v>760</v>
      </c>
      <c r="F1913" s="300" t="s">
        <v>651</v>
      </c>
      <c r="G1913" s="300">
        <v>20150101</v>
      </c>
      <c r="H1913" s="300">
        <v>2015</v>
      </c>
      <c r="I1913" s="300">
        <v>52</v>
      </c>
      <c r="J1913" s="300">
        <v>2015</v>
      </c>
      <c r="K1913" s="300">
        <v>180</v>
      </c>
      <c r="L1913" s="300" t="s">
        <v>872</v>
      </c>
      <c r="M1913" s="300" t="s">
        <v>486</v>
      </c>
      <c r="N1913" s="300" t="s">
        <v>660</v>
      </c>
      <c r="O1913" s="300" t="s">
        <v>762</v>
      </c>
      <c r="P1913" s="300">
        <v>0</v>
      </c>
      <c r="Q1913" s="300" t="s">
        <v>763</v>
      </c>
      <c r="R1913" s="300" t="s">
        <v>764</v>
      </c>
      <c r="S1913" s="300">
        <v>0</v>
      </c>
      <c r="T1913" s="300" t="s">
        <v>763</v>
      </c>
      <c r="U1913" s="300" t="s">
        <v>764</v>
      </c>
      <c r="V1913" s="300" t="s">
        <v>1123</v>
      </c>
      <c r="W1913" s="300" t="s">
        <v>766</v>
      </c>
      <c r="X1913" s="300" t="b">
        <v>1</v>
      </c>
      <c r="Y1913" s="300">
        <v>310240</v>
      </c>
      <c r="Z1913" s="300" t="s">
        <v>1030</v>
      </c>
      <c r="AA1913" s="300" t="s">
        <v>529</v>
      </c>
      <c r="AB1913" s="300" t="s">
        <v>508</v>
      </c>
      <c r="AC1913" s="300" t="s">
        <v>508</v>
      </c>
      <c r="AD1913" s="300">
        <v>6</v>
      </c>
      <c r="AE1913" s="300" t="b">
        <v>1</v>
      </c>
      <c r="AF1913" s="300" t="s">
        <v>768</v>
      </c>
      <c r="AG1913" s="300" t="s">
        <v>769</v>
      </c>
      <c r="AH1913" s="300">
        <v>0</v>
      </c>
      <c r="AI1913" s="300">
        <v>0</v>
      </c>
      <c r="AJ1913" s="300" t="s">
        <v>770</v>
      </c>
      <c r="AK1913" s="300">
        <v>8</v>
      </c>
      <c r="AL1913" s="300" t="s">
        <v>814</v>
      </c>
      <c r="AM1913" s="300">
        <v>6122</v>
      </c>
      <c r="AN1913" s="300" t="b">
        <v>0</v>
      </c>
      <c r="AO1913" s="300">
        <v>8</v>
      </c>
      <c r="AP1913" s="300" t="s">
        <v>814</v>
      </c>
      <c r="AQ1913" s="300">
        <v>6122</v>
      </c>
      <c r="AR1913" s="300" t="b">
        <v>0</v>
      </c>
      <c r="AS1913" s="300">
        <v>6122</v>
      </c>
      <c r="AT1913" s="300" t="b">
        <v>0</v>
      </c>
      <c r="AU1913" s="300">
        <v>0</v>
      </c>
      <c r="AV1913" s="300" t="b">
        <v>0</v>
      </c>
      <c r="AW1913" s="300" t="s">
        <v>2229</v>
      </c>
      <c r="AX1913" s="300">
        <v>0</v>
      </c>
      <c r="AY1913" s="300" t="s">
        <v>2229</v>
      </c>
      <c r="AZ1913" s="300">
        <v>0</v>
      </c>
      <c r="BA1913" s="300" t="b">
        <v>0</v>
      </c>
      <c r="BB1913" s="300" t="b">
        <v>1</v>
      </c>
      <c r="BC1913"/>
      <c r="BD1913"/>
      <c r="BE1913"/>
      <c r="BF1913"/>
      <c r="BG1913"/>
      <c r="BH1913"/>
      <c r="BI1913"/>
      <c r="BJ1913"/>
      <c r="BK1913"/>
      <c r="BL1913"/>
      <c r="BM1913"/>
      <c r="BN1913"/>
      <c r="BO1913"/>
      <c r="BP1913"/>
      <c r="BQ1913"/>
    </row>
    <row r="1914" spans="5:69" ht="16.5" hidden="1" x14ac:dyDescent="0.3">
      <c r="E1914" s="300" t="s">
        <v>760</v>
      </c>
      <c r="F1914" s="300" t="s">
        <v>651</v>
      </c>
      <c r="G1914" s="300">
        <v>20150101</v>
      </c>
      <c r="H1914" s="300">
        <v>2015</v>
      </c>
      <c r="I1914" s="300">
        <v>52</v>
      </c>
      <c r="J1914" s="300">
        <v>2015</v>
      </c>
      <c r="K1914" s="300">
        <v>180</v>
      </c>
      <c r="L1914" s="300" t="s">
        <v>872</v>
      </c>
      <c r="M1914" s="300" t="s">
        <v>486</v>
      </c>
      <c r="N1914" s="300" t="s">
        <v>660</v>
      </c>
      <c r="O1914" s="300" t="s">
        <v>762</v>
      </c>
      <c r="P1914" s="300">
        <v>710</v>
      </c>
      <c r="Q1914" s="300" t="s">
        <v>917</v>
      </c>
      <c r="R1914" s="300" t="s">
        <v>425</v>
      </c>
      <c r="S1914" s="300">
        <v>0</v>
      </c>
      <c r="T1914" s="300" t="s">
        <v>763</v>
      </c>
      <c r="U1914" s="300" t="s">
        <v>764</v>
      </c>
      <c r="V1914" s="300" t="s">
        <v>1123</v>
      </c>
      <c r="W1914" s="300" t="s">
        <v>766</v>
      </c>
      <c r="X1914" s="300" t="b">
        <v>1</v>
      </c>
      <c r="Y1914" s="300">
        <v>310240</v>
      </c>
      <c r="Z1914" s="300" t="s">
        <v>1030</v>
      </c>
      <c r="AA1914" s="300" t="s">
        <v>529</v>
      </c>
      <c r="AB1914" s="300" t="s">
        <v>508</v>
      </c>
      <c r="AC1914" s="300" t="s">
        <v>508</v>
      </c>
      <c r="AD1914" s="300">
        <v>6</v>
      </c>
      <c r="AE1914" s="300" t="b">
        <v>1</v>
      </c>
      <c r="AF1914" s="300" t="s">
        <v>768</v>
      </c>
      <c r="AG1914" s="300" t="s">
        <v>769</v>
      </c>
      <c r="AH1914" s="300">
        <v>0</v>
      </c>
      <c r="AI1914" s="300">
        <v>0</v>
      </c>
      <c r="AJ1914" s="300" t="s">
        <v>770</v>
      </c>
      <c r="AK1914" s="300">
        <v>8</v>
      </c>
      <c r="AL1914" s="300" t="s">
        <v>814</v>
      </c>
      <c r="AM1914" s="300">
        <v>6122</v>
      </c>
      <c r="AN1914" s="300" t="b">
        <v>0</v>
      </c>
      <c r="AO1914" s="300">
        <v>8</v>
      </c>
      <c r="AP1914" s="300" t="s">
        <v>814</v>
      </c>
      <c r="AQ1914" s="300">
        <v>6122</v>
      </c>
      <c r="AR1914" s="300" t="b">
        <v>0</v>
      </c>
      <c r="AS1914" s="300">
        <v>6122</v>
      </c>
      <c r="AT1914" s="300" t="b">
        <v>0</v>
      </c>
      <c r="AU1914" s="300">
        <v>0</v>
      </c>
      <c r="AV1914" s="300" t="b">
        <v>0</v>
      </c>
      <c r="AW1914" s="300" t="s">
        <v>2229</v>
      </c>
      <c r="AX1914" s="300">
        <v>0</v>
      </c>
      <c r="AY1914" s="300" t="s">
        <v>2229</v>
      </c>
      <c r="AZ1914" s="300">
        <v>0</v>
      </c>
      <c r="BA1914" s="300" t="b">
        <v>0</v>
      </c>
      <c r="BB1914" s="300" t="b">
        <v>1</v>
      </c>
      <c r="BC1914"/>
      <c r="BD1914"/>
      <c r="BE1914"/>
      <c r="BF1914"/>
      <c r="BG1914"/>
      <c r="BH1914"/>
      <c r="BI1914"/>
      <c r="BJ1914"/>
      <c r="BK1914"/>
      <c r="BL1914"/>
      <c r="BM1914"/>
      <c r="BN1914"/>
      <c r="BO1914"/>
      <c r="BP1914"/>
      <c r="BQ1914"/>
    </row>
    <row r="1915" spans="5:69" ht="16.5" hidden="1" x14ac:dyDescent="0.3">
      <c r="E1915" s="300" t="s">
        <v>760</v>
      </c>
      <c r="F1915" s="300" t="s">
        <v>651</v>
      </c>
      <c r="G1915" s="300">
        <v>20150101</v>
      </c>
      <c r="H1915" s="300">
        <v>2015</v>
      </c>
      <c r="I1915" s="300">
        <v>52</v>
      </c>
      <c r="J1915" s="300">
        <v>2015</v>
      </c>
      <c r="K1915" s="300">
        <v>180</v>
      </c>
      <c r="L1915" s="300" t="s">
        <v>872</v>
      </c>
      <c r="M1915" s="300" t="s">
        <v>486</v>
      </c>
      <c r="N1915" s="300" t="s">
        <v>660</v>
      </c>
      <c r="O1915" s="300" t="s">
        <v>762</v>
      </c>
      <c r="P1915" s="300">
        <v>0</v>
      </c>
      <c r="Q1915" s="300" t="s">
        <v>763</v>
      </c>
      <c r="R1915" s="300" t="s">
        <v>764</v>
      </c>
      <c r="S1915" s="300">
        <v>0</v>
      </c>
      <c r="T1915" s="300" t="s">
        <v>763</v>
      </c>
      <c r="U1915" s="300" t="s">
        <v>764</v>
      </c>
      <c r="V1915" s="300" t="s">
        <v>1123</v>
      </c>
      <c r="W1915" s="300" t="s">
        <v>766</v>
      </c>
      <c r="X1915" s="300" t="b">
        <v>1</v>
      </c>
      <c r="Y1915" s="300">
        <v>310250</v>
      </c>
      <c r="Z1915" s="300" t="s">
        <v>1034</v>
      </c>
      <c r="AA1915" s="300" t="s">
        <v>529</v>
      </c>
      <c r="AB1915" s="300" t="s">
        <v>508</v>
      </c>
      <c r="AC1915" s="300" t="s">
        <v>508</v>
      </c>
      <c r="AD1915" s="300">
        <v>6</v>
      </c>
      <c r="AE1915" s="300" t="b">
        <v>1</v>
      </c>
      <c r="AF1915" s="300" t="s">
        <v>768</v>
      </c>
      <c r="AG1915" s="300" t="s">
        <v>769</v>
      </c>
      <c r="AH1915" s="300">
        <v>0</v>
      </c>
      <c r="AI1915" s="300">
        <v>0</v>
      </c>
      <c r="AJ1915" s="300" t="s">
        <v>770</v>
      </c>
      <c r="AK1915" s="300">
        <v>8</v>
      </c>
      <c r="AL1915" s="300" t="s">
        <v>814</v>
      </c>
      <c r="AM1915" s="300">
        <v>7000</v>
      </c>
      <c r="AN1915" s="300" t="b">
        <v>0</v>
      </c>
      <c r="AO1915" s="300">
        <v>8</v>
      </c>
      <c r="AP1915" s="300" t="s">
        <v>814</v>
      </c>
      <c r="AQ1915" s="300">
        <v>7000</v>
      </c>
      <c r="AR1915" s="300" t="b">
        <v>0</v>
      </c>
      <c r="AS1915" s="300">
        <v>7000</v>
      </c>
      <c r="AT1915" s="300" t="b">
        <v>0</v>
      </c>
      <c r="AU1915" s="300">
        <v>0</v>
      </c>
      <c r="AV1915" s="300" t="b">
        <v>0</v>
      </c>
      <c r="AW1915" s="300" t="s">
        <v>2230</v>
      </c>
      <c r="AX1915" s="300">
        <v>0</v>
      </c>
      <c r="AY1915" s="300" t="s">
        <v>2230</v>
      </c>
      <c r="AZ1915" s="300">
        <v>0</v>
      </c>
      <c r="BA1915" s="300" t="b">
        <v>0</v>
      </c>
      <c r="BB1915" s="300" t="b">
        <v>1</v>
      </c>
      <c r="BC1915"/>
      <c r="BD1915"/>
      <c r="BE1915"/>
      <c r="BF1915"/>
      <c r="BG1915"/>
      <c r="BH1915"/>
      <c r="BI1915"/>
      <c r="BJ1915"/>
      <c r="BK1915"/>
      <c r="BL1915"/>
      <c r="BM1915"/>
      <c r="BN1915"/>
      <c r="BO1915"/>
      <c r="BP1915"/>
      <c r="BQ1915"/>
    </row>
    <row r="1916" spans="5:69" ht="16.5" hidden="1" x14ac:dyDescent="0.3">
      <c r="E1916" s="300" t="s">
        <v>760</v>
      </c>
      <c r="F1916" s="300" t="s">
        <v>651</v>
      </c>
      <c r="G1916" s="300">
        <v>20150101</v>
      </c>
      <c r="H1916" s="300">
        <v>2015</v>
      </c>
      <c r="I1916" s="300">
        <v>52</v>
      </c>
      <c r="J1916" s="300">
        <v>2015</v>
      </c>
      <c r="K1916" s="300">
        <v>180</v>
      </c>
      <c r="L1916" s="300" t="s">
        <v>872</v>
      </c>
      <c r="M1916" s="300" t="s">
        <v>486</v>
      </c>
      <c r="N1916" s="300" t="s">
        <v>660</v>
      </c>
      <c r="O1916" s="300" t="s">
        <v>762</v>
      </c>
      <c r="P1916" s="300">
        <v>156</v>
      </c>
      <c r="Q1916" s="300" t="s">
        <v>773</v>
      </c>
      <c r="R1916" s="300" t="s">
        <v>774</v>
      </c>
      <c r="S1916" s="300">
        <v>0</v>
      </c>
      <c r="T1916" s="300" t="s">
        <v>763</v>
      </c>
      <c r="U1916" s="300" t="s">
        <v>764</v>
      </c>
      <c r="V1916" s="300" t="s">
        <v>1123</v>
      </c>
      <c r="W1916" s="300" t="s">
        <v>766</v>
      </c>
      <c r="X1916" s="300" t="b">
        <v>1</v>
      </c>
      <c r="Y1916" s="300">
        <v>310250</v>
      </c>
      <c r="Z1916" s="300" t="s">
        <v>1034</v>
      </c>
      <c r="AA1916" s="300" t="s">
        <v>529</v>
      </c>
      <c r="AB1916" s="300" t="s">
        <v>508</v>
      </c>
      <c r="AC1916" s="300" t="s">
        <v>508</v>
      </c>
      <c r="AD1916" s="300">
        <v>6</v>
      </c>
      <c r="AE1916" s="300" t="b">
        <v>1</v>
      </c>
      <c r="AF1916" s="300" t="s">
        <v>768</v>
      </c>
      <c r="AG1916" s="300" t="s">
        <v>769</v>
      </c>
      <c r="AH1916" s="300">
        <v>0</v>
      </c>
      <c r="AI1916" s="300">
        <v>0</v>
      </c>
      <c r="AJ1916" s="300" t="s">
        <v>770</v>
      </c>
      <c r="AK1916" s="300">
        <v>8</v>
      </c>
      <c r="AL1916" s="300" t="s">
        <v>814</v>
      </c>
      <c r="AM1916" s="300">
        <v>7000</v>
      </c>
      <c r="AN1916" s="300" t="b">
        <v>0</v>
      </c>
      <c r="AO1916" s="300">
        <v>8</v>
      </c>
      <c r="AP1916" s="300" t="s">
        <v>814</v>
      </c>
      <c r="AQ1916" s="300">
        <v>7000</v>
      </c>
      <c r="AR1916" s="300" t="b">
        <v>0</v>
      </c>
      <c r="AS1916" s="300">
        <v>7000</v>
      </c>
      <c r="AT1916" s="300" t="b">
        <v>0</v>
      </c>
      <c r="AU1916" s="300">
        <v>0</v>
      </c>
      <c r="AV1916" s="300" t="b">
        <v>0</v>
      </c>
      <c r="AW1916" s="300" t="s">
        <v>2230</v>
      </c>
      <c r="AX1916" s="300">
        <v>0</v>
      </c>
      <c r="AY1916" s="300" t="s">
        <v>2230</v>
      </c>
      <c r="AZ1916" s="300">
        <v>0</v>
      </c>
      <c r="BA1916" s="300" t="b">
        <v>0</v>
      </c>
      <c r="BB1916" s="300" t="b">
        <v>1</v>
      </c>
      <c r="BC1916"/>
      <c r="BD1916"/>
      <c r="BE1916"/>
      <c r="BF1916"/>
      <c r="BG1916"/>
      <c r="BH1916"/>
      <c r="BI1916"/>
      <c r="BJ1916"/>
      <c r="BK1916"/>
      <c r="BL1916"/>
      <c r="BM1916"/>
      <c r="BN1916"/>
      <c r="BO1916"/>
      <c r="BP1916"/>
      <c r="BQ1916"/>
    </row>
    <row r="1917" spans="5:69" ht="16.5" hidden="1" x14ac:dyDescent="0.3">
      <c r="E1917" s="300" t="s">
        <v>760</v>
      </c>
      <c r="F1917" s="300" t="s">
        <v>651</v>
      </c>
      <c r="G1917" s="300">
        <v>20150101</v>
      </c>
      <c r="H1917" s="300">
        <v>2015</v>
      </c>
      <c r="I1917" s="300">
        <v>52</v>
      </c>
      <c r="J1917" s="300">
        <v>2015</v>
      </c>
      <c r="K1917" s="300">
        <v>180</v>
      </c>
      <c r="L1917" s="300" t="s">
        <v>872</v>
      </c>
      <c r="M1917" s="300" t="s">
        <v>486</v>
      </c>
      <c r="N1917" s="300" t="s">
        <v>660</v>
      </c>
      <c r="O1917" s="300" t="s">
        <v>762</v>
      </c>
      <c r="P1917" s="300">
        <v>0</v>
      </c>
      <c r="Q1917" s="300" t="s">
        <v>763</v>
      </c>
      <c r="R1917" s="300" t="s">
        <v>764</v>
      </c>
      <c r="S1917" s="300">
        <v>0</v>
      </c>
      <c r="T1917" s="300" t="s">
        <v>763</v>
      </c>
      <c r="U1917" s="300" t="s">
        <v>764</v>
      </c>
      <c r="V1917" s="300" t="s">
        <v>1123</v>
      </c>
      <c r="W1917" s="300" t="s">
        <v>766</v>
      </c>
      <c r="X1917" s="300" t="b">
        <v>1</v>
      </c>
      <c r="Y1917" s="300">
        <v>310260</v>
      </c>
      <c r="Z1917" s="300" t="s">
        <v>1039</v>
      </c>
      <c r="AA1917" s="300" t="s">
        <v>529</v>
      </c>
      <c r="AB1917" s="300" t="s">
        <v>508</v>
      </c>
      <c r="AC1917" s="300" t="s">
        <v>508</v>
      </c>
      <c r="AD1917" s="300">
        <v>6</v>
      </c>
      <c r="AE1917" s="300" t="b">
        <v>1</v>
      </c>
      <c r="AF1917" s="300" t="s">
        <v>768</v>
      </c>
      <c r="AG1917" s="300" t="s">
        <v>769</v>
      </c>
      <c r="AH1917" s="300">
        <v>0</v>
      </c>
      <c r="AI1917" s="300">
        <v>0</v>
      </c>
      <c r="AJ1917" s="300" t="s">
        <v>770</v>
      </c>
      <c r="AK1917" s="300">
        <v>8</v>
      </c>
      <c r="AL1917" s="300" t="s">
        <v>814</v>
      </c>
      <c r="AM1917" s="300">
        <v>234950</v>
      </c>
      <c r="AN1917" s="300" t="b">
        <v>0</v>
      </c>
      <c r="AO1917" s="300">
        <v>8</v>
      </c>
      <c r="AP1917" s="300" t="s">
        <v>814</v>
      </c>
      <c r="AQ1917" s="300">
        <v>234950</v>
      </c>
      <c r="AR1917" s="300" t="b">
        <v>0</v>
      </c>
      <c r="AS1917" s="300">
        <v>234950</v>
      </c>
      <c r="AT1917" s="300" t="b">
        <v>0</v>
      </c>
      <c r="AU1917" s="300">
        <v>0</v>
      </c>
      <c r="AV1917" s="300" t="b">
        <v>0</v>
      </c>
      <c r="AW1917" s="300" t="s">
        <v>2231</v>
      </c>
      <c r="AX1917" s="300">
        <v>0</v>
      </c>
      <c r="AY1917" s="300" t="s">
        <v>2231</v>
      </c>
      <c r="AZ1917" s="300">
        <v>0</v>
      </c>
      <c r="BA1917" s="300" t="b">
        <v>0</v>
      </c>
      <c r="BB1917" s="300" t="b">
        <v>1</v>
      </c>
      <c r="BC1917"/>
      <c r="BD1917"/>
      <c r="BE1917"/>
      <c r="BF1917"/>
      <c r="BG1917"/>
      <c r="BH1917"/>
      <c r="BI1917"/>
      <c r="BJ1917"/>
      <c r="BK1917"/>
      <c r="BL1917"/>
      <c r="BM1917"/>
      <c r="BN1917"/>
      <c r="BO1917"/>
      <c r="BP1917"/>
      <c r="BQ1917"/>
    </row>
    <row r="1918" spans="5:69" ht="16.5" hidden="1" x14ac:dyDescent="0.3">
      <c r="E1918" s="300" t="s">
        <v>760</v>
      </c>
      <c r="F1918" s="300" t="s">
        <v>651</v>
      </c>
      <c r="G1918" s="300">
        <v>20150101</v>
      </c>
      <c r="H1918" s="300">
        <v>2015</v>
      </c>
      <c r="I1918" s="300">
        <v>52</v>
      </c>
      <c r="J1918" s="300">
        <v>2015</v>
      </c>
      <c r="K1918" s="300">
        <v>180</v>
      </c>
      <c r="L1918" s="300" t="s">
        <v>872</v>
      </c>
      <c r="M1918" s="300" t="s">
        <v>486</v>
      </c>
      <c r="N1918" s="300" t="s">
        <v>660</v>
      </c>
      <c r="O1918" s="300" t="s">
        <v>762</v>
      </c>
      <c r="P1918" s="300">
        <v>710</v>
      </c>
      <c r="Q1918" s="300" t="s">
        <v>917</v>
      </c>
      <c r="R1918" s="300" t="s">
        <v>425</v>
      </c>
      <c r="S1918" s="300">
        <v>0</v>
      </c>
      <c r="T1918" s="300" t="s">
        <v>763</v>
      </c>
      <c r="U1918" s="300" t="s">
        <v>764</v>
      </c>
      <c r="V1918" s="300" t="s">
        <v>1123</v>
      </c>
      <c r="W1918" s="300" t="s">
        <v>766</v>
      </c>
      <c r="X1918" s="300" t="b">
        <v>1</v>
      </c>
      <c r="Y1918" s="300">
        <v>310260</v>
      </c>
      <c r="Z1918" s="300" t="s">
        <v>1039</v>
      </c>
      <c r="AA1918" s="300" t="s">
        <v>529</v>
      </c>
      <c r="AB1918" s="300" t="s">
        <v>508</v>
      </c>
      <c r="AC1918" s="300" t="s">
        <v>508</v>
      </c>
      <c r="AD1918" s="300">
        <v>6</v>
      </c>
      <c r="AE1918" s="300" t="b">
        <v>1</v>
      </c>
      <c r="AF1918" s="300" t="s">
        <v>768</v>
      </c>
      <c r="AG1918" s="300" t="s">
        <v>769</v>
      </c>
      <c r="AH1918" s="300">
        <v>0</v>
      </c>
      <c r="AI1918" s="300">
        <v>0</v>
      </c>
      <c r="AJ1918" s="300" t="s">
        <v>770</v>
      </c>
      <c r="AK1918" s="300">
        <v>8</v>
      </c>
      <c r="AL1918" s="300" t="s">
        <v>814</v>
      </c>
      <c r="AM1918" s="300">
        <v>234950</v>
      </c>
      <c r="AN1918" s="300" t="b">
        <v>0</v>
      </c>
      <c r="AO1918" s="300">
        <v>8</v>
      </c>
      <c r="AP1918" s="300" t="s">
        <v>814</v>
      </c>
      <c r="AQ1918" s="300">
        <v>234950</v>
      </c>
      <c r="AR1918" s="300" t="b">
        <v>0</v>
      </c>
      <c r="AS1918" s="300">
        <v>234950</v>
      </c>
      <c r="AT1918" s="300" t="b">
        <v>0</v>
      </c>
      <c r="AU1918" s="300">
        <v>0</v>
      </c>
      <c r="AV1918" s="300" t="b">
        <v>0</v>
      </c>
      <c r="AW1918" s="300" t="s">
        <v>2231</v>
      </c>
      <c r="AX1918" s="300">
        <v>0</v>
      </c>
      <c r="AY1918" s="300" t="s">
        <v>2231</v>
      </c>
      <c r="AZ1918" s="300">
        <v>0</v>
      </c>
      <c r="BA1918" s="300" t="b">
        <v>0</v>
      </c>
      <c r="BB1918" s="300" t="b">
        <v>1</v>
      </c>
      <c r="BC1918"/>
      <c r="BD1918"/>
      <c r="BE1918"/>
      <c r="BF1918"/>
      <c r="BG1918"/>
      <c r="BH1918"/>
      <c r="BI1918"/>
      <c r="BJ1918"/>
      <c r="BK1918"/>
      <c r="BL1918"/>
      <c r="BM1918"/>
      <c r="BN1918"/>
      <c r="BO1918"/>
      <c r="BP1918"/>
      <c r="BQ1918"/>
    </row>
    <row r="1919" spans="5:69" ht="16.5" hidden="1" x14ac:dyDescent="0.3">
      <c r="E1919" s="300" t="s">
        <v>760</v>
      </c>
      <c r="F1919" s="300" t="s">
        <v>651</v>
      </c>
      <c r="G1919" s="300">
        <v>20150101</v>
      </c>
      <c r="H1919" s="300">
        <v>2015</v>
      </c>
      <c r="I1919" s="300">
        <v>52</v>
      </c>
      <c r="J1919" s="300">
        <v>2015</v>
      </c>
      <c r="K1919" s="300">
        <v>180</v>
      </c>
      <c r="L1919" s="300" t="s">
        <v>872</v>
      </c>
      <c r="M1919" s="300" t="s">
        <v>486</v>
      </c>
      <c r="N1919" s="300" t="s">
        <v>660</v>
      </c>
      <c r="O1919" s="300" t="s">
        <v>762</v>
      </c>
      <c r="P1919" s="300">
        <v>0</v>
      </c>
      <c r="Q1919" s="300" t="s">
        <v>763</v>
      </c>
      <c r="R1919" s="300" t="s">
        <v>764</v>
      </c>
      <c r="S1919" s="300">
        <v>0</v>
      </c>
      <c r="T1919" s="300" t="s">
        <v>763</v>
      </c>
      <c r="U1919" s="300" t="s">
        <v>764</v>
      </c>
      <c r="V1919" s="300" t="s">
        <v>1123</v>
      </c>
      <c r="W1919" s="300" t="s">
        <v>766</v>
      </c>
      <c r="X1919" s="300" t="b">
        <v>1</v>
      </c>
      <c r="Y1919" s="300">
        <v>310280</v>
      </c>
      <c r="Z1919" s="300" t="s">
        <v>1041</v>
      </c>
      <c r="AA1919" s="300" t="s">
        <v>536</v>
      </c>
      <c r="AB1919" s="300" t="s">
        <v>508</v>
      </c>
      <c r="AC1919" s="300" t="s">
        <v>508</v>
      </c>
      <c r="AD1919" s="300">
        <v>6</v>
      </c>
      <c r="AE1919" s="300" t="b">
        <v>1</v>
      </c>
      <c r="AF1919" s="300" t="s">
        <v>768</v>
      </c>
      <c r="AG1919" s="300" t="s">
        <v>769</v>
      </c>
      <c r="AH1919" s="300">
        <v>0</v>
      </c>
      <c r="AI1919" s="300">
        <v>0</v>
      </c>
      <c r="AJ1919" s="300" t="s">
        <v>770</v>
      </c>
      <c r="AK1919" s="300">
        <v>8</v>
      </c>
      <c r="AL1919" s="300" t="s">
        <v>814</v>
      </c>
      <c r="AM1919" s="300">
        <v>34000</v>
      </c>
      <c r="AN1919" s="300" t="b">
        <v>0</v>
      </c>
      <c r="AO1919" s="300">
        <v>8</v>
      </c>
      <c r="AP1919" s="300" t="s">
        <v>814</v>
      </c>
      <c r="AQ1919" s="300">
        <v>34000</v>
      </c>
      <c r="AR1919" s="300" t="b">
        <v>0</v>
      </c>
      <c r="AS1919" s="300">
        <v>34000</v>
      </c>
      <c r="AT1919" s="300" t="b">
        <v>0</v>
      </c>
      <c r="AU1919" s="300">
        <v>0</v>
      </c>
      <c r="AV1919" s="300" t="b">
        <v>0</v>
      </c>
      <c r="AW1919" s="300" t="s">
        <v>2232</v>
      </c>
      <c r="AX1919" s="300">
        <v>0</v>
      </c>
      <c r="AY1919" s="300" t="s">
        <v>2232</v>
      </c>
      <c r="AZ1919" s="300">
        <v>0</v>
      </c>
      <c r="BA1919" s="300" t="b">
        <v>0</v>
      </c>
      <c r="BB1919" s="300" t="b">
        <v>1</v>
      </c>
      <c r="BC1919"/>
      <c r="BD1919"/>
      <c r="BE1919"/>
      <c r="BF1919"/>
      <c r="BG1919"/>
      <c r="BH1919"/>
      <c r="BI1919"/>
      <c r="BJ1919"/>
      <c r="BK1919"/>
      <c r="BL1919"/>
      <c r="BM1919"/>
      <c r="BN1919"/>
      <c r="BO1919"/>
      <c r="BP1919"/>
      <c r="BQ1919"/>
    </row>
    <row r="1920" spans="5:69" ht="16.5" hidden="1" x14ac:dyDescent="0.3">
      <c r="E1920" s="300" t="s">
        <v>760</v>
      </c>
      <c r="F1920" s="300" t="s">
        <v>651</v>
      </c>
      <c r="G1920" s="300">
        <v>20150101</v>
      </c>
      <c r="H1920" s="300">
        <v>2015</v>
      </c>
      <c r="I1920" s="300">
        <v>52</v>
      </c>
      <c r="J1920" s="300">
        <v>2015</v>
      </c>
      <c r="K1920" s="300">
        <v>180</v>
      </c>
      <c r="L1920" s="300" t="s">
        <v>872</v>
      </c>
      <c r="M1920" s="300" t="s">
        <v>486</v>
      </c>
      <c r="N1920" s="300" t="s">
        <v>660</v>
      </c>
      <c r="O1920" s="300" t="s">
        <v>762</v>
      </c>
      <c r="P1920" s="300">
        <v>894</v>
      </c>
      <c r="Q1920" s="300" t="s">
        <v>943</v>
      </c>
      <c r="R1920" s="300" t="s">
        <v>431</v>
      </c>
      <c r="S1920" s="300">
        <v>0</v>
      </c>
      <c r="T1920" s="300" t="s">
        <v>763</v>
      </c>
      <c r="U1920" s="300" t="s">
        <v>764</v>
      </c>
      <c r="V1920" s="300" t="s">
        <v>1123</v>
      </c>
      <c r="W1920" s="300" t="s">
        <v>766</v>
      </c>
      <c r="X1920" s="300" t="b">
        <v>1</v>
      </c>
      <c r="Y1920" s="300">
        <v>310280</v>
      </c>
      <c r="Z1920" s="300" t="s">
        <v>1041</v>
      </c>
      <c r="AA1920" s="300" t="s">
        <v>536</v>
      </c>
      <c r="AB1920" s="300" t="s">
        <v>508</v>
      </c>
      <c r="AC1920" s="300" t="s">
        <v>508</v>
      </c>
      <c r="AD1920" s="300">
        <v>6</v>
      </c>
      <c r="AE1920" s="300" t="b">
        <v>1</v>
      </c>
      <c r="AF1920" s="300" t="s">
        <v>768</v>
      </c>
      <c r="AG1920" s="300" t="s">
        <v>769</v>
      </c>
      <c r="AH1920" s="300">
        <v>0</v>
      </c>
      <c r="AI1920" s="300">
        <v>0</v>
      </c>
      <c r="AJ1920" s="300" t="s">
        <v>770</v>
      </c>
      <c r="AK1920" s="300">
        <v>8</v>
      </c>
      <c r="AL1920" s="300" t="s">
        <v>814</v>
      </c>
      <c r="AM1920" s="300">
        <v>34000</v>
      </c>
      <c r="AN1920" s="300" t="b">
        <v>0</v>
      </c>
      <c r="AO1920" s="300">
        <v>8</v>
      </c>
      <c r="AP1920" s="300" t="s">
        <v>814</v>
      </c>
      <c r="AQ1920" s="300">
        <v>34000</v>
      </c>
      <c r="AR1920" s="300" t="b">
        <v>0</v>
      </c>
      <c r="AS1920" s="300">
        <v>34000</v>
      </c>
      <c r="AT1920" s="300" t="b">
        <v>0</v>
      </c>
      <c r="AU1920" s="300">
        <v>0</v>
      </c>
      <c r="AV1920" s="300" t="b">
        <v>0</v>
      </c>
      <c r="AW1920" s="300" t="s">
        <v>2232</v>
      </c>
      <c r="AX1920" s="300">
        <v>0</v>
      </c>
      <c r="AY1920" s="300" t="s">
        <v>2232</v>
      </c>
      <c r="AZ1920" s="300">
        <v>0</v>
      </c>
      <c r="BA1920" s="300" t="b">
        <v>0</v>
      </c>
      <c r="BB1920" s="300" t="b">
        <v>1</v>
      </c>
      <c r="BC1920"/>
      <c r="BD1920"/>
      <c r="BE1920"/>
      <c r="BF1920"/>
      <c r="BG1920"/>
      <c r="BH1920"/>
      <c r="BI1920"/>
      <c r="BJ1920"/>
      <c r="BK1920"/>
      <c r="BL1920"/>
      <c r="BM1920"/>
      <c r="BN1920"/>
      <c r="BO1920"/>
      <c r="BP1920"/>
      <c r="BQ1920"/>
    </row>
    <row r="1921" spans="5:69" ht="16.5" hidden="1" x14ac:dyDescent="0.3">
      <c r="E1921" s="300" t="s">
        <v>760</v>
      </c>
      <c r="F1921" s="300" t="s">
        <v>651</v>
      </c>
      <c r="G1921" s="300">
        <v>20150101</v>
      </c>
      <c r="H1921" s="300">
        <v>2015</v>
      </c>
      <c r="I1921" s="300">
        <v>52</v>
      </c>
      <c r="J1921" s="300">
        <v>2015</v>
      </c>
      <c r="K1921" s="300">
        <v>562</v>
      </c>
      <c r="L1921" s="300" t="s">
        <v>761</v>
      </c>
      <c r="M1921" s="300" t="s">
        <v>451</v>
      </c>
      <c r="N1921" s="300" t="s">
        <v>660</v>
      </c>
      <c r="O1921" s="300" t="s">
        <v>762</v>
      </c>
      <c r="P1921" s="300">
        <v>0</v>
      </c>
      <c r="Q1921" s="300" t="s">
        <v>763</v>
      </c>
      <c r="R1921" s="300" t="s">
        <v>764</v>
      </c>
      <c r="S1921" s="300">
        <v>0</v>
      </c>
      <c r="T1921" s="300" t="s">
        <v>763</v>
      </c>
      <c r="U1921" s="300" t="s">
        <v>764</v>
      </c>
      <c r="V1921" s="300" t="s">
        <v>1123</v>
      </c>
      <c r="W1921" s="300" t="s">
        <v>766</v>
      </c>
      <c r="X1921" s="300" t="b">
        <v>1</v>
      </c>
      <c r="Y1921" s="300">
        <v>310280</v>
      </c>
      <c r="Z1921" s="300" t="s">
        <v>1041</v>
      </c>
      <c r="AA1921" s="300" t="s">
        <v>536</v>
      </c>
      <c r="AB1921" s="300" t="s">
        <v>508</v>
      </c>
      <c r="AC1921" s="300" t="s">
        <v>508</v>
      </c>
      <c r="AD1921" s="300">
        <v>6</v>
      </c>
      <c r="AE1921" s="300" t="b">
        <v>1</v>
      </c>
      <c r="AF1921" s="300" t="s">
        <v>768</v>
      </c>
      <c r="AG1921" s="300" t="s">
        <v>769</v>
      </c>
      <c r="AH1921" s="300">
        <v>0</v>
      </c>
      <c r="AI1921" s="300">
        <v>0</v>
      </c>
      <c r="AJ1921" s="300" t="s">
        <v>770</v>
      </c>
      <c r="AK1921" s="300">
        <v>8</v>
      </c>
      <c r="AL1921" s="300" t="s">
        <v>814</v>
      </c>
      <c r="AM1921" s="300">
        <v>200</v>
      </c>
      <c r="AN1921" s="300" t="b">
        <v>0</v>
      </c>
      <c r="AO1921" s="300">
        <v>-1</v>
      </c>
      <c r="AP1921" s="300" t="s">
        <v>771</v>
      </c>
      <c r="AQ1921" s="300"/>
      <c r="AR1921" s="300" t="b">
        <v>0</v>
      </c>
      <c r="AS1921" s="300">
        <v>200</v>
      </c>
      <c r="AT1921" s="300" t="b">
        <v>0</v>
      </c>
      <c r="AU1921" s="300"/>
      <c r="AV1921" s="300" t="b">
        <v>0</v>
      </c>
      <c r="AW1921" s="300">
        <v>1070</v>
      </c>
      <c r="AX1921" s="300"/>
      <c r="AY1921" s="300">
        <v>1070</v>
      </c>
      <c r="AZ1921" s="300">
        <v>0</v>
      </c>
      <c r="BA1921" s="300" t="b">
        <v>1</v>
      </c>
      <c r="BB1921" s="300" t="b">
        <v>0</v>
      </c>
      <c r="BC1921"/>
      <c r="BD1921"/>
      <c r="BE1921"/>
      <c r="BF1921"/>
      <c r="BG1921"/>
      <c r="BH1921"/>
      <c r="BI1921"/>
      <c r="BJ1921"/>
      <c r="BK1921"/>
      <c r="BL1921"/>
      <c r="BM1921"/>
      <c r="BN1921"/>
      <c r="BO1921"/>
      <c r="BP1921"/>
      <c r="BQ1921"/>
    </row>
    <row r="1922" spans="5:69" ht="16.5" hidden="1" x14ac:dyDescent="0.3">
      <c r="E1922" s="300" t="s">
        <v>760</v>
      </c>
      <c r="F1922" s="300" t="s">
        <v>651</v>
      </c>
      <c r="G1922" s="300">
        <v>20150101</v>
      </c>
      <c r="H1922" s="300">
        <v>2015</v>
      </c>
      <c r="I1922" s="300">
        <v>52</v>
      </c>
      <c r="J1922" s="300">
        <v>2015</v>
      </c>
      <c r="K1922" s="300">
        <v>562</v>
      </c>
      <c r="L1922" s="300" t="s">
        <v>761</v>
      </c>
      <c r="M1922" s="300" t="s">
        <v>451</v>
      </c>
      <c r="N1922" s="300" t="s">
        <v>660</v>
      </c>
      <c r="O1922" s="300" t="s">
        <v>762</v>
      </c>
      <c r="P1922" s="300">
        <v>288</v>
      </c>
      <c r="Q1922" s="300" t="s">
        <v>784</v>
      </c>
      <c r="R1922" s="300" t="s">
        <v>428</v>
      </c>
      <c r="S1922" s="300">
        <v>0</v>
      </c>
      <c r="T1922" s="300" t="s">
        <v>763</v>
      </c>
      <c r="U1922" s="300" t="s">
        <v>764</v>
      </c>
      <c r="V1922" s="300" t="s">
        <v>1123</v>
      </c>
      <c r="W1922" s="300" t="s">
        <v>766</v>
      </c>
      <c r="X1922" s="300" t="b">
        <v>1</v>
      </c>
      <c r="Y1922" s="300">
        <v>310280</v>
      </c>
      <c r="Z1922" s="300" t="s">
        <v>1041</v>
      </c>
      <c r="AA1922" s="300" t="s">
        <v>536</v>
      </c>
      <c r="AB1922" s="300" t="s">
        <v>508</v>
      </c>
      <c r="AC1922" s="300" t="s">
        <v>508</v>
      </c>
      <c r="AD1922" s="300">
        <v>6</v>
      </c>
      <c r="AE1922" s="300" t="b">
        <v>1</v>
      </c>
      <c r="AF1922" s="300" t="s">
        <v>768</v>
      </c>
      <c r="AG1922" s="300" t="s">
        <v>769</v>
      </c>
      <c r="AH1922" s="300">
        <v>0</v>
      </c>
      <c r="AI1922" s="300">
        <v>0</v>
      </c>
      <c r="AJ1922" s="300" t="s">
        <v>770</v>
      </c>
      <c r="AK1922" s="300">
        <v>8</v>
      </c>
      <c r="AL1922" s="300" t="s">
        <v>814</v>
      </c>
      <c r="AM1922" s="300">
        <v>200</v>
      </c>
      <c r="AN1922" s="300" t="b">
        <v>0</v>
      </c>
      <c r="AO1922" s="300">
        <v>-1</v>
      </c>
      <c r="AP1922" s="300" t="s">
        <v>771</v>
      </c>
      <c r="AQ1922" s="300"/>
      <c r="AR1922" s="300" t="b">
        <v>0</v>
      </c>
      <c r="AS1922" s="300">
        <v>200</v>
      </c>
      <c r="AT1922" s="300" t="b">
        <v>0</v>
      </c>
      <c r="AU1922" s="300"/>
      <c r="AV1922" s="300" t="b">
        <v>0</v>
      </c>
      <c r="AW1922" s="300">
        <v>1070</v>
      </c>
      <c r="AX1922" s="300"/>
      <c r="AY1922" s="300">
        <v>1070</v>
      </c>
      <c r="AZ1922" s="300">
        <v>0</v>
      </c>
      <c r="BA1922" s="300" t="b">
        <v>1</v>
      </c>
      <c r="BB1922" s="300" t="b">
        <v>0</v>
      </c>
      <c r="BC1922"/>
      <c r="BD1922"/>
      <c r="BE1922"/>
      <c r="BF1922"/>
      <c r="BG1922"/>
      <c r="BH1922"/>
      <c r="BI1922"/>
      <c r="BJ1922"/>
      <c r="BK1922"/>
      <c r="BL1922"/>
      <c r="BM1922"/>
      <c r="BN1922"/>
      <c r="BO1922"/>
      <c r="BP1922"/>
      <c r="BQ1922"/>
    </row>
    <row r="1923" spans="5:69" ht="16.5" hidden="1" x14ac:dyDescent="0.3">
      <c r="E1923" s="300" t="s">
        <v>760</v>
      </c>
      <c r="F1923" s="300" t="s">
        <v>651</v>
      </c>
      <c r="G1923" s="300">
        <v>20150101</v>
      </c>
      <c r="H1923" s="300">
        <v>2015</v>
      </c>
      <c r="I1923" s="300">
        <v>52</v>
      </c>
      <c r="J1923" s="300">
        <v>2015</v>
      </c>
      <c r="K1923" s="300">
        <v>180</v>
      </c>
      <c r="L1923" s="300" t="s">
        <v>872</v>
      </c>
      <c r="M1923" s="300" t="s">
        <v>486</v>
      </c>
      <c r="N1923" s="300" t="s">
        <v>660</v>
      </c>
      <c r="O1923" s="300" t="s">
        <v>762</v>
      </c>
      <c r="P1923" s="300">
        <v>0</v>
      </c>
      <c r="Q1923" s="300" t="s">
        <v>763</v>
      </c>
      <c r="R1923" s="300" t="s">
        <v>764</v>
      </c>
      <c r="S1923" s="300">
        <v>0</v>
      </c>
      <c r="T1923" s="300" t="s">
        <v>763</v>
      </c>
      <c r="U1923" s="300" t="s">
        <v>764</v>
      </c>
      <c r="V1923" s="300" t="s">
        <v>1123</v>
      </c>
      <c r="W1923" s="300" t="s">
        <v>766</v>
      </c>
      <c r="X1923" s="300" t="b">
        <v>1</v>
      </c>
      <c r="Y1923" s="300">
        <v>310290</v>
      </c>
      <c r="Z1923" s="300" t="s">
        <v>836</v>
      </c>
      <c r="AA1923" s="300" t="s">
        <v>529</v>
      </c>
      <c r="AB1923" s="300" t="s">
        <v>508</v>
      </c>
      <c r="AC1923" s="300" t="s">
        <v>508</v>
      </c>
      <c r="AD1923" s="300">
        <v>6</v>
      </c>
      <c r="AE1923" s="300" t="b">
        <v>1</v>
      </c>
      <c r="AF1923" s="300" t="s">
        <v>768</v>
      </c>
      <c r="AG1923" s="300" t="s">
        <v>769</v>
      </c>
      <c r="AH1923" s="300">
        <v>0</v>
      </c>
      <c r="AI1923" s="300">
        <v>0</v>
      </c>
      <c r="AJ1923" s="300" t="s">
        <v>770</v>
      </c>
      <c r="AK1923" s="300">
        <v>8</v>
      </c>
      <c r="AL1923" s="300" t="s">
        <v>814</v>
      </c>
      <c r="AM1923" s="300">
        <v>73635</v>
      </c>
      <c r="AN1923" s="300" t="b">
        <v>0</v>
      </c>
      <c r="AO1923" s="300">
        <v>8</v>
      </c>
      <c r="AP1923" s="300" t="s">
        <v>814</v>
      </c>
      <c r="AQ1923" s="300">
        <v>73635</v>
      </c>
      <c r="AR1923" s="300" t="b">
        <v>0</v>
      </c>
      <c r="AS1923" s="300">
        <v>73635</v>
      </c>
      <c r="AT1923" s="300" t="b">
        <v>0</v>
      </c>
      <c r="AU1923" s="300">
        <v>0</v>
      </c>
      <c r="AV1923" s="300" t="b">
        <v>0</v>
      </c>
      <c r="AW1923" s="300" t="s">
        <v>2233</v>
      </c>
      <c r="AX1923" s="300">
        <v>0</v>
      </c>
      <c r="AY1923" s="300" t="s">
        <v>2233</v>
      </c>
      <c r="AZ1923" s="300">
        <v>0</v>
      </c>
      <c r="BA1923" s="300" t="b">
        <v>0</v>
      </c>
      <c r="BB1923" s="300" t="b">
        <v>1</v>
      </c>
      <c r="BC1923"/>
      <c r="BD1923"/>
      <c r="BE1923"/>
      <c r="BF1923"/>
      <c r="BG1923"/>
      <c r="BH1923"/>
      <c r="BI1923"/>
      <c r="BJ1923"/>
      <c r="BK1923"/>
      <c r="BL1923"/>
      <c r="BM1923"/>
      <c r="BN1923"/>
      <c r="BO1923"/>
      <c r="BP1923"/>
      <c r="BQ1923"/>
    </row>
    <row r="1924" spans="5:69" ht="16.5" hidden="1" x14ac:dyDescent="0.3">
      <c r="E1924" s="300" t="s">
        <v>760</v>
      </c>
      <c r="F1924" s="300" t="s">
        <v>651</v>
      </c>
      <c r="G1924" s="300">
        <v>20150101</v>
      </c>
      <c r="H1924" s="300">
        <v>2015</v>
      </c>
      <c r="I1924" s="300">
        <v>52</v>
      </c>
      <c r="J1924" s="300">
        <v>2015</v>
      </c>
      <c r="K1924" s="300">
        <v>180</v>
      </c>
      <c r="L1924" s="300" t="s">
        <v>872</v>
      </c>
      <c r="M1924" s="300" t="s">
        <v>486</v>
      </c>
      <c r="N1924" s="300" t="s">
        <v>660</v>
      </c>
      <c r="O1924" s="300" t="s">
        <v>762</v>
      </c>
      <c r="P1924" s="300">
        <v>710</v>
      </c>
      <c r="Q1924" s="300" t="s">
        <v>917</v>
      </c>
      <c r="R1924" s="300" t="s">
        <v>425</v>
      </c>
      <c r="S1924" s="300">
        <v>0</v>
      </c>
      <c r="T1924" s="300" t="s">
        <v>763</v>
      </c>
      <c r="U1924" s="300" t="s">
        <v>764</v>
      </c>
      <c r="V1924" s="300" t="s">
        <v>1123</v>
      </c>
      <c r="W1924" s="300" t="s">
        <v>766</v>
      </c>
      <c r="X1924" s="300" t="b">
        <v>1</v>
      </c>
      <c r="Y1924" s="300">
        <v>310290</v>
      </c>
      <c r="Z1924" s="300" t="s">
        <v>836</v>
      </c>
      <c r="AA1924" s="300" t="s">
        <v>529</v>
      </c>
      <c r="AB1924" s="300" t="s">
        <v>508</v>
      </c>
      <c r="AC1924" s="300" t="s">
        <v>508</v>
      </c>
      <c r="AD1924" s="300">
        <v>6</v>
      </c>
      <c r="AE1924" s="300" t="b">
        <v>1</v>
      </c>
      <c r="AF1924" s="300" t="s">
        <v>768</v>
      </c>
      <c r="AG1924" s="300" t="s">
        <v>769</v>
      </c>
      <c r="AH1924" s="300">
        <v>0</v>
      </c>
      <c r="AI1924" s="300">
        <v>0</v>
      </c>
      <c r="AJ1924" s="300" t="s">
        <v>770</v>
      </c>
      <c r="AK1924" s="300">
        <v>8</v>
      </c>
      <c r="AL1924" s="300" t="s">
        <v>814</v>
      </c>
      <c r="AM1924" s="300">
        <v>49800</v>
      </c>
      <c r="AN1924" s="300" t="b">
        <v>0</v>
      </c>
      <c r="AO1924" s="300">
        <v>8</v>
      </c>
      <c r="AP1924" s="300" t="s">
        <v>814</v>
      </c>
      <c r="AQ1924" s="300">
        <v>49800</v>
      </c>
      <c r="AR1924" s="300" t="b">
        <v>0</v>
      </c>
      <c r="AS1924" s="300">
        <v>49800</v>
      </c>
      <c r="AT1924" s="300" t="b">
        <v>0</v>
      </c>
      <c r="AU1924" s="300">
        <v>0</v>
      </c>
      <c r="AV1924" s="300" t="b">
        <v>0</v>
      </c>
      <c r="AW1924" s="300" t="s">
        <v>2234</v>
      </c>
      <c r="AX1924" s="300">
        <v>0</v>
      </c>
      <c r="AY1924" s="300" t="s">
        <v>2234</v>
      </c>
      <c r="AZ1924" s="300">
        <v>0</v>
      </c>
      <c r="BA1924" s="300" t="b">
        <v>0</v>
      </c>
      <c r="BB1924" s="300" t="b">
        <v>1</v>
      </c>
      <c r="BC1924"/>
      <c r="BD1924"/>
      <c r="BE1924"/>
      <c r="BF1924"/>
      <c r="BG1924"/>
      <c r="BH1924"/>
      <c r="BI1924"/>
      <c r="BJ1924"/>
      <c r="BK1924"/>
      <c r="BL1924"/>
      <c r="BM1924"/>
      <c r="BN1924"/>
      <c r="BO1924"/>
      <c r="BP1924"/>
      <c r="BQ1924"/>
    </row>
    <row r="1925" spans="5:69" ht="16.5" hidden="1" x14ac:dyDescent="0.3">
      <c r="E1925" s="300" t="s">
        <v>760</v>
      </c>
      <c r="F1925" s="300" t="s">
        <v>651</v>
      </c>
      <c r="G1925" s="300">
        <v>20150101</v>
      </c>
      <c r="H1925" s="300">
        <v>2015</v>
      </c>
      <c r="I1925" s="300">
        <v>52</v>
      </c>
      <c r="J1925" s="300">
        <v>2015</v>
      </c>
      <c r="K1925" s="300">
        <v>180</v>
      </c>
      <c r="L1925" s="300" t="s">
        <v>872</v>
      </c>
      <c r="M1925" s="300" t="s">
        <v>486</v>
      </c>
      <c r="N1925" s="300" t="s">
        <v>660</v>
      </c>
      <c r="O1925" s="300" t="s">
        <v>762</v>
      </c>
      <c r="P1925" s="300">
        <v>800</v>
      </c>
      <c r="Q1925" s="300" t="s">
        <v>930</v>
      </c>
      <c r="R1925" s="300" t="s">
        <v>452</v>
      </c>
      <c r="S1925" s="300">
        <v>0</v>
      </c>
      <c r="T1925" s="300" t="s">
        <v>763</v>
      </c>
      <c r="U1925" s="300" t="s">
        <v>764</v>
      </c>
      <c r="V1925" s="300" t="s">
        <v>1123</v>
      </c>
      <c r="W1925" s="300" t="s">
        <v>766</v>
      </c>
      <c r="X1925" s="300" t="b">
        <v>1</v>
      </c>
      <c r="Y1925" s="300">
        <v>310290</v>
      </c>
      <c r="Z1925" s="300" t="s">
        <v>836</v>
      </c>
      <c r="AA1925" s="300" t="s">
        <v>529</v>
      </c>
      <c r="AB1925" s="300" t="s">
        <v>508</v>
      </c>
      <c r="AC1925" s="300" t="s">
        <v>508</v>
      </c>
      <c r="AD1925" s="300">
        <v>6</v>
      </c>
      <c r="AE1925" s="300" t="b">
        <v>1</v>
      </c>
      <c r="AF1925" s="300" t="s">
        <v>768</v>
      </c>
      <c r="AG1925" s="300" t="s">
        <v>769</v>
      </c>
      <c r="AH1925" s="300">
        <v>0</v>
      </c>
      <c r="AI1925" s="300">
        <v>0</v>
      </c>
      <c r="AJ1925" s="300" t="s">
        <v>770</v>
      </c>
      <c r="AK1925" s="300">
        <v>8</v>
      </c>
      <c r="AL1925" s="300" t="s">
        <v>814</v>
      </c>
      <c r="AM1925" s="300">
        <v>21500</v>
      </c>
      <c r="AN1925" s="300" t="b">
        <v>0</v>
      </c>
      <c r="AO1925" s="300">
        <v>8</v>
      </c>
      <c r="AP1925" s="300" t="s">
        <v>814</v>
      </c>
      <c r="AQ1925" s="300">
        <v>21500</v>
      </c>
      <c r="AR1925" s="300" t="b">
        <v>0</v>
      </c>
      <c r="AS1925" s="300">
        <v>21500</v>
      </c>
      <c r="AT1925" s="300" t="b">
        <v>0</v>
      </c>
      <c r="AU1925" s="300">
        <v>0</v>
      </c>
      <c r="AV1925" s="300" t="b">
        <v>0</v>
      </c>
      <c r="AW1925" s="300" t="s">
        <v>2235</v>
      </c>
      <c r="AX1925" s="300">
        <v>0</v>
      </c>
      <c r="AY1925" s="300" t="s">
        <v>2235</v>
      </c>
      <c r="AZ1925" s="300">
        <v>0</v>
      </c>
      <c r="BA1925" s="300" t="b">
        <v>0</v>
      </c>
      <c r="BB1925" s="300" t="b">
        <v>1</v>
      </c>
      <c r="BC1925"/>
      <c r="BD1925"/>
      <c r="BE1925"/>
      <c r="BF1925"/>
      <c r="BG1925"/>
      <c r="BH1925"/>
      <c r="BI1925"/>
      <c r="BJ1925"/>
      <c r="BK1925"/>
      <c r="BL1925"/>
      <c r="BM1925"/>
      <c r="BN1925"/>
      <c r="BO1925"/>
      <c r="BP1925"/>
      <c r="BQ1925"/>
    </row>
    <row r="1926" spans="5:69" ht="16.5" hidden="1" x14ac:dyDescent="0.3">
      <c r="E1926" s="300" t="s">
        <v>760</v>
      </c>
      <c r="F1926" s="300" t="s">
        <v>651</v>
      </c>
      <c r="G1926" s="300">
        <v>20150101</v>
      </c>
      <c r="H1926" s="300">
        <v>2015</v>
      </c>
      <c r="I1926" s="300">
        <v>52</v>
      </c>
      <c r="J1926" s="300">
        <v>2015</v>
      </c>
      <c r="K1926" s="300">
        <v>180</v>
      </c>
      <c r="L1926" s="300" t="s">
        <v>872</v>
      </c>
      <c r="M1926" s="300" t="s">
        <v>486</v>
      </c>
      <c r="N1926" s="300" t="s">
        <v>660</v>
      </c>
      <c r="O1926" s="300" t="s">
        <v>762</v>
      </c>
      <c r="P1926" s="300">
        <v>894</v>
      </c>
      <c r="Q1926" s="300" t="s">
        <v>943</v>
      </c>
      <c r="R1926" s="300" t="s">
        <v>431</v>
      </c>
      <c r="S1926" s="300">
        <v>0</v>
      </c>
      <c r="T1926" s="300" t="s">
        <v>763</v>
      </c>
      <c r="U1926" s="300" t="s">
        <v>764</v>
      </c>
      <c r="V1926" s="300" t="s">
        <v>1123</v>
      </c>
      <c r="W1926" s="300" t="s">
        <v>766</v>
      </c>
      <c r="X1926" s="300" t="b">
        <v>1</v>
      </c>
      <c r="Y1926" s="300">
        <v>310290</v>
      </c>
      <c r="Z1926" s="300" t="s">
        <v>836</v>
      </c>
      <c r="AA1926" s="300" t="s">
        <v>529</v>
      </c>
      <c r="AB1926" s="300" t="s">
        <v>508</v>
      </c>
      <c r="AC1926" s="300" t="s">
        <v>508</v>
      </c>
      <c r="AD1926" s="300">
        <v>6</v>
      </c>
      <c r="AE1926" s="300" t="b">
        <v>1</v>
      </c>
      <c r="AF1926" s="300" t="s">
        <v>768</v>
      </c>
      <c r="AG1926" s="300" t="s">
        <v>769</v>
      </c>
      <c r="AH1926" s="300">
        <v>0</v>
      </c>
      <c r="AI1926" s="300">
        <v>0</v>
      </c>
      <c r="AJ1926" s="300" t="s">
        <v>770</v>
      </c>
      <c r="AK1926" s="300">
        <v>8</v>
      </c>
      <c r="AL1926" s="300" t="s">
        <v>814</v>
      </c>
      <c r="AM1926" s="300">
        <v>2335</v>
      </c>
      <c r="AN1926" s="300" t="b">
        <v>0</v>
      </c>
      <c r="AO1926" s="300">
        <v>8</v>
      </c>
      <c r="AP1926" s="300" t="s">
        <v>814</v>
      </c>
      <c r="AQ1926" s="300">
        <v>2335</v>
      </c>
      <c r="AR1926" s="300" t="b">
        <v>0</v>
      </c>
      <c r="AS1926" s="300">
        <v>2335</v>
      </c>
      <c r="AT1926" s="300" t="b">
        <v>0</v>
      </c>
      <c r="AU1926" s="300">
        <v>0</v>
      </c>
      <c r="AV1926" s="300" t="b">
        <v>0</v>
      </c>
      <c r="AW1926" s="300" t="s">
        <v>2236</v>
      </c>
      <c r="AX1926" s="300">
        <v>0</v>
      </c>
      <c r="AY1926" s="300" t="s">
        <v>2236</v>
      </c>
      <c r="AZ1926" s="300">
        <v>0</v>
      </c>
      <c r="BA1926" s="300" t="b">
        <v>0</v>
      </c>
      <c r="BB1926" s="300" t="b">
        <v>1</v>
      </c>
      <c r="BC1926"/>
      <c r="BD1926"/>
      <c r="BE1926"/>
      <c r="BF1926"/>
      <c r="BG1926"/>
      <c r="BH1926"/>
      <c r="BI1926"/>
      <c r="BJ1926"/>
      <c r="BK1926"/>
      <c r="BL1926"/>
      <c r="BM1926"/>
      <c r="BN1926"/>
      <c r="BO1926"/>
      <c r="BP1926"/>
      <c r="BQ1926"/>
    </row>
    <row r="1927" spans="5:69" ht="16.5" hidden="1" x14ac:dyDescent="0.3">
      <c r="E1927" s="300" t="s">
        <v>760</v>
      </c>
      <c r="F1927" s="300" t="s">
        <v>651</v>
      </c>
      <c r="G1927" s="300">
        <v>20150101</v>
      </c>
      <c r="H1927" s="300">
        <v>2015</v>
      </c>
      <c r="I1927" s="300">
        <v>52</v>
      </c>
      <c r="J1927" s="300">
        <v>2015</v>
      </c>
      <c r="K1927" s="300">
        <v>562</v>
      </c>
      <c r="L1927" s="300" t="s">
        <v>761</v>
      </c>
      <c r="M1927" s="300" t="s">
        <v>451</v>
      </c>
      <c r="N1927" s="300" t="s">
        <v>660</v>
      </c>
      <c r="O1927" s="300" t="s">
        <v>762</v>
      </c>
      <c r="P1927" s="300">
        <v>0</v>
      </c>
      <c r="Q1927" s="300" t="s">
        <v>763</v>
      </c>
      <c r="R1927" s="300" t="s">
        <v>764</v>
      </c>
      <c r="S1927" s="300">
        <v>0</v>
      </c>
      <c r="T1927" s="300" t="s">
        <v>763</v>
      </c>
      <c r="U1927" s="300" t="s">
        <v>764</v>
      </c>
      <c r="V1927" s="300" t="s">
        <v>1123</v>
      </c>
      <c r="W1927" s="300" t="s">
        <v>766</v>
      </c>
      <c r="X1927" s="300" t="b">
        <v>1</v>
      </c>
      <c r="Y1927" s="300">
        <v>310290</v>
      </c>
      <c r="Z1927" s="300" t="s">
        <v>836</v>
      </c>
      <c r="AA1927" s="300" t="s">
        <v>529</v>
      </c>
      <c r="AB1927" s="300" t="s">
        <v>508</v>
      </c>
      <c r="AC1927" s="300" t="s">
        <v>508</v>
      </c>
      <c r="AD1927" s="300">
        <v>6</v>
      </c>
      <c r="AE1927" s="300" t="b">
        <v>1</v>
      </c>
      <c r="AF1927" s="300" t="s">
        <v>768</v>
      </c>
      <c r="AG1927" s="300" t="s">
        <v>769</v>
      </c>
      <c r="AH1927" s="300">
        <v>0</v>
      </c>
      <c r="AI1927" s="300">
        <v>0</v>
      </c>
      <c r="AJ1927" s="300" t="s">
        <v>770</v>
      </c>
      <c r="AK1927" s="300">
        <v>8</v>
      </c>
      <c r="AL1927" s="300" t="s">
        <v>814</v>
      </c>
      <c r="AM1927" s="300">
        <v>200</v>
      </c>
      <c r="AN1927" s="300" t="b">
        <v>0</v>
      </c>
      <c r="AO1927" s="300">
        <v>-1</v>
      </c>
      <c r="AP1927" s="300" t="s">
        <v>771</v>
      </c>
      <c r="AQ1927" s="300"/>
      <c r="AR1927" s="300" t="b">
        <v>0</v>
      </c>
      <c r="AS1927" s="300">
        <v>200</v>
      </c>
      <c r="AT1927" s="300" t="b">
        <v>0</v>
      </c>
      <c r="AU1927" s="300"/>
      <c r="AV1927" s="300" t="b">
        <v>0</v>
      </c>
      <c r="AW1927" s="300">
        <v>267</v>
      </c>
      <c r="AX1927" s="300"/>
      <c r="AY1927" s="300">
        <v>267</v>
      </c>
      <c r="AZ1927" s="300">
        <v>0</v>
      </c>
      <c r="BA1927" s="300" t="b">
        <v>1</v>
      </c>
      <c r="BB1927" s="300" t="b">
        <v>0</v>
      </c>
      <c r="BC1927"/>
      <c r="BD1927"/>
      <c r="BE1927"/>
      <c r="BF1927"/>
      <c r="BG1927"/>
      <c r="BH1927"/>
      <c r="BI1927"/>
      <c r="BJ1927"/>
      <c r="BK1927"/>
      <c r="BL1927"/>
      <c r="BM1927"/>
      <c r="BN1927"/>
      <c r="BO1927"/>
      <c r="BP1927"/>
      <c r="BQ1927"/>
    </row>
    <row r="1928" spans="5:69" ht="16.5" hidden="1" x14ac:dyDescent="0.3">
      <c r="E1928" s="300" t="s">
        <v>760</v>
      </c>
      <c r="F1928" s="300" t="s">
        <v>651</v>
      </c>
      <c r="G1928" s="300">
        <v>20150101</v>
      </c>
      <c r="H1928" s="300">
        <v>2015</v>
      </c>
      <c r="I1928" s="300">
        <v>52</v>
      </c>
      <c r="J1928" s="300">
        <v>2015</v>
      </c>
      <c r="K1928" s="300">
        <v>562</v>
      </c>
      <c r="L1928" s="300" t="s">
        <v>761</v>
      </c>
      <c r="M1928" s="300" t="s">
        <v>451</v>
      </c>
      <c r="N1928" s="300" t="s">
        <v>660</v>
      </c>
      <c r="O1928" s="300" t="s">
        <v>762</v>
      </c>
      <c r="P1928" s="300">
        <v>288</v>
      </c>
      <c r="Q1928" s="300" t="s">
        <v>784</v>
      </c>
      <c r="R1928" s="300" t="s">
        <v>428</v>
      </c>
      <c r="S1928" s="300">
        <v>0</v>
      </c>
      <c r="T1928" s="300" t="s">
        <v>763</v>
      </c>
      <c r="U1928" s="300" t="s">
        <v>764</v>
      </c>
      <c r="V1928" s="300" t="s">
        <v>1123</v>
      </c>
      <c r="W1928" s="300" t="s">
        <v>766</v>
      </c>
      <c r="X1928" s="300" t="b">
        <v>1</v>
      </c>
      <c r="Y1928" s="300">
        <v>310290</v>
      </c>
      <c r="Z1928" s="300" t="s">
        <v>836</v>
      </c>
      <c r="AA1928" s="300" t="s">
        <v>529</v>
      </c>
      <c r="AB1928" s="300" t="s">
        <v>508</v>
      </c>
      <c r="AC1928" s="300" t="s">
        <v>508</v>
      </c>
      <c r="AD1928" s="300">
        <v>6</v>
      </c>
      <c r="AE1928" s="300" t="b">
        <v>1</v>
      </c>
      <c r="AF1928" s="300" t="s">
        <v>768</v>
      </c>
      <c r="AG1928" s="300" t="s">
        <v>769</v>
      </c>
      <c r="AH1928" s="300">
        <v>0</v>
      </c>
      <c r="AI1928" s="300">
        <v>0</v>
      </c>
      <c r="AJ1928" s="300" t="s">
        <v>770</v>
      </c>
      <c r="AK1928" s="300">
        <v>8</v>
      </c>
      <c r="AL1928" s="300" t="s">
        <v>814</v>
      </c>
      <c r="AM1928" s="300">
        <v>200</v>
      </c>
      <c r="AN1928" s="300" t="b">
        <v>0</v>
      </c>
      <c r="AO1928" s="300">
        <v>-1</v>
      </c>
      <c r="AP1928" s="300" t="s">
        <v>771</v>
      </c>
      <c r="AQ1928" s="300"/>
      <c r="AR1928" s="300" t="b">
        <v>0</v>
      </c>
      <c r="AS1928" s="300">
        <v>200</v>
      </c>
      <c r="AT1928" s="300" t="b">
        <v>0</v>
      </c>
      <c r="AU1928" s="300"/>
      <c r="AV1928" s="300" t="b">
        <v>0</v>
      </c>
      <c r="AW1928" s="300">
        <v>267</v>
      </c>
      <c r="AX1928" s="300"/>
      <c r="AY1928" s="300">
        <v>267</v>
      </c>
      <c r="AZ1928" s="300">
        <v>0</v>
      </c>
      <c r="BA1928" s="300" t="b">
        <v>1</v>
      </c>
      <c r="BB1928" s="300" t="b">
        <v>0</v>
      </c>
      <c r="BC1928"/>
      <c r="BD1928"/>
      <c r="BE1928"/>
      <c r="BF1928"/>
      <c r="BG1928"/>
      <c r="BH1928"/>
      <c r="BI1928"/>
      <c r="BJ1928"/>
      <c r="BK1928"/>
      <c r="BL1928"/>
      <c r="BM1928"/>
      <c r="BN1928"/>
      <c r="BO1928"/>
      <c r="BP1928"/>
      <c r="BQ1928"/>
    </row>
    <row r="1929" spans="5:69" ht="16.5" x14ac:dyDescent="0.3">
      <c r="E1929" s="300" t="s">
        <v>760</v>
      </c>
      <c r="F1929" s="300" t="s">
        <v>651</v>
      </c>
      <c r="G1929" s="300">
        <v>20150101</v>
      </c>
      <c r="H1929" s="300">
        <v>2015</v>
      </c>
      <c r="I1929" s="300">
        <v>52</v>
      </c>
      <c r="J1929" s="300">
        <v>2015</v>
      </c>
      <c r="K1929" s="300">
        <v>180</v>
      </c>
      <c r="L1929" s="300" t="s">
        <v>872</v>
      </c>
      <c r="M1929" s="300" t="s">
        <v>486</v>
      </c>
      <c r="N1929" s="300" t="s">
        <v>660</v>
      </c>
      <c r="O1929" s="300" t="s">
        <v>762</v>
      </c>
      <c r="P1929" s="300">
        <v>0</v>
      </c>
      <c r="Q1929" s="300" t="s">
        <v>763</v>
      </c>
      <c r="R1929" s="300" t="s">
        <v>764</v>
      </c>
      <c r="S1929" s="300">
        <v>0</v>
      </c>
      <c r="T1929" s="300" t="s">
        <v>763</v>
      </c>
      <c r="U1929" s="300" t="s">
        <v>764</v>
      </c>
      <c r="V1929" s="300" t="s">
        <v>1123</v>
      </c>
      <c r="W1929" s="300" t="s">
        <v>766</v>
      </c>
      <c r="X1929" s="300" t="b">
        <v>1</v>
      </c>
      <c r="Y1929" s="300">
        <v>3103</v>
      </c>
      <c r="Z1929" s="300" t="s">
        <v>840</v>
      </c>
      <c r="AA1929" s="300" t="s">
        <v>841</v>
      </c>
      <c r="AB1929" s="300" t="s">
        <v>842</v>
      </c>
      <c r="AC1929" s="300" t="s">
        <v>517</v>
      </c>
      <c r="AD1929" s="300">
        <v>4</v>
      </c>
      <c r="AE1929" s="300" t="b">
        <v>0</v>
      </c>
      <c r="AF1929" s="300" t="s">
        <v>768</v>
      </c>
      <c r="AG1929" s="300" t="s">
        <v>769</v>
      </c>
      <c r="AH1929" s="300">
        <v>0</v>
      </c>
      <c r="AI1929" s="300">
        <v>0</v>
      </c>
      <c r="AJ1929" s="300" t="s">
        <v>770</v>
      </c>
      <c r="AK1929" s="300">
        <v>8</v>
      </c>
      <c r="AL1929" s="300" t="s">
        <v>814</v>
      </c>
      <c r="AM1929" s="300">
        <v>2000</v>
      </c>
      <c r="AN1929" s="300" t="b">
        <v>0</v>
      </c>
      <c r="AO1929" s="300">
        <v>8</v>
      </c>
      <c r="AP1929" s="300" t="s">
        <v>814</v>
      </c>
      <c r="AQ1929" s="300">
        <v>2000</v>
      </c>
      <c r="AR1929" s="300" t="b">
        <v>0</v>
      </c>
      <c r="AS1929" s="300">
        <v>2000</v>
      </c>
      <c r="AT1929" s="300" t="b">
        <v>0</v>
      </c>
      <c r="AU1929" s="300">
        <v>0</v>
      </c>
      <c r="AV1929" s="300" t="b">
        <v>0</v>
      </c>
      <c r="AW1929" s="300" t="s">
        <v>2237</v>
      </c>
      <c r="AX1929" s="300">
        <v>0</v>
      </c>
      <c r="AY1929" s="300" t="s">
        <v>2237</v>
      </c>
      <c r="AZ1929" s="300">
        <v>0</v>
      </c>
      <c r="BA1929" s="300" t="b">
        <v>0</v>
      </c>
      <c r="BB1929" s="300" t="b">
        <v>1</v>
      </c>
      <c r="BC1929"/>
      <c r="BD1929"/>
      <c r="BE1929"/>
      <c r="BF1929"/>
      <c r="BG1929"/>
      <c r="BH1929"/>
      <c r="BI1929"/>
      <c r="BJ1929"/>
      <c r="BK1929"/>
      <c r="BL1929"/>
      <c r="BM1929"/>
      <c r="BN1929"/>
      <c r="BO1929"/>
      <c r="BP1929"/>
      <c r="BQ1929"/>
    </row>
    <row r="1930" spans="5:69" ht="16.5" x14ac:dyDescent="0.3">
      <c r="E1930" s="300" t="s">
        <v>760</v>
      </c>
      <c r="F1930" s="300" t="s">
        <v>651</v>
      </c>
      <c r="G1930" s="300">
        <v>20150101</v>
      </c>
      <c r="H1930" s="300">
        <v>2015</v>
      </c>
      <c r="I1930" s="300">
        <v>52</v>
      </c>
      <c r="J1930" s="300">
        <v>2015</v>
      </c>
      <c r="K1930" s="300">
        <v>180</v>
      </c>
      <c r="L1930" s="300" t="s">
        <v>872</v>
      </c>
      <c r="M1930" s="300" t="s">
        <v>486</v>
      </c>
      <c r="N1930" s="300" t="s">
        <v>660</v>
      </c>
      <c r="O1930" s="300" t="s">
        <v>762</v>
      </c>
      <c r="P1930" s="300">
        <v>710</v>
      </c>
      <c r="Q1930" s="300" t="s">
        <v>917</v>
      </c>
      <c r="R1930" s="300" t="s">
        <v>425</v>
      </c>
      <c r="S1930" s="300">
        <v>0</v>
      </c>
      <c r="T1930" s="300" t="s">
        <v>763</v>
      </c>
      <c r="U1930" s="300" t="s">
        <v>764</v>
      </c>
      <c r="V1930" s="300" t="s">
        <v>1123</v>
      </c>
      <c r="W1930" s="300" t="s">
        <v>766</v>
      </c>
      <c r="X1930" s="300" t="b">
        <v>1</v>
      </c>
      <c r="Y1930" s="300">
        <v>3103</v>
      </c>
      <c r="Z1930" s="300" t="s">
        <v>840</v>
      </c>
      <c r="AA1930" s="300" t="s">
        <v>841</v>
      </c>
      <c r="AB1930" s="300" t="s">
        <v>842</v>
      </c>
      <c r="AC1930" s="300" t="s">
        <v>517</v>
      </c>
      <c r="AD1930" s="300">
        <v>4</v>
      </c>
      <c r="AE1930" s="300" t="b">
        <v>0</v>
      </c>
      <c r="AF1930" s="300" t="s">
        <v>768</v>
      </c>
      <c r="AG1930" s="300" t="s">
        <v>769</v>
      </c>
      <c r="AH1930" s="300">
        <v>0</v>
      </c>
      <c r="AI1930" s="300">
        <v>0</v>
      </c>
      <c r="AJ1930" s="300" t="s">
        <v>770</v>
      </c>
      <c r="AK1930" s="300">
        <v>8</v>
      </c>
      <c r="AL1930" s="300" t="s">
        <v>814</v>
      </c>
      <c r="AM1930" s="300">
        <v>2000</v>
      </c>
      <c r="AN1930" s="300" t="b">
        <v>0</v>
      </c>
      <c r="AO1930" s="300">
        <v>8</v>
      </c>
      <c r="AP1930" s="300" t="s">
        <v>814</v>
      </c>
      <c r="AQ1930" s="300">
        <v>2000</v>
      </c>
      <c r="AR1930" s="300" t="b">
        <v>0</v>
      </c>
      <c r="AS1930" s="300">
        <v>2000</v>
      </c>
      <c r="AT1930" s="300" t="b">
        <v>0</v>
      </c>
      <c r="AU1930" s="300">
        <v>0</v>
      </c>
      <c r="AV1930" s="300" t="b">
        <v>0</v>
      </c>
      <c r="AW1930" s="300" t="s">
        <v>2237</v>
      </c>
      <c r="AX1930" s="300">
        <v>0</v>
      </c>
      <c r="AY1930" s="300" t="s">
        <v>2237</v>
      </c>
      <c r="AZ1930" s="300">
        <v>0</v>
      </c>
      <c r="BA1930" s="300" t="b">
        <v>0</v>
      </c>
      <c r="BB1930" s="300" t="b">
        <v>1</v>
      </c>
      <c r="BC1930"/>
      <c r="BD1930"/>
      <c r="BE1930"/>
      <c r="BF1930"/>
      <c r="BG1930"/>
      <c r="BH1930"/>
      <c r="BI1930"/>
      <c r="BJ1930"/>
      <c r="BK1930"/>
      <c r="BL1930"/>
      <c r="BM1930"/>
      <c r="BN1930"/>
      <c r="BO1930"/>
      <c r="BP1930"/>
      <c r="BQ1930"/>
    </row>
    <row r="1931" spans="5:69" ht="16.5" x14ac:dyDescent="0.3">
      <c r="E1931" s="300" t="s">
        <v>760</v>
      </c>
      <c r="F1931" s="300" t="s">
        <v>651</v>
      </c>
      <c r="G1931" s="300">
        <v>20150101</v>
      </c>
      <c r="H1931" s="300">
        <v>2015</v>
      </c>
      <c r="I1931" s="300">
        <v>52</v>
      </c>
      <c r="J1931" s="300">
        <v>2015</v>
      </c>
      <c r="K1931" s="300">
        <v>180</v>
      </c>
      <c r="L1931" s="300" t="s">
        <v>872</v>
      </c>
      <c r="M1931" s="300" t="s">
        <v>486</v>
      </c>
      <c r="N1931" s="300" t="s">
        <v>660</v>
      </c>
      <c r="O1931" s="300" t="s">
        <v>762</v>
      </c>
      <c r="P1931" s="300">
        <v>0</v>
      </c>
      <c r="Q1931" s="300" t="s">
        <v>763</v>
      </c>
      <c r="R1931" s="300" t="s">
        <v>764</v>
      </c>
      <c r="S1931" s="300">
        <v>0</v>
      </c>
      <c r="T1931" s="300" t="s">
        <v>763</v>
      </c>
      <c r="U1931" s="300" t="s">
        <v>764</v>
      </c>
      <c r="V1931" s="300" t="s">
        <v>1123</v>
      </c>
      <c r="W1931" s="300" t="s">
        <v>766</v>
      </c>
      <c r="X1931" s="300" t="b">
        <v>1</v>
      </c>
      <c r="Y1931" s="300">
        <v>310390</v>
      </c>
      <c r="Z1931" s="300" t="s">
        <v>1055</v>
      </c>
      <c r="AA1931" s="300" t="s">
        <v>531</v>
      </c>
      <c r="AB1931" s="300" t="s">
        <v>842</v>
      </c>
      <c r="AC1931" s="300" t="s">
        <v>517</v>
      </c>
      <c r="AD1931" s="300">
        <v>6</v>
      </c>
      <c r="AE1931" s="300" t="b">
        <v>1</v>
      </c>
      <c r="AF1931" s="300" t="s">
        <v>768</v>
      </c>
      <c r="AG1931" s="300" t="s">
        <v>769</v>
      </c>
      <c r="AH1931" s="300">
        <v>0</v>
      </c>
      <c r="AI1931" s="300">
        <v>0</v>
      </c>
      <c r="AJ1931" s="300" t="s">
        <v>770</v>
      </c>
      <c r="AK1931" s="300">
        <v>8</v>
      </c>
      <c r="AL1931" s="300" t="s">
        <v>814</v>
      </c>
      <c r="AM1931" s="300">
        <v>2000</v>
      </c>
      <c r="AN1931" s="300" t="b">
        <v>0</v>
      </c>
      <c r="AO1931" s="300">
        <v>8</v>
      </c>
      <c r="AP1931" s="300" t="s">
        <v>814</v>
      </c>
      <c r="AQ1931" s="300">
        <v>2000</v>
      </c>
      <c r="AR1931" s="300" t="b">
        <v>0</v>
      </c>
      <c r="AS1931" s="300">
        <v>2000</v>
      </c>
      <c r="AT1931" s="300" t="b">
        <v>0</v>
      </c>
      <c r="AU1931" s="300">
        <v>0</v>
      </c>
      <c r="AV1931" s="300" t="b">
        <v>0</v>
      </c>
      <c r="AW1931" s="300" t="s">
        <v>2237</v>
      </c>
      <c r="AX1931" s="300">
        <v>0</v>
      </c>
      <c r="AY1931" s="300" t="s">
        <v>2237</v>
      </c>
      <c r="AZ1931" s="300">
        <v>0</v>
      </c>
      <c r="BA1931" s="300" t="b">
        <v>0</v>
      </c>
      <c r="BB1931" s="300" t="b">
        <v>1</v>
      </c>
      <c r="BC1931"/>
      <c r="BD1931"/>
      <c r="BE1931"/>
      <c r="BF1931"/>
      <c r="BG1931"/>
      <c r="BH1931"/>
      <c r="BI1931"/>
      <c r="BJ1931"/>
      <c r="BK1931"/>
      <c r="BL1931"/>
      <c r="BM1931"/>
      <c r="BN1931"/>
      <c r="BO1931"/>
      <c r="BP1931"/>
      <c r="BQ1931"/>
    </row>
    <row r="1932" spans="5:69" ht="16.5" x14ac:dyDescent="0.3">
      <c r="E1932" s="300" t="s">
        <v>760</v>
      </c>
      <c r="F1932" s="300" t="s">
        <v>651</v>
      </c>
      <c r="G1932" s="300">
        <v>20150101</v>
      </c>
      <c r="H1932" s="300">
        <v>2015</v>
      </c>
      <c r="I1932" s="300">
        <v>52</v>
      </c>
      <c r="J1932" s="300">
        <v>2015</v>
      </c>
      <c r="K1932" s="300">
        <v>180</v>
      </c>
      <c r="L1932" s="300" t="s">
        <v>872</v>
      </c>
      <c r="M1932" s="300" t="s">
        <v>486</v>
      </c>
      <c r="N1932" s="300" t="s">
        <v>660</v>
      </c>
      <c r="O1932" s="300" t="s">
        <v>762</v>
      </c>
      <c r="P1932" s="300">
        <v>710</v>
      </c>
      <c r="Q1932" s="300" t="s">
        <v>917</v>
      </c>
      <c r="R1932" s="300" t="s">
        <v>425</v>
      </c>
      <c r="S1932" s="300">
        <v>0</v>
      </c>
      <c r="T1932" s="300" t="s">
        <v>763</v>
      </c>
      <c r="U1932" s="300" t="s">
        <v>764</v>
      </c>
      <c r="V1932" s="300" t="s">
        <v>1123</v>
      </c>
      <c r="W1932" s="300" t="s">
        <v>766</v>
      </c>
      <c r="X1932" s="300" t="b">
        <v>1</v>
      </c>
      <c r="Y1932" s="300">
        <v>310390</v>
      </c>
      <c r="Z1932" s="300" t="s">
        <v>1055</v>
      </c>
      <c r="AA1932" s="300" t="s">
        <v>531</v>
      </c>
      <c r="AB1932" s="300" t="s">
        <v>842</v>
      </c>
      <c r="AC1932" s="300" t="s">
        <v>517</v>
      </c>
      <c r="AD1932" s="300">
        <v>6</v>
      </c>
      <c r="AE1932" s="300" t="b">
        <v>1</v>
      </c>
      <c r="AF1932" s="300" t="s">
        <v>768</v>
      </c>
      <c r="AG1932" s="300" t="s">
        <v>769</v>
      </c>
      <c r="AH1932" s="300">
        <v>0</v>
      </c>
      <c r="AI1932" s="300">
        <v>0</v>
      </c>
      <c r="AJ1932" s="300" t="s">
        <v>770</v>
      </c>
      <c r="AK1932" s="300">
        <v>8</v>
      </c>
      <c r="AL1932" s="300" t="s">
        <v>814</v>
      </c>
      <c r="AM1932" s="300">
        <v>2000</v>
      </c>
      <c r="AN1932" s="300" t="b">
        <v>0</v>
      </c>
      <c r="AO1932" s="300">
        <v>8</v>
      </c>
      <c r="AP1932" s="300" t="s">
        <v>814</v>
      </c>
      <c r="AQ1932" s="300">
        <v>2000</v>
      </c>
      <c r="AR1932" s="300" t="b">
        <v>0</v>
      </c>
      <c r="AS1932" s="300">
        <v>2000</v>
      </c>
      <c r="AT1932" s="300" t="b">
        <v>0</v>
      </c>
      <c r="AU1932" s="300">
        <v>0</v>
      </c>
      <c r="AV1932" s="300" t="b">
        <v>0</v>
      </c>
      <c r="AW1932" s="300" t="s">
        <v>2237</v>
      </c>
      <c r="AX1932" s="300">
        <v>0</v>
      </c>
      <c r="AY1932" s="300" t="s">
        <v>2237</v>
      </c>
      <c r="AZ1932" s="300">
        <v>0</v>
      </c>
      <c r="BA1932" s="300" t="b">
        <v>0</v>
      </c>
      <c r="BB1932" s="300" t="b">
        <v>1</v>
      </c>
      <c r="BC1932"/>
      <c r="BD1932"/>
      <c r="BE1932"/>
      <c r="BF1932"/>
      <c r="BG1932"/>
      <c r="BH1932"/>
      <c r="BI1932"/>
      <c r="BJ1932"/>
      <c r="BK1932"/>
      <c r="BL1932"/>
      <c r="BM1932"/>
      <c r="BN1932"/>
      <c r="BO1932"/>
      <c r="BP1932"/>
      <c r="BQ1932"/>
    </row>
    <row r="1933" spans="5:69" ht="16.5" hidden="1" x14ac:dyDescent="0.3">
      <c r="E1933" s="300" t="s">
        <v>760</v>
      </c>
      <c r="F1933" s="300" t="s">
        <v>651</v>
      </c>
      <c r="G1933" s="300">
        <v>20150101</v>
      </c>
      <c r="H1933" s="300">
        <v>2015</v>
      </c>
      <c r="I1933" s="300">
        <v>52</v>
      </c>
      <c r="J1933" s="300">
        <v>2015</v>
      </c>
      <c r="K1933" s="300">
        <v>180</v>
      </c>
      <c r="L1933" s="300" t="s">
        <v>872</v>
      </c>
      <c r="M1933" s="300" t="s">
        <v>486</v>
      </c>
      <c r="N1933" s="300" t="s">
        <v>660</v>
      </c>
      <c r="O1933" s="300" t="s">
        <v>762</v>
      </c>
      <c r="P1933" s="300">
        <v>0</v>
      </c>
      <c r="Q1933" s="300" t="s">
        <v>763</v>
      </c>
      <c r="R1933" s="300" t="s">
        <v>764</v>
      </c>
      <c r="S1933" s="300">
        <v>0</v>
      </c>
      <c r="T1933" s="300" t="s">
        <v>763</v>
      </c>
      <c r="U1933" s="300" t="s">
        <v>764</v>
      </c>
      <c r="V1933" s="300" t="s">
        <v>1123</v>
      </c>
      <c r="W1933" s="300" t="s">
        <v>766</v>
      </c>
      <c r="X1933" s="300" t="b">
        <v>1</v>
      </c>
      <c r="Y1933" s="300">
        <v>3104</v>
      </c>
      <c r="Z1933" s="300" t="s">
        <v>844</v>
      </c>
      <c r="AA1933" s="300" t="s">
        <v>845</v>
      </c>
      <c r="AB1933" s="300" t="s">
        <v>510</v>
      </c>
      <c r="AC1933" s="300" t="s">
        <v>510</v>
      </c>
      <c r="AD1933" s="300">
        <v>4</v>
      </c>
      <c r="AE1933" s="300" t="b">
        <v>0</v>
      </c>
      <c r="AF1933" s="300" t="s">
        <v>768</v>
      </c>
      <c r="AG1933" s="300" t="s">
        <v>769</v>
      </c>
      <c r="AH1933" s="300">
        <v>0</v>
      </c>
      <c r="AI1933" s="300">
        <v>0</v>
      </c>
      <c r="AJ1933" s="300" t="s">
        <v>770</v>
      </c>
      <c r="AK1933" s="300">
        <v>8</v>
      </c>
      <c r="AL1933" s="300" t="s">
        <v>814</v>
      </c>
      <c r="AM1933" s="300">
        <v>2439736</v>
      </c>
      <c r="AN1933" s="300" t="b">
        <v>0</v>
      </c>
      <c r="AO1933" s="300">
        <v>8</v>
      </c>
      <c r="AP1933" s="300" t="s">
        <v>814</v>
      </c>
      <c r="AQ1933" s="300">
        <v>2439736</v>
      </c>
      <c r="AR1933" s="300" t="b">
        <v>0</v>
      </c>
      <c r="AS1933" s="300">
        <v>2439736</v>
      </c>
      <c r="AT1933" s="300" t="b">
        <v>0</v>
      </c>
      <c r="AU1933" s="300">
        <v>0</v>
      </c>
      <c r="AV1933" s="300" t="b">
        <v>0</v>
      </c>
      <c r="AW1933" s="300" t="s">
        <v>2238</v>
      </c>
      <c r="AX1933" s="300">
        <v>0</v>
      </c>
      <c r="AY1933" s="300" t="s">
        <v>2238</v>
      </c>
      <c r="AZ1933" s="300">
        <v>0</v>
      </c>
      <c r="BA1933" s="300" t="b">
        <v>0</v>
      </c>
      <c r="BB1933" s="300" t="b">
        <v>1</v>
      </c>
      <c r="BC1933"/>
      <c r="BD1933"/>
      <c r="BE1933"/>
      <c r="BF1933"/>
      <c r="BG1933"/>
      <c r="BH1933"/>
      <c r="BI1933"/>
      <c r="BJ1933"/>
      <c r="BK1933"/>
      <c r="BL1933"/>
      <c r="BM1933"/>
      <c r="BN1933"/>
      <c r="BO1933"/>
      <c r="BP1933"/>
      <c r="BQ1933"/>
    </row>
    <row r="1934" spans="5:69" ht="16.5" hidden="1" x14ac:dyDescent="0.3">
      <c r="E1934" s="300" t="s">
        <v>760</v>
      </c>
      <c r="F1934" s="300" t="s">
        <v>651</v>
      </c>
      <c r="G1934" s="300">
        <v>20150101</v>
      </c>
      <c r="H1934" s="300">
        <v>2015</v>
      </c>
      <c r="I1934" s="300">
        <v>52</v>
      </c>
      <c r="J1934" s="300">
        <v>2015</v>
      </c>
      <c r="K1934" s="300">
        <v>180</v>
      </c>
      <c r="L1934" s="300" t="s">
        <v>872</v>
      </c>
      <c r="M1934" s="300" t="s">
        <v>486</v>
      </c>
      <c r="N1934" s="300" t="s">
        <v>660</v>
      </c>
      <c r="O1934" s="300" t="s">
        <v>762</v>
      </c>
      <c r="P1934" s="300">
        <v>56</v>
      </c>
      <c r="Q1934" s="300" t="s">
        <v>877</v>
      </c>
      <c r="R1934" s="300" t="s">
        <v>878</v>
      </c>
      <c r="S1934" s="300">
        <v>0</v>
      </c>
      <c r="T1934" s="300" t="s">
        <v>763</v>
      </c>
      <c r="U1934" s="300" t="s">
        <v>764</v>
      </c>
      <c r="V1934" s="300" t="s">
        <v>1123</v>
      </c>
      <c r="W1934" s="300" t="s">
        <v>766</v>
      </c>
      <c r="X1934" s="300" t="b">
        <v>1</v>
      </c>
      <c r="Y1934" s="300">
        <v>3104</v>
      </c>
      <c r="Z1934" s="300" t="s">
        <v>844</v>
      </c>
      <c r="AA1934" s="300" t="s">
        <v>845</v>
      </c>
      <c r="AB1934" s="300" t="s">
        <v>510</v>
      </c>
      <c r="AC1934" s="300" t="s">
        <v>510</v>
      </c>
      <c r="AD1934" s="300">
        <v>4</v>
      </c>
      <c r="AE1934" s="300" t="b">
        <v>0</v>
      </c>
      <c r="AF1934" s="300" t="s">
        <v>768</v>
      </c>
      <c r="AG1934" s="300" t="s">
        <v>769</v>
      </c>
      <c r="AH1934" s="300">
        <v>0</v>
      </c>
      <c r="AI1934" s="300">
        <v>0</v>
      </c>
      <c r="AJ1934" s="300" t="s">
        <v>770</v>
      </c>
      <c r="AK1934" s="300">
        <v>8</v>
      </c>
      <c r="AL1934" s="300" t="s">
        <v>814</v>
      </c>
      <c r="AM1934" s="300">
        <v>757814</v>
      </c>
      <c r="AN1934" s="300" t="b">
        <v>0</v>
      </c>
      <c r="AO1934" s="300">
        <v>8</v>
      </c>
      <c r="AP1934" s="300" t="s">
        <v>814</v>
      </c>
      <c r="AQ1934" s="300">
        <v>757814</v>
      </c>
      <c r="AR1934" s="300" t="b">
        <v>0</v>
      </c>
      <c r="AS1934" s="300">
        <v>757814</v>
      </c>
      <c r="AT1934" s="300" t="b">
        <v>0</v>
      </c>
      <c r="AU1934" s="300">
        <v>0</v>
      </c>
      <c r="AV1934" s="300" t="b">
        <v>0</v>
      </c>
      <c r="AW1934" s="300" t="s">
        <v>2239</v>
      </c>
      <c r="AX1934" s="300">
        <v>0</v>
      </c>
      <c r="AY1934" s="300" t="s">
        <v>2239</v>
      </c>
      <c r="AZ1934" s="300">
        <v>0</v>
      </c>
      <c r="BA1934" s="300" t="b">
        <v>0</v>
      </c>
      <c r="BB1934" s="300" t="b">
        <v>1</v>
      </c>
      <c r="BC1934"/>
      <c r="BD1934"/>
      <c r="BE1934"/>
      <c r="BF1934"/>
      <c r="BG1934"/>
      <c r="BH1934"/>
      <c r="BI1934"/>
      <c r="BJ1934"/>
      <c r="BK1934"/>
      <c r="BL1934"/>
      <c r="BM1934"/>
      <c r="BN1934"/>
      <c r="BO1934"/>
      <c r="BP1934"/>
      <c r="BQ1934"/>
    </row>
    <row r="1935" spans="5:69" ht="16.5" hidden="1" x14ac:dyDescent="0.3">
      <c r="E1935" s="300" t="s">
        <v>760</v>
      </c>
      <c r="F1935" s="300" t="s">
        <v>651</v>
      </c>
      <c r="G1935" s="300">
        <v>20150101</v>
      </c>
      <c r="H1935" s="300">
        <v>2015</v>
      </c>
      <c r="I1935" s="300">
        <v>52</v>
      </c>
      <c r="J1935" s="300">
        <v>2015</v>
      </c>
      <c r="K1935" s="300">
        <v>180</v>
      </c>
      <c r="L1935" s="300" t="s">
        <v>872</v>
      </c>
      <c r="M1935" s="300" t="s">
        <v>486</v>
      </c>
      <c r="N1935" s="300" t="s">
        <v>660</v>
      </c>
      <c r="O1935" s="300" t="s">
        <v>762</v>
      </c>
      <c r="P1935" s="300">
        <v>112</v>
      </c>
      <c r="Q1935" s="300" t="s">
        <v>880</v>
      </c>
      <c r="R1935" s="300" t="s">
        <v>881</v>
      </c>
      <c r="S1935" s="300">
        <v>0</v>
      </c>
      <c r="T1935" s="300" t="s">
        <v>763</v>
      </c>
      <c r="U1935" s="300" t="s">
        <v>764</v>
      </c>
      <c r="V1935" s="300" t="s">
        <v>1123</v>
      </c>
      <c r="W1935" s="300" t="s">
        <v>766</v>
      </c>
      <c r="X1935" s="300" t="b">
        <v>1</v>
      </c>
      <c r="Y1935" s="300">
        <v>3104</v>
      </c>
      <c r="Z1935" s="300" t="s">
        <v>844</v>
      </c>
      <c r="AA1935" s="300" t="s">
        <v>845</v>
      </c>
      <c r="AB1935" s="300" t="s">
        <v>510</v>
      </c>
      <c r="AC1935" s="300" t="s">
        <v>510</v>
      </c>
      <c r="AD1935" s="300">
        <v>4</v>
      </c>
      <c r="AE1935" s="300" t="b">
        <v>0</v>
      </c>
      <c r="AF1935" s="300" t="s">
        <v>768</v>
      </c>
      <c r="AG1935" s="300" t="s">
        <v>769</v>
      </c>
      <c r="AH1935" s="300">
        <v>0</v>
      </c>
      <c r="AI1935" s="300">
        <v>0</v>
      </c>
      <c r="AJ1935" s="300" t="s">
        <v>770</v>
      </c>
      <c r="AK1935" s="300">
        <v>8</v>
      </c>
      <c r="AL1935" s="300" t="s">
        <v>814</v>
      </c>
      <c r="AM1935" s="300">
        <v>384000</v>
      </c>
      <c r="AN1935" s="300" t="b">
        <v>0</v>
      </c>
      <c r="AO1935" s="300">
        <v>8</v>
      </c>
      <c r="AP1935" s="300" t="s">
        <v>814</v>
      </c>
      <c r="AQ1935" s="300">
        <v>384000</v>
      </c>
      <c r="AR1935" s="300" t="b">
        <v>0</v>
      </c>
      <c r="AS1935" s="300">
        <v>384000</v>
      </c>
      <c r="AT1935" s="300" t="b">
        <v>0</v>
      </c>
      <c r="AU1935" s="300">
        <v>0</v>
      </c>
      <c r="AV1935" s="300" t="b">
        <v>0</v>
      </c>
      <c r="AW1935" s="300" t="s">
        <v>2152</v>
      </c>
      <c r="AX1935" s="300">
        <v>0</v>
      </c>
      <c r="AY1935" s="300" t="s">
        <v>2152</v>
      </c>
      <c r="AZ1935" s="300">
        <v>0</v>
      </c>
      <c r="BA1935" s="300" t="b">
        <v>0</v>
      </c>
      <c r="BB1935" s="300" t="b">
        <v>1</v>
      </c>
      <c r="BC1935"/>
      <c r="BD1935"/>
      <c r="BE1935"/>
      <c r="BF1935"/>
      <c r="BG1935"/>
      <c r="BH1935"/>
      <c r="BI1935"/>
      <c r="BJ1935"/>
      <c r="BK1935"/>
      <c r="BL1935"/>
      <c r="BM1935"/>
      <c r="BN1935"/>
      <c r="BO1935"/>
      <c r="BP1935"/>
      <c r="BQ1935"/>
    </row>
    <row r="1936" spans="5:69" ht="16.5" hidden="1" x14ac:dyDescent="0.3">
      <c r="E1936" s="300" t="s">
        <v>760</v>
      </c>
      <c r="F1936" s="300" t="s">
        <v>651</v>
      </c>
      <c r="G1936" s="300">
        <v>20150101</v>
      </c>
      <c r="H1936" s="300">
        <v>2015</v>
      </c>
      <c r="I1936" s="300">
        <v>52</v>
      </c>
      <c r="J1936" s="300">
        <v>2015</v>
      </c>
      <c r="K1936" s="300">
        <v>180</v>
      </c>
      <c r="L1936" s="300" t="s">
        <v>872</v>
      </c>
      <c r="M1936" s="300" t="s">
        <v>486</v>
      </c>
      <c r="N1936" s="300" t="s">
        <v>660</v>
      </c>
      <c r="O1936" s="300" t="s">
        <v>762</v>
      </c>
      <c r="P1936" s="300">
        <v>156</v>
      </c>
      <c r="Q1936" s="300" t="s">
        <v>773</v>
      </c>
      <c r="R1936" s="300" t="s">
        <v>774</v>
      </c>
      <c r="S1936" s="300">
        <v>0</v>
      </c>
      <c r="T1936" s="300" t="s">
        <v>763</v>
      </c>
      <c r="U1936" s="300" t="s">
        <v>764</v>
      </c>
      <c r="V1936" s="300" t="s">
        <v>1123</v>
      </c>
      <c r="W1936" s="300" t="s">
        <v>766</v>
      </c>
      <c r="X1936" s="300" t="b">
        <v>1</v>
      </c>
      <c r="Y1936" s="300">
        <v>3104</v>
      </c>
      <c r="Z1936" s="300" t="s">
        <v>844</v>
      </c>
      <c r="AA1936" s="300" t="s">
        <v>845</v>
      </c>
      <c r="AB1936" s="300" t="s">
        <v>510</v>
      </c>
      <c r="AC1936" s="300" t="s">
        <v>510</v>
      </c>
      <c r="AD1936" s="300">
        <v>4</v>
      </c>
      <c r="AE1936" s="300" t="b">
        <v>0</v>
      </c>
      <c r="AF1936" s="300" t="s">
        <v>768</v>
      </c>
      <c r="AG1936" s="300" t="s">
        <v>769</v>
      </c>
      <c r="AH1936" s="300">
        <v>0</v>
      </c>
      <c r="AI1936" s="300">
        <v>0</v>
      </c>
      <c r="AJ1936" s="300" t="s">
        <v>770</v>
      </c>
      <c r="AK1936" s="300">
        <v>8</v>
      </c>
      <c r="AL1936" s="300" t="s">
        <v>814</v>
      </c>
      <c r="AM1936" s="300">
        <v>835520</v>
      </c>
      <c r="AN1936" s="300" t="b">
        <v>0</v>
      </c>
      <c r="AO1936" s="300">
        <v>8</v>
      </c>
      <c r="AP1936" s="300" t="s">
        <v>814</v>
      </c>
      <c r="AQ1936" s="300">
        <v>835520</v>
      </c>
      <c r="AR1936" s="300" t="b">
        <v>0</v>
      </c>
      <c r="AS1936" s="300">
        <v>835520</v>
      </c>
      <c r="AT1936" s="300" t="b">
        <v>0</v>
      </c>
      <c r="AU1936" s="300">
        <v>0</v>
      </c>
      <c r="AV1936" s="300" t="b">
        <v>0</v>
      </c>
      <c r="AW1936" s="300" t="s">
        <v>2240</v>
      </c>
      <c r="AX1936" s="300">
        <v>0</v>
      </c>
      <c r="AY1936" s="300" t="s">
        <v>2240</v>
      </c>
      <c r="AZ1936" s="300">
        <v>0</v>
      </c>
      <c r="BA1936" s="300" t="b">
        <v>0</v>
      </c>
      <c r="BB1936" s="300" t="b">
        <v>1</v>
      </c>
      <c r="BC1936"/>
      <c r="BD1936"/>
      <c r="BE1936"/>
      <c r="BF1936"/>
      <c r="BG1936"/>
      <c r="BH1936"/>
      <c r="BI1936"/>
      <c r="BJ1936"/>
      <c r="BK1936"/>
      <c r="BL1936"/>
      <c r="BM1936"/>
      <c r="BN1936"/>
      <c r="BO1936"/>
      <c r="BP1936"/>
      <c r="BQ1936"/>
    </row>
    <row r="1937" spans="5:69" ht="16.5" hidden="1" x14ac:dyDescent="0.3">
      <c r="E1937" s="300" t="s">
        <v>760</v>
      </c>
      <c r="F1937" s="300" t="s">
        <v>651</v>
      </c>
      <c r="G1937" s="300">
        <v>20150101</v>
      </c>
      <c r="H1937" s="300">
        <v>2015</v>
      </c>
      <c r="I1937" s="300">
        <v>52</v>
      </c>
      <c r="J1937" s="300">
        <v>2015</v>
      </c>
      <c r="K1937" s="300">
        <v>180</v>
      </c>
      <c r="L1937" s="300" t="s">
        <v>872</v>
      </c>
      <c r="M1937" s="300" t="s">
        <v>486</v>
      </c>
      <c r="N1937" s="300" t="s">
        <v>660</v>
      </c>
      <c r="O1937" s="300" t="s">
        <v>762</v>
      </c>
      <c r="P1937" s="300">
        <v>276</v>
      </c>
      <c r="Q1937" s="300" t="s">
        <v>781</v>
      </c>
      <c r="R1937" s="300" t="s">
        <v>782</v>
      </c>
      <c r="S1937" s="300">
        <v>0</v>
      </c>
      <c r="T1937" s="300" t="s">
        <v>763</v>
      </c>
      <c r="U1937" s="300" t="s">
        <v>764</v>
      </c>
      <c r="V1937" s="300" t="s">
        <v>1123</v>
      </c>
      <c r="W1937" s="300" t="s">
        <v>766</v>
      </c>
      <c r="X1937" s="300" t="b">
        <v>1</v>
      </c>
      <c r="Y1937" s="300">
        <v>3104</v>
      </c>
      <c r="Z1937" s="300" t="s">
        <v>844</v>
      </c>
      <c r="AA1937" s="300" t="s">
        <v>845</v>
      </c>
      <c r="AB1937" s="300" t="s">
        <v>510</v>
      </c>
      <c r="AC1937" s="300" t="s">
        <v>510</v>
      </c>
      <c r="AD1937" s="300">
        <v>4</v>
      </c>
      <c r="AE1937" s="300" t="b">
        <v>0</v>
      </c>
      <c r="AF1937" s="300" t="s">
        <v>768</v>
      </c>
      <c r="AG1937" s="300" t="s">
        <v>769</v>
      </c>
      <c r="AH1937" s="300">
        <v>0</v>
      </c>
      <c r="AI1937" s="300">
        <v>0</v>
      </c>
      <c r="AJ1937" s="300" t="s">
        <v>770</v>
      </c>
      <c r="AK1937" s="300">
        <v>8</v>
      </c>
      <c r="AL1937" s="300" t="s">
        <v>814</v>
      </c>
      <c r="AM1937" s="300">
        <v>339277</v>
      </c>
      <c r="AN1937" s="300" t="b">
        <v>0</v>
      </c>
      <c r="AO1937" s="300">
        <v>8</v>
      </c>
      <c r="AP1937" s="300" t="s">
        <v>814</v>
      </c>
      <c r="AQ1937" s="300">
        <v>339277</v>
      </c>
      <c r="AR1937" s="300" t="b">
        <v>0</v>
      </c>
      <c r="AS1937" s="300">
        <v>339277</v>
      </c>
      <c r="AT1937" s="300" t="b">
        <v>0</v>
      </c>
      <c r="AU1937" s="300">
        <v>0</v>
      </c>
      <c r="AV1937" s="300" t="b">
        <v>0</v>
      </c>
      <c r="AW1937" s="300" t="s">
        <v>2241</v>
      </c>
      <c r="AX1937" s="300">
        <v>0</v>
      </c>
      <c r="AY1937" s="300" t="s">
        <v>2241</v>
      </c>
      <c r="AZ1937" s="300">
        <v>0</v>
      </c>
      <c r="BA1937" s="300" t="b">
        <v>0</v>
      </c>
      <c r="BB1937" s="300" t="b">
        <v>1</v>
      </c>
      <c r="BC1937"/>
      <c r="BD1937"/>
      <c r="BE1937"/>
      <c r="BF1937"/>
      <c r="BG1937"/>
      <c r="BH1937"/>
      <c r="BI1937"/>
      <c r="BJ1937"/>
      <c r="BK1937"/>
      <c r="BL1937"/>
      <c r="BM1937"/>
      <c r="BN1937"/>
      <c r="BO1937"/>
      <c r="BP1937"/>
      <c r="BQ1937"/>
    </row>
    <row r="1938" spans="5:69" ht="16.5" hidden="1" x14ac:dyDescent="0.3">
      <c r="E1938" s="300" t="s">
        <v>760</v>
      </c>
      <c r="F1938" s="300" t="s">
        <v>651</v>
      </c>
      <c r="G1938" s="300">
        <v>20150101</v>
      </c>
      <c r="H1938" s="300">
        <v>2015</v>
      </c>
      <c r="I1938" s="300">
        <v>52</v>
      </c>
      <c r="J1938" s="300">
        <v>2015</v>
      </c>
      <c r="K1938" s="300">
        <v>180</v>
      </c>
      <c r="L1938" s="300" t="s">
        <v>872</v>
      </c>
      <c r="M1938" s="300" t="s">
        <v>486</v>
      </c>
      <c r="N1938" s="300" t="s">
        <v>660</v>
      </c>
      <c r="O1938" s="300" t="s">
        <v>762</v>
      </c>
      <c r="P1938" s="300">
        <v>616</v>
      </c>
      <c r="Q1938" s="300" t="s">
        <v>2166</v>
      </c>
      <c r="R1938" s="300" t="s">
        <v>2167</v>
      </c>
      <c r="S1938" s="300">
        <v>0</v>
      </c>
      <c r="T1938" s="300" t="s">
        <v>763</v>
      </c>
      <c r="U1938" s="300" t="s">
        <v>764</v>
      </c>
      <c r="V1938" s="300" t="s">
        <v>1123</v>
      </c>
      <c r="W1938" s="300" t="s">
        <v>766</v>
      </c>
      <c r="X1938" s="300" t="b">
        <v>1</v>
      </c>
      <c r="Y1938" s="300">
        <v>3104</v>
      </c>
      <c r="Z1938" s="300" t="s">
        <v>844</v>
      </c>
      <c r="AA1938" s="300" t="s">
        <v>845</v>
      </c>
      <c r="AB1938" s="300" t="s">
        <v>510</v>
      </c>
      <c r="AC1938" s="300" t="s">
        <v>510</v>
      </c>
      <c r="AD1938" s="300">
        <v>4</v>
      </c>
      <c r="AE1938" s="300" t="b">
        <v>0</v>
      </c>
      <c r="AF1938" s="300" t="s">
        <v>768</v>
      </c>
      <c r="AG1938" s="300" t="s">
        <v>769</v>
      </c>
      <c r="AH1938" s="300">
        <v>0</v>
      </c>
      <c r="AI1938" s="300">
        <v>0</v>
      </c>
      <c r="AJ1938" s="300" t="s">
        <v>770</v>
      </c>
      <c r="AK1938" s="300">
        <v>8</v>
      </c>
      <c r="AL1938" s="300" t="s">
        <v>814</v>
      </c>
      <c r="AM1938" s="300">
        <v>2520</v>
      </c>
      <c r="AN1938" s="300" t="b">
        <v>0</v>
      </c>
      <c r="AO1938" s="300">
        <v>8</v>
      </c>
      <c r="AP1938" s="300" t="s">
        <v>814</v>
      </c>
      <c r="AQ1938" s="300">
        <v>2520</v>
      </c>
      <c r="AR1938" s="300" t="b">
        <v>0</v>
      </c>
      <c r="AS1938" s="300">
        <v>2520</v>
      </c>
      <c r="AT1938" s="300" t="b">
        <v>0</v>
      </c>
      <c r="AU1938" s="300">
        <v>0</v>
      </c>
      <c r="AV1938" s="300" t="b">
        <v>0</v>
      </c>
      <c r="AW1938" s="300" t="s">
        <v>2168</v>
      </c>
      <c r="AX1938" s="300">
        <v>0</v>
      </c>
      <c r="AY1938" s="300" t="s">
        <v>2168</v>
      </c>
      <c r="AZ1938" s="300">
        <v>0</v>
      </c>
      <c r="BA1938" s="300" t="b">
        <v>0</v>
      </c>
      <c r="BB1938" s="300" t="b">
        <v>1</v>
      </c>
      <c r="BC1938"/>
      <c r="BD1938"/>
      <c r="BE1938"/>
      <c r="BF1938"/>
      <c r="BG1938"/>
      <c r="BH1938"/>
      <c r="BI1938"/>
      <c r="BJ1938"/>
      <c r="BK1938"/>
      <c r="BL1938"/>
      <c r="BM1938"/>
      <c r="BN1938"/>
      <c r="BO1938"/>
      <c r="BP1938"/>
      <c r="BQ1938"/>
    </row>
    <row r="1939" spans="5:69" ht="16.5" hidden="1" x14ac:dyDescent="0.3">
      <c r="E1939" s="300" t="s">
        <v>760</v>
      </c>
      <c r="F1939" s="300" t="s">
        <v>651</v>
      </c>
      <c r="G1939" s="300">
        <v>20150101</v>
      </c>
      <c r="H1939" s="300">
        <v>2015</v>
      </c>
      <c r="I1939" s="300">
        <v>52</v>
      </c>
      <c r="J1939" s="300">
        <v>2015</v>
      </c>
      <c r="K1939" s="300">
        <v>180</v>
      </c>
      <c r="L1939" s="300" t="s">
        <v>872</v>
      </c>
      <c r="M1939" s="300" t="s">
        <v>486</v>
      </c>
      <c r="N1939" s="300" t="s">
        <v>660</v>
      </c>
      <c r="O1939" s="300" t="s">
        <v>762</v>
      </c>
      <c r="P1939" s="300">
        <v>699</v>
      </c>
      <c r="Q1939" s="300" t="s">
        <v>798</v>
      </c>
      <c r="R1939" s="300" t="s">
        <v>799</v>
      </c>
      <c r="S1939" s="300">
        <v>0</v>
      </c>
      <c r="T1939" s="300" t="s">
        <v>763</v>
      </c>
      <c r="U1939" s="300" t="s">
        <v>764</v>
      </c>
      <c r="V1939" s="300" t="s">
        <v>1123</v>
      </c>
      <c r="W1939" s="300" t="s">
        <v>766</v>
      </c>
      <c r="X1939" s="300" t="b">
        <v>1</v>
      </c>
      <c r="Y1939" s="300">
        <v>3104</v>
      </c>
      <c r="Z1939" s="300" t="s">
        <v>844</v>
      </c>
      <c r="AA1939" s="300" t="s">
        <v>845</v>
      </c>
      <c r="AB1939" s="300" t="s">
        <v>510</v>
      </c>
      <c r="AC1939" s="300" t="s">
        <v>510</v>
      </c>
      <c r="AD1939" s="300">
        <v>4</v>
      </c>
      <c r="AE1939" s="300" t="b">
        <v>0</v>
      </c>
      <c r="AF1939" s="300" t="s">
        <v>768</v>
      </c>
      <c r="AG1939" s="300" t="s">
        <v>769</v>
      </c>
      <c r="AH1939" s="300">
        <v>0</v>
      </c>
      <c r="AI1939" s="300">
        <v>0</v>
      </c>
      <c r="AJ1939" s="300" t="s">
        <v>770</v>
      </c>
      <c r="AK1939" s="300">
        <v>8</v>
      </c>
      <c r="AL1939" s="300" t="s">
        <v>814</v>
      </c>
      <c r="AM1939" s="300">
        <v>1600</v>
      </c>
      <c r="AN1939" s="300" t="b">
        <v>0</v>
      </c>
      <c r="AO1939" s="300">
        <v>8</v>
      </c>
      <c r="AP1939" s="300" t="s">
        <v>814</v>
      </c>
      <c r="AQ1939" s="300">
        <v>1600</v>
      </c>
      <c r="AR1939" s="300" t="b">
        <v>0</v>
      </c>
      <c r="AS1939" s="300">
        <v>1600</v>
      </c>
      <c r="AT1939" s="300" t="b">
        <v>0</v>
      </c>
      <c r="AU1939" s="300">
        <v>0</v>
      </c>
      <c r="AV1939" s="300" t="b">
        <v>0</v>
      </c>
      <c r="AW1939" s="300" t="s">
        <v>2242</v>
      </c>
      <c r="AX1939" s="300">
        <v>0</v>
      </c>
      <c r="AY1939" s="300" t="s">
        <v>2242</v>
      </c>
      <c r="AZ1939" s="300">
        <v>0</v>
      </c>
      <c r="BA1939" s="300" t="b">
        <v>0</v>
      </c>
      <c r="BB1939" s="300" t="b">
        <v>1</v>
      </c>
      <c r="BC1939"/>
      <c r="BD1939"/>
      <c r="BE1939"/>
      <c r="BF1939"/>
      <c r="BG1939"/>
      <c r="BH1939"/>
      <c r="BI1939"/>
      <c r="BJ1939"/>
      <c r="BK1939"/>
      <c r="BL1939"/>
      <c r="BM1939"/>
      <c r="BN1939"/>
      <c r="BO1939"/>
      <c r="BP1939"/>
      <c r="BQ1939"/>
    </row>
    <row r="1940" spans="5:69" ht="16.5" hidden="1" x14ac:dyDescent="0.3">
      <c r="E1940" s="300" t="s">
        <v>760</v>
      </c>
      <c r="F1940" s="300" t="s">
        <v>651</v>
      </c>
      <c r="G1940" s="300">
        <v>20150101</v>
      </c>
      <c r="H1940" s="300">
        <v>2015</v>
      </c>
      <c r="I1940" s="300">
        <v>52</v>
      </c>
      <c r="J1940" s="300">
        <v>2015</v>
      </c>
      <c r="K1940" s="300">
        <v>180</v>
      </c>
      <c r="L1940" s="300" t="s">
        <v>872</v>
      </c>
      <c r="M1940" s="300" t="s">
        <v>486</v>
      </c>
      <c r="N1940" s="300" t="s">
        <v>660</v>
      </c>
      <c r="O1940" s="300" t="s">
        <v>762</v>
      </c>
      <c r="P1940" s="300">
        <v>710</v>
      </c>
      <c r="Q1940" s="300" t="s">
        <v>917</v>
      </c>
      <c r="R1940" s="300" t="s">
        <v>425</v>
      </c>
      <c r="S1940" s="300">
        <v>0</v>
      </c>
      <c r="T1940" s="300" t="s">
        <v>763</v>
      </c>
      <c r="U1940" s="300" t="s">
        <v>764</v>
      </c>
      <c r="V1940" s="300" t="s">
        <v>1123</v>
      </c>
      <c r="W1940" s="300" t="s">
        <v>766</v>
      </c>
      <c r="X1940" s="300" t="b">
        <v>1</v>
      </c>
      <c r="Y1940" s="300">
        <v>3104</v>
      </c>
      <c r="Z1940" s="300" t="s">
        <v>844</v>
      </c>
      <c r="AA1940" s="300" t="s">
        <v>845</v>
      </c>
      <c r="AB1940" s="300" t="s">
        <v>510</v>
      </c>
      <c r="AC1940" s="300" t="s">
        <v>510</v>
      </c>
      <c r="AD1940" s="300">
        <v>4</v>
      </c>
      <c r="AE1940" s="300" t="b">
        <v>0</v>
      </c>
      <c r="AF1940" s="300" t="s">
        <v>768</v>
      </c>
      <c r="AG1940" s="300" t="s">
        <v>769</v>
      </c>
      <c r="AH1940" s="300">
        <v>0</v>
      </c>
      <c r="AI1940" s="300">
        <v>0</v>
      </c>
      <c r="AJ1940" s="300" t="s">
        <v>770</v>
      </c>
      <c r="AK1940" s="300">
        <v>8</v>
      </c>
      <c r="AL1940" s="300" t="s">
        <v>814</v>
      </c>
      <c r="AM1940" s="300">
        <v>45218</v>
      </c>
      <c r="AN1940" s="300" t="b">
        <v>0</v>
      </c>
      <c r="AO1940" s="300">
        <v>8</v>
      </c>
      <c r="AP1940" s="300" t="s">
        <v>814</v>
      </c>
      <c r="AQ1940" s="300">
        <v>45218</v>
      </c>
      <c r="AR1940" s="300" t="b">
        <v>0</v>
      </c>
      <c r="AS1940" s="300">
        <v>45218</v>
      </c>
      <c r="AT1940" s="300" t="b">
        <v>0</v>
      </c>
      <c r="AU1940" s="300">
        <v>0</v>
      </c>
      <c r="AV1940" s="300" t="b">
        <v>0</v>
      </c>
      <c r="AW1940" s="300" t="s">
        <v>2243</v>
      </c>
      <c r="AX1940" s="300">
        <v>0</v>
      </c>
      <c r="AY1940" s="300" t="s">
        <v>2243</v>
      </c>
      <c r="AZ1940" s="300">
        <v>0</v>
      </c>
      <c r="BA1940" s="300" t="b">
        <v>0</v>
      </c>
      <c r="BB1940" s="300" t="b">
        <v>1</v>
      </c>
      <c r="BC1940"/>
      <c r="BD1940"/>
      <c r="BE1940"/>
      <c r="BF1940"/>
      <c r="BG1940"/>
      <c r="BH1940"/>
      <c r="BI1940"/>
      <c r="BJ1940"/>
      <c r="BK1940"/>
      <c r="BL1940"/>
      <c r="BM1940"/>
      <c r="BN1940"/>
      <c r="BO1940"/>
      <c r="BP1940"/>
      <c r="BQ1940"/>
    </row>
    <row r="1941" spans="5:69" ht="16.5" hidden="1" x14ac:dyDescent="0.3">
      <c r="E1941" s="300" t="s">
        <v>760</v>
      </c>
      <c r="F1941" s="300" t="s">
        <v>651</v>
      </c>
      <c r="G1941" s="300">
        <v>20150101</v>
      </c>
      <c r="H1941" s="300">
        <v>2015</v>
      </c>
      <c r="I1941" s="300">
        <v>52</v>
      </c>
      <c r="J1941" s="300">
        <v>2015</v>
      </c>
      <c r="K1941" s="300">
        <v>180</v>
      </c>
      <c r="L1941" s="300" t="s">
        <v>872</v>
      </c>
      <c r="M1941" s="300" t="s">
        <v>486</v>
      </c>
      <c r="N1941" s="300" t="s">
        <v>660</v>
      </c>
      <c r="O1941" s="300" t="s">
        <v>762</v>
      </c>
      <c r="P1941" s="300">
        <v>800</v>
      </c>
      <c r="Q1941" s="300" t="s">
        <v>930</v>
      </c>
      <c r="R1941" s="300" t="s">
        <v>452</v>
      </c>
      <c r="S1941" s="300">
        <v>0</v>
      </c>
      <c r="T1941" s="300" t="s">
        <v>763</v>
      </c>
      <c r="U1941" s="300" t="s">
        <v>764</v>
      </c>
      <c r="V1941" s="300" t="s">
        <v>1123</v>
      </c>
      <c r="W1941" s="300" t="s">
        <v>766</v>
      </c>
      <c r="X1941" s="300" t="b">
        <v>1</v>
      </c>
      <c r="Y1941" s="300">
        <v>3104</v>
      </c>
      <c r="Z1941" s="300" t="s">
        <v>844</v>
      </c>
      <c r="AA1941" s="300" t="s">
        <v>845</v>
      </c>
      <c r="AB1941" s="300" t="s">
        <v>510</v>
      </c>
      <c r="AC1941" s="300" t="s">
        <v>510</v>
      </c>
      <c r="AD1941" s="300">
        <v>4</v>
      </c>
      <c r="AE1941" s="300" t="b">
        <v>0</v>
      </c>
      <c r="AF1941" s="300" t="s">
        <v>768</v>
      </c>
      <c r="AG1941" s="300" t="s">
        <v>769</v>
      </c>
      <c r="AH1941" s="300">
        <v>0</v>
      </c>
      <c r="AI1941" s="300">
        <v>0</v>
      </c>
      <c r="AJ1941" s="300" t="s">
        <v>770</v>
      </c>
      <c r="AK1941" s="300">
        <v>8</v>
      </c>
      <c r="AL1941" s="300" t="s">
        <v>814</v>
      </c>
      <c r="AM1941" s="300">
        <v>3584</v>
      </c>
      <c r="AN1941" s="300" t="b">
        <v>0</v>
      </c>
      <c r="AO1941" s="300">
        <v>8</v>
      </c>
      <c r="AP1941" s="300" t="s">
        <v>814</v>
      </c>
      <c r="AQ1941" s="300">
        <v>3584</v>
      </c>
      <c r="AR1941" s="300" t="b">
        <v>0</v>
      </c>
      <c r="AS1941" s="300">
        <v>3584</v>
      </c>
      <c r="AT1941" s="300" t="b">
        <v>0</v>
      </c>
      <c r="AU1941" s="300">
        <v>0</v>
      </c>
      <c r="AV1941" s="300" t="b">
        <v>0</v>
      </c>
      <c r="AW1941" s="300" t="s">
        <v>2244</v>
      </c>
      <c r="AX1941" s="300">
        <v>0</v>
      </c>
      <c r="AY1941" s="300" t="s">
        <v>2244</v>
      </c>
      <c r="AZ1941" s="300">
        <v>0</v>
      </c>
      <c r="BA1941" s="300" t="b">
        <v>0</v>
      </c>
      <c r="BB1941" s="300" t="b">
        <v>1</v>
      </c>
      <c r="BC1941"/>
      <c r="BD1941"/>
      <c r="BE1941"/>
      <c r="BF1941"/>
      <c r="BG1941"/>
      <c r="BH1941"/>
      <c r="BI1941"/>
      <c r="BJ1941"/>
      <c r="BK1941"/>
      <c r="BL1941"/>
      <c r="BM1941"/>
      <c r="BN1941"/>
      <c r="BO1941"/>
      <c r="BP1941"/>
      <c r="BQ1941"/>
    </row>
    <row r="1942" spans="5:69" ht="16.5" hidden="1" x14ac:dyDescent="0.3">
      <c r="E1942" s="300" t="s">
        <v>760</v>
      </c>
      <c r="F1942" s="300" t="s">
        <v>651</v>
      </c>
      <c r="G1942" s="300">
        <v>20150101</v>
      </c>
      <c r="H1942" s="300">
        <v>2015</v>
      </c>
      <c r="I1942" s="300">
        <v>52</v>
      </c>
      <c r="J1942" s="300">
        <v>2015</v>
      </c>
      <c r="K1942" s="300">
        <v>180</v>
      </c>
      <c r="L1942" s="300" t="s">
        <v>872</v>
      </c>
      <c r="M1942" s="300" t="s">
        <v>486</v>
      </c>
      <c r="N1942" s="300" t="s">
        <v>660</v>
      </c>
      <c r="O1942" s="300" t="s">
        <v>762</v>
      </c>
      <c r="P1942" s="300">
        <v>834</v>
      </c>
      <c r="Q1942" s="300" t="s">
        <v>940</v>
      </c>
      <c r="R1942" s="300" t="s">
        <v>941</v>
      </c>
      <c r="S1942" s="300">
        <v>0</v>
      </c>
      <c r="T1942" s="300" t="s">
        <v>763</v>
      </c>
      <c r="U1942" s="300" t="s">
        <v>764</v>
      </c>
      <c r="V1942" s="300" t="s">
        <v>1123</v>
      </c>
      <c r="W1942" s="300" t="s">
        <v>766</v>
      </c>
      <c r="X1942" s="300" t="b">
        <v>1</v>
      </c>
      <c r="Y1942" s="300">
        <v>3104</v>
      </c>
      <c r="Z1942" s="300" t="s">
        <v>844</v>
      </c>
      <c r="AA1942" s="300" t="s">
        <v>845</v>
      </c>
      <c r="AB1942" s="300" t="s">
        <v>510</v>
      </c>
      <c r="AC1942" s="300" t="s">
        <v>510</v>
      </c>
      <c r="AD1942" s="300">
        <v>4</v>
      </c>
      <c r="AE1942" s="300" t="b">
        <v>0</v>
      </c>
      <c r="AF1942" s="300" t="s">
        <v>768</v>
      </c>
      <c r="AG1942" s="300" t="s">
        <v>769</v>
      </c>
      <c r="AH1942" s="300">
        <v>0</v>
      </c>
      <c r="AI1942" s="300">
        <v>0</v>
      </c>
      <c r="AJ1942" s="300" t="s">
        <v>770</v>
      </c>
      <c r="AK1942" s="300">
        <v>8</v>
      </c>
      <c r="AL1942" s="300" t="s">
        <v>814</v>
      </c>
      <c r="AM1942" s="300">
        <v>18000</v>
      </c>
      <c r="AN1942" s="300" t="b">
        <v>0</v>
      </c>
      <c r="AO1942" s="300">
        <v>8</v>
      </c>
      <c r="AP1942" s="300" t="s">
        <v>814</v>
      </c>
      <c r="AQ1942" s="300">
        <v>18000</v>
      </c>
      <c r="AR1942" s="300" t="b">
        <v>0</v>
      </c>
      <c r="AS1942" s="300">
        <v>18000</v>
      </c>
      <c r="AT1942" s="300" t="b">
        <v>0</v>
      </c>
      <c r="AU1942" s="300">
        <v>0</v>
      </c>
      <c r="AV1942" s="300" t="b">
        <v>0</v>
      </c>
      <c r="AW1942" s="300" t="s">
        <v>2245</v>
      </c>
      <c r="AX1942" s="300">
        <v>0</v>
      </c>
      <c r="AY1942" s="300" t="s">
        <v>2245</v>
      </c>
      <c r="AZ1942" s="300">
        <v>0</v>
      </c>
      <c r="BA1942" s="300" t="b">
        <v>0</v>
      </c>
      <c r="BB1942" s="300" t="b">
        <v>1</v>
      </c>
      <c r="BC1942"/>
      <c r="BD1942"/>
      <c r="BE1942"/>
      <c r="BF1942"/>
      <c r="BG1942"/>
      <c r="BH1942"/>
      <c r="BI1942"/>
      <c r="BJ1942"/>
      <c r="BK1942"/>
      <c r="BL1942"/>
      <c r="BM1942"/>
      <c r="BN1942"/>
      <c r="BO1942"/>
      <c r="BP1942"/>
      <c r="BQ1942"/>
    </row>
    <row r="1943" spans="5:69" ht="16.5" hidden="1" x14ac:dyDescent="0.3">
      <c r="E1943" s="300" t="s">
        <v>760</v>
      </c>
      <c r="F1943" s="300" t="s">
        <v>651</v>
      </c>
      <c r="G1943" s="300">
        <v>20150101</v>
      </c>
      <c r="H1943" s="300">
        <v>2015</v>
      </c>
      <c r="I1943" s="300">
        <v>52</v>
      </c>
      <c r="J1943" s="300">
        <v>2015</v>
      </c>
      <c r="K1943" s="300">
        <v>180</v>
      </c>
      <c r="L1943" s="300" t="s">
        <v>872</v>
      </c>
      <c r="M1943" s="300" t="s">
        <v>486</v>
      </c>
      <c r="N1943" s="300" t="s">
        <v>660</v>
      </c>
      <c r="O1943" s="300" t="s">
        <v>762</v>
      </c>
      <c r="P1943" s="300">
        <v>894</v>
      </c>
      <c r="Q1943" s="300" t="s">
        <v>943</v>
      </c>
      <c r="R1943" s="300" t="s">
        <v>431</v>
      </c>
      <c r="S1943" s="300">
        <v>0</v>
      </c>
      <c r="T1943" s="300" t="s">
        <v>763</v>
      </c>
      <c r="U1943" s="300" t="s">
        <v>764</v>
      </c>
      <c r="V1943" s="300" t="s">
        <v>1123</v>
      </c>
      <c r="W1943" s="300" t="s">
        <v>766</v>
      </c>
      <c r="X1943" s="300" t="b">
        <v>1</v>
      </c>
      <c r="Y1943" s="300">
        <v>3104</v>
      </c>
      <c r="Z1943" s="300" t="s">
        <v>844</v>
      </c>
      <c r="AA1943" s="300" t="s">
        <v>845</v>
      </c>
      <c r="AB1943" s="300" t="s">
        <v>510</v>
      </c>
      <c r="AC1943" s="300" t="s">
        <v>510</v>
      </c>
      <c r="AD1943" s="300">
        <v>4</v>
      </c>
      <c r="AE1943" s="300" t="b">
        <v>0</v>
      </c>
      <c r="AF1943" s="300" t="s">
        <v>768</v>
      </c>
      <c r="AG1943" s="300" t="s">
        <v>769</v>
      </c>
      <c r="AH1943" s="300">
        <v>0</v>
      </c>
      <c r="AI1943" s="300">
        <v>0</v>
      </c>
      <c r="AJ1943" s="300" t="s">
        <v>770</v>
      </c>
      <c r="AK1943" s="300">
        <v>8</v>
      </c>
      <c r="AL1943" s="300" t="s">
        <v>814</v>
      </c>
      <c r="AM1943" s="300">
        <v>52203</v>
      </c>
      <c r="AN1943" s="300" t="b">
        <v>0</v>
      </c>
      <c r="AO1943" s="300">
        <v>8</v>
      </c>
      <c r="AP1943" s="300" t="s">
        <v>814</v>
      </c>
      <c r="AQ1943" s="300">
        <v>52203</v>
      </c>
      <c r="AR1943" s="300" t="b">
        <v>0</v>
      </c>
      <c r="AS1943" s="300">
        <v>52203</v>
      </c>
      <c r="AT1943" s="300" t="b">
        <v>0</v>
      </c>
      <c r="AU1943" s="300">
        <v>0</v>
      </c>
      <c r="AV1943" s="300" t="b">
        <v>0</v>
      </c>
      <c r="AW1943" s="300" t="s">
        <v>2246</v>
      </c>
      <c r="AX1943" s="300">
        <v>0</v>
      </c>
      <c r="AY1943" s="300" t="s">
        <v>2246</v>
      </c>
      <c r="AZ1943" s="300">
        <v>0</v>
      </c>
      <c r="BA1943" s="300" t="b">
        <v>0</v>
      </c>
      <c r="BB1943" s="300" t="b">
        <v>1</v>
      </c>
      <c r="BC1943"/>
      <c r="BD1943"/>
      <c r="BE1943"/>
      <c r="BF1943"/>
      <c r="BG1943"/>
      <c r="BH1943"/>
      <c r="BI1943"/>
      <c r="BJ1943"/>
      <c r="BK1943"/>
      <c r="BL1943"/>
      <c r="BM1943"/>
      <c r="BN1943"/>
      <c r="BO1943"/>
      <c r="BP1943"/>
      <c r="BQ1943"/>
    </row>
    <row r="1944" spans="5:69" ht="16.5" hidden="1" x14ac:dyDescent="0.3">
      <c r="E1944" s="300" t="s">
        <v>760</v>
      </c>
      <c r="F1944" s="300" t="s">
        <v>651</v>
      </c>
      <c r="G1944" s="300">
        <v>20150101</v>
      </c>
      <c r="H1944" s="300">
        <v>2015</v>
      </c>
      <c r="I1944" s="300">
        <v>52</v>
      </c>
      <c r="J1944" s="300">
        <v>2015</v>
      </c>
      <c r="K1944" s="300">
        <v>562</v>
      </c>
      <c r="L1944" s="300" t="s">
        <v>761</v>
      </c>
      <c r="M1944" s="300" t="s">
        <v>451</v>
      </c>
      <c r="N1944" s="300" t="s">
        <v>660</v>
      </c>
      <c r="O1944" s="300" t="s">
        <v>762</v>
      </c>
      <c r="P1944" s="300">
        <v>0</v>
      </c>
      <c r="Q1944" s="300" t="s">
        <v>763</v>
      </c>
      <c r="R1944" s="300" t="s">
        <v>764</v>
      </c>
      <c r="S1944" s="300">
        <v>0</v>
      </c>
      <c r="T1944" s="300" t="s">
        <v>763</v>
      </c>
      <c r="U1944" s="300" t="s">
        <v>764</v>
      </c>
      <c r="V1944" s="300" t="s">
        <v>1123</v>
      </c>
      <c r="W1944" s="300" t="s">
        <v>766</v>
      </c>
      <c r="X1944" s="300" t="b">
        <v>1</v>
      </c>
      <c r="Y1944" s="300">
        <v>3104</v>
      </c>
      <c r="Z1944" s="300" t="s">
        <v>844</v>
      </c>
      <c r="AA1944" s="300" t="s">
        <v>845</v>
      </c>
      <c r="AB1944" s="300" t="s">
        <v>510</v>
      </c>
      <c r="AC1944" s="300" t="s">
        <v>510</v>
      </c>
      <c r="AD1944" s="300">
        <v>4</v>
      </c>
      <c r="AE1944" s="300" t="b">
        <v>0</v>
      </c>
      <c r="AF1944" s="300" t="s">
        <v>768</v>
      </c>
      <c r="AG1944" s="300" t="s">
        <v>769</v>
      </c>
      <c r="AH1944" s="300">
        <v>0</v>
      </c>
      <c r="AI1944" s="300">
        <v>0</v>
      </c>
      <c r="AJ1944" s="300" t="s">
        <v>770</v>
      </c>
      <c r="AK1944" s="300">
        <v>8</v>
      </c>
      <c r="AL1944" s="300" t="s">
        <v>814</v>
      </c>
      <c r="AM1944" s="300">
        <v>205</v>
      </c>
      <c r="AN1944" s="300" t="b">
        <v>0</v>
      </c>
      <c r="AO1944" s="300">
        <v>-1</v>
      </c>
      <c r="AP1944" s="300" t="s">
        <v>771</v>
      </c>
      <c r="AQ1944" s="300"/>
      <c r="AR1944" s="300" t="b">
        <v>0</v>
      </c>
      <c r="AS1944" s="300">
        <v>205</v>
      </c>
      <c r="AT1944" s="300" t="b">
        <v>0</v>
      </c>
      <c r="AU1944" s="300"/>
      <c r="AV1944" s="300" t="b">
        <v>0</v>
      </c>
      <c r="AW1944" s="300">
        <v>315</v>
      </c>
      <c r="AX1944" s="300"/>
      <c r="AY1944" s="300">
        <v>315</v>
      </c>
      <c r="AZ1944" s="300">
        <v>0</v>
      </c>
      <c r="BA1944" s="300" t="b">
        <v>1</v>
      </c>
      <c r="BB1944" s="300" t="b">
        <v>0</v>
      </c>
      <c r="BC1944"/>
      <c r="BD1944"/>
      <c r="BE1944"/>
      <c r="BF1944"/>
      <c r="BG1944"/>
      <c r="BH1944"/>
      <c r="BI1944"/>
      <c r="BJ1944"/>
      <c r="BK1944"/>
      <c r="BL1944"/>
      <c r="BM1944"/>
      <c r="BN1944"/>
      <c r="BO1944"/>
      <c r="BP1944"/>
      <c r="BQ1944"/>
    </row>
    <row r="1945" spans="5:69" ht="16.5" hidden="1" x14ac:dyDescent="0.3">
      <c r="E1945" s="300" t="s">
        <v>760</v>
      </c>
      <c r="F1945" s="300" t="s">
        <v>651</v>
      </c>
      <c r="G1945" s="300">
        <v>20150101</v>
      </c>
      <c r="H1945" s="300">
        <v>2015</v>
      </c>
      <c r="I1945" s="300">
        <v>52</v>
      </c>
      <c r="J1945" s="300">
        <v>2015</v>
      </c>
      <c r="K1945" s="300">
        <v>562</v>
      </c>
      <c r="L1945" s="300" t="s">
        <v>761</v>
      </c>
      <c r="M1945" s="300" t="s">
        <v>451</v>
      </c>
      <c r="N1945" s="300" t="s">
        <v>660</v>
      </c>
      <c r="O1945" s="300" t="s">
        <v>762</v>
      </c>
      <c r="P1945" s="300">
        <v>276</v>
      </c>
      <c r="Q1945" s="300" t="s">
        <v>781</v>
      </c>
      <c r="R1945" s="300" t="s">
        <v>782</v>
      </c>
      <c r="S1945" s="300">
        <v>0</v>
      </c>
      <c r="T1945" s="300" t="s">
        <v>763</v>
      </c>
      <c r="U1945" s="300" t="s">
        <v>764</v>
      </c>
      <c r="V1945" s="300" t="s">
        <v>1123</v>
      </c>
      <c r="W1945" s="300" t="s">
        <v>766</v>
      </c>
      <c r="X1945" s="300" t="b">
        <v>1</v>
      </c>
      <c r="Y1945" s="300">
        <v>3104</v>
      </c>
      <c r="Z1945" s="300" t="s">
        <v>844</v>
      </c>
      <c r="AA1945" s="300" t="s">
        <v>845</v>
      </c>
      <c r="AB1945" s="300" t="s">
        <v>510</v>
      </c>
      <c r="AC1945" s="300" t="s">
        <v>510</v>
      </c>
      <c r="AD1945" s="300">
        <v>4</v>
      </c>
      <c r="AE1945" s="300" t="b">
        <v>0</v>
      </c>
      <c r="AF1945" s="300" t="s">
        <v>768</v>
      </c>
      <c r="AG1945" s="300" t="s">
        <v>769</v>
      </c>
      <c r="AH1945" s="300">
        <v>0</v>
      </c>
      <c r="AI1945" s="300">
        <v>0</v>
      </c>
      <c r="AJ1945" s="300" t="s">
        <v>770</v>
      </c>
      <c r="AK1945" s="300">
        <v>8</v>
      </c>
      <c r="AL1945" s="300" t="s">
        <v>814</v>
      </c>
      <c r="AM1945" s="300">
        <v>5</v>
      </c>
      <c r="AN1945" s="300" t="b">
        <v>0</v>
      </c>
      <c r="AO1945" s="300">
        <v>-1</v>
      </c>
      <c r="AP1945" s="300" t="s">
        <v>771</v>
      </c>
      <c r="AQ1945" s="300"/>
      <c r="AR1945" s="300" t="b">
        <v>0</v>
      </c>
      <c r="AS1945" s="300">
        <v>5</v>
      </c>
      <c r="AT1945" s="300" t="b">
        <v>0</v>
      </c>
      <c r="AU1945" s="300"/>
      <c r="AV1945" s="300" t="b">
        <v>0</v>
      </c>
      <c r="AW1945" s="300">
        <v>49</v>
      </c>
      <c r="AX1945" s="300"/>
      <c r="AY1945" s="300">
        <v>49</v>
      </c>
      <c r="AZ1945" s="300">
        <v>0</v>
      </c>
      <c r="BA1945" s="300" t="b">
        <v>1</v>
      </c>
      <c r="BB1945" s="300" t="b">
        <v>0</v>
      </c>
      <c r="BC1945"/>
      <c r="BD1945"/>
      <c r="BE1945"/>
      <c r="BF1945"/>
      <c r="BG1945"/>
      <c r="BH1945"/>
      <c r="BI1945"/>
      <c r="BJ1945"/>
      <c r="BK1945"/>
      <c r="BL1945"/>
      <c r="BM1945"/>
      <c r="BN1945"/>
      <c r="BO1945"/>
      <c r="BP1945"/>
      <c r="BQ1945"/>
    </row>
    <row r="1946" spans="5:69" ht="16.5" hidden="1" x14ac:dyDescent="0.3">
      <c r="E1946" s="300" t="s">
        <v>760</v>
      </c>
      <c r="F1946" s="300" t="s">
        <v>651</v>
      </c>
      <c r="G1946" s="300">
        <v>20150101</v>
      </c>
      <c r="H1946" s="300">
        <v>2015</v>
      </c>
      <c r="I1946" s="300">
        <v>52</v>
      </c>
      <c r="J1946" s="300">
        <v>2015</v>
      </c>
      <c r="K1946" s="300">
        <v>562</v>
      </c>
      <c r="L1946" s="300" t="s">
        <v>761</v>
      </c>
      <c r="M1946" s="300" t="s">
        <v>451</v>
      </c>
      <c r="N1946" s="300" t="s">
        <v>660</v>
      </c>
      <c r="O1946" s="300" t="s">
        <v>762</v>
      </c>
      <c r="P1946" s="300">
        <v>288</v>
      </c>
      <c r="Q1946" s="300" t="s">
        <v>784</v>
      </c>
      <c r="R1946" s="300" t="s">
        <v>428</v>
      </c>
      <c r="S1946" s="300">
        <v>0</v>
      </c>
      <c r="T1946" s="300" t="s">
        <v>763</v>
      </c>
      <c r="U1946" s="300" t="s">
        <v>764</v>
      </c>
      <c r="V1946" s="300" t="s">
        <v>1123</v>
      </c>
      <c r="W1946" s="300" t="s">
        <v>766</v>
      </c>
      <c r="X1946" s="300" t="b">
        <v>1</v>
      </c>
      <c r="Y1946" s="300">
        <v>3104</v>
      </c>
      <c r="Z1946" s="300" t="s">
        <v>844</v>
      </c>
      <c r="AA1946" s="300" t="s">
        <v>845</v>
      </c>
      <c r="AB1946" s="300" t="s">
        <v>510</v>
      </c>
      <c r="AC1946" s="300" t="s">
        <v>510</v>
      </c>
      <c r="AD1946" s="300">
        <v>4</v>
      </c>
      <c r="AE1946" s="300" t="b">
        <v>0</v>
      </c>
      <c r="AF1946" s="300" t="s">
        <v>768</v>
      </c>
      <c r="AG1946" s="300" t="s">
        <v>769</v>
      </c>
      <c r="AH1946" s="300">
        <v>0</v>
      </c>
      <c r="AI1946" s="300">
        <v>0</v>
      </c>
      <c r="AJ1946" s="300" t="s">
        <v>770</v>
      </c>
      <c r="AK1946" s="300">
        <v>8</v>
      </c>
      <c r="AL1946" s="300" t="s">
        <v>814</v>
      </c>
      <c r="AM1946" s="300">
        <v>200</v>
      </c>
      <c r="AN1946" s="300" t="b">
        <v>0</v>
      </c>
      <c r="AO1946" s="300">
        <v>-1</v>
      </c>
      <c r="AP1946" s="300" t="s">
        <v>771</v>
      </c>
      <c r="AQ1946" s="300"/>
      <c r="AR1946" s="300" t="b">
        <v>0</v>
      </c>
      <c r="AS1946" s="300">
        <v>200</v>
      </c>
      <c r="AT1946" s="300" t="b">
        <v>0</v>
      </c>
      <c r="AU1946" s="300"/>
      <c r="AV1946" s="300" t="b">
        <v>0</v>
      </c>
      <c r="AW1946" s="300">
        <v>266</v>
      </c>
      <c r="AX1946" s="300"/>
      <c r="AY1946" s="300">
        <v>266</v>
      </c>
      <c r="AZ1946" s="300">
        <v>0</v>
      </c>
      <c r="BA1946" s="300" t="b">
        <v>1</v>
      </c>
      <c r="BB1946" s="300" t="b">
        <v>0</v>
      </c>
      <c r="BC1946"/>
      <c r="BD1946"/>
      <c r="BE1946"/>
      <c r="BF1946"/>
      <c r="BG1946"/>
      <c r="BH1946"/>
      <c r="BI1946"/>
      <c r="BJ1946"/>
      <c r="BK1946"/>
      <c r="BL1946"/>
      <c r="BM1946"/>
      <c r="BN1946"/>
      <c r="BO1946"/>
      <c r="BP1946"/>
      <c r="BQ1946"/>
    </row>
    <row r="1947" spans="5:69" ht="16.5" hidden="1" x14ac:dyDescent="0.3">
      <c r="E1947" s="300" t="s">
        <v>760</v>
      </c>
      <c r="F1947" s="300" t="s">
        <v>651</v>
      </c>
      <c r="G1947" s="300">
        <v>20150101</v>
      </c>
      <c r="H1947" s="300">
        <v>2015</v>
      </c>
      <c r="I1947" s="300">
        <v>52</v>
      </c>
      <c r="J1947" s="300">
        <v>2015</v>
      </c>
      <c r="K1947" s="300">
        <v>180</v>
      </c>
      <c r="L1947" s="300" t="s">
        <v>872</v>
      </c>
      <c r="M1947" s="300" t="s">
        <v>486</v>
      </c>
      <c r="N1947" s="300" t="s">
        <v>660</v>
      </c>
      <c r="O1947" s="300" t="s">
        <v>762</v>
      </c>
      <c r="P1947" s="300">
        <v>0</v>
      </c>
      <c r="Q1947" s="300" t="s">
        <v>763</v>
      </c>
      <c r="R1947" s="300" t="s">
        <v>764</v>
      </c>
      <c r="S1947" s="300">
        <v>0</v>
      </c>
      <c r="T1947" s="300" t="s">
        <v>763</v>
      </c>
      <c r="U1947" s="300" t="s">
        <v>764</v>
      </c>
      <c r="V1947" s="300" t="s">
        <v>1123</v>
      </c>
      <c r="W1947" s="300" t="s">
        <v>766</v>
      </c>
      <c r="X1947" s="300" t="b">
        <v>1</v>
      </c>
      <c r="Y1947" s="300">
        <v>310420</v>
      </c>
      <c r="Z1947" s="300" t="s">
        <v>850</v>
      </c>
      <c r="AA1947" s="300" t="s">
        <v>539</v>
      </c>
      <c r="AB1947" s="300" t="s">
        <v>510</v>
      </c>
      <c r="AC1947" s="300" t="s">
        <v>510</v>
      </c>
      <c r="AD1947" s="300">
        <v>6</v>
      </c>
      <c r="AE1947" s="300" t="b">
        <v>1</v>
      </c>
      <c r="AF1947" s="300" t="s">
        <v>768</v>
      </c>
      <c r="AG1947" s="300" t="s">
        <v>769</v>
      </c>
      <c r="AH1947" s="300">
        <v>0</v>
      </c>
      <c r="AI1947" s="300">
        <v>0</v>
      </c>
      <c r="AJ1947" s="300" t="s">
        <v>770</v>
      </c>
      <c r="AK1947" s="300">
        <v>8</v>
      </c>
      <c r="AL1947" s="300" t="s">
        <v>814</v>
      </c>
      <c r="AM1947" s="300">
        <v>2393173</v>
      </c>
      <c r="AN1947" s="300" t="b">
        <v>0</v>
      </c>
      <c r="AO1947" s="300">
        <v>8</v>
      </c>
      <c r="AP1947" s="300" t="s">
        <v>814</v>
      </c>
      <c r="AQ1947" s="300">
        <v>2393173</v>
      </c>
      <c r="AR1947" s="300" t="b">
        <v>0</v>
      </c>
      <c r="AS1947" s="300">
        <v>2393173</v>
      </c>
      <c r="AT1947" s="300" t="b">
        <v>0</v>
      </c>
      <c r="AU1947" s="300">
        <v>0</v>
      </c>
      <c r="AV1947" s="300" t="b">
        <v>0</v>
      </c>
      <c r="AW1947" s="300" t="s">
        <v>2247</v>
      </c>
      <c r="AX1947" s="300">
        <v>0</v>
      </c>
      <c r="AY1947" s="300" t="s">
        <v>2247</v>
      </c>
      <c r="AZ1947" s="300">
        <v>0</v>
      </c>
      <c r="BA1947" s="300" t="b">
        <v>0</v>
      </c>
      <c r="BB1947" s="300" t="b">
        <v>1</v>
      </c>
      <c r="BC1947"/>
      <c r="BD1947"/>
      <c r="BE1947"/>
      <c r="BF1947"/>
      <c r="BG1947"/>
      <c r="BH1947"/>
      <c r="BI1947"/>
      <c r="BJ1947"/>
      <c r="BK1947"/>
      <c r="BL1947"/>
      <c r="BM1947"/>
      <c r="BN1947"/>
      <c r="BO1947"/>
      <c r="BP1947"/>
      <c r="BQ1947"/>
    </row>
    <row r="1948" spans="5:69" ht="16.5" hidden="1" x14ac:dyDescent="0.3">
      <c r="E1948" s="300" t="s">
        <v>760</v>
      </c>
      <c r="F1948" s="300" t="s">
        <v>651</v>
      </c>
      <c r="G1948" s="300">
        <v>20150101</v>
      </c>
      <c r="H1948" s="300">
        <v>2015</v>
      </c>
      <c r="I1948" s="300">
        <v>52</v>
      </c>
      <c r="J1948" s="300">
        <v>2015</v>
      </c>
      <c r="K1948" s="300">
        <v>180</v>
      </c>
      <c r="L1948" s="300" t="s">
        <v>872</v>
      </c>
      <c r="M1948" s="300" t="s">
        <v>486</v>
      </c>
      <c r="N1948" s="300" t="s">
        <v>660</v>
      </c>
      <c r="O1948" s="300" t="s">
        <v>762</v>
      </c>
      <c r="P1948" s="300">
        <v>56</v>
      </c>
      <c r="Q1948" s="300" t="s">
        <v>877</v>
      </c>
      <c r="R1948" s="300" t="s">
        <v>878</v>
      </c>
      <c r="S1948" s="300">
        <v>0</v>
      </c>
      <c r="T1948" s="300" t="s">
        <v>763</v>
      </c>
      <c r="U1948" s="300" t="s">
        <v>764</v>
      </c>
      <c r="V1948" s="300" t="s">
        <v>1123</v>
      </c>
      <c r="W1948" s="300" t="s">
        <v>766</v>
      </c>
      <c r="X1948" s="300" t="b">
        <v>1</v>
      </c>
      <c r="Y1948" s="300">
        <v>310420</v>
      </c>
      <c r="Z1948" s="300" t="s">
        <v>850</v>
      </c>
      <c r="AA1948" s="300" t="s">
        <v>539</v>
      </c>
      <c r="AB1948" s="300" t="s">
        <v>510</v>
      </c>
      <c r="AC1948" s="300" t="s">
        <v>510</v>
      </c>
      <c r="AD1948" s="300">
        <v>6</v>
      </c>
      <c r="AE1948" s="300" t="b">
        <v>1</v>
      </c>
      <c r="AF1948" s="300" t="s">
        <v>768</v>
      </c>
      <c r="AG1948" s="300" t="s">
        <v>769</v>
      </c>
      <c r="AH1948" s="300">
        <v>0</v>
      </c>
      <c r="AI1948" s="300">
        <v>0</v>
      </c>
      <c r="AJ1948" s="300" t="s">
        <v>770</v>
      </c>
      <c r="AK1948" s="300">
        <v>8</v>
      </c>
      <c r="AL1948" s="300" t="s">
        <v>814</v>
      </c>
      <c r="AM1948" s="300">
        <v>757814</v>
      </c>
      <c r="AN1948" s="300" t="b">
        <v>0</v>
      </c>
      <c r="AO1948" s="300">
        <v>8</v>
      </c>
      <c r="AP1948" s="300" t="s">
        <v>814</v>
      </c>
      <c r="AQ1948" s="300">
        <v>757814</v>
      </c>
      <c r="AR1948" s="300" t="b">
        <v>0</v>
      </c>
      <c r="AS1948" s="300">
        <v>757814</v>
      </c>
      <c r="AT1948" s="300" t="b">
        <v>0</v>
      </c>
      <c r="AU1948" s="300">
        <v>0</v>
      </c>
      <c r="AV1948" s="300" t="b">
        <v>0</v>
      </c>
      <c r="AW1948" s="300" t="s">
        <v>2239</v>
      </c>
      <c r="AX1948" s="300">
        <v>0</v>
      </c>
      <c r="AY1948" s="300" t="s">
        <v>2239</v>
      </c>
      <c r="AZ1948" s="300">
        <v>0</v>
      </c>
      <c r="BA1948" s="300" t="b">
        <v>0</v>
      </c>
      <c r="BB1948" s="300" t="b">
        <v>1</v>
      </c>
      <c r="BC1948"/>
      <c r="BD1948"/>
      <c r="BE1948"/>
      <c r="BF1948"/>
      <c r="BG1948"/>
      <c r="BH1948"/>
      <c r="BI1948"/>
      <c r="BJ1948"/>
      <c r="BK1948"/>
      <c r="BL1948"/>
      <c r="BM1948"/>
      <c r="BN1948"/>
      <c r="BO1948"/>
      <c r="BP1948"/>
      <c r="BQ1948"/>
    </row>
    <row r="1949" spans="5:69" ht="16.5" hidden="1" x14ac:dyDescent="0.3">
      <c r="E1949" s="300" t="s">
        <v>760</v>
      </c>
      <c r="F1949" s="300" t="s">
        <v>651</v>
      </c>
      <c r="G1949" s="300">
        <v>20150101</v>
      </c>
      <c r="H1949" s="300">
        <v>2015</v>
      </c>
      <c r="I1949" s="300">
        <v>52</v>
      </c>
      <c r="J1949" s="300">
        <v>2015</v>
      </c>
      <c r="K1949" s="300">
        <v>180</v>
      </c>
      <c r="L1949" s="300" t="s">
        <v>872</v>
      </c>
      <c r="M1949" s="300" t="s">
        <v>486</v>
      </c>
      <c r="N1949" s="300" t="s">
        <v>660</v>
      </c>
      <c r="O1949" s="300" t="s">
        <v>762</v>
      </c>
      <c r="P1949" s="300">
        <v>112</v>
      </c>
      <c r="Q1949" s="300" t="s">
        <v>880</v>
      </c>
      <c r="R1949" s="300" t="s">
        <v>881</v>
      </c>
      <c r="S1949" s="300">
        <v>0</v>
      </c>
      <c r="T1949" s="300" t="s">
        <v>763</v>
      </c>
      <c r="U1949" s="300" t="s">
        <v>764</v>
      </c>
      <c r="V1949" s="300" t="s">
        <v>1123</v>
      </c>
      <c r="W1949" s="300" t="s">
        <v>766</v>
      </c>
      <c r="X1949" s="300" t="b">
        <v>1</v>
      </c>
      <c r="Y1949" s="300">
        <v>310420</v>
      </c>
      <c r="Z1949" s="300" t="s">
        <v>850</v>
      </c>
      <c r="AA1949" s="300" t="s">
        <v>539</v>
      </c>
      <c r="AB1949" s="300" t="s">
        <v>510</v>
      </c>
      <c r="AC1949" s="300" t="s">
        <v>510</v>
      </c>
      <c r="AD1949" s="300">
        <v>6</v>
      </c>
      <c r="AE1949" s="300" t="b">
        <v>1</v>
      </c>
      <c r="AF1949" s="300" t="s">
        <v>768</v>
      </c>
      <c r="AG1949" s="300" t="s">
        <v>769</v>
      </c>
      <c r="AH1949" s="300">
        <v>0</v>
      </c>
      <c r="AI1949" s="300">
        <v>0</v>
      </c>
      <c r="AJ1949" s="300" t="s">
        <v>770</v>
      </c>
      <c r="AK1949" s="300">
        <v>8</v>
      </c>
      <c r="AL1949" s="300" t="s">
        <v>814</v>
      </c>
      <c r="AM1949" s="300">
        <v>384000</v>
      </c>
      <c r="AN1949" s="300" t="b">
        <v>0</v>
      </c>
      <c r="AO1949" s="300">
        <v>8</v>
      </c>
      <c r="AP1949" s="300" t="s">
        <v>814</v>
      </c>
      <c r="AQ1949" s="300">
        <v>384000</v>
      </c>
      <c r="AR1949" s="300" t="b">
        <v>0</v>
      </c>
      <c r="AS1949" s="300">
        <v>384000</v>
      </c>
      <c r="AT1949" s="300" t="b">
        <v>0</v>
      </c>
      <c r="AU1949" s="300">
        <v>0</v>
      </c>
      <c r="AV1949" s="300" t="b">
        <v>0</v>
      </c>
      <c r="AW1949" s="300" t="s">
        <v>2152</v>
      </c>
      <c r="AX1949" s="300">
        <v>0</v>
      </c>
      <c r="AY1949" s="300" t="s">
        <v>2152</v>
      </c>
      <c r="AZ1949" s="300">
        <v>0</v>
      </c>
      <c r="BA1949" s="300" t="b">
        <v>0</v>
      </c>
      <c r="BB1949" s="300" t="b">
        <v>1</v>
      </c>
      <c r="BC1949"/>
      <c r="BD1949"/>
      <c r="BE1949"/>
      <c r="BF1949"/>
      <c r="BG1949"/>
      <c r="BH1949"/>
      <c r="BI1949"/>
      <c r="BJ1949"/>
      <c r="BK1949"/>
      <c r="BL1949"/>
      <c r="BM1949"/>
      <c r="BN1949"/>
      <c r="BO1949"/>
      <c r="BP1949"/>
      <c r="BQ1949"/>
    </row>
    <row r="1950" spans="5:69" ht="16.5" hidden="1" x14ac:dyDescent="0.3">
      <c r="E1950" s="300" t="s">
        <v>760</v>
      </c>
      <c r="F1950" s="300" t="s">
        <v>651</v>
      </c>
      <c r="G1950" s="300">
        <v>20150101</v>
      </c>
      <c r="H1950" s="300">
        <v>2015</v>
      </c>
      <c r="I1950" s="300">
        <v>52</v>
      </c>
      <c r="J1950" s="300">
        <v>2015</v>
      </c>
      <c r="K1950" s="300">
        <v>180</v>
      </c>
      <c r="L1950" s="300" t="s">
        <v>872</v>
      </c>
      <c r="M1950" s="300" t="s">
        <v>486</v>
      </c>
      <c r="N1950" s="300" t="s">
        <v>660</v>
      </c>
      <c r="O1950" s="300" t="s">
        <v>762</v>
      </c>
      <c r="P1950" s="300">
        <v>156</v>
      </c>
      <c r="Q1950" s="300" t="s">
        <v>773</v>
      </c>
      <c r="R1950" s="300" t="s">
        <v>774</v>
      </c>
      <c r="S1950" s="300">
        <v>0</v>
      </c>
      <c r="T1950" s="300" t="s">
        <v>763</v>
      </c>
      <c r="U1950" s="300" t="s">
        <v>764</v>
      </c>
      <c r="V1950" s="300" t="s">
        <v>1123</v>
      </c>
      <c r="W1950" s="300" t="s">
        <v>766</v>
      </c>
      <c r="X1950" s="300" t="b">
        <v>1</v>
      </c>
      <c r="Y1950" s="300">
        <v>310420</v>
      </c>
      <c r="Z1950" s="300" t="s">
        <v>850</v>
      </c>
      <c r="AA1950" s="300" t="s">
        <v>539</v>
      </c>
      <c r="AB1950" s="300" t="s">
        <v>510</v>
      </c>
      <c r="AC1950" s="300" t="s">
        <v>510</v>
      </c>
      <c r="AD1950" s="300">
        <v>6</v>
      </c>
      <c r="AE1950" s="300" t="b">
        <v>1</v>
      </c>
      <c r="AF1950" s="300" t="s">
        <v>768</v>
      </c>
      <c r="AG1950" s="300" t="s">
        <v>769</v>
      </c>
      <c r="AH1950" s="300">
        <v>0</v>
      </c>
      <c r="AI1950" s="300">
        <v>0</v>
      </c>
      <c r="AJ1950" s="300" t="s">
        <v>770</v>
      </c>
      <c r="AK1950" s="300">
        <v>8</v>
      </c>
      <c r="AL1950" s="300" t="s">
        <v>814</v>
      </c>
      <c r="AM1950" s="300">
        <v>826000</v>
      </c>
      <c r="AN1950" s="300" t="b">
        <v>0</v>
      </c>
      <c r="AO1950" s="300">
        <v>8</v>
      </c>
      <c r="AP1950" s="300" t="s">
        <v>814</v>
      </c>
      <c r="AQ1950" s="300">
        <v>826000</v>
      </c>
      <c r="AR1950" s="300" t="b">
        <v>0</v>
      </c>
      <c r="AS1950" s="300">
        <v>826000</v>
      </c>
      <c r="AT1950" s="300" t="b">
        <v>0</v>
      </c>
      <c r="AU1950" s="300">
        <v>0</v>
      </c>
      <c r="AV1950" s="300" t="b">
        <v>0</v>
      </c>
      <c r="AW1950" s="300" t="s">
        <v>2248</v>
      </c>
      <c r="AX1950" s="300">
        <v>0</v>
      </c>
      <c r="AY1950" s="300" t="s">
        <v>2248</v>
      </c>
      <c r="AZ1950" s="300">
        <v>0</v>
      </c>
      <c r="BA1950" s="300" t="b">
        <v>0</v>
      </c>
      <c r="BB1950" s="300" t="b">
        <v>1</v>
      </c>
      <c r="BC1950"/>
      <c r="BD1950"/>
      <c r="BE1950"/>
      <c r="BF1950"/>
      <c r="BG1950"/>
      <c r="BH1950"/>
      <c r="BI1950"/>
      <c r="BJ1950"/>
      <c r="BK1950"/>
      <c r="BL1950"/>
      <c r="BM1950"/>
      <c r="BN1950"/>
      <c r="BO1950"/>
      <c r="BP1950"/>
      <c r="BQ1950"/>
    </row>
    <row r="1951" spans="5:69" ht="16.5" hidden="1" x14ac:dyDescent="0.3">
      <c r="E1951" s="300" t="s">
        <v>760</v>
      </c>
      <c r="F1951" s="300" t="s">
        <v>651</v>
      </c>
      <c r="G1951" s="300">
        <v>20150101</v>
      </c>
      <c r="H1951" s="300">
        <v>2015</v>
      </c>
      <c r="I1951" s="300">
        <v>52</v>
      </c>
      <c r="J1951" s="300">
        <v>2015</v>
      </c>
      <c r="K1951" s="300">
        <v>180</v>
      </c>
      <c r="L1951" s="300" t="s">
        <v>872</v>
      </c>
      <c r="M1951" s="300" t="s">
        <v>486</v>
      </c>
      <c r="N1951" s="300" t="s">
        <v>660</v>
      </c>
      <c r="O1951" s="300" t="s">
        <v>762</v>
      </c>
      <c r="P1951" s="300">
        <v>276</v>
      </c>
      <c r="Q1951" s="300" t="s">
        <v>781</v>
      </c>
      <c r="R1951" s="300" t="s">
        <v>782</v>
      </c>
      <c r="S1951" s="300">
        <v>0</v>
      </c>
      <c r="T1951" s="300" t="s">
        <v>763</v>
      </c>
      <c r="U1951" s="300" t="s">
        <v>764</v>
      </c>
      <c r="V1951" s="300" t="s">
        <v>1123</v>
      </c>
      <c r="W1951" s="300" t="s">
        <v>766</v>
      </c>
      <c r="X1951" s="300" t="b">
        <v>1</v>
      </c>
      <c r="Y1951" s="300">
        <v>310420</v>
      </c>
      <c r="Z1951" s="300" t="s">
        <v>850</v>
      </c>
      <c r="AA1951" s="300" t="s">
        <v>539</v>
      </c>
      <c r="AB1951" s="300" t="s">
        <v>510</v>
      </c>
      <c r="AC1951" s="300" t="s">
        <v>510</v>
      </c>
      <c r="AD1951" s="300">
        <v>6</v>
      </c>
      <c r="AE1951" s="300" t="b">
        <v>1</v>
      </c>
      <c r="AF1951" s="300" t="s">
        <v>768</v>
      </c>
      <c r="AG1951" s="300" t="s">
        <v>769</v>
      </c>
      <c r="AH1951" s="300">
        <v>0</v>
      </c>
      <c r="AI1951" s="300">
        <v>0</v>
      </c>
      <c r="AJ1951" s="300" t="s">
        <v>770</v>
      </c>
      <c r="AK1951" s="300">
        <v>8</v>
      </c>
      <c r="AL1951" s="300" t="s">
        <v>814</v>
      </c>
      <c r="AM1951" s="300">
        <v>339277</v>
      </c>
      <c r="AN1951" s="300" t="b">
        <v>0</v>
      </c>
      <c r="AO1951" s="300">
        <v>8</v>
      </c>
      <c r="AP1951" s="300" t="s">
        <v>814</v>
      </c>
      <c r="AQ1951" s="300">
        <v>339277</v>
      </c>
      <c r="AR1951" s="300" t="b">
        <v>0</v>
      </c>
      <c r="AS1951" s="300">
        <v>339277</v>
      </c>
      <c r="AT1951" s="300" t="b">
        <v>0</v>
      </c>
      <c r="AU1951" s="300">
        <v>0</v>
      </c>
      <c r="AV1951" s="300" t="b">
        <v>0</v>
      </c>
      <c r="AW1951" s="300" t="s">
        <v>2241</v>
      </c>
      <c r="AX1951" s="300">
        <v>0</v>
      </c>
      <c r="AY1951" s="300" t="s">
        <v>2241</v>
      </c>
      <c r="AZ1951" s="300">
        <v>0</v>
      </c>
      <c r="BA1951" s="300" t="b">
        <v>0</v>
      </c>
      <c r="BB1951" s="300" t="b">
        <v>1</v>
      </c>
      <c r="BC1951"/>
      <c r="BD1951"/>
      <c r="BE1951"/>
      <c r="BF1951"/>
      <c r="BG1951"/>
      <c r="BH1951"/>
      <c r="BI1951"/>
      <c r="BJ1951"/>
      <c r="BK1951"/>
      <c r="BL1951"/>
      <c r="BM1951"/>
      <c r="BN1951"/>
      <c r="BO1951"/>
      <c r="BP1951"/>
      <c r="BQ1951"/>
    </row>
    <row r="1952" spans="5:69" ht="16.5" hidden="1" x14ac:dyDescent="0.3">
      <c r="E1952" s="300" t="s">
        <v>760</v>
      </c>
      <c r="F1952" s="300" t="s">
        <v>651</v>
      </c>
      <c r="G1952" s="300">
        <v>20150101</v>
      </c>
      <c r="H1952" s="300">
        <v>2015</v>
      </c>
      <c r="I1952" s="300">
        <v>52</v>
      </c>
      <c r="J1952" s="300">
        <v>2015</v>
      </c>
      <c r="K1952" s="300">
        <v>180</v>
      </c>
      <c r="L1952" s="300" t="s">
        <v>872</v>
      </c>
      <c r="M1952" s="300" t="s">
        <v>486</v>
      </c>
      <c r="N1952" s="300" t="s">
        <v>660</v>
      </c>
      <c r="O1952" s="300" t="s">
        <v>762</v>
      </c>
      <c r="P1952" s="300">
        <v>699</v>
      </c>
      <c r="Q1952" s="300" t="s">
        <v>798</v>
      </c>
      <c r="R1952" s="300" t="s">
        <v>799</v>
      </c>
      <c r="S1952" s="300">
        <v>0</v>
      </c>
      <c r="T1952" s="300" t="s">
        <v>763</v>
      </c>
      <c r="U1952" s="300" t="s">
        <v>764</v>
      </c>
      <c r="V1952" s="300" t="s">
        <v>1123</v>
      </c>
      <c r="W1952" s="300" t="s">
        <v>766</v>
      </c>
      <c r="X1952" s="300" t="b">
        <v>1</v>
      </c>
      <c r="Y1952" s="300">
        <v>310420</v>
      </c>
      <c r="Z1952" s="300" t="s">
        <v>850</v>
      </c>
      <c r="AA1952" s="300" t="s">
        <v>539</v>
      </c>
      <c r="AB1952" s="300" t="s">
        <v>510</v>
      </c>
      <c r="AC1952" s="300" t="s">
        <v>510</v>
      </c>
      <c r="AD1952" s="300">
        <v>6</v>
      </c>
      <c r="AE1952" s="300" t="b">
        <v>1</v>
      </c>
      <c r="AF1952" s="300" t="s">
        <v>768</v>
      </c>
      <c r="AG1952" s="300" t="s">
        <v>769</v>
      </c>
      <c r="AH1952" s="300">
        <v>0</v>
      </c>
      <c r="AI1952" s="300">
        <v>0</v>
      </c>
      <c r="AJ1952" s="300" t="s">
        <v>770</v>
      </c>
      <c r="AK1952" s="300">
        <v>8</v>
      </c>
      <c r="AL1952" s="300" t="s">
        <v>814</v>
      </c>
      <c r="AM1952" s="300">
        <v>1600</v>
      </c>
      <c r="AN1952" s="300" t="b">
        <v>0</v>
      </c>
      <c r="AO1952" s="300">
        <v>8</v>
      </c>
      <c r="AP1952" s="300" t="s">
        <v>814</v>
      </c>
      <c r="AQ1952" s="300">
        <v>1600</v>
      </c>
      <c r="AR1952" s="300" t="b">
        <v>0</v>
      </c>
      <c r="AS1952" s="300">
        <v>1600</v>
      </c>
      <c r="AT1952" s="300" t="b">
        <v>0</v>
      </c>
      <c r="AU1952" s="300">
        <v>0</v>
      </c>
      <c r="AV1952" s="300" t="b">
        <v>0</v>
      </c>
      <c r="AW1952" s="300" t="s">
        <v>2242</v>
      </c>
      <c r="AX1952" s="300">
        <v>0</v>
      </c>
      <c r="AY1952" s="300" t="s">
        <v>2242</v>
      </c>
      <c r="AZ1952" s="300">
        <v>0</v>
      </c>
      <c r="BA1952" s="300" t="b">
        <v>0</v>
      </c>
      <c r="BB1952" s="300" t="b">
        <v>1</v>
      </c>
      <c r="BC1952"/>
      <c r="BD1952"/>
      <c r="BE1952"/>
      <c r="BF1952"/>
      <c r="BG1952"/>
      <c r="BH1952"/>
      <c r="BI1952"/>
      <c r="BJ1952"/>
      <c r="BK1952"/>
      <c r="BL1952"/>
      <c r="BM1952"/>
      <c r="BN1952"/>
      <c r="BO1952"/>
      <c r="BP1952"/>
      <c r="BQ1952"/>
    </row>
    <row r="1953" spans="5:69" ht="16.5" hidden="1" x14ac:dyDescent="0.3">
      <c r="E1953" s="300" t="s">
        <v>760</v>
      </c>
      <c r="F1953" s="300" t="s">
        <v>651</v>
      </c>
      <c r="G1953" s="300">
        <v>20150101</v>
      </c>
      <c r="H1953" s="300">
        <v>2015</v>
      </c>
      <c r="I1953" s="300">
        <v>52</v>
      </c>
      <c r="J1953" s="300">
        <v>2015</v>
      </c>
      <c r="K1953" s="300">
        <v>180</v>
      </c>
      <c r="L1953" s="300" t="s">
        <v>872</v>
      </c>
      <c r="M1953" s="300" t="s">
        <v>486</v>
      </c>
      <c r="N1953" s="300" t="s">
        <v>660</v>
      </c>
      <c r="O1953" s="300" t="s">
        <v>762</v>
      </c>
      <c r="P1953" s="300">
        <v>710</v>
      </c>
      <c r="Q1953" s="300" t="s">
        <v>917</v>
      </c>
      <c r="R1953" s="300" t="s">
        <v>425</v>
      </c>
      <c r="S1953" s="300">
        <v>0</v>
      </c>
      <c r="T1953" s="300" t="s">
        <v>763</v>
      </c>
      <c r="U1953" s="300" t="s">
        <v>764</v>
      </c>
      <c r="V1953" s="300" t="s">
        <v>1123</v>
      </c>
      <c r="W1953" s="300" t="s">
        <v>766</v>
      </c>
      <c r="X1953" s="300" t="b">
        <v>1</v>
      </c>
      <c r="Y1953" s="300">
        <v>310420</v>
      </c>
      <c r="Z1953" s="300" t="s">
        <v>850</v>
      </c>
      <c r="AA1953" s="300" t="s">
        <v>539</v>
      </c>
      <c r="AB1953" s="300" t="s">
        <v>510</v>
      </c>
      <c r="AC1953" s="300" t="s">
        <v>510</v>
      </c>
      <c r="AD1953" s="300">
        <v>6</v>
      </c>
      <c r="AE1953" s="300" t="b">
        <v>1</v>
      </c>
      <c r="AF1953" s="300" t="s">
        <v>768</v>
      </c>
      <c r="AG1953" s="300" t="s">
        <v>769</v>
      </c>
      <c r="AH1953" s="300">
        <v>0</v>
      </c>
      <c r="AI1953" s="300">
        <v>0</v>
      </c>
      <c r="AJ1953" s="300" t="s">
        <v>770</v>
      </c>
      <c r="AK1953" s="300">
        <v>8</v>
      </c>
      <c r="AL1953" s="300" t="s">
        <v>814</v>
      </c>
      <c r="AM1953" s="300">
        <v>32482</v>
      </c>
      <c r="AN1953" s="300" t="b">
        <v>0</v>
      </c>
      <c r="AO1953" s="300">
        <v>8</v>
      </c>
      <c r="AP1953" s="300" t="s">
        <v>814</v>
      </c>
      <c r="AQ1953" s="300">
        <v>32482</v>
      </c>
      <c r="AR1953" s="300" t="b">
        <v>0</v>
      </c>
      <c r="AS1953" s="300">
        <v>32482</v>
      </c>
      <c r="AT1953" s="300" t="b">
        <v>0</v>
      </c>
      <c r="AU1953" s="300">
        <v>0</v>
      </c>
      <c r="AV1953" s="300" t="b">
        <v>0</v>
      </c>
      <c r="AW1953" s="300" t="s">
        <v>2249</v>
      </c>
      <c r="AX1953" s="300">
        <v>0</v>
      </c>
      <c r="AY1953" s="300" t="s">
        <v>2249</v>
      </c>
      <c r="AZ1953" s="300">
        <v>0</v>
      </c>
      <c r="BA1953" s="300" t="b">
        <v>0</v>
      </c>
      <c r="BB1953" s="300" t="b">
        <v>1</v>
      </c>
      <c r="BC1953"/>
      <c r="BD1953"/>
      <c r="BE1953"/>
      <c r="BF1953"/>
      <c r="BG1953"/>
      <c r="BH1953"/>
      <c r="BI1953"/>
      <c r="BJ1953"/>
      <c r="BK1953"/>
      <c r="BL1953"/>
      <c r="BM1953"/>
      <c r="BN1953"/>
      <c r="BO1953"/>
      <c r="BP1953"/>
      <c r="BQ1953"/>
    </row>
    <row r="1954" spans="5:69" ht="16.5" hidden="1" x14ac:dyDescent="0.3">
      <c r="E1954" s="300" t="s">
        <v>760</v>
      </c>
      <c r="F1954" s="300" t="s">
        <v>651</v>
      </c>
      <c r="G1954" s="300">
        <v>20150101</v>
      </c>
      <c r="H1954" s="300">
        <v>2015</v>
      </c>
      <c r="I1954" s="300">
        <v>52</v>
      </c>
      <c r="J1954" s="300">
        <v>2015</v>
      </c>
      <c r="K1954" s="300">
        <v>180</v>
      </c>
      <c r="L1954" s="300" t="s">
        <v>872</v>
      </c>
      <c r="M1954" s="300" t="s">
        <v>486</v>
      </c>
      <c r="N1954" s="300" t="s">
        <v>660</v>
      </c>
      <c r="O1954" s="300" t="s">
        <v>762</v>
      </c>
      <c r="P1954" s="300">
        <v>894</v>
      </c>
      <c r="Q1954" s="300" t="s">
        <v>943</v>
      </c>
      <c r="R1954" s="300" t="s">
        <v>431</v>
      </c>
      <c r="S1954" s="300">
        <v>0</v>
      </c>
      <c r="T1954" s="300" t="s">
        <v>763</v>
      </c>
      <c r="U1954" s="300" t="s">
        <v>764</v>
      </c>
      <c r="V1954" s="300" t="s">
        <v>1123</v>
      </c>
      <c r="W1954" s="300" t="s">
        <v>766</v>
      </c>
      <c r="X1954" s="300" t="b">
        <v>1</v>
      </c>
      <c r="Y1954" s="300">
        <v>310420</v>
      </c>
      <c r="Z1954" s="300" t="s">
        <v>850</v>
      </c>
      <c r="AA1954" s="300" t="s">
        <v>539</v>
      </c>
      <c r="AB1954" s="300" t="s">
        <v>510</v>
      </c>
      <c r="AC1954" s="300" t="s">
        <v>510</v>
      </c>
      <c r="AD1954" s="300">
        <v>6</v>
      </c>
      <c r="AE1954" s="300" t="b">
        <v>1</v>
      </c>
      <c r="AF1954" s="300" t="s">
        <v>768</v>
      </c>
      <c r="AG1954" s="300" t="s">
        <v>769</v>
      </c>
      <c r="AH1954" s="300">
        <v>0</v>
      </c>
      <c r="AI1954" s="300">
        <v>0</v>
      </c>
      <c r="AJ1954" s="300" t="s">
        <v>770</v>
      </c>
      <c r="AK1954" s="300">
        <v>8</v>
      </c>
      <c r="AL1954" s="300" t="s">
        <v>814</v>
      </c>
      <c r="AM1954" s="300">
        <v>52000</v>
      </c>
      <c r="AN1954" s="300" t="b">
        <v>0</v>
      </c>
      <c r="AO1954" s="300">
        <v>8</v>
      </c>
      <c r="AP1954" s="300" t="s">
        <v>814</v>
      </c>
      <c r="AQ1954" s="300">
        <v>52000</v>
      </c>
      <c r="AR1954" s="300" t="b">
        <v>0</v>
      </c>
      <c r="AS1954" s="300">
        <v>52000</v>
      </c>
      <c r="AT1954" s="300" t="b">
        <v>0</v>
      </c>
      <c r="AU1954" s="300">
        <v>0</v>
      </c>
      <c r="AV1954" s="300" t="b">
        <v>0</v>
      </c>
      <c r="AW1954" s="300" t="s">
        <v>2250</v>
      </c>
      <c r="AX1954" s="300">
        <v>0</v>
      </c>
      <c r="AY1954" s="300" t="s">
        <v>2250</v>
      </c>
      <c r="AZ1954" s="300">
        <v>0</v>
      </c>
      <c r="BA1954" s="300" t="b">
        <v>0</v>
      </c>
      <c r="BB1954" s="300" t="b">
        <v>1</v>
      </c>
      <c r="BC1954"/>
      <c r="BD1954"/>
      <c r="BE1954"/>
      <c r="BF1954"/>
      <c r="BG1954"/>
      <c r="BH1954"/>
      <c r="BI1954"/>
      <c r="BJ1954"/>
      <c r="BK1954"/>
      <c r="BL1954"/>
      <c r="BM1954"/>
      <c r="BN1954"/>
      <c r="BO1954"/>
      <c r="BP1954"/>
      <c r="BQ1954"/>
    </row>
    <row r="1955" spans="5:69" ht="16.5" hidden="1" x14ac:dyDescent="0.3">
      <c r="E1955" s="300" t="s">
        <v>760</v>
      </c>
      <c r="F1955" s="300" t="s">
        <v>651</v>
      </c>
      <c r="G1955" s="300">
        <v>20150101</v>
      </c>
      <c r="H1955" s="300">
        <v>2015</v>
      </c>
      <c r="I1955" s="300">
        <v>52</v>
      </c>
      <c r="J1955" s="300">
        <v>2015</v>
      </c>
      <c r="K1955" s="300">
        <v>562</v>
      </c>
      <c r="L1955" s="300" t="s">
        <v>761</v>
      </c>
      <c r="M1955" s="300" t="s">
        <v>451</v>
      </c>
      <c r="N1955" s="300" t="s">
        <v>660</v>
      </c>
      <c r="O1955" s="300" t="s">
        <v>762</v>
      </c>
      <c r="P1955" s="300">
        <v>0</v>
      </c>
      <c r="Q1955" s="300" t="s">
        <v>763</v>
      </c>
      <c r="R1955" s="300" t="s">
        <v>764</v>
      </c>
      <c r="S1955" s="300">
        <v>0</v>
      </c>
      <c r="T1955" s="300" t="s">
        <v>763</v>
      </c>
      <c r="U1955" s="300" t="s">
        <v>764</v>
      </c>
      <c r="V1955" s="300" t="s">
        <v>1123</v>
      </c>
      <c r="W1955" s="300" t="s">
        <v>766</v>
      </c>
      <c r="X1955" s="300" t="b">
        <v>1</v>
      </c>
      <c r="Y1955" s="300">
        <v>310420</v>
      </c>
      <c r="Z1955" s="300" t="s">
        <v>850</v>
      </c>
      <c r="AA1955" s="300" t="s">
        <v>539</v>
      </c>
      <c r="AB1955" s="300" t="s">
        <v>510</v>
      </c>
      <c r="AC1955" s="300" t="s">
        <v>510</v>
      </c>
      <c r="AD1955" s="300">
        <v>6</v>
      </c>
      <c r="AE1955" s="300" t="b">
        <v>1</v>
      </c>
      <c r="AF1955" s="300" t="s">
        <v>768</v>
      </c>
      <c r="AG1955" s="300" t="s">
        <v>769</v>
      </c>
      <c r="AH1955" s="300">
        <v>0</v>
      </c>
      <c r="AI1955" s="300">
        <v>0</v>
      </c>
      <c r="AJ1955" s="300" t="s">
        <v>770</v>
      </c>
      <c r="AK1955" s="300">
        <v>8</v>
      </c>
      <c r="AL1955" s="300" t="s">
        <v>814</v>
      </c>
      <c r="AM1955" s="300">
        <v>5</v>
      </c>
      <c r="AN1955" s="300" t="b">
        <v>0</v>
      </c>
      <c r="AO1955" s="300">
        <v>-1</v>
      </c>
      <c r="AP1955" s="300" t="s">
        <v>771</v>
      </c>
      <c r="AQ1955" s="300"/>
      <c r="AR1955" s="300" t="b">
        <v>0</v>
      </c>
      <c r="AS1955" s="300">
        <v>5</v>
      </c>
      <c r="AT1955" s="300" t="b">
        <v>0</v>
      </c>
      <c r="AU1955" s="300"/>
      <c r="AV1955" s="300" t="b">
        <v>0</v>
      </c>
      <c r="AW1955" s="300">
        <v>49</v>
      </c>
      <c r="AX1955" s="300"/>
      <c r="AY1955" s="300">
        <v>49</v>
      </c>
      <c r="AZ1955" s="300">
        <v>0</v>
      </c>
      <c r="BA1955" s="300" t="b">
        <v>1</v>
      </c>
      <c r="BB1955" s="300" t="b">
        <v>0</v>
      </c>
      <c r="BC1955"/>
      <c r="BD1955"/>
      <c r="BE1955"/>
      <c r="BF1955"/>
      <c r="BG1955"/>
      <c r="BH1955"/>
      <c r="BI1955"/>
      <c r="BJ1955"/>
      <c r="BK1955"/>
      <c r="BL1955"/>
      <c r="BM1955"/>
      <c r="BN1955"/>
      <c r="BO1955"/>
      <c r="BP1955"/>
      <c r="BQ1955"/>
    </row>
    <row r="1956" spans="5:69" ht="16.5" hidden="1" x14ac:dyDescent="0.3">
      <c r="E1956" s="300" t="s">
        <v>760</v>
      </c>
      <c r="F1956" s="300" t="s">
        <v>651</v>
      </c>
      <c r="G1956" s="300">
        <v>20150101</v>
      </c>
      <c r="H1956" s="300">
        <v>2015</v>
      </c>
      <c r="I1956" s="300">
        <v>52</v>
      </c>
      <c r="J1956" s="300">
        <v>2015</v>
      </c>
      <c r="K1956" s="300">
        <v>562</v>
      </c>
      <c r="L1956" s="300" t="s">
        <v>761</v>
      </c>
      <c r="M1956" s="300" t="s">
        <v>451</v>
      </c>
      <c r="N1956" s="300" t="s">
        <v>660</v>
      </c>
      <c r="O1956" s="300" t="s">
        <v>762</v>
      </c>
      <c r="P1956" s="300">
        <v>276</v>
      </c>
      <c r="Q1956" s="300" t="s">
        <v>781</v>
      </c>
      <c r="R1956" s="300" t="s">
        <v>782</v>
      </c>
      <c r="S1956" s="300">
        <v>0</v>
      </c>
      <c r="T1956" s="300" t="s">
        <v>763</v>
      </c>
      <c r="U1956" s="300" t="s">
        <v>764</v>
      </c>
      <c r="V1956" s="300" t="s">
        <v>1123</v>
      </c>
      <c r="W1956" s="300" t="s">
        <v>766</v>
      </c>
      <c r="X1956" s="300" t="b">
        <v>1</v>
      </c>
      <c r="Y1956" s="300">
        <v>310420</v>
      </c>
      <c r="Z1956" s="300" t="s">
        <v>850</v>
      </c>
      <c r="AA1956" s="300" t="s">
        <v>539</v>
      </c>
      <c r="AB1956" s="300" t="s">
        <v>510</v>
      </c>
      <c r="AC1956" s="300" t="s">
        <v>510</v>
      </c>
      <c r="AD1956" s="300">
        <v>6</v>
      </c>
      <c r="AE1956" s="300" t="b">
        <v>1</v>
      </c>
      <c r="AF1956" s="300" t="s">
        <v>768</v>
      </c>
      <c r="AG1956" s="300" t="s">
        <v>769</v>
      </c>
      <c r="AH1956" s="300">
        <v>0</v>
      </c>
      <c r="AI1956" s="300">
        <v>0</v>
      </c>
      <c r="AJ1956" s="300" t="s">
        <v>770</v>
      </c>
      <c r="AK1956" s="300">
        <v>8</v>
      </c>
      <c r="AL1956" s="300" t="s">
        <v>814</v>
      </c>
      <c r="AM1956" s="300">
        <v>5</v>
      </c>
      <c r="AN1956" s="300" t="b">
        <v>0</v>
      </c>
      <c r="AO1956" s="300">
        <v>-1</v>
      </c>
      <c r="AP1956" s="300" t="s">
        <v>771</v>
      </c>
      <c r="AQ1956" s="300"/>
      <c r="AR1956" s="300" t="b">
        <v>0</v>
      </c>
      <c r="AS1956" s="300">
        <v>5</v>
      </c>
      <c r="AT1956" s="300" t="b">
        <v>0</v>
      </c>
      <c r="AU1956" s="300"/>
      <c r="AV1956" s="300" t="b">
        <v>0</v>
      </c>
      <c r="AW1956" s="300">
        <v>49</v>
      </c>
      <c r="AX1956" s="300"/>
      <c r="AY1956" s="300">
        <v>49</v>
      </c>
      <c r="AZ1956" s="300">
        <v>0</v>
      </c>
      <c r="BA1956" s="300" t="b">
        <v>1</v>
      </c>
      <c r="BB1956" s="300" t="b">
        <v>0</v>
      </c>
      <c r="BC1956"/>
      <c r="BD1956"/>
      <c r="BE1956"/>
      <c r="BF1956"/>
      <c r="BG1956"/>
      <c r="BH1956"/>
      <c r="BI1956"/>
      <c r="BJ1956"/>
      <c r="BK1956"/>
      <c r="BL1956"/>
      <c r="BM1956"/>
      <c r="BN1956"/>
      <c r="BO1956"/>
      <c r="BP1956"/>
      <c r="BQ1956"/>
    </row>
    <row r="1957" spans="5:69" ht="16.5" hidden="1" x14ac:dyDescent="0.3">
      <c r="E1957" s="300" t="s">
        <v>760</v>
      </c>
      <c r="F1957" s="300" t="s">
        <v>651</v>
      </c>
      <c r="G1957" s="300">
        <v>20150101</v>
      </c>
      <c r="H1957" s="300">
        <v>2015</v>
      </c>
      <c r="I1957" s="300">
        <v>52</v>
      </c>
      <c r="J1957" s="300">
        <v>2015</v>
      </c>
      <c r="K1957" s="300">
        <v>180</v>
      </c>
      <c r="L1957" s="300" t="s">
        <v>872</v>
      </c>
      <c r="M1957" s="300" t="s">
        <v>486</v>
      </c>
      <c r="N1957" s="300" t="s">
        <v>660</v>
      </c>
      <c r="O1957" s="300" t="s">
        <v>762</v>
      </c>
      <c r="P1957" s="300">
        <v>0</v>
      </c>
      <c r="Q1957" s="300" t="s">
        <v>763</v>
      </c>
      <c r="R1957" s="300" t="s">
        <v>764</v>
      </c>
      <c r="S1957" s="300">
        <v>0</v>
      </c>
      <c r="T1957" s="300" t="s">
        <v>763</v>
      </c>
      <c r="U1957" s="300" t="s">
        <v>764</v>
      </c>
      <c r="V1957" s="300" t="s">
        <v>1123</v>
      </c>
      <c r="W1957" s="300" t="s">
        <v>766</v>
      </c>
      <c r="X1957" s="300" t="b">
        <v>1</v>
      </c>
      <c r="Y1957" s="300">
        <v>310430</v>
      </c>
      <c r="Z1957" s="300" t="s">
        <v>1257</v>
      </c>
      <c r="AA1957" s="300" t="s">
        <v>543</v>
      </c>
      <c r="AB1957" s="300" t="s">
        <v>510</v>
      </c>
      <c r="AC1957" s="300" t="s">
        <v>510</v>
      </c>
      <c r="AD1957" s="300">
        <v>6</v>
      </c>
      <c r="AE1957" s="300" t="b">
        <v>1</v>
      </c>
      <c r="AF1957" s="300" t="s">
        <v>768</v>
      </c>
      <c r="AG1957" s="300" t="s">
        <v>769</v>
      </c>
      <c r="AH1957" s="300">
        <v>0</v>
      </c>
      <c r="AI1957" s="300">
        <v>0</v>
      </c>
      <c r="AJ1957" s="300" t="s">
        <v>770</v>
      </c>
      <c r="AK1957" s="300">
        <v>8</v>
      </c>
      <c r="AL1957" s="300" t="s">
        <v>814</v>
      </c>
      <c r="AM1957" s="300">
        <v>22256</v>
      </c>
      <c r="AN1957" s="300" t="b">
        <v>0</v>
      </c>
      <c r="AO1957" s="300">
        <v>8</v>
      </c>
      <c r="AP1957" s="300" t="s">
        <v>814</v>
      </c>
      <c r="AQ1957" s="300">
        <v>22256</v>
      </c>
      <c r="AR1957" s="300" t="b">
        <v>0</v>
      </c>
      <c r="AS1957" s="300">
        <v>22256</v>
      </c>
      <c r="AT1957" s="300" t="b">
        <v>0</v>
      </c>
      <c r="AU1957" s="300">
        <v>0</v>
      </c>
      <c r="AV1957" s="300" t="b">
        <v>0</v>
      </c>
      <c r="AW1957" s="300" t="s">
        <v>2251</v>
      </c>
      <c r="AX1957" s="300">
        <v>0</v>
      </c>
      <c r="AY1957" s="300" t="s">
        <v>2251</v>
      </c>
      <c r="AZ1957" s="300">
        <v>0</v>
      </c>
      <c r="BA1957" s="300" t="b">
        <v>0</v>
      </c>
      <c r="BB1957" s="300" t="b">
        <v>1</v>
      </c>
      <c r="BC1957"/>
      <c r="BD1957"/>
      <c r="BE1957"/>
      <c r="BF1957"/>
      <c r="BG1957"/>
      <c r="BH1957"/>
      <c r="BI1957"/>
      <c r="BJ1957"/>
      <c r="BK1957"/>
      <c r="BL1957"/>
      <c r="BM1957"/>
      <c r="BN1957"/>
      <c r="BO1957"/>
      <c r="BP1957"/>
      <c r="BQ1957"/>
    </row>
    <row r="1958" spans="5:69" ht="16.5" hidden="1" x14ac:dyDescent="0.3">
      <c r="E1958" s="300" t="s">
        <v>760</v>
      </c>
      <c r="F1958" s="300" t="s">
        <v>651</v>
      </c>
      <c r="G1958" s="300">
        <v>20150101</v>
      </c>
      <c r="H1958" s="300">
        <v>2015</v>
      </c>
      <c r="I1958" s="300">
        <v>52</v>
      </c>
      <c r="J1958" s="300">
        <v>2015</v>
      </c>
      <c r="K1958" s="300">
        <v>180</v>
      </c>
      <c r="L1958" s="300" t="s">
        <v>872</v>
      </c>
      <c r="M1958" s="300" t="s">
        <v>486</v>
      </c>
      <c r="N1958" s="300" t="s">
        <v>660</v>
      </c>
      <c r="O1958" s="300" t="s">
        <v>762</v>
      </c>
      <c r="P1958" s="300">
        <v>156</v>
      </c>
      <c r="Q1958" s="300" t="s">
        <v>773</v>
      </c>
      <c r="R1958" s="300" t="s">
        <v>774</v>
      </c>
      <c r="S1958" s="300">
        <v>0</v>
      </c>
      <c r="T1958" s="300" t="s">
        <v>763</v>
      </c>
      <c r="U1958" s="300" t="s">
        <v>764</v>
      </c>
      <c r="V1958" s="300" t="s">
        <v>1123</v>
      </c>
      <c r="W1958" s="300" t="s">
        <v>766</v>
      </c>
      <c r="X1958" s="300" t="b">
        <v>1</v>
      </c>
      <c r="Y1958" s="300">
        <v>310430</v>
      </c>
      <c r="Z1958" s="300" t="s">
        <v>1257</v>
      </c>
      <c r="AA1958" s="300" t="s">
        <v>543</v>
      </c>
      <c r="AB1958" s="300" t="s">
        <v>510</v>
      </c>
      <c r="AC1958" s="300" t="s">
        <v>510</v>
      </c>
      <c r="AD1958" s="300">
        <v>6</v>
      </c>
      <c r="AE1958" s="300" t="b">
        <v>1</v>
      </c>
      <c r="AF1958" s="300" t="s">
        <v>768</v>
      </c>
      <c r="AG1958" s="300" t="s">
        <v>769</v>
      </c>
      <c r="AH1958" s="300">
        <v>0</v>
      </c>
      <c r="AI1958" s="300">
        <v>0</v>
      </c>
      <c r="AJ1958" s="300" t="s">
        <v>770</v>
      </c>
      <c r="AK1958" s="300">
        <v>8</v>
      </c>
      <c r="AL1958" s="300" t="s">
        <v>814</v>
      </c>
      <c r="AM1958" s="300">
        <v>9520</v>
      </c>
      <c r="AN1958" s="300" t="b">
        <v>0</v>
      </c>
      <c r="AO1958" s="300">
        <v>8</v>
      </c>
      <c r="AP1958" s="300" t="s">
        <v>814</v>
      </c>
      <c r="AQ1958" s="300">
        <v>9520</v>
      </c>
      <c r="AR1958" s="300" t="b">
        <v>0</v>
      </c>
      <c r="AS1958" s="300">
        <v>9520</v>
      </c>
      <c r="AT1958" s="300" t="b">
        <v>0</v>
      </c>
      <c r="AU1958" s="300">
        <v>0</v>
      </c>
      <c r="AV1958" s="300" t="b">
        <v>0</v>
      </c>
      <c r="AW1958" s="300" t="s">
        <v>2252</v>
      </c>
      <c r="AX1958" s="300">
        <v>0</v>
      </c>
      <c r="AY1958" s="300" t="s">
        <v>2252</v>
      </c>
      <c r="AZ1958" s="300">
        <v>0</v>
      </c>
      <c r="BA1958" s="300" t="b">
        <v>0</v>
      </c>
      <c r="BB1958" s="300" t="b">
        <v>1</v>
      </c>
      <c r="BC1958"/>
      <c r="BD1958"/>
      <c r="BE1958"/>
      <c r="BF1958"/>
      <c r="BG1958"/>
      <c r="BH1958"/>
      <c r="BI1958"/>
      <c r="BJ1958"/>
      <c r="BK1958"/>
      <c r="BL1958"/>
      <c r="BM1958"/>
      <c r="BN1958"/>
      <c r="BO1958"/>
      <c r="BP1958"/>
      <c r="BQ1958"/>
    </row>
    <row r="1959" spans="5:69" ht="16.5" hidden="1" x14ac:dyDescent="0.3">
      <c r="E1959" s="300" t="s">
        <v>760</v>
      </c>
      <c r="F1959" s="300" t="s">
        <v>651</v>
      </c>
      <c r="G1959" s="300">
        <v>20150101</v>
      </c>
      <c r="H1959" s="300">
        <v>2015</v>
      </c>
      <c r="I1959" s="300">
        <v>52</v>
      </c>
      <c r="J1959" s="300">
        <v>2015</v>
      </c>
      <c r="K1959" s="300">
        <v>180</v>
      </c>
      <c r="L1959" s="300" t="s">
        <v>872</v>
      </c>
      <c r="M1959" s="300" t="s">
        <v>486</v>
      </c>
      <c r="N1959" s="300" t="s">
        <v>660</v>
      </c>
      <c r="O1959" s="300" t="s">
        <v>762</v>
      </c>
      <c r="P1959" s="300">
        <v>710</v>
      </c>
      <c r="Q1959" s="300" t="s">
        <v>917</v>
      </c>
      <c r="R1959" s="300" t="s">
        <v>425</v>
      </c>
      <c r="S1959" s="300">
        <v>0</v>
      </c>
      <c r="T1959" s="300" t="s">
        <v>763</v>
      </c>
      <c r="U1959" s="300" t="s">
        <v>764</v>
      </c>
      <c r="V1959" s="300" t="s">
        <v>1123</v>
      </c>
      <c r="W1959" s="300" t="s">
        <v>766</v>
      </c>
      <c r="X1959" s="300" t="b">
        <v>1</v>
      </c>
      <c r="Y1959" s="300">
        <v>310430</v>
      </c>
      <c r="Z1959" s="300" t="s">
        <v>1257</v>
      </c>
      <c r="AA1959" s="300" t="s">
        <v>543</v>
      </c>
      <c r="AB1959" s="300" t="s">
        <v>510</v>
      </c>
      <c r="AC1959" s="300" t="s">
        <v>510</v>
      </c>
      <c r="AD1959" s="300">
        <v>6</v>
      </c>
      <c r="AE1959" s="300" t="b">
        <v>1</v>
      </c>
      <c r="AF1959" s="300" t="s">
        <v>768</v>
      </c>
      <c r="AG1959" s="300" t="s">
        <v>769</v>
      </c>
      <c r="AH1959" s="300">
        <v>0</v>
      </c>
      <c r="AI1959" s="300">
        <v>0</v>
      </c>
      <c r="AJ1959" s="300" t="s">
        <v>770</v>
      </c>
      <c r="AK1959" s="300">
        <v>8</v>
      </c>
      <c r="AL1959" s="300" t="s">
        <v>814</v>
      </c>
      <c r="AM1959" s="300">
        <v>12736</v>
      </c>
      <c r="AN1959" s="300" t="b">
        <v>0</v>
      </c>
      <c r="AO1959" s="300">
        <v>8</v>
      </c>
      <c r="AP1959" s="300" t="s">
        <v>814</v>
      </c>
      <c r="AQ1959" s="300">
        <v>12736</v>
      </c>
      <c r="AR1959" s="300" t="b">
        <v>0</v>
      </c>
      <c r="AS1959" s="300">
        <v>12736</v>
      </c>
      <c r="AT1959" s="300" t="b">
        <v>0</v>
      </c>
      <c r="AU1959" s="300">
        <v>0</v>
      </c>
      <c r="AV1959" s="300" t="b">
        <v>0</v>
      </c>
      <c r="AW1959" s="300" t="s">
        <v>2253</v>
      </c>
      <c r="AX1959" s="300">
        <v>0</v>
      </c>
      <c r="AY1959" s="300" t="s">
        <v>2253</v>
      </c>
      <c r="AZ1959" s="300">
        <v>0</v>
      </c>
      <c r="BA1959" s="300" t="b">
        <v>0</v>
      </c>
      <c r="BB1959" s="300" t="b">
        <v>1</v>
      </c>
      <c r="BC1959"/>
      <c r="BD1959"/>
      <c r="BE1959"/>
      <c r="BF1959"/>
      <c r="BG1959"/>
      <c r="BH1959"/>
      <c r="BI1959"/>
      <c r="BJ1959"/>
      <c r="BK1959"/>
      <c r="BL1959"/>
      <c r="BM1959"/>
      <c r="BN1959"/>
      <c r="BO1959"/>
      <c r="BP1959"/>
      <c r="BQ1959"/>
    </row>
    <row r="1960" spans="5:69" ht="16.5" hidden="1" x14ac:dyDescent="0.3">
      <c r="E1960" s="300" t="s">
        <v>760</v>
      </c>
      <c r="F1960" s="300" t="s">
        <v>651</v>
      </c>
      <c r="G1960" s="300">
        <v>20150101</v>
      </c>
      <c r="H1960" s="300">
        <v>2015</v>
      </c>
      <c r="I1960" s="300">
        <v>52</v>
      </c>
      <c r="J1960" s="300">
        <v>2015</v>
      </c>
      <c r="K1960" s="300">
        <v>180</v>
      </c>
      <c r="L1960" s="300" t="s">
        <v>872</v>
      </c>
      <c r="M1960" s="300" t="s">
        <v>486</v>
      </c>
      <c r="N1960" s="300" t="s">
        <v>660</v>
      </c>
      <c r="O1960" s="300" t="s">
        <v>762</v>
      </c>
      <c r="P1960" s="300">
        <v>0</v>
      </c>
      <c r="Q1960" s="300" t="s">
        <v>763</v>
      </c>
      <c r="R1960" s="300" t="s">
        <v>764</v>
      </c>
      <c r="S1960" s="300">
        <v>0</v>
      </c>
      <c r="T1960" s="300" t="s">
        <v>763</v>
      </c>
      <c r="U1960" s="300" t="s">
        <v>764</v>
      </c>
      <c r="V1960" s="300" t="s">
        <v>1123</v>
      </c>
      <c r="W1960" s="300" t="s">
        <v>766</v>
      </c>
      <c r="X1960" s="300" t="b">
        <v>1</v>
      </c>
      <c r="Y1960" s="300">
        <v>310490</v>
      </c>
      <c r="Z1960" s="300" t="s">
        <v>851</v>
      </c>
      <c r="AA1960" s="300" t="s">
        <v>526</v>
      </c>
      <c r="AB1960" s="300" t="s">
        <v>510</v>
      </c>
      <c r="AC1960" s="300" t="s">
        <v>510</v>
      </c>
      <c r="AD1960" s="300">
        <v>6</v>
      </c>
      <c r="AE1960" s="300" t="b">
        <v>1</v>
      </c>
      <c r="AF1960" s="300" t="s">
        <v>768</v>
      </c>
      <c r="AG1960" s="300" t="s">
        <v>769</v>
      </c>
      <c r="AH1960" s="300">
        <v>0</v>
      </c>
      <c r="AI1960" s="300">
        <v>0</v>
      </c>
      <c r="AJ1960" s="300" t="s">
        <v>770</v>
      </c>
      <c r="AK1960" s="300">
        <v>8</v>
      </c>
      <c r="AL1960" s="300" t="s">
        <v>814</v>
      </c>
      <c r="AM1960" s="300">
        <v>24307</v>
      </c>
      <c r="AN1960" s="300" t="b">
        <v>0</v>
      </c>
      <c r="AO1960" s="300">
        <v>8</v>
      </c>
      <c r="AP1960" s="300" t="s">
        <v>814</v>
      </c>
      <c r="AQ1960" s="300">
        <v>24307</v>
      </c>
      <c r="AR1960" s="300" t="b">
        <v>0</v>
      </c>
      <c r="AS1960" s="300">
        <v>24307</v>
      </c>
      <c r="AT1960" s="300" t="b">
        <v>0</v>
      </c>
      <c r="AU1960" s="300">
        <v>0</v>
      </c>
      <c r="AV1960" s="300" t="b">
        <v>0</v>
      </c>
      <c r="AW1960" s="300" t="s">
        <v>2254</v>
      </c>
      <c r="AX1960" s="300">
        <v>0</v>
      </c>
      <c r="AY1960" s="300" t="s">
        <v>2254</v>
      </c>
      <c r="AZ1960" s="300">
        <v>0</v>
      </c>
      <c r="BA1960" s="300" t="b">
        <v>0</v>
      </c>
      <c r="BB1960" s="300" t="b">
        <v>1</v>
      </c>
      <c r="BC1960"/>
      <c r="BD1960"/>
      <c r="BE1960"/>
      <c r="BF1960"/>
      <c r="BG1960"/>
      <c r="BH1960"/>
      <c r="BI1960"/>
      <c r="BJ1960"/>
      <c r="BK1960"/>
      <c r="BL1960"/>
      <c r="BM1960"/>
      <c r="BN1960"/>
      <c r="BO1960"/>
      <c r="BP1960"/>
      <c r="BQ1960"/>
    </row>
    <row r="1961" spans="5:69" ht="16.5" hidden="1" x14ac:dyDescent="0.3">
      <c r="E1961" s="300" t="s">
        <v>760</v>
      </c>
      <c r="F1961" s="300" t="s">
        <v>651</v>
      </c>
      <c r="G1961" s="300">
        <v>20150101</v>
      </c>
      <c r="H1961" s="300">
        <v>2015</v>
      </c>
      <c r="I1961" s="300">
        <v>52</v>
      </c>
      <c r="J1961" s="300">
        <v>2015</v>
      </c>
      <c r="K1961" s="300">
        <v>180</v>
      </c>
      <c r="L1961" s="300" t="s">
        <v>872</v>
      </c>
      <c r="M1961" s="300" t="s">
        <v>486</v>
      </c>
      <c r="N1961" s="300" t="s">
        <v>660</v>
      </c>
      <c r="O1961" s="300" t="s">
        <v>762</v>
      </c>
      <c r="P1961" s="300">
        <v>616</v>
      </c>
      <c r="Q1961" s="300" t="s">
        <v>2166</v>
      </c>
      <c r="R1961" s="300" t="s">
        <v>2167</v>
      </c>
      <c r="S1961" s="300">
        <v>0</v>
      </c>
      <c r="T1961" s="300" t="s">
        <v>763</v>
      </c>
      <c r="U1961" s="300" t="s">
        <v>764</v>
      </c>
      <c r="V1961" s="300" t="s">
        <v>1123</v>
      </c>
      <c r="W1961" s="300" t="s">
        <v>766</v>
      </c>
      <c r="X1961" s="300" t="b">
        <v>1</v>
      </c>
      <c r="Y1961" s="300">
        <v>310490</v>
      </c>
      <c r="Z1961" s="300" t="s">
        <v>851</v>
      </c>
      <c r="AA1961" s="300" t="s">
        <v>526</v>
      </c>
      <c r="AB1961" s="300" t="s">
        <v>510</v>
      </c>
      <c r="AC1961" s="300" t="s">
        <v>510</v>
      </c>
      <c r="AD1961" s="300">
        <v>6</v>
      </c>
      <c r="AE1961" s="300" t="b">
        <v>1</v>
      </c>
      <c r="AF1961" s="300" t="s">
        <v>768</v>
      </c>
      <c r="AG1961" s="300" t="s">
        <v>769</v>
      </c>
      <c r="AH1961" s="300">
        <v>0</v>
      </c>
      <c r="AI1961" s="300">
        <v>0</v>
      </c>
      <c r="AJ1961" s="300" t="s">
        <v>770</v>
      </c>
      <c r="AK1961" s="300">
        <v>8</v>
      </c>
      <c r="AL1961" s="300" t="s">
        <v>814</v>
      </c>
      <c r="AM1961" s="300">
        <v>2520</v>
      </c>
      <c r="AN1961" s="300" t="b">
        <v>0</v>
      </c>
      <c r="AO1961" s="300">
        <v>8</v>
      </c>
      <c r="AP1961" s="300" t="s">
        <v>814</v>
      </c>
      <c r="AQ1961" s="300">
        <v>2520</v>
      </c>
      <c r="AR1961" s="300" t="b">
        <v>0</v>
      </c>
      <c r="AS1961" s="300">
        <v>2520</v>
      </c>
      <c r="AT1961" s="300" t="b">
        <v>0</v>
      </c>
      <c r="AU1961" s="300">
        <v>0</v>
      </c>
      <c r="AV1961" s="300" t="b">
        <v>0</v>
      </c>
      <c r="AW1961" s="300" t="s">
        <v>2168</v>
      </c>
      <c r="AX1961" s="300">
        <v>0</v>
      </c>
      <c r="AY1961" s="300" t="s">
        <v>2168</v>
      </c>
      <c r="AZ1961" s="300">
        <v>0</v>
      </c>
      <c r="BA1961" s="300" t="b">
        <v>0</v>
      </c>
      <c r="BB1961" s="300" t="b">
        <v>1</v>
      </c>
      <c r="BC1961"/>
      <c r="BD1961"/>
      <c r="BE1961"/>
      <c r="BF1961"/>
      <c r="BG1961"/>
      <c r="BH1961"/>
      <c r="BI1961"/>
      <c r="BJ1961"/>
      <c r="BK1961"/>
      <c r="BL1961"/>
      <c r="BM1961"/>
      <c r="BN1961"/>
      <c r="BO1961"/>
      <c r="BP1961"/>
      <c r="BQ1961"/>
    </row>
    <row r="1962" spans="5:69" ht="16.5" hidden="1" x14ac:dyDescent="0.3">
      <c r="E1962" s="300" t="s">
        <v>760</v>
      </c>
      <c r="F1962" s="300" t="s">
        <v>651</v>
      </c>
      <c r="G1962" s="300">
        <v>20150101</v>
      </c>
      <c r="H1962" s="300">
        <v>2015</v>
      </c>
      <c r="I1962" s="300">
        <v>52</v>
      </c>
      <c r="J1962" s="300">
        <v>2015</v>
      </c>
      <c r="K1962" s="300">
        <v>180</v>
      </c>
      <c r="L1962" s="300" t="s">
        <v>872</v>
      </c>
      <c r="M1962" s="300" t="s">
        <v>486</v>
      </c>
      <c r="N1962" s="300" t="s">
        <v>660</v>
      </c>
      <c r="O1962" s="300" t="s">
        <v>762</v>
      </c>
      <c r="P1962" s="300">
        <v>800</v>
      </c>
      <c r="Q1962" s="300" t="s">
        <v>930</v>
      </c>
      <c r="R1962" s="300" t="s">
        <v>452</v>
      </c>
      <c r="S1962" s="300">
        <v>0</v>
      </c>
      <c r="T1962" s="300" t="s">
        <v>763</v>
      </c>
      <c r="U1962" s="300" t="s">
        <v>764</v>
      </c>
      <c r="V1962" s="300" t="s">
        <v>1123</v>
      </c>
      <c r="W1962" s="300" t="s">
        <v>766</v>
      </c>
      <c r="X1962" s="300" t="b">
        <v>1</v>
      </c>
      <c r="Y1962" s="300">
        <v>310490</v>
      </c>
      <c r="Z1962" s="300" t="s">
        <v>851</v>
      </c>
      <c r="AA1962" s="300" t="s">
        <v>526</v>
      </c>
      <c r="AB1962" s="300" t="s">
        <v>510</v>
      </c>
      <c r="AC1962" s="300" t="s">
        <v>510</v>
      </c>
      <c r="AD1962" s="300">
        <v>6</v>
      </c>
      <c r="AE1962" s="300" t="b">
        <v>1</v>
      </c>
      <c r="AF1962" s="300" t="s">
        <v>768</v>
      </c>
      <c r="AG1962" s="300" t="s">
        <v>769</v>
      </c>
      <c r="AH1962" s="300">
        <v>0</v>
      </c>
      <c r="AI1962" s="300">
        <v>0</v>
      </c>
      <c r="AJ1962" s="300" t="s">
        <v>770</v>
      </c>
      <c r="AK1962" s="300">
        <v>8</v>
      </c>
      <c r="AL1962" s="300" t="s">
        <v>814</v>
      </c>
      <c r="AM1962" s="300">
        <v>3584</v>
      </c>
      <c r="AN1962" s="300" t="b">
        <v>0</v>
      </c>
      <c r="AO1962" s="300">
        <v>8</v>
      </c>
      <c r="AP1962" s="300" t="s">
        <v>814</v>
      </c>
      <c r="AQ1962" s="300">
        <v>3584</v>
      </c>
      <c r="AR1962" s="300" t="b">
        <v>0</v>
      </c>
      <c r="AS1962" s="300">
        <v>3584</v>
      </c>
      <c r="AT1962" s="300" t="b">
        <v>0</v>
      </c>
      <c r="AU1962" s="300">
        <v>0</v>
      </c>
      <c r="AV1962" s="300" t="b">
        <v>0</v>
      </c>
      <c r="AW1962" s="300" t="s">
        <v>2244</v>
      </c>
      <c r="AX1962" s="300">
        <v>0</v>
      </c>
      <c r="AY1962" s="300" t="s">
        <v>2244</v>
      </c>
      <c r="AZ1962" s="300">
        <v>0</v>
      </c>
      <c r="BA1962" s="300" t="b">
        <v>0</v>
      </c>
      <c r="BB1962" s="300" t="b">
        <v>1</v>
      </c>
      <c r="BC1962"/>
      <c r="BD1962"/>
      <c r="BE1962"/>
      <c r="BF1962"/>
      <c r="BG1962"/>
      <c r="BH1962"/>
      <c r="BI1962"/>
      <c r="BJ1962"/>
      <c r="BK1962"/>
      <c r="BL1962"/>
      <c r="BM1962"/>
      <c r="BN1962"/>
      <c r="BO1962"/>
      <c r="BP1962"/>
      <c r="BQ1962"/>
    </row>
    <row r="1963" spans="5:69" ht="16.5" hidden="1" x14ac:dyDescent="0.3">
      <c r="E1963" s="300" t="s">
        <v>760</v>
      </c>
      <c r="F1963" s="300" t="s">
        <v>651</v>
      </c>
      <c r="G1963" s="300">
        <v>20150101</v>
      </c>
      <c r="H1963" s="300">
        <v>2015</v>
      </c>
      <c r="I1963" s="300">
        <v>52</v>
      </c>
      <c r="J1963" s="300">
        <v>2015</v>
      </c>
      <c r="K1963" s="300">
        <v>180</v>
      </c>
      <c r="L1963" s="300" t="s">
        <v>872</v>
      </c>
      <c r="M1963" s="300" t="s">
        <v>486</v>
      </c>
      <c r="N1963" s="300" t="s">
        <v>660</v>
      </c>
      <c r="O1963" s="300" t="s">
        <v>762</v>
      </c>
      <c r="P1963" s="300">
        <v>834</v>
      </c>
      <c r="Q1963" s="300" t="s">
        <v>940</v>
      </c>
      <c r="R1963" s="300" t="s">
        <v>941</v>
      </c>
      <c r="S1963" s="300">
        <v>0</v>
      </c>
      <c r="T1963" s="300" t="s">
        <v>763</v>
      </c>
      <c r="U1963" s="300" t="s">
        <v>764</v>
      </c>
      <c r="V1963" s="300" t="s">
        <v>1123</v>
      </c>
      <c r="W1963" s="300" t="s">
        <v>766</v>
      </c>
      <c r="X1963" s="300" t="b">
        <v>1</v>
      </c>
      <c r="Y1963" s="300">
        <v>310490</v>
      </c>
      <c r="Z1963" s="300" t="s">
        <v>851</v>
      </c>
      <c r="AA1963" s="300" t="s">
        <v>526</v>
      </c>
      <c r="AB1963" s="300" t="s">
        <v>510</v>
      </c>
      <c r="AC1963" s="300" t="s">
        <v>510</v>
      </c>
      <c r="AD1963" s="300">
        <v>6</v>
      </c>
      <c r="AE1963" s="300" t="b">
        <v>1</v>
      </c>
      <c r="AF1963" s="300" t="s">
        <v>768</v>
      </c>
      <c r="AG1963" s="300" t="s">
        <v>769</v>
      </c>
      <c r="AH1963" s="300">
        <v>0</v>
      </c>
      <c r="AI1963" s="300">
        <v>0</v>
      </c>
      <c r="AJ1963" s="300" t="s">
        <v>770</v>
      </c>
      <c r="AK1963" s="300">
        <v>8</v>
      </c>
      <c r="AL1963" s="300" t="s">
        <v>814</v>
      </c>
      <c r="AM1963" s="300">
        <v>18000</v>
      </c>
      <c r="AN1963" s="300" t="b">
        <v>0</v>
      </c>
      <c r="AO1963" s="300">
        <v>8</v>
      </c>
      <c r="AP1963" s="300" t="s">
        <v>814</v>
      </c>
      <c r="AQ1963" s="300">
        <v>18000</v>
      </c>
      <c r="AR1963" s="300" t="b">
        <v>0</v>
      </c>
      <c r="AS1963" s="300">
        <v>18000</v>
      </c>
      <c r="AT1963" s="300" t="b">
        <v>0</v>
      </c>
      <c r="AU1963" s="300">
        <v>0</v>
      </c>
      <c r="AV1963" s="300" t="b">
        <v>0</v>
      </c>
      <c r="AW1963" s="300" t="s">
        <v>2245</v>
      </c>
      <c r="AX1963" s="300">
        <v>0</v>
      </c>
      <c r="AY1963" s="300" t="s">
        <v>2245</v>
      </c>
      <c r="AZ1963" s="300">
        <v>0</v>
      </c>
      <c r="BA1963" s="300" t="b">
        <v>0</v>
      </c>
      <c r="BB1963" s="300" t="b">
        <v>1</v>
      </c>
      <c r="BC1963"/>
      <c r="BD1963"/>
      <c r="BE1963"/>
      <c r="BF1963"/>
      <c r="BG1963"/>
      <c r="BH1963"/>
      <c r="BI1963"/>
      <c r="BJ1963"/>
      <c r="BK1963"/>
      <c r="BL1963"/>
      <c r="BM1963"/>
      <c r="BN1963"/>
      <c r="BO1963"/>
      <c r="BP1963"/>
      <c r="BQ1963"/>
    </row>
    <row r="1964" spans="5:69" ht="16.5" hidden="1" x14ac:dyDescent="0.3">
      <c r="E1964" s="300" t="s">
        <v>760</v>
      </c>
      <c r="F1964" s="300" t="s">
        <v>651</v>
      </c>
      <c r="G1964" s="300">
        <v>20150101</v>
      </c>
      <c r="H1964" s="300">
        <v>2015</v>
      </c>
      <c r="I1964" s="300">
        <v>52</v>
      </c>
      <c r="J1964" s="300">
        <v>2015</v>
      </c>
      <c r="K1964" s="300">
        <v>180</v>
      </c>
      <c r="L1964" s="300" t="s">
        <v>872</v>
      </c>
      <c r="M1964" s="300" t="s">
        <v>486</v>
      </c>
      <c r="N1964" s="300" t="s">
        <v>660</v>
      </c>
      <c r="O1964" s="300" t="s">
        <v>762</v>
      </c>
      <c r="P1964" s="300">
        <v>894</v>
      </c>
      <c r="Q1964" s="300" t="s">
        <v>943</v>
      </c>
      <c r="R1964" s="300" t="s">
        <v>431</v>
      </c>
      <c r="S1964" s="300">
        <v>0</v>
      </c>
      <c r="T1964" s="300" t="s">
        <v>763</v>
      </c>
      <c r="U1964" s="300" t="s">
        <v>764</v>
      </c>
      <c r="V1964" s="300" t="s">
        <v>1123</v>
      </c>
      <c r="W1964" s="300" t="s">
        <v>766</v>
      </c>
      <c r="X1964" s="300" t="b">
        <v>1</v>
      </c>
      <c r="Y1964" s="300">
        <v>310490</v>
      </c>
      <c r="Z1964" s="300" t="s">
        <v>851</v>
      </c>
      <c r="AA1964" s="300" t="s">
        <v>526</v>
      </c>
      <c r="AB1964" s="300" t="s">
        <v>510</v>
      </c>
      <c r="AC1964" s="300" t="s">
        <v>510</v>
      </c>
      <c r="AD1964" s="300">
        <v>6</v>
      </c>
      <c r="AE1964" s="300" t="b">
        <v>1</v>
      </c>
      <c r="AF1964" s="300" t="s">
        <v>768</v>
      </c>
      <c r="AG1964" s="300" t="s">
        <v>769</v>
      </c>
      <c r="AH1964" s="300">
        <v>0</v>
      </c>
      <c r="AI1964" s="300">
        <v>0</v>
      </c>
      <c r="AJ1964" s="300" t="s">
        <v>770</v>
      </c>
      <c r="AK1964" s="300">
        <v>8</v>
      </c>
      <c r="AL1964" s="300" t="s">
        <v>814</v>
      </c>
      <c r="AM1964" s="300">
        <v>203</v>
      </c>
      <c r="AN1964" s="300" t="b">
        <v>0</v>
      </c>
      <c r="AO1964" s="300">
        <v>8</v>
      </c>
      <c r="AP1964" s="300" t="s">
        <v>814</v>
      </c>
      <c r="AQ1964" s="300">
        <v>203</v>
      </c>
      <c r="AR1964" s="300" t="b">
        <v>0</v>
      </c>
      <c r="AS1964" s="300">
        <v>203</v>
      </c>
      <c r="AT1964" s="300" t="b">
        <v>0</v>
      </c>
      <c r="AU1964" s="300">
        <v>0</v>
      </c>
      <c r="AV1964" s="300" t="b">
        <v>0</v>
      </c>
      <c r="AW1964" s="300" t="s">
        <v>2255</v>
      </c>
      <c r="AX1964" s="300">
        <v>0</v>
      </c>
      <c r="AY1964" s="300" t="s">
        <v>2255</v>
      </c>
      <c r="AZ1964" s="300">
        <v>0</v>
      </c>
      <c r="BA1964" s="300" t="b">
        <v>0</v>
      </c>
      <c r="BB1964" s="300" t="b">
        <v>1</v>
      </c>
      <c r="BC1964"/>
      <c r="BD1964"/>
      <c r="BE1964"/>
      <c r="BF1964"/>
      <c r="BG1964"/>
      <c r="BH1964"/>
      <c r="BI1964"/>
      <c r="BJ1964"/>
      <c r="BK1964"/>
      <c r="BL1964"/>
      <c r="BM1964"/>
      <c r="BN1964"/>
      <c r="BO1964"/>
      <c r="BP1964"/>
      <c r="BQ1964"/>
    </row>
    <row r="1965" spans="5:69" ht="16.5" hidden="1" x14ac:dyDescent="0.3">
      <c r="E1965" s="300" t="s">
        <v>760</v>
      </c>
      <c r="F1965" s="300" t="s">
        <v>651</v>
      </c>
      <c r="G1965" s="300">
        <v>20150101</v>
      </c>
      <c r="H1965" s="300">
        <v>2015</v>
      </c>
      <c r="I1965" s="300">
        <v>52</v>
      </c>
      <c r="J1965" s="300">
        <v>2015</v>
      </c>
      <c r="K1965" s="300">
        <v>562</v>
      </c>
      <c r="L1965" s="300" t="s">
        <v>761</v>
      </c>
      <c r="M1965" s="300" t="s">
        <v>451</v>
      </c>
      <c r="N1965" s="300" t="s">
        <v>660</v>
      </c>
      <c r="O1965" s="300" t="s">
        <v>762</v>
      </c>
      <c r="P1965" s="300">
        <v>0</v>
      </c>
      <c r="Q1965" s="300" t="s">
        <v>763</v>
      </c>
      <c r="R1965" s="300" t="s">
        <v>764</v>
      </c>
      <c r="S1965" s="300">
        <v>0</v>
      </c>
      <c r="T1965" s="300" t="s">
        <v>763</v>
      </c>
      <c r="U1965" s="300" t="s">
        <v>764</v>
      </c>
      <c r="V1965" s="300" t="s">
        <v>1123</v>
      </c>
      <c r="W1965" s="300" t="s">
        <v>766</v>
      </c>
      <c r="X1965" s="300" t="b">
        <v>1</v>
      </c>
      <c r="Y1965" s="300">
        <v>310490</v>
      </c>
      <c r="Z1965" s="300" t="s">
        <v>851</v>
      </c>
      <c r="AA1965" s="300" t="s">
        <v>526</v>
      </c>
      <c r="AB1965" s="300" t="s">
        <v>510</v>
      </c>
      <c r="AC1965" s="300" t="s">
        <v>510</v>
      </c>
      <c r="AD1965" s="300">
        <v>6</v>
      </c>
      <c r="AE1965" s="300" t="b">
        <v>1</v>
      </c>
      <c r="AF1965" s="300" t="s">
        <v>768</v>
      </c>
      <c r="AG1965" s="300" t="s">
        <v>769</v>
      </c>
      <c r="AH1965" s="300">
        <v>0</v>
      </c>
      <c r="AI1965" s="300">
        <v>0</v>
      </c>
      <c r="AJ1965" s="300" t="s">
        <v>770</v>
      </c>
      <c r="AK1965" s="300">
        <v>8</v>
      </c>
      <c r="AL1965" s="300" t="s">
        <v>814</v>
      </c>
      <c r="AM1965" s="300">
        <v>200</v>
      </c>
      <c r="AN1965" s="300" t="b">
        <v>0</v>
      </c>
      <c r="AO1965" s="300">
        <v>-1</v>
      </c>
      <c r="AP1965" s="300" t="s">
        <v>771</v>
      </c>
      <c r="AQ1965" s="300"/>
      <c r="AR1965" s="300" t="b">
        <v>0</v>
      </c>
      <c r="AS1965" s="300">
        <v>200</v>
      </c>
      <c r="AT1965" s="300" t="b">
        <v>0</v>
      </c>
      <c r="AU1965" s="300"/>
      <c r="AV1965" s="300" t="b">
        <v>0</v>
      </c>
      <c r="AW1965" s="300">
        <v>266</v>
      </c>
      <c r="AX1965" s="300"/>
      <c r="AY1965" s="300">
        <v>266</v>
      </c>
      <c r="AZ1965" s="300">
        <v>0</v>
      </c>
      <c r="BA1965" s="300" t="b">
        <v>1</v>
      </c>
      <c r="BB1965" s="300" t="b">
        <v>0</v>
      </c>
      <c r="BC1965"/>
      <c r="BD1965"/>
      <c r="BE1965"/>
      <c r="BF1965"/>
      <c r="BG1965"/>
      <c r="BH1965"/>
      <c r="BI1965"/>
      <c r="BJ1965"/>
      <c r="BK1965"/>
      <c r="BL1965"/>
      <c r="BM1965"/>
      <c r="BN1965"/>
      <c r="BO1965"/>
      <c r="BP1965"/>
      <c r="BQ1965"/>
    </row>
    <row r="1966" spans="5:69" ht="16.5" hidden="1" x14ac:dyDescent="0.3">
      <c r="E1966" s="300" t="s">
        <v>760</v>
      </c>
      <c r="F1966" s="300" t="s">
        <v>651</v>
      </c>
      <c r="G1966" s="300">
        <v>20150101</v>
      </c>
      <c r="H1966" s="300">
        <v>2015</v>
      </c>
      <c r="I1966" s="300">
        <v>52</v>
      </c>
      <c r="J1966" s="300">
        <v>2015</v>
      </c>
      <c r="K1966" s="300">
        <v>562</v>
      </c>
      <c r="L1966" s="300" t="s">
        <v>761</v>
      </c>
      <c r="M1966" s="300" t="s">
        <v>451</v>
      </c>
      <c r="N1966" s="300" t="s">
        <v>660</v>
      </c>
      <c r="O1966" s="300" t="s">
        <v>762</v>
      </c>
      <c r="P1966" s="300">
        <v>288</v>
      </c>
      <c r="Q1966" s="300" t="s">
        <v>784</v>
      </c>
      <c r="R1966" s="300" t="s">
        <v>428</v>
      </c>
      <c r="S1966" s="300">
        <v>0</v>
      </c>
      <c r="T1966" s="300" t="s">
        <v>763</v>
      </c>
      <c r="U1966" s="300" t="s">
        <v>764</v>
      </c>
      <c r="V1966" s="300" t="s">
        <v>1123</v>
      </c>
      <c r="W1966" s="300" t="s">
        <v>766</v>
      </c>
      <c r="X1966" s="300" t="b">
        <v>1</v>
      </c>
      <c r="Y1966" s="300">
        <v>310490</v>
      </c>
      <c r="Z1966" s="300" t="s">
        <v>851</v>
      </c>
      <c r="AA1966" s="300" t="s">
        <v>526</v>
      </c>
      <c r="AB1966" s="300" t="s">
        <v>510</v>
      </c>
      <c r="AC1966" s="300" t="s">
        <v>510</v>
      </c>
      <c r="AD1966" s="300">
        <v>6</v>
      </c>
      <c r="AE1966" s="300" t="b">
        <v>1</v>
      </c>
      <c r="AF1966" s="300" t="s">
        <v>768</v>
      </c>
      <c r="AG1966" s="300" t="s">
        <v>769</v>
      </c>
      <c r="AH1966" s="300">
        <v>0</v>
      </c>
      <c r="AI1966" s="300">
        <v>0</v>
      </c>
      <c r="AJ1966" s="300" t="s">
        <v>770</v>
      </c>
      <c r="AK1966" s="300">
        <v>8</v>
      </c>
      <c r="AL1966" s="300" t="s">
        <v>814</v>
      </c>
      <c r="AM1966" s="300">
        <v>200</v>
      </c>
      <c r="AN1966" s="300" t="b">
        <v>0</v>
      </c>
      <c r="AO1966" s="300">
        <v>-1</v>
      </c>
      <c r="AP1966" s="300" t="s">
        <v>771</v>
      </c>
      <c r="AQ1966" s="300"/>
      <c r="AR1966" s="300" t="b">
        <v>0</v>
      </c>
      <c r="AS1966" s="300">
        <v>200</v>
      </c>
      <c r="AT1966" s="300" t="b">
        <v>0</v>
      </c>
      <c r="AU1966" s="300"/>
      <c r="AV1966" s="300" t="b">
        <v>0</v>
      </c>
      <c r="AW1966" s="300">
        <v>266</v>
      </c>
      <c r="AX1966" s="300"/>
      <c r="AY1966" s="300">
        <v>266</v>
      </c>
      <c r="AZ1966" s="300">
        <v>0</v>
      </c>
      <c r="BA1966" s="300" t="b">
        <v>1</v>
      </c>
      <c r="BB1966" s="300" t="b">
        <v>0</v>
      </c>
      <c r="BC1966"/>
      <c r="BD1966"/>
      <c r="BE1966"/>
      <c r="BF1966"/>
      <c r="BG1966"/>
      <c r="BH1966"/>
      <c r="BI1966"/>
      <c r="BJ1966"/>
      <c r="BK1966"/>
      <c r="BL1966"/>
      <c r="BM1966"/>
      <c r="BN1966"/>
      <c r="BO1966"/>
      <c r="BP1966"/>
      <c r="BQ1966"/>
    </row>
    <row r="1967" spans="5:69" ht="16.5" hidden="1" x14ac:dyDescent="0.3">
      <c r="E1967" s="300" t="s">
        <v>760</v>
      </c>
      <c r="F1967" s="300" t="s">
        <v>651</v>
      </c>
      <c r="G1967" s="300">
        <v>20150101</v>
      </c>
      <c r="H1967" s="300">
        <v>2015</v>
      </c>
      <c r="I1967" s="300">
        <v>52</v>
      </c>
      <c r="J1967" s="300">
        <v>2015</v>
      </c>
      <c r="K1967" s="300">
        <v>180</v>
      </c>
      <c r="L1967" s="300" t="s">
        <v>872</v>
      </c>
      <c r="M1967" s="300" t="s">
        <v>486</v>
      </c>
      <c r="N1967" s="300" t="s">
        <v>660</v>
      </c>
      <c r="O1967" s="300" t="s">
        <v>762</v>
      </c>
      <c r="P1967" s="300">
        <v>0</v>
      </c>
      <c r="Q1967" s="300" t="s">
        <v>763</v>
      </c>
      <c r="R1967" s="300" t="s">
        <v>764</v>
      </c>
      <c r="S1967" s="300">
        <v>0</v>
      </c>
      <c r="T1967" s="300" t="s">
        <v>763</v>
      </c>
      <c r="U1967" s="300" t="s">
        <v>764</v>
      </c>
      <c r="V1967" s="300" t="s">
        <v>1123</v>
      </c>
      <c r="W1967" s="300" t="s">
        <v>766</v>
      </c>
      <c r="X1967" s="300" t="b">
        <v>1</v>
      </c>
      <c r="Y1967" s="300">
        <v>3105</v>
      </c>
      <c r="Z1967" s="300" t="s">
        <v>853</v>
      </c>
      <c r="AA1967" s="300" t="s">
        <v>854</v>
      </c>
      <c r="AB1967" s="300" t="s">
        <v>84</v>
      </c>
      <c r="AC1967" s="300" t="s">
        <v>84</v>
      </c>
      <c r="AD1967" s="300">
        <v>4</v>
      </c>
      <c r="AE1967" s="300" t="b">
        <v>0</v>
      </c>
      <c r="AF1967" s="300" t="s">
        <v>768</v>
      </c>
      <c r="AG1967" s="300" t="s">
        <v>769</v>
      </c>
      <c r="AH1967" s="300">
        <v>0</v>
      </c>
      <c r="AI1967" s="300">
        <v>0</v>
      </c>
      <c r="AJ1967" s="300" t="s">
        <v>770</v>
      </c>
      <c r="AK1967" s="300">
        <v>8</v>
      </c>
      <c r="AL1967" s="300" t="s">
        <v>814</v>
      </c>
      <c r="AM1967" s="300">
        <v>14003088</v>
      </c>
      <c r="AN1967" s="300" t="b">
        <v>0</v>
      </c>
      <c r="AO1967" s="300">
        <v>8</v>
      </c>
      <c r="AP1967" s="300" t="s">
        <v>814</v>
      </c>
      <c r="AQ1967" s="300">
        <v>14003088</v>
      </c>
      <c r="AR1967" s="300" t="b">
        <v>0</v>
      </c>
      <c r="AS1967" s="300">
        <v>14003088</v>
      </c>
      <c r="AT1967" s="300" t="b">
        <v>0</v>
      </c>
      <c r="AU1967" s="300">
        <v>0</v>
      </c>
      <c r="AV1967" s="300" t="b">
        <v>0</v>
      </c>
      <c r="AW1967" s="300" t="s">
        <v>2256</v>
      </c>
      <c r="AX1967" s="300">
        <v>0</v>
      </c>
      <c r="AY1967" s="300" t="s">
        <v>2256</v>
      </c>
      <c r="AZ1967" s="300">
        <v>0</v>
      </c>
      <c r="BA1967" s="300" t="b">
        <v>0</v>
      </c>
      <c r="BB1967" s="300" t="b">
        <v>1</v>
      </c>
      <c r="BC1967"/>
      <c r="BD1967"/>
      <c r="BE1967"/>
      <c r="BF1967"/>
      <c r="BG1967"/>
      <c r="BH1967"/>
      <c r="BI1967"/>
      <c r="BJ1967"/>
      <c r="BK1967"/>
      <c r="BL1967"/>
      <c r="BM1967"/>
      <c r="BN1967"/>
      <c r="BO1967"/>
      <c r="BP1967"/>
      <c r="BQ1967"/>
    </row>
    <row r="1968" spans="5:69" ht="16.5" hidden="1" x14ac:dyDescent="0.3">
      <c r="E1968" s="300" t="s">
        <v>760</v>
      </c>
      <c r="F1968" s="300" t="s">
        <v>651</v>
      </c>
      <c r="G1968" s="300">
        <v>20150101</v>
      </c>
      <c r="H1968" s="300">
        <v>2015</v>
      </c>
      <c r="I1968" s="300">
        <v>52</v>
      </c>
      <c r="J1968" s="300">
        <v>2015</v>
      </c>
      <c r="K1968" s="300">
        <v>180</v>
      </c>
      <c r="L1968" s="300" t="s">
        <v>872</v>
      </c>
      <c r="M1968" s="300" t="s">
        <v>486</v>
      </c>
      <c r="N1968" s="300" t="s">
        <v>660</v>
      </c>
      <c r="O1968" s="300" t="s">
        <v>762</v>
      </c>
      <c r="P1968" s="300">
        <v>56</v>
      </c>
      <c r="Q1968" s="300" t="s">
        <v>877</v>
      </c>
      <c r="R1968" s="300" t="s">
        <v>878</v>
      </c>
      <c r="S1968" s="300">
        <v>0</v>
      </c>
      <c r="T1968" s="300" t="s">
        <v>763</v>
      </c>
      <c r="U1968" s="300" t="s">
        <v>764</v>
      </c>
      <c r="V1968" s="300" t="s">
        <v>1123</v>
      </c>
      <c r="W1968" s="300" t="s">
        <v>766</v>
      </c>
      <c r="X1968" s="300" t="b">
        <v>1</v>
      </c>
      <c r="Y1968" s="300">
        <v>3105</v>
      </c>
      <c r="Z1968" s="300" t="s">
        <v>853</v>
      </c>
      <c r="AA1968" s="300" t="s">
        <v>854</v>
      </c>
      <c r="AB1968" s="300" t="s">
        <v>84</v>
      </c>
      <c r="AC1968" s="300" t="s">
        <v>84</v>
      </c>
      <c r="AD1968" s="300">
        <v>4</v>
      </c>
      <c r="AE1968" s="300" t="b">
        <v>0</v>
      </c>
      <c r="AF1968" s="300" t="s">
        <v>768</v>
      </c>
      <c r="AG1968" s="300" t="s">
        <v>769</v>
      </c>
      <c r="AH1968" s="300">
        <v>0</v>
      </c>
      <c r="AI1968" s="300">
        <v>0</v>
      </c>
      <c r="AJ1968" s="300" t="s">
        <v>770</v>
      </c>
      <c r="AK1968" s="300">
        <v>8</v>
      </c>
      <c r="AL1968" s="300" t="s">
        <v>814</v>
      </c>
      <c r="AM1968" s="300">
        <v>2331800</v>
      </c>
      <c r="AN1968" s="300" t="b">
        <v>0</v>
      </c>
      <c r="AO1968" s="300">
        <v>8</v>
      </c>
      <c r="AP1968" s="300" t="s">
        <v>814</v>
      </c>
      <c r="AQ1968" s="300">
        <v>2331800</v>
      </c>
      <c r="AR1968" s="300" t="b">
        <v>0</v>
      </c>
      <c r="AS1968" s="300">
        <v>2331800</v>
      </c>
      <c r="AT1968" s="300" t="b">
        <v>0</v>
      </c>
      <c r="AU1968" s="300">
        <v>0</v>
      </c>
      <c r="AV1968" s="300" t="b">
        <v>0</v>
      </c>
      <c r="AW1968" s="300" t="s">
        <v>2257</v>
      </c>
      <c r="AX1968" s="300">
        <v>0</v>
      </c>
      <c r="AY1968" s="300" t="s">
        <v>2257</v>
      </c>
      <c r="AZ1968" s="300">
        <v>0</v>
      </c>
      <c r="BA1968" s="300" t="b">
        <v>0</v>
      </c>
      <c r="BB1968" s="300" t="b">
        <v>1</v>
      </c>
      <c r="BC1968"/>
      <c r="BD1968"/>
      <c r="BE1968"/>
      <c r="BF1968"/>
      <c r="BG1968"/>
      <c r="BH1968"/>
      <c r="BI1968"/>
      <c r="BJ1968"/>
      <c r="BK1968"/>
      <c r="BL1968"/>
      <c r="BM1968"/>
      <c r="BN1968"/>
      <c r="BO1968"/>
      <c r="BP1968"/>
      <c r="BQ1968"/>
    </row>
    <row r="1969" spans="5:69" ht="16.5" hidden="1" x14ac:dyDescent="0.3">
      <c r="E1969" s="300" t="s">
        <v>760</v>
      </c>
      <c r="F1969" s="300" t="s">
        <v>651</v>
      </c>
      <c r="G1969" s="300">
        <v>20150101</v>
      </c>
      <c r="H1969" s="300">
        <v>2015</v>
      </c>
      <c r="I1969" s="300">
        <v>52</v>
      </c>
      <c r="J1969" s="300">
        <v>2015</v>
      </c>
      <c r="K1969" s="300">
        <v>180</v>
      </c>
      <c r="L1969" s="300" t="s">
        <v>872</v>
      </c>
      <c r="M1969" s="300" t="s">
        <v>486</v>
      </c>
      <c r="N1969" s="300" t="s">
        <v>660</v>
      </c>
      <c r="O1969" s="300" t="s">
        <v>762</v>
      </c>
      <c r="P1969" s="300">
        <v>108</v>
      </c>
      <c r="Q1969" s="300" t="s">
        <v>2150</v>
      </c>
      <c r="R1969" s="300" t="s">
        <v>465</v>
      </c>
      <c r="S1969" s="300">
        <v>0</v>
      </c>
      <c r="T1969" s="300" t="s">
        <v>763</v>
      </c>
      <c r="U1969" s="300" t="s">
        <v>764</v>
      </c>
      <c r="V1969" s="300" t="s">
        <v>1123</v>
      </c>
      <c r="W1969" s="300" t="s">
        <v>766</v>
      </c>
      <c r="X1969" s="300" t="b">
        <v>1</v>
      </c>
      <c r="Y1969" s="300">
        <v>3105</v>
      </c>
      <c r="Z1969" s="300" t="s">
        <v>853</v>
      </c>
      <c r="AA1969" s="300" t="s">
        <v>854</v>
      </c>
      <c r="AB1969" s="300" t="s">
        <v>84</v>
      </c>
      <c r="AC1969" s="300" t="s">
        <v>84</v>
      </c>
      <c r="AD1969" s="300">
        <v>4</v>
      </c>
      <c r="AE1969" s="300" t="b">
        <v>0</v>
      </c>
      <c r="AF1969" s="300" t="s">
        <v>768</v>
      </c>
      <c r="AG1969" s="300" t="s">
        <v>769</v>
      </c>
      <c r="AH1969" s="300">
        <v>0</v>
      </c>
      <c r="AI1969" s="300">
        <v>0</v>
      </c>
      <c r="AJ1969" s="300" t="s">
        <v>770</v>
      </c>
      <c r="AK1969" s="300">
        <v>8</v>
      </c>
      <c r="AL1969" s="300" t="s">
        <v>814</v>
      </c>
      <c r="AM1969" s="300">
        <v>25250</v>
      </c>
      <c r="AN1969" s="300" t="b">
        <v>0</v>
      </c>
      <c r="AO1969" s="300">
        <v>8</v>
      </c>
      <c r="AP1969" s="300" t="s">
        <v>814</v>
      </c>
      <c r="AQ1969" s="300">
        <v>25250</v>
      </c>
      <c r="AR1969" s="300" t="b">
        <v>0</v>
      </c>
      <c r="AS1969" s="300">
        <v>25250</v>
      </c>
      <c r="AT1969" s="300" t="b">
        <v>0</v>
      </c>
      <c r="AU1969" s="300">
        <v>0</v>
      </c>
      <c r="AV1969" s="300" t="b">
        <v>0</v>
      </c>
      <c r="AW1969" s="300" t="s">
        <v>2151</v>
      </c>
      <c r="AX1969" s="300">
        <v>0</v>
      </c>
      <c r="AY1969" s="300" t="s">
        <v>2151</v>
      </c>
      <c r="AZ1969" s="300">
        <v>0</v>
      </c>
      <c r="BA1969" s="300" t="b">
        <v>0</v>
      </c>
      <c r="BB1969" s="300" t="b">
        <v>1</v>
      </c>
      <c r="BC1969"/>
      <c r="BD1969"/>
      <c r="BE1969"/>
      <c r="BF1969"/>
      <c r="BG1969"/>
      <c r="BH1969"/>
      <c r="BI1969"/>
      <c r="BJ1969"/>
      <c r="BK1969"/>
      <c r="BL1969"/>
      <c r="BM1969"/>
      <c r="BN1969"/>
      <c r="BO1969"/>
      <c r="BP1969"/>
      <c r="BQ1969"/>
    </row>
    <row r="1970" spans="5:69" ht="16.5" hidden="1" x14ac:dyDescent="0.3">
      <c r="E1970" s="300" t="s">
        <v>760</v>
      </c>
      <c r="F1970" s="300" t="s">
        <v>651</v>
      </c>
      <c r="G1970" s="300">
        <v>20150101</v>
      </c>
      <c r="H1970" s="300">
        <v>2015</v>
      </c>
      <c r="I1970" s="300">
        <v>52</v>
      </c>
      <c r="J1970" s="300">
        <v>2015</v>
      </c>
      <c r="K1970" s="300">
        <v>180</v>
      </c>
      <c r="L1970" s="300" t="s">
        <v>872</v>
      </c>
      <c r="M1970" s="300" t="s">
        <v>486</v>
      </c>
      <c r="N1970" s="300" t="s">
        <v>660</v>
      </c>
      <c r="O1970" s="300" t="s">
        <v>762</v>
      </c>
      <c r="P1970" s="300">
        <v>120</v>
      </c>
      <c r="Q1970" s="300" t="s">
        <v>1127</v>
      </c>
      <c r="R1970" s="300" t="s">
        <v>440</v>
      </c>
      <c r="S1970" s="300">
        <v>0</v>
      </c>
      <c r="T1970" s="300" t="s">
        <v>763</v>
      </c>
      <c r="U1970" s="300" t="s">
        <v>764</v>
      </c>
      <c r="V1970" s="300" t="s">
        <v>1123</v>
      </c>
      <c r="W1970" s="300" t="s">
        <v>766</v>
      </c>
      <c r="X1970" s="300" t="b">
        <v>1</v>
      </c>
      <c r="Y1970" s="300">
        <v>3105</v>
      </c>
      <c r="Z1970" s="300" t="s">
        <v>853</v>
      </c>
      <c r="AA1970" s="300" t="s">
        <v>854</v>
      </c>
      <c r="AB1970" s="300" t="s">
        <v>84</v>
      </c>
      <c r="AC1970" s="300" t="s">
        <v>84</v>
      </c>
      <c r="AD1970" s="300">
        <v>4</v>
      </c>
      <c r="AE1970" s="300" t="b">
        <v>0</v>
      </c>
      <c r="AF1970" s="300" t="s">
        <v>768</v>
      </c>
      <c r="AG1970" s="300" t="s">
        <v>769</v>
      </c>
      <c r="AH1970" s="300">
        <v>0</v>
      </c>
      <c r="AI1970" s="300">
        <v>0</v>
      </c>
      <c r="AJ1970" s="300" t="s">
        <v>770</v>
      </c>
      <c r="AK1970" s="300">
        <v>8</v>
      </c>
      <c r="AL1970" s="300" t="s">
        <v>814</v>
      </c>
      <c r="AM1970" s="300">
        <v>130</v>
      </c>
      <c r="AN1970" s="300" t="b">
        <v>0</v>
      </c>
      <c r="AO1970" s="300">
        <v>8</v>
      </c>
      <c r="AP1970" s="300" t="s">
        <v>814</v>
      </c>
      <c r="AQ1970" s="300">
        <v>130</v>
      </c>
      <c r="AR1970" s="300" t="b">
        <v>0</v>
      </c>
      <c r="AS1970" s="300">
        <v>130</v>
      </c>
      <c r="AT1970" s="300" t="b">
        <v>0</v>
      </c>
      <c r="AU1970" s="300">
        <v>0</v>
      </c>
      <c r="AV1970" s="300" t="b">
        <v>0</v>
      </c>
      <c r="AW1970" s="300" t="s">
        <v>2153</v>
      </c>
      <c r="AX1970" s="300">
        <v>0</v>
      </c>
      <c r="AY1970" s="300" t="s">
        <v>2153</v>
      </c>
      <c r="AZ1970" s="300">
        <v>0</v>
      </c>
      <c r="BA1970" s="300" t="b">
        <v>0</v>
      </c>
      <c r="BB1970" s="300" t="b">
        <v>1</v>
      </c>
      <c r="BC1970"/>
      <c r="BD1970"/>
      <c r="BE1970"/>
      <c r="BF1970"/>
      <c r="BG1970"/>
      <c r="BH1970"/>
      <c r="BI1970"/>
      <c r="BJ1970"/>
      <c r="BK1970"/>
      <c r="BL1970"/>
      <c r="BM1970"/>
      <c r="BN1970"/>
      <c r="BO1970"/>
      <c r="BP1970"/>
      <c r="BQ1970"/>
    </row>
    <row r="1971" spans="5:69" ht="16.5" hidden="1" x14ac:dyDescent="0.3">
      <c r="E1971" s="300" t="s">
        <v>760</v>
      </c>
      <c r="F1971" s="300" t="s">
        <v>651</v>
      </c>
      <c r="G1971" s="300">
        <v>20150101</v>
      </c>
      <c r="H1971" s="300">
        <v>2015</v>
      </c>
      <c r="I1971" s="300">
        <v>52</v>
      </c>
      <c r="J1971" s="300">
        <v>2015</v>
      </c>
      <c r="K1971" s="300">
        <v>180</v>
      </c>
      <c r="L1971" s="300" t="s">
        <v>872</v>
      </c>
      <c r="M1971" s="300" t="s">
        <v>486</v>
      </c>
      <c r="N1971" s="300" t="s">
        <v>660</v>
      </c>
      <c r="O1971" s="300" t="s">
        <v>762</v>
      </c>
      <c r="P1971" s="300">
        <v>156</v>
      </c>
      <c r="Q1971" s="300" t="s">
        <v>773</v>
      </c>
      <c r="R1971" s="300" t="s">
        <v>774</v>
      </c>
      <c r="S1971" s="300">
        <v>0</v>
      </c>
      <c r="T1971" s="300" t="s">
        <v>763</v>
      </c>
      <c r="U1971" s="300" t="s">
        <v>764</v>
      </c>
      <c r="V1971" s="300" t="s">
        <v>1123</v>
      </c>
      <c r="W1971" s="300" t="s">
        <v>766</v>
      </c>
      <c r="X1971" s="300" t="b">
        <v>1</v>
      </c>
      <c r="Y1971" s="300">
        <v>3105</v>
      </c>
      <c r="Z1971" s="300" t="s">
        <v>853</v>
      </c>
      <c r="AA1971" s="300" t="s">
        <v>854</v>
      </c>
      <c r="AB1971" s="300" t="s">
        <v>84</v>
      </c>
      <c r="AC1971" s="300" t="s">
        <v>84</v>
      </c>
      <c r="AD1971" s="300">
        <v>4</v>
      </c>
      <c r="AE1971" s="300" t="b">
        <v>0</v>
      </c>
      <c r="AF1971" s="300" t="s">
        <v>768</v>
      </c>
      <c r="AG1971" s="300" t="s">
        <v>769</v>
      </c>
      <c r="AH1971" s="300">
        <v>0</v>
      </c>
      <c r="AI1971" s="300">
        <v>0</v>
      </c>
      <c r="AJ1971" s="300" t="s">
        <v>770</v>
      </c>
      <c r="AK1971" s="300">
        <v>8</v>
      </c>
      <c r="AL1971" s="300" t="s">
        <v>814</v>
      </c>
      <c r="AM1971" s="300">
        <v>4399163</v>
      </c>
      <c r="AN1971" s="300" t="b">
        <v>0</v>
      </c>
      <c r="AO1971" s="300">
        <v>8</v>
      </c>
      <c r="AP1971" s="300" t="s">
        <v>814</v>
      </c>
      <c r="AQ1971" s="300">
        <v>4399163</v>
      </c>
      <c r="AR1971" s="300" t="b">
        <v>0</v>
      </c>
      <c r="AS1971" s="300">
        <v>4399163</v>
      </c>
      <c r="AT1971" s="300" t="b">
        <v>0</v>
      </c>
      <c r="AU1971" s="300">
        <v>0</v>
      </c>
      <c r="AV1971" s="300" t="b">
        <v>0</v>
      </c>
      <c r="AW1971" s="300" t="s">
        <v>2258</v>
      </c>
      <c r="AX1971" s="300">
        <v>0</v>
      </c>
      <c r="AY1971" s="300" t="s">
        <v>2258</v>
      </c>
      <c r="AZ1971" s="300">
        <v>0</v>
      </c>
      <c r="BA1971" s="300" t="b">
        <v>0</v>
      </c>
      <c r="BB1971" s="300" t="b">
        <v>1</v>
      </c>
      <c r="BC1971"/>
      <c r="BD1971"/>
      <c r="BE1971"/>
      <c r="BF1971"/>
      <c r="BG1971"/>
      <c r="BH1971"/>
      <c r="BI1971"/>
      <c r="BJ1971"/>
      <c r="BK1971"/>
      <c r="BL1971"/>
      <c r="BM1971"/>
      <c r="BN1971"/>
      <c r="BO1971"/>
      <c r="BP1971"/>
      <c r="BQ1971"/>
    </row>
    <row r="1972" spans="5:69" ht="16.5" hidden="1" x14ac:dyDescent="0.3">
      <c r="E1972" s="300" t="s">
        <v>760</v>
      </c>
      <c r="F1972" s="300" t="s">
        <v>651</v>
      </c>
      <c r="G1972" s="300">
        <v>20150101</v>
      </c>
      <c r="H1972" s="300">
        <v>2015</v>
      </c>
      <c r="I1972" s="300">
        <v>52</v>
      </c>
      <c r="J1972" s="300">
        <v>2015</v>
      </c>
      <c r="K1972" s="300">
        <v>180</v>
      </c>
      <c r="L1972" s="300" t="s">
        <v>872</v>
      </c>
      <c r="M1972" s="300" t="s">
        <v>486</v>
      </c>
      <c r="N1972" s="300" t="s">
        <v>660</v>
      </c>
      <c r="O1972" s="300" t="s">
        <v>762</v>
      </c>
      <c r="P1972" s="300">
        <v>276</v>
      </c>
      <c r="Q1972" s="300" t="s">
        <v>781</v>
      </c>
      <c r="R1972" s="300" t="s">
        <v>782</v>
      </c>
      <c r="S1972" s="300">
        <v>0</v>
      </c>
      <c r="T1972" s="300" t="s">
        <v>763</v>
      </c>
      <c r="U1972" s="300" t="s">
        <v>764</v>
      </c>
      <c r="V1972" s="300" t="s">
        <v>1123</v>
      </c>
      <c r="W1972" s="300" t="s">
        <v>766</v>
      </c>
      <c r="X1972" s="300" t="b">
        <v>1</v>
      </c>
      <c r="Y1972" s="300">
        <v>3105</v>
      </c>
      <c r="Z1972" s="300" t="s">
        <v>853</v>
      </c>
      <c r="AA1972" s="300" t="s">
        <v>854</v>
      </c>
      <c r="AB1972" s="300" t="s">
        <v>84</v>
      </c>
      <c r="AC1972" s="300" t="s">
        <v>84</v>
      </c>
      <c r="AD1972" s="300">
        <v>4</v>
      </c>
      <c r="AE1972" s="300" t="b">
        <v>0</v>
      </c>
      <c r="AF1972" s="300" t="s">
        <v>768</v>
      </c>
      <c r="AG1972" s="300" t="s">
        <v>769</v>
      </c>
      <c r="AH1972" s="300">
        <v>0</v>
      </c>
      <c r="AI1972" s="300">
        <v>0</v>
      </c>
      <c r="AJ1972" s="300" t="s">
        <v>770</v>
      </c>
      <c r="AK1972" s="300">
        <v>8</v>
      </c>
      <c r="AL1972" s="300" t="s">
        <v>814</v>
      </c>
      <c r="AM1972" s="300">
        <v>21742</v>
      </c>
      <c r="AN1972" s="300" t="b">
        <v>0</v>
      </c>
      <c r="AO1972" s="300">
        <v>8</v>
      </c>
      <c r="AP1972" s="300" t="s">
        <v>814</v>
      </c>
      <c r="AQ1972" s="300">
        <v>21742</v>
      </c>
      <c r="AR1972" s="300" t="b">
        <v>0</v>
      </c>
      <c r="AS1972" s="300">
        <v>21742</v>
      </c>
      <c r="AT1972" s="300" t="b">
        <v>0</v>
      </c>
      <c r="AU1972" s="300">
        <v>0</v>
      </c>
      <c r="AV1972" s="300" t="b">
        <v>0</v>
      </c>
      <c r="AW1972" s="300" t="s">
        <v>2259</v>
      </c>
      <c r="AX1972" s="300">
        <v>0</v>
      </c>
      <c r="AY1972" s="300" t="s">
        <v>2259</v>
      </c>
      <c r="AZ1972" s="300">
        <v>0</v>
      </c>
      <c r="BA1972" s="300" t="b">
        <v>0</v>
      </c>
      <c r="BB1972" s="300" t="b">
        <v>1</v>
      </c>
      <c r="BC1972"/>
      <c r="BD1972"/>
      <c r="BE1972"/>
      <c r="BF1972"/>
      <c r="BG1972"/>
      <c r="BH1972"/>
      <c r="BI1972"/>
      <c r="BJ1972"/>
      <c r="BK1972"/>
      <c r="BL1972"/>
      <c r="BM1972"/>
      <c r="BN1972"/>
      <c r="BO1972"/>
      <c r="BP1972"/>
      <c r="BQ1972"/>
    </row>
    <row r="1973" spans="5:69" ht="16.5" hidden="1" x14ac:dyDescent="0.3">
      <c r="E1973" s="300" t="s">
        <v>760</v>
      </c>
      <c r="F1973" s="300" t="s">
        <v>651</v>
      </c>
      <c r="G1973" s="300">
        <v>20150101</v>
      </c>
      <c r="H1973" s="300">
        <v>2015</v>
      </c>
      <c r="I1973" s="300">
        <v>52</v>
      </c>
      <c r="J1973" s="300">
        <v>2015</v>
      </c>
      <c r="K1973" s="300">
        <v>180</v>
      </c>
      <c r="L1973" s="300" t="s">
        <v>872</v>
      </c>
      <c r="M1973" s="300" t="s">
        <v>486</v>
      </c>
      <c r="N1973" s="300" t="s">
        <v>660</v>
      </c>
      <c r="O1973" s="300" t="s">
        <v>762</v>
      </c>
      <c r="P1973" s="300">
        <v>344</v>
      </c>
      <c r="Q1973" s="300" t="s">
        <v>2157</v>
      </c>
      <c r="R1973" s="300" t="s">
        <v>2158</v>
      </c>
      <c r="S1973" s="300">
        <v>0</v>
      </c>
      <c r="T1973" s="300" t="s">
        <v>763</v>
      </c>
      <c r="U1973" s="300" t="s">
        <v>764</v>
      </c>
      <c r="V1973" s="300" t="s">
        <v>1123</v>
      </c>
      <c r="W1973" s="300" t="s">
        <v>766</v>
      </c>
      <c r="X1973" s="300" t="b">
        <v>1</v>
      </c>
      <c r="Y1973" s="300">
        <v>3105</v>
      </c>
      <c r="Z1973" s="300" t="s">
        <v>853</v>
      </c>
      <c r="AA1973" s="300" t="s">
        <v>854</v>
      </c>
      <c r="AB1973" s="300" t="s">
        <v>84</v>
      </c>
      <c r="AC1973" s="300" t="s">
        <v>84</v>
      </c>
      <c r="AD1973" s="300">
        <v>4</v>
      </c>
      <c r="AE1973" s="300" t="b">
        <v>0</v>
      </c>
      <c r="AF1973" s="300" t="s">
        <v>768</v>
      </c>
      <c r="AG1973" s="300" t="s">
        <v>769</v>
      </c>
      <c r="AH1973" s="300">
        <v>0</v>
      </c>
      <c r="AI1973" s="300">
        <v>0</v>
      </c>
      <c r="AJ1973" s="300" t="s">
        <v>770</v>
      </c>
      <c r="AK1973" s="300">
        <v>8</v>
      </c>
      <c r="AL1973" s="300" t="s">
        <v>814</v>
      </c>
      <c r="AM1973" s="300">
        <v>52110</v>
      </c>
      <c r="AN1973" s="300" t="b">
        <v>0</v>
      </c>
      <c r="AO1973" s="300">
        <v>8</v>
      </c>
      <c r="AP1973" s="300" t="s">
        <v>814</v>
      </c>
      <c r="AQ1973" s="300">
        <v>52110</v>
      </c>
      <c r="AR1973" s="300" t="b">
        <v>0</v>
      </c>
      <c r="AS1973" s="300">
        <v>52110</v>
      </c>
      <c r="AT1973" s="300" t="b">
        <v>0</v>
      </c>
      <c r="AU1973" s="300">
        <v>0</v>
      </c>
      <c r="AV1973" s="300" t="b">
        <v>0</v>
      </c>
      <c r="AW1973" s="300" t="s">
        <v>2260</v>
      </c>
      <c r="AX1973" s="300">
        <v>0</v>
      </c>
      <c r="AY1973" s="300" t="s">
        <v>2260</v>
      </c>
      <c r="AZ1973" s="300">
        <v>0</v>
      </c>
      <c r="BA1973" s="300" t="b">
        <v>0</v>
      </c>
      <c r="BB1973" s="300" t="b">
        <v>1</v>
      </c>
      <c r="BC1973"/>
      <c r="BD1973"/>
      <c r="BE1973"/>
      <c r="BF1973"/>
      <c r="BG1973"/>
      <c r="BH1973"/>
      <c r="BI1973"/>
      <c r="BJ1973"/>
      <c r="BK1973"/>
      <c r="BL1973"/>
      <c r="BM1973"/>
      <c r="BN1973"/>
      <c r="BO1973"/>
      <c r="BP1973"/>
      <c r="BQ1973"/>
    </row>
    <row r="1974" spans="5:69" ht="16.5" hidden="1" x14ac:dyDescent="0.3">
      <c r="E1974" s="300" t="s">
        <v>760</v>
      </c>
      <c r="F1974" s="300" t="s">
        <v>651</v>
      </c>
      <c r="G1974" s="300">
        <v>20150101</v>
      </c>
      <c r="H1974" s="300">
        <v>2015</v>
      </c>
      <c r="I1974" s="300">
        <v>52</v>
      </c>
      <c r="J1974" s="300">
        <v>2015</v>
      </c>
      <c r="K1974" s="300">
        <v>180</v>
      </c>
      <c r="L1974" s="300" t="s">
        <v>872</v>
      </c>
      <c r="M1974" s="300" t="s">
        <v>486</v>
      </c>
      <c r="N1974" s="300" t="s">
        <v>660</v>
      </c>
      <c r="O1974" s="300" t="s">
        <v>762</v>
      </c>
      <c r="P1974" s="300">
        <v>376</v>
      </c>
      <c r="Q1974" s="300" t="s">
        <v>1964</v>
      </c>
      <c r="R1974" s="300" t="s">
        <v>1965</v>
      </c>
      <c r="S1974" s="300">
        <v>0</v>
      </c>
      <c r="T1974" s="300" t="s">
        <v>763</v>
      </c>
      <c r="U1974" s="300" t="s">
        <v>764</v>
      </c>
      <c r="V1974" s="300" t="s">
        <v>1123</v>
      </c>
      <c r="W1974" s="300" t="s">
        <v>766</v>
      </c>
      <c r="X1974" s="300" t="b">
        <v>1</v>
      </c>
      <c r="Y1974" s="300">
        <v>3105</v>
      </c>
      <c r="Z1974" s="300" t="s">
        <v>853</v>
      </c>
      <c r="AA1974" s="300" t="s">
        <v>854</v>
      </c>
      <c r="AB1974" s="300" t="s">
        <v>84</v>
      </c>
      <c r="AC1974" s="300" t="s">
        <v>84</v>
      </c>
      <c r="AD1974" s="300">
        <v>4</v>
      </c>
      <c r="AE1974" s="300" t="b">
        <v>0</v>
      </c>
      <c r="AF1974" s="300" t="s">
        <v>768</v>
      </c>
      <c r="AG1974" s="300" t="s">
        <v>769</v>
      </c>
      <c r="AH1974" s="300">
        <v>0</v>
      </c>
      <c r="AI1974" s="300">
        <v>0</v>
      </c>
      <c r="AJ1974" s="300" t="s">
        <v>770</v>
      </c>
      <c r="AK1974" s="300">
        <v>8</v>
      </c>
      <c r="AL1974" s="300" t="s">
        <v>814</v>
      </c>
      <c r="AM1974" s="300">
        <v>12766</v>
      </c>
      <c r="AN1974" s="300" t="b">
        <v>0</v>
      </c>
      <c r="AO1974" s="300">
        <v>8</v>
      </c>
      <c r="AP1974" s="300" t="s">
        <v>814</v>
      </c>
      <c r="AQ1974" s="300">
        <v>12766</v>
      </c>
      <c r="AR1974" s="300" t="b">
        <v>0</v>
      </c>
      <c r="AS1974" s="300">
        <v>12766</v>
      </c>
      <c r="AT1974" s="300" t="b">
        <v>0</v>
      </c>
      <c r="AU1974" s="300">
        <v>0</v>
      </c>
      <c r="AV1974" s="300" t="b">
        <v>0</v>
      </c>
      <c r="AW1974" s="300" t="s">
        <v>2160</v>
      </c>
      <c r="AX1974" s="300">
        <v>0</v>
      </c>
      <c r="AY1974" s="300" t="s">
        <v>2160</v>
      </c>
      <c r="AZ1974" s="300">
        <v>0</v>
      </c>
      <c r="BA1974" s="300" t="b">
        <v>0</v>
      </c>
      <c r="BB1974" s="300" t="b">
        <v>1</v>
      </c>
      <c r="BC1974"/>
      <c r="BD1974"/>
      <c r="BE1974"/>
      <c r="BF1974"/>
      <c r="BG1974"/>
      <c r="BH1974"/>
      <c r="BI1974"/>
      <c r="BJ1974"/>
      <c r="BK1974"/>
      <c r="BL1974"/>
      <c r="BM1974"/>
      <c r="BN1974"/>
      <c r="BO1974"/>
      <c r="BP1974"/>
      <c r="BQ1974"/>
    </row>
    <row r="1975" spans="5:69" ht="16.5" hidden="1" x14ac:dyDescent="0.3">
      <c r="E1975" s="300" t="s">
        <v>760</v>
      </c>
      <c r="F1975" s="300" t="s">
        <v>651</v>
      </c>
      <c r="G1975" s="300">
        <v>20150101</v>
      </c>
      <c r="H1975" s="300">
        <v>2015</v>
      </c>
      <c r="I1975" s="300">
        <v>52</v>
      </c>
      <c r="J1975" s="300">
        <v>2015</v>
      </c>
      <c r="K1975" s="300">
        <v>180</v>
      </c>
      <c r="L1975" s="300" t="s">
        <v>872</v>
      </c>
      <c r="M1975" s="300" t="s">
        <v>486</v>
      </c>
      <c r="N1975" s="300" t="s">
        <v>660</v>
      </c>
      <c r="O1975" s="300" t="s">
        <v>762</v>
      </c>
      <c r="P1975" s="300">
        <v>404</v>
      </c>
      <c r="Q1975" s="300" t="s">
        <v>892</v>
      </c>
      <c r="R1975" s="300" t="s">
        <v>430</v>
      </c>
      <c r="S1975" s="300">
        <v>0</v>
      </c>
      <c r="T1975" s="300" t="s">
        <v>763</v>
      </c>
      <c r="U1975" s="300" t="s">
        <v>764</v>
      </c>
      <c r="V1975" s="300" t="s">
        <v>1123</v>
      </c>
      <c r="W1975" s="300" t="s">
        <v>766</v>
      </c>
      <c r="X1975" s="300" t="b">
        <v>1</v>
      </c>
      <c r="Y1975" s="300">
        <v>3105</v>
      </c>
      <c r="Z1975" s="300" t="s">
        <v>853</v>
      </c>
      <c r="AA1975" s="300" t="s">
        <v>854</v>
      </c>
      <c r="AB1975" s="300" t="s">
        <v>84</v>
      </c>
      <c r="AC1975" s="300" t="s">
        <v>84</v>
      </c>
      <c r="AD1975" s="300">
        <v>4</v>
      </c>
      <c r="AE1975" s="300" t="b">
        <v>0</v>
      </c>
      <c r="AF1975" s="300" t="s">
        <v>768</v>
      </c>
      <c r="AG1975" s="300" t="s">
        <v>769</v>
      </c>
      <c r="AH1975" s="300">
        <v>0</v>
      </c>
      <c r="AI1975" s="300">
        <v>0</v>
      </c>
      <c r="AJ1975" s="300" t="s">
        <v>770</v>
      </c>
      <c r="AK1975" s="300">
        <v>8</v>
      </c>
      <c r="AL1975" s="300" t="s">
        <v>814</v>
      </c>
      <c r="AM1975" s="300">
        <v>3155</v>
      </c>
      <c r="AN1975" s="300" t="b">
        <v>0</v>
      </c>
      <c r="AO1975" s="300">
        <v>8</v>
      </c>
      <c r="AP1975" s="300" t="s">
        <v>814</v>
      </c>
      <c r="AQ1975" s="300">
        <v>3155</v>
      </c>
      <c r="AR1975" s="300" t="b">
        <v>0</v>
      </c>
      <c r="AS1975" s="300">
        <v>3155</v>
      </c>
      <c r="AT1975" s="300" t="b">
        <v>0</v>
      </c>
      <c r="AU1975" s="300">
        <v>0</v>
      </c>
      <c r="AV1975" s="300" t="b">
        <v>0</v>
      </c>
      <c r="AW1975" s="300" t="s">
        <v>2161</v>
      </c>
      <c r="AX1975" s="300">
        <v>0</v>
      </c>
      <c r="AY1975" s="300" t="s">
        <v>2161</v>
      </c>
      <c r="AZ1975" s="300">
        <v>0</v>
      </c>
      <c r="BA1975" s="300" t="b">
        <v>0</v>
      </c>
      <c r="BB1975" s="300" t="b">
        <v>1</v>
      </c>
      <c r="BC1975"/>
      <c r="BD1975"/>
      <c r="BE1975"/>
      <c r="BF1975"/>
      <c r="BG1975"/>
      <c r="BH1975"/>
      <c r="BI1975"/>
      <c r="BJ1975"/>
      <c r="BK1975"/>
      <c r="BL1975"/>
      <c r="BM1975"/>
      <c r="BN1975"/>
      <c r="BO1975"/>
      <c r="BP1975"/>
      <c r="BQ1975"/>
    </row>
    <row r="1976" spans="5:69" ht="16.5" hidden="1" x14ac:dyDescent="0.3">
      <c r="E1976" s="300" t="s">
        <v>760</v>
      </c>
      <c r="F1976" s="300" t="s">
        <v>651</v>
      </c>
      <c r="G1976" s="300">
        <v>20150101</v>
      </c>
      <c r="H1976" s="300">
        <v>2015</v>
      </c>
      <c r="I1976" s="300">
        <v>52</v>
      </c>
      <c r="J1976" s="300">
        <v>2015</v>
      </c>
      <c r="K1976" s="300">
        <v>180</v>
      </c>
      <c r="L1976" s="300" t="s">
        <v>872</v>
      </c>
      <c r="M1976" s="300" t="s">
        <v>486</v>
      </c>
      <c r="N1976" s="300" t="s">
        <v>660</v>
      </c>
      <c r="O1976" s="300" t="s">
        <v>762</v>
      </c>
      <c r="P1976" s="300">
        <v>422</v>
      </c>
      <c r="Q1976" s="300" t="s">
        <v>894</v>
      </c>
      <c r="R1976" s="300" t="s">
        <v>895</v>
      </c>
      <c r="S1976" s="300">
        <v>0</v>
      </c>
      <c r="T1976" s="300" t="s">
        <v>763</v>
      </c>
      <c r="U1976" s="300" t="s">
        <v>764</v>
      </c>
      <c r="V1976" s="300" t="s">
        <v>1123</v>
      </c>
      <c r="W1976" s="300" t="s">
        <v>766</v>
      </c>
      <c r="X1976" s="300" t="b">
        <v>1</v>
      </c>
      <c r="Y1976" s="300">
        <v>3105</v>
      </c>
      <c r="Z1976" s="300" t="s">
        <v>853</v>
      </c>
      <c r="AA1976" s="300" t="s">
        <v>854</v>
      </c>
      <c r="AB1976" s="300" t="s">
        <v>84</v>
      </c>
      <c r="AC1976" s="300" t="s">
        <v>84</v>
      </c>
      <c r="AD1976" s="300">
        <v>4</v>
      </c>
      <c r="AE1976" s="300" t="b">
        <v>0</v>
      </c>
      <c r="AF1976" s="300" t="s">
        <v>768</v>
      </c>
      <c r="AG1976" s="300" t="s">
        <v>769</v>
      </c>
      <c r="AH1976" s="300">
        <v>0</v>
      </c>
      <c r="AI1976" s="300">
        <v>0</v>
      </c>
      <c r="AJ1976" s="300" t="s">
        <v>770</v>
      </c>
      <c r="AK1976" s="300">
        <v>8</v>
      </c>
      <c r="AL1976" s="300" t="s">
        <v>814</v>
      </c>
      <c r="AM1976" s="300">
        <v>150</v>
      </c>
      <c r="AN1976" s="300" t="b">
        <v>0</v>
      </c>
      <c r="AO1976" s="300">
        <v>8</v>
      </c>
      <c r="AP1976" s="300" t="s">
        <v>814</v>
      </c>
      <c r="AQ1976" s="300">
        <v>150</v>
      </c>
      <c r="AR1976" s="300" t="b">
        <v>0</v>
      </c>
      <c r="AS1976" s="300">
        <v>150</v>
      </c>
      <c r="AT1976" s="300" t="b">
        <v>0</v>
      </c>
      <c r="AU1976" s="300">
        <v>0</v>
      </c>
      <c r="AV1976" s="300" t="b">
        <v>0</v>
      </c>
      <c r="AW1976" s="300" t="s">
        <v>2163</v>
      </c>
      <c r="AX1976" s="300">
        <v>0</v>
      </c>
      <c r="AY1976" s="300" t="s">
        <v>2163</v>
      </c>
      <c r="AZ1976" s="300">
        <v>0</v>
      </c>
      <c r="BA1976" s="300" t="b">
        <v>0</v>
      </c>
      <c r="BB1976" s="300" t="b">
        <v>1</v>
      </c>
      <c r="BC1976"/>
      <c r="BD1976"/>
      <c r="BE1976"/>
      <c r="BF1976"/>
      <c r="BG1976"/>
      <c r="BH1976"/>
      <c r="BI1976"/>
      <c r="BJ1976"/>
      <c r="BK1976"/>
      <c r="BL1976"/>
      <c r="BM1976"/>
      <c r="BN1976"/>
      <c r="BO1976"/>
      <c r="BP1976"/>
      <c r="BQ1976"/>
    </row>
    <row r="1977" spans="5:69" ht="16.5" hidden="1" x14ac:dyDescent="0.3">
      <c r="E1977" s="300" t="s">
        <v>760</v>
      </c>
      <c r="F1977" s="300" t="s">
        <v>651</v>
      </c>
      <c r="G1977" s="300">
        <v>20150101</v>
      </c>
      <c r="H1977" s="300">
        <v>2015</v>
      </c>
      <c r="I1977" s="300">
        <v>52</v>
      </c>
      <c r="J1977" s="300">
        <v>2015</v>
      </c>
      <c r="K1977" s="300">
        <v>180</v>
      </c>
      <c r="L1977" s="300" t="s">
        <v>872</v>
      </c>
      <c r="M1977" s="300" t="s">
        <v>486</v>
      </c>
      <c r="N1977" s="300" t="s">
        <v>660</v>
      </c>
      <c r="O1977" s="300" t="s">
        <v>762</v>
      </c>
      <c r="P1977" s="300">
        <v>686</v>
      </c>
      <c r="Q1977" s="300" t="s">
        <v>796</v>
      </c>
      <c r="R1977" s="300" t="s">
        <v>438</v>
      </c>
      <c r="S1977" s="300">
        <v>0</v>
      </c>
      <c r="T1977" s="300" t="s">
        <v>763</v>
      </c>
      <c r="U1977" s="300" t="s">
        <v>764</v>
      </c>
      <c r="V1977" s="300" t="s">
        <v>1123</v>
      </c>
      <c r="W1977" s="300" t="s">
        <v>766</v>
      </c>
      <c r="X1977" s="300" t="b">
        <v>1</v>
      </c>
      <c r="Y1977" s="300">
        <v>3105</v>
      </c>
      <c r="Z1977" s="300" t="s">
        <v>853</v>
      </c>
      <c r="AA1977" s="300" t="s">
        <v>854</v>
      </c>
      <c r="AB1977" s="300" t="s">
        <v>84</v>
      </c>
      <c r="AC1977" s="300" t="s">
        <v>84</v>
      </c>
      <c r="AD1977" s="300">
        <v>4</v>
      </c>
      <c r="AE1977" s="300" t="b">
        <v>0</v>
      </c>
      <c r="AF1977" s="300" t="s">
        <v>768</v>
      </c>
      <c r="AG1977" s="300" t="s">
        <v>769</v>
      </c>
      <c r="AH1977" s="300">
        <v>0</v>
      </c>
      <c r="AI1977" s="300">
        <v>0</v>
      </c>
      <c r="AJ1977" s="300" t="s">
        <v>770</v>
      </c>
      <c r="AK1977" s="300">
        <v>8</v>
      </c>
      <c r="AL1977" s="300" t="s">
        <v>814</v>
      </c>
      <c r="AM1977" s="300">
        <v>40</v>
      </c>
      <c r="AN1977" s="300" t="b">
        <v>0</v>
      </c>
      <c r="AO1977" s="300">
        <v>8</v>
      </c>
      <c r="AP1977" s="300" t="s">
        <v>814</v>
      </c>
      <c r="AQ1977" s="300">
        <v>40</v>
      </c>
      <c r="AR1977" s="300" t="b">
        <v>0</v>
      </c>
      <c r="AS1977" s="300">
        <v>40</v>
      </c>
      <c r="AT1977" s="300" t="b">
        <v>0</v>
      </c>
      <c r="AU1977" s="300">
        <v>0</v>
      </c>
      <c r="AV1977" s="300" t="b">
        <v>0</v>
      </c>
      <c r="AW1977" s="300" t="s">
        <v>2175</v>
      </c>
      <c r="AX1977" s="300">
        <v>0</v>
      </c>
      <c r="AY1977" s="300" t="s">
        <v>2175</v>
      </c>
      <c r="AZ1977" s="300">
        <v>0</v>
      </c>
      <c r="BA1977" s="300" t="b">
        <v>0</v>
      </c>
      <c r="BB1977" s="300" t="b">
        <v>1</v>
      </c>
      <c r="BC1977"/>
      <c r="BD1977"/>
      <c r="BE1977"/>
      <c r="BF1977"/>
      <c r="BG1977"/>
      <c r="BH1977"/>
      <c r="BI1977"/>
      <c r="BJ1977"/>
      <c r="BK1977"/>
      <c r="BL1977"/>
      <c r="BM1977"/>
      <c r="BN1977"/>
      <c r="BO1977"/>
      <c r="BP1977"/>
      <c r="BQ1977"/>
    </row>
    <row r="1978" spans="5:69" ht="16.5" hidden="1" x14ac:dyDescent="0.3">
      <c r="E1978" s="300" t="s">
        <v>760</v>
      </c>
      <c r="F1978" s="300" t="s">
        <v>651</v>
      </c>
      <c r="G1978" s="300">
        <v>20150101</v>
      </c>
      <c r="H1978" s="300">
        <v>2015</v>
      </c>
      <c r="I1978" s="300">
        <v>52</v>
      </c>
      <c r="J1978" s="300">
        <v>2015</v>
      </c>
      <c r="K1978" s="300">
        <v>180</v>
      </c>
      <c r="L1978" s="300" t="s">
        <v>872</v>
      </c>
      <c r="M1978" s="300" t="s">
        <v>486</v>
      </c>
      <c r="N1978" s="300" t="s">
        <v>660</v>
      </c>
      <c r="O1978" s="300" t="s">
        <v>762</v>
      </c>
      <c r="P1978" s="300">
        <v>699</v>
      </c>
      <c r="Q1978" s="300" t="s">
        <v>798</v>
      </c>
      <c r="R1978" s="300" t="s">
        <v>799</v>
      </c>
      <c r="S1978" s="300">
        <v>0</v>
      </c>
      <c r="T1978" s="300" t="s">
        <v>763</v>
      </c>
      <c r="U1978" s="300" t="s">
        <v>764</v>
      </c>
      <c r="V1978" s="300" t="s">
        <v>1123</v>
      </c>
      <c r="W1978" s="300" t="s">
        <v>766</v>
      </c>
      <c r="X1978" s="300" t="b">
        <v>1</v>
      </c>
      <c r="Y1978" s="300">
        <v>3105</v>
      </c>
      <c r="Z1978" s="300" t="s">
        <v>853</v>
      </c>
      <c r="AA1978" s="300" t="s">
        <v>854</v>
      </c>
      <c r="AB1978" s="300" t="s">
        <v>84</v>
      </c>
      <c r="AC1978" s="300" t="s">
        <v>84</v>
      </c>
      <c r="AD1978" s="300">
        <v>4</v>
      </c>
      <c r="AE1978" s="300" t="b">
        <v>0</v>
      </c>
      <c r="AF1978" s="300" t="s">
        <v>768</v>
      </c>
      <c r="AG1978" s="300" t="s">
        <v>769</v>
      </c>
      <c r="AH1978" s="300">
        <v>0</v>
      </c>
      <c r="AI1978" s="300">
        <v>0</v>
      </c>
      <c r="AJ1978" s="300" t="s">
        <v>770</v>
      </c>
      <c r="AK1978" s="300">
        <v>8</v>
      </c>
      <c r="AL1978" s="300" t="s">
        <v>814</v>
      </c>
      <c r="AM1978" s="300">
        <v>1800</v>
      </c>
      <c r="AN1978" s="300" t="b">
        <v>0</v>
      </c>
      <c r="AO1978" s="300">
        <v>8</v>
      </c>
      <c r="AP1978" s="300" t="s">
        <v>814</v>
      </c>
      <c r="AQ1978" s="300">
        <v>1800</v>
      </c>
      <c r="AR1978" s="300" t="b">
        <v>0</v>
      </c>
      <c r="AS1978" s="300">
        <v>1800</v>
      </c>
      <c r="AT1978" s="300" t="b">
        <v>0</v>
      </c>
      <c r="AU1978" s="300">
        <v>0</v>
      </c>
      <c r="AV1978" s="300" t="b">
        <v>0</v>
      </c>
      <c r="AW1978" s="300" t="s">
        <v>2261</v>
      </c>
      <c r="AX1978" s="300">
        <v>0</v>
      </c>
      <c r="AY1978" s="300" t="s">
        <v>2261</v>
      </c>
      <c r="AZ1978" s="300">
        <v>0</v>
      </c>
      <c r="BA1978" s="300" t="b">
        <v>0</v>
      </c>
      <c r="BB1978" s="300" t="b">
        <v>1</v>
      </c>
      <c r="BC1978"/>
      <c r="BD1978"/>
      <c r="BE1978"/>
      <c r="BF1978"/>
      <c r="BG1978"/>
      <c r="BH1978"/>
      <c r="BI1978"/>
      <c r="BJ1978"/>
      <c r="BK1978"/>
      <c r="BL1978"/>
      <c r="BM1978"/>
      <c r="BN1978"/>
      <c r="BO1978"/>
      <c r="BP1978"/>
      <c r="BQ1978"/>
    </row>
    <row r="1979" spans="5:69" ht="16.5" hidden="1" x14ac:dyDescent="0.3">
      <c r="E1979" s="300" t="s">
        <v>760</v>
      </c>
      <c r="F1979" s="300" t="s">
        <v>651</v>
      </c>
      <c r="G1979" s="300">
        <v>20150101</v>
      </c>
      <c r="H1979" s="300">
        <v>2015</v>
      </c>
      <c r="I1979" s="300">
        <v>52</v>
      </c>
      <c r="J1979" s="300">
        <v>2015</v>
      </c>
      <c r="K1979" s="300">
        <v>180</v>
      </c>
      <c r="L1979" s="300" t="s">
        <v>872</v>
      </c>
      <c r="M1979" s="300" t="s">
        <v>486</v>
      </c>
      <c r="N1979" s="300" t="s">
        <v>660</v>
      </c>
      <c r="O1979" s="300" t="s">
        <v>762</v>
      </c>
      <c r="P1979" s="300">
        <v>704</v>
      </c>
      <c r="Q1979" s="300" t="s">
        <v>914</v>
      </c>
      <c r="R1979" s="300" t="s">
        <v>915</v>
      </c>
      <c r="S1979" s="300">
        <v>0</v>
      </c>
      <c r="T1979" s="300" t="s">
        <v>763</v>
      </c>
      <c r="U1979" s="300" t="s">
        <v>764</v>
      </c>
      <c r="V1979" s="300" t="s">
        <v>1123</v>
      </c>
      <c r="W1979" s="300" t="s">
        <v>766</v>
      </c>
      <c r="X1979" s="300" t="b">
        <v>1</v>
      </c>
      <c r="Y1979" s="300">
        <v>3105</v>
      </c>
      <c r="Z1979" s="300" t="s">
        <v>853</v>
      </c>
      <c r="AA1979" s="300" t="s">
        <v>854</v>
      </c>
      <c r="AB1979" s="300" t="s">
        <v>84</v>
      </c>
      <c r="AC1979" s="300" t="s">
        <v>84</v>
      </c>
      <c r="AD1979" s="300">
        <v>4</v>
      </c>
      <c r="AE1979" s="300" t="b">
        <v>0</v>
      </c>
      <c r="AF1979" s="300" t="s">
        <v>768</v>
      </c>
      <c r="AG1979" s="300" t="s">
        <v>769</v>
      </c>
      <c r="AH1979" s="300">
        <v>0</v>
      </c>
      <c r="AI1979" s="300">
        <v>0</v>
      </c>
      <c r="AJ1979" s="300" t="s">
        <v>770</v>
      </c>
      <c r="AK1979" s="300">
        <v>8</v>
      </c>
      <c r="AL1979" s="300" t="s">
        <v>814</v>
      </c>
      <c r="AM1979" s="300">
        <v>332300</v>
      </c>
      <c r="AN1979" s="300" t="b">
        <v>0</v>
      </c>
      <c r="AO1979" s="300">
        <v>8</v>
      </c>
      <c r="AP1979" s="300" t="s">
        <v>814</v>
      </c>
      <c r="AQ1979" s="300">
        <v>332300</v>
      </c>
      <c r="AR1979" s="300" t="b">
        <v>0</v>
      </c>
      <c r="AS1979" s="300">
        <v>332300</v>
      </c>
      <c r="AT1979" s="300" t="b">
        <v>0</v>
      </c>
      <c r="AU1979" s="300">
        <v>0</v>
      </c>
      <c r="AV1979" s="300" t="b">
        <v>0</v>
      </c>
      <c r="AW1979" s="300" t="s">
        <v>2177</v>
      </c>
      <c r="AX1979" s="300">
        <v>0</v>
      </c>
      <c r="AY1979" s="300" t="s">
        <v>2177</v>
      </c>
      <c r="AZ1979" s="300">
        <v>0</v>
      </c>
      <c r="BA1979" s="300" t="b">
        <v>0</v>
      </c>
      <c r="BB1979" s="300" t="b">
        <v>1</v>
      </c>
      <c r="BC1979"/>
      <c r="BD1979"/>
      <c r="BE1979"/>
      <c r="BF1979"/>
      <c r="BG1979"/>
      <c r="BH1979"/>
      <c r="BI1979"/>
      <c r="BJ1979"/>
      <c r="BK1979"/>
      <c r="BL1979"/>
      <c r="BM1979"/>
      <c r="BN1979"/>
      <c r="BO1979"/>
      <c r="BP1979"/>
      <c r="BQ1979"/>
    </row>
    <row r="1980" spans="5:69" ht="16.5" hidden="1" x14ac:dyDescent="0.3">
      <c r="E1980" s="300" t="s">
        <v>760</v>
      </c>
      <c r="F1980" s="300" t="s">
        <v>651</v>
      </c>
      <c r="G1980" s="300">
        <v>20150101</v>
      </c>
      <c r="H1980" s="300">
        <v>2015</v>
      </c>
      <c r="I1980" s="300">
        <v>52</v>
      </c>
      <c r="J1980" s="300">
        <v>2015</v>
      </c>
      <c r="K1980" s="300">
        <v>180</v>
      </c>
      <c r="L1980" s="300" t="s">
        <v>872</v>
      </c>
      <c r="M1980" s="300" t="s">
        <v>486</v>
      </c>
      <c r="N1980" s="300" t="s">
        <v>660</v>
      </c>
      <c r="O1980" s="300" t="s">
        <v>762</v>
      </c>
      <c r="P1980" s="300">
        <v>710</v>
      </c>
      <c r="Q1980" s="300" t="s">
        <v>917</v>
      </c>
      <c r="R1980" s="300" t="s">
        <v>425</v>
      </c>
      <c r="S1980" s="300">
        <v>0</v>
      </c>
      <c r="T1980" s="300" t="s">
        <v>763</v>
      </c>
      <c r="U1980" s="300" t="s">
        <v>764</v>
      </c>
      <c r="V1980" s="300" t="s">
        <v>1123</v>
      </c>
      <c r="W1980" s="300" t="s">
        <v>766</v>
      </c>
      <c r="X1980" s="300" t="b">
        <v>1</v>
      </c>
      <c r="Y1980" s="300">
        <v>3105</v>
      </c>
      <c r="Z1980" s="300" t="s">
        <v>853</v>
      </c>
      <c r="AA1980" s="300" t="s">
        <v>854</v>
      </c>
      <c r="AB1980" s="300" t="s">
        <v>84</v>
      </c>
      <c r="AC1980" s="300" t="s">
        <v>84</v>
      </c>
      <c r="AD1980" s="300">
        <v>4</v>
      </c>
      <c r="AE1980" s="300" t="b">
        <v>0</v>
      </c>
      <c r="AF1980" s="300" t="s">
        <v>768</v>
      </c>
      <c r="AG1980" s="300" t="s">
        <v>769</v>
      </c>
      <c r="AH1980" s="300">
        <v>0</v>
      </c>
      <c r="AI1980" s="300">
        <v>0</v>
      </c>
      <c r="AJ1980" s="300" t="s">
        <v>770</v>
      </c>
      <c r="AK1980" s="300">
        <v>8</v>
      </c>
      <c r="AL1980" s="300" t="s">
        <v>814</v>
      </c>
      <c r="AM1980" s="300">
        <v>6322871</v>
      </c>
      <c r="AN1980" s="300" t="b">
        <v>0</v>
      </c>
      <c r="AO1980" s="300">
        <v>8</v>
      </c>
      <c r="AP1980" s="300" t="s">
        <v>814</v>
      </c>
      <c r="AQ1980" s="300">
        <v>6322871</v>
      </c>
      <c r="AR1980" s="300" t="b">
        <v>0</v>
      </c>
      <c r="AS1980" s="300">
        <v>6322871</v>
      </c>
      <c r="AT1980" s="300" t="b">
        <v>0</v>
      </c>
      <c r="AU1980" s="300">
        <v>0</v>
      </c>
      <c r="AV1980" s="300" t="b">
        <v>0</v>
      </c>
      <c r="AW1980" s="300" t="s">
        <v>2262</v>
      </c>
      <c r="AX1980" s="300">
        <v>0</v>
      </c>
      <c r="AY1980" s="300" t="s">
        <v>2262</v>
      </c>
      <c r="AZ1980" s="300">
        <v>0</v>
      </c>
      <c r="BA1980" s="300" t="b">
        <v>0</v>
      </c>
      <c r="BB1980" s="300" t="b">
        <v>1</v>
      </c>
      <c r="BC1980"/>
      <c r="BD1980"/>
      <c r="BE1980"/>
      <c r="BF1980"/>
      <c r="BG1980"/>
      <c r="BH1980"/>
      <c r="BI1980"/>
      <c r="BJ1980"/>
      <c r="BK1980"/>
      <c r="BL1980"/>
      <c r="BM1980"/>
      <c r="BN1980"/>
      <c r="BO1980"/>
      <c r="BP1980"/>
      <c r="BQ1980"/>
    </row>
    <row r="1981" spans="5:69" ht="16.5" hidden="1" x14ac:dyDescent="0.3">
      <c r="E1981" s="300" t="s">
        <v>760</v>
      </c>
      <c r="F1981" s="300" t="s">
        <v>651</v>
      </c>
      <c r="G1981" s="300">
        <v>20150101</v>
      </c>
      <c r="H1981" s="300">
        <v>2015</v>
      </c>
      <c r="I1981" s="300">
        <v>52</v>
      </c>
      <c r="J1981" s="300">
        <v>2015</v>
      </c>
      <c r="K1981" s="300">
        <v>180</v>
      </c>
      <c r="L1981" s="300" t="s">
        <v>872</v>
      </c>
      <c r="M1981" s="300" t="s">
        <v>486</v>
      </c>
      <c r="N1981" s="300" t="s">
        <v>660</v>
      </c>
      <c r="O1981" s="300" t="s">
        <v>762</v>
      </c>
      <c r="P1981" s="300">
        <v>724</v>
      </c>
      <c r="Q1981" s="300" t="s">
        <v>801</v>
      </c>
      <c r="R1981" s="300" t="s">
        <v>802</v>
      </c>
      <c r="S1981" s="300">
        <v>0</v>
      </c>
      <c r="T1981" s="300" t="s">
        <v>763</v>
      </c>
      <c r="U1981" s="300" t="s">
        <v>764</v>
      </c>
      <c r="V1981" s="300" t="s">
        <v>1123</v>
      </c>
      <c r="W1981" s="300" t="s">
        <v>766</v>
      </c>
      <c r="X1981" s="300" t="b">
        <v>1</v>
      </c>
      <c r="Y1981" s="300">
        <v>3105</v>
      </c>
      <c r="Z1981" s="300" t="s">
        <v>853</v>
      </c>
      <c r="AA1981" s="300" t="s">
        <v>854</v>
      </c>
      <c r="AB1981" s="300" t="s">
        <v>84</v>
      </c>
      <c r="AC1981" s="300" t="s">
        <v>84</v>
      </c>
      <c r="AD1981" s="300">
        <v>4</v>
      </c>
      <c r="AE1981" s="300" t="b">
        <v>0</v>
      </c>
      <c r="AF1981" s="300" t="s">
        <v>768</v>
      </c>
      <c r="AG1981" s="300" t="s">
        <v>769</v>
      </c>
      <c r="AH1981" s="300">
        <v>0</v>
      </c>
      <c r="AI1981" s="300">
        <v>0</v>
      </c>
      <c r="AJ1981" s="300" t="s">
        <v>770</v>
      </c>
      <c r="AK1981" s="300">
        <v>8</v>
      </c>
      <c r="AL1981" s="300" t="s">
        <v>814</v>
      </c>
      <c r="AM1981" s="300">
        <v>4500</v>
      </c>
      <c r="AN1981" s="300" t="b">
        <v>0</v>
      </c>
      <c r="AO1981" s="300">
        <v>8</v>
      </c>
      <c r="AP1981" s="300" t="s">
        <v>814</v>
      </c>
      <c r="AQ1981" s="300">
        <v>4500</v>
      </c>
      <c r="AR1981" s="300" t="b">
        <v>0</v>
      </c>
      <c r="AS1981" s="300">
        <v>4500</v>
      </c>
      <c r="AT1981" s="300" t="b">
        <v>0</v>
      </c>
      <c r="AU1981" s="300">
        <v>0</v>
      </c>
      <c r="AV1981" s="300" t="b">
        <v>0</v>
      </c>
      <c r="AW1981" s="300" t="s">
        <v>2179</v>
      </c>
      <c r="AX1981" s="300">
        <v>0</v>
      </c>
      <c r="AY1981" s="300" t="s">
        <v>2179</v>
      </c>
      <c r="AZ1981" s="300">
        <v>0</v>
      </c>
      <c r="BA1981" s="300" t="b">
        <v>0</v>
      </c>
      <c r="BB1981" s="300" t="b">
        <v>1</v>
      </c>
      <c r="BC1981"/>
      <c r="BD1981"/>
      <c r="BE1981"/>
      <c r="BF1981"/>
      <c r="BG1981"/>
      <c r="BH1981"/>
      <c r="BI1981"/>
      <c r="BJ1981"/>
      <c r="BK1981"/>
      <c r="BL1981"/>
      <c r="BM1981"/>
      <c r="BN1981"/>
      <c r="BO1981"/>
      <c r="BP1981"/>
      <c r="BQ1981"/>
    </row>
    <row r="1982" spans="5:69" ht="16.5" hidden="1" x14ac:dyDescent="0.3">
      <c r="E1982" s="300" t="s">
        <v>760</v>
      </c>
      <c r="F1982" s="300" t="s">
        <v>651</v>
      </c>
      <c r="G1982" s="300">
        <v>20150101</v>
      </c>
      <c r="H1982" s="300">
        <v>2015</v>
      </c>
      <c r="I1982" s="300">
        <v>52</v>
      </c>
      <c r="J1982" s="300">
        <v>2015</v>
      </c>
      <c r="K1982" s="300">
        <v>180</v>
      </c>
      <c r="L1982" s="300" t="s">
        <v>872</v>
      </c>
      <c r="M1982" s="300" t="s">
        <v>486</v>
      </c>
      <c r="N1982" s="300" t="s">
        <v>660</v>
      </c>
      <c r="O1982" s="300" t="s">
        <v>762</v>
      </c>
      <c r="P1982" s="300">
        <v>784</v>
      </c>
      <c r="Q1982" s="300" t="s">
        <v>924</v>
      </c>
      <c r="R1982" s="300" t="s">
        <v>925</v>
      </c>
      <c r="S1982" s="300">
        <v>0</v>
      </c>
      <c r="T1982" s="300" t="s">
        <v>763</v>
      </c>
      <c r="U1982" s="300" t="s">
        <v>764</v>
      </c>
      <c r="V1982" s="300" t="s">
        <v>1123</v>
      </c>
      <c r="W1982" s="300" t="s">
        <v>766</v>
      </c>
      <c r="X1982" s="300" t="b">
        <v>1</v>
      </c>
      <c r="Y1982" s="300">
        <v>3105</v>
      </c>
      <c r="Z1982" s="300" t="s">
        <v>853</v>
      </c>
      <c r="AA1982" s="300" t="s">
        <v>854</v>
      </c>
      <c r="AB1982" s="300" t="s">
        <v>84</v>
      </c>
      <c r="AC1982" s="300" t="s">
        <v>84</v>
      </c>
      <c r="AD1982" s="300">
        <v>4</v>
      </c>
      <c r="AE1982" s="300" t="b">
        <v>0</v>
      </c>
      <c r="AF1982" s="300" t="s">
        <v>768</v>
      </c>
      <c r="AG1982" s="300" t="s">
        <v>769</v>
      </c>
      <c r="AH1982" s="300">
        <v>0</v>
      </c>
      <c r="AI1982" s="300">
        <v>0</v>
      </c>
      <c r="AJ1982" s="300" t="s">
        <v>770</v>
      </c>
      <c r="AK1982" s="300">
        <v>8</v>
      </c>
      <c r="AL1982" s="300" t="s">
        <v>814</v>
      </c>
      <c r="AM1982" s="300">
        <v>156545</v>
      </c>
      <c r="AN1982" s="300" t="b">
        <v>0</v>
      </c>
      <c r="AO1982" s="300">
        <v>8</v>
      </c>
      <c r="AP1982" s="300" t="s">
        <v>814</v>
      </c>
      <c r="AQ1982" s="300">
        <v>156545</v>
      </c>
      <c r="AR1982" s="300" t="b">
        <v>0</v>
      </c>
      <c r="AS1982" s="300">
        <v>156545</v>
      </c>
      <c r="AT1982" s="300" t="b">
        <v>0</v>
      </c>
      <c r="AU1982" s="300">
        <v>0</v>
      </c>
      <c r="AV1982" s="300" t="b">
        <v>0</v>
      </c>
      <c r="AW1982" s="300" t="s">
        <v>2181</v>
      </c>
      <c r="AX1982" s="300">
        <v>0</v>
      </c>
      <c r="AY1982" s="300" t="s">
        <v>2181</v>
      </c>
      <c r="AZ1982" s="300">
        <v>0</v>
      </c>
      <c r="BA1982" s="300" t="b">
        <v>0</v>
      </c>
      <c r="BB1982" s="300" t="b">
        <v>1</v>
      </c>
      <c r="BC1982"/>
      <c r="BD1982"/>
      <c r="BE1982"/>
      <c r="BF1982"/>
      <c r="BG1982"/>
      <c r="BH1982"/>
      <c r="BI1982"/>
      <c r="BJ1982"/>
      <c r="BK1982"/>
      <c r="BL1982"/>
      <c r="BM1982"/>
      <c r="BN1982"/>
      <c r="BO1982"/>
      <c r="BP1982"/>
      <c r="BQ1982"/>
    </row>
    <row r="1983" spans="5:69" ht="16.5" hidden="1" x14ac:dyDescent="0.3">
      <c r="E1983" s="300" t="s">
        <v>760</v>
      </c>
      <c r="F1983" s="300" t="s">
        <v>651</v>
      </c>
      <c r="G1983" s="300">
        <v>20150101</v>
      </c>
      <c r="H1983" s="300">
        <v>2015</v>
      </c>
      <c r="I1983" s="300">
        <v>52</v>
      </c>
      <c r="J1983" s="300">
        <v>2015</v>
      </c>
      <c r="K1983" s="300">
        <v>180</v>
      </c>
      <c r="L1983" s="300" t="s">
        <v>872</v>
      </c>
      <c r="M1983" s="300" t="s">
        <v>486</v>
      </c>
      <c r="N1983" s="300" t="s">
        <v>660</v>
      </c>
      <c r="O1983" s="300" t="s">
        <v>762</v>
      </c>
      <c r="P1983" s="300">
        <v>842</v>
      </c>
      <c r="Q1983" s="300" t="s">
        <v>809</v>
      </c>
      <c r="R1983" s="300" t="s">
        <v>809</v>
      </c>
      <c r="S1983" s="300">
        <v>0</v>
      </c>
      <c r="T1983" s="300" t="s">
        <v>763</v>
      </c>
      <c r="U1983" s="300" t="s">
        <v>764</v>
      </c>
      <c r="V1983" s="300" t="s">
        <v>1123</v>
      </c>
      <c r="W1983" s="300" t="s">
        <v>766</v>
      </c>
      <c r="X1983" s="300" t="b">
        <v>1</v>
      </c>
      <c r="Y1983" s="300">
        <v>3105</v>
      </c>
      <c r="Z1983" s="300" t="s">
        <v>853</v>
      </c>
      <c r="AA1983" s="300" t="s">
        <v>854</v>
      </c>
      <c r="AB1983" s="300" t="s">
        <v>84</v>
      </c>
      <c r="AC1983" s="300" t="s">
        <v>84</v>
      </c>
      <c r="AD1983" s="300">
        <v>4</v>
      </c>
      <c r="AE1983" s="300" t="b">
        <v>0</v>
      </c>
      <c r="AF1983" s="300" t="s">
        <v>768</v>
      </c>
      <c r="AG1983" s="300" t="s">
        <v>769</v>
      </c>
      <c r="AH1983" s="300">
        <v>0</v>
      </c>
      <c r="AI1983" s="300">
        <v>0</v>
      </c>
      <c r="AJ1983" s="300" t="s">
        <v>770</v>
      </c>
      <c r="AK1983" s="300">
        <v>8</v>
      </c>
      <c r="AL1983" s="300" t="s">
        <v>814</v>
      </c>
      <c r="AM1983" s="300">
        <v>46</v>
      </c>
      <c r="AN1983" s="300" t="b">
        <v>0</v>
      </c>
      <c r="AO1983" s="300">
        <v>8</v>
      </c>
      <c r="AP1983" s="300" t="s">
        <v>814</v>
      </c>
      <c r="AQ1983" s="300">
        <v>46</v>
      </c>
      <c r="AR1983" s="300" t="b">
        <v>0</v>
      </c>
      <c r="AS1983" s="300">
        <v>46</v>
      </c>
      <c r="AT1983" s="300" t="b">
        <v>0</v>
      </c>
      <c r="AU1983" s="300">
        <v>0</v>
      </c>
      <c r="AV1983" s="300" t="b">
        <v>0</v>
      </c>
      <c r="AW1983" s="300" t="s">
        <v>2184</v>
      </c>
      <c r="AX1983" s="300">
        <v>0</v>
      </c>
      <c r="AY1983" s="300" t="s">
        <v>2184</v>
      </c>
      <c r="AZ1983" s="300">
        <v>0</v>
      </c>
      <c r="BA1983" s="300" t="b">
        <v>0</v>
      </c>
      <c r="BB1983" s="300" t="b">
        <v>1</v>
      </c>
      <c r="BC1983"/>
      <c r="BD1983"/>
      <c r="BE1983"/>
      <c r="BF1983"/>
      <c r="BG1983"/>
      <c r="BH1983"/>
      <c r="BI1983"/>
      <c r="BJ1983"/>
      <c r="BK1983"/>
      <c r="BL1983"/>
      <c r="BM1983"/>
      <c r="BN1983"/>
      <c r="BO1983"/>
      <c r="BP1983"/>
      <c r="BQ1983"/>
    </row>
    <row r="1984" spans="5:69" ht="16.5" hidden="1" x14ac:dyDescent="0.3">
      <c r="E1984" s="300" t="s">
        <v>760</v>
      </c>
      <c r="F1984" s="300" t="s">
        <v>651</v>
      </c>
      <c r="G1984" s="300">
        <v>20150101</v>
      </c>
      <c r="H1984" s="300">
        <v>2015</v>
      </c>
      <c r="I1984" s="300">
        <v>52</v>
      </c>
      <c r="J1984" s="300">
        <v>2015</v>
      </c>
      <c r="K1984" s="300">
        <v>180</v>
      </c>
      <c r="L1984" s="300" t="s">
        <v>872</v>
      </c>
      <c r="M1984" s="300" t="s">
        <v>486</v>
      </c>
      <c r="N1984" s="300" t="s">
        <v>660</v>
      </c>
      <c r="O1984" s="300" t="s">
        <v>762</v>
      </c>
      <c r="P1984" s="300">
        <v>894</v>
      </c>
      <c r="Q1984" s="300" t="s">
        <v>943</v>
      </c>
      <c r="R1984" s="300" t="s">
        <v>431</v>
      </c>
      <c r="S1984" s="300">
        <v>0</v>
      </c>
      <c r="T1984" s="300" t="s">
        <v>763</v>
      </c>
      <c r="U1984" s="300" t="s">
        <v>764</v>
      </c>
      <c r="V1984" s="300" t="s">
        <v>1123</v>
      </c>
      <c r="W1984" s="300" t="s">
        <v>766</v>
      </c>
      <c r="X1984" s="300" t="b">
        <v>1</v>
      </c>
      <c r="Y1984" s="300">
        <v>3105</v>
      </c>
      <c r="Z1984" s="300" t="s">
        <v>853</v>
      </c>
      <c r="AA1984" s="300" t="s">
        <v>854</v>
      </c>
      <c r="AB1984" s="300" t="s">
        <v>84</v>
      </c>
      <c r="AC1984" s="300" t="s">
        <v>84</v>
      </c>
      <c r="AD1984" s="300">
        <v>4</v>
      </c>
      <c r="AE1984" s="300" t="b">
        <v>0</v>
      </c>
      <c r="AF1984" s="300" t="s">
        <v>768</v>
      </c>
      <c r="AG1984" s="300" t="s">
        <v>769</v>
      </c>
      <c r="AH1984" s="300">
        <v>0</v>
      </c>
      <c r="AI1984" s="300">
        <v>0</v>
      </c>
      <c r="AJ1984" s="300" t="s">
        <v>770</v>
      </c>
      <c r="AK1984" s="300">
        <v>8</v>
      </c>
      <c r="AL1984" s="300" t="s">
        <v>814</v>
      </c>
      <c r="AM1984" s="300">
        <v>338720</v>
      </c>
      <c r="AN1984" s="300" t="b">
        <v>0</v>
      </c>
      <c r="AO1984" s="300">
        <v>8</v>
      </c>
      <c r="AP1984" s="300" t="s">
        <v>814</v>
      </c>
      <c r="AQ1984" s="300">
        <v>338720</v>
      </c>
      <c r="AR1984" s="300" t="b">
        <v>0</v>
      </c>
      <c r="AS1984" s="300">
        <v>338720</v>
      </c>
      <c r="AT1984" s="300" t="b">
        <v>0</v>
      </c>
      <c r="AU1984" s="300">
        <v>0</v>
      </c>
      <c r="AV1984" s="300" t="b">
        <v>0</v>
      </c>
      <c r="AW1984" s="300" t="s">
        <v>2263</v>
      </c>
      <c r="AX1984" s="300">
        <v>0</v>
      </c>
      <c r="AY1984" s="300" t="s">
        <v>2263</v>
      </c>
      <c r="AZ1984" s="300">
        <v>0</v>
      </c>
      <c r="BA1984" s="300" t="b">
        <v>0</v>
      </c>
      <c r="BB1984" s="300" t="b">
        <v>1</v>
      </c>
      <c r="BC1984"/>
      <c r="BD1984"/>
      <c r="BE1984"/>
      <c r="BF1984"/>
      <c r="BG1984"/>
      <c r="BH1984"/>
      <c r="BI1984"/>
      <c r="BJ1984"/>
      <c r="BK1984"/>
      <c r="BL1984"/>
      <c r="BM1984"/>
      <c r="BN1984"/>
      <c r="BO1984"/>
      <c r="BP1984"/>
      <c r="BQ1984"/>
    </row>
    <row r="1985" spans="5:69" ht="16.5" hidden="1" x14ac:dyDescent="0.3">
      <c r="E1985" s="300" t="s">
        <v>760</v>
      </c>
      <c r="F1985" s="300" t="s">
        <v>651</v>
      </c>
      <c r="G1985" s="300">
        <v>20150101</v>
      </c>
      <c r="H1985" s="300">
        <v>2015</v>
      </c>
      <c r="I1985" s="300">
        <v>52</v>
      </c>
      <c r="J1985" s="300">
        <v>2015</v>
      </c>
      <c r="K1985" s="300">
        <v>562</v>
      </c>
      <c r="L1985" s="300" t="s">
        <v>761</v>
      </c>
      <c r="M1985" s="300" t="s">
        <v>451</v>
      </c>
      <c r="N1985" s="300" t="s">
        <v>660</v>
      </c>
      <c r="O1985" s="300" t="s">
        <v>762</v>
      </c>
      <c r="P1985" s="300">
        <v>0</v>
      </c>
      <c r="Q1985" s="300" t="s">
        <v>763</v>
      </c>
      <c r="R1985" s="300" t="s">
        <v>764</v>
      </c>
      <c r="S1985" s="300">
        <v>0</v>
      </c>
      <c r="T1985" s="300" t="s">
        <v>763</v>
      </c>
      <c r="U1985" s="300" t="s">
        <v>764</v>
      </c>
      <c r="V1985" s="300" t="s">
        <v>1123</v>
      </c>
      <c r="W1985" s="300" t="s">
        <v>766</v>
      </c>
      <c r="X1985" s="300" t="b">
        <v>1</v>
      </c>
      <c r="Y1985" s="300">
        <v>3105</v>
      </c>
      <c r="Z1985" s="300" t="s">
        <v>853</v>
      </c>
      <c r="AA1985" s="300" t="s">
        <v>854</v>
      </c>
      <c r="AB1985" s="300" t="s">
        <v>84</v>
      </c>
      <c r="AC1985" s="300" t="s">
        <v>84</v>
      </c>
      <c r="AD1985" s="300">
        <v>4</v>
      </c>
      <c r="AE1985" s="300" t="b">
        <v>0</v>
      </c>
      <c r="AF1985" s="300" t="s">
        <v>768</v>
      </c>
      <c r="AG1985" s="300" t="s">
        <v>769</v>
      </c>
      <c r="AH1985" s="300">
        <v>0</v>
      </c>
      <c r="AI1985" s="300">
        <v>0</v>
      </c>
      <c r="AJ1985" s="300" t="s">
        <v>770</v>
      </c>
      <c r="AK1985" s="300">
        <v>8</v>
      </c>
      <c r="AL1985" s="300" t="s">
        <v>814</v>
      </c>
      <c r="AM1985" s="300">
        <v>6397140</v>
      </c>
      <c r="AN1985" s="300" t="b">
        <v>0</v>
      </c>
      <c r="AO1985" s="300">
        <v>-1</v>
      </c>
      <c r="AP1985" s="300" t="s">
        <v>771</v>
      </c>
      <c r="AQ1985" s="300"/>
      <c r="AR1985" s="300" t="b">
        <v>0</v>
      </c>
      <c r="AS1985" s="300">
        <v>6397140</v>
      </c>
      <c r="AT1985" s="300" t="b">
        <v>0</v>
      </c>
      <c r="AU1985" s="300"/>
      <c r="AV1985" s="300" t="b">
        <v>0</v>
      </c>
      <c r="AW1985" s="300">
        <v>5183236</v>
      </c>
      <c r="AX1985" s="300"/>
      <c r="AY1985" s="300">
        <v>5183236</v>
      </c>
      <c r="AZ1985" s="300">
        <v>0</v>
      </c>
      <c r="BA1985" s="300" t="b">
        <v>1</v>
      </c>
      <c r="BB1985" s="300" t="b">
        <v>0</v>
      </c>
      <c r="BC1985"/>
      <c r="BD1985"/>
      <c r="BE1985"/>
      <c r="BF1985"/>
      <c r="BG1985"/>
      <c r="BH1985"/>
      <c r="BI1985"/>
      <c r="BJ1985"/>
      <c r="BK1985"/>
      <c r="BL1985"/>
      <c r="BM1985"/>
      <c r="BN1985"/>
      <c r="BO1985"/>
      <c r="BP1985"/>
      <c r="BQ1985"/>
    </row>
    <row r="1986" spans="5:69" ht="16.5" hidden="1" x14ac:dyDescent="0.3">
      <c r="E1986" s="300" t="s">
        <v>760</v>
      </c>
      <c r="F1986" s="300" t="s">
        <v>651</v>
      </c>
      <c r="G1986" s="300">
        <v>20150101</v>
      </c>
      <c r="H1986" s="300">
        <v>2015</v>
      </c>
      <c r="I1986" s="300">
        <v>52</v>
      </c>
      <c r="J1986" s="300">
        <v>2015</v>
      </c>
      <c r="K1986" s="300">
        <v>562</v>
      </c>
      <c r="L1986" s="300" t="s">
        <v>761</v>
      </c>
      <c r="M1986" s="300" t="s">
        <v>451</v>
      </c>
      <c r="N1986" s="300" t="s">
        <v>660</v>
      </c>
      <c r="O1986" s="300" t="s">
        <v>762</v>
      </c>
      <c r="P1986" s="300">
        <v>156</v>
      </c>
      <c r="Q1986" s="300" t="s">
        <v>773</v>
      </c>
      <c r="R1986" s="300" t="s">
        <v>774</v>
      </c>
      <c r="S1986" s="300">
        <v>0</v>
      </c>
      <c r="T1986" s="300" t="s">
        <v>763</v>
      </c>
      <c r="U1986" s="300" t="s">
        <v>764</v>
      </c>
      <c r="V1986" s="300" t="s">
        <v>1123</v>
      </c>
      <c r="W1986" s="300" t="s">
        <v>766</v>
      </c>
      <c r="X1986" s="300" t="b">
        <v>1</v>
      </c>
      <c r="Y1986" s="300">
        <v>3105</v>
      </c>
      <c r="Z1986" s="300" t="s">
        <v>853</v>
      </c>
      <c r="AA1986" s="300" t="s">
        <v>854</v>
      </c>
      <c r="AB1986" s="300" t="s">
        <v>84</v>
      </c>
      <c r="AC1986" s="300" t="s">
        <v>84</v>
      </c>
      <c r="AD1986" s="300">
        <v>4</v>
      </c>
      <c r="AE1986" s="300" t="b">
        <v>0</v>
      </c>
      <c r="AF1986" s="300" t="s">
        <v>768</v>
      </c>
      <c r="AG1986" s="300" t="s">
        <v>769</v>
      </c>
      <c r="AH1986" s="300">
        <v>0</v>
      </c>
      <c r="AI1986" s="300">
        <v>0</v>
      </c>
      <c r="AJ1986" s="300" t="s">
        <v>770</v>
      </c>
      <c r="AK1986" s="300">
        <v>8</v>
      </c>
      <c r="AL1986" s="300" t="s">
        <v>814</v>
      </c>
      <c r="AM1986" s="300">
        <v>2050</v>
      </c>
      <c r="AN1986" s="300" t="b">
        <v>0</v>
      </c>
      <c r="AO1986" s="300">
        <v>-1</v>
      </c>
      <c r="AP1986" s="300" t="s">
        <v>771</v>
      </c>
      <c r="AQ1986" s="300"/>
      <c r="AR1986" s="300" t="b">
        <v>0</v>
      </c>
      <c r="AS1986" s="300">
        <v>2050</v>
      </c>
      <c r="AT1986" s="300" t="b">
        <v>0</v>
      </c>
      <c r="AU1986" s="300"/>
      <c r="AV1986" s="300" t="b">
        <v>0</v>
      </c>
      <c r="AW1986" s="300">
        <v>6369</v>
      </c>
      <c r="AX1986" s="300"/>
      <c r="AY1986" s="300">
        <v>6369</v>
      </c>
      <c r="AZ1986" s="300">
        <v>0</v>
      </c>
      <c r="BA1986" s="300" t="b">
        <v>1</v>
      </c>
      <c r="BB1986" s="300" t="b">
        <v>0</v>
      </c>
      <c r="BC1986"/>
      <c r="BD1986"/>
      <c r="BE1986"/>
      <c r="BF1986"/>
      <c r="BG1986"/>
      <c r="BH1986"/>
      <c r="BI1986"/>
      <c r="BJ1986"/>
      <c r="BK1986"/>
      <c r="BL1986"/>
      <c r="BM1986"/>
      <c r="BN1986"/>
      <c r="BO1986"/>
      <c r="BP1986"/>
      <c r="BQ1986"/>
    </row>
    <row r="1987" spans="5:69" ht="16.5" hidden="1" x14ac:dyDescent="0.3">
      <c r="E1987" s="300" t="s">
        <v>760</v>
      </c>
      <c r="F1987" s="300" t="s">
        <v>651</v>
      </c>
      <c r="G1987" s="300">
        <v>20150101</v>
      </c>
      <c r="H1987" s="300">
        <v>2015</v>
      </c>
      <c r="I1987" s="300">
        <v>52</v>
      </c>
      <c r="J1987" s="300">
        <v>2015</v>
      </c>
      <c r="K1987" s="300">
        <v>562</v>
      </c>
      <c r="L1987" s="300" t="s">
        <v>761</v>
      </c>
      <c r="M1987" s="300" t="s">
        <v>451</v>
      </c>
      <c r="N1987" s="300" t="s">
        <v>660</v>
      </c>
      <c r="O1987" s="300" t="s">
        <v>762</v>
      </c>
      <c r="P1987" s="300">
        <v>251</v>
      </c>
      <c r="Q1987" s="300" t="s">
        <v>778</v>
      </c>
      <c r="R1987" s="300" t="s">
        <v>779</v>
      </c>
      <c r="S1987" s="300">
        <v>0</v>
      </c>
      <c r="T1987" s="300" t="s">
        <v>763</v>
      </c>
      <c r="U1987" s="300" t="s">
        <v>764</v>
      </c>
      <c r="V1987" s="300" t="s">
        <v>1123</v>
      </c>
      <c r="W1987" s="300" t="s">
        <v>766</v>
      </c>
      <c r="X1987" s="300" t="b">
        <v>1</v>
      </c>
      <c r="Y1987" s="300">
        <v>3105</v>
      </c>
      <c r="Z1987" s="300" t="s">
        <v>853</v>
      </c>
      <c r="AA1987" s="300" t="s">
        <v>854</v>
      </c>
      <c r="AB1987" s="300" t="s">
        <v>84</v>
      </c>
      <c r="AC1987" s="300" t="s">
        <v>84</v>
      </c>
      <c r="AD1987" s="300">
        <v>4</v>
      </c>
      <c r="AE1987" s="300" t="b">
        <v>0</v>
      </c>
      <c r="AF1987" s="300" t="s">
        <v>768</v>
      </c>
      <c r="AG1987" s="300" t="s">
        <v>769</v>
      </c>
      <c r="AH1987" s="300">
        <v>0</v>
      </c>
      <c r="AI1987" s="300">
        <v>0</v>
      </c>
      <c r="AJ1987" s="300" t="s">
        <v>770</v>
      </c>
      <c r="AK1987" s="300">
        <v>8</v>
      </c>
      <c r="AL1987" s="300" t="s">
        <v>814</v>
      </c>
      <c r="AM1987" s="300">
        <v>200000</v>
      </c>
      <c r="AN1987" s="300" t="b">
        <v>0</v>
      </c>
      <c r="AO1987" s="300">
        <v>-1</v>
      </c>
      <c r="AP1987" s="300" t="s">
        <v>771</v>
      </c>
      <c r="AQ1987" s="300"/>
      <c r="AR1987" s="300" t="b">
        <v>0</v>
      </c>
      <c r="AS1987" s="300">
        <v>200000</v>
      </c>
      <c r="AT1987" s="300" t="b">
        <v>0</v>
      </c>
      <c r="AU1987" s="300"/>
      <c r="AV1987" s="300" t="b">
        <v>0</v>
      </c>
      <c r="AW1987" s="300">
        <v>126781</v>
      </c>
      <c r="AX1987" s="300"/>
      <c r="AY1987" s="300">
        <v>126781</v>
      </c>
      <c r="AZ1987" s="300">
        <v>0</v>
      </c>
      <c r="BA1987" s="300" t="b">
        <v>1</v>
      </c>
      <c r="BB1987" s="300" t="b">
        <v>0</v>
      </c>
      <c r="BC1987"/>
      <c r="BD1987"/>
      <c r="BE1987"/>
      <c r="BF1987"/>
      <c r="BG1987"/>
      <c r="BH1987"/>
      <c r="BI1987"/>
      <c r="BJ1987"/>
      <c r="BK1987"/>
      <c r="BL1987"/>
      <c r="BM1987"/>
      <c r="BN1987"/>
      <c r="BO1987"/>
      <c r="BP1987"/>
      <c r="BQ1987"/>
    </row>
    <row r="1988" spans="5:69" ht="16.5" hidden="1" x14ac:dyDescent="0.3">
      <c r="E1988" s="300" t="s">
        <v>760</v>
      </c>
      <c r="F1988" s="300" t="s">
        <v>651</v>
      </c>
      <c r="G1988" s="300">
        <v>20150101</v>
      </c>
      <c r="H1988" s="300">
        <v>2015</v>
      </c>
      <c r="I1988" s="300">
        <v>52</v>
      </c>
      <c r="J1988" s="300">
        <v>2015</v>
      </c>
      <c r="K1988" s="300">
        <v>562</v>
      </c>
      <c r="L1988" s="300" t="s">
        <v>761</v>
      </c>
      <c r="M1988" s="300" t="s">
        <v>451</v>
      </c>
      <c r="N1988" s="300" t="s">
        <v>660</v>
      </c>
      <c r="O1988" s="300" t="s">
        <v>762</v>
      </c>
      <c r="P1988" s="300">
        <v>384</v>
      </c>
      <c r="Q1988" s="300" t="s">
        <v>786</v>
      </c>
      <c r="R1988" s="300" t="s">
        <v>559</v>
      </c>
      <c r="S1988" s="300">
        <v>0</v>
      </c>
      <c r="T1988" s="300" t="s">
        <v>763</v>
      </c>
      <c r="U1988" s="300" t="s">
        <v>764</v>
      </c>
      <c r="V1988" s="300" t="s">
        <v>1123</v>
      </c>
      <c r="W1988" s="300" t="s">
        <v>766</v>
      </c>
      <c r="X1988" s="300" t="b">
        <v>1</v>
      </c>
      <c r="Y1988" s="300">
        <v>3105</v>
      </c>
      <c r="Z1988" s="300" t="s">
        <v>853</v>
      </c>
      <c r="AA1988" s="300" t="s">
        <v>854</v>
      </c>
      <c r="AB1988" s="300" t="s">
        <v>84</v>
      </c>
      <c r="AC1988" s="300" t="s">
        <v>84</v>
      </c>
      <c r="AD1988" s="300">
        <v>4</v>
      </c>
      <c r="AE1988" s="300" t="b">
        <v>0</v>
      </c>
      <c r="AF1988" s="300" t="s">
        <v>768</v>
      </c>
      <c r="AG1988" s="300" t="s">
        <v>769</v>
      </c>
      <c r="AH1988" s="300">
        <v>0</v>
      </c>
      <c r="AI1988" s="300">
        <v>0</v>
      </c>
      <c r="AJ1988" s="300" t="s">
        <v>770</v>
      </c>
      <c r="AK1988" s="300">
        <v>8</v>
      </c>
      <c r="AL1988" s="300" t="s">
        <v>814</v>
      </c>
      <c r="AM1988" s="300">
        <v>3242000</v>
      </c>
      <c r="AN1988" s="300" t="b">
        <v>0</v>
      </c>
      <c r="AO1988" s="300">
        <v>-1</v>
      </c>
      <c r="AP1988" s="300" t="s">
        <v>771</v>
      </c>
      <c r="AQ1988" s="300"/>
      <c r="AR1988" s="300" t="b">
        <v>0</v>
      </c>
      <c r="AS1988" s="300">
        <v>3242000</v>
      </c>
      <c r="AT1988" s="300" t="b">
        <v>0</v>
      </c>
      <c r="AU1988" s="300"/>
      <c r="AV1988" s="300" t="b">
        <v>0</v>
      </c>
      <c r="AW1988" s="300">
        <v>2734854</v>
      </c>
      <c r="AX1988" s="300"/>
      <c r="AY1988" s="300">
        <v>2734854</v>
      </c>
      <c r="AZ1988" s="300">
        <v>0</v>
      </c>
      <c r="BA1988" s="300" t="b">
        <v>1</v>
      </c>
      <c r="BB1988" s="300" t="b">
        <v>0</v>
      </c>
      <c r="BC1988"/>
      <c r="BD1988"/>
      <c r="BE1988"/>
      <c r="BF1988"/>
      <c r="BG1988"/>
      <c r="BH1988"/>
      <c r="BI1988"/>
      <c r="BJ1988"/>
      <c r="BK1988"/>
      <c r="BL1988"/>
      <c r="BM1988"/>
      <c r="BN1988"/>
      <c r="BO1988"/>
      <c r="BP1988"/>
      <c r="BQ1988"/>
    </row>
    <row r="1989" spans="5:69" ht="16.5" hidden="1" x14ac:dyDescent="0.3">
      <c r="E1989" s="300" t="s">
        <v>760</v>
      </c>
      <c r="F1989" s="300" t="s">
        <v>651</v>
      </c>
      <c r="G1989" s="300">
        <v>20150101</v>
      </c>
      <c r="H1989" s="300">
        <v>2015</v>
      </c>
      <c r="I1989" s="300">
        <v>52</v>
      </c>
      <c r="J1989" s="300">
        <v>2015</v>
      </c>
      <c r="K1989" s="300">
        <v>562</v>
      </c>
      <c r="L1989" s="300" t="s">
        <v>761</v>
      </c>
      <c r="M1989" s="300" t="s">
        <v>451</v>
      </c>
      <c r="N1989" s="300" t="s">
        <v>660</v>
      </c>
      <c r="O1989" s="300" t="s">
        <v>762</v>
      </c>
      <c r="P1989" s="300">
        <v>566</v>
      </c>
      <c r="Q1989" s="300" t="s">
        <v>791</v>
      </c>
      <c r="R1989" s="300" t="s">
        <v>434</v>
      </c>
      <c r="S1989" s="300">
        <v>0</v>
      </c>
      <c r="T1989" s="300" t="s">
        <v>763</v>
      </c>
      <c r="U1989" s="300" t="s">
        <v>764</v>
      </c>
      <c r="V1989" s="300" t="s">
        <v>1123</v>
      </c>
      <c r="W1989" s="300" t="s">
        <v>766</v>
      </c>
      <c r="X1989" s="300" t="b">
        <v>1</v>
      </c>
      <c r="Y1989" s="300">
        <v>3105</v>
      </c>
      <c r="Z1989" s="300" t="s">
        <v>853</v>
      </c>
      <c r="AA1989" s="300" t="s">
        <v>854</v>
      </c>
      <c r="AB1989" s="300" t="s">
        <v>84</v>
      </c>
      <c r="AC1989" s="300" t="s">
        <v>84</v>
      </c>
      <c r="AD1989" s="300">
        <v>4</v>
      </c>
      <c r="AE1989" s="300" t="b">
        <v>0</v>
      </c>
      <c r="AF1989" s="300" t="s">
        <v>768</v>
      </c>
      <c r="AG1989" s="300" t="s">
        <v>769</v>
      </c>
      <c r="AH1989" s="300">
        <v>0</v>
      </c>
      <c r="AI1989" s="300">
        <v>0</v>
      </c>
      <c r="AJ1989" s="300" t="s">
        <v>770</v>
      </c>
      <c r="AK1989" s="300">
        <v>8</v>
      </c>
      <c r="AL1989" s="300" t="s">
        <v>814</v>
      </c>
      <c r="AM1989" s="300">
        <v>2844000</v>
      </c>
      <c r="AN1989" s="300" t="b">
        <v>0</v>
      </c>
      <c r="AO1989" s="300">
        <v>-1</v>
      </c>
      <c r="AP1989" s="300" t="s">
        <v>771</v>
      </c>
      <c r="AQ1989" s="300"/>
      <c r="AR1989" s="300" t="b">
        <v>0</v>
      </c>
      <c r="AS1989" s="300">
        <v>2844000</v>
      </c>
      <c r="AT1989" s="300" t="b">
        <v>0</v>
      </c>
      <c r="AU1989" s="300"/>
      <c r="AV1989" s="300" t="b">
        <v>0</v>
      </c>
      <c r="AW1989" s="300">
        <v>2244311</v>
      </c>
      <c r="AX1989" s="300"/>
      <c r="AY1989" s="300">
        <v>2244311</v>
      </c>
      <c r="AZ1989" s="300">
        <v>0</v>
      </c>
      <c r="BA1989" s="300" t="b">
        <v>1</v>
      </c>
      <c r="BB1989" s="300" t="b">
        <v>0</v>
      </c>
      <c r="BC1989"/>
      <c r="BD1989"/>
      <c r="BE1989"/>
      <c r="BF1989"/>
      <c r="BG1989"/>
      <c r="BH1989"/>
      <c r="BI1989"/>
      <c r="BJ1989"/>
      <c r="BK1989"/>
      <c r="BL1989"/>
      <c r="BM1989"/>
      <c r="BN1989"/>
      <c r="BO1989"/>
      <c r="BP1989"/>
      <c r="BQ1989"/>
    </row>
    <row r="1990" spans="5:69" ht="16.5" hidden="1" x14ac:dyDescent="0.3">
      <c r="E1990" s="300" t="s">
        <v>760</v>
      </c>
      <c r="F1990" s="300" t="s">
        <v>651</v>
      </c>
      <c r="G1990" s="300">
        <v>20150101</v>
      </c>
      <c r="H1990" s="300">
        <v>2015</v>
      </c>
      <c r="I1990" s="300">
        <v>52</v>
      </c>
      <c r="J1990" s="300">
        <v>2015</v>
      </c>
      <c r="K1990" s="300">
        <v>562</v>
      </c>
      <c r="L1990" s="300" t="s">
        <v>761</v>
      </c>
      <c r="M1990" s="300" t="s">
        <v>451</v>
      </c>
      <c r="N1990" s="300" t="s">
        <v>660</v>
      </c>
      <c r="O1990" s="300" t="s">
        <v>762</v>
      </c>
      <c r="P1990" s="300">
        <v>643</v>
      </c>
      <c r="Q1990" s="300" t="s">
        <v>793</v>
      </c>
      <c r="R1990" s="300" t="s">
        <v>794</v>
      </c>
      <c r="S1990" s="300">
        <v>0</v>
      </c>
      <c r="T1990" s="300" t="s">
        <v>763</v>
      </c>
      <c r="U1990" s="300" t="s">
        <v>764</v>
      </c>
      <c r="V1990" s="300" t="s">
        <v>1123</v>
      </c>
      <c r="W1990" s="300" t="s">
        <v>766</v>
      </c>
      <c r="X1990" s="300" t="b">
        <v>1</v>
      </c>
      <c r="Y1990" s="300">
        <v>3105</v>
      </c>
      <c r="Z1990" s="300" t="s">
        <v>853</v>
      </c>
      <c r="AA1990" s="300" t="s">
        <v>854</v>
      </c>
      <c r="AB1990" s="300" t="s">
        <v>84</v>
      </c>
      <c r="AC1990" s="300" t="s">
        <v>84</v>
      </c>
      <c r="AD1990" s="300">
        <v>4</v>
      </c>
      <c r="AE1990" s="300" t="b">
        <v>0</v>
      </c>
      <c r="AF1990" s="300" t="s">
        <v>768</v>
      </c>
      <c r="AG1990" s="300" t="s">
        <v>769</v>
      </c>
      <c r="AH1990" s="300">
        <v>0</v>
      </c>
      <c r="AI1990" s="300">
        <v>0</v>
      </c>
      <c r="AJ1990" s="300" t="s">
        <v>770</v>
      </c>
      <c r="AK1990" s="300">
        <v>8</v>
      </c>
      <c r="AL1990" s="300" t="s">
        <v>814</v>
      </c>
      <c r="AM1990" s="300">
        <v>69090</v>
      </c>
      <c r="AN1990" s="300" t="b">
        <v>0</v>
      </c>
      <c r="AO1990" s="300">
        <v>-1</v>
      </c>
      <c r="AP1990" s="300" t="s">
        <v>771</v>
      </c>
      <c r="AQ1990" s="300"/>
      <c r="AR1990" s="300" t="b">
        <v>0</v>
      </c>
      <c r="AS1990" s="300">
        <v>69090</v>
      </c>
      <c r="AT1990" s="300" t="b">
        <v>0</v>
      </c>
      <c r="AU1990" s="300"/>
      <c r="AV1990" s="300" t="b">
        <v>0</v>
      </c>
      <c r="AW1990" s="300">
        <v>37188</v>
      </c>
      <c r="AX1990" s="300"/>
      <c r="AY1990" s="300">
        <v>37188</v>
      </c>
      <c r="AZ1990" s="300">
        <v>0</v>
      </c>
      <c r="BA1990" s="300" t="b">
        <v>1</v>
      </c>
      <c r="BB1990" s="300" t="b">
        <v>0</v>
      </c>
      <c r="BC1990"/>
      <c r="BD1990"/>
      <c r="BE1990"/>
      <c r="BF1990"/>
      <c r="BG1990"/>
      <c r="BH1990"/>
      <c r="BI1990"/>
      <c r="BJ1990"/>
      <c r="BK1990"/>
      <c r="BL1990"/>
      <c r="BM1990"/>
      <c r="BN1990"/>
      <c r="BO1990"/>
      <c r="BP1990"/>
      <c r="BQ1990"/>
    </row>
    <row r="1991" spans="5:69" ht="16.5" hidden="1" x14ac:dyDescent="0.3">
      <c r="E1991" s="300" t="s">
        <v>760</v>
      </c>
      <c r="F1991" s="300" t="s">
        <v>651</v>
      </c>
      <c r="G1991" s="300">
        <v>20150101</v>
      </c>
      <c r="H1991" s="300">
        <v>2015</v>
      </c>
      <c r="I1991" s="300">
        <v>52</v>
      </c>
      <c r="J1991" s="300">
        <v>2015</v>
      </c>
      <c r="K1991" s="300">
        <v>562</v>
      </c>
      <c r="L1991" s="300" t="s">
        <v>761</v>
      </c>
      <c r="M1991" s="300" t="s">
        <v>451</v>
      </c>
      <c r="N1991" s="300" t="s">
        <v>660</v>
      </c>
      <c r="O1991" s="300" t="s">
        <v>762</v>
      </c>
      <c r="P1991" s="300">
        <v>854</v>
      </c>
      <c r="Q1991" s="300" t="s">
        <v>811</v>
      </c>
      <c r="R1991" s="300" t="s">
        <v>437</v>
      </c>
      <c r="S1991" s="300">
        <v>0</v>
      </c>
      <c r="T1991" s="300" t="s">
        <v>763</v>
      </c>
      <c r="U1991" s="300" t="s">
        <v>764</v>
      </c>
      <c r="V1991" s="300" t="s">
        <v>1123</v>
      </c>
      <c r="W1991" s="300" t="s">
        <v>766</v>
      </c>
      <c r="X1991" s="300" t="b">
        <v>1</v>
      </c>
      <c r="Y1991" s="300">
        <v>3105</v>
      </c>
      <c r="Z1991" s="300" t="s">
        <v>853</v>
      </c>
      <c r="AA1991" s="300" t="s">
        <v>854</v>
      </c>
      <c r="AB1991" s="300" t="s">
        <v>84</v>
      </c>
      <c r="AC1991" s="300" t="s">
        <v>84</v>
      </c>
      <c r="AD1991" s="300">
        <v>4</v>
      </c>
      <c r="AE1991" s="300" t="b">
        <v>0</v>
      </c>
      <c r="AF1991" s="300" t="s">
        <v>768</v>
      </c>
      <c r="AG1991" s="300" t="s">
        <v>769</v>
      </c>
      <c r="AH1991" s="300">
        <v>0</v>
      </c>
      <c r="AI1991" s="300">
        <v>0</v>
      </c>
      <c r="AJ1991" s="300" t="s">
        <v>770</v>
      </c>
      <c r="AK1991" s="300">
        <v>8</v>
      </c>
      <c r="AL1991" s="300" t="s">
        <v>814</v>
      </c>
      <c r="AM1991" s="300">
        <v>40000</v>
      </c>
      <c r="AN1991" s="300" t="b">
        <v>0</v>
      </c>
      <c r="AO1991" s="300">
        <v>-1</v>
      </c>
      <c r="AP1991" s="300" t="s">
        <v>771</v>
      </c>
      <c r="AQ1991" s="300"/>
      <c r="AR1991" s="300" t="b">
        <v>0</v>
      </c>
      <c r="AS1991" s="300">
        <v>40000</v>
      </c>
      <c r="AT1991" s="300" t="b">
        <v>0</v>
      </c>
      <c r="AU1991" s="300"/>
      <c r="AV1991" s="300" t="b">
        <v>0</v>
      </c>
      <c r="AW1991" s="300">
        <v>33733</v>
      </c>
      <c r="AX1991" s="300"/>
      <c r="AY1991" s="300">
        <v>33733</v>
      </c>
      <c r="AZ1991" s="300">
        <v>0</v>
      </c>
      <c r="BA1991" s="300" t="b">
        <v>1</v>
      </c>
      <c r="BB1991" s="300" t="b">
        <v>0</v>
      </c>
      <c r="BC1991"/>
      <c r="BD1991"/>
      <c r="BE1991"/>
      <c r="BF1991"/>
      <c r="BG1991"/>
      <c r="BH1991"/>
      <c r="BI1991"/>
      <c r="BJ1991"/>
      <c r="BK1991"/>
      <c r="BL1991"/>
      <c r="BM1991"/>
      <c r="BN1991"/>
      <c r="BO1991"/>
      <c r="BP1991"/>
      <c r="BQ1991"/>
    </row>
    <row r="1992" spans="5:69" ht="16.5" hidden="1" x14ac:dyDescent="0.3">
      <c r="E1992" s="300" t="s">
        <v>760</v>
      </c>
      <c r="F1992" s="300" t="s">
        <v>651</v>
      </c>
      <c r="G1992" s="300">
        <v>20150101</v>
      </c>
      <c r="H1992" s="300">
        <v>2015</v>
      </c>
      <c r="I1992" s="300">
        <v>52</v>
      </c>
      <c r="J1992" s="300">
        <v>2015</v>
      </c>
      <c r="K1992" s="300">
        <v>180</v>
      </c>
      <c r="L1992" s="300" t="s">
        <v>872</v>
      </c>
      <c r="M1992" s="300" t="s">
        <v>486</v>
      </c>
      <c r="N1992" s="300" t="s">
        <v>660</v>
      </c>
      <c r="O1992" s="300" t="s">
        <v>762</v>
      </c>
      <c r="P1992" s="300">
        <v>0</v>
      </c>
      <c r="Q1992" s="300" t="s">
        <v>763</v>
      </c>
      <c r="R1992" s="300" t="s">
        <v>764</v>
      </c>
      <c r="S1992" s="300">
        <v>0</v>
      </c>
      <c r="T1992" s="300" t="s">
        <v>763</v>
      </c>
      <c r="U1992" s="300" t="s">
        <v>764</v>
      </c>
      <c r="V1992" s="300" t="s">
        <v>1123</v>
      </c>
      <c r="W1992" s="300" t="s">
        <v>766</v>
      </c>
      <c r="X1992" s="300" t="b">
        <v>1</v>
      </c>
      <c r="Y1992" s="300">
        <v>310510</v>
      </c>
      <c r="Z1992" s="300" t="s">
        <v>862</v>
      </c>
      <c r="AA1992" s="300" t="s">
        <v>540</v>
      </c>
      <c r="AB1992" s="300" t="s">
        <v>84</v>
      </c>
      <c r="AC1992" s="300" t="s">
        <v>84</v>
      </c>
      <c r="AD1992" s="300">
        <v>6</v>
      </c>
      <c r="AE1992" s="300" t="b">
        <v>1</v>
      </c>
      <c r="AF1992" s="300" t="s">
        <v>768</v>
      </c>
      <c r="AG1992" s="300" t="s">
        <v>769</v>
      </c>
      <c r="AH1992" s="300">
        <v>0</v>
      </c>
      <c r="AI1992" s="300">
        <v>0</v>
      </c>
      <c r="AJ1992" s="300" t="s">
        <v>770</v>
      </c>
      <c r="AK1992" s="300">
        <v>8</v>
      </c>
      <c r="AL1992" s="300" t="s">
        <v>814</v>
      </c>
      <c r="AM1992" s="300">
        <v>519846</v>
      </c>
      <c r="AN1992" s="300" t="b">
        <v>0</v>
      </c>
      <c r="AO1992" s="300">
        <v>8</v>
      </c>
      <c r="AP1992" s="300" t="s">
        <v>814</v>
      </c>
      <c r="AQ1992" s="300">
        <v>519846</v>
      </c>
      <c r="AR1992" s="300" t="b">
        <v>0</v>
      </c>
      <c r="AS1992" s="300">
        <v>519846</v>
      </c>
      <c r="AT1992" s="300" t="b">
        <v>0</v>
      </c>
      <c r="AU1992" s="300">
        <v>0</v>
      </c>
      <c r="AV1992" s="300" t="b">
        <v>0</v>
      </c>
      <c r="AW1992" s="300" t="s">
        <v>2264</v>
      </c>
      <c r="AX1992" s="300">
        <v>0</v>
      </c>
      <c r="AY1992" s="300" t="s">
        <v>2264</v>
      </c>
      <c r="AZ1992" s="300">
        <v>0</v>
      </c>
      <c r="BA1992" s="300" t="b">
        <v>0</v>
      </c>
      <c r="BB1992" s="300" t="b">
        <v>1</v>
      </c>
      <c r="BC1992"/>
      <c r="BD1992"/>
      <c r="BE1992"/>
      <c r="BF1992"/>
      <c r="BG1992"/>
      <c r="BH1992"/>
      <c r="BI1992"/>
      <c r="BJ1992"/>
      <c r="BK1992"/>
      <c r="BL1992"/>
      <c r="BM1992"/>
      <c r="BN1992"/>
      <c r="BO1992"/>
      <c r="BP1992"/>
      <c r="BQ1992"/>
    </row>
    <row r="1993" spans="5:69" ht="16.5" hidden="1" x14ac:dyDescent="0.3">
      <c r="E1993" s="300" t="s">
        <v>760</v>
      </c>
      <c r="F1993" s="300" t="s">
        <v>651</v>
      </c>
      <c r="G1993" s="300">
        <v>20150101</v>
      </c>
      <c r="H1993" s="300">
        <v>2015</v>
      </c>
      <c r="I1993" s="300">
        <v>52</v>
      </c>
      <c r="J1993" s="300">
        <v>2015</v>
      </c>
      <c r="K1993" s="300">
        <v>180</v>
      </c>
      <c r="L1993" s="300" t="s">
        <v>872</v>
      </c>
      <c r="M1993" s="300" t="s">
        <v>486</v>
      </c>
      <c r="N1993" s="300" t="s">
        <v>660</v>
      </c>
      <c r="O1993" s="300" t="s">
        <v>762</v>
      </c>
      <c r="P1993" s="300">
        <v>156</v>
      </c>
      <c r="Q1993" s="300" t="s">
        <v>773</v>
      </c>
      <c r="R1993" s="300" t="s">
        <v>774</v>
      </c>
      <c r="S1993" s="300">
        <v>0</v>
      </c>
      <c r="T1993" s="300" t="s">
        <v>763</v>
      </c>
      <c r="U1993" s="300" t="s">
        <v>764</v>
      </c>
      <c r="V1993" s="300" t="s">
        <v>1123</v>
      </c>
      <c r="W1993" s="300" t="s">
        <v>766</v>
      </c>
      <c r="X1993" s="300" t="b">
        <v>1</v>
      </c>
      <c r="Y1993" s="300">
        <v>310510</v>
      </c>
      <c r="Z1993" s="300" t="s">
        <v>862</v>
      </c>
      <c r="AA1993" s="300" t="s">
        <v>540</v>
      </c>
      <c r="AB1993" s="300" t="s">
        <v>84</v>
      </c>
      <c r="AC1993" s="300" t="s">
        <v>84</v>
      </c>
      <c r="AD1993" s="300">
        <v>6</v>
      </c>
      <c r="AE1993" s="300" t="b">
        <v>1</v>
      </c>
      <c r="AF1993" s="300" t="s">
        <v>768</v>
      </c>
      <c r="AG1993" s="300" t="s">
        <v>769</v>
      </c>
      <c r="AH1993" s="300">
        <v>0</v>
      </c>
      <c r="AI1993" s="300">
        <v>0</v>
      </c>
      <c r="AJ1993" s="300" t="s">
        <v>770</v>
      </c>
      <c r="AK1993" s="300">
        <v>8</v>
      </c>
      <c r="AL1993" s="300" t="s">
        <v>814</v>
      </c>
      <c r="AM1993" s="300">
        <v>516545</v>
      </c>
      <c r="AN1993" s="300" t="b">
        <v>0</v>
      </c>
      <c r="AO1993" s="300">
        <v>8</v>
      </c>
      <c r="AP1993" s="300" t="s">
        <v>814</v>
      </c>
      <c r="AQ1993" s="300">
        <v>516545</v>
      </c>
      <c r="AR1993" s="300" t="b">
        <v>0</v>
      </c>
      <c r="AS1993" s="300">
        <v>516545</v>
      </c>
      <c r="AT1993" s="300" t="b">
        <v>0</v>
      </c>
      <c r="AU1993" s="300">
        <v>0</v>
      </c>
      <c r="AV1993" s="300" t="b">
        <v>0</v>
      </c>
      <c r="AW1993" s="300" t="s">
        <v>2265</v>
      </c>
      <c r="AX1993" s="300">
        <v>0</v>
      </c>
      <c r="AY1993" s="300" t="s">
        <v>2265</v>
      </c>
      <c r="AZ1993" s="300">
        <v>0</v>
      </c>
      <c r="BA1993" s="300" t="b">
        <v>0</v>
      </c>
      <c r="BB1993" s="300" t="b">
        <v>1</v>
      </c>
      <c r="BC1993"/>
      <c r="BD1993"/>
      <c r="BE1993"/>
      <c r="BF1993"/>
      <c r="BG1993"/>
      <c r="BH1993"/>
      <c r="BI1993"/>
      <c r="BJ1993"/>
      <c r="BK1993"/>
      <c r="BL1993"/>
      <c r="BM1993"/>
      <c r="BN1993"/>
      <c r="BO1993"/>
      <c r="BP1993"/>
      <c r="BQ1993"/>
    </row>
    <row r="1994" spans="5:69" ht="16.5" hidden="1" x14ac:dyDescent="0.3">
      <c r="E1994" s="300" t="s">
        <v>760</v>
      </c>
      <c r="F1994" s="300" t="s">
        <v>651</v>
      </c>
      <c r="G1994" s="300">
        <v>20150101</v>
      </c>
      <c r="H1994" s="300">
        <v>2015</v>
      </c>
      <c r="I1994" s="300">
        <v>52</v>
      </c>
      <c r="J1994" s="300">
        <v>2015</v>
      </c>
      <c r="K1994" s="300">
        <v>180</v>
      </c>
      <c r="L1994" s="300" t="s">
        <v>872</v>
      </c>
      <c r="M1994" s="300" t="s">
        <v>486</v>
      </c>
      <c r="N1994" s="300" t="s">
        <v>660</v>
      </c>
      <c r="O1994" s="300" t="s">
        <v>762</v>
      </c>
      <c r="P1994" s="300">
        <v>710</v>
      </c>
      <c r="Q1994" s="300" t="s">
        <v>917</v>
      </c>
      <c r="R1994" s="300" t="s">
        <v>425</v>
      </c>
      <c r="S1994" s="300">
        <v>0</v>
      </c>
      <c r="T1994" s="300" t="s">
        <v>763</v>
      </c>
      <c r="U1994" s="300" t="s">
        <v>764</v>
      </c>
      <c r="V1994" s="300" t="s">
        <v>1123</v>
      </c>
      <c r="W1994" s="300" t="s">
        <v>766</v>
      </c>
      <c r="X1994" s="300" t="b">
        <v>1</v>
      </c>
      <c r="Y1994" s="300">
        <v>310510</v>
      </c>
      <c r="Z1994" s="300" t="s">
        <v>862</v>
      </c>
      <c r="AA1994" s="300" t="s">
        <v>540</v>
      </c>
      <c r="AB1994" s="300" t="s">
        <v>84</v>
      </c>
      <c r="AC1994" s="300" t="s">
        <v>84</v>
      </c>
      <c r="AD1994" s="300">
        <v>6</v>
      </c>
      <c r="AE1994" s="300" t="b">
        <v>1</v>
      </c>
      <c r="AF1994" s="300" t="s">
        <v>768</v>
      </c>
      <c r="AG1994" s="300" t="s">
        <v>769</v>
      </c>
      <c r="AH1994" s="300">
        <v>0</v>
      </c>
      <c r="AI1994" s="300">
        <v>0</v>
      </c>
      <c r="AJ1994" s="300" t="s">
        <v>770</v>
      </c>
      <c r="AK1994" s="300">
        <v>8</v>
      </c>
      <c r="AL1994" s="300" t="s">
        <v>814</v>
      </c>
      <c r="AM1994" s="300">
        <v>3301</v>
      </c>
      <c r="AN1994" s="300" t="b">
        <v>0</v>
      </c>
      <c r="AO1994" s="300">
        <v>8</v>
      </c>
      <c r="AP1994" s="300" t="s">
        <v>814</v>
      </c>
      <c r="AQ1994" s="300">
        <v>3301</v>
      </c>
      <c r="AR1994" s="300" t="b">
        <v>0</v>
      </c>
      <c r="AS1994" s="300">
        <v>3301</v>
      </c>
      <c r="AT1994" s="300" t="b">
        <v>0</v>
      </c>
      <c r="AU1994" s="300">
        <v>0</v>
      </c>
      <c r="AV1994" s="300" t="b">
        <v>0</v>
      </c>
      <c r="AW1994" s="300" t="s">
        <v>2266</v>
      </c>
      <c r="AX1994" s="300">
        <v>0</v>
      </c>
      <c r="AY1994" s="300" t="s">
        <v>2266</v>
      </c>
      <c r="AZ1994" s="300">
        <v>0</v>
      </c>
      <c r="BA1994" s="300" t="b">
        <v>0</v>
      </c>
      <c r="BB1994" s="300" t="b">
        <v>1</v>
      </c>
      <c r="BC1994"/>
      <c r="BD1994"/>
      <c r="BE1994"/>
      <c r="BF1994"/>
      <c r="BG1994"/>
      <c r="BH1994"/>
      <c r="BI1994"/>
      <c r="BJ1994"/>
      <c r="BK1994"/>
      <c r="BL1994"/>
      <c r="BM1994"/>
      <c r="BN1994"/>
      <c r="BO1994"/>
      <c r="BP1994"/>
      <c r="BQ1994"/>
    </row>
    <row r="1995" spans="5:69" ht="16.5" hidden="1" x14ac:dyDescent="0.3">
      <c r="E1995" s="300" t="s">
        <v>760</v>
      </c>
      <c r="F1995" s="300" t="s">
        <v>651</v>
      </c>
      <c r="G1995" s="300">
        <v>20150101</v>
      </c>
      <c r="H1995" s="300">
        <v>2015</v>
      </c>
      <c r="I1995" s="300">
        <v>52</v>
      </c>
      <c r="J1995" s="300">
        <v>2015</v>
      </c>
      <c r="K1995" s="300">
        <v>180</v>
      </c>
      <c r="L1995" s="300" t="s">
        <v>872</v>
      </c>
      <c r="M1995" s="300" t="s">
        <v>486</v>
      </c>
      <c r="N1995" s="300" t="s">
        <v>660</v>
      </c>
      <c r="O1995" s="300" t="s">
        <v>762</v>
      </c>
      <c r="P1995" s="300">
        <v>0</v>
      </c>
      <c r="Q1995" s="300" t="s">
        <v>763</v>
      </c>
      <c r="R1995" s="300" t="s">
        <v>764</v>
      </c>
      <c r="S1995" s="300">
        <v>0</v>
      </c>
      <c r="T1995" s="300" t="s">
        <v>763</v>
      </c>
      <c r="U1995" s="300" t="s">
        <v>764</v>
      </c>
      <c r="V1995" s="300" t="s">
        <v>1123</v>
      </c>
      <c r="W1995" s="300" t="s">
        <v>766</v>
      </c>
      <c r="X1995" s="300" t="b">
        <v>1</v>
      </c>
      <c r="Y1995" s="300">
        <v>310520</v>
      </c>
      <c r="Z1995" s="300" t="s">
        <v>864</v>
      </c>
      <c r="AA1995" s="300" t="s">
        <v>61</v>
      </c>
      <c r="AB1995" s="300" t="s">
        <v>84</v>
      </c>
      <c r="AC1995" s="300" t="s">
        <v>84</v>
      </c>
      <c r="AD1995" s="300">
        <v>6</v>
      </c>
      <c r="AE1995" s="300" t="b">
        <v>1</v>
      </c>
      <c r="AF1995" s="300" t="s">
        <v>768</v>
      </c>
      <c r="AG1995" s="300" t="s">
        <v>769</v>
      </c>
      <c r="AH1995" s="300">
        <v>0</v>
      </c>
      <c r="AI1995" s="300">
        <v>0</v>
      </c>
      <c r="AJ1995" s="300" t="s">
        <v>770</v>
      </c>
      <c r="AK1995" s="300">
        <v>8</v>
      </c>
      <c r="AL1995" s="300" t="s">
        <v>814</v>
      </c>
      <c r="AM1995" s="300">
        <v>12969941</v>
      </c>
      <c r="AN1995" s="300" t="b">
        <v>0</v>
      </c>
      <c r="AO1995" s="300">
        <v>8</v>
      </c>
      <c r="AP1995" s="300" t="s">
        <v>814</v>
      </c>
      <c r="AQ1995" s="300">
        <v>12969941</v>
      </c>
      <c r="AR1995" s="300" t="b">
        <v>0</v>
      </c>
      <c r="AS1995" s="300">
        <v>12969941</v>
      </c>
      <c r="AT1995" s="300" t="b">
        <v>0</v>
      </c>
      <c r="AU1995" s="300">
        <v>0</v>
      </c>
      <c r="AV1995" s="300" t="b">
        <v>0</v>
      </c>
      <c r="AW1995" s="300" t="s">
        <v>2267</v>
      </c>
      <c r="AX1995" s="300">
        <v>0</v>
      </c>
      <c r="AY1995" s="300" t="s">
        <v>2267</v>
      </c>
      <c r="AZ1995" s="300">
        <v>0</v>
      </c>
      <c r="BA1995" s="300" t="b">
        <v>0</v>
      </c>
      <c r="BB1995" s="300" t="b">
        <v>1</v>
      </c>
      <c r="BC1995"/>
      <c r="BD1995"/>
      <c r="BE1995"/>
      <c r="BF1995"/>
      <c r="BG1995"/>
      <c r="BH1995"/>
      <c r="BI1995"/>
      <c r="BJ1995"/>
      <c r="BK1995"/>
      <c r="BL1995"/>
      <c r="BM1995"/>
      <c r="BN1995"/>
      <c r="BO1995"/>
      <c r="BP1995"/>
      <c r="BQ1995"/>
    </row>
    <row r="1996" spans="5:69" ht="16.5" hidden="1" x14ac:dyDescent="0.3">
      <c r="E1996" s="300" t="s">
        <v>760</v>
      </c>
      <c r="F1996" s="300" t="s">
        <v>651</v>
      </c>
      <c r="G1996" s="300">
        <v>20150101</v>
      </c>
      <c r="H1996" s="300">
        <v>2015</v>
      </c>
      <c r="I1996" s="300">
        <v>52</v>
      </c>
      <c r="J1996" s="300">
        <v>2015</v>
      </c>
      <c r="K1996" s="300">
        <v>180</v>
      </c>
      <c r="L1996" s="300" t="s">
        <v>872</v>
      </c>
      <c r="M1996" s="300" t="s">
        <v>486</v>
      </c>
      <c r="N1996" s="300" t="s">
        <v>660</v>
      </c>
      <c r="O1996" s="300" t="s">
        <v>762</v>
      </c>
      <c r="P1996" s="300">
        <v>56</v>
      </c>
      <c r="Q1996" s="300" t="s">
        <v>877</v>
      </c>
      <c r="R1996" s="300" t="s">
        <v>878</v>
      </c>
      <c r="S1996" s="300">
        <v>0</v>
      </c>
      <c r="T1996" s="300" t="s">
        <v>763</v>
      </c>
      <c r="U1996" s="300" t="s">
        <v>764</v>
      </c>
      <c r="V1996" s="300" t="s">
        <v>1123</v>
      </c>
      <c r="W1996" s="300" t="s">
        <v>766</v>
      </c>
      <c r="X1996" s="300" t="b">
        <v>1</v>
      </c>
      <c r="Y1996" s="300">
        <v>310520</v>
      </c>
      <c r="Z1996" s="300" t="s">
        <v>864</v>
      </c>
      <c r="AA1996" s="300" t="s">
        <v>61</v>
      </c>
      <c r="AB1996" s="300" t="s">
        <v>84</v>
      </c>
      <c r="AC1996" s="300" t="s">
        <v>84</v>
      </c>
      <c r="AD1996" s="300">
        <v>6</v>
      </c>
      <c r="AE1996" s="300" t="b">
        <v>1</v>
      </c>
      <c r="AF1996" s="300" t="s">
        <v>768</v>
      </c>
      <c r="AG1996" s="300" t="s">
        <v>769</v>
      </c>
      <c r="AH1996" s="300">
        <v>0</v>
      </c>
      <c r="AI1996" s="300">
        <v>0</v>
      </c>
      <c r="AJ1996" s="300" t="s">
        <v>770</v>
      </c>
      <c r="AK1996" s="300">
        <v>8</v>
      </c>
      <c r="AL1996" s="300" t="s">
        <v>814</v>
      </c>
      <c r="AM1996" s="300">
        <v>2322400</v>
      </c>
      <c r="AN1996" s="300" t="b">
        <v>0</v>
      </c>
      <c r="AO1996" s="300">
        <v>8</v>
      </c>
      <c r="AP1996" s="300" t="s">
        <v>814</v>
      </c>
      <c r="AQ1996" s="300">
        <v>2322400</v>
      </c>
      <c r="AR1996" s="300" t="b">
        <v>0</v>
      </c>
      <c r="AS1996" s="300">
        <v>2322400</v>
      </c>
      <c r="AT1996" s="300" t="b">
        <v>0</v>
      </c>
      <c r="AU1996" s="300">
        <v>0</v>
      </c>
      <c r="AV1996" s="300" t="b">
        <v>0</v>
      </c>
      <c r="AW1996" s="300" t="s">
        <v>2268</v>
      </c>
      <c r="AX1996" s="300">
        <v>0</v>
      </c>
      <c r="AY1996" s="300" t="s">
        <v>2268</v>
      </c>
      <c r="AZ1996" s="300">
        <v>0</v>
      </c>
      <c r="BA1996" s="300" t="b">
        <v>0</v>
      </c>
      <c r="BB1996" s="300" t="b">
        <v>1</v>
      </c>
      <c r="BC1996"/>
      <c r="BD1996"/>
      <c r="BE1996"/>
      <c r="BF1996"/>
      <c r="BG1996"/>
      <c r="BH1996"/>
      <c r="BI1996"/>
      <c r="BJ1996"/>
      <c r="BK1996"/>
      <c r="BL1996"/>
      <c r="BM1996"/>
      <c r="BN1996"/>
      <c r="BO1996"/>
      <c r="BP1996"/>
      <c r="BQ1996"/>
    </row>
    <row r="1997" spans="5:69" ht="16.5" hidden="1" x14ac:dyDescent="0.3">
      <c r="E1997" s="300" t="s">
        <v>760</v>
      </c>
      <c r="F1997" s="300" t="s">
        <v>651</v>
      </c>
      <c r="G1997" s="300">
        <v>20150101</v>
      </c>
      <c r="H1997" s="300">
        <v>2015</v>
      </c>
      <c r="I1997" s="300">
        <v>52</v>
      </c>
      <c r="J1997" s="300">
        <v>2015</v>
      </c>
      <c r="K1997" s="300">
        <v>180</v>
      </c>
      <c r="L1997" s="300" t="s">
        <v>872</v>
      </c>
      <c r="M1997" s="300" t="s">
        <v>486</v>
      </c>
      <c r="N1997" s="300" t="s">
        <v>660</v>
      </c>
      <c r="O1997" s="300" t="s">
        <v>762</v>
      </c>
      <c r="P1997" s="300">
        <v>108</v>
      </c>
      <c r="Q1997" s="300" t="s">
        <v>2150</v>
      </c>
      <c r="R1997" s="300" t="s">
        <v>465</v>
      </c>
      <c r="S1997" s="300">
        <v>0</v>
      </c>
      <c r="T1997" s="300" t="s">
        <v>763</v>
      </c>
      <c r="U1997" s="300" t="s">
        <v>764</v>
      </c>
      <c r="V1997" s="300" t="s">
        <v>1123</v>
      </c>
      <c r="W1997" s="300" t="s">
        <v>766</v>
      </c>
      <c r="X1997" s="300" t="b">
        <v>1</v>
      </c>
      <c r="Y1997" s="300">
        <v>310520</v>
      </c>
      <c r="Z1997" s="300" t="s">
        <v>864</v>
      </c>
      <c r="AA1997" s="300" t="s">
        <v>61</v>
      </c>
      <c r="AB1997" s="300" t="s">
        <v>84</v>
      </c>
      <c r="AC1997" s="300" t="s">
        <v>84</v>
      </c>
      <c r="AD1997" s="300">
        <v>6</v>
      </c>
      <c r="AE1997" s="300" t="b">
        <v>1</v>
      </c>
      <c r="AF1997" s="300" t="s">
        <v>768</v>
      </c>
      <c r="AG1997" s="300" t="s">
        <v>769</v>
      </c>
      <c r="AH1997" s="300">
        <v>0</v>
      </c>
      <c r="AI1997" s="300">
        <v>0</v>
      </c>
      <c r="AJ1997" s="300" t="s">
        <v>770</v>
      </c>
      <c r="AK1997" s="300">
        <v>8</v>
      </c>
      <c r="AL1997" s="300" t="s">
        <v>814</v>
      </c>
      <c r="AM1997" s="300">
        <v>25250</v>
      </c>
      <c r="AN1997" s="300" t="b">
        <v>0</v>
      </c>
      <c r="AO1997" s="300">
        <v>8</v>
      </c>
      <c r="AP1997" s="300" t="s">
        <v>814</v>
      </c>
      <c r="AQ1997" s="300">
        <v>25250</v>
      </c>
      <c r="AR1997" s="300" t="b">
        <v>0</v>
      </c>
      <c r="AS1997" s="300">
        <v>25250</v>
      </c>
      <c r="AT1997" s="300" t="b">
        <v>0</v>
      </c>
      <c r="AU1997" s="300">
        <v>0</v>
      </c>
      <c r="AV1997" s="300" t="b">
        <v>0</v>
      </c>
      <c r="AW1997" s="300" t="s">
        <v>2151</v>
      </c>
      <c r="AX1997" s="300">
        <v>0</v>
      </c>
      <c r="AY1997" s="300" t="s">
        <v>2151</v>
      </c>
      <c r="AZ1997" s="300">
        <v>0</v>
      </c>
      <c r="BA1997" s="300" t="b">
        <v>0</v>
      </c>
      <c r="BB1997" s="300" t="b">
        <v>1</v>
      </c>
      <c r="BC1997"/>
      <c r="BD1997"/>
      <c r="BE1997"/>
      <c r="BF1997"/>
      <c r="BG1997"/>
      <c r="BH1997"/>
      <c r="BI1997"/>
      <c r="BJ1997"/>
      <c r="BK1997"/>
      <c r="BL1997"/>
      <c r="BM1997"/>
      <c r="BN1997"/>
      <c r="BO1997"/>
      <c r="BP1997"/>
      <c r="BQ1997"/>
    </row>
    <row r="1998" spans="5:69" ht="16.5" hidden="1" x14ac:dyDescent="0.3">
      <c r="E1998" s="300" t="s">
        <v>760</v>
      </c>
      <c r="F1998" s="300" t="s">
        <v>651</v>
      </c>
      <c r="G1998" s="300">
        <v>20150101</v>
      </c>
      <c r="H1998" s="300">
        <v>2015</v>
      </c>
      <c r="I1998" s="300">
        <v>52</v>
      </c>
      <c r="J1998" s="300">
        <v>2015</v>
      </c>
      <c r="K1998" s="300">
        <v>180</v>
      </c>
      <c r="L1998" s="300" t="s">
        <v>872</v>
      </c>
      <c r="M1998" s="300" t="s">
        <v>486</v>
      </c>
      <c r="N1998" s="300" t="s">
        <v>660</v>
      </c>
      <c r="O1998" s="300" t="s">
        <v>762</v>
      </c>
      <c r="P1998" s="300">
        <v>156</v>
      </c>
      <c r="Q1998" s="300" t="s">
        <v>773</v>
      </c>
      <c r="R1998" s="300" t="s">
        <v>774</v>
      </c>
      <c r="S1998" s="300">
        <v>0</v>
      </c>
      <c r="T1998" s="300" t="s">
        <v>763</v>
      </c>
      <c r="U1998" s="300" t="s">
        <v>764</v>
      </c>
      <c r="V1998" s="300" t="s">
        <v>1123</v>
      </c>
      <c r="W1998" s="300" t="s">
        <v>766</v>
      </c>
      <c r="X1998" s="300" t="b">
        <v>1</v>
      </c>
      <c r="Y1998" s="300">
        <v>310520</v>
      </c>
      <c r="Z1998" s="300" t="s">
        <v>864</v>
      </c>
      <c r="AA1998" s="300" t="s">
        <v>61</v>
      </c>
      <c r="AB1998" s="300" t="s">
        <v>84</v>
      </c>
      <c r="AC1998" s="300" t="s">
        <v>84</v>
      </c>
      <c r="AD1998" s="300">
        <v>6</v>
      </c>
      <c r="AE1998" s="300" t="b">
        <v>1</v>
      </c>
      <c r="AF1998" s="300" t="s">
        <v>768</v>
      </c>
      <c r="AG1998" s="300" t="s">
        <v>769</v>
      </c>
      <c r="AH1998" s="300">
        <v>0</v>
      </c>
      <c r="AI1998" s="300">
        <v>0</v>
      </c>
      <c r="AJ1998" s="300" t="s">
        <v>770</v>
      </c>
      <c r="AK1998" s="300">
        <v>8</v>
      </c>
      <c r="AL1998" s="300" t="s">
        <v>814</v>
      </c>
      <c r="AM1998" s="300">
        <v>3629241</v>
      </c>
      <c r="AN1998" s="300" t="b">
        <v>0</v>
      </c>
      <c r="AO1998" s="300">
        <v>8</v>
      </c>
      <c r="AP1998" s="300" t="s">
        <v>814</v>
      </c>
      <c r="AQ1998" s="300">
        <v>3629241</v>
      </c>
      <c r="AR1998" s="300" t="b">
        <v>0</v>
      </c>
      <c r="AS1998" s="300">
        <v>3629241</v>
      </c>
      <c r="AT1998" s="300" t="b">
        <v>0</v>
      </c>
      <c r="AU1998" s="300">
        <v>0</v>
      </c>
      <c r="AV1998" s="300" t="b">
        <v>0</v>
      </c>
      <c r="AW1998" s="300" t="s">
        <v>2269</v>
      </c>
      <c r="AX1998" s="300">
        <v>0</v>
      </c>
      <c r="AY1998" s="300" t="s">
        <v>2269</v>
      </c>
      <c r="AZ1998" s="300">
        <v>0</v>
      </c>
      <c r="BA1998" s="300" t="b">
        <v>0</v>
      </c>
      <c r="BB1998" s="300" t="b">
        <v>1</v>
      </c>
      <c r="BC1998"/>
      <c r="BD1998"/>
      <c r="BE1998"/>
      <c r="BF1998"/>
      <c r="BG1998"/>
      <c r="BH1998"/>
      <c r="BI1998"/>
      <c r="BJ1998"/>
      <c r="BK1998"/>
      <c r="BL1998"/>
      <c r="BM1998"/>
      <c r="BN1998"/>
      <c r="BO1998"/>
      <c r="BP1998"/>
      <c r="BQ1998"/>
    </row>
    <row r="1999" spans="5:69" ht="16.5" hidden="1" x14ac:dyDescent="0.3">
      <c r="E1999" s="300" t="s">
        <v>760</v>
      </c>
      <c r="F1999" s="300" t="s">
        <v>651</v>
      </c>
      <c r="G1999" s="300">
        <v>20150101</v>
      </c>
      <c r="H1999" s="300">
        <v>2015</v>
      </c>
      <c r="I1999" s="300">
        <v>52</v>
      </c>
      <c r="J1999" s="300">
        <v>2015</v>
      </c>
      <c r="K1999" s="300">
        <v>180</v>
      </c>
      <c r="L1999" s="300" t="s">
        <v>872</v>
      </c>
      <c r="M1999" s="300" t="s">
        <v>486</v>
      </c>
      <c r="N1999" s="300" t="s">
        <v>660</v>
      </c>
      <c r="O1999" s="300" t="s">
        <v>762</v>
      </c>
      <c r="P1999" s="300">
        <v>276</v>
      </c>
      <c r="Q1999" s="300" t="s">
        <v>781</v>
      </c>
      <c r="R1999" s="300" t="s">
        <v>782</v>
      </c>
      <c r="S1999" s="300">
        <v>0</v>
      </c>
      <c r="T1999" s="300" t="s">
        <v>763</v>
      </c>
      <c r="U1999" s="300" t="s">
        <v>764</v>
      </c>
      <c r="V1999" s="300" t="s">
        <v>1123</v>
      </c>
      <c r="W1999" s="300" t="s">
        <v>766</v>
      </c>
      <c r="X1999" s="300" t="b">
        <v>1</v>
      </c>
      <c r="Y1999" s="300">
        <v>310520</v>
      </c>
      <c r="Z1999" s="300" t="s">
        <v>864</v>
      </c>
      <c r="AA1999" s="300" t="s">
        <v>61</v>
      </c>
      <c r="AB1999" s="300" t="s">
        <v>84</v>
      </c>
      <c r="AC1999" s="300" t="s">
        <v>84</v>
      </c>
      <c r="AD1999" s="300">
        <v>6</v>
      </c>
      <c r="AE1999" s="300" t="b">
        <v>1</v>
      </c>
      <c r="AF1999" s="300" t="s">
        <v>768</v>
      </c>
      <c r="AG1999" s="300" t="s">
        <v>769</v>
      </c>
      <c r="AH1999" s="300">
        <v>0</v>
      </c>
      <c r="AI1999" s="300">
        <v>0</v>
      </c>
      <c r="AJ1999" s="300" t="s">
        <v>770</v>
      </c>
      <c r="AK1999" s="300">
        <v>8</v>
      </c>
      <c r="AL1999" s="300" t="s">
        <v>814</v>
      </c>
      <c r="AM1999" s="300">
        <v>21742</v>
      </c>
      <c r="AN1999" s="300" t="b">
        <v>0</v>
      </c>
      <c r="AO1999" s="300">
        <v>8</v>
      </c>
      <c r="AP1999" s="300" t="s">
        <v>814</v>
      </c>
      <c r="AQ1999" s="300">
        <v>21742</v>
      </c>
      <c r="AR1999" s="300" t="b">
        <v>0</v>
      </c>
      <c r="AS1999" s="300">
        <v>21742</v>
      </c>
      <c r="AT1999" s="300" t="b">
        <v>0</v>
      </c>
      <c r="AU1999" s="300">
        <v>0</v>
      </c>
      <c r="AV1999" s="300" t="b">
        <v>0</v>
      </c>
      <c r="AW1999" s="300" t="s">
        <v>2259</v>
      </c>
      <c r="AX1999" s="300">
        <v>0</v>
      </c>
      <c r="AY1999" s="300" t="s">
        <v>2259</v>
      </c>
      <c r="AZ1999" s="300">
        <v>0</v>
      </c>
      <c r="BA1999" s="300" t="b">
        <v>0</v>
      </c>
      <c r="BB1999" s="300" t="b">
        <v>1</v>
      </c>
      <c r="BC1999"/>
      <c r="BD1999"/>
      <c r="BE1999"/>
      <c r="BF1999"/>
      <c r="BG1999"/>
      <c r="BH1999"/>
      <c r="BI1999"/>
      <c r="BJ1999"/>
      <c r="BK1999"/>
      <c r="BL1999"/>
      <c r="BM1999"/>
      <c r="BN1999"/>
      <c r="BO1999"/>
      <c r="BP1999"/>
      <c r="BQ1999"/>
    </row>
    <row r="2000" spans="5:69" ht="16.5" hidden="1" x14ac:dyDescent="0.3">
      <c r="E2000" s="300" t="s">
        <v>760</v>
      </c>
      <c r="F2000" s="300" t="s">
        <v>651</v>
      </c>
      <c r="G2000" s="300">
        <v>20150101</v>
      </c>
      <c r="H2000" s="300">
        <v>2015</v>
      </c>
      <c r="I2000" s="300">
        <v>52</v>
      </c>
      <c r="J2000" s="300">
        <v>2015</v>
      </c>
      <c r="K2000" s="300">
        <v>180</v>
      </c>
      <c r="L2000" s="300" t="s">
        <v>872</v>
      </c>
      <c r="M2000" s="300" t="s">
        <v>486</v>
      </c>
      <c r="N2000" s="300" t="s">
        <v>660</v>
      </c>
      <c r="O2000" s="300" t="s">
        <v>762</v>
      </c>
      <c r="P2000" s="300">
        <v>344</v>
      </c>
      <c r="Q2000" s="300" t="s">
        <v>2157</v>
      </c>
      <c r="R2000" s="300" t="s">
        <v>2158</v>
      </c>
      <c r="S2000" s="300">
        <v>0</v>
      </c>
      <c r="T2000" s="300" t="s">
        <v>763</v>
      </c>
      <c r="U2000" s="300" t="s">
        <v>764</v>
      </c>
      <c r="V2000" s="300" t="s">
        <v>1123</v>
      </c>
      <c r="W2000" s="300" t="s">
        <v>766</v>
      </c>
      <c r="X2000" s="300" t="b">
        <v>1</v>
      </c>
      <c r="Y2000" s="300">
        <v>310520</v>
      </c>
      <c r="Z2000" s="300" t="s">
        <v>864</v>
      </c>
      <c r="AA2000" s="300" t="s">
        <v>61</v>
      </c>
      <c r="AB2000" s="300" t="s">
        <v>84</v>
      </c>
      <c r="AC2000" s="300" t="s">
        <v>84</v>
      </c>
      <c r="AD2000" s="300">
        <v>6</v>
      </c>
      <c r="AE2000" s="300" t="b">
        <v>1</v>
      </c>
      <c r="AF2000" s="300" t="s">
        <v>768</v>
      </c>
      <c r="AG2000" s="300" t="s">
        <v>769</v>
      </c>
      <c r="AH2000" s="300">
        <v>0</v>
      </c>
      <c r="AI2000" s="300">
        <v>0</v>
      </c>
      <c r="AJ2000" s="300" t="s">
        <v>770</v>
      </c>
      <c r="AK2000" s="300">
        <v>8</v>
      </c>
      <c r="AL2000" s="300" t="s">
        <v>814</v>
      </c>
      <c r="AM2000" s="300">
        <v>52110</v>
      </c>
      <c r="AN2000" s="300" t="b">
        <v>0</v>
      </c>
      <c r="AO2000" s="300">
        <v>8</v>
      </c>
      <c r="AP2000" s="300" t="s">
        <v>814</v>
      </c>
      <c r="AQ2000" s="300">
        <v>52110</v>
      </c>
      <c r="AR2000" s="300" t="b">
        <v>0</v>
      </c>
      <c r="AS2000" s="300">
        <v>52110</v>
      </c>
      <c r="AT2000" s="300" t="b">
        <v>0</v>
      </c>
      <c r="AU2000" s="300">
        <v>0</v>
      </c>
      <c r="AV2000" s="300" t="b">
        <v>0</v>
      </c>
      <c r="AW2000" s="300" t="s">
        <v>2260</v>
      </c>
      <c r="AX2000" s="300">
        <v>0</v>
      </c>
      <c r="AY2000" s="300" t="s">
        <v>2260</v>
      </c>
      <c r="AZ2000" s="300">
        <v>0</v>
      </c>
      <c r="BA2000" s="300" t="b">
        <v>0</v>
      </c>
      <c r="BB2000" s="300" t="b">
        <v>1</v>
      </c>
      <c r="BC2000"/>
      <c r="BD2000"/>
      <c r="BE2000"/>
      <c r="BF2000"/>
      <c r="BG2000"/>
      <c r="BH2000"/>
      <c r="BI2000"/>
      <c r="BJ2000"/>
      <c r="BK2000"/>
      <c r="BL2000"/>
      <c r="BM2000"/>
      <c r="BN2000"/>
      <c r="BO2000"/>
      <c r="BP2000"/>
      <c r="BQ2000"/>
    </row>
    <row r="2001" spans="5:69" ht="16.5" hidden="1" x14ac:dyDescent="0.3">
      <c r="E2001" s="300" t="s">
        <v>760</v>
      </c>
      <c r="F2001" s="300" t="s">
        <v>651</v>
      </c>
      <c r="G2001" s="300">
        <v>20150101</v>
      </c>
      <c r="H2001" s="300">
        <v>2015</v>
      </c>
      <c r="I2001" s="300">
        <v>52</v>
      </c>
      <c r="J2001" s="300">
        <v>2015</v>
      </c>
      <c r="K2001" s="300">
        <v>180</v>
      </c>
      <c r="L2001" s="300" t="s">
        <v>872</v>
      </c>
      <c r="M2001" s="300" t="s">
        <v>486</v>
      </c>
      <c r="N2001" s="300" t="s">
        <v>660</v>
      </c>
      <c r="O2001" s="300" t="s">
        <v>762</v>
      </c>
      <c r="P2001" s="300">
        <v>376</v>
      </c>
      <c r="Q2001" s="300" t="s">
        <v>1964</v>
      </c>
      <c r="R2001" s="300" t="s">
        <v>1965</v>
      </c>
      <c r="S2001" s="300">
        <v>0</v>
      </c>
      <c r="T2001" s="300" t="s">
        <v>763</v>
      </c>
      <c r="U2001" s="300" t="s">
        <v>764</v>
      </c>
      <c r="V2001" s="300" t="s">
        <v>1123</v>
      </c>
      <c r="W2001" s="300" t="s">
        <v>766</v>
      </c>
      <c r="X2001" s="300" t="b">
        <v>1</v>
      </c>
      <c r="Y2001" s="300">
        <v>310520</v>
      </c>
      <c r="Z2001" s="300" t="s">
        <v>864</v>
      </c>
      <c r="AA2001" s="300" t="s">
        <v>61</v>
      </c>
      <c r="AB2001" s="300" t="s">
        <v>84</v>
      </c>
      <c r="AC2001" s="300" t="s">
        <v>84</v>
      </c>
      <c r="AD2001" s="300">
        <v>6</v>
      </c>
      <c r="AE2001" s="300" t="b">
        <v>1</v>
      </c>
      <c r="AF2001" s="300" t="s">
        <v>768</v>
      </c>
      <c r="AG2001" s="300" t="s">
        <v>769</v>
      </c>
      <c r="AH2001" s="300">
        <v>0</v>
      </c>
      <c r="AI2001" s="300">
        <v>0</v>
      </c>
      <c r="AJ2001" s="300" t="s">
        <v>770</v>
      </c>
      <c r="AK2001" s="300">
        <v>8</v>
      </c>
      <c r="AL2001" s="300" t="s">
        <v>814</v>
      </c>
      <c r="AM2001" s="300">
        <v>12600</v>
      </c>
      <c r="AN2001" s="300" t="b">
        <v>0</v>
      </c>
      <c r="AO2001" s="300">
        <v>8</v>
      </c>
      <c r="AP2001" s="300" t="s">
        <v>814</v>
      </c>
      <c r="AQ2001" s="300">
        <v>12600</v>
      </c>
      <c r="AR2001" s="300" t="b">
        <v>0</v>
      </c>
      <c r="AS2001" s="300">
        <v>12600</v>
      </c>
      <c r="AT2001" s="300" t="b">
        <v>0</v>
      </c>
      <c r="AU2001" s="300">
        <v>0</v>
      </c>
      <c r="AV2001" s="300" t="b">
        <v>0</v>
      </c>
      <c r="AW2001" s="300" t="s">
        <v>2270</v>
      </c>
      <c r="AX2001" s="300">
        <v>0</v>
      </c>
      <c r="AY2001" s="300" t="s">
        <v>2270</v>
      </c>
      <c r="AZ2001" s="300">
        <v>0</v>
      </c>
      <c r="BA2001" s="300" t="b">
        <v>0</v>
      </c>
      <c r="BB2001" s="300" t="b">
        <v>1</v>
      </c>
      <c r="BC2001"/>
      <c r="BD2001"/>
      <c r="BE2001"/>
      <c r="BF2001"/>
      <c r="BG2001"/>
      <c r="BH2001"/>
      <c r="BI2001"/>
      <c r="BJ2001"/>
      <c r="BK2001"/>
      <c r="BL2001"/>
      <c r="BM2001"/>
      <c r="BN2001"/>
      <c r="BO2001"/>
      <c r="BP2001"/>
      <c r="BQ2001"/>
    </row>
    <row r="2002" spans="5:69" ht="16.5" hidden="1" x14ac:dyDescent="0.3">
      <c r="E2002" s="300" t="s">
        <v>760</v>
      </c>
      <c r="F2002" s="300" t="s">
        <v>651</v>
      </c>
      <c r="G2002" s="300">
        <v>20150101</v>
      </c>
      <c r="H2002" s="300">
        <v>2015</v>
      </c>
      <c r="I2002" s="300">
        <v>52</v>
      </c>
      <c r="J2002" s="300">
        <v>2015</v>
      </c>
      <c r="K2002" s="300">
        <v>180</v>
      </c>
      <c r="L2002" s="300" t="s">
        <v>872</v>
      </c>
      <c r="M2002" s="300" t="s">
        <v>486</v>
      </c>
      <c r="N2002" s="300" t="s">
        <v>660</v>
      </c>
      <c r="O2002" s="300" t="s">
        <v>762</v>
      </c>
      <c r="P2002" s="300">
        <v>704</v>
      </c>
      <c r="Q2002" s="300" t="s">
        <v>914</v>
      </c>
      <c r="R2002" s="300" t="s">
        <v>915</v>
      </c>
      <c r="S2002" s="300">
        <v>0</v>
      </c>
      <c r="T2002" s="300" t="s">
        <v>763</v>
      </c>
      <c r="U2002" s="300" t="s">
        <v>764</v>
      </c>
      <c r="V2002" s="300" t="s">
        <v>1123</v>
      </c>
      <c r="W2002" s="300" t="s">
        <v>766</v>
      </c>
      <c r="X2002" s="300" t="b">
        <v>1</v>
      </c>
      <c r="Y2002" s="300">
        <v>310520</v>
      </c>
      <c r="Z2002" s="300" t="s">
        <v>864</v>
      </c>
      <c r="AA2002" s="300" t="s">
        <v>61</v>
      </c>
      <c r="AB2002" s="300" t="s">
        <v>84</v>
      </c>
      <c r="AC2002" s="300" t="s">
        <v>84</v>
      </c>
      <c r="AD2002" s="300">
        <v>6</v>
      </c>
      <c r="AE2002" s="300" t="b">
        <v>1</v>
      </c>
      <c r="AF2002" s="300" t="s">
        <v>768</v>
      </c>
      <c r="AG2002" s="300" t="s">
        <v>769</v>
      </c>
      <c r="AH2002" s="300">
        <v>0</v>
      </c>
      <c r="AI2002" s="300">
        <v>0</v>
      </c>
      <c r="AJ2002" s="300" t="s">
        <v>770</v>
      </c>
      <c r="AK2002" s="300">
        <v>8</v>
      </c>
      <c r="AL2002" s="300" t="s">
        <v>814</v>
      </c>
      <c r="AM2002" s="300">
        <v>332300</v>
      </c>
      <c r="AN2002" s="300" t="b">
        <v>0</v>
      </c>
      <c r="AO2002" s="300">
        <v>8</v>
      </c>
      <c r="AP2002" s="300" t="s">
        <v>814</v>
      </c>
      <c r="AQ2002" s="300">
        <v>332300</v>
      </c>
      <c r="AR2002" s="300" t="b">
        <v>0</v>
      </c>
      <c r="AS2002" s="300">
        <v>332300</v>
      </c>
      <c r="AT2002" s="300" t="b">
        <v>0</v>
      </c>
      <c r="AU2002" s="300">
        <v>0</v>
      </c>
      <c r="AV2002" s="300" t="b">
        <v>0</v>
      </c>
      <c r="AW2002" s="300" t="s">
        <v>2177</v>
      </c>
      <c r="AX2002" s="300">
        <v>0</v>
      </c>
      <c r="AY2002" s="300" t="s">
        <v>2177</v>
      </c>
      <c r="AZ2002" s="300">
        <v>0</v>
      </c>
      <c r="BA2002" s="300" t="b">
        <v>0</v>
      </c>
      <c r="BB2002" s="300" t="b">
        <v>1</v>
      </c>
      <c r="BC2002"/>
      <c r="BD2002"/>
      <c r="BE2002"/>
      <c r="BF2002"/>
      <c r="BG2002"/>
      <c r="BH2002"/>
      <c r="BI2002"/>
      <c r="BJ2002"/>
      <c r="BK2002"/>
      <c r="BL2002"/>
      <c r="BM2002"/>
      <c r="BN2002"/>
      <c r="BO2002"/>
      <c r="BP2002"/>
      <c r="BQ2002"/>
    </row>
    <row r="2003" spans="5:69" ht="16.5" hidden="1" x14ac:dyDescent="0.3">
      <c r="E2003" s="300" t="s">
        <v>760</v>
      </c>
      <c r="F2003" s="300" t="s">
        <v>651</v>
      </c>
      <c r="G2003" s="300">
        <v>20150101</v>
      </c>
      <c r="H2003" s="300">
        <v>2015</v>
      </c>
      <c r="I2003" s="300">
        <v>52</v>
      </c>
      <c r="J2003" s="300">
        <v>2015</v>
      </c>
      <c r="K2003" s="300">
        <v>180</v>
      </c>
      <c r="L2003" s="300" t="s">
        <v>872</v>
      </c>
      <c r="M2003" s="300" t="s">
        <v>486</v>
      </c>
      <c r="N2003" s="300" t="s">
        <v>660</v>
      </c>
      <c r="O2003" s="300" t="s">
        <v>762</v>
      </c>
      <c r="P2003" s="300">
        <v>710</v>
      </c>
      <c r="Q2003" s="300" t="s">
        <v>917</v>
      </c>
      <c r="R2003" s="300" t="s">
        <v>425</v>
      </c>
      <c r="S2003" s="300">
        <v>0</v>
      </c>
      <c r="T2003" s="300" t="s">
        <v>763</v>
      </c>
      <c r="U2003" s="300" t="s">
        <v>764</v>
      </c>
      <c r="V2003" s="300" t="s">
        <v>1123</v>
      </c>
      <c r="W2003" s="300" t="s">
        <v>766</v>
      </c>
      <c r="X2003" s="300" t="b">
        <v>1</v>
      </c>
      <c r="Y2003" s="300">
        <v>310520</v>
      </c>
      <c r="Z2003" s="300" t="s">
        <v>864</v>
      </c>
      <c r="AA2003" s="300" t="s">
        <v>61</v>
      </c>
      <c r="AB2003" s="300" t="s">
        <v>84</v>
      </c>
      <c r="AC2003" s="300" t="s">
        <v>84</v>
      </c>
      <c r="AD2003" s="300">
        <v>6</v>
      </c>
      <c r="AE2003" s="300" t="b">
        <v>1</v>
      </c>
      <c r="AF2003" s="300" t="s">
        <v>768</v>
      </c>
      <c r="AG2003" s="300" t="s">
        <v>769</v>
      </c>
      <c r="AH2003" s="300">
        <v>0</v>
      </c>
      <c r="AI2003" s="300">
        <v>0</v>
      </c>
      <c r="AJ2003" s="300" t="s">
        <v>770</v>
      </c>
      <c r="AK2003" s="300">
        <v>8</v>
      </c>
      <c r="AL2003" s="300" t="s">
        <v>814</v>
      </c>
      <c r="AM2003" s="300">
        <v>6236533</v>
      </c>
      <c r="AN2003" s="300" t="b">
        <v>0</v>
      </c>
      <c r="AO2003" s="300">
        <v>8</v>
      </c>
      <c r="AP2003" s="300" t="s">
        <v>814</v>
      </c>
      <c r="AQ2003" s="300">
        <v>6236533</v>
      </c>
      <c r="AR2003" s="300" t="b">
        <v>0</v>
      </c>
      <c r="AS2003" s="300">
        <v>6236533</v>
      </c>
      <c r="AT2003" s="300" t="b">
        <v>0</v>
      </c>
      <c r="AU2003" s="300">
        <v>0</v>
      </c>
      <c r="AV2003" s="300" t="b">
        <v>0</v>
      </c>
      <c r="AW2003" s="300" t="s">
        <v>2271</v>
      </c>
      <c r="AX2003" s="300">
        <v>0</v>
      </c>
      <c r="AY2003" s="300" t="s">
        <v>2271</v>
      </c>
      <c r="AZ2003" s="300">
        <v>0</v>
      </c>
      <c r="BA2003" s="300" t="b">
        <v>0</v>
      </c>
      <c r="BB2003" s="300" t="b">
        <v>1</v>
      </c>
      <c r="BC2003"/>
      <c r="BD2003"/>
      <c r="BE2003"/>
      <c r="BF2003"/>
      <c r="BG2003"/>
      <c r="BH2003"/>
      <c r="BI2003"/>
      <c r="BJ2003"/>
      <c r="BK2003"/>
      <c r="BL2003"/>
      <c r="BM2003"/>
      <c r="BN2003"/>
      <c r="BO2003"/>
      <c r="BP2003"/>
      <c r="BQ2003"/>
    </row>
    <row r="2004" spans="5:69" ht="16.5" hidden="1" x14ac:dyDescent="0.3">
      <c r="E2004" s="300" t="s">
        <v>760</v>
      </c>
      <c r="F2004" s="300" t="s">
        <v>651</v>
      </c>
      <c r="G2004" s="300">
        <v>20150101</v>
      </c>
      <c r="H2004" s="300">
        <v>2015</v>
      </c>
      <c r="I2004" s="300">
        <v>52</v>
      </c>
      <c r="J2004" s="300">
        <v>2015</v>
      </c>
      <c r="K2004" s="300">
        <v>180</v>
      </c>
      <c r="L2004" s="300" t="s">
        <v>872</v>
      </c>
      <c r="M2004" s="300" t="s">
        <v>486</v>
      </c>
      <c r="N2004" s="300" t="s">
        <v>660</v>
      </c>
      <c r="O2004" s="300" t="s">
        <v>762</v>
      </c>
      <c r="P2004" s="300">
        <v>724</v>
      </c>
      <c r="Q2004" s="300" t="s">
        <v>801</v>
      </c>
      <c r="R2004" s="300" t="s">
        <v>802</v>
      </c>
      <c r="S2004" s="300">
        <v>0</v>
      </c>
      <c r="T2004" s="300" t="s">
        <v>763</v>
      </c>
      <c r="U2004" s="300" t="s">
        <v>764</v>
      </c>
      <c r="V2004" s="300" t="s">
        <v>1123</v>
      </c>
      <c r="W2004" s="300" t="s">
        <v>766</v>
      </c>
      <c r="X2004" s="300" t="b">
        <v>1</v>
      </c>
      <c r="Y2004" s="300">
        <v>310520</v>
      </c>
      <c r="Z2004" s="300" t="s">
        <v>864</v>
      </c>
      <c r="AA2004" s="300" t="s">
        <v>61</v>
      </c>
      <c r="AB2004" s="300" t="s">
        <v>84</v>
      </c>
      <c r="AC2004" s="300" t="s">
        <v>84</v>
      </c>
      <c r="AD2004" s="300">
        <v>6</v>
      </c>
      <c r="AE2004" s="300" t="b">
        <v>1</v>
      </c>
      <c r="AF2004" s="300" t="s">
        <v>768</v>
      </c>
      <c r="AG2004" s="300" t="s">
        <v>769</v>
      </c>
      <c r="AH2004" s="300">
        <v>0</v>
      </c>
      <c r="AI2004" s="300">
        <v>0</v>
      </c>
      <c r="AJ2004" s="300" t="s">
        <v>770</v>
      </c>
      <c r="AK2004" s="300">
        <v>8</v>
      </c>
      <c r="AL2004" s="300" t="s">
        <v>814</v>
      </c>
      <c r="AM2004" s="300">
        <v>4500</v>
      </c>
      <c r="AN2004" s="300" t="b">
        <v>0</v>
      </c>
      <c r="AO2004" s="300">
        <v>8</v>
      </c>
      <c r="AP2004" s="300" t="s">
        <v>814</v>
      </c>
      <c r="AQ2004" s="300">
        <v>4500</v>
      </c>
      <c r="AR2004" s="300" t="b">
        <v>0</v>
      </c>
      <c r="AS2004" s="300">
        <v>4500</v>
      </c>
      <c r="AT2004" s="300" t="b">
        <v>0</v>
      </c>
      <c r="AU2004" s="300">
        <v>0</v>
      </c>
      <c r="AV2004" s="300" t="b">
        <v>0</v>
      </c>
      <c r="AW2004" s="300" t="s">
        <v>2179</v>
      </c>
      <c r="AX2004" s="300">
        <v>0</v>
      </c>
      <c r="AY2004" s="300" t="s">
        <v>2179</v>
      </c>
      <c r="AZ2004" s="300">
        <v>0</v>
      </c>
      <c r="BA2004" s="300" t="b">
        <v>0</v>
      </c>
      <c r="BB2004" s="300" t="b">
        <v>1</v>
      </c>
      <c r="BC2004"/>
      <c r="BD2004"/>
      <c r="BE2004"/>
      <c r="BF2004"/>
      <c r="BG2004"/>
      <c r="BH2004"/>
      <c r="BI2004"/>
      <c r="BJ2004"/>
      <c r="BK2004"/>
      <c r="BL2004"/>
      <c r="BM2004"/>
      <c r="BN2004"/>
      <c r="BO2004"/>
      <c r="BP2004"/>
      <c r="BQ2004"/>
    </row>
    <row r="2005" spans="5:69" ht="16.5" hidden="1" x14ac:dyDescent="0.3">
      <c r="E2005" s="300" t="s">
        <v>760</v>
      </c>
      <c r="F2005" s="300" t="s">
        <v>651</v>
      </c>
      <c r="G2005" s="300">
        <v>20150101</v>
      </c>
      <c r="H2005" s="300">
        <v>2015</v>
      </c>
      <c r="I2005" s="300">
        <v>52</v>
      </c>
      <c r="J2005" s="300">
        <v>2015</v>
      </c>
      <c r="K2005" s="300">
        <v>180</v>
      </c>
      <c r="L2005" s="300" t="s">
        <v>872</v>
      </c>
      <c r="M2005" s="300" t="s">
        <v>486</v>
      </c>
      <c r="N2005" s="300" t="s">
        <v>660</v>
      </c>
      <c r="O2005" s="300" t="s">
        <v>762</v>
      </c>
      <c r="P2005" s="300">
        <v>784</v>
      </c>
      <c r="Q2005" s="300" t="s">
        <v>924</v>
      </c>
      <c r="R2005" s="300" t="s">
        <v>925</v>
      </c>
      <c r="S2005" s="300">
        <v>0</v>
      </c>
      <c r="T2005" s="300" t="s">
        <v>763</v>
      </c>
      <c r="U2005" s="300" t="s">
        <v>764</v>
      </c>
      <c r="V2005" s="300" t="s">
        <v>1123</v>
      </c>
      <c r="W2005" s="300" t="s">
        <v>766</v>
      </c>
      <c r="X2005" s="300" t="b">
        <v>1</v>
      </c>
      <c r="Y2005" s="300">
        <v>310520</v>
      </c>
      <c r="Z2005" s="300" t="s">
        <v>864</v>
      </c>
      <c r="AA2005" s="300" t="s">
        <v>61</v>
      </c>
      <c r="AB2005" s="300" t="s">
        <v>84</v>
      </c>
      <c r="AC2005" s="300" t="s">
        <v>84</v>
      </c>
      <c r="AD2005" s="300">
        <v>6</v>
      </c>
      <c r="AE2005" s="300" t="b">
        <v>1</v>
      </c>
      <c r="AF2005" s="300" t="s">
        <v>768</v>
      </c>
      <c r="AG2005" s="300" t="s">
        <v>769</v>
      </c>
      <c r="AH2005" s="300">
        <v>0</v>
      </c>
      <c r="AI2005" s="300">
        <v>0</v>
      </c>
      <c r="AJ2005" s="300" t="s">
        <v>770</v>
      </c>
      <c r="AK2005" s="300">
        <v>8</v>
      </c>
      <c r="AL2005" s="300" t="s">
        <v>814</v>
      </c>
      <c r="AM2005" s="300">
        <v>156545</v>
      </c>
      <c r="AN2005" s="300" t="b">
        <v>0</v>
      </c>
      <c r="AO2005" s="300">
        <v>8</v>
      </c>
      <c r="AP2005" s="300" t="s">
        <v>814</v>
      </c>
      <c r="AQ2005" s="300">
        <v>156545</v>
      </c>
      <c r="AR2005" s="300" t="b">
        <v>0</v>
      </c>
      <c r="AS2005" s="300">
        <v>156545</v>
      </c>
      <c r="AT2005" s="300" t="b">
        <v>0</v>
      </c>
      <c r="AU2005" s="300">
        <v>0</v>
      </c>
      <c r="AV2005" s="300" t="b">
        <v>0</v>
      </c>
      <c r="AW2005" s="300" t="s">
        <v>2181</v>
      </c>
      <c r="AX2005" s="300">
        <v>0</v>
      </c>
      <c r="AY2005" s="300" t="s">
        <v>2181</v>
      </c>
      <c r="AZ2005" s="300">
        <v>0</v>
      </c>
      <c r="BA2005" s="300" t="b">
        <v>0</v>
      </c>
      <c r="BB2005" s="300" t="b">
        <v>1</v>
      </c>
      <c r="BC2005"/>
      <c r="BD2005"/>
      <c r="BE2005"/>
      <c r="BF2005"/>
      <c r="BG2005"/>
      <c r="BH2005"/>
      <c r="BI2005"/>
      <c r="BJ2005"/>
      <c r="BK2005"/>
      <c r="BL2005"/>
      <c r="BM2005"/>
      <c r="BN2005"/>
      <c r="BO2005"/>
      <c r="BP2005"/>
      <c r="BQ2005"/>
    </row>
    <row r="2006" spans="5:69" ht="16.5" hidden="1" x14ac:dyDescent="0.3">
      <c r="E2006" s="300" t="s">
        <v>760</v>
      </c>
      <c r="F2006" s="300" t="s">
        <v>651</v>
      </c>
      <c r="G2006" s="300">
        <v>20150101</v>
      </c>
      <c r="H2006" s="300">
        <v>2015</v>
      </c>
      <c r="I2006" s="300">
        <v>52</v>
      </c>
      <c r="J2006" s="300">
        <v>2015</v>
      </c>
      <c r="K2006" s="300">
        <v>180</v>
      </c>
      <c r="L2006" s="300" t="s">
        <v>872</v>
      </c>
      <c r="M2006" s="300" t="s">
        <v>486</v>
      </c>
      <c r="N2006" s="300" t="s">
        <v>660</v>
      </c>
      <c r="O2006" s="300" t="s">
        <v>762</v>
      </c>
      <c r="P2006" s="300">
        <v>894</v>
      </c>
      <c r="Q2006" s="300" t="s">
        <v>943</v>
      </c>
      <c r="R2006" s="300" t="s">
        <v>431</v>
      </c>
      <c r="S2006" s="300">
        <v>0</v>
      </c>
      <c r="T2006" s="300" t="s">
        <v>763</v>
      </c>
      <c r="U2006" s="300" t="s">
        <v>764</v>
      </c>
      <c r="V2006" s="300" t="s">
        <v>1123</v>
      </c>
      <c r="W2006" s="300" t="s">
        <v>766</v>
      </c>
      <c r="X2006" s="300" t="b">
        <v>1</v>
      </c>
      <c r="Y2006" s="300">
        <v>310520</v>
      </c>
      <c r="Z2006" s="300" t="s">
        <v>864</v>
      </c>
      <c r="AA2006" s="300" t="s">
        <v>61</v>
      </c>
      <c r="AB2006" s="300" t="s">
        <v>84</v>
      </c>
      <c r="AC2006" s="300" t="s">
        <v>84</v>
      </c>
      <c r="AD2006" s="300">
        <v>6</v>
      </c>
      <c r="AE2006" s="300" t="b">
        <v>1</v>
      </c>
      <c r="AF2006" s="300" t="s">
        <v>768</v>
      </c>
      <c r="AG2006" s="300" t="s">
        <v>769</v>
      </c>
      <c r="AH2006" s="300">
        <v>0</v>
      </c>
      <c r="AI2006" s="300">
        <v>0</v>
      </c>
      <c r="AJ2006" s="300" t="s">
        <v>770</v>
      </c>
      <c r="AK2006" s="300">
        <v>8</v>
      </c>
      <c r="AL2006" s="300" t="s">
        <v>814</v>
      </c>
      <c r="AM2006" s="300">
        <v>176720</v>
      </c>
      <c r="AN2006" s="300" t="b">
        <v>0</v>
      </c>
      <c r="AO2006" s="300">
        <v>8</v>
      </c>
      <c r="AP2006" s="300" t="s">
        <v>814</v>
      </c>
      <c r="AQ2006" s="300">
        <v>176720</v>
      </c>
      <c r="AR2006" s="300" t="b">
        <v>0</v>
      </c>
      <c r="AS2006" s="300">
        <v>176720</v>
      </c>
      <c r="AT2006" s="300" t="b">
        <v>0</v>
      </c>
      <c r="AU2006" s="300">
        <v>0</v>
      </c>
      <c r="AV2006" s="300" t="b">
        <v>0</v>
      </c>
      <c r="AW2006" s="300" t="s">
        <v>2272</v>
      </c>
      <c r="AX2006" s="300">
        <v>0</v>
      </c>
      <c r="AY2006" s="300" t="s">
        <v>2272</v>
      </c>
      <c r="AZ2006" s="300">
        <v>0</v>
      </c>
      <c r="BA2006" s="300" t="b">
        <v>0</v>
      </c>
      <c r="BB2006" s="300" t="b">
        <v>1</v>
      </c>
      <c r="BC2006"/>
      <c r="BD2006"/>
      <c r="BE2006"/>
      <c r="BF2006"/>
      <c r="BG2006"/>
      <c r="BH2006"/>
      <c r="BI2006"/>
      <c r="BJ2006"/>
      <c r="BK2006"/>
      <c r="BL2006"/>
      <c r="BM2006"/>
      <c r="BN2006"/>
      <c r="BO2006"/>
      <c r="BP2006"/>
      <c r="BQ2006"/>
    </row>
    <row r="2007" spans="5:69" ht="16.5" hidden="1" x14ac:dyDescent="0.3">
      <c r="E2007" s="300" t="s">
        <v>760</v>
      </c>
      <c r="F2007" s="300" t="s">
        <v>651</v>
      </c>
      <c r="G2007" s="300">
        <v>20150101</v>
      </c>
      <c r="H2007" s="300">
        <v>2015</v>
      </c>
      <c r="I2007" s="300">
        <v>52</v>
      </c>
      <c r="J2007" s="300">
        <v>2015</v>
      </c>
      <c r="K2007" s="300">
        <v>562</v>
      </c>
      <c r="L2007" s="300" t="s">
        <v>761</v>
      </c>
      <c r="M2007" s="300" t="s">
        <v>451</v>
      </c>
      <c r="N2007" s="300" t="s">
        <v>660</v>
      </c>
      <c r="O2007" s="300" t="s">
        <v>762</v>
      </c>
      <c r="P2007" s="300">
        <v>0</v>
      </c>
      <c r="Q2007" s="300" t="s">
        <v>763</v>
      </c>
      <c r="R2007" s="300" t="s">
        <v>764</v>
      </c>
      <c r="S2007" s="300">
        <v>0</v>
      </c>
      <c r="T2007" s="300" t="s">
        <v>763</v>
      </c>
      <c r="U2007" s="300" t="s">
        <v>764</v>
      </c>
      <c r="V2007" s="300" t="s">
        <v>1123</v>
      </c>
      <c r="W2007" s="300" t="s">
        <v>766</v>
      </c>
      <c r="X2007" s="300" t="b">
        <v>1</v>
      </c>
      <c r="Y2007" s="300">
        <v>310520</v>
      </c>
      <c r="Z2007" s="300" t="s">
        <v>864</v>
      </c>
      <c r="AA2007" s="300" t="s">
        <v>61</v>
      </c>
      <c r="AB2007" s="300" t="s">
        <v>84</v>
      </c>
      <c r="AC2007" s="300" t="s">
        <v>84</v>
      </c>
      <c r="AD2007" s="300">
        <v>6</v>
      </c>
      <c r="AE2007" s="300" t="b">
        <v>1</v>
      </c>
      <c r="AF2007" s="300" t="s">
        <v>768</v>
      </c>
      <c r="AG2007" s="300" t="s">
        <v>769</v>
      </c>
      <c r="AH2007" s="300">
        <v>0</v>
      </c>
      <c r="AI2007" s="300">
        <v>0</v>
      </c>
      <c r="AJ2007" s="300" t="s">
        <v>770</v>
      </c>
      <c r="AK2007" s="300">
        <v>8</v>
      </c>
      <c r="AL2007" s="300" t="s">
        <v>814</v>
      </c>
      <c r="AM2007" s="300">
        <v>200000</v>
      </c>
      <c r="AN2007" s="300" t="b">
        <v>0</v>
      </c>
      <c r="AO2007" s="300">
        <v>-1</v>
      </c>
      <c r="AP2007" s="300" t="s">
        <v>771</v>
      </c>
      <c r="AQ2007" s="300"/>
      <c r="AR2007" s="300" t="b">
        <v>0</v>
      </c>
      <c r="AS2007" s="300">
        <v>200000</v>
      </c>
      <c r="AT2007" s="300" t="b">
        <v>0</v>
      </c>
      <c r="AU2007" s="300"/>
      <c r="AV2007" s="300" t="b">
        <v>0</v>
      </c>
      <c r="AW2007" s="300">
        <v>126781</v>
      </c>
      <c r="AX2007" s="300"/>
      <c r="AY2007" s="300">
        <v>126781</v>
      </c>
      <c r="AZ2007" s="300">
        <v>0</v>
      </c>
      <c r="BA2007" s="300" t="b">
        <v>1</v>
      </c>
      <c r="BB2007" s="300" t="b">
        <v>0</v>
      </c>
      <c r="BC2007"/>
      <c r="BD2007"/>
      <c r="BE2007"/>
      <c r="BF2007"/>
      <c r="BG2007"/>
      <c r="BH2007"/>
      <c r="BI2007"/>
      <c r="BJ2007"/>
      <c r="BK2007"/>
      <c r="BL2007"/>
      <c r="BM2007"/>
      <c r="BN2007"/>
      <c r="BO2007"/>
      <c r="BP2007"/>
      <c r="BQ2007"/>
    </row>
    <row r="2008" spans="5:69" ht="16.5" hidden="1" x14ac:dyDescent="0.3">
      <c r="E2008" s="300" t="s">
        <v>760</v>
      </c>
      <c r="F2008" s="300" t="s">
        <v>651</v>
      </c>
      <c r="G2008" s="300">
        <v>20150101</v>
      </c>
      <c r="H2008" s="300">
        <v>2015</v>
      </c>
      <c r="I2008" s="300">
        <v>52</v>
      </c>
      <c r="J2008" s="300">
        <v>2015</v>
      </c>
      <c r="K2008" s="300">
        <v>562</v>
      </c>
      <c r="L2008" s="300" t="s">
        <v>761</v>
      </c>
      <c r="M2008" s="300" t="s">
        <v>451</v>
      </c>
      <c r="N2008" s="300" t="s">
        <v>660</v>
      </c>
      <c r="O2008" s="300" t="s">
        <v>762</v>
      </c>
      <c r="P2008" s="300">
        <v>251</v>
      </c>
      <c r="Q2008" s="300" t="s">
        <v>778</v>
      </c>
      <c r="R2008" s="300" t="s">
        <v>779</v>
      </c>
      <c r="S2008" s="300">
        <v>0</v>
      </c>
      <c r="T2008" s="300" t="s">
        <v>763</v>
      </c>
      <c r="U2008" s="300" t="s">
        <v>764</v>
      </c>
      <c r="V2008" s="300" t="s">
        <v>1123</v>
      </c>
      <c r="W2008" s="300" t="s">
        <v>766</v>
      </c>
      <c r="X2008" s="300" t="b">
        <v>1</v>
      </c>
      <c r="Y2008" s="300">
        <v>310520</v>
      </c>
      <c r="Z2008" s="300" t="s">
        <v>864</v>
      </c>
      <c r="AA2008" s="300" t="s">
        <v>61</v>
      </c>
      <c r="AB2008" s="300" t="s">
        <v>84</v>
      </c>
      <c r="AC2008" s="300" t="s">
        <v>84</v>
      </c>
      <c r="AD2008" s="300">
        <v>6</v>
      </c>
      <c r="AE2008" s="300" t="b">
        <v>1</v>
      </c>
      <c r="AF2008" s="300" t="s">
        <v>768</v>
      </c>
      <c r="AG2008" s="300" t="s">
        <v>769</v>
      </c>
      <c r="AH2008" s="300">
        <v>0</v>
      </c>
      <c r="AI2008" s="300">
        <v>0</v>
      </c>
      <c r="AJ2008" s="300" t="s">
        <v>770</v>
      </c>
      <c r="AK2008" s="300">
        <v>8</v>
      </c>
      <c r="AL2008" s="300" t="s">
        <v>814</v>
      </c>
      <c r="AM2008" s="300">
        <v>200000</v>
      </c>
      <c r="AN2008" s="300" t="b">
        <v>0</v>
      </c>
      <c r="AO2008" s="300">
        <v>-1</v>
      </c>
      <c r="AP2008" s="300" t="s">
        <v>771</v>
      </c>
      <c r="AQ2008" s="300"/>
      <c r="AR2008" s="300" t="b">
        <v>0</v>
      </c>
      <c r="AS2008" s="300">
        <v>200000</v>
      </c>
      <c r="AT2008" s="300" t="b">
        <v>0</v>
      </c>
      <c r="AU2008" s="300"/>
      <c r="AV2008" s="300" t="b">
        <v>0</v>
      </c>
      <c r="AW2008" s="300">
        <v>126781</v>
      </c>
      <c r="AX2008" s="300"/>
      <c r="AY2008" s="300">
        <v>126781</v>
      </c>
      <c r="AZ2008" s="300">
        <v>0</v>
      </c>
      <c r="BA2008" s="300" t="b">
        <v>1</v>
      </c>
      <c r="BB2008" s="300" t="b">
        <v>0</v>
      </c>
      <c r="BC2008"/>
      <c r="BD2008"/>
      <c r="BE2008"/>
      <c r="BF2008"/>
      <c r="BG2008"/>
      <c r="BH2008"/>
      <c r="BI2008"/>
      <c r="BJ2008"/>
      <c r="BK2008"/>
      <c r="BL2008"/>
      <c r="BM2008"/>
      <c r="BN2008"/>
      <c r="BO2008"/>
      <c r="BP2008"/>
      <c r="BQ2008"/>
    </row>
    <row r="2009" spans="5:69" ht="16.5" hidden="1" x14ac:dyDescent="0.3">
      <c r="E2009" s="300" t="s">
        <v>760</v>
      </c>
      <c r="F2009" s="300" t="s">
        <v>651</v>
      </c>
      <c r="G2009" s="300">
        <v>20150101</v>
      </c>
      <c r="H2009" s="300">
        <v>2015</v>
      </c>
      <c r="I2009" s="300">
        <v>52</v>
      </c>
      <c r="J2009" s="300">
        <v>2015</v>
      </c>
      <c r="K2009" s="300">
        <v>180</v>
      </c>
      <c r="L2009" s="300" t="s">
        <v>872</v>
      </c>
      <c r="M2009" s="300" t="s">
        <v>486</v>
      </c>
      <c r="N2009" s="300" t="s">
        <v>660</v>
      </c>
      <c r="O2009" s="300" t="s">
        <v>762</v>
      </c>
      <c r="P2009" s="300">
        <v>0</v>
      </c>
      <c r="Q2009" s="300" t="s">
        <v>763</v>
      </c>
      <c r="R2009" s="300" t="s">
        <v>764</v>
      </c>
      <c r="S2009" s="300">
        <v>0</v>
      </c>
      <c r="T2009" s="300" t="s">
        <v>763</v>
      </c>
      <c r="U2009" s="300" t="s">
        <v>764</v>
      </c>
      <c r="V2009" s="300" t="s">
        <v>1123</v>
      </c>
      <c r="W2009" s="300" t="s">
        <v>766</v>
      </c>
      <c r="X2009" s="300" t="b">
        <v>1</v>
      </c>
      <c r="Y2009" s="300">
        <v>310530</v>
      </c>
      <c r="Z2009" s="300" t="s">
        <v>1287</v>
      </c>
      <c r="AA2009" s="300" t="s">
        <v>60</v>
      </c>
      <c r="AB2009" s="300" t="s">
        <v>842</v>
      </c>
      <c r="AC2009" s="300" t="s">
        <v>60</v>
      </c>
      <c r="AD2009" s="300">
        <v>6</v>
      </c>
      <c r="AE2009" s="300" t="b">
        <v>1</v>
      </c>
      <c r="AF2009" s="300" t="s">
        <v>768</v>
      </c>
      <c r="AG2009" s="300" t="s">
        <v>769</v>
      </c>
      <c r="AH2009" s="300">
        <v>0</v>
      </c>
      <c r="AI2009" s="300">
        <v>0</v>
      </c>
      <c r="AJ2009" s="300" t="s">
        <v>770</v>
      </c>
      <c r="AK2009" s="300">
        <v>8</v>
      </c>
      <c r="AL2009" s="300" t="s">
        <v>814</v>
      </c>
      <c r="AM2009" s="300">
        <v>4600</v>
      </c>
      <c r="AN2009" s="300" t="b">
        <v>0</v>
      </c>
      <c r="AO2009" s="300">
        <v>8</v>
      </c>
      <c r="AP2009" s="300" t="s">
        <v>814</v>
      </c>
      <c r="AQ2009" s="300">
        <v>4600</v>
      </c>
      <c r="AR2009" s="300" t="b">
        <v>0</v>
      </c>
      <c r="AS2009" s="300">
        <v>4600</v>
      </c>
      <c r="AT2009" s="300" t="b">
        <v>0</v>
      </c>
      <c r="AU2009" s="300">
        <v>0</v>
      </c>
      <c r="AV2009" s="300" t="b">
        <v>0</v>
      </c>
      <c r="AW2009" s="300" t="s">
        <v>2273</v>
      </c>
      <c r="AX2009" s="300">
        <v>0</v>
      </c>
      <c r="AY2009" s="300" t="s">
        <v>2273</v>
      </c>
      <c r="AZ2009" s="300">
        <v>0</v>
      </c>
      <c r="BA2009" s="300" t="b">
        <v>0</v>
      </c>
      <c r="BB2009" s="300" t="b">
        <v>1</v>
      </c>
      <c r="BC2009"/>
      <c r="BD2009"/>
      <c r="BE2009"/>
      <c r="BF2009"/>
      <c r="BG2009"/>
      <c r="BH2009"/>
      <c r="BI2009"/>
      <c r="BJ2009"/>
      <c r="BK2009"/>
      <c r="BL2009"/>
      <c r="BM2009"/>
      <c r="BN2009"/>
      <c r="BO2009"/>
      <c r="BP2009"/>
      <c r="BQ2009"/>
    </row>
    <row r="2010" spans="5:69" ht="16.5" hidden="1" x14ac:dyDescent="0.3">
      <c r="E2010" s="300" t="s">
        <v>760</v>
      </c>
      <c r="F2010" s="300" t="s">
        <v>651</v>
      </c>
      <c r="G2010" s="300">
        <v>20150101</v>
      </c>
      <c r="H2010" s="300">
        <v>2015</v>
      </c>
      <c r="I2010" s="300">
        <v>52</v>
      </c>
      <c r="J2010" s="300">
        <v>2015</v>
      </c>
      <c r="K2010" s="300">
        <v>180</v>
      </c>
      <c r="L2010" s="300" t="s">
        <v>872</v>
      </c>
      <c r="M2010" s="300" t="s">
        <v>486</v>
      </c>
      <c r="N2010" s="300" t="s">
        <v>660</v>
      </c>
      <c r="O2010" s="300" t="s">
        <v>762</v>
      </c>
      <c r="P2010" s="300">
        <v>56</v>
      </c>
      <c r="Q2010" s="300" t="s">
        <v>877</v>
      </c>
      <c r="R2010" s="300" t="s">
        <v>878</v>
      </c>
      <c r="S2010" s="300">
        <v>0</v>
      </c>
      <c r="T2010" s="300" t="s">
        <v>763</v>
      </c>
      <c r="U2010" s="300" t="s">
        <v>764</v>
      </c>
      <c r="V2010" s="300" t="s">
        <v>1123</v>
      </c>
      <c r="W2010" s="300" t="s">
        <v>766</v>
      </c>
      <c r="X2010" s="300" t="b">
        <v>1</v>
      </c>
      <c r="Y2010" s="300">
        <v>310530</v>
      </c>
      <c r="Z2010" s="300" t="s">
        <v>1287</v>
      </c>
      <c r="AA2010" s="300" t="s">
        <v>60</v>
      </c>
      <c r="AB2010" s="300" t="s">
        <v>842</v>
      </c>
      <c r="AC2010" s="300" t="s">
        <v>60</v>
      </c>
      <c r="AD2010" s="300">
        <v>6</v>
      </c>
      <c r="AE2010" s="300" t="b">
        <v>1</v>
      </c>
      <c r="AF2010" s="300" t="s">
        <v>768</v>
      </c>
      <c r="AG2010" s="300" t="s">
        <v>769</v>
      </c>
      <c r="AH2010" s="300">
        <v>0</v>
      </c>
      <c r="AI2010" s="300">
        <v>0</v>
      </c>
      <c r="AJ2010" s="300" t="s">
        <v>770</v>
      </c>
      <c r="AK2010" s="300">
        <v>8</v>
      </c>
      <c r="AL2010" s="300" t="s">
        <v>814</v>
      </c>
      <c r="AM2010" s="300">
        <v>4600</v>
      </c>
      <c r="AN2010" s="300" t="b">
        <v>0</v>
      </c>
      <c r="AO2010" s="300">
        <v>8</v>
      </c>
      <c r="AP2010" s="300" t="s">
        <v>814</v>
      </c>
      <c r="AQ2010" s="300">
        <v>4600</v>
      </c>
      <c r="AR2010" s="300" t="b">
        <v>0</v>
      </c>
      <c r="AS2010" s="300">
        <v>4600</v>
      </c>
      <c r="AT2010" s="300" t="b">
        <v>0</v>
      </c>
      <c r="AU2010" s="300">
        <v>0</v>
      </c>
      <c r="AV2010" s="300" t="b">
        <v>0</v>
      </c>
      <c r="AW2010" s="300" t="s">
        <v>2273</v>
      </c>
      <c r="AX2010" s="300">
        <v>0</v>
      </c>
      <c r="AY2010" s="300" t="s">
        <v>2273</v>
      </c>
      <c r="AZ2010" s="300">
        <v>0</v>
      </c>
      <c r="BA2010" s="300" t="b">
        <v>0</v>
      </c>
      <c r="BB2010" s="300" t="b">
        <v>1</v>
      </c>
      <c r="BC2010"/>
      <c r="BD2010"/>
      <c r="BE2010"/>
      <c r="BF2010"/>
      <c r="BG2010"/>
      <c r="BH2010"/>
      <c r="BI2010"/>
      <c r="BJ2010"/>
      <c r="BK2010"/>
      <c r="BL2010"/>
      <c r="BM2010"/>
      <c r="BN2010"/>
      <c r="BO2010"/>
      <c r="BP2010"/>
      <c r="BQ2010"/>
    </row>
    <row r="2011" spans="5:69" ht="16.5" hidden="1" x14ac:dyDescent="0.3">
      <c r="E2011" s="300" t="s">
        <v>760</v>
      </c>
      <c r="F2011" s="300" t="s">
        <v>651</v>
      </c>
      <c r="G2011" s="300">
        <v>20150101</v>
      </c>
      <c r="H2011" s="300">
        <v>2015</v>
      </c>
      <c r="I2011" s="300">
        <v>52</v>
      </c>
      <c r="J2011" s="300">
        <v>2015</v>
      </c>
      <c r="K2011" s="300">
        <v>562</v>
      </c>
      <c r="L2011" s="300" t="s">
        <v>761</v>
      </c>
      <c r="M2011" s="300" t="s">
        <v>451</v>
      </c>
      <c r="N2011" s="300" t="s">
        <v>660</v>
      </c>
      <c r="O2011" s="300" t="s">
        <v>762</v>
      </c>
      <c r="P2011" s="300">
        <v>0</v>
      </c>
      <c r="Q2011" s="300" t="s">
        <v>763</v>
      </c>
      <c r="R2011" s="300" t="s">
        <v>764</v>
      </c>
      <c r="S2011" s="300">
        <v>0</v>
      </c>
      <c r="T2011" s="300" t="s">
        <v>763</v>
      </c>
      <c r="U2011" s="300" t="s">
        <v>764</v>
      </c>
      <c r="V2011" s="300" t="s">
        <v>1123</v>
      </c>
      <c r="W2011" s="300" t="s">
        <v>766</v>
      </c>
      <c r="X2011" s="300" t="b">
        <v>1</v>
      </c>
      <c r="Y2011" s="300">
        <v>310530</v>
      </c>
      <c r="Z2011" s="300" t="s">
        <v>1287</v>
      </c>
      <c r="AA2011" s="300" t="s">
        <v>60</v>
      </c>
      <c r="AB2011" s="300" t="s">
        <v>842</v>
      </c>
      <c r="AC2011" s="300" t="s">
        <v>60</v>
      </c>
      <c r="AD2011" s="300">
        <v>6</v>
      </c>
      <c r="AE2011" s="300" t="b">
        <v>1</v>
      </c>
      <c r="AF2011" s="300" t="s">
        <v>768</v>
      </c>
      <c r="AG2011" s="300" t="s">
        <v>769</v>
      </c>
      <c r="AH2011" s="300">
        <v>0</v>
      </c>
      <c r="AI2011" s="300">
        <v>0</v>
      </c>
      <c r="AJ2011" s="300" t="s">
        <v>770</v>
      </c>
      <c r="AK2011" s="300">
        <v>8</v>
      </c>
      <c r="AL2011" s="300" t="s">
        <v>814</v>
      </c>
      <c r="AM2011" s="300">
        <v>57000</v>
      </c>
      <c r="AN2011" s="300" t="b">
        <v>0</v>
      </c>
      <c r="AO2011" s="300">
        <v>-1</v>
      </c>
      <c r="AP2011" s="300" t="s">
        <v>771</v>
      </c>
      <c r="AQ2011" s="300"/>
      <c r="AR2011" s="300" t="b">
        <v>0</v>
      </c>
      <c r="AS2011" s="300">
        <v>57000</v>
      </c>
      <c r="AT2011" s="300" t="b">
        <v>0</v>
      </c>
      <c r="AU2011" s="300"/>
      <c r="AV2011" s="300" t="b">
        <v>0</v>
      </c>
      <c r="AW2011" s="300">
        <v>9255</v>
      </c>
      <c r="AX2011" s="300"/>
      <c r="AY2011" s="300">
        <v>9255</v>
      </c>
      <c r="AZ2011" s="300">
        <v>0</v>
      </c>
      <c r="BA2011" s="300" t="b">
        <v>1</v>
      </c>
      <c r="BB2011" s="300" t="b">
        <v>0</v>
      </c>
      <c r="BC2011"/>
      <c r="BD2011"/>
      <c r="BE2011"/>
      <c r="BF2011"/>
      <c r="BG2011"/>
      <c r="BH2011"/>
      <c r="BI2011"/>
      <c r="BJ2011"/>
      <c r="BK2011"/>
      <c r="BL2011"/>
      <c r="BM2011"/>
      <c r="BN2011"/>
      <c r="BO2011"/>
      <c r="BP2011"/>
      <c r="BQ2011"/>
    </row>
    <row r="2012" spans="5:69" ht="16.5" hidden="1" x14ac:dyDescent="0.3">
      <c r="E2012" s="300" t="s">
        <v>760</v>
      </c>
      <c r="F2012" s="300" t="s">
        <v>651</v>
      </c>
      <c r="G2012" s="300">
        <v>20150101</v>
      </c>
      <c r="H2012" s="300">
        <v>2015</v>
      </c>
      <c r="I2012" s="300">
        <v>52</v>
      </c>
      <c r="J2012" s="300">
        <v>2015</v>
      </c>
      <c r="K2012" s="300">
        <v>562</v>
      </c>
      <c r="L2012" s="300" t="s">
        <v>761</v>
      </c>
      <c r="M2012" s="300" t="s">
        <v>451</v>
      </c>
      <c r="N2012" s="300" t="s">
        <v>660</v>
      </c>
      <c r="O2012" s="300" t="s">
        <v>762</v>
      </c>
      <c r="P2012" s="300">
        <v>566</v>
      </c>
      <c r="Q2012" s="300" t="s">
        <v>791</v>
      </c>
      <c r="R2012" s="300" t="s">
        <v>434</v>
      </c>
      <c r="S2012" s="300">
        <v>0</v>
      </c>
      <c r="T2012" s="300" t="s">
        <v>763</v>
      </c>
      <c r="U2012" s="300" t="s">
        <v>764</v>
      </c>
      <c r="V2012" s="300" t="s">
        <v>1123</v>
      </c>
      <c r="W2012" s="300" t="s">
        <v>766</v>
      </c>
      <c r="X2012" s="300" t="b">
        <v>1</v>
      </c>
      <c r="Y2012" s="300">
        <v>310530</v>
      </c>
      <c r="Z2012" s="300" t="s">
        <v>1287</v>
      </c>
      <c r="AA2012" s="300" t="s">
        <v>60</v>
      </c>
      <c r="AB2012" s="300" t="s">
        <v>842</v>
      </c>
      <c r="AC2012" s="300" t="s">
        <v>60</v>
      </c>
      <c r="AD2012" s="300">
        <v>6</v>
      </c>
      <c r="AE2012" s="300" t="b">
        <v>1</v>
      </c>
      <c r="AF2012" s="300" t="s">
        <v>768</v>
      </c>
      <c r="AG2012" s="300" t="s">
        <v>769</v>
      </c>
      <c r="AH2012" s="300">
        <v>0</v>
      </c>
      <c r="AI2012" s="300">
        <v>0</v>
      </c>
      <c r="AJ2012" s="300" t="s">
        <v>770</v>
      </c>
      <c r="AK2012" s="300">
        <v>8</v>
      </c>
      <c r="AL2012" s="300" t="s">
        <v>814</v>
      </c>
      <c r="AM2012" s="300">
        <v>57000</v>
      </c>
      <c r="AN2012" s="300" t="b">
        <v>0</v>
      </c>
      <c r="AO2012" s="300">
        <v>-1</v>
      </c>
      <c r="AP2012" s="300" t="s">
        <v>771</v>
      </c>
      <c r="AQ2012" s="300"/>
      <c r="AR2012" s="300" t="b">
        <v>0</v>
      </c>
      <c r="AS2012" s="300">
        <v>57000</v>
      </c>
      <c r="AT2012" s="300" t="b">
        <v>0</v>
      </c>
      <c r="AU2012" s="300"/>
      <c r="AV2012" s="300" t="b">
        <v>0</v>
      </c>
      <c r="AW2012" s="300">
        <v>9255</v>
      </c>
      <c r="AX2012" s="300"/>
      <c r="AY2012" s="300">
        <v>9255</v>
      </c>
      <c r="AZ2012" s="300">
        <v>0</v>
      </c>
      <c r="BA2012" s="300" t="b">
        <v>1</v>
      </c>
      <c r="BB2012" s="300" t="b">
        <v>0</v>
      </c>
      <c r="BC2012"/>
      <c r="BD2012"/>
      <c r="BE2012"/>
      <c r="BF2012"/>
      <c r="BG2012"/>
      <c r="BH2012"/>
      <c r="BI2012"/>
      <c r="BJ2012"/>
      <c r="BK2012"/>
      <c r="BL2012"/>
      <c r="BM2012"/>
      <c r="BN2012"/>
      <c r="BO2012"/>
      <c r="BP2012"/>
      <c r="BQ2012"/>
    </row>
    <row r="2013" spans="5:69" ht="16.5" hidden="1" x14ac:dyDescent="0.3">
      <c r="E2013" s="300" t="s">
        <v>760</v>
      </c>
      <c r="F2013" s="300" t="s">
        <v>651</v>
      </c>
      <c r="G2013" s="300">
        <v>20150101</v>
      </c>
      <c r="H2013" s="300">
        <v>2015</v>
      </c>
      <c r="I2013" s="300">
        <v>52</v>
      </c>
      <c r="J2013" s="300">
        <v>2015</v>
      </c>
      <c r="K2013" s="300">
        <v>180</v>
      </c>
      <c r="L2013" s="300" t="s">
        <v>872</v>
      </c>
      <c r="M2013" s="300" t="s">
        <v>486</v>
      </c>
      <c r="N2013" s="300" t="s">
        <v>660</v>
      </c>
      <c r="O2013" s="300" t="s">
        <v>762</v>
      </c>
      <c r="P2013" s="300">
        <v>0</v>
      </c>
      <c r="Q2013" s="300" t="s">
        <v>763</v>
      </c>
      <c r="R2013" s="300" t="s">
        <v>764</v>
      </c>
      <c r="S2013" s="300">
        <v>0</v>
      </c>
      <c r="T2013" s="300" t="s">
        <v>763</v>
      </c>
      <c r="U2013" s="300" t="s">
        <v>764</v>
      </c>
      <c r="V2013" s="300" t="s">
        <v>1123</v>
      </c>
      <c r="W2013" s="300" t="s">
        <v>766</v>
      </c>
      <c r="X2013" s="300" t="b">
        <v>1</v>
      </c>
      <c r="Y2013" s="300">
        <v>310540</v>
      </c>
      <c r="Z2013" s="300" t="s">
        <v>1106</v>
      </c>
      <c r="AA2013" s="300" t="s">
        <v>512</v>
      </c>
      <c r="AB2013" s="300" t="s">
        <v>842</v>
      </c>
      <c r="AC2013" s="300" t="s">
        <v>512</v>
      </c>
      <c r="AD2013" s="300">
        <v>6</v>
      </c>
      <c r="AE2013" s="300" t="b">
        <v>1</v>
      </c>
      <c r="AF2013" s="300" t="s">
        <v>768</v>
      </c>
      <c r="AG2013" s="300" t="s">
        <v>769</v>
      </c>
      <c r="AH2013" s="300">
        <v>0</v>
      </c>
      <c r="AI2013" s="300">
        <v>0</v>
      </c>
      <c r="AJ2013" s="300" t="s">
        <v>770</v>
      </c>
      <c r="AK2013" s="300">
        <v>8</v>
      </c>
      <c r="AL2013" s="300" t="s">
        <v>814</v>
      </c>
      <c r="AM2013" s="300">
        <v>10216</v>
      </c>
      <c r="AN2013" s="300" t="b">
        <v>0</v>
      </c>
      <c r="AO2013" s="300">
        <v>8</v>
      </c>
      <c r="AP2013" s="300" t="s">
        <v>814</v>
      </c>
      <c r="AQ2013" s="300">
        <v>10216</v>
      </c>
      <c r="AR2013" s="300" t="b">
        <v>0</v>
      </c>
      <c r="AS2013" s="300">
        <v>10216</v>
      </c>
      <c r="AT2013" s="300" t="b">
        <v>0</v>
      </c>
      <c r="AU2013" s="300">
        <v>0</v>
      </c>
      <c r="AV2013" s="300" t="b">
        <v>0</v>
      </c>
      <c r="AW2013" s="300" t="s">
        <v>2274</v>
      </c>
      <c r="AX2013" s="300">
        <v>0</v>
      </c>
      <c r="AY2013" s="300" t="s">
        <v>2274</v>
      </c>
      <c r="AZ2013" s="300">
        <v>0</v>
      </c>
      <c r="BA2013" s="300" t="b">
        <v>0</v>
      </c>
      <c r="BB2013" s="300" t="b">
        <v>1</v>
      </c>
      <c r="BC2013"/>
      <c r="BD2013"/>
      <c r="BE2013"/>
      <c r="BF2013"/>
      <c r="BG2013"/>
      <c r="BH2013"/>
      <c r="BI2013"/>
      <c r="BJ2013"/>
      <c r="BK2013"/>
      <c r="BL2013"/>
      <c r="BM2013"/>
      <c r="BN2013"/>
      <c r="BO2013"/>
      <c r="BP2013"/>
      <c r="BQ2013"/>
    </row>
    <row r="2014" spans="5:69" ht="16.5" hidden="1" x14ac:dyDescent="0.3">
      <c r="E2014" s="300" t="s">
        <v>760</v>
      </c>
      <c r="F2014" s="300" t="s">
        <v>651</v>
      </c>
      <c r="G2014" s="300">
        <v>20150101</v>
      </c>
      <c r="H2014" s="300">
        <v>2015</v>
      </c>
      <c r="I2014" s="300">
        <v>52</v>
      </c>
      <c r="J2014" s="300">
        <v>2015</v>
      </c>
      <c r="K2014" s="300">
        <v>180</v>
      </c>
      <c r="L2014" s="300" t="s">
        <v>872</v>
      </c>
      <c r="M2014" s="300" t="s">
        <v>486</v>
      </c>
      <c r="N2014" s="300" t="s">
        <v>660</v>
      </c>
      <c r="O2014" s="300" t="s">
        <v>762</v>
      </c>
      <c r="P2014" s="300">
        <v>710</v>
      </c>
      <c r="Q2014" s="300" t="s">
        <v>917</v>
      </c>
      <c r="R2014" s="300" t="s">
        <v>425</v>
      </c>
      <c r="S2014" s="300">
        <v>0</v>
      </c>
      <c r="T2014" s="300" t="s">
        <v>763</v>
      </c>
      <c r="U2014" s="300" t="s">
        <v>764</v>
      </c>
      <c r="V2014" s="300" t="s">
        <v>1123</v>
      </c>
      <c r="W2014" s="300" t="s">
        <v>766</v>
      </c>
      <c r="X2014" s="300" t="b">
        <v>1</v>
      </c>
      <c r="Y2014" s="300">
        <v>310540</v>
      </c>
      <c r="Z2014" s="300" t="s">
        <v>1106</v>
      </c>
      <c r="AA2014" s="300" t="s">
        <v>512</v>
      </c>
      <c r="AB2014" s="300" t="s">
        <v>842</v>
      </c>
      <c r="AC2014" s="300" t="s">
        <v>512</v>
      </c>
      <c r="AD2014" s="300">
        <v>6</v>
      </c>
      <c r="AE2014" s="300" t="b">
        <v>1</v>
      </c>
      <c r="AF2014" s="300" t="s">
        <v>768</v>
      </c>
      <c r="AG2014" s="300" t="s">
        <v>769</v>
      </c>
      <c r="AH2014" s="300">
        <v>0</v>
      </c>
      <c r="AI2014" s="300">
        <v>0</v>
      </c>
      <c r="AJ2014" s="300" t="s">
        <v>770</v>
      </c>
      <c r="AK2014" s="300">
        <v>8</v>
      </c>
      <c r="AL2014" s="300" t="s">
        <v>814</v>
      </c>
      <c r="AM2014" s="300">
        <v>10216</v>
      </c>
      <c r="AN2014" s="300" t="b">
        <v>0</v>
      </c>
      <c r="AO2014" s="300">
        <v>8</v>
      </c>
      <c r="AP2014" s="300" t="s">
        <v>814</v>
      </c>
      <c r="AQ2014" s="300">
        <v>10216</v>
      </c>
      <c r="AR2014" s="300" t="b">
        <v>0</v>
      </c>
      <c r="AS2014" s="300">
        <v>10216</v>
      </c>
      <c r="AT2014" s="300" t="b">
        <v>0</v>
      </c>
      <c r="AU2014" s="300">
        <v>0</v>
      </c>
      <c r="AV2014" s="300" t="b">
        <v>0</v>
      </c>
      <c r="AW2014" s="300" t="s">
        <v>2274</v>
      </c>
      <c r="AX2014" s="300">
        <v>0</v>
      </c>
      <c r="AY2014" s="300" t="s">
        <v>2274</v>
      </c>
      <c r="AZ2014" s="300">
        <v>0</v>
      </c>
      <c r="BA2014" s="300" t="b">
        <v>0</v>
      </c>
      <c r="BB2014" s="300" t="b">
        <v>1</v>
      </c>
      <c r="BC2014"/>
      <c r="BD2014"/>
      <c r="BE2014"/>
      <c r="BF2014"/>
      <c r="BG2014"/>
      <c r="BH2014"/>
      <c r="BI2014"/>
      <c r="BJ2014"/>
      <c r="BK2014"/>
      <c r="BL2014"/>
      <c r="BM2014"/>
      <c r="BN2014"/>
      <c r="BO2014"/>
      <c r="BP2014"/>
      <c r="BQ2014"/>
    </row>
    <row r="2015" spans="5:69" ht="16.5" hidden="1" x14ac:dyDescent="0.3">
      <c r="E2015" s="300" t="s">
        <v>760</v>
      </c>
      <c r="F2015" s="300" t="s">
        <v>651</v>
      </c>
      <c r="G2015" s="300">
        <v>20150101</v>
      </c>
      <c r="H2015" s="300">
        <v>2015</v>
      </c>
      <c r="I2015" s="300">
        <v>52</v>
      </c>
      <c r="J2015" s="300">
        <v>2015</v>
      </c>
      <c r="K2015" s="300">
        <v>180</v>
      </c>
      <c r="L2015" s="300" t="s">
        <v>872</v>
      </c>
      <c r="M2015" s="300" t="s">
        <v>486</v>
      </c>
      <c r="N2015" s="300" t="s">
        <v>660</v>
      </c>
      <c r="O2015" s="300" t="s">
        <v>762</v>
      </c>
      <c r="P2015" s="300">
        <v>0</v>
      </c>
      <c r="Q2015" s="300" t="s">
        <v>763</v>
      </c>
      <c r="R2015" s="300" t="s">
        <v>764</v>
      </c>
      <c r="S2015" s="300">
        <v>0</v>
      </c>
      <c r="T2015" s="300" t="s">
        <v>763</v>
      </c>
      <c r="U2015" s="300" t="s">
        <v>764</v>
      </c>
      <c r="V2015" s="300" t="s">
        <v>1123</v>
      </c>
      <c r="W2015" s="300" t="s">
        <v>766</v>
      </c>
      <c r="X2015" s="300" t="b">
        <v>1</v>
      </c>
      <c r="Y2015" s="300">
        <v>310551</v>
      </c>
      <c r="Z2015" s="300" t="s">
        <v>1108</v>
      </c>
      <c r="AA2015" s="300" t="s">
        <v>541</v>
      </c>
      <c r="AB2015" s="300" t="s">
        <v>84</v>
      </c>
      <c r="AC2015" s="300" t="s">
        <v>84</v>
      </c>
      <c r="AD2015" s="300">
        <v>6</v>
      </c>
      <c r="AE2015" s="300" t="b">
        <v>1</v>
      </c>
      <c r="AF2015" s="300" t="s">
        <v>768</v>
      </c>
      <c r="AG2015" s="300" t="s">
        <v>769</v>
      </c>
      <c r="AH2015" s="300">
        <v>0</v>
      </c>
      <c r="AI2015" s="300">
        <v>0</v>
      </c>
      <c r="AJ2015" s="300" t="s">
        <v>770</v>
      </c>
      <c r="AK2015" s="300">
        <v>8</v>
      </c>
      <c r="AL2015" s="300" t="s">
        <v>814</v>
      </c>
      <c r="AM2015" s="300">
        <v>627</v>
      </c>
      <c r="AN2015" s="300" t="b">
        <v>0</v>
      </c>
      <c r="AO2015" s="300">
        <v>8</v>
      </c>
      <c r="AP2015" s="300" t="s">
        <v>814</v>
      </c>
      <c r="AQ2015" s="300">
        <v>627</v>
      </c>
      <c r="AR2015" s="300" t="b">
        <v>0</v>
      </c>
      <c r="AS2015" s="300">
        <v>627</v>
      </c>
      <c r="AT2015" s="300" t="b">
        <v>0</v>
      </c>
      <c r="AU2015" s="300">
        <v>0</v>
      </c>
      <c r="AV2015" s="300" t="b">
        <v>0</v>
      </c>
      <c r="AW2015" s="300" t="s">
        <v>2275</v>
      </c>
      <c r="AX2015" s="300">
        <v>0</v>
      </c>
      <c r="AY2015" s="300" t="s">
        <v>2275</v>
      </c>
      <c r="AZ2015" s="300">
        <v>0</v>
      </c>
      <c r="BA2015" s="300" t="b">
        <v>0</v>
      </c>
      <c r="BB2015" s="300" t="b">
        <v>1</v>
      </c>
      <c r="BC2015"/>
      <c r="BD2015"/>
      <c r="BE2015"/>
      <c r="BF2015"/>
      <c r="BG2015"/>
      <c r="BH2015"/>
      <c r="BI2015"/>
      <c r="BJ2015"/>
      <c r="BK2015"/>
      <c r="BL2015"/>
      <c r="BM2015"/>
      <c r="BN2015"/>
      <c r="BO2015"/>
      <c r="BP2015"/>
      <c r="BQ2015"/>
    </row>
    <row r="2016" spans="5:69" ht="16.5" hidden="1" x14ac:dyDescent="0.3">
      <c r="E2016" s="300" t="s">
        <v>760</v>
      </c>
      <c r="F2016" s="300" t="s">
        <v>651</v>
      </c>
      <c r="G2016" s="300">
        <v>20150101</v>
      </c>
      <c r="H2016" s="300">
        <v>2015</v>
      </c>
      <c r="I2016" s="300">
        <v>52</v>
      </c>
      <c r="J2016" s="300">
        <v>2015</v>
      </c>
      <c r="K2016" s="300">
        <v>180</v>
      </c>
      <c r="L2016" s="300" t="s">
        <v>872</v>
      </c>
      <c r="M2016" s="300" t="s">
        <v>486</v>
      </c>
      <c r="N2016" s="300" t="s">
        <v>660</v>
      </c>
      <c r="O2016" s="300" t="s">
        <v>762</v>
      </c>
      <c r="P2016" s="300">
        <v>710</v>
      </c>
      <c r="Q2016" s="300" t="s">
        <v>917</v>
      </c>
      <c r="R2016" s="300" t="s">
        <v>425</v>
      </c>
      <c r="S2016" s="300">
        <v>0</v>
      </c>
      <c r="T2016" s="300" t="s">
        <v>763</v>
      </c>
      <c r="U2016" s="300" t="s">
        <v>764</v>
      </c>
      <c r="V2016" s="300" t="s">
        <v>1123</v>
      </c>
      <c r="W2016" s="300" t="s">
        <v>766</v>
      </c>
      <c r="X2016" s="300" t="b">
        <v>1</v>
      </c>
      <c r="Y2016" s="300">
        <v>310551</v>
      </c>
      <c r="Z2016" s="300" t="s">
        <v>1108</v>
      </c>
      <c r="AA2016" s="300" t="s">
        <v>541</v>
      </c>
      <c r="AB2016" s="300" t="s">
        <v>84</v>
      </c>
      <c r="AC2016" s="300" t="s">
        <v>84</v>
      </c>
      <c r="AD2016" s="300">
        <v>6</v>
      </c>
      <c r="AE2016" s="300" t="b">
        <v>1</v>
      </c>
      <c r="AF2016" s="300" t="s">
        <v>768</v>
      </c>
      <c r="AG2016" s="300" t="s">
        <v>769</v>
      </c>
      <c r="AH2016" s="300">
        <v>0</v>
      </c>
      <c r="AI2016" s="300">
        <v>0</v>
      </c>
      <c r="AJ2016" s="300" t="s">
        <v>770</v>
      </c>
      <c r="AK2016" s="300">
        <v>8</v>
      </c>
      <c r="AL2016" s="300" t="s">
        <v>814</v>
      </c>
      <c r="AM2016" s="300">
        <v>627</v>
      </c>
      <c r="AN2016" s="300" t="b">
        <v>0</v>
      </c>
      <c r="AO2016" s="300">
        <v>8</v>
      </c>
      <c r="AP2016" s="300" t="s">
        <v>814</v>
      </c>
      <c r="AQ2016" s="300">
        <v>627</v>
      </c>
      <c r="AR2016" s="300" t="b">
        <v>0</v>
      </c>
      <c r="AS2016" s="300">
        <v>627</v>
      </c>
      <c r="AT2016" s="300" t="b">
        <v>0</v>
      </c>
      <c r="AU2016" s="300">
        <v>0</v>
      </c>
      <c r="AV2016" s="300" t="b">
        <v>0</v>
      </c>
      <c r="AW2016" s="300" t="s">
        <v>2275</v>
      </c>
      <c r="AX2016" s="300">
        <v>0</v>
      </c>
      <c r="AY2016" s="300" t="s">
        <v>2275</v>
      </c>
      <c r="AZ2016" s="300">
        <v>0</v>
      </c>
      <c r="BA2016" s="300" t="b">
        <v>0</v>
      </c>
      <c r="BB2016" s="300" t="b">
        <v>1</v>
      </c>
      <c r="BC2016"/>
      <c r="BD2016"/>
      <c r="BE2016"/>
      <c r="BF2016"/>
      <c r="BG2016"/>
      <c r="BH2016"/>
      <c r="BI2016"/>
      <c r="BJ2016"/>
      <c r="BK2016"/>
      <c r="BL2016"/>
      <c r="BM2016"/>
      <c r="BN2016"/>
      <c r="BO2016"/>
      <c r="BP2016"/>
      <c r="BQ2016"/>
    </row>
    <row r="2017" spans="5:69" ht="16.5" hidden="1" x14ac:dyDescent="0.3">
      <c r="E2017" s="300" t="s">
        <v>760</v>
      </c>
      <c r="F2017" s="300" t="s">
        <v>651</v>
      </c>
      <c r="G2017" s="300">
        <v>20150101</v>
      </c>
      <c r="H2017" s="300">
        <v>2015</v>
      </c>
      <c r="I2017" s="300">
        <v>52</v>
      </c>
      <c r="J2017" s="300">
        <v>2015</v>
      </c>
      <c r="K2017" s="300">
        <v>180</v>
      </c>
      <c r="L2017" s="300" t="s">
        <v>872</v>
      </c>
      <c r="M2017" s="300" t="s">
        <v>486</v>
      </c>
      <c r="N2017" s="300" t="s">
        <v>660</v>
      </c>
      <c r="O2017" s="300" t="s">
        <v>762</v>
      </c>
      <c r="P2017" s="300">
        <v>0</v>
      </c>
      <c r="Q2017" s="300" t="s">
        <v>763</v>
      </c>
      <c r="R2017" s="300" t="s">
        <v>764</v>
      </c>
      <c r="S2017" s="300">
        <v>0</v>
      </c>
      <c r="T2017" s="300" t="s">
        <v>763</v>
      </c>
      <c r="U2017" s="300" t="s">
        <v>764</v>
      </c>
      <c r="V2017" s="300" t="s">
        <v>1123</v>
      </c>
      <c r="W2017" s="300" t="s">
        <v>766</v>
      </c>
      <c r="X2017" s="300" t="b">
        <v>1</v>
      </c>
      <c r="Y2017" s="300">
        <v>310559</v>
      </c>
      <c r="Z2017" s="300" t="s">
        <v>1292</v>
      </c>
      <c r="AA2017" s="300" t="s">
        <v>541</v>
      </c>
      <c r="AB2017" s="300" t="s">
        <v>84</v>
      </c>
      <c r="AC2017" s="300" t="s">
        <v>84</v>
      </c>
      <c r="AD2017" s="300">
        <v>6</v>
      </c>
      <c r="AE2017" s="300" t="b">
        <v>1</v>
      </c>
      <c r="AF2017" s="300" t="s">
        <v>768</v>
      </c>
      <c r="AG2017" s="300" t="s">
        <v>769</v>
      </c>
      <c r="AH2017" s="300">
        <v>0</v>
      </c>
      <c r="AI2017" s="300">
        <v>0</v>
      </c>
      <c r="AJ2017" s="300" t="s">
        <v>770</v>
      </c>
      <c r="AK2017" s="300">
        <v>8</v>
      </c>
      <c r="AL2017" s="300" t="s">
        <v>814</v>
      </c>
      <c r="AM2017" s="300">
        <v>4130</v>
      </c>
      <c r="AN2017" s="300" t="b">
        <v>0</v>
      </c>
      <c r="AO2017" s="300">
        <v>8</v>
      </c>
      <c r="AP2017" s="300" t="s">
        <v>814</v>
      </c>
      <c r="AQ2017" s="300">
        <v>4130</v>
      </c>
      <c r="AR2017" s="300" t="b">
        <v>0</v>
      </c>
      <c r="AS2017" s="300">
        <v>4130</v>
      </c>
      <c r="AT2017" s="300" t="b">
        <v>0</v>
      </c>
      <c r="AU2017" s="300">
        <v>0</v>
      </c>
      <c r="AV2017" s="300" t="b">
        <v>0</v>
      </c>
      <c r="AW2017" s="300" t="s">
        <v>2276</v>
      </c>
      <c r="AX2017" s="300">
        <v>0</v>
      </c>
      <c r="AY2017" s="300" t="s">
        <v>2276</v>
      </c>
      <c r="AZ2017" s="300">
        <v>0</v>
      </c>
      <c r="BA2017" s="300" t="b">
        <v>0</v>
      </c>
      <c r="BB2017" s="300" t="b">
        <v>1</v>
      </c>
      <c r="BC2017"/>
      <c r="BD2017"/>
      <c r="BE2017"/>
      <c r="BF2017"/>
      <c r="BG2017"/>
      <c r="BH2017"/>
      <c r="BI2017"/>
      <c r="BJ2017"/>
      <c r="BK2017"/>
      <c r="BL2017"/>
      <c r="BM2017"/>
      <c r="BN2017"/>
      <c r="BO2017"/>
      <c r="BP2017"/>
      <c r="BQ2017"/>
    </row>
    <row r="2018" spans="5:69" ht="16.5" hidden="1" x14ac:dyDescent="0.3">
      <c r="E2018" s="300" t="s">
        <v>760</v>
      </c>
      <c r="F2018" s="300" t="s">
        <v>651</v>
      </c>
      <c r="G2018" s="300">
        <v>20150101</v>
      </c>
      <c r="H2018" s="300">
        <v>2015</v>
      </c>
      <c r="I2018" s="300">
        <v>52</v>
      </c>
      <c r="J2018" s="300">
        <v>2015</v>
      </c>
      <c r="K2018" s="300">
        <v>180</v>
      </c>
      <c r="L2018" s="300" t="s">
        <v>872</v>
      </c>
      <c r="M2018" s="300" t="s">
        <v>486</v>
      </c>
      <c r="N2018" s="300" t="s">
        <v>660</v>
      </c>
      <c r="O2018" s="300" t="s">
        <v>762</v>
      </c>
      <c r="P2018" s="300">
        <v>120</v>
      </c>
      <c r="Q2018" s="300" t="s">
        <v>1127</v>
      </c>
      <c r="R2018" s="300" t="s">
        <v>440</v>
      </c>
      <c r="S2018" s="300">
        <v>0</v>
      </c>
      <c r="T2018" s="300" t="s">
        <v>763</v>
      </c>
      <c r="U2018" s="300" t="s">
        <v>764</v>
      </c>
      <c r="V2018" s="300" t="s">
        <v>1123</v>
      </c>
      <c r="W2018" s="300" t="s">
        <v>766</v>
      </c>
      <c r="X2018" s="300" t="b">
        <v>1</v>
      </c>
      <c r="Y2018" s="300">
        <v>310559</v>
      </c>
      <c r="Z2018" s="300" t="s">
        <v>1292</v>
      </c>
      <c r="AA2018" s="300" t="s">
        <v>541</v>
      </c>
      <c r="AB2018" s="300" t="s">
        <v>84</v>
      </c>
      <c r="AC2018" s="300" t="s">
        <v>84</v>
      </c>
      <c r="AD2018" s="300">
        <v>6</v>
      </c>
      <c r="AE2018" s="300" t="b">
        <v>1</v>
      </c>
      <c r="AF2018" s="300" t="s">
        <v>768</v>
      </c>
      <c r="AG2018" s="300" t="s">
        <v>769</v>
      </c>
      <c r="AH2018" s="300">
        <v>0</v>
      </c>
      <c r="AI2018" s="300">
        <v>0</v>
      </c>
      <c r="AJ2018" s="300" t="s">
        <v>770</v>
      </c>
      <c r="AK2018" s="300">
        <v>8</v>
      </c>
      <c r="AL2018" s="300" t="s">
        <v>814</v>
      </c>
      <c r="AM2018" s="300">
        <v>130</v>
      </c>
      <c r="AN2018" s="300" t="b">
        <v>0</v>
      </c>
      <c r="AO2018" s="300">
        <v>8</v>
      </c>
      <c r="AP2018" s="300" t="s">
        <v>814</v>
      </c>
      <c r="AQ2018" s="300">
        <v>130</v>
      </c>
      <c r="AR2018" s="300" t="b">
        <v>0</v>
      </c>
      <c r="AS2018" s="300">
        <v>130</v>
      </c>
      <c r="AT2018" s="300" t="b">
        <v>0</v>
      </c>
      <c r="AU2018" s="300">
        <v>0</v>
      </c>
      <c r="AV2018" s="300" t="b">
        <v>0</v>
      </c>
      <c r="AW2018" s="300" t="s">
        <v>2153</v>
      </c>
      <c r="AX2018" s="300">
        <v>0</v>
      </c>
      <c r="AY2018" s="300" t="s">
        <v>2153</v>
      </c>
      <c r="AZ2018" s="300">
        <v>0</v>
      </c>
      <c r="BA2018" s="300" t="b">
        <v>0</v>
      </c>
      <c r="BB2018" s="300" t="b">
        <v>1</v>
      </c>
      <c r="BC2018"/>
      <c r="BD2018"/>
      <c r="BE2018"/>
      <c r="BF2018"/>
      <c r="BG2018"/>
      <c r="BH2018"/>
      <c r="BI2018"/>
      <c r="BJ2018"/>
      <c r="BK2018"/>
      <c r="BL2018"/>
      <c r="BM2018"/>
      <c r="BN2018"/>
      <c r="BO2018"/>
      <c r="BP2018"/>
      <c r="BQ2018"/>
    </row>
    <row r="2019" spans="5:69" ht="16.5" hidden="1" x14ac:dyDescent="0.3">
      <c r="E2019" s="300" t="s">
        <v>760</v>
      </c>
      <c r="F2019" s="300" t="s">
        <v>651</v>
      </c>
      <c r="G2019" s="300">
        <v>20150101</v>
      </c>
      <c r="H2019" s="300">
        <v>2015</v>
      </c>
      <c r="I2019" s="300">
        <v>52</v>
      </c>
      <c r="J2019" s="300">
        <v>2015</v>
      </c>
      <c r="K2019" s="300">
        <v>180</v>
      </c>
      <c r="L2019" s="300" t="s">
        <v>872</v>
      </c>
      <c r="M2019" s="300" t="s">
        <v>486</v>
      </c>
      <c r="N2019" s="300" t="s">
        <v>660</v>
      </c>
      <c r="O2019" s="300" t="s">
        <v>762</v>
      </c>
      <c r="P2019" s="300">
        <v>710</v>
      </c>
      <c r="Q2019" s="300" t="s">
        <v>917</v>
      </c>
      <c r="R2019" s="300" t="s">
        <v>425</v>
      </c>
      <c r="S2019" s="300">
        <v>0</v>
      </c>
      <c r="T2019" s="300" t="s">
        <v>763</v>
      </c>
      <c r="U2019" s="300" t="s">
        <v>764</v>
      </c>
      <c r="V2019" s="300" t="s">
        <v>1123</v>
      </c>
      <c r="W2019" s="300" t="s">
        <v>766</v>
      </c>
      <c r="X2019" s="300" t="b">
        <v>1</v>
      </c>
      <c r="Y2019" s="300">
        <v>310559</v>
      </c>
      <c r="Z2019" s="300" t="s">
        <v>1292</v>
      </c>
      <c r="AA2019" s="300" t="s">
        <v>541</v>
      </c>
      <c r="AB2019" s="300" t="s">
        <v>84</v>
      </c>
      <c r="AC2019" s="300" t="s">
        <v>84</v>
      </c>
      <c r="AD2019" s="300">
        <v>6</v>
      </c>
      <c r="AE2019" s="300" t="b">
        <v>1</v>
      </c>
      <c r="AF2019" s="300" t="s">
        <v>768</v>
      </c>
      <c r="AG2019" s="300" t="s">
        <v>769</v>
      </c>
      <c r="AH2019" s="300">
        <v>0</v>
      </c>
      <c r="AI2019" s="300">
        <v>0</v>
      </c>
      <c r="AJ2019" s="300" t="s">
        <v>770</v>
      </c>
      <c r="AK2019" s="300">
        <v>8</v>
      </c>
      <c r="AL2019" s="300" t="s">
        <v>814</v>
      </c>
      <c r="AM2019" s="300">
        <v>4000</v>
      </c>
      <c r="AN2019" s="300" t="b">
        <v>0</v>
      </c>
      <c r="AO2019" s="300">
        <v>8</v>
      </c>
      <c r="AP2019" s="300" t="s">
        <v>814</v>
      </c>
      <c r="AQ2019" s="300">
        <v>4000</v>
      </c>
      <c r="AR2019" s="300" t="b">
        <v>0</v>
      </c>
      <c r="AS2019" s="300">
        <v>4000</v>
      </c>
      <c r="AT2019" s="300" t="b">
        <v>0</v>
      </c>
      <c r="AU2019" s="300">
        <v>0</v>
      </c>
      <c r="AV2019" s="300" t="b">
        <v>0</v>
      </c>
      <c r="AW2019" s="300" t="s">
        <v>2277</v>
      </c>
      <c r="AX2019" s="300">
        <v>0</v>
      </c>
      <c r="AY2019" s="300" t="s">
        <v>2277</v>
      </c>
      <c r="AZ2019" s="300">
        <v>0</v>
      </c>
      <c r="BA2019" s="300" t="b">
        <v>0</v>
      </c>
      <c r="BB2019" s="300" t="b">
        <v>1</v>
      </c>
      <c r="BC2019"/>
      <c r="BD2019"/>
      <c r="BE2019"/>
      <c r="BF2019"/>
      <c r="BG2019"/>
      <c r="BH2019"/>
      <c r="BI2019"/>
      <c r="BJ2019"/>
      <c r="BK2019"/>
      <c r="BL2019"/>
      <c r="BM2019"/>
      <c r="BN2019"/>
      <c r="BO2019"/>
      <c r="BP2019"/>
      <c r="BQ2019"/>
    </row>
    <row r="2020" spans="5:69" ht="16.5" hidden="1" x14ac:dyDescent="0.3">
      <c r="E2020" s="300" t="s">
        <v>760</v>
      </c>
      <c r="F2020" s="300" t="s">
        <v>651</v>
      </c>
      <c r="G2020" s="300">
        <v>20150101</v>
      </c>
      <c r="H2020" s="300">
        <v>2015</v>
      </c>
      <c r="I2020" s="300">
        <v>52</v>
      </c>
      <c r="J2020" s="300">
        <v>2015</v>
      </c>
      <c r="K2020" s="300">
        <v>562</v>
      </c>
      <c r="L2020" s="300" t="s">
        <v>761</v>
      </c>
      <c r="M2020" s="300" t="s">
        <v>451</v>
      </c>
      <c r="N2020" s="300" t="s">
        <v>660</v>
      </c>
      <c r="O2020" s="300" t="s">
        <v>762</v>
      </c>
      <c r="P2020" s="300">
        <v>0</v>
      </c>
      <c r="Q2020" s="300" t="s">
        <v>763</v>
      </c>
      <c r="R2020" s="300" t="s">
        <v>764</v>
      </c>
      <c r="S2020" s="300">
        <v>0</v>
      </c>
      <c r="T2020" s="300" t="s">
        <v>763</v>
      </c>
      <c r="U2020" s="300" t="s">
        <v>764</v>
      </c>
      <c r="V2020" s="300" t="s">
        <v>1123</v>
      </c>
      <c r="W2020" s="300" t="s">
        <v>766</v>
      </c>
      <c r="X2020" s="300" t="b">
        <v>1</v>
      </c>
      <c r="Y2020" s="300">
        <v>310559</v>
      </c>
      <c r="Z2020" s="300" t="s">
        <v>1292</v>
      </c>
      <c r="AA2020" s="300" t="s">
        <v>541</v>
      </c>
      <c r="AB2020" s="300" t="s">
        <v>84</v>
      </c>
      <c r="AC2020" s="300" t="s">
        <v>84</v>
      </c>
      <c r="AD2020" s="300">
        <v>6</v>
      </c>
      <c r="AE2020" s="300" t="b">
        <v>1</v>
      </c>
      <c r="AF2020" s="300" t="s">
        <v>768</v>
      </c>
      <c r="AG2020" s="300" t="s">
        <v>769</v>
      </c>
      <c r="AH2020" s="300">
        <v>0</v>
      </c>
      <c r="AI2020" s="300">
        <v>0</v>
      </c>
      <c r="AJ2020" s="300" t="s">
        <v>770</v>
      </c>
      <c r="AK2020" s="300">
        <v>8</v>
      </c>
      <c r="AL2020" s="300" t="s">
        <v>814</v>
      </c>
      <c r="AM2020" s="300">
        <v>69090</v>
      </c>
      <c r="AN2020" s="300" t="b">
        <v>0</v>
      </c>
      <c r="AO2020" s="300">
        <v>-1</v>
      </c>
      <c r="AP2020" s="300" t="s">
        <v>771</v>
      </c>
      <c r="AQ2020" s="300"/>
      <c r="AR2020" s="300" t="b">
        <v>0</v>
      </c>
      <c r="AS2020" s="300">
        <v>69090</v>
      </c>
      <c r="AT2020" s="300" t="b">
        <v>0</v>
      </c>
      <c r="AU2020" s="300"/>
      <c r="AV2020" s="300" t="b">
        <v>0</v>
      </c>
      <c r="AW2020" s="300">
        <v>37188</v>
      </c>
      <c r="AX2020" s="300"/>
      <c r="AY2020" s="300">
        <v>37188</v>
      </c>
      <c r="AZ2020" s="300">
        <v>0</v>
      </c>
      <c r="BA2020" s="300" t="b">
        <v>1</v>
      </c>
      <c r="BB2020" s="300" t="b">
        <v>0</v>
      </c>
      <c r="BC2020"/>
      <c r="BD2020"/>
      <c r="BE2020"/>
      <c r="BF2020"/>
      <c r="BG2020"/>
      <c r="BH2020"/>
      <c r="BI2020"/>
      <c r="BJ2020"/>
      <c r="BK2020"/>
      <c r="BL2020"/>
      <c r="BM2020"/>
      <c r="BN2020"/>
      <c r="BO2020"/>
      <c r="BP2020"/>
      <c r="BQ2020"/>
    </row>
    <row r="2021" spans="5:69" ht="16.5" hidden="1" x14ac:dyDescent="0.3">
      <c r="E2021" s="300" t="s">
        <v>760</v>
      </c>
      <c r="F2021" s="300" t="s">
        <v>651</v>
      </c>
      <c r="G2021" s="300">
        <v>20150101</v>
      </c>
      <c r="H2021" s="300">
        <v>2015</v>
      </c>
      <c r="I2021" s="300">
        <v>52</v>
      </c>
      <c r="J2021" s="300">
        <v>2015</v>
      </c>
      <c r="K2021" s="300">
        <v>562</v>
      </c>
      <c r="L2021" s="300" t="s">
        <v>761</v>
      </c>
      <c r="M2021" s="300" t="s">
        <v>451</v>
      </c>
      <c r="N2021" s="300" t="s">
        <v>660</v>
      </c>
      <c r="O2021" s="300" t="s">
        <v>762</v>
      </c>
      <c r="P2021" s="300">
        <v>643</v>
      </c>
      <c r="Q2021" s="300" t="s">
        <v>793</v>
      </c>
      <c r="R2021" s="300" t="s">
        <v>794</v>
      </c>
      <c r="S2021" s="300">
        <v>0</v>
      </c>
      <c r="T2021" s="300" t="s">
        <v>763</v>
      </c>
      <c r="U2021" s="300" t="s">
        <v>764</v>
      </c>
      <c r="V2021" s="300" t="s">
        <v>1123</v>
      </c>
      <c r="W2021" s="300" t="s">
        <v>766</v>
      </c>
      <c r="X2021" s="300" t="b">
        <v>1</v>
      </c>
      <c r="Y2021" s="300">
        <v>310559</v>
      </c>
      <c r="Z2021" s="300" t="s">
        <v>1292</v>
      </c>
      <c r="AA2021" s="300" t="s">
        <v>541</v>
      </c>
      <c r="AB2021" s="300" t="s">
        <v>84</v>
      </c>
      <c r="AC2021" s="300" t="s">
        <v>84</v>
      </c>
      <c r="AD2021" s="300">
        <v>6</v>
      </c>
      <c r="AE2021" s="300" t="b">
        <v>1</v>
      </c>
      <c r="AF2021" s="300" t="s">
        <v>768</v>
      </c>
      <c r="AG2021" s="300" t="s">
        <v>769</v>
      </c>
      <c r="AH2021" s="300">
        <v>0</v>
      </c>
      <c r="AI2021" s="300">
        <v>0</v>
      </c>
      <c r="AJ2021" s="300" t="s">
        <v>770</v>
      </c>
      <c r="AK2021" s="300">
        <v>8</v>
      </c>
      <c r="AL2021" s="300" t="s">
        <v>814</v>
      </c>
      <c r="AM2021" s="300">
        <v>69090</v>
      </c>
      <c r="AN2021" s="300" t="b">
        <v>0</v>
      </c>
      <c r="AO2021" s="300">
        <v>-1</v>
      </c>
      <c r="AP2021" s="300" t="s">
        <v>771</v>
      </c>
      <c r="AQ2021" s="300"/>
      <c r="AR2021" s="300" t="b">
        <v>0</v>
      </c>
      <c r="AS2021" s="300">
        <v>69090</v>
      </c>
      <c r="AT2021" s="300" t="b">
        <v>0</v>
      </c>
      <c r="AU2021" s="300"/>
      <c r="AV2021" s="300" t="b">
        <v>0</v>
      </c>
      <c r="AW2021" s="300">
        <v>37188</v>
      </c>
      <c r="AX2021" s="300"/>
      <c r="AY2021" s="300">
        <v>37188</v>
      </c>
      <c r="AZ2021" s="300">
        <v>0</v>
      </c>
      <c r="BA2021" s="300" t="b">
        <v>1</v>
      </c>
      <c r="BB2021" s="300" t="b">
        <v>0</v>
      </c>
      <c r="BC2021"/>
      <c r="BD2021"/>
      <c r="BE2021"/>
      <c r="BF2021"/>
      <c r="BG2021"/>
      <c r="BH2021"/>
      <c r="BI2021"/>
      <c r="BJ2021"/>
      <c r="BK2021"/>
      <c r="BL2021"/>
      <c r="BM2021"/>
      <c r="BN2021"/>
      <c r="BO2021"/>
      <c r="BP2021"/>
      <c r="BQ2021"/>
    </row>
    <row r="2022" spans="5:69" ht="16.5" hidden="1" x14ac:dyDescent="0.3">
      <c r="E2022" s="300" t="s">
        <v>760</v>
      </c>
      <c r="F2022" s="300" t="s">
        <v>651</v>
      </c>
      <c r="G2022" s="300">
        <v>20150101</v>
      </c>
      <c r="H2022" s="300">
        <v>2015</v>
      </c>
      <c r="I2022" s="300">
        <v>52</v>
      </c>
      <c r="J2022" s="300">
        <v>2015</v>
      </c>
      <c r="K2022" s="300">
        <v>562</v>
      </c>
      <c r="L2022" s="300" t="s">
        <v>761</v>
      </c>
      <c r="M2022" s="300" t="s">
        <v>451</v>
      </c>
      <c r="N2022" s="300" t="s">
        <v>660</v>
      </c>
      <c r="O2022" s="300" t="s">
        <v>762</v>
      </c>
      <c r="P2022" s="300">
        <v>0</v>
      </c>
      <c r="Q2022" s="300" t="s">
        <v>763</v>
      </c>
      <c r="R2022" s="300" t="s">
        <v>764</v>
      </c>
      <c r="S2022" s="300">
        <v>0</v>
      </c>
      <c r="T2022" s="300" t="s">
        <v>763</v>
      </c>
      <c r="U2022" s="300" t="s">
        <v>764</v>
      </c>
      <c r="V2022" s="300" t="s">
        <v>1123</v>
      </c>
      <c r="W2022" s="300" t="s">
        <v>766</v>
      </c>
      <c r="X2022" s="300" t="b">
        <v>1</v>
      </c>
      <c r="Y2022" s="300">
        <v>310560</v>
      </c>
      <c r="Z2022" s="300" t="s">
        <v>1112</v>
      </c>
      <c r="AA2022" s="300" t="s">
        <v>542</v>
      </c>
      <c r="AB2022" s="300" t="s">
        <v>84</v>
      </c>
      <c r="AC2022" s="300" t="s">
        <v>84</v>
      </c>
      <c r="AD2022" s="300">
        <v>6</v>
      </c>
      <c r="AE2022" s="300" t="b">
        <v>1</v>
      </c>
      <c r="AF2022" s="300" t="s">
        <v>768</v>
      </c>
      <c r="AG2022" s="300" t="s">
        <v>769</v>
      </c>
      <c r="AH2022" s="300">
        <v>0</v>
      </c>
      <c r="AI2022" s="300">
        <v>0</v>
      </c>
      <c r="AJ2022" s="300" t="s">
        <v>770</v>
      </c>
      <c r="AK2022" s="300">
        <v>8</v>
      </c>
      <c r="AL2022" s="300" t="s">
        <v>814</v>
      </c>
      <c r="AM2022" s="300">
        <v>5000</v>
      </c>
      <c r="AN2022" s="300" t="b">
        <v>0</v>
      </c>
      <c r="AO2022" s="300">
        <v>-1</v>
      </c>
      <c r="AP2022" s="300" t="s">
        <v>771</v>
      </c>
      <c r="AQ2022" s="300"/>
      <c r="AR2022" s="300" t="b">
        <v>0</v>
      </c>
      <c r="AS2022" s="300">
        <v>5000</v>
      </c>
      <c r="AT2022" s="300" t="b">
        <v>0</v>
      </c>
      <c r="AU2022" s="300"/>
      <c r="AV2022" s="300" t="b">
        <v>0</v>
      </c>
      <c r="AW2022" s="300">
        <v>1265</v>
      </c>
      <c r="AX2022" s="300"/>
      <c r="AY2022" s="300">
        <v>1265</v>
      </c>
      <c r="AZ2022" s="300">
        <v>0</v>
      </c>
      <c r="BA2022" s="300" t="b">
        <v>1</v>
      </c>
      <c r="BB2022" s="300" t="b">
        <v>0</v>
      </c>
      <c r="BC2022"/>
      <c r="BD2022"/>
      <c r="BE2022"/>
      <c r="BF2022"/>
      <c r="BG2022"/>
      <c r="BH2022"/>
      <c r="BI2022"/>
      <c r="BJ2022"/>
      <c r="BK2022"/>
      <c r="BL2022"/>
      <c r="BM2022"/>
      <c r="BN2022"/>
      <c r="BO2022"/>
      <c r="BP2022"/>
      <c r="BQ2022"/>
    </row>
    <row r="2023" spans="5:69" ht="16.5" hidden="1" x14ac:dyDescent="0.3">
      <c r="E2023" s="300" t="s">
        <v>760</v>
      </c>
      <c r="F2023" s="300" t="s">
        <v>651</v>
      </c>
      <c r="G2023" s="300">
        <v>20150101</v>
      </c>
      <c r="H2023" s="300">
        <v>2015</v>
      </c>
      <c r="I2023" s="300">
        <v>52</v>
      </c>
      <c r="J2023" s="300">
        <v>2015</v>
      </c>
      <c r="K2023" s="300">
        <v>562</v>
      </c>
      <c r="L2023" s="300" t="s">
        <v>761</v>
      </c>
      <c r="M2023" s="300" t="s">
        <v>451</v>
      </c>
      <c r="N2023" s="300" t="s">
        <v>660</v>
      </c>
      <c r="O2023" s="300" t="s">
        <v>762</v>
      </c>
      <c r="P2023" s="300">
        <v>566</v>
      </c>
      <c r="Q2023" s="300" t="s">
        <v>791</v>
      </c>
      <c r="R2023" s="300" t="s">
        <v>434</v>
      </c>
      <c r="S2023" s="300">
        <v>0</v>
      </c>
      <c r="T2023" s="300" t="s">
        <v>763</v>
      </c>
      <c r="U2023" s="300" t="s">
        <v>764</v>
      </c>
      <c r="V2023" s="300" t="s">
        <v>1123</v>
      </c>
      <c r="W2023" s="300" t="s">
        <v>766</v>
      </c>
      <c r="X2023" s="300" t="b">
        <v>1</v>
      </c>
      <c r="Y2023" s="300">
        <v>310560</v>
      </c>
      <c r="Z2023" s="300" t="s">
        <v>1112</v>
      </c>
      <c r="AA2023" s="300" t="s">
        <v>542</v>
      </c>
      <c r="AB2023" s="300" t="s">
        <v>84</v>
      </c>
      <c r="AC2023" s="300" t="s">
        <v>84</v>
      </c>
      <c r="AD2023" s="300">
        <v>6</v>
      </c>
      <c r="AE2023" s="300" t="b">
        <v>1</v>
      </c>
      <c r="AF2023" s="300" t="s">
        <v>768</v>
      </c>
      <c r="AG2023" s="300" t="s">
        <v>769</v>
      </c>
      <c r="AH2023" s="300">
        <v>0</v>
      </c>
      <c r="AI2023" s="300">
        <v>0</v>
      </c>
      <c r="AJ2023" s="300" t="s">
        <v>770</v>
      </c>
      <c r="AK2023" s="300">
        <v>8</v>
      </c>
      <c r="AL2023" s="300" t="s">
        <v>814</v>
      </c>
      <c r="AM2023" s="300">
        <v>5000</v>
      </c>
      <c r="AN2023" s="300" t="b">
        <v>0</v>
      </c>
      <c r="AO2023" s="300">
        <v>-1</v>
      </c>
      <c r="AP2023" s="300" t="s">
        <v>771</v>
      </c>
      <c r="AQ2023" s="300"/>
      <c r="AR2023" s="300" t="b">
        <v>0</v>
      </c>
      <c r="AS2023" s="300">
        <v>5000</v>
      </c>
      <c r="AT2023" s="300" t="b">
        <v>0</v>
      </c>
      <c r="AU2023" s="300"/>
      <c r="AV2023" s="300" t="b">
        <v>0</v>
      </c>
      <c r="AW2023" s="300">
        <v>1265</v>
      </c>
      <c r="AX2023" s="300"/>
      <c r="AY2023" s="300">
        <v>1265</v>
      </c>
      <c r="AZ2023" s="300">
        <v>0</v>
      </c>
      <c r="BA2023" s="300" t="b">
        <v>1</v>
      </c>
      <c r="BB2023" s="300" t="b">
        <v>0</v>
      </c>
      <c r="BC2023"/>
      <c r="BD2023"/>
      <c r="BE2023"/>
      <c r="BF2023"/>
      <c r="BG2023"/>
      <c r="BH2023"/>
      <c r="BI2023"/>
      <c r="BJ2023"/>
      <c r="BK2023"/>
      <c r="BL2023"/>
      <c r="BM2023"/>
      <c r="BN2023"/>
      <c r="BO2023"/>
      <c r="BP2023"/>
      <c r="BQ2023"/>
    </row>
    <row r="2024" spans="5:69" ht="16.5" hidden="1" x14ac:dyDescent="0.3">
      <c r="E2024" s="300" t="s">
        <v>760</v>
      </c>
      <c r="F2024" s="300" t="s">
        <v>651</v>
      </c>
      <c r="G2024" s="300">
        <v>20150101</v>
      </c>
      <c r="H2024" s="300">
        <v>2015</v>
      </c>
      <c r="I2024" s="300">
        <v>52</v>
      </c>
      <c r="J2024" s="300">
        <v>2015</v>
      </c>
      <c r="K2024" s="300">
        <v>180</v>
      </c>
      <c r="L2024" s="300" t="s">
        <v>872</v>
      </c>
      <c r="M2024" s="300" t="s">
        <v>486</v>
      </c>
      <c r="N2024" s="300" t="s">
        <v>660</v>
      </c>
      <c r="O2024" s="300" t="s">
        <v>762</v>
      </c>
      <c r="P2024" s="300">
        <v>0</v>
      </c>
      <c r="Q2024" s="300" t="s">
        <v>763</v>
      </c>
      <c r="R2024" s="300" t="s">
        <v>764</v>
      </c>
      <c r="S2024" s="300">
        <v>0</v>
      </c>
      <c r="T2024" s="300" t="s">
        <v>763</v>
      </c>
      <c r="U2024" s="300" t="s">
        <v>764</v>
      </c>
      <c r="V2024" s="300" t="s">
        <v>1123</v>
      </c>
      <c r="W2024" s="300" t="s">
        <v>766</v>
      </c>
      <c r="X2024" s="300" t="b">
        <v>1</v>
      </c>
      <c r="Y2024" s="300">
        <v>310590</v>
      </c>
      <c r="Z2024" s="300" t="s">
        <v>868</v>
      </c>
      <c r="AA2024" s="300" t="s">
        <v>540</v>
      </c>
      <c r="AB2024" s="300" t="s">
        <v>84</v>
      </c>
      <c r="AC2024" s="300" t="s">
        <v>84</v>
      </c>
      <c r="AD2024" s="300">
        <v>6</v>
      </c>
      <c r="AE2024" s="300" t="b">
        <v>1</v>
      </c>
      <c r="AF2024" s="300" t="s">
        <v>768</v>
      </c>
      <c r="AG2024" s="300" t="s">
        <v>769</v>
      </c>
      <c r="AH2024" s="300">
        <v>0</v>
      </c>
      <c r="AI2024" s="300">
        <v>0</v>
      </c>
      <c r="AJ2024" s="300" t="s">
        <v>770</v>
      </c>
      <c r="AK2024" s="300">
        <v>8</v>
      </c>
      <c r="AL2024" s="300" t="s">
        <v>814</v>
      </c>
      <c r="AM2024" s="300">
        <v>493728</v>
      </c>
      <c r="AN2024" s="300" t="b">
        <v>0</v>
      </c>
      <c r="AO2024" s="300">
        <v>8</v>
      </c>
      <c r="AP2024" s="300" t="s">
        <v>814</v>
      </c>
      <c r="AQ2024" s="300">
        <v>493728</v>
      </c>
      <c r="AR2024" s="300" t="b">
        <v>0</v>
      </c>
      <c r="AS2024" s="300">
        <v>493728</v>
      </c>
      <c r="AT2024" s="300" t="b">
        <v>0</v>
      </c>
      <c r="AU2024" s="300">
        <v>0</v>
      </c>
      <c r="AV2024" s="300" t="b">
        <v>0</v>
      </c>
      <c r="AW2024" s="300" t="s">
        <v>2278</v>
      </c>
      <c r="AX2024" s="300">
        <v>0</v>
      </c>
      <c r="AY2024" s="300" t="s">
        <v>2278</v>
      </c>
      <c r="AZ2024" s="300">
        <v>0</v>
      </c>
      <c r="BA2024" s="300" t="b">
        <v>0</v>
      </c>
      <c r="BB2024" s="300" t="b">
        <v>1</v>
      </c>
      <c r="BC2024"/>
      <c r="BD2024"/>
      <c r="BE2024"/>
      <c r="BF2024"/>
      <c r="BG2024"/>
      <c r="BH2024"/>
      <c r="BI2024"/>
      <c r="BJ2024"/>
      <c r="BK2024"/>
      <c r="BL2024"/>
      <c r="BM2024"/>
      <c r="BN2024"/>
      <c r="BO2024"/>
      <c r="BP2024"/>
      <c r="BQ2024"/>
    </row>
    <row r="2025" spans="5:69" ht="16.5" hidden="1" x14ac:dyDescent="0.3">
      <c r="E2025" s="300" t="s">
        <v>760</v>
      </c>
      <c r="F2025" s="300" t="s">
        <v>651</v>
      </c>
      <c r="G2025" s="300">
        <v>20150101</v>
      </c>
      <c r="H2025" s="300">
        <v>2015</v>
      </c>
      <c r="I2025" s="300">
        <v>52</v>
      </c>
      <c r="J2025" s="300">
        <v>2015</v>
      </c>
      <c r="K2025" s="300">
        <v>180</v>
      </c>
      <c r="L2025" s="300" t="s">
        <v>872</v>
      </c>
      <c r="M2025" s="300" t="s">
        <v>486</v>
      </c>
      <c r="N2025" s="300" t="s">
        <v>660</v>
      </c>
      <c r="O2025" s="300" t="s">
        <v>762</v>
      </c>
      <c r="P2025" s="300">
        <v>56</v>
      </c>
      <c r="Q2025" s="300" t="s">
        <v>877</v>
      </c>
      <c r="R2025" s="300" t="s">
        <v>878</v>
      </c>
      <c r="S2025" s="300">
        <v>0</v>
      </c>
      <c r="T2025" s="300" t="s">
        <v>763</v>
      </c>
      <c r="U2025" s="300" t="s">
        <v>764</v>
      </c>
      <c r="V2025" s="300" t="s">
        <v>1123</v>
      </c>
      <c r="W2025" s="300" t="s">
        <v>766</v>
      </c>
      <c r="X2025" s="300" t="b">
        <v>1</v>
      </c>
      <c r="Y2025" s="300">
        <v>310590</v>
      </c>
      <c r="Z2025" s="300" t="s">
        <v>868</v>
      </c>
      <c r="AA2025" s="300" t="s">
        <v>540</v>
      </c>
      <c r="AB2025" s="300" t="s">
        <v>84</v>
      </c>
      <c r="AC2025" s="300" t="s">
        <v>84</v>
      </c>
      <c r="AD2025" s="300">
        <v>6</v>
      </c>
      <c r="AE2025" s="300" t="b">
        <v>1</v>
      </c>
      <c r="AF2025" s="300" t="s">
        <v>768</v>
      </c>
      <c r="AG2025" s="300" t="s">
        <v>769</v>
      </c>
      <c r="AH2025" s="300">
        <v>0</v>
      </c>
      <c r="AI2025" s="300">
        <v>0</v>
      </c>
      <c r="AJ2025" s="300" t="s">
        <v>770</v>
      </c>
      <c r="AK2025" s="300">
        <v>8</v>
      </c>
      <c r="AL2025" s="300" t="s">
        <v>814</v>
      </c>
      <c r="AM2025" s="300">
        <v>4800</v>
      </c>
      <c r="AN2025" s="300" t="b">
        <v>0</v>
      </c>
      <c r="AO2025" s="300">
        <v>8</v>
      </c>
      <c r="AP2025" s="300" t="s">
        <v>814</v>
      </c>
      <c r="AQ2025" s="300">
        <v>4800</v>
      </c>
      <c r="AR2025" s="300" t="b">
        <v>0</v>
      </c>
      <c r="AS2025" s="300">
        <v>4800</v>
      </c>
      <c r="AT2025" s="300" t="b">
        <v>0</v>
      </c>
      <c r="AU2025" s="300">
        <v>0</v>
      </c>
      <c r="AV2025" s="300" t="b">
        <v>0</v>
      </c>
      <c r="AW2025" s="300" t="s">
        <v>2279</v>
      </c>
      <c r="AX2025" s="300">
        <v>0</v>
      </c>
      <c r="AY2025" s="300" t="s">
        <v>2279</v>
      </c>
      <c r="AZ2025" s="300">
        <v>0</v>
      </c>
      <c r="BA2025" s="300" t="b">
        <v>0</v>
      </c>
      <c r="BB2025" s="300" t="b">
        <v>1</v>
      </c>
      <c r="BC2025"/>
      <c r="BD2025"/>
      <c r="BE2025"/>
      <c r="BF2025"/>
      <c r="BG2025"/>
      <c r="BH2025"/>
      <c r="BI2025"/>
      <c r="BJ2025"/>
      <c r="BK2025"/>
      <c r="BL2025"/>
      <c r="BM2025"/>
      <c r="BN2025"/>
      <c r="BO2025"/>
      <c r="BP2025"/>
      <c r="BQ2025"/>
    </row>
    <row r="2026" spans="5:69" ht="16.5" hidden="1" x14ac:dyDescent="0.3">
      <c r="E2026" s="300" t="s">
        <v>760</v>
      </c>
      <c r="F2026" s="300" t="s">
        <v>651</v>
      </c>
      <c r="G2026" s="300">
        <v>20150101</v>
      </c>
      <c r="H2026" s="300">
        <v>2015</v>
      </c>
      <c r="I2026" s="300">
        <v>52</v>
      </c>
      <c r="J2026" s="300">
        <v>2015</v>
      </c>
      <c r="K2026" s="300">
        <v>180</v>
      </c>
      <c r="L2026" s="300" t="s">
        <v>872</v>
      </c>
      <c r="M2026" s="300" t="s">
        <v>486</v>
      </c>
      <c r="N2026" s="300" t="s">
        <v>660</v>
      </c>
      <c r="O2026" s="300" t="s">
        <v>762</v>
      </c>
      <c r="P2026" s="300">
        <v>156</v>
      </c>
      <c r="Q2026" s="300" t="s">
        <v>773</v>
      </c>
      <c r="R2026" s="300" t="s">
        <v>774</v>
      </c>
      <c r="S2026" s="300">
        <v>0</v>
      </c>
      <c r="T2026" s="300" t="s">
        <v>763</v>
      </c>
      <c r="U2026" s="300" t="s">
        <v>764</v>
      </c>
      <c r="V2026" s="300" t="s">
        <v>1123</v>
      </c>
      <c r="W2026" s="300" t="s">
        <v>766</v>
      </c>
      <c r="X2026" s="300" t="b">
        <v>1</v>
      </c>
      <c r="Y2026" s="300">
        <v>310590</v>
      </c>
      <c r="Z2026" s="300" t="s">
        <v>868</v>
      </c>
      <c r="AA2026" s="300" t="s">
        <v>540</v>
      </c>
      <c r="AB2026" s="300" t="s">
        <v>84</v>
      </c>
      <c r="AC2026" s="300" t="s">
        <v>84</v>
      </c>
      <c r="AD2026" s="300">
        <v>6</v>
      </c>
      <c r="AE2026" s="300" t="b">
        <v>1</v>
      </c>
      <c r="AF2026" s="300" t="s">
        <v>768</v>
      </c>
      <c r="AG2026" s="300" t="s">
        <v>769</v>
      </c>
      <c r="AH2026" s="300">
        <v>0</v>
      </c>
      <c r="AI2026" s="300">
        <v>0</v>
      </c>
      <c r="AJ2026" s="300" t="s">
        <v>770</v>
      </c>
      <c r="AK2026" s="300">
        <v>8</v>
      </c>
      <c r="AL2026" s="300" t="s">
        <v>814</v>
      </c>
      <c r="AM2026" s="300">
        <v>253377</v>
      </c>
      <c r="AN2026" s="300" t="b">
        <v>0</v>
      </c>
      <c r="AO2026" s="300">
        <v>8</v>
      </c>
      <c r="AP2026" s="300" t="s">
        <v>814</v>
      </c>
      <c r="AQ2026" s="300">
        <v>253377</v>
      </c>
      <c r="AR2026" s="300" t="b">
        <v>0</v>
      </c>
      <c r="AS2026" s="300">
        <v>253377</v>
      </c>
      <c r="AT2026" s="300" t="b">
        <v>0</v>
      </c>
      <c r="AU2026" s="300">
        <v>0</v>
      </c>
      <c r="AV2026" s="300" t="b">
        <v>0</v>
      </c>
      <c r="AW2026" s="300" t="s">
        <v>2280</v>
      </c>
      <c r="AX2026" s="300">
        <v>0</v>
      </c>
      <c r="AY2026" s="300" t="s">
        <v>2280</v>
      </c>
      <c r="AZ2026" s="300">
        <v>0</v>
      </c>
      <c r="BA2026" s="300" t="b">
        <v>0</v>
      </c>
      <c r="BB2026" s="300" t="b">
        <v>1</v>
      </c>
      <c r="BC2026"/>
      <c r="BD2026"/>
      <c r="BE2026"/>
      <c r="BF2026"/>
      <c r="BG2026"/>
      <c r="BH2026"/>
      <c r="BI2026"/>
      <c r="BJ2026"/>
      <c r="BK2026"/>
      <c r="BL2026"/>
      <c r="BM2026"/>
      <c r="BN2026"/>
      <c r="BO2026"/>
      <c r="BP2026"/>
      <c r="BQ2026"/>
    </row>
    <row r="2027" spans="5:69" ht="16.5" hidden="1" x14ac:dyDescent="0.3">
      <c r="E2027" s="300" t="s">
        <v>760</v>
      </c>
      <c r="F2027" s="300" t="s">
        <v>651</v>
      </c>
      <c r="G2027" s="300">
        <v>20150101</v>
      </c>
      <c r="H2027" s="300">
        <v>2015</v>
      </c>
      <c r="I2027" s="300">
        <v>52</v>
      </c>
      <c r="J2027" s="300">
        <v>2015</v>
      </c>
      <c r="K2027" s="300">
        <v>180</v>
      </c>
      <c r="L2027" s="300" t="s">
        <v>872</v>
      </c>
      <c r="M2027" s="300" t="s">
        <v>486</v>
      </c>
      <c r="N2027" s="300" t="s">
        <v>660</v>
      </c>
      <c r="O2027" s="300" t="s">
        <v>762</v>
      </c>
      <c r="P2027" s="300">
        <v>376</v>
      </c>
      <c r="Q2027" s="300" t="s">
        <v>1964</v>
      </c>
      <c r="R2027" s="300" t="s">
        <v>1965</v>
      </c>
      <c r="S2027" s="300">
        <v>0</v>
      </c>
      <c r="T2027" s="300" t="s">
        <v>763</v>
      </c>
      <c r="U2027" s="300" t="s">
        <v>764</v>
      </c>
      <c r="V2027" s="300" t="s">
        <v>1123</v>
      </c>
      <c r="W2027" s="300" t="s">
        <v>766</v>
      </c>
      <c r="X2027" s="300" t="b">
        <v>1</v>
      </c>
      <c r="Y2027" s="300">
        <v>310590</v>
      </c>
      <c r="Z2027" s="300" t="s">
        <v>868</v>
      </c>
      <c r="AA2027" s="300" t="s">
        <v>540</v>
      </c>
      <c r="AB2027" s="300" t="s">
        <v>84</v>
      </c>
      <c r="AC2027" s="300" t="s">
        <v>84</v>
      </c>
      <c r="AD2027" s="300">
        <v>6</v>
      </c>
      <c r="AE2027" s="300" t="b">
        <v>1</v>
      </c>
      <c r="AF2027" s="300" t="s">
        <v>768</v>
      </c>
      <c r="AG2027" s="300" t="s">
        <v>769</v>
      </c>
      <c r="AH2027" s="300">
        <v>0</v>
      </c>
      <c r="AI2027" s="300">
        <v>0</v>
      </c>
      <c r="AJ2027" s="300" t="s">
        <v>770</v>
      </c>
      <c r="AK2027" s="300">
        <v>8</v>
      </c>
      <c r="AL2027" s="300" t="s">
        <v>814</v>
      </c>
      <c r="AM2027" s="300">
        <v>166</v>
      </c>
      <c r="AN2027" s="300" t="b">
        <v>0</v>
      </c>
      <c r="AO2027" s="300">
        <v>8</v>
      </c>
      <c r="AP2027" s="300" t="s">
        <v>814</v>
      </c>
      <c r="AQ2027" s="300">
        <v>166</v>
      </c>
      <c r="AR2027" s="300" t="b">
        <v>0</v>
      </c>
      <c r="AS2027" s="300">
        <v>166</v>
      </c>
      <c r="AT2027" s="300" t="b">
        <v>0</v>
      </c>
      <c r="AU2027" s="300">
        <v>0</v>
      </c>
      <c r="AV2027" s="300" t="b">
        <v>0</v>
      </c>
      <c r="AW2027" s="300" t="s">
        <v>2281</v>
      </c>
      <c r="AX2027" s="300">
        <v>0</v>
      </c>
      <c r="AY2027" s="300" t="s">
        <v>2281</v>
      </c>
      <c r="AZ2027" s="300">
        <v>0</v>
      </c>
      <c r="BA2027" s="300" t="b">
        <v>0</v>
      </c>
      <c r="BB2027" s="300" t="b">
        <v>1</v>
      </c>
      <c r="BC2027"/>
      <c r="BD2027"/>
      <c r="BE2027"/>
      <c r="BF2027"/>
      <c r="BG2027"/>
      <c r="BH2027"/>
      <c r="BI2027"/>
      <c r="BJ2027"/>
      <c r="BK2027"/>
      <c r="BL2027"/>
      <c r="BM2027"/>
      <c r="BN2027"/>
      <c r="BO2027"/>
      <c r="BP2027"/>
      <c r="BQ2027"/>
    </row>
    <row r="2028" spans="5:69" ht="16.5" hidden="1" x14ac:dyDescent="0.3">
      <c r="E2028" s="300" t="s">
        <v>760</v>
      </c>
      <c r="F2028" s="300" t="s">
        <v>651</v>
      </c>
      <c r="G2028" s="300">
        <v>20150101</v>
      </c>
      <c r="H2028" s="300">
        <v>2015</v>
      </c>
      <c r="I2028" s="300">
        <v>52</v>
      </c>
      <c r="J2028" s="300">
        <v>2015</v>
      </c>
      <c r="K2028" s="300">
        <v>180</v>
      </c>
      <c r="L2028" s="300" t="s">
        <v>872</v>
      </c>
      <c r="M2028" s="300" t="s">
        <v>486</v>
      </c>
      <c r="N2028" s="300" t="s">
        <v>660</v>
      </c>
      <c r="O2028" s="300" t="s">
        <v>762</v>
      </c>
      <c r="P2028" s="300">
        <v>404</v>
      </c>
      <c r="Q2028" s="300" t="s">
        <v>892</v>
      </c>
      <c r="R2028" s="300" t="s">
        <v>430</v>
      </c>
      <c r="S2028" s="300">
        <v>0</v>
      </c>
      <c r="T2028" s="300" t="s">
        <v>763</v>
      </c>
      <c r="U2028" s="300" t="s">
        <v>764</v>
      </c>
      <c r="V2028" s="300" t="s">
        <v>1123</v>
      </c>
      <c r="W2028" s="300" t="s">
        <v>766</v>
      </c>
      <c r="X2028" s="300" t="b">
        <v>1</v>
      </c>
      <c r="Y2028" s="300">
        <v>310590</v>
      </c>
      <c r="Z2028" s="300" t="s">
        <v>868</v>
      </c>
      <c r="AA2028" s="300" t="s">
        <v>540</v>
      </c>
      <c r="AB2028" s="300" t="s">
        <v>84</v>
      </c>
      <c r="AC2028" s="300" t="s">
        <v>84</v>
      </c>
      <c r="AD2028" s="300">
        <v>6</v>
      </c>
      <c r="AE2028" s="300" t="b">
        <v>1</v>
      </c>
      <c r="AF2028" s="300" t="s">
        <v>768</v>
      </c>
      <c r="AG2028" s="300" t="s">
        <v>769</v>
      </c>
      <c r="AH2028" s="300">
        <v>0</v>
      </c>
      <c r="AI2028" s="300">
        <v>0</v>
      </c>
      <c r="AJ2028" s="300" t="s">
        <v>770</v>
      </c>
      <c r="AK2028" s="300">
        <v>8</v>
      </c>
      <c r="AL2028" s="300" t="s">
        <v>814</v>
      </c>
      <c r="AM2028" s="300">
        <v>3155</v>
      </c>
      <c r="AN2028" s="300" t="b">
        <v>0</v>
      </c>
      <c r="AO2028" s="300">
        <v>8</v>
      </c>
      <c r="AP2028" s="300" t="s">
        <v>814</v>
      </c>
      <c r="AQ2028" s="300">
        <v>3155</v>
      </c>
      <c r="AR2028" s="300" t="b">
        <v>0</v>
      </c>
      <c r="AS2028" s="300">
        <v>3155</v>
      </c>
      <c r="AT2028" s="300" t="b">
        <v>0</v>
      </c>
      <c r="AU2028" s="300">
        <v>0</v>
      </c>
      <c r="AV2028" s="300" t="b">
        <v>0</v>
      </c>
      <c r="AW2028" s="300" t="s">
        <v>2161</v>
      </c>
      <c r="AX2028" s="300">
        <v>0</v>
      </c>
      <c r="AY2028" s="300" t="s">
        <v>2161</v>
      </c>
      <c r="AZ2028" s="300">
        <v>0</v>
      </c>
      <c r="BA2028" s="300" t="b">
        <v>0</v>
      </c>
      <c r="BB2028" s="300" t="b">
        <v>1</v>
      </c>
      <c r="BC2028"/>
      <c r="BD2028"/>
      <c r="BE2028"/>
      <c r="BF2028"/>
      <c r="BG2028"/>
      <c r="BH2028"/>
      <c r="BI2028"/>
      <c r="BJ2028"/>
      <c r="BK2028"/>
      <c r="BL2028"/>
      <c r="BM2028"/>
      <c r="BN2028"/>
      <c r="BO2028"/>
      <c r="BP2028"/>
      <c r="BQ2028"/>
    </row>
    <row r="2029" spans="5:69" ht="16.5" hidden="1" x14ac:dyDescent="0.3">
      <c r="E2029" s="300" t="s">
        <v>760</v>
      </c>
      <c r="F2029" s="300" t="s">
        <v>651</v>
      </c>
      <c r="G2029" s="300">
        <v>20150101</v>
      </c>
      <c r="H2029" s="300">
        <v>2015</v>
      </c>
      <c r="I2029" s="300">
        <v>52</v>
      </c>
      <c r="J2029" s="300">
        <v>2015</v>
      </c>
      <c r="K2029" s="300">
        <v>180</v>
      </c>
      <c r="L2029" s="300" t="s">
        <v>872</v>
      </c>
      <c r="M2029" s="300" t="s">
        <v>486</v>
      </c>
      <c r="N2029" s="300" t="s">
        <v>660</v>
      </c>
      <c r="O2029" s="300" t="s">
        <v>762</v>
      </c>
      <c r="P2029" s="300">
        <v>422</v>
      </c>
      <c r="Q2029" s="300" t="s">
        <v>894</v>
      </c>
      <c r="R2029" s="300" t="s">
        <v>895</v>
      </c>
      <c r="S2029" s="300">
        <v>0</v>
      </c>
      <c r="T2029" s="300" t="s">
        <v>763</v>
      </c>
      <c r="U2029" s="300" t="s">
        <v>764</v>
      </c>
      <c r="V2029" s="300" t="s">
        <v>1123</v>
      </c>
      <c r="W2029" s="300" t="s">
        <v>766</v>
      </c>
      <c r="X2029" s="300" t="b">
        <v>1</v>
      </c>
      <c r="Y2029" s="300">
        <v>310590</v>
      </c>
      <c r="Z2029" s="300" t="s">
        <v>868</v>
      </c>
      <c r="AA2029" s="300" t="s">
        <v>540</v>
      </c>
      <c r="AB2029" s="300" t="s">
        <v>84</v>
      </c>
      <c r="AC2029" s="300" t="s">
        <v>84</v>
      </c>
      <c r="AD2029" s="300">
        <v>6</v>
      </c>
      <c r="AE2029" s="300" t="b">
        <v>1</v>
      </c>
      <c r="AF2029" s="300" t="s">
        <v>768</v>
      </c>
      <c r="AG2029" s="300" t="s">
        <v>769</v>
      </c>
      <c r="AH2029" s="300">
        <v>0</v>
      </c>
      <c r="AI2029" s="300">
        <v>0</v>
      </c>
      <c r="AJ2029" s="300" t="s">
        <v>770</v>
      </c>
      <c r="AK2029" s="300">
        <v>8</v>
      </c>
      <c r="AL2029" s="300" t="s">
        <v>814</v>
      </c>
      <c r="AM2029" s="300">
        <v>150</v>
      </c>
      <c r="AN2029" s="300" t="b">
        <v>0</v>
      </c>
      <c r="AO2029" s="300">
        <v>8</v>
      </c>
      <c r="AP2029" s="300" t="s">
        <v>814</v>
      </c>
      <c r="AQ2029" s="300">
        <v>150</v>
      </c>
      <c r="AR2029" s="300" t="b">
        <v>0</v>
      </c>
      <c r="AS2029" s="300">
        <v>150</v>
      </c>
      <c r="AT2029" s="300" t="b">
        <v>0</v>
      </c>
      <c r="AU2029" s="300">
        <v>0</v>
      </c>
      <c r="AV2029" s="300" t="b">
        <v>0</v>
      </c>
      <c r="AW2029" s="300" t="s">
        <v>2163</v>
      </c>
      <c r="AX2029" s="300">
        <v>0</v>
      </c>
      <c r="AY2029" s="300" t="s">
        <v>2163</v>
      </c>
      <c r="AZ2029" s="300">
        <v>0</v>
      </c>
      <c r="BA2029" s="300" t="b">
        <v>0</v>
      </c>
      <c r="BB2029" s="300" t="b">
        <v>1</v>
      </c>
      <c r="BC2029"/>
      <c r="BD2029"/>
      <c r="BE2029"/>
      <c r="BF2029"/>
      <c r="BG2029"/>
      <c r="BH2029"/>
      <c r="BI2029"/>
      <c r="BJ2029"/>
      <c r="BK2029"/>
      <c r="BL2029"/>
      <c r="BM2029"/>
      <c r="BN2029"/>
      <c r="BO2029"/>
      <c r="BP2029"/>
      <c r="BQ2029"/>
    </row>
    <row r="2030" spans="5:69" ht="16.5" hidden="1" x14ac:dyDescent="0.3">
      <c r="E2030" s="300" t="s">
        <v>760</v>
      </c>
      <c r="F2030" s="300" t="s">
        <v>651</v>
      </c>
      <c r="G2030" s="300">
        <v>20150101</v>
      </c>
      <c r="H2030" s="300">
        <v>2015</v>
      </c>
      <c r="I2030" s="300">
        <v>52</v>
      </c>
      <c r="J2030" s="300">
        <v>2015</v>
      </c>
      <c r="K2030" s="300">
        <v>180</v>
      </c>
      <c r="L2030" s="300" t="s">
        <v>872</v>
      </c>
      <c r="M2030" s="300" t="s">
        <v>486</v>
      </c>
      <c r="N2030" s="300" t="s">
        <v>660</v>
      </c>
      <c r="O2030" s="300" t="s">
        <v>762</v>
      </c>
      <c r="P2030" s="300">
        <v>686</v>
      </c>
      <c r="Q2030" s="300" t="s">
        <v>796</v>
      </c>
      <c r="R2030" s="300" t="s">
        <v>438</v>
      </c>
      <c r="S2030" s="300">
        <v>0</v>
      </c>
      <c r="T2030" s="300" t="s">
        <v>763</v>
      </c>
      <c r="U2030" s="300" t="s">
        <v>764</v>
      </c>
      <c r="V2030" s="300" t="s">
        <v>1123</v>
      </c>
      <c r="W2030" s="300" t="s">
        <v>766</v>
      </c>
      <c r="X2030" s="300" t="b">
        <v>1</v>
      </c>
      <c r="Y2030" s="300">
        <v>310590</v>
      </c>
      <c r="Z2030" s="300" t="s">
        <v>868</v>
      </c>
      <c r="AA2030" s="300" t="s">
        <v>540</v>
      </c>
      <c r="AB2030" s="300" t="s">
        <v>84</v>
      </c>
      <c r="AC2030" s="300" t="s">
        <v>84</v>
      </c>
      <c r="AD2030" s="300">
        <v>6</v>
      </c>
      <c r="AE2030" s="300" t="b">
        <v>1</v>
      </c>
      <c r="AF2030" s="300" t="s">
        <v>768</v>
      </c>
      <c r="AG2030" s="300" t="s">
        <v>769</v>
      </c>
      <c r="AH2030" s="300">
        <v>0</v>
      </c>
      <c r="AI2030" s="300">
        <v>0</v>
      </c>
      <c r="AJ2030" s="300" t="s">
        <v>770</v>
      </c>
      <c r="AK2030" s="300">
        <v>8</v>
      </c>
      <c r="AL2030" s="300" t="s">
        <v>814</v>
      </c>
      <c r="AM2030" s="300">
        <v>40</v>
      </c>
      <c r="AN2030" s="300" t="b">
        <v>0</v>
      </c>
      <c r="AO2030" s="300">
        <v>8</v>
      </c>
      <c r="AP2030" s="300" t="s">
        <v>814</v>
      </c>
      <c r="AQ2030" s="300">
        <v>40</v>
      </c>
      <c r="AR2030" s="300" t="b">
        <v>0</v>
      </c>
      <c r="AS2030" s="300">
        <v>40</v>
      </c>
      <c r="AT2030" s="300" t="b">
        <v>0</v>
      </c>
      <c r="AU2030" s="300">
        <v>0</v>
      </c>
      <c r="AV2030" s="300" t="b">
        <v>0</v>
      </c>
      <c r="AW2030" s="300" t="s">
        <v>2175</v>
      </c>
      <c r="AX2030" s="300">
        <v>0</v>
      </c>
      <c r="AY2030" s="300" t="s">
        <v>2175</v>
      </c>
      <c r="AZ2030" s="300">
        <v>0</v>
      </c>
      <c r="BA2030" s="300" t="b">
        <v>0</v>
      </c>
      <c r="BB2030" s="300" t="b">
        <v>1</v>
      </c>
      <c r="BC2030"/>
      <c r="BD2030"/>
      <c r="BE2030"/>
      <c r="BF2030"/>
      <c r="BG2030"/>
      <c r="BH2030"/>
      <c r="BI2030"/>
      <c r="BJ2030"/>
      <c r="BK2030"/>
      <c r="BL2030"/>
      <c r="BM2030"/>
      <c r="BN2030"/>
      <c r="BO2030"/>
      <c r="BP2030"/>
      <c r="BQ2030"/>
    </row>
    <row r="2031" spans="5:69" ht="16.5" hidden="1" x14ac:dyDescent="0.3">
      <c r="E2031" s="300" t="s">
        <v>760</v>
      </c>
      <c r="F2031" s="300" t="s">
        <v>651</v>
      </c>
      <c r="G2031" s="300">
        <v>20150101</v>
      </c>
      <c r="H2031" s="300">
        <v>2015</v>
      </c>
      <c r="I2031" s="300">
        <v>52</v>
      </c>
      <c r="J2031" s="300">
        <v>2015</v>
      </c>
      <c r="K2031" s="300">
        <v>180</v>
      </c>
      <c r="L2031" s="300" t="s">
        <v>872</v>
      </c>
      <c r="M2031" s="300" t="s">
        <v>486</v>
      </c>
      <c r="N2031" s="300" t="s">
        <v>660</v>
      </c>
      <c r="O2031" s="300" t="s">
        <v>762</v>
      </c>
      <c r="P2031" s="300">
        <v>699</v>
      </c>
      <c r="Q2031" s="300" t="s">
        <v>798</v>
      </c>
      <c r="R2031" s="300" t="s">
        <v>799</v>
      </c>
      <c r="S2031" s="300">
        <v>0</v>
      </c>
      <c r="T2031" s="300" t="s">
        <v>763</v>
      </c>
      <c r="U2031" s="300" t="s">
        <v>764</v>
      </c>
      <c r="V2031" s="300" t="s">
        <v>1123</v>
      </c>
      <c r="W2031" s="300" t="s">
        <v>766</v>
      </c>
      <c r="X2031" s="300" t="b">
        <v>1</v>
      </c>
      <c r="Y2031" s="300">
        <v>310590</v>
      </c>
      <c r="Z2031" s="300" t="s">
        <v>868</v>
      </c>
      <c r="AA2031" s="300" t="s">
        <v>540</v>
      </c>
      <c r="AB2031" s="300" t="s">
        <v>84</v>
      </c>
      <c r="AC2031" s="300" t="s">
        <v>84</v>
      </c>
      <c r="AD2031" s="300">
        <v>6</v>
      </c>
      <c r="AE2031" s="300" t="b">
        <v>1</v>
      </c>
      <c r="AF2031" s="300" t="s">
        <v>768</v>
      </c>
      <c r="AG2031" s="300" t="s">
        <v>769</v>
      </c>
      <c r="AH2031" s="300">
        <v>0</v>
      </c>
      <c r="AI2031" s="300">
        <v>0</v>
      </c>
      <c r="AJ2031" s="300" t="s">
        <v>770</v>
      </c>
      <c r="AK2031" s="300">
        <v>8</v>
      </c>
      <c r="AL2031" s="300" t="s">
        <v>814</v>
      </c>
      <c r="AM2031" s="300">
        <v>1800</v>
      </c>
      <c r="AN2031" s="300" t="b">
        <v>0</v>
      </c>
      <c r="AO2031" s="300">
        <v>8</v>
      </c>
      <c r="AP2031" s="300" t="s">
        <v>814</v>
      </c>
      <c r="AQ2031" s="300">
        <v>1800</v>
      </c>
      <c r="AR2031" s="300" t="b">
        <v>0</v>
      </c>
      <c r="AS2031" s="300">
        <v>1800</v>
      </c>
      <c r="AT2031" s="300" t="b">
        <v>0</v>
      </c>
      <c r="AU2031" s="300">
        <v>0</v>
      </c>
      <c r="AV2031" s="300" t="b">
        <v>0</v>
      </c>
      <c r="AW2031" s="300" t="s">
        <v>2261</v>
      </c>
      <c r="AX2031" s="300">
        <v>0</v>
      </c>
      <c r="AY2031" s="300" t="s">
        <v>2261</v>
      </c>
      <c r="AZ2031" s="300">
        <v>0</v>
      </c>
      <c r="BA2031" s="300" t="b">
        <v>0</v>
      </c>
      <c r="BB2031" s="300" t="b">
        <v>1</v>
      </c>
      <c r="BC2031"/>
      <c r="BD2031"/>
      <c r="BE2031"/>
      <c r="BF2031"/>
      <c r="BG2031"/>
      <c r="BH2031"/>
      <c r="BI2031"/>
      <c r="BJ2031"/>
      <c r="BK2031"/>
      <c r="BL2031"/>
      <c r="BM2031"/>
      <c r="BN2031"/>
      <c r="BO2031"/>
      <c r="BP2031"/>
      <c r="BQ2031"/>
    </row>
    <row r="2032" spans="5:69" ht="16.5" hidden="1" x14ac:dyDescent="0.3">
      <c r="E2032" s="300" t="s">
        <v>760</v>
      </c>
      <c r="F2032" s="300" t="s">
        <v>651</v>
      </c>
      <c r="G2032" s="300">
        <v>20150101</v>
      </c>
      <c r="H2032" s="300">
        <v>2015</v>
      </c>
      <c r="I2032" s="300">
        <v>52</v>
      </c>
      <c r="J2032" s="300">
        <v>2015</v>
      </c>
      <c r="K2032" s="300">
        <v>180</v>
      </c>
      <c r="L2032" s="300" t="s">
        <v>872</v>
      </c>
      <c r="M2032" s="300" t="s">
        <v>486</v>
      </c>
      <c r="N2032" s="300" t="s">
        <v>660</v>
      </c>
      <c r="O2032" s="300" t="s">
        <v>762</v>
      </c>
      <c r="P2032" s="300">
        <v>710</v>
      </c>
      <c r="Q2032" s="300" t="s">
        <v>917</v>
      </c>
      <c r="R2032" s="300" t="s">
        <v>425</v>
      </c>
      <c r="S2032" s="300">
        <v>0</v>
      </c>
      <c r="T2032" s="300" t="s">
        <v>763</v>
      </c>
      <c r="U2032" s="300" t="s">
        <v>764</v>
      </c>
      <c r="V2032" s="300" t="s">
        <v>1123</v>
      </c>
      <c r="W2032" s="300" t="s">
        <v>766</v>
      </c>
      <c r="X2032" s="300" t="b">
        <v>1</v>
      </c>
      <c r="Y2032" s="300">
        <v>310590</v>
      </c>
      <c r="Z2032" s="300" t="s">
        <v>868</v>
      </c>
      <c r="AA2032" s="300" t="s">
        <v>540</v>
      </c>
      <c r="AB2032" s="300" t="s">
        <v>84</v>
      </c>
      <c r="AC2032" s="300" t="s">
        <v>84</v>
      </c>
      <c r="AD2032" s="300">
        <v>6</v>
      </c>
      <c r="AE2032" s="300" t="b">
        <v>1</v>
      </c>
      <c r="AF2032" s="300" t="s">
        <v>768</v>
      </c>
      <c r="AG2032" s="300" t="s">
        <v>769</v>
      </c>
      <c r="AH2032" s="300">
        <v>0</v>
      </c>
      <c r="AI2032" s="300">
        <v>0</v>
      </c>
      <c r="AJ2032" s="300" t="s">
        <v>770</v>
      </c>
      <c r="AK2032" s="300">
        <v>8</v>
      </c>
      <c r="AL2032" s="300" t="s">
        <v>814</v>
      </c>
      <c r="AM2032" s="300">
        <v>68194</v>
      </c>
      <c r="AN2032" s="300" t="b">
        <v>0</v>
      </c>
      <c r="AO2032" s="300">
        <v>8</v>
      </c>
      <c r="AP2032" s="300" t="s">
        <v>814</v>
      </c>
      <c r="AQ2032" s="300">
        <v>68194</v>
      </c>
      <c r="AR2032" s="300" t="b">
        <v>0</v>
      </c>
      <c r="AS2032" s="300">
        <v>68194</v>
      </c>
      <c r="AT2032" s="300" t="b">
        <v>0</v>
      </c>
      <c r="AU2032" s="300">
        <v>0</v>
      </c>
      <c r="AV2032" s="300" t="b">
        <v>0</v>
      </c>
      <c r="AW2032" s="300" t="s">
        <v>2282</v>
      </c>
      <c r="AX2032" s="300">
        <v>0</v>
      </c>
      <c r="AY2032" s="300" t="s">
        <v>2282</v>
      </c>
      <c r="AZ2032" s="300">
        <v>0</v>
      </c>
      <c r="BA2032" s="300" t="b">
        <v>0</v>
      </c>
      <c r="BB2032" s="300" t="b">
        <v>1</v>
      </c>
      <c r="BC2032"/>
      <c r="BD2032"/>
      <c r="BE2032"/>
      <c r="BF2032"/>
      <c r="BG2032"/>
      <c r="BH2032"/>
      <c r="BI2032"/>
      <c r="BJ2032"/>
      <c r="BK2032"/>
      <c r="BL2032"/>
      <c r="BM2032"/>
      <c r="BN2032"/>
      <c r="BO2032"/>
      <c r="BP2032"/>
      <c r="BQ2032"/>
    </row>
    <row r="2033" spans="5:69" ht="16.5" hidden="1" x14ac:dyDescent="0.3">
      <c r="E2033" s="300" t="s">
        <v>760</v>
      </c>
      <c r="F2033" s="300" t="s">
        <v>651</v>
      </c>
      <c r="G2033" s="300">
        <v>20150101</v>
      </c>
      <c r="H2033" s="300">
        <v>2015</v>
      </c>
      <c r="I2033" s="300">
        <v>52</v>
      </c>
      <c r="J2033" s="300">
        <v>2015</v>
      </c>
      <c r="K2033" s="300">
        <v>180</v>
      </c>
      <c r="L2033" s="300" t="s">
        <v>872</v>
      </c>
      <c r="M2033" s="300" t="s">
        <v>486</v>
      </c>
      <c r="N2033" s="300" t="s">
        <v>660</v>
      </c>
      <c r="O2033" s="300" t="s">
        <v>762</v>
      </c>
      <c r="P2033" s="300">
        <v>842</v>
      </c>
      <c r="Q2033" s="300" t="s">
        <v>809</v>
      </c>
      <c r="R2033" s="300" t="s">
        <v>809</v>
      </c>
      <c r="S2033" s="300">
        <v>0</v>
      </c>
      <c r="T2033" s="300" t="s">
        <v>763</v>
      </c>
      <c r="U2033" s="300" t="s">
        <v>764</v>
      </c>
      <c r="V2033" s="300" t="s">
        <v>1123</v>
      </c>
      <c r="W2033" s="300" t="s">
        <v>766</v>
      </c>
      <c r="X2033" s="300" t="b">
        <v>1</v>
      </c>
      <c r="Y2033" s="300">
        <v>310590</v>
      </c>
      <c r="Z2033" s="300" t="s">
        <v>868</v>
      </c>
      <c r="AA2033" s="300" t="s">
        <v>540</v>
      </c>
      <c r="AB2033" s="300" t="s">
        <v>84</v>
      </c>
      <c r="AC2033" s="300" t="s">
        <v>84</v>
      </c>
      <c r="AD2033" s="300">
        <v>6</v>
      </c>
      <c r="AE2033" s="300" t="b">
        <v>1</v>
      </c>
      <c r="AF2033" s="300" t="s">
        <v>768</v>
      </c>
      <c r="AG2033" s="300" t="s">
        <v>769</v>
      </c>
      <c r="AH2033" s="300">
        <v>0</v>
      </c>
      <c r="AI2033" s="300">
        <v>0</v>
      </c>
      <c r="AJ2033" s="300" t="s">
        <v>770</v>
      </c>
      <c r="AK2033" s="300">
        <v>8</v>
      </c>
      <c r="AL2033" s="300" t="s">
        <v>814</v>
      </c>
      <c r="AM2033" s="300">
        <v>46</v>
      </c>
      <c r="AN2033" s="300" t="b">
        <v>0</v>
      </c>
      <c r="AO2033" s="300">
        <v>8</v>
      </c>
      <c r="AP2033" s="300" t="s">
        <v>814</v>
      </c>
      <c r="AQ2033" s="300">
        <v>46</v>
      </c>
      <c r="AR2033" s="300" t="b">
        <v>0</v>
      </c>
      <c r="AS2033" s="300">
        <v>46</v>
      </c>
      <c r="AT2033" s="300" t="b">
        <v>0</v>
      </c>
      <c r="AU2033" s="300">
        <v>0</v>
      </c>
      <c r="AV2033" s="300" t="b">
        <v>0</v>
      </c>
      <c r="AW2033" s="300" t="s">
        <v>2184</v>
      </c>
      <c r="AX2033" s="300">
        <v>0</v>
      </c>
      <c r="AY2033" s="300" t="s">
        <v>2184</v>
      </c>
      <c r="AZ2033" s="300">
        <v>0</v>
      </c>
      <c r="BA2033" s="300" t="b">
        <v>0</v>
      </c>
      <c r="BB2033" s="300" t="b">
        <v>1</v>
      </c>
      <c r="BC2033"/>
      <c r="BD2033"/>
      <c r="BE2033"/>
      <c r="BF2033"/>
      <c r="BG2033"/>
      <c r="BH2033"/>
      <c r="BI2033"/>
      <c r="BJ2033"/>
      <c r="BK2033"/>
      <c r="BL2033"/>
      <c r="BM2033"/>
      <c r="BN2033"/>
      <c r="BO2033"/>
      <c r="BP2033"/>
      <c r="BQ2033"/>
    </row>
    <row r="2034" spans="5:69" ht="16.5" hidden="1" x14ac:dyDescent="0.3">
      <c r="E2034" s="300" t="s">
        <v>760</v>
      </c>
      <c r="F2034" s="300" t="s">
        <v>651</v>
      </c>
      <c r="G2034" s="300">
        <v>20150101</v>
      </c>
      <c r="H2034" s="300">
        <v>2015</v>
      </c>
      <c r="I2034" s="300">
        <v>52</v>
      </c>
      <c r="J2034" s="300">
        <v>2015</v>
      </c>
      <c r="K2034" s="300">
        <v>180</v>
      </c>
      <c r="L2034" s="300" t="s">
        <v>872</v>
      </c>
      <c r="M2034" s="300" t="s">
        <v>486</v>
      </c>
      <c r="N2034" s="300" t="s">
        <v>660</v>
      </c>
      <c r="O2034" s="300" t="s">
        <v>762</v>
      </c>
      <c r="P2034" s="300">
        <v>894</v>
      </c>
      <c r="Q2034" s="300" t="s">
        <v>943</v>
      </c>
      <c r="R2034" s="300" t="s">
        <v>431</v>
      </c>
      <c r="S2034" s="300">
        <v>0</v>
      </c>
      <c r="T2034" s="300" t="s">
        <v>763</v>
      </c>
      <c r="U2034" s="300" t="s">
        <v>764</v>
      </c>
      <c r="V2034" s="300" t="s">
        <v>1123</v>
      </c>
      <c r="W2034" s="300" t="s">
        <v>766</v>
      </c>
      <c r="X2034" s="300" t="b">
        <v>1</v>
      </c>
      <c r="Y2034" s="300">
        <v>310590</v>
      </c>
      <c r="Z2034" s="300" t="s">
        <v>868</v>
      </c>
      <c r="AA2034" s="300" t="s">
        <v>540</v>
      </c>
      <c r="AB2034" s="300" t="s">
        <v>84</v>
      </c>
      <c r="AC2034" s="300" t="s">
        <v>84</v>
      </c>
      <c r="AD2034" s="300">
        <v>6</v>
      </c>
      <c r="AE2034" s="300" t="b">
        <v>1</v>
      </c>
      <c r="AF2034" s="300" t="s">
        <v>768</v>
      </c>
      <c r="AG2034" s="300" t="s">
        <v>769</v>
      </c>
      <c r="AH2034" s="300">
        <v>0</v>
      </c>
      <c r="AI2034" s="300">
        <v>0</v>
      </c>
      <c r="AJ2034" s="300" t="s">
        <v>770</v>
      </c>
      <c r="AK2034" s="300">
        <v>8</v>
      </c>
      <c r="AL2034" s="300" t="s">
        <v>814</v>
      </c>
      <c r="AM2034" s="300">
        <v>162000</v>
      </c>
      <c r="AN2034" s="300" t="b">
        <v>0</v>
      </c>
      <c r="AO2034" s="300">
        <v>8</v>
      </c>
      <c r="AP2034" s="300" t="s">
        <v>814</v>
      </c>
      <c r="AQ2034" s="300">
        <v>162000</v>
      </c>
      <c r="AR2034" s="300" t="b">
        <v>0</v>
      </c>
      <c r="AS2034" s="300">
        <v>162000</v>
      </c>
      <c r="AT2034" s="300" t="b">
        <v>0</v>
      </c>
      <c r="AU2034" s="300">
        <v>0</v>
      </c>
      <c r="AV2034" s="300" t="b">
        <v>0</v>
      </c>
      <c r="AW2034" s="300" t="s">
        <v>2283</v>
      </c>
      <c r="AX2034" s="300">
        <v>0</v>
      </c>
      <c r="AY2034" s="300" t="s">
        <v>2283</v>
      </c>
      <c r="AZ2034" s="300">
        <v>0</v>
      </c>
      <c r="BA2034" s="300" t="b">
        <v>0</v>
      </c>
      <c r="BB2034" s="300" t="b">
        <v>1</v>
      </c>
      <c r="BC2034"/>
      <c r="BD2034"/>
      <c r="BE2034"/>
      <c r="BF2034"/>
      <c r="BG2034"/>
      <c r="BH2034"/>
      <c r="BI2034"/>
      <c r="BJ2034"/>
      <c r="BK2034"/>
      <c r="BL2034"/>
      <c r="BM2034"/>
      <c r="BN2034"/>
      <c r="BO2034"/>
      <c r="BP2034"/>
      <c r="BQ2034"/>
    </row>
    <row r="2035" spans="5:69" ht="16.5" hidden="1" x14ac:dyDescent="0.3">
      <c r="E2035" s="300" t="s">
        <v>760</v>
      </c>
      <c r="F2035" s="300" t="s">
        <v>651</v>
      </c>
      <c r="G2035" s="300">
        <v>20150101</v>
      </c>
      <c r="H2035" s="300">
        <v>2015</v>
      </c>
      <c r="I2035" s="300">
        <v>52</v>
      </c>
      <c r="J2035" s="300">
        <v>2015</v>
      </c>
      <c r="K2035" s="300">
        <v>562</v>
      </c>
      <c r="L2035" s="300" t="s">
        <v>761</v>
      </c>
      <c r="M2035" s="300" t="s">
        <v>451</v>
      </c>
      <c r="N2035" s="300" t="s">
        <v>660</v>
      </c>
      <c r="O2035" s="300" t="s">
        <v>762</v>
      </c>
      <c r="P2035" s="300">
        <v>0</v>
      </c>
      <c r="Q2035" s="300" t="s">
        <v>763</v>
      </c>
      <c r="R2035" s="300" t="s">
        <v>764</v>
      </c>
      <c r="S2035" s="300">
        <v>0</v>
      </c>
      <c r="T2035" s="300" t="s">
        <v>763</v>
      </c>
      <c r="U2035" s="300" t="s">
        <v>764</v>
      </c>
      <c r="V2035" s="300" t="s">
        <v>1123</v>
      </c>
      <c r="W2035" s="300" t="s">
        <v>766</v>
      </c>
      <c r="X2035" s="300" t="b">
        <v>1</v>
      </c>
      <c r="Y2035" s="300">
        <v>310590</v>
      </c>
      <c r="Z2035" s="300" t="s">
        <v>868</v>
      </c>
      <c r="AA2035" s="300" t="s">
        <v>540</v>
      </c>
      <c r="AB2035" s="300" t="s">
        <v>84</v>
      </c>
      <c r="AC2035" s="300" t="s">
        <v>84</v>
      </c>
      <c r="AD2035" s="300">
        <v>6</v>
      </c>
      <c r="AE2035" s="300" t="b">
        <v>1</v>
      </c>
      <c r="AF2035" s="300" t="s">
        <v>768</v>
      </c>
      <c r="AG2035" s="300" t="s">
        <v>769</v>
      </c>
      <c r="AH2035" s="300">
        <v>0</v>
      </c>
      <c r="AI2035" s="300">
        <v>0</v>
      </c>
      <c r="AJ2035" s="300" t="s">
        <v>770</v>
      </c>
      <c r="AK2035" s="300">
        <v>8</v>
      </c>
      <c r="AL2035" s="300" t="s">
        <v>814</v>
      </c>
      <c r="AM2035" s="300">
        <v>6066050</v>
      </c>
      <c r="AN2035" s="300" t="b">
        <v>0</v>
      </c>
      <c r="AO2035" s="300">
        <v>-1</v>
      </c>
      <c r="AP2035" s="300" t="s">
        <v>771</v>
      </c>
      <c r="AQ2035" s="300"/>
      <c r="AR2035" s="300" t="b">
        <v>0</v>
      </c>
      <c r="AS2035" s="300">
        <v>6066050</v>
      </c>
      <c r="AT2035" s="300" t="b">
        <v>0</v>
      </c>
      <c r="AU2035" s="300"/>
      <c r="AV2035" s="300" t="b">
        <v>0</v>
      </c>
      <c r="AW2035" s="300">
        <v>5008747</v>
      </c>
      <c r="AX2035" s="300"/>
      <c r="AY2035" s="300">
        <v>5008747</v>
      </c>
      <c r="AZ2035" s="300">
        <v>0</v>
      </c>
      <c r="BA2035" s="300" t="b">
        <v>1</v>
      </c>
      <c r="BB2035" s="300" t="b">
        <v>0</v>
      </c>
      <c r="BC2035"/>
      <c r="BD2035"/>
      <c r="BE2035"/>
      <c r="BF2035"/>
      <c r="BG2035"/>
      <c r="BH2035"/>
      <c r="BI2035"/>
      <c r="BJ2035"/>
      <c r="BK2035"/>
      <c r="BL2035"/>
      <c r="BM2035"/>
      <c r="BN2035"/>
      <c r="BO2035"/>
      <c r="BP2035"/>
      <c r="BQ2035"/>
    </row>
    <row r="2036" spans="5:69" ht="16.5" hidden="1" x14ac:dyDescent="0.3">
      <c r="E2036" s="300" t="s">
        <v>760</v>
      </c>
      <c r="F2036" s="300" t="s">
        <v>651</v>
      </c>
      <c r="G2036" s="300">
        <v>20150101</v>
      </c>
      <c r="H2036" s="300">
        <v>2015</v>
      </c>
      <c r="I2036" s="300">
        <v>52</v>
      </c>
      <c r="J2036" s="300">
        <v>2015</v>
      </c>
      <c r="K2036" s="300">
        <v>562</v>
      </c>
      <c r="L2036" s="300" t="s">
        <v>761</v>
      </c>
      <c r="M2036" s="300" t="s">
        <v>451</v>
      </c>
      <c r="N2036" s="300" t="s">
        <v>660</v>
      </c>
      <c r="O2036" s="300" t="s">
        <v>762</v>
      </c>
      <c r="P2036" s="300">
        <v>156</v>
      </c>
      <c r="Q2036" s="300" t="s">
        <v>773</v>
      </c>
      <c r="R2036" s="300" t="s">
        <v>774</v>
      </c>
      <c r="S2036" s="300">
        <v>0</v>
      </c>
      <c r="T2036" s="300" t="s">
        <v>763</v>
      </c>
      <c r="U2036" s="300" t="s">
        <v>764</v>
      </c>
      <c r="V2036" s="300" t="s">
        <v>1123</v>
      </c>
      <c r="W2036" s="300" t="s">
        <v>766</v>
      </c>
      <c r="X2036" s="300" t="b">
        <v>1</v>
      </c>
      <c r="Y2036" s="300">
        <v>310590</v>
      </c>
      <c r="Z2036" s="300" t="s">
        <v>868</v>
      </c>
      <c r="AA2036" s="300" t="s">
        <v>540</v>
      </c>
      <c r="AB2036" s="300" t="s">
        <v>84</v>
      </c>
      <c r="AC2036" s="300" t="s">
        <v>84</v>
      </c>
      <c r="AD2036" s="300">
        <v>6</v>
      </c>
      <c r="AE2036" s="300" t="b">
        <v>1</v>
      </c>
      <c r="AF2036" s="300" t="s">
        <v>768</v>
      </c>
      <c r="AG2036" s="300" t="s">
        <v>769</v>
      </c>
      <c r="AH2036" s="300">
        <v>0</v>
      </c>
      <c r="AI2036" s="300">
        <v>0</v>
      </c>
      <c r="AJ2036" s="300" t="s">
        <v>770</v>
      </c>
      <c r="AK2036" s="300">
        <v>8</v>
      </c>
      <c r="AL2036" s="300" t="s">
        <v>814</v>
      </c>
      <c r="AM2036" s="300">
        <v>2050</v>
      </c>
      <c r="AN2036" s="300" t="b">
        <v>0</v>
      </c>
      <c r="AO2036" s="300">
        <v>-1</v>
      </c>
      <c r="AP2036" s="300" t="s">
        <v>771</v>
      </c>
      <c r="AQ2036" s="300"/>
      <c r="AR2036" s="300" t="b">
        <v>0</v>
      </c>
      <c r="AS2036" s="300">
        <v>2050</v>
      </c>
      <c r="AT2036" s="300" t="b">
        <v>0</v>
      </c>
      <c r="AU2036" s="300"/>
      <c r="AV2036" s="300" t="b">
        <v>0</v>
      </c>
      <c r="AW2036" s="300">
        <v>6369</v>
      </c>
      <c r="AX2036" s="300"/>
      <c r="AY2036" s="300">
        <v>6369</v>
      </c>
      <c r="AZ2036" s="300">
        <v>0</v>
      </c>
      <c r="BA2036" s="300" t="b">
        <v>1</v>
      </c>
      <c r="BB2036" s="300" t="b">
        <v>0</v>
      </c>
      <c r="BC2036"/>
      <c r="BD2036"/>
      <c r="BE2036"/>
      <c r="BF2036"/>
      <c r="BG2036"/>
      <c r="BH2036"/>
      <c r="BI2036"/>
      <c r="BJ2036"/>
      <c r="BK2036"/>
      <c r="BL2036"/>
      <c r="BM2036"/>
      <c r="BN2036"/>
      <c r="BO2036"/>
      <c r="BP2036"/>
      <c r="BQ2036"/>
    </row>
    <row r="2037" spans="5:69" ht="16.5" hidden="1" x14ac:dyDescent="0.3">
      <c r="E2037" s="300" t="s">
        <v>760</v>
      </c>
      <c r="F2037" s="300" t="s">
        <v>651</v>
      </c>
      <c r="G2037" s="300">
        <v>20150101</v>
      </c>
      <c r="H2037" s="300">
        <v>2015</v>
      </c>
      <c r="I2037" s="300">
        <v>52</v>
      </c>
      <c r="J2037" s="300">
        <v>2015</v>
      </c>
      <c r="K2037" s="300">
        <v>562</v>
      </c>
      <c r="L2037" s="300" t="s">
        <v>761</v>
      </c>
      <c r="M2037" s="300" t="s">
        <v>451</v>
      </c>
      <c r="N2037" s="300" t="s">
        <v>660</v>
      </c>
      <c r="O2037" s="300" t="s">
        <v>762</v>
      </c>
      <c r="P2037" s="300">
        <v>384</v>
      </c>
      <c r="Q2037" s="300" t="s">
        <v>786</v>
      </c>
      <c r="R2037" s="300" t="s">
        <v>559</v>
      </c>
      <c r="S2037" s="300">
        <v>0</v>
      </c>
      <c r="T2037" s="300" t="s">
        <v>763</v>
      </c>
      <c r="U2037" s="300" t="s">
        <v>764</v>
      </c>
      <c r="V2037" s="300" t="s">
        <v>1123</v>
      </c>
      <c r="W2037" s="300" t="s">
        <v>766</v>
      </c>
      <c r="X2037" s="300" t="b">
        <v>1</v>
      </c>
      <c r="Y2037" s="300">
        <v>310590</v>
      </c>
      <c r="Z2037" s="300" t="s">
        <v>868</v>
      </c>
      <c r="AA2037" s="300" t="s">
        <v>540</v>
      </c>
      <c r="AB2037" s="300" t="s">
        <v>84</v>
      </c>
      <c r="AC2037" s="300" t="s">
        <v>84</v>
      </c>
      <c r="AD2037" s="300">
        <v>6</v>
      </c>
      <c r="AE2037" s="300" t="b">
        <v>1</v>
      </c>
      <c r="AF2037" s="300" t="s">
        <v>768</v>
      </c>
      <c r="AG2037" s="300" t="s">
        <v>769</v>
      </c>
      <c r="AH2037" s="300">
        <v>0</v>
      </c>
      <c r="AI2037" s="300">
        <v>0</v>
      </c>
      <c r="AJ2037" s="300" t="s">
        <v>770</v>
      </c>
      <c r="AK2037" s="300">
        <v>8</v>
      </c>
      <c r="AL2037" s="300" t="s">
        <v>814</v>
      </c>
      <c r="AM2037" s="300">
        <v>3242000</v>
      </c>
      <c r="AN2037" s="300" t="b">
        <v>0</v>
      </c>
      <c r="AO2037" s="300">
        <v>-1</v>
      </c>
      <c r="AP2037" s="300" t="s">
        <v>771</v>
      </c>
      <c r="AQ2037" s="300"/>
      <c r="AR2037" s="300" t="b">
        <v>0</v>
      </c>
      <c r="AS2037" s="300">
        <v>3242000</v>
      </c>
      <c r="AT2037" s="300" t="b">
        <v>0</v>
      </c>
      <c r="AU2037" s="300"/>
      <c r="AV2037" s="300" t="b">
        <v>0</v>
      </c>
      <c r="AW2037" s="300">
        <v>2734854</v>
      </c>
      <c r="AX2037" s="300"/>
      <c r="AY2037" s="300">
        <v>2734854</v>
      </c>
      <c r="AZ2037" s="300">
        <v>0</v>
      </c>
      <c r="BA2037" s="300" t="b">
        <v>1</v>
      </c>
      <c r="BB2037" s="300" t="b">
        <v>0</v>
      </c>
      <c r="BC2037"/>
      <c r="BD2037"/>
      <c r="BE2037"/>
      <c r="BF2037"/>
      <c r="BG2037"/>
      <c r="BH2037"/>
      <c r="BI2037"/>
      <c r="BJ2037"/>
      <c r="BK2037"/>
      <c r="BL2037"/>
      <c r="BM2037"/>
      <c r="BN2037"/>
      <c r="BO2037"/>
      <c r="BP2037"/>
      <c r="BQ2037"/>
    </row>
    <row r="2038" spans="5:69" ht="16.5" hidden="1" x14ac:dyDescent="0.3">
      <c r="E2038" s="300" t="s">
        <v>760</v>
      </c>
      <c r="F2038" s="300" t="s">
        <v>651</v>
      </c>
      <c r="G2038" s="300">
        <v>20150101</v>
      </c>
      <c r="H2038" s="300">
        <v>2015</v>
      </c>
      <c r="I2038" s="300">
        <v>52</v>
      </c>
      <c r="J2038" s="300">
        <v>2015</v>
      </c>
      <c r="K2038" s="300">
        <v>562</v>
      </c>
      <c r="L2038" s="300" t="s">
        <v>761</v>
      </c>
      <c r="M2038" s="300" t="s">
        <v>451</v>
      </c>
      <c r="N2038" s="300" t="s">
        <v>660</v>
      </c>
      <c r="O2038" s="300" t="s">
        <v>762</v>
      </c>
      <c r="P2038" s="300">
        <v>566</v>
      </c>
      <c r="Q2038" s="300" t="s">
        <v>791</v>
      </c>
      <c r="R2038" s="300" t="s">
        <v>434</v>
      </c>
      <c r="S2038" s="300">
        <v>0</v>
      </c>
      <c r="T2038" s="300" t="s">
        <v>763</v>
      </c>
      <c r="U2038" s="300" t="s">
        <v>764</v>
      </c>
      <c r="V2038" s="300" t="s">
        <v>1123</v>
      </c>
      <c r="W2038" s="300" t="s">
        <v>766</v>
      </c>
      <c r="X2038" s="300" t="b">
        <v>1</v>
      </c>
      <c r="Y2038" s="300">
        <v>310590</v>
      </c>
      <c r="Z2038" s="300" t="s">
        <v>868</v>
      </c>
      <c r="AA2038" s="300" t="s">
        <v>540</v>
      </c>
      <c r="AB2038" s="300" t="s">
        <v>84</v>
      </c>
      <c r="AC2038" s="300" t="s">
        <v>84</v>
      </c>
      <c r="AD2038" s="300">
        <v>6</v>
      </c>
      <c r="AE2038" s="300" t="b">
        <v>1</v>
      </c>
      <c r="AF2038" s="300" t="s">
        <v>768</v>
      </c>
      <c r="AG2038" s="300" t="s">
        <v>769</v>
      </c>
      <c r="AH2038" s="300">
        <v>0</v>
      </c>
      <c r="AI2038" s="300">
        <v>0</v>
      </c>
      <c r="AJ2038" s="300" t="s">
        <v>770</v>
      </c>
      <c r="AK2038" s="300">
        <v>8</v>
      </c>
      <c r="AL2038" s="300" t="s">
        <v>814</v>
      </c>
      <c r="AM2038" s="300">
        <v>2782000</v>
      </c>
      <c r="AN2038" s="300" t="b">
        <v>0</v>
      </c>
      <c r="AO2038" s="300">
        <v>-1</v>
      </c>
      <c r="AP2038" s="300" t="s">
        <v>771</v>
      </c>
      <c r="AQ2038" s="300"/>
      <c r="AR2038" s="300" t="b">
        <v>0</v>
      </c>
      <c r="AS2038" s="300">
        <v>2782000</v>
      </c>
      <c r="AT2038" s="300" t="b">
        <v>0</v>
      </c>
      <c r="AU2038" s="300"/>
      <c r="AV2038" s="300" t="b">
        <v>0</v>
      </c>
      <c r="AW2038" s="300">
        <v>2233791</v>
      </c>
      <c r="AX2038" s="300"/>
      <c r="AY2038" s="300">
        <v>2233791</v>
      </c>
      <c r="AZ2038" s="300">
        <v>0</v>
      </c>
      <c r="BA2038" s="300" t="b">
        <v>1</v>
      </c>
      <c r="BB2038" s="300" t="b">
        <v>0</v>
      </c>
      <c r="BC2038"/>
      <c r="BD2038"/>
      <c r="BE2038"/>
      <c r="BF2038"/>
      <c r="BG2038"/>
      <c r="BH2038"/>
      <c r="BI2038"/>
      <c r="BJ2038"/>
      <c r="BK2038"/>
      <c r="BL2038"/>
      <c r="BM2038"/>
      <c r="BN2038"/>
      <c r="BO2038"/>
      <c r="BP2038"/>
      <c r="BQ2038"/>
    </row>
    <row r="2039" spans="5:69" ht="16.5" hidden="1" x14ac:dyDescent="0.3">
      <c r="E2039" s="300" t="s">
        <v>760</v>
      </c>
      <c r="F2039" s="300" t="s">
        <v>651</v>
      </c>
      <c r="G2039" s="300">
        <v>20150101</v>
      </c>
      <c r="H2039" s="300">
        <v>2015</v>
      </c>
      <c r="I2039" s="300">
        <v>52</v>
      </c>
      <c r="J2039" s="300">
        <v>2015</v>
      </c>
      <c r="K2039" s="300">
        <v>562</v>
      </c>
      <c r="L2039" s="300" t="s">
        <v>761</v>
      </c>
      <c r="M2039" s="300" t="s">
        <v>451</v>
      </c>
      <c r="N2039" s="300" t="s">
        <v>660</v>
      </c>
      <c r="O2039" s="300" t="s">
        <v>762</v>
      </c>
      <c r="P2039" s="300">
        <v>854</v>
      </c>
      <c r="Q2039" s="300" t="s">
        <v>811</v>
      </c>
      <c r="R2039" s="300" t="s">
        <v>437</v>
      </c>
      <c r="S2039" s="300">
        <v>0</v>
      </c>
      <c r="T2039" s="300" t="s">
        <v>763</v>
      </c>
      <c r="U2039" s="300" t="s">
        <v>764</v>
      </c>
      <c r="V2039" s="300" t="s">
        <v>1123</v>
      </c>
      <c r="W2039" s="300" t="s">
        <v>766</v>
      </c>
      <c r="X2039" s="300" t="b">
        <v>1</v>
      </c>
      <c r="Y2039" s="300">
        <v>310590</v>
      </c>
      <c r="Z2039" s="300" t="s">
        <v>868</v>
      </c>
      <c r="AA2039" s="300" t="s">
        <v>540</v>
      </c>
      <c r="AB2039" s="300" t="s">
        <v>84</v>
      </c>
      <c r="AC2039" s="300" t="s">
        <v>84</v>
      </c>
      <c r="AD2039" s="300">
        <v>6</v>
      </c>
      <c r="AE2039" s="300" t="b">
        <v>1</v>
      </c>
      <c r="AF2039" s="300" t="s">
        <v>768</v>
      </c>
      <c r="AG2039" s="300" t="s">
        <v>769</v>
      </c>
      <c r="AH2039" s="300">
        <v>0</v>
      </c>
      <c r="AI2039" s="300">
        <v>0</v>
      </c>
      <c r="AJ2039" s="300" t="s">
        <v>770</v>
      </c>
      <c r="AK2039" s="300">
        <v>8</v>
      </c>
      <c r="AL2039" s="300" t="s">
        <v>814</v>
      </c>
      <c r="AM2039" s="300">
        <v>40000</v>
      </c>
      <c r="AN2039" s="300" t="b">
        <v>0</v>
      </c>
      <c r="AO2039" s="300">
        <v>-1</v>
      </c>
      <c r="AP2039" s="300" t="s">
        <v>771</v>
      </c>
      <c r="AQ2039" s="300"/>
      <c r="AR2039" s="300" t="b">
        <v>0</v>
      </c>
      <c r="AS2039" s="300">
        <v>40000</v>
      </c>
      <c r="AT2039" s="300" t="b">
        <v>0</v>
      </c>
      <c r="AU2039" s="300"/>
      <c r="AV2039" s="300" t="b">
        <v>0</v>
      </c>
      <c r="AW2039" s="300">
        <v>33733</v>
      </c>
      <c r="AX2039" s="300"/>
      <c r="AY2039" s="300">
        <v>33733</v>
      </c>
      <c r="AZ2039" s="300">
        <v>0</v>
      </c>
      <c r="BA2039" s="300" t="b">
        <v>1</v>
      </c>
      <c r="BB2039" s="300" t="b">
        <v>0</v>
      </c>
      <c r="BC2039"/>
      <c r="BD2039"/>
      <c r="BE2039"/>
      <c r="BF2039"/>
      <c r="BG2039"/>
      <c r="BH2039"/>
      <c r="BI2039"/>
      <c r="BJ2039"/>
      <c r="BK2039"/>
      <c r="BL2039"/>
      <c r="BM2039"/>
      <c r="BN2039"/>
      <c r="BO2039"/>
      <c r="BP2039"/>
      <c r="BQ2039"/>
    </row>
    <row r="2040" spans="5:69" ht="16.5" hidden="1" x14ac:dyDescent="0.3">
      <c r="E2040" s="300" t="s">
        <v>760</v>
      </c>
      <c r="F2040" s="300" t="s">
        <v>651</v>
      </c>
      <c r="G2040" s="300">
        <v>20140101</v>
      </c>
      <c r="H2040" s="300">
        <v>2014</v>
      </c>
      <c r="I2040" s="300">
        <v>52</v>
      </c>
      <c r="J2040" s="300">
        <v>2014</v>
      </c>
      <c r="K2040" s="300">
        <v>562</v>
      </c>
      <c r="L2040" s="300" t="s">
        <v>761</v>
      </c>
      <c r="M2040" s="300" t="s">
        <v>451</v>
      </c>
      <c r="N2040" s="300" t="s">
        <v>660</v>
      </c>
      <c r="O2040" s="300" t="s">
        <v>762</v>
      </c>
      <c r="P2040" s="300">
        <v>0</v>
      </c>
      <c r="Q2040" s="300" t="s">
        <v>763</v>
      </c>
      <c r="R2040" s="300" t="s">
        <v>764</v>
      </c>
      <c r="S2040" s="300">
        <v>0</v>
      </c>
      <c r="T2040" s="300" t="s">
        <v>763</v>
      </c>
      <c r="U2040" s="300" t="s">
        <v>764</v>
      </c>
      <c r="V2040" s="300" t="s">
        <v>2284</v>
      </c>
      <c r="W2040" s="300" t="s">
        <v>766</v>
      </c>
      <c r="X2040" s="300" t="b">
        <v>1</v>
      </c>
      <c r="Y2040" s="300">
        <v>31</v>
      </c>
      <c r="Z2040" s="300" t="s">
        <v>767</v>
      </c>
      <c r="AA2040" s="300" t="s">
        <v>767</v>
      </c>
      <c r="AB2040" s="300" t="s">
        <v>66</v>
      </c>
      <c r="AC2040" s="300" t="s">
        <v>66</v>
      </c>
      <c r="AD2040" s="300">
        <v>2</v>
      </c>
      <c r="AE2040" s="300" t="b">
        <v>0</v>
      </c>
      <c r="AF2040" s="300" t="s">
        <v>768</v>
      </c>
      <c r="AG2040" s="300" t="s">
        <v>769</v>
      </c>
      <c r="AH2040" s="300">
        <v>0</v>
      </c>
      <c r="AI2040" s="300">
        <v>0</v>
      </c>
      <c r="AJ2040" s="300" t="s">
        <v>770</v>
      </c>
      <c r="AK2040" s="300">
        <v>-1</v>
      </c>
      <c r="AL2040" s="300" t="s">
        <v>771</v>
      </c>
      <c r="AM2040" s="300"/>
      <c r="AN2040" s="300" t="b">
        <v>0</v>
      </c>
      <c r="AO2040" s="300">
        <v>-1</v>
      </c>
      <c r="AP2040" s="300" t="s">
        <v>771</v>
      </c>
      <c r="AQ2040" s="300"/>
      <c r="AR2040" s="300" t="b">
        <v>0</v>
      </c>
      <c r="AS2040" s="300"/>
      <c r="AT2040" s="300" t="b">
        <v>0</v>
      </c>
      <c r="AU2040" s="300"/>
      <c r="AV2040" s="300" t="b">
        <v>0</v>
      </c>
      <c r="AW2040" s="300">
        <v>39501673</v>
      </c>
      <c r="AX2040" s="300"/>
      <c r="AY2040" s="300">
        <v>39501673</v>
      </c>
      <c r="AZ2040" s="300">
        <v>0</v>
      </c>
      <c r="BA2040" s="300" t="b">
        <v>1</v>
      </c>
      <c r="BB2040" s="300" t="b">
        <v>0</v>
      </c>
      <c r="BC2040"/>
      <c r="BD2040"/>
      <c r="BE2040"/>
      <c r="BF2040"/>
      <c r="BG2040"/>
      <c r="BH2040"/>
      <c r="BI2040"/>
      <c r="BJ2040"/>
      <c r="BK2040"/>
      <c r="BL2040"/>
      <c r="BM2040"/>
      <c r="BN2040"/>
      <c r="BO2040"/>
      <c r="BP2040"/>
      <c r="BQ2040"/>
    </row>
    <row r="2041" spans="5:69" ht="16.5" hidden="1" x14ac:dyDescent="0.3">
      <c r="E2041" s="300" t="s">
        <v>760</v>
      </c>
      <c r="F2041" s="300" t="s">
        <v>651</v>
      </c>
      <c r="G2041" s="300">
        <v>20140101</v>
      </c>
      <c r="H2041" s="300">
        <v>2014</v>
      </c>
      <c r="I2041" s="300">
        <v>52</v>
      </c>
      <c r="J2041" s="300">
        <v>2014</v>
      </c>
      <c r="K2041" s="300">
        <v>562</v>
      </c>
      <c r="L2041" s="300" t="s">
        <v>761</v>
      </c>
      <c r="M2041" s="300" t="s">
        <v>451</v>
      </c>
      <c r="N2041" s="300" t="s">
        <v>660</v>
      </c>
      <c r="O2041" s="300" t="s">
        <v>762</v>
      </c>
      <c r="P2041" s="300">
        <v>156</v>
      </c>
      <c r="Q2041" s="300" t="s">
        <v>773</v>
      </c>
      <c r="R2041" s="300" t="s">
        <v>774</v>
      </c>
      <c r="S2041" s="300">
        <v>0</v>
      </c>
      <c r="T2041" s="300" t="s">
        <v>763</v>
      </c>
      <c r="U2041" s="300" t="s">
        <v>764</v>
      </c>
      <c r="V2041" s="300" t="s">
        <v>2284</v>
      </c>
      <c r="W2041" s="300" t="s">
        <v>766</v>
      </c>
      <c r="X2041" s="300" t="b">
        <v>1</v>
      </c>
      <c r="Y2041" s="300">
        <v>31</v>
      </c>
      <c r="Z2041" s="300" t="s">
        <v>767</v>
      </c>
      <c r="AA2041" s="300" t="s">
        <v>767</v>
      </c>
      <c r="AB2041" s="300" t="s">
        <v>66</v>
      </c>
      <c r="AC2041" s="300" t="s">
        <v>66</v>
      </c>
      <c r="AD2041" s="300">
        <v>2</v>
      </c>
      <c r="AE2041" s="300" t="b">
        <v>0</v>
      </c>
      <c r="AF2041" s="300" t="s">
        <v>768</v>
      </c>
      <c r="AG2041" s="300" t="s">
        <v>769</v>
      </c>
      <c r="AH2041" s="300">
        <v>0</v>
      </c>
      <c r="AI2041" s="300">
        <v>0</v>
      </c>
      <c r="AJ2041" s="300" t="s">
        <v>770</v>
      </c>
      <c r="AK2041" s="300">
        <v>-1</v>
      </c>
      <c r="AL2041" s="300" t="s">
        <v>771</v>
      </c>
      <c r="AM2041" s="300"/>
      <c r="AN2041" s="300" t="b">
        <v>0</v>
      </c>
      <c r="AO2041" s="300">
        <v>-1</v>
      </c>
      <c r="AP2041" s="300" t="s">
        <v>771</v>
      </c>
      <c r="AQ2041" s="300"/>
      <c r="AR2041" s="300" t="b">
        <v>0</v>
      </c>
      <c r="AS2041" s="300"/>
      <c r="AT2041" s="300" t="b">
        <v>0</v>
      </c>
      <c r="AU2041" s="300"/>
      <c r="AV2041" s="300" t="b">
        <v>0</v>
      </c>
      <c r="AW2041" s="300">
        <v>3166839</v>
      </c>
      <c r="AX2041" s="300"/>
      <c r="AY2041" s="300">
        <v>3166839</v>
      </c>
      <c r="AZ2041" s="300">
        <v>0</v>
      </c>
      <c r="BA2041" s="300" t="b">
        <v>1</v>
      </c>
      <c r="BB2041" s="300" t="b">
        <v>0</v>
      </c>
      <c r="BC2041"/>
      <c r="BD2041"/>
      <c r="BE2041"/>
      <c r="BF2041"/>
      <c r="BG2041"/>
      <c r="BH2041"/>
      <c r="BI2041"/>
      <c r="BJ2041"/>
      <c r="BK2041"/>
      <c r="BL2041"/>
      <c r="BM2041"/>
      <c r="BN2041"/>
      <c r="BO2041"/>
      <c r="BP2041"/>
      <c r="BQ2041"/>
    </row>
    <row r="2042" spans="5:69" ht="16.5" hidden="1" x14ac:dyDescent="0.3">
      <c r="E2042" s="300" t="s">
        <v>760</v>
      </c>
      <c r="F2042" s="300" t="s">
        <v>651</v>
      </c>
      <c r="G2042" s="300">
        <v>20140101</v>
      </c>
      <c r="H2042" s="300">
        <v>2014</v>
      </c>
      <c r="I2042" s="300">
        <v>52</v>
      </c>
      <c r="J2042" s="300">
        <v>2014</v>
      </c>
      <c r="K2042" s="300">
        <v>562</v>
      </c>
      <c r="L2042" s="300" t="s">
        <v>761</v>
      </c>
      <c r="M2042" s="300" t="s">
        <v>451</v>
      </c>
      <c r="N2042" s="300" t="s">
        <v>660</v>
      </c>
      <c r="O2042" s="300" t="s">
        <v>762</v>
      </c>
      <c r="P2042" s="300">
        <v>204</v>
      </c>
      <c r="Q2042" s="300" t="s">
        <v>776</v>
      </c>
      <c r="R2042" s="300" t="s">
        <v>432</v>
      </c>
      <c r="S2042" s="300">
        <v>0</v>
      </c>
      <c r="T2042" s="300" t="s">
        <v>763</v>
      </c>
      <c r="U2042" s="300" t="s">
        <v>764</v>
      </c>
      <c r="V2042" s="300" t="s">
        <v>2284</v>
      </c>
      <c r="W2042" s="300" t="s">
        <v>766</v>
      </c>
      <c r="X2042" s="300" t="b">
        <v>1</v>
      </c>
      <c r="Y2042" s="300">
        <v>31</v>
      </c>
      <c r="Z2042" s="300" t="s">
        <v>767</v>
      </c>
      <c r="AA2042" s="300" t="s">
        <v>767</v>
      </c>
      <c r="AB2042" s="300" t="s">
        <v>66</v>
      </c>
      <c r="AC2042" s="300" t="s">
        <v>66</v>
      </c>
      <c r="AD2042" s="300">
        <v>2</v>
      </c>
      <c r="AE2042" s="300" t="b">
        <v>0</v>
      </c>
      <c r="AF2042" s="300" t="s">
        <v>768</v>
      </c>
      <c r="AG2042" s="300" t="s">
        <v>769</v>
      </c>
      <c r="AH2042" s="300">
        <v>0</v>
      </c>
      <c r="AI2042" s="300">
        <v>0</v>
      </c>
      <c r="AJ2042" s="300" t="s">
        <v>770</v>
      </c>
      <c r="AK2042" s="300">
        <v>-1</v>
      </c>
      <c r="AL2042" s="300" t="s">
        <v>771</v>
      </c>
      <c r="AM2042" s="300"/>
      <c r="AN2042" s="300" t="b">
        <v>0</v>
      </c>
      <c r="AO2042" s="300">
        <v>-1</v>
      </c>
      <c r="AP2042" s="300" t="s">
        <v>771</v>
      </c>
      <c r="AQ2042" s="300"/>
      <c r="AR2042" s="300" t="b">
        <v>0</v>
      </c>
      <c r="AS2042" s="300"/>
      <c r="AT2042" s="300" t="b">
        <v>0</v>
      </c>
      <c r="AU2042" s="300"/>
      <c r="AV2042" s="300" t="b">
        <v>0</v>
      </c>
      <c r="AW2042" s="300">
        <v>6301</v>
      </c>
      <c r="AX2042" s="300"/>
      <c r="AY2042" s="300">
        <v>6301</v>
      </c>
      <c r="AZ2042" s="300">
        <v>0</v>
      </c>
      <c r="BA2042" s="300" t="b">
        <v>1</v>
      </c>
      <c r="BB2042" s="300" t="b">
        <v>0</v>
      </c>
      <c r="BC2042"/>
      <c r="BD2042"/>
      <c r="BE2042"/>
      <c r="BF2042"/>
      <c r="BG2042"/>
      <c r="BH2042"/>
      <c r="BI2042"/>
      <c r="BJ2042"/>
      <c r="BK2042"/>
      <c r="BL2042"/>
      <c r="BM2042"/>
      <c r="BN2042"/>
      <c r="BO2042"/>
      <c r="BP2042"/>
      <c r="BQ2042"/>
    </row>
    <row r="2043" spans="5:69" ht="16.5" hidden="1" x14ac:dyDescent="0.3">
      <c r="E2043" s="300" t="s">
        <v>760</v>
      </c>
      <c r="F2043" s="300" t="s">
        <v>651</v>
      </c>
      <c r="G2043" s="300">
        <v>20140101</v>
      </c>
      <c r="H2043" s="300">
        <v>2014</v>
      </c>
      <c r="I2043" s="300">
        <v>52</v>
      </c>
      <c r="J2043" s="300">
        <v>2014</v>
      </c>
      <c r="K2043" s="300">
        <v>562</v>
      </c>
      <c r="L2043" s="300" t="s">
        <v>761</v>
      </c>
      <c r="M2043" s="300" t="s">
        <v>451</v>
      </c>
      <c r="N2043" s="300" t="s">
        <v>660</v>
      </c>
      <c r="O2043" s="300" t="s">
        <v>762</v>
      </c>
      <c r="P2043" s="300">
        <v>246</v>
      </c>
      <c r="Q2043" s="300" t="s">
        <v>1743</v>
      </c>
      <c r="R2043" s="300" t="s">
        <v>1744</v>
      </c>
      <c r="S2043" s="300">
        <v>0</v>
      </c>
      <c r="T2043" s="300" t="s">
        <v>763</v>
      </c>
      <c r="U2043" s="300" t="s">
        <v>764</v>
      </c>
      <c r="V2043" s="300" t="s">
        <v>2284</v>
      </c>
      <c r="W2043" s="300" t="s">
        <v>766</v>
      </c>
      <c r="X2043" s="300" t="b">
        <v>1</v>
      </c>
      <c r="Y2043" s="300">
        <v>31</v>
      </c>
      <c r="Z2043" s="300" t="s">
        <v>767</v>
      </c>
      <c r="AA2043" s="300" t="s">
        <v>767</v>
      </c>
      <c r="AB2043" s="300" t="s">
        <v>66</v>
      </c>
      <c r="AC2043" s="300" t="s">
        <v>66</v>
      </c>
      <c r="AD2043" s="300">
        <v>2</v>
      </c>
      <c r="AE2043" s="300" t="b">
        <v>0</v>
      </c>
      <c r="AF2043" s="300" t="s">
        <v>768</v>
      </c>
      <c r="AG2043" s="300" t="s">
        <v>769</v>
      </c>
      <c r="AH2043" s="300">
        <v>0</v>
      </c>
      <c r="AI2043" s="300">
        <v>0</v>
      </c>
      <c r="AJ2043" s="300" t="s">
        <v>770</v>
      </c>
      <c r="AK2043" s="300">
        <v>-1</v>
      </c>
      <c r="AL2043" s="300" t="s">
        <v>771</v>
      </c>
      <c r="AM2043" s="300"/>
      <c r="AN2043" s="300" t="b">
        <v>0</v>
      </c>
      <c r="AO2043" s="300">
        <v>-1</v>
      </c>
      <c r="AP2043" s="300" t="s">
        <v>771</v>
      </c>
      <c r="AQ2043" s="300"/>
      <c r="AR2043" s="300" t="b">
        <v>0</v>
      </c>
      <c r="AS2043" s="300"/>
      <c r="AT2043" s="300" t="b">
        <v>0</v>
      </c>
      <c r="AU2043" s="300"/>
      <c r="AV2043" s="300" t="b">
        <v>0</v>
      </c>
      <c r="AW2043" s="300">
        <v>5970165</v>
      </c>
      <c r="AX2043" s="300"/>
      <c r="AY2043" s="300">
        <v>5970165</v>
      </c>
      <c r="AZ2043" s="300">
        <v>0</v>
      </c>
      <c r="BA2043" s="300" t="b">
        <v>1</v>
      </c>
      <c r="BB2043" s="300" t="b">
        <v>0</v>
      </c>
      <c r="BC2043"/>
      <c r="BD2043"/>
      <c r="BE2043"/>
      <c r="BF2043"/>
      <c r="BG2043"/>
      <c r="BH2043"/>
      <c r="BI2043"/>
      <c r="BJ2043"/>
      <c r="BK2043"/>
      <c r="BL2043"/>
      <c r="BM2043"/>
      <c r="BN2043"/>
      <c r="BO2043"/>
      <c r="BP2043"/>
      <c r="BQ2043"/>
    </row>
    <row r="2044" spans="5:69" ht="16.5" hidden="1" x14ac:dyDescent="0.3">
      <c r="E2044" s="300" t="s">
        <v>760</v>
      </c>
      <c r="F2044" s="300" t="s">
        <v>651</v>
      </c>
      <c r="G2044" s="300">
        <v>20140101</v>
      </c>
      <c r="H2044" s="300">
        <v>2014</v>
      </c>
      <c r="I2044" s="300">
        <v>52</v>
      </c>
      <c r="J2044" s="300">
        <v>2014</v>
      </c>
      <c r="K2044" s="300">
        <v>562</v>
      </c>
      <c r="L2044" s="300" t="s">
        <v>761</v>
      </c>
      <c r="M2044" s="300" t="s">
        <v>451</v>
      </c>
      <c r="N2044" s="300" t="s">
        <v>660</v>
      </c>
      <c r="O2044" s="300" t="s">
        <v>762</v>
      </c>
      <c r="P2044" s="300">
        <v>251</v>
      </c>
      <c r="Q2044" s="300" t="s">
        <v>778</v>
      </c>
      <c r="R2044" s="300" t="s">
        <v>779</v>
      </c>
      <c r="S2044" s="300">
        <v>0</v>
      </c>
      <c r="T2044" s="300" t="s">
        <v>763</v>
      </c>
      <c r="U2044" s="300" t="s">
        <v>764</v>
      </c>
      <c r="V2044" s="300" t="s">
        <v>2284</v>
      </c>
      <c r="W2044" s="300" t="s">
        <v>766</v>
      </c>
      <c r="X2044" s="300" t="b">
        <v>1</v>
      </c>
      <c r="Y2044" s="300">
        <v>31</v>
      </c>
      <c r="Z2044" s="300" t="s">
        <v>767</v>
      </c>
      <c r="AA2044" s="300" t="s">
        <v>767</v>
      </c>
      <c r="AB2044" s="300" t="s">
        <v>66</v>
      </c>
      <c r="AC2044" s="300" t="s">
        <v>66</v>
      </c>
      <c r="AD2044" s="300">
        <v>2</v>
      </c>
      <c r="AE2044" s="300" t="b">
        <v>0</v>
      </c>
      <c r="AF2044" s="300" t="s">
        <v>768</v>
      </c>
      <c r="AG2044" s="300" t="s">
        <v>769</v>
      </c>
      <c r="AH2044" s="300">
        <v>0</v>
      </c>
      <c r="AI2044" s="300">
        <v>0</v>
      </c>
      <c r="AJ2044" s="300" t="s">
        <v>770</v>
      </c>
      <c r="AK2044" s="300">
        <v>-1</v>
      </c>
      <c r="AL2044" s="300" t="s">
        <v>771</v>
      </c>
      <c r="AM2044" s="300"/>
      <c r="AN2044" s="300" t="b">
        <v>0</v>
      </c>
      <c r="AO2044" s="300">
        <v>-1</v>
      </c>
      <c r="AP2044" s="300" t="s">
        <v>771</v>
      </c>
      <c r="AQ2044" s="300"/>
      <c r="AR2044" s="300" t="b">
        <v>0</v>
      </c>
      <c r="AS2044" s="300"/>
      <c r="AT2044" s="300" t="b">
        <v>0</v>
      </c>
      <c r="AU2044" s="300"/>
      <c r="AV2044" s="300" t="b">
        <v>0</v>
      </c>
      <c r="AW2044" s="300">
        <v>36309</v>
      </c>
      <c r="AX2044" s="300"/>
      <c r="AY2044" s="300">
        <v>36309</v>
      </c>
      <c r="AZ2044" s="300">
        <v>0</v>
      </c>
      <c r="BA2044" s="300" t="b">
        <v>1</v>
      </c>
      <c r="BB2044" s="300" t="b">
        <v>0</v>
      </c>
      <c r="BC2044"/>
      <c r="BD2044"/>
      <c r="BE2044"/>
      <c r="BF2044"/>
      <c r="BG2044"/>
      <c r="BH2044"/>
      <c r="BI2044"/>
      <c r="BJ2044"/>
      <c r="BK2044"/>
      <c r="BL2044"/>
      <c r="BM2044"/>
      <c r="BN2044"/>
      <c r="BO2044"/>
      <c r="BP2044"/>
      <c r="BQ2044"/>
    </row>
    <row r="2045" spans="5:69" ht="16.5" hidden="1" x14ac:dyDescent="0.3">
      <c r="E2045" s="300" t="s">
        <v>760</v>
      </c>
      <c r="F2045" s="300" t="s">
        <v>651</v>
      </c>
      <c r="G2045" s="300">
        <v>20140101</v>
      </c>
      <c r="H2045" s="300">
        <v>2014</v>
      </c>
      <c r="I2045" s="300">
        <v>52</v>
      </c>
      <c r="J2045" s="300">
        <v>2014</v>
      </c>
      <c r="K2045" s="300">
        <v>562</v>
      </c>
      <c r="L2045" s="300" t="s">
        <v>761</v>
      </c>
      <c r="M2045" s="300" t="s">
        <v>451</v>
      </c>
      <c r="N2045" s="300" t="s">
        <v>660</v>
      </c>
      <c r="O2045" s="300" t="s">
        <v>762</v>
      </c>
      <c r="P2045" s="300">
        <v>288</v>
      </c>
      <c r="Q2045" s="300" t="s">
        <v>784</v>
      </c>
      <c r="R2045" s="300" t="s">
        <v>428</v>
      </c>
      <c r="S2045" s="300">
        <v>0</v>
      </c>
      <c r="T2045" s="300" t="s">
        <v>763</v>
      </c>
      <c r="U2045" s="300" t="s">
        <v>764</v>
      </c>
      <c r="V2045" s="300" t="s">
        <v>2284</v>
      </c>
      <c r="W2045" s="300" t="s">
        <v>766</v>
      </c>
      <c r="X2045" s="300" t="b">
        <v>1</v>
      </c>
      <c r="Y2045" s="300">
        <v>31</v>
      </c>
      <c r="Z2045" s="300" t="s">
        <v>767</v>
      </c>
      <c r="AA2045" s="300" t="s">
        <v>767</v>
      </c>
      <c r="AB2045" s="300" t="s">
        <v>66</v>
      </c>
      <c r="AC2045" s="300" t="s">
        <v>66</v>
      </c>
      <c r="AD2045" s="300">
        <v>2</v>
      </c>
      <c r="AE2045" s="300" t="b">
        <v>0</v>
      </c>
      <c r="AF2045" s="300" t="s">
        <v>768</v>
      </c>
      <c r="AG2045" s="300" t="s">
        <v>769</v>
      </c>
      <c r="AH2045" s="300">
        <v>0</v>
      </c>
      <c r="AI2045" s="300">
        <v>0</v>
      </c>
      <c r="AJ2045" s="300" t="s">
        <v>770</v>
      </c>
      <c r="AK2045" s="300">
        <v>-1</v>
      </c>
      <c r="AL2045" s="300" t="s">
        <v>771</v>
      </c>
      <c r="AM2045" s="300"/>
      <c r="AN2045" s="300" t="b">
        <v>0</v>
      </c>
      <c r="AO2045" s="300">
        <v>-1</v>
      </c>
      <c r="AP2045" s="300" t="s">
        <v>771</v>
      </c>
      <c r="AQ2045" s="300"/>
      <c r="AR2045" s="300" t="b">
        <v>0</v>
      </c>
      <c r="AS2045" s="300"/>
      <c r="AT2045" s="300" t="b">
        <v>0</v>
      </c>
      <c r="AU2045" s="300"/>
      <c r="AV2045" s="300" t="b">
        <v>0</v>
      </c>
      <c r="AW2045" s="300">
        <v>84910</v>
      </c>
      <c r="AX2045" s="300"/>
      <c r="AY2045" s="300">
        <v>84910</v>
      </c>
      <c r="AZ2045" s="300">
        <v>0</v>
      </c>
      <c r="BA2045" s="300" t="b">
        <v>1</v>
      </c>
      <c r="BB2045" s="300" t="b">
        <v>0</v>
      </c>
      <c r="BC2045"/>
      <c r="BD2045"/>
      <c r="BE2045"/>
      <c r="BF2045"/>
      <c r="BG2045"/>
      <c r="BH2045"/>
      <c r="BI2045"/>
      <c r="BJ2045"/>
      <c r="BK2045"/>
      <c r="BL2045"/>
      <c r="BM2045"/>
      <c r="BN2045"/>
      <c r="BO2045"/>
      <c r="BP2045"/>
      <c r="BQ2045"/>
    </row>
    <row r="2046" spans="5:69" ht="16.5" hidden="1" x14ac:dyDescent="0.3">
      <c r="E2046" s="300" t="s">
        <v>760</v>
      </c>
      <c r="F2046" s="300" t="s">
        <v>651</v>
      </c>
      <c r="G2046" s="300">
        <v>20140101</v>
      </c>
      <c r="H2046" s="300">
        <v>2014</v>
      </c>
      <c r="I2046" s="300">
        <v>52</v>
      </c>
      <c r="J2046" s="300">
        <v>2014</v>
      </c>
      <c r="K2046" s="300">
        <v>562</v>
      </c>
      <c r="L2046" s="300" t="s">
        <v>761</v>
      </c>
      <c r="M2046" s="300" t="s">
        <v>451</v>
      </c>
      <c r="N2046" s="300" t="s">
        <v>660</v>
      </c>
      <c r="O2046" s="300" t="s">
        <v>762</v>
      </c>
      <c r="P2046" s="300">
        <v>384</v>
      </c>
      <c r="Q2046" s="300" t="s">
        <v>786</v>
      </c>
      <c r="R2046" s="300" t="s">
        <v>559</v>
      </c>
      <c r="S2046" s="300">
        <v>0</v>
      </c>
      <c r="T2046" s="300" t="s">
        <v>763</v>
      </c>
      <c r="U2046" s="300" t="s">
        <v>764</v>
      </c>
      <c r="V2046" s="300" t="s">
        <v>2284</v>
      </c>
      <c r="W2046" s="300" t="s">
        <v>766</v>
      </c>
      <c r="X2046" s="300" t="b">
        <v>1</v>
      </c>
      <c r="Y2046" s="300">
        <v>31</v>
      </c>
      <c r="Z2046" s="300" t="s">
        <v>767</v>
      </c>
      <c r="AA2046" s="300" t="s">
        <v>767</v>
      </c>
      <c r="AB2046" s="300" t="s">
        <v>66</v>
      </c>
      <c r="AC2046" s="300" t="s">
        <v>66</v>
      </c>
      <c r="AD2046" s="300">
        <v>2</v>
      </c>
      <c r="AE2046" s="300" t="b">
        <v>0</v>
      </c>
      <c r="AF2046" s="300" t="s">
        <v>768</v>
      </c>
      <c r="AG2046" s="300" t="s">
        <v>769</v>
      </c>
      <c r="AH2046" s="300">
        <v>0</v>
      </c>
      <c r="AI2046" s="300">
        <v>0</v>
      </c>
      <c r="AJ2046" s="300" t="s">
        <v>770</v>
      </c>
      <c r="AK2046" s="300">
        <v>-1</v>
      </c>
      <c r="AL2046" s="300" t="s">
        <v>771</v>
      </c>
      <c r="AM2046" s="300"/>
      <c r="AN2046" s="300" t="b">
        <v>0</v>
      </c>
      <c r="AO2046" s="300">
        <v>-1</v>
      </c>
      <c r="AP2046" s="300" t="s">
        <v>771</v>
      </c>
      <c r="AQ2046" s="300"/>
      <c r="AR2046" s="300" t="b">
        <v>0</v>
      </c>
      <c r="AS2046" s="300"/>
      <c r="AT2046" s="300" t="b">
        <v>0</v>
      </c>
      <c r="AU2046" s="300"/>
      <c r="AV2046" s="300" t="b">
        <v>0</v>
      </c>
      <c r="AW2046" s="300">
        <v>3067797</v>
      </c>
      <c r="AX2046" s="300"/>
      <c r="AY2046" s="300">
        <v>3067797</v>
      </c>
      <c r="AZ2046" s="300">
        <v>0</v>
      </c>
      <c r="BA2046" s="300" t="b">
        <v>1</v>
      </c>
      <c r="BB2046" s="300" t="b">
        <v>0</v>
      </c>
      <c r="BC2046"/>
      <c r="BD2046"/>
      <c r="BE2046"/>
      <c r="BF2046"/>
      <c r="BG2046"/>
      <c r="BH2046"/>
      <c r="BI2046"/>
      <c r="BJ2046"/>
      <c r="BK2046"/>
      <c r="BL2046"/>
      <c r="BM2046"/>
      <c r="BN2046"/>
      <c r="BO2046"/>
      <c r="BP2046"/>
      <c r="BQ2046"/>
    </row>
    <row r="2047" spans="5:69" ht="16.5" hidden="1" x14ac:dyDescent="0.3">
      <c r="E2047" s="300" t="s">
        <v>760</v>
      </c>
      <c r="F2047" s="300" t="s">
        <v>651</v>
      </c>
      <c r="G2047" s="300">
        <v>20140101</v>
      </c>
      <c r="H2047" s="300">
        <v>2014</v>
      </c>
      <c r="I2047" s="300">
        <v>52</v>
      </c>
      <c r="J2047" s="300">
        <v>2014</v>
      </c>
      <c r="K2047" s="300">
        <v>562</v>
      </c>
      <c r="L2047" s="300" t="s">
        <v>761</v>
      </c>
      <c r="M2047" s="300" t="s">
        <v>451</v>
      </c>
      <c r="N2047" s="300" t="s">
        <v>660</v>
      </c>
      <c r="O2047" s="300" t="s">
        <v>762</v>
      </c>
      <c r="P2047" s="300">
        <v>392</v>
      </c>
      <c r="Q2047" s="300" t="s">
        <v>2188</v>
      </c>
      <c r="R2047" s="300" t="s">
        <v>2189</v>
      </c>
      <c r="S2047" s="300">
        <v>0</v>
      </c>
      <c r="T2047" s="300" t="s">
        <v>763</v>
      </c>
      <c r="U2047" s="300" t="s">
        <v>764</v>
      </c>
      <c r="V2047" s="300" t="s">
        <v>2284</v>
      </c>
      <c r="W2047" s="300" t="s">
        <v>766</v>
      </c>
      <c r="X2047" s="300" t="b">
        <v>1</v>
      </c>
      <c r="Y2047" s="300">
        <v>31</v>
      </c>
      <c r="Z2047" s="300" t="s">
        <v>767</v>
      </c>
      <c r="AA2047" s="300" t="s">
        <v>767</v>
      </c>
      <c r="AB2047" s="300" t="s">
        <v>66</v>
      </c>
      <c r="AC2047" s="300" t="s">
        <v>66</v>
      </c>
      <c r="AD2047" s="300">
        <v>2</v>
      </c>
      <c r="AE2047" s="300" t="b">
        <v>0</v>
      </c>
      <c r="AF2047" s="300" t="s">
        <v>768</v>
      </c>
      <c r="AG2047" s="300" t="s">
        <v>769</v>
      </c>
      <c r="AH2047" s="300">
        <v>0</v>
      </c>
      <c r="AI2047" s="300">
        <v>0</v>
      </c>
      <c r="AJ2047" s="300" t="s">
        <v>770</v>
      </c>
      <c r="AK2047" s="300">
        <v>-1</v>
      </c>
      <c r="AL2047" s="300" t="s">
        <v>771</v>
      </c>
      <c r="AM2047" s="300"/>
      <c r="AN2047" s="300" t="b">
        <v>0</v>
      </c>
      <c r="AO2047" s="300">
        <v>-1</v>
      </c>
      <c r="AP2047" s="300" t="s">
        <v>771</v>
      </c>
      <c r="AQ2047" s="300"/>
      <c r="AR2047" s="300" t="b">
        <v>0</v>
      </c>
      <c r="AS2047" s="300"/>
      <c r="AT2047" s="300" t="b">
        <v>0</v>
      </c>
      <c r="AU2047" s="300"/>
      <c r="AV2047" s="300" t="b">
        <v>0</v>
      </c>
      <c r="AW2047" s="300">
        <v>1440</v>
      </c>
      <c r="AX2047" s="300"/>
      <c r="AY2047" s="300">
        <v>1440</v>
      </c>
      <c r="AZ2047" s="300">
        <v>0</v>
      </c>
      <c r="BA2047" s="300" t="b">
        <v>1</v>
      </c>
      <c r="BB2047" s="300" t="b">
        <v>0</v>
      </c>
      <c r="BC2047"/>
      <c r="BD2047"/>
      <c r="BE2047"/>
      <c r="BF2047"/>
      <c r="BG2047"/>
      <c r="BH2047"/>
      <c r="BI2047"/>
      <c r="BJ2047"/>
      <c r="BK2047"/>
      <c r="BL2047"/>
      <c r="BM2047"/>
      <c r="BN2047"/>
      <c r="BO2047"/>
      <c r="BP2047"/>
      <c r="BQ2047"/>
    </row>
    <row r="2048" spans="5:69" ht="16.5" hidden="1" x14ac:dyDescent="0.3">
      <c r="E2048" s="300" t="s">
        <v>760</v>
      </c>
      <c r="F2048" s="300" t="s">
        <v>651</v>
      </c>
      <c r="G2048" s="300">
        <v>20140101</v>
      </c>
      <c r="H2048" s="300">
        <v>2014</v>
      </c>
      <c r="I2048" s="300">
        <v>52</v>
      </c>
      <c r="J2048" s="300">
        <v>2014</v>
      </c>
      <c r="K2048" s="300">
        <v>562</v>
      </c>
      <c r="L2048" s="300" t="s">
        <v>761</v>
      </c>
      <c r="M2048" s="300" t="s">
        <v>451</v>
      </c>
      <c r="N2048" s="300" t="s">
        <v>660</v>
      </c>
      <c r="O2048" s="300" t="s">
        <v>762</v>
      </c>
      <c r="P2048" s="300">
        <v>516</v>
      </c>
      <c r="Q2048" s="300" t="s">
        <v>905</v>
      </c>
      <c r="R2048" s="300" t="s">
        <v>463</v>
      </c>
      <c r="S2048" s="300">
        <v>0</v>
      </c>
      <c r="T2048" s="300" t="s">
        <v>763</v>
      </c>
      <c r="U2048" s="300" t="s">
        <v>764</v>
      </c>
      <c r="V2048" s="300" t="s">
        <v>2284</v>
      </c>
      <c r="W2048" s="300" t="s">
        <v>766</v>
      </c>
      <c r="X2048" s="300" t="b">
        <v>1</v>
      </c>
      <c r="Y2048" s="300">
        <v>31</v>
      </c>
      <c r="Z2048" s="300" t="s">
        <v>767</v>
      </c>
      <c r="AA2048" s="300" t="s">
        <v>767</v>
      </c>
      <c r="AB2048" s="300" t="s">
        <v>66</v>
      </c>
      <c r="AC2048" s="300" t="s">
        <v>66</v>
      </c>
      <c r="AD2048" s="300">
        <v>2</v>
      </c>
      <c r="AE2048" s="300" t="b">
        <v>0</v>
      </c>
      <c r="AF2048" s="300" t="s">
        <v>768</v>
      </c>
      <c r="AG2048" s="300" t="s">
        <v>769</v>
      </c>
      <c r="AH2048" s="300">
        <v>0</v>
      </c>
      <c r="AI2048" s="300">
        <v>0</v>
      </c>
      <c r="AJ2048" s="300" t="s">
        <v>770</v>
      </c>
      <c r="AK2048" s="300">
        <v>-1</v>
      </c>
      <c r="AL2048" s="300" t="s">
        <v>771</v>
      </c>
      <c r="AM2048" s="300"/>
      <c r="AN2048" s="300" t="b">
        <v>0</v>
      </c>
      <c r="AO2048" s="300">
        <v>-1</v>
      </c>
      <c r="AP2048" s="300" t="s">
        <v>771</v>
      </c>
      <c r="AQ2048" s="300"/>
      <c r="AR2048" s="300" t="b">
        <v>0</v>
      </c>
      <c r="AS2048" s="300"/>
      <c r="AT2048" s="300" t="b">
        <v>0</v>
      </c>
      <c r="AU2048" s="300"/>
      <c r="AV2048" s="300" t="b">
        <v>0</v>
      </c>
      <c r="AW2048" s="300">
        <v>600</v>
      </c>
      <c r="AX2048" s="300"/>
      <c r="AY2048" s="300">
        <v>600</v>
      </c>
      <c r="AZ2048" s="300">
        <v>0</v>
      </c>
      <c r="BA2048" s="300" t="b">
        <v>1</v>
      </c>
      <c r="BB2048" s="300" t="b">
        <v>0</v>
      </c>
      <c r="BC2048"/>
      <c r="BD2048"/>
      <c r="BE2048"/>
      <c r="BF2048"/>
      <c r="BG2048"/>
      <c r="BH2048"/>
      <c r="BI2048"/>
      <c r="BJ2048"/>
      <c r="BK2048"/>
      <c r="BL2048"/>
      <c r="BM2048"/>
      <c r="BN2048"/>
      <c r="BO2048"/>
      <c r="BP2048"/>
      <c r="BQ2048"/>
    </row>
    <row r="2049" spans="5:69" ht="16.5" hidden="1" x14ac:dyDescent="0.3">
      <c r="E2049" s="300" t="s">
        <v>760</v>
      </c>
      <c r="F2049" s="300" t="s">
        <v>651</v>
      </c>
      <c r="G2049" s="300">
        <v>20140101</v>
      </c>
      <c r="H2049" s="300">
        <v>2014</v>
      </c>
      <c r="I2049" s="300">
        <v>52</v>
      </c>
      <c r="J2049" s="300">
        <v>2014</v>
      </c>
      <c r="K2049" s="300">
        <v>562</v>
      </c>
      <c r="L2049" s="300" t="s">
        <v>761</v>
      </c>
      <c r="M2049" s="300" t="s">
        <v>451</v>
      </c>
      <c r="N2049" s="300" t="s">
        <v>660</v>
      </c>
      <c r="O2049" s="300" t="s">
        <v>762</v>
      </c>
      <c r="P2049" s="300">
        <v>566</v>
      </c>
      <c r="Q2049" s="300" t="s">
        <v>791</v>
      </c>
      <c r="R2049" s="300" t="s">
        <v>434</v>
      </c>
      <c r="S2049" s="300">
        <v>0</v>
      </c>
      <c r="T2049" s="300" t="s">
        <v>763</v>
      </c>
      <c r="U2049" s="300" t="s">
        <v>764</v>
      </c>
      <c r="V2049" s="300" t="s">
        <v>2284</v>
      </c>
      <c r="W2049" s="300" t="s">
        <v>766</v>
      </c>
      <c r="X2049" s="300" t="b">
        <v>1</v>
      </c>
      <c r="Y2049" s="300">
        <v>31</v>
      </c>
      <c r="Z2049" s="300" t="s">
        <v>767</v>
      </c>
      <c r="AA2049" s="300" t="s">
        <v>767</v>
      </c>
      <c r="AB2049" s="300" t="s">
        <v>66</v>
      </c>
      <c r="AC2049" s="300" t="s">
        <v>66</v>
      </c>
      <c r="AD2049" s="300">
        <v>2</v>
      </c>
      <c r="AE2049" s="300" t="b">
        <v>0</v>
      </c>
      <c r="AF2049" s="300" t="s">
        <v>768</v>
      </c>
      <c r="AG2049" s="300" t="s">
        <v>769</v>
      </c>
      <c r="AH2049" s="300">
        <v>0</v>
      </c>
      <c r="AI2049" s="300">
        <v>0</v>
      </c>
      <c r="AJ2049" s="300" t="s">
        <v>770</v>
      </c>
      <c r="AK2049" s="300">
        <v>-1</v>
      </c>
      <c r="AL2049" s="300" t="s">
        <v>771</v>
      </c>
      <c r="AM2049" s="300"/>
      <c r="AN2049" s="300" t="b">
        <v>0</v>
      </c>
      <c r="AO2049" s="300">
        <v>-1</v>
      </c>
      <c r="AP2049" s="300" t="s">
        <v>771</v>
      </c>
      <c r="AQ2049" s="300"/>
      <c r="AR2049" s="300" t="b">
        <v>0</v>
      </c>
      <c r="AS2049" s="300"/>
      <c r="AT2049" s="300" t="b">
        <v>0</v>
      </c>
      <c r="AU2049" s="300"/>
      <c r="AV2049" s="300" t="b">
        <v>0</v>
      </c>
      <c r="AW2049" s="300">
        <v>7265670</v>
      </c>
      <c r="AX2049" s="300"/>
      <c r="AY2049" s="300">
        <v>7265670</v>
      </c>
      <c r="AZ2049" s="300">
        <v>0</v>
      </c>
      <c r="BA2049" s="300" t="b">
        <v>1</v>
      </c>
      <c r="BB2049" s="300" t="b">
        <v>0</v>
      </c>
      <c r="BC2049"/>
      <c r="BD2049"/>
      <c r="BE2049"/>
      <c r="BF2049"/>
      <c r="BG2049"/>
      <c r="BH2049"/>
      <c r="BI2049"/>
      <c r="BJ2049"/>
      <c r="BK2049"/>
      <c r="BL2049"/>
      <c r="BM2049"/>
      <c r="BN2049"/>
      <c r="BO2049"/>
      <c r="BP2049"/>
      <c r="BQ2049"/>
    </row>
    <row r="2050" spans="5:69" ht="16.5" hidden="1" x14ac:dyDescent="0.3">
      <c r="E2050" s="300" t="s">
        <v>760</v>
      </c>
      <c r="F2050" s="300" t="s">
        <v>651</v>
      </c>
      <c r="G2050" s="300">
        <v>20140101</v>
      </c>
      <c r="H2050" s="300">
        <v>2014</v>
      </c>
      <c r="I2050" s="300">
        <v>52</v>
      </c>
      <c r="J2050" s="300">
        <v>2014</v>
      </c>
      <c r="K2050" s="300">
        <v>562</v>
      </c>
      <c r="L2050" s="300" t="s">
        <v>761</v>
      </c>
      <c r="M2050" s="300" t="s">
        <v>451</v>
      </c>
      <c r="N2050" s="300" t="s">
        <v>660</v>
      </c>
      <c r="O2050" s="300" t="s">
        <v>762</v>
      </c>
      <c r="P2050" s="300">
        <v>643</v>
      </c>
      <c r="Q2050" s="300" t="s">
        <v>793</v>
      </c>
      <c r="R2050" s="300" t="s">
        <v>794</v>
      </c>
      <c r="S2050" s="300">
        <v>0</v>
      </c>
      <c r="T2050" s="300" t="s">
        <v>763</v>
      </c>
      <c r="U2050" s="300" t="s">
        <v>764</v>
      </c>
      <c r="V2050" s="300" t="s">
        <v>2284</v>
      </c>
      <c r="W2050" s="300" t="s">
        <v>766</v>
      </c>
      <c r="X2050" s="300" t="b">
        <v>1</v>
      </c>
      <c r="Y2050" s="300">
        <v>31</v>
      </c>
      <c r="Z2050" s="300" t="s">
        <v>767</v>
      </c>
      <c r="AA2050" s="300" t="s">
        <v>767</v>
      </c>
      <c r="AB2050" s="300" t="s">
        <v>66</v>
      </c>
      <c r="AC2050" s="300" t="s">
        <v>66</v>
      </c>
      <c r="AD2050" s="300">
        <v>2</v>
      </c>
      <c r="AE2050" s="300" t="b">
        <v>0</v>
      </c>
      <c r="AF2050" s="300" t="s">
        <v>768</v>
      </c>
      <c r="AG2050" s="300" t="s">
        <v>769</v>
      </c>
      <c r="AH2050" s="300">
        <v>0</v>
      </c>
      <c r="AI2050" s="300">
        <v>0</v>
      </c>
      <c r="AJ2050" s="300" t="s">
        <v>770</v>
      </c>
      <c r="AK2050" s="300">
        <v>-1</v>
      </c>
      <c r="AL2050" s="300" t="s">
        <v>771</v>
      </c>
      <c r="AM2050" s="300"/>
      <c r="AN2050" s="300" t="b">
        <v>0</v>
      </c>
      <c r="AO2050" s="300">
        <v>-1</v>
      </c>
      <c r="AP2050" s="300" t="s">
        <v>771</v>
      </c>
      <c r="AQ2050" s="300"/>
      <c r="AR2050" s="300" t="b">
        <v>0</v>
      </c>
      <c r="AS2050" s="300"/>
      <c r="AT2050" s="300" t="b">
        <v>0</v>
      </c>
      <c r="AU2050" s="300"/>
      <c r="AV2050" s="300" t="b">
        <v>0</v>
      </c>
      <c r="AW2050" s="300">
        <v>5790065</v>
      </c>
      <c r="AX2050" s="300"/>
      <c r="AY2050" s="300">
        <v>5790065</v>
      </c>
      <c r="AZ2050" s="300">
        <v>0</v>
      </c>
      <c r="BA2050" s="300" t="b">
        <v>1</v>
      </c>
      <c r="BB2050" s="300" t="b">
        <v>0</v>
      </c>
      <c r="BC2050"/>
      <c r="BD2050"/>
      <c r="BE2050"/>
      <c r="BF2050"/>
      <c r="BG2050"/>
      <c r="BH2050"/>
      <c r="BI2050"/>
      <c r="BJ2050"/>
      <c r="BK2050"/>
      <c r="BL2050"/>
      <c r="BM2050"/>
      <c r="BN2050"/>
      <c r="BO2050"/>
      <c r="BP2050"/>
      <c r="BQ2050"/>
    </row>
    <row r="2051" spans="5:69" ht="16.5" hidden="1" x14ac:dyDescent="0.3">
      <c r="E2051" s="300" t="s">
        <v>760</v>
      </c>
      <c r="F2051" s="300" t="s">
        <v>651</v>
      </c>
      <c r="G2051" s="300">
        <v>20140101</v>
      </c>
      <c r="H2051" s="300">
        <v>2014</v>
      </c>
      <c r="I2051" s="300">
        <v>52</v>
      </c>
      <c r="J2051" s="300">
        <v>2014</v>
      </c>
      <c r="K2051" s="300">
        <v>562</v>
      </c>
      <c r="L2051" s="300" t="s">
        <v>761</v>
      </c>
      <c r="M2051" s="300" t="s">
        <v>451</v>
      </c>
      <c r="N2051" s="300" t="s">
        <v>660</v>
      </c>
      <c r="O2051" s="300" t="s">
        <v>762</v>
      </c>
      <c r="P2051" s="300">
        <v>768</v>
      </c>
      <c r="Q2051" s="300" t="s">
        <v>807</v>
      </c>
      <c r="R2051" s="300" t="s">
        <v>442</v>
      </c>
      <c r="S2051" s="300">
        <v>0</v>
      </c>
      <c r="T2051" s="300" t="s">
        <v>763</v>
      </c>
      <c r="U2051" s="300" t="s">
        <v>764</v>
      </c>
      <c r="V2051" s="300" t="s">
        <v>2284</v>
      </c>
      <c r="W2051" s="300" t="s">
        <v>766</v>
      </c>
      <c r="X2051" s="300" t="b">
        <v>1</v>
      </c>
      <c r="Y2051" s="300">
        <v>31</v>
      </c>
      <c r="Z2051" s="300" t="s">
        <v>767</v>
      </c>
      <c r="AA2051" s="300" t="s">
        <v>767</v>
      </c>
      <c r="AB2051" s="300" t="s">
        <v>66</v>
      </c>
      <c r="AC2051" s="300" t="s">
        <v>66</v>
      </c>
      <c r="AD2051" s="300">
        <v>2</v>
      </c>
      <c r="AE2051" s="300" t="b">
        <v>0</v>
      </c>
      <c r="AF2051" s="300" t="s">
        <v>768</v>
      </c>
      <c r="AG2051" s="300" t="s">
        <v>769</v>
      </c>
      <c r="AH2051" s="300">
        <v>0</v>
      </c>
      <c r="AI2051" s="300">
        <v>0</v>
      </c>
      <c r="AJ2051" s="300" t="s">
        <v>770</v>
      </c>
      <c r="AK2051" s="300">
        <v>-1</v>
      </c>
      <c r="AL2051" s="300" t="s">
        <v>771</v>
      </c>
      <c r="AM2051" s="300"/>
      <c r="AN2051" s="300" t="b">
        <v>0</v>
      </c>
      <c r="AO2051" s="300">
        <v>-1</v>
      </c>
      <c r="AP2051" s="300" t="s">
        <v>771</v>
      </c>
      <c r="AQ2051" s="300"/>
      <c r="AR2051" s="300" t="b">
        <v>0</v>
      </c>
      <c r="AS2051" s="300"/>
      <c r="AT2051" s="300" t="b">
        <v>0</v>
      </c>
      <c r="AU2051" s="300"/>
      <c r="AV2051" s="300" t="b">
        <v>0</v>
      </c>
      <c r="AW2051" s="300">
        <v>2071656</v>
      </c>
      <c r="AX2051" s="300"/>
      <c r="AY2051" s="300">
        <v>2071656</v>
      </c>
      <c r="AZ2051" s="300">
        <v>0</v>
      </c>
      <c r="BA2051" s="300" t="b">
        <v>1</v>
      </c>
      <c r="BB2051" s="300" t="b">
        <v>0</v>
      </c>
      <c r="BC2051"/>
      <c r="BD2051"/>
      <c r="BE2051"/>
      <c r="BF2051"/>
      <c r="BG2051"/>
      <c r="BH2051"/>
      <c r="BI2051"/>
      <c r="BJ2051"/>
      <c r="BK2051"/>
      <c r="BL2051"/>
      <c r="BM2051"/>
      <c r="BN2051"/>
      <c r="BO2051"/>
      <c r="BP2051"/>
      <c r="BQ2051"/>
    </row>
    <row r="2052" spans="5:69" ht="16.5" hidden="1" x14ac:dyDescent="0.3">
      <c r="E2052" s="300" t="s">
        <v>760</v>
      </c>
      <c r="F2052" s="300" t="s">
        <v>651</v>
      </c>
      <c r="G2052" s="300">
        <v>20140101</v>
      </c>
      <c r="H2052" s="300">
        <v>2014</v>
      </c>
      <c r="I2052" s="300">
        <v>52</v>
      </c>
      <c r="J2052" s="300">
        <v>2014</v>
      </c>
      <c r="K2052" s="300">
        <v>562</v>
      </c>
      <c r="L2052" s="300" t="s">
        <v>761</v>
      </c>
      <c r="M2052" s="300" t="s">
        <v>451</v>
      </c>
      <c r="N2052" s="300" t="s">
        <v>660</v>
      </c>
      <c r="O2052" s="300" t="s">
        <v>762</v>
      </c>
      <c r="P2052" s="300">
        <v>792</v>
      </c>
      <c r="Q2052" s="300" t="s">
        <v>927</v>
      </c>
      <c r="R2052" s="300" t="s">
        <v>928</v>
      </c>
      <c r="S2052" s="300">
        <v>0</v>
      </c>
      <c r="T2052" s="300" t="s">
        <v>763</v>
      </c>
      <c r="U2052" s="300" t="s">
        <v>764</v>
      </c>
      <c r="V2052" s="300" t="s">
        <v>2284</v>
      </c>
      <c r="W2052" s="300" t="s">
        <v>766</v>
      </c>
      <c r="X2052" s="300" t="b">
        <v>1</v>
      </c>
      <c r="Y2052" s="300">
        <v>31</v>
      </c>
      <c r="Z2052" s="300" t="s">
        <v>767</v>
      </c>
      <c r="AA2052" s="300" t="s">
        <v>767</v>
      </c>
      <c r="AB2052" s="300" t="s">
        <v>66</v>
      </c>
      <c r="AC2052" s="300" t="s">
        <v>66</v>
      </c>
      <c r="AD2052" s="300">
        <v>2</v>
      </c>
      <c r="AE2052" s="300" t="b">
        <v>0</v>
      </c>
      <c r="AF2052" s="300" t="s">
        <v>768</v>
      </c>
      <c r="AG2052" s="300" t="s">
        <v>769</v>
      </c>
      <c r="AH2052" s="300">
        <v>0</v>
      </c>
      <c r="AI2052" s="300">
        <v>0</v>
      </c>
      <c r="AJ2052" s="300" t="s">
        <v>770</v>
      </c>
      <c r="AK2052" s="300">
        <v>-1</v>
      </c>
      <c r="AL2052" s="300" t="s">
        <v>771</v>
      </c>
      <c r="AM2052" s="300"/>
      <c r="AN2052" s="300" t="b">
        <v>0</v>
      </c>
      <c r="AO2052" s="300">
        <v>-1</v>
      </c>
      <c r="AP2052" s="300" t="s">
        <v>771</v>
      </c>
      <c r="AQ2052" s="300"/>
      <c r="AR2052" s="300" t="b">
        <v>0</v>
      </c>
      <c r="AS2052" s="300"/>
      <c r="AT2052" s="300" t="b">
        <v>0</v>
      </c>
      <c r="AU2052" s="300"/>
      <c r="AV2052" s="300" t="b">
        <v>0</v>
      </c>
      <c r="AW2052" s="300">
        <v>11280919</v>
      </c>
      <c r="AX2052" s="300"/>
      <c r="AY2052" s="300">
        <v>11280919</v>
      </c>
      <c r="AZ2052" s="300">
        <v>0</v>
      </c>
      <c r="BA2052" s="300" t="b">
        <v>1</v>
      </c>
      <c r="BB2052" s="300" t="b">
        <v>0</v>
      </c>
      <c r="BC2052"/>
      <c r="BD2052"/>
      <c r="BE2052"/>
      <c r="BF2052"/>
      <c r="BG2052"/>
      <c r="BH2052"/>
      <c r="BI2052"/>
      <c r="BJ2052"/>
      <c r="BK2052"/>
      <c r="BL2052"/>
      <c r="BM2052"/>
      <c r="BN2052"/>
      <c r="BO2052"/>
      <c r="BP2052"/>
      <c r="BQ2052"/>
    </row>
    <row r="2053" spans="5:69" ht="16.5" hidden="1" x14ac:dyDescent="0.3">
      <c r="E2053" s="300" t="s">
        <v>760</v>
      </c>
      <c r="F2053" s="300" t="s">
        <v>651</v>
      </c>
      <c r="G2053" s="300">
        <v>20140101</v>
      </c>
      <c r="H2053" s="300">
        <v>2014</v>
      </c>
      <c r="I2053" s="300">
        <v>52</v>
      </c>
      <c r="J2053" s="300">
        <v>2014</v>
      </c>
      <c r="K2053" s="300">
        <v>562</v>
      </c>
      <c r="L2053" s="300" t="s">
        <v>761</v>
      </c>
      <c r="M2053" s="300" t="s">
        <v>451</v>
      </c>
      <c r="N2053" s="300" t="s">
        <v>660</v>
      </c>
      <c r="O2053" s="300" t="s">
        <v>762</v>
      </c>
      <c r="P2053" s="300">
        <v>854</v>
      </c>
      <c r="Q2053" s="300" t="s">
        <v>811</v>
      </c>
      <c r="R2053" s="300" t="s">
        <v>437</v>
      </c>
      <c r="S2053" s="300">
        <v>0</v>
      </c>
      <c r="T2053" s="300" t="s">
        <v>763</v>
      </c>
      <c r="U2053" s="300" t="s">
        <v>764</v>
      </c>
      <c r="V2053" s="300" t="s">
        <v>2284</v>
      </c>
      <c r="W2053" s="300" t="s">
        <v>766</v>
      </c>
      <c r="X2053" s="300" t="b">
        <v>1</v>
      </c>
      <c r="Y2053" s="300">
        <v>31</v>
      </c>
      <c r="Z2053" s="300" t="s">
        <v>767</v>
      </c>
      <c r="AA2053" s="300" t="s">
        <v>767</v>
      </c>
      <c r="AB2053" s="300" t="s">
        <v>66</v>
      </c>
      <c r="AC2053" s="300" t="s">
        <v>66</v>
      </c>
      <c r="AD2053" s="300">
        <v>2</v>
      </c>
      <c r="AE2053" s="300" t="b">
        <v>0</v>
      </c>
      <c r="AF2053" s="300" t="s">
        <v>768</v>
      </c>
      <c r="AG2053" s="300" t="s">
        <v>769</v>
      </c>
      <c r="AH2053" s="300">
        <v>0</v>
      </c>
      <c r="AI2053" s="300">
        <v>0</v>
      </c>
      <c r="AJ2053" s="300" t="s">
        <v>770</v>
      </c>
      <c r="AK2053" s="300">
        <v>-1</v>
      </c>
      <c r="AL2053" s="300" t="s">
        <v>771</v>
      </c>
      <c r="AM2053" s="300"/>
      <c r="AN2053" s="300" t="b">
        <v>0</v>
      </c>
      <c r="AO2053" s="300">
        <v>-1</v>
      </c>
      <c r="AP2053" s="300" t="s">
        <v>771</v>
      </c>
      <c r="AQ2053" s="300"/>
      <c r="AR2053" s="300" t="b">
        <v>0</v>
      </c>
      <c r="AS2053" s="300"/>
      <c r="AT2053" s="300" t="b">
        <v>0</v>
      </c>
      <c r="AU2053" s="300"/>
      <c r="AV2053" s="300" t="b">
        <v>0</v>
      </c>
      <c r="AW2053" s="300">
        <v>759000</v>
      </c>
      <c r="AX2053" s="300"/>
      <c r="AY2053" s="300">
        <v>759000</v>
      </c>
      <c r="AZ2053" s="300">
        <v>0</v>
      </c>
      <c r="BA2053" s="300" t="b">
        <v>1</v>
      </c>
      <c r="BB2053" s="300" t="b">
        <v>0</v>
      </c>
      <c r="BC2053"/>
      <c r="BD2053"/>
      <c r="BE2053"/>
      <c r="BF2053"/>
      <c r="BG2053"/>
      <c r="BH2053"/>
      <c r="BI2053"/>
      <c r="BJ2053"/>
      <c r="BK2053"/>
      <c r="BL2053"/>
      <c r="BM2053"/>
      <c r="BN2053"/>
      <c r="BO2053"/>
      <c r="BP2053"/>
      <c r="BQ2053"/>
    </row>
    <row r="2054" spans="5:69" ht="16.5" hidden="1" x14ac:dyDescent="0.3">
      <c r="E2054" s="300" t="s">
        <v>760</v>
      </c>
      <c r="F2054" s="300" t="s">
        <v>651</v>
      </c>
      <c r="G2054" s="300">
        <v>20140101</v>
      </c>
      <c r="H2054" s="300">
        <v>2014</v>
      </c>
      <c r="I2054" s="300">
        <v>52</v>
      </c>
      <c r="J2054" s="300">
        <v>2014</v>
      </c>
      <c r="K2054" s="300">
        <v>562</v>
      </c>
      <c r="L2054" s="300" t="s">
        <v>761</v>
      </c>
      <c r="M2054" s="300" t="s">
        <v>451</v>
      </c>
      <c r="N2054" s="300" t="s">
        <v>660</v>
      </c>
      <c r="O2054" s="300" t="s">
        <v>762</v>
      </c>
      <c r="P2054" s="300">
        <v>0</v>
      </c>
      <c r="Q2054" s="300" t="s">
        <v>763</v>
      </c>
      <c r="R2054" s="300" t="s">
        <v>764</v>
      </c>
      <c r="S2054" s="300">
        <v>0</v>
      </c>
      <c r="T2054" s="300" t="s">
        <v>763</v>
      </c>
      <c r="U2054" s="300" t="s">
        <v>764</v>
      </c>
      <c r="V2054" s="300" t="s">
        <v>2284</v>
      </c>
      <c r="W2054" s="300" t="s">
        <v>766</v>
      </c>
      <c r="X2054" s="300" t="b">
        <v>1</v>
      </c>
      <c r="Y2054" s="300">
        <v>3101</v>
      </c>
      <c r="Z2054" s="300" t="s">
        <v>813</v>
      </c>
      <c r="AA2054" s="300" t="s">
        <v>525</v>
      </c>
      <c r="AB2054" s="300" t="s">
        <v>66</v>
      </c>
      <c r="AC2054" s="300" t="s">
        <v>66</v>
      </c>
      <c r="AD2054" s="300">
        <v>4</v>
      </c>
      <c r="AE2054" s="300" t="b">
        <v>0</v>
      </c>
      <c r="AF2054" s="300" t="s">
        <v>768</v>
      </c>
      <c r="AG2054" s="300" t="s">
        <v>769</v>
      </c>
      <c r="AH2054" s="300">
        <v>0</v>
      </c>
      <c r="AI2054" s="300">
        <v>0</v>
      </c>
      <c r="AJ2054" s="300" t="s">
        <v>770</v>
      </c>
      <c r="AK2054" s="300">
        <v>8</v>
      </c>
      <c r="AL2054" s="300" t="s">
        <v>814</v>
      </c>
      <c r="AM2054" s="300">
        <v>17450</v>
      </c>
      <c r="AN2054" s="300" t="b">
        <v>0</v>
      </c>
      <c r="AO2054" s="300">
        <v>-1</v>
      </c>
      <c r="AP2054" s="300" t="s">
        <v>771</v>
      </c>
      <c r="AQ2054" s="300"/>
      <c r="AR2054" s="300" t="b">
        <v>0</v>
      </c>
      <c r="AS2054" s="300">
        <v>17450</v>
      </c>
      <c r="AT2054" s="300" t="b">
        <v>0</v>
      </c>
      <c r="AU2054" s="300"/>
      <c r="AV2054" s="300" t="b">
        <v>0</v>
      </c>
      <c r="AW2054" s="300">
        <v>5236</v>
      </c>
      <c r="AX2054" s="300"/>
      <c r="AY2054" s="300">
        <v>5236</v>
      </c>
      <c r="AZ2054" s="300">
        <v>0</v>
      </c>
      <c r="BA2054" s="300" t="b">
        <v>1</v>
      </c>
      <c r="BB2054" s="300" t="b">
        <v>0</v>
      </c>
      <c r="BC2054"/>
      <c r="BD2054"/>
      <c r="BE2054"/>
      <c r="BF2054"/>
      <c r="BG2054"/>
      <c r="BH2054"/>
      <c r="BI2054"/>
      <c r="BJ2054"/>
      <c r="BK2054"/>
      <c r="BL2054"/>
      <c r="BM2054"/>
      <c r="BN2054"/>
      <c r="BO2054"/>
      <c r="BP2054"/>
      <c r="BQ2054"/>
    </row>
    <row r="2055" spans="5:69" ht="16.5" hidden="1" x14ac:dyDescent="0.3">
      <c r="E2055" s="300" t="s">
        <v>760</v>
      </c>
      <c r="F2055" s="300" t="s">
        <v>651</v>
      </c>
      <c r="G2055" s="300">
        <v>20140101</v>
      </c>
      <c r="H2055" s="300">
        <v>2014</v>
      </c>
      <c r="I2055" s="300">
        <v>52</v>
      </c>
      <c r="J2055" s="300">
        <v>2014</v>
      </c>
      <c r="K2055" s="300">
        <v>562</v>
      </c>
      <c r="L2055" s="300" t="s">
        <v>761</v>
      </c>
      <c r="M2055" s="300" t="s">
        <v>451</v>
      </c>
      <c r="N2055" s="300" t="s">
        <v>660</v>
      </c>
      <c r="O2055" s="300" t="s">
        <v>762</v>
      </c>
      <c r="P2055" s="300">
        <v>566</v>
      </c>
      <c r="Q2055" s="300" t="s">
        <v>791</v>
      </c>
      <c r="R2055" s="300" t="s">
        <v>434</v>
      </c>
      <c r="S2055" s="300">
        <v>0</v>
      </c>
      <c r="T2055" s="300" t="s">
        <v>763</v>
      </c>
      <c r="U2055" s="300" t="s">
        <v>764</v>
      </c>
      <c r="V2055" s="300" t="s">
        <v>2284</v>
      </c>
      <c r="W2055" s="300" t="s">
        <v>766</v>
      </c>
      <c r="X2055" s="300" t="b">
        <v>1</v>
      </c>
      <c r="Y2055" s="300">
        <v>3101</v>
      </c>
      <c r="Z2055" s="300" t="s">
        <v>813</v>
      </c>
      <c r="AA2055" s="300" t="s">
        <v>525</v>
      </c>
      <c r="AB2055" s="300" t="s">
        <v>66</v>
      </c>
      <c r="AC2055" s="300" t="s">
        <v>66</v>
      </c>
      <c r="AD2055" s="300">
        <v>4</v>
      </c>
      <c r="AE2055" s="300" t="b">
        <v>0</v>
      </c>
      <c r="AF2055" s="300" t="s">
        <v>768</v>
      </c>
      <c r="AG2055" s="300" t="s">
        <v>769</v>
      </c>
      <c r="AH2055" s="300">
        <v>0</v>
      </c>
      <c r="AI2055" s="300">
        <v>0</v>
      </c>
      <c r="AJ2055" s="300" t="s">
        <v>770</v>
      </c>
      <c r="AK2055" s="300">
        <v>8</v>
      </c>
      <c r="AL2055" s="300" t="s">
        <v>814</v>
      </c>
      <c r="AM2055" s="300">
        <v>17450</v>
      </c>
      <c r="AN2055" s="300" t="b">
        <v>0</v>
      </c>
      <c r="AO2055" s="300">
        <v>-1</v>
      </c>
      <c r="AP2055" s="300" t="s">
        <v>771</v>
      </c>
      <c r="AQ2055" s="300"/>
      <c r="AR2055" s="300" t="b">
        <v>0</v>
      </c>
      <c r="AS2055" s="300">
        <v>17450</v>
      </c>
      <c r="AT2055" s="300" t="b">
        <v>0</v>
      </c>
      <c r="AU2055" s="300"/>
      <c r="AV2055" s="300" t="b">
        <v>0</v>
      </c>
      <c r="AW2055" s="300">
        <v>5236</v>
      </c>
      <c r="AX2055" s="300"/>
      <c r="AY2055" s="300">
        <v>5236</v>
      </c>
      <c r="AZ2055" s="300">
        <v>0</v>
      </c>
      <c r="BA2055" s="300" t="b">
        <v>1</v>
      </c>
      <c r="BB2055" s="300" t="b">
        <v>0</v>
      </c>
      <c r="BC2055"/>
      <c r="BD2055"/>
      <c r="BE2055"/>
      <c r="BF2055"/>
      <c r="BG2055"/>
      <c r="BH2055"/>
      <c r="BI2055"/>
      <c r="BJ2055"/>
      <c r="BK2055"/>
      <c r="BL2055"/>
      <c r="BM2055"/>
      <c r="BN2055"/>
      <c r="BO2055"/>
      <c r="BP2055"/>
      <c r="BQ2055"/>
    </row>
    <row r="2056" spans="5:69" ht="16.5" hidden="1" x14ac:dyDescent="0.3">
      <c r="E2056" s="300" t="s">
        <v>760</v>
      </c>
      <c r="F2056" s="300" t="s">
        <v>651</v>
      </c>
      <c r="G2056" s="300">
        <v>20140101</v>
      </c>
      <c r="H2056" s="300">
        <v>2014</v>
      </c>
      <c r="I2056" s="300">
        <v>52</v>
      </c>
      <c r="J2056" s="300">
        <v>2014</v>
      </c>
      <c r="K2056" s="300">
        <v>562</v>
      </c>
      <c r="L2056" s="300" t="s">
        <v>761</v>
      </c>
      <c r="M2056" s="300" t="s">
        <v>451</v>
      </c>
      <c r="N2056" s="300" t="s">
        <v>660</v>
      </c>
      <c r="O2056" s="300" t="s">
        <v>762</v>
      </c>
      <c r="P2056" s="300">
        <v>0</v>
      </c>
      <c r="Q2056" s="300" t="s">
        <v>763</v>
      </c>
      <c r="R2056" s="300" t="s">
        <v>764</v>
      </c>
      <c r="S2056" s="300">
        <v>0</v>
      </c>
      <c r="T2056" s="300" t="s">
        <v>763</v>
      </c>
      <c r="U2056" s="300" t="s">
        <v>764</v>
      </c>
      <c r="V2056" s="300" t="s">
        <v>2284</v>
      </c>
      <c r="W2056" s="300" t="s">
        <v>766</v>
      </c>
      <c r="X2056" s="300" t="b">
        <v>1</v>
      </c>
      <c r="Y2056" s="300">
        <v>310100</v>
      </c>
      <c r="Z2056" s="300" t="s">
        <v>818</v>
      </c>
      <c r="AA2056" s="300" t="s">
        <v>525</v>
      </c>
      <c r="AB2056" s="300" t="s">
        <v>66</v>
      </c>
      <c r="AC2056" s="300" t="s">
        <v>66</v>
      </c>
      <c r="AD2056" s="300">
        <v>6</v>
      </c>
      <c r="AE2056" s="300" t="b">
        <v>1</v>
      </c>
      <c r="AF2056" s="300" t="s">
        <v>768</v>
      </c>
      <c r="AG2056" s="300" t="s">
        <v>769</v>
      </c>
      <c r="AH2056" s="300">
        <v>0</v>
      </c>
      <c r="AI2056" s="300">
        <v>0</v>
      </c>
      <c r="AJ2056" s="300" t="s">
        <v>770</v>
      </c>
      <c r="AK2056" s="300">
        <v>8</v>
      </c>
      <c r="AL2056" s="300" t="s">
        <v>814</v>
      </c>
      <c r="AM2056" s="300">
        <v>17450</v>
      </c>
      <c r="AN2056" s="300" t="b">
        <v>0</v>
      </c>
      <c r="AO2056" s="300">
        <v>-1</v>
      </c>
      <c r="AP2056" s="300" t="s">
        <v>771</v>
      </c>
      <c r="AQ2056" s="300"/>
      <c r="AR2056" s="300" t="b">
        <v>0</v>
      </c>
      <c r="AS2056" s="300">
        <v>17450</v>
      </c>
      <c r="AT2056" s="300" t="b">
        <v>0</v>
      </c>
      <c r="AU2056" s="300"/>
      <c r="AV2056" s="300" t="b">
        <v>0</v>
      </c>
      <c r="AW2056" s="300">
        <v>5236</v>
      </c>
      <c r="AX2056" s="300"/>
      <c r="AY2056" s="300">
        <v>5236</v>
      </c>
      <c r="AZ2056" s="300">
        <v>0</v>
      </c>
      <c r="BA2056" s="300" t="b">
        <v>1</v>
      </c>
      <c r="BB2056" s="300" t="b">
        <v>0</v>
      </c>
      <c r="BC2056"/>
      <c r="BD2056"/>
      <c r="BE2056"/>
      <c r="BF2056"/>
      <c r="BG2056"/>
      <c r="BH2056"/>
      <c r="BI2056"/>
      <c r="BJ2056"/>
      <c r="BK2056"/>
      <c r="BL2056"/>
      <c r="BM2056"/>
      <c r="BN2056"/>
      <c r="BO2056"/>
      <c r="BP2056"/>
      <c r="BQ2056"/>
    </row>
    <row r="2057" spans="5:69" ht="16.5" hidden="1" x14ac:dyDescent="0.3">
      <c r="E2057" s="300" t="s">
        <v>760</v>
      </c>
      <c r="F2057" s="300" t="s">
        <v>651</v>
      </c>
      <c r="G2057" s="300">
        <v>20140101</v>
      </c>
      <c r="H2057" s="300">
        <v>2014</v>
      </c>
      <c r="I2057" s="300">
        <v>52</v>
      </c>
      <c r="J2057" s="300">
        <v>2014</v>
      </c>
      <c r="K2057" s="300">
        <v>562</v>
      </c>
      <c r="L2057" s="300" t="s">
        <v>761</v>
      </c>
      <c r="M2057" s="300" t="s">
        <v>451</v>
      </c>
      <c r="N2057" s="300" t="s">
        <v>660</v>
      </c>
      <c r="O2057" s="300" t="s">
        <v>762</v>
      </c>
      <c r="P2057" s="300">
        <v>566</v>
      </c>
      <c r="Q2057" s="300" t="s">
        <v>791</v>
      </c>
      <c r="R2057" s="300" t="s">
        <v>434</v>
      </c>
      <c r="S2057" s="300">
        <v>0</v>
      </c>
      <c r="T2057" s="300" t="s">
        <v>763</v>
      </c>
      <c r="U2057" s="300" t="s">
        <v>764</v>
      </c>
      <c r="V2057" s="300" t="s">
        <v>2284</v>
      </c>
      <c r="W2057" s="300" t="s">
        <v>766</v>
      </c>
      <c r="X2057" s="300" t="b">
        <v>1</v>
      </c>
      <c r="Y2057" s="300">
        <v>310100</v>
      </c>
      <c r="Z2057" s="300" t="s">
        <v>818</v>
      </c>
      <c r="AA2057" s="300" t="s">
        <v>525</v>
      </c>
      <c r="AB2057" s="300" t="s">
        <v>66</v>
      </c>
      <c r="AC2057" s="300" t="s">
        <v>66</v>
      </c>
      <c r="AD2057" s="300">
        <v>6</v>
      </c>
      <c r="AE2057" s="300" t="b">
        <v>1</v>
      </c>
      <c r="AF2057" s="300" t="s">
        <v>768</v>
      </c>
      <c r="AG2057" s="300" t="s">
        <v>769</v>
      </c>
      <c r="AH2057" s="300">
        <v>0</v>
      </c>
      <c r="AI2057" s="300">
        <v>0</v>
      </c>
      <c r="AJ2057" s="300" t="s">
        <v>770</v>
      </c>
      <c r="AK2057" s="300">
        <v>8</v>
      </c>
      <c r="AL2057" s="300" t="s">
        <v>814</v>
      </c>
      <c r="AM2057" s="300">
        <v>17450</v>
      </c>
      <c r="AN2057" s="300" t="b">
        <v>0</v>
      </c>
      <c r="AO2057" s="300">
        <v>-1</v>
      </c>
      <c r="AP2057" s="300" t="s">
        <v>771</v>
      </c>
      <c r="AQ2057" s="300"/>
      <c r="AR2057" s="300" t="b">
        <v>0</v>
      </c>
      <c r="AS2057" s="300">
        <v>17450</v>
      </c>
      <c r="AT2057" s="300" t="b">
        <v>0</v>
      </c>
      <c r="AU2057" s="300"/>
      <c r="AV2057" s="300" t="b">
        <v>0</v>
      </c>
      <c r="AW2057" s="300">
        <v>5236</v>
      </c>
      <c r="AX2057" s="300"/>
      <c r="AY2057" s="300">
        <v>5236</v>
      </c>
      <c r="AZ2057" s="300">
        <v>0</v>
      </c>
      <c r="BA2057" s="300" t="b">
        <v>1</v>
      </c>
      <c r="BB2057" s="300" t="b">
        <v>0</v>
      </c>
      <c r="BC2057"/>
      <c r="BD2057"/>
      <c r="BE2057"/>
      <c r="BF2057"/>
      <c r="BG2057"/>
      <c r="BH2057"/>
      <c r="BI2057"/>
      <c r="BJ2057"/>
      <c r="BK2057"/>
      <c r="BL2057"/>
      <c r="BM2057"/>
      <c r="BN2057"/>
      <c r="BO2057"/>
      <c r="BP2057"/>
      <c r="BQ2057"/>
    </row>
    <row r="2058" spans="5:69" ht="16.5" hidden="1" x14ac:dyDescent="0.3">
      <c r="E2058" s="300" t="s">
        <v>760</v>
      </c>
      <c r="F2058" s="300" t="s">
        <v>651</v>
      </c>
      <c r="G2058" s="300">
        <v>20140101</v>
      </c>
      <c r="H2058" s="300">
        <v>2014</v>
      </c>
      <c r="I2058" s="300">
        <v>52</v>
      </c>
      <c r="J2058" s="300">
        <v>2014</v>
      </c>
      <c r="K2058" s="300">
        <v>562</v>
      </c>
      <c r="L2058" s="300" t="s">
        <v>761</v>
      </c>
      <c r="M2058" s="300" t="s">
        <v>451</v>
      </c>
      <c r="N2058" s="300" t="s">
        <v>660</v>
      </c>
      <c r="O2058" s="300" t="s">
        <v>762</v>
      </c>
      <c r="P2058" s="300">
        <v>0</v>
      </c>
      <c r="Q2058" s="300" t="s">
        <v>763</v>
      </c>
      <c r="R2058" s="300" t="s">
        <v>764</v>
      </c>
      <c r="S2058" s="300">
        <v>0</v>
      </c>
      <c r="T2058" s="300" t="s">
        <v>763</v>
      </c>
      <c r="U2058" s="300" t="s">
        <v>764</v>
      </c>
      <c r="V2058" s="300" t="s">
        <v>2284</v>
      </c>
      <c r="W2058" s="300" t="s">
        <v>766</v>
      </c>
      <c r="X2058" s="300" t="b">
        <v>1</v>
      </c>
      <c r="Y2058" s="300">
        <v>3102</v>
      </c>
      <c r="Z2058" s="300" t="s">
        <v>819</v>
      </c>
      <c r="AA2058" s="300" t="s">
        <v>820</v>
      </c>
      <c r="AB2058" s="300" t="s">
        <v>508</v>
      </c>
      <c r="AC2058" s="300" t="s">
        <v>508</v>
      </c>
      <c r="AD2058" s="300">
        <v>4</v>
      </c>
      <c r="AE2058" s="300" t="b">
        <v>0</v>
      </c>
      <c r="AF2058" s="300" t="s">
        <v>768</v>
      </c>
      <c r="AG2058" s="300" t="s">
        <v>769</v>
      </c>
      <c r="AH2058" s="300">
        <v>0</v>
      </c>
      <c r="AI2058" s="300">
        <v>0</v>
      </c>
      <c r="AJ2058" s="300" t="s">
        <v>770</v>
      </c>
      <c r="AK2058" s="300">
        <v>8</v>
      </c>
      <c r="AL2058" s="300" t="s">
        <v>814</v>
      </c>
      <c r="AM2058" s="300">
        <v>24562202</v>
      </c>
      <c r="AN2058" s="300" t="b">
        <v>0</v>
      </c>
      <c r="AO2058" s="300">
        <v>-1</v>
      </c>
      <c r="AP2058" s="300" t="s">
        <v>771</v>
      </c>
      <c r="AQ2058" s="300"/>
      <c r="AR2058" s="300" t="b">
        <v>0</v>
      </c>
      <c r="AS2058" s="300">
        <v>24562202</v>
      </c>
      <c r="AT2058" s="300" t="b">
        <v>0</v>
      </c>
      <c r="AU2058" s="300"/>
      <c r="AV2058" s="300" t="b">
        <v>0</v>
      </c>
      <c r="AW2058" s="300">
        <v>16119260</v>
      </c>
      <c r="AX2058" s="300"/>
      <c r="AY2058" s="300">
        <v>16119260</v>
      </c>
      <c r="AZ2058" s="300">
        <v>0</v>
      </c>
      <c r="BA2058" s="300" t="b">
        <v>1</v>
      </c>
      <c r="BB2058" s="300" t="b">
        <v>0</v>
      </c>
      <c r="BC2058"/>
      <c r="BD2058"/>
      <c r="BE2058"/>
      <c r="BF2058"/>
      <c r="BG2058"/>
      <c r="BH2058"/>
      <c r="BI2058"/>
      <c r="BJ2058"/>
      <c r="BK2058"/>
      <c r="BL2058"/>
      <c r="BM2058"/>
      <c r="BN2058"/>
      <c r="BO2058"/>
      <c r="BP2058"/>
      <c r="BQ2058"/>
    </row>
    <row r="2059" spans="5:69" ht="16.5" hidden="1" x14ac:dyDescent="0.3">
      <c r="E2059" s="300" t="s">
        <v>760</v>
      </c>
      <c r="F2059" s="300" t="s">
        <v>651</v>
      </c>
      <c r="G2059" s="300">
        <v>20140101</v>
      </c>
      <c r="H2059" s="300">
        <v>2014</v>
      </c>
      <c r="I2059" s="300">
        <v>52</v>
      </c>
      <c r="J2059" s="300">
        <v>2014</v>
      </c>
      <c r="K2059" s="300">
        <v>562</v>
      </c>
      <c r="L2059" s="300" t="s">
        <v>761</v>
      </c>
      <c r="M2059" s="300" t="s">
        <v>451</v>
      </c>
      <c r="N2059" s="300" t="s">
        <v>660</v>
      </c>
      <c r="O2059" s="300" t="s">
        <v>762</v>
      </c>
      <c r="P2059" s="300">
        <v>204</v>
      </c>
      <c r="Q2059" s="300" t="s">
        <v>776</v>
      </c>
      <c r="R2059" s="300" t="s">
        <v>432</v>
      </c>
      <c r="S2059" s="300">
        <v>0</v>
      </c>
      <c r="T2059" s="300" t="s">
        <v>763</v>
      </c>
      <c r="U2059" s="300" t="s">
        <v>764</v>
      </c>
      <c r="V2059" s="300" t="s">
        <v>2284</v>
      </c>
      <c r="W2059" s="300" t="s">
        <v>766</v>
      </c>
      <c r="X2059" s="300" t="b">
        <v>1</v>
      </c>
      <c r="Y2059" s="300">
        <v>3102</v>
      </c>
      <c r="Z2059" s="300" t="s">
        <v>819</v>
      </c>
      <c r="AA2059" s="300" t="s">
        <v>820</v>
      </c>
      <c r="AB2059" s="300" t="s">
        <v>508</v>
      </c>
      <c r="AC2059" s="300" t="s">
        <v>508</v>
      </c>
      <c r="AD2059" s="300">
        <v>4</v>
      </c>
      <c r="AE2059" s="300" t="b">
        <v>0</v>
      </c>
      <c r="AF2059" s="300" t="s">
        <v>768</v>
      </c>
      <c r="AG2059" s="300" t="s">
        <v>769</v>
      </c>
      <c r="AH2059" s="300">
        <v>0</v>
      </c>
      <c r="AI2059" s="300">
        <v>0</v>
      </c>
      <c r="AJ2059" s="300" t="s">
        <v>770</v>
      </c>
      <c r="AK2059" s="300">
        <v>8</v>
      </c>
      <c r="AL2059" s="300" t="s">
        <v>814</v>
      </c>
      <c r="AM2059" s="300">
        <v>33000</v>
      </c>
      <c r="AN2059" s="300" t="b">
        <v>0</v>
      </c>
      <c r="AO2059" s="300">
        <v>-1</v>
      </c>
      <c r="AP2059" s="300" t="s">
        <v>771</v>
      </c>
      <c r="AQ2059" s="300"/>
      <c r="AR2059" s="300" t="b">
        <v>0</v>
      </c>
      <c r="AS2059" s="300">
        <v>33000</v>
      </c>
      <c r="AT2059" s="300" t="b">
        <v>0</v>
      </c>
      <c r="AU2059" s="300"/>
      <c r="AV2059" s="300" t="b">
        <v>0</v>
      </c>
      <c r="AW2059" s="300">
        <v>6301</v>
      </c>
      <c r="AX2059" s="300"/>
      <c r="AY2059" s="300">
        <v>6301</v>
      </c>
      <c r="AZ2059" s="300">
        <v>0</v>
      </c>
      <c r="BA2059" s="300" t="b">
        <v>1</v>
      </c>
      <c r="BB2059" s="300" t="b">
        <v>0</v>
      </c>
      <c r="BC2059"/>
      <c r="BD2059"/>
      <c r="BE2059"/>
      <c r="BF2059"/>
      <c r="BG2059"/>
      <c r="BH2059"/>
      <c r="BI2059"/>
      <c r="BJ2059"/>
      <c r="BK2059"/>
      <c r="BL2059"/>
      <c r="BM2059"/>
      <c r="BN2059"/>
      <c r="BO2059"/>
      <c r="BP2059"/>
      <c r="BQ2059"/>
    </row>
    <row r="2060" spans="5:69" ht="16.5" hidden="1" x14ac:dyDescent="0.3">
      <c r="E2060" s="300" t="s">
        <v>760</v>
      </c>
      <c r="F2060" s="300" t="s">
        <v>651</v>
      </c>
      <c r="G2060" s="300">
        <v>20140101</v>
      </c>
      <c r="H2060" s="300">
        <v>2014</v>
      </c>
      <c r="I2060" s="300">
        <v>52</v>
      </c>
      <c r="J2060" s="300">
        <v>2014</v>
      </c>
      <c r="K2060" s="300">
        <v>562</v>
      </c>
      <c r="L2060" s="300" t="s">
        <v>761</v>
      </c>
      <c r="M2060" s="300" t="s">
        <v>451</v>
      </c>
      <c r="N2060" s="300" t="s">
        <v>660</v>
      </c>
      <c r="O2060" s="300" t="s">
        <v>762</v>
      </c>
      <c r="P2060" s="300">
        <v>246</v>
      </c>
      <c r="Q2060" s="300" t="s">
        <v>1743</v>
      </c>
      <c r="R2060" s="300" t="s">
        <v>1744</v>
      </c>
      <c r="S2060" s="300">
        <v>0</v>
      </c>
      <c r="T2060" s="300" t="s">
        <v>763</v>
      </c>
      <c r="U2060" s="300" t="s">
        <v>764</v>
      </c>
      <c r="V2060" s="300" t="s">
        <v>2284</v>
      </c>
      <c r="W2060" s="300" t="s">
        <v>766</v>
      </c>
      <c r="X2060" s="300" t="b">
        <v>1</v>
      </c>
      <c r="Y2060" s="300">
        <v>3102</v>
      </c>
      <c r="Z2060" s="300" t="s">
        <v>819</v>
      </c>
      <c r="AA2060" s="300" t="s">
        <v>820</v>
      </c>
      <c r="AB2060" s="300" t="s">
        <v>508</v>
      </c>
      <c r="AC2060" s="300" t="s">
        <v>508</v>
      </c>
      <c r="AD2060" s="300">
        <v>4</v>
      </c>
      <c r="AE2060" s="300" t="b">
        <v>0</v>
      </c>
      <c r="AF2060" s="300" t="s">
        <v>768</v>
      </c>
      <c r="AG2060" s="300" t="s">
        <v>769</v>
      </c>
      <c r="AH2060" s="300">
        <v>0</v>
      </c>
      <c r="AI2060" s="300">
        <v>0</v>
      </c>
      <c r="AJ2060" s="300" t="s">
        <v>770</v>
      </c>
      <c r="AK2060" s="300">
        <v>8</v>
      </c>
      <c r="AL2060" s="300" t="s">
        <v>814</v>
      </c>
      <c r="AM2060" s="300">
        <v>8329000</v>
      </c>
      <c r="AN2060" s="300" t="b">
        <v>0</v>
      </c>
      <c r="AO2060" s="300">
        <v>-1</v>
      </c>
      <c r="AP2060" s="300" t="s">
        <v>771</v>
      </c>
      <c r="AQ2060" s="300"/>
      <c r="AR2060" s="300" t="b">
        <v>0</v>
      </c>
      <c r="AS2060" s="300">
        <v>8329000</v>
      </c>
      <c r="AT2060" s="300" t="b">
        <v>0</v>
      </c>
      <c r="AU2060" s="300"/>
      <c r="AV2060" s="300" t="b">
        <v>0</v>
      </c>
      <c r="AW2060" s="300">
        <v>5023508</v>
      </c>
      <c r="AX2060" s="300"/>
      <c r="AY2060" s="300">
        <v>5023508</v>
      </c>
      <c r="AZ2060" s="300">
        <v>0</v>
      </c>
      <c r="BA2060" s="300" t="b">
        <v>1</v>
      </c>
      <c r="BB2060" s="300" t="b">
        <v>0</v>
      </c>
      <c r="BC2060"/>
      <c r="BD2060"/>
      <c r="BE2060"/>
      <c r="BF2060"/>
      <c r="BG2060"/>
      <c r="BH2060"/>
      <c r="BI2060"/>
      <c r="BJ2060"/>
      <c r="BK2060"/>
      <c r="BL2060"/>
      <c r="BM2060"/>
      <c r="BN2060"/>
      <c r="BO2060"/>
      <c r="BP2060"/>
      <c r="BQ2060"/>
    </row>
    <row r="2061" spans="5:69" ht="16.5" hidden="1" x14ac:dyDescent="0.3">
      <c r="E2061" s="300" t="s">
        <v>760</v>
      </c>
      <c r="F2061" s="300" t="s">
        <v>651</v>
      </c>
      <c r="G2061" s="300">
        <v>20140101</v>
      </c>
      <c r="H2061" s="300">
        <v>2014</v>
      </c>
      <c r="I2061" s="300">
        <v>52</v>
      </c>
      <c r="J2061" s="300">
        <v>2014</v>
      </c>
      <c r="K2061" s="300">
        <v>562</v>
      </c>
      <c r="L2061" s="300" t="s">
        <v>761</v>
      </c>
      <c r="M2061" s="300" t="s">
        <v>451</v>
      </c>
      <c r="N2061" s="300" t="s">
        <v>660</v>
      </c>
      <c r="O2061" s="300" t="s">
        <v>762</v>
      </c>
      <c r="P2061" s="300">
        <v>251</v>
      </c>
      <c r="Q2061" s="300" t="s">
        <v>778</v>
      </c>
      <c r="R2061" s="300" t="s">
        <v>779</v>
      </c>
      <c r="S2061" s="300">
        <v>0</v>
      </c>
      <c r="T2061" s="300" t="s">
        <v>763</v>
      </c>
      <c r="U2061" s="300" t="s">
        <v>764</v>
      </c>
      <c r="V2061" s="300" t="s">
        <v>2284</v>
      </c>
      <c r="W2061" s="300" t="s">
        <v>766</v>
      </c>
      <c r="X2061" s="300" t="b">
        <v>1</v>
      </c>
      <c r="Y2061" s="300">
        <v>3102</v>
      </c>
      <c r="Z2061" s="300" t="s">
        <v>819</v>
      </c>
      <c r="AA2061" s="300" t="s">
        <v>820</v>
      </c>
      <c r="AB2061" s="300" t="s">
        <v>508</v>
      </c>
      <c r="AC2061" s="300" t="s">
        <v>508</v>
      </c>
      <c r="AD2061" s="300">
        <v>4</v>
      </c>
      <c r="AE2061" s="300" t="b">
        <v>0</v>
      </c>
      <c r="AF2061" s="300" t="s">
        <v>768</v>
      </c>
      <c r="AG2061" s="300" t="s">
        <v>769</v>
      </c>
      <c r="AH2061" s="300">
        <v>0</v>
      </c>
      <c r="AI2061" s="300">
        <v>0</v>
      </c>
      <c r="AJ2061" s="300" t="s">
        <v>770</v>
      </c>
      <c r="AK2061" s="300">
        <v>8</v>
      </c>
      <c r="AL2061" s="300" t="s">
        <v>814</v>
      </c>
      <c r="AM2061" s="300">
        <v>29066</v>
      </c>
      <c r="AN2061" s="300" t="b">
        <v>0</v>
      </c>
      <c r="AO2061" s="300">
        <v>-1</v>
      </c>
      <c r="AP2061" s="300" t="s">
        <v>771</v>
      </c>
      <c r="AQ2061" s="300"/>
      <c r="AR2061" s="300" t="b">
        <v>0</v>
      </c>
      <c r="AS2061" s="300">
        <v>29066</v>
      </c>
      <c r="AT2061" s="300" t="b">
        <v>0</v>
      </c>
      <c r="AU2061" s="300"/>
      <c r="AV2061" s="300" t="b">
        <v>0</v>
      </c>
      <c r="AW2061" s="300">
        <v>35262</v>
      </c>
      <c r="AX2061" s="300"/>
      <c r="AY2061" s="300">
        <v>35262</v>
      </c>
      <c r="AZ2061" s="300">
        <v>0</v>
      </c>
      <c r="BA2061" s="300" t="b">
        <v>1</v>
      </c>
      <c r="BB2061" s="300" t="b">
        <v>0</v>
      </c>
      <c r="BC2061"/>
      <c r="BD2061"/>
      <c r="BE2061"/>
      <c r="BF2061"/>
      <c r="BG2061"/>
      <c r="BH2061"/>
      <c r="BI2061"/>
      <c r="BJ2061"/>
      <c r="BK2061"/>
      <c r="BL2061"/>
      <c r="BM2061"/>
      <c r="BN2061"/>
      <c r="BO2061"/>
      <c r="BP2061"/>
      <c r="BQ2061"/>
    </row>
    <row r="2062" spans="5:69" ht="16.5" hidden="1" x14ac:dyDescent="0.3">
      <c r="E2062" s="300" t="s">
        <v>760</v>
      </c>
      <c r="F2062" s="300" t="s">
        <v>651</v>
      </c>
      <c r="G2062" s="300">
        <v>20140101</v>
      </c>
      <c r="H2062" s="300">
        <v>2014</v>
      </c>
      <c r="I2062" s="300">
        <v>52</v>
      </c>
      <c r="J2062" s="300">
        <v>2014</v>
      </c>
      <c r="K2062" s="300">
        <v>562</v>
      </c>
      <c r="L2062" s="300" t="s">
        <v>761</v>
      </c>
      <c r="M2062" s="300" t="s">
        <v>451</v>
      </c>
      <c r="N2062" s="300" t="s">
        <v>660</v>
      </c>
      <c r="O2062" s="300" t="s">
        <v>762</v>
      </c>
      <c r="P2062" s="300">
        <v>288</v>
      </c>
      <c r="Q2062" s="300" t="s">
        <v>784</v>
      </c>
      <c r="R2062" s="300" t="s">
        <v>428</v>
      </c>
      <c r="S2062" s="300">
        <v>0</v>
      </c>
      <c r="T2062" s="300" t="s">
        <v>763</v>
      </c>
      <c r="U2062" s="300" t="s">
        <v>764</v>
      </c>
      <c r="V2062" s="300" t="s">
        <v>2284</v>
      </c>
      <c r="W2062" s="300" t="s">
        <v>766</v>
      </c>
      <c r="X2062" s="300" t="b">
        <v>1</v>
      </c>
      <c r="Y2062" s="300">
        <v>3102</v>
      </c>
      <c r="Z2062" s="300" t="s">
        <v>819</v>
      </c>
      <c r="AA2062" s="300" t="s">
        <v>820</v>
      </c>
      <c r="AB2062" s="300" t="s">
        <v>508</v>
      </c>
      <c r="AC2062" s="300" t="s">
        <v>508</v>
      </c>
      <c r="AD2062" s="300">
        <v>4</v>
      </c>
      <c r="AE2062" s="300" t="b">
        <v>0</v>
      </c>
      <c r="AF2062" s="300" t="s">
        <v>768</v>
      </c>
      <c r="AG2062" s="300" t="s">
        <v>769</v>
      </c>
      <c r="AH2062" s="300">
        <v>0</v>
      </c>
      <c r="AI2062" s="300">
        <v>0</v>
      </c>
      <c r="AJ2062" s="300" t="s">
        <v>770</v>
      </c>
      <c r="AK2062" s="300">
        <v>8</v>
      </c>
      <c r="AL2062" s="300" t="s">
        <v>814</v>
      </c>
      <c r="AM2062" s="300">
        <v>115000</v>
      </c>
      <c r="AN2062" s="300" t="b">
        <v>0</v>
      </c>
      <c r="AO2062" s="300">
        <v>-1</v>
      </c>
      <c r="AP2062" s="300" t="s">
        <v>771</v>
      </c>
      <c r="AQ2062" s="300"/>
      <c r="AR2062" s="300" t="b">
        <v>0</v>
      </c>
      <c r="AS2062" s="300">
        <v>115000</v>
      </c>
      <c r="AT2062" s="300" t="b">
        <v>0</v>
      </c>
      <c r="AU2062" s="300"/>
      <c r="AV2062" s="300" t="b">
        <v>0</v>
      </c>
      <c r="AW2062" s="300">
        <v>84910</v>
      </c>
      <c r="AX2062" s="300"/>
      <c r="AY2062" s="300">
        <v>84910</v>
      </c>
      <c r="AZ2062" s="300">
        <v>0</v>
      </c>
      <c r="BA2062" s="300" t="b">
        <v>1</v>
      </c>
      <c r="BB2062" s="300" t="b">
        <v>0</v>
      </c>
      <c r="BC2062"/>
      <c r="BD2062"/>
      <c r="BE2062"/>
      <c r="BF2062"/>
      <c r="BG2062"/>
      <c r="BH2062"/>
      <c r="BI2062"/>
      <c r="BJ2062"/>
      <c r="BK2062"/>
      <c r="BL2062"/>
      <c r="BM2062"/>
      <c r="BN2062"/>
      <c r="BO2062"/>
      <c r="BP2062"/>
      <c r="BQ2062"/>
    </row>
    <row r="2063" spans="5:69" ht="16.5" hidden="1" x14ac:dyDescent="0.3">
      <c r="E2063" s="300" t="s">
        <v>760</v>
      </c>
      <c r="F2063" s="300" t="s">
        <v>651</v>
      </c>
      <c r="G2063" s="300">
        <v>20140101</v>
      </c>
      <c r="H2063" s="300">
        <v>2014</v>
      </c>
      <c r="I2063" s="300">
        <v>52</v>
      </c>
      <c r="J2063" s="300">
        <v>2014</v>
      </c>
      <c r="K2063" s="300">
        <v>562</v>
      </c>
      <c r="L2063" s="300" t="s">
        <v>761</v>
      </c>
      <c r="M2063" s="300" t="s">
        <v>451</v>
      </c>
      <c r="N2063" s="300" t="s">
        <v>660</v>
      </c>
      <c r="O2063" s="300" t="s">
        <v>762</v>
      </c>
      <c r="P2063" s="300">
        <v>384</v>
      </c>
      <c r="Q2063" s="300" t="s">
        <v>786</v>
      </c>
      <c r="R2063" s="300" t="s">
        <v>559</v>
      </c>
      <c r="S2063" s="300">
        <v>0</v>
      </c>
      <c r="T2063" s="300" t="s">
        <v>763</v>
      </c>
      <c r="U2063" s="300" t="s">
        <v>764</v>
      </c>
      <c r="V2063" s="300" t="s">
        <v>2284</v>
      </c>
      <c r="W2063" s="300" t="s">
        <v>766</v>
      </c>
      <c r="X2063" s="300" t="b">
        <v>1</v>
      </c>
      <c r="Y2063" s="300">
        <v>3102</v>
      </c>
      <c r="Z2063" s="300" t="s">
        <v>819</v>
      </c>
      <c r="AA2063" s="300" t="s">
        <v>820</v>
      </c>
      <c r="AB2063" s="300" t="s">
        <v>508</v>
      </c>
      <c r="AC2063" s="300" t="s">
        <v>508</v>
      </c>
      <c r="AD2063" s="300">
        <v>4</v>
      </c>
      <c r="AE2063" s="300" t="b">
        <v>0</v>
      </c>
      <c r="AF2063" s="300" t="s">
        <v>768</v>
      </c>
      <c r="AG2063" s="300" t="s">
        <v>769</v>
      </c>
      <c r="AH2063" s="300">
        <v>0</v>
      </c>
      <c r="AI2063" s="300">
        <v>0</v>
      </c>
      <c r="AJ2063" s="300" t="s">
        <v>770</v>
      </c>
      <c r="AK2063" s="300">
        <v>8</v>
      </c>
      <c r="AL2063" s="300" t="s">
        <v>814</v>
      </c>
      <c r="AM2063" s="300">
        <v>210000</v>
      </c>
      <c r="AN2063" s="300" t="b">
        <v>0</v>
      </c>
      <c r="AO2063" s="300">
        <v>-1</v>
      </c>
      <c r="AP2063" s="300" t="s">
        <v>771</v>
      </c>
      <c r="AQ2063" s="300"/>
      <c r="AR2063" s="300" t="b">
        <v>0</v>
      </c>
      <c r="AS2063" s="300">
        <v>210000</v>
      </c>
      <c r="AT2063" s="300" t="b">
        <v>0</v>
      </c>
      <c r="AU2063" s="300"/>
      <c r="AV2063" s="300" t="b">
        <v>0</v>
      </c>
      <c r="AW2063" s="300">
        <v>127720</v>
      </c>
      <c r="AX2063" s="300"/>
      <c r="AY2063" s="300">
        <v>127720</v>
      </c>
      <c r="AZ2063" s="300">
        <v>0</v>
      </c>
      <c r="BA2063" s="300" t="b">
        <v>1</v>
      </c>
      <c r="BB2063" s="300" t="b">
        <v>0</v>
      </c>
      <c r="BC2063"/>
      <c r="BD2063"/>
      <c r="BE2063"/>
      <c r="BF2063"/>
      <c r="BG2063"/>
      <c r="BH2063"/>
      <c r="BI2063"/>
      <c r="BJ2063"/>
      <c r="BK2063"/>
      <c r="BL2063"/>
      <c r="BM2063"/>
      <c r="BN2063"/>
      <c r="BO2063"/>
      <c r="BP2063"/>
      <c r="BQ2063"/>
    </row>
    <row r="2064" spans="5:69" ht="16.5" hidden="1" x14ac:dyDescent="0.3">
      <c r="E2064" s="300" t="s">
        <v>760</v>
      </c>
      <c r="F2064" s="300" t="s">
        <v>651</v>
      </c>
      <c r="G2064" s="300">
        <v>20140101</v>
      </c>
      <c r="H2064" s="300">
        <v>2014</v>
      </c>
      <c r="I2064" s="300">
        <v>52</v>
      </c>
      <c r="J2064" s="300">
        <v>2014</v>
      </c>
      <c r="K2064" s="300">
        <v>562</v>
      </c>
      <c r="L2064" s="300" t="s">
        <v>761</v>
      </c>
      <c r="M2064" s="300" t="s">
        <v>451</v>
      </c>
      <c r="N2064" s="300" t="s">
        <v>660</v>
      </c>
      <c r="O2064" s="300" t="s">
        <v>762</v>
      </c>
      <c r="P2064" s="300">
        <v>392</v>
      </c>
      <c r="Q2064" s="300" t="s">
        <v>2188</v>
      </c>
      <c r="R2064" s="300" t="s">
        <v>2189</v>
      </c>
      <c r="S2064" s="300">
        <v>0</v>
      </c>
      <c r="T2064" s="300" t="s">
        <v>763</v>
      </c>
      <c r="U2064" s="300" t="s">
        <v>764</v>
      </c>
      <c r="V2064" s="300" t="s">
        <v>2284</v>
      </c>
      <c r="W2064" s="300" t="s">
        <v>766</v>
      </c>
      <c r="X2064" s="300" t="b">
        <v>1</v>
      </c>
      <c r="Y2064" s="300">
        <v>3102</v>
      </c>
      <c r="Z2064" s="300" t="s">
        <v>819</v>
      </c>
      <c r="AA2064" s="300" t="s">
        <v>820</v>
      </c>
      <c r="AB2064" s="300" t="s">
        <v>508</v>
      </c>
      <c r="AC2064" s="300" t="s">
        <v>508</v>
      </c>
      <c r="AD2064" s="300">
        <v>4</v>
      </c>
      <c r="AE2064" s="300" t="b">
        <v>0</v>
      </c>
      <c r="AF2064" s="300" t="s">
        <v>768</v>
      </c>
      <c r="AG2064" s="300" t="s">
        <v>769</v>
      </c>
      <c r="AH2064" s="300">
        <v>0</v>
      </c>
      <c r="AI2064" s="300">
        <v>0</v>
      </c>
      <c r="AJ2064" s="300" t="s">
        <v>770</v>
      </c>
      <c r="AK2064" s="300">
        <v>8</v>
      </c>
      <c r="AL2064" s="300" t="s">
        <v>814</v>
      </c>
      <c r="AM2064" s="300">
        <v>36000</v>
      </c>
      <c r="AN2064" s="300" t="b">
        <v>0</v>
      </c>
      <c r="AO2064" s="300">
        <v>-1</v>
      </c>
      <c r="AP2064" s="300" t="s">
        <v>771</v>
      </c>
      <c r="AQ2064" s="300"/>
      <c r="AR2064" s="300" t="b">
        <v>0</v>
      </c>
      <c r="AS2064" s="300">
        <v>36000</v>
      </c>
      <c r="AT2064" s="300" t="b">
        <v>0</v>
      </c>
      <c r="AU2064" s="300"/>
      <c r="AV2064" s="300" t="b">
        <v>0</v>
      </c>
      <c r="AW2064" s="300">
        <v>1440</v>
      </c>
      <c r="AX2064" s="300"/>
      <c r="AY2064" s="300">
        <v>1440</v>
      </c>
      <c r="AZ2064" s="300">
        <v>0</v>
      </c>
      <c r="BA2064" s="300" t="b">
        <v>1</v>
      </c>
      <c r="BB2064" s="300" t="b">
        <v>0</v>
      </c>
      <c r="BC2064"/>
      <c r="BD2064"/>
      <c r="BE2064"/>
      <c r="BF2064"/>
      <c r="BG2064"/>
      <c r="BH2064"/>
      <c r="BI2064"/>
      <c r="BJ2064"/>
      <c r="BK2064"/>
      <c r="BL2064"/>
      <c r="BM2064"/>
      <c r="BN2064"/>
      <c r="BO2064"/>
      <c r="BP2064"/>
      <c r="BQ2064"/>
    </row>
    <row r="2065" spans="5:69" ht="16.5" hidden="1" x14ac:dyDescent="0.3">
      <c r="E2065" s="300" t="s">
        <v>760</v>
      </c>
      <c r="F2065" s="300" t="s">
        <v>651</v>
      </c>
      <c r="G2065" s="300">
        <v>20140101</v>
      </c>
      <c r="H2065" s="300">
        <v>2014</v>
      </c>
      <c r="I2065" s="300">
        <v>52</v>
      </c>
      <c r="J2065" s="300">
        <v>2014</v>
      </c>
      <c r="K2065" s="300">
        <v>562</v>
      </c>
      <c r="L2065" s="300" t="s">
        <v>761</v>
      </c>
      <c r="M2065" s="300" t="s">
        <v>451</v>
      </c>
      <c r="N2065" s="300" t="s">
        <v>660</v>
      </c>
      <c r="O2065" s="300" t="s">
        <v>762</v>
      </c>
      <c r="P2065" s="300">
        <v>516</v>
      </c>
      <c r="Q2065" s="300" t="s">
        <v>905</v>
      </c>
      <c r="R2065" s="300" t="s">
        <v>463</v>
      </c>
      <c r="S2065" s="300">
        <v>0</v>
      </c>
      <c r="T2065" s="300" t="s">
        <v>763</v>
      </c>
      <c r="U2065" s="300" t="s">
        <v>764</v>
      </c>
      <c r="V2065" s="300" t="s">
        <v>2284</v>
      </c>
      <c r="W2065" s="300" t="s">
        <v>766</v>
      </c>
      <c r="X2065" s="300" t="b">
        <v>1</v>
      </c>
      <c r="Y2065" s="300">
        <v>3102</v>
      </c>
      <c r="Z2065" s="300" t="s">
        <v>819</v>
      </c>
      <c r="AA2065" s="300" t="s">
        <v>820</v>
      </c>
      <c r="AB2065" s="300" t="s">
        <v>508</v>
      </c>
      <c r="AC2065" s="300" t="s">
        <v>508</v>
      </c>
      <c r="AD2065" s="300">
        <v>4</v>
      </c>
      <c r="AE2065" s="300" t="b">
        <v>0</v>
      </c>
      <c r="AF2065" s="300" t="s">
        <v>768</v>
      </c>
      <c r="AG2065" s="300" t="s">
        <v>769</v>
      </c>
      <c r="AH2065" s="300">
        <v>0</v>
      </c>
      <c r="AI2065" s="300">
        <v>0</v>
      </c>
      <c r="AJ2065" s="300" t="s">
        <v>770</v>
      </c>
      <c r="AK2065" s="300">
        <v>8</v>
      </c>
      <c r="AL2065" s="300" t="s">
        <v>814</v>
      </c>
      <c r="AM2065" s="300">
        <v>2000</v>
      </c>
      <c r="AN2065" s="300" t="b">
        <v>0</v>
      </c>
      <c r="AO2065" s="300">
        <v>-1</v>
      </c>
      <c r="AP2065" s="300" t="s">
        <v>771</v>
      </c>
      <c r="AQ2065" s="300"/>
      <c r="AR2065" s="300" t="b">
        <v>0</v>
      </c>
      <c r="AS2065" s="300">
        <v>2000</v>
      </c>
      <c r="AT2065" s="300" t="b">
        <v>0</v>
      </c>
      <c r="AU2065" s="300"/>
      <c r="AV2065" s="300" t="b">
        <v>0</v>
      </c>
      <c r="AW2065" s="300">
        <v>600</v>
      </c>
      <c r="AX2065" s="300"/>
      <c r="AY2065" s="300">
        <v>600</v>
      </c>
      <c r="AZ2065" s="300">
        <v>0</v>
      </c>
      <c r="BA2065" s="300" t="b">
        <v>1</v>
      </c>
      <c r="BB2065" s="300" t="b">
        <v>0</v>
      </c>
      <c r="BC2065"/>
      <c r="BD2065"/>
      <c r="BE2065"/>
      <c r="BF2065"/>
      <c r="BG2065"/>
      <c r="BH2065"/>
      <c r="BI2065"/>
      <c r="BJ2065"/>
      <c r="BK2065"/>
      <c r="BL2065"/>
      <c r="BM2065"/>
      <c r="BN2065"/>
      <c r="BO2065"/>
      <c r="BP2065"/>
      <c r="BQ2065"/>
    </row>
    <row r="2066" spans="5:69" ht="16.5" hidden="1" x14ac:dyDescent="0.3">
      <c r="E2066" s="300" t="s">
        <v>760</v>
      </c>
      <c r="F2066" s="300" t="s">
        <v>651</v>
      </c>
      <c r="G2066" s="300">
        <v>20140101</v>
      </c>
      <c r="H2066" s="300">
        <v>2014</v>
      </c>
      <c r="I2066" s="300">
        <v>52</v>
      </c>
      <c r="J2066" s="300">
        <v>2014</v>
      </c>
      <c r="K2066" s="300">
        <v>562</v>
      </c>
      <c r="L2066" s="300" t="s">
        <v>761</v>
      </c>
      <c r="M2066" s="300" t="s">
        <v>451</v>
      </c>
      <c r="N2066" s="300" t="s">
        <v>660</v>
      </c>
      <c r="O2066" s="300" t="s">
        <v>762</v>
      </c>
      <c r="P2066" s="300">
        <v>566</v>
      </c>
      <c r="Q2066" s="300" t="s">
        <v>791</v>
      </c>
      <c r="R2066" s="300" t="s">
        <v>434</v>
      </c>
      <c r="S2066" s="300">
        <v>0</v>
      </c>
      <c r="T2066" s="300" t="s">
        <v>763</v>
      </c>
      <c r="U2066" s="300" t="s">
        <v>764</v>
      </c>
      <c r="V2066" s="300" t="s">
        <v>2284</v>
      </c>
      <c r="W2066" s="300" t="s">
        <v>766</v>
      </c>
      <c r="X2066" s="300" t="b">
        <v>1</v>
      </c>
      <c r="Y2066" s="300">
        <v>3102</v>
      </c>
      <c r="Z2066" s="300" t="s">
        <v>819</v>
      </c>
      <c r="AA2066" s="300" t="s">
        <v>820</v>
      </c>
      <c r="AB2066" s="300" t="s">
        <v>508</v>
      </c>
      <c r="AC2066" s="300" t="s">
        <v>508</v>
      </c>
      <c r="AD2066" s="300">
        <v>4</v>
      </c>
      <c r="AE2066" s="300" t="b">
        <v>0</v>
      </c>
      <c r="AF2066" s="300" t="s">
        <v>768</v>
      </c>
      <c r="AG2066" s="300" t="s">
        <v>769</v>
      </c>
      <c r="AH2066" s="300">
        <v>0</v>
      </c>
      <c r="AI2066" s="300">
        <v>0</v>
      </c>
      <c r="AJ2066" s="300" t="s">
        <v>770</v>
      </c>
      <c r="AK2066" s="300">
        <v>8</v>
      </c>
      <c r="AL2066" s="300" t="s">
        <v>814</v>
      </c>
      <c r="AM2066" s="300">
        <v>9147036</v>
      </c>
      <c r="AN2066" s="300" t="b">
        <v>0</v>
      </c>
      <c r="AO2066" s="300">
        <v>-1</v>
      </c>
      <c r="AP2066" s="300" t="s">
        <v>771</v>
      </c>
      <c r="AQ2066" s="300"/>
      <c r="AR2066" s="300" t="b">
        <v>0</v>
      </c>
      <c r="AS2066" s="300">
        <v>9147036</v>
      </c>
      <c r="AT2066" s="300" t="b">
        <v>0</v>
      </c>
      <c r="AU2066" s="300"/>
      <c r="AV2066" s="300" t="b">
        <v>0</v>
      </c>
      <c r="AW2066" s="300">
        <v>6265934</v>
      </c>
      <c r="AX2066" s="300"/>
      <c r="AY2066" s="300">
        <v>6265934</v>
      </c>
      <c r="AZ2066" s="300">
        <v>0</v>
      </c>
      <c r="BA2066" s="300" t="b">
        <v>1</v>
      </c>
      <c r="BB2066" s="300" t="b">
        <v>0</v>
      </c>
      <c r="BC2066"/>
      <c r="BD2066"/>
      <c r="BE2066"/>
      <c r="BF2066"/>
      <c r="BG2066"/>
      <c r="BH2066"/>
      <c r="BI2066"/>
      <c r="BJ2066"/>
      <c r="BK2066"/>
      <c r="BL2066"/>
      <c r="BM2066"/>
      <c r="BN2066"/>
      <c r="BO2066"/>
      <c r="BP2066"/>
      <c r="BQ2066"/>
    </row>
    <row r="2067" spans="5:69" ht="16.5" hidden="1" x14ac:dyDescent="0.3">
      <c r="E2067" s="300" t="s">
        <v>760</v>
      </c>
      <c r="F2067" s="300" t="s">
        <v>651</v>
      </c>
      <c r="G2067" s="300">
        <v>20140101</v>
      </c>
      <c r="H2067" s="300">
        <v>2014</v>
      </c>
      <c r="I2067" s="300">
        <v>52</v>
      </c>
      <c r="J2067" s="300">
        <v>2014</v>
      </c>
      <c r="K2067" s="300">
        <v>562</v>
      </c>
      <c r="L2067" s="300" t="s">
        <v>761</v>
      </c>
      <c r="M2067" s="300" t="s">
        <v>451</v>
      </c>
      <c r="N2067" s="300" t="s">
        <v>660</v>
      </c>
      <c r="O2067" s="300" t="s">
        <v>762</v>
      </c>
      <c r="P2067" s="300">
        <v>643</v>
      </c>
      <c r="Q2067" s="300" t="s">
        <v>793</v>
      </c>
      <c r="R2067" s="300" t="s">
        <v>794</v>
      </c>
      <c r="S2067" s="300">
        <v>0</v>
      </c>
      <c r="T2067" s="300" t="s">
        <v>763</v>
      </c>
      <c r="U2067" s="300" t="s">
        <v>764</v>
      </c>
      <c r="V2067" s="300" t="s">
        <v>2284</v>
      </c>
      <c r="W2067" s="300" t="s">
        <v>766</v>
      </c>
      <c r="X2067" s="300" t="b">
        <v>1</v>
      </c>
      <c r="Y2067" s="300">
        <v>3102</v>
      </c>
      <c r="Z2067" s="300" t="s">
        <v>819</v>
      </c>
      <c r="AA2067" s="300" t="s">
        <v>820</v>
      </c>
      <c r="AB2067" s="300" t="s">
        <v>508</v>
      </c>
      <c r="AC2067" s="300" t="s">
        <v>508</v>
      </c>
      <c r="AD2067" s="300">
        <v>4</v>
      </c>
      <c r="AE2067" s="300" t="b">
        <v>0</v>
      </c>
      <c r="AF2067" s="300" t="s">
        <v>768</v>
      </c>
      <c r="AG2067" s="300" t="s">
        <v>769</v>
      </c>
      <c r="AH2067" s="300">
        <v>0</v>
      </c>
      <c r="AI2067" s="300">
        <v>0</v>
      </c>
      <c r="AJ2067" s="300" t="s">
        <v>770</v>
      </c>
      <c r="AK2067" s="300">
        <v>8</v>
      </c>
      <c r="AL2067" s="300" t="s">
        <v>814</v>
      </c>
      <c r="AM2067" s="300">
        <v>3861000</v>
      </c>
      <c r="AN2067" s="300" t="b">
        <v>0</v>
      </c>
      <c r="AO2067" s="300">
        <v>-1</v>
      </c>
      <c r="AP2067" s="300" t="s">
        <v>771</v>
      </c>
      <c r="AQ2067" s="300"/>
      <c r="AR2067" s="300" t="b">
        <v>0</v>
      </c>
      <c r="AS2067" s="300">
        <v>3861000</v>
      </c>
      <c r="AT2067" s="300" t="b">
        <v>0</v>
      </c>
      <c r="AU2067" s="300"/>
      <c r="AV2067" s="300" t="b">
        <v>0</v>
      </c>
      <c r="AW2067" s="300">
        <v>1742928</v>
      </c>
      <c r="AX2067" s="300"/>
      <c r="AY2067" s="300">
        <v>1742928</v>
      </c>
      <c r="AZ2067" s="300">
        <v>0</v>
      </c>
      <c r="BA2067" s="300" t="b">
        <v>1</v>
      </c>
      <c r="BB2067" s="300" t="b">
        <v>0</v>
      </c>
      <c r="BC2067"/>
      <c r="BD2067"/>
      <c r="BE2067"/>
      <c r="BF2067"/>
      <c r="BG2067"/>
      <c r="BH2067"/>
      <c r="BI2067"/>
      <c r="BJ2067"/>
      <c r="BK2067"/>
      <c r="BL2067"/>
      <c r="BM2067"/>
      <c r="BN2067"/>
      <c r="BO2067"/>
      <c r="BP2067"/>
      <c r="BQ2067"/>
    </row>
    <row r="2068" spans="5:69" ht="16.5" hidden="1" x14ac:dyDescent="0.3">
      <c r="E2068" s="300" t="s">
        <v>760</v>
      </c>
      <c r="F2068" s="300" t="s">
        <v>651</v>
      </c>
      <c r="G2068" s="300">
        <v>20140101</v>
      </c>
      <c r="H2068" s="300">
        <v>2014</v>
      </c>
      <c r="I2068" s="300">
        <v>52</v>
      </c>
      <c r="J2068" s="300">
        <v>2014</v>
      </c>
      <c r="K2068" s="300">
        <v>562</v>
      </c>
      <c r="L2068" s="300" t="s">
        <v>761</v>
      </c>
      <c r="M2068" s="300" t="s">
        <v>451</v>
      </c>
      <c r="N2068" s="300" t="s">
        <v>660</v>
      </c>
      <c r="O2068" s="300" t="s">
        <v>762</v>
      </c>
      <c r="P2068" s="300">
        <v>768</v>
      </c>
      <c r="Q2068" s="300" t="s">
        <v>807</v>
      </c>
      <c r="R2068" s="300" t="s">
        <v>442</v>
      </c>
      <c r="S2068" s="300">
        <v>0</v>
      </c>
      <c r="T2068" s="300" t="s">
        <v>763</v>
      </c>
      <c r="U2068" s="300" t="s">
        <v>764</v>
      </c>
      <c r="V2068" s="300" t="s">
        <v>2284</v>
      </c>
      <c r="W2068" s="300" t="s">
        <v>766</v>
      </c>
      <c r="X2068" s="300" t="b">
        <v>1</v>
      </c>
      <c r="Y2068" s="300">
        <v>3102</v>
      </c>
      <c r="Z2068" s="300" t="s">
        <v>819</v>
      </c>
      <c r="AA2068" s="300" t="s">
        <v>820</v>
      </c>
      <c r="AB2068" s="300" t="s">
        <v>508</v>
      </c>
      <c r="AC2068" s="300" t="s">
        <v>508</v>
      </c>
      <c r="AD2068" s="300">
        <v>4</v>
      </c>
      <c r="AE2068" s="300" t="b">
        <v>0</v>
      </c>
      <c r="AF2068" s="300" t="s">
        <v>768</v>
      </c>
      <c r="AG2068" s="300" t="s">
        <v>769</v>
      </c>
      <c r="AH2068" s="300">
        <v>0</v>
      </c>
      <c r="AI2068" s="300">
        <v>0</v>
      </c>
      <c r="AJ2068" s="300" t="s">
        <v>770</v>
      </c>
      <c r="AK2068" s="300">
        <v>8</v>
      </c>
      <c r="AL2068" s="300" t="s">
        <v>814</v>
      </c>
      <c r="AM2068" s="300">
        <v>1725600</v>
      </c>
      <c r="AN2068" s="300" t="b">
        <v>0</v>
      </c>
      <c r="AO2068" s="300">
        <v>-1</v>
      </c>
      <c r="AP2068" s="300" t="s">
        <v>771</v>
      </c>
      <c r="AQ2068" s="300"/>
      <c r="AR2068" s="300" t="b">
        <v>0</v>
      </c>
      <c r="AS2068" s="300">
        <v>1725600</v>
      </c>
      <c r="AT2068" s="300" t="b">
        <v>0</v>
      </c>
      <c r="AU2068" s="300"/>
      <c r="AV2068" s="300" t="b">
        <v>0</v>
      </c>
      <c r="AW2068" s="300">
        <v>2071656</v>
      </c>
      <c r="AX2068" s="300"/>
      <c r="AY2068" s="300">
        <v>2071656</v>
      </c>
      <c r="AZ2068" s="300">
        <v>0</v>
      </c>
      <c r="BA2068" s="300" t="b">
        <v>1</v>
      </c>
      <c r="BB2068" s="300" t="b">
        <v>0</v>
      </c>
      <c r="BC2068"/>
      <c r="BD2068"/>
      <c r="BE2068"/>
      <c r="BF2068"/>
      <c r="BG2068"/>
      <c r="BH2068"/>
      <c r="BI2068"/>
      <c r="BJ2068"/>
      <c r="BK2068"/>
      <c r="BL2068"/>
      <c r="BM2068"/>
      <c r="BN2068"/>
      <c r="BO2068"/>
      <c r="BP2068"/>
      <c r="BQ2068"/>
    </row>
    <row r="2069" spans="5:69" ht="16.5" hidden="1" x14ac:dyDescent="0.3">
      <c r="E2069" s="300" t="s">
        <v>760</v>
      </c>
      <c r="F2069" s="300" t="s">
        <v>651</v>
      </c>
      <c r="G2069" s="300">
        <v>20140101</v>
      </c>
      <c r="H2069" s="300">
        <v>2014</v>
      </c>
      <c r="I2069" s="300">
        <v>52</v>
      </c>
      <c r="J2069" s="300">
        <v>2014</v>
      </c>
      <c r="K2069" s="300">
        <v>562</v>
      </c>
      <c r="L2069" s="300" t="s">
        <v>761</v>
      </c>
      <c r="M2069" s="300" t="s">
        <v>451</v>
      </c>
      <c r="N2069" s="300" t="s">
        <v>660</v>
      </c>
      <c r="O2069" s="300" t="s">
        <v>762</v>
      </c>
      <c r="P2069" s="300">
        <v>854</v>
      </c>
      <c r="Q2069" s="300" t="s">
        <v>811</v>
      </c>
      <c r="R2069" s="300" t="s">
        <v>437</v>
      </c>
      <c r="S2069" s="300">
        <v>0</v>
      </c>
      <c r="T2069" s="300" t="s">
        <v>763</v>
      </c>
      <c r="U2069" s="300" t="s">
        <v>764</v>
      </c>
      <c r="V2069" s="300" t="s">
        <v>2284</v>
      </c>
      <c r="W2069" s="300" t="s">
        <v>766</v>
      </c>
      <c r="X2069" s="300" t="b">
        <v>1</v>
      </c>
      <c r="Y2069" s="300">
        <v>3102</v>
      </c>
      <c r="Z2069" s="300" t="s">
        <v>819</v>
      </c>
      <c r="AA2069" s="300" t="s">
        <v>820</v>
      </c>
      <c r="AB2069" s="300" t="s">
        <v>508</v>
      </c>
      <c r="AC2069" s="300" t="s">
        <v>508</v>
      </c>
      <c r="AD2069" s="300">
        <v>4</v>
      </c>
      <c r="AE2069" s="300" t="b">
        <v>0</v>
      </c>
      <c r="AF2069" s="300" t="s">
        <v>768</v>
      </c>
      <c r="AG2069" s="300" t="s">
        <v>769</v>
      </c>
      <c r="AH2069" s="300">
        <v>0</v>
      </c>
      <c r="AI2069" s="300">
        <v>0</v>
      </c>
      <c r="AJ2069" s="300" t="s">
        <v>770</v>
      </c>
      <c r="AK2069" s="300">
        <v>8</v>
      </c>
      <c r="AL2069" s="300" t="s">
        <v>814</v>
      </c>
      <c r="AM2069" s="300">
        <v>1074500</v>
      </c>
      <c r="AN2069" s="300" t="b">
        <v>0</v>
      </c>
      <c r="AO2069" s="300">
        <v>-1</v>
      </c>
      <c r="AP2069" s="300" t="s">
        <v>771</v>
      </c>
      <c r="AQ2069" s="300"/>
      <c r="AR2069" s="300" t="b">
        <v>0</v>
      </c>
      <c r="AS2069" s="300">
        <v>1074500</v>
      </c>
      <c r="AT2069" s="300" t="b">
        <v>0</v>
      </c>
      <c r="AU2069" s="300"/>
      <c r="AV2069" s="300" t="b">
        <v>0</v>
      </c>
      <c r="AW2069" s="300">
        <v>759000</v>
      </c>
      <c r="AX2069" s="300"/>
      <c r="AY2069" s="300">
        <v>759000</v>
      </c>
      <c r="AZ2069" s="300">
        <v>0</v>
      </c>
      <c r="BA2069" s="300" t="b">
        <v>1</v>
      </c>
      <c r="BB2069" s="300" t="b">
        <v>0</v>
      </c>
      <c r="BC2069"/>
      <c r="BD2069"/>
      <c r="BE2069"/>
      <c r="BF2069"/>
      <c r="BG2069"/>
      <c r="BH2069"/>
      <c r="BI2069"/>
      <c r="BJ2069"/>
      <c r="BK2069"/>
      <c r="BL2069"/>
      <c r="BM2069"/>
      <c r="BN2069"/>
      <c r="BO2069"/>
      <c r="BP2069"/>
      <c r="BQ2069"/>
    </row>
    <row r="2070" spans="5:69" ht="16.5" hidden="1" x14ac:dyDescent="0.3">
      <c r="E2070" s="300" t="s">
        <v>760</v>
      </c>
      <c r="F2070" s="300" t="s">
        <v>651</v>
      </c>
      <c r="G2070" s="300">
        <v>20140101</v>
      </c>
      <c r="H2070" s="300">
        <v>2014</v>
      </c>
      <c r="I2070" s="300">
        <v>52</v>
      </c>
      <c r="J2070" s="300">
        <v>2014</v>
      </c>
      <c r="K2070" s="300">
        <v>562</v>
      </c>
      <c r="L2070" s="300" t="s">
        <v>761</v>
      </c>
      <c r="M2070" s="300" t="s">
        <v>451</v>
      </c>
      <c r="N2070" s="300" t="s">
        <v>660</v>
      </c>
      <c r="O2070" s="300" t="s">
        <v>762</v>
      </c>
      <c r="P2070" s="300">
        <v>0</v>
      </c>
      <c r="Q2070" s="300" t="s">
        <v>763</v>
      </c>
      <c r="R2070" s="300" t="s">
        <v>764</v>
      </c>
      <c r="S2070" s="300">
        <v>0</v>
      </c>
      <c r="T2070" s="300" t="s">
        <v>763</v>
      </c>
      <c r="U2070" s="300" t="s">
        <v>764</v>
      </c>
      <c r="V2070" s="300" t="s">
        <v>2284</v>
      </c>
      <c r="W2070" s="300" t="s">
        <v>766</v>
      </c>
      <c r="X2070" s="300" t="b">
        <v>1</v>
      </c>
      <c r="Y2070" s="300">
        <v>310210</v>
      </c>
      <c r="Z2070" s="300" t="s">
        <v>826</v>
      </c>
      <c r="AA2070" s="300" t="s">
        <v>503</v>
      </c>
      <c r="AB2070" s="300" t="s">
        <v>503</v>
      </c>
      <c r="AC2070" s="300" t="s">
        <v>503</v>
      </c>
      <c r="AD2070" s="300">
        <v>6</v>
      </c>
      <c r="AE2070" s="300" t="b">
        <v>1</v>
      </c>
      <c r="AF2070" s="300" t="s">
        <v>768</v>
      </c>
      <c r="AG2070" s="300" t="s">
        <v>769</v>
      </c>
      <c r="AH2070" s="300">
        <v>0</v>
      </c>
      <c r="AI2070" s="300">
        <v>0</v>
      </c>
      <c r="AJ2070" s="300" t="s">
        <v>770</v>
      </c>
      <c r="AK2070" s="300">
        <v>8</v>
      </c>
      <c r="AL2070" s="300" t="s">
        <v>814</v>
      </c>
      <c r="AM2070" s="300">
        <v>21083136</v>
      </c>
      <c r="AN2070" s="300" t="b">
        <v>0</v>
      </c>
      <c r="AO2070" s="300">
        <v>-1</v>
      </c>
      <c r="AP2070" s="300" t="s">
        <v>771</v>
      </c>
      <c r="AQ2070" s="300"/>
      <c r="AR2070" s="300" t="b">
        <v>0</v>
      </c>
      <c r="AS2070" s="300">
        <v>21083136</v>
      </c>
      <c r="AT2070" s="300" t="b">
        <v>0</v>
      </c>
      <c r="AU2070" s="300"/>
      <c r="AV2070" s="300" t="b">
        <v>0</v>
      </c>
      <c r="AW2070" s="300">
        <v>12341664</v>
      </c>
      <c r="AX2070" s="300"/>
      <c r="AY2070" s="300">
        <v>12341664</v>
      </c>
      <c r="AZ2070" s="300">
        <v>0</v>
      </c>
      <c r="BA2070" s="300" t="b">
        <v>1</v>
      </c>
      <c r="BB2070" s="300" t="b">
        <v>0</v>
      </c>
      <c r="BC2070"/>
      <c r="BD2070"/>
      <c r="BE2070"/>
      <c r="BF2070"/>
      <c r="BG2070"/>
      <c r="BH2070"/>
      <c r="BI2070"/>
      <c r="BJ2070"/>
      <c r="BK2070"/>
      <c r="BL2070"/>
      <c r="BM2070"/>
      <c r="BN2070"/>
      <c r="BO2070"/>
      <c r="BP2070"/>
      <c r="BQ2070"/>
    </row>
    <row r="2071" spans="5:69" ht="16.5" hidden="1" x14ac:dyDescent="0.3">
      <c r="E2071" s="300" t="s">
        <v>760</v>
      </c>
      <c r="F2071" s="300" t="s">
        <v>651</v>
      </c>
      <c r="G2071" s="300">
        <v>20140101</v>
      </c>
      <c r="H2071" s="300">
        <v>2014</v>
      </c>
      <c r="I2071" s="300">
        <v>52</v>
      </c>
      <c r="J2071" s="300">
        <v>2014</v>
      </c>
      <c r="K2071" s="300">
        <v>562</v>
      </c>
      <c r="L2071" s="300" t="s">
        <v>761</v>
      </c>
      <c r="M2071" s="300" t="s">
        <v>451</v>
      </c>
      <c r="N2071" s="300" t="s">
        <v>660</v>
      </c>
      <c r="O2071" s="300" t="s">
        <v>762</v>
      </c>
      <c r="P2071" s="300">
        <v>204</v>
      </c>
      <c r="Q2071" s="300" t="s">
        <v>776</v>
      </c>
      <c r="R2071" s="300" t="s">
        <v>432</v>
      </c>
      <c r="S2071" s="300">
        <v>0</v>
      </c>
      <c r="T2071" s="300" t="s">
        <v>763</v>
      </c>
      <c r="U2071" s="300" t="s">
        <v>764</v>
      </c>
      <c r="V2071" s="300" t="s">
        <v>2284</v>
      </c>
      <c r="W2071" s="300" t="s">
        <v>766</v>
      </c>
      <c r="X2071" s="300" t="b">
        <v>1</v>
      </c>
      <c r="Y2071" s="300">
        <v>310210</v>
      </c>
      <c r="Z2071" s="300" t="s">
        <v>826</v>
      </c>
      <c r="AA2071" s="300" t="s">
        <v>503</v>
      </c>
      <c r="AB2071" s="300" t="s">
        <v>503</v>
      </c>
      <c r="AC2071" s="300" t="s">
        <v>503</v>
      </c>
      <c r="AD2071" s="300">
        <v>6</v>
      </c>
      <c r="AE2071" s="300" t="b">
        <v>1</v>
      </c>
      <c r="AF2071" s="300" t="s">
        <v>768</v>
      </c>
      <c r="AG2071" s="300" t="s">
        <v>769</v>
      </c>
      <c r="AH2071" s="300">
        <v>0</v>
      </c>
      <c r="AI2071" s="300">
        <v>0</v>
      </c>
      <c r="AJ2071" s="300" t="s">
        <v>770</v>
      </c>
      <c r="AK2071" s="300">
        <v>8</v>
      </c>
      <c r="AL2071" s="300" t="s">
        <v>814</v>
      </c>
      <c r="AM2071" s="300">
        <v>33000</v>
      </c>
      <c r="AN2071" s="300" t="b">
        <v>0</v>
      </c>
      <c r="AO2071" s="300">
        <v>-1</v>
      </c>
      <c r="AP2071" s="300" t="s">
        <v>771</v>
      </c>
      <c r="AQ2071" s="300"/>
      <c r="AR2071" s="300" t="b">
        <v>0</v>
      </c>
      <c r="AS2071" s="300">
        <v>33000</v>
      </c>
      <c r="AT2071" s="300" t="b">
        <v>0</v>
      </c>
      <c r="AU2071" s="300"/>
      <c r="AV2071" s="300" t="b">
        <v>0</v>
      </c>
      <c r="AW2071" s="300">
        <v>6301</v>
      </c>
      <c r="AX2071" s="300"/>
      <c r="AY2071" s="300">
        <v>6301</v>
      </c>
      <c r="AZ2071" s="300">
        <v>0</v>
      </c>
      <c r="BA2071" s="300" t="b">
        <v>1</v>
      </c>
      <c r="BB2071" s="300" t="b">
        <v>0</v>
      </c>
      <c r="BC2071"/>
      <c r="BD2071"/>
      <c r="BE2071"/>
      <c r="BF2071"/>
      <c r="BG2071"/>
      <c r="BH2071"/>
      <c r="BI2071"/>
      <c r="BJ2071"/>
      <c r="BK2071"/>
      <c r="BL2071"/>
      <c r="BM2071"/>
      <c r="BN2071"/>
      <c r="BO2071"/>
      <c r="BP2071"/>
      <c r="BQ2071"/>
    </row>
    <row r="2072" spans="5:69" ht="16.5" hidden="1" x14ac:dyDescent="0.3">
      <c r="E2072" s="300" t="s">
        <v>760</v>
      </c>
      <c r="F2072" s="300" t="s">
        <v>651</v>
      </c>
      <c r="G2072" s="300">
        <v>20140101</v>
      </c>
      <c r="H2072" s="300">
        <v>2014</v>
      </c>
      <c r="I2072" s="300">
        <v>52</v>
      </c>
      <c r="J2072" s="300">
        <v>2014</v>
      </c>
      <c r="K2072" s="300">
        <v>562</v>
      </c>
      <c r="L2072" s="300" t="s">
        <v>761</v>
      </c>
      <c r="M2072" s="300" t="s">
        <v>451</v>
      </c>
      <c r="N2072" s="300" t="s">
        <v>660</v>
      </c>
      <c r="O2072" s="300" t="s">
        <v>762</v>
      </c>
      <c r="P2072" s="300">
        <v>246</v>
      </c>
      <c r="Q2072" s="300" t="s">
        <v>1743</v>
      </c>
      <c r="R2072" s="300" t="s">
        <v>1744</v>
      </c>
      <c r="S2072" s="300">
        <v>0</v>
      </c>
      <c r="T2072" s="300" t="s">
        <v>763</v>
      </c>
      <c r="U2072" s="300" t="s">
        <v>764</v>
      </c>
      <c r="V2072" s="300" t="s">
        <v>2284</v>
      </c>
      <c r="W2072" s="300" t="s">
        <v>766</v>
      </c>
      <c r="X2072" s="300" t="b">
        <v>1</v>
      </c>
      <c r="Y2072" s="300">
        <v>310210</v>
      </c>
      <c r="Z2072" s="300" t="s">
        <v>826</v>
      </c>
      <c r="AA2072" s="300" t="s">
        <v>503</v>
      </c>
      <c r="AB2072" s="300" t="s">
        <v>503</v>
      </c>
      <c r="AC2072" s="300" t="s">
        <v>503</v>
      </c>
      <c r="AD2072" s="300">
        <v>6</v>
      </c>
      <c r="AE2072" s="300" t="b">
        <v>1</v>
      </c>
      <c r="AF2072" s="300" t="s">
        <v>768</v>
      </c>
      <c r="AG2072" s="300" t="s">
        <v>769</v>
      </c>
      <c r="AH2072" s="300">
        <v>0</v>
      </c>
      <c r="AI2072" s="300">
        <v>0</v>
      </c>
      <c r="AJ2072" s="300" t="s">
        <v>770</v>
      </c>
      <c r="AK2072" s="300">
        <v>8</v>
      </c>
      <c r="AL2072" s="300" t="s">
        <v>814</v>
      </c>
      <c r="AM2072" s="300">
        <v>8329000</v>
      </c>
      <c r="AN2072" s="300" t="b">
        <v>0</v>
      </c>
      <c r="AO2072" s="300">
        <v>-1</v>
      </c>
      <c r="AP2072" s="300" t="s">
        <v>771</v>
      </c>
      <c r="AQ2072" s="300"/>
      <c r="AR2072" s="300" t="b">
        <v>0</v>
      </c>
      <c r="AS2072" s="300">
        <v>8329000</v>
      </c>
      <c r="AT2072" s="300" t="b">
        <v>0</v>
      </c>
      <c r="AU2072" s="300"/>
      <c r="AV2072" s="300" t="b">
        <v>0</v>
      </c>
      <c r="AW2072" s="300">
        <v>5023508</v>
      </c>
      <c r="AX2072" s="300"/>
      <c r="AY2072" s="300">
        <v>5023508</v>
      </c>
      <c r="AZ2072" s="300">
        <v>0</v>
      </c>
      <c r="BA2072" s="300" t="b">
        <v>1</v>
      </c>
      <c r="BB2072" s="300" t="b">
        <v>0</v>
      </c>
      <c r="BC2072"/>
      <c r="BD2072"/>
      <c r="BE2072"/>
      <c r="BF2072"/>
      <c r="BG2072"/>
      <c r="BH2072"/>
      <c r="BI2072"/>
      <c r="BJ2072"/>
      <c r="BK2072"/>
      <c r="BL2072"/>
      <c r="BM2072"/>
      <c r="BN2072"/>
      <c r="BO2072"/>
      <c r="BP2072"/>
      <c r="BQ2072"/>
    </row>
    <row r="2073" spans="5:69" ht="16.5" hidden="1" x14ac:dyDescent="0.3">
      <c r="E2073" s="300" t="s">
        <v>760</v>
      </c>
      <c r="F2073" s="300" t="s">
        <v>651</v>
      </c>
      <c r="G2073" s="300">
        <v>20140101</v>
      </c>
      <c r="H2073" s="300">
        <v>2014</v>
      </c>
      <c r="I2073" s="300">
        <v>52</v>
      </c>
      <c r="J2073" s="300">
        <v>2014</v>
      </c>
      <c r="K2073" s="300">
        <v>562</v>
      </c>
      <c r="L2073" s="300" t="s">
        <v>761</v>
      </c>
      <c r="M2073" s="300" t="s">
        <v>451</v>
      </c>
      <c r="N2073" s="300" t="s">
        <v>660</v>
      </c>
      <c r="O2073" s="300" t="s">
        <v>762</v>
      </c>
      <c r="P2073" s="300">
        <v>288</v>
      </c>
      <c r="Q2073" s="300" t="s">
        <v>784</v>
      </c>
      <c r="R2073" s="300" t="s">
        <v>428</v>
      </c>
      <c r="S2073" s="300">
        <v>0</v>
      </c>
      <c r="T2073" s="300" t="s">
        <v>763</v>
      </c>
      <c r="U2073" s="300" t="s">
        <v>764</v>
      </c>
      <c r="V2073" s="300" t="s">
        <v>2284</v>
      </c>
      <c r="W2073" s="300" t="s">
        <v>766</v>
      </c>
      <c r="X2073" s="300" t="b">
        <v>1</v>
      </c>
      <c r="Y2073" s="300">
        <v>310210</v>
      </c>
      <c r="Z2073" s="300" t="s">
        <v>826</v>
      </c>
      <c r="AA2073" s="300" t="s">
        <v>503</v>
      </c>
      <c r="AB2073" s="300" t="s">
        <v>503</v>
      </c>
      <c r="AC2073" s="300" t="s">
        <v>503</v>
      </c>
      <c r="AD2073" s="300">
        <v>6</v>
      </c>
      <c r="AE2073" s="300" t="b">
        <v>1</v>
      </c>
      <c r="AF2073" s="300" t="s">
        <v>768</v>
      </c>
      <c r="AG2073" s="300" t="s">
        <v>769</v>
      </c>
      <c r="AH2073" s="300">
        <v>0</v>
      </c>
      <c r="AI2073" s="300">
        <v>0</v>
      </c>
      <c r="AJ2073" s="300" t="s">
        <v>770</v>
      </c>
      <c r="AK2073" s="300">
        <v>8</v>
      </c>
      <c r="AL2073" s="300" t="s">
        <v>814</v>
      </c>
      <c r="AM2073" s="300">
        <v>40000</v>
      </c>
      <c r="AN2073" s="300" t="b">
        <v>0</v>
      </c>
      <c r="AO2073" s="300">
        <v>-1</v>
      </c>
      <c r="AP2073" s="300" t="s">
        <v>771</v>
      </c>
      <c r="AQ2073" s="300"/>
      <c r="AR2073" s="300" t="b">
        <v>0</v>
      </c>
      <c r="AS2073" s="300">
        <v>40000</v>
      </c>
      <c r="AT2073" s="300" t="b">
        <v>0</v>
      </c>
      <c r="AU2073" s="300"/>
      <c r="AV2073" s="300" t="b">
        <v>0</v>
      </c>
      <c r="AW2073" s="300">
        <v>12003</v>
      </c>
      <c r="AX2073" s="300"/>
      <c r="AY2073" s="300">
        <v>12003</v>
      </c>
      <c r="AZ2073" s="300">
        <v>0</v>
      </c>
      <c r="BA2073" s="300" t="b">
        <v>1</v>
      </c>
      <c r="BB2073" s="300" t="b">
        <v>0</v>
      </c>
      <c r="BC2073"/>
      <c r="BD2073"/>
      <c r="BE2073"/>
      <c r="BF2073"/>
      <c r="BG2073"/>
      <c r="BH2073"/>
      <c r="BI2073"/>
      <c r="BJ2073"/>
      <c r="BK2073"/>
      <c r="BL2073"/>
      <c r="BM2073"/>
      <c r="BN2073"/>
      <c r="BO2073"/>
      <c r="BP2073"/>
      <c r="BQ2073"/>
    </row>
    <row r="2074" spans="5:69" ht="16.5" hidden="1" x14ac:dyDescent="0.3">
      <c r="E2074" s="300" t="s">
        <v>760</v>
      </c>
      <c r="F2074" s="300" t="s">
        <v>651</v>
      </c>
      <c r="G2074" s="300">
        <v>20140101</v>
      </c>
      <c r="H2074" s="300">
        <v>2014</v>
      </c>
      <c r="I2074" s="300">
        <v>52</v>
      </c>
      <c r="J2074" s="300">
        <v>2014</v>
      </c>
      <c r="K2074" s="300">
        <v>562</v>
      </c>
      <c r="L2074" s="300" t="s">
        <v>761</v>
      </c>
      <c r="M2074" s="300" t="s">
        <v>451</v>
      </c>
      <c r="N2074" s="300" t="s">
        <v>660</v>
      </c>
      <c r="O2074" s="300" t="s">
        <v>762</v>
      </c>
      <c r="P2074" s="300">
        <v>384</v>
      </c>
      <c r="Q2074" s="300" t="s">
        <v>786</v>
      </c>
      <c r="R2074" s="300" t="s">
        <v>559</v>
      </c>
      <c r="S2074" s="300">
        <v>0</v>
      </c>
      <c r="T2074" s="300" t="s">
        <v>763</v>
      </c>
      <c r="U2074" s="300" t="s">
        <v>764</v>
      </c>
      <c r="V2074" s="300" t="s">
        <v>2284</v>
      </c>
      <c r="W2074" s="300" t="s">
        <v>766</v>
      </c>
      <c r="X2074" s="300" t="b">
        <v>1</v>
      </c>
      <c r="Y2074" s="300">
        <v>310210</v>
      </c>
      <c r="Z2074" s="300" t="s">
        <v>826</v>
      </c>
      <c r="AA2074" s="300" t="s">
        <v>503</v>
      </c>
      <c r="AB2074" s="300" t="s">
        <v>503</v>
      </c>
      <c r="AC2074" s="300" t="s">
        <v>503</v>
      </c>
      <c r="AD2074" s="300">
        <v>6</v>
      </c>
      <c r="AE2074" s="300" t="b">
        <v>1</v>
      </c>
      <c r="AF2074" s="300" t="s">
        <v>768</v>
      </c>
      <c r="AG2074" s="300" t="s">
        <v>769</v>
      </c>
      <c r="AH2074" s="300">
        <v>0</v>
      </c>
      <c r="AI2074" s="300">
        <v>0</v>
      </c>
      <c r="AJ2074" s="300" t="s">
        <v>770</v>
      </c>
      <c r="AK2074" s="300">
        <v>8</v>
      </c>
      <c r="AL2074" s="300" t="s">
        <v>814</v>
      </c>
      <c r="AM2074" s="300">
        <v>210000</v>
      </c>
      <c r="AN2074" s="300" t="b">
        <v>0</v>
      </c>
      <c r="AO2074" s="300">
        <v>-1</v>
      </c>
      <c r="AP2074" s="300" t="s">
        <v>771</v>
      </c>
      <c r="AQ2074" s="300"/>
      <c r="AR2074" s="300" t="b">
        <v>0</v>
      </c>
      <c r="AS2074" s="300">
        <v>210000</v>
      </c>
      <c r="AT2074" s="300" t="b">
        <v>0</v>
      </c>
      <c r="AU2074" s="300"/>
      <c r="AV2074" s="300" t="b">
        <v>0</v>
      </c>
      <c r="AW2074" s="300">
        <v>127720</v>
      </c>
      <c r="AX2074" s="300"/>
      <c r="AY2074" s="300">
        <v>127720</v>
      </c>
      <c r="AZ2074" s="300">
        <v>0</v>
      </c>
      <c r="BA2074" s="300" t="b">
        <v>1</v>
      </c>
      <c r="BB2074" s="300" t="b">
        <v>0</v>
      </c>
      <c r="BC2074"/>
      <c r="BD2074"/>
      <c r="BE2074"/>
      <c r="BF2074"/>
      <c r="BG2074"/>
      <c r="BH2074"/>
      <c r="BI2074"/>
      <c r="BJ2074"/>
      <c r="BK2074"/>
      <c r="BL2074"/>
      <c r="BM2074"/>
      <c r="BN2074"/>
      <c r="BO2074"/>
      <c r="BP2074"/>
      <c r="BQ2074"/>
    </row>
    <row r="2075" spans="5:69" ht="16.5" hidden="1" x14ac:dyDescent="0.3">
      <c r="E2075" s="300" t="s">
        <v>760</v>
      </c>
      <c r="F2075" s="300" t="s">
        <v>651</v>
      </c>
      <c r="G2075" s="300">
        <v>20140101</v>
      </c>
      <c r="H2075" s="300">
        <v>2014</v>
      </c>
      <c r="I2075" s="300">
        <v>52</v>
      </c>
      <c r="J2075" s="300">
        <v>2014</v>
      </c>
      <c r="K2075" s="300">
        <v>562</v>
      </c>
      <c r="L2075" s="300" t="s">
        <v>761</v>
      </c>
      <c r="M2075" s="300" t="s">
        <v>451</v>
      </c>
      <c r="N2075" s="300" t="s">
        <v>660</v>
      </c>
      <c r="O2075" s="300" t="s">
        <v>762</v>
      </c>
      <c r="P2075" s="300">
        <v>392</v>
      </c>
      <c r="Q2075" s="300" t="s">
        <v>2188</v>
      </c>
      <c r="R2075" s="300" t="s">
        <v>2189</v>
      </c>
      <c r="S2075" s="300">
        <v>0</v>
      </c>
      <c r="T2075" s="300" t="s">
        <v>763</v>
      </c>
      <c r="U2075" s="300" t="s">
        <v>764</v>
      </c>
      <c r="V2075" s="300" t="s">
        <v>2284</v>
      </c>
      <c r="W2075" s="300" t="s">
        <v>766</v>
      </c>
      <c r="X2075" s="300" t="b">
        <v>1</v>
      </c>
      <c r="Y2075" s="300">
        <v>310210</v>
      </c>
      <c r="Z2075" s="300" t="s">
        <v>826</v>
      </c>
      <c r="AA2075" s="300" t="s">
        <v>503</v>
      </c>
      <c r="AB2075" s="300" t="s">
        <v>503</v>
      </c>
      <c r="AC2075" s="300" t="s">
        <v>503</v>
      </c>
      <c r="AD2075" s="300">
        <v>6</v>
      </c>
      <c r="AE2075" s="300" t="b">
        <v>1</v>
      </c>
      <c r="AF2075" s="300" t="s">
        <v>768</v>
      </c>
      <c r="AG2075" s="300" t="s">
        <v>769</v>
      </c>
      <c r="AH2075" s="300">
        <v>0</v>
      </c>
      <c r="AI2075" s="300">
        <v>0</v>
      </c>
      <c r="AJ2075" s="300" t="s">
        <v>770</v>
      </c>
      <c r="AK2075" s="300">
        <v>8</v>
      </c>
      <c r="AL2075" s="300" t="s">
        <v>814</v>
      </c>
      <c r="AM2075" s="300">
        <v>36000</v>
      </c>
      <c r="AN2075" s="300" t="b">
        <v>0</v>
      </c>
      <c r="AO2075" s="300">
        <v>-1</v>
      </c>
      <c r="AP2075" s="300" t="s">
        <v>771</v>
      </c>
      <c r="AQ2075" s="300"/>
      <c r="AR2075" s="300" t="b">
        <v>0</v>
      </c>
      <c r="AS2075" s="300">
        <v>36000</v>
      </c>
      <c r="AT2075" s="300" t="b">
        <v>0</v>
      </c>
      <c r="AU2075" s="300"/>
      <c r="AV2075" s="300" t="b">
        <v>0</v>
      </c>
      <c r="AW2075" s="300">
        <v>1440</v>
      </c>
      <c r="AX2075" s="300"/>
      <c r="AY2075" s="300">
        <v>1440</v>
      </c>
      <c r="AZ2075" s="300">
        <v>0</v>
      </c>
      <c r="BA2075" s="300" t="b">
        <v>1</v>
      </c>
      <c r="BB2075" s="300" t="b">
        <v>0</v>
      </c>
      <c r="BC2075"/>
      <c r="BD2075"/>
      <c r="BE2075"/>
      <c r="BF2075"/>
      <c r="BG2075"/>
      <c r="BH2075"/>
      <c r="BI2075"/>
      <c r="BJ2075"/>
      <c r="BK2075"/>
      <c r="BL2075"/>
      <c r="BM2075"/>
      <c r="BN2075"/>
      <c r="BO2075"/>
      <c r="BP2075"/>
      <c r="BQ2075"/>
    </row>
    <row r="2076" spans="5:69" ht="16.5" hidden="1" x14ac:dyDescent="0.3">
      <c r="E2076" s="300" t="s">
        <v>760</v>
      </c>
      <c r="F2076" s="300" t="s">
        <v>651</v>
      </c>
      <c r="G2076" s="300">
        <v>20140101</v>
      </c>
      <c r="H2076" s="300">
        <v>2014</v>
      </c>
      <c r="I2076" s="300">
        <v>52</v>
      </c>
      <c r="J2076" s="300">
        <v>2014</v>
      </c>
      <c r="K2076" s="300">
        <v>562</v>
      </c>
      <c r="L2076" s="300" t="s">
        <v>761</v>
      </c>
      <c r="M2076" s="300" t="s">
        <v>451</v>
      </c>
      <c r="N2076" s="300" t="s">
        <v>660</v>
      </c>
      <c r="O2076" s="300" t="s">
        <v>762</v>
      </c>
      <c r="P2076" s="300">
        <v>516</v>
      </c>
      <c r="Q2076" s="300" t="s">
        <v>905</v>
      </c>
      <c r="R2076" s="300" t="s">
        <v>463</v>
      </c>
      <c r="S2076" s="300">
        <v>0</v>
      </c>
      <c r="T2076" s="300" t="s">
        <v>763</v>
      </c>
      <c r="U2076" s="300" t="s">
        <v>764</v>
      </c>
      <c r="V2076" s="300" t="s">
        <v>2284</v>
      </c>
      <c r="W2076" s="300" t="s">
        <v>766</v>
      </c>
      <c r="X2076" s="300" t="b">
        <v>1</v>
      </c>
      <c r="Y2076" s="300">
        <v>310210</v>
      </c>
      <c r="Z2076" s="300" t="s">
        <v>826</v>
      </c>
      <c r="AA2076" s="300" t="s">
        <v>503</v>
      </c>
      <c r="AB2076" s="300" t="s">
        <v>503</v>
      </c>
      <c r="AC2076" s="300" t="s">
        <v>503</v>
      </c>
      <c r="AD2076" s="300">
        <v>6</v>
      </c>
      <c r="AE2076" s="300" t="b">
        <v>1</v>
      </c>
      <c r="AF2076" s="300" t="s">
        <v>768</v>
      </c>
      <c r="AG2076" s="300" t="s">
        <v>769</v>
      </c>
      <c r="AH2076" s="300">
        <v>0</v>
      </c>
      <c r="AI2076" s="300">
        <v>0</v>
      </c>
      <c r="AJ2076" s="300" t="s">
        <v>770</v>
      </c>
      <c r="AK2076" s="300">
        <v>8</v>
      </c>
      <c r="AL2076" s="300" t="s">
        <v>814</v>
      </c>
      <c r="AM2076" s="300">
        <v>2000</v>
      </c>
      <c r="AN2076" s="300" t="b">
        <v>0</v>
      </c>
      <c r="AO2076" s="300">
        <v>-1</v>
      </c>
      <c r="AP2076" s="300" t="s">
        <v>771</v>
      </c>
      <c r="AQ2076" s="300"/>
      <c r="AR2076" s="300" t="b">
        <v>0</v>
      </c>
      <c r="AS2076" s="300">
        <v>2000</v>
      </c>
      <c r="AT2076" s="300" t="b">
        <v>0</v>
      </c>
      <c r="AU2076" s="300"/>
      <c r="AV2076" s="300" t="b">
        <v>0</v>
      </c>
      <c r="AW2076" s="300">
        <v>600</v>
      </c>
      <c r="AX2076" s="300"/>
      <c r="AY2076" s="300">
        <v>600</v>
      </c>
      <c r="AZ2076" s="300">
        <v>0</v>
      </c>
      <c r="BA2076" s="300" t="b">
        <v>1</v>
      </c>
      <c r="BB2076" s="300" t="b">
        <v>0</v>
      </c>
      <c r="BC2076"/>
      <c r="BD2076"/>
      <c r="BE2076"/>
      <c r="BF2076"/>
      <c r="BG2076"/>
      <c r="BH2076"/>
      <c r="BI2076"/>
      <c r="BJ2076"/>
      <c r="BK2076"/>
      <c r="BL2076"/>
      <c r="BM2076"/>
      <c r="BN2076"/>
      <c r="BO2076"/>
      <c r="BP2076"/>
      <c r="BQ2076"/>
    </row>
    <row r="2077" spans="5:69" ht="16.5" hidden="1" x14ac:dyDescent="0.3">
      <c r="E2077" s="300" t="s">
        <v>760</v>
      </c>
      <c r="F2077" s="300" t="s">
        <v>651</v>
      </c>
      <c r="G2077" s="300">
        <v>20140101</v>
      </c>
      <c r="H2077" s="300">
        <v>2014</v>
      </c>
      <c r="I2077" s="300">
        <v>52</v>
      </c>
      <c r="J2077" s="300">
        <v>2014</v>
      </c>
      <c r="K2077" s="300">
        <v>562</v>
      </c>
      <c r="L2077" s="300" t="s">
        <v>761</v>
      </c>
      <c r="M2077" s="300" t="s">
        <v>451</v>
      </c>
      <c r="N2077" s="300" t="s">
        <v>660</v>
      </c>
      <c r="O2077" s="300" t="s">
        <v>762</v>
      </c>
      <c r="P2077" s="300">
        <v>566</v>
      </c>
      <c r="Q2077" s="300" t="s">
        <v>791</v>
      </c>
      <c r="R2077" s="300" t="s">
        <v>434</v>
      </c>
      <c r="S2077" s="300">
        <v>0</v>
      </c>
      <c r="T2077" s="300" t="s">
        <v>763</v>
      </c>
      <c r="U2077" s="300" t="s">
        <v>764</v>
      </c>
      <c r="V2077" s="300" t="s">
        <v>2284</v>
      </c>
      <c r="W2077" s="300" t="s">
        <v>766</v>
      </c>
      <c r="X2077" s="300" t="b">
        <v>1</v>
      </c>
      <c r="Y2077" s="300">
        <v>310210</v>
      </c>
      <c r="Z2077" s="300" t="s">
        <v>826</v>
      </c>
      <c r="AA2077" s="300" t="s">
        <v>503</v>
      </c>
      <c r="AB2077" s="300" t="s">
        <v>503</v>
      </c>
      <c r="AC2077" s="300" t="s">
        <v>503</v>
      </c>
      <c r="AD2077" s="300">
        <v>6</v>
      </c>
      <c r="AE2077" s="300" t="b">
        <v>1</v>
      </c>
      <c r="AF2077" s="300" t="s">
        <v>768</v>
      </c>
      <c r="AG2077" s="300" t="s">
        <v>769</v>
      </c>
      <c r="AH2077" s="300">
        <v>0</v>
      </c>
      <c r="AI2077" s="300">
        <v>0</v>
      </c>
      <c r="AJ2077" s="300" t="s">
        <v>770</v>
      </c>
      <c r="AK2077" s="300">
        <v>8</v>
      </c>
      <c r="AL2077" s="300" t="s">
        <v>814</v>
      </c>
      <c r="AM2077" s="300">
        <v>5772036</v>
      </c>
      <c r="AN2077" s="300" t="b">
        <v>0</v>
      </c>
      <c r="AO2077" s="300">
        <v>-1</v>
      </c>
      <c r="AP2077" s="300" t="s">
        <v>771</v>
      </c>
      <c r="AQ2077" s="300"/>
      <c r="AR2077" s="300" t="b">
        <v>0</v>
      </c>
      <c r="AS2077" s="300">
        <v>5772036</v>
      </c>
      <c r="AT2077" s="300" t="b">
        <v>0</v>
      </c>
      <c r="AU2077" s="300"/>
      <c r="AV2077" s="300" t="b">
        <v>0</v>
      </c>
      <c r="AW2077" s="300">
        <v>2596507</v>
      </c>
      <c r="AX2077" s="300"/>
      <c r="AY2077" s="300">
        <v>2596507</v>
      </c>
      <c r="AZ2077" s="300">
        <v>0</v>
      </c>
      <c r="BA2077" s="300" t="b">
        <v>1</v>
      </c>
      <c r="BB2077" s="300" t="b">
        <v>0</v>
      </c>
      <c r="BC2077"/>
      <c r="BD2077"/>
      <c r="BE2077"/>
      <c r="BF2077"/>
      <c r="BG2077"/>
      <c r="BH2077"/>
      <c r="BI2077"/>
      <c r="BJ2077"/>
      <c r="BK2077"/>
      <c r="BL2077"/>
      <c r="BM2077"/>
      <c r="BN2077"/>
      <c r="BO2077"/>
      <c r="BP2077"/>
      <c r="BQ2077"/>
    </row>
    <row r="2078" spans="5:69" ht="16.5" hidden="1" x14ac:dyDescent="0.3">
      <c r="E2078" s="300" t="s">
        <v>760</v>
      </c>
      <c r="F2078" s="300" t="s">
        <v>651</v>
      </c>
      <c r="G2078" s="300">
        <v>20140101</v>
      </c>
      <c r="H2078" s="300">
        <v>2014</v>
      </c>
      <c r="I2078" s="300">
        <v>52</v>
      </c>
      <c r="J2078" s="300">
        <v>2014</v>
      </c>
      <c r="K2078" s="300">
        <v>562</v>
      </c>
      <c r="L2078" s="300" t="s">
        <v>761</v>
      </c>
      <c r="M2078" s="300" t="s">
        <v>451</v>
      </c>
      <c r="N2078" s="300" t="s">
        <v>660</v>
      </c>
      <c r="O2078" s="300" t="s">
        <v>762</v>
      </c>
      <c r="P2078" s="300">
        <v>643</v>
      </c>
      <c r="Q2078" s="300" t="s">
        <v>793</v>
      </c>
      <c r="R2078" s="300" t="s">
        <v>794</v>
      </c>
      <c r="S2078" s="300">
        <v>0</v>
      </c>
      <c r="T2078" s="300" t="s">
        <v>763</v>
      </c>
      <c r="U2078" s="300" t="s">
        <v>764</v>
      </c>
      <c r="V2078" s="300" t="s">
        <v>2284</v>
      </c>
      <c r="W2078" s="300" t="s">
        <v>766</v>
      </c>
      <c r="X2078" s="300" t="b">
        <v>1</v>
      </c>
      <c r="Y2078" s="300">
        <v>310210</v>
      </c>
      <c r="Z2078" s="300" t="s">
        <v>826</v>
      </c>
      <c r="AA2078" s="300" t="s">
        <v>503</v>
      </c>
      <c r="AB2078" s="300" t="s">
        <v>503</v>
      </c>
      <c r="AC2078" s="300" t="s">
        <v>503</v>
      </c>
      <c r="AD2078" s="300">
        <v>6</v>
      </c>
      <c r="AE2078" s="300" t="b">
        <v>1</v>
      </c>
      <c r="AF2078" s="300" t="s">
        <v>768</v>
      </c>
      <c r="AG2078" s="300" t="s">
        <v>769</v>
      </c>
      <c r="AH2078" s="300">
        <v>0</v>
      </c>
      <c r="AI2078" s="300">
        <v>0</v>
      </c>
      <c r="AJ2078" s="300" t="s">
        <v>770</v>
      </c>
      <c r="AK2078" s="300">
        <v>8</v>
      </c>
      <c r="AL2078" s="300" t="s">
        <v>814</v>
      </c>
      <c r="AM2078" s="300">
        <v>3861000</v>
      </c>
      <c r="AN2078" s="300" t="b">
        <v>0</v>
      </c>
      <c r="AO2078" s="300">
        <v>-1</v>
      </c>
      <c r="AP2078" s="300" t="s">
        <v>771</v>
      </c>
      <c r="AQ2078" s="300"/>
      <c r="AR2078" s="300" t="b">
        <v>0</v>
      </c>
      <c r="AS2078" s="300">
        <v>3861000</v>
      </c>
      <c r="AT2078" s="300" t="b">
        <v>0</v>
      </c>
      <c r="AU2078" s="300"/>
      <c r="AV2078" s="300" t="b">
        <v>0</v>
      </c>
      <c r="AW2078" s="300">
        <v>1742928</v>
      </c>
      <c r="AX2078" s="300"/>
      <c r="AY2078" s="300">
        <v>1742928</v>
      </c>
      <c r="AZ2078" s="300">
        <v>0</v>
      </c>
      <c r="BA2078" s="300" t="b">
        <v>1</v>
      </c>
      <c r="BB2078" s="300" t="b">
        <v>0</v>
      </c>
      <c r="BC2078"/>
      <c r="BD2078"/>
      <c r="BE2078"/>
      <c r="BF2078"/>
      <c r="BG2078"/>
      <c r="BH2078"/>
      <c r="BI2078"/>
      <c r="BJ2078"/>
      <c r="BK2078"/>
      <c r="BL2078"/>
      <c r="BM2078"/>
      <c r="BN2078"/>
      <c r="BO2078"/>
      <c r="BP2078"/>
      <c r="BQ2078"/>
    </row>
    <row r="2079" spans="5:69" ht="16.5" hidden="1" x14ac:dyDescent="0.3">
      <c r="E2079" s="300" t="s">
        <v>760</v>
      </c>
      <c r="F2079" s="300" t="s">
        <v>651</v>
      </c>
      <c r="G2079" s="300">
        <v>20140101</v>
      </c>
      <c r="H2079" s="300">
        <v>2014</v>
      </c>
      <c r="I2079" s="300">
        <v>52</v>
      </c>
      <c r="J2079" s="300">
        <v>2014</v>
      </c>
      <c r="K2079" s="300">
        <v>562</v>
      </c>
      <c r="L2079" s="300" t="s">
        <v>761</v>
      </c>
      <c r="M2079" s="300" t="s">
        <v>451</v>
      </c>
      <c r="N2079" s="300" t="s">
        <v>660</v>
      </c>
      <c r="O2079" s="300" t="s">
        <v>762</v>
      </c>
      <c r="P2079" s="300">
        <v>768</v>
      </c>
      <c r="Q2079" s="300" t="s">
        <v>807</v>
      </c>
      <c r="R2079" s="300" t="s">
        <v>442</v>
      </c>
      <c r="S2079" s="300">
        <v>0</v>
      </c>
      <c r="T2079" s="300" t="s">
        <v>763</v>
      </c>
      <c r="U2079" s="300" t="s">
        <v>764</v>
      </c>
      <c r="V2079" s="300" t="s">
        <v>2284</v>
      </c>
      <c r="W2079" s="300" t="s">
        <v>766</v>
      </c>
      <c r="X2079" s="300" t="b">
        <v>1</v>
      </c>
      <c r="Y2079" s="300">
        <v>310210</v>
      </c>
      <c r="Z2079" s="300" t="s">
        <v>826</v>
      </c>
      <c r="AA2079" s="300" t="s">
        <v>503</v>
      </c>
      <c r="AB2079" s="300" t="s">
        <v>503</v>
      </c>
      <c r="AC2079" s="300" t="s">
        <v>503</v>
      </c>
      <c r="AD2079" s="300">
        <v>6</v>
      </c>
      <c r="AE2079" s="300" t="b">
        <v>1</v>
      </c>
      <c r="AF2079" s="300" t="s">
        <v>768</v>
      </c>
      <c r="AG2079" s="300" t="s">
        <v>769</v>
      </c>
      <c r="AH2079" s="300">
        <v>0</v>
      </c>
      <c r="AI2079" s="300">
        <v>0</v>
      </c>
      <c r="AJ2079" s="300" t="s">
        <v>770</v>
      </c>
      <c r="AK2079" s="300">
        <v>8</v>
      </c>
      <c r="AL2079" s="300" t="s">
        <v>814</v>
      </c>
      <c r="AM2079" s="300">
        <v>1725600</v>
      </c>
      <c r="AN2079" s="300" t="b">
        <v>0</v>
      </c>
      <c r="AO2079" s="300">
        <v>-1</v>
      </c>
      <c r="AP2079" s="300" t="s">
        <v>771</v>
      </c>
      <c r="AQ2079" s="300"/>
      <c r="AR2079" s="300" t="b">
        <v>0</v>
      </c>
      <c r="AS2079" s="300">
        <v>1725600</v>
      </c>
      <c r="AT2079" s="300" t="b">
        <v>0</v>
      </c>
      <c r="AU2079" s="300"/>
      <c r="AV2079" s="300" t="b">
        <v>0</v>
      </c>
      <c r="AW2079" s="300">
        <v>2071656</v>
      </c>
      <c r="AX2079" s="300"/>
      <c r="AY2079" s="300">
        <v>2071656</v>
      </c>
      <c r="AZ2079" s="300">
        <v>0</v>
      </c>
      <c r="BA2079" s="300" t="b">
        <v>1</v>
      </c>
      <c r="BB2079" s="300" t="b">
        <v>0</v>
      </c>
      <c r="BC2079"/>
      <c r="BD2079"/>
      <c r="BE2079"/>
      <c r="BF2079"/>
      <c r="BG2079"/>
      <c r="BH2079"/>
      <c r="BI2079"/>
      <c r="BJ2079"/>
      <c r="BK2079"/>
      <c r="BL2079"/>
      <c r="BM2079"/>
      <c r="BN2079"/>
      <c r="BO2079"/>
      <c r="BP2079"/>
      <c r="BQ2079"/>
    </row>
    <row r="2080" spans="5:69" ht="16.5" hidden="1" x14ac:dyDescent="0.3">
      <c r="E2080" s="300" t="s">
        <v>760</v>
      </c>
      <c r="F2080" s="300" t="s">
        <v>651</v>
      </c>
      <c r="G2080" s="300">
        <v>20140101</v>
      </c>
      <c r="H2080" s="300">
        <v>2014</v>
      </c>
      <c r="I2080" s="300">
        <v>52</v>
      </c>
      <c r="J2080" s="300">
        <v>2014</v>
      </c>
      <c r="K2080" s="300">
        <v>562</v>
      </c>
      <c r="L2080" s="300" t="s">
        <v>761</v>
      </c>
      <c r="M2080" s="300" t="s">
        <v>451</v>
      </c>
      <c r="N2080" s="300" t="s">
        <v>660</v>
      </c>
      <c r="O2080" s="300" t="s">
        <v>762</v>
      </c>
      <c r="P2080" s="300">
        <v>854</v>
      </c>
      <c r="Q2080" s="300" t="s">
        <v>811</v>
      </c>
      <c r="R2080" s="300" t="s">
        <v>437</v>
      </c>
      <c r="S2080" s="300">
        <v>0</v>
      </c>
      <c r="T2080" s="300" t="s">
        <v>763</v>
      </c>
      <c r="U2080" s="300" t="s">
        <v>764</v>
      </c>
      <c r="V2080" s="300" t="s">
        <v>2284</v>
      </c>
      <c r="W2080" s="300" t="s">
        <v>766</v>
      </c>
      <c r="X2080" s="300" t="b">
        <v>1</v>
      </c>
      <c r="Y2080" s="300">
        <v>310210</v>
      </c>
      <c r="Z2080" s="300" t="s">
        <v>826</v>
      </c>
      <c r="AA2080" s="300" t="s">
        <v>503</v>
      </c>
      <c r="AB2080" s="300" t="s">
        <v>503</v>
      </c>
      <c r="AC2080" s="300" t="s">
        <v>503</v>
      </c>
      <c r="AD2080" s="300">
        <v>6</v>
      </c>
      <c r="AE2080" s="300" t="b">
        <v>1</v>
      </c>
      <c r="AF2080" s="300" t="s">
        <v>768</v>
      </c>
      <c r="AG2080" s="300" t="s">
        <v>769</v>
      </c>
      <c r="AH2080" s="300">
        <v>0</v>
      </c>
      <c r="AI2080" s="300">
        <v>0</v>
      </c>
      <c r="AJ2080" s="300" t="s">
        <v>770</v>
      </c>
      <c r="AK2080" s="300">
        <v>8</v>
      </c>
      <c r="AL2080" s="300" t="s">
        <v>814</v>
      </c>
      <c r="AM2080" s="300">
        <v>1074500</v>
      </c>
      <c r="AN2080" s="300" t="b">
        <v>0</v>
      </c>
      <c r="AO2080" s="300">
        <v>-1</v>
      </c>
      <c r="AP2080" s="300" t="s">
        <v>771</v>
      </c>
      <c r="AQ2080" s="300"/>
      <c r="AR2080" s="300" t="b">
        <v>0</v>
      </c>
      <c r="AS2080" s="300">
        <v>1074500</v>
      </c>
      <c r="AT2080" s="300" t="b">
        <v>0</v>
      </c>
      <c r="AU2080" s="300"/>
      <c r="AV2080" s="300" t="b">
        <v>0</v>
      </c>
      <c r="AW2080" s="300">
        <v>759000</v>
      </c>
      <c r="AX2080" s="300"/>
      <c r="AY2080" s="300">
        <v>759000</v>
      </c>
      <c r="AZ2080" s="300">
        <v>0</v>
      </c>
      <c r="BA2080" s="300" t="b">
        <v>1</v>
      </c>
      <c r="BB2080" s="300" t="b">
        <v>0</v>
      </c>
      <c r="BC2080"/>
      <c r="BD2080"/>
      <c r="BE2080"/>
      <c r="BF2080"/>
      <c r="BG2080"/>
      <c r="BH2080"/>
      <c r="BI2080"/>
      <c r="BJ2080"/>
      <c r="BK2080"/>
      <c r="BL2080"/>
      <c r="BM2080"/>
      <c r="BN2080"/>
      <c r="BO2080"/>
      <c r="BP2080"/>
      <c r="BQ2080"/>
    </row>
    <row r="2081" spans="5:69" ht="16.5" hidden="1" x14ac:dyDescent="0.3">
      <c r="E2081" s="300" t="s">
        <v>760</v>
      </c>
      <c r="F2081" s="300" t="s">
        <v>651</v>
      </c>
      <c r="G2081" s="300">
        <v>20140101</v>
      </c>
      <c r="H2081" s="300">
        <v>2014</v>
      </c>
      <c r="I2081" s="300">
        <v>52</v>
      </c>
      <c r="J2081" s="300">
        <v>2014</v>
      </c>
      <c r="K2081" s="300">
        <v>562</v>
      </c>
      <c r="L2081" s="300" t="s">
        <v>761</v>
      </c>
      <c r="M2081" s="300" t="s">
        <v>451</v>
      </c>
      <c r="N2081" s="300" t="s">
        <v>660</v>
      </c>
      <c r="O2081" s="300" t="s">
        <v>762</v>
      </c>
      <c r="P2081" s="300">
        <v>0</v>
      </c>
      <c r="Q2081" s="300" t="s">
        <v>763</v>
      </c>
      <c r="R2081" s="300" t="s">
        <v>764</v>
      </c>
      <c r="S2081" s="300">
        <v>0</v>
      </c>
      <c r="T2081" s="300" t="s">
        <v>763</v>
      </c>
      <c r="U2081" s="300" t="s">
        <v>764</v>
      </c>
      <c r="V2081" s="300" t="s">
        <v>2284</v>
      </c>
      <c r="W2081" s="300" t="s">
        <v>766</v>
      </c>
      <c r="X2081" s="300" t="b">
        <v>1</v>
      </c>
      <c r="Y2081" s="300">
        <v>310230</v>
      </c>
      <c r="Z2081" s="300" t="s">
        <v>834</v>
      </c>
      <c r="AA2081" s="300" t="s">
        <v>507</v>
      </c>
      <c r="AB2081" s="300" t="s">
        <v>508</v>
      </c>
      <c r="AC2081" s="300" t="s">
        <v>508</v>
      </c>
      <c r="AD2081" s="300">
        <v>6</v>
      </c>
      <c r="AE2081" s="300" t="b">
        <v>1</v>
      </c>
      <c r="AF2081" s="300" t="s">
        <v>768</v>
      </c>
      <c r="AG2081" s="300" t="s">
        <v>769</v>
      </c>
      <c r="AH2081" s="300">
        <v>0</v>
      </c>
      <c r="AI2081" s="300">
        <v>0</v>
      </c>
      <c r="AJ2081" s="300" t="s">
        <v>770</v>
      </c>
      <c r="AK2081" s="300">
        <v>8</v>
      </c>
      <c r="AL2081" s="300" t="s">
        <v>814</v>
      </c>
      <c r="AM2081" s="300">
        <v>3409066</v>
      </c>
      <c r="AN2081" s="300" t="b">
        <v>0</v>
      </c>
      <c r="AO2081" s="300">
        <v>-1</v>
      </c>
      <c r="AP2081" s="300" t="s">
        <v>771</v>
      </c>
      <c r="AQ2081" s="300"/>
      <c r="AR2081" s="300" t="b">
        <v>0</v>
      </c>
      <c r="AS2081" s="300">
        <v>3409066</v>
      </c>
      <c r="AT2081" s="300" t="b">
        <v>0</v>
      </c>
      <c r="AU2081" s="300"/>
      <c r="AV2081" s="300" t="b">
        <v>0</v>
      </c>
      <c r="AW2081" s="300">
        <v>3744469</v>
      </c>
      <c r="AX2081" s="300"/>
      <c r="AY2081" s="300">
        <v>3744469</v>
      </c>
      <c r="AZ2081" s="300">
        <v>0</v>
      </c>
      <c r="BA2081" s="300" t="b">
        <v>1</v>
      </c>
      <c r="BB2081" s="300" t="b">
        <v>0</v>
      </c>
      <c r="BC2081"/>
      <c r="BD2081"/>
      <c r="BE2081"/>
      <c r="BF2081"/>
      <c r="BG2081"/>
      <c r="BH2081"/>
      <c r="BI2081"/>
      <c r="BJ2081"/>
      <c r="BK2081"/>
      <c r="BL2081"/>
      <c r="BM2081"/>
      <c r="BN2081"/>
      <c r="BO2081"/>
      <c r="BP2081"/>
      <c r="BQ2081"/>
    </row>
    <row r="2082" spans="5:69" ht="16.5" hidden="1" x14ac:dyDescent="0.3">
      <c r="E2082" s="300" t="s">
        <v>760</v>
      </c>
      <c r="F2082" s="300" t="s">
        <v>651</v>
      </c>
      <c r="G2082" s="300">
        <v>20140101</v>
      </c>
      <c r="H2082" s="300">
        <v>2014</v>
      </c>
      <c r="I2082" s="300">
        <v>52</v>
      </c>
      <c r="J2082" s="300">
        <v>2014</v>
      </c>
      <c r="K2082" s="300">
        <v>562</v>
      </c>
      <c r="L2082" s="300" t="s">
        <v>761</v>
      </c>
      <c r="M2082" s="300" t="s">
        <v>451</v>
      </c>
      <c r="N2082" s="300" t="s">
        <v>660</v>
      </c>
      <c r="O2082" s="300" t="s">
        <v>762</v>
      </c>
      <c r="P2082" s="300">
        <v>251</v>
      </c>
      <c r="Q2082" s="300" t="s">
        <v>778</v>
      </c>
      <c r="R2082" s="300" t="s">
        <v>779</v>
      </c>
      <c r="S2082" s="300">
        <v>0</v>
      </c>
      <c r="T2082" s="300" t="s">
        <v>763</v>
      </c>
      <c r="U2082" s="300" t="s">
        <v>764</v>
      </c>
      <c r="V2082" s="300" t="s">
        <v>2284</v>
      </c>
      <c r="W2082" s="300" t="s">
        <v>766</v>
      </c>
      <c r="X2082" s="300" t="b">
        <v>1</v>
      </c>
      <c r="Y2082" s="300">
        <v>310230</v>
      </c>
      <c r="Z2082" s="300" t="s">
        <v>834</v>
      </c>
      <c r="AA2082" s="300" t="s">
        <v>507</v>
      </c>
      <c r="AB2082" s="300" t="s">
        <v>508</v>
      </c>
      <c r="AC2082" s="300" t="s">
        <v>508</v>
      </c>
      <c r="AD2082" s="300">
        <v>6</v>
      </c>
      <c r="AE2082" s="300" t="b">
        <v>1</v>
      </c>
      <c r="AF2082" s="300" t="s">
        <v>768</v>
      </c>
      <c r="AG2082" s="300" t="s">
        <v>769</v>
      </c>
      <c r="AH2082" s="300">
        <v>0</v>
      </c>
      <c r="AI2082" s="300">
        <v>0</v>
      </c>
      <c r="AJ2082" s="300" t="s">
        <v>770</v>
      </c>
      <c r="AK2082" s="300">
        <v>8</v>
      </c>
      <c r="AL2082" s="300" t="s">
        <v>814</v>
      </c>
      <c r="AM2082" s="300">
        <v>29066</v>
      </c>
      <c r="AN2082" s="300" t="b">
        <v>0</v>
      </c>
      <c r="AO2082" s="300">
        <v>-1</v>
      </c>
      <c r="AP2082" s="300" t="s">
        <v>771</v>
      </c>
      <c r="AQ2082" s="300"/>
      <c r="AR2082" s="300" t="b">
        <v>0</v>
      </c>
      <c r="AS2082" s="300">
        <v>29066</v>
      </c>
      <c r="AT2082" s="300" t="b">
        <v>0</v>
      </c>
      <c r="AU2082" s="300"/>
      <c r="AV2082" s="300" t="b">
        <v>0</v>
      </c>
      <c r="AW2082" s="300">
        <v>35262</v>
      </c>
      <c r="AX2082" s="300"/>
      <c r="AY2082" s="300">
        <v>35262</v>
      </c>
      <c r="AZ2082" s="300">
        <v>0</v>
      </c>
      <c r="BA2082" s="300" t="b">
        <v>1</v>
      </c>
      <c r="BB2082" s="300" t="b">
        <v>0</v>
      </c>
      <c r="BC2082"/>
      <c r="BD2082"/>
      <c r="BE2082"/>
      <c r="BF2082"/>
      <c r="BG2082"/>
      <c r="BH2082"/>
      <c r="BI2082"/>
      <c r="BJ2082"/>
      <c r="BK2082"/>
      <c r="BL2082"/>
      <c r="BM2082"/>
      <c r="BN2082"/>
      <c r="BO2082"/>
      <c r="BP2082"/>
      <c r="BQ2082"/>
    </row>
    <row r="2083" spans="5:69" ht="16.5" hidden="1" x14ac:dyDescent="0.3">
      <c r="E2083" s="300" t="s">
        <v>760</v>
      </c>
      <c r="F2083" s="300" t="s">
        <v>651</v>
      </c>
      <c r="G2083" s="300">
        <v>20140101</v>
      </c>
      <c r="H2083" s="300">
        <v>2014</v>
      </c>
      <c r="I2083" s="300">
        <v>52</v>
      </c>
      <c r="J2083" s="300">
        <v>2014</v>
      </c>
      <c r="K2083" s="300">
        <v>562</v>
      </c>
      <c r="L2083" s="300" t="s">
        <v>761</v>
      </c>
      <c r="M2083" s="300" t="s">
        <v>451</v>
      </c>
      <c r="N2083" s="300" t="s">
        <v>660</v>
      </c>
      <c r="O2083" s="300" t="s">
        <v>762</v>
      </c>
      <c r="P2083" s="300">
        <v>288</v>
      </c>
      <c r="Q2083" s="300" t="s">
        <v>784</v>
      </c>
      <c r="R2083" s="300" t="s">
        <v>428</v>
      </c>
      <c r="S2083" s="300">
        <v>0</v>
      </c>
      <c r="T2083" s="300" t="s">
        <v>763</v>
      </c>
      <c r="U2083" s="300" t="s">
        <v>764</v>
      </c>
      <c r="V2083" s="300" t="s">
        <v>2284</v>
      </c>
      <c r="W2083" s="300" t="s">
        <v>766</v>
      </c>
      <c r="X2083" s="300" t="b">
        <v>1</v>
      </c>
      <c r="Y2083" s="300">
        <v>310230</v>
      </c>
      <c r="Z2083" s="300" t="s">
        <v>834</v>
      </c>
      <c r="AA2083" s="300" t="s">
        <v>507</v>
      </c>
      <c r="AB2083" s="300" t="s">
        <v>508</v>
      </c>
      <c r="AC2083" s="300" t="s">
        <v>508</v>
      </c>
      <c r="AD2083" s="300">
        <v>6</v>
      </c>
      <c r="AE2083" s="300" t="b">
        <v>1</v>
      </c>
      <c r="AF2083" s="300" t="s">
        <v>768</v>
      </c>
      <c r="AG2083" s="300" t="s">
        <v>769</v>
      </c>
      <c r="AH2083" s="300">
        <v>0</v>
      </c>
      <c r="AI2083" s="300">
        <v>0</v>
      </c>
      <c r="AJ2083" s="300" t="s">
        <v>770</v>
      </c>
      <c r="AK2083" s="300">
        <v>8</v>
      </c>
      <c r="AL2083" s="300" t="s">
        <v>814</v>
      </c>
      <c r="AM2083" s="300">
        <v>75000</v>
      </c>
      <c r="AN2083" s="300" t="b">
        <v>0</v>
      </c>
      <c r="AO2083" s="300">
        <v>-1</v>
      </c>
      <c r="AP2083" s="300" t="s">
        <v>771</v>
      </c>
      <c r="AQ2083" s="300"/>
      <c r="AR2083" s="300" t="b">
        <v>0</v>
      </c>
      <c r="AS2083" s="300">
        <v>75000</v>
      </c>
      <c r="AT2083" s="300" t="b">
        <v>0</v>
      </c>
      <c r="AU2083" s="300"/>
      <c r="AV2083" s="300" t="b">
        <v>0</v>
      </c>
      <c r="AW2083" s="300">
        <v>72908</v>
      </c>
      <c r="AX2083" s="300"/>
      <c r="AY2083" s="300">
        <v>72908</v>
      </c>
      <c r="AZ2083" s="300">
        <v>0</v>
      </c>
      <c r="BA2083" s="300" t="b">
        <v>1</v>
      </c>
      <c r="BB2083" s="300" t="b">
        <v>0</v>
      </c>
      <c r="BC2083"/>
      <c r="BD2083"/>
      <c r="BE2083"/>
      <c r="BF2083"/>
      <c r="BG2083"/>
      <c r="BH2083"/>
      <c r="BI2083"/>
      <c r="BJ2083"/>
      <c r="BK2083"/>
      <c r="BL2083"/>
      <c r="BM2083"/>
      <c r="BN2083"/>
      <c r="BO2083"/>
      <c r="BP2083"/>
      <c r="BQ2083"/>
    </row>
    <row r="2084" spans="5:69" ht="16.5" hidden="1" x14ac:dyDescent="0.3">
      <c r="E2084" s="300" t="s">
        <v>760</v>
      </c>
      <c r="F2084" s="300" t="s">
        <v>651</v>
      </c>
      <c r="G2084" s="300">
        <v>20140101</v>
      </c>
      <c r="H2084" s="300">
        <v>2014</v>
      </c>
      <c r="I2084" s="300">
        <v>52</v>
      </c>
      <c r="J2084" s="300">
        <v>2014</v>
      </c>
      <c r="K2084" s="300">
        <v>562</v>
      </c>
      <c r="L2084" s="300" t="s">
        <v>761</v>
      </c>
      <c r="M2084" s="300" t="s">
        <v>451</v>
      </c>
      <c r="N2084" s="300" t="s">
        <v>660</v>
      </c>
      <c r="O2084" s="300" t="s">
        <v>762</v>
      </c>
      <c r="P2084" s="300">
        <v>566</v>
      </c>
      <c r="Q2084" s="300" t="s">
        <v>791</v>
      </c>
      <c r="R2084" s="300" t="s">
        <v>434</v>
      </c>
      <c r="S2084" s="300">
        <v>0</v>
      </c>
      <c r="T2084" s="300" t="s">
        <v>763</v>
      </c>
      <c r="U2084" s="300" t="s">
        <v>764</v>
      </c>
      <c r="V2084" s="300" t="s">
        <v>2284</v>
      </c>
      <c r="W2084" s="300" t="s">
        <v>766</v>
      </c>
      <c r="X2084" s="300" t="b">
        <v>1</v>
      </c>
      <c r="Y2084" s="300">
        <v>310230</v>
      </c>
      <c r="Z2084" s="300" t="s">
        <v>834</v>
      </c>
      <c r="AA2084" s="300" t="s">
        <v>507</v>
      </c>
      <c r="AB2084" s="300" t="s">
        <v>508</v>
      </c>
      <c r="AC2084" s="300" t="s">
        <v>508</v>
      </c>
      <c r="AD2084" s="300">
        <v>6</v>
      </c>
      <c r="AE2084" s="300" t="b">
        <v>1</v>
      </c>
      <c r="AF2084" s="300" t="s">
        <v>768</v>
      </c>
      <c r="AG2084" s="300" t="s">
        <v>769</v>
      </c>
      <c r="AH2084" s="300">
        <v>0</v>
      </c>
      <c r="AI2084" s="300">
        <v>0</v>
      </c>
      <c r="AJ2084" s="300" t="s">
        <v>770</v>
      </c>
      <c r="AK2084" s="300">
        <v>8</v>
      </c>
      <c r="AL2084" s="300" t="s">
        <v>814</v>
      </c>
      <c r="AM2084" s="300">
        <v>3305000</v>
      </c>
      <c r="AN2084" s="300" t="b">
        <v>0</v>
      </c>
      <c r="AO2084" s="300">
        <v>-1</v>
      </c>
      <c r="AP2084" s="300" t="s">
        <v>771</v>
      </c>
      <c r="AQ2084" s="300"/>
      <c r="AR2084" s="300" t="b">
        <v>0</v>
      </c>
      <c r="AS2084" s="300">
        <v>3305000</v>
      </c>
      <c r="AT2084" s="300" t="b">
        <v>0</v>
      </c>
      <c r="AU2084" s="300"/>
      <c r="AV2084" s="300" t="b">
        <v>0</v>
      </c>
      <c r="AW2084" s="300">
        <v>3636300</v>
      </c>
      <c r="AX2084" s="300"/>
      <c r="AY2084" s="300">
        <v>3636300</v>
      </c>
      <c r="AZ2084" s="300">
        <v>0</v>
      </c>
      <c r="BA2084" s="300" t="b">
        <v>1</v>
      </c>
      <c r="BB2084" s="300" t="b">
        <v>0</v>
      </c>
      <c r="BC2084"/>
      <c r="BD2084"/>
      <c r="BE2084"/>
      <c r="BF2084"/>
      <c r="BG2084"/>
      <c r="BH2084"/>
      <c r="BI2084"/>
      <c r="BJ2084"/>
      <c r="BK2084"/>
      <c r="BL2084"/>
      <c r="BM2084"/>
      <c r="BN2084"/>
      <c r="BO2084"/>
      <c r="BP2084"/>
      <c r="BQ2084"/>
    </row>
    <row r="2085" spans="5:69" ht="16.5" hidden="1" x14ac:dyDescent="0.3">
      <c r="E2085" s="300" t="s">
        <v>760</v>
      </c>
      <c r="F2085" s="300" t="s">
        <v>651</v>
      </c>
      <c r="G2085" s="300">
        <v>20140101</v>
      </c>
      <c r="H2085" s="300">
        <v>2014</v>
      </c>
      <c r="I2085" s="300">
        <v>52</v>
      </c>
      <c r="J2085" s="300">
        <v>2014</v>
      </c>
      <c r="K2085" s="300">
        <v>562</v>
      </c>
      <c r="L2085" s="300" t="s">
        <v>761</v>
      </c>
      <c r="M2085" s="300" t="s">
        <v>451</v>
      </c>
      <c r="N2085" s="300" t="s">
        <v>660</v>
      </c>
      <c r="O2085" s="300" t="s">
        <v>762</v>
      </c>
      <c r="P2085" s="300">
        <v>0</v>
      </c>
      <c r="Q2085" s="300" t="s">
        <v>763</v>
      </c>
      <c r="R2085" s="300" t="s">
        <v>764</v>
      </c>
      <c r="S2085" s="300">
        <v>0</v>
      </c>
      <c r="T2085" s="300" t="s">
        <v>763</v>
      </c>
      <c r="U2085" s="300" t="s">
        <v>764</v>
      </c>
      <c r="V2085" s="300" t="s">
        <v>2284</v>
      </c>
      <c r="W2085" s="300" t="s">
        <v>766</v>
      </c>
      <c r="X2085" s="300" t="b">
        <v>1</v>
      </c>
      <c r="Y2085" s="300">
        <v>310290</v>
      </c>
      <c r="Z2085" s="300" t="s">
        <v>836</v>
      </c>
      <c r="AA2085" s="300" t="s">
        <v>529</v>
      </c>
      <c r="AB2085" s="300" t="s">
        <v>508</v>
      </c>
      <c r="AC2085" s="300" t="s">
        <v>508</v>
      </c>
      <c r="AD2085" s="300">
        <v>6</v>
      </c>
      <c r="AE2085" s="300" t="b">
        <v>1</v>
      </c>
      <c r="AF2085" s="300" t="s">
        <v>768</v>
      </c>
      <c r="AG2085" s="300" t="s">
        <v>769</v>
      </c>
      <c r="AH2085" s="300">
        <v>0</v>
      </c>
      <c r="AI2085" s="300">
        <v>0</v>
      </c>
      <c r="AJ2085" s="300" t="s">
        <v>770</v>
      </c>
      <c r="AK2085" s="300">
        <v>8</v>
      </c>
      <c r="AL2085" s="300" t="s">
        <v>814</v>
      </c>
      <c r="AM2085" s="300">
        <v>70000</v>
      </c>
      <c r="AN2085" s="300" t="b">
        <v>0</v>
      </c>
      <c r="AO2085" s="300">
        <v>-1</v>
      </c>
      <c r="AP2085" s="300" t="s">
        <v>771</v>
      </c>
      <c r="AQ2085" s="300"/>
      <c r="AR2085" s="300" t="b">
        <v>0</v>
      </c>
      <c r="AS2085" s="300">
        <v>70000</v>
      </c>
      <c r="AT2085" s="300" t="b">
        <v>0</v>
      </c>
      <c r="AU2085" s="300"/>
      <c r="AV2085" s="300" t="b">
        <v>0</v>
      </c>
      <c r="AW2085" s="300">
        <v>33127</v>
      </c>
      <c r="AX2085" s="300"/>
      <c r="AY2085" s="300">
        <v>33127</v>
      </c>
      <c r="AZ2085" s="300">
        <v>0</v>
      </c>
      <c r="BA2085" s="300" t="b">
        <v>1</v>
      </c>
      <c r="BB2085" s="300" t="b">
        <v>0</v>
      </c>
      <c r="BC2085"/>
      <c r="BD2085"/>
      <c r="BE2085"/>
      <c r="BF2085"/>
      <c r="BG2085"/>
      <c r="BH2085"/>
      <c r="BI2085"/>
      <c r="BJ2085"/>
      <c r="BK2085"/>
      <c r="BL2085"/>
      <c r="BM2085"/>
      <c r="BN2085"/>
      <c r="BO2085"/>
      <c r="BP2085"/>
      <c r="BQ2085"/>
    </row>
    <row r="2086" spans="5:69" ht="16.5" hidden="1" x14ac:dyDescent="0.3">
      <c r="E2086" s="300" t="s">
        <v>760</v>
      </c>
      <c r="F2086" s="300" t="s">
        <v>651</v>
      </c>
      <c r="G2086" s="300">
        <v>20140101</v>
      </c>
      <c r="H2086" s="300">
        <v>2014</v>
      </c>
      <c r="I2086" s="300">
        <v>52</v>
      </c>
      <c r="J2086" s="300">
        <v>2014</v>
      </c>
      <c r="K2086" s="300">
        <v>562</v>
      </c>
      <c r="L2086" s="300" t="s">
        <v>761</v>
      </c>
      <c r="M2086" s="300" t="s">
        <v>451</v>
      </c>
      <c r="N2086" s="300" t="s">
        <v>660</v>
      </c>
      <c r="O2086" s="300" t="s">
        <v>762</v>
      </c>
      <c r="P2086" s="300">
        <v>566</v>
      </c>
      <c r="Q2086" s="300" t="s">
        <v>791</v>
      </c>
      <c r="R2086" s="300" t="s">
        <v>434</v>
      </c>
      <c r="S2086" s="300">
        <v>0</v>
      </c>
      <c r="T2086" s="300" t="s">
        <v>763</v>
      </c>
      <c r="U2086" s="300" t="s">
        <v>764</v>
      </c>
      <c r="V2086" s="300" t="s">
        <v>2284</v>
      </c>
      <c r="W2086" s="300" t="s">
        <v>766</v>
      </c>
      <c r="X2086" s="300" t="b">
        <v>1</v>
      </c>
      <c r="Y2086" s="300">
        <v>310290</v>
      </c>
      <c r="Z2086" s="300" t="s">
        <v>836</v>
      </c>
      <c r="AA2086" s="300" t="s">
        <v>529</v>
      </c>
      <c r="AB2086" s="300" t="s">
        <v>508</v>
      </c>
      <c r="AC2086" s="300" t="s">
        <v>508</v>
      </c>
      <c r="AD2086" s="300">
        <v>6</v>
      </c>
      <c r="AE2086" s="300" t="b">
        <v>1</v>
      </c>
      <c r="AF2086" s="300" t="s">
        <v>768</v>
      </c>
      <c r="AG2086" s="300" t="s">
        <v>769</v>
      </c>
      <c r="AH2086" s="300">
        <v>0</v>
      </c>
      <c r="AI2086" s="300">
        <v>0</v>
      </c>
      <c r="AJ2086" s="300" t="s">
        <v>770</v>
      </c>
      <c r="AK2086" s="300">
        <v>8</v>
      </c>
      <c r="AL2086" s="300" t="s">
        <v>814</v>
      </c>
      <c r="AM2086" s="300">
        <v>70000</v>
      </c>
      <c r="AN2086" s="300" t="b">
        <v>0</v>
      </c>
      <c r="AO2086" s="300">
        <v>-1</v>
      </c>
      <c r="AP2086" s="300" t="s">
        <v>771</v>
      </c>
      <c r="AQ2086" s="300"/>
      <c r="AR2086" s="300" t="b">
        <v>0</v>
      </c>
      <c r="AS2086" s="300">
        <v>70000</v>
      </c>
      <c r="AT2086" s="300" t="b">
        <v>0</v>
      </c>
      <c r="AU2086" s="300"/>
      <c r="AV2086" s="300" t="b">
        <v>0</v>
      </c>
      <c r="AW2086" s="300">
        <v>33127</v>
      </c>
      <c r="AX2086" s="300"/>
      <c r="AY2086" s="300">
        <v>33127</v>
      </c>
      <c r="AZ2086" s="300">
        <v>0</v>
      </c>
      <c r="BA2086" s="300" t="b">
        <v>1</v>
      </c>
      <c r="BB2086" s="300" t="b">
        <v>0</v>
      </c>
      <c r="BC2086"/>
      <c r="BD2086"/>
      <c r="BE2086"/>
      <c r="BF2086"/>
      <c r="BG2086"/>
      <c r="BH2086"/>
      <c r="BI2086"/>
      <c r="BJ2086"/>
      <c r="BK2086"/>
      <c r="BL2086"/>
      <c r="BM2086"/>
      <c r="BN2086"/>
      <c r="BO2086"/>
      <c r="BP2086"/>
      <c r="BQ2086"/>
    </row>
    <row r="2087" spans="5:69" ht="16.5" hidden="1" x14ac:dyDescent="0.3">
      <c r="E2087" s="300" t="s">
        <v>760</v>
      </c>
      <c r="F2087" s="300" t="s">
        <v>651</v>
      </c>
      <c r="G2087" s="300">
        <v>20140101</v>
      </c>
      <c r="H2087" s="300">
        <v>2014</v>
      </c>
      <c r="I2087" s="300">
        <v>52</v>
      </c>
      <c r="J2087" s="300">
        <v>2014</v>
      </c>
      <c r="K2087" s="300">
        <v>562</v>
      </c>
      <c r="L2087" s="300" t="s">
        <v>761</v>
      </c>
      <c r="M2087" s="300" t="s">
        <v>451</v>
      </c>
      <c r="N2087" s="300" t="s">
        <v>660</v>
      </c>
      <c r="O2087" s="300" t="s">
        <v>762</v>
      </c>
      <c r="P2087" s="300">
        <v>0</v>
      </c>
      <c r="Q2087" s="300" t="s">
        <v>763</v>
      </c>
      <c r="R2087" s="300" t="s">
        <v>764</v>
      </c>
      <c r="S2087" s="300">
        <v>0</v>
      </c>
      <c r="T2087" s="300" t="s">
        <v>763</v>
      </c>
      <c r="U2087" s="300" t="s">
        <v>764</v>
      </c>
      <c r="V2087" s="300" t="s">
        <v>2284</v>
      </c>
      <c r="W2087" s="300" t="s">
        <v>766</v>
      </c>
      <c r="X2087" s="300" t="b">
        <v>1</v>
      </c>
      <c r="Y2087" s="300">
        <v>3104</v>
      </c>
      <c r="Z2087" s="300" t="s">
        <v>844</v>
      </c>
      <c r="AA2087" s="300" t="s">
        <v>845</v>
      </c>
      <c r="AB2087" s="300" t="s">
        <v>510</v>
      </c>
      <c r="AC2087" s="300" t="s">
        <v>510</v>
      </c>
      <c r="AD2087" s="300">
        <v>4</v>
      </c>
      <c r="AE2087" s="300" t="b">
        <v>0</v>
      </c>
      <c r="AF2087" s="300" t="s">
        <v>768</v>
      </c>
      <c r="AG2087" s="300" t="s">
        <v>769</v>
      </c>
      <c r="AH2087" s="300">
        <v>0</v>
      </c>
      <c r="AI2087" s="300">
        <v>0</v>
      </c>
      <c r="AJ2087" s="300" t="s">
        <v>770</v>
      </c>
      <c r="AK2087" s="300">
        <v>8</v>
      </c>
      <c r="AL2087" s="300" t="s">
        <v>814</v>
      </c>
      <c r="AM2087" s="300">
        <v>2880000</v>
      </c>
      <c r="AN2087" s="300" t="b">
        <v>0</v>
      </c>
      <c r="AO2087" s="300">
        <v>-1</v>
      </c>
      <c r="AP2087" s="300" t="s">
        <v>771</v>
      </c>
      <c r="AQ2087" s="300"/>
      <c r="AR2087" s="300" t="b">
        <v>0</v>
      </c>
      <c r="AS2087" s="300">
        <v>2880000</v>
      </c>
      <c r="AT2087" s="300" t="b">
        <v>0</v>
      </c>
      <c r="AU2087" s="300"/>
      <c r="AV2087" s="300" t="b">
        <v>0</v>
      </c>
      <c r="AW2087" s="300">
        <v>3680021</v>
      </c>
      <c r="AX2087" s="300"/>
      <c r="AY2087" s="300">
        <v>3680021</v>
      </c>
      <c r="AZ2087" s="300">
        <v>0</v>
      </c>
      <c r="BA2087" s="300" t="b">
        <v>1</v>
      </c>
      <c r="BB2087" s="300" t="b">
        <v>0</v>
      </c>
      <c r="BC2087"/>
      <c r="BD2087"/>
      <c r="BE2087"/>
      <c r="BF2087"/>
      <c r="BG2087"/>
      <c r="BH2087"/>
      <c r="BI2087"/>
      <c r="BJ2087"/>
      <c r="BK2087"/>
      <c r="BL2087"/>
      <c r="BM2087"/>
      <c r="BN2087"/>
      <c r="BO2087"/>
      <c r="BP2087"/>
      <c r="BQ2087"/>
    </row>
    <row r="2088" spans="5:69" ht="16.5" hidden="1" x14ac:dyDescent="0.3">
      <c r="E2088" s="300" t="s">
        <v>760</v>
      </c>
      <c r="F2088" s="300" t="s">
        <v>651</v>
      </c>
      <c r="G2088" s="300">
        <v>20140101</v>
      </c>
      <c r="H2088" s="300">
        <v>2014</v>
      </c>
      <c r="I2088" s="300">
        <v>52</v>
      </c>
      <c r="J2088" s="300">
        <v>2014</v>
      </c>
      <c r="K2088" s="300">
        <v>562</v>
      </c>
      <c r="L2088" s="300" t="s">
        <v>761</v>
      </c>
      <c r="M2088" s="300" t="s">
        <v>451</v>
      </c>
      <c r="N2088" s="300" t="s">
        <v>660</v>
      </c>
      <c r="O2088" s="300" t="s">
        <v>762</v>
      </c>
      <c r="P2088" s="300">
        <v>156</v>
      </c>
      <c r="Q2088" s="300" t="s">
        <v>773</v>
      </c>
      <c r="R2088" s="300" t="s">
        <v>774</v>
      </c>
      <c r="S2088" s="300">
        <v>0</v>
      </c>
      <c r="T2088" s="300" t="s">
        <v>763</v>
      </c>
      <c r="U2088" s="300" t="s">
        <v>764</v>
      </c>
      <c r="V2088" s="300" t="s">
        <v>2284</v>
      </c>
      <c r="W2088" s="300" t="s">
        <v>766</v>
      </c>
      <c r="X2088" s="300" t="b">
        <v>1</v>
      </c>
      <c r="Y2088" s="300">
        <v>3104</v>
      </c>
      <c r="Z2088" s="300" t="s">
        <v>844</v>
      </c>
      <c r="AA2088" s="300" t="s">
        <v>845</v>
      </c>
      <c r="AB2088" s="300" t="s">
        <v>510</v>
      </c>
      <c r="AC2088" s="300" t="s">
        <v>510</v>
      </c>
      <c r="AD2088" s="300">
        <v>4</v>
      </c>
      <c r="AE2088" s="300" t="b">
        <v>0</v>
      </c>
      <c r="AF2088" s="300" t="s">
        <v>768</v>
      </c>
      <c r="AG2088" s="300" t="s">
        <v>769</v>
      </c>
      <c r="AH2088" s="300">
        <v>0</v>
      </c>
      <c r="AI2088" s="300">
        <v>0</v>
      </c>
      <c r="AJ2088" s="300" t="s">
        <v>770</v>
      </c>
      <c r="AK2088" s="300">
        <v>8</v>
      </c>
      <c r="AL2088" s="300" t="s">
        <v>814</v>
      </c>
      <c r="AM2088" s="300">
        <v>880000</v>
      </c>
      <c r="AN2088" s="300" t="b">
        <v>0</v>
      </c>
      <c r="AO2088" s="300">
        <v>-1</v>
      </c>
      <c r="AP2088" s="300" t="s">
        <v>771</v>
      </c>
      <c r="AQ2088" s="300"/>
      <c r="AR2088" s="300" t="b">
        <v>0</v>
      </c>
      <c r="AS2088" s="300">
        <v>880000</v>
      </c>
      <c r="AT2088" s="300" t="b">
        <v>0</v>
      </c>
      <c r="AU2088" s="300"/>
      <c r="AV2088" s="300" t="b">
        <v>0</v>
      </c>
      <c r="AW2088" s="300">
        <v>1068861</v>
      </c>
      <c r="AX2088" s="300"/>
      <c r="AY2088" s="300">
        <v>1068861</v>
      </c>
      <c r="AZ2088" s="300">
        <v>0</v>
      </c>
      <c r="BA2088" s="300" t="b">
        <v>1</v>
      </c>
      <c r="BB2088" s="300" t="b">
        <v>0</v>
      </c>
      <c r="BC2088"/>
      <c r="BD2088"/>
      <c r="BE2088"/>
      <c r="BF2088"/>
      <c r="BG2088"/>
      <c r="BH2088"/>
      <c r="BI2088"/>
      <c r="BJ2088"/>
      <c r="BK2088"/>
      <c r="BL2088"/>
      <c r="BM2088"/>
      <c r="BN2088"/>
      <c r="BO2088"/>
      <c r="BP2088"/>
      <c r="BQ2088"/>
    </row>
    <row r="2089" spans="5:69" ht="16.5" hidden="1" x14ac:dyDescent="0.3">
      <c r="E2089" s="300" t="s">
        <v>760</v>
      </c>
      <c r="F2089" s="300" t="s">
        <v>651</v>
      </c>
      <c r="G2089" s="300">
        <v>20140101</v>
      </c>
      <c r="H2089" s="300">
        <v>2014</v>
      </c>
      <c r="I2089" s="300">
        <v>52</v>
      </c>
      <c r="J2089" s="300">
        <v>2014</v>
      </c>
      <c r="K2089" s="300">
        <v>562</v>
      </c>
      <c r="L2089" s="300" t="s">
        <v>761</v>
      </c>
      <c r="M2089" s="300" t="s">
        <v>451</v>
      </c>
      <c r="N2089" s="300" t="s">
        <v>660</v>
      </c>
      <c r="O2089" s="300" t="s">
        <v>762</v>
      </c>
      <c r="P2089" s="300">
        <v>643</v>
      </c>
      <c r="Q2089" s="300" t="s">
        <v>793</v>
      </c>
      <c r="R2089" s="300" t="s">
        <v>794</v>
      </c>
      <c r="S2089" s="300">
        <v>0</v>
      </c>
      <c r="T2089" s="300" t="s">
        <v>763</v>
      </c>
      <c r="U2089" s="300" t="s">
        <v>764</v>
      </c>
      <c r="V2089" s="300" t="s">
        <v>2284</v>
      </c>
      <c r="W2089" s="300" t="s">
        <v>766</v>
      </c>
      <c r="X2089" s="300" t="b">
        <v>1</v>
      </c>
      <c r="Y2089" s="300">
        <v>3104</v>
      </c>
      <c r="Z2089" s="300" t="s">
        <v>844</v>
      </c>
      <c r="AA2089" s="300" t="s">
        <v>845</v>
      </c>
      <c r="AB2089" s="300" t="s">
        <v>510</v>
      </c>
      <c r="AC2089" s="300" t="s">
        <v>510</v>
      </c>
      <c r="AD2089" s="300">
        <v>4</v>
      </c>
      <c r="AE2089" s="300" t="b">
        <v>0</v>
      </c>
      <c r="AF2089" s="300" t="s">
        <v>768</v>
      </c>
      <c r="AG2089" s="300" t="s">
        <v>769</v>
      </c>
      <c r="AH2089" s="300">
        <v>0</v>
      </c>
      <c r="AI2089" s="300">
        <v>0</v>
      </c>
      <c r="AJ2089" s="300" t="s">
        <v>770</v>
      </c>
      <c r="AK2089" s="300">
        <v>8</v>
      </c>
      <c r="AL2089" s="300" t="s">
        <v>814</v>
      </c>
      <c r="AM2089" s="300">
        <v>2000000</v>
      </c>
      <c r="AN2089" s="300" t="b">
        <v>0</v>
      </c>
      <c r="AO2089" s="300">
        <v>-1</v>
      </c>
      <c r="AP2089" s="300" t="s">
        <v>771</v>
      </c>
      <c r="AQ2089" s="300"/>
      <c r="AR2089" s="300" t="b">
        <v>0</v>
      </c>
      <c r="AS2089" s="300">
        <v>2000000</v>
      </c>
      <c r="AT2089" s="300" t="b">
        <v>0</v>
      </c>
      <c r="AU2089" s="300"/>
      <c r="AV2089" s="300" t="b">
        <v>0</v>
      </c>
      <c r="AW2089" s="300">
        <v>2611160</v>
      </c>
      <c r="AX2089" s="300"/>
      <c r="AY2089" s="300">
        <v>2611160</v>
      </c>
      <c r="AZ2089" s="300">
        <v>0</v>
      </c>
      <c r="BA2089" s="300" t="b">
        <v>1</v>
      </c>
      <c r="BB2089" s="300" t="b">
        <v>0</v>
      </c>
      <c r="BC2089"/>
      <c r="BD2089"/>
      <c r="BE2089"/>
      <c r="BF2089"/>
      <c r="BG2089"/>
      <c r="BH2089"/>
      <c r="BI2089"/>
      <c r="BJ2089"/>
      <c r="BK2089"/>
      <c r="BL2089"/>
      <c r="BM2089"/>
      <c r="BN2089"/>
      <c r="BO2089"/>
      <c r="BP2089"/>
      <c r="BQ2089"/>
    </row>
    <row r="2090" spans="5:69" ht="16.5" hidden="1" x14ac:dyDescent="0.3">
      <c r="E2090" s="300" t="s">
        <v>760</v>
      </c>
      <c r="F2090" s="300" t="s">
        <v>651</v>
      </c>
      <c r="G2090" s="300">
        <v>20140101</v>
      </c>
      <c r="H2090" s="300">
        <v>2014</v>
      </c>
      <c r="I2090" s="300">
        <v>52</v>
      </c>
      <c r="J2090" s="300">
        <v>2014</v>
      </c>
      <c r="K2090" s="300">
        <v>562</v>
      </c>
      <c r="L2090" s="300" t="s">
        <v>761</v>
      </c>
      <c r="M2090" s="300" t="s">
        <v>451</v>
      </c>
      <c r="N2090" s="300" t="s">
        <v>660</v>
      </c>
      <c r="O2090" s="300" t="s">
        <v>762</v>
      </c>
      <c r="P2090" s="300">
        <v>0</v>
      </c>
      <c r="Q2090" s="300" t="s">
        <v>763</v>
      </c>
      <c r="R2090" s="300" t="s">
        <v>764</v>
      </c>
      <c r="S2090" s="300">
        <v>0</v>
      </c>
      <c r="T2090" s="300" t="s">
        <v>763</v>
      </c>
      <c r="U2090" s="300" t="s">
        <v>764</v>
      </c>
      <c r="V2090" s="300" t="s">
        <v>2284</v>
      </c>
      <c r="W2090" s="300" t="s">
        <v>766</v>
      </c>
      <c r="X2090" s="300" t="b">
        <v>1</v>
      </c>
      <c r="Y2090" s="300">
        <v>310420</v>
      </c>
      <c r="Z2090" s="300" t="s">
        <v>850</v>
      </c>
      <c r="AA2090" s="300" t="s">
        <v>539</v>
      </c>
      <c r="AB2090" s="300" t="s">
        <v>510</v>
      </c>
      <c r="AC2090" s="300" t="s">
        <v>510</v>
      </c>
      <c r="AD2090" s="300">
        <v>6</v>
      </c>
      <c r="AE2090" s="300" t="b">
        <v>1</v>
      </c>
      <c r="AF2090" s="300" t="s">
        <v>768</v>
      </c>
      <c r="AG2090" s="300" t="s">
        <v>769</v>
      </c>
      <c r="AH2090" s="300">
        <v>0</v>
      </c>
      <c r="AI2090" s="300">
        <v>0</v>
      </c>
      <c r="AJ2090" s="300" t="s">
        <v>770</v>
      </c>
      <c r="AK2090" s="300">
        <v>8</v>
      </c>
      <c r="AL2090" s="300" t="s">
        <v>814</v>
      </c>
      <c r="AM2090" s="300">
        <v>2880000</v>
      </c>
      <c r="AN2090" s="300" t="b">
        <v>0</v>
      </c>
      <c r="AO2090" s="300">
        <v>-1</v>
      </c>
      <c r="AP2090" s="300" t="s">
        <v>771</v>
      </c>
      <c r="AQ2090" s="300"/>
      <c r="AR2090" s="300" t="b">
        <v>0</v>
      </c>
      <c r="AS2090" s="300">
        <v>2880000</v>
      </c>
      <c r="AT2090" s="300" t="b">
        <v>0</v>
      </c>
      <c r="AU2090" s="300"/>
      <c r="AV2090" s="300" t="b">
        <v>0</v>
      </c>
      <c r="AW2090" s="300">
        <v>3680021</v>
      </c>
      <c r="AX2090" s="300"/>
      <c r="AY2090" s="300">
        <v>3680021</v>
      </c>
      <c r="AZ2090" s="300">
        <v>0</v>
      </c>
      <c r="BA2090" s="300" t="b">
        <v>1</v>
      </c>
      <c r="BB2090" s="300" t="b">
        <v>0</v>
      </c>
      <c r="BC2090"/>
      <c r="BD2090"/>
      <c r="BE2090"/>
      <c r="BF2090"/>
      <c r="BG2090"/>
      <c r="BH2090"/>
      <c r="BI2090"/>
      <c r="BJ2090"/>
      <c r="BK2090"/>
      <c r="BL2090"/>
      <c r="BM2090"/>
      <c r="BN2090"/>
      <c r="BO2090"/>
      <c r="BP2090"/>
      <c r="BQ2090"/>
    </row>
    <row r="2091" spans="5:69" ht="16.5" hidden="1" x14ac:dyDescent="0.3">
      <c r="E2091" s="300" t="s">
        <v>760</v>
      </c>
      <c r="F2091" s="300" t="s">
        <v>651</v>
      </c>
      <c r="G2091" s="300">
        <v>20140101</v>
      </c>
      <c r="H2091" s="300">
        <v>2014</v>
      </c>
      <c r="I2091" s="300">
        <v>52</v>
      </c>
      <c r="J2091" s="300">
        <v>2014</v>
      </c>
      <c r="K2091" s="300">
        <v>562</v>
      </c>
      <c r="L2091" s="300" t="s">
        <v>761</v>
      </c>
      <c r="M2091" s="300" t="s">
        <v>451</v>
      </c>
      <c r="N2091" s="300" t="s">
        <v>660</v>
      </c>
      <c r="O2091" s="300" t="s">
        <v>762</v>
      </c>
      <c r="P2091" s="300">
        <v>156</v>
      </c>
      <c r="Q2091" s="300" t="s">
        <v>773</v>
      </c>
      <c r="R2091" s="300" t="s">
        <v>774</v>
      </c>
      <c r="S2091" s="300">
        <v>0</v>
      </c>
      <c r="T2091" s="300" t="s">
        <v>763</v>
      </c>
      <c r="U2091" s="300" t="s">
        <v>764</v>
      </c>
      <c r="V2091" s="300" t="s">
        <v>2284</v>
      </c>
      <c r="W2091" s="300" t="s">
        <v>766</v>
      </c>
      <c r="X2091" s="300" t="b">
        <v>1</v>
      </c>
      <c r="Y2091" s="300">
        <v>310420</v>
      </c>
      <c r="Z2091" s="300" t="s">
        <v>850</v>
      </c>
      <c r="AA2091" s="300" t="s">
        <v>539</v>
      </c>
      <c r="AB2091" s="300" t="s">
        <v>510</v>
      </c>
      <c r="AC2091" s="300" t="s">
        <v>510</v>
      </c>
      <c r="AD2091" s="300">
        <v>6</v>
      </c>
      <c r="AE2091" s="300" t="b">
        <v>1</v>
      </c>
      <c r="AF2091" s="300" t="s">
        <v>768</v>
      </c>
      <c r="AG2091" s="300" t="s">
        <v>769</v>
      </c>
      <c r="AH2091" s="300">
        <v>0</v>
      </c>
      <c r="AI2091" s="300">
        <v>0</v>
      </c>
      <c r="AJ2091" s="300" t="s">
        <v>770</v>
      </c>
      <c r="AK2091" s="300">
        <v>8</v>
      </c>
      <c r="AL2091" s="300" t="s">
        <v>814</v>
      </c>
      <c r="AM2091" s="300">
        <v>880000</v>
      </c>
      <c r="AN2091" s="300" t="b">
        <v>0</v>
      </c>
      <c r="AO2091" s="300">
        <v>-1</v>
      </c>
      <c r="AP2091" s="300" t="s">
        <v>771</v>
      </c>
      <c r="AQ2091" s="300"/>
      <c r="AR2091" s="300" t="b">
        <v>0</v>
      </c>
      <c r="AS2091" s="300">
        <v>880000</v>
      </c>
      <c r="AT2091" s="300" t="b">
        <v>0</v>
      </c>
      <c r="AU2091" s="300"/>
      <c r="AV2091" s="300" t="b">
        <v>0</v>
      </c>
      <c r="AW2091" s="300">
        <v>1068861</v>
      </c>
      <c r="AX2091" s="300"/>
      <c r="AY2091" s="300">
        <v>1068861</v>
      </c>
      <c r="AZ2091" s="300">
        <v>0</v>
      </c>
      <c r="BA2091" s="300" t="b">
        <v>1</v>
      </c>
      <c r="BB2091" s="300" t="b">
        <v>0</v>
      </c>
      <c r="BC2091"/>
      <c r="BD2091"/>
      <c r="BE2091"/>
      <c r="BF2091"/>
      <c r="BG2091"/>
      <c r="BH2091"/>
      <c r="BI2091"/>
      <c r="BJ2091"/>
      <c r="BK2091"/>
      <c r="BL2091"/>
      <c r="BM2091"/>
      <c r="BN2091"/>
      <c r="BO2091"/>
      <c r="BP2091"/>
      <c r="BQ2091"/>
    </row>
    <row r="2092" spans="5:69" ht="16.5" hidden="1" x14ac:dyDescent="0.3">
      <c r="E2092" s="300" t="s">
        <v>760</v>
      </c>
      <c r="F2092" s="300" t="s">
        <v>651</v>
      </c>
      <c r="G2092" s="300">
        <v>20140101</v>
      </c>
      <c r="H2092" s="300">
        <v>2014</v>
      </c>
      <c r="I2092" s="300">
        <v>52</v>
      </c>
      <c r="J2092" s="300">
        <v>2014</v>
      </c>
      <c r="K2092" s="300">
        <v>562</v>
      </c>
      <c r="L2092" s="300" t="s">
        <v>761</v>
      </c>
      <c r="M2092" s="300" t="s">
        <v>451</v>
      </c>
      <c r="N2092" s="300" t="s">
        <v>660</v>
      </c>
      <c r="O2092" s="300" t="s">
        <v>762</v>
      </c>
      <c r="P2092" s="300">
        <v>643</v>
      </c>
      <c r="Q2092" s="300" t="s">
        <v>793</v>
      </c>
      <c r="R2092" s="300" t="s">
        <v>794</v>
      </c>
      <c r="S2092" s="300">
        <v>0</v>
      </c>
      <c r="T2092" s="300" t="s">
        <v>763</v>
      </c>
      <c r="U2092" s="300" t="s">
        <v>764</v>
      </c>
      <c r="V2092" s="300" t="s">
        <v>2284</v>
      </c>
      <c r="W2092" s="300" t="s">
        <v>766</v>
      </c>
      <c r="X2092" s="300" t="b">
        <v>1</v>
      </c>
      <c r="Y2092" s="300">
        <v>310420</v>
      </c>
      <c r="Z2092" s="300" t="s">
        <v>850</v>
      </c>
      <c r="AA2092" s="300" t="s">
        <v>539</v>
      </c>
      <c r="AB2092" s="300" t="s">
        <v>510</v>
      </c>
      <c r="AC2092" s="300" t="s">
        <v>510</v>
      </c>
      <c r="AD2092" s="300">
        <v>6</v>
      </c>
      <c r="AE2092" s="300" t="b">
        <v>1</v>
      </c>
      <c r="AF2092" s="300" t="s">
        <v>768</v>
      </c>
      <c r="AG2092" s="300" t="s">
        <v>769</v>
      </c>
      <c r="AH2092" s="300">
        <v>0</v>
      </c>
      <c r="AI2092" s="300">
        <v>0</v>
      </c>
      <c r="AJ2092" s="300" t="s">
        <v>770</v>
      </c>
      <c r="AK2092" s="300">
        <v>8</v>
      </c>
      <c r="AL2092" s="300" t="s">
        <v>814</v>
      </c>
      <c r="AM2092" s="300">
        <v>2000000</v>
      </c>
      <c r="AN2092" s="300" t="b">
        <v>0</v>
      </c>
      <c r="AO2092" s="300">
        <v>-1</v>
      </c>
      <c r="AP2092" s="300" t="s">
        <v>771</v>
      </c>
      <c r="AQ2092" s="300"/>
      <c r="AR2092" s="300" t="b">
        <v>0</v>
      </c>
      <c r="AS2092" s="300">
        <v>2000000</v>
      </c>
      <c r="AT2092" s="300" t="b">
        <v>0</v>
      </c>
      <c r="AU2092" s="300"/>
      <c r="AV2092" s="300" t="b">
        <v>0</v>
      </c>
      <c r="AW2092" s="300">
        <v>2611160</v>
      </c>
      <c r="AX2092" s="300"/>
      <c r="AY2092" s="300">
        <v>2611160</v>
      </c>
      <c r="AZ2092" s="300">
        <v>0</v>
      </c>
      <c r="BA2092" s="300" t="b">
        <v>1</v>
      </c>
      <c r="BB2092" s="300" t="b">
        <v>0</v>
      </c>
      <c r="BC2092"/>
      <c r="BD2092"/>
      <c r="BE2092"/>
      <c r="BF2092"/>
      <c r="BG2092"/>
      <c r="BH2092"/>
      <c r="BI2092"/>
      <c r="BJ2092"/>
      <c r="BK2092"/>
      <c r="BL2092"/>
      <c r="BM2092"/>
      <c r="BN2092"/>
      <c r="BO2092"/>
      <c r="BP2092"/>
      <c r="BQ2092"/>
    </row>
    <row r="2093" spans="5:69" ht="16.5" hidden="1" x14ac:dyDescent="0.3">
      <c r="E2093" s="300" t="s">
        <v>760</v>
      </c>
      <c r="F2093" s="300" t="s">
        <v>651</v>
      </c>
      <c r="G2093" s="300">
        <v>20140101</v>
      </c>
      <c r="H2093" s="300">
        <v>2014</v>
      </c>
      <c r="I2093" s="300">
        <v>52</v>
      </c>
      <c r="J2093" s="300">
        <v>2014</v>
      </c>
      <c r="K2093" s="300">
        <v>562</v>
      </c>
      <c r="L2093" s="300" t="s">
        <v>761</v>
      </c>
      <c r="M2093" s="300" t="s">
        <v>451</v>
      </c>
      <c r="N2093" s="300" t="s">
        <v>660</v>
      </c>
      <c r="O2093" s="300" t="s">
        <v>762</v>
      </c>
      <c r="P2093" s="300">
        <v>0</v>
      </c>
      <c r="Q2093" s="300" t="s">
        <v>763</v>
      </c>
      <c r="R2093" s="300" t="s">
        <v>764</v>
      </c>
      <c r="S2093" s="300">
        <v>0</v>
      </c>
      <c r="T2093" s="300" t="s">
        <v>763</v>
      </c>
      <c r="U2093" s="300" t="s">
        <v>764</v>
      </c>
      <c r="V2093" s="300" t="s">
        <v>2284</v>
      </c>
      <c r="W2093" s="300" t="s">
        <v>766</v>
      </c>
      <c r="X2093" s="300" t="b">
        <v>1</v>
      </c>
      <c r="Y2093" s="300">
        <v>3105</v>
      </c>
      <c r="Z2093" s="300" t="s">
        <v>853</v>
      </c>
      <c r="AA2093" s="300" t="s">
        <v>854</v>
      </c>
      <c r="AB2093" s="300" t="s">
        <v>84</v>
      </c>
      <c r="AC2093" s="300" t="s">
        <v>84</v>
      </c>
      <c r="AD2093" s="300">
        <v>4</v>
      </c>
      <c r="AE2093" s="300" t="b">
        <v>0</v>
      </c>
      <c r="AF2093" s="300" t="s">
        <v>768</v>
      </c>
      <c r="AG2093" s="300" t="s">
        <v>769</v>
      </c>
      <c r="AH2093" s="300">
        <v>0</v>
      </c>
      <c r="AI2093" s="300">
        <v>0</v>
      </c>
      <c r="AJ2093" s="300" t="s">
        <v>770</v>
      </c>
      <c r="AK2093" s="300">
        <v>8</v>
      </c>
      <c r="AL2093" s="300" t="s">
        <v>814</v>
      </c>
      <c r="AM2093" s="300">
        <v>32206874</v>
      </c>
      <c r="AN2093" s="300" t="b">
        <v>0</v>
      </c>
      <c r="AO2093" s="300">
        <v>-1</v>
      </c>
      <c r="AP2093" s="300" t="s">
        <v>771</v>
      </c>
      <c r="AQ2093" s="300"/>
      <c r="AR2093" s="300" t="b">
        <v>0</v>
      </c>
      <c r="AS2093" s="300">
        <v>32206874</v>
      </c>
      <c r="AT2093" s="300" t="b">
        <v>0</v>
      </c>
      <c r="AU2093" s="300"/>
      <c r="AV2093" s="300" t="b">
        <v>0</v>
      </c>
      <c r="AW2093" s="300">
        <v>19697155</v>
      </c>
      <c r="AX2093" s="300"/>
      <c r="AY2093" s="300">
        <v>19697155</v>
      </c>
      <c r="AZ2093" s="300">
        <v>0</v>
      </c>
      <c r="BA2093" s="300" t="b">
        <v>1</v>
      </c>
      <c r="BB2093" s="300" t="b">
        <v>0</v>
      </c>
      <c r="BC2093"/>
      <c r="BD2093"/>
      <c r="BE2093"/>
      <c r="BF2093"/>
      <c r="BG2093"/>
      <c r="BH2093"/>
      <c r="BI2093"/>
      <c r="BJ2093"/>
      <c r="BK2093"/>
      <c r="BL2093"/>
      <c r="BM2093"/>
      <c r="BN2093"/>
      <c r="BO2093"/>
      <c r="BP2093"/>
      <c r="BQ2093"/>
    </row>
    <row r="2094" spans="5:69" ht="16.5" hidden="1" x14ac:dyDescent="0.3">
      <c r="E2094" s="300" t="s">
        <v>760</v>
      </c>
      <c r="F2094" s="300" t="s">
        <v>651</v>
      </c>
      <c r="G2094" s="300">
        <v>20140101</v>
      </c>
      <c r="H2094" s="300">
        <v>2014</v>
      </c>
      <c r="I2094" s="300">
        <v>52</v>
      </c>
      <c r="J2094" s="300">
        <v>2014</v>
      </c>
      <c r="K2094" s="300">
        <v>562</v>
      </c>
      <c r="L2094" s="300" t="s">
        <v>761</v>
      </c>
      <c r="M2094" s="300" t="s">
        <v>451</v>
      </c>
      <c r="N2094" s="300" t="s">
        <v>660</v>
      </c>
      <c r="O2094" s="300" t="s">
        <v>762</v>
      </c>
      <c r="P2094" s="300">
        <v>156</v>
      </c>
      <c r="Q2094" s="300" t="s">
        <v>773</v>
      </c>
      <c r="R2094" s="300" t="s">
        <v>774</v>
      </c>
      <c r="S2094" s="300">
        <v>0</v>
      </c>
      <c r="T2094" s="300" t="s">
        <v>763</v>
      </c>
      <c r="U2094" s="300" t="s">
        <v>764</v>
      </c>
      <c r="V2094" s="300" t="s">
        <v>2284</v>
      </c>
      <c r="W2094" s="300" t="s">
        <v>766</v>
      </c>
      <c r="X2094" s="300" t="b">
        <v>1</v>
      </c>
      <c r="Y2094" s="300">
        <v>3105</v>
      </c>
      <c r="Z2094" s="300" t="s">
        <v>853</v>
      </c>
      <c r="AA2094" s="300" t="s">
        <v>854</v>
      </c>
      <c r="AB2094" s="300" t="s">
        <v>84</v>
      </c>
      <c r="AC2094" s="300" t="s">
        <v>84</v>
      </c>
      <c r="AD2094" s="300">
        <v>4</v>
      </c>
      <c r="AE2094" s="300" t="b">
        <v>0</v>
      </c>
      <c r="AF2094" s="300" t="s">
        <v>768</v>
      </c>
      <c r="AG2094" s="300" t="s">
        <v>769</v>
      </c>
      <c r="AH2094" s="300">
        <v>0</v>
      </c>
      <c r="AI2094" s="300">
        <v>0</v>
      </c>
      <c r="AJ2094" s="300" t="s">
        <v>770</v>
      </c>
      <c r="AK2094" s="300">
        <v>8</v>
      </c>
      <c r="AL2094" s="300" t="s">
        <v>814</v>
      </c>
      <c r="AM2094" s="300">
        <v>2989849</v>
      </c>
      <c r="AN2094" s="300" t="b">
        <v>0</v>
      </c>
      <c r="AO2094" s="300">
        <v>-1</v>
      </c>
      <c r="AP2094" s="300" t="s">
        <v>771</v>
      </c>
      <c r="AQ2094" s="300"/>
      <c r="AR2094" s="300" t="b">
        <v>0</v>
      </c>
      <c r="AS2094" s="300">
        <v>2989849</v>
      </c>
      <c r="AT2094" s="300" t="b">
        <v>0</v>
      </c>
      <c r="AU2094" s="300"/>
      <c r="AV2094" s="300" t="b">
        <v>0</v>
      </c>
      <c r="AW2094" s="300">
        <v>2097978</v>
      </c>
      <c r="AX2094" s="300"/>
      <c r="AY2094" s="300">
        <v>2097978</v>
      </c>
      <c r="AZ2094" s="300">
        <v>0</v>
      </c>
      <c r="BA2094" s="300" t="b">
        <v>1</v>
      </c>
      <c r="BB2094" s="300" t="b">
        <v>0</v>
      </c>
      <c r="BC2094"/>
      <c r="BD2094"/>
      <c r="BE2094"/>
      <c r="BF2094"/>
      <c r="BG2094"/>
      <c r="BH2094"/>
      <c r="BI2094"/>
      <c r="BJ2094"/>
      <c r="BK2094"/>
      <c r="BL2094"/>
      <c r="BM2094"/>
      <c r="BN2094"/>
      <c r="BO2094"/>
      <c r="BP2094"/>
      <c r="BQ2094"/>
    </row>
    <row r="2095" spans="5:69" ht="16.5" hidden="1" x14ac:dyDescent="0.3">
      <c r="E2095" s="300" t="s">
        <v>760</v>
      </c>
      <c r="F2095" s="300" t="s">
        <v>651</v>
      </c>
      <c r="G2095" s="300">
        <v>20140101</v>
      </c>
      <c r="H2095" s="300">
        <v>2014</v>
      </c>
      <c r="I2095" s="300">
        <v>52</v>
      </c>
      <c r="J2095" s="300">
        <v>2014</v>
      </c>
      <c r="K2095" s="300">
        <v>562</v>
      </c>
      <c r="L2095" s="300" t="s">
        <v>761</v>
      </c>
      <c r="M2095" s="300" t="s">
        <v>451</v>
      </c>
      <c r="N2095" s="300" t="s">
        <v>660</v>
      </c>
      <c r="O2095" s="300" t="s">
        <v>762</v>
      </c>
      <c r="P2095" s="300">
        <v>246</v>
      </c>
      <c r="Q2095" s="300" t="s">
        <v>1743</v>
      </c>
      <c r="R2095" s="300" t="s">
        <v>1744</v>
      </c>
      <c r="S2095" s="300">
        <v>0</v>
      </c>
      <c r="T2095" s="300" t="s">
        <v>763</v>
      </c>
      <c r="U2095" s="300" t="s">
        <v>764</v>
      </c>
      <c r="V2095" s="300" t="s">
        <v>2284</v>
      </c>
      <c r="W2095" s="300" t="s">
        <v>766</v>
      </c>
      <c r="X2095" s="300" t="b">
        <v>1</v>
      </c>
      <c r="Y2095" s="300">
        <v>3105</v>
      </c>
      <c r="Z2095" s="300" t="s">
        <v>853</v>
      </c>
      <c r="AA2095" s="300" t="s">
        <v>854</v>
      </c>
      <c r="AB2095" s="300" t="s">
        <v>84</v>
      </c>
      <c r="AC2095" s="300" t="s">
        <v>84</v>
      </c>
      <c r="AD2095" s="300">
        <v>4</v>
      </c>
      <c r="AE2095" s="300" t="b">
        <v>0</v>
      </c>
      <c r="AF2095" s="300" t="s">
        <v>768</v>
      </c>
      <c r="AG2095" s="300" t="s">
        <v>769</v>
      </c>
      <c r="AH2095" s="300">
        <v>0</v>
      </c>
      <c r="AI2095" s="300">
        <v>0</v>
      </c>
      <c r="AJ2095" s="300" t="s">
        <v>770</v>
      </c>
      <c r="AK2095" s="300">
        <v>8</v>
      </c>
      <c r="AL2095" s="300" t="s">
        <v>814</v>
      </c>
      <c r="AM2095" s="300">
        <v>1455000</v>
      </c>
      <c r="AN2095" s="300" t="b">
        <v>0</v>
      </c>
      <c r="AO2095" s="300">
        <v>-1</v>
      </c>
      <c r="AP2095" s="300" t="s">
        <v>771</v>
      </c>
      <c r="AQ2095" s="300"/>
      <c r="AR2095" s="300" t="b">
        <v>0</v>
      </c>
      <c r="AS2095" s="300">
        <v>1455000</v>
      </c>
      <c r="AT2095" s="300" t="b">
        <v>0</v>
      </c>
      <c r="AU2095" s="300"/>
      <c r="AV2095" s="300" t="b">
        <v>0</v>
      </c>
      <c r="AW2095" s="300">
        <v>946657</v>
      </c>
      <c r="AX2095" s="300"/>
      <c r="AY2095" s="300">
        <v>946657</v>
      </c>
      <c r="AZ2095" s="300">
        <v>0</v>
      </c>
      <c r="BA2095" s="300" t="b">
        <v>1</v>
      </c>
      <c r="BB2095" s="300" t="b">
        <v>0</v>
      </c>
      <c r="BC2095"/>
      <c r="BD2095"/>
      <c r="BE2095"/>
      <c r="BF2095"/>
      <c r="BG2095"/>
      <c r="BH2095"/>
      <c r="BI2095"/>
      <c r="BJ2095"/>
      <c r="BK2095"/>
      <c r="BL2095"/>
      <c r="BM2095"/>
      <c r="BN2095"/>
      <c r="BO2095"/>
      <c r="BP2095"/>
      <c r="BQ2095"/>
    </row>
    <row r="2096" spans="5:69" ht="16.5" hidden="1" x14ac:dyDescent="0.3">
      <c r="E2096" s="300" t="s">
        <v>760</v>
      </c>
      <c r="F2096" s="300" t="s">
        <v>651</v>
      </c>
      <c r="G2096" s="300">
        <v>20140101</v>
      </c>
      <c r="H2096" s="300">
        <v>2014</v>
      </c>
      <c r="I2096" s="300">
        <v>52</v>
      </c>
      <c r="J2096" s="300">
        <v>2014</v>
      </c>
      <c r="K2096" s="300">
        <v>562</v>
      </c>
      <c r="L2096" s="300" t="s">
        <v>761</v>
      </c>
      <c r="M2096" s="300" t="s">
        <v>451</v>
      </c>
      <c r="N2096" s="300" t="s">
        <v>660</v>
      </c>
      <c r="O2096" s="300" t="s">
        <v>762</v>
      </c>
      <c r="P2096" s="300">
        <v>251</v>
      </c>
      <c r="Q2096" s="300" t="s">
        <v>778</v>
      </c>
      <c r="R2096" s="300" t="s">
        <v>779</v>
      </c>
      <c r="S2096" s="300">
        <v>0</v>
      </c>
      <c r="T2096" s="300" t="s">
        <v>763</v>
      </c>
      <c r="U2096" s="300" t="s">
        <v>764</v>
      </c>
      <c r="V2096" s="300" t="s">
        <v>2284</v>
      </c>
      <c r="W2096" s="300" t="s">
        <v>766</v>
      </c>
      <c r="X2096" s="300" t="b">
        <v>1</v>
      </c>
      <c r="Y2096" s="300">
        <v>3105</v>
      </c>
      <c r="Z2096" s="300" t="s">
        <v>853</v>
      </c>
      <c r="AA2096" s="300" t="s">
        <v>854</v>
      </c>
      <c r="AB2096" s="300" t="s">
        <v>84</v>
      </c>
      <c r="AC2096" s="300" t="s">
        <v>84</v>
      </c>
      <c r="AD2096" s="300">
        <v>4</v>
      </c>
      <c r="AE2096" s="300" t="b">
        <v>0</v>
      </c>
      <c r="AF2096" s="300" t="s">
        <v>768</v>
      </c>
      <c r="AG2096" s="300" t="s">
        <v>769</v>
      </c>
      <c r="AH2096" s="300">
        <v>0</v>
      </c>
      <c r="AI2096" s="300">
        <v>0</v>
      </c>
      <c r="AJ2096" s="300" t="s">
        <v>770</v>
      </c>
      <c r="AK2096" s="300">
        <v>8</v>
      </c>
      <c r="AL2096" s="300" t="s">
        <v>814</v>
      </c>
      <c r="AM2096" s="300">
        <v>1003</v>
      </c>
      <c r="AN2096" s="300" t="b">
        <v>0</v>
      </c>
      <c r="AO2096" s="300">
        <v>-1</v>
      </c>
      <c r="AP2096" s="300" t="s">
        <v>771</v>
      </c>
      <c r="AQ2096" s="300"/>
      <c r="AR2096" s="300" t="b">
        <v>0</v>
      </c>
      <c r="AS2096" s="300">
        <v>1003</v>
      </c>
      <c r="AT2096" s="300" t="b">
        <v>0</v>
      </c>
      <c r="AU2096" s="300"/>
      <c r="AV2096" s="300" t="b">
        <v>0</v>
      </c>
      <c r="AW2096" s="300">
        <v>1048</v>
      </c>
      <c r="AX2096" s="300"/>
      <c r="AY2096" s="300">
        <v>1048</v>
      </c>
      <c r="AZ2096" s="300">
        <v>0</v>
      </c>
      <c r="BA2096" s="300" t="b">
        <v>1</v>
      </c>
      <c r="BB2096" s="300" t="b">
        <v>0</v>
      </c>
      <c r="BC2096"/>
      <c r="BD2096"/>
      <c r="BE2096"/>
      <c r="BF2096"/>
      <c r="BG2096"/>
      <c r="BH2096"/>
      <c r="BI2096"/>
      <c r="BJ2096"/>
      <c r="BK2096"/>
      <c r="BL2096"/>
      <c r="BM2096"/>
      <c r="BN2096"/>
      <c r="BO2096"/>
      <c r="BP2096"/>
      <c r="BQ2096"/>
    </row>
    <row r="2097" spans="5:69" ht="16.5" hidden="1" x14ac:dyDescent="0.3">
      <c r="E2097" s="300" t="s">
        <v>760</v>
      </c>
      <c r="F2097" s="300" t="s">
        <v>651</v>
      </c>
      <c r="G2097" s="300">
        <v>20140101</v>
      </c>
      <c r="H2097" s="300">
        <v>2014</v>
      </c>
      <c r="I2097" s="300">
        <v>52</v>
      </c>
      <c r="J2097" s="300">
        <v>2014</v>
      </c>
      <c r="K2097" s="300">
        <v>562</v>
      </c>
      <c r="L2097" s="300" t="s">
        <v>761</v>
      </c>
      <c r="M2097" s="300" t="s">
        <v>451</v>
      </c>
      <c r="N2097" s="300" t="s">
        <v>660</v>
      </c>
      <c r="O2097" s="300" t="s">
        <v>762</v>
      </c>
      <c r="P2097" s="300">
        <v>384</v>
      </c>
      <c r="Q2097" s="300" t="s">
        <v>786</v>
      </c>
      <c r="R2097" s="300" t="s">
        <v>559</v>
      </c>
      <c r="S2097" s="300">
        <v>0</v>
      </c>
      <c r="T2097" s="300" t="s">
        <v>763</v>
      </c>
      <c r="U2097" s="300" t="s">
        <v>764</v>
      </c>
      <c r="V2097" s="300" t="s">
        <v>2284</v>
      </c>
      <c r="W2097" s="300" t="s">
        <v>766</v>
      </c>
      <c r="X2097" s="300" t="b">
        <v>1</v>
      </c>
      <c r="Y2097" s="300">
        <v>3105</v>
      </c>
      <c r="Z2097" s="300" t="s">
        <v>853</v>
      </c>
      <c r="AA2097" s="300" t="s">
        <v>854</v>
      </c>
      <c r="AB2097" s="300" t="s">
        <v>84</v>
      </c>
      <c r="AC2097" s="300" t="s">
        <v>84</v>
      </c>
      <c r="AD2097" s="300">
        <v>4</v>
      </c>
      <c r="AE2097" s="300" t="b">
        <v>0</v>
      </c>
      <c r="AF2097" s="300" t="s">
        <v>768</v>
      </c>
      <c r="AG2097" s="300" t="s">
        <v>769</v>
      </c>
      <c r="AH2097" s="300">
        <v>0</v>
      </c>
      <c r="AI2097" s="300">
        <v>0</v>
      </c>
      <c r="AJ2097" s="300" t="s">
        <v>770</v>
      </c>
      <c r="AK2097" s="300">
        <v>8</v>
      </c>
      <c r="AL2097" s="300" t="s">
        <v>814</v>
      </c>
      <c r="AM2097" s="300">
        <v>3958450</v>
      </c>
      <c r="AN2097" s="300" t="b">
        <v>0</v>
      </c>
      <c r="AO2097" s="300">
        <v>-1</v>
      </c>
      <c r="AP2097" s="300" t="s">
        <v>771</v>
      </c>
      <c r="AQ2097" s="300"/>
      <c r="AR2097" s="300" t="b">
        <v>0</v>
      </c>
      <c r="AS2097" s="300">
        <v>3958450</v>
      </c>
      <c r="AT2097" s="300" t="b">
        <v>0</v>
      </c>
      <c r="AU2097" s="300"/>
      <c r="AV2097" s="300" t="b">
        <v>0</v>
      </c>
      <c r="AW2097" s="300">
        <v>2940077</v>
      </c>
      <c r="AX2097" s="300"/>
      <c r="AY2097" s="300">
        <v>2940077</v>
      </c>
      <c r="AZ2097" s="300">
        <v>0</v>
      </c>
      <c r="BA2097" s="300" t="b">
        <v>1</v>
      </c>
      <c r="BB2097" s="300" t="b">
        <v>0</v>
      </c>
      <c r="BC2097"/>
      <c r="BD2097"/>
      <c r="BE2097"/>
      <c r="BF2097"/>
      <c r="BG2097"/>
      <c r="BH2097"/>
      <c r="BI2097"/>
      <c r="BJ2097"/>
      <c r="BK2097"/>
      <c r="BL2097"/>
      <c r="BM2097"/>
      <c r="BN2097"/>
      <c r="BO2097"/>
      <c r="BP2097"/>
      <c r="BQ2097"/>
    </row>
    <row r="2098" spans="5:69" ht="16.5" hidden="1" x14ac:dyDescent="0.3">
      <c r="E2098" s="300" t="s">
        <v>760</v>
      </c>
      <c r="F2098" s="300" t="s">
        <v>651</v>
      </c>
      <c r="G2098" s="300">
        <v>20140101</v>
      </c>
      <c r="H2098" s="300">
        <v>2014</v>
      </c>
      <c r="I2098" s="300">
        <v>52</v>
      </c>
      <c r="J2098" s="300">
        <v>2014</v>
      </c>
      <c r="K2098" s="300">
        <v>562</v>
      </c>
      <c r="L2098" s="300" t="s">
        <v>761</v>
      </c>
      <c r="M2098" s="300" t="s">
        <v>451</v>
      </c>
      <c r="N2098" s="300" t="s">
        <v>660</v>
      </c>
      <c r="O2098" s="300" t="s">
        <v>762</v>
      </c>
      <c r="P2098" s="300">
        <v>566</v>
      </c>
      <c r="Q2098" s="300" t="s">
        <v>791</v>
      </c>
      <c r="R2098" s="300" t="s">
        <v>434</v>
      </c>
      <c r="S2098" s="300">
        <v>0</v>
      </c>
      <c r="T2098" s="300" t="s">
        <v>763</v>
      </c>
      <c r="U2098" s="300" t="s">
        <v>764</v>
      </c>
      <c r="V2098" s="300" t="s">
        <v>2284</v>
      </c>
      <c r="W2098" s="300" t="s">
        <v>766</v>
      </c>
      <c r="X2098" s="300" t="b">
        <v>1</v>
      </c>
      <c r="Y2098" s="300">
        <v>3105</v>
      </c>
      <c r="Z2098" s="300" t="s">
        <v>853</v>
      </c>
      <c r="AA2098" s="300" t="s">
        <v>854</v>
      </c>
      <c r="AB2098" s="300" t="s">
        <v>84</v>
      </c>
      <c r="AC2098" s="300" t="s">
        <v>84</v>
      </c>
      <c r="AD2098" s="300">
        <v>4</v>
      </c>
      <c r="AE2098" s="300" t="b">
        <v>0</v>
      </c>
      <c r="AF2098" s="300" t="s">
        <v>768</v>
      </c>
      <c r="AG2098" s="300" t="s">
        <v>769</v>
      </c>
      <c r="AH2098" s="300">
        <v>0</v>
      </c>
      <c r="AI2098" s="300">
        <v>0</v>
      </c>
      <c r="AJ2098" s="300" t="s">
        <v>770</v>
      </c>
      <c r="AK2098" s="300">
        <v>8</v>
      </c>
      <c r="AL2098" s="300" t="s">
        <v>814</v>
      </c>
      <c r="AM2098" s="300">
        <v>1775000</v>
      </c>
      <c r="AN2098" s="300" t="b">
        <v>0</v>
      </c>
      <c r="AO2098" s="300">
        <v>-1</v>
      </c>
      <c r="AP2098" s="300" t="s">
        <v>771</v>
      </c>
      <c r="AQ2098" s="300"/>
      <c r="AR2098" s="300" t="b">
        <v>0</v>
      </c>
      <c r="AS2098" s="300">
        <v>1775000</v>
      </c>
      <c r="AT2098" s="300" t="b">
        <v>0</v>
      </c>
      <c r="AU2098" s="300"/>
      <c r="AV2098" s="300" t="b">
        <v>0</v>
      </c>
      <c r="AW2098" s="300">
        <v>994500</v>
      </c>
      <c r="AX2098" s="300"/>
      <c r="AY2098" s="300">
        <v>994500</v>
      </c>
      <c r="AZ2098" s="300">
        <v>0</v>
      </c>
      <c r="BA2098" s="300" t="b">
        <v>1</v>
      </c>
      <c r="BB2098" s="300" t="b">
        <v>0</v>
      </c>
      <c r="BC2098"/>
      <c r="BD2098"/>
      <c r="BE2098"/>
      <c r="BF2098"/>
      <c r="BG2098"/>
      <c r="BH2098"/>
      <c r="BI2098"/>
      <c r="BJ2098"/>
      <c r="BK2098"/>
      <c r="BL2098"/>
      <c r="BM2098"/>
      <c r="BN2098"/>
      <c r="BO2098"/>
      <c r="BP2098"/>
      <c r="BQ2098"/>
    </row>
    <row r="2099" spans="5:69" ht="16.5" hidden="1" x14ac:dyDescent="0.3">
      <c r="E2099" s="300" t="s">
        <v>760</v>
      </c>
      <c r="F2099" s="300" t="s">
        <v>651</v>
      </c>
      <c r="G2099" s="300">
        <v>20140101</v>
      </c>
      <c r="H2099" s="300">
        <v>2014</v>
      </c>
      <c r="I2099" s="300">
        <v>52</v>
      </c>
      <c r="J2099" s="300">
        <v>2014</v>
      </c>
      <c r="K2099" s="300">
        <v>562</v>
      </c>
      <c r="L2099" s="300" t="s">
        <v>761</v>
      </c>
      <c r="M2099" s="300" t="s">
        <v>451</v>
      </c>
      <c r="N2099" s="300" t="s">
        <v>660</v>
      </c>
      <c r="O2099" s="300" t="s">
        <v>762</v>
      </c>
      <c r="P2099" s="300">
        <v>643</v>
      </c>
      <c r="Q2099" s="300" t="s">
        <v>793</v>
      </c>
      <c r="R2099" s="300" t="s">
        <v>794</v>
      </c>
      <c r="S2099" s="300">
        <v>0</v>
      </c>
      <c r="T2099" s="300" t="s">
        <v>763</v>
      </c>
      <c r="U2099" s="300" t="s">
        <v>764</v>
      </c>
      <c r="V2099" s="300" t="s">
        <v>2284</v>
      </c>
      <c r="W2099" s="300" t="s">
        <v>766</v>
      </c>
      <c r="X2099" s="300" t="b">
        <v>1</v>
      </c>
      <c r="Y2099" s="300">
        <v>3105</v>
      </c>
      <c r="Z2099" s="300" t="s">
        <v>853</v>
      </c>
      <c r="AA2099" s="300" t="s">
        <v>854</v>
      </c>
      <c r="AB2099" s="300" t="s">
        <v>84</v>
      </c>
      <c r="AC2099" s="300" t="s">
        <v>84</v>
      </c>
      <c r="AD2099" s="300">
        <v>4</v>
      </c>
      <c r="AE2099" s="300" t="b">
        <v>0</v>
      </c>
      <c r="AF2099" s="300" t="s">
        <v>768</v>
      </c>
      <c r="AG2099" s="300" t="s">
        <v>769</v>
      </c>
      <c r="AH2099" s="300">
        <v>0</v>
      </c>
      <c r="AI2099" s="300">
        <v>0</v>
      </c>
      <c r="AJ2099" s="300" t="s">
        <v>770</v>
      </c>
      <c r="AK2099" s="300">
        <v>8</v>
      </c>
      <c r="AL2099" s="300" t="s">
        <v>814</v>
      </c>
      <c r="AM2099" s="300">
        <v>2249472</v>
      </c>
      <c r="AN2099" s="300" t="b">
        <v>0</v>
      </c>
      <c r="AO2099" s="300">
        <v>-1</v>
      </c>
      <c r="AP2099" s="300" t="s">
        <v>771</v>
      </c>
      <c r="AQ2099" s="300"/>
      <c r="AR2099" s="300" t="b">
        <v>0</v>
      </c>
      <c r="AS2099" s="300">
        <v>2249472</v>
      </c>
      <c r="AT2099" s="300" t="b">
        <v>0</v>
      </c>
      <c r="AU2099" s="300"/>
      <c r="AV2099" s="300" t="b">
        <v>0</v>
      </c>
      <c r="AW2099" s="300">
        <v>1435977</v>
      </c>
      <c r="AX2099" s="300"/>
      <c r="AY2099" s="300">
        <v>1435977</v>
      </c>
      <c r="AZ2099" s="300">
        <v>0</v>
      </c>
      <c r="BA2099" s="300" t="b">
        <v>1</v>
      </c>
      <c r="BB2099" s="300" t="b">
        <v>0</v>
      </c>
      <c r="BC2099"/>
      <c r="BD2099"/>
      <c r="BE2099"/>
      <c r="BF2099"/>
      <c r="BG2099"/>
      <c r="BH2099"/>
      <c r="BI2099"/>
      <c r="BJ2099"/>
      <c r="BK2099"/>
      <c r="BL2099"/>
      <c r="BM2099"/>
      <c r="BN2099"/>
      <c r="BO2099"/>
      <c r="BP2099"/>
      <c r="BQ2099"/>
    </row>
    <row r="2100" spans="5:69" ht="16.5" hidden="1" x14ac:dyDescent="0.3">
      <c r="E2100" s="300" t="s">
        <v>760</v>
      </c>
      <c r="F2100" s="300" t="s">
        <v>651</v>
      </c>
      <c r="G2100" s="300">
        <v>20140101</v>
      </c>
      <c r="H2100" s="300">
        <v>2014</v>
      </c>
      <c r="I2100" s="300">
        <v>52</v>
      </c>
      <c r="J2100" s="300">
        <v>2014</v>
      </c>
      <c r="K2100" s="300">
        <v>562</v>
      </c>
      <c r="L2100" s="300" t="s">
        <v>761</v>
      </c>
      <c r="M2100" s="300" t="s">
        <v>451</v>
      </c>
      <c r="N2100" s="300" t="s">
        <v>660</v>
      </c>
      <c r="O2100" s="300" t="s">
        <v>762</v>
      </c>
      <c r="P2100" s="300">
        <v>792</v>
      </c>
      <c r="Q2100" s="300" t="s">
        <v>927</v>
      </c>
      <c r="R2100" s="300" t="s">
        <v>928</v>
      </c>
      <c r="S2100" s="300">
        <v>0</v>
      </c>
      <c r="T2100" s="300" t="s">
        <v>763</v>
      </c>
      <c r="U2100" s="300" t="s">
        <v>764</v>
      </c>
      <c r="V2100" s="300" t="s">
        <v>2284</v>
      </c>
      <c r="W2100" s="300" t="s">
        <v>766</v>
      </c>
      <c r="X2100" s="300" t="b">
        <v>1</v>
      </c>
      <c r="Y2100" s="300">
        <v>3105</v>
      </c>
      <c r="Z2100" s="300" t="s">
        <v>853</v>
      </c>
      <c r="AA2100" s="300" t="s">
        <v>854</v>
      </c>
      <c r="AB2100" s="300" t="s">
        <v>84</v>
      </c>
      <c r="AC2100" s="300" t="s">
        <v>84</v>
      </c>
      <c r="AD2100" s="300">
        <v>4</v>
      </c>
      <c r="AE2100" s="300" t="b">
        <v>0</v>
      </c>
      <c r="AF2100" s="300" t="s">
        <v>768</v>
      </c>
      <c r="AG2100" s="300" t="s">
        <v>769</v>
      </c>
      <c r="AH2100" s="300">
        <v>0</v>
      </c>
      <c r="AI2100" s="300">
        <v>0</v>
      </c>
      <c r="AJ2100" s="300" t="s">
        <v>770</v>
      </c>
      <c r="AK2100" s="300">
        <v>8</v>
      </c>
      <c r="AL2100" s="300" t="s">
        <v>814</v>
      </c>
      <c r="AM2100" s="300">
        <v>19778100</v>
      </c>
      <c r="AN2100" s="300" t="b">
        <v>0</v>
      </c>
      <c r="AO2100" s="300">
        <v>-1</v>
      </c>
      <c r="AP2100" s="300" t="s">
        <v>771</v>
      </c>
      <c r="AQ2100" s="300"/>
      <c r="AR2100" s="300" t="b">
        <v>0</v>
      </c>
      <c r="AS2100" s="300">
        <v>19778100</v>
      </c>
      <c r="AT2100" s="300" t="b">
        <v>0</v>
      </c>
      <c r="AU2100" s="300"/>
      <c r="AV2100" s="300" t="b">
        <v>0</v>
      </c>
      <c r="AW2100" s="300">
        <v>11280919</v>
      </c>
      <c r="AX2100" s="300"/>
      <c r="AY2100" s="300">
        <v>11280919</v>
      </c>
      <c r="AZ2100" s="300">
        <v>0</v>
      </c>
      <c r="BA2100" s="300" t="b">
        <v>1</v>
      </c>
      <c r="BB2100" s="300" t="b">
        <v>0</v>
      </c>
      <c r="BC2100"/>
      <c r="BD2100"/>
      <c r="BE2100"/>
      <c r="BF2100"/>
      <c r="BG2100"/>
      <c r="BH2100"/>
      <c r="BI2100"/>
      <c r="BJ2100"/>
      <c r="BK2100"/>
      <c r="BL2100"/>
      <c r="BM2100"/>
      <c r="BN2100"/>
      <c r="BO2100"/>
      <c r="BP2100"/>
      <c r="BQ2100"/>
    </row>
    <row r="2101" spans="5:69" ht="16.5" hidden="1" x14ac:dyDescent="0.3">
      <c r="E2101" s="300" t="s">
        <v>760</v>
      </c>
      <c r="F2101" s="300" t="s">
        <v>651</v>
      </c>
      <c r="G2101" s="300">
        <v>20140101</v>
      </c>
      <c r="H2101" s="300">
        <v>2014</v>
      </c>
      <c r="I2101" s="300">
        <v>52</v>
      </c>
      <c r="J2101" s="300">
        <v>2014</v>
      </c>
      <c r="K2101" s="300">
        <v>562</v>
      </c>
      <c r="L2101" s="300" t="s">
        <v>761</v>
      </c>
      <c r="M2101" s="300" t="s">
        <v>451</v>
      </c>
      <c r="N2101" s="300" t="s">
        <v>660</v>
      </c>
      <c r="O2101" s="300" t="s">
        <v>762</v>
      </c>
      <c r="P2101" s="300">
        <v>0</v>
      </c>
      <c r="Q2101" s="300" t="s">
        <v>763</v>
      </c>
      <c r="R2101" s="300" t="s">
        <v>764</v>
      </c>
      <c r="S2101" s="300">
        <v>0</v>
      </c>
      <c r="T2101" s="300" t="s">
        <v>763</v>
      </c>
      <c r="U2101" s="300" t="s">
        <v>764</v>
      </c>
      <c r="V2101" s="300" t="s">
        <v>2284</v>
      </c>
      <c r="W2101" s="300" t="s">
        <v>766</v>
      </c>
      <c r="X2101" s="300" t="b">
        <v>1</v>
      </c>
      <c r="Y2101" s="300">
        <v>310520</v>
      </c>
      <c r="Z2101" s="300" t="s">
        <v>864</v>
      </c>
      <c r="AA2101" s="300" t="s">
        <v>61</v>
      </c>
      <c r="AB2101" s="300" t="s">
        <v>84</v>
      </c>
      <c r="AC2101" s="300" t="s">
        <v>84</v>
      </c>
      <c r="AD2101" s="300">
        <v>6</v>
      </c>
      <c r="AE2101" s="300" t="b">
        <v>1</v>
      </c>
      <c r="AF2101" s="300" t="s">
        <v>768</v>
      </c>
      <c r="AG2101" s="300" t="s">
        <v>769</v>
      </c>
      <c r="AH2101" s="300">
        <v>0</v>
      </c>
      <c r="AI2101" s="300">
        <v>0</v>
      </c>
      <c r="AJ2101" s="300" t="s">
        <v>770</v>
      </c>
      <c r="AK2101" s="300">
        <v>8</v>
      </c>
      <c r="AL2101" s="300" t="s">
        <v>814</v>
      </c>
      <c r="AM2101" s="300">
        <v>4695450</v>
      </c>
      <c r="AN2101" s="300" t="b">
        <v>0</v>
      </c>
      <c r="AO2101" s="300">
        <v>-1</v>
      </c>
      <c r="AP2101" s="300" t="s">
        <v>771</v>
      </c>
      <c r="AQ2101" s="300"/>
      <c r="AR2101" s="300" t="b">
        <v>0</v>
      </c>
      <c r="AS2101" s="300">
        <v>4695450</v>
      </c>
      <c r="AT2101" s="300" t="b">
        <v>0</v>
      </c>
      <c r="AU2101" s="300"/>
      <c r="AV2101" s="300" t="b">
        <v>0</v>
      </c>
      <c r="AW2101" s="300">
        <v>3166957</v>
      </c>
      <c r="AX2101" s="300"/>
      <c r="AY2101" s="300">
        <v>3166957</v>
      </c>
      <c r="AZ2101" s="300">
        <v>0</v>
      </c>
      <c r="BA2101" s="300" t="b">
        <v>1</v>
      </c>
      <c r="BB2101" s="300" t="b">
        <v>0</v>
      </c>
      <c r="BC2101"/>
      <c r="BD2101"/>
      <c r="BE2101"/>
      <c r="BF2101"/>
      <c r="BG2101"/>
      <c r="BH2101"/>
      <c r="BI2101"/>
      <c r="BJ2101"/>
      <c r="BK2101"/>
      <c r="BL2101"/>
      <c r="BM2101"/>
      <c r="BN2101"/>
      <c r="BO2101"/>
      <c r="BP2101"/>
      <c r="BQ2101"/>
    </row>
    <row r="2102" spans="5:69" ht="16.5" hidden="1" x14ac:dyDescent="0.3">
      <c r="E2102" s="300" t="s">
        <v>760</v>
      </c>
      <c r="F2102" s="300" t="s">
        <v>651</v>
      </c>
      <c r="G2102" s="300">
        <v>20140101</v>
      </c>
      <c r="H2102" s="300">
        <v>2014</v>
      </c>
      <c r="I2102" s="300">
        <v>52</v>
      </c>
      <c r="J2102" s="300">
        <v>2014</v>
      </c>
      <c r="K2102" s="300">
        <v>562</v>
      </c>
      <c r="L2102" s="300" t="s">
        <v>761</v>
      </c>
      <c r="M2102" s="300" t="s">
        <v>451</v>
      </c>
      <c r="N2102" s="300" t="s">
        <v>660</v>
      </c>
      <c r="O2102" s="300" t="s">
        <v>762</v>
      </c>
      <c r="P2102" s="300">
        <v>246</v>
      </c>
      <c r="Q2102" s="300" t="s">
        <v>1743</v>
      </c>
      <c r="R2102" s="300" t="s">
        <v>1744</v>
      </c>
      <c r="S2102" s="300">
        <v>0</v>
      </c>
      <c r="T2102" s="300" t="s">
        <v>763</v>
      </c>
      <c r="U2102" s="300" t="s">
        <v>764</v>
      </c>
      <c r="V2102" s="300" t="s">
        <v>2284</v>
      </c>
      <c r="W2102" s="300" t="s">
        <v>766</v>
      </c>
      <c r="X2102" s="300" t="b">
        <v>1</v>
      </c>
      <c r="Y2102" s="300">
        <v>310520</v>
      </c>
      <c r="Z2102" s="300" t="s">
        <v>864</v>
      </c>
      <c r="AA2102" s="300" t="s">
        <v>61</v>
      </c>
      <c r="AB2102" s="300" t="s">
        <v>84</v>
      </c>
      <c r="AC2102" s="300" t="s">
        <v>84</v>
      </c>
      <c r="AD2102" s="300">
        <v>6</v>
      </c>
      <c r="AE2102" s="300" t="b">
        <v>1</v>
      </c>
      <c r="AF2102" s="300" t="s">
        <v>768</v>
      </c>
      <c r="AG2102" s="300" t="s">
        <v>769</v>
      </c>
      <c r="AH2102" s="300">
        <v>0</v>
      </c>
      <c r="AI2102" s="300">
        <v>0</v>
      </c>
      <c r="AJ2102" s="300" t="s">
        <v>770</v>
      </c>
      <c r="AK2102" s="300">
        <v>8</v>
      </c>
      <c r="AL2102" s="300" t="s">
        <v>814</v>
      </c>
      <c r="AM2102" s="300">
        <v>1455000</v>
      </c>
      <c r="AN2102" s="300" t="b">
        <v>0</v>
      </c>
      <c r="AO2102" s="300">
        <v>-1</v>
      </c>
      <c r="AP2102" s="300" t="s">
        <v>771</v>
      </c>
      <c r="AQ2102" s="300"/>
      <c r="AR2102" s="300" t="b">
        <v>0</v>
      </c>
      <c r="AS2102" s="300">
        <v>1455000</v>
      </c>
      <c r="AT2102" s="300" t="b">
        <v>0</v>
      </c>
      <c r="AU2102" s="300"/>
      <c r="AV2102" s="300" t="b">
        <v>0</v>
      </c>
      <c r="AW2102" s="300">
        <v>946657</v>
      </c>
      <c r="AX2102" s="300"/>
      <c r="AY2102" s="300">
        <v>946657</v>
      </c>
      <c r="AZ2102" s="300">
        <v>0</v>
      </c>
      <c r="BA2102" s="300" t="b">
        <v>1</v>
      </c>
      <c r="BB2102" s="300" t="b">
        <v>0</v>
      </c>
      <c r="BC2102"/>
      <c r="BD2102"/>
      <c r="BE2102"/>
      <c r="BF2102"/>
      <c r="BG2102"/>
      <c r="BH2102"/>
      <c r="BI2102"/>
      <c r="BJ2102"/>
      <c r="BK2102"/>
      <c r="BL2102"/>
      <c r="BM2102"/>
      <c r="BN2102"/>
      <c r="BO2102"/>
      <c r="BP2102"/>
      <c r="BQ2102"/>
    </row>
    <row r="2103" spans="5:69" ht="16.5" hidden="1" x14ac:dyDescent="0.3">
      <c r="E2103" s="300" t="s">
        <v>760</v>
      </c>
      <c r="F2103" s="300" t="s">
        <v>651</v>
      </c>
      <c r="G2103" s="300">
        <v>20140101</v>
      </c>
      <c r="H2103" s="300">
        <v>2014</v>
      </c>
      <c r="I2103" s="300">
        <v>52</v>
      </c>
      <c r="J2103" s="300">
        <v>2014</v>
      </c>
      <c r="K2103" s="300">
        <v>562</v>
      </c>
      <c r="L2103" s="300" t="s">
        <v>761</v>
      </c>
      <c r="M2103" s="300" t="s">
        <v>451</v>
      </c>
      <c r="N2103" s="300" t="s">
        <v>660</v>
      </c>
      <c r="O2103" s="300" t="s">
        <v>762</v>
      </c>
      <c r="P2103" s="300">
        <v>384</v>
      </c>
      <c r="Q2103" s="300" t="s">
        <v>786</v>
      </c>
      <c r="R2103" s="300" t="s">
        <v>559</v>
      </c>
      <c r="S2103" s="300">
        <v>0</v>
      </c>
      <c r="T2103" s="300" t="s">
        <v>763</v>
      </c>
      <c r="U2103" s="300" t="s">
        <v>764</v>
      </c>
      <c r="V2103" s="300" t="s">
        <v>2284</v>
      </c>
      <c r="W2103" s="300" t="s">
        <v>766</v>
      </c>
      <c r="X2103" s="300" t="b">
        <v>1</v>
      </c>
      <c r="Y2103" s="300">
        <v>310520</v>
      </c>
      <c r="Z2103" s="300" t="s">
        <v>864</v>
      </c>
      <c r="AA2103" s="300" t="s">
        <v>61</v>
      </c>
      <c r="AB2103" s="300" t="s">
        <v>84</v>
      </c>
      <c r="AC2103" s="300" t="s">
        <v>84</v>
      </c>
      <c r="AD2103" s="300">
        <v>6</v>
      </c>
      <c r="AE2103" s="300" t="b">
        <v>1</v>
      </c>
      <c r="AF2103" s="300" t="s">
        <v>768</v>
      </c>
      <c r="AG2103" s="300" t="s">
        <v>769</v>
      </c>
      <c r="AH2103" s="300">
        <v>0</v>
      </c>
      <c r="AI2103" s="300">
        <v>0</v>
      </c>
      <c r="AJ2103" s="300" t="s">
        <v>770</v>
      </c>
      <c r="AK2103" s="300">
        <v>8</v>
      </c>
      <c r="AL2103" s="300" t="s">
        <v>814</v>
      </c>
      <c r="AM2103" s="300">
        <v>3240450</v>
      </c>
      <c r="AN2103" s="300" t="b">
        <v>0</v>
      </c>
      <c r="AO2103" s="300">
        <v>-1</v>
      </c>
      <c r="AP2103" s="300" t="s">
        <v>771</v>
      </c>
      <c r="AQ2103" s="300"/>
      <c r="AR2103" s="300" t="b">
        <v>0</v>
      </c>
      <c r="AS2103" s="300">
        <v>3240450</v>
      </c>
      <c r="AT2103" s="300" t="b">
        <v>0</v>
      </c>
      <c r="AU2103" s="300"/>
      <c r="AV2103" s="300" t="b">
        <v>0</v>
      </c>
      <c r="AW2103" s="300">
        <v>2220300</v>
      </c>
      <c r="AX2103" s="300"/>
      <c r="AY2103" s="300">
        <v>2220300</v>
      </c>
      <c r="AZ2103" s="300">
        <v>0</v>
      </c>
      <c r="BA2103" s="300" t="b">
        <v>1</v>
      </c>
      <c r="BB2103" s="300" t="b">
        <v>0</v>
      </c>
      <c r="BC2103"/>
      <c r="BD2103"/>
      <c r="BE2103"/>
      <c r="BF2103"/>
      <c r="BG2103"/>
      <c r="BH2103"/>
      <c r="BI2103"/>
      <c r="BJ2103"/>
      <c r="BK2103"/>
      <c r="BL2103"/>
      <c r="BM2103"/>
      <c r="BN2103"/>
      <c r="BO2103"/>
      <c r="BP2103"/>
      <c r="BQ2103"/>
    </row>
    <row r="2104" spans="5:69" ht="16.5" hidden="1" x14ac:dyDescent="0.3">
      <c r="E2104" s="300" t="s">
        <v>760</v>
      </c>
      <c r="F2104" s="300" t="s">
        <v>651</v>
      </c>
      <c r="G2104" s="300">
        <v>20140101</v>
      </c>
      <c r="H2104" s="300">
        <v>2014</v>
      </c>
      <c r="I2104" s="300">
        <v>52</v>
      </c>
      <c r="J2104" s="300">
        <v>2014</v>
      </c>
      <c r="K2104" s="300">
        <v>562</v>
      </c>
      <c r="L2104" s="300" t="s">
        <v>761</v>
      </c>
      <c r="M2104" s="300" t="s">
        <v>451</v>
      </c>
      <c r="N2104" s="300" t="s">
        <v>660</v>
      </c>
      <c r="O2104" s="300" t="s">
        <v>762</v>
      </c>
      <c r="P2104" s="300">
        <v>0</v>
      </c>
      <c r="Q2104" s="300" t="s">
        <v>763</v>
      </c>
      <c r="R2104" s="300" t="s">
        <v>764</v>
      </c>
      <c r="S2104" s="300">
        <v>0</v>
      </c>
      <c r="T2104" s="300" t="s">
        <v>763</v>
      </c>
      <c r="U2104" s="300" t="s">
        <v>764</v>
      </c>
      <c r="V2104" s="300" t="s">
        <v>2284</v>
      </c>
      <c r="W2104" s="300" t="s">
        <v>766</v>
      </c>
      <c r="X2104" s="300" t="b">
        <v>1</v>
      </c>
      <c r="Y2104" s="300">
        <v>310559</v>
      </c>
      <c r="Z2104" s="300" t="s">
        <v>1292</v>
      </c>
      <c r="AA2104" s="300" t="s">
        <v>541</v>
      </c>
      <c r="AB2104" s="300" t="s">
        <v>84</v>
      </c>
      <c r="AC2104" s="300" t="s">
        <v>84</v>
      </c>
      <c r="AD2104" s="300">
        <v>6</v>
      </c>
      <c r="AE2104" s="300" t="b">
        <v>1</v>
      </c>
      <c r="AF2104" s="300" t="s">
        <v>768</v>
      </c>
      <c r="AG2104" s="300" t="s">
        <v>769</v>
      </c>
      <c r="AH2104" s="300">
        <v>0</v>
      </c>
      <c r="AI2104" s="300">
        <v>0</v>
      </c>
      <c r="AJ2104" s="300" t="s">
        <v>770</v>
      </c>
      <c r="AK2104" s="300">
        <v>8</v>
      </c>
      <c r="AL2104" s="300" t="s">
        <v>814</v>
      </c>
      <c r="AM2104" s="300">
        <v>5239321</v>
      </c>
      <c r="AN2104" s="300" t="b">
        <v>0</v>
      </c>
      <c r="AO2104" s="300">
        <v>-1</v>
      </c>
      <c r="AP2104" s="300" t="s">
        <v>771</v>
      </c>
      <c r="AQ2104" s="300"/>
      <c r="AR2104" s="300" t="b">
        <v>0</v>
      </c>
      <c r="AS2104" s="300">
        <v>5239321</v>
      </c>
      <c r="AT2104" s="300" t="b">
        <v>0</v>
      </c>
      <c r="AU2104" s="300"/>
      <c r="AV2104" s="300" t="b">
        <v>0</v>
      </c>
      <c r="AW2104" s="300">
        <v>3533954</v>
      </c>
      <c r="AX2104" s="300"/>
      <c r="AY2104" s="300">
        <v>3533954</v>
      </c>
      <c r="AZ2104" s="300">
        <v>0</v>
      </c>
      <c r="BA2104" s="300" t="b">
        <v>1</v>
      </c>
      <c r="BB2104" s="300" t="b">
        <v>0</v>
      </c>
      <c r="BC2104"/>
      <c r="BD2104"/>
      <c r="BE2104"/>
      <c r="BF2104"/>
      <c r="BG2104"/>
      <c r="BH2104"/>
      <c r="BI2104"/>
      <c r="BJ2104"/>
      <c r="BK2104"/>
      <c r="BL2104"/>
      <c r="BM2104"/>
      <c r="BN2104"/>
      <c r="BO2104"/>
      <c r="BP2104"/>
      <c r="BQ2104"/>
    </row>
    <row r="2105" spans="5:69" ht="16.5" hidden="1" x14ac:dyDescent="0.3">
      <c r="E2105" s="300" t="s">
        <v>760</v>
      </c>
      <c r="F2105" s="300" t="s">
        <v>651</v>
      </c>
      <c r="G2105" s="300">
        <v>20140101</v>
      </c>
      <c r="H2105" s="300">
        <v>2014</v>
      </c>
      <c r="I2105" s="300">
        <v>52</v>
      </c>
      <c r="J2105" s="300">
        <v>2014</v>
      </c>
      <c r="K2105" s="300">
        <v>562</v>
      </c>
      <c r="L2105" s="300" t="s">
        <v>761</v>
      </c>
      <c r="M2105" s="300" t="s">
        <v>451</v>
      </c>
      <c r="N2105" s="300" t="s">
        <v>660</v>
      </c>
      <c r="O2105" s="300" t="s">
        <v>762</v>
      </c>
      <c r="P2105" s="300">
        <v>156</v>
      </c>
      <c r="Q2105" s="300" t="s">
        <v>773</v>
      </c>
      <c r="R2105" s="300" t="s">
        <v>774</v>
      </c>
      <c r="S2105" s="300">
        <v>0</v>
      </c>
      <c r="T2105" s="300" t="s">
        <v>763</v>
      </c>
      <c r="U2105" s="300" t="s">
        <v>764</v>
      </c>
      <c r="V2105" s="300" t="s">
        <v>2284</v>
      </c>
      <c r="W2105" s="300" t="s">
        <v>766</v>
      </c>
      <c r="X2105" s="300" t="b">
        <v>1</v>
      </c>
      <c r="Y2105" s="300">
        <v>310559</v>
      </c>
      <c r="Z2105" s="300" t="s">
        <v>1292</v>
      </c>
      <c r="AA2105" s="300" t="s">
        <v>541</v>
      </c>
      <c r="AB2105" s="300" t="s">
        <v>84</v>
      </c>
      <c r="AC2105" s="300" t="s">
        <v>84</v>
      </c>
      <c r="AD2105" s="300">
        <v>6</v>
      </c>
      <c r="AE2105" s="300" t="b">
        <v>1</v>
      </c>
      <c r="AF2105" s="300" t="s">
        <v>768</v>
      </c>
      <c r="AG2105" s="300" t="s">
        <v>769</v>
      </c>
      <c r="AH2105" s="300">
        <v>0</v>
      </c>
      <c r="AI2105" s="300">
        <v>0</v>
      </c>
      <c r="AJ2105" s="300" t="s">
        <v>770</v>
      </c>
      <c r="AK2105" s="300">
        <v>8</v>
      </c>
      <c r="AL2105" s="300" t="s">
        <v>814</v>
      </c>
      <c r="AM2105" s="300">
        <v>2989849</v>
      </c>
      <c r="AN2105" s="300" t="b">
        <v>0</v>
      </c>
      <c r="AO2105" s="300">
        <v>-1</v>
      </c>
      <c r="AP2105" s="300" t="s">
        <v>771</v>
      </c>
      <c r="AQ2105" s="300"/>
      <c r="AR2105" s="300" t="b">
        <v>0</v>
      </c>
      <c r="AS2105" s="300">
        <v>2989849</v>
      </c>
      <c r="AT2105" s="300" t="b">
        <v>0</v>
      </c>
      <c r="AU2105" s="300"/>
      <c r="AV2105" s="300" t="b">
        <v>0</v>
      </c>
      <c r="AW2105" s="300">
        <v>2097978</v>
      </c>
      <c r="AX2105" s="300"/>
      <c r="AY2105" s="300">
        <v>2097978</v>
      </c>
      <c r="AZ2105" s="300">
        <v>0</v>
      </c>
      <c r="BA2105" s="300" t="b">
        <v>1</v>
      </c>
      <c r="BB2105" s="300" t="b">
        <v>0</v>
      </c>
      <c r="BC2105"/>
      <c r="BD2105"/>
      <c r="BE2105"/>
      <c r="BF2105"/>
      <c r="BG2105"/>
      <c r="BH2105"/>
      <c r="BI2105"/>
      <c r="BJ2105"/>
      <c r="BK2105"/>
      <c r="BL2105"/>
      <c r="BM2105"/>
      <c r="BN2105"/>
      <c r="BO2105"/>
      <c r="BP2105"/>
      <c r="BQ2105"/>
    </row>
    <row r="2106" spans="5:69" ht="16.5" hidden="1" x14ac:dyDescent="0.3">
      <c r="E2106" s="300" t="s">
        <v>760</v>
      </c>
      <c r="F2106" s="300" t="s">
        <v>651</v>
      </c>
      <c r="G2106" s="300">
        <v>20140101</v>
      </c>
      <c r="H2106" s="300">
        <v>2014</v>
      </c>
      <c r="I2106" s="300">
        <v>52</v>
      </c>
      <c r="J2106" s="300">
        <v>2014</v>
      </c>
      <c r="K2106" s="300">
        <v>562</v>
      </c>
      <c r="L2106" s="300" t="s">
        <v>761</v>
      </c>
      <c r="M2106" s="300" t="s">
        <v>451</v>
      </c>
      <c r="N2106" s="300" t="s">
        <v>660</v>
      </c>
      <c r="O2106" s="300" t="s">
        <v>762</v>
      </c>
      <c r="P2106" s="300">
        <v>643</v>
      </c>
      <c r="Q2106" s="300" t="s">
        <v>793</v>
      </c>
      <c r="R2106" s="300" t="s">
        <v>794</v>
      </c>
      <c r="S2106" s="300">
        <v>0</v>
      </c>
      <c r="T2106" s="300" t="s">
        <v>763</v>
      </c>
      <c r="U2106" s="300" t="s">
        <v>764</v>
      </c>
      <c r="V2106" s="300" t="s">
        <v>2284</v>
      </c>
      <c r="W2106" s="300" t="s">
        <v>766</v>
      </c>
      <c r="X2106" s="300" t="b">
        <v>1</v>
      </c>
      <c r="Y2106" s="300">
        <v>310559</v>
      </c>
      <c r="Z2106" s="300" t="s">
        <v>1292</v>
      </c>
      <c r="AA2106" s="300" t="s">
        <v>541</v>
      </c>
      <c r="AB2106" s="300" t="s">
        <v>84</v>
      </c>
      <c r="AC2106" s="300" t="s">
        <v>84</v>
      </c>
      <c r="AD2106" s="300">
        <v>6</v>
      </c>
      <c r="AE2106" s="300" t="b">
        <v>1</v>
      </c>
      <c r="AF2106" s="300" t="s">
        <v>768</v>
      </c>
      <c r="AG2106" s="300" t="s">
        <v>769</v>
      </c>
      <c r="AH2106" s="300">
        <v>0</v>
      </c>
      <c r="AI2106" s="300">
        <v>0</v>
      </c>
      <c r="AJ2106" s="300" t="s">
        <v>770</v>
      </c>
      <c r="AK2106" s="300">
        <v>8</v>
      </c>
      <c r="AL2106" s="300" t="s">
        <v>814</v>
      </c>
      <c r="AM2106" s="300">
        <v>2249472</v>
      </c>
      <c r="AN2106" s="300" t="b">
        <v>0</v>
      </c>
      <c r="AO2106" s="300">
        <v>-1</v>
      </c>
      <c r="AP2106" s="300" t="s">
        <v>771</v>
      </c>
      <c r="AQ2106" s="300"/>
      <c r="AR2106" s="300" t="b">
        <v>0</v>
      </c>
      <c r="AS2106" s="300">
        <v>2249472</v>
      </c>
      <c r="AT2106" s="300" t="b">
        <v>0</v>
      </c>
      <c r="AU2106" s="300"/>
      <c r="AV2106" s="300" t="b">
        <v>0</v>
      </c>
      <c r="AW2106" s="300">
        <v>1435977</v>
      </c>
      <c r="AX2106" s="300"/>
      <c r="AY2106" s="300">
        <v>1435977</v>
      </c>
      <c r="AZ2106" s="300">
        <v>0</v>
      </c>
      <c r="BA2106" s="300" t="b">
        <v>1</v>
      </c>
      <c r="BB2106" s="300" t="b">
        <v>0</v>
      </c>
      <c r="BC2106"/>
      <c r="BD2106"/>
      <c r="BE2106"/>
      <c r="BF2106"/>
      <c r="BG2106"/>
      <c r="BH2106"/>
      <c r="BI2106"/>
      <c r="BJ2106"/>
      <c r="BK2106"/>
      <c r="BL2106"/>
      <c r="BM2106"/>
      <c r="BN2106"/>
      <c r="BO2106"/>
      <c r="BP2106"/>
      <c r="BQ2106"/>
    </row>
    <row r="2107" spans="5:69" ht="16.5" hidden="1" x14ac:dyDescent="0.3">
      <c r="E2107" s="300" t="s">
        <v>760</v>
      </c>
      <c r="F2107" s="300" t="s">
        <v>651</v>
      </c>
      <c r="G2107" s="300">
        <v>20140101</v>
      </c>
      <c r="H2107" s="300">
        <v>2014</v>
      </c>
      <c r="I2107" s="300">
        <v>52</v>
      </c>
      <c r="J2107" s="300">
        <v>2014</v>
      </c>
      <c r="K2107" s="300">
        <v>562</v>
      </c>
      <c r="L2107" s="300" t="s">
        <v>761</v>
      </c>
      <c r="M2107" s="300" t="s">
        <v>451</v>
      </c>
      <c r="N2107" s="300" t="s">
        <v>660</v>
      </c>
      <c r="O2107" s="300" t="s">
        <v>762</v>
      </c>
      <c r="P2107" s="300">
        <v>0</v>
      </c>
      <c r="Q2107" s="300" t="s">
        <v>763</v>
      </c>
      <c r="R2107" s="300" t="s">
        <v>764</v>
      </c>
      <c r="S2107" s="300">
        <v>0</v>
      </c>
      <c r="T2107" s="300" t="s">
        <v>763</v>
      </c>
      <c r="U2107" s="300" t="s">
        <v>764</v>
      </c>
      <c r="V2107" s="300" t="s">
        <v>2284</v>
      </c>
      <c r="W2107" s="300" t="s">
        <v>766</v>
      </c>
      <c r="X2107" s="300" t="b">
        <v>1</v>
      </c>
      <c r="Y2107" s="300">
        <v>310590</v>
      </c>
      <c r="Z2107" s="300" t="s">
        <v>868</v>
      </c>
      <c r="AA2107" s="300" t="s">
        <v>540</v>
      </c>
      <c r="AB2107" s="300" t="s">
        <v>84</v>
      </c>
      <c r="AC2107" s="300" t="s">
        <v>84</v>
      </c>
      <c r="AD2107" s="300">
        <v>6</v>
      </c>
      <c r="AE2107" s="300" t="b">
        <v>1</v>
      </c>
      <c r="AF2107" s="300" t="s">
        <v>768</v>
      </c>
      <c r="AG2107" s="300" t="s">
        <v>769</v>
      </c>
      <c r="AH2107" s="300">
        <v>0</v>
      </c>
      <c r="AI2107" s="300">
        <v>0</v>
      </c>
      <c r="AJ2107" s="300" t="s">
        <v>770</v>
      </c>
      <c r="AK2107" s="300">
        <v>8</v>
      </c>
      <c r="AL2107" s="300" t="s">
        <v>814</v>
      </c>
      <c r="AM2107" s="300">
        <v>22272103</v>
      </c>
      <c r="AN2107" s="300" t="b">
        <v>0</v>
      </c>
      <c r="AO2107" s="300">
        <v>-1</v>
      </c>
      <c r="AP2107" s="300" t="s">
        <v>771</v>
      </c>
      <c r="AQ2107" s="300"/>
      <c r="AR2107" s="300" t="b">
        <v>0</v>
      </c>
      <c r="AS2107" s="300">
        <v>22272103</v>
      </c>
      <c r="AT2107" s="300" t="b">
        <v>0</v>
      </c>
      <c r="AU2107" s="300"/>
      <c r="AV2107" s="300" t="b">
        <v>0</v>
      </c>
      <c r="AW2107" s="300">
        <v>12996243</v>
      </c>
      <c r="AX2107" s="300"/>
      <c r="AY2107" s="300">
        <v>12996243</v>
      </c>
      <c r="AZ2107" s="300">
        <v>0</v>
      </c>
      <c r="BA2107" s="300" t="b">
        <v>1</v>
      </c>
      <c r="BB2107" s="300" t="b">
        <v>0</v>
      </c>
      <c r="BC2107"/>
      <c r="BD2107"/>
      <c r="BE2107"/>
      <c r="BF2107"/>
      <c r="BG2107"/>
      <c r="BH2107"/>
      <c r="BI2107"/>
      <c r="BJ2107"/>
      <c r="BK2107"/>
      <c r="BL2107"/>
      <c r="BM2107"/>
      <c r="BN2107"/>
      <c r="BO2107"/>
      <c r="BP2107"/>
      <c r="BQ2107"/>
    </row>
    <row r="2108" spans="5:69" ht="16.5" hidden="1" x14ac:dyDescent="0.3">
      <c r="E2108" s="300" t="s">
        <v>760</v>
      </c>
      <c r="F2108" s="300" t="s">
        <v>651</v>
      </c>
      <c r="G2108" s="300">
        <v>20140101</v>
      </c>
      <c r="H2108" s="300">
        <v>2014</v>
      </c>
      <c r="I2108" s="300">
        <v>52</v>
      </c>
      <c r="J2108" s="300">
        <v>2014</v>
      </c>
      <c r="K2108" s="300">
        <v>562</v>
      </c>
      <c r="L2108" s="300" t="s">
        <v>761</v>
      </c>
      <c r="M2108" s="300" t="s">
        <v>451</v>
      </c>
      <c r="N2108" s="300" t="s">
        <v>660</v>
      </c>
      <c r="O2108" s="300" t="s">
        <v>762</v>
      </c>
      <c r="P2108" s="300">
        <v>251</v>
      </c>
      <c r="Q2108" s="300" t="s">
        <v>778</v>
      </c>
      <c r="R2108" s="300" t="s">
        <v>779</v>
      </c>
      <c r="S2108" s="300">
        <v>0</v>
      </c>
      <c r="T2108" s="300" t="s">
        <v>763</v>
      </c>
      <c r="U2108" s="300" t="s">
        <v>764</v>
      </c>
      <c r="V2108" s="300" t="s">
        <v>2284</v>
      </c>
      <c r="W2108" s="300" t="s">
        <v>766</v>
      </c>
      <c r="X2108" s="300" t="b">
        <v>1</v>
      </c>
      <c r="Y2108" s="300">
        <v>310590</v>
      </c>
      <c r="Z2108" s="300" t="s">
        <v>868</v>
      </c>
      <c r="AA2108" s="300" t="s">
        <v>540</v>
      </c>
      <c r="AB2108" s="300" t="s">
        <v>84</v>
      </c>
      <c r="AC2108" s="300" t="s">
        <v>84</v>
      </c>
      <c r="AD2108" s="300">
        <v>6</v>
      </c>
      <c r="AE2108" s="300" t="b">
        <v>1</v>
      </c>
      <c r="AF2108" s="300" t="s">
        <v>768</v>
      </c>
      <c r="AG2108" s="300" t="s">
        <v>769</v>
      </c>
      <c r="AH2108" s="300">
        <v>0</v>
      </c>
      <c r="AI2108" s="300">
        <v>0</v>
      </c>
      <c r="AJ2108" s="300" t="s">
        <v>770</v>
      </c>
      <c r="AK2108" s="300">
        <v>8</v>
      </c>
      <c r="AL2108" s="300" t="s">
        <v>814</v>
      </c>
      <c r="AM2108" s="300">
        <v>1003</v>
      </c>
      <c r="AN2108" s="300" t="b">
        <v>0</v>
      </c>
      <c r="AO2108" s="300">
        <v>-1</v>
      </c>
      <c r="AP2108" s="300" t="s">
        <v>771</v>
      </c>
      <c r="AQ2108" s="300"/>
      <c r="AR2108" s="300" t="b">
        <v>0</v>
      </c>
      <c r="AS2108" s="300">
        <v>1003</v>
      </c>
      <c r="AT2108" s="300" t="b">
        <v>0</v>
      </c>
      <c r="AU2108" s="300"/>
      <c r="AV2108" s="300" t="b">
        <v>0</v>
      </c>
      <c r="AW2108" s="300">
        <v>1048</v>
      </c>
      <c r="AX2108" s="300"/>
      <c r="AY2108" s="300">
        <v>1048</v>
      </c>
      <c r="AZ2108" s="300">
        <v>0</v>
      </c>
      <c r="BA2108" s="300" t="b">
        <v>1</v>
      </c>
      <c r="BB2108" s="300" t="b">
        <v>0</v>
      </c>
      <c r="BC2108"/>
      <c r="BD2108"/>
      <c r="BE2108"/>
      <c r="BF2108"/>
      <c r="BG2108"/>
      <c r="BH2108"/>
      <c r="BI2108"/>
      <c r="BJ2108"/>
      <c r="BK2108"/>
      <c r="BL2108"/>
      <c r="BM2108"/>
      <c r="BN2108"/>
      <c r="BO2108"/>
      <c r="BP2108"/>
      <c r="BQ2108"/>
    </row>
    <row r="2109" spans="5:69" ht="16.5" hidden="1" x14ac:dyDescent="0.3">
      <c r="E2109" s="300" t="s">
        <v>760</v>
      </c>
      <c r="F2109" s="300" t="s">
        <v>651</v>
      </c>
      <c r="G2109" s="300">
        <v>20140101</v>
      </c>
      <c r="H2109" s="300">
        <v>2014</v>
      </c>
      <c r="I2109" s="300">
        <v>52</v>
      </c>
      <c r="J2109" s="300">
        <v>2014</v>
      </c>
      <c r="K2109" s="300">
        <v>562</v>
      </c>
      <c r="L2109" s="300" t="s">
        <v>761</v>
      </c>
      <c r="M2109" s="300" t="s">
        <v>451</v>
      </c>
      <c r="N2109" s="300" t="s">
        <v>660</v>
      </c>
      <c r="O2109" s="300" t="s">
        <v>762</v>
      </c>
      <c r="P2109" s="300">
        <v>384</v>
      </c>
      <c r="Q2109" s="300" t="s">
        <v>786</v>
      </c>
      <c r="R2109" s="300" t="s">
        <v>559</v>
      </c>
      <c r="S2109" s="300">
        <v>0</v>
      </c>
      <c r="T2109" s="300" t="s">
        <v>763</v>
      </c>
      <c r="U2109" s="300" t="s">
        <v>764</v>
      </c>
      <c r="V2109" s="300" t="s">
        <v>2284</v>
      </c>
      <c r="W2109" s="300" t="s">
        <v>766</v>
      </c>
      <c r="X2109" s="300" t="b">
        <v>1</v>
      </c>
      <c r="Y2109" s="300">
        <v>310590</v>
      </c>
      <c r="Z2109" s="300" t="s">
        <v>868</v>
      </c>
      <c r="AA2109" s="300" t="s">
        <v>540</v>
      </c>
      <c r="AB2109" s="300" t="s">
        <v>84</v>
      </c>
      <c r="AC2109" s="300" t="s">
        <v>84</v>
      </c>
      <c r="AD2109" s="300">
        <v>6</v>
      </c>
      <c r="AE2109" s="300" t="b">
        <v>1</v>
      </c>
      <c r="AF2109" s="300" t="s">
        <v>768</v>
      </c>
      <c r="AG2109" s="300" t="s">
        <v>769</v>
      </c>
      <c r="AH2109" s="300">
        <v>0</v>
      </c>
      <c r="AI2109" s="300">
        <v>0</v>
      </c>
      <c r="AJ2109" s="300" t="s">
        <v>770</v>
      </c>
      <c r="AK2109" s="300">
        <v>8</v>
      </c>
      <c r="AL2109" s="300" t="s">
        <v>814</v>
      </c>
      <c r="AM2109" s="300">
        <v>718000</v>
      </c>
      <c r="AN2109" s="300" t="b">
        <v>0</v>
      </c>
      <c r="AO2109" s="300">
        <v>-1</v>
      </c>
      <c r="AP2109" s="300" t="s">
        <v>771</v>
      </c>
      <c r="AQ2109" s="300"/>
      <c r="AR2109" s="300" t="b">
        <v>0</v>
      </c>
      <c r="AS2109" s="300">
        <v>718000</v>
      </c>
      <c r="AT2109" s="300" t="b">
        <v>0</v>
      </c>
      <c r="AU2109" s="300"/>
      <c r="AV2109" s="300" t="b">
        <v>0</v>
      </c>
      <c r="AW2109" s="300">
        <v>719777</v>
      </c>
      <c r="AX2109" s="300"/>
      <c r="AY2109" s="300">
        <v>719777</v>
      </c>
      <c r="AZ2109" s="300">
        <v>0</v>
      </c>
      <c r="BA2109" s="300" t="b">
        <v>1</v>
      </c>
      <c r="BB2109" s="300" t="b">
        <v>0</v>
      </c>
      <c r="BC2109"/>
      <c r="BD2109"/>
      <c r="BE2109"/>
      <c r="BF2109"/>
      <c r="BG2109"/>
      <c r="BH2109"/>
      <c r="BI2109"/>
      <c r="BJ2109"/>
      <c r="BK2109"/>
      <c r="BL2109"/>
      <c r="BM2109"/>
      <c r="BN2109"/>
      <c r="BO2109"/>
      <c r="BP2109"/>
      <c r="BQ2109"/>
    </row>
    <row r="2110" spans="5:69" ht="16.5" hidden="1" x14ac:dyDescent="0.3">
      <c r="E2110" s="300" t="s">
        <v>760</v>
      </c>
      <c r="F2110" s="300" t="s">
        <v>651</v>
      </c>
      <c r="G2110" s="300">
        <v>20140101</v>
      </c>
      <c r="H2110" s="300">
        <v>2014</v>
      </c>
      <c r="I2110" s="300">
        <v>52</v>
      </c>
      <c r="J2110" s="300">
        <v>2014</v>
      </c>
      <c r="K2110" s="300">
        <v>562</v>
      </c>
      <c r="L2110" s="300" t="s">
        <v>761</v>
      </c>
      <c r="M2110" s="300" t="s">
        <v>451</v>
      </c>
      <c r="N2110" s="300" t="s">
        <v>660</v>
      </c>
      <c r="O2110" s="300" t="s">
        <v>762</v>
      </c>
      <c r="P2110" s="300">
        <v>566</v>
      </c>
      <c r="Q2110" s="300" t="s">
        <v>791</v>
      </c>
      <c r="R2110" s="300" t="s">
        <v>434</v>
      </c>
      <c r="S2110" s="300">
        <v>0</v>
      </c>
      <c r="T2110" s="300" t="s">
        <v>763</v>
      </c>
      <c r="U2110" s="300" t="s">
        <v>764</v>
      </c>
      <c r="V2110" s="300" t="s">
        <v>2284</v>
      </c>
      <c r="W2110" s="300" t="s">
        <v>766</v>
      </c>
      <c r="X2110" s="300" t="b">
        <v>1</v>
      </c>
      <c r="Y2110" s="300">
        <v>310590</v>
      </c>
      <c r="Z2110" s="300" t="s">
        <v>868</v>
      </c>
      <c r="AA2110" s="300" t="s">
        <v>540</v>
      </c>
      <c r="AB2110" s="300" t="s">
        <v>84</v>
      </c>
      <c r="AC2110" s="300" t="s">
        <v>84</v>
      </c>
      <c r="AD2110" s="300">
        <v>6</v>
      </c>
      <c r="AE2110" s="300" t="b">
        <v>1</v>
      </c>
      <c r="AF2110" s="300" t="s">
        <v>768</v>
      </c>
      <c r="AG2110" s="300" t="s">
        <v>769</v>
      </c>
      <c r="AH2110" s="300">
        <v>0</v>
      </c>
      <c r="AI2110" s="300">
        <v>0</v>
      </c>
      <c r="AJ2110" s="300" t="s">
        <v>770</v>
      </c>
      <c r="AK2110" s="300">
        <v>8</v>
      </c>
      <c r="AL2110" s="300" t="s">
        <v>814</v>
      </c>
      <c r="AM2110" s="300">
        <v>1775000</v>
      </c>
      <c r="AN2110" s="300" t="b">
        <v>0</v>
      </c>
      <c r="AO2110" s="300">
        <v>-1</v>
      </c>
      <c r="AP2110" s="300" t="s">
        <v>771</v>
      </c>
      <c r="AQ2110" s="300"/>
      <c r="AR2110" s="300" t="b">
        <v>0</v>
      </c>
      <c r="AS2110" s="300">
        <v>1775000</v>
      </c>
      <c r="AT2110" s="300" t="b">
        <v>0</v>
      </c>
      <c r="AU2110" s="300"/>
      <c r="AV2110" s="300" t="b">
        <v>0</v>
      </c>
      <c r="AW2110" s="300">
        <v>994500</v>
      </c>
      <c r="AX2110" s="300"/>
      <c r="AY2110" s="300">
        <v>994500</v>
      </c>
      <c r="AZ2110" s="300">
        <v>0</v>
      </c>
      <c r="BA2110" s="300" t="b">
        <v>1</v>
      </c>
      <c r="BB2110" s="300" t="b">
        <v>0</v>
      </c>
      <c r="BC2110"/>
      <c r="BD2110"/>
      <c r="BE2110"/>
      <c r="BF2110"/>
      <c r="BG2110"/>
      <c r="BH2110"/>
      <c r="BI2110"/>
      <c r="BJ2110"/>
      <c r="BK2110"/>
      <c r="BL2110"/>
      <c r="BM2110"/>
      <c r="BN2110"/>
      <c r="BO2110"/>
      <c r="BP2110"/>
      <c r="BQ2110"/>
    </row>
    <row r="2111" spans="5:69" ht="16.5" hidden="1" x14ac:dyDescent="0.3">
      <c r="E2111" s="300" t="s">
        <v>760</v>
      </c>
      <c r="F2111" s="300" t="s">
        <v>651</v>
      </c>
      <c r="G2111" s="300">
        <v>20140101</v>
      </c>
      <c r="H2111" s="300">
        <v>2014</v>
      </c>
      <c r="I2111" s="300">
        <v>52</v>
      </c>
      <c r="J2111" s="300">
        <v>2014</v>
      </c>
      <c r="K2111" s="300">
        <v>562</v>
      </c>
      <c r="L2111" s="300" t="s">
        <v>761</v>
      </c>
      <c r="M2111" s="300" t="s">
        <v>451</v>
      </c>
      <c r="N2111" s="300" t="s">
        <v>660</v>
      </c>
      <c r="O2111" s="300" t="s">
        <v>762</v>
      </c>
      <c r="P2111" s="300">
        <v>792</v>
      </c>
      <c r="Q2111" s="300" t="s">
        <v>927</v>
      </c>
      <c r="R2111" s="300" t="s">
        <v>928</v>
      </c>
      <c r="S2111" s="300">
        <v>0</v>
      </c>
      <c r="T2111" s="300" t="s">
        <v>763</v>
      </c>
      <c r="U2111" s="300" t="s">
        <v>764</v>
      </c>
      <c r="V2111" s="300" t="s">
        <v>2284</v>
      </c>
      <c r="W2111" s="300" t="s">
        <v>766</v>
      </c>
      <c r="X2111" s="300" t="b">
        <v>1</v>
      </c>
      <c r="Y2111" s="300">
        <v>310590</v>
      </c>
      <c r="Z2111" s="300" t="s">
        <v>868</v>
      </c>
      <c r="AA2111" s="300" t="s">
        <v>540</v>
      </c>
      <c r="AB2111" s="300" t="s">
        <v>84</v>
      </c>
      <c r="AC2111" s="300" t="s">
        <v>84</v>
      </c>
      <c r="AD2111" s="300">
        <v>6</v>
      </c>
      <c r="AE2111" s="300" t="b">
        <v>1</v>
      </c>
      <c r="AF2111" s="300" t="s">
        <v>768</v>
      </c>
      <c r="AG2111" s="300" t="s">
        <v>769</v>
      </c>
      <c r="AH2111" s="300">
        <v>0</v>
      </c>
      <c r="AI2111" s="300">
        <v>0</v>
      </c>
      <c r="AJ2111" s="300" t="s">
        <v>770</v>
      </c>
      <c r="AK2111" s="300">
        <v>8</v>
      </c>
      <c r="AL2111" s="300" t="s">
        <v>814</v>
      </c>
      <c r="AM2111" s="300">
        <v>19778100</v>
      </c>
      <c r="AN2111" s="300" t="b">
        <v>0</v>
      </c>
      <c r="AO2111" s="300">
        <v>-1</v>
      </c>
      <c r="AP2111" s="300" t="s">
        <v>771</v>
      </c>
      <c r="AQ2111" s="300"/>
      <c r="AR2111" s="300" t="b">
        <v>0</v>
      </c>
      <c r="AS2111" s="300">
        <v>19778100</v>
      </c>
      <c r="AT2111" s="300" t="b">
        <v>0</v>
      </c>
      <c r="AU2111" s="300"/>
      <c r="AV2111" s="300" t="b">
        <v>0</v>
      </c>
      <c r="AW2111" s="300">
        <v>11280919</v>
      </c>
      <c r="AX2111" s="300"/>
      <c r="AY2111" s="300">
        <v>11280919</v>
      </c>
      <c r="AZ2111" s="300">
        <v>0</v>
      </c>
      <c r="BA2111" s="300" t="b">
        <v>1</v>
      </c>
      <c r="BB2111" s="300" t="b">
        <v>0</v>
      </c>
      <c r="BC2111"/>
      <c r="BD2111"/>
      <c r="BE2111"/>
      <c r="BF2111"/>
      <c r="BG2111"/>
      <c r="BH2111"/>
      <c r="BI2111"/>
      <c r="BJ2111"/>
      <c r="BK2111"/>
      <c r="BL2111"/>
      <c r="BM2111"/>
      <c r="BN2111"/>
      <c r="BO2111"/>
      <c r="BP2111"/>
      <c r="BQ2111"/>
    </row>
    <row r="2112" spans="5:69" ht="16.5" hidden="1" x14ac:dyDescent="0.3">
      <c r="E2112" s="300" t="s">
        <v>760</v>
      </c>
      <c r="F2112" s="300" t="s">
        <v>651</v>
      </c>
      <c r="G2112" s="300">
        <v>20130101</v>
      </c>
      <c r="H2112" s="300">
        <v>2013</v>
      </c>
      <c r="I2112" s="300">
        <v>52</v>
      </c>
      <c r="J2112" s="300">
        <v>2013</v>
      </c>
      <c r="K2112" s="300">
        <v>562</v>
      </c>
      <c r="L2112" s="300" t="s">
        <v>761</v>
      </c>
      <c r="M2112" s="300" t="s">
        <v>451</v>
      </c>
      <c r="N2112" s="300" t="s">
        <v>660</v>
      </c>
      <c r="O2112" s="300" t="s">
        <v>762</v>
      </c>
      <c r="P2112" s="300">
        <v>0</v>
      </c>
      <c r="Q2112" s="300" t="s">
        <v>763</v>
      </c>
      <c r="R2112" s="300" t="s">
        <v>764</v>
      </c>
      <c r="S2112" s="300">
        <v>0</v>
      </c>
      <c r="T2112" s="300" t="s">
        <v>763</v>
      </c>
      <c r="U2112" s="300" t="s">
        <v>764</v>
      </c>
      <c r="V2112" s="300" t="s">
        <v>2284</v>
      </c>
      <c r="W2112" s="300" t="s">
        <v>766</v>
      </c>
      <c r="X2112" s="300" t="b">
        <v>1</v>
      </c>
      <c r="Y2112" s="300">
        <v>31</v>
      </c>
      <c r="Z2112" s="300" t="s">
        <v>767</v>
      </c>
      <c r="AA2112" s="300" t="s">
        <v>767</v>
      </c>
      <c r="AB2112" s="300" t="s">
        <v>66</v>
      </c>
      <c r="AC2112" s="300" t="s">
        <v>66</v>
      </c>
      <c r="AD2112" s="300">
        <v>2</v>
      </c>
      <c r="AE2112" s="300" t="b">
        <v>0</v>
      </c>
      <c r="AF2112" s="300" t="s">
        <v>768</v>
      </c>
      <c r="AG2112" s="300" t="s">
        <v>769</v>
      </c>
      <c r="AH2112" s="300">
        <v>0</v>
      </c>
      <c r="AI2112" s="300">
        <v>0</v>
      </c>
      <c r="AJ2112" s="300" t="s">
        <v>770</v>
      </c>
      <c r="AK2112" s="300">
        <v>-1</v>
      </c>
      <c r="AL2112" s="300" t="s">
        <v>771</v>
      </c>
      <c r="AM2112" s="300"/>
      <c r="AN2112" s="300" t="b">
        <v>0</v>
      </c>
      <c r="AO2112" s="300">
        <v>-1</v>
      </c>
      <c r="AP2112" s="300" t="s">
        <v>771</v>
      </c>
      <c r="AQ2112" s="300"/>
      <c r="AR2112" s="300" t="b">
        <v>0</v>
      </c>
      <c r="AS2112" s="300"/>
      <c r="AT2112" s="300" t="b">
        <v>0</v>
      </c>
      <c r="AU2112" s="300"/>
      <c r="AV2112" s="300" t="b">
        <v>0</v>
      </c>
      <c r="AW2112" s="300">
        <v>15104038</v>
      </c>
      <c r="AX2112" s="300"/>
      <c r="AY2112" s="300">
        <v>15104038</v>
      </c>
      <c r="AZ2112" s="300">
        <v>0</v>
      </c>
      <c r="BA2112" s="300" t="b">
        <v>1</v>
      </c>
      <c r="BB2112" s="300" t="b">
        <v>0</v>
      </c>
      <c r="BC2112"/>
      <c r="BD2112"/>
      <c r="BE2112"/>
      <c r="BF2112"/>
      <c r="BG2112"/>
      <c r="BH2112"/>
      <c r="BI2112"/>
      <c r="BJ2112"/>
      <c r="BK2112"/>
      <c r="BL2112"/>
      <c r="BM2112"/>
      <c r="BN2112"/>
      <c r="BO2112"/>
      <c r="BP2112"/>
      <c r="BQ2112"/>
    </row>
    <row r="2113" spans="5:69" ht="16.5" hidden="1" x14ac:dyDescent="0.3">
      <c r="E2113" s="300" t="s">
        <v>760</v>
      </c>
      <c r="F2113" s="300" t="s">
        <v>651</v>
      </c>
      <c r="G2113" s="300">
        <v>20130101</v>
      </c>
      <c r="H2113" s="300">
        <v>2013</v>
      </c>
      <c r="I2113" s="300">
        <v>52</v>
      </c>
      <c r="J2113" s="300">
        <v>2013</v>
      </c>
      <c r="K2113" s="300">
        <v>562</v>
      </c>
      <c r="L2113" s="300" t="s">
        <v>761</v>
      </c>
      <c r="M2113" s="300" t="s">
        <v>451</v>
      </c>
      <c r="N2113" s="300" t="s">
        <v>660</v>
      </c>
      <c r="O2113" s="300" t="s">
        <v>762</v>
      </c>
      <c r="P2113" s="300">
        <v>56</v>
      </c>
      <c r="Q2113" s="300" t="s">
        <v>877</v>
      </c>
      <c r="R2113" s="300" t="s">
        <v>878</v>
      </c>
      <c r="S2113" s="300">
        <v>0</v>
      </c>
      <c r="T2113" s="300" t="s">
        <v>763</v>
      </c>
      <c r="U2113" s="300" t="s">
        <v>764</v>
      </c>
      <c r="V2113" s="300" t="s">
        <v>2284</v>
      </c>
      <c r="W2113" s="300" t="s">
        <v>766</v>
      </c>
      <c r="X2113" s="300" t="b">
        <v>1</v>
      </c>
      <c r="Y2113" s="300">
        <v>31</v>
      </c>
      <c r="Z2113" s="300" t="s">
        <v>767</v>
      </c>
      <c r="AA2113" s="300" t="s">
        <v>767</v>
      </c>
      <c r="AB2113" s="300" t="s">
        <v>66</v>
      </c>
      <c r="AC2113" s="300" t="s">
        <v>66</v>
      </c>
      <c r="AD2113" s="300">
        <v>2</v>
      </c>
      <c r="AE2113" s="300" t="b">
        <v>0</v>
      </c>
      <c r="AF2113" s="300" t="s">
        <v>768</v>
      </c>
      <c r="AG2113" s="300" t="s">
        <v>769</v>
      </c>
      <c r="AH2113" s="300">
        <v>0</v>
      </c>
      <c r="AI2113" s="300">
        <v>0</v>
      </c>
      <c r="AJ2113" s="300" t="s">
        <v>770</v>
      </c>
      <c r="AK2113" s="300">
        <v>-1</v>
      </c>
      <c r="AL2113" s="300" t="s">
        <v>771</v>
      </c>
      <c r="AM2113" s="300"/>
      <c r="AN2113" s="300" t="b">
        <v>0</v>
      </c>
      <c r="AO2113" s="300">
        <v>-1</v>
      </c>
      <c r="AP2113" s="300" t="s">
        <v>771</v>
      </c>
      <c r="AQ2113" s="300"/>
      <c r="AR2113" s="300" t="b">
        <v>0</v>
      </c>
      <c r="AS2113" s="300"/>
      <c r="AT2113" s="300" t="b">
        <v>0</v>
      </c>
      <c r="AU2113" s="300"/>
      <c r="AV2113" s="300" t="b">
        <v>0</v>
      </c>
      <c r="AW2113" s="300">
        <v>286497</v>
      </c>
      <c r="AX2113" s="300"/>
      <c r="AY2113" s="300">
        <v>286497</v>
      </c>
      <c r="AZ2113" s="300">
        <v>0</v>
      </c>
      <c r="BA2113" s="300" t="b">
        <v>1</v>
      </c>
      <c r="BB2113" s="300" t="b">
        <v>0</v>
      </c>
      <c r="BC2113"/>
      <c r="BD2113"/>
      <c r="BE2113"/>
      <c r="BF2113"/>
      <c r="BG2113"/>
      <c r="BH2113"/>
      <c r="BI2113"/>
      <c r="BJ2113"/>
      <c r="BK2113"/>
      <c r="BL2113"/>
      <c r="BM2113"/>
      <c r="BN2113"/>
      <c r="BO2113"/>
      <c r="BP2113"/>
      <c r="BQ2113"/>
    </row>
    <row r="2114" spans="5:69" ht="16.5" hidden="1" x14ac:dyDescent="0.3">
      <c r="E2114" s="300" t="s">
        <v>760</v>
      </c>
      <c r="F2114" s="300" t="s">
        <v>651</v>
      </c>
      <c r="G2114" s="300">
        <v>20130101</v>
      </c>
      <c r="H2114" s="300">
        <v>2013</v>
      </c>
      <c r="I2114" s="300">
        <v>52</v>
      </c>
      <c r="J2114" s="300">
        <v>2013</v>
      </c>
      <c r="K2114" s="300">
        <v>562</v>
      </c>
      <c r="L2114" s="300" t="s">
        <v>761</v>
      </c>
      <c r="M2114" s="300" t="s">
        <v>451</v>
      </c>
      <c r="N2114" s="300" t="s">
        <v>660</v>
      </c>
      <c r="O2114" s="300" t="s">
        <v>762</v>
      </c>
      <c r="P2114" s="300">
        <v>112</v>
      </c>
      <c r="Q2114" s="300" t="s">
        <v>880</v>
      </c>
      <c r="R2114" s="300" t="s">
        <v>881</v>
      </c>
      <c r="S2114" s="300">
        <v>0</v>
      </c>
      <c r="T2114" s="300" t="s">
        <v>763</v>
      </c>
      <c r="U2114" s="300" t="s">
        <v>764</v>
      </c>
      <c r="V2114" s="300" t="s">
        <v>2284</v>
      </c>
      <c r="W2114" s="300" t="s">
        <v>766</v>
      </c>
      <c r="X2114" s="300" t="b">
        <v>1</v>
      </c>
      <c r="Y2114" s="300">
        <v>31</v>
      </c>
      <c r="Z2114" s="300" t="s">
        <v>767</v>
      </c>
      <c r="AA2114" s="300" t="s">
        <v>767</v>
      </c>
      <c r="AB2114" s="300" t="s">
        <v>66</v>
      </c>
      <c r="AC2114" s="300" t="s">
        <v>66</v>
      </c>
      <c r="AD2114" s="300">
        <v>2</v>
      </c>
      <c r="AE2114" s="300" t="b">
        <v>0</v>
      </c>
      <c r="AF2114" s="300" t="s">
        <v>768</v>
      </c>
      <c r="AG2114" s="300" t="s">
        <v>769</v>
      </c>
      <c r="AH2114" s="300">
        <v>0</v>
      </c>
      <c r="AI2114" s="300">
        <v>0</v>
      </c>
      <c r="AJ2114" s="300" t="s">
        <v>770</v>
      </c>
      <c r="AK2114" s="300">
        <v>-1</v>
      </c>
      <c r="AL2114" s="300" t="s">
        <v>771</v>
      </c>
      <c r="AM2114" s="300"/>
      <c r="AN2114" s="300" t="b">
        <v>0</v>
      </c>
      <c r="AO2114" s="300">
        <v>-1</v>
      </c>
      <c r="AP2114" s="300" t="s">
        <v>771</v>
      </c>
      <c r="AQ2114" s="300"/>
      <c r="AR2114" s="300" t="b">
        <v>0</v>
      </c>
      <c r="AS2114" s="300"/>
      <c r="AT2114" s="300" t="b">
        <v>0</v>
      </c>
      <c r="AU2114" s="300"/>
      <c r="AV2114" s="300" t="b">
        <v>0</v>
      </c>
      <c r="AW2114" s="300">
        <v>786874</v>
      </c>
      <c r="AX2114" s="300"/>
      <c r="AY2114" s="300">
        <v>786874</v>
      </c>
      <c r="AZ2114" s="300">
        <v>0</v>
      </c>
      <c r="BA2114" s="300" t="b">
        <v>1</v>
      </c>
      <c r="BB2114" s="300" t="b">
        <v>0</v>
      </c>
      <c r="BC2114"/>
      <c r="BD2114"/>
      <c r="BE2114"/>
      <c r="BF2114"/>
      <c r="BG2114"/>
      <c r="BH2114"/>
      <c r="BI2114"/>
      <c r="BJ2114"/>
      <c r="BK2114"/>
      <c r="BL2114"/>
      <c r="BM2114"/>
      <c r="BN2114"/>
      <c r="BO2114"/>
      <c r="BP2114"/>
      <c r="BQ2114"/>
    </row>
    <row r="2115" spans="5:69" ht="16.5" hidden="1" x14ac:dyDescent="0.3">
      <c r="E2115" s="300" t="s">
        <v>760</v>
      </c>
      <c r="F2115" s="300" t="s">
        <v>651</v>
      </c>
      <c r="G2115" s="300">
        <v>20130101</v>
      </c>
      <c r="H2115" s="300">
        <v>2013</v>
      </c>
      <c r="I2115" s="300">
        <v>52</v>
      </c>
      <c r="J2115" s="300">
        <v>2013</v>
      </c>
      <c r="K2115" s="300">
        <v>562</v>
      </c>
      <c r="L2115" s="300" t="s">
        <v>761</v>
      </c>
      <c r="M2115" s="300" t="s">
        <v>451</v>
      </c>
      <c r="N2115" s="300" t="s">
        <v>660</v>
      </c>
      <c r="O2115" s="300" t="s">
        <v>762</v>
      </c>
      <c r="P2115" s="300">
        <v>204</v>
      </c>
      <c r="Q2115" s="300" t="s">
        <v>776</v>
      </c>
      <c r="R2115" s="300" t="s">
        <v>432</v>
      </c>
      <c r="S2115" s="300">
        <v>0</v>
      </c>
      <c r="T2115" s="300" t="s">
        <v>763</v>
      </c>
      <c r="U2115" s="300" t="s">
        <v>764</v>
      </c>
      <c r="V2115" s="300" t="s">
        <v>2284</v>
      </c>
      <c r="W2115" s="300" t="s">
        <v>766</v>
      </c>
      <c r="X2115" s="300" t="b">
        <v>1</v>
      </c>
      <c r="Y2115" s="300">
        <v>31</v>
      </c>
      <c r="Z2115" s="300" t="s">
        <v>767</v>
      </c>
      <c r="AA2115" s="300" t="s">
        <v>767</v>
      </c>
      <c r="AB2115" s="300" t="s">
        <v>66</v>
      </c>
      <c r="AC2115" s="300" t="s">
        <v>66</v>
      </c>
      <c r="AD2115" s="300">
        <v>2</v>
      </c>
      <c r="AE2115" s="300" t="b">
        <v>0</v>
      </c>
      <c r="AF2115" s="300" t="s">
        <v>768</v>
      </c>
      <c r="AG2115" s="300" t="s">
        <v>769</v>
      </c>
      <c r="AH2115" s="300">
        <v>0</v>
      </c>
      <c r="AI2115" s="300">
        <v>0</v>
      </c>
      <c r="AJ2115" s="300" t="s">
        <v>770</v>
      </c>
      <c r="AK2115" s="300">
        <v>-1</v>
      </c>
      <c r="AL2115" s="300" t="s">
        <v>771</v>
      </c>
      <c r="AM2115" s="300"/>
      <c r="AN2115" s="300" t="b">
        <v>0</v>
      </c>
      <c r="AO2115" s="300">
        <v>-1</v>
      </c>
      <c r="AP2115" s="300" t="s">
        <v>771</v>
      </c>
      <c r="AQ2115" s="300"/>
      <c r="AR2115" s="300" t="b">
        <v>0</v>
      </c>
      <c r="AS2115" s="300"/>
      <c r="AT2115" s="300" t="b">
        <v>0</v>
      </c>
      <c r="AU2115" s="300"/>
      <c r="AV2115" s="300" t="b">
        <v>0</v>
      </c>
      <c r="AW2115" s="300">
        <v>2402</v>
      </c>
      <c r="AX2115" s="300"/>
      <c r="AY2115" s="300">
        <v>2402</v>
      </c>
      <c r="AZ2115" s="300">
        <v>0</v>
      </c>
      <c r="BA2115" s="300" t="b">
        <v>1</v>
      </c>
      <c r="BB2115" s="300" t="b">
        <v>0</v>
      </c>
      <c r="BC2115"/>
      <c r="BD2115"/>
      <c r="BE2115"/>
      <c r="BF2115"/>
      <c r="BG2115"/>
      <c r="BH2115"/>
      <c r="BI2115"/>
      <c r="BJ2115"/>
      <c r="BK2115"/>
      <c r="BL2115"/>
      <c r="BM2115"/>
      <c r="BN2115"/>
      <c r="BO2115"/>
      <c r="BP2115"/>
      <c r="BQ2115"/>
    </row>
    <row r="2116" spans="5:69" ht="16.5" hidden="1" x14ac:dyDescent="0.3">
      <c r="E2116" s="300" t="s">
        <v>760</v>
      </c>
      <c r="F2116" s="300" t="s">
        <v>651</v>
      </c>
      <c r="G2116" s="300">
        <v>20130101</v>
      </c>
      <c r="H2116" s="300">
        <v>2013</v>
      </c>
      <c r="I2116" s="300">
        <v>52</v>
      </c>
      <c r="J2116" s="300">
        <v>2013</v>
      </c>
      <c r="K2116" s="300">
        <v>562</v>
      </c>
      <c r="L2116" s="300" t="s">
        <v>761</v>
      </c>
      <c r="M2116" s="300" t="s">
        <v>451</v>
      </c>
      <c r="N2116" s="300" t="s">
        <v>660</v>
      </c>
      <c r="O2116" s="300" t="s">
        <v>762</v>
      </c>
      <c r="P2116" s="300">
        <v>251</v>
      </c>
      <c r="Q2116" s="300" t="s">
        <v>778</v>
      </c>
      <c r="R2116" s="300" t="s">
        <v>779</v>
      </c>
      <c r="S2116" s="300">
        <v>0</v>
      </c>
      <c r="T2116" s="300" t="s">
        <v>763</v>
      </c>
      <c r="U2116" s="300" t="s">
        <v>764</v>
      </c>
      <c r="V2116" s="300" t="s">
        <v>2284</v>
      </c>
      <c r="W2116" s="300" t="s">
        <v>766</v>
      </c>
      <c r="X2116" s="300" t="b">
        <v>1</v>
      </c>
      <c r="Y2116" s="300">
        <v>31</v>
      </c>
      <c r="Z2116" s="300" t="s">
        <v>767</v>
      </c>
      <c r="AA2116" s="300" t="s">
        <v>767</v>
      </c>
      <c r="AB2116" s="300" t="s">
        <v>66</v>
      </c>
      <c r="AC2116" s="300" t="s">
        <v>66</v>
      </c>
      <c r="AD2116" s="300">
        <v>2</v>
      </c>
      <c r="AE2116" s="300" t="b">
        <v>0</v>
      </c>
      <c r="AF2116" s="300" t="s">
        <v>768</v>
      </c>
      <c r="AG2116" s="300" t="s">
        <v>769</v>
      </c>
      <c r="AH2116" s="300">
        <v>0</v>
      </c>
      <c r="AI2116" s="300">
        <v>0</v>
      </c>
      <c r="AJ2116" s="300" t="s">
        <v>770</v>
      </c>
      <c r="AK2116" s="300">
        <v>-1</v>
      </c>
      <c r="AL2116" s="300" t="s">
        <v>771</v>
      </c>
      <c r="AM2116" s="300"/>
      <c r="AN2116" s="300" t="b">
        <v>0</v>
      </c>
      <c r="AO2116" s="300">
        <v>-1</v>
      </c>
      <c r="AP2116" s="300" t="s">
        <v>771</v>
      </c>
      <c r="AQ2116" s="300"/>
      <c r="AR2116" s="300" t="b">
        <v>0</v>
      </c>
      <c r="AS2116" s="300"/>
      <c r="AT2116" s="300" t="b">
        <v>0</v>
      </c>
      <c r="AU2116" s="300"/>
      <c r="AV2116" s="300" t="b">
        <v>0</v>
      </c>
      <c r="AW2116" s="300">
        <v>6374607</v>
      </c>
      <c r="AX2116" s="300"/>
      <c r="AY2116" s="300">
        <v>6374607</v>
      </c>
      <c r="AZ2116" s="300">
        <v>0</v>
      </c>
      <c r="BA2116" s="300" t="b">
        <v>1</v>
      </c>
      <c r="BB2116" s="300" t="b">
        <v>0</v>
      </c>
      <c r="BC2116"/>
      <c r="BD2116"/>
      <c r="BE2116"/>
      <c r="BF2116"/>
      <c r="BG2116"/>
      <c r="BH2116"/>
      <c r="BI2116"/>
      <c r="BJ2116"/>
      <c r="BK2116"/>
      <c r="BL2116"/>
      <c r="BM2116"/>
      <c r="BN2116"/>
      <c r="BO2116"/>
      <c r="BP2116"/>
      <c r="BQ2116"/>
    </row>
    <row r="2117" spans="5:69" ht="16.5" hidden="1" x14ac:dyDescent="0.3">
      <c r="E2117" s="300" t="s">
        <v>760</v>
      </c>
      <c r="F2117" s="300" t="s">
        <v>651</v>
      </c>
      <c r="G2117" s="300">
        <v>20130101</v>
      </c>
      <c r="H2117" s="300">
        <v>2013</v>
      </c>
      <c r="I2117" s="300">
        <v>52</v>
      </c>
      <c r="J2117" s="300">
        <v>2013</v>
      </c>
      <c r="K2117" s="300">
        <v>562</v>
      </c>
      <c r="L2117" s="300" t="s">
        <v>761</v>
      </c>
      <c r="M2117" s="300" t="s">
        <v>451</v>
      </c>
      <c r="N2117" s="300" t="s">
        <v>660</v>
      </c>
      <c r="O2117" s="300" t="s">
        <v>762</v>
      </c>
      <c r="P2117" s="300">
        <v>288</v>
      </c>
      <c r="Q2117" s="300" t="s">
        <v>784</v>
      </c>
      <c r="R2117" s="300" t="s">
        <v>428</v>
      </c>
      <c r="S2117" s="300">
        <v>0</v>
      </c>
      <c r="T2117" s="300" t="s">
        <v>763</v>
      </c>
      <c r="U2117" s="300" t="s">
        <v>764</v>
      </c>
      <c r="V2117" s="300" t="s">
        <v>2284</v>
      </c>
      <c r="W2117" s="300" t="s">
        <v>766</v>
      </c>
      <c r="X2117" s="300" t="b">
        <v>1</v>
      </c>
      <c r="Y2117" s="300">
        <v>31</v>
      </c>
      <c r="Z2117" s="300" t="s">
        <v>767</v>
      </c>
      <c r="AA2117" s="300" t="s">
        <v>767</v>
      </c>
      <c r="AB2117" s="300" t="s">
        <v>66</v>
      </c>
      <c r="AC2117" s="300" t="s">
        <v>66</v>
      </c>
      <c r="AD2117" s="300">
        <v>2</v>
      </c>
      <c r="AE2117" s="300" t="b">
        <v>0</v>
      </c>
      <c r="AF2117" s="300" t="s">
        <v>768</v>
      </c>
      <c r="AG2117" s="300" t="s">
        <v>769</v>
      </c>
      <c r="AH2117" s="300">
        <v>0</v>
      </c>
      <c r="AI2117" s="300">
        <v>0</v>
      </c>
      <c r="AJ2117" s="300" t="s">
        <v>770</v>
      </c>
      <c r="AK2117" s="300">
        <v>-1</v>
      </c>
      <c r="AL2117" s="300" t="s">
        <v>771</v>
      </c>
      <c r="AM2117" s="300"/>
      <c r="AN2117" s="300" t="b">
        <v>0</v>
      </c>
      <c r="AO2117" s="300">
        <v>-1</v>
      </c>
      <c r="AP2117" s="300" t="s">
        <v>771</v>
      </c>
      <c r="AQ2117" s="300"/>
      <c r="AR2117" s="300" t="b">
        <v>0</v>
      </c>
      <c r="AS2117" s="300"/>
      <c r="AT2117" s="300" t="b">
        <v>0</v>
      </c>
      <c r="AU2117" s="300"/>
      <c r="AV2117" s="300" t="b">
        <v>0</v>
      </c>
      <c r="AW2117" s="300">
        <v>510975</v>
      </c>
      <c r="AX2117" s="300"/>
      <c r="AY2117" s="300">
        <v>510975</v>
      </c>
      <c r="AZ2117" s="300">
        <v>0</v>
      </c>
      <c r="BA2117" s="300" t="b">
        <v>1</v>
      </c>
      <c r="BB2117" s="300" t="b">
        <v>0</v>
      </c>
      <c r="BC2117"/>
      <c r="BD2117"/>
      <c r="BE2117"/>
      <c r="BF2117"/>
      <c r="BG2117"/>
      <c r="BH2117"/>
      <c r="BI2117"/>
      <c r="BJ2117"/>
      <c r="BK2117"/>
      <c r="BL2117"/>
      <c r="BM2117"/>
      <c r="BN2117"/>
      <c r="BO2117"/>
      <c r="BP2117"/>
      <c r="BQ2117"/>
    </row>
    <row r="2118" spans="5:69" ht="16.5" hidden="1" x14ac:dyDescent="0.3">
      <c r="E2118" s="300" t="s">
        <v>760</v>
      </c>
      <c r="F2118" s="300" t="s">
        <v>651</v>
      </c>
      <c r="G2118" s="300">
        <v>20130101</v>
      </c>
      <c r="H2118" s="300">
        <v>2013</v>
      </c>
      <c r="I2118" s="300">
        <v>52</v>
      </c>
      <c r="J2118" s="300">
        <v>2013</v>
      </c>
      <c r="K2118" s="300">
        <v>562</v>
      </c>
      <c r="L2118" s="300" t="s">
        <v>761</v>
      </c>
      <c r="M2118" s="300" t="s">
        <v>451</v>
      </c>
      <c r="N2118" s="300" t="s">
        <v>660</v>
      </c>
      <c r="O2118" s="300" t="s">
        <v>762</v>
      </c>
      <c r="P2118" s="300">
        <v>372</v>
      </c>
      <c r="Q2118" s="300" t="s">
        <v>2285</v>
      </c>
      <c r="R2118" s="300" t="s">
        <v>2286</v>
      </c>
      <c r="S2118" s="300">
        <v>0</v>
      </c>
      <c r="T2118" s="300" t="s">
        <v>763</v>
      </c>
      <c r="U2118" s="300" t="s">
        <v>764</v>
      </c>
      <c r="V2118" s="300" t="s">
        <v>2284</v>
      </c>
      <c r="W2118" s="300" t="s">
        <v>766</v>
      </c>
      <c r="X2118" s="300" t="b">
        <v>1</v>
      </c>
      <c r="Y2118" s="300">
        <v>31</v>
      </c>
      <c r="Z2118" s="300" t="s">
        <v>767</v>
      </c>
      <c r="AA2118" s="300" t="s">
        <v>767</v>
      </c>
      <c r="AB2118" s="300" t="s">
        <v>66</v>
      </c>
      <c r="AC2118" s="300" t="s">
        <v>66</v>
      </c>
      <c r="AD2118" s="300">
        <v>2</v>
      </c>
      <c r="AE2118" s="300" t="b">
        <v>0</v>
      </c>
      <c r="AF2118" s="300" t="s">
        <v>768</v>
      </c>
      <c r="AG2118" s="300" t="s">
        <v>769</v>
      </c>
      <c r="AH2118" s="300">
        <v>0</v>
      </c>
      <c r="AI2118" s="300">
        <v>0</v>
      </c>
      <c r="AJ2118" s="300" t="s">
        <v>770</v>
      </c>
      <c r="AK2118" s="300">
        <v>-1</v>
      </c>
      <c r="AL2118" s="300" t="s">
        <v>771</v>
      </c>
      <c r="AM2118" s="300"/>
      <c r="AN2118" s="300" t="b">
        <v>0</v>
      </c>
      <c r="AO2118" s="300">
        <v>-1</v>
      </c>
      <c r="AP2118" s="300" t="s">
        <v>771</v>
      </c>
      <c r="AQ2118" s="300"/>
      <c r="AR2118" s="300" t="b">
        <v>0</v>
      </c>
      <c r="AS2118" s="300"/>
      <c r="AT2118" s="300" t="b">
        <v>0</v>
      </c>
      <c r="AU2118" s="300"/>
      <c r="AV2118" s="300" t="b">
        <v>0</v>
      </c>
      <c r="AW2118" s="300">
        <v>43973</v>
      </c>
      <c r="AX2118" s="300"/>
      <c r="AY2118" s="300">
        <v>43973</v>
      </c>
      <c r="AZ2118" s="300">
        <v>0</v>
      </c>
      <c r="BA2118" s="300" t="b">
        <v>1</v>
      </c>
      <c r="BB2118" s="300" t="b">
        <v>0</v>
      </c>
      <c r="BC2118"/>
      <c r="BD2118"/>
      <c r="BE2118"/>
      <c r="BF2118"/>
      <c r="BG2118"/>
      <c r="BH2118"/>
      <c r="BI2118"/>
      <c r="BJ2118"/>
      <c r="BK2118"/>
      <c r="BL2118"/>
      <c r="BM2118"/>
      <c r="BN2118"/>
      <c r="BO2118"/>
      <c r="BP2118"/>
      <c r="BQ2118"/>
    </row>
    <row r="2119" spans="5:69" ht="16.5" hidden="1" x14ac:dyDescent="0.3">
      <c r="E2119" s="300" t="s">
        <v>760</v>
      </c>
      <c r="F2119" s="300" t="s">
        <v>651</v>
      </c>
      <c r="G2119" s="300">
        <v>20130101</v>
      </c>
      <c r="H2119" s="300">
        <v>2013</v>
      </c>
      <c r="I2119" s="300">
        <v>52</v>
      </c>
      <c r="J2119" s="300">
        <v>2013</v>
      </c>
      <c r="K2119" s="300">
        <v>562</v>
      </c>
      <c r="L2119" s="300" t="s">
        <v>761</v>
      </c>
      <c r="M2119" s="300" t="s">
        <v>451</v>
      </c>
      <c r="N2119" s="300" t="s">
        <v>660</v>
      </c>
      <c r="O2119" s="300" t="s">
        <v>762</v>
      </c>
      <c r="P2119" s="300">
        <v>384</v>
      </c>
      <c r="Q2119" s="300" t="s">
        <v>786</v>
      </c>
      <c r="R2119" s="300" t="s">
        <v>559</v>
      </c>
      <c r="S2119" s="300">
        <v>0</v>
      </c>
      <c r="T2119" s="300" t="s">
        <v>763</v>
      </c>
      <c r="U2119" s="300" t="s">
        <v>764</v>
      </c>
      <c r="V2119" s="300" t="s">
        <v>2284</v>
      </c>
      <c r="W2119" s="300" t="s">
        <v>766</v>
      </c>
      <c r="X2119" s="300" t="b">
        <v>1</v>
      </c>
      <c r="Y2119" s="300">
        <v>31</v>
      </c>
      <c r="Z2119" s="300" t="s">
        <v>767</v>
      </c>
      <c r="AA2119" s="300" t="s">
        <v>767</v>
      </c>
      <c r="AB2119" s="300" t="s">
        <v>66</v>
      </c>
      <c r="AC2119" s="300" t="s">
        <v>66</v>
      </c>
      <c r="AD2119" s="300">
        <v>2</v>
      </c>
      <c r="AE2119" s="300" t="b">
        <v>0</v>
      </c>
      <c r="AF2119" s="300" t="s">
        <v>768</v>
      </c>
      <c r="AG2119" s="300" t="s">
        <v>769</v>
      </c>
      <c r="AH2119" s="300">
        <v>0</v>
      </c>
      <c r="AI2119" s="300">
        <v>0</v>
      </c>
      <c r="AJ2119" s="300" t="s">
        <v>770</v>
      </c>
      <c r="AK2119" s="300">
        <v>-1</v>
      </c>
      <c r="AL2119" s="300" t="s">
        <v>771</v>
      </c>
      <c r="AM2119" s="300"/>
      <c r="AN2119" s="300" t="b">
        <v>0</v>
      </c>
      <c r="AO2119" s="300">
        <v>-1</v>
      </c>
      <c r="AP2119" s="300" t="s">
        <v>771</v>
      </c>
      <c r="AQ2119" s="300"/>
      <c r="AR2119" s="300" t="b">
        <v>0</v>
      </c>
      <c r="AS2119" s="300"/>
      <c r="AT2119" s="300" t="b">
        <v>0</v>
      </c>
      <c r="AU2119" s="300"/>
      <c r="AV2119" s="300" t="b">
        <v>0</v>
      </c>
      <c r="AW2119" s="300">
        <v>974</v>
      </c>
      <c r="AX2119" s="300"/>
      <c r="AY2119" s="300">
        <v>974</v>
      </c>
      <c r="AZ2119" s="300">
        <v>0</v>
      </c>
      <c r="BA2119" s="300" t="b">
        <v>1</v>
      </c>
      <c r="BB2119" s="300" t="b">
        <v>0</v>
      </c>
      <c r="BC2119"/>
      <c r="BD2119"/>
      <c r="BE2119"/>
      <c r="BF2119"/>
      <c r="BG2119"/>
      <c r="BH2119"/>
      <c r="BI2119"/>
      <c r="BJ2119"/>
      <c r="BK2119"/>
      <c r="BL2119"/>
      <c r="BM2119"/>
      <c r="BN2119"/>
      <c r="BO2119"/>
      <c r="BP2119"/>
      <c r="BQ2119"/>
    </row>
    <row r="2120" spans="5:69" ht="16.5" hidden="1" x14ac:dyDescent="0.3">
      <c r="E2120" s="300" t="s">
        <v>760</v>
      </c>
      <c r="F2120" s="300" t="s">
        <v>651</v>
      </c>
      <c r="G2120" s="300">
        <v>20130101</v>
      </c>
      <c r="H2120" s="300">
        <v>2013</v>
      </c>
      <c r="I2120" s="300">
        <v>52</v>
      </c>
      <c r="J2120" s="300">
        <v>2013</v>
      </c>
      <c r="K2120" s="300">
        <v>562</v>
      </c>
      <c r="L2120" s="300" t="s">
        <v>761</v>
      </c>
      <c r="M2120" s="300" t="s">
        <v>451</v>
      </c>
      <c r="N2120" s="300" t="s">
        <v>660</v>
      </c>
      <c r="O2120" s="300" t="s">
        <v>762</v>
      </c>
      <c r="P2120" s="300">
        <v>434</v>
      </c>
      <c r="Q2120" s="300" t="s">
        <v>957</v>
      </c>
      <c r="R2120" s="300" t="s">
        <v>457</v>
      </c>
      <c r="S2120" s="300">
        <v>0</v>
      </c>
      <c r="T2120" s="300" t="s">
        <v>763</v>
      </c>
      <c r="U2120" s="300" t="s">
        <v>764</v>
      </c>
      <c r="V2120" s="300" t="s">
        <v>2284</v>
      </c>
      <c r="W2120" s="300" t="s">
        <v>766</v>
      </c>
      <c r="X2120" s="300" t="b">
        <v>1</v>
      </c>
      <c r="Y2120" s="300">
        <v>31</v>
      </c>
      <c r="Z2120" s="300" t="s">
        <v>767</v>
      </c>
      <c r="AA2120" s="300" t="s">
        <v>767</v>
      </c>
      <c r="AB2120" s="300" t="s">
        <v>66</v>
      </c>
      <c r="AC2120" s="300" t="s">
        <v>66</v>
      </c>
      <c r="AD2120" s="300">
        <v>2</v>
      </c>
      <c r="AE2120" s="300" t="b">
        <v>0</v>
      </c>
      <c r="AF2120" s="300" t="s">
        <v>768</v>
      </c>
      <c r="AG2120" s="300" t="s">
        <v>769</v>
      </c>
      <c r="AH2120" s="300">
        <v>0</v>
      </c>
      <c r="AI2120" s="300">
        <v>0</v>
      </c>
      <c r="AJ2120" s="300" t="s">
        <v>770</v>
      </c>
      <c r="AK2120" s="300">
        <v>-1</v>
      </c>
      <c r="AL2120" s="300" t="s">
        <v>771</v>
      </c>
      <c r="AM2120" s="300"/>
      <c r="AN2120" s="300" t="b">
        <v>0</v>
      </c>
      <c r="AO2120" s="300">
        <v>-1</v>
      </c>
      <c r="AP2120" s="300" t="s">
        <v>771</v>
      </c>
      <c r="AQ2120" s="300"/>
      <c r="AR2120" s="300" t="b">
        <v>0</v>
      </c>
      <c r="AS2120" s="300"/>
      <c r="AT2120" s="300" t="b">
        <v>0</v>
      </c>
      <c r="AU2120" s="300"/>
      <c r="AV2120" s="300" t="b">
        <v>0</v>
      </c>
      <c r="AW2120" s="300">
        <v>1854395</v>
      </c>
      <c r="AX2120" s="300"/>
      <c r="AY2120" s="300">
        <v>1854395</v>
      </c>
      <c r="AZ2120" s="300">
        <v>0</v>
      </c>
      <c r="BA2120" s="300" t="b">
        <v>1</v>
      </c>
      <c r="BB2120" s="300" t="b">
        <v>0</v>
      </c>
      <c r="BC2120"/>
      <c r="BD2120"/>
      <c r="BE2120"/>
      <c r="BF2120"/>
      <c r="BG2120"/>
      <c r="BH2120"/>
      <c r="BI2120"/>
      <c r="BJ2120"/>
      <c r="BK2120"/>
      <c r="BL2120"/>
      <c r="BM2120"/>
      <c r="BN2120"/>
      <c r="BO2120"/>
      <c r="BP2120"/>
      <c r="BQ2120"/>
    </row>
    <row r="2121" spans="5:69" ht="16.5" hidden="1" x14ac:dyDescent="0.3">
      <c r="E2121" s="300" t="s">
        <v>760</v>
      </c>
      <c r="F2121" s="300" t="s">
        <v>651</v>
      </c>
      <c r="G2121" s="300">
        <v>20130101</v>
      </c>
      <c r="H2121" s="300">
        <v>2013</v>
      </c>
      <c r="I2121" s="300">
        <v>52</v>
      </c>
      <c r="J2121" s="300">
        <v>2013</v>
      </c>
      <c r="K2121" s="300">
        <v>562</v>
      </c>
      <c r="L2121" s="300" t="s">
        <v>761</v>
      </c>
      <c r="M2121" s="300" t="s">
        <v>451</v>
      </c>
      <c r="N2121" s="300" t="s">
        <v>660</v>
      </c>
      <c r="O2121" s="300" t="s">
        <v>762</v>
      </c>
      <c r="P2121" s="300">
        <v>484</v>
      </c>
      <c r="Q2121" s="300" t="s">
        <v>2287</v>
      </c>
      <c r="R2121" s="300" t="s">
        <v>2288</v>
      </c>
      <c r="S2121" s="300">
        <v>0</v>
      </c>
      <c r="T2121" s="300" t="s">
        <v>763</v>
      </c>
      <c r="U2121" s="300" t="s">
        <v>764</v>
      </c>
      <c r="V2121" s="300" t="s">
        <v>2284</v>
      </c>
      <c r="W2121" s="300" t="s">
        <v>766</v>
      </c>
      <c r="X2121" s="300" t="b">
        <v>1</v>
      </c>
      <c r="Y2121" s="300">
        <v>31</v>
      </c>
      <c r="Z2121" s="300" t="s">
        <v>767</v>
      </c>
      <c r="AA2121" s="300" t="s">
        <v>767</v>
      </c>
      <c r="AB2121" s="300" t="s">
        <v>66</v>
      </c>
      <c r="AC2121" s="300" t="s">
        <v>66</v>
      </c>
      <c r="AD2121" s="300">
        <v>2</v>
      </c>
      <c r="AE2121" s="300" t="b">
        <v>0</v>
      </c>
      <c r="AF2121" s="300" t="s">
        <v>768</v>
      </c>
      <c r="AG2121" s="300" t="s">
        <v>769</v>
      </c>
      <c r="AH2121" s="300">
        <v>0</v>
      </c>
      <c r="AI2121" s="300">
        <v>0</v>
      </c>
      <c r="AJ2121" s="300" t="s">
        <v>770</v>
      </c>
      <c r="AK2121" s="300">
        <v>-1</v>
      </c>
      <c r="AL2121" s="300" t="s">
        <v>771</v>
      </c>
      <c r="AM2121" s="300"/>
      <c r="AN2121" s="300" t="b">
        <v>0</v>
      </c>
      <c r="AO2121" s="300">
        <v>-1</v>
      </c>
      <c r="AP2121" s="300" t="s">
        <v>771</v>
      </c>
      <c r="AQ2121" s="300"/>
      <c r="AR2121" s="300" t="b">
        <v>0</v>
      </c>
      <c r="AS2121" s="300"/>
      <c r="AT2121" s="300" t="b">
        <v>0</v>
      </c>
      <c r="AU2121" s="300"/>
      <c r="AV2121" s="300" t="b">
        <v>0</v>
      </c>
      <c r="AW2121" s="300">
        <v>2721</v>
      </c>
      <c r="AX2121" s="300"/>
      <c r="AY2121" s="300">
        <v>2721</v>
      </c>
      <c r="AZ2121" s="300">
        <v>0</v>
      </c>
      <c r="BA2121" s="300" t="b">
        <v>1</v>
      </c>
      <c r="BB2121" s="300" t="b">
        <v>0</v>
      </c>
      <c r="BC2121"/>
      <c r="BD2121"/>
      <c r="BE2121"/>
      <c r="BF2121"/>
      <c r="BG2121"/>
      <c r="BH2121"/>
      <c r="BI2121"/>
      <c r="BJ2121"/>
      <c r="BK2121"/>
      <c r="BL2121"/>
      <c r="BM2121"/>
      <c r="BN2121"/>
      <c r="BO2121"/>
      <c r="BP2121"/>
      <c r="BQ2121"/>
    </row>
    <row r="2122" spans="5:69" ht="16.5" hidden="1" x14ac:dyDescent="0.3">
      <c r="E2122" s="300" t="s">
        <v>760</v>
      </c>
      <c r="F2122" s="300" t="s">
        <v>651</v>
      </c>
      <c r="G2122" s="300">
        <v>20130101</v>
      </c>
      <c r="H2122" s="300">
        <v>2013</v>
      </c>
      <c r="I2122" s="300">
        <v>52</v>
      </c>
      <c r="J2122" s="300">
        <v>2013</v>
      </c>
      <c r="K2122" s="300">
        <v>562</v>
      </c>
      <c r="L2122" s="300" t="s">
        <v>761</v>
      </c>
      <c r="M2122" s="300" t="s">
        <v>451</v>
      </c>
      <c r="N2122" s="300" t="s">
        <v>660</v>
      </c>
      <c r="O2122" s="300" t="s">
        <v>762</v>
      </c>
      <c r="P2122" s="300">
        <v>566</v>
      </c>
      <c r="Q2122" s="300" t="s">
        <v>791</v>
      </c>
      <c r="R2122" s="300" t="s">
        <v>434</v>
      </c>
      <c r="S2122" s="300">
        <v>0</v>
      </c>
      <c r="T2122" s="300" t="s">
        <v>763</v>
      </c>
      <c r="U2122" s="300" t="s">
        <v>764</v>
      </c>
      <c r="V2122" s="300" t="s">
        <v>2284</v>
      </c>
      <c r="W2122" s="300" t="s">
        <v>766</v>
      </c>
      <c r="X2122" s="300" t="b">
        <v>1</v>
      </c>
      <c r="Y2122" s="300">
        <v>31</v>
      </c>
      <c r="Z2122" s="300" t="s">
        <v>767</v>
      </c>
      <c r="AA2122" s="300" t="s">
        <v>767</v>
      </c>
      <c r="AB2122" s="300" t="s">
        <v>66</v>
      </c>
      <c r="AC2122" s="300" t="s">
        <v>66</v>
      </c>
      <c r="AD2122" s="300">
        <v>2</v>
      </c>
      <c r="AE2122" s="300" t="b">
        <v>0</v>
      </c>
      <c r="AF2122" s="300" t="s">
        <v>768</v>
      </c>
      <c r="AG2122" s="300" t="s">
        <v>769</v>
      </c>
      <c r="AH2122" s="300">
        <v>0</v>
      </c>
      <c r="AI2122" s="300">
        <v>0</v>
      </c>
      <c r="AJ2122" s="300" t="s">
        <v>770</v>
      </c>
      <c r="AK2122" s="300">
        <v>-1</v>
      </c>
      <c r="AL2122" s="300" t="s">
        <v>771</v>
      </c>
      <c r="AM2122" s="300"/>
      <c r="AN2122" s="300" t="b">
        <v>0</v>
      </c>
      <c r="AO2122" s="300">
        <v>-1</v>
      </c>
      <c r="AP2122" s="300" t="s">
        <v>771</v>
      </c>
      <c r="AQ2122" s="300"/>
      <c r="AR2122" s="300" t="b">
        <v>0</v>
      </c>
      <c r="AS2122" s="300"/>
      <c r="AT2122" s="300" t="b">
        <v>0</v>
      </c>
      <c r="AU2122" s="300"/>
      <c r="AV2122" s="300" t="b">
        <v>0</v>
      </c>
      <c r="AW2122" s="300">
        <v>1750990</v>
      </c>
      <c r="AX2122" s="300"/>
      <c r="AY2122" s="300">
        <v>1750990</v>
      </c>
      <c r="AZ2122" s="300">
        <v>0</v>
      </c>
      <c r="BA2122" s="300" t="b">
        <v>1</v>
      </c>
      <c r="BB2122" s="300" t="b">
        <v>0</v>
      </c>
      <c r="BC2122"/>
      <c r="BD2122"/>
      <c r="BE2122"/>
      <c r="BF2122"/>
      <c r="BG2122"/>
      <c r="BH2122"/>
      <c r="BI2122"/>
      <c r="BJ2122"/>
      <c r="BK2122"/>
      <c r="BL2122"/>
      <c r="BM2122"/>
      <c r="BN2122"/>
      <c r="BO2122"/>
      <c r="BP2122"/>
      <c r="BQ2122"/>
    </row>
    <row r="2123" spans="5:69" ht="16.5" hidden="1" x14ac:dyDescent="0.3">
      <c r="E2123" s="300" t="s">
        <v>760</v>
      </c>
      <c r="F2123" s="300" t="s">
        <v>651</v>
      </c>
      <c r="G2123" s="300">
        <v>20130101</v>
      </c>
      <c r="H2123" s="300">
        <v>2013</v>
      </c>
      <c r="I2123" s="300">
        <v>52</v>
      </c>
      <c r="J2123" s="300">
        <v>2013</v>
      </c>
      <c r="K2123" s="300">
        <v>562</v>
      </c>
      <c r="L2123" s="300" t="s">
        <v>761</v>
      </c>
      <c r="M2123" s="300" t="s">
        <v>451</v>
      </c>
      <c r="N2123" s="300" t="s">
        <v>660</v>
      </c>
      <c r="O2123" s="300" t="s">
        <v>762</v>
      </c>
      <c r="P2123" s="300">
        <v>699</v>
      </c>
      <c r="Q2123" s="300" t="s">
        <v>798</v>
      </c>
      <c r="R2123" s="300" t="s">
        <v>799</v>
      </c>
      <c r="S2123" s="300">
        <v>0</v>
      </c>
      <c r="T2123" s="300" t="s">
        <v>763</v>
      </c>
      <c r="U2123" s="300" t="s">
        <v>764</v>
      </c>
      <c r="V2123" s="300" t="s">
        <v>2284</v>
      </c>
      <c r="W2123" s="300" t="s">
        <v>766</v>
      </c>
      <c r="X2123" s="300" t="b">
        <v>1</v>
      </c>
      <c r="Y2123" s="300">
        <v>31</v>
      </c>
      <c r="Z2123" s="300" t="s">
        <v>767</v>
      </c>
      <c r="AA2123" s="300" t="s">
        <v>767</v>
      </c>
      <c r="AB2123" s="300" t="s">
        <v>66</v>
      </c>
      <c r="AC2123" s="300" t="s">
        <v>66</v>
      </c>
      <c r="AD2123" s="300">
        <v>2</v>
      </c>
      <c r="AE2123" s="300" t="b">
        <v>0</v>
      </c>
      <c r="AF2123" s="300" t="s">
        <v>768</v>
      </c>
      <c r="AG2123" s="300" t="s">
        <v>769</v>
      </c>
      <c r="AH2123" s="300">
        <v>0</v>
      </c>
      <c r="AI2123" s="300">
        <v>0</v>
      </c>
      <c r="AJ2123" s="300" t="s">
        <v>770</v>
      </c>
      <c r="AK2123" s="300">
        <v>-1</v>
      </c>
      <c r="AL2123" s="300" t="s">
        <v>771</v>
      </c>
      <c r="AM2123" s="300"/>
      <c r="AN2123" s="300" t="b">
        <v>0</v>
      </c>
      <c r="AO2123" s="300">
        <v>-1</v>
      </c>
      <c r="AP2123" s="300" t="s">
        <v>771</v>
      </c>
      <c r="AQ2123" s="300"/>
      <c r="AR2123" s="300" t="b">
        <v>0</v>
      </c>
      <c r="AS2123" s="300"/>
      <c r="AT2123" s="300" t="b">
        <v>0</v>
      </c>
      <c r="AU2123" s="300"/>
      <c r="AV2123" s="300" t="b">
        <v>0</v>
      </c>
      <c r="AW2123" s="300">
        <v>2037569</v>
      </c>
      <c r="AX2123" s="300"/>
      <c r="AY2123" s="300">
        <v>2037569</v>
      </c>
      <c r="AZ2123" s="300">
        <v>0</v>
      </c>
      <c r="BA2123" s="300" t="b">
        <v>1</v>
      </c>
      <c r="BB2123" s="300" t="b">
        <v>0</v>
      </c>
      <c r="BC2123"/>
      <c r="BD2123"/>
      <c r="BE2123"/>
      <c r="BF2123"/>
      <c r="BG2123"/>
      <c r="BH2123"/>
      <c r="BI2123"/>
      <c r="BJ2123"/>
      <c r="BK2123"/>
      <c r="BL2123"/>
      <c r="BM2123"/>
      <c r="BN2123"/>
      <c r="BO2123"/>
      <c r="BP2123"/>
      <c r="BQ2123"/>
    </row>
    <row r="2124" spans="5:69" ht="16.5" hidden="1" x14ac:dyDescent="0.3">
      <c r="E2124" s="300" t="s">
        <v>760</v>
      </c>
      <c r="F2124" s="300" t="s">
        <v>651</v>
      </c>
      <c r="G2124" s="300">
        <v>20130101</v>
      </c>
      <c r="H2124" s="300">
        <v>2013</v>
      </c>
      <c r="I2124" s="300">
        <v>52</v>
      </c>
      <c r="J2124" s="300">
        <v>2013</v>
      </c>
      <c r="K2124" s="300">
        <v>562</v>
      </c>
      <c r="L2124" s="300" t="s">
        <v>761</v>
      </c>
      <c r="M2124" s="300" t="s">
        <v>451</v>
      </c>
      <c r="N2124" s="300" t="s">
        <v>660</v>
      </c>
      <c r="O2124" s="300" t="s">
        <v>762</v>
      </c>
      <c r="P2124" s="300">
        <v>710</v>
      </c>
      <c r="Q2124" s="300" t="s">
        <v>917</v>
      </c>
      <c r="R2124" s="300" t="s">
        <v>425</v>
      </c>
      <c r="S2124" s="300">
        <v>0</v>
      </c>
      <c r="T2124" s="300" t="s">
        <v>763</v>
      </c>
      <c r="U2124" s="300" t="s">
        <v>764</v>
      </c>
      <c r="V2124" s="300" t="s">
        <v>2284</v>
      </c>
      <c r="W2124" s="300" t="s">
        <v>766</v>
      </c>
      <c r="X2124" s="300" t="b">
        <v>1</v>
      </c>
      <c r="Y2124" s="300">
        <v>31</v>
      </c>
      <c r="Z2124" s="300" t="s">
        <v>767</v>
      </c>
      <c r="AA2124" s="300" t="s">
        <v>767</v>
      </c>
      <c r="AB2124" s="300" t="s">
        <v>66</v>
      </c>
      <c r="AC2124" s="300" t="s">
        <v>66</v>
      </c>
      <c r="AD2124" s="300">
        <v>2</v>
      </c>
      <c r="AE2124" s="300" t="b">
        <v>0</v>
      </c>
      <c r="AF2124" s="300" t="s">
        <v>768</v>
      </c>
      <c r="AG2124" s="300" t="s">
        <v>769</v>
      </c>
      <c r="AH2124" s="300">
        <v>0</v>
      </c>
      <c r="AI2124" s="300">
        <v>0</v>
      </c>
      <c r="AJ2124" s="300" t="s">
        <v>770</v>
      </c>
      <c r="AK2124" s="300">
        <v>-1</v>
      </c>
      <c r="AL2124" s="300" t="s">
        <v>771</v>
      </c>
      <c r="AM2124" s="300"/>
      <c r="AN2124" s="300" t="b">
        <v>0</v>
      </c>
      <c r="AO2124" s="300">
        <v>-1</v>
      </c>
      <c r="AP2124" s="300" t="s">
        <v>771</v>
      </c>
      <c r="AQ2124" s="300"/>
      <c r="AR2124" s="300" t="b">
        <v>0</v>
      </c>
      <c r="AS2124" s="300"/>
      <c r="AT2124" s="300" t="b">
        <v>0</v>
      </c>
      <c r="AU2124" s="300"/>
      <c r="AV2124" s="300" t="b">
        <v>0</v>
      </c>
      <c r="AW2124" s="300">
        <v>856551</v>
      </c>
      <c r="AX2124" s="300"/>
      <c r="AY2124" s="300">
        <v>856551</v>
      </c>
      <c r="AZ2124" s="300">
        <v>0</v>
      </c>
      <c r="BA2124" s="300" t="b">
        <v>1</v>
      </c>
      <c r="BB2124" s="300" t="b">
        <v>0</v>
      </c>
      <c r="BC2124"/>
      <c r="BD2124"/>
      <c r="BE2124"/>
      <c r="BF2124"/>
      <c r="BG2124"/>
      <c r="BH2124"/>
      <c r="BI2124"/>
      <c r="BJ2124"/>
      <c r="BK2124"/>
      <c r="BL2124"/>
      <c r="BM2124"/>
      <c r="BN2124"/>
      <c r="BO2124"/>
      <c r="BP2124"/>
      <c r="BQ2124"/>
    </row>
    <row r="2125" spans="5:69" ht="16.5" hidden="1" x14ac:dyDescent="0.3">
      <c r="E2125" s="300" t="s">
        <v>760</v>
      </c>
      <c r="F2125" s="300" t="s">
        <v>651</v>
      </c>
      <c r="G2125" s="300">
        <v>20130101</v>
      </c>
      <c r="H2125" s="300">
        <v>2013</v>
      </c>
      <c r="I2125" s="300">
        <v>52</v>
      </c>
      <c r="J2125" s="300">
        <v>2013</v>
      </c>
      <c r="K2125" s="300">
        <v>562</v>
      </c>
      <c r="L2125" s="300" t="s">
        <v>761</v>
      </c>
      <c r="M2125" s="300" t="s">
        <v>451</v>
      </c>
      <c r="N2125" s="300" t="s">
        <v>660</v>
      </c>
      <c r="O2125" s="300" t="s">
        <v>762</v>
      </c>
      <c r="P2125" s="300">
        <v>768</v>
      </c>
      <c r="Q2125" s="300" t="s">
        <v>807</v>
      </c>
      <c r="R2125" s="300" t="s">
        <v>442</v>
      </c>
      <c r="S2125" s="300">
        <v>0</v>
      </c>
      <c r="T2125" s="300" t="s">
        <v>763</v>
      </c>
      <c r="U2125" s="300" t="s">
        <v>764</v>
      </c>
      <c r="V2125" s="300" t="s">
        <v>2284</v>
      </c>
      <c r="W2125" s="300" t="s">
        <v>766</v>
      </c>
      <c r="X2125" s="300" t="b">
        <v>1</v>
      </c>
      <c r="Y2125" s="300">
        <v>31</v>
      </c>
      <c r="Z2125" s="300" t="s">
        <v>767</v>
      </c>
      <c r="AA2125" s="300" t="s">
        <v>767</v>
      </c>
      <c r="AB2125" s="300" t="s">
        <v>66</v>
      </c>
      <c r="AC2125" s="300" t="s">
        <v>66</v>
      </c>
      <c r="AD2125" s="300">
        <v>2</v>
      </c>
      <c r="AE2125" s="300" t="b">
        <v>0</v>
      </c>
      <c r="AF2125" s="300" t="s">
        <v>768</v>
      </c>
      <c r="AG2125" s="300" t="s">
        <v>769</v>
      </c>
      <c r="AH2125" s="300">
        <v>0</v>
      </c>
      <c r="AI2125" s="300">
        <v>0</v>
      </c>
      <c r="AJ2125" s="300" t="s">
        <v>770</v>
      </c>
      <c r="AK2125" s="300">
        <v>-1</v>
      </c>
      <c r="AL2125" s="300" t="s">
        <v>771</v>
      </c>
      <c r="AM2125" s="300"/>
      <c r="AN2125" s="300" t="b">
        <v>0</v>
      </c>
      <c r="AO2125" s="300">
        <v>-1</v>
      </c>
      <c r="AP2125" s="300" t="s">
        <v>771</v>
      </c>
      <c r="AQ2125" s="300"/>
      <c r="AR2125" s="300" t="b">
        <v>0</v>
      </c>
      <c r="AS2125" s="300"/>
      <c r="AT2125" s="300" t="b">
        <v>0</v>
      </c>
      <c r="AU2125" s="300"/>
      <c r="AV2125" s="300" t="b">
        <v>0</v>
      </c>
      <c r="AW2125" s="300">
        <v>556776</v>
      </c>
      <c r="AX2125" s="300"/>
      <c r="AY2125" s="300">
        <v>556776</v>
      </c>
      <c r="AZ2125" s="300">
        <v>0</v>
      </c>
      <c r="BA2125" s="300" t="b">
        <v>1</v>
      </c>
      <c r="BB2125" s="300" t="b">
        <v>0</v>
      </c>
      <c r="BC2125"/>
      <c r="BD2125"/>
      <c r="BE2125"/>
      <c r="BF2125"/>
      <c r="BG2125"/>
      <c r="BH2125"/>
      <c r="BI2125"/>
      <c r="BJ2125"/>
      <c r="BK2125"/>
      <c r="BL2125"/>
      <c r="BM2125"/>
      <c r="BN2125"/>
      <c r="BO2125"/>
      <c r="BP2125"/>
      <c r="BQ2125"/>
    </row>
    <row r="2126" spans="5:69" ht="16.5" hidden="1" x14ac:dyDescent="0.3">
      <c r="E2126" s="300" t="s">
        <v>760</v>
      </c>
      <c r="F2126" s="300" t="s">
        <v>651</v>
      </c>
      <c r="G2126" s="300">
        <v>20130101</v>
      </c>
      <c r="H2126" s="300">
        <v>2013</v>
      </c>
      <c r="I2126" s="300">
        <v>52</v>
      </c>
      <c r="J2126" s="300">
        <v>2013</v>
      </c>
      <c r="K2126" s="300">
        <v>562</v>
      </c>
      <c r="L2126" s="300" t="s">
        <v>761</v>
      </c>
      <c r="M2126" s="300" t="s">
        <v>451</v>
      </c>
      <c r="N2126" s="300" t="s">
        <v>660</v>
      </c>
      <c r="O2126" s="300" t="s">
        <v>762</v>
      </c>
      <c r="P2126" s="300">
        <v>788</v>
      </c>
      <c r="Q2126" s="300" t="s">
        <v>972</v>
      </c>
      <c r="R2126" s="300" t="s">
        <v>439</v>
      </c>
      <c r="S2126" s="300">
        <v>0</v>
      </c>
      <c r="T2126" s="300" t="s">
        <v>763</v>
      </c>
      <c r="U2126" s="300" t="s">
        <v>764</v>
      </c>
      <c r="V2126" s="300" t="s">
        <v>2284</v>
      </c>
      <c r="W2126" s="300" t="s">
        <v>766</v>
      </c>
      <c r="X2126" s="300" t="b">
        <v>1</v>
      </c>
      <c r="Y2126" s="300">
        <v>31</v>
      </c>
      <c r="Z2126" s="300" t="s">
        <v>767</v>
      </c>
      <c r="AA2126" s="300" t="s">
        <v>767</v>
      </c>
      <c r="AB2126" s="300" t="s">
        <v>66</v>
      </c>
      <c r="AC2126" s="300" t="s">
        <v>66</v>
      </c>
      <c r="AD2126" s="300">
        <v>2</v>
      </c>
      <c r="AE2126" s="300" t="b">
        <v>0</v>
      </c>
      <c r="AF2126" s="300" t="s">
        <v>768</v>
      </c>
      <c r="AG2126" s="300" t="s">
        <v>769</v>
      </c>
      <c r="AH2126" s="300">
        <v>0</v>
      </c>
      <c r="AI2126" s="300">
        <v>0</v>
      </c>
      <c r="AJ2126" s="300" t="s">
        <v>770</v>
      </c>
      <c r="AK2126" s="300">
        <v>-1</v>
      </c>
      <c r="AL2126" s="300" t="s">
        <v>771</v>
      </c>
      <c r="AM2126" s="300"/>
      <c r="AN2126" s="300" t="b">
        <v>0</v>
      </c>
      <c r="AO2126" s="300">
        <v>-1</v>
      </c>
      <c r="AP2126" s="300" t="s">
        <v>771</v>
      </c>
      <c r="AQ2126" s="300"/>
      <c r="AR2126" s="300" t="b">
        <v>0</v>
      </c>
      <c r="AS2126" s="300"/>
      <c r="AT2126" s="300" t="b">
        <v>0</v>
      </c>
      <c r="AU2126" s="300"/>
      <c r="AV2126" s="300" t="b">
        <v>0</v>
      </c>
      <c r="AW2126" s="300">
        <v>1264</v>
      </c>
      <c r="AX2126" s="300"/>
      <c r="AY2126" s="300">
        <v>1264</v>
      </c>
      <c r="AZ2126" s="300">
        <v>0</v>
      </c>
      <c r="BA2126" s="300" t="b">
        <v>1</v>
      </c>
      <c r="BB2126" s="300" t="b">
        <v>0</v>
      </c>
      <c r="BC2126"/>
      <c r="BD2126"/>
      <c r="BE2126"/>
      <c r="BF2126"/>
      <c r="BG2126"/>
      <c r="BH2126"/>
      <c r="BI2126"/>
      <c r="BJ2126"/>
      <c r="BK2126"/>
      <c r="BL2126"/>
      <c r="BM2126"/>
      <c r="BN2126"/>
      <c r="BO2126"/>
      <c r="BP2126"/>
      <c r="BQ2126"/>
    </row>
    <row r="2127" spans="5:69" ht="16.5" hidden="1" x14ac:dyDescent="0.3">
      <c r="E2127" s="300" t="s">
        <v>760</v>
      </c>
      <c r="F2127" s="300" t="s">
        <v>651</v>
      </c>
      <c r="G2127" s="300">
        <v>20130101</v>
      </c>
      <c r="H2127" s="300">
        <v>2013</v>
      </c>
      <c r="I2127" s="300">
        <v>52</v>
      </c>
      <c r="J2127" s="300">
        <v>2013</v>
      </c>
      <c r="K2127" s="300">
        <v>562</v>
      </c>
      <c r="L2127" s="300" t="s">
        <v>761</v>
      </c>
      <c r="M2127" s="300" t="s">
        <v>451</v>
      </c>
      <c r="N2127" s="300" t="s">
        <v>660</v>
      </c>
      <c r="O2127" s="300" t="s">
        <v>762</v>
      </c>
      <c r="P2127" s="300">
        <v>842</v>
      </c>
      <c r="Q2127" s="300" t="s">
        <v>809</v>
      </c>
      <c r="R2127" s="300" t="s">
        <v>809</v>
      </c>
      <c r="S2127" s="300">
        <v>0</v>
      </c>
      <c r="T2127" s="300" t="s">
        <v>763</v>
      </c>
      <c r="U2127" s="300" t="s">
        <v>764</v>
      </c>
      <c r="V2127" s="300" t="s">
        <v>2284</v>
      </c>
      <c r="W2127" s="300" t="s">
        <v>766</v>
      </c>
      <c r="X2127" s="300" t="b">
        <v>1</v>
      </c>
      <c r="Y2127" s="300">
        <v>31</v>
      </c>
      <c r="Z2127" s="300" t="s">
        <v>767</v>
      </c>
      <c r="AA2127" s="300" t="s">
        <v>767</v>
      </c>
      <c r="AB2127" s="300" t="s">
        <v>66</v>
      </c>
      <c r="AC2127" s="300" t="s">
        <v>66</v>
      </c>
      <c r="AD2127" s="300">
        <v>2</v>
      </c>
      <c r="AE2127" s="300" t="b">
        <v>0</v>
      </c>
      <c r="AF2127" s="300" t="s">
        <v>768</v>
      </c>
      <c r="AG2127" s="300" t="s">
        <v>769</v>
      </c>
      <c r="AH2127" s="300">
        <v>0</v>
      </c>
      <c r="AI2127" s="300">
        <v>0</v>
      </c>
      <c r="AJ2127" s="300" t="s">
        <v>770</v>
      </c>
      <c r="AK2127" s="300">
        <v>-1</v>
      </c>
      <c r="AL2127" s="300" t="s">
        <v>771</v>
      </c>
      <c r="AM2127" s="300"/>
      <c r="AN2127" s="300" t="b">
        <v>0</v>
      </c>
      <c r="AO2127" s="300">
        <v>-1</v>
      </c>
      <c r="AP2127" s="300" t="s">
        <v>771</v>
      </c>
      <c r="AQ2127" s="300"/>
      <c r="AR2127" s="300" t="b">
        <v>0</v>
      </c>
      <c r="AS2127" s="300"/>
      <c r="AT2127" s="300" t="b">
        <v>0</v>
      </c>
      <c r="AU2127" s="300"/>
      <c r="AV2127" s="300" t="b">
        <v>0</v>
      </c>
      <c r="AW2127" s="300">
        <v>37470</v>
      </c>
      <c r="AX2127" s="300"/>
      <c r="AY2127" s="300">
        <v>37470</v>
      </c>
      <c r="AZ2127" s="300">
        <v>0</v>
      </c>
      <c r="BA2127" s="300" t="b">
        <v>1</v>
      </c>
      <c r="BB2127" s="300" t="b">
        <v>0</v>
      </c>
      <c r="BC2127"/>
      <c r="BD2127"/>
      <c r="BE2127"/>
      <c r="BF2127"/>
      <c r="BG2127"/>
      <c r="BH2127"/>
      <c r="BI2127"/>
      <c r="BJ2127"/>
      <c r="BK2127"/>
      <c r="BL2127"/>
      <c r="BM2127"/>
      <c r="BN2127"/>
      <c r="BO2127"/>
      <c r="BP2127"/>
      <c r="BQ2127"/>
    </row>
    <row r="2128" spans="5:69" ht="16.5" hidden="1" x14ac:dyDescent="0.3">
      <c r="E2128" s="300" t="s">
        <v>760</v>
      </c>
      <c r="F2128" s="300" t="s">
        <v>651</v>
      </c>
      <c r="G2128" s="300">
        <v>20130101</v>
      </c>
      <c r="H2128" s="300">
        <v>2013</v>
      </c>
      <c r="I2128" s="300">
        <v>52</v>
      </c>
      <c r="J2128" s="300">
        <v>2013</v>
      </c>
      <c r="K2128" s="300">
        <v>562</v>
      </c>
      <c r="L2128" s="300" t="s">
        <v>761</v>
      </c>
      <c r="M2128" s="300" t="s">
        <v>451</v>
      </c>
      <c r="N2128" s="300" t="s">
        <v>660</v>
      </c>
      <c r="O2128" s="300" t="s">
        <v>762</v>
      </c>
      <c r="P2128" s="300">
        <v>0</v>
      </c>
      <c r="Q2128" s="300" t="s">
        <v>763</v>
      </c>
      <c r="R2128" s="300" t="s">
        <v>764</v>
      </c>
      <c r="S2128" s="300">
        <v>0</v>
      </c>
      <c r="T2128" s="300" t="s">
        <v>763</v>
      </c>
      <c r="U2128" s="300" t="s">
        <v>764</v>
      </c>
      <c r="V2128" s="300" t="s">
        <v>2284</v>
      </c>
      <c r="W2128" s="300" t="s">
        <v>766</v>
      </c>
      <c r="X2128" s="300" t="b">
        <v>1</v>
      </c>
      <c r="Y2128" s="300">
        <v>3101</v>
      </c>
      <c r="Z2128" s="300" t="s">
        <v>813</v>
      </c>
      <c r="AA2128" s="300" t="s">
        <v>525</v>
      </c>
      <c r="AB2128" s="300" t="s">
        <v>66</v>
      </c>
      <c r="AC2128" s="300" t="s">
        <v>66</v>
      </c>
      <c r="AD2128" s="300">
        <v>4</v>
      </c>
      <c r="AE2128" s="300" t="b">
        <v>0</v>
      </c>
      <c r="AF2128" s="300" t="s">
        <v>768</v>
      </c>
      <c r="AG2128" s="300" t="s">
        <v>769</v>
      </c>
      <c r="AH2128" s="300">
        <v>0</v>
      </c>
      <c r="AI2128" s="300">
        <v>0</v>
      </c>
      <c r="AJ2128" s="300" t="s">
        <v>770</v>
      </c>
      <c r="AK2128" s="300">
        <v>8</v>
      </c>
      <c r="AL2128" s="300" t="s">
        <v>814</v>
      </c>
      <c r="AM2128" s="300">
        <v>501</v>
      </c>
      <c r="AN2128" s="300" t="b">
        <v>0</v>
      </c>
      <c r="AO2128" s="300">
        <v>-1</v>
      </c>
      <c r="AP2128" s="300" t="s">
        <v>771</v>
      </c>
      <c r="AQ2128" s="300"/>
      <c r="AR2128" s="300" t="b">
        <v>0</v>
      </c>
      <c r="AS2128" s="300">
        <v>501</v>
      </c>
      <c r="AT2128" s="300" t="b">
        <v>0</v>
      </c>
      <c r="AU2128" s="300"/>
      <c r="AV2128" s="300" t="b">
        <v>0</v>
      </c>
      <c r="AW2128" s="300">
        <v>3178</v>
      </c>
      <c r="AX2128" s="300"/>
      <c r="AY2128" s="300">
        <v>3178</v>
      </c>
      <c r="AZ2128" s="300">
        <v>0</v>
      </c>
      <c r="BA2128" s="300" t="b">
        <v>1</v>
      </c>
      <c r="BB2128" s="300" t="b">
        <v>0</v>
      </c>
      <c r="BC2128"/>
      <c r="BD2128"/>
      <c r="BE2128"/>
      <c r="BF2128"/>
      <c r="BG2128"/>
      <c r="BH2128"/>
      <c r="BI2128"/>
      <c r="BJ2128"/>
      <c r="BK2128"/>
      <c r="BL2128"/>
      <c r="BM2128"/>
      <c r="BN2128"/>
      <c r="BO2128"/>
      <c r="BP2128"/>
      <c r="BQ2128"/>
    </row>
    <row r="2129" spans="5:69" ht="16.5" hidden="1" x14ac:dyDescent="0.3">
      <c r="E2129" s="300" t="s">
        <v>760</v>
      </c>
      <c r="F2129" s="300" t="s">
        <v>651</v>
      </c>
      <c r="G2129" s="300">
        <v>20130101</v>
      </c>
      <c r="H2129" s="300">
        <v>2013</v>
      </c>
      <c r="I2129" s="300">
        <v>52</v>
      </c>
      <c r="J2129" s="300">
        <v>2013</v>
      </c>
      <c r="K2129" s="300">
        <v>562</v>
      </c>
      <c r="L2129" s="300" t="s">
        <v>761</v>
      </c>
      <c r="M2129" s="300" t="s">
        <v>451</v>
      </c>
      <c r="N2129" s="300" t="s">
        <v>660</v>
      </c>
      <c r="O2129" s="300" t="s">
        <v>762</v>
      </c>
      <c r="P2129" s="300">
        <v>251</v>
      </c>
      <c r="Q2129" s="300" t="s">
        <v>778</v>
      </c>
      <c r="R2129" s="300" t="s">
        <v>779</v>
      </c>
      <c r="S2129" s="300">
        <v>0</v>
      </c>
      <c r="T2129" s="300" t="s">
        <v>763</v>
      </c>
      <c r="U2129" s="300" t="s">
        <v>764</v>
      </c>
      <c r="V2129" s="300" t="s">
        <v>2284</v>
      </c>
      <c r="W2129" s="300" t="s">
        <v>766</v>
      </c>
      <c r="X2129" s="300" t="b">
        <v>1</v>
      </c>
      <c r="Y2129" s="300">
        <v>3101</v>
      </c>
      <c r="Z2129" s="300" t="s">
        <v>813</v>
      </c>
      <c r="AA2129" s="300" t="s">
        <v>525</v>
      </c>
      <c r="AB2129" s="300" t="s">
        <v>66</v>
      </c>
      <c r="AC2129" s="300" t="s">
        <v>66</v>
      </c>
      <c r="AD2129" s="300">
        <v>4</v>
      </c>
      <c r="AE2129" s="300" t="b">
        <v>0</v>
      </c>
      <c r="AF2129" s="300" t="s">
        <v>768</v>
      </c>
      <c r="AG2129" s="300" t="s">
        <v>769</v>
      </c>
      <c r="AH2129" s="300">
        <v>0</v>
      </c>
      <c r="AI2129" s="300">
        <v>0</v>
      </c>
      <c r="AJ2129" s="300" t="s">
        <v>770</v>
      </c>
      <c r="AK2129" s="300">
        <v>8</v>
      </c>
      <c r="AL2129" s="300" t="s">
        <v>814</v>
      </c>
      <c r="AM2129" s="300">
        <v>86</v>
      </c>
      <c r="AN2129" s="300" t="b">
        <v>0</v>
      </c>
      <c r="AO2129" s="300">
        <v>-1</v>
      </c>
      <c r="AP2129" s="300" t="s">
        <v>771</v>
      </c>
      <c r="AQ2129" s="300"/>
      <c r="AR2129" s="300" t="b">
        <v>0</v>
      </c>
      <c r="AS2129" s="300">
        <v>86</v>
      </c>
      <c r="AT2129" s="300" t="b">
        <v>0</v>
      </c>
      <c r="AU2129" s="300"/>
      <c r="AV2129" s="300" t="b">
        <v>0</v>
      </c>
      <c r="AW2129" s="300">
        <v>1688</v>
      </c>
      <c r="AX2129" s="300"/>
      <c r="AY2129" s="300">
        <v>1688</v>
      </c>
      <c r="AZ2129" s="300">
        <v>0</v>
      </c>
      <c r="BA2129" s="300" t="b">
        <v>1</v>
      </c>
      <c r="BB2129" s="300" t="b">
        <v>0</v>
      </c>
      <c r="BC2129"/>
      <c r="BD2129"/>
      <c r="BE2129"/>
      <c r="BF2129"/>
      <c r="BG2129"/>
      <c r="BH2129"/>
      <c r="BI2129"/>
      <c r="BJ2129"/>
      <c r="BK2129"/>
      <c r="BL2129"/>
      <c r="BM2129"/>
      <c r="BN2129"/>
      <c r="BO2129"/>
      <c r="BP2129"/>
      <c r="BQ2129"/>
    </row>
    <row r="2130" spans="5:69" ht="16.5" hidden="1" x14ac:dyDescent="0.3">
      <c r="E2130" s="300" t="s">
        <v>760</v>
      </c>
      <c r="F2130" s="300" t="s">
        <v>651</v>
      </c>
      <c r="G2130" s="300">
        <v>20130101</v>
      </c>
      <c r="H2130" s="300">
        <v>2013</v>
      </c>
      <c r="I2130" s="300">
        <v>52</v>
      </c>
      <c r="J2130" s="300">
        <v>2013</v>
      </c>
      <c r="K2130" s="300">
        <v>562</v>
      </c>
      <c r="L2130" s="300" t="s">
        <v>761</v>
      </c>
      <c r="M2130" s="300" t="s">
        <v>451</v>
      </c>
      <c r="N2130" s="300" t="s">
        <v>660</v>
      </c>
      <c r="O2130" s="300" t="s">
        <v>762</v>
      </c>
      <c r="P2130" s="300">
        <v>288</v>
      </c>
      <c r="Q2130" s="300" t="s">
        <v>784</v>
      </c>
      <c r="R2130" s="300" t="s">
        <v>428</v>
      </c>
      <c r="S2130" s="300">
        <v>0</v>
      </c>
      <c r="T2130" s="300" t="s">
        <v>763</v>
      </c>
      <c r="U2130" s="300" t="s">
        <v>764</v>
      </c>
      <c r="V2130" s="300" t="s">
        <v>2284</v>
      </c>
      <c r="W2130" s="300" t="s">
        <v>766</v>
      </c>
      <c r="X2130" s="300" t="b">
        <v>1</v>
      </c>
      <c r="Y2130" s="300">
        <v>3101</v>
      </c>
      <c r="Z2130" s="300" t="s">
        <v>813</v>
      </c>
      <c r="AA2130" s="300" t="s">
        <v>525</v>
      </c>
      <c r="AB2130" s="300" t="s">
        <v>66</v>
      </c>
      <c r="AC2130" s="300" t="s">
        <v>66</v>
      </c>
      <c r="AD2130" s="300">
        <v>4</v>
      </c>
      <c r="AE2130" s="300" t="b">
        <v>0</v>
      </c>
      <c r="AF2130" s="300" t="s">
        <v>768</v>
      </c>
      <c r="AG2130" s="300" t="s">
        <v>769</v>
      </c>
      <c r="AH2130" s="300">
        <v>0</v>
      </c>
      <c r="AI2130" s="300">
        <v>0</v>
      </c>
      <c r="AJ2130" s="300" t="s">
        <v>770</v>
      </c>
      <c r="AK2130" s="300">
        <v>8</v>
      </c>
      <c r="AL2130" s="300" t="s">
        <v>814</v>
      </c>
      <c r="AM2130" s="300">
        <v>375</v>
      </c>
      <c r="AN2130" s="300" t="b">
        <v>0</v>
      </c>
      <c r="AO2130" s="300">
        <v>-1</v>
      </c>
      <c r="AP2130" s="300" t="s">
        <v>771</v>
      </c>
      <c r="AQ2130" s="300"/>
      <c r="AR2130" s="300" t="b">
        <v>0</v>
      </c>
      <c r="AS2130" s="300">
        <v>375</v>
      </c>
      <c r="AT2130" s="300" t="b">
        <v>0</v>
      </c>
      <c r="AU2130" s="300"/>
      <c r="AV2130" s="300" t="b">
        <v>0</v>
      </c>
      <c r="AW2130" s="300">
        <v>225</v>
      </c>
      <c r="AX2130" s="300"/>
      <c r="AY2130" s="300">
        <v>225</v>
      </c>
      <c r="AZ2130" s="300">
        <v>0</v>
      </c>
      <c r="BA2130" s="300" t="b">
        <v>1</v>
      </c>
      <c r="BB2130" s="300" t="b">
        <v>0</v>
      </c>
      <c r="BC2130"/>
      <c r="BD2130"/>
      <c r="BE2130"/>
      <c r="BF2130"/>
      <c r="BG2130"/>
      <c r="BH2130"/>
      <c r="BI2130"/>
      <c r="BJ2130"/>
      <c r="BK2130"/>
      <c r="BL2130"/>
      <c r="BM2130"/>
      <c r="BN2130"/>
      <c r="BO2130"/>
      <c r="BP2130"/>
      <c r="BQ2130"/>
    </row>
    <row r="2131" spans="5:69" ht="16.5" hidden="1" x14ac:dyDescent="0.3">
      <c r="E2131" s="300" t="s">
        <v>760</v>
      </c>
      <c r="F2131" s="300" t="s">
        <v>651</v>
      </c>
      <c r="G2131" s="300">
        <v>20130101</v>
      </c>
      <c r="H2131" s="300">
        <v>2013</v>
      </c>
      <c r="I2131" s="300">
        <v>52</v>
      </c>
      <c r="J2131" s="300">
        <v>2013</v>
      </c>
      <c r="K2131" s="300">
        <v>562</v>
      </c>
      <c r="L2131" s="300" t="s">
        <v>761</v>
      </c>
      <c r="M2131" s="300" t="s">
        <v>451</v>
      </c>
      <c r="N2131" s="300" t="s">
        <v>660</v>
      </c>
      <c r="O2131" s="300" t="s">
        <v>762</v>
      </c>
      <c r="P2131" s="300">
        <v>788</v>
      </c>
      <c r="Q2131" s="300" t="s">
        <v>972</v>
      </c>
      <c r="R2131" s="300" t="s">
        <v>439</v>
      </c>
      <c r="S2131" s="300">
        <v>0</v>
      </c>
      <c r="T2131" s="300" t="s">
        <v>763</v>
      </c>
      <c r="U2131" s="300" t="s">
        <v>764</v>
      </c>
      <c r="V2131" s="300" t="s">
        <v>2284</v>
      </c>
      <c r="W2131" s="300" t="s">
        <v>766</v>
      </c>
      <c r="X2131" s="300" t="b">
        <v>1</v>
      </c>
      <c r="Y2131" s="300">
        <v>3101</v>
      </c>
      <c r="Z2131" s="300" t="s">
        <v>813</v>
      </c>
      <c r="AA2131" s="300" t="s">
        <v>525</v>
      </c>
      <c r="AB2131" s="300" t="s">
        <v>66</v>
      </c>
      <c r="AC2131" s="300" t="s">
        <v>66</v>
      </c>
      <c r="AD2131" s="300">
        <v>4</v>
      </c>
      <c r="AE2131" s="300" t="b">
        <v>0</v>
      </c>
      <c r="AF2131" s="300" t="s">
        <v>768</v>
      </c>
      <c r="AG2131" s="300" t="s">
        <v>769</v>
      </c>
      <c r="AH2131" s="300">
        <v>0</v>
      </c>
      <c r="AI2131" s="300">
        <v>0</v>
      </c>
      <c r="AJ2131" s="300" t="s">
        <v>770</v>
      </c>
      <c r="AK2131" s="300">
        <v>8</v>
      </c>
      <c r="AL2131" s="300" t="s">
        <v>814</v>
      </c>
      <c r="AM2131" s="300">
        <v>40</v>
      </c>
      <c r="AN2131" s="300" t="b">
        <v>0</v>
      </c>
      <c r="AO2131" s="300">
        <v>-1</v>
      </c>
      <c r="AP2131" s="300" t="s">
        <v>771</v>
      </c>
      <c r="AQ2131" s="300"/>
      <c r="AR2131" s="300" t="b">
        <v>0</v>
      </c>
      <c r="AS2131" s="300">
        <v>40</v>
      </c>
      <c r="AT2131" s="300" t="b">
        <v>0</v>
      </c>
      <c r="AU2131" s="300"/>
      <c r="AV2131" s="300" t="b">
        <v>0</v>
      </c>
      <c r="AW2131" s="300">
        <v>1264</v>
      </c>
      <c r="AX2131" s="300"/>
      <c r="AY2131" s="300">
        <v>1264</v>
      </c>
      <c r="AZ2131" s="300">
        <v>0</v>
      </c>
      <c r="BA2131" s="300" t="b">
        <v>1</v>
      </c>
      <c r="BB2131" s="300" t="b">
        <v>0</v>
      </c>
      <c r="BC2131"/>
      <c r="BD2131"/>
      <c r="BE2131"/>
      <c r="BF2131"/>
      <c r="BG2131"/>
      <c r="BH2131"/>
      <c r="BI2131"/>
      <c r="BJ2131"/>
      <c r="BK2131"/>
      <c r="BL2131"/>
      <c r="BM2131"/>
      <c r="BN2131"/>
      <c r="BO2131"/>
      <c r="BP2131"/>
      <c r="BQ2131"/>
    </row>
    <row r="2132" spans="5:69" ht="16.5" hidden="1" x14ac:dyDescent="0.3">
      <c r="E2132" s="300" t="s">
        <v>760</v>
      </c>
      <c r="F2132" s="300" t="s">
        <v>651</v>
      </c>
      <c r="G2132" s="300">
        <v>20130101</v>
      </c>
      <c r="H2132" s="300">
        <v>2013</v>
      </c>
      <c r="I2132" s="300">
        <v>52</v>
      </c>
      <c r="J2132" s="300">
        <v>2013</v>
      </c>
      <c r="K2132" s="300">
        <v>562</v>
      </c>
      <c r="L2132" s="300" t="s">
        <v>761</v>
      </c>
      <c r="M2132" s="300" t="s">
        <v>451</v>
      </c>
      <c r="N2132" s="300" t="s">
        <v>660</v>
      </c>
      <c r="O2132" s="300" t="s">
        <v>762</v>
      </c>
      <c r="P2132" s="300">
        <v>0</v>
      </c>
      <c r="Q2132" s="300" t="s">
        <v>763</v>
      </c>
      <c r="R2132" s="300" t="s">
        <v>764</v>
      </c>
      <c r="S2132" s="300">
        <v>0</v>
      </c>
      <c r="T2132" s="300" t="s">
        <v>763</v>
      </c>
      <c r="U2132" s="300" t="s">
        <v>764</v>
      </c>
      <c r="V2132" s="300" t="s">
        <v>2284</v>
      </c>
      <c r="W2132" s="300" t="s">
        <v>766</v>
      </c>
      <c r="X2132" s="300" t="b">
        <v>1</v>
      </c>
      <c r="Y2132" s="300">
        <v>310100</v>
      </c>
      <c r="Z2132" s="300" t="s">
        <v>818</v>
      </c>
      <c r="AA2132" s="300" t="s">
        <v>525</v>
      </c>
      <c r="AB2132" s="300" t="s">
        <v>66</v>
      </c>
      <c r="AC2132" s="300" t="s">
        <v>66</v>
      </c>
      <c r="AD2132" s="300">
        <v>6</v>
      </c>
      <c r="AE2132" s="300" t="b">
        <v>1</v>
      </c>
      <c r="AF2132" s="300" t="s">
        <v>768</v>
      </c>
      <c r="AG2132" s="300" t="s">
        <v>769</v>
      </c>
      <c r="AH2132" s="300">
        <v>0</v>
      </c>
      <c r="AI2132" s="300">
        <v>0</v>
      </c>
      <c r="AJ2132" s="300" t="s">
        <v>770</v>
      </c>
      <c r="AK2132" s="300">
        <v>8</v>
      </c>
      <c r="AL2132" s="300" t="s">
        <v>814</v>
      </c>
      <c r="AM2132" s="300">
        <v>501</v>
      </c>
      <c r="AN2132" s="300" t="b">
        <v>0</v>
      </c>
      <c r="AO2132" s="300">
        <v>-1</v>
      </c>
      <c r="AP2132" s="300" t="s">
        <v>771</v>
      </c>
      <c r="AQ2132" s="300"/>
      <c r="AR2132" s="300" t="b">
        <v>0</v>
      </c>
      <c r="AS2132" s="300">
        <v>501</v>
      </c>
      <c r="AT2132" s="300" t="b">
        <v>0</v>
      </c>
      <c r="AU2132" s="300"/>
      <c r="AV2132" s="300" t="b">
        <v>0</v>
      </c>
      <c r="AW2132" s="300">
        <v>3178</v>
      </c>
      <c r="AX2132" s="300"/>
      <c r="AY2132" s="300">
        <v>3178</v>
      </c>
      <c r="AZ2132" s="300">
        <v>0</v>
      </c>
      <c r="BA2132" s="300" t="b">
        <v>1</v>
      </c>
      <c r="BB2132" s="300" t="b">
        <v>0</v>
      </c>
      <c r="BC2132"/>
      <c r="BD2132"/>
      <c r="BE2132"/>
      <c r="BF2132"/>
      <c r="BG2132"/>
      <c r="BH2132"/>
      <c r="BI2132"/>
      <c r="BJ2132"/>
      <c r="BK2132"/>
      <c r="BL2132"/>
      <c r="BM2132"/>
      <c r="BN2132"/>
      <c r="BO2132"/>
      <c r="BP2132"/>
      <c r="BQ2132"/>
    </row>
    <row r="2133" spans="5:69" ht="16.5" hidden="1" x14ac:dyDescent="0.3">
      <c r="E2133" s="300" t="s">
        <v>760</v>
      </c>
      <c r="F2133" s="300" t="s">
        <v>651</v>
      </c>
      <c r="G2133" s="300">
        <v>20130101</v>
      </c>
      <c r="H2133" s="300">
        <v>2013</v>
      </c>
      <c r="I2133" s="300">
        <v>52</v>
      </c>
      <c r="J2133" s="300">
        <v>2013</v>
      </c>
      <c r="K2133" s="300">
        <v>562</v>
      </c>
      <c r="L2133" s="300" t="s">
        <v>761</v>
      </c>
      <c r="M2133" s="300" t="s">
        <v>451</v>
      </c>
      <c r="N2133" s="300" t="s">
        <v>660</v>
      </c>
      <c r="O2133" s="300" t="s">
        <v>762</v>
      </c>
      <c r="P2133" s="300">
        <v>251</v>
      </c>
      <c r="Q2133" s="300" t="s">
        <v>778</v>
      </c>
      <c r="R2133" s="300" t="s">
        <v>779</v>
      </c>
      <c r="S2133" s="300">
        <v>0</v>
      </c>
      <c r="T2133" s="300" t="s">
        <v>763</v>
      </c>
      <c r="U2133" s="300" t="s">
        <v>764</v>
      </c>
      <c r="V2133" s="300" t="s">
        <v>2284</v>
      </c>
      <c r="W2133" s="300" t="s">
        <v>766</v>
      </c>
      <c r="X2133" s="300" t="b">
        <v>1</v>
      </c>
      <c r="Y2133" s="300">
        <v>310100</v>
      </c>
      <c r="Z2133" s="300" t="s">
        <v>818</v>
      </c>
      <c r="AA2133" s="300" t="s">
        <v>525</v>
      </c>
      <c r="AB2133" s="300" t="s">
        <v>66</v>
      </c>
      <c r="AC2133" s="300" t="s">
        <v>66</v>
      </c>
      <c r="AD2133" s="300">
        <v>6</v>
      </c>
      <c r="AE2133" s="300" t="b">
        <v>1</v>
      </c>
      <c r="AF2133" s="300" t="s">
        <v>768</v>
      </c>
      <c r="AG2133" s="300" t="s">
        <v>769</v>
      </c>
      <c r="AH2133" s="300">
        <v>0</v>
      </c>
      <c r="AI2133" s="300">
        <v>0</v>
      </c>
      <c r="AJ2133" s="300" t="s">
        <v>770</v>
      </c>
      <c r="AK2133" s="300">
        <v>8</v>
      </c>
      <c r="AL2133" s="300" t="s">
        <v>814</v>
      </c>
      <c r="AM2133" s="300">
        <v>86</v>
      </c>
      <c r="AN2133" s="300" t="b">
        <v>0</v>
      </c>
      <c r="AO2133" s="300">
        <v>-1</v>
      </c>
      <c r="AP2133" s="300" t="s">
        <v>771</v>
      </c>
      <c r="AQ2133" s="300"/>
      <c r="AR2133" s="300" t="b">
        <v>0</v>
      </c>
      <c r="AS2133" s="300">
        <v>86</v>
      </c>
      <c r="AT2133" s="300" t="b">
        <v>0</v>
      </c>
      <c r="AU2133" s="300"/>
      <c r="AV2133" s="300" t="b">
        <v>0</v>
      </c>
      <c r="AW2133" s="300">
        <v>1688</v>
      </c>
      <c r="AX2133" s="300"/>
      <c r="AY2133" s="300">
        <v>1688</v>
      </c>
      <c r="AZ2133" s="300">
        <v>0</v>
      </c>
      <c r="BA2133" s="300" t="b">
        <v>1</v>
      </c>
      <c r="BB2133" s="300" t="b">
        <v>0</v>
      </c>
      <c r="BC2133"/>
      <c r="BD2133"/>
      <c r="BE2133"/>
      <c r="BF2133"/>
      <c r="BG2133"/>
      <c r="BH2133"/>
      <c r="BI2133"/>
      <c r="BJ2133"/>
      <c r="BK2133"/>
      <c r="BL2133"/>
      <c r="BM2133"/>
      <c r="BN2133"/>
      <c r="BO2133"/>
      <c r="BP2133"/>
      <c r="BQ2133"/>
    </row>
    <row r="2134" spans="5:69" ht="16.5" hidden="1" x14ac:dyDescent="0.3">
      <c r="E2134" s="300" t="s">
        <v>760</v>
      </c>
      <c r="F2134" s="300" t="s">
        <v>651</v>
      </c>
      <c r="G2134" s="300">
        <v>20130101</v>
      </c>
      <c r="H2134" s="300">
        <v>2013</v>
      </c>
      <c r="I2134" s="300">
        <v>52</v>
      </c>
      <c r="J2134" s="300">
        <v>2013</v>
      </c>
      <c r="K2134" s="300">
        <v>562</v>
      </c>
      <c r="L2134" s="300" t="s">
        <v>761</v>
      </c>
      <c r="M2134" s="300" t="s">
        <v>451</v>
      </c>
      <c r="N2134" s="300" t="s">
        <v>660</v>
      </c>
      <c r="O2134" s="300" t="s">
        <v>762</v>
      </c>
      <c r="P2134" s="300">
        <v>288</v>
      </c>
      <c r="Q2134" s="300" t="s">
        <v>784</v>
      </c>
      <c r="R2134" s="300" t="s">
        <v>428</v>
      </c>
      <c r="S2134" s="300">
        <v>0</v>
      </c>
      <c r="T2134" s="300" t="s">
        <v>763</v>
      </c>
      <c r="U2134" s="300" t="s">
        <v>764</v>
      </c>
      <c r="V2134" s="300" t="s">
        <v>2284</v>
      </c>
      <c r="W2134" s="300" t="s">
        <v>766</v>
      </c>
      <c r="X2134" s="300" t="b">
        <v>1</v>
      </c>
      <c r="Y2134" s="300">
        <v>310100</v>
      </c>
      <c r="Z2134" s="300" t="s">
        <v>818</v>
      </c>
      <c r="AA2134" s="300" t="s">
        <v>525</v>
      </c>
      <c r="AB2134" s="300" t="s">
        <v>66</v>
      </c>
      <c r="AC2134" s="300" t="s">
        <v>66</v>
      </c>
      <c r="AD2134" s="300">
        <v>6</v>
      </c>
      <c r="AE2134" s="300" t="b">
        <v>1</v>
      </c>
      <c r="AF2134" s="300" t="s">
        <v>768</v>
      </c>
      <c r="AG2134" s="300" t="s">
        <v>769</v>
      </c>
      <c r="AH2134" s="300">
        <v>0</v>
      </c>
      <c r="AI2134" s="300">
        <v>0</v>
      </c>
      <c r="AJ2134" s="300" t="s">
        <v>770</v>
      </c>
      <c r="AK2134" s="300">
        <v>8</v>
      </c>
      <c r="AL2134" s="300" t="s">
        <v>814</v>
      </c>
      <c r="AM2134" s="300">
        <v>375</v>
      </c>
      <c r="AN2134" s="300" t="b">
        <v>0</v>
      </c>
      <c r="AO2134" s="300">
        <v>-1</v>
      </c>
      <c r="AP2134" s="300" t="s">
        <v>771</v>
      </c>
      <c r="AQ2134" s="300"/>
      <c r="AR2134" s="300" t="b">
        <v>0</v>
      </c>
      <c r="AS2134" s="300">
        <v>375</v>
      </c>
      <c r="AT2134" s="300" t="b">
        <v>0</v>
      </c>
      <c r="AU2134" s="300"/>
      <c r="AV2134" s="300" t="b">
        <v>0</v>
      </c>
      <c r="AW2134" s="300">
        <v>225</v>
      </c>
      <c r="AX2134" s="300"/>
      <c r="AY2134" s="300">
        <v>225</v>
      </c>
      <c r="AZ2134" s="300">
        <v>0</v>
      </c>
      <c r="BA2134" s="300" t="b">
        <v>1</v>
      </c>
      <c r="BB2134" s="300" t="b">
        <v>0</v>
      </c>
      <c r="BC2134"/>
      <c r="BD2134"/>
      <c r="BE2134"/>
      <c r="BF2134"/>
      <c r="BG2134"/>
      <c r="BH2134"/>
      <c r="BI2134"/>
      <c r="BJ2134"/>
      <c r="BK2134"/>
      <c r="BL2134"/>
      <c r="BM2134"/>
      <c r="BN2134"/>
      <c r="BO2134"/>
      <c r="BP2134"/>
      <c r="BQ2134"/>
    </row>
    <row r="2135" spans="5:69" ht="16.5" hidden="1" x14ac:dyDescent="0.3">
      <c r="E2135" s="300" t="s">
        <v>760</v>
      </c>
      <c r="F2135" s="300" t="s">
        <v>651</v>
      </c>
      <c r="G2135" s="300">
        <v>20130101</v>
      </c>
      <c r="H2135" s="300">
        <v>2013</v>
      </c>
      <c r="I2135" s="300">
        <v>52</v>
      </c>
      <c r="J2135" s="300">
        <v>2013</v>
      </c>
      <c r="K2135" s="300">
        <v>562</v>
      </c>
      <c r="L2135" s="300" t="s">
        <v>761</v>
      </c>
      <c r="M2135" s="300" t="s">
        <v>451</v>
      </c>
      <c r="N2135" s="300" t="s">
        <v>660</v>
      </c>
      <c r="O2135" s="300" t="s">
        <v>762</v>
      </c>
      <c r="P2135" s="300">
        <v>788</v>
      </c>
      <c r="Q2135" s="300" t="s">
        <v>972</v>
      </c>
      <c r="R2135" s="300" t="s">
        <v>439</v>
      </c>
      <c r="S2135" s="300">
        <v>0</v>
      </c>
      <c r="T2135" s="300" t="s">
        <v>763</v>
      </c>
      <c r="U2135" s="300" t="s">
        <v>764</v>
      </c>
      <c r="V2135" s="300" t="s">
        <v>2284</v>
      </c>
      <c r="W2135" s="300" t="s">
        <v>766</v>
      </c>
      <c r="X2135" s="300" t="b">
        <v>1</v>
      </c>
      <c r="Y2135" s="300">
        <v>310100</v>
      </c>
      <c r="Z2135" s="300" t="s">
        <v>818</v>
      </c>
      <c r="AA2135" s="300" t="s">
        <v>525</v>
      </c>
      <c r="AB2135" s="300" t="s">
        <v>66</v>
      </c>
      <c r="AC2135" s="300" t="s">
        <v>66</v>
      </c>
      <c r="AD2135" s="300">
        <v>6</v>
      </c>
      <c r="AE2135" s="300" t="b">
        <v>1</v>
      </c>
      <c r="AF2135" s="300" t="s">
        <v>768</v>
      </c>
      <c r="AG2135" s="300" t="s">
        <v>769</v>
      </c>
      <c r="AH2135" s="300">
        <v>0</v>
      </c>
      <c r="AI2135" s="300">
        <v>0</v>
      </c>
      <c r="AJ2135" s="300" t="s">
        <v>770</v>
      </c>
      <c r="AK2135" s="300">
        <v>8</v>
      </c>
      <c r="AL2135" s="300" t="s">
        <v>814</v>
      </c>
      <c r="AM2135" s="300">
        <v>40</v>
      </c>
      <c r="AN2135" s="300" t="b">
        <v>0</v>
      </c>
      <c r="AO2135" s="300">
        <v>-1</v>
      </c>
      <c r="AP2135" s="300" t="s">
        <v>771</v>
      </c>
      <c r="AQ2135" s="300"/>
      <c r="AR2135" s="300" t="b">
        <v>0</v>
      </c>
      <c r="AS2135" s="300">
        <v>40</v>
      </c>
      <c r="AT2135" s="300" t="b">
        <v>0</v>
      </c>
      <c r="AU2135" s="300"/>
      <c r="AV2135" s="300" t="b">
        <v>0</v>
      </c>
      <c r="AW2135" s="300">
        <v>1264</v>
      </c>
      <c r="AX2135" s="300"/>
      <c r="AY2135" s="300">
        <v>1264</v>
      </c>
      <c r="AZ2135" s="300">
        <v>0</v>
      </c>
      <c r="BA2135" s="300" t="b">
        <v>1</v>
      </c>
      <c r="BB2135" s="300" t="b">
        <v>0</v>
      </c>
      <c r="BC2135"/>
      <c r="BD2135"/>
      <c r="BE2135"/>
      <c r="BF2135"/>
      <c r="BG2135"/>
      <c r="BH2135"/>
      <c r="BI2135"/>
      <c r="BJ2135"/>
      <c r="BK2135"/>
      <c r="BL2135"/>
      <c r="BM2135"/>
      <c r="BN2135"/>
      <c r="BO2135"/>
      <c r="BP2135"/>
      <c r="BQ2135"/>
    </row>
    <row r="2136" spans="5:69" ht="16.5" hidden="1" x14ac:dyDescent="0.3">
      <c r="E2136" s="300" t="s">
        <v>760</v>
      </c>
      <c r="F2136" s="300" t="s">
        <v>651</v>
      </c>
      <c r="G2136" s="300">
        <v>20130101</v>
      </c>
      <c r="H2136" s="300">
        <v>2013</v>
      </c>
      <c r="I2136" s="300">
        <v>52</v>
      </c>
      <c r="J2136" s="300">
        <v>2013</v>
      </c>
      <c r="K2136" s="300">
        <v>562</v>
      </c>
      <c r="L2136" s="300" t="s">
        <v>761</v>
      </c>
      <c r="M2136" s="300" t="s">
        <v>451</v>
      </c>
      <c r="N2136" s="300" t="s">
        <v>660</v>
      </c>
      <c r="O2136" s="300" t="s">
        <v>762</v>
      </c>
      <c r="P2136" s="300">
        <v>0</v>
      </c>
      <c r="Q2136" s="300" t="s">
        <v>763</v>
      </c>
      <c r="R2136" s="300" t="s">
        <v>764</v>
      </c>
      <c r="S2136" s="300">
        <v>0</v>
      </c>
      <c r="T2136" s="300" t="s">
        <v>763</v>
      </c>
      <c r="U2136" s="300" t="s">
        <v>764</v>
      </c>
      <c r="V2136" s="300" t="s">
        <v>2284</v>
      </c>
      <c r="W2136" s="300" t="s">
        <v>766</v>
      </c>
      <c r="X2136" s="300" t="b">
        <v>1</v>
      </c>
      <c r="Y2136" s="300">
        <v>3102</v>
      </c>
      <c r="Z2136" s="300" t="s">
        <v>819</v>
      </c>
      <c r="AA2136" s="300" t="s">
        <v>820</v>
      </c>
      <c r="AB2136" s="300" t="s">
        <v>508</v>
      </c>
      <c r="AC2136" s="300" t="s">
        <v>508</v>
      </c>
      <c r="AD2136" s="300">
        <v>4</v>
      </c>
      <c r="AE2136" s="300" t="b">
        <v>0</v>
      </c>
      <c r="AF2136" s="300" t="s">
        <v>768</v>
      </c>
      <c r="AG2136" s="300" t="s">
        <v>769</v>
      </c>
      <c r="AH2136" s="300">
        <v>0</v>
      </c>
      <c r="AI2136" s="300">
        <v>0</v>
      </c>
      <c r="AJ2136" s="300" t="s">
        <v>770</v>
      </c>
      <c r="AK2136" s="300">
        <v>8</v>
      </c>
      <c r="AL2136" s="300" t="s">
        <v>814</v>
      </c>
      <c r="AM2136" s="300">
        <v>14001395</v>
      </c>
      <c r="AN2136" s="300" t="b">
        <v>0</v>
      </c>
      <c r="AO2136" s="300">
        <v>-1</v>
      </c>
      <c r="AP2136" s="300" t="s">
        <v>771</v>
      </c>
      <c r="AQ2136" s="300"/>
      <c r="AR2136" s="300" t="b">
        <v>0</v>
      </c>
      <c r="AS2136" s="300">
        <v>14001395</v>
      </c>
      <c r="AT2136" s="300" t="b">
        <v>0</v>
      </c>
      <c r="AU2136" s="300"/>
      <c r="AV2136" s="300" t="b">
        <v>0</v>
      </c>
      <c r="AW2136" s="300">
        <v>5318541</v>
      </c>
      <c r="AX2136" s="300"/>
      <c r="AY2136" s="300">
        <v>5318541</v>
      </c>
      <c r="AZ2136" s="300">
        <v>0</v>
      </c>
      <c r="BA2136" s="300" t="b">
        <v>1</v>
      </c>
      <c r="BB2136" s="300" t="b">
        <v>0</v>
      </c>
      <c r="BC2136"/>
      <c r="BD2136"/>
      <c r="BE2136"/>
      <c r="BF2136"/>
      <c r="BG2136"/>
      <c r="BH2136"/>
      <c r="BI2136"/>
      <c r="BJ2136"/>
      <c r="BK2136"/>
      <c r="BL2136"/>
      <c r="BM2136"/>
      <c r="BN2136"/>
      <c r="BO2136"/>
      <c r="BP2136"/>
      <c r="BQ2136"/>
    </row>
    <row r="2137" spans="5:69" ht="16.5" hidden="1" x14ac:dyDescent="0.3">
      <c r="E2137" s="300" t="s">
        <v>760</v>
      </c>
      <c r="F2137" s="300" t="s">
        <v>651</v>
      </c>
      <c r="G2137" s="300">
        <v>20130101</v>
      </c>
      <c r="H2137" s="300">
        <v>2013</v>
      </c>
      <c r="I2137" s="300">
        <v>52</v>
      </c>
      <c r="J2137" s="300">
        <v>2013</v>
      </c>
      <c r="K2137" s="300">
        <v>562</v>
      </c>
      <c r="L2137" s="300" t="s">
        <v>761</v>
      </c>
      <c r="M2137" s="300" t="s">
        <v>451</v>
      </c>
      <c r="N2137" s="300" t="s">
        <v>660</v>
      </c>
      <c r="O2137" s="300" t="s">
        <v>762</v>
      </c>
      <c r="P2137" s="300">
        <v>56</v>
      </c>
      <c r="Q2137" s="300" t="s">
        <v>877</v>
      </c>
      <c r="R2137" s="300" t="s">
        <v>878</v>
      </c>
      <c r="S2137" s="300">
        <v>0</v>
      </c>
      <c r="T2137" s="300" t="s">
        <v>763</v>
      </c>
      <c r="U2137" s="300" t="s">
        <v>764</v>
      </c>
      <c r="V2137" s="300" t="s">
        <v>2284</v>
      </c>
      <c r="W2137" s="300" t="s">
        <v>766</v>
      </c>
      <c r="X2137" s="300" t="b">
        <v>1</v>
      </c>
      <c r="Y2137" s="300">
        <v>3102</v>
      </c>
      <c r="Z2137" s="300" t="s">
        <v>819</v>
      </c>
      <c r="AA2137" s="300" t="s">
        <v>820</v>
      </c>
      <c r="AB2137" s="300" t="s">
        <v>508</v>
      </c>
      <c r="AC2137" s="300" t="s">
        <v>508</v>
      </c>
      <c r="AD2137" s="300">
        <v>4</v>
      </c>
      <c r="AE2137" s="300" t="b">
        <v>0</v>
      </c>
      <c r="AF2137" s="300" t="s">
        <v>768</v>
      </c>
      <c r="AG2137" s="300" t="s">
        <v>769</v>
      </c>
      <c r="AH2137" s="300">
        <v>0</v>
      </c>
      <c r="AI2137" s="300">
        <v>0</v>
      </c>
      <c r="AJ2137" s="300" t="s">
        <v>770</v>
      </c>
      <c r="AK2137" s="300">
        <v>8</v>
      </c>
      <c r="AL2137" s="300" t="s">
        <v>814</v>
      </c>
      <c r="AM2137" s="300">
        <v>245700</v>
      </c>
      <c r="AN2137" s="300" t="b">
        <v>0</v>
      </c>
      <c r="AO2137" s="300">
        <v>-1</v>
      </c>
      <c r="AP2137" s="300" t="s">
        <v>771</v>
      </c>
      <c r="AQ2137" s="300"/>
      <c r="AR2137" s="300" t="b">
        <v>0</v>
      </c>
      <c r="AS2137" s="300">
        <v>245700</v>
      </c>
      <c r="AT2137" s="300" t="b">
        <v>0</v>
      </c>
      <c r="AU2137" s="300"/>
      <c r="AV2137" s="300" t="b">
        <v>0</v>
      </c>
      <c r="AW2137" s="300">
        <v>285883</v>
      </c>
      <c r="AX2137" s="300"/>
      <c r="AY2137" s="300">
        <v>285883</v>
      </c>
      <c r="AZ2137" s="300">
        <v>0</v>
      </c>
      <c r="BA2137" s="300" t="b">
        <v>1</v>
      </c>
      <c r="BB2137" s="300" t="b">
        <v>0</v>
      </c>
      <c r="BC2137"/>
      <c r="BD2137"/>
      <c r="BE2137"/>
      <c r="BF2137"/>
      <c r="BG2137"/>
      <c r="BH2137"/>
      <c r="BI2137"/>
      <c r="BJ2137"/>
      <c r="BK2137"/>
      <c r="BL2137"/>
      <c r="BM2137"/>
      <c r="BN2137"/>
      <c r="BO2137"/>
      <c r="BP2137"/>
      <c r="BQ2137"/>
    </row>
    <row r="2138" spans="5:69" ht="16.5" hidden="1" x14ac:dyDescent="0.3">
      <c r="E2138" s="300" t="s">
        <v>760</v>
      </c>
      <c r="F2138" s="300" t="s">
        <v>651</v>
      </c>
      <c r="G2138" s="300">
        <v>20130101</v>
      </c>
      <c r="H2138" s="300">
        <v>2013</v>
      </c>
      <c r="I2138" s="300">
        <v>52</v>
      </c>
      <c r="J2138" s="300">
        <v>2013</v>
      </c>
      <c r="K2138" s="300">
        <v>562</v>
      </c>
      <c r="L2138" s="300" t="s">
        <v>761</v>
      </c>
      <c r="M2138" s="300" t="s">
        <v>451</v>
      </c>
      <c r="N2138" s="300" t="s">
        <v>660</v>
      </c>
      <c r="O2138" s="300" t="s">
        <v>762</v>
      </c>
      <c r="P2138" s="300">
        <v>204</v>
      </c>
      <c r="Q2138" s="300" t="s">
        <v>776</v>
      </c>
      <c r="R2138" s="300" t="s">
        <v>432</v>
      </c>
      <c r="S2138" s="300">
        <v>0</v>
      </c>
      <c r="T2138" s="300" t="s">
        <v>763</v>
      </c>
      <c r="U2138" s="300" t="s">
        <v>764</v>
      </c>
      <c r="V2138" s="300" t="s">
        <v>2284</v>
      </c>
      <c r="W2138" s="300" t="s">
        <v>766</v>
      </c>
      <c r="X2138" s="300" t="b">
        <v>1</v>
      </c>
      <c r="Y2138" s="300">
        <v>3102</v>
      </c>
      <c r="Z2138" s="300" t="s">
        <v>819</v>
      </c>
      <c r="AA2138" s="300" t="s">
        <v>820</v>
      </c>
      <c r="AB2138" s="300" t="s">
        <v>508</v>
      </c>
      <c r="AC2138" s="300" t="s">
        <v>508</v>
      </c>
      <c r="AD2138" s="300">
        <v>4</v>
      </c>
      <c r="AE2138" s="300" t="b">
        <v>0</v>
      </c>
      <c r="AF2138" s="300" t="s">
        <v>768</v>
      </c>
      <c r="AG2138" s="300" t="s">
        <v>769</v>
      </c>
      <c r="AH2138" s="300">
        <v>0</v>
      </c>
      <c r="AI2138" s="300">
        <v>0</v>
      </c>
      <c r="AJ2138" s="300" t="s">
        <v>770</v>
      </c>
      <c r="AK2138" s="300">
        <v>8</v>
      </c>
      <c r="AL2138" s="300" t="s">
        <v>814</v>
      </c>
      <c r="AM2138" s="300">
        <v>10000</v>
      </c>
      <c r="AN2138" s="300" t="b">
        <v>0</v>
      </c>
      <c r="AO2138" s="300">
        <v>-1</v>
      </c>
      <c r="AP2138" s="300" t="s">
        <v>771</v>
      </c>
      <c r="AQ2138" s="300"/>
      <c r="AR2138" s="300" t="b">
        <v>0</v>
      </c>
      <c r="AS2138" s="300">
        <v>10000</v>
      </c>
      <c r="AT2138" s="300" t="b">
        <v>0</v>
      </c>
      <c r="AU2138" s="300"/>
      <c r="AV2138" s="300" t="b">
        <v>0</v>
      </c>
      <c r="AW2138" s="300">
        <v>1520</v>
      </c>
      <c r="AX2138" s="300"/>
      <c r="AY2138" s="300">
        <v>1520</v>
      </c>
      <c r="AZ2138" s="300">
        <v>0</v>
      </c>
      <c r="BA2138" s="300" t="b">
        <v>1</v>
      </c>
      <c r="BB2138" s="300" t="b">
        <v>0</v>
      </c>
      <c r="BC2138"/>
      <c r="BD2138"/>
      <c r="BE2138"/>
      <c r="BF2138"/>
      <c r="BG2138"/>
      <c r="BH2138"/>
      <c r="BI2138"/>
      <c r="BJ2138"/>
      <c r="BK2138"/>
      <c r="BL2138"/>
      <c r="BM2138"/>
      <c r="BN2138"/>
      <c r="BO2138"/>
      <c r="BP2138"/>
      <c r="BQ2138"/>
    </row>
    <row r="2139" spans="5:69" ht="16.5" hidden="1" x14ac:dyDescent="0.3">
      <c r="E2139" s="300" t="s">
        <v>760</v>
      </c>
      <c r="F2139" s="300" t="s">
        <v>651</v>
      </c>
      <c r="G2139" s="300">
        <v>20130101</v>
      </c>
      <c r="H2139" s="300">
        <v>2013</v>
      </c>
      <c r="I2139" s="300">
        <v>52</v>
      </c>
      <c r="J2139" s="300">
        <v>2013</v>
      </c>
      <c r="K2139" s="300">
        <v>562</v>
      </c>
      <c r="L2139" s="300" t="s">
        <v>761</v>
      </c>
      <c r="M2139" s="300" t="s">
        <v>451</v>
      </c>
      <c r="N2139" s="300" t="s">
        <v>660</v>
      </c>
      <c r="O2139" s="300" t="s">
        <v>762</v>
      </c>
      <c r="P2139" s="300">
        <v>251</v>
      </c>
      <c r="Q2139" s="300" t="s">
        <v>778</v>
      </c>
      <c r="R2139" s="300" t="s">
        <v>779</v>
      </c>
      <c r="S2139" s="300">
        <v>0</v>
      </c>
      <c r="T2139" s="300" t="s">
        <v>763</v>
      </c>
      <c r="U2139" s="300" t="s">
        <v>764</v>
      </c>
      <c r="V2139" s="300" t="s">
        <v>2284</v>
      </c>
      <c r="W2139" s="300" t="s">
        <v>766</v>
      </c>
      <c r="X2139" s="300" t="b">
        <v>1</v>
      </c>
      <c r="Y2139" s="300">
        <v>3102</v>
      </c>
      <c r="Z2139" s="300" t="s">
        <v>819</v>
      </c>
      <c r="AA2139" s="300" t="s">
        <v>820</v>
      </c>
      <c r="AB2139" s="300" t="s">
        <v>508</v>
      </c>
      <c r="AC2139" s="300" t="s">
        <v>508</v>
      </c>
      <c r="AD2139" s="300">
        <v>4</v>
      </c>
      <c r="AE2139" s="300" t="b">
        <v>0</v>
      </c>
      <c r="AF2139" s="300" t="s">
        <v>768</v>
      </c>
      <c r="AG2139" s="300" t="s">
        <v>769</v>
      </c>
      <c r="AH2139" s="300">
        <v>0</v>
      </c>
      <c r="AI2139" s="300">
        <v>0</v>
      </c>
      <c r="AJ2139" s="300" t="s">
        <v>770</v>
      </c>
      <c r="AK2139" s="300">
        <v>8</v>
      </c>
      <c r="AL2139" s="300" t="s">
        <v>814</v>
      </c>
      <c r="AM2139" s="300">
        <v>170100</v>
      </c>
      <c r="AN2139" s="300" t="b">
        <v>0</v>
      </c>
      <c r="AO2139" s="300">
        <v>-1</v>
      </c>
      <c r="AP2139" s="300" t="s">
        <v>771</v>
      </c>
      <c r="AQ2139" s="300"/>
      <c r="AR2139" s="300" t="b">
        <v>0</v>
      </c>
      <c r="AS2139" s="300">
        <v>170100</v>
      </c>
      <c r="AT2139" s="300" t="b">
        <v>0</v>
      </c>
      <c r="AU2139" s="300"/>
      <c r="AV2139" s="300" t="b">
        <v>0</v>
      </c>
      <c r="AW2139" s="300">
        <v>155215</v>
      </c>
      <c r="AX2139" s="300"/>
      <c r="AY2139" s="300">
        <v>155215</v>
      </c>
      <c r="AZ2139" s="300">
        <v>0</v>
      </c>
      <c r="BA2139" s="300" t="b">
        <v>1</v>
      </c>
      <c r="BB2139" s="300" t="b">
        <v>0</v>
      </c>
      <c r="BC2139"/>
      <c r="BD2139"/>
      <c r="BE2139"/>
      <c r="BF2139"/>
      <c r="BG2139"/>
      <c r="BH2139"/>
      <c r="BI2139"/>
      <c r="BJ2139"/>
      <c r="BK2139"/>
      <c r="BL2139"/>
      <c r="BM2139"/>
      <c r="BN2139"/>
      <c r="BO2139"/>
      <c r="BP2139"/>
      <c r="BQ2139"/>
    </row>
    <row r="2140" spans="5:69" ht="16.5" hidden="1" x14ac:dyDescent="0.3">
      <c r="E2140" s="300" t="s">
        <v>760</v>
      </c>
      <c r="F2140" s="300" t="s">
        <v>651</v>
      </c>
      <c r="G2140" s="300">
        <v>20130101</v>
      </c>
      <c r="H2140" s="300">
        <v>2013</v>
      </c>
      <c r="I2140" s="300">
        <v>52</v>
      </c>
      <c r="J2140" s="300">
        <v>2013</v>
      </c>
      <c r="K2140" s="300">
        <v>562</v>
      </c>
      <c r="L2140" s="300" t="s">
        <v>761</v>
      </c>
      <c r="M2140" s="300" t="s">
        <v>451</v>
      </c>
      <c r="N2140" s="300" t="s">
        <v>660</v>
      </c>
      <c r="O2140" s="300" t="s">
        <v>762</v>
      </c>
      <c r="P2140" s="300">
        <v>288</v>
      </c>
      <c r="Q2140" s="300" t="s">
        <v>784</v>
      </c>
      <c r="R2140" s="300" t="s">
        <v>428</v>
      </c>
      <c r="S2140" s="300">
        <v>0</v>
      </c>
      <c r="T2140" s="300" t="s">
        <v>763</v>
      </c>
      <c r="U2140" s="300" t="s">
        <v>764</v>
      </c>
      <c r="V2140" s="300" t="s">
        <v>2284</v>
      </c>
      <c r="W2140" s="300" t="s">
        <v>766</v>
      </c>
      <c r="X2140" s="300" t="b">
        <v>1</v>
      </c>
      <c r="Y2140" s="300">
        <v>3102</v>
      </c>
      <c r="Z2140" s="300" t="s">
        <v>819</v>
      </c>
      <c r="AA2140" s="300" t="s">
        <v>820</v>
      </c>
      <c r="AB2140" s="300" t="s">
        <v>508</v>
      </c>
      <c r="AC2140" s="300" t="s">
        <v>508</v>
      </c>
      <c r="AD2140" s="300">
        <v>4</v>
      </c>
      <c r="AE2140" s="300" t="b">
        <v>0</v>
      </c>
      <c r="AF2140" s="300" t="s">
        <v>768</v>
      </c>
      <c r="AG2140" s="300" t="s">
        <v>769</v>
      </c>
      <c r="AH2140" s="300">
        <v>0</v>
      </c>
      <c r="AI2140" s="300">
        <v>0</v>
      </c>
      <c r="AJ2140" s="300" t="s">
        <v>770</v>
      </c>
      <c r="AK2140" s="300">
        <v>8</v>
      </c>
      <c r="AL2140" s="300" t="s">
        <v>814</v>
      </c>
      <c r="AM2140" s="300">
        <v>552000</v>
      </c>
      <c r="AN2140" s="300" t="b">
        <v>0</v>
      </c>
      <c r="AO2140" s="300">
        <v>-1</v>
      </c>
      <c r="AP2140" s="300" t="s">
        <v>771</v>
      </c>
      <c r="AQ2140" s="300"/>
      <c r="AR2140" s="300" t="b">
        <v>0</v>
      </c>
      <c r="AS2140" s="300">
        <v>552000</v>
      </c>
      <c r="AT2140" s="300" t="b">
        <v>0</v>
      </c>
      <c r="AU2140" s="300"/>
      <c r="AV2140" s="300" t="b">
        <v>0</v>
      </c>
      <c r="AW2140" s="300">
        <v>510750</v>
      </c>
      <c r="AX2140" s="300"/>
      <c r="AY2140" s="300">
        <v>510750</v>
      </c>
      <c r="AZ2140" s="300">
        <v>0</v>
      </c>
      <c r="BA2140" s="300" t="b">
        <v>1</v>
      </c>
      <c r="BB2140" s="300" t="b">
        <v>0</v>
      </c>
      <c r="BC2140"/>
      <c r="BD2140"/>
      <c r="BE2140"/>
      <c r="BF2140"/>
      <c r="BG2140"/>
      <c r="BH2140"/>
      <c r="BI2140"/>
      <c r="BJ2140"/>
      <c r="BK2140"/>
      <c r="BL2140"/>
      <c r="BM2140"/>
      <c r="BN2140"/>
      <c r="BO2140"/>
      <c r="BP2140"/>
      <c r="BQ2140"/>
    </row>
    <row r="2141" spans="5:69" ht="16.5" hidden="1" x14ac:dyDescent="0.3">
      <c r="E2141" s="300" t="s">
        <v>760</v>
      </c>
      <c r="F2141" s="300" t="s">
        <v>651</v>
      </c>
      <c r="G2141" s="300">
        <v>20130101</v>
      </c>
      <c r="H2141" s="300">
        <v>2013</v>
      </c>
      <c r="I2141" s="300">
        <v>52</v>
      </c>
      <c r="J2141" s="300">
        <v>2013</v>
      </c>
      <c r="K2141" s="300">
        <v>562</v>
      </c>
      <c r="L2141" s="300" t="s">
        <v>761</v>
      </c>
      <c r="M2141" s="300" t="s">
        <v>451</v>
      </c>
      <c r="N2141" s="300" t="s">
        <v>660</v>
      </c>
      <c r="O2141" s="300" t="s">
        <v>762</v>
      </c>
      <c r="P2141" s="300">
        <v>372</v>
      </c>
      <c r="Q2141" s="300" t="s">
        <v>2285</v>
      </c>
      <c r="R2141" s="300" t="s">
        <v>2286</v>
      </c>
      <c r="S2141" s="300">
        <v>0</v>
      </c>
      <c r="T2141" s="300" t="s">
        <v>763</v>
      </c>
      <c r="U2141" s="300" t="s">
        <v>764</v>
      </c>
      <c r="V2141" s="300" t="s">
        <v>2284</v>
      </c>
      <c r="W2141" s="300" t="s">
        <v>766</v>
      </c>
      <c r="X2141" s="300" t="b">
        <v>1</v>
      </c>
      <c r="Y2141" s="300">
        <v>3102</v>
      </c>
      <c r="Z2141" s="300" t="s">
        <v>819</v>
      </c>
      <c r="AA2141" s="300" t="s">
        <v>820</v>
      </c>
      <c r="AB2141" s="300" t="s">
        <v>508</v>
      </c>
      <c r="AC2141" s="300" t="s">
        <v>508</v>
      </c>
      <c r="AD2141" s="300">
        <v>4</v>
      </c>
      <c r="AE2141" s="300" t="b">
        <v>0</v>
      </c>
      <c r="AF2141" s="300" t="s">
        <v>768</v>
      </c>
      <c r="AG2141" s="300" t="s">
        <v>769</v>
      </c>
      <c r="AH2141" s="300">
        <v>0</v>
      </c>
      <c r="AI2141" s="300">
        <v>0</v>
      </c>
      <c r="AJ2141" s="300" t="s">
        <v>770</v>
      </c>
      <c r="AK2141" s="300">
        <v>8</v>
      </c>
      <c r="AL2141" s="300" t="s">
        <v>814</v>
      </c>
      <c r="AM2141" s="300">
        <v>37800</v>
      </c>
      <c r="AN2141" s="300" t="b">
        <v>0</v>
      </c>
      <c r="AO2141" s="300">
        <v>-1</v>
      </c>
      <c r="AP2141" s="300" t="s">
        <v>771</v>
      </c>
      <c r="AQ2141" s="300"/>
      <c r="AR2141" s="300" t="b">
        <v>0</v>
      </c>
      <c r="AS2141" s="300">
        <v>37800</v>
      </c>
      <c r="AT2141" s="300" t="b">
        <v>0</v>
      </c>
      <c r="AU2141" s="300"/>
      <c r="AV2141" s="300" t="b">
        <v>0</v>
      </c>
      <c r="AW2141" s="300">
        <v>43973</v>
      </c>
      <c r="AX2141" s="300"/>
      <c r="AY2141" s="300">
        <v>43973</v>
      </c>
      <c r="AZ2141" s="300">
        <v>0</v>
      </c>
      <c r="BA2141" s="300" t="b">
        <v>1</v>
      </c>
      <c r="BB2141" s="300" t="b">
        <v>0</v>
      </c>
      <c r="BC2141"/>
      <c r="BD2141"/>
      <c r="BE2141"/>
      <c r="BF2141"/>
      <c r="BG2141"/>
      <c r="BH2141"/>
      <c r="BI2141"/>
      <c r="BJ2141"/>
      <c r="BK2141"/>
      <c r="BL2141"/>
      <c r="BM2141"/>
      <c r="BN2141"/>
      <c r="BO2141"/>
      <c r="BP2141"/>
      <c r="BQ2141"/>
    </row>
    <row r="2142" spans="5:69" ht="16.5" hidden="1" x14ac:dyDescent="0.3">
      <c r="E2142" s="300" t="s">
        <v>760</v>
      </c>
      <c r="F2142" s="300" t="s">
        <v>651</v>
      </c>
      <c r="G2142" s="300">
        <v>20130101</v>
      </c>
      <c r="H2142" s="300">
        <v>2013</v>
      </c>
      <c r="I2142" s="300">
        <v>52</v>
      </c>
      <c r="J2142" s="300">
        <v>2013</v>
      </c>
      <c r="K2142" s="300">
        <v>562</v>
      </c>
      <c r="L2142" s="300" t="s">
        <v>761</v>
      </c>
      <c r="M2142" s="300" t="s">
        <v>451</v>
      </c>
      <c r="N2142" s="300" t="s">
        <v>660</v>
      </c>
      <c r="O2142" s="300" t="s">
        <v>762</v>
      </c>
      <c r="P2142" s="300">
        <v>434</v>
      </c>
      <c r="Q2142" s="300" t="s">
        <v>957</v>
      </c>
      <c r="R2142" s="300" t="s">
        <v>457</v>
      </c>
      <c r="S2142" s="300">
        <v>0</v>
      </c>
      <c r="T2142" s="300" t="s">
        <v>763</v>
      </c>
      <c r="U2142" s="300" t="s">
        <v>764</v>
      </c>
      <c r="V2142" s="300" t="s">
        <v>2284</v>
      </c>
      <c r="W2142" s="300" t="s">
        <v>766</v>
      </c>
      <c r="X2142" s="300" t="b">
        <v>1</v>
      </c>
      <c r="Y2142" s="300">
        <v>3102</v>
      </c>
      <c r="Z2142" s="300" t="s">
        <v>819</v>
      </c>
      <c r="AA2142" s="300" t="s">
        <v>820</v>
      </c>
      <c r="AB2142" s="300" t="s">
        <v>508</v>
      </c>
      <c r="AC2142" s="300" t="s">
        <v>508</v>
      </c>
      <c r="AD2142" s="300">
        <v>4</v>
      </c>
      <c r="AE2142" s="300" t="b">
        <v>0</v>
      </c>
      <c r="AF2142" s="300" t="s">
        <v>768</v>
      </c>
      <c r="AG2142" s="300" t="s">
        <v>769</v>
      </c>
      <c r="AH2142" s="300">
        <v>0</v>
      </c>
      <c r="AI2142" s="300">
        <v>0</v>
      </c>
      <c r="AJ2142" s="300" t="s">
        <v>770</v>
      </c>
      <c r="AK2142" s="300">
        <v>8</v>
      </c>
      <c r="AL2142" s="300" t="s">
        <v>814</v>
      </c>
      <c r="AM2142" s="300">
        <v>6637000</v>
      </c>
      <c r="AN2142" s="300" t="b">
        <v>0</v>
      </c>
      <c r="AO2142" s="300">
        <v>-1</v>
      </c>
      <c r="AP2142" s="300" t="s">
        <v>771</v>
      </c>
      <c r="AQ2142" s="300"/>
      <c r="AR2142" s="300" t="b">
        <v>0</v>
      </c>
      <c r="AS2142" s="300">
        <v>6637000</v>
      </c>
      <c r="AT2142" s="300" t="b">
        <v>0</v>
      </c>
      <c r="AU2142" s="300"/>
      <c r="AV2142" s="300" t="b">
        <v>0</v>
      </c>
      <c r="AW2142" s="300">
        <v>1854395</v>
      </c>
      <c r="AX2142" s="300"/>
      <c r="AY2142" s="300">
        <v>1854395</v>
      </c>
      <c r="AZ2142" s="300">
        <v>0</v>
      </c>
      <c r="BA2142" s="300" t="b">
        <v>1</v>
      </c>
      <c r="BB2142" s="300" t="b">
        <v>0</v>
      </c>
      <c r="BC2142"/>
      <c r="BD2142"/>
      <c r="BE2142"/>
      <c r="BF2142"/>
      <c r="BG2142"/>
      <c r="BH2142"/>
      <c r="BI2142"/>
      <c r="BJ2142"/>
      <c r="BK2142"/>
      <c r="BL2142"/>
      <c r="BM2142"/>
      <c r="BN2142"/>
      <c r="BO2142"/>
      <c r="BP2142"/>
      <c r="BQ2142"/>
    </row>
    <row r="2143" spans="5:69" ht="16.5" hidden="1" x14ac:dyDescent="0.3">
      <c r="E2143" s="300" t="s">
        <v>760</v>
      </c>
      <c r="F2143" s="300" t="s">
        <v>651</v>
      </c>
      <c r="G2143" s="300">
        <v>20130101</v>
      </c>
      <c r="H2143" s="300">
        <v>2013</v>
      </c>
      <c r="I2143" s="300">
        <v>52</v>
      </c>
      <c r="J2143" s="300">
        <v>2013</v>
      </c>
      <c r="K2143" s="300">
        <v>562</v>
      </c>
      <c r="L2143" s="300" t="s">
        <v>761</v>
      </c>
      <c r="M2143" s="300" t="s">
        <v>451</v>
      </c>
      <c r="N2143" s="300" t="s">
        <v>660</v>
      </c>
      <c r="O2143" s="300" t="s">
        <v>762</v>
      </c>
      <c r="P2143" s="300">
        <v>566</v>
      </c>
      <c r="Q2143" s="300" t="s">
        <v>791</v>
      </c>
      <c r="R2143" s="300" t="s">
        <v>434</v>
      </c>
      <c r="S2143" s="300">
        <v>0</v>
      </c>
      <c r="T2143" s="300" t="s">
        <v>763</v>
      </c>
      <c r="U2143" s="300" t="s">
        <v>764</v>
      </c>
      <c r="V2143" s="300" t="s">
        <v>2284</v>
      </c>
      <c r="W2143" s="300" t="s">
        <v>766</v>
      </c>
      <c r="X2143" s="300" t="b">
        <v>1</v>
      </c>
      <c r="Y2143" s="300">
        <v>3102</v>
      </c>
      <c r="Z2143" s="300" t="s">
        <v>819</v>
      </c>
      <c r="AA2143" s="300" t="s">
        <v>820</v>
      </c>
      <c r="AB2143" s="300" t="s">
        <v>508</v>
      </c>
      <c r="AC2143" s="300" t="s">
        <v>508</v>
      </c>
      <c r="AD2143" s="300">
        <v>4</v>
      </c>
      <c r="AE2143" s="300" t="b">
        <v>0</v>
      </c>
      <c r="AF2143" s="300" t="s">
        <v>768</v>
      </c>
      <c r="AG2143" s="300" t="s">
        <v>769</v>
      </c>
      <c r="AH2143" s="300">
        <v>0</v>
      </c>
      <c r="AI2143" s="300">
        <v>0</v>
      </c>
      <c r="AJ2143" s="300" t="s">
        <v>770</v>
      </c>
      <c r="AK2143" s="300">
        <v>8</v>
      </c>
      <c r="AL2143" s="300" t="s">
        <v>814</v>
      </c>
      <c r="AM2143" s="300">
        <v>5507611</v>
      </c>
      <c r="AN2143" s="300" t="b">
        <v>0</v>
      </c>
      <c r="AO2143" s="300">
        <v>-1</v>
      </c>
      <c r="AP2143" s="300" t="s">
        <v>771</v>
      </c>
      <c r="AQ2143" s="300"/>
      <c r="AR2143" s="300" t="b">
        <v>0</v>
      </c>
      <c r="AS2143" s="300">
        <v>5507611</v>
      </c>
      <c r="AT2143" s="300" t="b">
        <v>0</v>
      </c>
      <c r="AU2143" s="300"/>
      <c r="AV2143" s="300" t="b">
        <v>0</v>
      </c>
      <c r="AW2143" s="300">
        <v>1747038</v>
      </c>
      <c r="AX2143" s="300"/>
      <c r="AY2143" s="300">
        <v>1747038</v>
      </c>
      <c r="AZ2143" s="300">
        <v>0</v>
      </c>
      <c r="BA2143" s="300" t="b">
        <v>1</v>
      </c>
      <c r="BB2143" s="300" t="b">
        <v>0</v>
      </c>
      <c r="BC2143"/>
      <c r="BD2143"/>
      <c r="BE2143"/>
      <c r="BF2143"/>
      <c r="BG2143"/>
      <c r="BH2143"/>
      <c r="BI2143"/>
      <c r="BJ2143"/>
      <c r="BK2143"/>
      <c r="BL2143"/>
      <c r="BM2143"/>
      <c r="BN2143"/>
      <c r="BO2143"/>
      <c r="BP2143"/>
      <c r="BQ2143"/>
    </row>
    <row r="2144" spans="5:69" ht="16.5" hidden="1" x14ac:dyDescent="0.3">
      <c r="E2144" s="300" t="s">
        <v>760</v>
      </c>
      <c r="F2144" s="300" t="s">
        <v>651</v>
      </c>
      <c r="G2144" s="300">
        <v>20130101</v>
      </c>
      <c r="H2144" s="300">
        <v>2013</v>
      </c>
      <c r="I2144" s="300">
        <v>52</v>
      </c>
      <c r="J2144" s="300">
        <v>2013</v>
      </c>
      <c r="K2144" s="300">
        <v>562</v>
      </c>
      <c r="L2144" s="300" t="s">
        <v>761</v>
      </c>
      <c r="M2144" s="300" t="s">
        <v>451</v>
      </c>
      <c r="N2144" s="300" t="s">
        <v>660</v>
      </c>
      <c r="O2144" s="300" t="s">
        <v>762</v>
      </c>
      <c r="P2144" s="300">
        <v>699</v>
      </c>
      <c r="Q2144" s="300" t="s">
        <v>798</v>
      </c>
      <c r="R2144" s="300" t="s">
        <v>799</v>
      </c>
      <c r="S2144" s="300">
        <v>0</v>
      </c>
      <c r="T2144" s="300" t="s">
        <v>763</v>
      </c>
      <c r="U2144" s="300" t="s">
        <v>764</v>
      </c>
      <c r="V2144" s="300" t="s">
        <v>2284</v>
      </c>
      <c r="W2144" s="300" t="s">
        <v>766</v>
      </c>
      <c r="X2144" s="300" t="b">
        <v>1</v>
      </c>
      <c r="Y2144" s="300">
        <v>3102</v>
      </c>
      <c r="Z2144" s="300" t="s">
        <v>819</v>
      </c>
      <c r="AA2144" s="300" t="s">
        <v>820</v>
      </c>
      <c r="AB2144" s="300" t="s">
        <v>508</v>
      </c>
      <c r="AC2144" s="300" t="s">
        <v>508</v>
      </c>
      <c r="AD2144" s="300">
        <v>4</v>
      </c>
      <c r="AE2144" s="300" t="b">
        <v>0</v>
      </c>
      <c r="AF2144" s="300" t="s">
        <v>768</v>
      </c>
      <c r="AG2144" s="300" t="s">
        <v>769</v>
      </c>
      <c r="AH2144" s="300">
        <v>0</v>
      </c>
      <c r="AI2144" s="300">
        <v>0</v>
      </c>
      <c r="AJ2144" s="300" t="s">
        <v>770</v>
      </c>
      <c r="AK2144" s="300">
        <v>8</v>
      </c>
      <c r="AL2144" s="300" t="s">
        <v>814</v>
      </c>
      <c r="AM2144" s="300">
        <v>136600</v>
      </c>
      <c r="AN2144" s="300" t="b">
        <v>0</v>
      </c>
      <c r="AO2144" s="300">
        <v>-1</v>
      </c>
      <c r="AP2144" s="300" t="s">
        <v>771</v>
      </c>
      <c r="AQ2144" s="300"/>
      <c r="AR2144" s="300" t="b">
        <v>0</v>
      </c>
      <c r="AS2144" s="300">
        <v>136600</v>
      </c>
      <c r="AT2144" s="300" t="b">
        <v>0</v>
      </c>
      <c r="AU2144" s="300"/>
      <c r="AV2144" s="300" t="b">
        <v>0</v>
      </c>
      <c r="AW2144" s="300">
        <v>125523</v>
      </c>
      <c r="AX2144" s="300"/>
      <c r="AY2144" s="300">
        <v>125523</v>
      </c>
      <c r="AZ2144" s="300">
        <v>0</v>
      </c>
      <c r="BA2144" s="300" t="b">
        <v>1</v>
      </c>
      <c r="BB2144" s="300" t="b">
        <v>0</v>
      </c>
      <c r="BC2144"/>
      <c r="BD2144"/>
      <c r="BE2144"/>
      <c r="BF2144"/>
      <c r="BG2144"/>
      <c r="BH2144"/>
      <c r="BI2144"/>
      <c r="BJ2144"/>
      <c r="BK2144"/>
      <c r="BL2144"/>
      <c r="BM2144"/>
      <c r="BN2144"/>
      <c r="BO2144"/>
      <c r="BP2144"/>
      <c r="BQ2144"/>
    </row>
    <row r="2145" spans="5:69" ht="16.5" hidden="1" x14ac:dyDescent="0.3">
      <c r="E2145" s="300" t="s">
        <v>760</v>
      </c>
      <c r="F2145" s="300" t="s">
        <v>651</v>
      </c>
      <c r="G2145" s="300">
        <v>20130101</v>
      </c>
      <c r="H2145" s="300">
        <v>2013</v>
      </c>
      <c r="I2145" s="300">
        <v>52</v>
      </c>
      <c r="J2145" s="300">
        <v>2013</v>
      </c>
      <c r="K2145" s="300">
        <v>562</v>
      </c>
      <c r="L2145" s="300" t="s">
        <v>761</v>
      </c>
      <c r="M2145" s="300" t="s">
        <v>451</v>
      </c>
      <c r="N2145" s="300" t="s">
        <v>660</v>
      </c>
      <c r="O2145" s="300" t="s">
        <v>762</v>
      </c>
      <c r="P2145" s="300">
        <v>768</v>
      </c>
      <c r="Q2145" s="300" t="s">
        <v>807</v>
      </c>
      <c r="R2145" s="300" t="s">
        <v>442</v>
      </c>
      <c r="S2145" s="300">
        <v>0</v>
      </c>
      <c r="T2145" s="300" t="s">
        <v>763</v>
      </c>
      <c r="U2145" s="300" t="s">
        <v>764</v>
      </c>
      <c r="V2145" s="300" t="s">
        <v>2284</v>
      </c>
      <c r="W2145" s="300" t="s">
        <v>766</v>
      </c>
      <c r="X2145" s="300" t="b">
        <v>1</v>
      </c>
      <c r="Y2145" s="300">
        <v>3102</v>
      </c>
      <c r="Z2145" s="300" t="s">
        <v>819</v>
      </c>
      <c r="AA2145" s="300" t="s">
        <v>820</v>
      </c>
      <c r="AB2145" s="300" t="s">
        <v>508</v>
      </c>
      <c r="AC2145" s="300" t="s">
        <v>508</v>
      </c>
      <c r="AD2145" s="300">
        <v>4</v>
      </c>
      <c r="AE2145" s="300" t="b">
        <v>0</v>
      </c>
      <c r="AF2145" s="300" t="s">
        <v>768</v>
      </c>
      <c r="AG2145" s="300" t="s">
        <v>769</v>
      </c>
      <c r="AH2145" s="300">
        <v>0</v>
      </c>
      <c r="AI2145" s="300">
        <v>0</v>
      </c>
      <c r="AJ2145" s="300" t="s">
        <v>770</v>
      </c>
      <c r="AK2145" s="300">
        <v>8</v>
      </c>
      <c r="AL2145" s="300" t="s">
        <v>814</v>
      </c>
      <c r="AM2145" s="300">
        <v>461650</v>
      </c>
      <c r="AN2145" s="300" t="b">
        <v>0</v>
      </c>
      <c r="AO2145" s="300">
        <v>-1</v>
      </c>
      <c r="AP2145" s="300" t="s">
        <v>771</v>
      </c>
      <c r="AQ2145" s="300"/>
      <c r="AR2145" s="300" t="b">
        <v>0</v>
      </c>
      <c r="AS2145" s="300">
        <v>461650</v>
      </c>
      <c r="AT2145" s="300" t="b">
        <v>0</v>
      </c>
      <c r="AU2145" s="300"/>
      <c r="AV2145" s="300" t="b">
        <v>0</v>
      </c>
      <c r="AW2145" s="300">
        <v>556776</v>
      </c>
      <c r="AX2145" s="300"/>
      <c r="AY2145" s="300">
        <v>556776</v>
      </c>
      <c r="AZ2145" s="300">
        <v>0</v>
      </c>
      <c r="BA2145" s="300" t="b">
        <v>1</v>
      </c>
      <c r="BB2145" s="300" t="b">
        <v>0</v>
      </c>
      <c r="BC2145"/>
      <c r="BD2145"/>
      <c r="BE2145"/>
      <c r="BF2145"/>
      <c r="BG2145"/>
      <c r="BH2145"/>
      <c r="BI2145"/>
      <c r="BJ2145"/>
      <c r="BK2145"/>
      <c r="BL2145"/>
      <c r="BM2145"/>
      <c r="BN2145"/>
      <c r="BO2145"/>
      <c r="BP2145"/>
      <c r="BQ2145"/>
    </row>
    <row r="2146" spans="5:69" ht="16.5" hidden="1" x14ac:dyDescent="0.3">
      <c r="E2146" s="300" t="s">
        <v>760</v>
      </c>
      <c r="F2146" s="300" t="s">
        <v>651</v>
      </c>
      <c r="G2146" s="300">
        <v>20130101</v>
      </c>
      <c r="H2146" s="300">
        <v>2013</v>
      </c>
      <c r="I2146" s="300">
        <v>52</v>
      </c>
      <c r="J2146" s="300">
        <v>2013</v>
      </c>
      <c r="K2146" s="300">
        <v>562</v>
      </c>
      <c r="L2146" s="300" t="s">
        <v>761</v>
      </c>
      <c r="M2146" s="300" t="s">
        <v>451</v>
      </c>
      <c r="N2146" s="300" t="s">
        <v>660</v>
      </c>
      <c r="O2146" s="300" t="s">
        <v>762</v>
      </c>
      <c r="P2146" s="300">
        <v>842</v>
      </c>
      <c r="Q2146" s="300" t="s">
        <v>809</v>
      </c>
      <c r="R2146" s="300" t="s">
        <v>809</v>
      </c>
      <c r="S2146" s="300">
        <v>0</v>
      </c>
      <c r="T2146" s="300" t="s">
        <v>763</v>
      </c>
      <c r="U2146" s="300" t="s">
        <v>764</v>
      </c>
      <c r="V2146" s="300" t="s">
        <v>2284</v>
      </c>
      <c r="W2146" s="300" t="s">
        <v>766</v>
      </c>
      <c r="X2146" s="300" t="b">
        <v>1</v>
      </c>
      <c r="Y2146" s="300">
        <v>3102</v>
      </c>
      <c r="Z2146" s="300" t="s">
        <v>819</v>
      </c>
      <c r="AA2146" s="300" t="s">
        <v>820</v>
      </c>
      <c r="AB2146" s="300" t="s">
        <v>508</v>
      </c>
      <c r="AC2146" s="300" t="s">
        <v>508</v>
      </c>
      <c r="AD2146" s="300">
        <v>4</v>
      </c>
      <c r="AE2146" s="300" t="b">
        <v>0</v>
      </c>
      <c r="AF2146" s="300" t="s">
        <v>768</v>
      </c>
      <c r="AG2146" s="300" t="s">
        <v>769</v>
      </c>
      <c r="AH2146" s="300">
        <v>0</v>
      </c>
      <c r="AI2146" s="300">
        <v>0</v>
      </c>
      <c r="AJ2146" s="300" t="s">
        <v>770</v>
      </c>
      <c r="AK2146" s="300">
        <v>8</v>
      </c>
      <c r="AL2146" s="300" t="s">
        <v>814</v>
      </c>
      <c r="AM2146" s="300">
        <v>242934</v>
      </c>
      <c r="AN2146" s="300" t="b">
        <v>0</v>
      </c>
      <c r="AO2146" s="300">
        <v>-1</v>
      </c>
      <c r="AP2146" s="300" t="s">
        <v>771</v>
      </c>
      <c r="AQ2146" s="300"/>
      <c r="AR2146" s="300" t="b">
        <v>0</v>
      </c>
      <c r="AS2146" s="300">
        <v>242934</v>
      </c>
      <c r="AT2146" s="300" t="b">
        <v>0</v>
      </c>
      <c r="AU2146" s="300"/>
      <c r="AV2146" s="300" t="b">
        <v>0</v>
      </c>
      <c r="AW2146" s="300">
        <v>37470</v>
      </c>
      <c r="AX2146" s="300"/>
      <c r="AY2146" s="300">
        <v>37470</v>
      </c>
      <c r="AZ2146" s="300">
        <v>0</v>
      </c>
      <c r="BA2146" s="300" t="b">
        <v>1</v>
      </c>
      <c r="BB2146" s="300" t="b">
        <v>0</v>
      </c>
      <c r="BC2146"/>
      <c r="BD2146"/>
      <c r="BE2146"/>
      <c r="BF2146"/>
      <c r="BG2146"/>
      <c r="BH2146"/>
      <c r="BI2146"/>
      <c r="BJ2146"/>
      <c r="BK2146"/>
      <c r="BL2146"/>
      <c r="BM2146"/>
      <c r="BN2146"/>
      <c r="BO2146"/>
      <c r="BP2146"/>
      <c r="BQ2146"/>
    </row>
    <row r="2147" spans="5:69" ht="16.5" hidden="1" x14ac:dyDescent="0.3">
      <c r="E2147" s="300" t="s">
        <v>760</v>
      </c>
      <c r="F2147" s="300" t="s">
        <v>651</v>
      </c>
      <c r="G2147" s="300">
        <v>20130101</v>
      </c>
      <c r="H2147" s="300">
        <v>2013</v>
      </c>
      <c r="I2147" s="300">
        <v>52</v>
      </c>
      <c r="J2147" s="300">
        <v>2013</v>
      </c>
      <c r="K2147" s="300">
        <v>562</v>
      </c>
      <c r="L2147" s="300" t="s">
        <v>761</v>
      </c>
      <c r="M2147" s="300" t="s">
        <v>451</v>
      </c>
      <c r="N2147" s="300" t="s">
        <v>660</v>
      </c>
      <c r="O2147" s="300" t="s">
        <v>762</v>
      </c>
      <c r="P2147" s="300">
        <v>0</v>
      </c>
      <c r="Q2147" s="300" t="s">
        <v>763</v>
      </c>
      <c r="R2147" s="300" t="s">
        <v>764</v>
      </c>
      <c r="S2147" s="300">
        <v>0</v>
      </c>
      <c r="T2147" s="300" t="s">
        <v>763</v>
      </c>
      <c r="U2147" s="300" t="s">
        <v>764</v>
      </c>
      <c r="V2147" s="300" t="s">
        <v>2284</v>
      </c>
      <c r="W2147" s="300" t="s">
        <v>766</v>
      </c>
      <c r="X2147" s="300" t="b">
        <v>1</v>
      </c>
      <c r="Y2147" s="300">
        <v>310210</v>
      </c>
      <c r="Z2147" s="300" t="s">
        <v>826</v>
      </c>
      <c r="AA2147" s="300" t="s">
        <v>503</v>
      </c>
      <c r="AB2147" s="300" t="s">
        <v>503</v>
      </c>
      <c r="AC2147" s="300" t="s">
        <v>503</v>
      </c>
      <c r="AD2147" s="300">
        <v>6</v>
      </c>
      <c r="AE2147" s="300" t="b">
        <v>1</v>
      </c>
      <c r="AF2147" s="300" t="s">
        <v>768</v>
      </c>
      <c r="AG2147" s="300" t="s">
        <v>769</v>
      </c>
      <c r="AH2147" s="300">
        <v>0</v>
      </c>
      <c r="AI2147" s="300">
        <v>0</v>
      </c>
      <c r="AJ2147" s="300" t="s">
        <v>770</v>
      </c>
      <c r="AK2147" s="300">
        <v>8</v>
      </c>
      <c r="AL2147" s="300" t="s">
        <v>814</v>
      </c>
      <c r="AM2147" s="300">
        <v>12615611</v>
      </c>
      <c r="AN2147" s="300" t="b">
        <v>0</v>
      </c>
      <c r="AO2147" s="300">
        <v>-1</v>
      </c>
      <c r="AP2147" s="300" t="s">
        <v>771</v>
      </c>
      <c r="AQ2147" s="300"/>
      <c r="AR2147" s="300" t="b">
        <v>0</v>
      </c>
      <c r="AS2147" s="300">
        <v>12615611</v>
      </c>
      <c r="AT2147" s="300" t="b">
        <v>0</v>
      </c>
      <c r="AU2147" s="300"/>
      <c r="AV2147" s="300" t="b">
        <v>0</v>
      </c>
      <c r="AW2147" s="300">
        <v>4159297</v>
      </c>
      <c r="AX2147" s="300"/>
      <c r="AY2147" s="300">
        <v>4159297</v>
      </c>
      <c r="AZ2147" s="300">
        <v>0</v>
      </c>
      <c r="BA2147" s="300" t="b">
        <v>1</v>
      </c>
      <c r="BB2147" s="300" t="b">
        <v>0</v>
      </c>
      <c r="BC2147"/>
      <c r="BD2147"/>
      <c r="BE2147"/>
      <c r="BF2147"/>
      <c r="BG2147"/>
      <c r="BH2147"/>
      <c r="BI2147"/>
      <c r="BJ2147"/>
      <c r="BK2147"/>
      <c r="BL2147"/>
      <c r="BM2147"/>
      <c r="BN2147"/>
      <c r="BO2147"/>
      <c r="BP2147"/>
      <c r="BQ2147"/>
    </row>
    <row r="2148" spans="5:69" ht="16.5" hidden="1" x14ac:dyDescent="0.3">
      <c r="E2148" s="300" t="s">
        <v>760</v>
      </c>
      <c r="F2148" s="300" t="s">
        <v>651</v>
      </c>
      <c r="G2148" s="300">
        <v>20130101</v>
      </c>
      <c r="H2148" s="300">
        <v>2013</v>
      </c>
      <c r="I2148" s="300">
        <v>52</v>
      </c>
      <c r="J2148" s="300">
        <v>2013</v>
      </c>
      <c r="K2148" s="300">
        <v>562</v>
      </c>
      <c r="L2148" s="300" t="s">
        <v>761</v>
      </c>
      <c r="M2148" s="300" t="s">
        <v>451</v>
      </c>
      <c r="N2148" s="300" t="s">
        <v>660</v>
      </c>
      <c r="O2148" s="300" t="s">
        <v>762</v>
      </c>
      <c r="P2148" s="300">
        <v>204</v>
      </c>
      <c r="Q2148" s="300" t="s">
        <v>776</v>
      </c>
      <c r="R2148" s="300" t="s">
        <v>432</v>
      </c>
      <c r="S2148" s="300">
        <v>0</v>
      </c>
      <c r="T2148" s="300" t="s">
        <v>763</v>
      </c>
      <c r="U2148" s="300" t="s">
        <v>764</v>
      </c>
      <c r="V2148" s="300" t="s">
        <v>2284</v>
      </c>
      <c r="W2148" s="300" t="s">
        <v>766</v>
      </c>
      <c r="X2148" s="300" t="b">
        <v>1</v>
      </c>
      <c r="Y2148" s="300">
        <v>310210</v>
      </c>
      <c r="Z2148" s="300" t="s">
        <v>826</v>
      </c>
      <c r="AA2148" s="300" t="s">
        <v>503</v>
      </c>
      <c r="AB2148" s="300" t="s">
        <v>503</v>
      </c>
      <c r="AC2148" s="300" t="s">
        <v>503</v>
      </c>
      <c r="AD2148" s="300">
        <v>6</v>
      </c>
      <c r="AE2148" s="300" t="b">
        <v>1</v>
      </c>
      <c r="AF2148" s="300" t="s">
        <v>768</v>
      </c>
      <c r="AG2148" s="300" t="s">
        <v>769</v>
      </c>
      <c r="AH2148" s="300">
        <v>0</v>
      </c>
      <c r="AI2148" s="300">
        <v>0</v>
      </c>
      <c r="AJ2148" s="300" t="s">
        <v>770</v>
      </c>
      <c r="AK2148" s="300">
        <v>8</v>
      </c>
      <c r="AL2148" s="300" t="s">
        <v>814</v>
      </c>
      <c r="AM2148" s="300">
        <v>10000</v>
      </c>
      <c r="AN2148" s="300" t="b">
        <v>0</v>
      </c>
      <c r="AO2148" s="300">
        <v>-1</v>
      </c>
      <c r="AP2148" s="300" t="s">
        <v>771</v>
      </c>
      <c r="AQ2148" s="300"/>
      <c r="AR2148" s="300" t="b">
        <v>0</v>
      </c>
      <c r="AS2148" s="300">
        <v>10000</v>
      </c>
      <c r="AT2148" s="300" t="b">
        <v>0</v>
      </c>
      <c r="AU2148" s="300"/>
      <c r="AV2148" s="300" t="b">
        <v>0</v>
      </c>
      <c r="AW2148" s="300">
        <v>1520</v>
      </c>
      <c r="AX2148" s="300"/>
      <c r="AY2148" s="300">
        <v>1520</v>
      </c>
      <c r="AZ2148" s="300">
        <v>0</v>
      </c>
      <c r="BA2148" s="300" t="b">
        <v>1</v>
      </c>
      <c r="BB2148" s="300" t="b">
        <v>0</v>
      </c>
      <c r="BC2148"/>
      <c r="BD2148"/>
      <c r="BE2148"/>
      <c r="BF2148"/>
      <c r="BG2148"/>
      <c r="BH2148"/>
      <c r="BI2148"/>
      <c r="BJ2148"/>
      <c r="BK2148"/>
      <c r="BL2148"/>
      <c r="BM2148"/>
      <c r="BN2148"/>
      <c r="BO2148"/>
      <c r="BP2148"/>
      <c r="BQ2148"/>
    </row>
    <row r="2149" spans="5:69" ht="16.5" hidden="1" x14ac:dyDescent="0.3">
      <c r="E2149" s="300" t="s">
        <v>760</v>
      </c>
      <c r="F2149" s="300" t="s">
        <v>651</v>
      </c>
      <c r="G2149" s="300">
        <v>20130101</v>
      </c>
      <c r="H2149" s="300">
        <v>2013</v>
      </c>
      <c r="I2149" s="300">
        <v>52</v>
      </c>
      <c r="J2149" s="300">
        <v>2013</v>
      </c>
      <c r="K2149" s="300">
        <v>562</v>
      </c>
      <c r="L2149" s="300" t="s">
        <v>761</v>
      </c>
      <c r="M2149" s="300" t="s">
        <v>451</v>
      </c>
      <c r="N2149" s="300" t="s">
        <v>660</v>
      </c>
      <c r="O2149" s="300" t="s">
        <v>762</v>
      </c>
      <c r="P2149" s="300">
        <v>288</v>
      </c>
      <c r="Q2149" s="300" t="s">
        <v>784</v>
      </c>
      <c r="R2149" s="300" t="s">
        <v>428</v>
      </c>
      <c r="S2149" s="300">
        <v>0</v>
      </c>
      <c r="T2149" s="300" t="s">
        <v>763</v>
      </c>
      <c r="U2149" s="300" t="s">
        <v>764</v>
      </c>
      <c r="V2149" s="300" t="s">
        <v>2284</v>
      </c>
      <c r="W2149" s="300" t="s">
        <v>766</v>
      </c>
      <c r="X2149" s="300" t="b">
        <v>1</v>
      </c>
      <c r="Y2149" s="300">
        <v>310210</v>
      </c>
      <c r="Z2149" s="300" t="s">
        <v>826</v>
      </c>
      <c r="AA2149" s="300" t="s">
        <v>503</v>
      </c>
      <c r="AB2149" s="300" t="s">
        <v>503</v>
      </c>
      <c r="AC2149" s="300" t="s">
        <v>503</v>
      </c>
      <c r="AD2149" s="300">
        <v>6</v>
      </c>
      <c r="AE2149" s="300" t="b">
        <v>1</v>
      </c>
      <c r="AF2149" s="300" t="s">
        <v>768</v>
      </c>
      <c r="AG2149" s="300" t="s">
        <v>769</v>
      </c>
      <c r="AH2149" s="300">
        <v>0</v>
      </c>
      <c r="AI2149" s="300">
        <v>0</v>
      </c>
      <c r="AJ2149" s="300" t="s">
        <v>770</v>
      </c>
      <c r="AK2149" s="300">
        <v>8</v>
      </c>
      <c r="AL2149" s="300" t="s">
        <v>814</v>
      </c>
      <c r="AM2149" s="300">
        <v>1000</v>
      </c>
      <c r="AN2149" s="300" t="b">
        <v>0</v>
      </c>
      <c r="AO2149" s="300">
        <v>-1</v>
      </c>
      <c r="AP2149" s="300" t="s">
        <v>771</v>
      </c>
      <c r="AQ2149" s="300"/>
      <c r="AR2149" s="300" t="b">
        <v>0</v>
      </c>
      <c r="AS2149" s="300">
        <v>1000</v>
      </c>
      <c r="AT2149" s="300" t="b">
        <v>0</v>
      </c>
      <c r="AU2149" s="300"/>
      <c r="AV2149" s="300" t="b">
        <v>0</v>
      </c>
      <c r="AW2149" s="300">
        <v>304</v>
      </c>
      <c r="AX2149" s="300"/>
      <c r="AY2149" s="300">
        <v>304</v>
      </c>
      <c r="AZ2149" s="300">
        <v>0</v>
      </c>
      <c r="BA2149" s="300" t="b">
        <v>1</v>
      </c>
      <c r="BB2149" s="300" t="b">
        <v>0</v>
      </c>
      <c r="BC2149"/>
      <c r="BD2149"/>
      <c r="BE2149"/>
      <c r="BF2149"/>
      <c r="BG2149"/>
      <c r="BH2149"/>
      <c r="BI2149"/>
      <c r="BJ2149"/>
      <c r="BK2149"/>
      <c r="BL2149"/>
      <c r="BM2149"/>
      <c r="BN2149"/>
      <c r="BO2149"/>
      <c r="BP2149"/>
      <c r="BQ2149"/>
    </row>
    <row r="2150" spans="5:69" ht="16.5" hidden="1" x14ac:dyDescent="0.3">
      <c r="E2150" s="300" t="s">
        <v>760</v>
      </c>
      <c r="F2150" s="300" t="s">
        <v>651</v>
      </c>
      <c r="G2150" s="300">
        <v>20130101</v>
      </c>
      <c r="H2150" s="300">
        <v>2013</v>
      </c>
      <c r="I2150" s="300">
        <v>52</v>
      </c>
      <c r="J2150" s="300">
        <v>2013</v>
      </c>
      <c r="K2150" s="300">
        <v>562</v>
      </c>
      <c r="L2150" s="300" t="s">
        <v>761</v>
      </c>
      <c r="M2150" s="300" t="s">
        <v>451</v>
      </c>
      <c r="N2150" s="300" t="s">
        <v>660</v>
      </c>
      <c r="O2150" s="300" t="s">
        <v>762</v>
      </c>
      <c r="P2150" s="300">
        <v>434</v>
      </c>
      <c r="Q2150" s="300" t="s">
        <v>957</v>
      </c>
      <c r="R2150" s="300" t="s">
        <v>457</v>
      </c>
      <c r="S2150" s="300">
        <v>0</v>
      </c>
      <c r="T2150" s="300" t="s">
        <v>763</v>
      </c>
      <c r="U2150" s="300" t="s">
        <v>764</v>
      </c>
      <c r="V2150" s="300" t="s">
        <v>2284</v>
      </c>
      <c r="W2150" s="300" t="s">
        <v>766</v>
      </c>
      <c r="X2150" s="300" t="b">
        <v>1</v>
      </c>
      <c r="Y2150" s="300">
        <v>310210</v>
      </c>
      <c r="Z2150" s="300" t="s">
        <v>826</v>
      </c>
      <c r="AA2150" s="300" t="s">
        <v>503</v>
      </c>
      <c r="AB2150" s="300" t="s">
        <v>503</v>
      </c>
      <c r="AC2150" s="300" t="s">
        <v>503</v>
      </c>
      <c r="AD2150" s="300">
        <v>6</v>
      </c>
      <c r="AE2150" s="300" t="b">
        <v>1</v>
      </c>
      <c r="AF2150" s="300" t="s">
        <v>768</v>
      </c>
      <c r="AG2150" s="300" t="s">
        <v>769</v>
      </c>
      <c r="AH2150" s="300">
        <v>0</v>
      </c>
      <c r="AI2150" s="300">
        <v>0</v>
      </c>
      <c r="AJ2150" s="300" t="s">
        <v>770</v>
      </c>
      <c r="AK2150" s="300">
        <v>8</v>
      </c>
      <c r="AL2150" s="300" t="s">
        <v>814</v>
      </c>
      <c r="AM2150" s="300">
        <v>6637000</v>
      </c>
      <c r="AN2150" s="300" t="b">
        <v>0</v>
      </c>
      <c r="AO2150" s="300">
        <v>-1</v>
      </c>
      <c r="AP2150" s="300" t="s">
        <v>771</v>
      </c>
      <c r="AQ2150" s="300"/>
      <c r="AR2150" s="300" t="b">
        <v>0</v>
      </c>
      <c r="AS2150" s="300">
        <v>6637000</v>
      </c>
      <c r="AT2150" s="300" t="b">
        <v>0</v>
      </c>
      <c r="AU2150" s="300"/>
      <c r="AV2150" s="300" t="b">
        <v>0</v>
      </c>
      <c r="AW2150" s="300">
        <v>1854395</v>
      </c>
      <c r="AX2150" s="300"/>
      <c r="AY2150" s="300">
        <v>1854395</v>
      </c>
      <c r="AZ2150" s="300">
        <v>0</v>
      </c>
      <c r="BA2150" s="300" t="b">
        <v>1</v>
      </c>
      <c r="BB2150" s="300" t="b">
        <v>0</v>
      </c>
      <c r="BC2150"/>
      <c r="BD2150"/>
      <c r="BE2150"/>
      <c r="BF2150"/>
      <c r="BG2150"/>
      <c r="BH2150"/>
      <c r="BI2150"/>
      <c r="BJ2150"/>
      <c r="BK2150"/>
      <c r="BL2150"/>
      <c r="BM2150"/>
      <c r="BN2150"/>
      <c r="BO2150"/>
      <c r="BP2150"/>
      <c r="BQ2150"/>
    </row>
    <row r="2151" spans="5:69" ht="16.5" hidden="1" x14ac:dyDescent="0.3">
      <c r="E2151" s="300" t="s">
        <v>760</v>
      </c>
      <c r="F2151" s="300" t="s">
        <v>651</v>
      </c>
      <c r="G2151" s="300">
        <v>20130101</v>
      </c>
      <c r="H2151" s="300">
        <v>2013</v>
      </c>
      <c r="I2151" s="300">
        <v>52</v>
      </c>
      <c r="J2151" s="300">
        <v>2013</v>
      </c>
      <c r="K2151" s="300">
        <v>562</v>
      </c>
      <c r="L2151" s="300" t="s">
        <v>761</v>
      </c>
      <c r="M2151" s="300" t="s">
        <v>451</v>
      </c>
      <c r="N2151" s="300" t="s">
        <v>660</v>
      </c>
      <c r="O2151" s="300" t="s">
        <v>762</v>
      </c>
      <c r="P2151" s="300">
        <v>566</v>
      </c>
      <c r="Q2151" s="300" t="s">
        <v>791</v>
      </c>
      <c r="R2151" s="300" t="s">
        <v>434</v>
      </c>
      <c r="S2151" s="300">
        <v>0</v>
      </c>
      <c r="T2151" s="300" t="s">
        <v>763</v>
      </c>
      <c r="U2151" s="300" t="s">
        <v>764</v>
      </c>
      <c r="V2151" s="300" t="s">
        <v>2284</v>
      </c>
      <c r="W2151" s="300" t="s">
        <v>766</v>
      </c>
      <c r="X2151" s="300" t="b">
        <v>1</v>
      </c>
      <c r="Y2151" s="300">
        <v>310210</v>
      </c>
      <c r="Z2151" s="300" t="s">
        <v>826</v>
      </c>
      <c r="AA2151" s="300" t="s">
        <v>503</v>
      </c>
      <c r="AB2151" s="300" t="s">
        <v>503</v>
      </c>
      <c r="AC2151" s="300" t="s">
        <v>503</v>
      </c>
      <c r="AD2151" s="300">
        <v>6</v>
      </c>
      <c r="AE2151" s="300" t="b">
        <v>1</v>
      </c>
      <c r="AF2151" s="300" t="s">
        <v>768</v>
      </c>
      <c r="AG2151" s="300" t="s">
        <v>769</v>
      </c>
      <c r="AH2151" s="300">
        <v>0</v>
      </c>
      <c r="AI2151" s="300">
        <v>0</v>
      </c>
      <c r="AJ2151" s="300" t="s">
        <v>770</v>
      </c>
      <c r="AK2151" s="300">
        <v>8</v>
      </c>
      <c r="AL2151" s="300" t="s">
        <v>814</v>
      </c>
      <c r="AM2151" s="300">
        <v>5507611</v>
      </c>
      <c r="AN2151" s="300" t="b">
        <v>0</v>
      </c>
      <c r="AO2151" s="300">
        <v>-1</v>
      </c>
      <c r="AP2151" s="300" t="s">
        <v>771</v>
      </c>
      <c r="AQ2151" s="300"/>
      <c r="AR2151" s="300" t="b">
        <v>0</v>
      </c>
      <c r="AS2151" s="300">
        <v>5507611</v>
      </c>
      <c r="AT2151" s="300" t="b">
        <v>0</v>
      </c>
      <c r="AU2151" s="300"/>
      <c r="AV2151" s="300" t="b">
        <v>0</v>
      </c>
      <c r="AW2151" s="300">
        <v>1747038</v>
      </c>
      <c r="AX2151" s="300"/>
      <c r="AY2151" s="300">
        <v>1747038</v>
      </c>
      <c r="AZ2151" s="300">
        <v>0</v>
      </c>
      <c r="BA2151" s="300" t="b">
        <v>1</v>
      </c>
      <c r="BB2151" s="300" t="b">
        <v>0</v>
      </c>
      <c r="BC2151"/>
      <c r="BD2151"/>
      <c r="BE2151"/>
      <c r="BF2151"/>
      <c r="BG2151"/>
      <c r="BH2151"/>
      <c r="BI2151"/>
      <c r="BJ2151"/>
      <c r="BK2151"/>
      <c r="BL2151"/>
      <c r="BM2151"/>
      <c r="BN2151"/>
      <c r="BO2151"/>
      <c r="BP2151"/>
      <c r="BQ2151"/>
    </row>
    <row r="2152" spans="5:69" ht="16.5" hidden="1" x14ac:dyDescent="0.3">
      <c r="E2152" s="300" t="s">
        <v>760</v>
      </c>
      <c r="F2152" s="300" t="s">
        <v>651</v>
      </c>
      <c r="G2152" s="300">
        <v>20130101</v>
      </c>
      <c r="H2152" s="300">
        <v>2013</v>
      </c>
      <c r="I2152" s="300">
        <v>52</v>
      </c>
      <c r="J2152" s="300">
        <v>2013</v>
      </c>
      <c r="K2152" s="300">
        <v>562</v>
      </c>
      <c r="L2152" s="300" t="s">
        <v>761</v>
      </c>
      <c r="M2152" s="300" t="s">
        <v>451</v>
      </c>
      <c r="N2152" s="300" t="s">
        <v>660</v>
      </c>
      <c r="O2152" s="300" t="s">
        <v>762</v>
      </c>
      <c r="P2152" s="300">
        <v>768</v>
      </c>
      <c r="Q2152" s="300" t="s">
        <v>807</v>
      </c>
      <c r="R2152" s="300" t="s">
        <v>442</v>
      </c>
      <c r="S2152" s="300">
        <v>0</v>
      </c>
      <c r="T2152" s="300" t="s">
        <v>763</v>
      </c>
      <c r="U2152" s="300" t="s">
        <v>764</v>
      </c>
      <c r="V2152" s="300" t="s">
        <v>2284</v>
      </c>
      <c r="W2152" s="300" t="s">
        <v>766</v>
      </c>
      <c r="X2152" s="300" t="b">
        <v>1</v>
      </c>
      <c r="Y2152" s="300">
        <v>310210</v>
      </c>
      <c r="Z2152" s="300" t="s">
        <v>826</v>
      </c>
      <c r="AA2152" s="300" t="s">
        <v>503</v>
      </c>
      <c r="AB2152" s="300" t="s">
        <v>503</v>
      </c>
      <c r="AC2152" s="300" t="s">
        <v>503</v>
      </c>
      <c r="AD2152" s="300">
        <v>6</v>
      </c>
      <c r="AE2152" s="300" t="b">
        <v>1</v>
      </c>
      <c r="AF2152" s="300" t="s">
        <v>768</v>
      </c>
      <c r="AG2152" s="300" t="s">
        <v>769</v>
      </c>
      <c r="AH2152" s="300">
        <v>0</v>
      </c>
      <c r="AI2152" s="300">
        <v>0</v>
      </c>
      <c r="AJ2152" s="300" t="s">
        <v>770</v>
      </c>
      <c r="AK2152" s="300">
        <v>8</v>
      </c>
      <c r="AL2152" s="300" t="s">
        <v>814</v>
      </c>
      <c r="AM2152" s="300">
        <v>460000</v>
      </c>
      <c r="AN2152" s="300" t="b">
        <v>0</v>
      </c>
      <c r="AO2152" s="300">
        <v>-1</v>
      </c>
      <c r="AP2152" s="300" t="s">
        <v>771</v>
      </c>
      <c r="AQ2152" s="300"/>
      <c r="AR2152" s="300" t="b">
        <v>0</v>
      </c>
      <c r="AS2152" s="300">
        <v>460000</v>
      </c>
      <c r="AT2152" s="300" t="b">
        <v>0</v>
      </c>
      <c r="AU2152" s="300"/>
      <c r="AV2152" s="300" t="b">
        <v>0</v>
      </c>
      <c r="AW2152" s="300">
        <v>556040</v>
      </c>
      <c r="AX2152" s="300"/>
      <c r="AY2152" s="300">
        <v>556040</v>
      </c>
      <c r="AZ2152" s="300">
        <v>0</v>
      </c>
      <c r="BA2152" s="300" t="b">
        <v>1</v>
      </c>
      <c r="BB2152" s="300" t="b">
        <v>0</v>
      </c>
      <c r="BC2152"/>
      <c r="BD2152"/>
      <c r="BE2152"/>
      <c r="BF2152"/>
      <c r="BG2152"/>
      <c r="BH2152"/>
      <c r="BI2152"/>
      <c r="BJ2152"/>
      <c r="BK2152"/>
      <c r="BL2152"/>
      <c r="BM2152"/>
      <c r="BN2152"/>
      <c r="BO2152"/>
      <c r="BP2152"/>
      <c r="BQ2152"/>
    </row>
    <row r="2153" spans="5:69" ht="16.5" hidden="1" x14ac:dyDescent="0.3">
      <c r="E2153" s="300" t="s">
        <v>760</v>
      </c>
      <c r="F2153" s="300" t="s">
        <v>651</v>
      </c>
      <c r="G2153" s="300">
        <v>20130101</v>
      </c>
      <c r="H2153" s="300">
        <v>2013</v>
      </c>
      <c r="I2153" s="300">
        <v>52</v>
      </c>
      <c r="J2153" s="300">
        <v>2013</v>
      </c>
      <c r="K2153" s="300">
        <v>562</v>
      </c>
      <c r="L2153" s="300" t="s">
        <v>761</v>
      </c>
      <c r="M2153" s="300" t="s">
        <v>451</v>
      </c>
      <c r="N2153" s="300" t="s">
        <v>660</v>
      </c>
      <c r="O2153" s="300" t="s">
        <v>762</v>
      </c>
      <c r="P2153" s="300">
        <v>0</v>
      </c>
      <c r="Q2153" s="300" t="s">
        <v>763</v>
      </c>
      <c r="R2153" s="300" t="s">
        <v>764</v>
      </c>
      <c r="S2153" s="300">
        <v>0</v>
      </c>
      <c r="T2153" s="300" t="s">
        <v>763</v>
      </c>
      <c r="U2153" s="300" t="s">
        <v>764</v>
      </c>
      <c r="V2153" s="300" t="s">
        <v>2284</v>
      </c>
      <c r="W2153" s="300" t="s">
        <v>766</v>
      </c>
      <c r="X2153" s="300" t="b">
        <v>1</v>
      </c>
      <c r="Y2153" s="300">
        <v>310221</v>
      </c>
      <c r="Z2153" s="300" t="s">
        <v>1014</v>
      </c>
      <c r="AA2153" s="300" t="s">
        <v>511</v>
      </c>
      <c r="AB2153" s="300" t="s">
        <v>508</v>
      </c>
      <c r="AC2153" s="300" t="s">
        <v>508</v>
      </c>
      <c r="AD2153" s="300">
        <v>6</v>
      </c>
      <c r="AE2153" s="300" t="b">
        <v>1</v>
      </c>
      <c r="AF2153" s="300" t="s">
        <v>768</v>
      </c>
      <c r="AG2153" s="300" t="s">
        <v>769</v>
      </c>
      <c r="AH2153" s="300">
        <v>0</v>
      </c>
      <c r="AI2153" s="300">
        <v>0</v>
      </c>
      <c r="AJ2153" s="300" t="s">
        <v>770</v>
      </c>
      <c r="AK2153" s="300">
        <v>8</v>
      </c>
      <c r="AL2153" s="300" t="s">
        <v>814</v>
      </c>
      <c r="AM2153" s="300">
        <v>282934</v>
      </c>
      <c r="AN2153" s="300" t="b">
        <v>0</v>
      </c>
      <c r="AO2153" s="300">
        <v>-1</v>
      </c>
      <c r="AP2153" s="300" t="s">
        <v>771</v>
      </c>
      <c r="AQ2153" s="300"/>
      <c r="AR2153" s="300" t="b">
        <v>0</v>
      </c>
      <c r="AS2153" s="300">
        <v>282934</v>
      </c>
      <c r="AT2153" s="300" t="b">
        <v>0</v>
      </c>
      <c r="AU2153" s="300"/>
      <c r="AV2153" s="300" t="b">
        <v>0</v>
      </c>
      <c r="AW2153" s="300">
        <v>46446</v>
      </c>
      <c r="AX2153" s="300"/>
      <c r="AY2153" s="300">
        <v>46446</v>
      </c>
      <c r="AZ2153" s="300">
        <v>0</v>
      </c>
      <c r="BA2153" s="300" t="b">
        <v>1</v>
      </c>
      <c r="BB2153" s="300" t="b">
        <v>0</v>
      </c>
      <c r="BC2153"/>
      <c r="BD2153"/>
      <c r="BE2153"/>
      <c r="BF2153"/>
      <c r="BG2153"/>
      <c r="BH2153"/>
      <c r="BI2153"/>
      <c r="BJ2153"/>
      <c r="BK2153"/>
      <c r="BL2153"/>
      <c r="BM2153"/>
      <c r="BN2153"/>
      <c r="BO2153"/>
      <c r="BP2153"/>
      <c r="BQ2153"/>
    </row>
    <row r="2154" spans="5:69" ht="16.5" hidden="1" x14ac:dyDescent="0.3">
      <c r="E2154" s="300" t="s">
        <v>760</v>
      </c>
      <c r="F2154" s="300" t="s">
        <v>651</v>
      </c>
      <c r="G2154" s="300">
        <v>20130101</v>
      </c>
      <c r="H2154" s="300">
        <v>2013</v>
      </c>
      <c r="I2154" s="300">
        <v>52</v>
      </c>
      <c r="J2154" s="300">
        <v>2013</v>
      </c>
      <c r="K2154" s="300">
        <v>562</v>
      </c>
      <c r="L2154" s="300" t="s">
        <v>761</v>
      </c>
      <c r="M2154" s="300" t="s">
        <v>451</v>
      </c>
      <c r="N2154" s="300" t="s">
        <v>660</v>
      </c>
      <c r="O2154" s="300" t="s">
        <v>762</v>
      </c>
      <c r="P2154" s="300">
        <v>288</v>
      </c>
      <c r="Q2154" s="300" t="s">
        <v>784</v>
      </c>
      <c r="R2154" s="300" t="s">
        <v>428</v>
      </c>
      <c r="S2154" s="300">
        <v>0</v>
      </c>
      <c r="T2154" s="300" t="s">
        <v>763</v>
      </c>
      <c r="U2154" s="300" t="s">
        <v>764</v>
      </c>
      <c r="V2154" s="300" t="s">
        <v>2284</v>
      </c>
      <c r="W2154" s="300" t="s">
        <v>766</v>
      </c>
      <c r="X2154" s="300" t="b">
        <v>1</v>
      </c>
      <c r="Y2154" s="300">
        <v>310221</v>
      </c>
      <c r="Z2154" s="300" t="s">
        <v>1014</v>
      </c>
      <c r="AA2154" s="300" t="s">
        <v>511</v>
      </c>
      <c r="AB2154" s="300" t="s">
        <v>508</v>
      </c>
      <c r="AC2154" s="300" t="s">
        <v>508</v>
      </c>
      <c r="AD2154" s="300">
        <v>6</v>
      </c>
      <c r="AE2154" s="300" t="b">
        <v>1</v>
      </c>
      <c r="AF2154" s="300" t="s">
        <v>768</v>
      </c>
      <c r="AG2154" s="300" t="s">
        <v>769</v>
      </c>
      <c r="AH2154" s="300">
        <v>0</v>
      </c>
      <c r="AI2154" s="300">
        <v>0</v>
      </c>
      <c r="AJ2154" s="300" t="s">
        <v>770</v>
      </c>
      <c r="AK2154" s="300">
        <v>8</v>
      </c>
      <c r="AL2154" s="300" t="s">
        <v>814</v>
      </c>
      <c r="AM2154" s="300">
        <v>40000</v>
      </c>
      <c r="AN2154" s="300" t="b">
        <v>0</v>
      </c>
      <c r="AO2154" s="300">
        <v>-1</v>
      </c>
      <c r="AP2154" s="300" t="s">
        <v>771</v>
      </c>
      <c r="AQ2154" s="300"/>
      <c r="AR2154" s="300" t="b">
        <v>0</v>
      </c>
      <c r="AS2154" s="300">
        <v>40000</v>
      </c>
      <c r="AT2154" s="300" t="b">
        <v>0</v>
      </c>
      <c r="AU2154" s="300"/>
      <c r="AV2154" s="300" t="b">
        <v>0</v>
      </c>
      <c r="AW2154" s="300">
        <v>8976</v>
      </c>
      <c r="AX2154" s="300"/>
      <c r="AY2154" s="300">
        <v>8976</v>
      </c>
      <c r="AZ2154" s="300">
        <v>0</v>
      </c>
      <c r="BA2154" s="300" t="b">
        <v>1</v>
      </c>
      <c r="BB2154" s="300" t="b">
        <v>0</v>
      </c>
      <c r="BC2154"/>
      <c r="BD2154"/>
      <c r="BE2154"/>
      <c r="BF2154"/>
      <c r="BG2154"/>
      <c r="BH2154"/>
      <c r="BI2154"/>
      <c r="BJ2154"/>
      <c r="BK2154"/>
      <c r="BL2154"/>
      <c r="BM2154"/>
      <c r="BN2154"/>
      <c r="BO2154"/>
      <c r="BP2154"/>
      <c r="BQ2154"/>
    </row>
    <row r="2155" spans="5:69" ht="16.5" hidden="1" x14ac:dyDescent="0.3">
      <c r="E2155" s="300" t="s">
        <v>760</v>
      </c>
      <c r="F2155" s="300" t="s">
        <v>651</v>
      </c>
      <c r="G2155" s="300">
        <v>20130101</v>
      </c>
      <c r="H2155" s="300">
        <v>2013</v>
      </c>
      <c r="I2155" s="300">
        <v>52</v>
      </c>
      <c r="J2155" s="300">
        <v>2013</v>
      </c>
      <c r="K2155" s="300">
        <v>562</v>
      </c>
      <c r="L2155" s="300" t="s">
        <v>761</v>
      </c>
      <c r="M2155" s="300" t="s">
        <v>451</v>
      </c>
      <c r="N2155" s="300" t="s">
        <v>660</v>
      </c>
      <c r="O2155" s="300" t="s">
        <v>762</v>
      </c>
      <c r="P2155" s="300">
        <v>842</v>
      </c>
      <c r="Q2155" s="300" t="s">
        <v>809</v>
      </c>
      <c r="R2155" s="300" t="s">
        <v>809</v>
      </c>
      <c r="S2155" s="300">
        <v>0</v>
      </c>
      <c r="T2155" s="300" t="s">
        <v>763</v>
      </c>
      <c r="U2155" s="300" t="s">
        <v>764</v>
      </c>
      <c r="V2155" s="300" t="s">
        <v>2284</v>
      </c>
      <c r="W2155" s="300" t="s">
        <v>766</v>
      </c>
      <c r="X2155" s="300" t="b">
        <v>1</v>
      </c>
      <c r="Y2155" s="300">
        <v>310221</v>
      </c>
      <c r="Z2155" s="300" t="s">
        <v>1014</v>
      </c>
      <c r="AA2155" s="300" t="s">
        <v>511</v>
      </c>
      <c r="AB2155" s="300" t="s">
        <v>508</v>
      </c>
      <c r="AC2155" s="300" t="s">
        <v>508</v>
      </c>
      <c r="AD2155" s="300">
        <v>6</v>
      </c>
      <c r="AE2155" s="300" t="b">
        <v>1</v>
      </c>
      <c r="AF2155" s="300" t="s">
        <v>768</v>
      </c>
      <c r="AG2155" s="300" t="s">
        <v>769</v>
      </c>
      <c r="AH2155" s="300">
        <v>0</v>
      </c>
      <c r="AI2155" s="300">
        <v>0</v>
      </c>
      <c r="AJ2155" s="300" t="s">
        <v>770</v>
      </c>
      <c r="AK2155" s="300">
        <v>8</v>
      </c>
      <c r="AL2155" s="300" t="s">
        <v>814</v>
      </c>
      <c r="AM2155" s="300">
        <v>242934</v>
      </c>
      <c r="AN2155" s="300" t="b">
        <v>0</v>
      </c>
      <c r="AO2155" s="300">
        <v>-1</v>
      </c>
      <c r="AP2155" s="300" t="s">
        <v>771</v>
      </c>
      <c r="AQ2155" s="300"/>
      <c r="AR2155" s="300" t="b">
        <v>0</v>
      </c>
      <c r="AS2155" s="300">
        <v>242934</v>
      </c>
      <c r="AT2155" s="300" t="b">
        <v>0</v>
      </c>
      <c r="AU2155" s="300"/>
      <c r="AV2155" s="300" t="b">
        <v>0</v>
      </c>
      <c r="AW2155" s="300">
        <v>37470</v>
      </c>
      <c r="AX2155" s="300"/>
      <c r="AY2155" s="300">
        <v>37470</v>
      </c>
      <c r="AZ2155" s="300">
        <v>0</v>
      </c>
      <c r="BA2155" s="300" t="b">
        <v>1</v>
      </c>
      <c r="BB2155" s="300" t="b">
        <v>0</v>
      </c>
      <c r="BC2155"/>
      <c r="BD2155"/>
      <c r="BE2155"/>
      <c r="BF2155"/>
      <c r="BG2155"/>
      <c r="BH2155"/>
      <c r="BI2155"/>
      <c r="BJ2155"/>
      <c r="BK2155"/>
      <c r="BL2155"/>
      <c r="BM2155"/>
      <c r="BN2155"/>
      <c r="BO2155"/>
      <c r="BP2155"/>
      <c r="BQ2155"/>
    </row>
    <row r="2156" spans="5:69" ht="16.5" hidden="1" x14ac:dyDescent="0.3">
      <c r="E2156" s="300" t="s">
        <v>760</v>
      </c>
      <c r="F2156" s="300" t="s">
        <v>651</v>
      </c>
      <c r="G2156" s="300">
        <v>20130101</v>
      </c>
      <c r="H2156" s="300">
        <v>2013</v>
      </c>
      <c r="I2156" s="300">
        <v>52</v>
      </c>
      <c r="J2156" s="300">
        <v>2013</v>
      </c>
      <c r="K2156" s="300">
        <v>562</v>
      </c>
      <c r="L2156" s="300" t="s">
        <v>761</v>
      </c>
      <c r="M2156" s="300" t="s">
        <v>451</v>
      </c>
      <c r="N2156" s="300" t="s">
        <v>660</v>
      </c>
      <c r="O2156" s="300" t="s">
        <v>762</v>
      </c>
      <c r="P2156" s="300">
        <v>0</v>
      </c>
      <c r="Q2156" s="300" t="s">
        <v>763</v>
      </c>
      <c r="R2156" s="300" t="s">
        <v>764</v>
      </c>
      <c r="S2156" s="300">
        <v>0</v>
      </c>
      <c r="T2156" s="300" t="s">
        <v>763</v>
      </c>
      <c r="U2156" s="300" t="s">
        <v>764</v>
      </c>
      <c r="V2156" s="300" t="s">
        <v>2284</v>
      </c>
      <c r="W2156" s="300" t="s">
        <v>766</v>
      </c>
      <c r="X2156" s="300" t="b">
        <v>1</v>
      </c>
      <c r="Y2156" s="300">
        <v>310229</v>
      </c>
      <c r="Z2156" s="300" t="s">
        <v>830</v>
      </c>
      <c r="AA2156" s="300" t="s">
        <v>537</v>
      </c>
      <c r="AB2156" s="300" t="s">
        <v>508</v>
      </c>
      <c r="AC2156" s="300" t="s">
        <v>508</v>
      </c>
      <c r="AD2156" s="300">
        <v>6</v>
      </c>
      <c r="AE2156" s="300" t="b">
        <v>1</v>
      </c>
      <c r="AF2156" s="300" t="s">
        <v>768</v>
      </c>
      <c r="AG2156" s="300" t="s">
        <v>769</v>
      </c>
      <c r="AH2156" s="300">
        <v>0</v>
      </c>
      <c r="AI2156" s="300">
        <v>0</v>
      </c>
      <c r="AJ2156" s="300" t="s">
        <v>770</v>
      </c>
      <c r="AK2156" s="300">
        <v>8</v>
      </c>
      <c r="AL2156" s="300" t="s">
        <v>814</v>
      </c>
      <c r="AM2156" s="300">
        <v>16600</v>
      </c>
      <c r="AN2156" s="300" t="b">
        <v>0</v>
      </c>
      <c r="AO2156" s="300">
        <v>-1</v>
      </c>
      <c r="AP2156" s="300" t="s">
        <v>771</v>
      </c>
      <c r="AQ2156" s="300"/>
      <c r="AR2156" s="300" t="b">
        <v>0</v>
      </c>
      <c r="AS2156" s="300">
        <v>16600</v>
      </c>
      <c r="AT2156" s="300" t="b">
        <v>0</v>
      </c>
      <c r="AU2156" s="300"/>
      <c r="AV2156" s="300" t="b">
        <v>0</v>
      </c>
      <c r="AW2156" s="300">
        <v>4459</v>
      </c>
      <c r="AX2156" s="300"/>
      <c r="AY2156" s="300">
        <v>4459</v>
      </c>
      <c r="AZ2156" s="300">
        <v>0</v>
      </c>
      <c r="BA2156" s="300" t="b">
        <v>1</v>
      </c>
      <c r="BB2156" s="300" t="b">
        <v>0</v>
      </c>
      <c r="BC2156"/>
      <c r="BD2156"/>
      <c r="BE2156"/>
      <c r="BF2156"/>
      <c r="BG2156"/>
      <c r="BH2156"/>
      <c r="BI2156"/>
      <c r="BJ2156"/>
      <c r="BK2156"/>
      <c r="BL2156"/>
      <c r="BM2156"/>
      <c r="BN2156"/>
      <c r="BO2156"/>
      <c r="BP2156"/>
      <c r="BQ2156"/>
    </row>
    <row r="2157" spans="5:69" ht="16.5" hidden="1" x14ac:dyDescent="0.3">
      <c r="E2157" s="300" t="s">
        <v>760</v>
      </c>
      <c r="F2157" s="300" t="s">
        <v>651</v>
      </c>
      <c r="G2157" s="300">
        <v>20130101</v>
      </c>
      <c r="H2157" s="300">
        <v>2013</v>
      </c>
      <c r="I2157" s="300">
        <v>52</v>
      </c>
      <c r="J2157" s="300">
        <v>2013</v>
      </c>
      <c r="K2157" s="300">
        <v>562</v>
      </c>
      <c r="L2157" s="300" t="s">
        <v>761</v>
      </c>
      <c r="M2157" s="300" t="s">
        <v>451</v>
      </c>
      <c r="N2157" s="300" t="s">
        <v>660</v>
      </c>
      <c r="O2157" s="300" t="s">
        <v>762</v>
      </c>
      <c r="P2157" s="300">
        <v>699</v>
      </c>
      <c r="Q2157" s="300" t="s">
        <v>798</v>
      </c>
      <c r="R2157" s="300" t="s">
        <v>799</v>
      </c>
      <c r="S2157" s="300">
        <v>0</v>
      </c>
      <c r="T2157" s="300" t="s">
        <v>763</v>
      </c>
      <c r="U2157" s="300" t="s">
        <v>764</v>
      </c>
      <c r="V2157" s="300" t="s">
        <v>2284</v>
      </c>
      <c r="W2157" s="300" t="s">
        <v>766</v>
      </c>
      <c r="X2157" s="300" t="b">
        <v>1</v>
      </c>
      <c r="Y2157" s="300">
        <v>310229</v>
      </c>
      <c r="Z2157" s="300" t="s">
        <v>830</v>
      </c>
      <c r="AA2157" s="300" t="s">
        <v>537</v>
      </c>
      <c r="AB2157" s="300" t="s">
        <v>508</v>
      </c>
      <c r="AC2157" s="300" t="s">
        <v>508</v>
      </c>
      <c r="AD2157" s="300">
        <v>6</v>
      </c>
      <c r="AE2157" s="300" t="b">
        <v>1</v>
      </c>
      <c r="AF2157" s="300" t="s">
        <v>768</v>
      </c>
      <c r="AG2157" s="300" t="s">
        <v>769</v>
      </c>
      <c r="AH2157" s="300">
        <v>0</v>
      </c>
      <c r="AI2157" s="300">
        <v>0</v>
      </c>
      <c r="AJ2157" s="300" t="s">
        <v>770</v>
      </c>
      <c r="AK2157" s="300">
        <v>8</v>
      </c>
      <c r="AL2157" s="300" t="s">
        <v>814</v>
      </c>
      <c r="AM2157" s="300">
        <v>16600</v>
      </c>
      <c r="AN2157" s="300" t="b">
        <v>0</v>
      </c>
      <c r="AO2157" s="300">
        <v>-1</v>
      </c>
      <c r="AP2157" s="300" t="s">
        <v>771</v>
      </c>
      <c r="AQ2157" s="300"/>
      <c r="AR2157" s="300" t="b">
        <v>0</v>
      </c>
      <c r="AS2157" s="300">
        <v>16600</v>
      </c>
      <c r="AT2157" s="300" t="b">
        <v>0</v>
      </c>
      <c r="AU2157" s="300"/>
      <c r="AV2157" s="300" t="b">
        <v>0</v>
      </c>
      <c r="AW2157" s="300">
        <v>4459</v>
      </c>
      <c r="AX2157" s="300"/>
      <c r="AY2157" s="300">
        <v>4459</v>
      </c>
      <c r="AZ2157" s="300">
        <v>0</v>
      </c>
      <c r="BA2157" s="300" t="b">
        <v>1</v>
      </c>
      <c r="BB2157" s="300" t="b">
        <v>0</v>
      </c>
      <c r="BC2157"/>
      <c r="BD2157"/>
      <c r="BE2157"/>
      <c r="BF2157"/>
      <c r="BG2157"/>
      <c r="BH2157"/>
      <c r="BI2157"/>
      <c r="BJ2157"/>
      <c r="BK2157"/>
      <c r="BL2157"/>
      <c r="BM2157"/>
      <c r="BN2157"/>
      <c r="BO2157"/>
      <c r="BP2157"/>
      <c r="BQ2157"/>
    </row>
    <row r="2158" spans="5:69" ht="16.5" hidden="1" x14ac:dyDescent="0.3">
      <c r="E2158" s="300" t="s">
        <v>760</v>
      </c>
      <c r="F2158" s="300" t="s">
        <v>651</v>
      </c>
      <c r="G2158" s="300">
        <v>20130101</v>
      </c>
      <c r="H2158" s="300">
        <v>2013</v>
      </c>
      <c r="I2158" s="300">
        <v>52</v>
      </c>
      <c r="J2158" s="300">
        <v>2013</v>
      </c>
      <c r="K2158" s="300">
        <v>562</v>
      </c>
      <c r="L2158" s="300" t="s">
        <v>761</v>
      </c>
      <c r="M2158" s="300" t="s">
        <v>451</v>
      </c>
      <c r="N2158" s="300" t="s">
        <v>660</v>
      </c>
      <c r="O2158" s="300" t="s">
        <v>762</v>
      </c>
      <c r="P2158" s="300">
        <v>0</v>
      </c>
      <c r="Q2158" s="300" t="s">
        <v>763</v>
      </c>
      <c r="R2158" s="300" t="s">
        <v>764</v>
      </c>
      <c r="S2158" s="300">
        <v>0</v>
      </c>
      <c r="T2158" s="300" t="s">
        <v>763</v>
      </c>
      <c r="U2158" s="300" t="s">
        <v>764</v>
      </c>
      <c r="V2158" s="300" t="s">
        <v>2284</v>
      </c>
      <c r="W2158" s="300" t="s">
        <v>766</v>
      </c>
      <c r="X2158" s="300" t="b">
        <v>1</v>
      </c>
      <c r="Y2158" s="300">
        <v>310230</v>
      </c>
      <c r="Z2158" s="300" t="s">
        <v>834</v>
      </c>
      <c r="AA2158" s="300" t="s">
        <v>507</v>
      </c>
      <c r="AB2158" s="300" t="s">
        <v>508</v>
      </c>
      <c r="AC2158" s="300" t="s">
        <v>508</v>
      </c>
      <c r="AD2158" s="300">
        <v>6</v>
      </c>
      <c r="AE2158" s="300" t="b">
        <v>1</v>
      </c>
      <c r="AF2158" s="300" t="s">
        <v>768</v>
      </c>
      <c r="AG2158" s="300" t="s">
        <v>769</v>
      </c>
      <c r="AH2158" s="300">
        <v>0</v>
      </c>
      <c r="AI2158" s="300">
        <v>0</v>
      </c>
      <c r="AJ2158" s="300" t="s">
        <v>770</v>
      </c>
      <c r="AK2158" s="300">
        <v>8</v>
      </c>
      <c r="AL2158" s="300" t="s">
        <v>814</v>
      </c>
      <c r="AM2158" s="300">
        <v>1043600</v>
      </c>
      <c r="AN2158" s="300" t="b">
        <v>0</v>
      </c>
      <c r="AO2158" s="300">
        <v>-1</v>
      </c>
      <c r="AP2158" s="300" t="s">
        <v>771</v>
      </c>
      <c r="AQ2158" s="300"/>
      <c r="AR2158" s="300" t="b">
        <v>0</v>
      </c>
      <c r="AS2158" s="300">
        <v>1043600</v>
      </c>
      <c r="AT2158" s="300" t="b">
        <v>0</v>
      </c>
      <c r="AU2158" s="300"/>
      <c r="AV2158" s="300" t="b">
        <v>0</v>
      </c>
      <c r="AW2158" s="300">
        <v>1098483</v>
      </c>
      <c r="AX2158" s="300"/>
      <c r="AY2158" s="300">
        <v>1098483</v>
      </c>
      <c r="AZ2158" s="300">
        <v>0</v>
      </c>
      <c r="BA2158" s="300" t="b">
        <v>1</v>
      </c>
      <c r="BB2158" s="300" t="b">
        <v>0</v>
      </c>
      <c r="BC2158"/>
      <c r="BD2158"/>
      <c r="BE2158"/>
      <c r="BF2158"/>
      <c r="BG2158"/>
      <c r="BH2158"/>
      <c r="BI2158"/>
      <c r="BJ2158"/>
      <c r="BK2158"/>
      <c r="BL2158"/>
      <c r="BM2158"/>
      <c r="BN2158"/>
      <c r="BO2158"/>
      <c r="BP2158"/>
      <c r="BQ2158"/>
    </row>
    <row r="2159" spans="5:69" ht="16.5" hidden="1" x14ac:dyDescent="0.3">
      <c r="E2159" s="300" t="s">
        <v>760</v>
      </c>
      <c r="F2159" s="300" t="s">
        <v>651</v>
      </c>
      <c r="G2159" s="300">
        <v>20130101</v>
      </c>
      <c r="H2159" s="300">
        <v>2013</v>
      </c>
      <c r="I2159" s="300">
        <v>52</v>
      </c>
      <c r="J2159" s="300">
        <v>2013</v>
      </c>
      <c r="K2159" s="300">
        <v>562</v>
      </c>
      <c r="L2159" s="300" t="s">
        <v>761</v>
      </c>
      <c r="M2159" s="300" t="s">
        <v>451</v>
      </c>
      <c r="N2159" s="300" t="s">
        <v>660</v>
      </c>
      <c r="O2159" s="300" t="s">
        <v>762</v>
      </c>
      <c r="P2159" s="300">
        <v>56</v>
      </c>
      <c r="Q2159" s="300" t="s">
        <v>877</v>
      </c>
      <c r="R2159" s="300" t="s">
        <v>878</v>
      </c>
      <c r="S2159" s="300">
        <v>0</v>
      </c>
      <c r="T2159" s="300" t="s">
        <v>763</v>
      </c>
      <c r="U2159" s="300" t="s">
        <v>764</v>
      </c>
      <c r="V2159" s="300" t="s">
        <v>2284</v>
      </c>
      <c r="W2159" s="300" t="s">
        <v>766</v>
      </c>
      <c r="X2159" s="300" t="b">
        <v>1</v>
      </c>
      <c r="Y2159" s="300">
        <v>310230</v>
      </c>
      <c r="Z2159" s="300" t="s">
        <v>834</v>
      </c>
      <c r="AA2159" s="300" t="s">
        <v>507</v>
      </c>
      <c r="AB2159" s="300" t="s">
        <v>508</v>
      </c>
      <c r="AC2159" s="300" t="s">
        <v>508</v>
      </c>
      <c r="AD2159" s="300">
        <v>6</v>
      </c>
      <c r="AE2159" s="300" t="b">
        <v>1</v>
      </c>
      <c r="AF2159" s="300" t="s">
        <v>768</v>
      </c>
      <c r="AG2159" s="300" t="s">
        <v>769</v>
      </c>
      <c r="AH2159" s="300">
        <v>0</v>
      </c>
      <c r="AI2159" s="300">
        <v>0</v>
      </c>
      <c r="AJ2159" s="300" t="s">
        <v>770</v>
      </c>
      <c r="AK2159" s="300">
        <v>8</v>
      </c>
      <c r="AL2159" s="300" t="s">
        <v>814</v>
      </c>
      <c r="AM2159" s="300">
        <v>245700</v>
      </c>
      <c r="AN2159" s="300" t="b">
        <v>0</v>
      </c>
      <c r="AO2159" s="300">
        <v>-1</v>
      </c>
      <c r="AP2159" s="300" t="s">
        <v>771</v>
      </c>
      <c r="AQ2159" s="300"/>
      <c r="AR2159" s="300" t="b">
        <v>0</v>
      </c>
      <c r="AS2159" s="300">
        <v>245700</v>
      </c>
      <c r="AT2159" s="300" t="b">
        <v>0</v>
      </c>
      <c r="AU2159" s="300"/>
      <c r="AV2159" s="300" t="b">
        <v>0</v>
      </c>
      <c r="AW2159" s="300">
        <v>285883</v>
      </c>
      <c r="AX2159" s="300"/>
      <c r="AY2159" s="300">
        <v>285883</v>
      </c>
      <c r="AZ2159" s="300">
        <v>0</v>
      </c>
      <c r="BA2159" s="300" t="b">
        <v>1</v>
      </c>
      <c r="BB2159" s="300" t="b">
        <v>0</v>
      </c>
      <c r="BC2159"/>
      <c r="BD2159"/>
      <c r="BE2159"/>
      <c r="BF2159"/>
      <c r="BG2159"/>
      <c r="BH2159"/>
      <c r="BI2159"/>
      <c r="BJ2159"/>
      <c r="BK2159"/>
      <c r="BL2159"/>
      <c r="BM2159"/>
      <c r="BN2159"/>
      <c r="BO2159"/>
      <c r="BP2159"/>
      <c r="BQ2159"/>
    </row>
    <row r="2160" spans="5:69" ht="16.5" hidden="1" x14ac:dyDescent="0.3">
      <c r="E2160" s="300" t="s">
        <v>760</v>
      </c>
      <c r="F2160" s="300" t="s">
        <v>651</v>
      </c>
      <c r="G2160" s="300">
        <v>20130101</v>
      </c>
      <c r="H2160" s="300">
        <v>2013</v>
      </c>
      <c r="I2160" s="300">
        <v>52</v>
      </c>
      <c r="J2160" s="300">
        <v>2013</v>
      </c>
      <c r="K2160" s="300">
        <v>562</v>
      </c>
      <c r="L2160" s="300" t="s">
        <v>761</v>
      </c>
      <c r="M2160" s="300" t="s">
        <v>451</v>
      </c>
      <c r="N2160" s="300" t="s">
        <v>660</v>
      </c>
      <c r="O2160" s="300" t="s">
        <v>762</v>
      </c>
      <c r="P2160" s="300">
        <v>251</v>
      </c>
      <c r="Q2160" s="300" t="s">
        <v>778</v>
      </c>
      <c r="R2160" s="300" t="s">
        <v>779</v>
      </c>
      <c r="S2160" s="300">
        <v>0</v>
      </c>
      <c r="T2160" s="300" t="s">
        <v>763</v>
      </c>
      <c r="U2160" s="300" t="s">
        <v>764</v>
      </c>
      <c r="V2160" s="300" t="s">
        <v>2284</v>
      </c>
      <c r="W2160" s="300" t="s">
        <v>766</v>
      </c>
      <c r="X2160" s="300" t="b">
        <v>1</v>
      </c>
      <c r="Y2160" s="300">
        <v>310230</v>
      </c>
      <c r="Z2160" s="300" t="s">
        <v>834</v>
      </c>
      <c r="AA2160" s="300" t="s">
        <v>507</v>
      </c>
      <c r="AB2160" s="300" t="s">
        <v>508</v>
      </c>
      <c r="AC2160" s="300" t="s">
        <v>508</v>
      </c>
      <c r="AD2160" s="300">
        <v>6</v>
      </c>
      <c r="AE2160" s="300" t="b">
        <v>1</v>
      </c>
      <c r="AF2160" s="300" t="s">
        <v>768</v>
      </c>
      <c r="AG2160" s="300" t="s">
        <v>769</v>
      </c>
      <c r="AH2160" s="300">
        <v>0</v>
      </c>
      <c r="AI2160" s="300">
        <v>0</v>
      </c>
      <c r="AJ2160" s="300" t="s">
        <v>770</v>
      </c>
      <c r="AK2160" s="300">
        <v>8</v>
      </c>
      <c r="AL2160" s="300" t="s">
        <v>814</v>
      </c>
      <c r="AM2160" s="300">
        <v>170100</v>
      </c>
      <c r="AN2160" s="300" t="b">
        <v>0</v>
      </c>
      <c r="AO2160" s="300">
        <v>-1</v>
      </c>
      <c r="AP2160" s="300" t="s">
        <v>771</v>
      </c>
      <c r="AQ2160" s="300"/>
      <c r="AR2160" s="300" t="b">
        <v>0</v>
      </c>
      <c r="AS2160" s="300">
        <v>170100</v>
      </c>
      <c r="AT2160" s="300" t="b">
        <v>0</v>
      </c>
      <c r="AU2160" s="300"/>
      <c r="AV2160" s="300" t="b">
        <v>0</v>
      </c>
      <c r="AW2160" s="300">
        <v>155215</v>
      </c>
      <c r="AX2160" s="300"/>
      <c r="AY2160" s="300">
        <v>155215</v>
      </c>
      <c r="AZ2160" s="300">
        <v>0</v>
      </c>
      <c r="BA2160" s="300" t="b">
        <v>1</v>
      </c>
      <c r="BB2160" s="300" t="b">
        <v>0</v>
      </c>
      <c r="BC2160"/>
      <c r="BD2160"/>
      <c r="BE2160"/>
      <c r="BF2160"/>
      <c r="BG2160"/>
      <c r="BH2160"/>
      <c r="BI2160"/>
      <c r="BJ2160"/>
      <c r="BK2160"/>
      <c r="BL2160"/>
      <c r="BM2160"/>
      <c r="BN2160"/>
      <c r="BO2160"/>
      <c r="BP2160"/>
      <c r="BQ2160"/>
    </row>
    <row r="2161" spans="5:69" ht="16.5" hidden="1" x14ac:dyDescent="0.3">
      <c r="E2161" s="300" t="s">
        <v>760</v>
      </c>
      <c r="F2161" s="300" t="s">
        <v>651</v>
      </c>
      <c r="G2161" s="300">
        <v>20130101</v>
      </c>
      <c r="H2161" s="300">
        <v>2013</v>
      </c>
      <c r="I2161" s="300">
        <v>52</v>
      </c>
      <c r="J2161" s="300">
        <v>2013</v>
      </c>
      <c r="K2161" s="300">
        <v>562</v>
      </c>
      <c r="L2161" s="300" t="s">
        <v>761</v>
      </c>
      <c r="M2161" s="300" t="s">
        <v>451</v>
      </c>
      <c r="N2161" s="300" t="s">
        <v>660</v>
      </c>
      <c r="O2161" s="300" t="s">
        <v>762</v>
      </c>
      <c r="P2161" s="300">
        <v>288</v>
      </c>
      <c r="Q2161" s="300" t="s">
        <v>784</v>
      </c>
      <c r="R2161" s="300" t="s">
        <v>428</v>
      </c>
      <c r="S2161" s="300">
        <v>0</v>
      </c>
      <c r="T2161" s="300" t="s">
        <v>763</v>
      </c>
      <c r="U2161" s="300" t="s">
        <v>764</v>
      </c>
      <c r="V2161" s="300" t="s">
        <v>2284</v>
      </c>
      <c r="W2161" s="300" t="s">
        <v>766</v>
      </c>
      <c r="X2161" s="300" t="b">
        <v>1</v>
      </c>
      <c r="Y2161" s="300">
        <v>310230</v>
      </c>
      <c r="Z2161" s="300" t="s">
        <v>834</v>
      </c>
      <c r="AA2161" s="300" t="s">
        <v>507</v>
      </c>
      <c r="AB2161" s="300" t="s">
        <v>508</v>
      </c>
      <c r="AC2161" s="300" t="s">
        <v>508</v>
      </c>
      <c r="AD2161" s="300">
        <v>6</v>
      </c>
      <c r="AE2161" s="300" t="b">
        <v>1</v>
      </c>
      <c r="AF2161" s="300" t="s">
        <v>768</v>
      </c>
      <c r="AG2161" s="300" t="s">
        <v>769</v>
      </c>
      <c r="AH2161" s="300">
        <v>0</v>
      </c>
      <c r="AI2161" s="300">
        <v>0</v>
      </c>
      <c r="AJ2161" s="300" t="s">
        <v>770</v>
      </c>
      <c r="AK2161" s="300">
        <v>8</v>
      </c>
      <c r="AL2161" s="300" t="s">
        <v>814</v>
      </c>
      <c r="AM2161" s="300">
        <v>470000</v>
      </c>
      <c r="AN2161" s="300" t="b">
        <v>0</v>
      </c>
      <c r="AO2161" s="300">
        <v>-1</v>
      </c>
      <c r="AP2161" s="300" t="s">
        <v>771</v>
      </c>
      <c r="AQ2161" s="300"/>
      <c r="AR2161" s="300" t="b">
        <v>0</v>
      </c>
      <c r="AS2161" s="300">
        <v>470000</v>
      </c>
      <c r="AT2161" s="300" t="b">
        <v>0</v>
      </c>
      <c r="AU2161" s="300"/>
      <c r="AV2161" s="300" t="b">
        <v>0</v>
      </c>
      <c r="AW2161" s="300">
        <v>492349</v>
      </c>
      <c r="AX2161" s="300"/>
      <c r="AY2161" s="300">
        <v>492349</v>
      </c>
      <c r="AZ2161" s="300">
        <v>0</v>
      </c>
      <c r="BA2161" s="300" t="b">
        <v>1</v>
      </c>
      <c r="BB2161" s="300" t="b">
        <v>0</v>
      </c>
      <c r="BC2161"/>
      <c r="BD2161"/>
      <c r="BE2161"/>
      <c r="BF2161"/>
      <c r="BG2161"/>
      <c r="BH2161"/>
      <c r="BI2161"/>
      <c r="BJ2161"/>
      <c r="BK2161"/>
      <c r="BL2161"/>
      <c r="BM2161"/>
      <c r="BN2161"/>
      <c r="BO2161"/>
      <c r="BP2161"/>
      <c r="BQ2161"/>
    </row>
    <row r="2162" spans="5:69" ht="16.5" hidden="1" x14ac:dyDescent="0.3">
      <c r="E2162" s="300" t="s">
        <v>760</v>
      </c>
      <c r="F2162" s="300" t="s">
        <v>651</v>
      </c>
      <c r="G2162" s="300">
        <v>20130101</v>
      </c>
      <c r="H2162" s="300">
        <v>2013</v>
      </c>
      <c r="I2162" s="300">
        <v>52</v>
      </c>
      <c r="J2162" s="300">
        <v>2013</v>
      </c>
      <c r="K2162" s="300">
        <v>562</v>
      </c>
      <c r="L2162" s="300" t="s">
        <v>761</v>
      </c>
      <c r="M2162" s="300" t="s">
        <v>451</v>
      </c>
      <c r="N2162" s="300" t="s">
        <v>660</v>
      </c>
      <c r="O2162" s="300" t="s">
        <v>762</v>
      </c>
      <c r="P2162" s="300">
        <v>372</v>
      </c>
      <c r="Q2162" s="300" t="s">
        <v>2285</v>
      </c>
      <c r="R2162" s="300" t="s">
        <v>2286</v>
      </c>
      <c r="S2162" s="300">
        <v>0</v>
      </c>
      <c r="T2162" s="300" t="s">
        <v>763</v>
      </c>
      <c r="U2162" s="300" t="s">
        <v>764</v>
      </c>
      <c r="V2162" s="300" t="s">
        <v>2284</v>
      </c>
      <c r="W2162" s="300" t="s">
        <v>766</v>
      </c>
      <c r="X2162" s="300" t="b">
        <v>1</v>
      </c>
      <c r="Y2162" s="300">
        <v>310230</v>
      </c>
      <c r="Z2162" s="300" t="s">
        <v>834</v>
      </c>
      <c r="AA2162" s="300" t="s">
        <v>507</v>
      </c>
      <c r="AB2162" s="300" t="s">
        <v>508</v>
      </c>
      <c r="AC2162" s="300" t="s">
        <v>508</v>
      </c>
      <c r="AD2162" s="300">
        <v>6</v>
      </c>
      <c r="AE2162" s="300" t="b">
        <v>1</v>
      </c>
      <c r="AF2162" s="300" t="s">
        <v>768</v>
      </c>
      <c r="AG2162" s="300" t="s">
        <v>769</v>
      </c>
      <c r="AH2162" s="300">
        <v>0</v>
      </c>
      <c r="AI2162" s="300">
        <v>0</v>
      </c>
      <c r="AJ2162" s="300" t="s">
        <v>770</v>
      </c>
      <c r="AK2162" s="300">
        <v>8</v>
      </c>
      <c r="AL2162" s="300" t="s">
        <v>814</v>
      </c>
      <c r="AM2162" s="300">
        <v>37800</v>
      </c>
      <c r="AN2162" s="300" t="b">
        <v>0</v>
      </c>
      <c r="AO2162" s="300">
        <v>-1</v>
      </c>
      <c r="AP2162" s="300" t="s">
        <v>771</v>
      </c>
      <c r="AQ2162" s="300"/>
      <c r="AR2162" s="300" t="b">
        <v>0</v>
      </c>
      <c r="AS2162" s="300">
        <v>37800</v>
      </c>
      <c r="AT2162" s="300" t="b">
        <v>0</v>
      </c>
      <c r="AU2162" s="300"/>
      <c r="AV2162" s="300" t="b">
        <v>0</v>
      </c>
      <c r="AW2162" s="300">
        <v>43973</v>
      </c>
      <c r="AX2162" s="300"/>
      <c r="AY2162" s="300">
        <v>43973</v>
      </c>
      <c r="AZ2162" s="300">
        <v>0</v>
      </c>
      <c r="BA2162" s="300" t="b">
        <v>1</v>
      </c>
      <c r="BB2162" s="300" t="b">
        <v>0</v>
      </c>
      <c r="BC2162"/>
      <c r="BD2162"/>
      <c r="BE2162"/>
      <c r="BF2162"/>
      <c r="BG2162"/>
      <c r="BH2162"/>
      <c r="BI2162"/>
      <c r="BJ2162"/>
      <c r="BK2162"/>
      <c r="BL2162"/>
      <c r="BM2162"/>
      <c r="BN2162"/>
      <c r="BO2162"/>
      <c r="BP2162"/>
      <c r="BQ2162"/>
    </row>
    <row r="2163" spans="5:69" ht="16.5" hidden="1" x14ac:dyDescent="0.3">
      <c r="E2163" s="300" t="s">
        <v>760</v>
      </c>
      <c r="F2163" s="300" t="s">
        <v>651</v>
      </c>
      <c r="G2163" s="300">
        <v>20130101</v>
      </c>
      <c r="H2163" s="300">
        <v>2013</v>
      </c>
      <c r="I2163" s="300">
        <v>52</v>
      </c>
      <c r="J2163" s="300">
        <v>2013</v>
      </c>
      <c r="K2163" s="300">
        <v>562</v>
      </c>
      <c r="L2163" s="300" t="s">
        <v>761</v>
      </c>
      <c r="M2163" s="300" t="s">
        <v>451</v>
      </c>
      <c r="N2163" s="300" t="s">
        <v>660</v>
      </c>
      <c r="O2163" s="300" t="s">
        <v>762</v>
      </c>
      <c r="P2163" s="300">
        <v>699</v>
      </c>
      <c r="Q2163" s="300" t="s">
        <v>798</v>
      </c>
      <c r="R2163" s="300" t="s">
        <v>799</v>
      </c>
      <c r="S2163" s="300">
        <v>0</v>
      </c>
      <c r="T2163" s="300" t="s">
        <v>763</v>
      </c>
      <c r="U2163" s="300" t="s">
        <v>764</v>
      </c>
      <c r="V2163" s="300" t="s">
        <v>2284</v>
      </c>
      <c r="W2163" s="300" t="s">
        <v>766</v>
      </c>
      <c r="X2163" s="300" t="b">
        <v>1</v>
      </c>
      <c r="Y2163" s="300">
        <v>310230</v>
      </c>
      <c r="Z2163" s="300" t="s">
        <v>834</v>
      </c>
      <c r="AA2163" s="300" t="s">
        <v>507</v>
      </c>
      <c r="AB2163" s="300" t="s">
        <v>508</v>
      </c>
      <c r="AC2163" s="300" t="s">
        <v>508</v>
      </c>
      <c r="AD2163" s="300">
        <v>6</v>
      </c>
      <c r="AE2163" s="300" t="b">
        <v>1</v>
      </c>
      <c r="AF2163" s="300" t="s">
        <v>768</v>
      </c>
      <c r="AG2163" s="300" t="s">
        <v>769</v>
      </c>
      <c r="AH2163" s="300">
        <v>0</v>
      </c>
      <c r="AI2163" s="300">
        <v>0</v>
      </c>
      <c r="AJ2163" s="300" t="s">
        <v>770</v>
      </c>
      <c r="AK2163" s="300">
        <v>8</v>
      </c>
      <c r="AL2163" s="300" t="s">
        <v>814</v>
      </c>
      <c r="AM2163" s="300">
        <v>120000</v>
      </c>
      <c r="AN2163" s="300" t="b">
        <v>0</v>
      </c>
      <c r="AO2163" s="300">
        <v>-1</v>
      </c>
      <c r="AP2163" s="300" t="s">
        <v>771</v>
      </c>
      <c r="AQ2163" s="300"/>
      <c r="AR2163" s="300" t="b">
        <v>0</v>
      </c>
      <c r="AS2163" s="300">
        <v>120000</v>
      </c>
      <c r="AT2163" s="300" t="b">
        <v>0</v>
      </c>
      <c r="AU2163" s="300"/>
      <c r="AV2163" s="300" t="b">
        <v>0</v>
      </c>
      <c r="AW2163" s="300">
        <v>121064</v>
      </c>
      <c r="AX2163" s="300"/>
      <c r="AY2163" s="300">
        <v>121064</v>
      </c>
      <c r="AZ2163" s="300">
        <v>0</v>
      </c>
      <c r="BA2163" s="300" t="b">
        <v>1</v>
      </c>
      <c r="BB2163" s="300" t="b">
        <v>0</v>
      </c>
      <c r="BC2163"/>
      <c r="BD2163"/>
      <c r="BE2163"/>
      <c r="BF2163"/>
      <c r="BG2163"/>
      <c r="BH2163"/>
      <c r="BI2163"/>
      <c r="BJ2163"/>
      <c r="BK2163"/>
      <c r="BL2163"/>
      <c r="BM2163"/>
      <c r="BN2163"/>
      <c r="BO2163"/>
      <c r="BP2163"/>
      <c r="BQ2163"/>
    </row>
    <row r="2164" spans="5:69" ht="16.5" hidden="1" x14ac:dyDescent="0.3">
      <c r="E2164" s="300" t="s">
        <v>760</v>
      </c>
      <c r="F2164" s="300" t="s">
        <v>651</v>
      </c>
      <c r="G2164" s="300">
        <v>20130101</v>
      </c>
      <c r="H2164" s="300">
        <v>2013</v>
      </c>
      <c r="I2164" s="300">
        <v>52</v>
      </c>
      <c r="J2164" s="300">
        <v>2013</v>
      </c>
      <c r="K2164" s="300">
        <v>562</v>
      </c>
      <c r="L2164" s="300" t="s">
        <v>761</v>
      </c>
      <c r="M2164" s="300" t="s">
        <v>451</v>
      </c>
      <c r="N2164" s="300" t="s">
        <v>660</v>
      </c>
      <c r="O2164" s="300" t="s">
        <v>762</v>
      </c>
      <c r="P2164" s="300">
        <v>0</v>
      </c>
      <c r="Q2164" s="300" t="s">
        <v>763</v>
      </c>
      <c r="R2164" s="300" t="s">
        <v>764</v>
      </c>
      <c r="S2164" s="300">
        <v>0</v>
      </c>
      <c r="T2164" s="300" t="s">
        <v>763</v>
      </c>
      <c r="U2164" s="300" t="s">
        <v>764</v>
      </c>
      <c r="V2164" s="300" t="s">
        <v>2284</v>
      </c>
      <c r="W2164" s="300" t="s">
        <v>766</v>
      </c>
      <c r="X2164" s="300" t="b">
        <v>1</v>
      </c>
      <c r="Y2164" s="300">
        <v>310250</v>
      </c>
      <c r="Z2164" s="300" t="s">
        <v>1034</v>
      </c>
      <c r="AA2164" s="300" t="s">
        <v>529</v>
      </c>
      <c r="AB2164" s="300" t="s">
        <v>508</v>
      </c>
      <c r="AC2164" s="300" t="s">
        <v>508</v>
      </c>
      <c r="AD2164" s="300">
        <v>6</v>
      </c>
      <c r="AE2164" s="300" t="b">
        <v>1</v>
      </c>
      <c r="AF2164" s="300" t="s">
        <v>768</v>
      </c>
      <c r="AG2164" s="300" t="s">
        <v>769</v>
      </c>
      <c r="AH2164" s="300">
        <v>0</v>
      </c>
      <c r="AI2164" s="300">
        <v>0</v>
      </c>
      <c r="AJ2164" s="300" t="s">
        <v>770</v>
      </c>
      <c r="AK2164" s="300">
        <v>8</v>
      </c>
      <c r="AL2164" s="300" t="s">
        <v>814</v>
      </c>
      <c r="AM2164" s="300">
        <v>1000</v>
      </c>
      <c r="AN2164" s="300" t="b">
        <v>0</v>
      </c>
      <c r="AO2164" s="300">
        <v>-1</v>
      </c>
      <c r="AP2164" s="300" t="s">
        <v>771</v>
      </c>
      <c r="AQ2164" s="300"/>
      <c r="AR2164" s="300" t="b">
        <v>0</v>
      </c>
      <c r="AS2164" s="300">
        <v>1000</v>
      </c>
      <c r="AT2164" s="300" t="b">
        <v>0</v>
      </c>
      <c r="AU2164" s="300"/>
      <c r="AV2164" s="300" t="b">
        <v>0</v>
      </c>
      <c r="AW2164" s="300">
        <v>2967</v>
      </c>
      <c r="AX2164" s="300"/>
      <c r="AY2164" s="300">
        <v>2967</v>
      </c>
      <c r="AZ2164" s="300">
        <v>0</v>
      </c>
      <c r="BA2164" s="300" t="b">
        <v>1</v>
      </c>
      <c r="BB2164" s="300" t="b">
        <v>0</v>
      </c>
      <c r="BC2164"/>
      <c r="BD2164"/>
      <c r="BE2164"/>
      <c r="BF2164"/>
      <c r="BG2164"/>
      <c r="BH2164"/>
      <c r="BI2164"/>
      <c r="BJ2164"/>
      <c r="BK2164"/>
      <c r="BL2164"/>
      <c r="BM2164"/>
      <c r="BN2164"/>
      <c r="BO2164"/>
      <c r="BP2164"/>
      <c r="BQ2164"/>
    </row>
    <row r="2165" spans="5:69" ht="16.5" hidden="1" x14ac:dyDescent="0.3">
      <c r="E2165" s="300" t="s">
        <v>760</v>
      </c>
      <c r="F2165" s="300" t="s">
        <v>651</v>
      </c>
      <c r="G2165" s="300">
        <v>20130101</v>
      </c>
      <c r="H2165" s="300">
        <v>2013</v>
      </c>
      <c r="I2165" s="300">
        <v>52</v>
      </c>
      <c r="J2165" s="300">
        <v>2013</v>
      </c>
      <c r="K2165" s="300">
        <v>562</v>
      </c>
      <c r="L2165" s="300" t="s">
        <v>761</v>
      </c>
      <c r="M2165" s="300" t="s">
        <v>451</v>
      </c>
      <c r="N2165" s="300" t="s">
        <v>660</v>
      </c>
      <c r="O2165" s="300" t="s">
        <v>762</v>
      </c>
      <c r="P2165" s="300">
        <v>288</v>
      </c>
      <c r="Q2165" s="300" t="s">
        <v>784</v>
      </c>
      <c r="R2165" s="300" t="s">
        <v>428</v>
      </c>
      <c r="S2165" s="300">
        <v>0</v>
      </c>
      <c r="T2165" s="300" t="s">
        <v>763</v>
      </c>
      <c r="U2165" s="300" t="s">
        <v>764</v>
      </c>
      <c r="V2165" s="300" t="s">
        <v>2284</v>
      </c>
      <c r="W2165" s="300" t="s">
        <v>766</v>
      </c>
      <c r="X2165" s="300" t="b">
        <v>1</v>
      </c>
      <c r="Y2165" s="300">
        <v>310250</v>
      </c>
      <c r="Z2165" s="300" t="s">
        <v>1034</v>
      </c>
      <c r="AA2165" s="300" t="s">
        <v>529</v>
      </c>
      <c r="AB2165" s="300" t="s">
        <v>508</v>
      </c>
      <c r="AC2165" s="300" t="s">
        <v>508</v>
      </c>
      <c r="AD2165" s="300">
        <v>6</v>
      </c>
      <c r="AE2165" s="300" t="b">
        <v>1</v>
      </c>
      <c r="AF2165" s="300" t="s">
        <v>768</v>
      </c>
      <c r="AG2165" s="300" t="s">
        <v>769</v>
      </c>
      <c r="AH2165" s="300">
        <v>0</v>
      </c>
      <c r="AI2165" s="300">
        <v>0</v>
      </c>
      <c r="AJ2165" s="300" t="s">
        <v>770</v>
      </c>
      <c r="AK2165" s="300">
        <v>8</v>
      </c>
      <c r="AL2165" s="300" t="s">
        <v>814</v>
      </c>
      <c r="AM2165" s="300">
        <v>1000</v>
      </c>
      <c r="AN2165" s="300" t="b">
        <v>0</v>
      </c>
      <c r="AO2165" s="300">
        <v>-1</v>
      </c>
      <c r="AP2165" s="300" t="s">
        <v>771</v>
      </c>
      <c r="AQ2165" s="300"/>
      <c r="AR2165" s="300" t="b">
        <v>0</v>
      </c>
      <c r="AS2165" s="300">
        <v>1000</v>
      </c>
      <c r="AT2165" s="300" t="b">
        <v>0</v>
      </c>
      <c r="AU2165" s="300"/>
      <c r="AV2165" s="300" t="b">
        <v>0</v>
      </c>
      <c r="AW2165" s="300">
        <v>2967</v>
      </c>
      <c r="AX2165" s="300"/>
      <c r="AY2165" s="300">
        <v>2967</v>
      </c>
      <c r="AZ2165" s="300">
        <v>0</v>
      </c>
      <c r="BA2165" s="300" t="b">
        <v>1</v>
      </c>
      <c r="BB2165" s="300" t="b">
        <v>0</v>
      </c>
      <c r="BC2165"/>
      <c r="BD2165"/>
      <c r="BE2165"/>
      <c r="BF2165"/>
      <c r="BG2165"/>
      <c r="BH2165"/>
      <c r="BI2165"/>
      <c r="BJ2165"/>
      <c r="BK2165"/>
      <c r="BL2165"/>
      <c r="BM2165"/>
      <c r="BN2165"/>
      <c r="BO2165"/>
      <c r="BP2165"/>
      <c r="BQ2165"/>
    </row>
    <row r="2166" spans="5:69" ht="16.5" hidden="1" x14ac:dyDescent="0.3">
      <c r="E2166" s="300" t="s">
        <v>760</v>
      </c>
      <c r="F2166" s="300" t="s">
        <v>651</v>
      </c>
      <c r="G2166" s="300">
        <v>20130101</v>
      </c>
      <c r="H2166" s="300">
        <v>2013</v>
      </c>
      <c r="I2166" s="300">
        <v>52</v>
      </c>
      <c r="J2166" s="300">
        <v>2013</v>
      </c>
      <c r="K2166" s="300">
        <v>562</v>
      </c>
      <c r="L2166" s="300" t="s">
        <v>761</v>
      </c>
      <c r="M2166" s="300" t="s">
        <v>451</v>
      </c>
      <c r="N2166" s="300" t="s">
        <v>660</v>
      </c>
      <c r="O2166" s="300" t="s">
        <v>762</v>
      </c>
      <c r="P2166" s="300">
        <v>0</v>
      </c>
      <c r="Q2166" s="300" t="s">
        <v>763</v>
      </c>
      <c r="R2166" s="300" t="s">
        <v>764</v>
      </c>
      <c r="S2166" s="300">
        <v>0</v>
      </c>
      <c r="T2166" s="300" t="s">
        <v>763</v>
      </c>
      <c r="U2166" s="300" t="s">
        <v>764</v>
      </c>
      <c r="V2166" s="300" t="s">
        <v>2284</v>
      </c>
      <c r="W2166" s="300" t="s">
        <v>766</v>
      </c>
      <c r="X2166" s="300" t="b">
        <v>1</v>
      </c>
      <c r="Y2166" s="300">
        <v>310290</v>
      </c>
      <c r="Z2166" s="300" t="s">
        <v>836</v>
      </c>
      <c r="AA2166" s="300" t="s">
        <v>529</v>
      </c>
      <c r="AB2166" s="300" t="s">
        <v>508</v>
      </c>
      <c r="AC2166" s="300" t="s">
        <v>508</v>
      </c>
      <c r="AD2166" s="300">
        <v>6</v>
      </c>
      <c r="AE2166" s="300" t="b">
        <v>1</v>
      </c>
      <c r="AF2166" s="300" t="s">
        <v>768</v>
      </c>
      <c r="AG2166" s="300" t="s">
        <v>769</v>
      </c>
      <c r="AH2166" s="300">
        <v>0</v>
      </c>
      <c r="AI2166" s="300">
        <v>0</v>
      </c>
      <c r="AJ2166" s="300" t="s">
        <v>770</v>
      </c>
      <c r="AK2166" s="300">
        <v>8</v>
      </c>
      <c r="AL2166" s="300" t="s">
        <v>814</v>
      </c>
      <c r="AM2166" s="300">
        <v>41650</v>
      </c>
      <c r="AN2166" s="300" t="b">
        <v>0</v>
      </c>
      <c r="AO2166" s="300">
        <v>-1</v>
      </c>
      <c r="AP2166" s="300" t="s">
        <v>771</v>
      </c>
      <c r="AQ2166" s="300"/>
      <c r="AR2166" s="300" t="b">
        <v>0</v>
      </c>
      <c r="AS2166" s="300">
        <v>41650</v>
      </c>
      <c r="AT2166" s="300" t="b">
        <v>0</v>
      </c>
      <c r="AU2166" s="300"/>
      <c r="AV2166" s="300" t="b">
        <v>0</v>
      </c>
      <c r="AW2166" s="300">
        <v>6889</v>
      </c>
      <c r="AX2166" s="300"/>
      <c r="AY2166" s="300">
        <v>6889</v>
      </c>
      <c r="AZ2166" s="300">
        <v>0</v>
      </c>
      <c r="BA2166" s="300" t="b">
        <v>1</v>
      </c>
      <c r="BB2166" s="300" t="b">
        <v>0</v>
      </c>
      <c r="BC2166"/>
      <c r="BD2166"/>
      <c r="BE2166"/>
      <c r="BF2166"/>
      <c r="BG2166"/>
      <c r="BH2166"/>
      <c r="BI2166"/>
      <c r="BJ2166"/>
      <c r="BK2166"/>
      <c r="BL2166"/>
      <c r="BM2166"/>
      <c r="BN2166"/>
      <c r="BO2166"/>
      <c r="BP2166"/>
      <c r="BQ2166"/>
    </row>
    <row r="2167" spans="5:69" ht="16.5" hidden="1" x14ac:dyDescent="0.3">
      <c r="E2167" s="300" t="s">
        <v>760</v>
      </c>
      <c r="F2167" s="300" t="s">
        <v>651</v>
      </c>
      <c r="G2167" s="300">
        <v>20130101</v>
      </c>
      <c r="H2167" s="300">
        <v>2013</v>
      </c>
      <c r="I2167" s="300">
        <v>52</v>
      </c>
      <c r="J2167" s="300">
        <v>2013</v>
      </c>
      <c r="K2167" s="300">
        <v>562</v>
      </c>
      <c r="L2167" s="300" t="s">
        <v>761</v>
      </c>
      <c r="M2167" s="300" t="s">
        <v>451</v>
      </c>
      <c r="N2167" s="300" t="s">
        <v>660</v>
      </c>
      <c r="O2167" s="300" t="s">
        <v>762</v>
      </c>
      <c r="P2167" s="300">
        <v>288</v>
      </c>
      <c r="Q2167" s="300" t="s">
        <v>784</v>
      </c>
      <c r="R2167" s="300" t="s">
        <v>428</v>
      </c>
      <c r="S2167" s="300">
        <v>0</v>
      </c>
      <c r="T2167" s="300" t="s">
        <v>763</v>
      </c>
      <c r="U2167" s="300" t="s">
        <v>764</v>
      </c>
      <c r="V2167" s="300" t="s">
        <v>2284</v>
      </c>
      <c r="W2167" s="300" t="s">
        <v>766</v>
      </c>
      <c r="X2167" s="300" t="b">
        <v>1</v>
      </c>
      <c r="Y2167" s="300">
        <v>310290</v>
      </c>
      <c r="Z2167" s="300" t="s">
        <v>836</v>
      </c>
      <c r="AA2167" s="300" t="s">
        <v>529</v>
      </c>
      <c r="AB2167" s="300" t="s">
        <v>508</v>
      </c>
      <c r="AC2167" s="300" t="s">
        <v>508</v>
      </c>
      <c r="AD2167" s="300">
        <v>6</v>
      </c>
      <c r="AE2167" s="300" t="b">
        <v>1</v>
      </c>
      <c r="AF2167" s="300" t="s">
        <v>768</v>
      </c>
      <c r="AG2167" s="300" t="s">
        <v>769</v>
      </c>
      <c r="AH2167" s="300">
        <v>0</v>
      </c>
      <c r="AI2167" s="300">
        <v>0</v>
      </c>
      <c r="AJ2167" s="300" t="s">
        <v>770</v>
      </c>
      <c r="AK2167" s="300">
        <v>8</v>
      </c>
      <c r="AL2167" s="300" t="s">
        <v>814</v>
      </c>
      <c r="AM2167" s="300">
        <v>40000</v>
      </c>
      <c r="AN2167" s="300" t="b">
        <v>0</v>
      </c>
      <c r="AO2167" s="300">
        <v>-1</v>
      </c>
      <c r="AP2167" s="300" t="s">
        <v>771</v>
      </c>
      <c r="AQ2167" s="300"/>
      <c r="AR2167" s="300" t="b">
        <v>0</v>
      </c>
      <c r="AS2167" s="300">
        <v>40000</v>
      </c>
      <c r="AT2167" s="300" t="b">
        <v>0</v>
      </c>
      <c r="AU2167" s="300"/>
      <c r="AV2167" s="300" t="b">
        <v>0</v>
      </c>
      <c r="AW2167" s="300">
        <v>6153</v>
      </c>
      <c r="AX2167" s="300"/>
      <c r="AY2167" s="300">
        <v>6153</v>
      </c>
      <c r="AZ2167" s="300">
        <v>0</v>
      </c>
      <c r="BA2167" s="300" t="b">
        <v>1</v>
      </c>
      <c r="BB2167" s="300" t="b">
        <v>0</v>
      </c>
      <c r="BC2167"/>
      <c r="BD2167"/>
      <c r="BE2167"/>
      <c r="BF2167"/>
      <c r="BG2167"/>
      <c r="BH2167"/>
      <c r="BI2167"/>
      <c r="BJ2167"/>
      <c r="BK2167"/>
      <c r="BL2167"/>
      <c r="BM2167"/>
      <c r="BN2167"/>
      <c r="BO2167"/>
      <c r="BP2167"/>
      <c r="BQ2167"/>
    </row>
    <row r="2168" spans="5:69" ht="16.5" hidden="1" x14ac:dyDescent="0.3">
      <c r="E2168" s="300" t="s">
        <v>760</v>
      </c>
      <c r="F2168" s="300" t="s">
        <v>651</v>
      </c>
      <c r="G2168" s="300">
        <v>20130101</v>
      </c>
      <c r="H2168" s="300">
        <v>2013</v>
      </c>
      <c r="I2168" s="300">
        <v>52</v>
      </c>
      <c r="J2168" s="300">
        <v>2013</v>
      </c>
      <c r="K2168" s="300">
        <v>562</v>
      </c>
      <c r="L2168" s="300" t="s">
        <v>761</v>
      </c>
      <c r="M2168" s="300" t="s">
        <v>451</v>
      </c>
      <c r="N2168" s="300" t="s">
        <v>660</v>
      </c>
      <c r="O2168" s="300" t="s">
        <v>762</v>
      </c>
      <c r="P2168" s="300">
        <v>768</v>
      </c>
      <c r="Q2168" s="300" t="s">
        <v>807</v>
      </c>
      <c r="R2168" s="300" t="s">
        <v>442</v>
      </c>
      <c r="S2168" s="300">
        <v>0</v>
      </c>
      <c r="T2168" s="300" t="s">
        <v>763</v>
      </c>
      <c r="U2168" s="300" t="s">
        <v>764</v>
      </c>
      <c r="V2168" s="300" t="s">
        <v>2284</v>
      </c>
      <c r="W2168" s="300" t="s">
        <v>766</v>
      </c>
      <c r="X2168" s="300" t="b">
        <v>1</v>
      </c>
      <c r="Y2168" s="300">
        <v>310290</v>
      </c>
      <c r="Z2168" s="300" t="s">
        <v>836</v>
      </c>
      <c r="AA2168" s="300" t="s">
        <v>529</v>
      </c>
      <c r="AB2168" s="300" t="s">
        <v>508</v>
      </c>
      <c r="AC2168" s="300" t="s">
        <v>508</v>
      </c>
      <c r="AD2168" s="300">
        <v>6</v>
      </c>
      <c r="AE2168" s="300" t="b">
        <v>1</v>
      </c>
      <c r="AF2168" s="300" t="s">
        <v>768</v>
      </c>
      <c r="AG2168" s="300" t="s">
        <v>769</v>
      </c>
      <c r="AH2168" s="300">
        <v>0</v>
      </c>
      <c r="AI2168" s="300">
        <v>0</v>
      </c>
      <c r="AJ2168" s="300" t="s">
        <v>770</v>
      </c>
      <c r="AK2168" s="300">
        <v>8</v>
      </c>
      <c r="AL2168" s="300" t="s">
        <v>814</v>
      </c>
      <c r="AM2168" s="300">
        <v>1650</v>
      </c>
      <c r="AN2168" s="300" t="b">
        <v>0</v>
      </c>
      <c r="AO2168" s="300">
        <v>-1</v>
      </c>
      <c r="AP2168" s="300" t="s">
        <v>771</v>
      </c>
      <c r="AQ2168" s="300"/>
      <c r="AR2168" s="300" t="b">
        <v>0</v>
      </c>
      <c r="AS2168" s="300">
        <v>1650</v>
      </c>
      <c r="AT2168" s="300" t="b">
        <v>0</v>
      </c>
      <c r="AU2168" s="300"/>
      <c r="AV2168" s="300" t="b">
        <v>0</v>
      </c>
      <c r="AW2168" s="300">
        <v>736</v>
      </c>
      <c r="AX2168" s="300"/>
      <c r="AY2168" s="300">
        <v>736</v>
      </c>
      <c r="AZ2168" s="300">
        <v>0</v>
      </c>
      <c r="BA2168" s="300" t="b">
        <v>1</v>
      </c>
      <c r="BB2168" s="300" t="b">
        <v>0</v>
      </c>
      <c r="BC2168"/>
      <c r="BD2168"/>
      <c r="BE2168"/>
      <c r="BF2168"/>
      <c r="BG2168"/>
      <c r="BH2168"/>
      <c r="BI2168"/>
      <c r="BJ2168"/>
      <c r="BK2168"/>
      <c r="BL2168"/>
      <c r="BM2168"/>
      <c r="BN2168"/>
      <c r="BO2168"/>
      <c r="BP2168"/>
      <c r="BQ2168"/>
    </row>
    <row r="2169" spans="5:69" ht="16.5" hidden="1" x14ac:dyDescent="0.3">
      <c r="E2169" s="300" t="s">
        <v>760</v>
      </c>
      <c r="F2169" s="300" t="s">
        <v>651</v>
      </c>
      <c r="G2169" s="300">
        <v>20130101</v>
      </c>
      <c r="H2169" s="300">
        <v>2013</v>
      </c>
      <c r="I2169" s="300">
        <v>52</v>
      </c>
      <c r="J2169" s="300">
        <v>2013</v>
      </c>
      <c r="K2169" s="300">
        <v>562</v>
      </c>
      <c r="L2169" s="300" t="s">
        <v>761</v>
      </c>
      <c r="M2169" s="300" t="s">
        <v>451</v>
      </c>
      <c r="N2169" s="300" t="s">
        <v>660</v>
      </c>
      <c r="O2169" s="300" t="s">
        <v>762</v>
      </c>
      <c r="P2169" s="300">
        <v>0</v>
      </c>
      <c r="Q2169" s="300" t="s">
        <v>763</v>
      </c>
      <c r="R2169" s="300" t="s">
        <v>764</v>
      </c>
      <c r="S2169" s="300">
        <v>0</v>
      </c>
      <c r="T2169" s="300" t="s">
        <v>763</v>
      </c>
      <c r="U2169" s="300" t="s">
        <v>764</v>
      </c>
      <c r="V2169" s="300" t="s">
        <v>2284</v>
      </c>
      <c r="W2169" s="300" t="s">
        <v>766</v>
      </c>
      <c r="X2169" s="300" t="b">
        <v>1</v>
      </c>
      <c r="Y2169" s="300">
        <v>3104</v>
      </c>
      <c r="Z2169" s="300" t="s">
        <v>844</v>
      </c>
      <c r="AA2169" s="300" t="s">
        <v>845</v>
      </c>
      <c r="AB2169" s="300" t="s">
        <v>510</v>
      </c>
      <c r="AC2169" s="300" t="s">
        <v>510</v>
      </c>
      <c r="AD2169" s="300">
        <v>4</v>
      </c>
      <c r="AE2169" s="300" t="b">
        <v>0</v>
      </c>
      <c r="AF2169" s="300" t="s">
        <v>768</v>
      </c>
      <c r="AG2169" s="300" t="s">
        <v>769</v>
      </c>
      <c r="AH2169" s="300">
        <v>0</v>
      </c>
      <c r="AI2169" s="300">
        <v>0</v>
      </c>
      <c r="AJ2169" s="300" t="s">
        <v>770</v>
      </c>
      <c r="AK2169" s="300">
        <v>8</v>
      </c>
      <c r="AL2169" s="300" t="s">
        <v>814</v>
      </c>
      <c r="AM2169" s="300">
        <v>2104200</v>
      </c>
      <c r="AN2169" s="300" t="b">
        <v>0</v>
      </c>
      <c r="AO2169" s="300">
        <v>-1</v>
      </c>
      <c r="AP2169" s="300" t="s">
        <v>771</v>
      </c>
      <c r="AQ2169" s="300"/>
      <c r="AR2169" s="300" t="b">
        <v>0</v>
      </c>
      <c r="AS2169" s="300">
        <v>2104200</v>
      </c>
      <c r="AT2169" s="300" t="b">
        <v>0</v>
      </c>
      <c r="AU2169" s="300"/>
      <c r="AV2169" s="300" t="b">
        <v>0</v>
      </c>
      <c r="AW2169" s="300">
        <v>2700643</v>
      </c>
      <c r="AX2169" s="300"/>
      <c r="AY2169" s="300">
        <v>2700643</v>
      </c>
      <c r="AZ2169" s="300">
        <v>0</v>
      </c>
      <c r="BA2169" s="300" t="b">
        <v>1</v>
      </c>
      <c r="BB2169" s="300" t="b">
        <v>0</v>
      </c>
      <c r="BC2169"/>
      <c r="BD2169"/>
      <c r="BE2169"/>
      <c r="BF2169"/>
      <c r="BG2169"/>
      <c r="BH2169"/>
      <c r="BI2169"/>
      <c r="BJ2169"/>
      <c r="BK2169"/>
      <c r="BL2169"/>
      <c r="BM2169"/>
      <c r="BN2169"/>
      <c r="BO2169"/>
      <c r="BP2169"/>
      <c r="BQ2169"/>
    </row>
    <row r="2170" spans="5:69" ht="16.5" hidden="1" x14ac:dyDescent="0.3">
      <c r="E2170" s="300" t="s">
        <v>760</v>
      </c>
      <c r="F2170" s="300" t="s">
        <v>651</v>
      </c>
      <c r="G2170" s="300">
        <v>20130101</v>
      </c>
      <c r="H2170" s="300">
        <v>2013</v>
      </c>
      <c r="I2170" s="300">
        <v>52</v>
      </c>
      <c r="J2170" s="300">
        <v>2013</v>
      </c>
      <c r="K2170" s="300">
        <v>562</v>
      </c>
      <c r="L2170" s="300" t="s">
        <v>761</v>
      </c>
      <c r="M2170" s="300" t="s">
        <v>451</v>
      </c>
      <c r="N2170" s="300" t="s">
        <v>660</v>
      </c>
      <c r="O2170" s="300" t="s">
        <v>762</v>
      </c>
      <c r="P2170" s="300">
        <v>112</v>
      </c>
      <c r="Q2170" s="300" t="s">
        <v>880</v>
      </c>
      <c r="R2170" s="300" t="s">
        <v>881</v>
      </c>
      <c r="S2170" s="300">
        <v>0</v>
      </c>
      <c r="T2170" s="300" t="s">
        <v>763</v>
      </c>
      <c r="U2170" s="300" t="s">
        <v>764</v>
      </c>
      <c r="V2170" s="300" t="s">
        <v>2284</v>
      </c>
      <c r="W2170" s="300" t="s">
        <v>766</v>
      </c>
      <c r="X2170" s="300" t="b">
        <v>1</v>
      </c>
      <c r="Y2170" s="300">
        <v>3104</v>
      </c>
      <c r="Z2170" s="300" t="s">
        <v>844</v>
      </c>
      <c r="AA2170" s="300" t="s">
        <v>845</v>
      </c>
      <c r="AB2170" s="300" t="s">
        <v>510</v>
      </c>
      <c r="AC2170" s="300" t="s">
        <v>510</v>
      </c>
      <c r="AD2170" s="300">
        <v>4</v>
      </c>
      <c r="AE2170" s="300" t="b">
        <v>0</v>
      </c>
      <c r="AF2170" s="300" t="s">
        <v>768</v>
      </c>
      <c r="AG2170" s="300" t="s">
        <v>769</v>
      </c>
      <c r="AH2170" s="300">
        <v>0</v>
      </c>
      <c r="AI2170" s="300">
        <v>0</v>
      </c>
      <c r="AJ2170" s="300" t="s">
        <v>770</v>
      </c>
      <c r="AK2170" s="300">
        <v>8</v>
      </c>
      <c r="AL2170" s="300" t="s">
        <v>814</v>
      </c>
      <c r="AM2170" s="300">
        <v>600000</v>
      </c>
      <c r="AN2170" s="300" t="b">
        <v>0</v>
      </c>
      <c r="AO2170" s="300">
        <v>-1</v>
      </c>
      <c r="AP2170" s="300" t="s">
        <v>771</v>
      </c>
      <c r="AQ2170" s="300"/>
      <c r="AR2170" s="300" t="b">
        <v>0</v>
      </c>
      <c r="AS2170" s="300">
        <v>600000</v>
      </c>
      <c r="AT2170" s="300" t="b">
        <v>0</v>
      </c>
      <c r="AU2170" s="300"/>
      <c r="AV2170" s="300" t="b">
        <v>0</v>
      </c>
      <c r="AW2170" s="300">
        <v>786874</v>
      </c>
      <c r="AX2170" s="300"/>
      <c r="AY2170" s="300">
        <v>786874</v>
      </c>
      <c r="AZ2170" s="300">
        <v>0</v>
      </c>
      <c r="BA2170" s="300" t="b">
        <v>1</v>
      </c>
      <c r="BB2170" s="300" t="b">
        <v>0</v>
      </c>
      <c r="BC2170"/>
      <c r="BD2170"/>
      <c r="BE2170"/>
      <c r="BF2170"/>
      <c r="BG2170"/>
      <c r="BH2170"/>
      <c r="BI2170"/>
      <c r="BJ2170"/>
      <c r="BK2170"/>
      <c r="BL2170"/>
      <c r="BM2170"/>
      <c r="BN2170"/>
      <c r="BO2170"/>
      <c r="BP2170"/>
      <c r="BQ2170"/>
    </row>
    <row r="2171" spans="5:69" ht="16.5" hidden="1" x14ac:dyDescent="0.3">
      <c r="E2171" s="300" t="s">
        <v>760</v>
      </c>
      <c r="F2171" s="300" t="s">
        <v>651</v>
      </c>
      <c r="G2171" s="300">
        <v>20130101</v>
      </c>
      <c r="H2171" s="300">
        <v>2013</v>
      </c>
      <c r="I2171" s="300">
        <v>52</v>
      </c>
      <c r="J2171" s="300">
        <v>2013</v>
      </c>
      <c r="K2171" s="300">
        <v>562</v>
      </c>
      <c r="L2171" s="300" t="s">
        <v>761</v>
      </c>
      <c r="M2171" s="300" t="s">
        <v>451</v>
      </c>
      <c r="N2171" s="300" t="s">
        <v>660</v>
      </c>
      <c r="O2171" s="300" t="s">
        <v>762</v>
      </c>
      <c r="P2171" s="300">
        <v>204</v>
      </c>
      <c r="Q2171" s="300" t="s">
        <v>776</v>
      </c>
      <c r="R2171" s="300" t="s">
        <v>432</v>
      </c>
      <c r="S2171" s="300">
        <v>0</v>
      </c>
      <c r="T2171" s="300" t="s">
        <v>763</v>
      </c>
      <c r="U2171" s="300" t="s">
        <v>764</v>
      </c>
      <c r="V2171" s="300" t="s">
        <v>2284</v>
      </c>
      <c r="W2171" s="300" t="s">
        <v>766</v>
      </c>
      <c r="X2171" s="300" t="b">
        <v>1</v>
      </c>
      <c r="Y2171" s="300">
        <v>3104</v>
      </c>
      <c r="Z2171" s="300" t="s">
        <v>844</v>
      </c>
      <c r="AA2171" s="300" t="s">
        <v>845</v>
      </c>
      <c r="AB2171" s="300" t="s">
        <v>510</v>
      </c>
      <c r="AC2171" s="300" t="s">
        <v>510</v>
      </c>
      <c r="AD2171" s="300">
        <v>4</v>
      </c>
      <c r="AE2171" s="300" t="b">
        <v>0</v>
      </c>
      <c r="AF2171" s="300" t="s">
        <v>768</v>
      </c>
      <c r="AG2171" s="300" t="s">
        <v>769</v>
      </c>
      <c r="AH2171" s="300">
        <v>0</v>
      </c>
      <c r="AI2171" s="300">
        <v>0</v>
      </c>
      <c r="AJ2171" s="300" t="s">
        <v>770</v>
      </c>
      <c r="AK2171" s="300">
        <v>8</v>
      </c>
      <c r="AL2171" s="300" t="s">
        <v>814</v>
      </c>
      <c r="AM2171" s="300">
        <v>100</v>
      </c>
      <c r="AN2171" s="300" t="b">
        <v>0</v>
      </c>
      <c r="AO2171" s="300">
        <v>-1</v>
      </c>
      <c r="AP2171" s="300" t="s">
        <v>771</v>
      </c>
      <c r="AQ2171" s="300"/>
      <c r="AR2171" s="300" t="b">
        <v>0</v>
      </c>
      <c r="AS2171" s="300">
        <v>100</v>
      </c>
      <c r="AT2171" s="300" t="b">
        <v>0</v>
      </c>
      <c r="AU2171" s="300"/>
      <c r="AV2171" s="300" t="b">
        <v>0</v>
      </c>
      <c r="AW2171" s="300">
        <v>507</v>
      </c>
      <c r="AX2171" s="300"/>
      <c r="AY2171" s="300">
        <v>507</v>
      </c>
      <c r="AZ2171" s="300">
        <v>0</v>
      </c>
      <c r="BA2171" s="300" t="b">
        <v>1</v>
      </c>
      <c r="BB2171" s="300" t="b">
        <v>0</v>
      </c>
      <c r="BC2171"/>
      <c r="BD2171"/>
      <c r="BE2171"/>
      <c r="BF2171"/>
      <c r="BG2171"/>
      <c r="BH2171"/>
      <c r="BI2171"/>
      <c r="BJ2171"/>
      <c r="BK2171"/>
      <c r="BL2171"/>
      <c r="BM2171"/>
      <c r="BN2171"/>
      <c r="BO2171"/>
      <c r="BP2171"/>
      <c r="BQ2171"/>
    </row>
    <row r="2172" spans="5:69" ht="16.5" hidden="1" x14ac:dyDescent="0.3">
      <c r="E2172" s="300" t="s">
        <v>760</v>
      </c>
      <c r="F2172" s="300" t="s">
        <v>651</v>
      </c>
      <c r="G2172" s="300">
        <v>20130101</v>
      </c>
      <c r="H2172" s="300">
        <v>2013</v>
      </c>
      <c r="I2172" s="300">
        <v>52</v>
      </c>
      <c r="J2172" s="300">
        <v>2013</v>
      </c>
      <c r="K2172" s="300">
        <v>562</v>
      </c>
      <c r="L2172" s="300" t="s">
        <v>761</v>
      </c>
      <c r="M2172" s="300" t="s">
        <v>451</v>
      </c>
      <c r="N2172" s="300" t="s">
        <v>660</v>
      </c>
      <c r="O2172" s="300" t="s">
        <v>762</v>
      </c>
      <c r="P2172" s="300">
        <v>566</v>
      </c>
      <c r="Q2172" s="300" t="s">
        <v>791</v>
      </c>
      <c r="R2172" s="300" t="s">
        <v>434</v>
      </c>
      <c r="S2172" s="300">
        <v>0</v>
      </c>
      <c r="T2172" s="300" t="s">
        <v>763</v>
      </c>
      <c r="U2172" s="300" t="s">
        <v>764</v>
      </c>
      <c r="V2172" s="300" t="s">
        <v>2284</v>
      </c>
      <c r="W2172" s="300" t="s">
        <v>766</v>
      </c>
      <c r="X2172" s="300" t="b">
        <v>1</v>
      </c>
      <c r="Y2172" s="300">
        <v>3104</v>
      </c>
      <c r="Z2172" s="300" t="s">
        <v>844</v>
      </c>
      <c r="AA2172" s="300" t="s">
        <v>845</v>
      </c>
      <c r="AB2172" s="300" t="s">
        <v>510</v>
      </c>
      <c r="AC2172" s="300" t="s">
        <v>510</v>
      </c>
      <c r="AD2172" s="300">
        <v>4</v>
      </c>
      <c r="AE2172" s="300" t="b">
        <v>0</v>
      </c>
      <c r="AF2172" s="300" t="s">
        <v>768</v>
      </c>
      <c r="AG2172" s="300" t="s">
        <v>769</v>
      </c>
      <c r="AH2172" s="300">
        <v>0</v>
      </c>
      <c r="AI2172" s="300">
        <v>0</v>
      </c>
      <c r="AJ2172" s="300" t="s">
        <v>770</v>
      </c>
      <c r="AK2172" s="300">
        <v>8</v>
      </c>
      <c r="AL2172" s="300" t="s">
        <v>814</v>
      </c>
      <c r="AM2172" s="300">
        <v>100</v>
      </c>
      <c r="AN2172" s="300" t="b">
        <v>0</v>
      </c>
      <c r="AO2172" s="300">
        <v>-1</v>
      </c>
      <c r="AP2172" s="300" t="s">
        <v>771</v>
      </c>
      <c r="AQ2172" s="300"/>
      <c r="AR2172" s="300" t="b">
        <v>0</v>
      </c>
      <c r="AS2172" s="300">
        <v>100</v>
      </c>
      <c r="AT2172" s="300" t="b">
        <v>0</v>
      </c>
      <c r="AU2172" s="300"/>
      <c r="AV2172" s="300" t="b">
        <v>0</v>
      </c>
      <c r="AW2172" s="300">
        <v>1216</v>
      </c>
      <c r="AX2172" s="300"/>
      <c r="AY2172" s="300">
        <v>1216</v>
      </c>
      <c r="AZ2172" s="300">
        <v>0</v>
      </c>
      <c r="BA2172" s="300" t="b">
        <v>1</v>
      </c>
      <c r="BB2172" s="300" t="b">
        <v>0</v>
      </c>
      <c r="BC2172"/>
      <c r="BD2172"/>
      <c r="BE2172"/>
      <c r="BF2172"/>
      <c r="BG2172"/>
      <c r="BH2172"/>
      <c r="BI2172"/>
      <c r="BJ2172"/>
      <c r="BK2172"/>
      <c r="BL2172"/>
      <c r="BM2172"/>
      <c r="BN2172"/>
      <c r="BO2172"/>
      <c r="BP2172"/>
      <c r="BQ2172"/>
    </row>
    <row r="2173" spans="5:69" ht="16.5" hidden="1" x14ac:dyDescent="0.3">
      <c r="E2173" s="300" t="s">
        <v>760</v>
      </c>
      <c r="F2173" s="300" t="s">
        <v>651</v>
      </c>
      <c r="G2173" s="300">
        <v>20130101</v>
      </c>
      <c r="H2173" s="300">
        <v>2013</v>
      </c>
      <c r="I2173" s="300">
        <v>52</v>
      </c>
      <c r="J2173" s="300">
        <v>2013</v>
      </c>
      <c r="K2173" s="300">
        <v>562</v>
      </c>
      <c r="L2173" s="300" t="s">
        <v>761</v>
      </c>
      <c r="M2173" s="300" t="s">
        <v>451</v>
      </c>
      <c r="N2173" s="300" t="s">
        <v>660</v>
      </c>
      <c r="O2173" s="300" t="s">
        <v>762</v>
      </c>
      <c r="P2173" s="300">
        <v>699</v>
      </c>
      <c r="Q2173" s="300" t="s">
        <v>798</v>
      </c>
      <c r="R2173" s="300" t="s">
        <v>799</v>
      </c>
      <c r="S2173" s="300">
        <v>0</v>
      </c>
      <c r="T2173" s="300" t="s">
        <v>763</v>
      </c>
      <c r="U2173" s="300" t="s">
        <v>764</v>
      </c>
      <c r="V2173" s="300" t="s">
        <v>2284</v>
      </c>
      <c r="W2173" s="300" t="s">
        <v>766</v>
      </c>
      <c r="X2173" s="300" t="b">
        <v>1</v>
      </c>
      <c r="Y2173" s="300">
        <v>3104</v>
      </c>
      <c r="Z2173" s="300" t="s">
        <v>844</v>
      </c>
      <c r="AA2173" s="300" t="s">
        <v>845</v>
      </c>
      <c r="AB2173" s="300" t="s">
        <v>510</v>
      </c>
      <c r="AC2173" s="300" t="s">
        <v>510</v>
      </c>
      <c r="AD2173" s="300">
        <v>4</v>
      </c>
      <c r="AE2173" s="300" t="b">
        <v>0</v>
      </c>
      <c r="AF2173" s="300" t="s">
        <v>768</v>
      </c>
      <c r="AG2173" s="300" t="s">
        <v>769</v>
      </c>
      <c r="AH2173" s="300">
        <v>0</v>
      </c>
      <c r="AI2173" s="300">
        <v>0</v>
      </c>
      <c r="AJ2173" s="300" t="s">
        <v>770</v>
      </c>
      <c r="AK2173" s="300">
        <v>8</v>
      </c>
      <c r="AL2173" s="300" t="s">
        <v>814</v>
      </c>
      <c r="AM2173" s="300">
        <v>1504000</v>
      </c>
      <c r="AN2173" s="300" t="b">
        <v>0</v>
      </c>
      <c r="AO2173" s="300">
        <v>-1</v>
      </c>
      <c r="AP2173" s="300" t="s">
        <v>771</v>
      </c>
      <c r="AQ2173" s="300"/>
      <c r="AR2173" s="300" t="b">
        <v>0</v>
      </c>
      <c r="AS2173" s="300">
        <v>1504000</v>
      </c>
      <c r="AT2173" s="300" t="b">
        <v>0</v>
      </c>
      <c r="AU2173" s="300"/>
      <c r="AV2173" s="300" t="b">
        <v>0</v>
      </c>
      <c r="AW2173" s="300">
        <v>1912046</v>
      </c>
      <c r="AX2173" s="300"/>
      <c r="AY2173" s="300">
        <v>1912046</v>
      </c>
      <c r="AZ2173" s="300">
        <v>0</v>
      </c>
      <c r="BA2173" s="300" t="b">
        <v>1</v>
      </c>
      <c r="BB2173" s="300" t="b">
        <v>0</v>
      </c>
      <c r="BC2173"/>
      <c r="BD2173"/>
      <c r="BE2173"/>
      <c r="BF2173"/>
      <c r="BG2173"/>
      <c r="BH2173"/>
      <c r="BI2173"/>
      <c r="BJ2173"/>
      <c r="BK2173"/>
      <c r="BL2173"/>
      <c r="BM2173"/>
      <c r="BN2173"/>
      <c r="BO2173"/>
      <c r="BP2173"/>
      <c r="BQ2173"/>
    </row>
    <row r="2174" spans="5:69" ht="16.5" hidden="1" x14ac:dyDescent="0.3">
      <c r="E2174" s="300" t="s">
        <v>760</v>
      </c>
      <c r="F2174" s="300" t="s">
        <v>651</v>
      </c>
      <c r="G2174" s="300">
        <v>20130101</v>
      </c>
      <c r="H2174" s="300">
        <v>2013</v>
      </c>
      <c r="I2174" s="300">
        <v>52</v>
      </c>
      <c r="J2174" s="300">
        <v>2013</v>
      </c>
      <c r="K2174" s="300">
        <v>562</v>
      </c>
      <c r="L2174" s="300" t="s">
        <v>761</v>
      </c>
      <c r="M2174" s="300" t="s">
        <v>451</v>
      </c>
      <c r="N2174" s="300" t="s">
        <v>660</v>
      </c>
      <c r="O2174" s="300" t="s">
        <v>762</v>
      </c>
      <c r="P2174" s="300">
        <v>0</v>
      </c>
      <c r="Q2174" s="300" t="s">
        <v>763</v>
      </c>
      <c r="R2174" s="300" t="s">
        <v>764</v>
      </c>
      <c r="S2174" s="300">
        <v>0</v>
      </c>
      <c r="T2174" s="300" t="s">
        <v>763</v>
      </c>
      <c r="U2174" s="300" t="s">
        <v>764</v>
      </c>
      <c r="V2174" s="300" t="s">
        <v>2284</v>
      </c>
      <c r="W2174" s="300" t="s">
        <v>766</v>
      </c>
      <c r="X2174" s="300" t="b">
        <v>1</v>
      </c>
      <c r="Y2174" s="300">
        <v>310420</v>
      </c>
      <c r="Z2174" s="300" t="s">
        <v>850</v>
      </c>
      <c r="AA2174" s="300" t="s">
        <v>539</v>
      </c>
      <c r="AB2174" s="300" t="s">
        <v>510</v>
      </c>
      <c r="AC2174" s="300" t="s">
        <v>510</v>
      </c>
      <c r="AD2174" s="300">
        <v>6</v>
      </c>
      <c r="AE2174" s="300" t="b">
        <v>1</v>
      </c>
      <c r="AF2174" s="300" t="s">
        <v>768</v>
      </c>
      <c r="AG2174" s="300" t="s">
        <v>769</v>
      </c>
      <c r="AH2174" s="300">
        <v>0</v>
      </c>
      <c r="AI2174" s="300">
        <v>0</v>
      </c>
      <c r="AJ2174" s="300" t="s">
        <v>770</v>
      </c>
      <c r="AK2174" s="300">
        <v>8</v>
      </c>
      <c r="AL2174" s="300" t="s">
        <v>814</v>
      </c>
      <c r="AM2174" s="300">
        <v>2104000</v>
      </c>
      <c r="AN2174" s="300" t="b">
        <v>0</v>
      </c>
      <c r="AO2174" s="300">
        <v>-1</v>
      </c>
      <c r="AP2174" s="300" t="s">
        <v>771</v>
      </c>
      <c r="AQ2174" s="300"/>
      <c r="AR2174" s="300" t="b">
        <v>0</v>
      </c>
      <c r="AS2174" s="300">
        <v>2104000</v>
      </c>
      <c r="AT2174" s="300" t="b">
        <v>0</v>
      </c>
      <c r="AU2174" s="300"/>
      <c r="AV2174" s="300" t="b">
        <v>0</v>
      </c>
      <c r="AW2174" s="300">
        <v>2698921</v>
      </c>
      <c r="AX2174" s="300"/>
      <c r="AY2174" s="300">
        <v>2698921</v>
      </c>
      <c r="AZ2174" s="300">
        <v>0</v>
      </c>
      <c r="BA2174" s="300" t="b">
        <v>1</v>
      </c>
      <c r="BB2174" s="300" t="b">
        <v>0</v>
      </c>
      <c r="BC2174"/>
      <c r="BD2174"/>
      <c r="BE2174"/>
      <c r="BF2174"/>
      <c r="BG2174"/>
      <c r="BH2174"/>
      <c r="BI2174"/>
      <c r="BJ2174"/>
      <c r="BK2174"/>
      <c r="BL2174"/>
      <c r="BM2174"/>
      <c r="BN2174"/>
      <c r="BO2174"/>
      <c r="BP2174"/>
      <c r="BQ2174"/>
    </row>
    <row r="2175" spans="5:69" ht="16.5" hidden="1" x14ac:dyDescent="0.3">
      <c r="E2175" s="300" t="s">
        <v>760</v>
      </c>
      <c r="F2175" s="300" t="s">
        <v>651</v>
      </c>
      <c r="G2175" s="300">
        <v>20130101</v>
      </c>
      <c r="H2175" s="300">
        <v>2013</v>
      </c>
      <c r="I2175" s="300">
        <v>52</v>
      </c>
      <c r="J2175" s="300">
        <v>2013</v>
      </c>
      <c r="K2175" s="300">
        <v>562</v>
      </c>
      <c r="L2175" s="300" t="s">
        <v>761</v>
      </c>
      <c r="M2175" s="300" t="s">
        <v>451</v>
      </c>
      <c r="N2175" s="300" t="s">
        <v>660</v>
      </c>
      <c r="O2175" s="300" t="s">
        <v>762</v>
      </c>
      <c r="P2175" s="300">
        <v>112</v>
      </c>
      <c r="Q2175" s="300" t="s">
        <v>880</v>
      </c>
      <c r="R2175" s="300" t="s">
        <v>881</v>
      </c>
      <c r="S2175" s="300">
        <v>0</v>
      </c>
      <c r="T2175" s="300" t="s">
        <v>763</v>
      </c>
      <c r="U2175" s="300" t="s">
        <v>764</v>
      </c>
      <c r="V2175" s="300" t="s">
        <v>2284</v>
      </c>
      <c r="W2175" s="300" t="s">
        <v>766</v>
      </c>
      <c r="X2175" s="300" t="b">
        <v>1</v>
      </c>
      <c r="Y2175" s="300">
        <v>310420</v>
      </c>
      <c r="Z2175" s="300" t="s">
        <v>850</v>
      </c>
      <c r="AA2175" s="300" t="s">
        <v>539</v>
      </c>
      <c r="AB2175" s="300" t="s">
        <v>510</v>
      </c>
      <c r="AC2175" s="300" t="s">
        <v>510</v>
      </c>
      <c r="AD2175" s="300">
        <v>6</v>
      </c>
      <c r="AE2175" s="300" t="b">
        <v>1</v>
      </c>
      <c r="AF2175" s="300" t="s">
        <v>768</v>
      </c>
      <c r="AG2175" s="300" t="s">
        <v>769</v>
      </c>
      <c r="AH2175" s="300">
        <v>0</v>
      </c>
      <c r="AI2175" s="300">
        <v>0</v>
      </c>
      <c r="AJ2175" s="300" t="s">
        <v>770</v>
      </c>
      <c r="AK2175" s="300">
        <v>8</v>
      </c>
      <c r="AL2175" s="300" t="s">
        <v>814</v>
      </c>
      <c r="AM2175" s="300">
        <v>600000</v>
      </c>
      <c r="AN2175" s="300" t="b">
        <v>0</v>
      </c>
      <c r="AO2175" s="300">
        <v>-1</v>
      </c>
      <c r="AP2175" s="300" t="s">
        <v>771</v>
      </c>
      <c r="AQ2175" s="300"/>
      <c r="AR2175" s="300" t="b">
        <v>0</v>
      </c>
      <c r="AS2175" s="300">
        <v>600000</v>
      </c>
      <c r="AT2175" s="300" t="b">
        <v>0</v>
      </c>
      <c r="AU2175" s="300"/>
      <c r="AV2175" s="300" t="b">
        <v>0</v>
      </c>
      <c r="AW2175" s="300">
        <v>786874</v>
      </c>
      <c r="AX2175" s="300"/>
      <c r="AY2175" s="300">
        <v>786874</v>
      </c>
      <c r="AZ2175" s="300">
        <v>0</v>
      </c>
      <c r="BA2175" s="300" t="b">
        <v>1</v>
      </c>
      <c r="BB2175" s="300" t="b">
        <v>0</v>
      </c>
      <c r="BC2175"/>
      <c r="BD2175"/>
      <c r="BE2175"/>
      <c r="BF2175"/>
      <c r="BG2175"/>
      <c r="BH2175"/>
      <c r="BI2175"/>
      <c r="BJ2175"/>
      <c r="BK2175"/>
      <c r="BL2175"/>
      <c r="BM2175"/>
      <c r="BN2175"/>
      <c r="BO2175"/>
      <c r="BP2175"/>
      <c r="BQ2175"/>
    </row>
    <row r="2176" spans="5:69" ht="16.5" hidden="1" x14ac:dyDescent="0.3">
      <c r="E2176" s="300" t="s">
        <v>760</v>
      </c>
      <c r="F2176" s="300" t="s">
        <v>651</v>
      </c>
      <c r="G2176" s="300">
        <v>20130101</v>
      </c>
      <c r="H2176" s="300">
        <v>2013</v>
      </c>
      <c r="I2176" s="300">
        <v>52</v>
      </c>
      <c r="J2176" s="300">
        <v>2013</v>
      </c>
      <c r="K2176" s="300">
        <v>562</v>
      </c>
      <c r="L2176" s="300" t="s">
        <v>761</v>
      </c>
      <c r="M2176" s="300" t="s">
        <v>451</v>
      </c>
      <c r="N2176" s="300" t="s">
        <v>660</v>
      </c>
      <c r="O2176" s="300" t="s">
        <v>762</v>
      </c>
      <c r="P2176" s="300">
        <v>699</v>
      </c>
      <c r="Q2176" s="300" t="s">
        <v>798</v>
      </c>
      <c r="R2176" s="300" t="s">
        <v>799</v>
      </c>
      <c r="S2176" s="300">
        <v>0</v>
      </c>
      <c r="T2176" s="300" t="s">
        <v>763</v>
      </c>
      <c r="U2176" s="300" t="s">
        <v>764</v>
      </c>
      <c r="V2176" s="300" t="s">
        <v>2284</v>
      </c>
      <c r="W2176" s="300" t="s">
        <v>766</v>
      </c>
      <c r="X2176" s="300" t="b">
        <v>1</v>
      </c>
      <c r="Y2176" s="300">
        <v>310420</v>
      </c>
      <c r="Z2176" s="300" t="s">
        <v>850</v>
      </c>
      <c r="AA2176" s="300" t="s">
        <v>539</v>
      </c>
      <c r="AB2176" s="300" t="s">
        <v>510</v>
      </c>
      <c r="AC2176" s="300" t="s">
        <v>510</v>
      </c>
      <c r="AD2176" s="300">
        <v>6</v>
      </c>
      <c r="AE2176" s="300" t="b">
        <v>1</v>
      </c>
      <c r="AF2176" s="300" t="s">
        <v>768</v>
      </c>
      <c r="AG2176" s="300" t="s">
        <v>769</v>
      </c>
      <c r="AH2176" s="300">
        <v>0</v>
      </c>
      <c r="AI2176" s="300">
        <v>0</v>
      </c>
      <c r="AJ2176" s="300" t="s">
        <v>770</v>
      </c>
      <c r="AK2176" s="300">
        <v>8</v>
      </c>
      <c r="AL2176" s="300" t="s">
        <v>814</v>
      </c>
      <c r="AM2176" s="300">
        <v>1504000</v>
      </c>
      <c r="AN2176" s="300" t="b">
        <v>0</v>
      </c>
      <c r="AO2176" s="300">
        <v>-1</v>
      </c>
      <c r="AP2176" s="300" t="s">
        <v>771</v>
      </c>
      <c r="AQ2176" s="300"/>
      <c r="AR2176" s="300" t="b">
        <v>0</v>
      </c>
      <c r="AS2176" s="300">
        <v>1504000</v>
      </c>
      <c r="AT2176" s="300" t="b">
        <v>0</v>
      </c>
      <c r="AU2176" s="300"/>
      <c r="AV2176" s="300" t="b">
        <v>0</v>
      </c>
      <c r="AW2176" s="300">
        <v>1912046</v>
      </c>
      <c r="AX2176" s="300"/>
      <c r="AY2176" s="300">
        <v>1912046</v>
      </c>
      <c r="AZ2176" s="300">
        <v>0</v>
      </c>
      <c r="BA2176" s="300" t="b">
        <v>1</v>
      </c>
      <c r="BB2176" s="300" t="b">
        <v>0</v>
      </c>
      <c r="BC2176"/>
      <c r="BD2176"/>
      <c r="BE2176"/>
      <c r="BF2176"/>
      <c r="BG2176"/>
      <c r="BH2176"/>
      <c r="BI2176"/>
      <c r="BJ2176"/>
      <c r="BK2176"/>
      <c r="BL2176"/>
      <c r="BM2176"/>
      <c r="BN2176"/>
      <c r="BO2176"/>
      <c r="BP2176"/>
      <c r="BQ2176"/>
    </row>
    <row r="2177" spans="5:69" ht="16.5" hidden="1" x14ac:dyDescent="0.3">
      <c r="E2177" s="300" t="s">
        <v>760</v>
      </c>
      <c r="F2177" s="300" t="s">
        <v>651</v>
      </c>
      <c r="G2177" s="300">
        <v>20130101</v>
      </c>
      <c r="H2177" s="300">
        <v>2013</v>
      </c>
      <c r="I2177" s="300">
        <v>52</v>
      </c>
      <c r="J2177" s="300">
        <v>2013</v>
      </c>
      <c r="K2177" s="300">
        <v>562</v>
      </c>
      <c r="L2177" s="300" t="s">
        <v>761</v>
      </c>
      <c r="M2177" s="300" t="s">
        <v>451</v>
      </c>
      <c r="N2177" s="300" t="s">
        <v>660</v>
      </c>
      <c r="O2177" s="300" t="s">
        <v>762</v>
      </c>
      <c r="P2177" s="300">
        <v>0</v>
      </c>
      <c r="Q2177" s="300" t="s">
        <v>763</v>
      </c>
      <c r="R2177" s="300" t="s">
        <v>764</v>
      </c>
      <c r="S2177" s="300">
        <v>0</v>
      </c>
      <c r="T2177" s="300" t="s">
        <v>763</v>
      </c>
      <c r="U2177" s="300" t="s">
        <v>764</v>
      </c>
      <c r="V2177" s="300" t="s">
        <v>2284</v>
      </c>
      <c r="W2177" s="300" t="s">
        <v>766</v>
      </c>
      <c r="X2177" s="300" t="b">
        <v>1</v>
      </c>
      <c r="Y2177" s="300">
        <v>310490</v>
      </c>
      <c r="Z2177" s="300" t="s">
        <v>851</v>
      </c>
      <c r="AA2177" s="300" t="s">
        <v>526</v>
      </c>
      <c r="AB2177" s="300" t="s">
        <v>510</v>
      </c>
      <c r="AC2177" s="300" t="s">
        <v>510</v>
      </c>
      <c r="AD2177" s="300">
        <v>6</v>
      </c>
      <c r="AE2177" s="300" t="b">
        <v>1</v>
      </c>
      <c r="AF2177" s="300" t="s">
        <v>768</v>
      </c>
      <c r="AG2177" s="300" t="s">
        <v>769</v>
      </c>
      <c r="AH2177" s="300">
        <v>0</v>
      </c>
      <c r="AI2177" s="300">
        <v>0</v>
      </c>
      <c r="AJ2177" s="300" t="s">
        <v>770</v>
      </c>
      <c r="AK2177" s="300">
        <v>8</v>
      </c>
      <c r="AL2177" s="300" t="s">
        <v>814</v>
      </c>
      <c r="AM2177" s="300">
        <v>200</v>
      </c>
      <c r="AN2177" s="300" t="b">
        <v>0</v>
      </c>
      <c r="AO2177" s="300">
        <v>-1</v>
      </c>
      <c r="AP2177" s="300" t="s">
        <v>771</v>
      </c>
      <c r="AQ2177" s="300"/>
      <c r="AR2177" s="300" t="b">
        <v>0</v>
      </c>
      <c r="AS2177" s="300">
        <v>200</v>
      </c>
      <c r="AT2177" s="300" t="b">
        <v>0</v>
      </c>
      <c r="AU2177" s="300"/>
      <c r="AV2177" s="300" t="b">
        <v>0</v>
      </c>
      <c r="AW2177" s="300">
        <v>1723</v>
      </c>
      <c r="AX2177" s="300"/>
      <c r="AY2177" s="300">
        <v>1723</v>
      </c>
      <c r="AZ2177" s="300">
        <v>0</v>
      </c>
      <c r="BA2177" s="300" t="b">
        <v>1</v>
      </c>
      <c r="BB2177" s="300" t="b">
        <v>0</v>
      </c>
      <c r="BC2177"/>
      <c r="BD2177"/>
      <c r="BE2177"/>
      <c r="BF2177"/>
      <c r="BG2177"/>
      <c r="BH2177"/>
      <c r="BI2177"/>
      <c r="BJ2177"/>
      <c r="BK2177"/>
      <c r="BL2177"/>
      <c r="BM2177"/>
      <c r="BN2177"/>
      <c r="BO2177"/>
      <c r="BP2177"/>
      <c r="BQ2177"/>
    </row>
    <row r="2178" spans="5:69" ht="16.5" hidden="1" x14ac:dyDescent="0.3">
      <c r="E2178" s="300" t="s">
        <v>760</v>
      </c>
      <c r="F2178" s="300" t="s">
        <v>651</v>
      </c>
      <c r="G2178" s="300">
        <v>20130101</v>
      </c>
      <c r="H2178" s="300">
        <v>2013</v>
      </c>
      <c r="I2178" s="300">
        <v>52</v>
      </c>
      <c r="J2178" s="300">
        <v>2013</v>
      </c>
      <c r="K2178" s="300">
        <v>562</v>
      </c>
      <c r="L2178" s="300" t="s">
        <v>761</v>
      </c>
      <c r="M2178" s="300" t="s">
        <v>451</v>
      </c>
      <c r="N2178" s="300" t="s">
        <v>660</v>
      </c>
      <c r="O2178" s="300" t="s">
        <v>762</v>
      </c>
      <c r="P2178" s="300">
        <v>204</v>
      </c>
      <c r="Q2178" s="300" t="s">
        <v>776</v>
      </c>
      <c r="R2178" s="300" t="s">
        <v>432</v>
      </c>
      <c r="S2178" s="300">
        <v>0</v>
      </c>
      <c r="T2178" s="300" t="s">
        <v>763</v>
      </c>
      <c r="U2178" s="300" t="s">
        <v>764</v>
      </c>
      <c r="V2178" s="300" t="s">
        <v>2284</v>
      </c>
      <c r="W2178" s="300" t="s">
        <v>766</v>
      </c>
      <c r="X2178" s="300" t="b">
        <v>1</v>
      </c>
      <c r="Y2178" s="300">
        <v>310490</v>
      </c>
      <c r="Z2178" s="300" t="s">
        <v>851</v>
      </c>
      <c r="AA2178" s="300" t="s">
        <v>526</v>
      </c>
      <c r="AB2178" s="300" t="s">
        <v>510</v>
      </c>
      <c r="AC2178" s="300" t="s">
        <v>510</v>
      </c>
      <c r="AD2178" s="300">
        <v>6</v>
      </c>
      <c r="AE2178" s="300" t="b">
        <v>1</v>
      </c>
      <c r="AF2178" s="300" t="s">
        <v>768</v>
      </c>
      <c r="AG2178" s="300" t="s">
        <v>769</v>
      </c>
      <c r="AH2178" s="300">
        <v>0</v>
      </c>
      <c r="AI2178" s="300">
        <v>0</v>
      </c>
      <c r="AJ2178" s="300" t="s">
        <v>770</v>
      </c>
      <c r="AK2178" s="300">
        <v>8</v>
      </c>
      <c r="AL2178" s="300" t="s">
        <v>814</v>
      </c>
      <c r="AM2178" s="300">
        <v>100</v>
      </c>
      <c r="AN2178" s="300" t="b">
        <v>0</v>
      </c>
      <c r="AO2178" s="300">
        <v>-1</v>
      </c>
      <c r="AP2178" s="300" t="s">
        <v>771</v>
      </c>
      <c r="AQ2178" s="300"/>
      <c r="AR2178" s="300" t="b">
        <v>0</v>
      </c>
      <c r="AS2178" s="300">
        <v>100</v>
      </c>
      <c r="AT2178" s="300" t="b">
        <v>0</v>
      </c>
      <c r="AU2178" s="300"/>
      <c r="AV2178" s="300" t="b">
        <v>0</v>
      </c>
      <c r="AW2178" s="300">
        <v>507</v>
      </c>
      <c r="AX2178" s="300"/>
      <c r="AY2178" s="300">
        <v>507</v>
      </c>
      <c r="AZ2178" s="300">
        <v>0</v>
      </c>
      <c r="BA2178" s="300" t="b">
        <v>1</v>
      </c>
      <c r="BB2178" s="300" t="b">
        <v>0</v>
      </c>
      <c r="BC2178"/>
      <c r="BD2178"/>
      <c r="BE2178"/>
      <c r="BF2178"/>
      <c r="BG2178"/>
      <c r="BH2178"/>
      <c r="BI2178"/>
      <c r="BJ2178"/>
      <c r="BK2178"/>
      <c r="BL2178"/>
      <c r="BM2178"/>
      <c r="BN2178"/>
      <c r="BO2178"/>
      <c r="BP2178"/>
      <c r="BQ2178"/>
    </row>
    <row r="2179" spans="5:69" ht="16.5" hidden="1" x14ac:dyDescent="0.3">
      <c r="E2179" s="300" t="s">
        <v>760</v>
      </c>
      <c r="F2179" s="300" t="s">
        <v>651</v>
      </c>
      <c r="G2179" s="300">
        <v>20130101</v>
      </c>
      <c r="H2179" s="300">
        <v>2013</v>
      </c>
      <c r="I2179" s="300">
        <v>52</v>
      </c>
      <c r="J2179" s="300">
        <v>2013</v>
      </c>
      <c r="K2179" s="300">
        <v>562</v>
      </c>
      <c r="L2179" s="300" t="s">
        <v>761</v>
      </c>
      <c r="M2179" s="300" t="s">
        <v>451</v>
      </c>
      <c r="N2179" s="300" t="s">
        <v>660</v>
      </c>
      <c r="O2179" s="300" t="s">
        <v>762</v>
      </c>
      <c r="P2179" s="300">
        <v>566</v>
      </c>
      <c r="Q2179" s="300" t="s">
        <v>791</v>
      </c>
      <c r="R2179" s="300" t="s">
        <v>434</v>
      </c>
      <c r="S2179" s="300">
        <v>0</v>
      </c>
      <c r="T2179" s="300" t="s">
        <v>763</v>
      </c>
      <c r="U2179" s="300" t="s">
        <v>764</v>
      </c>
      <c r="V2179" s="300" t="s">
        <v>2284</v>
      </c>
      <c r="W2179" s="300" t="s">
        <v>766</v>
      </c>
      <c r="X2179" s="300" t="b">
        <v>1</v>
      </c>
      <c r="Y2179" s="300">
        <v>310490</v>
      </c>
      <c r="Z2179" s="300" t="s">
        <v>851</v>
      </c>
      <c r="AA2179" s="300" t="s">
        <v>526</v>
      </c>
      <c r="AB2179" s="300" t="s">
        <v>510</v>
      </c>
      <c r="AC2179" s="300" t="s">
        <v>510</v>
      </c>
      <c r="AD2179" s="300">
        <v>6</v>
      </c>
      <c r="AE2179" s="300" t="b">
        <v>1</v>
      </c>
      <c r="AF2179" s="300" t="s">
        <v>768</v>
      </c>
      <c r="AG2179" s="300" t="s">
        <v>769</v>
      </c>
      <c r="AH2179" s="300">
        <v>0</v>
      </c>
      <c r="AI2179" s="300">
        <v>0</v>
      </c>
      <c r="AJ2179" s="300" t="s">
        <v>770</v>
      </c>
      <c r="AK2179" s="300">
        <v>8</v>
      </c>
      <c r="AL2179" s="300" t="s">
        <v>814</v>
      </c>
      <c r="AM2179" s="300">
        <v>100</v>
      </c>
      <c r="AN2179" s="300" t="b">
        <v>0</v>
      </c>
      <c r="AO2179" s="300">
        <v>-1</v>
      </c>
      <c r="AP2179" s="300" t="s">
        <v>771</v>
      </c>
      <c r="AQ2179" s="300"/>
      <c r="AR2179" s="300" t="b">
        <v>0</v>
      </c>
      <c r="AS2179" s="300">
        <v>100</v>
      </c>
      <c r="AT2179" s="300" t="b">
        <v>0</v>
      </c>
      <c r="AU2179" s="300"/>
      <c r="AV2179" s="300" t="b">
        <v>0</v>
      </c>
      <c r="AW2179" s="300">
        <v>1216</v>
      </c>
      <c r="AX2179" s="300"/>
      <c r="AY2179" s="300">
        <v>1216</v>
      </c>
      <c r="AZ2179" s="300">
        <v>0</v>
      </c>
      <c r="BA2179" s="300" t="b">
        <v>1</v>
      </c>
      <c r="BB2179" s="300" t="b">
        <v>0</v>
      </c>
      <c r="BC2179"/>
      <c r="BD2179"/>
      <c r="BE2179"/>
      <c r="BF2179"/>
      <c r="BG2179"/>
      <c r="BH2179"/>
      <c r="BI2179"/>
      <c r="BJ2179"/>
      <c r="BK2179"/>
      <c r="BL2179"/>
      <c r="BM2179"/>
      <c r="BN2179"/>
      <c r="BO2179"/>
      <c r="BP2179"/>
      <c r="BQ2179"/>
    </row>
    <row r="2180" spans="5:69" ht="16.5" hidden="1" x14ac:dyDescent="0.3">
      <c r="E2180" s="300" t="s">
        <v>760</v>
      </c>
      <c r="F2180" s="300" t="s">
        <v>651</v>
      </c>
      <c r="G2180" s="300">
        <v>20130101</v>
      </c>
      <c r="H2180" s="300">
        <v>2013</v>
      </c>
      <c r="I2180" s="300">
        <v>52</v>
      </c>
      <c r="J2180" s="300">
        <v>2013</v>
      </c>
      <c r="K2180" s="300">
        <v>562</v>
      </c>
      <c r="L2180" s="300" t="s">
        <v>761</v>
      </c>
      <c r="M2180" s="300" t="s">
        <v>451</v>
      </c>
      <c r="N2180" s="300" t="s">
        <v>660</v>
      </c>
      <c r="O2180" s="300" t="s">
        <v>762</v>
      </c>
      <c r="P2180" s="300">
        <v>0</v>
      </c>
      <c r="Q2180" s="300" t="s">
        <v>763</v>
      </c>
      <c r="R2180" s="300" t="s">
        <v>764</v>
      </c>
      <c r="S2180" s="300">
        <v>0</v>
      </c>
      <c r="T2180" s="300" t="s">
        <v>763</v>
      </c>
      <c r="U2180" s="300" t="s">
        <v>764</v>
      </c>
      <c r="V2180" s="300" t="s">
        <v>2284</v>
      </c>
      <c r="W2180" s="300" t="s">
        <v>766</v>
      </c>
      <c r="X2180" s="300" t="b">
        <v>1</v>
      </c>
      <c r="Y2180" s="300">
        <v>3105</v>
      </c>
      <c r="Z2180" s="300" t="s">
        <v>853</v>
      </c>
      <c r="AA2180" s="300" t="s">
        <v>854</v>
      </c>
      <c r="AB2180" s="300" t="s">
        <v>84</v>
      </c>
      <c r="AC2180" s="300" t="s">
        <v>84</v>
      </c>
      <c r="AD2180" s="300">
        <v>4</v>
      </c>
      <c r="AE2180" s="300" t="b">
        <v>0</v>
      </c>
      <c r="AF2180" s="300" t="s">
        <v>768</v>
      </c>
      <c r="AG2180" s="300" t="s">
        <v>769</v>
      </c>
      <c r="AH2180" s="300">
        <v>0</v>
      </c>
      <c r="AI2180" s="300">
        <v>0</v>
      </c>
      <c r="AJ2180" s="300" t="s">
        <v>770</v>
      </c>
      <c r="AK2180" s="300">
        <v>8</v>
      </c>
      <c r="AL2180" s="300" t="s">
        <v>814</v>
      </c>
      <c r="AM2180" s="300">
        <v>6290620</v>
      </c>
      <c r="AN2180" s="300" t="b">
        <v>0</v>
      </c>
      <c r="AO2180" s="300">
        <v>-1</v>
      </c>
      <c r="AP2180" s="300" t="s">
        <v>771</v>
      </c>
      <c r="AQ2180" s="300"/>
      <c r="AR2180" s="300" t="b">
        <v>0</v>
      </c>
      <c r="AS2180" s="300">
        <v>6290620</v>
      </c>
      <c r="AT2180" s="300" t="b">
        <v>0</v>
      </c>
      <c r="AU2180" s="300"/>
      <c r="AV2180" s="300" t="b">
        <v>0</v>
      </c>
      <c r="AW2180" s="300">
        <v>7081676</v>
      </c>
      <c r="AX2180" s="300"/>
      <c r="AY2180" s="300">
        <v>7081676</v>
      </c>
      <c r="AZ2180" s="300">
        <v>0</v>
      </c>
      <c r="BA2180" s="300" t="b">
        <v>1</v>
      </c>
      <c r="BB2180" s="300" t="b">
        <v>0</v>
      </c>
      <c r="BC2180"/>
      <c r="BD2180"/>
      <c r="BE2180"/>
      <c r="BF2180"/>
      <c r="BG2180"/>
      <c r="BH2180"/>
      <c r="BI2180"/>
      <c r="BJ2180"/>
      <c r="BK2180"/>
      <c r="BL2180"/>
      <c r="BM2180"/>
      <c r="BN2180"/>
      <c r="BO2180"/>
      <c r="BP2180"/>
      <c r="BQ2180"/>
    </row>
    <row r="2181" spans="5:69" ht="16.5" hidden="1" x14ac:dyDescent="0.3">
      <c r="E2181" s="300" t="s">
        <v>760</v>
      </c>
      <c r="F2181" s="300" t="s">
        <v>651</v>
      </c>
      <c r="G2181" s="300">
        <v>20130101</v>
      </c>
      <c r="H2181" s="300">
        <v>2013</v>
      </c>
      <c r="I2181" s="300">
        <v>52</v>
      </c>
      <c r="J2181" s="300">
        <v>2013</v>
      </c>
      <c r="K2181" s="300">
        <v>562</v>
      </c>
      <c r="L2181" s="300" t="s">
        <v>761</v>
      </c>
      <c r="M2181" s="300" t="s">
        <v>451</v>
      </c>
      <c r="N2181" s="300" t="s">
        <v>660</v>
      </c>
      <c r="O2181" s="300" t="s">
        <v>762</v>
      </c>
      <c r="P2181" s="300">
        <v>56</v>
      </c>
      <c r="Q2181" s="300" t="s">
        <v>877</v>
      </c>
      <c r="R2181" s="300" t="s">
        <v>878</v>
      </c>
      <c r="S2181" s="300">
        <v>0</v>
      </c>
      <c r="T2181" s="300" t="s">
        <v>763</v>
      </c>
      <c r="U2181" s="300" t="s">
        <v>764</v>
      </c>
      <c r="V2181" s="300" t="s">
        <v>2284</v>
      </c>
      <c r="W2181" s="300" t="s">
        <v>766</v>
      </c>
      <c r="X2181" s="300" t="b">
        <v>1</v>
      </c>
      <c r="Y2181" s="300">
        <v>3105</v>
      </c>
      <c r="Z2181" s="300" t="s">
        <v>853</v>
      </c>
      <c r="AA2181" s="300" t="s">
        <v>854</v>
      </c>
      <c r="AB2181" s="300" t="s">
        <v>84</v>
      </c>
      <c r="AC2181" s="300" t="s">
        <v>84</v>
      </c>
      <c r="AD2181" s="300">
        <v>4</v>
      </c>
      <c r="AE2181" s="300" t="b">
        <v>0</v>
      </c>
      <c r="AF2181" s="300" t="s">
        <v>768</v>
      </c>
      <c r="AG2181" s="300" t="s">
        <v>769</v>
      </c>
      <c r="AH2181" s="300">
        <v>0</v>
      </c>
      <c r="AI2181" s="300">
        <v>0</v>
      </c>
      <c r="AJ2181" s="300" t="s">
        <v>770</v>
      </c>
      <c r="AK2181" s="300">
        <v>8</v>
      </c>
      <c r="AL2181" s="300" t="s">
        <v>814</v>
      </c>
      <c r="AM2181" s="300">
        <v>42</v>
      </c>
      <c r="AN2181" s="300" t="b">
        <v>0</v>
      </c>
      <c r="AO2181" s="300">
        <v>-1</v>
      </c>
      <c r="AP2181" s="300" t="s">
        <v>771</v>
      </c>
      <c r="AQ2181" s="300"/>
      <c r="AR2181" s="300" t="b">
        <v>0</v>
      </c>
      <c r="AS2181" s="300">
        <v>42</v>
      </c>
      <c r="AT2181" s="300" t="b">
        <v>0</v>
      </c>
      <c r="AU2181" s="300"/>
      <c r="AV2181" s="300" t="b">
        <v>0</v>
      </c>
      <c r="AW2181" s="300">
        <v>614</v>
      </c>
      <c r="AX2181" s="300"/>
      <c r="AY2181" s="300">
        <v>614</v>
      </c>
      <c r="AZ2181" s="300">
        <v>0</v>
      </c>
      <c r="BA2181" s="300" t="b">
        <v>1</v>
      </c>
      <c r="BB2181" s="300" t="b">
        <v>0</v>
      </c>
      <c r="BC2181"/>
      <c r="BD2181"/>
      <c r="BE2181"/>
      <c r="BF2181"/>
      <c r="BG2181"/>
      <c r="BH2181"/>
      <c r="BI2181"/>
      <c r="BJ2181"/>
      <c r="BK2181"/>
      <c r="BL2181"/>
      <c r="BM2181"/>
      <c r="BN2181"/>
      <c r="BO2181"/>
      <c r="BP2181"/>
      <c r="BQ2181"/>
    </row>
    <row r="2182" spans="5:69" ht="16.5" hidden="1" x14ac:dyDescent="0.3">
      <c r="E2182" s="300" t="s">
        <v>760</v>
      </c>
      <c r="F2182" s="300" t="s">
        <v>651</v>
      </c>
      <c r="G2182" s="300">
        <v>20130101</v>
      </c>
      <c r="H2182" s="300">
        <v>2013</v>
      </c>
      <c r="I2182" s="300">
        <v>52</v>
      </c>
      <c r="J2182" s="300">
        <v>2013</v>
      </c>
      <c r="K2182" s="300">
        <v>562</v>
      </c>
      <c r="L2182" s="300" t="s">
        <v>761</v>
      </c>
      <c r="M2182" s="300" t="s">
        <v>451</v>
      </c>
      <c r="N2182" s="300" t="s">
        <v>660</v>
      </c>
      <c r="O2182" s="300" t="s">
        <v>762</v>
      </c>
      <c r="P2182" s="300">
        <v>204</v>
      </c>
      <c r="Q2182" s="300" t="s">
        <v>776</v>
      </c>
      <c r="R2182" s="300" t="s">
        <v>432</v>
      </c>
      <c r="S2182" s="300">
        <v>0</v>
      </c>
      <c r="T2182" s="300" t="s">
        <v>763</v>
      </c>
      <c r="U2182" s="300" t="s">
        <v>764</v>
      </c>
      <c r="V2182" s="300" t="s">
        <v>2284</v>
      </c>
      <c r="W2182" s="300" t="s">
        <v>766</v>
      </c>
      <c r="X2182" s="300" t="b">
        <v>1</v>
      </c>
      <c r="Y2182" s="300">
        <v>3105</v>
      </c>
      <c r="Z2182" s="300" t="s">
        <v>853</v>
      </c>
      <c r="AA2182" s="300" t="s">
        <v>854</v>
      </c>
      <c r="AB2182" s="300" t="s">
        <v>84</v>
      </c>
      <c r="AC2182" s="300" t="s">
        <v>84</v>
      </c>
      <c r="AD2182" s="300">
        <v>4</v>
      </c>
      <c r="AE2182" s="300" t="b">
        <v>0</v>
      </c>
      <c r="AF2182" s="300" t="s">
        <v>768</v>
      </c>
      <c r="AG2182" s="300" t="s">
        <v>769</v>
      </c>
      <c r="AH2182" s="300">
        <v>0</v>
      </c>
      <c r="AI2182" s="300">
        <v>0</v>
      </c>
      <c r="AJ2182" s="300" t="s">
        <v>770</v>
      </c>
      <c r="AK2182" s="300">
        <v>8</v>
      </c>
      <c r="AL2182" s="300" t="s">
        <v>814</v>
      </c>
      <c r="AM2182" s="300">
        <v>50</v>
      </c>
      <c r="AN2182" s="300" t="b">
        <v>0</v>
      </c>
      <c r="AO2182" s="300">
        <v>-1</v>
      </c>
      <c r="AP2182" s="300" t="s">
        <v>771</v>
      </c>
      <c r="AQ2182" s="300"/>
      <c r="AR2182" s="300" t="b">
        <v>0</v>
      </c>
      <c r="AS2182" s="300">
        <v>50</v>
      </c>
      <c r="AT2182" s="300" t="b">
        <v>0</v>
      </c>
      <c r="AU2182" s="300"/>
      <c r="AV2182" s="300" t="b">
        <v>0</v>
      </c>
      <c r="AW2182" s="300">
        <v>375</v>
      </c>
      <c r="AX2182" s="300"/>
      <c r="AY2182" s="300">
        <v>375</v>
      </c>
      <c r="AZ2182" s="300">
        <v>0</v>
      </c>
      <c r="BA2182" s="300" t="b">
        <v>1</v>
      </c>
      <c r="BB2182" s="300" t="b">
        <v>0</v>
      </c>
      <c r="BC2182"/>
      <c r="BD2182"/>
      <c r="BE2182"/>
      <c r="BF2182"/>
      <c r="BG2182"/>
      <c r="BH2182"/>
      <c r="BI2182"/>
      <c r="BJ2182"/>
      <c r="BK2182"/>
      <c r="BL2182"/>
      <c r="BM2182"/>
      <c r="BN2182"/>
      <c r="BO2182"/>
      <c r="BP2182"/>
      <c r="BQ2182"/>
    </row>
    <row r="2183" spans="5:69" ht="16.5" hidden="1" x14ac:dyDescent="0.3">
      <c r="E2183" s="300" t="s">
        <v>760</v>
      </c>
      <c r="F2183" s="300" t="s">
        <v>651</v>
      </c>
      <c r="G2183" s="300">
        <v>20130101</v>
      </c>
      <c r="H2183" s="300">
        <v>2013</v>
      </c>
      <c r="I2183" s="300">
        <v>52</v>
      </c>
      <c r="J2183" s="300">
        <v>2013</v>
      </c>
      <c r="K2183" s="300">
        <v>562</v>
      </c>
      <c r="L2183" s="300" t="s">
        <v>761</v>
      </c>
      <c r="M2183" s="300" t="s">
        <v>451</v>
      </c>
      <c r="N2183" s="300" t="s">
        <v>660</v>
      </c>
      <c r="O2183" s="300" t="s">
        <v>762</v>
      </c>
      <c r="P2183" s="300">
        <v>251</v>
      </c>
      <c r="Q2183" s="300" t="s">
        <v>778</v>
      </c>
      <c r="R2183" s="300" t="s">
        <v>779</v>
      </c>
      <c r="S2183" s="300">
        <v>0</v>
      </c>
      <c r="T2183" s="300" t="s">
        <v>763</v>
      </c>
      <c r="U2183" s="300" t="s">
        <v>764</v>
      </c>
      <c r="V2183" s="300" t="s">
        <v>2284</v>
      </c>
      <c r="W2183" s="300" t="s">
        <v>766</v>
      </c>
      <c r="X2183" s="300" t="b">
        <v>1</v>
      </c>
      <c r="Y2183" s="300">
        <v>3105</v>
      </c>
      <c r="Z2183" s="300" t="s">
        <v>853</v>
      </c>
      <c r="AA2183" s="300" t="s">
        <v>854</v>
      </c>
      <c r="AB2183" s="300" t="s">
        <v>84</v>
      </c>
      <c r="AC2183" s="300" t="s">
        <v>84</v>
      </c>
      <c r="AD2183" s="300">
        <v>4</v>
      </c>
      <c r="AE2183" s="300" t="b">
        <v>0</v>
      </c>
      <c r="AF2183" s="300" t="s">
        <v>768</v>
      </c>
      <c r="AG2183" s="300" t="s">
        <v>769</v>
      </c>
      <c r="AH2183" s="300">
        <v>0</v>
      </c>
      <c r="AI2183" s="300">
        <v>0</v>
      </c>
      <c r="AJ2183" s="300" t="s">
        <v>770</v>
      </c>
      <c r="AK2183" s="300">
        <v>8</v>
      </c>
      <c r="AL2183" s="300" t="s">
        <v>814</v>
      </c>
      <c r="AM2183" s="300">
        <v>5451000</v>
      </c>
      <c r="AN2183" s="300" t="b">
        <v>0</v>
      </c>
      <c r="AO2183" s="300">
        <v>-1</v>
      </c>
      <c r="AP2183" s="300" t="s">
        <v>771</v>
      </c>
      <c r="AQ2183" s="300"/>
      <c r="AR2183" s="300" t="b">
        <v>0</v>
      </c>
      <c r="AS2183" s="300">
        <v>5451000</v>
      </c>
      <c r="AT2183" s="300" t="b">
        <v>0</v>
      </c>
      <c r="AU2183" s="300"/>
      <c r="AV2183" s="300" t="b">
        <v>0</v>
      </c>
      <c r="AW2183" s="300">
        <v>6217705</v>
      </c>
      <c r="AX2183" s="300"/>
      <c r="AY2183" s="300">
        <v>6217705</v>
      </c>
      <c r="AZ2183" s="300">
        <v>0</v>
      </c>
      <c r="BA2183" s="300" t="b">
        <v>1</v>
      </c>
      <c r="BB2183" s="300" t="b">
        <v>0</v>
      </c>
      <c r="BC2183"/>
      <c r="BD2183"/>
      <c r="BE2183"/>
      <c r="BF2183"/>
      <c r="BG2183"/>
      <c r="BH2183"/>
      <c r="BI2183"/>
      <c r="BJ2183"/>
      <c r="BK2183"/>
      <c r="BL2183"/>
      <c r="BM2183"/>
      <c r="BN2183"/>
      <c r="BO2183"/>
      <c r="BP2183"/>
      <c r="BQ2183"/>
    </row>
    <row r="2184" spans="5:69" ht="16.5" hidden="1" x14ac:dyDescent="0.3">
      <c r="E2184" s="300" t="s">
        <v>760</v>
      </c>
      <c r="F2184" s="300" t="s">
        <v>651</v>
      </c>
      <c r="G2184" s="300">
        <v>20130101</v>
      </c>
      <c r="H2184" s="300">
        <v>2013</v>
      </c>
      <c r="I2184" s="300">
        <v>52</v>
      </c>
      <c r="J2184" s="300">
        <v>2013</v>
      </c>
      <c r="K2184" s="300">
        <v>562</v>
      </c>
      <c r="L2184" s="300" t="s">
        <v>761</v>
      </c>
      <c r="M2184" s="300" t="s">
        <v>451</v>
      </c>
      <c r="N2184" s="300" t="s">
        <v>660</v>
      </c>
      <c r="O2184" s="300" t="s">
        <v>762</v>
      </c>
      <c r="P2184" s="300">
        <v>384</v>
      </c>
      <c r="Q2184" s="300" t="s">
        <v>786</v>
      </c>
      <c r="R2184" s="300" t="s">
        <v>559</v>
      </c>
      <c r="S2184" s="300">
        <v>0</v>
      </c>
      <c r="T2184" s="300" t="s">
        <v>763</v>
      </c>
      <c r="U2184" s="300" t="s">
        <v>764</v>
      </c>
      <c r="V2184" s="300" t="s">
        <v>2284</v>
      </c>
      <c r="W2184" s="300" t="s">
        <v>766</v>
      </c>
      <c r="X2184" s="300" t="b">
        <v>1</v>
      </c>
      <c r="Y2184" s="300">
        <v>3105</v>
      </c>
      <c r="Z2184" s="300" t="s">
        <v>853</v>
      </c>
      <c r="AA2184" s="300" t="s">
        <v>854</v>
      </c>
      <c r="AB2184" s="300" t="s">
        <v>84</v>
      </c>
      <c r="AC2184" s="300" t="s">
        <v>84</v>
      </c>
      <c r="AD2184" s="300">
        <v>4</v>
      </c>
      <c r="AE2184" s="300" t="b">
        <v>0</v>
      </c>
      <c r="AF2184" s="300" t="s">
        <v>768</v>
      </c>
      <c r="AG2184" s="300" t="s">
        <v>769</v>
      </c>
      <c r="AH2184" s="300">
        <v>0</v>
      </c>
      <c r="AI2184" s="300">
        <v>0</v>
      </c>
      <c r="AJ2184" s="300" t="s">
        <v>770</v>
      </c>
      <c r="AK2184" s="300">
        <v>8</v>
      </c>
      <c r="AL2184" s="300" t="s">
        <v>814</v>
      </c>
      <c r="AM2184" s="300">
        <v>546</v>
      </c>
      <c r="AN2184" s="300" t="b">
        <v>0</v>
      </c>
      <c r="AO2184" s="300">
        <v>-1</v>
      </c>
      <c r="AP2184" s="300" t="s">
        <v>771</v>
      </c>
      <c r="AQ2184" s="300"/>
      <c r="AR2184" s="300" t="b">
        <v>0</v>
      </c>
      <c r="AS2184" s="300">
        <v>546</v>
      </c>
      <c r="AT2184" s="300" t="b">
        <v>0</v>
      </c>
      <c r="AU2184" s="300"/>
      <c r="AV2184" s="300" t="b">
        <v>0</v>
      </c>
      <c r="AW2184" s="300">
        <v>974</v>
      </c>
      <c r="AX2184" s="300"/>
      <c r="AY2184" s="300">
        <v>974</v>
      </c>
      <c r="AZ2184" s="300">
        <v>0</v>
      </c>
      <c r="BA2184" s="300" t="b">
        <v>1</v>
      </c>
      <c r="BB2184" s="300" t="b">
        <v>0</v>
      </c>
      <c r="BC2184"/>
      <c r="BD2184"/>
      <c r="BE2184"/>
      <c r="BF2184"/>
      <c r="BG2184"/>
      <c r="BH2184"/>
      <c r="BI2184"/>
      <c r="BJ2184"/>
      <c r="BK2184"/>
      <c r="BL2184"/>
      <c r="BM2184"/>
      <c r="BN2184"/>
      <c r="BO2184"/>
      <c r="BP2184"/>
      <c r="BQ2184"/>
    </row>
    <row r="2185" spans="5:69" ht="16.5" hidden="1" x14ac:dyDescent="0.3">
      <c r="E2185" s="300" t="s">
        <v>760</v>
      </c>
      <c r="F2185" s="300" t="s">
        <v>651</v>
      </c>
      <c r="G2185" s="300">
        <v>20130101</v>
      </c>
      <c r="H2185" s="300">
        <v>2013</v>
      </c>
      <c r="I2185" s="300">
        <v>52</v>
      </c>
      <c r="J2185" s="300">
        <v>2013</v>
      </c>
      <c r="K2185" s="300">
        <v>562</v>
      </c>
      <c r="L2185" s="300" t="s">
        <v>761</v>
      </c>
      <c r="M2185" s="300" t="s">
        <v>451</v>
      </c>
      <c r="N2185" s="300" t="s">
        <v>660</v>
      </c>
      <c r="O2185" s="300" t="s">
        <v>762</v>
      </c>
      <c r="P2185" s="300">
        <v>484</v>
      </c>
      <c r="Q2185" s="300" t="s">
        <v>2287</v>
      </c>
      <c r="R2185" s="300" t="s">
        <v>2288</v>
      </c>
      <c r="S2185" s="300">
        <v>0</v>
      </c>
      <c r="T2185" s="300" t="s">
        <v>763</v>
      </c>
      <c r="U2185" s="300" t="s">
        <v>764</v>
      </c>
      <c r="V2185" s="300" t="s">
        <v>2284</v>
      </c>
      <c r="W2185" s="300" t="s">
        <v>766</v>
      </c>
      <c r="X2185" s="300" t="b">
        <v>1</v>
      </c>
      <c r="Y2185" s="300">
        <v>3105</v>
      </c>
      <c r="Z2185" s="300" t="s">
        <v>853</v>
      </c>
      <c r="AA2185" s="300" t="s">
        <v>854</v>
      </c>
      <c r="AB2185" s="300" t="s">
        <v>84</v>
      </c>
      <c r="AC2185" s="300" t="s">
        <v>84</v>
      </c>
      <c r="AD2185" s="300">
        <v>4</v>
      </c>
      <c r="AE2185" s="300" t="b">
        <v>0</v>
      </c>
      <c r="AF2185" s="300" t="s">
        <v>768</v>
      </c>
      <c r="AG2185" s="300" t="s">
        <v>769</v>
      </c>
      <c r="AH2185" s="300">
        <v>0</v>
      </c>
      <c r="AI2185" s="300">
        <v>0</v>
      </c>
      <c r="AJ2185" s="300" t="s">
        <v>770</v>
      </c>
      <c r="AK2185" s="300">
        <v>8</v>
      </c>
      <c r="AL2185" s="300" t="s">
        <v>814</v>
      </c>
      <c r="AM2185" s="300">
        <v>282</v>
      </c>
      <c r="AN2185" s="300" t="b">
        <v>0</v>
      </c>
      <c r="AO2185" s="300">
        <v>-1</v>
      </c>
      <c r="AP2185" s="300" t="s">
        <v>771</v>
      </c>
      <c r="AQ2185" s="300"/>
      <c r="AR2185" s="300" t="b">
        <v>0</v>
      </c>
      <c r="AS2185" s="300">
        <v>282</v>
      </c>
      <c r="AT2185" s="300" t="b">
        <v>0</v>
      </c>
      <c r="AU2185" s="300"/>
      <c r="AV2185" s="300" t="b">
        <v>0</v>
      </c>
      <c r="AW2185" s="300">
        <v>2721</v>
      </c>
      <c r="AX2185" s="300"/>
      <c r="AY2185" s="300">
        <v>2721</v>
      </c>
      <c r="AZ2185" s="300">
        <v>0</v>
      </c>
      <c r="BA2185" s="300" t="b">
        <v>1</v>
      </c>
      <c r="BB2185" s="300" t="b">
        <v>0</v>
      </c>
      <c r="BC2185"/>
      <c r="BD2185"/>
      <c r="BE2185"/>
      <c r="BF2185"/>
      <c r="BG2185"/>
      <c r="BH2185"/>
      <c r="BI2185"/>
      <c r="BJ2185"/>
      <c r="BK2185"/>
      <c r="BL2185"/>
      <c r="BM2185"/>
      <c r="BN2185"/>
      <c r="BO2185"/>
      <c r="BP2185"/>
      <c r="BQ2185"/>
    </row>
    <row r="2186" spans="5:69" ht="16.5" hidden="1" x14ac:dyDescent="0.3">
      <c r="E2186" s="300" t="s">
        <v>760</v>
      </c>
      <c r="F2186" s="300" t="s">
        <v>651</v>
      </c>
      <c r="G2186" s="300">
        <v>20130101</v>
      </c>
      <c r="H2186" s="300">
        <v>2013</v>
      </c>
      <c r="I2186" s="300">
        <v>52</v>
      </c>
      <c r="J2186" s="300">
        <v>2013</v>
      </c>
      <c r="K2186" s="300">
        <v>562</v>
      </c>
      <c r="L2186" s="300" t="s">
        <v>761</v>
      </c>
      <c r="M2186" s="300" t="s">
        <v>451</v>
      </c>
      <c r="N2186" s="300" t="s">
        <v>660</v>
      </c>
      <c r="O2186" s="300" t="s">
        <v>762</v>
      </c>
      <c r="P2186" s="300">
        <v>566</v>
      </c>
      <c r="Q2186" s="300" t="s">
        <v>791</v>
      </c>
      <c r="R2186" s="300" t="s">
        <v>434</v>
      </c>
      <c r="S2186" s="300">
        <v>0</v>
      </c>
      <c r="T2186" s="300" t="s">
        <v>763</v>
      </c>
      <c r="U2186" s="300" t="s">
        <v>764</v>
      </c>
      <c r="V2186" s="300" t="s">
        <v>2284</v>
      </c>
      <c r="W2186" s="300" t="s">
        <v>766</v>
      </c>
      <c r="X2186" s="300" t="b">
        <v>1</v>
      </c>
      <c r="Y2186" s="300">
        <v>3105</v>
      </c>
      <c r="Z2186" s="300" t="s">
        <v>853</v>
      </c>
      <c r="AA2186" s="300" t="s">
        <v>854</v>
      </c>
      <c r="AB2186" s="300" t="s">
        <v>84</v>
      </c>
      <c r="AC2186" s="300" t="s">
        <v>84</v>
      </c>
      <c r="AD2186" s="300">
        <v>4</v>
      </c>
      <c r="AE2186" s="300" t="b">
        <v>0</v>
      </c>
      <c r="AF2186" s="300" t="s">
        <v>768</v>
      </c>
      <c r="AG2186" s="300" t="s">
        <v>769</v>
      </c>
      <c r="AH2186" s="300">
        <v>0</v>
      </c>
      <c r="AI2186" s="300">
        <v>0</v>
      </c>
      <c r="AJ2186" s="300" t="s">
        <v>770</v>
      </c>
      <c r="AK2186" s="300">
        <v>8</v>
      </c>
      <c r="AL2186" s="300" t="s">
        <v>814</v>
      </c>
      <c r="AM2186" s="300">
        <v>3700</v>
      </c>
      <c r="AN2186" s="300" t="b">
        <v>0</v>
      </c>
      <c r="AO2186" s="300">
        <v>-1</v>
      </c>
      <c r="AP2186" s="300" t="s">
        <v>771</v>
      </c>
      <c r="AQ2186" s="300"/>
      <c r="AR2186" s="300" t="b">
        <v>0</v>
      </c>
      <c r="AS2186" s="300">
        <v>3700</v>
      </c>
      <c r="AT2186" s="300" t="b">
        <v>0</v>
      </c>
      <c r="AU2186" s="300"/>
      <c r="AV2186" s="300" t="b">
        <v>0</v>
      </c>
      <c r="AW2186" s="300">
        <v>2736</v>
      </c>
      <c r="AX2186" s="300"/>
      <c r="AY2186" s="300">
        <v>2736</v>
      </c>
      <c r="AZ2186" s="300">
        <v>0</v>
      </c>
      <c r="BA2186" s="300" t="b">
        <v>1</v>
      </c>
      <c r="BB2186" s="300" t="b">
        <v>0</v>
      </c>
      <c r="BC2186"/>
      <c r="BD2186"/>
      <c r="BE2186"/>
      <c r="BF2186"/>
      <c r="BG2186"/>
      <c r="BH2186"/>
      <c r="BI2186"/>
      <c r="BJ2186"/>
      <c r="BK2186"/>
      <c r="BL2186"/>
      <c r="BM2186"/>
      <c r="BN2186"/>
      <c r="BO2186"/>
      <c r="BP2186"/>
      <c r="BQ2186"/>
    </row>
    <row r="2187" spans="5:69" ht="16.5" hidden="1" x14ac:dyDescent="0.3">
      <c r="E2187" s="300" t="s">
        <v>760</v>
      </c>
      <c r="F2187" s="300" t="s">
        <v>651</v>
      </c>
      <c r="G2187" s="300">
        <v>20130101</v>
      </c>
      <c r="H2187" s="300">
        <v>2013</v>
      </c>
      <c r="I2187" s="300">
        <v>52</v>
      </c>
      <c r="J2187" s="300">
        <v>2013</v>
      </c>
      <c r="K2187" s="300">
        <v>562</v>
      </c>
      <c r="L2187" s="300" t="s">
        <v>761</v>
      </c>
      <c r="M2187" s="300" t="s">
        <v>451</v>
      </c>
      <c r="N2187" s="300" t="s">
        <v>660</v>
      </c>
      <c r="O2187" s="300" t="s">
        <v>762</v>
      </c>
      <c r="P2187" s="300">
        <v>710</v>
      </c>
      <c r="Q2187" s="300" t="s">
        <v>917</v>
      </c>
      <c r="R2187" s="300" t="s">
        <v>425</v>
      </c>
      <c r="S2187" s="300">
        <v>0</v>
      </c>
      <c r="T2187" s="300" t="s">
        <v>763</v>
      </c>
      <c r="U2187" s="300" t="s">
        <v>764</v>
      </c>
      <c r="V2187" s="300" t="s">
        <v>2284</v>
      </c>
      <c r="W2187" s="300" t="s">
        <v>766</v>
      </c>
      <c r="X2187" s="300" t="b">
        <v>1</v>
      </c>
      <c r="Y2187" s="300">
        <v>3105</v>
      </c>
      <c r="Z2187" s="300" t="s">
        <v>853</v>
      </c>
      <c r="AA2187" s="300" t="s">
        <v>854</v>
      </c>
      <c r="AB2187" s="300" t="s">
        <v>84</v>
      </c>
      <c r="AC2187" s="300" t="s">
        <v>84</v>
      </c>
      <c r="AD2187" s="300">
        <v>4</v>
      </c>
      <c r="AE2187" s="300" t="b">
        <v>0</v>
      </c>
      <c r="AF2187" s="300" t="s">
        <v>768</v>
      </c>
      <c r="AG2187" s="300" t="s">
        <v>769</v>
      </c>
      <c r="AH2187" s="300">
        <v>0</v>
      </c>
      <c r="AI2187" s="300">
        <v>0</v>
      </c>
      <c r="AJ2187" s="300" t="s">
        <v>770</v>
      </c>
      <c r="AK2187" s="300">
        <v>8</v>
      </c>
      <c r="AL2187" s="300" t="s">
        <v>814</v>
      </c>
      <c r="AM2187" s="300">
        <v>835000</v>
      </c>
      <c r="AN2187" s="300" t="b">
        <v>0</v>
      </c>
      <c r="AO2187" s="300">
        <v>-1</v>
      </c>
      <c r="AP2187" s="300" t="s">
        <v>771</v>
      </c>
      <c r="AQ2187" s="300"/>
      <c r="AR2187" s="300" t="b">
        <v>0</v>
      </c>
      <c r="AS2187" s="300">
        <v>835000</v>
      </c>
      <c r="AT2187" s="300" t="b">
        <v>0</v>
      </c>
      <c r="AU2187" s="300"/>
      <c r="AV2187" s="300" t="b">
        <v>0</v>
      </c>
      <c r="AW2187" s="300">
        <v>856551</v>
      </c>
      <c r="AX2187" s="300"/>
      <c r="AY2187" s="300">
        <v>856551</v>
      </c>
      <c r="AZ2187" s="300">
        <v>0</v>
      </c>
      <c r="BA2187" s="300" t="b">
        <v>1</v>
      </c>
      <c r="BB2187" s="300" t="b">
        <v>0</v>
      </c>
      <c r="BC2187"/>
      <c r="BD2187"/>
      <c r="BE2187"/>
      <c r="BF2187"/>
      <c r="BG2187"/>
      <c r="BH2187"/>
      <c r="BI2187"/>
      <c r="BJ2187"/>
      <c r="BK2187"/>
      <c r="BL2187"/>
      <c r="BM2187"/>
      <c r="BN2187"/>
      <c r="BO2187"/>
      <c r="BP2187"/>
      <c r="BQ2187"/>
    </row>
    <row r="2188" spans="5:69" ht="16.5" hidden="1" x14ac:dyDescent="0.3">
      <c r="E2188" s="300" t="s">
        <v>760</v>
      </c>
      <c r="F2188" s="300" t="s">
        <v>651</v>
      </c>
      <c r="G2188" s="300">
        <v>20130101</v>
      </c>
      <c r="H2188" s="300">
        <v>2013</v>
      </c>
      <c r="I2188" s="300">
        <v>52</v>
      </c>
      <c r="J2188" s="300">
        <v>2013</v>
      </c>
      <c r="K2188" s="300">
        <v>562</v>
      </c>
      <c r="L2188" s="300" t="s">
        <v>761</v>
      </c>
      <c r="M2188" s="300" t="s">
        <v>451</v>
      </c>
      <c r="N2188" s="300" t="s">
        <v>660</v>
      </c>
      <c r="O2188" s="300" t="s">
        <v>762</v>
      </c>
      <c r="P2188" s="300">
        <v>0</v>
      </c>
      <c r="Q2188" s="300" t="s">
        <v>763</v>
      </c>
      <c r="R2188" s="300" t="s">
        <v>764</v>
      </c>
      <c r="S2188" s="300">
        <v>0</v>
      </c>
      <c r="T2188" s="300" t="s">
        <v>763</v>
      </c>
      <c r="U2188" s="300" t="s">
        <v>764</v>
      </c>
      <c r="V2188" s="300" t="s">
        <v>2284</v>
      </c>
      <c r="W2188" s="300" t="s">
        <v>766</v>
      </c>
      <c r="X2188" s="300" t="b">
        <v>1</v>
      </c>
      <c r="Y2188" s="300">
        <v>310510</v>
      </c>
      <c r="Z2188" s="300" t="s">
        <v>862</v>
      </c>
      <c r="AA2188" s="300" t="s">
        <v>540</v>
      </c>
      <c r="AB2188" s="300" t="s">
        <v>84</v>
      </c>
      <c r="AC2188" s="300" t="s">
        <v>84</v>
      </c>
      <c r="AD2188" s="300">
        <v>6</v>
      </c>
      <c r="AE2188" s="300" t="b">
        <v>1</v>
      </c>
      <c r="AF2188" s="300" t="s">
        <v>768</v>
      </c>
      <c r="AG2188" s="300" t="s">
        <v>769</v>
      </c>
      <c r="AH2188" s="300">
        <v>0</v>
      </c>
      <c r="AI2188" s="300">
        <v>0</v>
      </c>
      <c r="AJ2188" s="300" t="s">
        <v>770</v>
      </c>
      <c r="AK2188" s="300">
        <v>8</v>
      </c>
      <c r="AL2188" s="300" t="s">
        <v>814</v>
      </c>
      <c r="AM2188" s="300">
        <v>2500</v>
      </c>
      <c r="AN2188" s="300" t="b">
        <v>0</v>
      </c>
      <c r="AO2188" s="300">
        <v>-1</v>
      </c>
      <c r="AP2188" s="300" t="s">
        <v>771</v>
      </c>
      <c r="AQ2188" s="300"/>
      <c r="AR2188" s="300" t="b">
        <v>0</v>
      </c>
      <c r="AS2188" s="300">
        <v>2500</v>
      </c>
      <c r="AT2188" s="300" t="b">
        <v>0</v>
      </c>
      <c r="AU2188" s="300"/>
      <c r="AV2188" s="300" t="b">
        <v>0</v>
      </c>
      <c r="AW2188" s="300">
        <v>203</v>
      </c>
      <c r="AX2188" s="300"/>
      <c r="AY2188" s="300">
        <v>203</v>
      </c>
      <c r="AZ2188" s="300">
        <v>0</v>
      </c>
      <c r="BA2188" s="300" t="b">
        <v>1</v>
      </c>
      <c r="BB2188" s="300" t="b">
        <v>0</v>
      </c>
      <c r="BC2188"/>
      <c r="BD2188"/>
      <c r="BE2188"/>
      <c r="BF2188"/>
      <c r="BG2188"/>
      <c r="BH2188"/>
      <c r="BI2188"/>
      <c r="BJ2188"/>
      <c r="BK2188"/>
      <c r="BL2188"/>
      <c r="BM2188"/>
      <c r="BN2188"/>
      <c r="BO2188"/>
      <c r="BP2188"/>
      <c r="BQ2188"/>
    </row>
    <row r="2189" spans="5:69" ht="16.5" hidden="1" x14ac:dyDescent="0.3">
      <c r="E2189" s="300" t="s">
        <v>760</v>
      </c>
      <c r="F2189" s="300" t="s">
        <v>651</v>
      </c>
      <c r="G2189" s="300">
        <v>20130101</v>
      </c>
      <c r="H2189" s="300">
        <v>2013</v>
      </c>
      <c r="I2189" s="300">
        <v>52</v>
      </c>
      <c r="J2189" s="300">
        <v>2013</v>
      </c>
      <c r="K2189" s="300">
        <v>562</v>
      </c>
      <c r="L2189" s="300" t="s">
        <v>761</v>
      </c>
      <c r="M2189" s="300" t="s">
        <v>451</v>
      </c>
      <c r="N2189" s="300" t="s">
        <v>660</v>
      </c>
      <c r="O2189" s="300" t="s">
        <v>762</v>
      </c>
      <c r="P2189" s="300">
        <v>566</v>
      </c>
      <c r="Q2189" s="300" t="s">
        <v>791</v>
      </c>
      <c r="R2189" s="300" t="s">
        <v>434</v>
      </c>
      <c r="S2189" s="300">
        <v>0</v>
      </c>
      <c r="T2189" s="300" t="s">
        <v>763</v>
      </c>
      <c r="U2189" s="300" t="s">
        <v>764</v>
      </c>
      <c r="V2189" s="300" t="s">
        <v>2284</v>
      </c>
      <c r="W2189" s="300" t="s">
        <v>766</v>
      </c>
      <c r="X2189" s="300" t="b">
        <v>1</v>
      </c>
      <c r="Y2189" s="300">
        <v>310510</v>
      </c>
      <c r="Z2189" s="300" t="s">
        <v>862</v>
      </c>
      <c r="AA2189" s="300" t="s">
        <v>540</v>
      </c>
      <c r="AB2189" s="300" t="s">
        <v>84</v>
      </c>
      <c r="AC2189" s="300" t="s">
        <v>84</v>
      </c>
      <c r="AD2189" s="300">
        <v>6</v>
      </c>
      <c r="AE2189" s="300" t="b">
        <v>1</v>
      </c>
      <c r="AF2189" s="300" t="s">
        <v>768</v>
      </c>
      <c r="AG2189" s="300" t="s">
        <v>769</v>
      </c>
      <c r="AH2189" s="300">
        <v>0</v>
      </c>
      <c r="AI2189" s="300">
        <v>0</v>
      </c>
      <c r="AJ2189" s="300" t="s">
        <v>770</v>
      </c>
      <c r="AK2189" s="300">
        <v>8</v>
      </c>
      <c r="AL2189" s="300" t="s">
        <v>814</v>
      </c>
      <c r="AM2189" s="300">
        <v>2500</v>
      </c>
      <c r="AN2189" s="300" t="b">
        <v>0</v>
      </c>
      <c r="AO2189" s="300">
        <v>-1</v>
      </c>
      <c r="AP2189" s="300" t="s">
        <v>771</v>
      </c>
      <c r="AQ2189" s="300"/>
      <c r="AR2189" s="300" t="b">
        <v>0</v>
      </c>
      <c r="AS2189" s="300">
        <v>2500</v>
      </c>
      <c r="AT2189" s="300" t="b">
        <v>0</v>
      </c>
      <c r="AU2189" s="300"/>
      <c r="AV2189" s="300" t="b">
        <v>0</v>
      </c>
      <c r="AW2189" s="300">
        <v>203</v>
      </c>
      <c r="AX2189" s="300"/>
      <c r="AY2189" s="300">
        <v>203</v>
      </c>
      <c r="AZ2189" s="300">
        <v>0</v>
      </c>
      <c r="BA2189" s="300" t="b">
        <v>1</v>
      </c>
      <c r="BB2189" s="300" t="b">
        <v>0</v>
      </c>
      <c r="BC2189"/>
      <c r="BD2189"/>
      <c r="BE2189"/>
      <c r="BF2189"/>
      <c r="BG2189"/>
      <c r="BH2189"/>
      <c r="BI2189"/>
      <c r="BJ2189"/>
      <c r="BK2189"/>
      <c r="BL2189"/>
      <c r="BM2189"/>
      <c r="BN2189"/>
      <c r="BO2189"/>
      <c r="BP2189"/>
      <c r="BQ2189"/>
    </row>
    <row r="2190" spans="5:69" ht="16.5" hidden="1" x14ac:dyDescent="0.3">
      <c r="E2190" s="300" t="s">
        <v>760</v>
      </c>
      <c r="F2190" s="300" t="s">
        <v>651</v>
      </c>
      <c r="G2190" s="300">
        <v>20130101</v>
      </c>
      <c r="H2190" s="300">
        <v>2013</v>
      </c>
      <c r="I2190" s="300">
        <v>52</v>
      </c>
      <c r="J2190" s="300">
        <v>2013</v>
      </c>
      <c r="K2190" s="300">
        <v>562</v>
      </c>
      <c r="L2190" s="300" t="s">
        <v>761</v>
      </c>
      <c r="M2190" s="300" t="s">
        <v>451</v>
      </c>
      <c r="N2190" s="300" t="s">
        <v>660</v>
      </c>
      <c r="O2190" s="300" t="s">
        <v>762</v>
      </c>
      <c r="P2190" s="300">
        <v>0</v>
      </c>
      <c r="Q2190" s="300" t="s">
        <v>763</v>
      </c>
      <c r="R2190" s="300" t="s">
        <v>764</v>
      </c>
      <c r="S2190" s="300">
        <v>0</v>
      </c>
      <c r="T2190" s="300" t="s">
        <v>763</v>
      </c>
      <c r="U2190" s="300" t="s">
        <v>764</v>
      </c>
      <c r="V2190" s="300" t="s">
        <v>2284</v>
      </c>
      <c r="W2190" s="300" t="s">
        <v>766</v>
      </c>
      <c r="X2190" s="300" t="b">
        <v>1</v>
      </c>
      <c r="Y2190" s="300">
        <v>310520</v>
      </c>
      <c r="Z2190" s="300" t="s">
        <v>864</v>
      </c>
      <c r="AA2190" s="300" t="s">
        <v>61</v>
      </c>
      <c r="AB2190" s="300" t="s">
        <v>84</v>
      </c>
      <c r="AC2190" s="300" t="s">
        <v>84</v>
      </c>
      <c r="AD2190" s="300">
        <v>6</v>
      </c>
      <c r="AE2190" s="300" t="b">
        <v>1</v>
      </c>
      <c r="AF2190" s="300" t="s">
        <v>768</v>
      </c>
      <c r="AG2190" s="300" t="s">
        <v>769</v>
      </c>
      <c r="AH2190" s="300">
        <v>0</v>
      </c>
      <c r="AI2190" s="300">
        <v>0</v>
      </c>
      <c r="AJ2190" s="300" t="s">
        <v>770</v>
      </c>
      <c r="AK2190" s="300">
        <v>8</v>
      </c>
      <c r="AL2190" s="300" t="s">
        <v>814</v>
      </c>
      <c r="AM2190" s="300">
        <v>596</v>
      </c>
      <c r="AN2190" s="300" t="b">
        <v>0</v>
      </c>
      <c r="AO2190" s="300">
        <v>-1</v>
      </c>
      <c r="AP2190" s="300" t="s">
        <v>771</v>
      </c>
      <c r="AQ2190" s="300"/>
      <c r="AR2190" s="300" t="b">
        <v>0</v>
      </c>
      <c r="AS2190" s="300">
        <v>596</v>
      </c>
      <c r="AT2190" s="300" t="b">
        <v>0</v>
      </c>
      <c r="AU2190" s="300"/>
      <c r="AV2190" s="300" t="b">
        <v>0</v>
      </c>
      <c r="AW2190" s="300">
        <v>1349</v>
      </c>
      <c r="AX2190" s="300"/>
      <c r="AY2190" s="300">
        <v>1349</v>
      </c>
      <c r="AZ2190" s="300">
        <v>0</v>
      </c>
      <c r="BA2190" s="300" t="b">
        <v>1</v>
      </c>
      <c r="BB2190" s="300" t="b">
        <v>0</v>
      </c>
      <c r="BC2190"/>
      <c r="BD2190"/>
      <c r="BE2190"/>
      <c r="BF2190"/>
      <c r="BG2190"/>
      <c r="BH2190"/>
      <c r="BI2190"/>
      <c r="BJ2190"/>
      <c r="BK2190"/>
      <c r="BL2190"/>
      <c r="BM2190"/>
      <c r="BN2190"/>
      <c r="BO2190"/>
      <c r="BP2190"/>
      <c r="BQ2190"/>
    </row>
    <row r="2191" spans="5:69" ht="16.5" hidden="1" x14ac:dyDescent="0.3">
      <c r="E2191" s="300" t="s">
        <v>760</v>
      </c>
      <c r="F2191" s="300" t="s">
        <v>651</v>
      </c>
      <c r="G2191" s="300">
        <v>20130101</v>
      </c>
      <c r="H2191" s="300">
        <v>2013</v>
      </c>
      <c r="I2191" s="300">
        <v>52</v>
      </c>
      <c r="J2191" s="300">
        <v>2013</v>
      </c>
      <c r="K2191" s="300">
        <v>562</v>
      </c>
      <c r="L2191" s="300" t="s">
        <v>761</v>
      </c>
      <c r="M2191" s="300" t="s">
        <v>451</v>
      </c>
      <c r="N2191" s="300" t="s">
        <v>660</v>
      </c>
      <c r="O2191" s="300" t="s">
        <v>762</v>
      </c>
      <c r="P2191" s="300">
        <v>204</v>
      </c>
      <c r="Q2191" s="300" t="s">
        <v>776</v>
      </c>
      <c r="R2191" s="300" t="s">
        <v>432</v>
      </c>
      <c r="S2191" s="300">
        <v>0</v>
      </c>
      <c r="T2191" s="300" t="s">
        <v>763</v>
      </c>
      <c r="U2191" s="300" t="s">
        <v>764</v>
      </c>
      <c r="V2191" s="300" t="s">
        <v>2284</v>
      </c>
      <c r="W2191" s="300" t="s">
        <v>766</v>
      </c>
      <c r="X2191" s="300" t="b">
        <v>1</v>
      </c>
      <c r="Y2191" s="300">
        <v>310520</v>
      </c>
      <c r="Z2191" s="300" t="s">
        <v>864</v>
      </c>
      <c r="AA2191" s="300" t="s">
        <v>61</v>
      </c>
      <c r="AB2191" s="300" t="s">
        <v>84</v>
      </c>
      <c r="AC2191" s="300" t="s">
        <v>84</v>
      </c>
      <c r="AD2191" s="300">
        <v>6</v>
      </c>
      <c r="AE2191" s="300" t="b">
        <v>1</v>
      </c>
      <c r="AF2191" s="300" t="s">
        <v>768</v>
      </c>
      <c r="AG2191" s="300" t="s">
        <v>769</v>
      </c>
      <c r="AH2191" s="300">
        <v>0</v>
      </c>
      <c r="AI2191" s="300">
        <v>0</v>
      </c>
      <c r="AJ2191" s="300" t="s">
        <v>770</v>
      </c>
      <c r="AK2191" s="300">
        <v>8</v>
      </c>
      <c r="AL2191" s="300" t="s">
        <v>814</v>
      </c>
      <c r="AM2191" s="300">
        <v>50</v>
      </c>
      <c r="AN2191" s="300" t="b">
        <v>0</v>
      </c>
      <c r="AO2191" s="300">
        <v>-1</v>
      </c>
      <c r="AP2191" s="300" t="s">
        <v>771</v>
      </c>
      <c r="AQ2191" s="300"/>
      <c r="AR2191" s="300" t="b">
        <v>0</v>
      </c>
      <c r="AS2191" s="300">
        <v>50</v>
      </c>
      <c r="AT2191" s="300" t="b">
        <v>0</v>
      </c>
      <c r="AU2191" s="300"/>
      <c r="AV2191" s="300" t="b">
        <v>0</v>
      </c>
      <c r="AW2191" s="300">
        <v>375</v>
      </c>
      <c r="AX2191" s="300"/>
      <c r="AY2191" s="300">
        <v>375</v>
      </c>
      <c r="AZ2191" s="300">
        <v>0</v>
      </c>
      <c r="BA2191" s="300" t="b">
        <v>1</v>
      </c>
      <c r="BB2191" s="300" t="b">
        <v>0</v>
      </c>
      <c r="BC2191"/>
      <c r="BD2191"/>
      <c r="BE2191"/>
      <c r="BF2191"/>
      <c r="BG2191"/>
      <c r="BH2191"/>
      <c r="BI2191"/>
      <c r="BJ2191"/>
      <c r="BK2191"/>
      <c r="BL2191"/>
      <c r="BM2191"/>
      <c r="BN2191"/>
      <c r="BO2191"/>
      <c r="BP2191"/>
      <c r="BQ2191"/>
    </row>
    <row r="2192" spans="5:69" ht="16.5" hidden="1" x14ac:dyDescent="0.3">
      <c r="E2192" s="300" t="s">
        <v>760</v>
      </c>
      <c r="F2192" s="300" t="s">
        <v>651</v>
      </c>
      <c r="G2192" s="300">
        <v>20130101</v>
      </c>
      <c r="H2192" s="300">
        <v>2013</v>
      </c>
      <c r="I2192" s="300">
        <v>52</v>
      </c>
      <c r="J2192" s="300">
        <v>2013</v>
      </c>
      <c r="K2192" s="300">
        <v>562</v>
      </c>
      <c r="L2192" s="300" t="s">
        <v>761</v>
      </c>
      <c r="M2192" s="300" t="s">
        <v>451</v>
      </c>
      <c r="N2192" s="300" t="s">
        <v>660</v>
      </c>
      <c r="O2192" s="300" t="s">
        <v>762</v>
      </c>
      <c r="P2192" s="300">
        <v>384</v>
      </c>
      <c r="Q2192" s="300" t="s">
        <v>786</v>
      </c>
      <c r="R2192" s="300" t="s">
        <v>559</v>
      </c>
      <c r="S2192" s="300">
        <v>0</v>
      </c>
      <c r="T2192" s="300" t="s">
        <v>763</v>
      </c>
      <c r="U2192" s="300" t="s">
        <v>764</v>
      </c>
      <c r="V2192" s="300" t="s">
        <v>2284</v>
      </c>
      <c r="W2192" s="300" t="s">
        <v>766</v>
      </c>
      <c r="X2192" s="300" t="b">
        <v>1</v>
      </c>
      <c r="Y2192" s="300">
        <v>310520</v>
      </c>
      <c r="Z2192" s="300" t="s">
        <v>864</v>
      </c>
      <c r="AA2192" s="300" t="s">
        <v>61</v>
      </c>
      <c r="AB2192" s="300" t="s">
        <v>84</v>
      </c>
      <c r="AC2192" s="300" t="s">
        <v>84</v>
      </c>
      <c r="AD2192" s="300">
        <v>6</v>
      </c>
      <c r="AE2192" s="300" t="b">
        <v>1</v>
      </c>
      <c r="AF2192" s="300" t="s">
        <v>768</v>
      </c>
      <c r="AG2192" s="300" t="s">
        <v>769</v>
      </c>
      <c r="AH2192" s="300">
        <v>0</v>
      </c>
      <c r="AI2192" s="300">
        <v>0</v>
      </c>
      <c r="AJ2192" s="300" t="s">
        <v>770</v>
      </c>
      <c r="AK2192" s="300">
        <v>8</v>
      </c>
      <c r="AL2192" s="300" t="s">
        <v>814</v>
      </c>
      <c r="AM2192" s="300">
        <v>546</v>
      </c>
      <c r="AN2192" s="300" t="b">
        <v>0</v>
      </c>
      <c r="AO2192" s="300">
        <v>-1</v>
      </c>
      <c r="AP2192" s="300" t="s">
        <v>771</v>
      </c>
      <c r="AQ2192" s="300"/>
      <c r="AR2192" s="300" t="b">
        <v>0</v>
      </c>
      <c r="AS2192" s="300">
        <v>546</v>
      </c>
      <c r="AT2192" s="300" t="b">
        <v>0</v>
      </c>
      <c r="AU2192" s="300"/>
      <c r="AV2192" s="300" t="b">
        <v>0</v>
      </c>
      <c r="AW2192" s="300">
        <v>974</v>
      </c>
      <c r="AX2192" s="300"/>
      <c r="AY2192" s="300">
        <v>974</v>
      </c>
      <c r="AZ2192" s="300">
        <v>0</v>
      </c>
      <c r="BA2192" s="300" t="b">
        <v>1</v>
      </c>
      <c r="BB2192" s="300" t="b">
        <v>0</v>
      </c>
      <c r="BC2192"/>
      <c r="BD2192"/>
      <c r="BE2192"/>
      <c r="BF2192"/>
      <c r="BG2192"/>
      <c r="BH2192"/>
      <c r="BI2192"/>
      <c r="BJ2192"/>
      <c r="BK2192"/>
      <c r="BL2192"/>
      <c r="BM2192"/>
      <c r="BN2192"/>
      <c r="BO2192"/>
      <c r="BP2192"/>
      <c r="BQ2192"/>
    </row>
    <row r="2193" spans="5:69" ht="16.5" hidden="1" x14ac:dyDescent="0.3">
      <c r="E2193" s="300" t="s">
        <v>760</v>
      </c>
      <c r="F2193" s="300" t="s">
        <v>651</v>
      </c>
      <c r="G2193" s="300">
        <v>20130101</v>
      </c>
      <c r="H2193" s="300">
        <v>2013</v>
      </c>
      <c r="I2193" s="300">
        <v>52</v>
      </c>
      <c r="J2193" s="300">
        <v>2013</v>
      </c>
      <c r="K2193" s="300">
        <v>562</v>
      </c>
      <c r="L2193" s="300" t="s">
        <v>761</v>
      </c>
      <c r="M2193" s="300" t="s">
        <v>451</v>
      </c>
      <c r="N2193" s="300" t="s">
        <v>660</v>
      </c>
      <c r="O2193" s="300" t="s">
        <v>762</v>
      </c>
      <c r="P2193" s="300">
        <v>0</v>
      </c>
      <c r="Q2193" s="300" t="s">
        <v>763</v>
      </c>
      <c r="R2193" s="300" t="s">
        <v>764</v>
      </c>
      <c r="S2193" s="300">
        <v>0</v>
      </c>
      <c r="T2193" s="300" t="s">
        <v>763</v>
      </c>
      <c r="U2193" s="300" t="s">
        <v>764</v>
      </c>
      <c r="V2193" s="300" t="s">
        <v>2284</v>
      </c>
      <c r="W2193" s="300" t="s">
        <v>766</v>
      </c>
      <c r="X2193" s="300" t="b">
        <v>1</v>
      </c>
      <c r="Y2193" s="300">
        <v>310530</v>
      </c>
      <c r="Z2193" s="300" t="s">
        <v>1287</v>
      </c>
      <c r="AA2193" s="300" t="s">
        <v>60</v>
      </c>
      <c r="AB2193" s="300" t="s">
        <v>842</v>
      </c>
      <c r="AC2193" s="300" t="s">
        <v>60</v>
      </c>
      <c r="AD2193" s="300">
        <v>6</v>
      </c>
      <c r="AE2193" s="300" t="b">
        <v>1</v>
      </c>
      <c r="AF2193" s="300" t="s">
        <v>768</v>
      </c>
      <c r="AG2193" s="300" t="s">
        <v>769</v>
      </c>
      <c r="AH2193" s="300">
        <v>0</v>
      </c>
      <c r="AI2193" s="300">
        <v>0</v>
      </c>
      <c r="AJ2193" s="300" t="s">
        <v>770</v>
      </c>
      <c r="AK2193" s="300">
        <v>8</v>
      </c>
      <c r="AL2193" s="300" t="s">
        <v>814</v>
      </c>
      <c r="AM2193" s="300">
        <v>5039042</v>
      </c>
      <c r="AN2193" s="300" t="b">
        <v>0</v>
      </c>
      <c r="AO2193" s="300">
        <v>-1</v>
      </c>
      <c r="AP2193" s="300" t="s">
        <v>771</v>
      </c>
      <c r="AQ2193" s="300"/>
      <c r="AR2193" s="300" t="b">
        <v>0</v>
      </c>
      <c r="AS2193" s="300">
        <v>5039042</v>
      </c>
      <c r="AT2193" s="300" t="b">
        <v>0</v>
      </c>
      <c r="AU2193" s="300"/>
      <c r="AV2193" s="300" t="b">
        <v>0</v>
      </c>
      <c r="AW2193" s="300">
        <v>5971160</v>
      </c>
      <c r="AX2193" s="300"/>
      <c r="AY2193" s="300">
        <v>5971160</v>
      </c>
      <c r="AZ2193" s="300">
        <v>0</v>
      </c>
      <c r="BA2193" s="300" t="b">
        <v>1</v>
      </c>
      <c r="BB2193" s="300" t="b">
        <v>0</v>
      </c>
      <c r="BC2193"/>
      <c r="BD2193"/>
      <c r="BE2193"/>
      <c r="BF2193"/>
      <c r="BG2193"/>
      <c r="BH2193"/>
      <c r="BI2193"/>
      <c r="BJ2193"/>
      <c r="BK2193"/>
      <c r="BL2193"/>
      <c r="BM2193"/>
      <c r="BN2193"/>
      <c r="BO2193"/>
      <c r="BP2193"/>
      <c r="BQ2193"/>
    </row>
    <row r="2194" spans="5:69" ht="16.5" hidden="1" x14ac:dyDescent="0.3">
      <c r="E2194" s="300" t="s">
        <v>760</v>
      </c>
      <c r="F2194" s="300" t="s">
        <v>651</v>
      </c>
      <c r="G2194" s="300">
        <v>20130101</v>
      </c>
      <c r="H2194" s="300">
        <v>2013</v>
      </c>
      <c r="I2194" s="300">
        <v>52</v>
      </c>
      <c r="J2194" s="300">
        <v>2013</v>
      </c>
      <c r="K2194" s="300">
        <v>562</v>
      </c>
      <c r="L2194" s="300" t="s">
        <v>761</v>
      </c>
      <c r="M2194" s="300" t="s">
        <v>451</v>
      </c>
      <c r="N2194" s="300" t="s">
        <v>660</v>
      </c>
      <c r="O2194" s="300" t="s">
        <v>762</v>
      </c>
      <c r="P2194" s="300">
        <v>56</v>
      </c>
      <c r="Q2194" s="300" t="s">
        <v>877</v>
      </c>
      <c r="R2194" s="300" t="s">
        <v>878</v>
      </c>
      <c r="S2194" s="300">
        <v>0</v>
      </c>
      <c r="T2194" s="300" t="s">
        <v>763</v>
      </c>
      <c r="U2194" s="300" t="s">
        <v>764</v>
      </c>
      <c r="V2194" s="300" t="s">
        <v>2284</v>
      </c>
      <c r="W2194" s="300" t="s">
        <v>766</v>
      </c>
      <c r="X2194" s="300" t="b">
        <v>1</v>
      </c>
      <c r="Y2194" s="300">
        <v>310530</v>
      </c>
      <c r="Z2194" s="300" t="s">
        <v>1287</v>
      </c>
      <c r="AA2194" s="300" t="s">
        <v>60</v>
      </c>
      <c r="AB2194" s="300" t="s">
        <v>842</v>
      </c>
      <c r="AC2194" s="300" t="s">
        <v>60</v>
      </c>
      <c r="AD2194" s="300">
        <v>6</v>
      </c>
      <c r="AE2194" s="300" t="b">
        <v>1</v>
      </c>
      <c r="AF2194" s="300" t="s">
        <v>768</v>
      </c>
      <c r="AG2194" s="300" t="s">
        <v>769</v>
      </c>
      <c r="AH2194" s="300">
        <v>0</v>
      </c>
      <c r="AI2194" s="300">
        <v>0</v>
      </c>
      <c r="AJ2194" s="300" t="s">
        <v>770</v>
      </c>
      <c r="AK2194" s="300">
        <v>8</v>
      </c>
      <c r="AL2194" s="300" t="s">
        <v>814</v>
      </c>
      <c r="AM2194" s="300">
        <v>42</v>
      </c>
      <c r="AN2194" s="300" t="b">
        <v>0</v>
      </c>
      <c r="AO2194" s="300">
        <v>-1</v>
      </c>
      <c r="AP2194" s="300" t="s">
        <v>771</v>
      </c>
      <c r="AQ2194" s="300"/>
      <c r="AR2194" s="300" t="b">
        <v>0</v>
      </c>
      <c r="AS2194" s="300">
        <v>42</v>
      </c>
      <c r="AT2194" s="300" t="b">
        <v>0</v>
      </c>
      <c r="AU2194" s="300"/>
      <c r="AV2194" s="300" t="b">
        <v>0</v>
      </c>
      <c r="AW2194" s="300">
        <v>614</v>
      </c>
      <c r="AX2194" s="300"/>
      <c r="AY2194" s="300">
        <v>614</v>
      </c>
      <c r="AZ2194" s="300">
        <v>0</v>
      </c>
      <c r="BA2194" s="300" t="b">
        <v>1</v>
      </c>
      <c r="BB2194" s="300" t="b">
        <v>0</v>
      </c>
      <c r="BC2194"/>
      <c r="BD2194"/>
      <c r="BE2194"/>
      <c r="BF2194"/>
      <c r="BG2194"/>
      <c r="BH2194"/>
      <c r="BI2194"/>
      <c r="BJ2194"/>
      <c r="BK2194"/>
      <c r="BL2194"/>
      <c r="BM2194"/>
      <c r="BN2194"/>
      <c r="BO2194"/>
      <c r="BP2194"/>
      <c r="BQ2194"/>
    </row>
    <row r="2195" spans="5:69" ht="16.5" hidden="1" x14ac:dyDescent="0.3">
      <c r="E2195" s="300" t="s">
        <v>760</v>
      </c>
      <c r="F2195" s="300" t="s">
        <v>651</v>
      </c>
      <c r="G2195" s="300">
        <v>20130101</v>
      </c>
      <c r="H2195" s="300">
        <v>2013</v>
      </c>
      <c r="I2195" s="300">
        <v>52</v>
      </c>
      <c r="J2195" s="300">
        <v>2013</v>
      </c>
      <c r="K2195" s="300">
        <v>562</v>
      </c>
      <c r="L2195" s="300" t="s">
        <v>761</v>
      </c>
      <c r="M2195" s="300" t="s">
        <v>451</v>
      </c>
      <c r="N2195" s="300" t="s">
        <v>660</v>
      </c>
      <c r="O2195" s="300" t="s">
        <v>762</v>
      </c>
      <c r="P2195" s="300">
        <v>251</v>
      </c>
      <c r="Q2195" s="300" t="s">
        <v>778</v>
      </c>
      <c r="R2195" s="300" t="s">
        <v>779</v>
      </c>
      <c r="S2195" s="300">
        <v>0</v>
      </c>
      <c r="T2195" s="300" t="s">
        <v>763</v>
      </c>
      <c r="U2195" s="300" t="s">
        <v>764</v>
      </c>
      <c r="V2195" s="300" t="s">
        <v>2284</v>
      </c>
      <c r="W2195" s="300" t="s">
        <v>766</v>
      </c>
      <c r="X2195" s="300" t="b">
        <v>1</v>
      </c>
      <c r="Y2195" s="300">
        <v>310530</v>
      </c>
      <c r="Z2195" s="300" t="s">
        <v>1287</v>
      </c>
      <c r="AA2195" s="300" t="s">
        <v>60</v>
      </c>
      <c r="AB2195" s="300" t="s">
        <v>842</v>
      </c>
      <c r="AC2195" s="300" t="s">
        <v>60</v>
      </c>
      <c r="AD2195" s="300">
        <v>6</v>
      </c>
      <c r="AE2195" s="300" t="b">
        <v>1</v>
      </c>
      <c r="AF2195" s="300" t="s">
        <v>768</v>
      </c>
      <c r="AG2195" s="300" t="s">
        <v>769</v>
      </c>
      <c r="AH2195" s="300">
        <v>0</v>
      </c>
      <c r="AI2195" s="300">
        <v>0</v>
      </c>
      <c r="AJ2195" s="300" t="s">
        <v>770</v>
      </c>
      <c r="AK2195" s="300">
        <v>8</v>
      </c>
      <c r="AL2195" s="300" t="s">
        <v>814</v>
      </c>
      <c r="AM2195" s="300">
        <v>5039000</v>
      </c>
      <c r="AN2195" s="300" t="b">
        <v>0</v>
      </c>
      <c r="AO2195" s="300">
        <v>-1</v>
      </c>
      <c r="AP2195" s="300" t="s">
        <v>771</v>
      </c>
      <c r="AQ2195" s="300"/>
      <c r="AR2195" s="300" t="b">
        <v>0</v>
      </c>
      <c r="AS2195" s="300">
        <v>5039000</v>
      </c>
      <c r="AT2195" s="300" t="b">
        <v>0</v>
      </c>
      <c r="AU2195" s="300"/>
      <c r="AV2195" s="300" t="b">
        <v>0</v>
      </c>
      <c r="AW2195" s="300">
        <v>5970546</v>
      </c>
      <c r="AX2195" s="300"/>
      <c r="AY2195" s="300">
        <v>5970546</v>
      </c>
      <c r="AZ2195" s="300">
        <v>0</v>
      </c>
      <c r="BA2195" s="300" t="b">
        <v>1</v>
      </c>
      <c r="BB2195" s="300" t="b">
        <v>0</v>
      </c>
      <c r="BC2195"/>
      <c r="BD2195"/>
      <c r="BE2195"/>
      <c r="BF2195"/>
      <c r="BG2195"/>
      <c r="BH2195"/>
      <c r="BI2195"/>
      <c r="BJ2195"/>
      <c r="BK2195"/>
      <c r="BL2195"/>
      <c r="BM2195"/>
      <c r="BN2195"/>
      <c r="BO2195"/>
      <c r="BP2195"/>
      <c r="BQ2195"/>
    </row>
    <row r="2196" spans="5:69" ht="16.5" hidden="1" x14ac:dyDescent="0.3">
      <c r="E2196" s="300" t="s">
        <v>760</v>
      </c>
      <c r="F2196" s="300" t="s">
        <v>651</v>
      </c>
      <c r="G2196" s="300">
        <v>20130101</v>
      </c>
      <c r="H2196" s="300">
        <v>2013</v>
      </c>
      <c r="I2196" s="300">
        <v>52</v>
      </c>
      <c r="J2196" s="300">
        <v>2013</v>
      </c>
      <c r="K2196" s="300">
        <v>562</v>
      </c>
      <c r="L2196" s="300" t="s">
        <v>761</v>
      </c>
      <c r="M2196" s="300" t="s">
        <v>451</v>
      </c>
      <c r="N2196" s="300" t="s">
        <v>660</v>
      </c>
      <c r="O2196" s="300" t="s">
        <v>762</v>
      </c>
      <c r="P2196" s="300">
        <v>0</v>
      </c>
      <c r="Q2196" s="300" t="s">
        <v>763</v>
      </c>
      <c r="R2196" s="300" t="s">
        <v>764</v>
      </c>
      <c r="S2196" s="300">
        <v>0</v>
      </c>
      <c r="T2196" s="300" t="s">
        <v>763</v>
      </c>
      <c r="U2196" s="300" t="s">
        <v>764</v>
      </c>
      <c r="V2196" s="300" t="s">
        <v>2284</v>
      </c>
      <c r="W2196" s="300" t="s">
        <v>766</v>
      </c>
      <c r="X2196" s="300" t="b">
        <v>1</v>
      </c>
      <c r="Y2196" s="300">
        <v>310559</v>
      </c>
      <c r="Z2196" s="300" t="s">
        <v>1292</v>
      </c>
      <c r="AA2196" s="300" t="s">
        <v>541</v>
      </c>
      <c r="AB2196" s="300" t="s">
        <v>84</v>
      </c>
      <c r="AC2196" s="300" t="s">
        <v>84</v>
      </c>
      <c r="AD2196" s="300">
        <v>6</v>
      </c>
      <c r="AE2196" s="300" t="b">
        <v>1</v>
      </c>
      <c r="AF2196" s="300" t="s">
        <v>768</v>
      </c>
      <c r="AG2196" s="300" t="s">
        <v>769</v>
      </c>
      <c r="AH2196" s="300">
        <v>0</v>
      </c>
      <c r="AI2196" s="300">
        <v>0</v>
      </c>
      <c r="AJ2196" s="300" t="s">
        <v>770</v>
      </c>
      <c r="AK2196" s="300">
        <v>8</v>
      </c>
      <c r="AL2196" s="300" t="s">
        <v>814</v>
      </c>
      <c r="AM2196" s="300">
        <v>1000</v>
      </c>
      <c r="AN2196" s="300" t="b">
        <v>0</v>
      </c>
      <c r="AO2196" s="300">
        <v>-1</v>
      </c>
      <c r="AP2196" s="300" t="s">
        <v>771</v>
      </c>
      <c r="AQ2196" s="300"/>
      <c r="AR2196" s="300" t="b">
        <v>0</v>
      </c>
      <c r="AS2196" s="300">
        <v>1000</v>
      </c>
      <c r="AT2196" s="300" t="b">
        <v>0</v>
      </c>
      <c r="AU2196" s="300"/>
      <c r="AV2196" s="300" t="b">
        <v>0</v>
      </c>
      <c r="AW2196" s="300">
        <v>2331</v>
      </c>
      <c r="AX2196" s="300"/>
      <c r="AY2196" s="300">
        <v>2331</v>
      </c>
      <c r="AZ2196" s="300">
        <v>0</v>
      </c>
      <c r="BA2196" s="300" t="b">
        <v>1</v>
      </c>
      <c r="BB2196" s="300" t="b">
        <v>0</v>
      </c>
      <c r="BC2196"/>
      <c r="BD2196"/>
      <c r="BE2196"/>
      <c r="BF2196"/>
      <c r="BG2196"/>
      <c r="BH2196"/>
      <c r="BI2196"/>
      <c r="BJ2196"/>
      <c r="BK2196"/>
      <c r="BL2196"/>
      <c r="BM2196"/>
      <c r="BN2196"/>
      <c r="BO2196"/>
      <c r="BP2196"/>
      <c r="BQ2196"/>
    </row>
    <row r="2197" spans="5:69" ht="16.5" hidden="1" x14ac:dyDescent="0.3">
      <c r="E2197" s="300" t="s">
        <v>760</v>
      </c>
      <c r="F2197" s="300" t="s">
        <v>651</v>
      </c>
      <c r="G2197" s="300">
        <v>20130101</v>
      </c>
      <c r="H2197" s="300">
        <v>2013</v>
      </c>
      <c r="I2197" s="300">
        <v>52</v>
      </c>
      <c r="J2197" s="300">
        <v>2013</v>
      </c>
      <c r="K2197" s="300">
        <v>562</v>
      </c>
      <c r="L2197" s="300" t="s">
        <v>761</v>
      </c>
      <c r="M2197" s="300" t="s">
        <v>451</v>
      </c>
      <c r="N2197" s="300" t="s">
        <v>660</v>
      </c>
      <c r="O2197" s="300" t="s">
        <v>762</v>
      </c>
      <c r="P2197" s="300">
        <v>566</v>
      </c>
      <c r="Q2197" s="300" t="s">
        <v>791</v>
      </c>
      <c r="R2197" s="300" t="s">
        <v>434</v>
      </c>
      <c r="S2197" s="300">
        <v>0</v>
      </c>
      <c r="T2197" s="300" t="s">
        <v>763</v>
      </c>
      <c r="U2197" s="300" t="s">
        <v>764</v>
      </c>
      <c r="V2197" s="300" t="s">
        <v>2284</v>
      </c>
      <c r="W2197" s="300" t="s">
        <v>766</v>
      </c>
      <c r="X2197" s="300" t="b">
        <v>1</v>
      </c>
      <c r="Y2197" s="300">
        <v>310559</v>
      </c>
      <c r="Z2197" s="300" t="s">
        <v>1292</v>
      </c>
      <c r="AA2197" s="300" t="s">
        <v>541</v>
      </c>
      <c r="AB2197" s="300" t="s">
        <v>84</v>
      </c>
      <c r="AC2197" s="300" t="s">
        <v>84</v>
      </c>
      <c r="AD2197" s="300">
        <v>6</v>
      </c>
      <c r="AE2197" s="300" t="b">
        <v>1</v>
      </c>
      <c r="AF2197" s="300" t="s">
        <v>768</v>
      </c>
      <c r="AG2197" s="300" t="s">
        <v>769</v>
      </c>
      <c r="AH2197" s="300">
        <v>0</v>
      </c>
      <c r="AI2197" s="300">
        <v>0</v>
      </c>
      <c r="AJ2197" s="300" t="s">
        <v>770</v>
      </c>
      <c r="AK2197" s="300">
        <v>8</v>
      </c>
      <c r="AL2197" s="300" t="s">
        <v>814</v>
      </c>
      <c r="AM2197" s="300">
        <v>1000</v>
      </c>
      <c r="AN2197" s="300" t="b">
        <v>0</v>
      </c>
      <c r="AO2197" s="300">
        <v>-1</v>
      </c>
      <c r="AP2197" s="300" t="s">
        <v>771</v>
      </c>
      <c r="AQ2197" s="300"/>
      <c r="AR2197" s="300" t="b">
        <v>0</v>
      </c>
      <c r="AS2197" s="300">
        <v>1000</v>
      </c>
      <c r="AT2197" s="300" t="b">
        <v>0</v>
      </c>
      <c r="AU2197" s="300"/>
      <c r="AV2197" s="300" t="b">
        <v>0</v>
      </c>
      <c r="AW2197" s="300">
        <v>2331</v>
      </c>
      <c r="AX2197" s="300"/>
      <c r="AY2197" s="300">
        <v>2331</v>
      </c>
      <c r="AZ2197" s="300">
        <v>0</v>
      </c>
      <c r="BA2197" s="300" t="b">
        <v>1</v>
      </c>
      <c r="BB2197" s="300" t="b">
        <v>0</v>
      </c>
      <c r="BC2197"/>
      <c r="BD2197"/>
      <c r="BE2197"/>
      <c r="BF2197"/>
      <c r="BG2197"/>
      <c r="BH2197"/>
      <c r="BI2197"/>
      <c r="BJ2197"/>
      <c r="BK2197"/>
      <c r="BL2197"/>
      <c r="BM2197"/>
      <c r="BN2197"/>
      <c r="BO2197"/>
      <c r="BP2197"/>
      <c r="BQ2197"/>
    </row>
    <row r="2198" spans="5:69" ht="16.5" hidden="1" x14ac:dyDescent="0.3">
      <c r="E2198" s="300" t="s">
        <v>760</v>
      </c>
      <c r="F2198" s="300" t="s">
        <v>651</v>
      </c>
      <c r="G2198" s="300">
        <v>20130101</v>
      </c>
      <c r="H2198" s="300">
        <v>2013</v>
      </c>
      <c r="I2198" s="300">
        <v>52</v>
      </c>
      <c r="J2198" s="300">
        <v>2013</v>
      </c>
      <c r="K2198" s="300">
        <v>562</v>
      </c>
      <c r="L2198" s="300" t="s">
        <v>761</v>
      </c>
      <c r="M2198" s="300" t="s">
        <v>451</v>
      </c>
      <c r="N2198" s="300" t="s">
        <v>660</v>
      </c>
      <c r="O2198" s="300" t="s">
        <v>762</v>
      </c>
      <c r="P2198" s="300">
        <v>0</v>
      </c>
      <c r="Q2198" s="300" t="s">
        <v>763</v>
      </c>
      <c r="R2198" s="300" t="s">
        <v>764</v>
      </c>
      <c r="S2198" s="300">
        <v>0</v>
      </c>
      <c r="T2198" s="300" t="s">
        <v>763</v>
      </c>
      <c r="U2198" s="300" t="s">
        <v>764</v>
      </c>
      <c r="V2198" s="300" t="s">
        <v>2284</v>
      </c>
      <c r="W2198" s="300" t="s">
        <v>766</v>
      </c>
      <c r="X2198" s="300" t="b">
        <v>1</v>
      </c>
      <c r="Y2198" s="300">
        <v>310560</v>
      </c>
      <c r="Z2198" s="300" t="s">
        <v>1112</v>
      </c>
      <c r="AA2198" s="300" t="s">
        <v>542</v>
      </c>
      <c r="AB2198" s="300" t="s">
        <v>84</v>
      </c>
      <c r="AC2198" s="300" t="s">
        <v>84</v>
      </c>
      <c r="AD2198" s="300">
        <v>6</v>
      </c>
      <c r="AE2198" s="300" t="b">
        <v>1</v>
      </c>
      <c r="AF2198" s="300" t="s">
        <v>768</v>
      </c>
      <c r="AG2198" s="300" t="s">
        <v>769</v>
      </c>
      <c r="AH2198" s="300">
        <v>0</v>
      </c>
      <c r="AI2198" s="300">
        <v>0</v>
      </c>
      <c r="AJ2198" s="300" t="s">
        <v>770</v>
      </c>
      <c r="AK2198" s="300">
        <v>8</v>
      </c>
      <c r="AL2198" s="300" t="s">
        <v>814</v>
      </c>
      <c r="AM2198" s="300">
        <v>92</v>
      </c>
      <c r="AN2198" s="300" t="b">
        <v>0</v>
      </c>
      <c r="AO2198" s="300">
        <v>-1</v>
      </c>
      <c r="AP2198" s="300" t="s">
        <v>771</v>
      </c>
      <c r="AQ2198" s="300"/>
      <c r="AR2198" s="300" t="b">
        <v>0</v>
      </c>
      <c r="AS2198" s="300">
        <v>92</v>
      </c>
      <c r="AT2198" s="300" t="b">
        <v>0</v>
      </c>
      <c r="AU2198" s="300"/>
      <c r="AV2198" s="300" t="b">
        <v>0</v>
      </c>
      <c r="AW2198" s="300">
        <v>887</v>
      </c>
      <c r="AX2198" s="300"/>
      <c r="AY2198" s="300">
        <v>887</v>
      </c>
      <c r="AZ2198" s="300">
        <v>0</v>
      </c>
      <c r="BA2198" s="300" t="b">
        <v>1</v>
      </c>
      <c r="BB2198" s="300" t="b">
        <v>0</v>
      </c>
      <c r="BC2198"/>
      <c r="BD2198"/>
      <c r="BE2198"/>
      <c r="BF2198"/>
      <c r="BG2198"/>
      <c r="BH2198"/>
      <c r="BI2198"/>
      <c r="BJ2198"/>
      <c r="BK2198"/>
      <c r="BL2198"/>
      <c r="BM2198"/>
      <c r="BN2198"/>
      <c r="BO2198"/>
      <c r="BP2198"/>
      <c r="BQ2198"/>
    </row>
    <row r="2199" spans="5:69" ht="16.5" hidden="1" x14ac:dyDescent="0.3">
      <c r="E2199" s="300" t="s">
        <v>760</v>
      </c>
      <c r="F2199" s="300" t="s">
        <v>651</v>
      </c>
      <c r="G2199" s="300">
        <v>20130101</v>
      </c>
      <c r="H2199" s="300">
        <v>2013</v>
      </c>
      <c r="I2199" s="300">
        <v>52</v>
      </c>
      <c r="J2199" s="300">
        <v>2013</v>
      </c>
      <c r="K2199" s="300">
        <v>562</v>
      </c>
      <c r="L2199" s="300" t="s">
        <v>761</v>
      </c>
      <c r="M2199" s="300" t="s">
        <v>451</v>
      </c>
      <c r="N2199" s="300" t="s">
        <v>660</v>
      </c>
      <c r="O2199" s="300" t="s">
        <v>762</v>
      </c>
      <c r="P2199" s="300">
        <v>484</v>
      </c>
      <c r="Q2199" s="300" t="s">
        <v>2287</v>
      </c>
      <c r="R2199" s="300" t="s">
        <v>2288</v>
      </c>
      <c r="S2199" s="300">
        <v>0</v>
      </c>
      <c r="T2199" s="300" t="s">
        <v>763</v>
      </c>
      <c r="U2199" s="300" t="s">
        <v>764</v>
      </c>
      <c r="V2199" s="300" t="s">
        <v>2284</v>
      </c>
      <c r="W2199" s="300" t="s">
        <v>766</v>
      </c>
      <c r="X2199" s="300" t="b">
        <v>1</v>
      </c>
      <c r="Y2199" s="300">
        <v>310560</v>
      </c>
      <c r="Z2199" s="300" t="s">
        <v>1112</v>
      </c>
      <c r="AA2199" s="300" t="s">
        <v>542</v>
      </c>
      <c r="AB2199" s="300" t="s">
        <v>84</v>
      </c>
      <c r="AC2199" s="300" t="s">
        <v>84</v>
      </c>
      <c r="AD2199" s="300">
        <v>6</v>
      </c>
      <c r="AE2199" s="300" t="b">
        <v>1</v>
      </c>
      <c r="AF2199" s="300" t="s">
        <v>768</v>
      </c>
      <c r="AG2199" s="300" t="s">
        <v>769</v>
      </c>
      <c r="AH2199" s="300">
        <v>0</v>
      </c>
      <c r="AI2199" s="300">
        <v>0</v>
      </c>
      <c r="AJ2199" s="300" t="s">
        <v>770</v>
      </c>
      <c r="AK2199" s="300">
        <v>8</v>
      </c>
      <c r="AL2199" s="300" t="s">
        <v>814</v>
      </c>
      <c r="AM2199" s="300">
        <v>92</v>
      </c>
      <c r="AN2199" s="300" t="b">
        <v>0</v>
      </c>
      <c r="AO2199" s="300">
        <v>-1</v>
      </c>
      <c r="AP2199" s="300" t="s">
        <v>771</v>
      </c>
      <c r="AQ2199" s="300"/>
      <c r="AR2199" s="300" t="b">
        <v>0</v>
      </c>
      <c r="AS2199" s="300">
        <v>92</v>
      </c>
      <c r="AT2199" s="300" t="b">
        <v>0</v>
      </c>
      <c r="AU2199" s="300"/>
      <c r="AV2199" s="300" t="b">
        <v>0</v>
      </c>
      <c r="AW2199" s="300">
        <v>887</v>
      </c>
      <c r="AX2199" s="300"/>
      <c r="AY2199" s="300">
        <v>887</v>
      </c>
      <c r="AZ2199" s="300">
        <v>0</v>
      </c>
      <c r="BA2199" s="300" t="b">
        <v>1</v>
      </c>
      <c r="BB2199" s="300" t="b">
        <v>0</v>
      </c>
      <c r="BC2199"/>
      <c r="BD2199"/>
      <c r="BE2199"/>
      <c r="BF2199"/>
      <c r="BG2199"/>
      <c r="BH2199"/>
      <c r="BI2199"/>
      <c r="BJ2199"/>
      <c r="BK2199"/>
      <c r="BL2199"/>
      <c r="BM2199"/>
      <c r="BN2199"/>
      <c r="BO2199"/>
      <c r="BP2199"/>
      <c r="BQ2199"/>
    </row>
    <row r="2200" spans="5:69" ht="16.5" hidden="1" x14ac:dyDescent="0.3">
      <c r="E2200" s="300" t="s">
        <v>760</v>
      </c>
      <c r="F2200" s="300" t="s">
        <v>651</v>
      </c>
      <c r="G2200" s="300">
        <v>20130101</v>
      </c>
      <c r="H2200" s="300">
        <v>2013</v>
      </c>
      <c r="I2200" s="300">
        <v>52</v>
      </c>
      <c r="J2200" s="300">
        <v>2013</v>
      </c>
      <c r="K2200" s="300">
        <v>562</v>
      </c>
      <c r="L2200" s="300" t="s">
        <v>761</v>
      </c>
      <c r="M2200" s="300" t="s">
        <v>451</v>
      </c>
      <c r="N2200" s="300" t="s">
        <v>660</v>
      </c>
      <c r="O2200" s="300" t="s">
        <v>762</v>
      </c>
      <c r="P2200" s="300">
        <v>0</v>
      </c>
      <c r="Q2200" s="300" t="s">
        <v>763</v>
      </c>
      <c r="R2200" s="300" t="s">
        <v>764</v>
      </c>
      <c r="S2200" s="300">
        <v>0</v>
      </c>
      <c r="T2200" s="300" t="s">
        <v>763</v>
      </c>
      <c r="U2200" s="300" t="s">
        <v>764</v>
      </c>
      <c r="V2200" s="300" t="s">
        <v>2284</v>
      </c>
      <c r="W2200" s="300" t="s">
        <v>766</v>
      </c>
      <c r="X2200" s="300" t="b">
        <v>1</v>
      </c>
      <c r="Y2200" s="300">
        <v>310590</v>
      </c>
      <c r="Z2200" s="300" t="s">
        <v>868</v>
      </c>
      <c r="AA2200" s="300" t="s">
        <v>540</v>
      </c>
      <c r="AB2200" s="300" t="s">
        <v>84</v>
      </c>
      <c r="AC2200" s="300" t="s">
        <v>84</v>
      </c>
      <c r="AD2200" s="300">
        <v>6</v>
      </c>
      <c r="AE2200" s="300" t="b">
        <v>1</v>
      </c>
      <c r="AF2200" s="300" t="s">
        <v>768</v>
      </c>
      <c r="AG2200" s="300" t="s">
        <v>769</v>
      </c>
      <c r="AH2200" s="300">
        <v>0</v>
      </c>
      <c r="AI2200" s="300">
        <v>0</v>
      </c>
      <c r="AJ2200" s="300" t="s">
        <v>770</v>
      </c>
      <c r="AK2200" s="300">
        <v>8</v>
      </c>
      <c r="AL2200" s="300" t="s">
        <v>814</v>
      </c>
      <c r="AM2200" s="300">
        <v>1247390</v>
      </c>
      <c r="AN2200" s="300" t="b">
        <v>0</v>
      </c>
      <c r="AO2200" s="300">
        <v>-1</v>
      </c>
      <c r="AP2200" s="300" t="s">
        <v>771</v>
      </c>
      <c r="AQ2200" s="300"/>
      <c r="AR2200" s="300" t="b">
        <v>0</v>
      </c>
      <c r="AS2200" s="300">
        <v>1247390</v>
      </c>
      <c r="AT2200" s="300" t="b">
        <v>0</v>
      </c>
      <c r="AU2200" s="300"/>
      <c r="AV2200" s="300" t="b">
        <v>0</v>
      </c>
      <c r="AW2200" s="300">
        <v>1105746</v>
      </c>
      <c r="AX2200" s="300"/>
      <c r="AY2200" s="300">
        <v>1105746</v>
      </c>
      <c r="AZ2200" s="300">
        <v>0</v>
      </c>
      <c r="BA2200" s="300" t="b">
        <v>1</v>
      </c>
      <c r="BB2200" s="300" t="b">
        <v>0</v>
      </c>
      <c r="BC2200"/>
      <c r="BD2200"/>
      <c r="BE2200"/>
      <c r="BF2200"/>
      <c r="BG2200"/>
      <c r="BH2200"/>
      <c r="BI2200"/>
      <c r="BJ2200"/>
      <c r="BK2200"/>
      <c r="BL2200"/>
      <c r="BM2200"/>
      <c r="BN2200"/>
      <c r="BO2200"/>
      <c r="BP2200"/>
      <c r="BQ2200"/>
    </row>
    <row r="2201" spans="5:69" ht="16.5" hidden="1" x14ac:dyDescent="0.3">
      <c r="E2201" s="300" t="s">
        <v>760</v>
      </c>
      <c r="F2201" s="300" t="s">
        <v>651</v>
      </c>
      <c r="G2201" s="300">
        <v>20130101</v>
      </c>
      <c r="H2201" s="300">
        <v>2013</v>
      </c>
      <c r="I2201" s="300">
        <v>52</v>
      </c>
      <c r="J2201" s="300">
        <v>2013</v>
      </c>
      <c r="K2201" s="300">
        <v>562</v>
      </c>
      <c r="L2201" s="300" t="s">
        <v>761</v>
      </c>
      <c r="M2201" s="300" t="s">
        <v>451</v>
      </c>
      <c r="N2201" s="300" t="s">
        <v>660</v>
      </c>
      <c r="O2201" s="300" t="s">
        <v>762</v>
      </c>
      <c r="P2201" s="300">
        <v>251</v>
      </c>
      <c r="Q2201" s="300" t="s">
        <v>778</v>
      </c>
      <c r="R2201" s="300" t="s">
        <v>779</v>
      </c>
      <c r="S2201" s="300">
        <v>0</v>
      </c>
      <c r="T2201" s="300" t="s">
        <v>763</v>
      </c>
      <c r="U2201" s="300" t="s">
        <v>764</v>
      </c>
      <c r="V2201" s="300" t="s">
        <v>2284</v>
      </c>
      <c r="W2201" s="300" t="s">
        <v>766</v>
      </c>
      <c r="X2201" s="300" t="b">
        <v>1</v>
      </c>
      <c r="Y2201" s="300">
        <v>310590</v>
      </c>
      <c r="Z2201" s="300" t="s">
        <v>868</v>
      </c>
      <c r="AA2201" s="300" t="s">
        <v>540</v>
      </c>
      <c r="AB2201" s="300" t="s">
        <v>84</v>
      </c>
      <c r="AC2201" s="300" t="s">
        <v>84</v>
      </c>
      <c r="AD2201" s="300">
        <v>6</v>
      </c>
      <c r="AE2201" s="300" t="b">
        <v>1</v>
      </c>
      <c r="AF2201" s="300" t="s">
        <v>768</v>
      </c>
      <c r="AG2201" s="300" t="s">
        <v>769</v>
      </c>
      <c r="AH2201" s="300">
        <v>0</v>
      </c>
      <c r="AI2201" s="300">
        <v>0</v>
      </c>
      <c r="AJ2201" s="300" t="s">
        <v>770</v>
      </c>
      <c r="AK2201" s="300">
        <v>8</v>
      </c>
      <c r="AL2201" s="300" t="s">
        <v>814</v>
      </c>
      <c r="AM2201" s="300">
        <v>412000</v>
      </c>
      <c r="AN2201" s="300" t="b">
        <v>0</v>
      </c>
      <c r="AO2201" s="300">
        <v>-1</v>
      </c>
      <c r="AP2201" s="300" t="s">
        <v>771</v>
      </c>
      <c r="AQ2201" s="300"/>
      <c r="AR2201" s="300" t="b">
        <v>0</v>
      </c>
      <c r="AS2201" s="300">
        <v>412000</v>
      </c>
      <c r="AT2201" s="300" t="b">
        <v>0</v>
      </c>
      <c r="AU2201" s="300"/>
      <c r="AV2201" s="300" t="b">
        <v>0</v>
      </c>
      <c r="AW2201" s="300">
        <v>247159</v>
      </c>
      <c r="AX2201" s="300"/>
      <c r="AY2201" s="300">
        <v>247159</v>
      </c>
      <c r="AZ2201" s="300">
        <v>0</v>
      </c>
      <c r="BA2201" s="300" t="b">
        <v>1</v>
      </c>
      <c r="BB2201" s="300" t="b">
        <v>0</v>
      </c>
      <c r="BC2201"/>
      <c r="BD2201"/>
      <c r="BE2201"/>
      <c r="BF2201"/>
      <c r="BG2201"/>
      <c r="BH2201"/>
      <c r="BI2201"/>
      <c r="BJ2201"/>
      <c r="BK2201"/>
      <c r="BL2201"/>
      <c r="BM2201"/>
      <c r="BN2201"/>
      <c r="BO2201"/>
      <c r="BP2201"/>
      <c r="BQ2201"/>
    </row>
    <row r="2202" spans="5:69" ht="16.5" hidden="1" x14ac:dyDescent="0.3">
      <c r="E2202" s="300" t="s">
        <v>760</v>
      </c>
      <c r="F2202" s="300" t="s">
        <v>651</v>
      </c>
      <c r="G2202" s="300">
        <v>20130101</v>
      </c>
      <c r="H2202" s="300">
        <v>2013</v>
      </c>
      <c r="I2202" s="300">
        <v>52</v>
      </c>
      <c r="J2202" s="300">
        <v>2013</v>
      </c>
      <c r="K2202" s="300">
        <v>562</v>
      </c>
      <c r="L2202" s="300" t="s">
        <v>761</v>
      </c>
      <c r="M2202" s="300" t="s">
        <v>451</v>
      </c>
      <c r="N2202" s="300" t="s">
        <v>660</v>
      </c>
      <c r="O2202" s="300" t="s">
        <v>762</v>
      </c>
      <c r="P2202" s="300">
        <v>484</v>
      </c>
      <c r="Q2202" s="300" t="s">
        <v>2287</v>
      </c>
      <c r="R2202" s="300" t="s">
        <v>2288</v>
      </c>
      <c r="S2202" s="300">
        <v>0</v>
      </c>
      <c r="T2202" s="300" t="s">
        <v>763</v>
      </c>
      <c r="U2202" s="300" t="s">
        <v>764</v>
      </c>
      <c r="V2202" s="300" t="s">
        <v>2284</v>
      </c>
      <c r="W2202" s="300" t="s">
        <v>766</v>
      </c>
      <c r="X2202" s="300" t="b">
        <v>1</v>
      </c>
      <c r="Y2202" s="300">
        <v>310590</v>
      </c>
      <c r="Z2202" s="300" t="s">
        <v>868</v>
      </c>
      <c r="AA2202" s="300" t="s">
        <v>540</v>
      </c>
      <c r="AB2202" s="300" t="s">
        <v>84</v>
      </c>
      <c r="AC2202" s="300" t="s">
        <v>84</v>
      </c>
      <c r="AD2202" s="300">
        <v>6</v>
      </c>
      <c r="AE2202" s="300" t="b">
        <v>1</v>
      </c>
      <c r="AF2202" s="300" t="s">
        <v>768</v>
      </c>
      <c r="AG2202" s="300" t="s">
        <v>769</v>
      </c>
      <c r="AH2202" s="300">
        <v>0</v>
      </c>
      <c r="AI2202" s="300">
        <v>0</v>
      </c>
      <c r="AJ2202" s="300" t="s">
        <v>770</v>
      </c>
      <c r="AK2202" s="300">
        <v>8</v>
      </c>
      <c r="AL2202" s="300" t="s">
        <v>814</v>
      </c>
      <c r="AM2202" s="300">
        <v>190</v>
      </c>
      <c r="AN2202" s="300" t="b">
        <v>0</v>
      </c>
      <c r="AO2202" s="300">
        <v>-1</v>
      </c>
      <c r="AP2202" s="300" t="s">
        <v>771</v>
      </c>
      <c r="AQ2202" s="300"/>
      <c r="AR2202" s="300" t="b">
        <v>0</v>
      </c>
      <c r="AS2202" s="300">
        <v>190</v>
      </c>
      <c r="AT2202" s="300" t="b">
        <v>0</v>
      </c>
      <c r="AU2202" s="300"/>
      <c r="AV2202" s="300" t="b">
        <v>0</v>
      </c>
      <c r="AW2202" s="300">
        <v>1833</v>
      </c>
      <c r="AX2202" s="300"/>
      <c r="AY2202" s="300">
        <v>1833</v>
      </c>
      <c r="AZ2202" s="300">
        <v>0</v>
      </c>
      <c r="BA2202" s="300" t="b">
        <v>1</v>
      </c>
      <c r="BB2202" s="300" t="b">
        <v>0</v>
      </c>
      <c r="BC2202"/>
      <c r="BD2202"/>
      <c r="BE2202"/>
      <c r="BF2202"/>
      <c r="BG2202"/>
      <c r="BH2202"/>
      <c r="BI2202"/>
      <c r="BJ2202"/>
      <c r="BK2202"/>
      <c r="BL2202"/>
      <c r="BM2202"/>
      <c r="BN2202"/>
      <c r="BO2202"/>
      <c r="BP2202"/>
      <c r="BQ2202"/>
    </row>
    <row r="2203" spans="5:69" ht="16.5" hidden="1" x14ac:dyDescent="0.3">
      <c r="E2203" s="300" t="s">
        <v>760</v>
      </c>
      <c r="F2203" s="300" t="s">
        <v>651</v>
      </c>
      <c r="G2203" s="300">
        <v>20130101</v>
      </c>
      <c r="H2203" s="300">
        <v>2013</v>
      </c>
      <c r="I2203" s="300">
        <v>52</v>
      </c>
      <c r="J2203" s="300">
        <v>2013</v>
      </c>
      <c r="K2203" s="300">
        <v>562</v>
      </c>
      <c r="L2203" s="300" t="s">
        <v>761</v>
      </c>
      <c r="M2203" s="300" t="s">
        <v>451</v>
      </c>
      <c r="N2203" s="300" t="s">
        <v>660</v>
      </c>
      <c r="O2203" s="300" t="s">
        <v>762</v>
      </c>
      <c r="P2203" s="300">
        <v>566</v>
      </c>
      <c r="Q2203" s="300" t="s">
        <v>791</v>
      </c>
      <c r="R2203" s="300" t="s">
        <v>434</v>
      </c>
      <c r="S2203" s="300">
        <v>0</v>
      </c>
      <c r="T2203" s="300" t="s">
        <v>763</v>
      </c>
      <c r="U2203" s="300" t="s">
        <v>764</v>
      </c>
      <c r="V2203" s="300" t="s">
        <v>2284</v>
      </c>
      <c r="W2203" s="300" t="s">
        <v>766</v>
      </c>
      <c r="X2203" s="300" t="b">
        <v>1</v>
      </c>
      <c r="Y2203" s="300">
        <v>310590</v>
      </c>
      <c r="Z2203" s="300" t="s">
        <v>868</v>
      </c>
      <c r="AA2203" s="300" t="s">
        <v>540</v>
      </c>
      <c r="AB2203" s="300" t="s">
        <v>84</v>
      </c>
      <c r="AC2203" s="300" t="s">
        <v>84</v>
      </c>
      <c r="AD2203" s="300">
        <v>6</v>
      </c>
      <c r="AE2203" s="300" t="b">
        <v>1</v>
      </c>
      <c r="AF2203" s="300" t="s">
        <v>768</v>
      </c>
      <c r="AG2203" s="300" t="s">
        <v>769</v>
      </c>
      <c r="AH2203" s="300">
        <v>0</v>
      </c>
      <c r="AI2203" s="300">
        <v>0</v>
      </c>
      <c r="AJ2203" s="300" t="s">
        <v>770</v>
      </c>
      <c r="AK2203" s="300">
        <v>8</v>
      </c>
      <c r="AL2203" s="300" t="s">
        <v>814</v>
      </c>
      <c r="AM2203" s="300">
        <v>200</v>
      </c>
      <c r="AN2203" s="300" t="b">
        <v>0</v>
      </c>
      <c r="AO2203" s="300">
        <v>-1</v>
      </c>
      <c r="AP2203" s="300" t="s">
        <v>771</v>
      </c>
      <c r="AQ2203" s="300"/>
      <c r="AR2203" s="300" t="b">
        <v>0</v>
      </c>
      <c r="AS2203" s="300">
        <v>200</v>
      </c>
      <c r="AT2203" s="300" t="b">
        <v>0</v>
      </c>
      <c r="AU2203" s="300"/>
      <c r="AV2203" s="300" t="b">
        <v>0</v>
      </c>
      <c r="AW2203" s="300">
        <v>203</v>
      </c>
      <c r="AX2203" s="300"/>
      <c r="AY2203" s="300">
        <v>203</v>
      </c>
      <c r="AZ2203" s="300">
        <v>0</v>
      </c>
      <c r="BA2203" s="300" t="b">
        <v>1</v>
      </c>
      <c r="BB2203" s="300" t="b">
        <v>0</v>
      </c>
      <c r="BC2203"/>
      <c r="BD2203"/>
      <c r="BE2203"/>
      <c r="BF2203"/>
      <c r="BG2203"/>
      <c r="BH2203"/>
      <c r="BI2203"/>
      <c r="BJ2203"/>
      <c r="BK2203"/>
      <c r="BL2203"/>
      <c r="BM2203"/>
      <c r="BN2203"/>
      <c r="BO2203"/>
      <c r="BP2203"/>
      <c r="BQ2203"/>
    </row>
    <row r="2204" spans="5:69" ht="16.5" hidden="1" x14ac:dyDescent="0.3">
      <c r="E2204" s="300" t="s">
        <v>760</v>
      </c>
      <c r="F2204" s="300" t="s">
        <v>651</v>
      </c>
      <c r="G2204" s="300">
        <v>20130101</v>
      </c>
      <c r="H2204" s="300">
        <v>2013</v>
      </c>
      <c r="I2204" s="300">
        <v>52</v>
      </c>
      <c r="J2204" s="300">
        <v>2013</v>
      </c>
      <c r="K2204" s="300">
        <v>562</v>
      </c>
      <c r="L2204" s="300" t="s">
        <v>761</v>
      </c>
      <c r="M2204" s="300" t="s">
        <v>451</v>
      </c>
      <c r="N2204" s="300" t="s">
        <v>660</v>
      </c>
      <c r="O2204" s="300" t="s">
        <v>762</v>
      </c>
      <c r="P2204" s="300">
        <v>710</v>
      </c>
      <c r="Q2204" s="300" t="s">
        <v>917</v>
      </c>
      <c r="R2204" s="300" t="s">
        <v>425</v>
      </c>
      <c r="S2204" s="300">
        <v>0</v>
      </c>
      <c r="T2204" s="300" t="s">
        <v>763</v>
      </c>
      <c r="U2204" s="300" t="s">
        <v>764</v>
      </c>
      <c r="V2204" s="300" t="s">
        <v>2284</v>
      </c>
      <c r="W2204" s="300" t="s">
        <v>766</v>
      </c>
      <c r="X2204" s="300" t="b">
        <v>1</v>
      </c>
      <c r="Y2204" s="300">
        <v>310590</v>
      </c>
      <c r="Z2204" s="300" t="s">
        <v>868</v>
      </c>
      <c r="AA2204" s="300" t="s">
        <v>540</v>
      </c>
      <c r="AB2204" s="300" t="s">
        <v>84</v>
      </c>
      <c r="AC2204" s="300" t="s">
        <v>84</v>
      </c>
      <c r="AD2204" s="300">
        <v>6</v>
      </c>
      <c r="AE2204" s="300" t="b">
        <v>1</v>
      </c>
      <c r="AF2204" s="300" t="s">
        <v>768</v>
      </c>
      <c r="AG2204" s="300" t="s">
        <v>769</v>
      </c>
      <c r="AH2204" s="300">
        <v>0</v>
      </c>
      <c r="AI2204" s="300">
        <v>0</v>
      </c>
      <c r="AJ2204" s="300" t="s">
        <v>770</v>
      </c>
      <c r="AK2204" s="300">
        <v>8</v>
      </c>
      <c r="AL2204" s="300" t="s">
        <v>814</v>
      </c>
      <c r="AM2204" s="300">
        <v>835000</v>
      </c>
      <c r="AN2204" s="300" t="b">
        <v>0</v>
      </c>
      <c r="AO2204" s="300">
        <v>-1</v>
      </c>
      <c r="AP2204" s="300" t="s">
        <v>771</v>
      </c>
      <c r="AQ2204" s="300"/>
      <c r="AR2204" s="300" t="b">
        <v>0</v>
      </c>
      <c r="AS2204" s="300">
        <v>835000</v>
      </c>
      <c r="AT2204" s="300" t="b">
        <v>0</v>
      </c>
      <c r="AU2204" s="300"/>
      <c r="AV2204" s="300" t="b">
        <v>0</v>
      </c>
      <c r="AW2204" s="300">
        <v>856551</v>
      </c>
      <c r="AX2204" s="300"/>
      <c r="AY2204" s="300">
        <v>856551</v>
      </c>
      <c r="AZ2204" s="300">
        <v>0</v>
      </c>
      <c r="BA2204" s="300" t="b">
        <v>1</v>
      </c>
      <c r="BB2204" s="300" t="b">
        <v>0</v>
      </c>
      <c r="BC2204"/>
      <c r="BD2204"/>
      <c r="BE2204"/>
      <c r="BF2204"/>
      <c r="BG2204"/>
      <c r="BH2204"/>
      <c r="BI2204"/>
      <c r="BJ2204"/>
      <c r="BK2204"/>
      <c r="BL2204"/>
      <c r="BM2204"/>
      <c r="BN2204"/>
      <c r="BO2204"/>
      <c r="BP2204"/>
      <c r="BQ2204"/>
    </row>
    <row r="2205" spans="5:69" ht="16.5" hidden="1" x14ac:dyDescent="0.3">
      <c r="E2205" s="300" t="s">
        <v>760</v>
      </c>
      <c r="F2205" s="300" t="s">
        <v>651</v>
      </c>
      <c r="G2205" s="300">
        <v>20120101</v>
      </c>
      <c r="H2205" s="300">
        <v>2012</v>
      </c>
      <c r="I2205" s="300">
        <v>52</v>
      </c>
      <c r="J2205" s="300">
        <v>2012</v>
      </c>
      <c r="K2205" s="300">
        <v>562</v>
      </c>
      <c r="L2205" s="300" t="s">
        <v>761</v>
      </c>
      <c r="M2205" s="300" t="s">
        <v>451</v>
      </c>
      <c r="N2205" s="300" t="s">
        <v>660</v>
      </c>
      <c r="O2205" s="300" t="s">
        <v>762</v>
      </c>
      <c r="P2205" s="300">
        <v>0</v>
      </c>
      <c r="Q2205" s="300" t="s">
        <v>763</v>
      </c>
      <c r="R2205" s="300" t="s">
        <v>764</v>
      </c>
      <c r="S2205" s="300">
        <v>0</v>
      </c>
      <c r="T2205" s="300" t="s">
        <v>763</v>
      </c>
      <c r="U2205" s="300" t="s">
        <v>764</v>
      </c>
      <c r="V2205" s="300" t="s">
        <v>2284</v>
      </c>
      <c r="W2205" s="300" t="s">
        <v>766</v>
      </c>
      <c r="X2205" s="300" t="b">
        <v>1</v>
      </c>
      <c r="Y2205" s="300">
        <v>31</v>
      </c>
      <c r="Z2205" s="300" t="s">
        <v>767</v>
      </c>
      <c r="AA2205" s="300" t="s">
        <v>767</v>
      </c>
      <c r="AB2205" s="300" t="s">
        <v>66</v>
      </c>
      <c r="AC2205" s="300" t="s">
        <v>66</v>
      </c>
      <c r="AD2205" s="300">
        <v>2</v>
      </c>
      <c r="AE2205" s="300" t="b">
        <v>0</v>
      </c>
      <c r="AF2205" s="300" t="s">
        <v>768</v>
      </c>
      <c r="AG2205" s="300" t="s">
        <v>769</v>
      </c>
      <c r="AH2205" s="300">
        <v>0</v>
      </c>
      <c r="AI2205" s="300">
        <v>0</v>
      </c>
      <c r="AJ2205" s="300" t="s">
        <v>770</v>
      </c>
      <c r="AK2205" s="300">
        <v>-1</v>
      </c>
      <c r="AL2205" s="300" t="s">
        <v>771</v>
      </c>
      <c r="AM2205" s="300"/>
      <c r="AN2205" s="300" t="b">
        <v>0</v>
      </c>
      <c r="AO2205" s="300">
        <v>-1</v>
      </c>
      <c r="AP2205" s="300" t="s">
        <v>771</v>
      </c>
      <c r="AQ2205" s="300"/>
      <c r="AR2205" s="300" t="b">
        <v>0</v>
      </c>
      <c r="AS2205" s="300"/>
      <c r="AT2205" s="300" t="b">
        <v>0</v>
      </c>
      <c r="AU2205" s="300"/>
      <c r="AV2205" s="300" t="b">
        <v>0</v>
      </c>
      <c r="AW2205" s="300">
        <v>40763289</v>
      </c>
      <c r="AX2205" s="300"/>
      <c r="AY2205" s="300">
        <v>40763289</v>
      </c>
      <c r="AZ2205" s="300">
        <v>0</v>
      </c>
      <c r="BA2205" s="300" t="b">
        <v>1</v>
      </c>
      <c r="BB2205" s="300" t="b">
        <v>0</v>
      </c>
      <c r="BC2205"/>
      <c r="BD2205"/>
      <c r="BE2205"/>
      <c r="BF2205"/>
      <c r="BG2205"/>
      <c r="BH2205"/>
      <c r="BI2205"/>
      <c r="BJ2205"/>
      <c r="BK2205"/>
      <c r="BL2205"/>
      <c r="BM2205"/>
      <c r="BN2205"/>
      <c r="BO2205"/>
      <c r="BP2205"/>
      <c r="BQ2205"/>
    </row>
    <row r="2206" spans="5:69" ht="16.5" hidden="1" x14ac:dyDescent="0.3">
      <c r="E2206" s="300" t="s">
        <v>760</v>
      </c>
      <c r="F2206" s="300" t="s">
        <v>651</v>
      </c>
      <c r="G2206" s="300">
        <v>20120101</v>
      </c>
      <c r="H2206" s="300">
        <v>2012</v>
      </c>
      <c r="I2206" s="300">
        <v>52</v>
      </c>
      <c r="J2206" s="300">
        <v>2012</v>
      </c>
      <c r="K2206" s="300">
        <v>562</v>
      </c>
      <c r="L2206" s="300" t="s">
        <v>761</v>
      </c>
      <c r="M2206" s="300" t="s">
        <v>451</v>
      </c>
      <c r="N2206" s="300" t="s">
        <v>660</v>
      </c>
      <c r="O2206" s="300" t="s">
        <v>762</v>
      </c>
      <c r="P2206" s="300">
        <v>56</v>
      </c>
      <c r="Q2206" s="300" t="s">
        <v>877</v>
      </c>
      <c r="R2206" s="300" t="s">
        <v>878</v>
      </c>
      <c r="S2206" s="300">
        <v>0</v>
      </c>
      <c r="T2206" s="300" t="s">
        <v>763</v>
      </c>
      <c r="U2206" s="300" t="s">
        <v>764</v>
      </c>
      <c r="V2206" s="300" t="s">
        <v>2284</v>
      </c>
      <c r="W2206" s="300" t="s">
        <v>766</v>
      </c>
      <c r="X2206" s="300" t="b">
        <v>1</v>
      </c>
      <c r="Y2206" s="300">
        <v>31</v>
      </c>
      <c r="Z2206" s="300" t="s">
        <v>767</v>
      </c>
      <c r="AA2206" s="300" t="s">
        <v>767</v>
      </c>
      <c r="AB2206" s="300" t="s">
        <v>66</v>
      </c>
      <c r="AC2206" s="300" t="s">
        <v>66</v>
      </c>
      <c r="AD2206" s="300">
        <v>2</v>
      </c>
      <c r="AE2206" s="300" t="b">
        <v>0</v>
      </c>
      <c r="AF2206" s="300" t="s">
        <v>768</v>
      </c>
      <c r="AG2206" s="300" t="s">
        <v>769</v>
      </c>
      <c r="AH2206" s="300">
        <v>0</v>
      </c>
      <c r="AI2206" s="300">
        <v>0</v>
      </c>
      <c r="AJ2206" s="300" t="s">
        <v>770</v>
      </c>
      <c r="AK2206" s="300">
        <v>-1</v>
      </c>
      <c r="AL2206" s="300" t="s">
        <v>771</v>
      </c>
      <c r="AM2206" s="300"/>
      <c r="AN2206" s="300" t="b">
        <v>0</v>
      </c>
      <c r="AO2206" s="300">
        <v>-1</v>
      </c>
      <c r="AP2206" s="300" t="s">
        <v>771</v>
      </c>
      <c r="AQ2206" s="300"/>
      <c r="AR2206" s="300" t="b">
        <v>0</v>
      </c>
      <c r="AS2206" s="300"/>
      <c r="AT2206" s="300" t="b">
        <v>0</v>
      </c>
      <c r="AU2206" s="300"/>
      <c r="AV2206" s="300" t="b">
        <v>0</v>
      </c>
      <c r="AW2206" s="300">
        <v>289051</v>
      </c>
      <c r="AX2206" s="300"/>
      <c r="AY2206" s="300">
        <v>289051</v>
      </c>
      <c r="AZ2206" s="300">
        <v>0</v>
      </c>
      <c r="BA2206" s="300" t="b">
        <v>1</v>
      </c>
      <c r="BB2206" s="300" t="b">
        <v>0</v>
      </c>
      <c r="BC2206"/>
      <c r="BD2206"/>
      <c r="BE2206"/>
      <c r="BF2206"/>
      <c r="BG2206"/>
      <c r="BH2206"/>
      <c r="BI2206"/>
      <c r="BJ2206"/>
      <c r="BK2206"/>
      <c r="BL2206"/>
      <c r="BM2206"/>
      <c r="BN2206"/>
      <c r="BO2206"/>
      <c r="BP2206"/>
      <c r="BQ2206"/>
    </row>
    <row r="2207" spans="5:69" ht="16.5" hidden="1" x14ac:dyDescent="0.3">
      <c r="E2207" s="300" t="s">
        <v>760</v>
      </c>
      <c r="F2207" s="300" t="s">
        <v>651</v>
      </c>
      <c r="G2207" s="300">
        <v>20120101</v>
      </c>
      <c r="H2207" s="300">
        <v>2012</v>
      </c>
      <c r="I2207" s="300">
        <v>52</v>
      </c>
      <c r="J2207" s="300">
        <v>2012</v>
      </c>
      <c r="K2207" s="300">
        <v>562</v>
      </c>
      <c r="L2207" s="300" t="s">
        <v>761</v>
      </c>
      <c r="M2207" s="300" t="s">
        <v>451</v>
      </c>
      <c r="N2207" s="300" t="s">
        <v>660</v>
      </c>
      <c r="O2207" s="300" t="s">
        <v>762</v>
      </c>
      <c r="P2207" s="300">
        <v>156</v>
      </c>
      <c r="Q2207" s="300" t="s">
        <v>773</v>
      </c>
      <c r="R2207" s="300" t="s">
        <v>774</v>
      </c>
      <c r="S2207" s="300">
        <v>0</v>
      </c>
      <c r="T2207" s="300" t="s">
        <v>763</v>
      </c>
      <c r="U2207" s="300" t="s">
        <v>764</v>
      </c>
      <c r="V2207" s="300" t="s">
        <v>2284</v>
      </c>
      <c r="W2207" s="300" t="s">
        <v>766</v>
      </c>
      <c r="X2207" s="300" t="b">
        <v>1</v>
      </c>
      <c r="Y2207" s="300">
        <v>31</v>
      </c>
      <c r="Z2207" s="300" t="s">
        <v>767</v>
      </c>
      <c r="AA2207" s="300" t="s">
        <v>767</v>
      </c>
      <c r="AB2207" s="300" t="s">
        <v>66</v>
      </c>
      <c r="AC2207" s="300" t="s">
        <v>66</v>
      </c>
      <c r="AD2207" s="300">
        <v>2</v>
      </c>
      <c r="AE2207" s="300" t="b">
        <v>0</v>
      </c>
      <c r="AF2207" s="300" t="s">
        <v>768</v>
      </c>
      <c r="AG2207" s="300" t="s">
        <v>769</v>
      </c>
      <c r="AH2207" s="300">
        <v>0</v>
      </c>
      <c r="AI2207" s="300">
        <v>0</v>
      </c>
      <c r="AJ2207" s="300" t="s">
        <v>770</v>
      </c>
      <c r="AK2207" s="300">
        <v>-1</v>
      </c>
      <c r="AL2207" s="300" t="s">
        <v>771</v>
      </c>
      <c r="AM2207" s="300"/>
      <c r="AN2207" s="300" t="b">
        <v>0</v>
      </c>
      <c r="AO2207" s="300">
        <v>-1</v>
      </c>
      <c r="AP2207" s="300" t="s">
        <v>771</v>
      </c>
      <c r="AQ2207" s="300"/>
      <c r="AR2207" s="300" t="b">
        <v>0</v>
      </c>
      <c r="AS2207" s="300"/>
      <c r="AT2207" s="300" t="b">
        <v>0</v>
      </c>
      <c r="AU2207" s="300"/>
      <c r="AV2207" s="300" t="b">
        <v>0</v>
      </c>
      <c r="AW2207" s="300">
        <v>2271270</v>
      </c>
      <c r="AX2207" s="300"/>
      <c r="AY2207" s="300">
        <v>2271270</v>
      </c>
      <c r="AZ2207" s="300">
        <v>0</v>
      </c>
      <c r="BA2207" s="300" t="b">
        <v>1</v>
      </c>
      <c r="BB2207" s="300" t="b">
        <v>0</v>
      </c>
      <c r="BC2207"/>
      <c r="BD2207"/>
      <c r="BE2207"/>
      <c r="BF2207"/>
      <c r="BG2207"/>
      <c r="BH2207"/>
      <c r="BI2207"/>
      <c r="BJ2207"/>
      <c r="BK2207"/>
      <c r="BL2207"/>
      <c r="BM2207"/>
      <c r="BN2207"/>
      <c r="BO2207"/>
      <c r="BP2207"/>
      <c r="BQ2207"/>
    </row>
    <row r="2208" spans="5:69" ht="16.5" hidden="1" x14ac:dyDescent="0.3">
      <c r="E2208" s="300" t="s">
        <v>760</v>
      </c>
      <c r="F2208" s="300" t="s">
        <v>651</v>
      </c>
      <c r="G2208" s="300">
        <v>20120101</v>
      </c>
      <c r="H2208" s="300">
        <v>2012</v>
      </c>
      <c r="I2208" s="300">
        <v>52</v>
      </c>
      <c r="J2208" s="300">
        <v>2012</v>
      </c>
      <c r="K2208" s="300">
        <v>562</v>
      </c>
      <c r="L2208" s="300" t="s">
        <v>761</v>
      </c>
      <c r="M2208" s="300" t="s">
        <v>451</v>
      </c>
      <c r="N2208" s="300" t="s">
        <v>660</v>
      </c>
      <c r="O2208" s="300" t="s">
        <v>762</v>
      </c>
      <c r="P2208" s="300">
        <v>204</v>
      </c>
      <c r="Q2208" s="300" t="s">
        <v>776</v>
      </c>
      <c r="R2208" s="300" t="s">
        <v>432</v>
      </c>
      <c r="S2208" s="300">
        <v>0</v>
      </c>
      <c r="T2208" s="300" t="s">
        <v>763</v>
      </c>
      <c r="U2208" s="300" t="s">
        <v>764</v>
      </c>
      <c r="V2208" s="300" t="s">
        <v>2284</v>
      </c>
      <c r="W2208" s="300" t="s">
        <v>766</v>
      </c>
      <c r="X2208" s="300" t="b">
        <v>1</v>
      </c>
      <c r="Y2208" s="300">
        <v>31</v>
      </c>
      <c r="Z2208" s="300" t="s">
        <v>767</v>
      </c>
      <c r="AA2208" s="300" t="s">
        <v>767</v>
      </c>
      <c r="AB2208" s="300" t="s">
        <v>66</v>
      </c>
      <c r="AC2208" s="300" t="s">
        <v>66</v>
      </c>
      <c r="AD2208" s="300">
        <v>2</v>
      </c>
      <c r="AE2208" s="300" t="b">
        <v>0</v>
      </c>
      <c r="AF2208" s="300" t="s">
        <v>768</v>
      </c>
      <c r="AG2208" s="300" t="s">
        <v>769</v>
      </c>
      <c r="AH2208" s="300">
        <v>0</v>
      </c>
      <c r="AI2208" s="300">
        <v>0</v>
      </c>
      <c r="AJ2208" s="300" t="s">
        <v>770</v>
      </c>
      <c r="AK2208" s="300">
        <v>-1</v>
      </c>
      <c r="AL2208" s="300" t="s">
        <v>771</v>
      </c>
      <c r="AM2208" s="300"/>
      <c r="AN2208" s="300" t="b">
        <v>0</v>
      </c>
      <c r="AO2208" s="300">
        <v>-1</v>
      </c>
      <c r="AP2208" s="300" t="s">
        <v>771</v>
      </c>
      <c r="AQ2208" s="300"/>
      <c r="AR2208" s="300" t="b">
        <v>0</v>
      </c>
      <c r="AS2208" s="300"/>
      <c r="AT2208" s="300" t="b">
        <v>0</v>
      </c>
      <c r="AU2208" s="300"/>
      <c r="AV2208" s="300" t="b">
        <v>0</v>
      </c>
      <c r="AW2208" s="300">
        <v>58770</v>
      </c>
      <c r="AX2208" s="300"/>
      <c r="AY2208" s="300">
        <v>58770</v>
      </c>
      <c r="AZ2208" s="300">
        <v>0</v>
      </c>
      <c r="BA2208" s="300" t="b">
        <v>1</v>
      </c>
      <c r="BB2208" s="300" t="b">
        <v>0</v>
      </c>
      <c r="BC2208"/>
      <c r="BD2208"/>
      <c r="BE2208"/>
      <c r="BF2208"/>
      <c r="BG2208"/>
      <c r="BH2208"/>
      <c r="BI2208"/>
      <c r="BJ2208"/>
      <c r="BK2208"/>
      <c r="BL2208"/>
      <c r="BM2208"/>
      <c r="BN2208"/>
      <c r="BO2208"/>
      <c r="BP2208"/>
      <c r="BQ2208"/>
    </row>
    <row r="2209" spans="5:69" ht="16.5" hidden="1" x14ac:dyDescent="0.3">
      <c r="E2209" s="300" t="s">
        <v>760</v>
      </c>
      <c r="F2209" s="300" t="s">
        <v>651</v>
      </c>
      <c r="G2209" s="300">
        <v>20120101</v>
      </c>
      <c r="H2209" s="300">
        <v>2012</v>
      </c>
      <c r="I2209" s="300">
        <v>52</v>
      </c>
      <c r="J2209" s="300">
        <v>2012</v>
      </c>
      <c r="K2209" s="300">
        <v>562</v>
      </c>
      <c r="L2209" s="300" t="s">
        <v>761</v>
      </c>
      <c r="M2209" s="300" t="s">
        <v>451</v>
      </c>
      <c r="N2209" s="300" t="s">
        <v>660</v>
      </c>
      <c r="O2209" s="300" t="s">
        <v>762</v>
      </c>
      <c r="P2209" s="300">
        <v>251</v>
      </c>
      <c r="Q2209" s="300" t="s">
        <v>778</v>
      </c>
      <c r="R2209" s="300" t="s">
        <v>779</v>
      </c>
      <c r="S2209" s="300">
        <v>0</v>
      </c>
      <c r="T2209" s="300" t="s">
        <v>763</v>
      </c>
      <c r="U2209" s="300" t="s">
        <v>764</v>
      </c>
      <c r="V2209" s="300" t="s">
        <v>2284</v>
      </c>
      <c r="W2209" s="300" t="s">
        <v>766</v>
      </c>
      <c r="X2209" s="300" t="b">
        <v>1</v>
      </c>
      <c r="Y2209" s="300">
        <v>31</v>
      </c>
      <c r="Z2209" s="300" t="s">
        <v>767</v>
      </c>
      <c r="AA2209" s="300" t="s">
        <v>767</v>
      </c>
      <c r="AB2209" s="300" t="s">
        <v>66</v>
      </c>
      <c r="AC2209" s="300" t="s">
        <v>66</v>
      </c>
      <c r="AD2209" s="300">
        <v>2</v>
      </c>
      <c r="AE2209" s="300" t="b">
        <v>0</v>
      </c>
      <c r="AF2209" s="300" t="s">
        <v>768</v>
      </c>
      <c r="AG2209" s="300" t="s">
        <v>769</v>
      </c>
      <c r="AH2209" s="300">
        <v>0</v>
      </c>
      <c r="AI2209" s="300">
        <v>0</v>
      </c>
      <c r="AJ2209" s="300" t="s">
        <v>770</v>
      </c>
      <c r="AK2209" s="300">
        <v>-1</v>
      </c>
      <c r="AL2209" s="300" t="s">
        <v>771</v>
      </c>
      <c r="AM2209" s="300"/>
      <c r="AN2209" s="300" t="b">
        <v>0</v>
      </c>
      <c r="AO2209" s="300">
        <v>-1</v>
      </c>
      <c r="AP2209" s="300" t="s">
        <v>771</v>
      </c>
      <c r="AQ2209" s="300"/>
      <c r="AR2209" s="300" t="b">
        <v>0</v>
      </c>
      <c r="AS2209" s="300"/>
      <c r="AT2209" s="300" t="b">
        <v>0</v>
      </c>
      <c r="AU2209" s="300"/>
      <c r="AV2209" s="300" t="b">
        <v>0</v>
      </c>
      <c r="AW2209" s="300">
        <v>5306377</v>
      </c>
      <c r="AX2209" s="300"/>
      <c r="AY2209" s="300">
        <v>5306377</v>
      </c>
      <c r="AZ2209" s="300">
        <v>0</v>
      </c>
      <c r="BA2209" s="300" t="b">
        <v>1</v>
      </c>
      <c r="BB2209" s="300" t="b">
        <v>0</v>
      </c>
      <c r="BC2209"/>
      <c r="BD2209"/>
      <c r="BE2209"/>
      <c r="BF2209"/>
      <c r="BG2209"/>
      <c r="BH2209"/>
      <c r="BI2209"/>
      <c r="BJ2209"/>
      <c r="BK2209"/>
      <c r="BL2209"/>
      <c r="BM2209"/>
      <c r="BN2209"/>
      <c r="BO2209"/>
      <c r="BP2209"/>
      <c r="BQ2209"/>
    </row>
    <row r="2210" spans="5:69" ht="16.5" hidden="1" x14ac:dyDescent="0.3">
      <c r="E2210" s="300" t="s">
        <v>760</v>
      </c>
      <c r="F2210" s="300" t="s">
        <v>651</v>
      </c>
      <c r="G2210" s="300">
        <v>20120101</v>
      </c>
      <c r="H2210" s="300">
        <v>2012</v>
      </c>
      <c r="I2210" s="300">
        <v>52</v>
      </c>
      <c r="J2210" s="300">
        <v>2012</v>
      </c>
      <c r="K2210" s="300">
        <v>562</v>
      </c>
      <c r="L2210" s="300" t="s">
        <v>761</v>
      </c>
      <c r="M2210" s="300" t="s">
        <v>451</v>
      </c>
      <c r="N2210" s="300" t="s">
        <v>660</v>
      </c>
      <c r="O2210" s="300" t="s">
        <v>762</v>
      </c>
      <c r="P2210" s="300">
        <v>266</v>
      </c>
      <c r="Q2210" s="300" t="s">
        <v>949</v>
      </c>
      <c r="R2210" s="300" t="s">
        <v>453</v>
      </c>
      <c r="S2210" s="300">
        <v>0</v>
      </c>
      <c r="T2210" s="300" t="s">
        <v>763</v>
      </c>
      <c r="U2210" s="300" t="s">
        <v>764</v>
      </c>
      <c r="V2210" s="300" t="s">
        <v>2284</v>
      </c>
      <c r="W2210" s="300" t="s">
        <v>766</v>
      </c>
      <c r="X2210" s="300" t="b">
        <v>1</v>
      </c>
      <c r="Y2210" s="300">
        <v>31</v>
      </c>
      <c r="Z2210" s="300" t="s">
        <v>767</v>
      </c>
      <c r="AA2210" s="300" t="s">
        <v>767</v>
      </c>
      <c r="AB2210" s="300" t="s">
        <v>66</v>
      </c>
      <c r="AC2210" s="300" t="s">
        <v>66</v>
      </c>
      <c r="AD2210" s="300">
        <v>2</v>
      </c>
      <c r="AE2210" s="300" t="b">
        <v>0</v>
      </c>
      <c r="AF2210" s="300" t="s">
        <v>768</v>
      </c>
      <c r="AG2210" s="300" t="s">
        <v>769</v>
      </c>
      <c r="AH2210" s="300">
        <v>0</v>
      </c>
      <c r="AI2210" s="300">
        <v>0</v>
      </c>
      <c r="AJ2210" s="300" t="s">
        <v>770</v>
      </c>
      <c r="AK2210" s="300">
        <v>-1</v>
      </c>
      <c r="AL2210" s="300" t="s">
        <v>771</v>
      </c>
      <c r="AM2210" s="300"/>
      <c r="AN2210" s="300" t="b">
        <v>0</v>
      </c>
      <c r="AO2210" s="300">
        <v>-1</v>
      </c>
      <c r="AP2210" s="300" t="s">
        <v>771</v>
      </c>
      <c r="AQ2210" s="300"/>
      <c r="AR2210" s="300" t="b">
        <v>0</v>
      </c>
      <c r="AS2210" s="300"/>
      <c r="AT2210" s="300" t="b">
        <v>0</v>
      </c>
      <c r="AU2210" s="300"/>
      <c r="AV2210" s="300" t="b">
        <v>0</v>
      </c>
      <c r="AW2210" s="300">
        <v>735</v>
      </c>
      <c r="AX2210" s="300"/>
      <c r="AY2210" s="300">
        <v>735</v>
      </c>
      <c r="AZ2210" s="300">
        <v>0</v>
      </c>
      <c r="BA2210" s="300" t="b">
        <v>1</v>
      </c>
      <c r="BB2210" s="300" t="b">
        <v>0</v>
      </c>
      <c r="BC2210"/>
      <c r="BD2210"/>
      <c r="BE2210"/>
      <c r="BF2210"/>
      <c r="BG2210"/>
      <c r="BH2210"/>
      <c r="BI2210"/>
      <c r="BJ2210"/>
      <c r="BK2210"/>
      <c r="BL2210"/>
      <c r="BM2210"/>
      <c r="BN2210"/>
      <c r="BO2210"/>
      <c r="BP2210"/>
      <c r="BQ2210"/>
    </row>
    <row r="2211" spans="5:69" ht="16.5" hidden="1" x14ac:dyDescent="0.3">
      <c r="E2211" s="300" t="s">
        <v>760</v>
      </c>
      <c r="F2211" s="300" t="s">
        <v>651</v>
      </c>
      <c r="G2211" s="300">
        <v>20120101</v>
      </c>
      <c r="H2211" s="300">
        <v>2012</v>
      </c>
      <c r="I2211" s="300">
        <v>52</v>
      </c>
      <c r="J2211" s="300">
        <v>2012</v>
      </c>
      <c r="K2211" s="300">
        <v>562</v>
      </c>
      <c r="L2211" s="300" t="s">
        <v>761</v>
      </c>
      <c r="M2211" s="300" t="s">
        <v>451</v>
      </c>
      <c r="N2211" s="300" t="s">
        <v>660</v>
      </c>
      <c r="O2211" s="300" t="s">
        <v>762</v>
      </c>
      <c r="P2211" s="300">
        <v>288</v>
      </c>
      <c r="Q2211" s="300" t="s">
        <v>784</v>
      </c>
      <c r="R2211" s="300" t="s">
        <v>428</v>
      </c>
      <c r="S2211" s="300">
        <v>0</v>
      </c>
      <c r="T2211" s="300" t="s">
        <v>763</v>
      </c>
      <c r="U2211" s="300" t="s">
        <v>764</v>
      </c>
      <c r="V2211" s="300" t="s">
        <v>2284</v>
      </c>
      <c r="W2211" s="300" t="s">
        <v>766</v>
      </c>
      <c r="X2211" s="300" t="b">
        <v>1</v>
      </c>
      <c r="Y2211" s="300">
        <v>31</v>
      </c>
      <c r="Z2211" s="300" t="s">
        <v>767</v>
      </c>
      <c r="AA2211" s="300" t="s">
        <v>767</v>
      </c>
      <c r="AB2211" s="300" t="s">
        <v>66</v>
      </c>
      <c r="AC2211" s="300" t="s">
        <v>66</v>
      </c>
      <c r="AD2211" s="300">
        <v>2</v>
      </c>
      <c r="AE2211" s="300" t="b">
        <v>0</v>
      </c>
      <c r="AF2211" s="300" t="s">
        <v>768</v>
      </c>
      <c r="AG2211" s="300" t="s">
        <v>769</v>
      </c>
      <c r="AH2211" s="300">
        <v>0</v>
      </c>
      <c r="AI2211" s="300">
        <v>0</v>
      </c>
      <c r="AJ2211" s="300" t="s">
        <v>770</v>
      </c>
      <c r="AK2211" s="300">
        <v>-1</v>
      </c>
      <c r="AL2211" s="300" t="s">
        <v>771</v>
      </c>
      <c r="AM2211" s="300"/>
      <c r="AN2211" s="300" t="b">
        <v>0</v>
      </c>
      <c r="AO2211" s="300">
        <v>-1</v>
      </c>
      <c r="AP2211" s="300" t="s">
        <v>771</v>
      </c>
      <c r="AQ2211" s="300"/>
      <c r="AR2211" s="300" t="b">
        <v>0</v>
      </c>
      <c r="AS2211" s="300"/>
      <c r="AT2211" s="300" t="b">
        <v>0</v>
      </c>
      <c r="AU2211" s="300"/>
      <c r="AV2211" s="300" t="b">
        <v>0</v>
      </c>
      <c r="AW2211" s="300">
        <v>892103</v>
      </c>
      <c r="AX2211" s="300"/>
      <c r="AY2211" s="300">
        <v>892103</v>
      </c>
      <c r="AZ2211" s="300">
        <v>0</v>
      </c>
      <c r="BA2211" s="300" t="b">
        <v>1</v>
      </c>
      <c r="BB2211" s="300" t="b">
        <v>0</v>
      </c>
      <c r="BC2211"/>
      <c r="BD2211"/>
      <c r="BE2211"/>
      <c r="BF2211"/>
      <c r="BG2211"/>
      <c r="BH2211"/>
      <c r="BI2211"/>
      <c r="BJ2211"/>
      <c r="BK2211"/>
      <c r="BL2211"/>
      <c r="BM2211"/>
      <c r="BN2211"/>
      <c r="BO2211"/>
      <c r="BP2211"/>
      <c r="BQ2211"/>
    </row>
    <row r="2212" spans="5:69" ht="16.5" hidden="1" x14ac:dyDescent="0.3">
      <c r="E2212" s="300" t="s">
        <v>760</v>
      </c>
      <c r="F2212" s="300" t="s">
        <v>651</v>
      </c>
      <c r="G2212" s="300">
        <v>20120101</v>
      </c>
      <c r="H2212" s="300">
        <v>2012</v>
      </c>
      <c r="I2212" s="300">
        <v>52</v>
      </c>
      <c r="J2212" s="300">
        <v>2012</v>
      </c>
      <c r="K2212" s="300">
        <v>562</v>
      </c>
      <c r="L2212" s="300" t="s">
        <v>761</v>
      </c>
      <c r="M2212" s="300" t="s">
        <v>451</v>
      </c>
      <c r="N2212" s="300" t="s">
        <v>660</v>
      </c>
      <c r="O2212" s="300" t="s">
        <v>762</v>
      </c>
      <c r="P2212" s="300">
        <v>364</v>
      </c>
      <c r="Q2212" s="300" t="s">
        <v>2186</v>
      </c>
      <c r="R2212" s="300" t="s">
        <v>2187</v>
      </c>
      <c r="S2212" s="300">
        <v>0</v>
      </c>
      <c r="T2212" s="300" t="s">
        <v>763</v>
      </c>
      <c r="U2212" s="300" t="s">
        <v>764</v>
      </c>
      <c r="V2212" s="300" t="s">
        <v>2284</v>
      </c>
      <c r="W2212" s="300" t="s">
        <v>766</v>
      </c>
      <c r="X2212" s="300" t="b">
        <v>1</v>
      </c>
      <c r="Y2212" s="300">
        <v>31</v>
      </c>
      <c r="Z2212" s="300" t="s">
        <v>767</v>
      </c>
      <c r="AA2212" s="300" t="s">
        <v>767</v>
      </c>
      <c r="AB2212" s="300" t="s">
        <v>66</v>
      </c>
      <c r="AC2212" s="300" t="s">
        <v>66</v>
      </c>
      <c r="AD2212" s="300">
        <v>2</v>
      </c>
      <c r="AE2212" s="300" t="b">
        <v>0</v>
      </c>
      <c r="AF2212" s="300" t="s">
        <v>768</v>
      </c>
      <c r="AG2212" s="300" t="s">
        <v>769</v>
      </c>
      <c r="AH2212" s="300">
        <v>0</v>
      </c>
      <c r="AI2212" s="300">
        <v>0</v>
      </c>
      <c r="AJ2212" s="300" t="s">
        <v>770</v>
      </c>
      <c r="AK2212" s="300">
        <v>-1</v>
      </c>
      <c r="AL2212" s="300" t="s">
        <v>771</v>
      </c>
      <c r="AM2212" s="300"/>
      <c r="AN2212" s="300" t="b">
        <v>0</v>
      </c>
      <c r="AO2212" s="300">
        <v>-1</v>
      </c>
      <c r="AP2212" s="300" t="s">
        <v>771</v>
      </c>
      <c r="AQ2212" s="300"/>
      <c r="AR2212" s="300" t="b">
        <v>0</v>
      </c>
      <c r="AS2212" s="300"/>
      <c r="AT2212" s="300" t="b">
        <v>0</v>
      </c>
      <c r="AU2212" s="300"/>
      <c r="AV2212" s="300" t="b">
        <v>0</v>
      </c>
      <c r="AW2212" s="300">
        <v>330642</v>
      </c>
      <c r="AX2212" s="300"/>
      <c r="AY2212" s="300">
        <v>330642</v>
      </c>
      <c r="AZ2212" s="300">
        <v>0</v>
      </c>
      <c r="BA2212" s="300" t="b">
        <v>1</v>
      </c>
      <c r="BB2212" s="300" t="b">
        <v>0</v>
      </c>
      <c r="BC2212"/>
      <c r="BD2212"/>
      <c r="BE2212"/>
      <c r="BF2212"/>
      <c r="BG2212"/>
      <c r="BH2212"/>
      <c r="BI2212"/>
      <c r="BJ2212"/>
      <c r="BK2212"/>
      <c r="BL2212"/>
      <c r="BM2212"/>
      <c r="BN2212"/>
      <c r="BO2212"/>
      <c r="BP2212"/>
      <c r="BQ2212"/>
    </row>
    <row r="2213" spans="5:69" ht="16.5" hidden="1" x14ac:dyDescent="0.3">
      <c r="E2213" s="300" t="s">
        <v>760</v>
      </c>
      <c r="F2213" s="300" t="s">
        <v>651</v>
      </c>
      <c r="G2213" s="300">
        <v>20120101</v>
      </c>
      <c r="H2213" s="300">
        <v>2012</v>
      </c>
      <c r="I2213" s="300">
        <v>52</v>
      </c>
      <c r="J2213" s="300">
        <v>2012</v>
      </c>
      <c r="K2213" s="300">
        <v>562</v>
      </c>
      <c r="L2213" s="300" t="s">
        <v>761</v>
      </c>
      <c r="M2213" s="300" t="s">
        <v>451</v>
      </c>
      <c r="N2213" s="300" t="s">
        <v>660</v>
      </c>
      <c r="O2213" s="300" t="s">
        <v>762</v>
      </c>
      <c r="P2213" s="300">
        <v>392</v>
      </c>
      <c r="Q2213" s="300" t="s">
        <v>2188</v>
      </c>
      <c r="R2213" s="300" t="s">
        <v>2189</v>
      </c>
      <c r="S2213" s="300">
        <v>0</v>
      </c>
      <c r="T2213" s="300" t="s">
        <v>763</v>
      </c>
      <c r="U2213" s="300" t="s">
        <v>764</v>
      </c>
      <c r="V2213" s="300" t="s">
        <v>2284</v>
      </c>
      <c r="W2213" s="300" t="s">
        <v>766</v>
      </c>
      <c r="X2213" s="300" t="b">
        <v>1</v>
      </c>
      <c r="Y2213" s="300">
        <v>31</v>
      </c>
      <c r="Z2213" s="300" t="s">
        <v>767</v>
      </c>
      <c r="AA2213" s="300" t="s">
        <v>767</v>
      </c>
      <c r="AB2213" s="300" t="s">
        <v>66</v>
      </c>
      <c r="AC2213" s="300" t="s">
        <v>66</v>
      </c>
      <c r="AD2213" s="300">
        <v>2</v>
      </c>
      <c r="AE2213" s="300" t="b">
        <v>0</v>
      </c>
      <c r="AF2213" s="300" t="s">
        <v>768</v>
      </c>
      <c r="AG2213" s="300" t="s">
        <v>769</v>
      </c>
      <c r="AH2213" s="300">
        <v>0</v>
      </c>
      <c r="AI2213" s="300">
        <v>0</v>
      </c>
      <c r="AJ2213" s="300" t="s">
        <v>770</v>
      </c>
      <c r="AK2213" s="300">
        <v>-1</v>
      </c>
      <c r="AL2213" s="300" t="s">
        <v>771</v>
      </c>
      <c r="AM2213" s="300"/>
      <c r="AN2213" s="300" t="b">
        <v>0</v>
      </c>
      <c r="AO2213" s="300">
        <v>-1</v>
      </c>
      <c r="AP2213" s="300" t="s">
        <v>771</v>
      </c>
      <c r="AQ2213" s="300"/>
      <c r="AR2213" s="300" t="b">
        <v>0</v>
      </c>
      <c r="AS2213" s="300"/>
      <c r="AT2213" s="300" t="b">
        <v>0</v>
      </c>
      <c r="AU2213" s="300"/>
      <c r="AV2213" s="300" t="b">
        <v>0</v>
      </c>
      <c r="AW2213" s="300">
        <v>302</v>
      </c>
      <c r="AX2213" s="300"/>
      <c r="AY2213" s="300">
        <v>302</v>
      </c>
      <c r="AZ2213" s="300">
        <v>0</v>
      </c>
      <c r="BA2213" s="300" t="b">
        <v>1</v>
      </c>
      <c r="BB2213" s="300" t="b">
        <v>0</v>
      </c>
      <c r="BC2213"/>
      <c r="BD2213"/>
      <c r="BE2213"/>
      <c r="BF2213"/>
      <c r="BG2213"/>
      <c r="BH2213"/>
      <c r="BI2213"/>
      <c r="BJ2213"/>
      <c r="BK2213"/>
      <c r="BL2213"/>
      <c r="BM2213"/>
      <c r="BN2213"/>
      <c r="BO2213"/>
      <c r="BP2213"/>
      <c r="BQ2213"/>
    </row>
    <row r="2214" spans="5:69" ht="16.5" hidden="1" x14ac:dyDescent="0.3">
      <c r="E2214" s="300" t="s">
        <v>760</v>
      </c>
      <c r="F2214" s="300" t="s">
        <v>651</v>
      </c>
      <c r="G2214" s="300">
        <v>20120101</v>
      </c>
      <c r="H2214" s="300">
        <v>2012</v>
      </c>
      <c r="I2214" s="300">
        <v>52</v>
      </c>
      <c r="J2214" s="300">
        <v>2012</v>
      </c>
      <c r="K2214" s="300">
        <v>562</v>
      </c>
      <c r="L2214" s="300" t="s">
        <v>761</v>
      </c>
      <c r="M2214" s="300" t="s">
        <v>451</v>
      </c>
      <c r="N2214" s="300" t="s">
        <v>660</v>
      </c>
      <c r="O2214" s="300" t="s">
        <v>762</v>
      </c>
      <c r="P2214" s="300">
        <v>400</v>
      </c>
      <c r="Q2214" s="300" t="s">
        <v>889</v>
      </c>
      <c r="R2214" s="300" t="s">
        <v>890</v>
      </c>
      <c r="S2214" s="300">
        <v>0</v>
      </c>
      <c r="T2214" s="300" t="s">
        <v>763</v>
      </c>
      <c r="U2214" s="300" t="s">
        <v>764</v>
      </c>
      <c r="V2214" s="300" t="s">
        <v>2284</v>
      </c>
      <c r="W2214" s="300" t="s">
        <v>766</v>
      </c>
      <c r="X2214" s="300" t="b">
        <v>1</v>
      </c>
      <c r="Y2214" s="300">
        <v>31</v>
      </c>
      <c r="Z2214" s="300" t="s">
        <v>767</v>
      </c>
      <c r="AA2214" s="300" t="s">
        <v>767</v>
      </c>
      <c r="AB2214" s="300" t="s">
        <v>66</v>
      </c>
      <c r="AC2214" s="300" t="s">
        <v>66</v>
      </c>
      <c r="AD2214" s="300">
        <v>2</v>
      </c>
      <c r="AE2214" s="300" t="b">
        <v>0</v>
      </c>
      <c r="AF2214" s="300" t="s">
        <v>768</v>
      </c>
      <c r="AG2214" s="300" t="s">
        <v>769</v>
      </c>
      <c r="AH2214" s="300">
        <v>0</v>
      </c>
      <c r="AI2214" s="300">
        <v>0</v>
      </c>
      <c r="AJ2214" s="300" t="s">
        <v>770</v>
      </c>
      <c r="AK2214" s="300">
        <v>-1</v>
      </c>
      <c r="AL2214" s="300" t="s">
        <v>771</v>
      </c>
      <c r="AM2214" s="300"/>
      <c r="AN2214" s="300" t="b">
        <v>0</v>
      </c>
      <c r="AO2214" s="300">
        <v>-1</v>
      </c>
      <c r="AP2214" s="300" t="s">
        <v>771</v>
      </c>
      <c r="AQ2214" s="300"/>
      <c r="AR2214" s="300" t="b">
        <v>0</v>
      </c>
      <c r="AS2214" s="300"/>
      <c r="AT2214" s="300" t="b">
        <v>0</v>
      </c>
      <c r="AU2214" s="300"/>
      <c r="AV2214" s="300" t="b">
        <v>0</v>
      </c>
      <c r="AW2214" s="300">
        <v>919552</v>
      </c>
      <c r="AX2214" s="300"/>
      <c r="AY2214" s="300">
        <v>919552</v>
      </c>
      <c r="AZ2214" s="300">
        <v>0</v>
      </c>
      <c r="BA2214" s="300" t="b">
        <v>1</v>
      </c>
      <c r="BB2214" s="300" t="b">
        <v>0</v>
      </c>
      <c r="BC2214"/>
      <c r="BD2214"/>
      <c r="BE2214"/>
      <c r="BF2214"/>
      <c r="BG2214"/>
      <c r="BH2214"/>
      <c r="BI2214"/>
      <c r="BJ2214"/>
      <c r="BK2214"/>
      <c r="BL2214"/>
      <c r="BM2214"/>
      <c r="BN2214"/>
      <c r="BO2214"/>
      <c r="BP2214"/>
      <c r="BQ2214"/>
    </row>
    <row r="2215" spans="5:69" ht="16.5" hidden="1" x14ac:dyDescent="0.3">
      <c r="E2215" s="300" t="s">
        <v>760</v>
      </c>
      <c r="F2215" s="300" t="s">
        <v>651</v>
      </c>
      <c r="G2215" s="300">
        <v>20120101</v>
      </c>
      <c r="H2215" s="300">
        <v>2012</v>
      </c>
      <c r="I2215" s="300">
        <v>52</v>
      </c>
      <c r="J2215" s="300">
        <v>2012</v>
      </c>
      <c r="K2215" s="300">
        <v>562</v>
      </c>
      <c r="L2215" s="300" t="s">
        <v>761</v>
      </c>
      <c r="M2215" s="300" t="s">
        <v>451</v>
      </c>
      <c r="N2215" s="300" t="s">
        <v>660</v>
      </c>
      <c r="O2215" s="300" t="s">
        <v>762</v>
      </c>
      <c r="P2215" s="300">
        <v>466</v>
      </c>
      <c r="Q2215" s="300" t="s">
        <v>1787</v>
      </c>
      <c r="R2215" s="300" t="s">
        <v>436</v>
      </c>
      <c r="S2215" s="300">
        <v>0</v>
      </c>
      <c r="T2215" s="300" t="s">
        <v>763</v>
      </c>
      <c r="U2215" s="300" t="s">
        <v>764</v>
      </c>
      <c r="V2215" s="300" t="s">
        <v>2284</v>
      </c>
      <c r="W2215" s="300" t="s">
        <v>766</v>
      </c>
      <c r="X2215" s="300" t="b">
        <v>1</v>
      </c>
      <c r="Y2215" s="300">
        <v>31</v>
      </c>
      <c r="Z2215" s="300" t="s">
        <v>767</v>
      </c>
      <c r="AA2215" s="300" t="s">
        <v>767</v>
      </c>
      <c r="AB2215" s="300" t="s">
        <v>66</v>
      </c>
      <c r="AC2215" s="300" t="s">
        <v>66</v>
      </c>
      <c r="AD2215" s="300">
        <v>2</v>
      </c>
      <c r="AE2215" s="300" t="b">
        <v>0</v>
      </c>
      <c r="AF2215" s="300" t="s">
        <v>768</v>
      </c>
      <c r="AG2215" s="300" t="s">
        <v>769</v>
      </c>
      <c r="AH2215" s="300">
        <v>0</v>
      </c>
      <c r="AI2215" s="300">
        <v>0</v>
      </c>
      <c r="AJ2215" s="300" t="s">
        <v>770</v>
      </c>
      <c r="AK2215" s="300">
        <v>-1</v>
      </c>
      <c r="AL2215" s="300" t="s">
        <v>771</v>
      </c>
      <c r="AM2215" s="300"/>
      <c r="AN2215" s="300" t="b">
        <v>0</v>
      </c>
      <c r="AO2215" s="300">
        <v>-1</v>
      </c>
      <c r="AP2215" s="300" t="s">
        <v>771</v>
      </c>
      <c r="AQ2215" s="300"/>
      <c r="AR2215" s="300" t="b">
        <v>0</v>
      </c>
      <c r="AS2215" s="300"/>
      <c r="AT2215" s="300" t="b">
        <v>0</v>
      </c>
      <c r="AU2215" s="300"/>
      <c r="AV2215" s="300" t="b">
        <v>0</v>
      </c>
      <c r="AW2215" s="300">
        <v>408</v>
      </c>
      <c r="AX2215" s="300"/>
      <c r="AY2215" s="300">
        <v>408</v>
      </c>
      <c r="AZ2215" s="300">
        <v>0</v>
      </c>
      <c r="BA2215" s="300" t="b">
        <v>1</v>
      </c>
      <c r="BB2215" s="300" t="b">
        <v>0</v>
      </c>
      <c r="BC2215"/>
      <c r="BD2215"/>
      <c r="BE2215"/>
      <c r="BF2215"/>
      <c r="BG2215"/>
      <c r="BH2215"/>
      <c r="BI2215"/>
      <c r="BJ2215"/>
      <c r="BK2215"/>
      <c r="BL2215"/>
      <c r="BM2215"/>
      <c r="BN2215"/>
      <c r="BO2215"/>
      <c r="BP2215"/>
      <c r="BQ2215"/>
    </row>
    <row r="2216" spans="5:69" ht="16.5" hidden="1" x14ac:dyDescent="0.3">
      <c r="E2216" s="300" t="s">
        <v>760</v>
      </c>
      <c r="F2216" s="300" t="s">
        <v>651</v>
      </c>
      <c r="G2216" s="300">
        <v>20120101</v>
      </c>
      <c r="H2216" s="300">
        <v>2012</v>
      </c>
      <c r="I2216" s="300">
        <v>52</v>
      </c>
      <c r="J2216" s="300">
        <v>2012</v>
      </c>
      <c r="K2216" s="300">
        <v>562</v>
      </c>
      <c r="L2216" s="300" t="s">
        <v>761</v>
      </c>
      <c r="M2216" s="300" t="s">
        <v>451</v>
      </c>
      <c r="N2216" s="300" t="s">
        <v>660</v>
      </c>
      <c r="O2216" s="300" t="s">
        <v>762</v>
      </c>
      <c r="P2216" s="300">
        <v>528</v>
      </c>
      <c r="Q2216" s="300" t="s">
        <v>788</v>
      </c>
      <c r="R2216" s="300" t="s">
        <v>789</v>
      </c>
      <c r="S2216" s="300">
        <v>0</v>
      </c>
      <c r="T2216" s="300" t="s">
        <v>763</v>
      </c>
      <c r="U2216" s="300" t="s">
        <v>764</v>
      </c>
      <c r="V2216" s="300" t="s">
        <v>2284</v>
      </c>
      <c r="W2216" s="300" t="s">
        <v>766</v>
      </c>
      <c r="X2216" s="300" t="b">
        <v>1</v>
      </c>
      <c r="Y2216" s="300">
        <v>31</v>
      </c>
      <c r="Z2216" s="300" t="s">
        <v>767</v>
      </c>
      <c r="AA2216" s="300" t="s">
        <v>767</v>
      </c>
      <c r="AB2216" s="300" t="s">
        <v>66</v>
      </c>
      <c r="AC2216" s="300" t="s">
        <v>66</v>
      </c>
      <c r="AD2216" s="300">
        <v>2</v>
      </c>
      <c r="AE2216" s="300" t="b">
        <v>0</v>
      </c>
      <c r="AF2216" s="300" t="s">
        <v>768</v>
      </c>
      <c r="AG2216" s="300" t="s">
        <v>769</v>
      </c>
      <c r="AH2216" s="300">
        <v>0</v>
      </c>
      <c r="AI2216" s="300">
        <v>0</v>
      </c>
      <c r="AJ2216" s="300" t="s">
        <v>770</v>
      </c>
      <c r="AK2216" s="300">
        <v>-1</v>
      </c>
      <c r="AL2216" s="300" t="s">
        <v>771</v>
      </c>
      <c r="AM2216" s="300"/>
      <c r="AN2216" s="300" t="b">
        <v>0</v>
      </c>
      <c r="AO2216" s="300">
        <v>-1</v>
      </c>
      <c r="AP2216" s="300" t="s">
        <v>771</v>
      </c>
      <c r="AQ2216" s="300"/>
      <c r="AR2216" s="300" t="b">
        <v>0</v>
      </c>
      <c r="AS2216" s="300"/>
      <c r="AT2216" s="300" t="b">
        <v>0</v>
      </c>
      <c r="AU2216" s="300"/>
      <c r="AV2216" s="300" t="b">
        <v>0</v>
      </c>
      <c r="AW2216" s="300">
        <v>470384</v>
      </c>
      <c r="AX2216" s="300"/>
      <c r="AY2216" s="300">
        <v>470384</v>
      </c>
      <c r="AZ2216" s="300">
        <v>0</v>
      </c>
      <c r="BA2216" s="300" t="b">
        <v>1</v>
      </c>
      <c r="BB2216" s="300" t="b">
        <v>0</v>
      </c>
      <c r="BC2216"/>
      <c r="BD2216"/>
      <c r="BE2216"/>
      <c r="BF2216"/>
      <c r="BG2216"/>
      <c r="BH2216"/>
      <c r="BI2216"/>
      <c r="BJ2216"/>
      <c r="BK2216"/>
      <c r="BL2216"/>
      <c r="BM2216"/>
      <c r="BN2216"/>
      <c r="BO2216"/>
      <c r="BP2216"/>
      <c r="BQ2216"/>
    </row>
    <row r="2217" spans="5:69" ht="16.5" hidden="1" x14ac:dyDescent="0.3">
      <c r="E2217" s="300" t="s">
        <v>760</v>
      </c>
      <c r="F2217" s="300" t="s">
        <v>651</v>
      </c>
      <c r="G2217" s="300">
        <v>20120101</v>
      </c>
      <c r="H2217" s="300">
        <v>2012</v>
      </c>
      <c r="I2217" s="300">
        <v>52</v>
      </c>
      <c r="J2217" s="300">
        <v>2012</v>
      </c>
      <c r="K2217" s="300">
        <v>562</v>
      </c>
      <c r="L2217" s="300" t="s">
        <v>761</v>
      </c>
      <c r="M2217" s="300" t="s">
        <v>451</v>
      </c>
      <c r="N2217" s="300" t="s">
        <v>660</v>
      </c>
      <c r="O2217" s="300" t="s">
        <v>762</v>
      </c>
      <c r="P2217" s="300">
        <v>566</v>
      </c>
      <c r="Q2217" s="300" t="s">
        <v>791</v>
      </c>
      <c r="R2217" s="300" t="s">
        <v>434</v>
      </c>
      <c r="S2217" s="300">
        <v>0</v>
      </c>
      <c r="T2217" s="300" t="s">
        <v>763</v>
      </c>
      <c r="U2217" s="300" t="s">
        <v>764</v>
      </c>
      <c r="V2217" s="300" t="s">
        <v>2284</v>
      </c>
      <c r="W2217" s="300" t="s">
        <v>766</v>
      </c>
      <c r="X2217" s="300" t="b">
        <v>1</v>
      </c>
      <c r="Y2217" s="300">
        <v>31</v>
      </c>
      <c r="Z2217" s="300" t="s">
        <v>767</v>
      </c>
      <c r="AA2217" s="300" t="s">
        <v>767</v>
      </c>
      <c r="AB2217" s="300" t="s">
        <v>66</v>
      </c>
      <c r="AC2217" s="300" t="s">
        <v>66</v>
      </c>
      <c r="AD2217" s="300">
        <v>2</v>
      </c>
      <c r="AE2217" s="300" t="b">
        <v>0</v>
      </c>
      <c r="AF2217" s="300" t="s">
        <v>768</v>
      </c>
      <c r="AG2217" s="300" t="s">
        <v>769</v>
      </c>
      <c r="AH2217" s="300">
        <v>0</v>
      </c>
      <c r="AI2217" s="300">
        <v>0</v>
      </c>
      <c r="AJ2217" s="300" t="s">
        <v>770</v>
      </c>
      <c r="AK2217" s="300">
        <v>-1</v>
      </c>
      <c r="AL2217" s="300" t="s">
        <v>771</v>
      </c>
      <c r="AM2217" s="300"/>
      <c r="AN2217" s="300" t="b">
        <v>0</v>
      </c>
      <c r="AO2217" s="300">
        <v>-1</v>
      </c>
      <c r="AP2217" s="300" t="s">
        <v>771</v>
      </c>
      <c r="AQ2217" s="300"/>
      <c r="AR2217" s="300" t="b">
        <v>0</v>
      </c>
      <c r="AS2217" s="300"/>
      <c r="AT2217" s="300" t="b">
        <v>0</v>
      </c>
      <c r="AU2217" s="300"/>
      <c r="AV2217" s="300" t="b">
        <v>0</v>
      </c>
      <c r="AW2217" s="300">
        <v>18230214</v>
      </c>
      <c r="AX2217" s="300"/>
      <c r="AY2217" s="300">
        <v>18230214</v>
      </c>
      <c r="AZ2217" s="300">
        <v>0</v>
      </c>
      <c r="BA2217" s="300" t="b">
        <v>1</v>
      </c>
      <c r="BB2217" s="300" t="b">
        <v>0</v>
      </c>
      <c r="BC2217"/>
      <c r="BD2217"/>
      <c r="BE2217"/>
      <c r="BF2217"/>
      <c r="BG2217"/>
      <c r="BH2217"/>
      <c r="BI2217"/>
      <c r="BJ2217"/>
      <c r="BK2217"/>
      <c r="BL2217"/>
      <c r="BM2217"/>
      <c r="BN2217"/>
      <c r="BO2217"/>
      <c r="BP2217"/>
      <c r="BQ2217"/>
    </row>
    <row r="2218" spans="5:69" ht="16.5" hidden="1" x14ac:dyDescent="0.3">
      <c r="E2218" s="300" t="s">
        <v>760</v>
      </c>
      <c r="F2218" s="300" t="s">
        <v>651</v>
      </c>
      <c r="G2218" s="300">
        <v>20120101</v>
      </c>
      <c r="H2218" s="300">
        <v>2012</v>
      </c>
      <c r="I2218" s="300">
        <v>52</v>
      </c>
      <c r="J2218" s="300">
        <v>2012</v>
      </c>
      <c r="K2218" s="300">
        <v>562</v>
      </c>
      <c r="L2218" s="300" t="s">
        <v>761</v>
      </c>
      <c r="M2218" s="300" t="s">
        <v>451</v>
      </c>
      <c r="N2218" s="300" t="s">
        <v>660</v>
      </c>
      <c r="O2218" s="300" t="s">
        <v>762</v>
      </c>
      <c r="P2218" s="300">
        <v>686</v>
      </c>
      <c r="Q2218" s="300" t="s">
        <v>796</v>
      </c>
      <c r="R2218" s="300" t="s">
        <v>438</v>
      </c>
      <c r="S2218" s="300">
        <v>0</v>
      </c>
      <c r="T2218" s="300" t="s">
        <v>763</v>
      </c>
      <c r="U2218" s="300" t="s">
        <v>764</v>
      </c>
      <c r="V2218" s="300" t="s">
        <v>2284</v>
      </c>
      <c r="W2218" s="300" t="s">
        <v>766</v>
      </c>
      <c r="X2218" s="300" t="b">
        <v>1</v>
      </c>
      <c r="Y2218" s="300">
        <v>31</v>
      </c>
      <c r="Z2218" s="300" t="s">
        <v>767</v>
      </c>
      <c r="AA2218" s="300" t="s">
        <v>767</v>
      </c>
      <c r="AB2218" s="300" t="s">
        <v>66</v>
      </c>
      <c r="AC2218" s="300" t="s">
        <v>66</v>
      </c>
      <c r="AD2218" s="300">
        <v>2</v>
      </c>
      <c r="AE2218" s="300" t="b">
        <v>0</v>
      </c>
      <c r="AF2218" s="300" t="s">
        <v>768</v>
      </c>
      <c r="AG2218" s="300" t="s">
        <v>769</v>
      </c>
      <c r="AH2218" s="300">
        <v>0</v>
      </c>
      <c r="AI2218" s="300">
        <v>0</v>
      </c>
      <c r="AJ2218" s="300" t="s">
        <v>770</v>
      </c>
      <c r="AK2218" s="300">
        <v>-1</v>
      </c>
      <c r="AL2218" s="300" t="s">
        <v>771</v>
      </c>
      <c r="AM2218" s="300"/>
      <c r="AN2218" s="300" t="b">
        <v>0</v>
      </c>
      <c r="AO2218" s="300">
        <v>-1</v>
      </c>
      <c r="AP2218" s="300" t="s">
        <v>771</v>
      </c>
      <c r="AQ2218" s="300"/>
      <c r="AR2218" s="300" t="b">
        <v>0</v>
      </c>
      <c r="AS2218" s="300"/>
      <c r="AT2218" s="300" t="b">
        <v>0</v>
      </c>
      <c r="AU2218" s="300"/>
      <c r="AV2218" s="300" t="b">
        <v>0</v>
      </c>
      <c r="AW2218" s="300">
        <v>73291</v>
      </c>
      <c r="AX2218" s="300"/>
      <c r="AY2218" s="300">
        <v>73291</v>
      </c>
      <c r="AZ2218" s="300">
        <v>0</v>
      </c>
      <c r="BA2218" s="300" t="b">
        <v>1</v>
      </c>
      <c r="BB2218" s="300" t="b">
        <v>0</v>
      </c>
      <c r="BC2218"/>
      <c r="BD2218"/>
      <c r="BE2218"/>
      <c r="BF2218"/>
      <c r="BG2218"/>
      <c r="BH2218"/>
      <c r="BI2218"/>
      <c r="BJ2218"/>
      <c r="BK2218"/>
      <c r="BL2218"/>
      <c r="BM2218"/>
      <c r="BN2218"/>
      <c r="BO2218"/>
      <c r="BP2218"/>
      <c r="BQ2218"/>
    </row>
    <row r="2219" spans="5:69" ht="16.5" hidden="1" x14ac:dyDescent="0.3">
      <c r="E2219" s="300" t="s">
        <v>760</v>
      </c>
      <c r="F2219" s="300" t="s">
        <v>651</v>
      </c>
      <c r="G2219" s="300">
        <v>20120101</v>
      </c>
      <c r="H2219" s="300">
        <v>2012</v>
      </c>
      <c r="I2219" s="300">
        <v>52</v>
      </c>
      <c r="J2219" s="300">
        <v>2012</v>
      </c>
      <c r="K2219" s="300">
        <v>562</v>
      </c>
      <c r="L2219" s="300" t="s">
        <v>761</v>
      </c>
      <c r="M2219" s="300" t="s">
        <v>451</v>
      </c>
      <c r="N2219" s="300" t="s">
        <v>660</v>
      </c>
      <c r="O2219" s="300" t="s">
        <v>762</v>
      </c>
      <c r="P2219" s="300">
        <v>768</v>
      </c>
      <c r="Q2219" s="300" t="s">
        <v>807</v>
      </c>
      <c r="R2219" s="300" t="s">
        <v>442</v>
      </c>
      <c r="S2219" s="300">
        <v>0</v>
      </c>
      <c r="T2219" s="300" t="s">
        <v>763</v>
      </c>
      <c r="U2219" s="300" t="s">
        <v>764</v>
      </c>
      <c r="V2219" s="300" t="s">
        <v>2284</v>
      </c>
      <c r="W2219" s="300" t="s">
        <v>766</v>
      </c>
      <c r="X2219" s="300" t="b">
        <v>1</v>
      </c>
      <c r="Y2219" s="300">
        <v>31</v>
      </c>
      <c r="Z2219" s="300" t="s">
        <v>767</v>
      </c>
      <c r="AA2219" s="300" t="s">
        <v>767</v>
      </c>
      <c r="AB2219" s="300" t="s">
        <v>66</v>
      </c>
      <c r="AC2219" s="300" t="s">
        <v>66</v>
      </c>
      <c r="AD2219" s="300">
        <v>2</v>
      </c>
      <c r="AE2219" s="300" t="b">
        <v>0</v>
      </c>
      <c r="AF2219" s="300" t="s">
        <v>768</v>
      </c>
      <c r="AG2219" s="300" t="s">
        <v>769</v>
      </c>
      <c r="AH2219" s="300">
        <v>0</v>
      </c>
      <c r="AI2219" s="300">
        <v>0</v>
      </c>
      <c r="AJ2219" s="300" t="s">
        <v>770</v>
      </c>
      <c r="AK2219" s="300">
        <v>-1</v>
      </c>
      <c r="AL2219" s="300" t="s">
        <v>771</v>
      </c>
      <c r="AM2219" s="300"/>
      <c r="AN2219" s="300" t="b">
        <v>0</v>
      </c>
      <c r="AO2219" s="300">
        <v>-1</v>
      </c>
      <c r="AP2219" s="300" t="s">
        <v>771</v>
      </c>
      <c r="AQ2219" s="300"/>
      <c r="AR2219" s="300" t="b">
        <v>0</v>
      </c>
      <c r="AS2219" s="300"/>
      <c r="AT2219" s="300" t="b">
        <v>0</v>
      </c>
      <c r="AU2219" s="300"/>
      <c r="AV2219" s="300" t="b">
        <v>0</v>
      </c>
      <c r="AW2219" s="300">
        <v>11325489</v>
      </c>
      <c r="AX2219" s="300"/>
      <c r="AY2219" s="300">
        <v>11325489</v>
      </c>
      <c r="AZ2219" s="300">
        <v>0</v>
      </c>
      <c r="BA2219" s="300" t="b">
        <v>1</v>
      </c>
      <c r="BB2219" s="300" t="b">
        <v>0</v>
      </c>
      <c r="BC2219"/>
      <c r="BD2219"/>
      <c r="BE2219"/>
      <c r="BF2219"/>
      <c r="BG2219"/>
      <c r="BH2219"/>
      <c r="BI2219"/>
      <c r="BJ2219"/>
      <c r="BK2219"/>
      <c r="BL2219"/>
      <c r="BM2219"/>
      <c r="BN2219"/>
      <c r="BO2219"/>
      <c r="BP2219"/>
      <c r="BQ2219"/>
    </row>
    <row r="2220" spans="5:69" ht="16.5" hidden="1" x14ac:dyDescent="0.3">
      <c r="E2220" s="300" t="s">
        <v>760</v>
      </c>
      <c r="F2220" s="300" t="s">
        <v>651</v>
      </c>
      <c r="G2220" s="300">
        <v>20120101</v>
      </c>
      <c r="H2220" s="300">
        <v>2012</v>
      </c>
      <c r="I2220" s="300">
        <v>52</v>
      </c>
      <c r="J2220" s="300">
        <v>2012</v>
      </c>
      <c r="K2220" s="300">
        <v>562</v>
      </c>
      <c r="L2220" s="300" t="s">
        <v>761</v>
      </c>
      <c r="M2220" s="300" t="s">
        <v>451</v>
      </c>
      <c r="N2220" s="300" t="s">
        <v>660</v>
      </c>
      <c r="O2220" s="300" t="s">
        <v>762</v>
      </c>
      <c r="P2220" s="300">
        <v>842</v>
      </c>
      <c r="Q2220" s="300" t="s">
        <v>809</v>
      </c>
      <c r="R2220" s="300" t="s">
        <v>809</v>
      </c>
      <c r="S2220" s="300">
        <v>0</v>
      </c>
      <c r="T2220" s="300" t="s">
        <v>763</v>
      </c>
      <c r="U2220" s="300" t="s">
        <v>764</v>
      </c>
      <c r="V2220" s="300" t="s">
        <v>2284</v>
      </c>
      <c r="W2220" s="300" t="s">
        <v>766</v>
      </c>
      <c r="X2220" s="300" t="b">
        <v>1</v>
      </c>
      <c r="Y2220" s="300">
        <v>31</v>
      </c>
      <c r="Z2220" s="300" t="s">
        <v>767</v>
      </c>
      <c r="AA2220" s="300" t="s">
        <v>767</v>
      </c>
      <c r="AB2220" s="300" t="s">
        <v>66</v>
      </c>
      <c r="AC2220" s="300" t="s">
        <v>66</v>
      </c>
      <c r="AD2220" s="300">
        <v>2</v>
      </c>
      <c r="AE2220" s="300" t="b">
        <v>0</v>
      </c>
      <c r="AF2220" s="300" t="s">
        <v>768</v>
      </c>
      <c r="AG2220" s="300" t="s">
        <v>769</v>
      </c>
      <c r="AH2220" s="300">
        <v>0</v>
      </c>
      <c r="AI2220" s="300">
        <v>0</v>
      </c>
      <c r="AJ2220" s="300" t="s">
        <v>770</v>
      </c>
      <c r="AK2220" s="300">
        <v>-1</v>
      </c>
      <c r="AL2220" s="300" t="s">
        <v>771</v>
      </c>
      <c r="AM2220" s="300"/>
      <c r="AN2220" s="300" t="b">
        <v>0</v>
      </c>
      <c r="AO2220" s="300">
        <v>-1</v>
      </c>
      <c r="AP2220" s="300" t="s">
        <v>771</v>
      </c>
      <c r="AQ2220" s="300"/>
      <c r="AR2220" s="300" t="b">
        <v>0</v>
      </c>
      <c r="AS2220" s="300"/>
      <c r="AT2220" s="300" t="b">
        <v>0</v>
      </c>
      <c r="AU2220" s="300"/>
      <c r="AV2220" s="300" t="b">
        <v>0</v>
      </c>
      <c r="AW2220" s="300">
        <v>9560</v>
      </c>
      <c r="AX2220" s="300"/>
      <c r="AY2220" s="300">
        <v>9560</v>
      </c>
      <c r="AZ2220" s="300">
        <v>0</v>
      </c>
      <c r="BA2220" s="300" t="b">
        <v>1</v>
      </c>
      <c r="BB2220" s="300" t="b">
        <v>0</v>
      </c>
      <c r="BC2220"/>
      <c r="BD2220"/>
      <c r="BE2220"/>
      <c r="BF2220"/>
      <c r="BG2220"/>
      <c r="BH2220"/>
      <c r="BI2220"/>
      <c r="BJ2220"/>
      <c r="BK2220"/>
      <c r="BL2220"/>
      <c r="BM2220"/>
      <c r="BN2220"/>
      <c r="BO2220"/>
      <c r="BP2220"/>
      <c r="BQ2220"/>
    </row>
    <row r="2221" spans="5:69" ht="16.5" hidden="1" x14ac:dyDescent="0.3">
      <c r="E2221" s="300" t="s">
        <v>760</v>
      </c>
      <c r="F2221" s="300" t="s">
        <v>651</v>
      </c>
      <c r="G2221" s="300">
        <v>20120101</v>
      </c>
      <c r="H2221" s="300">
        <v>2012</v>
      </c>
      <c r="I2221" s="300">
        <v>52</v>
      </c>
      <c r="J2221" s="300">
        <v>2012</v>
      </c>
      <c r="K2221" s="300">
        <v>562</v>
      </c>
      <c r="L2221" s="300" t="s">
        <v>761</v>
      </c>
      <c r="M2221" s="300" t="s">
        <v>451</v>
      </c>
      <c r="N2221" s="300" t="s">
        <v>660</v>
      </c>
      <c r="O2221" s="300" t="s">
        <v>762</v>
      </c>
      <c r="P2221" s="300">
        <v>899</v>
      </c>
      <c r="Q2221" s="300" t="s">
        <v>2289</v>
      </c>
      <c r="R2221" s="300" t="s">
        <v>2290</v>
      </c>
      <c r="S2221" s="300">
        <v>0</v>
      </c>
      <c r="T2221" s="300" t="s">
        <v>763</v>
      </c>
      <c r="U2221" s="300" t="s">
        <v>764</v>
      </c>
      <c r="V2221" s="300" t="s">
        <v>2284</v>
      </c>
      <c r="W2221" s="300" t="s">
        <v>766</v>
      </c>
      <c r="X2221" s="300" t="b">
        <v>1</v>
      </c>
      <c r="Y2221" s="300">
        <v>31</v>
      </c>
      <c r="Z2221" s="300" t="s">
        <v>767</v>
      </c>
      <c r="AA2221" s="300" t="s">
        <v>767</v>
      </c>
      <c r="AB2221" s="300" t="s">
        <v>66</v>
      </c>
      <c r="AC2221" s="300" t="s">
        <v>66</v>
      </c>
      <c r="AD2221" s="300">
        <v>2</v>
      </c>
      <c r="AE2221" s="300" t="b">
        <v>0</v>
      </c>
      <c r="AF2221" s="300" t="s">
        <v>768</v>
      </c>
      <c r="AG2221" s="300" t="s">
        <v>769</v>
      </c>
      <c r="AH2221" s="300">
        <v>0</v>
      </c>
      <c r="AI2221" s="300">
        <v>0</v>
      </c>
      <c r="AJ2221" s="300" t="s">
        <v>770</v>
      </c>
      <c r="AK2221" s="300">
        <v>-1</v>
      </c>
      <c r="AL2221" s="300" t="s">
        <v>771</v>
      </c>
      <c r="AM2221" s="300"/>
      <c r="AN2221" s="300" t="b">
        <v>0</v>
      </c>
      <c r="AO2221" s="300">
        <v>-1</v>
      </c>
      <c r="AP2221" s="300" t="s">
        <v>771</v>
      </c>
      <c r="AQ2221" s="300"/>
      <c r="AR2221" s="300" t="b">
        <v>0</v>
      </c>
      <c r="AS2221" s="300"/>
      <c r="AT2221" s="300" t="b">
        <v>0</v>
      </c>
      <c r="AU2221" s="300"/>
      <c r="AV2221" s="300" t="b">
        <v>0</v>
      </c>
      <c r="AW2221" s="300">
        <v>585141</v>
      </c>
      <c r="AX2221" s="300"/>
      <c r="AY2221" s="300">
        <v>585141</v>
      </c>
      <c r="AZ2221" s="300">
        <v>0</v>
      </c>
      <c r="BA2221" s="300" t="b">
        <v>1</v>
      </c>
      <c r="BB2221" s="300" t="b">
        <v>0</v>
      </c>
      <c r="BC2221"/>
      <c r="BD2221"/>
      <c r="BE2221"/>
      <c r="BF2221"/>
      <c r="BG2221"/>
      <c r="BH2221"/>
      <c r="BI2221"/>
      <c r="BJ2221"/>
      <c r="BK2221"/>
      <c r="BL2221"/>
      <c r="BM2221"/>
      <c r="BN2221"/>
      <c r="BO2221"/>
      <c r="BP2221"/>
      <c r="BQ2221"/>
    </row>
    <row r="2222" spans="5:69" ht="16.5" hidden="1" x14ac:dyDescent="0.3">
      <c r="E2222" s="300" t="s">
        <v>760</v>
      </c>
      <c r="F2222" s="300" t="s">
        <v>651</v>
      </c>
      <c r="G2222" s="300">
        <v>20120101</v>
      </c>
      <c r="H2222" s="300">
        <v>2012</v>
      </c>
      <c r="I2222" s="300">
        <v>52</v>
      </c>
      <c r="J2222" s="300">
        <v>2012</v>
      </c>
      <c r="K2222" s="300">
        <v>562</v>
      </c>
      <c r="L2222" s="300" t="s">
        <v>761</v>
      </c>
      <c r="M2222" s="300" t="s">
        <v>451</v>
      </c>
      <c r="N2222" s="300" t="s">
        <v>660</v>
      </c>
      <c r="O2222" s="300" t="s">
        <v>762</v>
      </c>
      <c r="P2222" s="300">
        <v>0</v>
      </c>
      <c r="Q2222" s="300" t="s">
        <v>763</v>
      </c>
      <c r="R2222" s="300" t="s">
        <v>764</v>
      </c>
      <c r="S2222" s="300">
        <v>0</v>
      </c>
      <c r="T2222" s="300" t="s">
        <v>763</v>
      </c>
      <c r="U2222" s="300" t="s">
        <v>764</v>
      </c>
      <c r="V2222" s="300" t="s">
        <v>2284</v>
      </c>
      <c r="W2222" s="300" t="s">
        <v>766</v>
      </c>
      <c r="X2222" s="300" t="b">
        <v>1</v>
      </c>
      <c r="Y2222" s="300">
        <v>3101</v>
      </c>
      <c r="Z2222" s="300" t="s">
        <v>813</v>
      </c>
      <c r="AA2222" s="300" t="s">
        <v>525</v>
      </c>
      <c r="AB2222" s="300" t="s">
        <v>66</v>
      </c>
      <c r="AC2222" s="300" t="s">
        <v>66</v>
      </c>
      <c r="AD2222" s="300">
        <v>4</v>
      </c>
      <c r="AE2222" s="300" t="b">
        <v>0</v>
      </c>
      <c r="AF2222" s="300" t="s">
        <v>768</v>
      </c>
      <c r="AG2222" s="300" t="s">
        <v>769</v>
      </c>
      <c r="AH2222" s="300">
        <v>0</v>
      </c>
      <c r="AI2222" s="300">
        <v>0</v>
      </c>
      <c r="AJ2222" s="300" t="s">
        <v>770</v>
      </c>
      <c r="AK2222" s="300">
        <v>8</v>
      </c>
      <c r="AL2222" s="300" t="s">
        <v>814</v>
      </c>
      <c r="AM2222" s="300">
        <v>8316</v>
      </c>
      <c r="AN2222" s="300" t="b">
        <v>0</v>
      </c>
      <c r="AO2222" s="300">
        <v>-1</v>
      </c>
      <c r="AP2222" s="300" t="s">
        <v>771</v>
      </c>
      <c r="AQ2222" s="300"/>
      <c r="AR2222" s="300" t="b">
        <v>0</v>
      </c>
      <c r="AS2222" s="300">
        <v>8316</v>
      </c>
      <c r="AT2222" s="300" t="b">
        <v>0</v>
      </c>
      <c r="AU2222" s="300"/>
      <c r="AV2222" s="300" t="b">
        <v>0</v>
      </c>
      <c r="AW2222" s="300">
        <v>2025</v>
      </c>
      <c r="AX2222" s="300"/>
      <c r="AY2222" s="300">
        <v>2025</v>
      </c>
      <c r="AZ2222" s="300">
        <v>0</v>
      </c>
      <c r="BA2222" s="300" t="b">
        <v>1</v>
      </c>
      <c r="BB2222" s="300" t="b">
        <v>0</v>
      </c>
      <c r="BC2222"/>
      <c r="BD2222"/>
      <c r="BE2222"/>
      <c r="BF2222"/>
      <c r="BG2222"/>
      <c r="BH2222"/>
      <c r="BI2222"/>
      <c r="BJ2222"/>
      <c r="BK2222"/>
      <c r="BL2222"/>
      <c r="BM2222"/>
      <c r="BN2222"/>
      <c r="BO2222"/>
      <c r="BP2222"/>
      <c r="BQ2222"/>
    </row>
    <row r="2223" spans="5:69" ht="16.5" hidden="1" x14ac:dyDescent="0.3">
      <c r="E2223" s="300" t="s">
        <v>760</v>
      </c>
      <c r="F2223" s="300" t="s">
        <v>651</v>
      </c>
      <c r="G2223" s="300">
        <v>20120101</v>
      </c>
      <c r="H2223" s="300">
        <v>2012</v>
      </c>
      <c r="I2223" s="300">
        <v>52</v>
      </c>
      <c r="J2223" s="300">
        <v>2012</v>
      </c>
      <c r="K2223" s="300">
        <v>562</v>
      </c>
      <c r="L2223" s="300" t="s">
        <v>761</v>
      </c>
      <c r="M2223" s="300" t="s">
        <v>451</v>
      </c>
      <c r="N2223" s="300" t="s">
        <v>660</v>
      </c>
      <c r="O2223" s="300" t="s">
        <v>762</v>
      </c>
      <c r="P2223" s="300">
        <v>392</v>
      </c>
      <c r="Q2223" s="300" t="s">
        <v>2188</v>
      </c>
      <c r="R2223" s="300" t="s">
        <v>2189</v>
      </c>
      <c r="S2223" s="300">
        <v>0</v>
      </c>
      <c r="T2223" s="300" t="s">
        <v>763</v>
      </c>
      <c r="U2223" s="300" t="s">
        <v>764</v>
      </c>
      <c r="V2223" s="300" t="s">
        <v>2284</v>
      </c>
      <c r="W2223" s="300" t="s">
        <v>766</v>
      </c>
      <c r="X2223" s="300" t="b">
        <v>1</v>
      </c>
      <c r="Y2223" s="300">
        <v>3101</v>
      </c>
      <c r="Z2223" s="300" t="s">
        <v>813</v>
      </c>
      <c r="AA2223" s="300" t="s">
        <v>525</v>
      </c>
      <c r="AB2223" s="300" t="s">
        <v>66</v>
      </c>
      <c r="AC2223" s="300" t="s">
        <v>66</v>
      </c>
      <c r="AD2223" s="300">
        <v>4</v>
      </c>
      <c r="AE2223" s="300" t="b">
        <v>0</v>
      </c>
      <c r="AF2223" s="300" t="s">
        <v>768</v>
      </c>
      <c r="AG2223" s="300" t="s">
        <v>769</v>
      </c>
      <c r="AH2223" s="300">
        <v>0</v>
      </c>
      <c r="AI2223" s="300">
        <v>0</v>
      </c>
      <c r="AJ2223" s="300" t="s">
        <v>770</v>
      </c>
      <c r="AK2223" s="300">
        <v>8</v>
      </c>
      <c r="AL2223" s="300" t="s">
        <v>814</v>
      </c>
      <c r="AM2223" s="300">
        <v>1</v>
      </c>
      <c r="AN2223" s="300" t="b">
        <v>0</v>
      </c>
      <c r="AO2223" s="300">
        <v>-1</v>
      </c>
      <c r="AP2223" s="300" t="s">
        <v>771</v>
      </c>
      <c r="AQ2223" s="300"/>
      <c r="AR2223" s="300" t="b">
        <v>0</v>
      </c>
      <c r="AS2223" s="300">
        <v>1</v>
      </c>
      <c r="AT2223" s="300" t="b">
        <v>0</v>
      </c>
      <c r="AU2223" s="300"/>
      <c r="AV2223" s="300" t="b">
        <v>0</v>
      </c>
      <c r="AW2223" s="300">
        <v>302</v>
      </c>
      <c r="AX2223" s="300"/>
      <c r="AY2223" s="300">
        <v>302</v>
      </c>
      <c r="AZ2223" s="300">
        <v>0</v>
      </c>
      <c r="BA2223" s="300" t="b">
        <v>1</v>
      </c>
      <c r="BB2223" s="300" t="b">
        <v>0</v>
      </c>
      <c r="BC2223"/>
      <c r="BD2223"/>
      <c r="BE2223"/>
      <c r="BF2223"/>
      <c r="BG2223"/>
      <c r="BH2223"/>
      <c r="BI2223"/>
      <c r="BJ2223"/>
      <c r="BK2223"/>
      <c r="BL2223"/>
      <c r="BM2223"/>
      <c r="BN2223"/>
      <c r="BO2223"/>
      <c r="BP2223"/>
      <c r="BQ2223"/>
    </row>
    <row r="2224" spans="5:69" ht="16.5" hidden="1" x14ac:dyDescent="0.3">
      <c r="E2224" s="300" t="s">
        <v>760</v>
      </c>
      <c r="F2224" s="300" t="s">
        <v>651</v>
      </c>
      <c r="G2224" s="300">
        <v>20120101</v>
      </c>
      <c r="H2224" s="300">
        <v>2012</v>
      </c>
      <c r="I2224" s="300">
        <v>52</v>
      </c>
      <c r="J2224" s="300">
        <v>2012</v>
      </c>
      <c r="K2224" s="300">
        <v>562</v>
      </c>
      <c r="L2224" s="300" t="s">
        <v>761</v>
      </c>
      <c r="M2224" s="300" t="s">
        <v>451</v>
      </c>
      <c r="N2224" s="300" t="s">
        <v>660</v>
      </c>
      <c r="O2224" s="300" t="s">
        <v>762</v>
      </c>
      <c r="P2224" s="300">
        <v>466</v>
      </c>
      <c r="Q2224" s="300" t="s">
        <v>1787</v>
      </c>
      <c r="R2224" s="300" t="s">
        <v>436</v>
      </c>
      <c r="S2224" s="300">
        <v>0</v>
      </c>
      <c r="T2224" s="300" t="s">
        <v>763</v>
      </c>
      <c r="U2224" s="300" t="s">
        <v>764</v>
      </c>
      <c r="V2224" s="300" t="s">
        <v>2284</v>
      </c>
      <c r="W2224" s="300" t="s">
        <v>766</v>
      </c>
      <c r="X2224" s="300" t="b">
        <v>1</v>
      </c>
      <c r="Y2224" s="300">
        <v>3101</v>
      </c>
      <c r="Z2224" s="300" t="s">
        <v>813</v>
      </c>
      <c r="AA2224" s="300" t="s">
        <v>525</v>
      </c>
      <c r="AB2224" s="300" t="s">
        <v>66</v>
      </c>
      <c r="AC2224" s="300" t="s">
        <v>66</v>
      </c>
      <c r="AD2224" s="300">
        <v>4</v>
      </c>
      <c r="AE2224" s="300" t="b">
        <v>0</v>
      </c>
      <c r="AF2224" s="300" t="s">
        <v>768</v>
      </c>
      <c r="AG2224" s="300" t="s">
        <v>769</v>
      </c>
      <c r="AH2224" s="300">
        <v>0</v>
      </c>
      <c r="AI2224" s="300">
        <v>0</v>
      </c>
      <c r="AJ2224" s="300" t="s">
        <v>770</v>
      </c>
      <c r="AK2224" s="300">
        <v>8</v>
      </c>
      <c r="AL2224" s="300" t="s">
        <v>814</v>
      </c>
      <c r="AM2224" s="300">
        <v>1190</v>
      </c>
      <c r="AN2224" s="300" t="b">
        <v>0</v>
      </c>
      <c r="AO2224" s="300">
        <v>-1</v>
      </c>
      <c r="AP2224" s="300" t="s">
        <v>771</v>
      </c>
      <c r="AQ2224" s="300"/>
      <c r="AR2224" s="300" t="b">
        <v>0</v>
      </c>
      <c r="AS2224" s="300">
        <v>1190</v>
      </c>
      <c r="AT2224" s="300" t="b">
        <v>0</v>
      </c>
      <c r="AU2224" s="300"/>
      <c r="AV2224" s="300" t="b">
        <v>0</v>
      </c>
      <c r="AW2224" s="300">
        <v>408</v>
      </c>
      <c r="AX2224" s="300"/>
      <c r="AY2224" s="300">
        <v>408</v>
      </c>
      <c r="AZ2224" s="300">
        <v>0</v>
      </c>
      <c r="BA2224" s="300" t="b">
        <v>1</v>
      </c>
      <c r="BB2224" s="300" t="b">
        <v>0</v>
      </c>
      <c r="BC2224"/>
      <c r="BD2224"/>
      <c r="BE2224"/>
      <c r="BF2224"/>
      <c r="BG2224"/>
      <c r="BH2224"/>
      <c r="BI2224"/>
      <c r="BJ2224"/>
      <c r="BK2224"/>
      <c r="BL2224"/>
      <c r="BM2224"/>
      <c r="BN2224"/>
      <c r="BO2224"/>
      <c r="BP2224"/>
      <c r="BQ2224"/>
    </row>
    <row r="2225" spans="5:69" ht="16.5" hidden="1" x14ac:dyDescent="0.3">
      <c r="E2225" s="300" t="s">
        <v>760</v>
      </c>
      <c r="F2225" s="300" t="s">
        <v>651</v>
      </c>
      <c r="G2225" s="300">
        <v>20120101</v>
      </c>
      <c r="H2225" s="300">
        <v>2012</v>
      </c>
      <c r="I2225" s="300">
        <v>52</v>
      </c>
      <c r="J2225" s="300">
        <v>2012</v>
      </c>
      <c r="K2225" s="300">
        <v>562</v>
      </c>
      <c r="L2225" s="300" t="s">
        <v>761</v>
      </c>
      <c r="M2225" s="300" t="s">
        <v>451</v>
      </c>
      <c r="N2225" s="300" t="s">
        <v>660</v>
      </c>
      <c r="O2225" s="300" t="s">
        <v>762</v>
      </c>
      <c r="P2225" s="300">
        <v>768</v>
      </c>
      <c r="Q2225" s="300" t="s">
        <v>807</v>
      </c>
      <c r="R2225" s="300" t="s">
        <v>442</v>
      </c>
      <c r="S2225" s="300">
        <v>0</v>
      </c>
      <c r="T2225" s="300" t="s">
        <v>763</v>
      </c>
      <c r="U2225" s="300" t="s">
        <v>764</v>
      </c>
      <c r="V2225" s="300" t="s">
        <v>2284</v>
      </c>
      <c r="W2225" s="300" t="s">
        <v>766</v>
      </c>
      <c r="X2225" s="300" t="b">
        <v>1</v>
      </c>
      <c r="Y2225" s="300">
        <v>3101</v>
      </c>
      <c r="Z2225" s="300" t="s">
        <v>813</v>
      </c>
      <c r="AA2225" s="300" t="s">
        <v>525</v>
      </c>
      <c r="AB2225" s="300" t="s">
        <v>66</v>
      </c>
      <c r="AC2225" s="300" t="s">
        <v>66</v>
      </c>
      <c r="AD2225" s="300">
        <v>4</v>
      </c>
      <c r="AE2225" s="300" t="b">
        <v>0</v>
      </c>
      <c r="AF2225" s="300" t="s">
        <v>768</v>
      </c>
      <c r="AG2225" s="300" t="s">
        <v>769</v>
      </c>
      <c r="AH2225" s="300">
        <v>0</v>
      </c>
      <c r="AI2225" s="300">
        <v>0</v>
      </c>
      <c r="AJ2225" s="300" t="s">
        <v>770</v>
      </c>
      <c r="AK2225" s="300">
        <v>8</v>
      </c>
      <c r="AL2225" s="300" t="s">
        <v>814</v>
      </c>
      <c r="AM2225" s="300">
        <v>7125</v>
      </c>
      <c r="AN2225" s="300" t="b">
        <v>0</v>
      </c>
      <c r="AO2225" s="300">
        <v>-1</v>
      </c>
      <c r="AP2225" s="300" t="s">
        <v>771</v>
      </c>
      <c r="AQ2225" s="300"/>
      <c r="AR2225" s="300" t="b">
        <v>0</v>
      </c>
      <c r="AS2225" s="300">
        <v>7125</v>
      </c>
      <c r="AT2225" s="300" t="b">
        <v>0</v>
      </c>
      <c r="AU2225" s="300"/>
      <c r="AV2225" s="300" t="b">
        <v>0</v>
      </c>
      <c r="AW2225" s="300">
        <v>1315</v>
      </c>
      <c r="AX2225" s="300"/>
      <c r="AY2225" s="300">
        <v>1315</v>
      </c>
      <c r="AZ2225" s="300">
        <v>0</v>
      </c>
      <c r="BA2225" s="300" t="b">
        <v>1</v>
      </c>
      <c r="BB2225" s="300" t="b">
        <v>0</v>
      </c>
      <c r="BC2225"/>
      <c r="BD2225"/>
      <c r="BE2225"/>
      <c r="BF2225"/>
      <c r="BG2225"/>
      <c r="BH2225"/>
      <c r="BI2225"/>
      <c r="BJ2225"/>
      <c r="BK2225"/>
      <c r="BL2225"/>
      <c r="BM2225"/>
      <c r="BN2225"/>
      <c r="BO2225"/>
      <c r="BP2225"/>
      <c r="BQ2225"/>
    </row>
    <row r="2226" spans="5:69" ht="16.5" hidden="1" x14ac:dyDescent="0.3">
      <c r="E2226" s="300" t="s">
        <v>760</v>
      </c>
      <c r="F2226" s="300" t="s">
        <v>651</v>
      </c>
      <c r="G2226" s="300">
        <v>20120101</v>
      </c>
      <c r="H2226" s="300">
        <v>2012</v>
      </c>
      <c r="I2226" s="300">
        <v>52</v>
      </c>
      <c r="J2226" s="300">
        <v>2012</v>
      </c>
      <c r="K2226" s="300">
        <v>562</v>
      </c>
      <c r="L2226" s="300" t="s">
        <v>761</v>
      </c>
      <c r="M2226" s="300" t="s">
        <v>451</v>
      </c>
      <c r="N2226" s="300" t="s">
        <v>660</v>
      </c>
      <c r="O2226" s="300" t="s">
        <v>762</v>
      </c>
      <c r="P2226" s="300">
        <v>0</v>
      </c>
      <c r="Q2226" s="300" t="s">
        <v>763</v>
      </c>
      <c r="R2226" s="300" t="s">
        <v>764</v>
      </c>
      <c r="S2226" s="300">
        <v>0</v>
      </c>
      <c r="T2226" s="300" t="s">
        <v>763</v>
      </c>
      <c r="U2226" s="300" t="s">
        <v>764</v>
      </c>
      <c r="V2226" s="300" t="s">
        <v>2284</v>
      </c>
      <c r="W2226" s="300" t="s">
        <v>766</v>
      </c>
      <c r="X2226" s="300" t="b">
        <v>1</v>
      </c>
      <c r="Y2226" s="300">
        <v>310100</v>
      </c>
      <c r="Z2226" s="300" t="s">
        <v>818</v>
      </c>
      <c r="AA2226" s="300" t="s">
        <v>525</v>
      </c>
      <c r="AB2226" s="300" t="s">
        <v>66</v>
      </c>
      <c r="AC2226" s="300" t="s">
        <v>66</v>
      </c>
      <c r="AD2226" s="300">
        <v>6</v>
      </c>
      <c r="AE2226" s="300" t="b">
        <v>1</v>
      </c>
      <c r="AF2226" s="300" t="s">
        <v>768</v>
      </c>
      <c r="AG2226" s="300" t="s">
        <v>769</v>
      </c>
      <c r="AH2226" s="300">
        <v>0</v>
      </c>
      <c r="AI2226" s="300">
        <v>0</v>
      </c>
      <c r="AJ2226" s="300" t="s">
        <v>770</v>
      </c>
      <c r="AK2226" s="300">
        <v>8</v>
      </c>
      <c r="AL2226" s="300" t="s">
        <v>814</v>
      </c>
      <c r="AM2226" s="300">
        <v>8316</v>
      </c>
      <c r="AN2226" s="300" t="b">
        <v>0</v>
      </c>
      <c r="AO2226" s="300">
        <v>-1</v>
      </c>
      <c r="AP2226" s="300" t="s">
        <v>771</v>
      </c>
      <c r="AQ2226" s="300"/>
      <c r="AR2226" s="300" t="b">
        <v>0</v>
      </c>
      <c r="AS2226" s="300">
        <v>8316</v>
      </c>
      <c r="AT2226" s="300" t="b">
        <v>0</v>
      </c>
      <c r="AU2226" s="300"/>
      <c r="AV2226" s="300" t="b">
        <v>0</v>
      </c>
      <c r="AW2226" s="300">
        <v>2025</v>
      </c>
      <c r="AX2226" s="300"/>
      <c r="AY2226" s="300">
        <v>2025</v>
      </c>
      <c r="AZ2226" s="300">
        <v>0</v>
      </c>
      <c r="BA2226" s="300" t="b">
        <v>1</v>
      </c>
      <c r="BB2226" s="300" t="b">
        <v>0</v>
      </c>
      <c r="BC2226"/>
      <c r="BD2226"/>
      <c r="BE2226"/>
      <c r="BF2226"/>
      <c r="BG2226"/>
      <c r="BH2226"/>
      <c r="BI2226"/>
      <c r="BJ2226"/>
      <c r="BK2226"/>
      <c r="BL2226"/>
      <c r="BM2226"/>
      <c r="BN2226"/>
      <c r="BO2226"/>
      <c r="BP2226"/>
      <c r="BQ2226"/>
    </row>
    <row r="2227" spans="5:69" ht="16.5" hidden="1" x14ac:dyDescent="0.3">
      <c r="E2227" s="300" t="s">
        <v>760</v>
      </c>
      <c r="F2227" s="300" t="s">
        <v>651</v>
      </c>
      <c r="G2227" s="300">
        <v>20120101</v>
      </c>
      <c r="H2227" s="300">
        <v>2012</v>
      </c>
      <c r="I2227" s="300">
        <v>52</v>
      </c>
      <c r="J2227" s="300">
        <v>2012</v>
      </c>
      <c r="K2227" s="300">
        <v>562</v>
      </c>
      <c r="L2227" s="300" t="s">
        <v>761</v>
      </c>
      <c r="M2227" s="300" t="s">
        <v>451</v>
      </c>
      <c r="N2227" s="300" t="s">
        <v>660</v>
      </c>
      <c r="O2227" s="300" t="s">
        <v>762</v>
      </c>
      <c r="P2227" s="300">
        <v>392</v>
      </c>
      <c r="Q2227" s="300" t="s">
        <v>2188</v>
      </c>
      <c r="R2227" s="300" t="s">
        <v>2189</v>
      </c>
      <c r="S2227" s="300">
        <v>0</v>
      </c>
      <c r="T2227" s="300" t="s">
        <v>763</v>
      </c>
      <c r="U2227" s="300" t="s">
        <v>764</v>
      </c>
      <c r="V2227" s="300" t="s">
        <v>2284</v>
      </c>
      <c r="W2227" s="300" t="s">
        <v>766</v>
      </c>
      <c r="X2227" s="300" t="b">
        <v>1</v>
      </c>
      <c r="Y2227" s="300">
        <v>310100</v>
      </c>
      <c r="Z2227" s="300" t="s">
        <v>818</v>
      </c>
      <c r="AA2227" s="300" t="s">
        <v>525</v>
      </c>
      <c r="AB2227" s="300" t="s">
        <v>66</v>
      </c>
      <c r="AC2227" s="300" t="s">
        <v>66</v>
      </c>
      <c r="AD2227" s="300">
        <v>6</v>
      </c>
      <c r="AE2227" s="300" t="b">
        <v>1</v>
      </c>
      <c r="AF2227" s="300" t="s">
        <v>768</v>
      </c>
      <c r="AG2227" s="300" t="s">
        <v>769</v>
      </c>
      <c r="AH2227" s="300">
        <v>0</v>
      </c>
      <c r="AI2227" s="300">
        <v>0</v>
      </c>
      <c r="AJ2227" s="300" t="s">
        <v>770</v>
      </c>
      <c r="AK2227" s="300">
        <v>8</v>
      </c>
      <c r="AL2227" s="300" t="s">
        <v>814</v>
      </c>
      <c r="AM2227" s="300">
        <v>1</v>
      </c>
      <c r="AN2227" s="300" t="b">
        <v>0</v>
      </c>
      <c r="AO2227" s="300">
        <v>-1</v>
      </c>
      <c r="AP2227" s="300" t="s">
        <v>771</v>
      </c>
      <c r="AQ2227" s="300"/>
      <c r="AR2227" s="300" t="b">
        <v>0</v>
      </c>
      <c r="AS2227" s="300">
        <v>1</v>
      </c>
      <c r="AT2227" s="300" t="b">
        <v>0</v>
      </c>
      <c r="AU2227" s="300"/>
      <c r="AV2227" s="300" t="b">
        <v>0</v>
      </c>
      <c r="AW2227" s="300">
        <v>302</v>
      </c>
      <c r="AX2227" s="300"/>
      <c r="AY2227" s="300">
        <v>302</v>
      </c>
      <c r="AZ2227" s="300">
        <v>0</v>
      </c>
      <c r="BA2227" s="300" t="b">
        <v>1</v>
      </c>
      <c r="BB2227" s="300" t="b">
        <v>0</v>
      </c>
      <c r="BC2227"/>
      <c r="BD2227"/>
      <c r="BE2227"/>
      <c r="BF2227"/>
      <c r="BG2227"/>
      <c r="BH2227"/>
      <c r="BI2227"/>
      <c r="BJ2227"/>
      <c r="BK2227"/>
      <c r="BL2227"/>
      <c r="BM2227"/>
      <c r="BN2227"/>
      <c r="BO2227"/>
      <c r="BP2227"/>
      <c r="BQ2227"/>
    </row>
    <row r="2228" spans="5:69" ht="16.5" hidden="1" x14ac:dyDescent="0.3">
      <c r="E2228" s="300" t="s">
        <v>760</v>
      </c>
      <c r="F2228" s="300" t="s">
        <v>651</v>
      </c>
      <c r="G2228" s="300">
        <v>20120101</v>
      </c>
      <c r="H2228" s="300">
        <v>2012</v>
      </c>
      <c r="I2228" s="300">
        <v>52</v>
      </c>
      <c r="J2228" s="300">
        <v>2012</v>
      </c>
      <c r="K2228" s="300">
        <v>562</v>
      </c>
      <c r="L2228" s="300" t="s">
        <v>761</v>
      </c>
      <c r="M2228" s="300" t="s">
        <v>451</v>
      </c>
      <c r="N2228" s="300" t="s">
        <v>660</v>
      </c>
      <c r="O2228" s="300" t="s">
        <v>762</v>
      </c>
      <c r="P2228" s="300">
        <v>466</v>
      </c>
      <c r="Q2228" s="300" t="s">
        <v>1787</v>
      </c>
      <c r="R2228" s="300" t="s">
        <v>436</v>
      </c>
      <c r="S2228" s="300">
        <v>0</v>
      </c>
      <c r="T2228" s="300" t="s">
        <v>763</v>
      </c>
      <c r="U2228" s="300" t="s">
        <v>764</v>
      </c>
      <c r="V2228" s="300" t="s">
        <v>2284</v>
      </c>
      <c r="W2228" s="300" t="s">
        <v>766</v>
      </c>
      <c r="X2228" s="300" t="b">
        <v>1</v>
      </c>
      <c r="Y2228" s="300">
        <v>310100</v>
      </c>
      <c r="Z2228" s="300" t="s">
        <v>818</v>
      </c>
      <c r="AA2228" s="300" t="s">
        <v>525</v>
      </c>
      <c r="AB2228" s="300" t="s">
        <v>66</v>
      </c>
      <c r="AC2228" s="300" t="s">
        <v>66</v>
      </c>
      <c r="AD2228" s="300">
        <v>6</v>
      </c>
      <c r="AE2228" s="300" t="b">
        <v>1</v>
      </c>
      <c r="AF2228" s="300" t="s">
        <v>768</v>
      </c>
      <c r="AG2228" s="300" t="s">
        <v>769</v>
      </c>
      <c r="AH2228" s="300">
        <v>0</v>
      </c>
      <c r="AI2228" s="300">
        <v>0</v>
      </c>
      <c r="AJ2228" s="300" t="s">
        <v>770</v>
      </c>
      <c r="AK2228" s="300">
        <v>8</v>
      </c>
      <c r="AL2228" s="300" t="s">
        <v>814</v>
      </c>
      <c r="AM2228" s="300">
        <v>1190</v>
      </c>
      <c r="AN2228" s="300" t="b">
        <v>0</v>
      </c>
      <c r="AO2228" s="300">
        <v>-1</v>
      </c>
      <c r="AP2228" s="300" t="s">
        <v>771</v>
      </c>
      <c r="AQ2228" s="300"/>
      <c r="AR2228" s="300" t="b">
        <v>0</v>
      </c>
      <c r="AS2228" s="300">
        <v>1190</v>
      </c>
      <c r="AT2228" s="300" t="b">
        <v>0</v>
      </c>
      <c r="AU2228" s="300"/>
      <c r="AV2228" s="300" t="b">
        <v>0</v>
      </c>
      <c r="AW2228" s="300">
        <v>408</v>
      </c>
      <c r="AX2228" s="300"/>
      <c r="AY2228" s="300">
        <v>408</v>
      </c>
      <c r="AZ2228" s="300">
        <v>0</v>
      </c>
      <c r="BA2228" s="300" t="b">
        <v>1</v>
      </c>
      <c r="BB2228" s="300" t="b">
        <v>0</v>
      </c>
      <c r="BC2228"/>
      <c r="BD2228"/>
      <c r="BE2228"/>
      <c r="BF2228"/>
      <c r="BG2228"/>
      <c r="BH2228"/>
      <c r="BI2228"/>
      <c r="BJ2228"/>
      <c r="BK2228"/>
      <c r="BL2228"/>
      <c r="BM2228"/>
      <c r="BN2228"/>
      <c r="BO2228"/>
      <c r="BP2228"/>
      <c r="BQ2228"/>
    </row>
    <row r="2229" spans="5:69" ht="16.5" hidden="1" x14ac:dyDescent="0.3">
      <c r="E2229" s="300" t="s">
        <v>760</v>
      </c>
      <c r="F2229" s="300" t="s">
        <v>651</v>
      </c>
      <c r="G2229" s="300">
        <v>20120101</v>
      </c>
      <c r="H2229" s="300">
        <v>2012</v>
      </c>
      <c r="I2229" s="300">
        <v>52</v>
      </c>
      <c r="J2229" s="300">
        <v>2012</v>
      </c>
      <c r="K2229" s="300">
        <v>562</v>
      </c>
      <c r="L2229" s="300" t="s">
        <v>761</v>
      </c>
      <c r="M2229" s="300" t="s">
        <v>451</v>
      </c>
      <c r="N2229" s="300" t="s">
        <v>660</v>
      </c>
      <c r="O2229" s="300" t="s">
        <v>762</v>
      </c>
      <c r="P2229" s="300">
        <v>768</v>
      </c>
      <c r="Q2229" s="300" t="s">
        <v>807</v>
      </c>
      <c r="R2229" s="300" t="s">
        <v>442</v>
      </c>
      <c r="S2229" s="300">
        <v>0</v>
      </c>
      <c r="T2229" s="300" t="s">
        <v>763</v>
      </c>
      <c r="U2229" s="300" t="s">
        <v>764</v>
      </c>
      <c r="V2229" s="300" t="s">
        <v>2284</v>
      </c>
      <c r="W2229" s="300" t="s">
        <v>766</v>
      </c>
      <c r="X2229" s="300" t="b">
        <v>1</v>
      </c>
      <c r="Y2229" s="300">
        <v>310100</v>
      </c>
      <c r="Z2229" s="300" t="s">
        <v>818</v>
      </c>
      <c r="AA2229" s="300" t="s">
        <v>525</v>
      </c>
      <c r="AB2229" s="300" t="s">
        <v>66</v>
      </c>
      <c r="AC2229" s="300" t="s">
        <v>66</v>
      </c>
      <c r="AD2229" s="300">
        <v>6</v>
      </c>
      <c r="AE2229" s="300" t="b">
        <v>1</v>
      </c>
      <c r="AF2229" s="300" t="s">
        <v>768</v>
      </c>
      <c r="AG2229" s="300" t="s">
        <v>769</v>
      </c>
      <c r="AH2229" s="300">
        <v>0</v>
      </c>
      <c r="AI2229" s="300">
        <v>0</v>
      </c>
      <c r="AJ2229" s="300" t="s">
        <v>770</v>
      </c>
      <c r="AK2229" s="300">
        <v>8</v>
      </c>
      <c r="AL2229" s="300" t="s">
        <v>814</v>
      </c>
      <c r="AM2229" s="300">
        <v>7125</v>
      </c>
      <c r="AN2229" s="300" t="b">
        <v>0</v>
      </c>
      <c r="AO2229" s="300">
        <v>-1</v>
      </c>
      <c r="AP2229" s="300" t="s">
        <v>771</v>
      </c>
      <c r="AQ2229" s="300"/>
      <c r="AR2229" s="300" t="b">
        <v>0</v>
      </c>
      <c r="AS2229" s="300">
        <v>7125</v>
      </c>
      <c r="AT2229" s="300" t="b">
        <v>0</v>
      </c>
      <c r="AU2229" s="300"/>
      <c r="AV2229" s="300" t="b">
        <v>0</v>
      </c>
      <c r="AW2229" s="300">
        <v>1315</v>
      </c>
      <c r="AX2229" s="300"/>
      <c r="AY2229" s="300">
        <v>1315</v>
      </c>
      <c r="AZ2229" s="300">
        <v>0</v>
      </c>
      <c r="BA2229" s="300" t="b">
        <v>1</v>
      </c>
      <c r="BB2229" s="300" t="b">
        <v>0</v>
      </c>
      <c r="BC2229"/>
      <c r="BD2229"/>
      <c r="BE2229"/>
      <c r="BF2229"/>
      <c r="BG2229"/>
      <c r="BH2229"/>
      <c r="BI2229"/>
      <c r="BJ2229"/>
      <c r="BK2229"/>
      <c r="BL2229"/>
      <c r="BM2229"/>
      <c r="BN2229"/>
      <c r="BO2229"/>
      <c r="BP2229"/>
      <c r="BQ2229"/>
    </row>
    <row r="2230" spans="5:69" ht="16.5" hidden="1" x14ac:dyDescent="0.3">
      <c r="E2230" s="300" t="s">
        <v>760</v>
      </c>
      <c r="F2230" s="300" t="s">
        <v>651</v>
      </c>
      <c r="G2230" s="300">
        <v>20120101</v>
      </c>
      <c r="H2230" s="300">
        <v>2012</v>
      </c>
      <c r="I2230" s="300">
        <v>52</v>
      </c>
      <c r="J2230" s="300">
        <v>2012</v>
      </c>
      <c r="K2230" s="300">
        <v>562</v>
      </c>
      <c r="L2230" s="300" t="s">
        <v>761</v>
      </c>
      <c r="M2230" s="300" t="s">
        <v>451</v>
      </c>
      <c r="N2230" s="300" t="s">
        <v>660</v>
      </c>
      <c r="O2230" s="300" t="s">
        <v>762</v>
      </c>
      <c r="P2230" s="300">
        <v>0</v>
      </c>
      <c r="Q2230" s="300" t="s">
        <v>763</v>
      </c>
      <c r="R2230" s="300" t="s">
        <v>764</v>
      </c>
      <c r="S2230" s="300">
        <v>0</v>
      </c>
      <c r="T2230" s="300" t="s">
        <v>763</v>
      </c>
      <c r="U2230" s="300" t="s">
        <v>764</v>
      </c>
      <c r="V2230" s="300" t="s">
        <v>2284</v>
      </c>
      <c r="W2230" s="300" t="s">
        <v>766</v>
      </c>
      <c r="X2230" s="300" t="b">
        <v>1</v>
      </c>
      <c r="Y2230" s="300">
        <v>3102</v>
      </c>
      <c r="Z2230" s="300" t="s">
        <v>819</v>
      </c>
      <c r="AA2230" s="300" t="s">
        <v>820</v>
      </c>
      <c r="AB2230" s="300" t="s">
        <v>508</v>
      </c>
      <c r="AC2230" s="300" t="s">
        <v>508</v>
      </c>
      <c r="AD2230" s="300">
        <v>4</v>
      </c>
      <c r="AE2230" s="300" t="b">
        <v>0</v>
      </c>
      <c r="AF2230" s="300" t="s">
        <v>768</v>
      </c>
      <c r="AG2230" s="300" t="s">
        <v>769</v>
      </c>
      <c r="AH2230" s="300">
        <v>0</v>
      </c>
      <c r="AI2230" s="300">
        <v>0</v>
      </c>
      <c r="AJ2230" s="300" t="s">
        <v>770</v>
      </c>
      <c r="AK2230" s="300">
        <v>8</v>
      </c>
      <c r="AL2230" s="300" t="s">
        <v>814</v>
      </c>
      <c r="AM2230" s="300">
        <v>30664692</v>
      </c>
      <c r="AN2230" s="300" t="b">
        <v>0</v>
      </c>
      <c r="AO2230" s="300">
        <v>-1</v>
      </c>
      <c r="AP2230" s="300" t="s">
        <v>771</v>
      </c>
      <c r="AQ2230" s="300"/>
      <c r="AR2230" s="300" t="b">
        <v>0</v>
      </c>
      <c r="AS2230" s="300">
        <v>30664692</v>
      </c>
      <c r="AT2230" s="300" t="b">
        <v>0</v>
      </c>
      <c r="AU2230" s="300"/>
      <c r="AV2230" s="300" t="b">
        <v>0</v>
      </c>
      <c r="AW2230" s="300">
        <v>36894489</v>
      </c>
      <c r="AX2230" s="300"/>
      <c r="AY2230" s="300">
        <v>36894489</v>
      </c>
      <c r="AZ2230" s="300">
        <v>0</v>
      </c>
      <c r="BA2230" s="300" t="b">
        <v>1</v>
      </c>
      <c r="BB2230" s="300" t="b">
        <v>0</v>
      </c>
      <c r="BC2230"/>
      <c r="BD2230"/>
      <c r="BE2230"/>
      <c r="BF2230"/>
      <c r="BG2230"/>
      <c r="BH2230"/>
      <c r="BI2230"/>
      <c r="BJ2230"/>
      <c r="BK2230"/>
      <c r="BL2230"/>
      <c r="BM2230"/>
      <c r="BN2230"/>
      <c r="BO2230"/>
      <c r="BP2230"/>
      <c r="BQ2230"/>
    </row>
    <row r="2231" spans="5:69" ht="16.5" hidden="1" x14ac:dyDescent="0.3">
      <c r="E2231" s="300" t="s">
        <v>760</v>
      </c>
      <c r="F2231" s="300" t="s">
        <v>651</v>
      </c>
      <c r="G2231" s="300">
        <v>20120101</v>
      </c>
      <c r="H2231" s="300">
        <v>2012</v>
      </c>
      <c r="I2231" s="300">
        <v>52</v>
      </c>
      <c r="J2231" s="300">
        <v>2012</v>
      </c>
      <c r="K2231" s="300">
        <v>562</v>
      </c>
      <c r="L2231" s="300" t="s">
        <v>761</v>
      </c>
      <c r="M2231" s="300" t="s">
        <v>451</v>
      </c>
      <c r="N2231" s="300" t="s">
        <v>660</v>
      </c>
      <c r="O2231" s="300" t="s">
        <v>762</v>
      </c>
      <c r="P2231" s="300">
        <v>56</v>
      </c>
      <c r="Q2231" s="300" t="s">
        <v>877</v>
      </c>
      <c r="R2231" s="300" t="s">
        <v>878</v>
      </c>
      <c r="S2231" s="300">
        <v>0</v>
      </c>
      <c r="T2231" s="300" t="s">
        <v>763</v>
      </c>
      <c r="U2231" s="300" t="s">
        <v>764</v>
      </c>
      <c r="V2231" s="300" t="s">
        <v>2284</v>
      </c>
      <c r="W2231" s="300" t="s">
        <v>766</v>
      </c>
      <c r="X2231" s="300" t="b">
        <v>1</v>
      </c>
      <c r="Y2231" s="300">
        <v>3102</v>
      </c>
      <c r="Z2231" s="300" t="s">
        <v>819</v>
      </c>
      <c r="AA2231" s="300" t="s">
        <v>820</v>
      </c>
      <c r="AB2231" s="300" t="s">
        <v>508</v>
      </c>
      <c r="AC2231" s="300" t="s">
        <v>508</v>
      </c>
      <c r="AD2231" s="300">
        <v>4</v>
      </c>
      <c r="AE2231" s="300" t="b">
        <v>0</v>
      </c>
      <c r="AF2231" s="300" t="s">
        <v>768</v>
      </c>
      <c r="AG2231" s="300" t="s">
        <v>769</v>
      </c>
      <c r="AH2231" s="300">
        <v>0</v>
      </c>
      <c r="AI2231" s="300">
        <v>0</v>
      </c>
      <c r="AJ2231" s="300" t="s">
        <v>770</v>
      </c>
      <c r="AK2231" s="300">
        <v>8</v>
      </c>
      <c r="AL2231" s="300" t="s">
        <v>814</v>
      </c>
      <c r="AM2231" s="300">
        <v>266712</v>
      </c>
      <c r="AN2231" s="300" t="b">
        <v>0</v>
      </c>
      <c r="AO2231" s="300">
        <v>-1</v>
      </c>
      <c r="AP2231" s="300" t="s">
        <v>771</v>
      </c>
      <c r="AQ2231" s="300"/>
      <c r="AR2231" s="300" t="b">
        <v>0</v>
      </c>
      <c r="AS2231" s="300">
        <v>266712</v>
      </c>
      <c r="AT2231" s="300" t="b">
        <v>0</v>
      </c>
      <c r="AU2231" s="300"/>
      <c r="AV2231" s="300" t="b">
        <v>0</v>
      </c>
      <c r="AW2231" s="300">
        <v>289051</v>
      </c>
      <c r="AX2231" s="300"/>
      <c r="AY2231" s="300">
        <v>289051</v>
      </c>
      <c r="AZ2231" s="300">
        <v>0</v>
      </c>
      <c r="BA2231" s="300" t="b">
        <v>1</v>
      </c>
      <c r="BB2231" s="300" t="b">
        <v>0</v>
      </c>
      <c r="BC2231"/>
      <c r="BD2231"/>
      <c r="BE2231"/>
      <c r="BF2231"/>
      <c r="BG2231"/>
      <c r="BH2231"/>
      <c r="BI2231"/>
      <c r="BJ2231"/>
      <c r="BK2231"/>
      <c r="BL2231"/>
      <c r="BM2231"/>
      <c r="BN2231"/>
      <c r="BO2231"/>
      <c r="BP2231"/>
      <c r="BQ2231"/>
    </row>
    <row r="2232" spans="5:69" ht="16.5" hidden="1" x14ac:dyDescent="0.3">
      <c r="E2232" s="300" t="s">
        <v>760</v>
      </c>
      <c r="F2232" s="300" t="s">
        <v>651</v>
      </c>
      <c r="G2232" s="300">
        <v>20120101</v>
      </c>
      <c r="H2232" s="300">
        <v>2012</v>
      </c>
      <c r="I2232" s="300">
        <v>52</v>
      </c>
      <c r="J2232" s="300">
        <v>2012</v>
      </c>
      <c r="K2232" s="300">
        <v>562</v>
      </c>
      <c r="L2232" s="300" t="s">
        <v>761</v>
      </c>
      <c r="M2232" s="300" t="s">
        <v>451</v>
      </c>
      <c r="N2232" s="300" t="s">
        <v>660</v>
      </c>
      <c r="O2232" s="300" t="s">
        <v>762</v>
      </c>
      <c r="P2232" s="300">
        <v>204</v>
      </c>
      <c r="Q2232" s="300" t="s">
        <v>776</v>
      </c>
      <c r="R2232" s="300" t="s">
        <v>432</v>
      </c>
      <c r="S2232" s="300">
        <v>0</v>
      </c>
      <c r="T2232" s="300" t="s">
        <v>763</v>
      </c>
      <c r="U2232" s="300" t="s">
        <v>764</v>
      </c>
      <c r="V2232" s="300" t="s">
        <v>2284</v>
      </c>
      <c r="W2232" s="300" t="s">
        <v>766</v>
      </c>
      <c r="X2232" s="300" t="b">
        <v>1</v>
      </c>
      <c r="Y2232" s="300">
        <v>3102</v>
      </c>
      <c r="Z2232" s="300" t="s">
        <v>819</v>
      </c>
      <c r="AA2232" s="300" t="s">
        <v>820</v>
      </c>
      <c r="AB2232" s="300" t="s">
        <v>508</v>
      </c>
      <c r="AC2232" s="300" t="s">
        <v>508</v>
      </c>
      <c r="AD2232" s="300">
        <v>4</v>
      </c>
      <c r="AE2232" s="300" t="b">
        <v>0</v>
      </c>
      <c r="AF2232" s="300" t="s">
        <v>768</v>
      </c>
      <c r="AG2232" s="300" t="s">
        <v>769</v>
      </c>
      <c r="AH2232" s="300">
        <v>0</v>
      </c>
      <c r="AI2232" s="300">
        <v>0</v>
      </c>
      <c r="AJ2232" s="300" t="s">
        <v>770</v>
      </c>
      <c r="AK2232" s="300">
        <v>8</v>
      </c>
      <c r="AL2232" s="300" t="s">
        <v>814</v>
      </c>
      <c r="AM2232" s="300">
        <v>200000</v>
      </c>
      <c r="AN2232" s="300" t="b">
        <v>0</v>
      </c>
      <c r="AO2232" s="300">
        <v>-1</v>
      </c>
      <c r="AP2232" s="300" t="s">
        <v>771</v>
      </c>
      <c r="AQ2232" s="300"/>
      <c r="AR2232" s="300" t="b">
        <v>0</v>
      </c>
      <c r="AS2232" s="300">
        <v>200000</v>
      </c>
      <c r="AT2232" s="300" t="b">
        <v>0</v>
      </c>
      <c r="AU2232" s="300"/>
      <c r="AV2232" s="300" t="b">
        <v>0</v>
      </c>
      <c r="AW2232" s="300">
        <v>58770</v>
      </c>
      <c r="AX2232" s="300"/>
      <c r="AY2232" s="300">
        <v>58770</v>
      </c>
      <c r="AZ2232" s="300">
        <v>0</v>
      </c>
      <c r="BA2232" s="300" t="b">
        <v>1</v>
      </c>
      <c r="BB2232" s="300" t="b">
        <v>0</v>
      </c>
      <c r="BC2232"/>
      <c r="BD2232"/>
      <c r="BE2232"/>
      <c r="BF2232"/>
      <c r="BG2232"/>
      <c r="BH2232"/>
      <c r="BI2232"/>
      <c r="BJ2232"/>
      <c r="BK2232"/>
      <c r="BL2232"/>
      <c r="BM2232"/>
      <c r="BN2232"/>
      <c r="BO2232"/>
      <c r="BP2232"/>
      <c r="BQ2232"/>
    </row>
    <row r="2233" spans="5:69" ht="16.5" hidden="1" x14ac:dyDescent="0.3">
      <c r="E2233" s="300" t="s">
        <v>760</v>
      </c>
      <c r="F2233" s="300" t="s">
        <v>651</v>
      </c>
      <c r="G2233" s="300">
        <v>20120101</v>
      </c>
      <c r="H2233" s="300">
        <v>2012</v>
      </c>
      <c r="I2233" s="300">
        <v>52</v>
      </c>
      <c r="J2233" s="300">
        <v>2012</v>
      </c>
      <c r="K2233" s="300">
        <v>562</v>
      </c>
      <c r="L2233" s="300" t="s">
        <v>761</v>
      </c>
      <c r="M2233" s="300" t="s">
        <v>451</v>
      </c>
      <c r="N2233" s="300" t="s">
        <v>660</v>
      </c>
      <c r="O2233" s="300" t="s">
        <v>762</v>
      </c>
      <c r="P2233" s="300">
        <v>251</v>
      </c>
      <c r="Q2233" s="300" t="s">
        <v>778</v>
      </c>
      <c r="R2233" s="300" t="s">
        <v>779</v>
      </c>
      <c r="S2233" s="300">
        <v>0</v>
      </c>
      <c r="T2233" s="300" t="s">
        <v>763</v>
      </c>
      <c r="U2233" s="300" t="s">
        <v>764</v>
      </c>
      <c r="V2233" s="300" t="s">
        <v>2284</v>
      </c>
      <c r="W2233" s="300" t="s">
        <v>766</v>
      </c>
      <c r="X2233" s="300" t="b">
        <v>1</v>
      </c>
      <c r="Y2233" s="300">
        <v>3102</v>
      </c>
      <c r="Z2233" s="300" t="s">
        <v>819</v>
      </c>
      <c r="AA2233" s="300" t="s">
        <v>820</v>
      </c>
      <c r="AB2233" s="300" t="s">
        <v>508</v>
      </c>
      <c r="AC2233" s="300" t="s">
        <v>508</v>
      </c>
      <c r="AD2233" s="300">
        <v>4</v>
      </c>
      <c r="AE2233" s="300" t="b">
        <v>0</v>
      </c>
      <c r="AF2233" s="300" t="s">
        <v>768</v>
      </c>
      <c r="AG2233" s="300" t="s">
        <v>769</v>
      </c>
      <c r="AH2233" s="300">
        <v>0</v>
      </c>
      <c r="AI2233" s="300">
        <v>0</v>
      </c>
      <c r="AJ2233" s="300" t="s">
        <v>770</v>
      </c>
      <c r="AK2233" s="300">
        <v>8</v>
      </c>
      <c r="AL2233" s="300" t="s">
        <v>814</v>
      </c>
      <c r="AM2233" s="300">
        <v>8140661</v>
      </c>
      <c r="AN2233" s="300" t="b">
        <v>0</v>
      </c>
      <c r="AO2233" s="300">
        <v>-1</v>
      </c>
      <c r="AP2233" s="300" t="s">
        <v>771</v>
      </c>
      <c r="AQ2233" s="300"/>
      <c r="AR2233" s="300" t="b">
        <v>0</v>
      </c>
      <c r="AS2233" s="300">
        <v>8140661</v>
      </c>
      <c r="AT2233" s="300" t="b">
        <v>0</v>
      </c>
      <c r="AU2233" s="300"/>
      <c r="AV2233" s="300" t="b">
        <v>0</v>
      </c>
      <c r="AW2233" s="300">
        <v>5304041</v>
      </c>
      <c r="AX2233" s="300"/>
      <c r="AY2233" s="300">
        <v>5304041</v>
      </c>
      <c r="AZ2233" s="300">
        <v>0</v>
      </c>
      <c r="BA2233" s="300" t="b">
        <v>1</v>
      </c>
      <c r="BB2233" s="300" t="b">
        <v>0</v>
      </c>
      <c r="BC2233"/>
      <c r="BD2233"/>
      <c r="BE2233"/>
      <c r="BF2233"/>
      <c r="BG2233"/>
      <c r="BH2233"/>
      <c r="BI2233"/>
      <c r="BJ2233"/>
      <c r="BK2233"/>
      <c r="BL2233"/>
      <c r="BM2233"/>
      <c r="BN2233"/>
      <c r="BO2233"/>
      <c r="BP2233"/>
      <c r="BQ2233"/>
    </row>
    <row r="2234" spans="5:69" ht="16.5" hidden="1" x14ac:dyDescent="0.3">
      <c r="E2234" s="300" t="s">
        <v>760</v>
      </c>
      <c r="F2234" s="300" t="s">
        <v>651</v>
      </c>
      <c r="G2234" s="300">
        <v>20120101</v>
      </c>
      <c r="H2234" s="300">
        <v>2012</v>
      </c>
      <c r="I2234" s="300">
        <v>52</v>
      </c>
      <c r="J2234" s="300">
        <v>2012</v>
      </c>
      <c r="K2234" s="300">
        <v>562</v>
      </c>
      <c r="L2234" s="300" t="s">
        <v>761</v>
      </c>
      <c r="M2234" s="300" t="s">
        <v>451</v>
      </c>
      <c r="N2234" s="300" t="s">
        <v>660</v>
      </c>
      <c r="O2234" s="300" t="s">
        <v>762</v>
      </c>
      <c r="P2234" s="300">
        <v>266</v>
      </c>
      <c r="Q2234" s="300" t="s">
        <v>949</v>
      </c>
      <c r="R2234" s="300" t="s">
        <v>453</v>
      </c>
      <c r="S2234" s="300">
        <v>0</v>
      </c>
      <c r="T2234" s="300" t="s">
        <v>763</v>
      </c>
      <c r="U2234" s="300" t="s">
        <v>764</v>
      </c>
      <c r="V2234" s="300" t="s">
        <v>2284</v>
      </c>
      <c r="W2234" s="300" t="s">
        <v>766</v>
      </c>
      <c r="X2234" s="300" t="b">
        <v>1</v>
      </c>
      <c r="Y2234" s="300">
        <v>3102</v>
      </c>
      <c r="Z2234" s="300" t="s">
        <v>819</v>
      </c>
      <c r="AA2234" s="300" t="s">
        <v>820</v>
      </c>
      <c r="AB2234" s="300" t="s">
        <v>508</v>
      </c>
      <c r="AC2234" s="300" t="s">
        <v>508</v>
      </c>
      <c r="AD2234" s="300">
        <v>4</v>
      </c>
      <c r="AE2234" s="300" t="b">
        <v>0</v>
      </c>
      <c r="AF2234" s="300" t="s">
        <v>768</v>
      </c>
      <c r="AG2234" s="300" t="s">
        <v>769</v>
      </c>
      <c r="AH2234" s="300">
        <v>0</v>
      </c>
      <c r="AI2234" s="300">
        <v>0</v>
      </c>
      <c r="AJ2234" s="300" t="s">
        <v>770</v>
      </c>
      <c r="AK2234" s="300">
        <v>8</v>
      </c>
      <c r="AL2234" s="300" t="s">
        <v>814</v>
      </c>
      <c r="AM2234" s="300">
        <v>2500</v>
      </c>
      <c r="AN2234" s="300" t="b">
        <v>0</v>
      </c>
      <c r="AO2234" s="300">
        <v>-1</v>
      </c>
      <c r="AP2234" s="300" t="s">
        <v>771</v>
      </c>
      <c r="AQ2234" s="300"/>
      <c r="AR2234" s="300" t="b">
        <v>0</v>
      </c>
      <c r="AS2234" s="300">
        <v>2500</v>
      </c>
      <c r="AT2234" s="300" t="b">
        <v>0</v>
      </c>
      <c r="AU2234" s="300"/>
      <c r="AV2234" s="300" t="b">
        <v>0</v>
      </c>
      <c r="AW2234" s="300">
        <v>735</v>
      </c>
      <c r="AX2234" s="300"/>
      <c r="AY2234" s="300">
        <v>735</v>
      </c>
      <c r="AZ2234" s="300">
        <v>0</v>
      </c>
      <c r="BA2234" s="300" t="b">
        <v>1</v>
      </c>
      <c r="BB2234" s="300" t="b">
        <v>0</v>
      </c>
      <c r="BC2234"/>
      <c r="BD2234"/>
      <c r="BE2234"/>
      <c r="BF2234"/>
      <c r="BG2234"/>
      <c r="BH2234"/>
      <c r="BI2234"/>
      <c r="BJ2234"/>
      <c r="BK2234"/>
      <c r="BL2234"/>
      <c r="BM2234"/>
      <c r="BN2234"/>
      <c r="BO2234"/>
      <c r="BP2234"/>
      <c r="BQ2234"/>
    </row>
    <row r="2235" spans="5:69" ht="16.5" hidden="1" x14ac:dyDescent="0.3">
      <c r="E2235" s="300" t="s">
        <v>760</v>
      </c>
      <c r="F2235" s="300" t="s">
        <v>651</v>
      </c>
      <c r="G2235" s="300">
        <v>20120101</v>
      </c>
      <c r="H2235" s="300">
        <v>2012</v>
      </c>
      <c r="I2235" s="300">
        <v>52</v>
      </c>
      <c r="J2235" s="300">
        <v>2012</v>
      </c>
      <c r="K2235" s="300">
        <v>562</v>
      </c>
      <c r="L2235" s="300" t="s">
        <v>761</v>
      </c>
      <c r="M2235" s="300" t="s">
        <v>451</v>
      </c>
      <c r="N2235" s="300" t="s">
        <v>660</v>
      </c>
      <c r="O2235" s="300" t="s">
        <v>762</v>
      </c>
      <c r="P2235" s="300">
        <v>288</v>
      </c>
      <c r="Q2235" s="300" t="s">
        <v>784</v>
      </c>
      <c r="R2235" s="300" t="s">
        <v>428</v>
      </c>
      <c r="S2235" s="300">
        <v>0</v>
      </c>
      <c r="T2235" s="300" t="s">
        <v>763</v>
      </c>
      <c r="U2235" s="300" t="s">
        <v>764</v>
      </c>
      <c r="V2235" s="300" t="s">
        <v>2284</v>
      </c>
      <c r="W2235" s="300" t="s">
        <v>766</v>
      </c>
      <c r="X2235" s="300" t="b">
        <v>1</v>
      </c>
      <c r="Y2235" s="300">
        <v>3102</v>
      </c>
      <c r="Z2235" s="300" t="s">
        <v>819</v>
      </c>
      <c r="AA2235" s="300" t="s">
        <v>820</v>
      </c>
      <c r="AB2235" s="300" t="s">
        <v>508</v>
      </c>
      <c r="AC2235" s="300" t="s">
        <v>508</v>
      </c>
      <c r="AD2235" s="300">
        <v>4</v>
      </c>
      <c r="AE2235" s="300" t="b">
        <v>0</v>
      </c>
      <c r="AF2235" s="300" t="s">
        <v>768</v>
      </c>
      <c r="AG2235" s="300" t="s">
        <v>769</v>
      </c>
      <c r="AH2235" s="300">
        <v>0</v>
      </c>
      <c r="AI2235" s="300">
        <v>0</v>
      </c>
      <c r="AJ2235" s="300" t="s">
        <v>770</v>
      </c>
      <c r="AK2235" s="300">
        <v>8</v>
      </c>
      <c r="AL2235" s="300" t="s">
        <v>814</v>
      </c>
      <c r="AM2235" s="300">
        <v>856500</v>
      </c>
      <c r="AN2235" s="300" t="b">
        <v>0</v>
      </c>
      <c r="AO2235" s="300">
        <v>-1</v>
      </c>
      <c r="AP2235" s="300" t="s">
        <v>771</v>
      </c>
      <c r="AQ2235" s="300"/>
      <c r="AR2235" s="300" t="b">
        <v>0</v>
      </c>
      <c r="AS2235" s="300">
        <v>856500</v>
      </c>
      <c r="AT2235" s="300" t="b">
        <v>0</v>
      </c>
      <c r="AU2235" s="300"/>
      <c r="AV2235" s="300" t="b">
        <v>0</v>
      </c>
      <c r="AW2235" s="300">
        <v>886478</v>
      </c>
      <c r="AX2235" s="300"/>
      <c r="AY2235" s="300">
        <v>886478</v>
      </c>
      <c r="AZ2235" s="300">
        <v>0</v>
      </c>
      <c r="BA2235" s="300" t="b">
        <v>1</v>
      </c>
      <c r="BB2235" s="300" t="b">
        <v>0</v>
      </c>
      <c r="BC2235"/>
      <c r="BD2235"/>
      <c r="BE2235"/>
      <c r="BF2235"/>
      <c r="BG2235"/>
      <c r="BH2235"/>
      <c r="BI2235"/>
      <c r="BJ2235"/>
      <c r="BK2235"/>
      <c r="BL2235"/>
      <c r="BM2235"/>
      <c r="BN2235"/>
      <c r="BO2235"/>
      <c r="BP2235"/>
      <c r="BQ2235"/>
    </row>
    <row r="2236" spans="5:69" ht="16.5" hidden="1" x14ac:dyDescent="0.3">
      <c r="E2236" s="300" t="s">
        <v>760</v>
      </c>
      <c r="F2236" s="300" t="s">
        <v>651</v>
      </c>
      <c r="G2236" s="300">
        <v>20120101</v>
      </c>
      <c r="H2236" s="300">
        <v>2012</v>
      </c>
      <c r="I2236" s="300">
        <v>52</v>
      </c>
      <c r="J2236" s="300">
        <v>2012</v>
      </c>
      <c r="K2236" s="300">
        <v>562</v>
      </c>
      <c r="L2236" s="300" t="s">
        <v>761</v>
      </c>
      <c r="M2236" s="300" t="s">
        <v>451</v>
      </c>
      <c r="N2236" s="300" t="s">
        <v>660</v>
      </c>
      <c r="O2236" s="300" t="s">
        <v>762</v>
      </c>
      <c r="P2236" s="300">
        <v>364</v>
      </c>
      <c r="Q2236" s="300" t="s">
        <v>2186</v>
      </c>
      <c r="R2236" s="300" t="s">
        <v>2187</v>
      </c>
      <c r="S2236" s="300">
        <v>0</v>
      </c>
      <c r="T2236" s="300" t="s">
        <v>763</v>
      </c>
      <c r="U2236" s="300" t="s">
        <v>764</v>
      </c>
      <c r="V2236" s="300" t="s">
        <v>2284</v>
      </c>
      <c r="W2236" s="300" t="s">
        <v>766</v>
      </c>
      <c r="X2236" s="300" t="b">
        <v>1</v>
      </c>
      <c r="Y2236" s="300">
        <v>3102</v>
      </c>
      <c r="Z2236" s="300" t="s">
        <v>819</v>
      </c>
      <c r="AA2236" s="300" t="s">
        <v>820</v>
      </c>
      <c r="AB2236" s="300" t="s">
        <v>508</v>
      </c>
      <c r="AC2236" s="300" t="s">
        <v>508</v>
      </c>
      <c r="AD2236" s="300">
        <v>4</v>
      </c>
      <c r="AE2236" s="300" t="b">
        <v>0</v>
      </c>
      <c r="AF2236" s="300" t="s">
        <v>768</v>
      </c>
      <c r="AG2236" s="300" t="s">
        <v>769</v>
      </c>
      <c r="AH2236" s="300">
        <v>0</v>
      </c>
      <c r="AI2236" s="300">
        <v>0</v>
      </c>
      <c r="AJ2236" s="300" t="s">
        <v>770</v>
      </c>
      <c r="AK2236" s="300">
        <v>8</v>
      </c>
      <c r="AL2236" s="300" t="s">
        <v>814</v>
      </c>
      <c r="AM2236" s="300">
        <v>283500</v>
      </c>
      <c r="AN2236" s="300" t="b">
        <v>0</v>
      </c>
      <c r="AO2236" s="300">
        <v>-1</v>
      </c>
      <c r="AP2236" s="300" t="s">
        <v>771</v>
      </c>
      <c r="AQ2236" s="300"/>
      <c r="AR2236" s="300" t="b">
        <v>0</v>
      </c>
      <c r="AS2236" s="300">
        <v>283500</v>
      </c>
      <c r="AT2236" s="300" t="b">
        <v>0</v>
      </c>
      <c r="AU2236" s="300"/>
      <c r="AV2236" s="300" t="b">
        <v>0</v>
      </c>
      <c r="AW2236" s="300">
        <v>330642</v>
      </c>
      <c r="AX2236" s="300"/>
      <c r="AY2236" s="300">
        <v>330642</v>
      </c>
      <c r="AZ2236" s="300">
        <v>0</v>
      </c>
      <c r="BA2236" s="300" t="b">
        <v>1</v>
      </c>
      <c r="BB2236" s="300" t="b">
        <v>0</v>
      </c>
      <c r="BC2236"/>
      <c r="BD2236"/>
      <c r="BE2236"/>
      <c r="BF2236"/>
      <c r="BG2236"/>
      <c r="BH2236"/>
      <c r="BI2236"/>
      <c r="BJ2236"/>
      <c r="BK2236"/>
      <c r="BL2236"/>
      <c r="BM2236"/>
      <c r="BN2236"/>
      <c r="BO2236"/>
      <c r="BP2236"/>
      <c r="BQ2236"/>
    </row>
    <row r="2237" spans="5:69" ht="16.5" hidden="1" x14ac:dyDescent="0.3">
      <c r="E2237" s="300" t="s">
        <v>760</v>
      </c>
      <c r="F2237" s="300" t="s">
        <v>651</v>
      </c>
      <c r="G2237" s="300">
        <v>20120101</v>
      </c>
      <c r="H2237" s="300">
        <v>2012</v>
      </c>
      <c r="I2237" s="300">
        <v>52</v>
      </c>
      <c r="J2237" s="300">
        <v>2012</v>
      </c>
      <c r="K2237" s="300">
        <v>562</v>
      </c>
      <c r="L2237" s="300" t="s">
        <v>761</v>
      </c>
      <c r="M2237" s="300" t="s">
        <v>451</v>
      </c>
      <c r="N2237" s="300" t="s">
        <v>660</v>
      </c>
      <c r="O2237" s="300" t="s">
        <v>762</v>
      </c>
      <c r="P2237" s="300">
        <v>528</v>
      </c>
      <c r="Q2237" s="300" t="s">
        <v>788</v>
      </c>
      <c r="R2237" s="300" t="s">
        <v>789</v>
      </c>
      <c r="S2237" s="300">
        <v>0</v>
      </c>
      <c r="T2237" s="300" t="s">
        <v>763</v>
      </c>
      <c r="U2237" s="300" t="s">
        <v>764</v>
      </c>
      <c r="V2237" s="300" t="s">
        <v>2284</v>
      </c>
      <c r="W2237" s="300" t="s">
        <v>766</v>
      </c>
      <c r="X2237" s="300" t="b">
        <v>1</v>
      </c>
      <c r="Y2237" s="300">
        <v>3102</v>
      </c>
      <c r="Z2237" s="300" t="s">
        <v>819</v>
      </c>
      <c r="AA2237" s="300" t="s">
        <v>820</v>
      </c>
      <c r="AB2237" s="300" t="s">
        <v>508</v>
      </c>
      <c r="AC2237" s="300" t="s">
        <v>508</v>
      </c>
      <c r="AD2237" s="300">
        <v>4</v>
      </c>
      <c r="AE2237" s="300" t="b">
        <v>0</v>
      </c>
      <c r="AF2237" s="300" t="s">
        <v>768</v>
      </c>
      <c r="AG2237" s="300" t="s">
        <v>769</v>
      </c>
      <c r="AH2237" s="300">
        <v>0</v>
      </c>
      <c r="AI2237" s="300">
        <v>0</v>
      </c>
      <c r="AJ2237" s="300" t="s">
        <v>770</v>
      </c>
      <c r="AK2237" s="300">
        <v>8</v>
      </c>
      <c r="AL2237" s="300" t="s">
        <v>814</v>
      </c>
      <c r="AM2237" s="300">
        <v>746110</v>
      </c>
      <c r="AN2237" s="300" t="b">
        <v>0</v>
      </c>
      <c r="AO2237" s="300">
        <v>-1</v>
      </c>
      <c r="AP2237" s="300" t="s">
        <v>771</v>
      </c>
      <c r="AQ2237" s="300"/>
      <c r="AR2237" s="300" t="b">
        <v>0</v>
      </c>
      <c r="AS2237" s="300">
        <v>746110</v>
      </c>
      <c r="AT2237" s="300" t="b">
        <v>0</v>
      </c>
      <c r="AU2237" s="300"/>
      <c r="AV2237" s="300" t="b">
        <v>0</v>
      </c>
      <c r="AW2237" s="300">
        <v>470384</v>
      </c>
      <c r="AX2237" s="300"/>
      <c r="AY2237" s="300">
        <v>470384</v>
      </c>
      <c r="AZ2237" s="300">
        <v>0</v>
      </c>
      <c r="BA2237" s="300" t="b">
        <v>1</v>
      </c>
      <c r="BB2237" s="300" t="b">
        <v>0</v>
      </c>
      <c r="BC2237"/>
      <c r="BD2237"/>
      <c r="BE2237"/>
      <c r="BF2237"/>
      <c r="BG2237"/>
      <c r="BH2237"/>
      <c r="BI2237"/>
      <c r="BJ2237"/>
      <c r="BK2237"/>
      <c r="BL2237"/>
      <c r="BM2237"/>
      <c r="BN2237"/>
      <c r="BO2237"/>
      <c r="BP2237"/>
      <c r="BQ2237"/>
    </row>
    <row r="2238" spans="5:69" ht="16.5" hidden="1" x14ac:dyDescent="0.3">
      <c r="E2238" s="300" t="s">
        <v>760</v>
      </c>
      <c r="F2238" s="300" t="s">
        <v>651</v>
      </c>
      <c r="G2238" s="300">
        <v>20120101</v>
      </c>
      <c r="H2238" s="300">
        <v>2012</v>
      </c>
      <c r="I2238" s="300">
        <v>52</v>
      </c>
      <c r="J2238" s="300">
        <v>2012</v>
      </c>
      <c r="K2238" s="300">
        <v>562</v>
      </c>
      <c r="L2238" s="300" t="s">
        <v>761</v>
      </c>
      <c r="M2238" s="300" t="s">
        <v>451</v>
      </c>
      <c r="N2238" s="300" t="s">
        <v>660</v>
      </c>
      <c r="O2238" s="300" t="s">
        <v>762</v>
      </c>
      <c r="P2238" s="300">
        <v>566</v>
      </c>
      <c r="Q2238" s="300" t="s">
        <v>791</v>
      </c>
      <c r="R2238" s="300" t="s">
        <v>434</v>
      </c>
      <c r="S2238" s="300">
        <v>0</v>
      </c>
      <c r="T2238" s="300" t="s">
        <v>763</v>
      </c>
      <c r="U2238" s="300" t="s">
        <v>764</v>
      </c>
      <c r="V2238" s="300" t="s">
        <v>2284</v>
      </c>
      <c r="W2238" s="300" t="s">
        <v>766</v>
      </c>
      <c r="X2238" s="300" t="b">
        <v>1</v>
      </c>
      <c r="Y2238" s="300">
        <v>3102</v>
      </c>
      <c r="Z2238" s="300" t="s">
        <v>819</v>
      </c>
      <c r="AA2238" s="300" t="s">
        <v>820</v>
      </c>
      <c r="AB2238" s="300" t="s">
        <v>508</v>
      </c>
      <c r="AC2238" s="300" t="s">
        <v>508</v>
      </c>
      <c r="AD2238" s="300">
        <v>4</v>
      </c>
      <c r="AE2238" s="300" t="b">
        <v>0</v>
      </c>
      <c r="AF2238" s="300" t="s">
        <v>768</v>
      </c>
      <c r="AG2238" s="300" t="s">
        <v>769</v>
      </c>
      <c r="AH2238" s="300">
        <v>0</v>
      </c>
      <c r="AI2238" s="300">
        <v>0</v>
      </c>
      <c r="AJ2238" s="300" t="s">
        <v>770</v>
      </c>
      <c r="AK2238" s="300">
        <v>8</v>
      </c>
      <c r="AL2238" s="300" t="s">
        <v>814</v>
      </c>
      <c r="AM2238" s="300">
        <v>10580172</v>
      </c>
      <c r="AN2238" s="300" t="b">
        <v>0</v>
      </c>
      <c r="AO2238" s="300">
        <v>-1</v>
      </c>
      <c r="AP2238" s="300" t="s">
        <v>771</v>
      </c>
      <c r="AQ2238" s="300"/>
      <c r="AR2238" s="300" t="b">
        <v>0</v>
      </c>
      <c r="AS2238" s="300">
        <v>10580172</v>
      </c>
      <c r="AT2238" s="300" t="b">
        <v>0</v>
      </c>
      <c r="AU2238" s="300"/>
      <c r="AV2238" s="300" t="b">
        <v>0</v>
      </c>
      <c r="AW2238" s="300">
        <v>18230214</v>
      </c>
      <c r="AX2238" s="300"/>
      <c r="AY2238" s="300">
        <v>18230214</v>
      </c>
      <c r="AZ2238" s="300">
        <v>0</v>
      </c>
      <c r="BA2238" s="300" t="b">
        <v>1</v>
      </c>
      <c r="BB2238" s="300" t="b">
        <v>0</v>
      </c>
      <c r="BC2238"/>
      <c r="BD2238"/>
      <c r="BE2238"/>
      <c r="BF2238"/>
      <c r="BG2238"/>
      <c r="BH2238"/>
      <c r="BI2238"/>
      <c r="BJ2238"/>
      <c r="BK2238"/>
      <c r="BL2238"/>
      <c r="BM2238"/>
      <c r="BN2238"/>
      <c r="BO2238"/>
      <c r="BP2238"/>
      <c r="BQ2238"/>
    </row>
    <row r="2239" spans="5:69" ht="16.5" hidden="1" x14ac:dyDescent="0.3">
      <c r="E2239" s="300" t="s">
        <v>760</v>
      </c>
      <c r="F2239" s="300" t="s">
        <v>651</v>
      </c>
      <c r="G2239" s="300">
        <v>20120101</v>
      </c>
      <c r="H2239" s="300">
        <v>2012</v>
      </c>
      <c r="I2239" s="300">
        <v>52</v>
      </c>
      <c r="J2239" s="300">
        <v>2012</v>
      </c>
      <c r="K2239" s="300">
        <v>562</v>
      </c>
      <c r="L2239" s="300" t="s">
        <v>761</v>
      </c>
      <c r="M2239" s="300" t="s">
        <v>451</v>
      </c>
      <c r="N2239" s="300" t="s">
        <v>660</v>
      </c>
      <c r="O2239" s="300" t="s">
        <v>762</v>
      </c>
      <c r="P2239" s="300">
        <v>768</v>
      </c>
      <c r="Q2239" s="300" t="s">
        <v>807</v>
      </c>
      <c r="R2239" s="300" t="s">
        <v>442</v>
      </c>
      <c r="S2239" s="300">
        <v>0</v>
      </c>
      <c r="T2239" s="300" t="s">
        <v>763</v>
      </c>
      <c r="U2239" s="300" t="s">
        <v>764</v>
      </c>
      <c r="V2239" s="300" t="s">
        <v>2284</v>
      </c>
      <c r="W2239" s="300" t="s">
        <v>766</v>
      </c>
      <c r="X2239" s="300" t="b">
        <v>1</v>
      </c>
      <c r="Y2239" s="300">
        <v>3102</v>
      </c>
      <c r="Z2239" s="300" t="s">
        <v>819</v>
      </c>
      <c r="AA2239" s="300" t="s">
        <v>820</v>
      </c>
      <c r="AB2239" s="300" t="s">
        <v>508</v>
      </c>
      <c r="AC2239" s="300" t="s">
        <v>508</v>
      </c>
      <c r="AD2239" s="300">
        <v>4</v>
      </c>
      <c r="AE2239" s="300" t="b">
        <v>0</v>
      </c>
      <c r="AF2239" s="300" t="s">
        <v>768</v>
      </c>
      <c r="AG2239" s="300" t="s">
        <v>769</v>
      </c>
      <c r="AH2239" s="300">
        <v>0</v>
      </c>
      <c r="AI2239" s="300">
        <v>0</v>
      </c>
      <c r="AJ2239" s="300" t="s">
        <v>770</v>
      </c>
      <c r="AK2239" s="300">
        <v>8</v>
      </c>
      <c r="AL2239" s="300" t="s">
        <v>814</v>
      </c>
      <c r="AM2239" s="300">
        <v>9588537</v>
      </c>
      <c r="AN2239" s="300" t="b">
        <v>0</v>
      </c>
      <c r="AO2239" s="300">
        <v>-1</v>
      </c>
      <c r="AP2239" s="300" t="s">
        <v>771</v>
      </c>
      <c r="AQ2239" s="300"/>
      <c r="AR2239" s="300" t="b">
        <v>0</v>
      </c>
      <c r="AS2239" s="300">
        <v>9588537</v>
      </c>
      <c r="AT2239" s="300" t="b">
        <v>0</v>
      </c>
      <c r="AU2239" s="300"/>
      <c r="AV2239" s="300" t="b">
        <v>0</v>
      </c>
      <c r="AW2239" s="300">
        <v>11324174</v>
      </c>
      <c r="AX2239" s="300"/>
      <c r="AY2239" s="300">
        <v>11324174</v>
      </c>
      <c r="AZ2239" s="300">
        <v>0</v>
      </c>
      <c r="BA2239" s="300" t="b">
        <v>1</v>
      </c>
      <c r="BB2239" s="300" t="b">
        <v>0</v>
      </c>
      <c r="BC2239"/>
      <c r="BD2239"/>
      <c r="BE2239"/>
      <c r="BF2239"/>
      <c r="BG2239"/>
      <c r="BH2239"/>
      <c r="BI2239"/>
      <c r="BJ2239"/>
      <c r="BK2239"/>
      <c r="BL2239"/>
      <c r="BM2239"/>
      <c r="BN2239"/>
      <c r="BO2239"/>
      <c r="BP2239"/>
      <c r="BQ2239"/>
    </row>
    <row r="2240" spans="5:69" ht="16.5" hidden="1" x14ac:dyDescent="0.3">
      <c r="E2240" s="300" t="s">
        <v>760</v>
      </c>
      <c r="F2240" s="300" t="s">
        <v>651</v>
      </c>
      <c r="G2240" s="300">
        <v>20120101</v>
      </c>
      <c r="H2240" s="300">
        <v>2012</v>
      </c>
      <c r="I2240" s="300">
        <v>52</v>
      </c>
      <c r="J2240" s="300">
        <v>2012</v>
      </c>
      <c r="K2240" s="300">
        <v>562</v>
      </c>
      <c r="L2240" s="300" t="s">
        <v>761</v>
      </c>
      <c r="M2240" s="300" t="s">
        <v>451</v>
      </c>
      <c r="N2240" s="300" t="s">
        <v>660</v>
      </c>
      <c r="O2240" s="300" t="s">
        <v>762</v>
      </c>
      <c r="P2240" s="300">
        <v>0</v>
      </c>
      <c r="Q2240" s="300" t="s">
        <v>763</v>
      </c>
      <c r="R2240" s="300" t="s">
        <v>764</v>
      </c>
      <c r="S2240" s="300">
        <v>0</v>
      </c>
      <c r="T2240" s="300" t="s">
        <v>763</v>
      </c>
      <c r="U2240" s="300" t="s">
        <v>764</v>
      </c>
      <c r="V2240" s="300" t="s">
        <v>2284</v>
      </c>
      <c r="W2240" s="300" t="s">
        <v>766</v>
      </c>
      <c r="X2240" s="300" t="b">
        <v>1</v>
      </c>
      <c r="Y2240" s="300">
        <v>310210</v>
      </c>
      <c r="Z2240" s="300" t="s">
        <v>826</v>
      </c>
      <c r="AA2240" s="300" t="s">
        <v>503</v>
      </c>
      <c r="AB2240" s="300" t="s">
        <v>503</v>
      </c>
      <c r="AC2240" s="300" t="s">
        <v>503</v>
      </c>
      <c r="AD2240" s="300">
        <v>6</v>
      </c>
      <c r="AE2240" s="300" t="b">
        <v>1</v>
      </c>
      <c r="AF2240" s="300" t="s">
        <v>768</v>
      </c>
      <c r="AG2240" s="300" t="s">
        <v>769</v>
      </c>
      <c r="AH2240" s="300">
        <v>0</v>
      </c>
      <c r="AI2240" s="300">
        <v>0</v>
      </c>
      <c r="AJ2240" s="300" t="s">
        <v>770</v>
      </c>
      <c r="AK2240" s="300">
        <v>8</v>
      </c>
      <c r="AL2240" s="300" t="s">
        <v>814</v>
      </c>
      <c r="AM2240" s="300">
        <v>20569709</v>
      </c>
      <c r="AN2240" s="300" t="b">
        <v>0</v>
      </c>
      <c r="AO2240" s="300">
        <v>-1</v>
      </c>
      <c r="AP2240" s="300" t="s">
        <v>771</v>
      </c>
      <c r="AQ2240" s="300"/>
      <c r="AR2240" s="300" t="b">
        <v>0</v>
      </c>
      <c r="AS2240" s="300">
        <v>20569709</v>
      </c>
      <c r="AT2240" s="300" t="b">
        <v>0</v>
      </c>
      <c r="AU2240" s="300"/>
      <c r="AV2240" s="300" t="b">
        <v>0</v>
      </c>
      <c r="AW2240" s="300">
        <v>29919558</v>
      </c>
      <c r="AX2240" s="300"/>
      <c r="AY2240" s="300">
        <v>29919558</v>
      </c>
      <c r="AZ2240" s="300">
        <v>0</v>
      </c>
      <c r="BA2240" s="300" t="b">
        <v>1</v>
      </c>
      <c r="BB2240" s="300" t="b">
        <v>0</v>
      </c>
      <c r="BC2240"/>
      <c r="BD2240"/>
      <c r="BE2240"/>
      <c r="BF2240"/>
      <c r="BG2240"/>
      <c r="BH2240"/>
      <c r="BI2240"/>
      <c r="BJ2240"/>
      <c r="BK2240"/>
      <c r="BL2240"/>
      <c r="BM2240"/>
      <c r="BN2240"/>
      <c r="BO2240"/>
      <c r="BP2240"/>
      <c r="BQ2240"/>
    </row>
    <row r="2241" spans="5:69" ht="16.5" hidden="1" x14ac:dyDescent="0.3">
      <c r="E2241" s="300" t="s">
        <v>760</v>
      </c>
      <c r="F2241" s="300" t="s">
        <v>651</v>
      </c>
      <c r="G2241" s="300">
        <v>20120101</v>
      </c>
      <c r="H2241" s="300">
        <v>2012</v>
      </c>
      <c r="I2241" s="300">
        <v>52</v>
      </c>
      <c r="J2241" s="300">
        <v>2012</v>
      </c>
      <c r="K2241" s="300">
        <v>562</v>
      </c>
      <c r="L2241" s="300" t="s">
        <v>761</v>
      </c>
      <c r="M2241" s="300" t="s">
        <v>451</v>
      </c>
      <c r="N2241" s="300" t="s">
        <v>660</v>
      </c>
      <c r="O2241" s="300" t="s">
        <v>762</v>
      </c>
      <c r="P2241" s="300">
        <v>204</v>
      </c>
      <c r="Q2241" s="300" t="s">
        <v>776</v>
      </c>
      <c r="R2241" s="300" t="s">
        <v>432</v>
      </c>
      <c r="S2241" s="300">
        <v>0</v>
      </c>
      <c r="T2241" s="300" t="s">
        <v>763</v>
      </c>
      <c r="U2241" s="300" t="s">
        <v>764</v>
      </c>
      <c r="V2241" s="300" t="s">
        <v>2284</v>
      </c>
      <c r="W2241" s="300" t="s">
        <v>766</v>
      </c>
      <c r="X2241" s="300" t="b">
        <v>1</v>
      </c>
      <c r="Y2241" s="300">
        <v>310210</v>
      </c>
      <c r="Z2241" s="300" t="s">
        <v>826</v>
      </c>
      <c r="AA2241" s="300" t="s">
        <v>503</v>
      </c>
      <c r="AB2241" s="300" t="s">
        <v>503</v>
      </c>
      <c r="AC2241" s="300" t="s">
        <v>503</v>
      </c>
      <c r="AD2241" s="300">
        <v>6</v>
      </c>
      <c r="AE2241" s="300" t="b">
        <v>1</v>
      </c>
      <c r="AF2241" s="300" t="s">
        <v>768</v>
      </c>
      <c r="AG2241" s="300" t="s">
        <v>769</v>
      </c>
      <c r="AH2241" s="300">
        <v>0</v>
      </c>
      <c r="AI2241" s="300">
        <v>0</v>
      </c>
      <c r="AJ2241" s="300" t="s">
        <v>770</v>
      </c>
      <c r="AK2241" s="300">
        <v>8</v>
      </c>
      <c r="AL2241" s="300" t="s">
        <v>814</v>
      </c>
      <c r="AM2241" s="300">
        <v>200000</v>
      </c>
      <c r="AN2241" s="300" t="b">
        <v>0</v>
      </c>
      <c r="AO2241" s="300">
        <v>-1</v>
      </c>
      <c r="AP2241" s="300" t="s">
        <v>771</v>
      </c>
      <c r="AQ2241" s="300"/>
      <c r="AR2241" s="300" t="b">
        <v>0</v>
      </c>
      <c r="AS2241" s="300">
        <v>200000</v>
      </c>
      <c r="AT2241" s="300" t="b">
        <v>0</v>
      </c>
      <c r="AU2241" s="300"/>
      <c r="AV2241" s="300" t="b">
        <v>0</v>
      </c>
      <c r="AW2241" s="300">
        <v>58770</v>
      </c>
      <c r="AX2241" s="300"/>
      <c r="AY2241" s="300">
        <v>58770</v>
      </c>
      <c r="AZ2241" s="300">
        <v>0</v>
      </c>
      <c r="BA2241" s="300" t="b">
        <v>1</v>
      </c>
      <c r="BB2241" s="300" t="b">
        <v>0</v>
      </c>
      <c r="BC2241"/>
      <c r="BD2241"/>
      <c r="BE2241"/>
      <c r="BF2241"/>
      <c r="BG2241"/>
      <c r="BH2241"/>
      <c r="BI2241"/>
      <c r="BJ2241"/>
      <c r="BK2241"/>
      <c r="BL2241"/>
      <c r="BM2241"/>
      <c r="BN2241"/>
      <c r="BO2241"/>
      <c r="BP2241"/>
      <c r="BQ2241"/>
    </row>
    <row r="2242" spans="5:69" ht="16.5" hidden="1" x14ac:dyDescent="0.3">
      <c r="E2242" s="300" t="s">
        <v>760</v>
      </c>
      <c r="F2242" s="300" t="s">
        <v>651</v>
      </c>
      <c r="G2242" s="300">
        <v>20120101</v>
      </c>
      <c r="H2242" s="300">
        <v>2012</v>
      </c>
      <c r="I2242" s="300">
        <v>52</v>
      </c>
      <c r="J2242" s="300">
        <v>2012</v>
      </c>
      <c r="K2242" s="300">
        <v>562</v>
      </c>
      <c r="L2242" s="300" t="s">
        <v>761</v>
      </c>
      <c r="M2242" s="300" t="s">
        <v>451</v>
      </c>
      <c r="N2242" s="300" t="s">
        <v>660</v>
      </c>
      <c r="O2242" s="300" t="s">
        <v>762</v>
      </c>
      <c r="P2242" s="300">
        <v>266</v>
      </c>
      <c r="Q2242" s="300" t="s">
        <v>949</v>
      </c>
      <c r="R2242" s="300" t="s">
        <v>453</v>
      </c>
      <c r="S2242" s="300">
        <v>0</v>
      </c>
      <c r="T2242" s="300" t="s">
        <v>763</v>
      </c>
      <c r="U2242" s="300" t="s">
        <v>764</v>
      </c>
      <c r="V2242" s="300" t="s">
        <v>2284</v>
      </c>
      <c r="W2242" s="300" t="s">
        <v>766</v>
      </c>
      <c r="X2242" s="300" t="b">
        <v>1</v>
      </c>
      <c r="Y2242" s="300">
        <v>310210</v>
      </c>
      <c r="Z2242" s="300" t="s">
        <v>826</v>
      </c>
      <c r="AA2242" s="300" t="s">
        <v>503</v>
      </c>
      <c r="AB2242" s="300" t="s">
        <v>503</v>
      </c>
      <c r="AC2242" s="300" t="s">
        <v>503</v>
      </c>
      <c r="AD2242" s="300">
        <v>6</v>
      </c>
      <c r="AE2242" s="300" t="b">
        <v>1</v>
      </c>
      <c r="AF2242" s="300" t="s">
        <v>768</v>
      </c>
      <c r="AG2242" s="300" t="s">
        <v>769</v>
      </c>
      <c r="AH2242" s="300">
        <v>0</v>
      </c>
      <c r="AI2242" s="300">
        <v>0</v>
      </c>
      <c r="AJ2242" s="300" t="s">
        <v>770</v>
      </c>
      <c r="AK2242" s="300">
        <v>8</v>
      </c>
      <c r="AL2242" s="300" t="s">
        <v>814</v>
      </c>
      <c r="AM2242" s="300">
        <v>2500</v>
      </c>
      <c r="AN2242" s="300" t="b">
        <v>0</v>
      </c>
      <c r="AO2242" s="300">
        <v>-1</v>
      </c>
      <c r="AP2242" s="300" t="s">
        <v>771</v>
      </c>
      <c r="AQ2242" s="300"/>
      <c r="AR2242" s="300" t="b">
        <v>0</v>
      </c>
      <c r="AS2242" s="300">
        <v>2500</v>
      </c>
      <c r="AT2242" s="300" t="b">
        <v>0</v>
      </c>
      <c r="AU2242" s="300"/>
      <c r="AV2242" s="300" t="b">
        <v>0</v>
      </c>
      <c r="AW2242" s="300">
        <v>735</v>
      </c>
      <c r="AX2242" s="300"/>
      <c r="AY2242" s="300">
        <v>735</v>
      </c>
      <c r="AZ2242" s="300">
        <v>0</v>
      </c>
      <c r="BA2242" s="300" t="b">
        <v>1</v>
      </c>
      <c r="BB2242" s="300" t="b">
        <v>0</v>
      </c>
      <c r="BC2242"/>
      <c r="BD2242"/>
      <c r="BE2242"/>
      <c r="BF2242"/>
      <c r="BG2242"/>
      <c r="BH2242"/>
      <c r="BI2242"/>
      <c r="BJ2242"/>
      <c r="BK2242"/>
      <c r="BL2242"/>
      <c r="BM2242"/>
      <c r="BN2242"/>
      <c r="BO2242"/>
      <c r="BP2242"/>
      <c r="BQ2242"/>
    </row>
    <row r="2243" spans="5:69" ht="16.5" hidden="1" x14ac:dyDescent="0.3">
      <c r="E2243" s="300" t="s">
        <v>760</v>
      </c>
      <c r="F2243" s="300" t="s">
        <v>651</v>
      </c>
      <c r="G2243" s="300">
        <v>20120101</v>
      </c>
      <c r="H2243" s="300">
        <v>2012</v>
      </c>
      <c r="I2243" s="300">
        <v>52</v>
      </c>
      <c r="J2243" s="300">
        <v>2012</v>
      </c>
      <c r="K2243" s="300">
        <v>562</v>
      </c>
      <c r="L2243" s="300" t="s">
        <v>761</v>
      </c>
      <c r="M2243" s="300" t="s">
        <v>451</v>
      </c>
      <c r="N2243" s="300" t="s">
        <v>660</v>
      </c>
      <c r="O2243" s="300" t="s">
        <v>762</v>
      </c>
      <c r="P2243" s="300">
        <v>364</v>
      </c>
      <c r="Q2243" s="300" t="s">
        <v>2186</v>
      </c>
      <c r="R2243" s="300" t="s">
        <v>2187</v>
      </c>
      <c r="S2243" s="300">
        <v>0</v>
      </c>
      <c r="T2243" s="300" t="s">
        <v>763</v>
      </c>
      <c r="U2243" s="300" t="s">
        <v>764</v>
      </c>
      <c r="V2243" s="300" t="s">
        <v>2284</v>
      </c>
      <c r="W2243" s="300" t="s">
        <v>766</v>
      </c>
      <c r="X2243" s="300" t="b">
        <v>1</v>
      </c>
      <c r="Y2243" s="300">
        <v>310210</v>
      </c>
      <c r="Z2243" s="300" t="s">
        <v>826</v>
      </c>
      <c r="AA2243" s="300" t="s">
        <v>503</v>
      </c>
      <c r="AB2243" s="300" t="s">
        <v>503</v>
      </c>
      <c r="AC2243" s="300" t="s">
        <v>503</v>
      </c>
      <c r="AD2243" s="300">
        <v>6</v>
      </c>
      <c r="AE2243" s="300" t="b">
        <v>1</v>
      </c>
      <c r="AF2243" s="300" t="s">
        <v>768</v>
      </c>
      <c r="AG2243" s="300" t="s">
        <v>769</v>
      </c>
      <c r="AH2243" s="300">
        <v>0</v>
      </c>
      <c r="AI2243" s="300">
        <v>0</v>
      </c>
      <c r="AJ2243" s="300" t="s">
        <v>770</v>
      </c>
      <c r="AK2243" s="300">
        <v>8</v>
      </c>
      <c r="AL2243" s="300" t="s">
        <v>814</v>
      </c>
      <c r="AM2243" s="300">
        <v>283500</v>
      </c>
      <c r="AN2243" s="300" t="b">
        <v>0</v>
      </c>
      <c r="AO2243" s="300">
        <v>-1</v>
      </c>
      <c r="AP2243" s="300" t="s">
        <v>771</v>
      </c>
      <c r="AQ2243" s="300"/>
      <c r="AR2243" s="300" t="b">
        <v>0</v>
      </c>
      <c r="AS2243" s="300">
        <v>283500</v>
      </c>
      <c r="AT2243" s="300" t="b">
        <v>0</v>
      </c>
      <c r="AU2243" s="300"/>
      <c r="AV2243" s="300" t="b">
        <v>0</v>
      </c>
      <c r="AW2243" s="300">
        <v>330642</v>
      </c>
      <c r="AX2243" s="300"/>
      <c r="AY2243" s="300">
        <v>330642</v>
      </c>
      <c r="AZ2243" s="300">
        <v>0</v>
      </c>
      <c r="BA2243" s="300" t="b">
        <v>1</v>
      </c>
      <c r="BB2243" s="300" t="b">
        <v>0</v>
      </c>
      <c r="BC2243"/>
      <c r="BD2243"/>
      <c r="BE2243"/>
      <c r="BF2243"/>
      <c r="BG2243"/>
      <c r="BH2243"/>
      <c r="BI2243"/>
      <c r="BJ2243"/>
      <c r="BK2243"/>
      <c r="BL2243"/>
      <c r="BM2243"/>
      <c r="BN2243"/>
      <c r="BO2243"/>
      <c r="BP2243"/>
      <c r="BQ2243"/>
    </row>
    <row r="2244" spans="5:69" ht="16.5" hidden="1" x14ac:dyDescent="0.3">
      <c r="E2244" s="300" t="s">
        <v>760</v>
      </c>
      <c r="F2244" s="300" t="s">
        <v>651</v>
      </c>
      <c r="G2244" s="300">
        <v>20120101</v>
      </c>
      <c r="H2244" s="300">
        <v>2012</v>
      </c>
      <c r="I2244" s="300">
        <v>52</v>
      </c>
      <c r="J2244" s="300">
        <v>2012</v>
      </c>
      <c r="K2244" s="300">
        <v>562</v>
      </c>
      <c r="L2244" s="300" t="s">
        <v>761</v>
      </c>
      <c r="M2244" s="300" t="s">
        <v>451</v>
      </c>
      <c r="N2244" s="300" t="s">
        <v>660</v>
      </c>
      <c r="O2244" s="300" t="s">
        <v>762</v>
      </c>
      <c r="P2244" s="300">
        <v>566</v>
      </c>
      <c r="Q2244" s="300" t="s">
        <v>791</v>
      </c>
      <c r="R2244" s="300" t="s">
        <v>434</v>
      </c>
      <c r="S2244" s="300">
        <v>0</v>
      </c>
      <c r="T2244" s="300" t="s">
        <v>763</v>
      </c>
      <c r="U2244" s="300" t="s">
        <v>764</v>
      </c>
      <c r="V2244" s="300" t="s">
        <v>2284</v>
      </c>
      <c r="W2244" s="300" t="s">
        <v>766</v>
      </c>
      <c r="X2244" s="300" t="b">
        <v>1</v>
      </c>
      <c r="Y2244" s="300">
        <v>310210</v>
      </c>
      <c r="Z2244" s="300" t="s">
        <v>826</v>
      </c>
      <c r="AA2244" s="300" t="s">
        <v>503</v>
      </c>
      <c r="AB2244" s="300" t="s">
        <v>503</v>
      </c>
      <c r="AC2244" s="300" t="s">
        <v>503</v>
      </c>
      <c r="AD2244" s="300">
        <v>6</v>
      </c>
      <c r="AE2244" s="300" t="b">
        <v>1</v>
      </c>
      <c r="AF2244" s="300" t="s">
        <v>768</v>
      </c>
      <c r="AG2244" s="300" t="s">
        <v>769</v>
      </c>
      <c r="AH2244" s="300">
        <v>0</v>
      </c>
      <c r="AI2244" s="300">
        <v>0</v>
      </c>
      <c r="AJ2244" s="300" t="s">
        <v>770</v>
      </c>
      <c r="AK2244" s="300">
        <v>8</v>
      </c>
      <c r="AL2244" s="300" t="s">
        <v>814</v>
      </c>
      <c r="AM2244" s="300">
        <v>10495172</v>
      </c>
      <c r="AN2244" s="300" t="b">
        <v>0</v>
      </c>
      <c r="AO2244" s="300">
        <v>-1</v>
      </c>
      <c r="AP2244" s="300" t="s">
        <v>771</v>
      </c>
      <c r="AQ2244" s="300"/>
      <c r="AR2244" s="300" t="b">
        <v>0</v>
      </c>
      <c r="AS2244" s="300">
        <v>10495172</v>
      </c>
      <c r="AT2244" s="300" t="b">
        <v>0</v>
      </c>
      <c r="AU2244" s="300"/>
      <c r="AV2244" s="300" t="b">
        <v>0</v>
      </c>
      <c r="AW2244" s="300">
        <v>18205237</v>
      </c>
      <c r="AX2244" s="300"/>
      <c r="AY2244" s="300">
        <v>18205237</v>
      </c>
      <c r="AZ2244" s="300">
        <v>0</v>
      </c>
      <c r="BA2244" s="300" t="b">
        <v>1</v>
      </c>
      <c r="BB2244" s="300" t="b">
        <v>0</v>
      </c>
      <c r="BC2244"/>
      <c r="BD2244"/>
      <c r="BE2244"/>
      <c r="BF2244"/>
      <c r="BG2244"/>
      <c r="BH2244"/>
      <c r="BI2244"/>
      <c r="BJ2244"/>
      <c r="BK2244"/>
      <c r="BL2244"/>
      <c r="BM2244"/>
      <c r="BN2244"/>
      <c r="BO2244"/>
      <c r="BP2244"/>
      <c r="BQ2244"/>
    </row>
    <row r="2245" spans="5:69" ht="16.5" hidden="1" x14ac:dyDescent="0.3">
      <c r="E2245" s="300" t="s">
        <v>760</v>
      </c>
      <c r="F2245" s="300" t="s">
        <v>651</v>
      </c>
      <c r="G2245" s="300">
        <v>20120101</v>
      </c>
      <c r="H2245" s="300">
        <v>2012</v>
      </c>
      <c r="I2245" s="300">
        <v>52</v>
      </c>
      <c r="J2245" s="300">
        <v>2012</v>
      </c>
      <c r="K2245" s="300">
        <v>562</v>
      </c>
      <c r="L2245" s="300" t="s">
        <v>761</v>
      </c>
      <c r="M2245" s="300" t="s">
        <v>451</v>
      </c>
      <c r="N2245" s="300" t="s">
        <v>660</v>
      </c>
      <c r="O2245" s="300" t="s">
        <v>762</v>
      </c>
      <c r="P2245" s="300">
        <v>768</v>
      </c>
      <c r="Q2245" s="300" t="s">
        <v>807</v>
      </c>
      <c r="R2245" s="300" t="s">
        <v>442</v>
      </c>
      <c r="S2245" s="300">
        <v>0</v>
      </c>
      <c r="T2245" s="300" t="s">
        <v>763</v>
      </c>
      <c r="U2245" s="300" t="s">
        <v>764</v>
      </c>
      <c r="V2245" s="300" t="s">
        <v>2284</v>
      </c>
      <c r="W2245" s="300" t="s">
        <v>766</v>
      </c>
      <c r="X2245" s="300" t="b">
        <v>1</v>
      </c>
      <c r="Y2245" s="300">
        <v>310210</v>
      </c>
      <c r="Z2245" s="300" t="s">
        <v>826</v>
      </c>
      <c r="AA2245" s="300" t="s">
        <v>503</v>
      </c>
      <c r="AB2245" s="300" t="s">
        <v>503</v>
      </c>
      <c r="AC2245" s="300" t="s">
        <v>503</v>
      </c>
      <c r="AD2245" s="300">
        <v>6</v>
      </c>
      <c r="AE2245" s="300" t="b">
        <v>1</v>
      </c>
      <c r="AF2245" s="300" t="s">
        <v>768</v>
      </c>
      <c r="AG2245" s="300" t="s">
        <v>769</v>
      </c>
      <c r="AH2245" s="300">
        <v>0</v>
      </c>
      <c r="AI2245" s="300">
        <v>0</v>
      </c>
      <c r="AJ2245" s="300" t="s">
        <v>770</v>
      </c>
      <c r="AK2245" s="300">
        <v>8</v>
      </c>
      <c r="AL2245" s="300" t="s">
        <v>814</v>
      </c>
      <c r="AM2245" s="300">
        <v>9588537</v>
      </c>
      <c r="AN2245" s="300" t="b">
        <v>0</v>
      </c>
      <c r="AO2245" s="300">
        <v>-1</v>
      </c>
      <c r="AP2245" s="300" t="s">
        <v>771</v>
      </c>
      <c r="AQ2245" s="300"/>
      <c r="AR2245" s="300" t="b">
        <v>0</v>
      </c>
      <c r="AS2245" s="300">
        <v>9588537</v>
      </c>
      <c r="AT2245" s="300" t="b">
        <v>0</v>
      </c>
      <c r="AU2245" s="300"/>
      <c r="AV2245" s="300" t="b">
        <v>0</v>
      </c>
      <c r="AW2245" s="300">
        <v>11324174</v>
      </c>
      <c r="AX2245" s="300"/>
      <c r="AY2245" s="300">
        <v>11324174</v>
      </c>
      <c r="AZ2245" s="300">
        <v>0</v>
      </c>
      <c r="BA2245" s="300" t="b">
        <v>1</v>
      </c>
      <c r="BB2245" s="300" t="b">
        <v>0</v>
      </c>
      <c r="BC2245"/>
      <c r="BD2245"/>
      <c r="BE2245"/>
      <c r="BF2245"/>
      <c r="BG2245"/>
      <c r="BH2245"/>
      <c r="BI2245"/>
      <c r="BJ2245"/>
      <c r="BK2245"/>
      <c r="BL2245"/>
      <c r="BM2245"/>
      <c r="BN2245"/>
      <c r="BO2245"/>
      <c r="BP2245"/>
      <c r="BQ2245"/>
    </row>
    <row r="2246" spans="5:69" ht="16.5" hidden="1" x14ac:dyDescent="0.3">
      <c r="E2246" s="300" t="s">
        <v>760</v>
      </c>
      <c r="F2246" s="300" t="s">
        <v>651</v>
      </c>
      <c r="G2246" s="300">
        <v>20120101</v>
      </c>
      <c r="H2246" s="300">
        <v>2012</v>
      </c>
      <c r="I2246" s="300">
        <v>52</v>
      </c>
      <c r="J2246" s="300">
        <v>2012</v>
      </c>
      <c r="K2246" s="300">
        <v>562</v>
      </c>
      <c r="L2246" s="300" t="s">
        <v>761</v>
      </c>
      <c r="M2246" s="300" t="s">
        <v>451</v>
      </c>
      <c r="N2246" s="300" t="s">
        <v>660</v>
      </c>
      <c r="O2246" s="300" t="s">
        <v>762</v>
      </c>
      <c r="P2246" s="300">
        <v>0</v>
      </c>
      <c r="Q2246" s="300" t="s">
        <v>763</v>
      </c>
      <c r="R2246" s="300" t="s">
        <v>764</v>
      </c>
      <c r="S2246" s="300">
        <v>0</v>
      </c>
      <c r="T2246" s="300" t="s">
        <v>763</v>
      </c>
      <c r="U2246" s="300" t="s">
        <v>764</v>
      </c>
      <c r="V2246" s="300" t="s">
        <v>2284</v>
      </c>
      <c r="W2246" s="300" t="s">
        <v>766</v>
      </c>
      <c r="X2246" s="300" t="b">
        <v>1</v>
      </c>
      <c r="Y2246" s="300">
        <v>310221</v>
      </c>
      <c r="Z2246" s="300" t="s">
        <v>1014</v>
      </c>
      <c r="AA2246" s="300" t="s">
        <v>511</v>
      </c>
      <c r="AB2246" s="300" t="s">
        <v>508</v>
      </c>
      <c r="AC2246" s="300" t="s">
        <v>508</v>
      </c>
      <c r="AD2246" s="300">
        <v>6</v>
      </c>
      <c r="AE2246" s="300" t="b">
        <v>1</v>
      </c>
      <c r="AF2246" s="300" t="s">
        <v>768</v>
      </c>
      <c r="AG2246" s="300" t="s">
        <v>769</v>
      </c>
      <c r="AH2246" s="300">
        <v>0</v>
      </c>
      <c r="AI2246" s="300">
        <v>0</v>
      </c>
      <c r="AJ2246" s="300" t="s">
        <v>770</v>
      </c>
      <c r="AK2246" s="300">
        <v>8</v>
      </c>
      <c r="AL2246" s="300" t="s">
        <v>814</v>
      </c>
      <c r="AM2246" s="300">
        <v>60000</v>
      </c>
      <c r="AN2246" s="300" t="b">
        <v>0</v>
      </c>
      <c r="AO2246" s="300">
        <v>-1</v>
      </c>
      <c r="AP2246" s="300" t="s">
        <v>771</v>
      </c>
      <c r="AQ2246" s="300"/>
      <c r="AR2246" s="300" t="b">
        <v>0</v>
      </c>
      <c r="AS2246" s="300">
        <v>60000</v>
      </c>
      <c r="AT2246" s="300" t="b">
        <v>0</v>
      </c>
      <c r="AU2246" s="300"/>
      <c r="AV2246" s="300" t="b">
        <v>0</v>
      </c>
      <c r="AW2246" s="300">
        <v>17631</v>
      </c>
      <c r="AX2246" s="300"/>
      <c r="AY2246" s="300">
        <v>17631</v>
      </c>
      <c r="AZ2246" s="300">
        <v>0</v>
      </c>
      <c r="BA2246" s="300" t="b">
        <v>1</v>
      </c>
      <c r="BB2246" s="300" t="b">
        <v>0</v>
      </c>
      <c r="BC2246"/>
      <c r="BD2246"/>
      <c r="BE2246"/>
      <c r="BF2246"/>
      <c r="BG2246"/>
      <c r="BH2246"/>
      <c r="BI2246"/>
      <c r="BJ2246"/>
      <c r="BK2246"/>
      <c r="BL2246"/>
      <c r="BM2246"/>
      <c r="BN2246"/>
      <c r="BO2246"/>
      <c r="BP2246"/>
      <c r="BQ2246"/>
    </row>
    <row r="2247" spans="5:69" ht="16.5" hidden="1" x14ac:dyDescent="0.3">
      <c r="E2247" s="300" t="s">
        <v>760</v>
      </c>
      <c r="F2247" s="300" t="s">
        <v>651</v>
      </c>
      <c r="G2247" s="300">
        <v>20120101</v>
      </c>
      <c r="H2247" s="300">
        <v>2012</v>
      </c>
      <c r="I2247" s="300">
        <v>52</v>
      </c>
      <c r="J2247" s="300">
        <v>2012</v>
      </c>
      <c r="K2247" s="300">
        <v>562</v>
      </c>
      <c r="L2247" s="300" t="s">
        <v>761</v>
      </c>
      <c r="M2247" s="300" t="s">
        <v>451</v>
      </c>
      <c r="N2247" s="300" t="s">
        <v>660</v>
      </c>
      <c r="O2247" s="300" t="s">
        <v>762</v>
      </c>
      <c r="P2247" s="300">
        <v>566</v>
      </c>
      <c r="Q2247" s="300" t="s">
        <v>791</v>
      </c>
      <c r="R2247" s="300" t="s">
        <v>434</v>
      </c>
      <c r="S2247" s="300">
        <v>0</v>
      </c>
      <c r="T2247" s="300" t="s">
        <v>763</v>
      </c>
      <c r="U2247" s="300" t="s">
        <v>764</v>
      </c>
      <c r="V2247" s="300" t="s">
        <v>2284</v>
      </c>
      <c r="W2247" s="300" t="s">
        <v>766</v>
      </c>
      <c r="X2247" s="300" t="b">
        <v>1</v>
      </c>
      <c r="Y2247" s="300">
        <v>310221</v>
      </c>
      <c r="Z2247" s="300" t="s">
        <v>1014</v>
      </c>
      <c r="AA2247" s="300" t="s">
        <v>511</v>
      </c>
      <c r="AB2247" s="300" t="s">
        <v>508</v>
      </c>
      <c r="AC2247" s="300" t="s">
        <v>508</v>
      </c>
      <c r="AD2247" s="300">
        <v>6</v>
      </c>
      <c r="AE2247" s="300" t="b">
        <v>1</v>
      </c>
      <c r="AF2247" s="300" t="s">
        <v>768</v>
      </c>
      <c r="AG2247" s="300" t="s">
        <v>769</v>
      </c>
      <c r="AH2247" s="300">
        <v>0</v>
      </c>
      <c r="AI2247" s="300">
        <v>0</v>
      </c>
      <c r="AJ2247" s="300" t="s">
        <v>770</v>
      </c>
      <c r="AK2247" s="300">
        <v>8</v>
      </c>
      <c r="AL2247" s="300" t="s">
        <v>814</v>
      </c>
      <c r="AM2247" s="300">
        <v>60000</v>
      </c>
      <c r="AN2247" s="300" t="b">
        <v>0</v>
      </c>
      <c r="AO2247" s="300">
        <v>-1</v>
      </c>
      <c r="AP2247" s="300" t="s">
        <v>771</v>
      </c>
      <c r="AQ2247" s="300"/>
      <c r="AR2247" s="300" t="b">
        <v>0</v>
      </c>
      <c r="AS2247" s="300">
        <v>60000</v>
      </c>
      <c r="AT2247" s="300" t="b">
        <v>0</v>
      </c>
      <c r="AU2247" s="300"/>
      <c r="AV2247" s="300" t="b">
        <v>0</v>
      </c>
      <c r="AW2247" s="300">
        <v>17631</v>
      </c>
      <c r="AX2247" s="300"/>
      <c r="AY2247" s="300">
        <v>17631</v>
      </c>
      <c r="AZ2247" s="300">
        <v>0</v>
      </c>
      <c r="BA2247" s="300" t="b">
        <v>1</v>
      </c>
      <c r="BB2247" s="300" t="b">
        <v>0</v>
      </c>
      <c r="BC2247"/>
      <c r="BD2247"/>
      <c r="BE2247"/>
      <c r="BF2247"/>
      <c r="BG2247"/>
      <c r="BH2247"/>
      <c r="BI2247"/>
      <c r="BJ2247"/>
      <c r="BK2247"/>
      <c r="BL2247"/>
      <c r="BM2247"/>
      <c r="BN2247"/>
      <c r="BO2247"/>
      <c r="BP2247"/>
      <c r="BQ2247"/>
    </row>
    <row r="2248" spans="5:69" ht="16.5" hidden="1" x14ac:dyDescent="0.3">
      <c r="E2248" s="300" t="s">
        <v>760</v>
      </c>
      <c r="F2248" s="300" t="s">
        <v>651</v>
      </c>
      <c r="G2248" s="300">
        <v>20120101</v>
      </c>
      <c r="H2248" s="300">
        <v>2012</v>
      </c>
      <c r="I2248" s="300">
        <v>52</v>
      </c>
      <c r="J2248" s="300">
        <v>2012</v>
      </c>
      <c r="K2248" s="300">
        <v>562</v>
      </c>
      <c r="L2248" s="300" t="s">
        <v>761</v>
      </c>
      <c r="M2248" s="300" t="s">
        <v>451</v>
      </c>
      <c r="N2248" s="300" t="s">
        <v>660</v>
      </c>
      <c r="O2248" s="300" t="s">
        <v>762</v>
      </c>
      <c r="P2248" s="300">
        <v>0</v>
      </c>
      <c r="Q2248" s="300" t="s">
        <v>763</v>
      </c>
      <c r="R2248" s="300" t="s">
        <v>764</v>
      </c>
      <c r="S2248" s="300">
        <v>0</v>
      </c>
      <c r="T2248" s="300" t="s">
        <v>763</v>
      </c>
      <c r="U2248" s="300" t="s">
        <v>764</v>
      </c>
      <c r="V2248" s="300" t="s">
        <v>2284</v>
      </c>
      <c r="W2248" s="300" t="s">
        <v>766</v>
      </c>
      <c r="X2248" s="300" t="b">
        <v>1</v>
      </c>
      <c r="Y2248" s="300">
        <v>310230</v>
      </c>
      <c r="Z2248" s="300" t="s">
        <v>834</v>
      </c>
      <c r="AA2248" s="300" t="s">
        <v>507</v>
      </c>
      <c r="AB2248" s="300" t="s">
        <v>508</v>
      </c>
      <c r="AC2248" s="300" t="s">
        <v>508</v>
      </c>
      <c r="AD2248" s="300">
        <v>6</v>
      </c>
      <c r="AE2248" s="300" t="b">
        <v>1</v>
      </c>
      <c r="AF2248" s="300" t="s">
        <v>768</v>
      </c>
      <c r="AG2248" s="300" t="s">
        <v>769</v>
      </c>
      <c r="AH2248" s="300">
        <v>0</v>
      </c>
      <c r="AI2248" s="300">
        <v>0</v>
      </c>
      <c r="AJ2248" s="300" t="s">
        <v>770</v>
      </c>
      <c r="AK2248" s="300">
        <v>8</v>
      </c>
      <c r="AL2248" s="300" t="s">
        <v>814</v>
      </c>
      <c r="AM2248" s="300">
        <v>10009983</v>
      </c>
      <c r="AN2248" s="300" t="b">
        <v>0</v>
      </c>
      <c r="AO2248" s="300">
        <v>-1</v>
      </c>
      <c r="AP2248" s="300" t="s">
        <v>771</v>
      </c>
      <c r="AQ2248" s="300"/>
      <c r="AR2248" s="300" t="b">
        <v>0</v>
      </c>
      <c r="AS2248" s="300">
        <v>10009983</v>
      </c>
      <c r="AT2248" s="300" t="b">
        <v>0</v>
      </c>
      <c r="AU2248" s="300"/>
      <c r="AV2248" s="300" t="b">
        <v>0</v>
      </c>
      <c r="AW2248" s="300">
        <v>6949954</v>
      </c>
      <c r="AX2248" s="300"/>
      <c r="AY2248" s="300">
        <v>6949954</v>
      </c>
      <c r="AZ2248" s="300">
        <v>0</v>
      </c>
      <c r="BA2248" s="300" t="b">
        <v>1</v>
      </c>
      <c r="BB2248" s="300" t="b">
        <v>0</v>
      </c>
      <c r="BC2248"/>
      <c r="BD2248"/>
      <c r="BE2248"/>
      <c r="BF2248"/>
      <c r="BG2248"/>
      <c r="BH2248"/>
      <c r="BI2248"/>
      <c r="BJ2248"/>
      <c r="BK2248"/>
      <c r="BL2248"/>
      <c r="BM2248"/>
      <c r="BN2248"/>
      <c r="BO2248"/>
      <c r="BP2248"/>
      <c r="BQ2248"/>
    </row>
    <row r="2249" spans="5:69" ht="16.5" hidden="1" x14ac:dyDescent="0.3">
      <c r="E2249" s="300" t="s">
        <v>760</v>
      </c>
      <c r="F2249" s="300" t="s">
        <v>651</v>
      </c>
      <c r="G2249" s="300">
        <v>20120101</v>
      </c>
      <c r="H2249" s="300">
        <v>2012</v>
      </c>
      <c r="I2249" s="300">
        <v>52</v>
      </c>
      <c r="J2249" s="300">
        <v>2012</v>
      </c>
      <c r="K2249" s="300">
        <v>562</v>
      </c>
      <c r="L2249" s="300" t="s">
        <v>761</v>
      </c>
      <c r="M2249" s="300" t="s">
        <v>451</v>
      </c>
      <c r="N2249" s="300" t="s">
        <v>660</v>
      </c>
      <c r="O2249" s="300" t="s">
        <v>762</v>
      </c>
      <c r="P2249" s="300">
        <v>56</v>
      </c>
      <c r="Q2249" s="300" t="s">
        <v>877</v>
      </c>
      <c r="R2249" s="300" t="s">
        <v>878</v>
      </c>
      <c r="S2249" s="300">
        <v>0</v>
      </c>
      <c r="T2249" s="300" t="s">
        <v>763</v>
      </c>
      <c r="U2249" s="300" t="s">
        <v>764</v>
      </c>
      <c r="V2249" s="300" t="s">
        <v>2284</v>
      </c>
      <c r="W2249" s="300" t="s">
        <v>766</v>
      </c>
      <c r="X2249" s="300" t="b">
        <v>1</v>
      </c>
      <c r="Y2249" s="300">
        <v>310230</v>
      </c>
      <c r="Z2249" s="300" t="s">
        <v>834</v>
      </c>
      <c r="AA2249" s="300" t="s">
        <v>507</v>
      </c>
      <c r="AB2249" s="300" t="s">
        <v>508</v>
      </c>
      <c r="AC2249" s="300" t="s">
        <v>508</v>
      </c>
      <c r="AD2249" s="300">
        <v>6</v>
      </c>
      <c r="AE2249" s="300" t="b">
        <v>1</v>
      </c>
      <c r="AF2249" s="300" t="s">
        <v>768</v>
      </c>
      <c r="AG2249" s="300" t="s">
        <v>769</v>
      </c>
      <c r="AH2249" s="300">
        <v>0</v>
      </c>
      <c r="AI2249" s="300">
        <v>0</v>
      </c>
      <c r="AJ2249" s="300" t="s">
        <v>770</v>
      </c>
      <c r="AK2249" s="300">
        <v>8</v>
      </c>
      <c r="AL2249" s="300" t="s">
        <v>814</v>
      </c>
      <c r="AM2249" s="300">
        <v>266712</v>
      </c>
      <c r="AN2249" s="300" t="b">
        <v>0</v>
      </c>
      <c r="AO2249" s="300">
        <v>-1</v>
      </c>
      <c r="AP2249" s="300" t="s">
        <v>771</v>
      </c>
      <c r="AQ2249" s="300"/>
      <c r="AR2249" s="300" t="b">
        <v>0</v>
      </c>
      <c r="AS2249" s="300">
        <v>266712</v>
      </c>
      <c r="AT2249" s="300" t="b">
        <v>0</v>
      </c>
      <c r="AU2249" s="300"/>
      <c r="AV2249" s="300" t="b">
        <v>0</v>
      </c>
      <c r="AW2249" s="300">
        <v>289051</v>
      </c>
      <c r="AX2249" s="300"/>
      <c r="AY2249" s="300">
        <v>289051</v>
      </c>
      <c r="AZ2249" s="300">
        <v>0</v>
      </c>
      <c r="BA2249" s="300" t="b">
        <v>1</v>
      </c>
      <c r="BB2249" s="300" t="b">
        <v>0</v>
      </c>
      <c r="BC2249"/>
      <c r="BD2249"/>
      <c r="BE2249"/>
      <c r="BF2249"/>
      <c r="BG2249"/>
      <c r="BH2249"/>
      <c r="BI2249"/>
      <c r="BJ2249"/>
      <c r="BK2249"/>
      <c r="BL2249"/>
      <c r="BM2249"/>
      <c r="BN2249"/>
      <c r="BO2249"/>
      <c r="BP2249"/>
      <c r="BQ2249"/>
    </row>
    <row r="2250" spans="5:69" ht="16.5" hidden="1" x14ac:dyDescent="0.3">
      <c r="E2250" s="300" t="s">
        <v>760</v>
      </c>
      <c r="F2250" s="300" t="s">
        <v>651</v>
      </c>
      <c r="G2250" s="300">
        <v>20120101</v>
      </c>
      <c r="H2250" s="300">
        <v>2012</v>
      </c>
      <c r="I2250" s="300">
        <v>52</v>
      </c>
      <c r="J2250" s="300">
        <v>2012</v>
      </c>
      <c r="K2250" s="300">
        <v>562</v>
      </c>
      <c r="L2250" s="300" t="s">
        <v>761</v>
      </c>
      <c r="M2250" s="300" t="s">
        <v>451</v>
      </c>
      <c r="N2250" s="300" t="s">
        <v>660</v>
      </c>
      <c r="O2250" s="300" t="s">
        <v>762</v>
      </c>
      <c r="P2250" s="300">
        <v>251</v>
      </c>
      <c r="Q2250" s="300" t="s">
        <v>778</v>
      </c>
      <c r="R2250" s="300" t="s">
        <v>779</v>
      </c>
      <c r="S2250" s="300">
        <v>0</v>
      </c>
      <c r="T2250" s="300" t="s">
        <v>763</v>
      </c>
      <c r="U2250" s="300" t="s">
        <v>764</v>
      </c>
      <c r="V2250" s="300" t="s">
        <v>2284</v>
      </c>
      <c r="W2250" s="300" t="s">
        <v>766</v>
      </c>
      <c r="X2250" s="300" t="b">
        <v>1</v>
      </c>
      <c r="Y2250" s="300">
        <v>310230</v>
      </c>
      <c r="Z2250" s="300" t="s">
        <v>834</v>
      </c>
      <c r="AA2250" s="300" t="s">
        <v>507</v>
      </c>
      <c r="AB2250" s="300" t="s">
        <v>508</v>
      </c>
      <c r="AC2250" s="300" t="s">
        <v>508</v>
      </c>
      <c r="AD2250" s="300">
        <v>6</v>
      </c>
      <c r="AE2250" s="300" t="b">
        <v>1</v>
      </c>
      <c r="AF2250" s="300" t="s">
        <v>768</v>
      </c>
      <c r="AG2250" s="300" t="s">
        <v>769</v>
      </c>
      <c r="AH2250" s="300">
        <v>0</v>
      </c>
      <c r="AI2250" s="300">
        <v>0</v>
      </c>
      <c r="AJ2250" s="300" t="s">
        <v>770</v>
      </c>
      <c r="AK2250" s="300">
        <v>8</v>
      </c>
      <c r="AL2250" s="300" t="s">
        <v>814</v>
      </c>
      <c r="AM2250" s="300">
        <v>8140661</v>
      </c>
      <c r="AN2250" s="300" t="b">
        <v>0</v>
      </c>
      <c r="AO2250" s="300">
        <v>-1</v>
      </c>
      <c r="AP2250" s="300" t="s">
        <v>771</v>
      </c>
      <c r="AQ2250" s="300"/>
      <c r="AR2250" s="300" t="b">
        <v>0</v>
      </c>
      <c r="AS2250" s="300">
        <v>8140661</v>
      </c>
      <c r="AT2250" s="300" t="b">
        <v>0</v>
      </c>
      <c r="AU2250" s="300"/>
      <c r="AV2250" s="300" t="b">
        <v>0</v>
      </c>
      <c r="AW2250" s="300">
        <v>5304041</v>
      </c>
      <c r="AX2250" s="300"/>
      <c r="AY2250" s="300">
        <v>5304041</v>
      </c>
      <c r="AZ2250" s="300">
        <v>0</v>
      </c>
      <c r="BA2250" s="300" t="b">
        <v>1</v>
      </c>
      <c r="BB2250" s="300" t="b">
        <v>0</v>
      </c>
      <c r="BC2250"/>
      <c r="BD2250"/>
      <c r="BE2250"/>
      <c r="BF2250"/>
      <c r="BG2250"/>
      <c r="BH2250"/>
      <c r="BI2250"/>
      <c r="BJ2250"/>
      <c r="BK2250"/>
      <c r="BL2250"/>
      <c r="BM2250"/>
      <c r="BN2250"/>
      <c r="BO2250"/>
      <c r="BP2250"/>
      <c r="BQ2250"/>
    </row>
    <row r="2251" spans="5:69" ht="16.5" hidden="1" x14ac:dyDescent="0.3">
      <c r="E2251" s="300" t="s">
        <v>760</v>
      </c>
      <c r="F2251" s="300" t="s">
        <v>651</v>
      </c>
      <c r="G2251" s="300">
        <v>20120101</v>
      </c>
      <c r="H2251" s="300">
        <v>2012</v>
      </c>
      <c r="I2251" s="300">
        <v>52</v>
      </c>
      <c r="J2251" s="300">
        <v>2012</v>
      </c>
      <c r="K2251" s="300">
        <v>562</v>
      </c>
      <c r="L2251" s="300" t="s">
        <v>761</v>
      </c>
      <c r="M2251" s="300" t="s">
        <v>451</v>
      </c>
      <c r="N2251" s="300" t="s">
        <v>660</v>
      </c>
      <c r="O2251" s="300" t="s">
        <v>762</v>
      </c>
      <c r="P2251" s="300">
        <v>288</v>
      </c>
      <c r="Q2251" s="300" t="s">
        <v>784</v>
      </c>
      <c r="R2251" s="300" t="s">
        <v>428</v>
      </c>
      <c r="S2251" s="300">
        <v>0</v>
      </c>
      <c r="T2251" s="300" t="s">
        <v>763</v>
      </c>
      <c r="U2251" s="300" t="s">
        <v>764</v>
      </c>
      <c r="V2251" s="300" t="s">
        <v>2284</v>
      </c>
      <c r="W2251" s="300" t="s">
        <v>766</v>
      </c>
      <c r="X2251" s="300" t="b">
        <v>1</v>
      </c>
      <c r="Y2251" s="300">
        <v>310230</v>
      </c>
      <c r="Z2251" s="300" t="s">
        <v>834</v>
      </c>
      <c r="AA2251" s="300" t="s">
        <v>507</v>
      </c>
      <c r="AB2251" s="300" t="s">
        <v>508</v>
      </c>
      <c r="AC2251" s="300" t="s">
        <v>508</v>
      </c>
      <c r="AD2251" s="300">
        <v>6</v>
      </c>
      <c r="AE2251" s="300" t="b">
        <v>1</v>
      </c>
      <c r="AF2251" s="300" t="s">
        <v>768</v>
      </c>
      <c r="AG2251" s="300" t="s">
        <v>769</v>
      </c>
      <c r="AH2251" s="300">
        <v>0</v>
      </c>
      <c r="AI2251" s="300">
        <v>0</v>
      </c>
      <c r="AJ2251" s="300" t="s">
        <v>770</v>
      </c>
      <c r="AK2251" s="300">
        <v>8</v>
      </c>
      <c r="AL2251" s="300" t="s">
        <v>814</v>
      </c>
      <c r="AM2251" s="300">
        <v>856500</v>
      </c>
      <c r="AN2251" s="300" t="b">
        <v>0</v>
      </c>
      <c r="AO2251" s="300">
        <v>-1</v>
      </c>
      <c r="AP2251" s="300" t="s">
        <v>771</v>
      </c>
      <c r="AQ2251" s="300"/>
      <c r="AR2251" s="300" t="b">
        <v>0</v>
      </c>
      <c r="AS2251" s="300">
        <v>856500</v>
      </c>
      <c r="AT2251" s="300" t="b">
        <v>0</v>
      </c>
      <c r="AU2251" s="300"/>
      <c r="AV2251" s="300" t="b">
        <v>0</v>
      </c>
      <c r="AW2251" s="300">
        <v>886478</v>
      </c>
      <c r="AX2251" s="300"/>
      <c r="AY2251" s="300">
        <v>886478</v>
      </c>
      <c r="AZ2251" s="300">
        <v>0</v>
      </c>
      <c r="BA2251" s="300" t="b">
        <v>1</v>
      </c>
      <c r="BB2251" s="300" t="b">
        <v>0</v>
      </c>
      <c r="BC2251"/>
      <c r="BD2251"/>
      <c r="BE2251"/>
      <c r="BF2251"/>
      <c r="BG2251"/>
      <c r="BH2251"/>
      <c r="BI2251"/>
      <c r="BJ2251"/>
      <c r="BK2251"/>
      <c r="BL2251"/>
      <c r="BM2251"/>
      <c r="BN2251"/>
      <c r="BO2251"/>
      <c r="BP2251"/>
      <c r="BQ2251"/>
    </row>
    <row r="2252" spans="5:69" ht="16.5" hidden="1" x14ac:dyDescent="0.3">
      <c r="E2252" s="300" t="s">
        <v>760</v>
      </c>
      <c r="F2252" s="300" t="s">
        <v>651</v>
      </c>
      <c r="G2252" s="300">
        <v>20120101</v>
      </c>
      <c r="H2252" s="300">
        <v>2012</v>
      </c>
      <c r="I2252" s="300">
        <v>52</v>
      </c>
      <c r="J2252" s="300">
        <v>2012</v>
      </c>
      <c r="K2252" s="300">
        <v>562</v>
      </c>
      <c r="L2252" s="300" t="s">
        <v>761</v>
      </c>
      <c r="M2252" s="300" t="s">
        <v>451</v>
      </c>
      <c r="N2252" s="300" t="s">
        <v>660</v>
      </c>
      <c r="O2252" s="300" t="s">
        <v>762</v>
      </c>
      <c r="P2252" s="300">
        <v>528</v>
      </c>
      <c r="Q2252" s="300" t="s">
        <v>788</v>
      </c>
      <c r="R2252" s="300" t="s">
        <v>789</v>
      </c>
      <c r="S2252" s="300">
        <v>0</v>
      </c>
      <c r="T2252" s="300" t="s">
        <v>763</v>
      </c>
      <c r="U2252" s="300" t="s">
        <v>764</v>
      </c>
      <c r="V2252" s="300" t="s">
        <v>2284</v>
      </c>
      <c r="W2252" s="300" t="s">
        <v>766</v>
      </c>
      <c r="X2252" s="300" t="b">
        <v>1</v>
      </c>
      <c r="Y2252" s="300">
        <v>310230</v>
      </c>
      <c r="Z2252" s="300" t="s">
        <v>834</v>
      </c>
      <c r="AA2252" s="300" t="s">
        <v>507</v>
      </c>
      <c r="AB2252" s="300" t="s">
        <v>508</v>
      </c>
      <c r="AC2252" s="300" t="s">
        <v>508</v>
      </c>
      <c r="AD2252" s="300">
        <v>6</v>
      </c>
      <c r="AE2252" s="300" t="b">
        <v>1</v>
      </c>
      <c r="AF2252" s="300" t="s">
        <v>768</v>
      </c>
      <c r="AG2252" s="300" t="s">
        <v>769</v>
      </c>
      <c r="AH2252" s="300">
        <v>0</v>
      </c>
      <c r="AI2252" s="300">
        <v>0</v>
      </c>
      <c r="AJ2252" s="300" t="s">
        <v>770</v>
      </c>
      <c r="AK2252" s="300">
        <v>8</v>
      </c>
      <c r="AL2252" s="300" t="s">
        <v>814</v>
      </c>
      <c r="AM2252" s="300">
        <v>746110</v>
      </c>
      <c r="AN2252" s="300" t="b">
        <v>0</v>
      </c>
      <c r="AO2252" s="300">
        <v>-1</v>
      </c>
      <c r="AP2252" s="300" t="s">
        <v>771</v>
      </c>
      <c r="AQ2252" s="300"/>
      <c r="AR2252" s="300" t="b">
        <v>0</v>
      </c>
      <c r="AS2252" s="300">
        <v>746110</v>
      </c>
      <c r="AT2252" s="300" t="b">
        <v>0</v>
      </c>
      <c r="AU2252" s="300"/>
      <c r="AV2252" s="300" t="b">
        <v>0</v>
      </c>
      <c r="AW2252" s="300">
        <v>470384</v>
      </c>
      <c r="AX2252" s="300"/>
      <c r="AY2252" s="300">
        <v>470384</v>
      </c>
      <c r="AZ2252" s="300">
        <v>0</v>
      </c>
      <c r="BA2252" s="300" t="b">
        <v>1</v>
      </c>
      <c r="BB2252" s="300" t="b">
        <v>0</v>
      </c>
      <c r="BC2252"/>
      <c r="BD2252"/>
      <c r="BE2252"/>
      <c r="BF2252"/>
      <c r="BG2252"/>
      <c r="BH2252"/>
      <c r="BI2252"/>
      <c r="BJ2252"/>
      <c r="BK2252"/>
      <c r="BL2252"/>
      <c r="BM2252"/>
      <c r="BN2252"/>
      <c r="BO2252"/>
      <c r="BP2252"/>
      <c r="BQ2252"/>
    </row>
    <row r="2253" spans="5:69" ht="16.5" hidden="1" x14ac:dyDescent="0.3">
      <c r="E2253" s="300" t="s">
        <v>760</v>
      </c>
      <c r="F2253" s="300" t="s">
        <v>651</v>
      </c>
      <c r="G2253" s="300">
        <v>20120101</v>
      </c>
      <c r="H2253" s="300">
        <v>2012</v>
      </c>
      <c r="I2253" s="300">
        <v>52</v>
      </c>
      <c r="J2253" s="300">
        <v>2012</v>
      </c>
      <c r="K2253" s="300">
        <v>562</v>
      </c>
      <c r="L2253" s="300" t="s">
        <v>761</v>
      </c>
      <c r="M2253" s="300" t="s">
        <v>451</v>
      </c>
      <c r="N2253" s="300" t="s">
        <v>660</v>
      </c>
      <c r="O2253" s="300" t="s">
        <v>762</v>
      </c>
      <c r="P2253" s="300">
        <v>0</v>
      </c>
      <c r="Q2253" s="300" t="s">
        <v>763</v>
      </c>
      <c r="R2253" s="300" t="s">
        <v>764</v>
      </c>
      <c r="S2253" s="300">
        <v>0</v>
      </c>
      <c r="T2253" s="300" t="s">
        <v>763</v>
      </c>
      <c r="U2253" s="300" t="s">
        <v>764</v>
      </c>
      <c r="V2253" s="300" t="s">
        <v>2284</v>
      </c>
      <c r="W2253" s="300" t="s">
        <v>766</v>
      </c>
      <c r="X2253" s="300" t="b">
        <v>1</v>
      </c>
      <c r="Y2253" s="300">
        <v>310290</v>
      </c>
      <c r="Z2253" s="300" t="s">
        <v>836</v>
      </c>
      <c r="AA2253" s="300" t="s">
        <v>529</v>
      </c>
      <c r="AB2253" s="300" t="s">
        <v>508</v>
      </c>
      <c r="AC2253" s="300" t="s">
        <v>508</v>
      </c>
      <c r="AD2253" s="300">
        <v>6</v>
      </c>
      <c r="AE2253" s="300" t="b">
        <v>1</v>
      </c>
      <c r="AF2253" s="300" t="s">
        <v>768</v>
      </c>
      <c r="AG2253" s="300" t="s">
        <v>769</v>
      </c>
      <c r="AH2253" s="300">
        <v>0</v>
      </c>
      <c r="AI2253" s="300">
        <v>0</v>
      </c>
      <c r="AJ2253" s="300" t="s">
        <v>770</v>
      </c>
      <c r="AK2253" s="300">
        <v>8</v>
      </c>
      <c r="AL2253" s="300" t="s">
        <v>814</v>
      </c>
      <c r="AM2253" s="300">
        <v>25000</v>
      </c>
      <c r="AN2253" s="300" t="b">
        <v>0</v>
      </c>
      <c r="AO2253" s="300">
        <v>-1</v>
      </c>
      <c r="AP2253" s="300" t="s">
        <v>771</v>
      </c>
      <c r="AQ2253" s="300"/>
      <c r="AR2253" s="300" t="b">
        <v>0</v>
      </c>
      <c r="AS2253" s="300">
        <v>25000</v>
      </c>
      <c r="AT2253" s="300" t="b">
        <v>0</v>
      </c>
      <c r="AU2253" s="300"/>
      <c r="AV2253" s="300" t="b">
        <v>0</v>
      </c>
      <c r="AW2253" s="300">
        <v>7346</v>
      </c>
      <c r="AX2253" s="300"/>
      <c r="AY2253" s="300">
        <v>7346</v>
      </c>
      <c r="AZ2253" s="300">
        <v>0</v>
      </c>
      <c r="BA2253" s="300" t="b">
        <v>1</v>
      </c>
      <c r="BB2253" s="300" t="b">
        <v>0</v>
      </c>
      <c r="BC2253"/>
      <c r="BD2253"/>
      <c r="BE2253"/>
      <c r="BF2253"/>
      <c r="BG2253"/>
      <c r="BH2253"/>
      <c r="BI2253"/>
      <c r="BJ2253"/>
      <c r="BK2253"/>
      <c r="BL2253"/>
      <c r="BM2253"/>
      <c r="BN2253"/>
      <c r="BO2253"/>
      <c r="BP2253"/>
      <c r="BQ2253"/>
    </row>
    <row r="2254" spans="5:69" ht="16.5" hidden="1" x14ac:dyDescent="0.3">
      <c r="E2254" s="300" t="s">
        <v>760</v>
      </c>
      <c r="F2254" s="300" t="s">
        <v>651</v>
      </c>
      <c r="G2254" s="300">
        <v>20120101</v>
      </c>
      <c r="H2254" s="300">
        <v>2012</v>
      </c>
      <c r="I2254" s="300">
        <v>52</v>
      </c>
      <c r="J2254" s="300">
        <v>2012</v>
      </c>
      <c r="K2254" s="300">
        <v>562</v>
      </c>
      <c r="L2254" s="300" t="s">
        <v>761</v>
      </c>
      <c r="M2254" s="300" t="s">
        <v>451</v>
      </c>
      <c r="N2254" s="300" t="s">
        <v>660</v>
      </c>
      <c r="O2254" s="300" t="s">
        <v>762</v>
      </c>
      <c r="P2254" s="300">
        <v>566</v>
      </c>
      <c r="Q2254" s="300" t="s">
        <v>791</v>
      </c>
      <c r="R2254" s="300" t="s">
        <v>434</v>
      </c>
      <c r="S2254" s="300">
        <v>0</v>
      </c>
      <c r="T2254" s="300" t="s">
        <v>763</v>
      </c>
      <c r="U2254" s="300" t="s">
        <v>764</v>
      </c>
      <c r="V2254" s="300" t="s">
        <v>2284</v>
      </c>
      <c r="W2254" s="300" t="s">
        <v>766</v>
      </c>
      <c r="X2254" s="300" t="b">
        <v>1</v>
      </c>
      <c r="Y2254" s="300">
        <v>310290</v>
      </c>
      <c r="Z2254" s="300" t="s">
        <v>836</v>
      </c>
      <c r="AA2254" s="300" t="s">
        <v>529</v>
      </c>
      <c r="AB2254" s="300" t="s">
        <v>508</v>
      </c>
      <c r="AC2254" s="300" t="s">
        <v>508</v>
      </c>
      <c r="AD2254" s="300">
        <v>6</v>
      </c>
      <c r="AE2254" s="300" t="b">
        <v>1</v>
      </c>
      <c r="AF2254" s="300" t="s">
        <v>768</v>
      </c>
      <c r="AG2254" s="300" t="s">
        <v>769</v>
      </c>
      <c r="AH2254" s="300">
        <v>0</v>
      </c>
      <c r="AI2254" s="300">
        <v>0</v>
      </c>
      <c r="AJ2254" s="300" t="s">
        <v>770</v>
      </c>
      <c r="AK2254" s="300">
        <v>8</v>
      </c>
      <c r="AL2254" s="300" t="s">
        <v>814</v>
      </c>
      <c r="AM2254" s="300">
        <v>25000</v>
      </c>
      <c r="AN2254" s="300" t="b">
        <v>0</v>
      </c>
      <c r="AO2254" s="300">
        <v>-1</v>
      </c>
      <c r="AP2254" s="300" t="s">
        <v>771</v>
      </c>
      <c r="AQ2254" s="300"/>
      <c r="AR2254" s="300" t="b">
        <v>0</v>
      </c>
      <c r="AS2254" s="300">
        <v>25000</v>
      </c>
      <c r="AT2254" s="300" t="b">
        <v>0</v>
      </c>
      <c r="AU2254" s="300"/>
      <c r="AV2254" s="300" t="b">
        <v>0</v>
      </c>
      <c r="AW2254" s="300">
        <v>7346</v>
      </c>
      <c r="AX2254" s="300"/>
      <c r="AY2254" s="300">
        <v>7346</v>
      </c>
      <c r="AZ2254" s="300">
        <v>0</v>
      </c>
      <c r="BA2254" s="300" t="b">
        <v>1</v>
      </c>
      <c r="BB2254" s="300" t="b">
        <v>0</v>
      </c>
      <c r="BC2254"/>
      <c r="BD2254"/>
      <c r="BE2254"/>
      <c r="BF2254"/>
      <c r="BG2254"/>
      <c r="BH2254"/>
      <c r="BI2254"/>
      <c r="BJ2254"/>
      <c r="BK2254"/>
      <c r="BL2254"/>
      <c r="BM2254"/>
      <c r="BN2254"/>
      <c r="BO2254"/>
      <c r="BP2254"/>
      <c r="BQ2254"/>
    </row>
    <row r="2255" spans="5:69" ht="16.5" hidden="1" x14ac:dyDescent="0.3">
      <c r="E2255" s="300" t="s">
        <v>760</v>
      </c>
      <c r="F2255" s="300" t="s">
        <v>651</v>
      </c>
      <c r="G2255" s="300">
        <v>20120101</v>
      </c>
      <c r="H2255" s="300">
        <v>2012</v>
      </c>
      <c r="I2255" s="300">
        <v>52</v>
      </c>
      <c r="J2255" s="300">
        <v>2012</v>
      </c>
      <c r="K2255" s="300">
        <v>562</v>
      </c>
      <c r="L2255" s="300" t="s">
        <v>761</v>
      </c>
      <c r="M2255" s="300" t="s">
        <v>451</v>
      </c>
      <c r="N2255" s="300" t="s">
        <v>660</v>
      </c>
      <c r="O2255" s="300" t="s">
        <v>762</v>
      </c>
      <c r="P2255" s="300">
        <v>0</v>
      </c>
      <c r="Q2255" s="300" t="s">
        <v>763</v>
      </c>
      <c r="R2255" s="300" t="s">
        <v>764</v>
      </c>
      <c r="S2255" s="300">
        <v>0</v>
      </c>
      <c r="T2255" s="300" t="s">
        <v>763</v>
      </c>
      <c r="U2255" s="300" t="s">
        <v>764</v>
      </c>
      <c r="V2255" s="300" t="s">
        <v>2284</v>
      </c>
      <c r="W2255" s="300" t="s">
        <v>766</v>
      </c>
      <c r="X2255" s="300" t="b">
        <v>1</v>
      </c>
      <c r="Y2255" s="300">
        <v>3104</v>
      </c>
      <c r="Z2255" s="300" t="s">
        <v>844</v>
      </c>
      <c r="AA2255" s="300" t="s">
        <v>845</v>
      </c>
      <c r="AB2255" s="300" t="s">
        <v>510</v>
      </c>
      <c r="AC2255" s="300" t="s">
        <v>510</v>
      </c>
      <c r="AD2255" s="300">
        <v>4</v>
      </c>
      <c r="AE2255" s="300" t="b">
        <v>0</v>
      </c>
      <c r="AF2255" s="300" t="s">
        <v>768</v>
      </c>
      <c r="AG2255" s="300" t="s">
        <v>769</v>
      </c>
      <c r="AH2255" s="300">
        <v>0</v>
      </c>
      <c r="AI2255" s="300">
        <v>0</v>
      </c>
      <c r="AJ2255" s="300" t="s">
        <v>770</v>
      </c>
      <c r="AK2255" s="300">
        <v>8</v>
      </c>
      <c r="AL2255" s="300" t="s">
        <v>814</v>
      </c>
      <c r="AM2255" s="300">
        <v>3042927</v>
      </c>
      <c r="AN2255" s="300" t="b">
        <v>0</v>
      </c>
      <c r="AO2255" s="300">
        <v>-1</v>
      </c>
      <c r="AP2255" s="300" t="s">
        <v>771</v>
      </c>
      <c r="AQ2255" s="300"/>
      <c r="AR2255" s="300" t="b">
        <v>0</v>
      </c>
      <c r="AS2255" s="300">
        <v>3042927</v>
      </c>
      <c r="AT2255" s="300" t="b">
        <v>0</v>
      </c>
      <c r="AU2255" s="300"/>
      <c r="AV2255" s="300" t="b">
        <v>0</v>
      </c>
      <c r="AW2255" s="300">
        <v>3200382</v>
      </c>
      <c r="AX2255" s="300"/>
      <c r="AY2255" s="300">
        <v>3200382</v>
      </c>
      <c r="AZ2255" s="300">
        <v>0</v>
      </c>
      <c r="BA2255" s="300" t="b">
        <v>1</v>
      </c>
      <c r="BB2255" s="300" t="b">
        <v>0</v>
      </c>
      <c r="BC2255"/>
      <c r="BD2255"/>
      <c r="BE2255"/>
      <c r="BF2255"/>
      <c r="BG2255"/>
      <c r="BH2255"/>
      <c r="BI2255"/>
      <c r="BJ2255"/>
      <c r="BK2255"/>
      <c r="BL2255"/>
      <c r="BM2255"/>
      <c r="BN2255"/>
      <c r="BO2255"/>
      <c r="BP2255"/>
      <c r="BQ2255"/>
    </row>
    <row r="2256" spans="5:69" ht="16.5" hidden="1" x14ac:dyDescent="0.3">
      <c r="E2256" s="300" t="s">
        <v>760</v>
      </c>
      <c r="F2256" s="300" t="s">
        <v>651</v>
      </c>
      <c r="G2256" s="300">
        <v>20120101</v>
      </c>
      <c r="H2256" s="300">
        <v>2012</v>
      </c>
      <c r="I2256" s="300">
        <v>52</v>
      </c>
      <c r="J2256" s="300">
        <v>2012</v>
      </c>
      <c r="K2256" s="300">
        <v>562</v>
      </c>
      <c r="L2256" s="300" t="s">
        <v>761</v>
      </c>
      <c r="M2256" s="300" t="s">
        <v>451</v>
      </c>
      <c r="N2256" s="300" t="s">
        <v>660</v>
      </c>
      <c r="O2256" s="300" t="s">
        <v>762</v>
      </c>
      <c r="P2256" s="300">
        <v>156</v>
      </c>
      <c r="Q2256" s="300" t="s">
        <v>773</v>
      </c>
      <c r="R2256" s="300" t="s">
        <v>774</v>
      </c>
      <c r="S2256" s="300">
        <v>0</v>
      </c>
      <c r="T2256" s="300" t="s">
        <v>763</v>
      </c>
      <c r="U2256" s="300" t="s">
        <v>764</v>
      </c>
      <c r="V2256" s="300" t="s">
        <v>2284</v>
      </c>
      <c r="W2256" s="300" t="s">
        <v>766</v>
      </c>
      <c r="X2256" s="300" t="b">
        <v>1</v>
      </c>
      <c r="Y2256" s="300">
        <v>3104</v>
      </c>
      <c r="Z2256" s="300" t="s">
        <v>844</v>
      </c>
      <c r="AA2256" s="300" t="s">
        <v>845</v>
      </c>
      <c r="AB2256" s="300" t="s">
        <v>510</v>
      </c>
      <c r="AC2256" s="300" t="s">
        <v>510</v>
      </c>
      <c r="AD2256" s="300">
        <v>4</v>
      </c>
      <c r="AE2256" s="300" t="b">
        <v>0</v>
      </c>
      <c r="AF2256" s="300" t="s">
        <v>768</v>
      </c>
      <c r="AG2256" s="300" t="s">
        <v>769</v>
      </c>
      <c r="AH2256" s="300">
        <v>0</v>
      </c>
      <c r="AI2256" s="300">
        <v>0</v>
      </c>
      <c r="AJ2256" s="300" t="s">
        <v>770</v>
      </c>
      <c r="AK2256" s="300">
        <v>8</v>
      </c>
      <c r="AL2256" s="300" t="s">
        <v>814</v>
      </c>
      <c r="AM2256" s="300">
        <v>2238000</v>
      </c>
      <c r="AN2256" s="300" t="b">
        <v>0</v>
      </c>
      <c r="AO2256" s="300">
        <v>-1</v>
      </c>
      <c r="AP2256" s="300" t="s">
        <v>771</v>
      </c>
      <c r="AQ2256" s="300"/>
      <c r="AR2256" s="300" t="b">
        <v>0</v>
      </c>
      <c r="AS2256" s="300">
        <v>2238000</v>
      </c>
      <c r="AT2256" s="300" t="b">
        <v>0</v>
      </c>
      <c r="AU2256" s="300"/>
      <c r="AV2256" s="300" t="b">
        <v>0</v>
      </c>
      <c r="AW2256" s="300">
        <v>2271270</v>
      </c>
      <c r="AX2256" s="300"/>
      <c r="AY2256" s="300">
        <v>2271270</v>
      </c>
      <c r="AZ2256" s="300">
        <v>0</v>
      </c>
      <c r="BA2256" s="300" t="b">
        <v>1</v>
      </c>
      <c r="BB2256" s="300" t="b">
        <v>0</v>
      </c>
      <c r="BC2256"/>
      <c r="BD2256"/>
      <c r="BE2256"/>
      <c r="BF2256"/>
      <c r="BG2256"/>
      <c r="BH2256"/>
      <c r="BI2256"/>
      <c r="BJ2256"/>
      <c r="BK2256"/>
      <c r="BL2256"/>
      <c r="BM2256"/>
      <c r="BN2256"/>
      <c r="BO2256"/>
      <c r="BP2256"/>
      <c r="BQ2256"/>
    </row>
    <row r="2257" spans="5:69" ht="16.5" hidden="1" x14ac:dyDescent="0.3">
      <c r="E2257" s="300" t="s">
        <v>760</v>
      </c>
      <c r="F2257" s="300" t="s">
        <v>651</v>
      </c>
      <c r="G2257" s="300">
        <v>20120101</v>
      </c>
      <c r="H2257" s="300">
        <v>2012</v>
      </c>
      <c r="I2257" s="300">
        <v>52</v>
      </c>
      <c r="J2257" s="300">
        <v>2012</v>
      </c>
      <c r="K2257" s="300">
        <v>562</v>
      </c>
      <c r="L2257" s="300" t="s">
        <v>761</v>
      </c>
      <c r="M2257" s="300" t="s">
        <v>451</v>
      </c>
      <c r="N2257" s="300" t="s">
        <v>660</v>
      </c>
      <c r="O2257" s="300" t="s">
        <v>762</v>
      </c>
      <c r="P2257" s="300">
        <v>400</v>
      </c>
      <c r="Q2257" s="300" t="s">
        <v>889</v>
      </c>
      <c r="R2257" s="300" t="s">
        <v>890</v>
      </c>
      <c r="S2257" s="300">
        <v>0</v>
      </c>
      <c r="T2257" s="300" t="s">
        <v>763</v>
      </c>
      <c r="U2257" s="300" t="s">
        <v>764</v>
      </c>
      <c r="V2257" s="300" t="s">
        <v>2284</v>
      </c>
      <c r="W2257" s="300" t="s">
        <v>766</v>
      </c>
      <c r="X2257" s="300" t="b">
        <v>1</v>
      </c>
      <c r="Y2257" s="300">
        <v>3104</v>
      </c>
      <c r="Z2257" s="300" t="s">
        <v>844</v>
      </c>
      <c r="AA2257" s="300" t="s">
        <v>845</v>
      </c>
      <c r="AB2257" s="300" t="s">
        <v>510</v>
      </c>
      <c r="AC2257" s="300" t="s">
        <v>510</v>
      </c>
      <c r="AD2257" s="300">
        <v>4</v>
      </c>
      <c r="AE2257" s="300" t="b">
        <v>0</v>
      </c>
      <c r="AF2257" s="300" t="s">
        <v>768</v>
      </c>
      <c r="AG2257" s="300" t="s">
        <v>769</v>
      </c>
      <c r="AH2257" s="300">
        <v>0</v>
      </c>
      <c r="AI2257" s="300">
        <v>0</v>
      </c>
      <c r="AJ2257" s="300" t="s">
        <v>770</v>
      </c>
      <c r="AK2257" s="300">
        <v>8</v>
      </c>
      <c r="AL2257" s="300" t="s">
        <v>814</v>
      </c>
      <c r="AM2257" s="300">
        <v>804500</v>
      </c>
      <c r="AN2257" s="300" t="b">
        <v>0</v>
      </c>
      <c r="AO2257" s="300">
        <v>-1</v>
      </c>
      <c r="AP2257" s="300" t="s">
        <v>771</v>
      </c>
      <c r="AQ2257" s="300"/>
      <c r="AR2257" s="300" t="b">
        <v>0</v>
      </c>
      <c r="AS2257" s="300">
        <v>804500</v>
      </c>
      <c r="AT2257" s="300" t="b">
        <v>0</v>
      </c>
      <c r="AU2257" s="300"/>
      <c r="AV2257" s="300" t="b">
        <v>0</v>
      </c>
      <c r="AW2257" s="300">
        <v>919552</v>
      </c>
      <c r="AX2257" s="300"/>
      <c r="AY2257" s="300">
        <v>919552</v>
      </c>
      <c r="AZ2257" s="300">
        <v>0</v>
      </c>
      <c r="BA2257" s="300" t="b">
        <v>1</v>
      </c>
      <c r="BB2257" s="300" t="b">
        <v>0</v>
      </c>
      <c r="BC2257"/>
      <c r="BD2257"/>
      <c r="BE2257"/>
      <c r="BF2257"/>
      <c r="BG2257"/>
      <c r="BH2257"/>
      <c r="BI2257"/>
      <c r="BJ2257"/>
      <c r="BK2257"/>
      <c r="BL2257"/>
      <c r="BM2257"/>
      <c r="BN2257"/>
      <c r="BO2257"/>
      <c r="BP2257"/>
      <c r="BQ2257"/>
    </row>
    <row r="2258" spans="5:69" ht="16.5" hidden="1" x14ac:dyDescent="0.3">
      <c r="E2258" s="300" t="s">
        <v>760</v>
      </c>
      <c r="F2258" s="300" t="s">
        <v>651</v>
      </c>
      <c r="G2258" s="300">
        <v>20120101</v>
      </c>
      <c r="H2258" s="300">
        <v>2012</v>
      </c>
      <c r="I2258" s="300">
        <v>52</v>
      </c>
      <c r="J2258" s="300">
        <v>2012</v>
      </c>
      <c r="K2258" s="300">
        <v>562</v>
      </c>
      <c r="L2258" s="300" t="s">
        <v>761</v>
      </c>
      <c r="M2258" s="300" t="s">
        <v>451</v>
      </c>
      <c r="N2258" s="300" t="s">
        <v>660</v>
      </c>
      <c r="O2258" s="300" t="s">
        <v>762</v>
      </c>
      <c r="P2258" s="300">
        <v>842</v>
      </c>
      <c r="Q2258" s="300" t="s">
        <v>809</v>
      </c>
      <c r="R2258" s="300" t="s">
        <v>809</v>
      </c>
      <c r="S2258" s="300">
        <v>0</v>
      </c>
      <c r="T2258" s="300" t="s">
        <v>763</v>
      </c>
      <c r="U2258" s="300" t="s">
        <v>764</v>
      </c>
      <c r="V2258" s="300" t="s">
        <v>2284</v>
      </c>
      <c r="W2258" s="300" t="s">
        <v>766</v>
      </c>
      <c r="X2258" s="300" t="b">
        <v>1</v>
      </c>
      <c r="Y2258" s="300">
        <v>3104</v>
      </c>
      <c r="Z2258" s="300" t="s">
        <v>844</v>
      </c>
      <c r="AA2258" s="300" t="s">
        <v>845</v>
      </c>
      <c r="AB2258" s="300" t="s">
        <v>510</v>
      </c>
      <c r="AC2258" s="300" t="s">
        <v>510</v>
      </c>
      <c r="AD2258" s="300">
        <v>4</v>
      </c>
      <c r="AE2258" s="300" t="b">
        <v>0</v>
      </c>
      <c r="AF2258" s="300" t="s">
        <v>768</v>
      </c>
      <c r="AG2258" s="300" t="s">
        <v>769</v>
      </c>
      <c r="AH2258" s="300">
        <v>0</v>
      </c>
      <c r="AI2258" s="300">
        <v>0</v>
      </c>
      <c r="AJ2258" s="300" t="s">
        <v>770</v>
      </c>
      <c r="AK2258" s="300">
        <v>8</v>
      </c>
      <c r="AL2258" s="300" t="s">
        <v>814</v>
      </c>
      <c r="AM2258" s="300">
        <v>427</v>
      </c>
      <c r="AN2258" s="300" t="b">
        <v>0</v>
      </c>
      <c r="AO2258" s="300">
        <v>-1</v>
      </c>
      <c r="AP2258" s="300" t="s">
        <v>771</v>
      </c>
      <c r="AQ2258" s="300"/>
      <c r="AR2258" s="300" t="b">
        <v>0</v>
      </c>
      <c r="AS2258" s="300">
        <v>427</v>
      </c>
      <c r="AT2258" s="300" t="b">
        <v>0</v>
      </c>
      <c r="AU2258" s="300"/>
      <c r="AV2258" s="300" t="b">
        <v>0</v>
      </c>
      <c r="AW2258" s="300">
        <v>9560</v>
      </c>
      <c r="AX2258" s="300"/>
      <c r="AY2258" s="300">
        <v>9560</v>
      </c>
      <c r="AZ2258" s="300">
        <v>0</v>
      </c>
      <c r="BA2258" s="300" t="b">
        <v>1</v>
      </c>
      <c r="BB2258" s="300" t="b">
        <v>0</v>
      </c>
      <c r="BC2258"/>
      <c r="BD2258"/>
      <c r="BE2258"/>
      <c r="BF2258"/>
      <c r="BG2258"/>
      <c r="BH2258"/>
      <c r="BI2258"/>
      <c r="BJ2258"/>
      <c r="BK2258"/>
      <c r="BL2258"/>
      <c r="BM2258"/>
      <c r="BN2258"/>
      <c r="BO2258"/>
      <c r="BP2258"/>
      <c r="BQ2258"/>
    </row>
    <row r="2259" spans="5:69" ht="16.5" hidden="1" x14ac:dyDescent="0.3">
      <c r="E2259" s="300" t="s">
        <v>760</v>
      </c>
      <c r="F2259" s="300" t="s">
        <v>651</v>
      </c>
      <c r="G2259" s="300">
        <v>20120101</v>
      </c>
      <c r="H2259" s="300">
        <v>2012</v>
      </c>
      <c r="I2259" s="300">
        <v>52</v>
      </c>
      <c r="J2259" s="300">
        <v>2012</v>
      </c>
      <c r="K2259" s="300">
        <v>562</v>
      </c>
      <c r="L2259" s="300" t="s">
        <v>761</v>
      </c>
      <c r="M2259" s="300" t="s">
        <v>451</v>
      </c>
      <c r="N2259" s="300" t="s">
        <v>660</v>
      </c>
      <c r="O2259" s="300" t="s">
        <v>762</v>
      </c>
      <c r="P2259" s="300">
        <v>0</v>
      </c>
      <c r="Q2259" s="300" t="s">
        <v>763</v>
      </c>
      <c r="R2259" s="300" t="s">
        <v>764</v>
      </c>
      <c r="S2259" s="300">
        <v>0</v>
      </c>
      <c r="T2259" s="300" t="s">
        <v>763</v>
      </c>
      <c r="U2259" s="300" t="s">
        <v>764</v>
      </c>
      <c r="V2259" s="300" t="s">
        <v>2284</v>
      </c>
      <c r="W2259" s="300" t="s">
        <v>766</v>
      </c>
      <c r="X2259" s="300" t="b">
        <v>1</v>
      </c>
      <c r="Y2259" s="300">
        <v>310420</v>
      </c>
      <c r="Z2259" s="300" t="s">
        <v>850</v>
      </c>
      <c r="AA2259" s="300" t="s">
        <v>539</v>
      </c>
      <c r="AB2259" s="300" t="s">
        <v>510</v>
      </c>
      <c r="AC2259" s="300" t="s">
        <v>510</v>
      </c>
      <c r="AD2259" s="300">
        <v>6</v>
      </c>
      <c r="AE2259" s="300" t="b">
        <v>1</v>
      </c>
      <c r="AF2259" s="300" t="s">
        <v>768</v>
      </c>
      <c r="AG2259" s="300" t="s">
        <v>769</v>
      </c>
      <c r="AH2259" s="300">
        <v>0</v>
      </c>
      <c r="AI2259" s="300">
        <v>0</v>
      </c>
      <c r="AJ2259" s="300" t="s">
        <v>770</v>
      </c>
      <c r="AK2259" s="300">
        <v>8</v>
      </c>
      <c r="AL2259" s="300" t="s">
        <v>814</v>
      </c>
      <c r="AM2259" s="300">
        <v>3042500</v>
      </c>
      <c r="AN2259" s="300" t="b">
        <v>0</v>
      </c>
      <c r="AO2259" s="300">
        <v>-1</v>
      </c>
      <c r="AP2259" s="300" t="s">
        <v>771</v>
      </c>
      <c r="AQ2259" s="300"/>
      <c r="AR2259" s="300" t="b">
        <v>0</v>
      </c>
      <c r="AS2259" s="300">
        <v>3042500</v>
      </c>
      <c r="AT2259" s="300" t="b">
        <v>0</v>
      </c>
      <c r="AU2259" s="300"/>
      <c r="AV2259" s="300" t="b">
        <v>0</v>
      </c>
      <c r="AW2259" s="300">
        <v>3190822</v>
      </c>
      <c r="AX2259" s="300"/>
      <c r="AY2259" s="300">
        <v>3190822</v>
      </c>
      <c r="AZ2259" s="300">
        <v>0</v>
      </c>
      <c r="BA2259" s="300" t="b">
        <v>1</v>
      </c>
      <c r="BB2259" s="300" t="b">
        <v>0</v>
      </c>
      <c r="BC2259"/>
      <c r="BD2259"/>
      <c r="BE2259"/>
      <c r="BF2259"/>
      <c r="BG2259"/>
      <c r="BH2259"/>
      <c r="BI2259"/>
      <c r="BJ2259"/>
      <c r="BK2259"/>
      <c r="BL2259"/>
      <c r="BM2259"/>
      <c r="BN2259"/>
      <c r="BO2259"/>
      <c r="BP2259"/>
      <c r="BQ2259"/>
    </row>
    <row r="2260" spans="5:69" ht="16.5" hidden="1" x14ac:dyDescent="0.3">
      <c r="E2260" s="300" t="s">
        <v>760</v>
      </c>
      <c r="F2260" s="300" t="s">
        <v>651</v>
      </c>
      <c r="G2260" s="300">
        <v>20120101</v>
      </c>
      <c r="H2260" s="300">
        <v>2012</v>
      </c>
      <c r="I2260" s="300">
        <v>52</v>
      </c>
      <c r="J2260" s="300">
        <v>2012</v>
      </c>
      <c r="K2260" s="300">
        <v>562</v>
      </c>
      <c r="L2260" s="300" t="s">
        <v>761</v>
      </c>
      <c r="M2260" s="300" t="s">
        <v>451</v>
      </c>
      <c r="N2260" s="300" t="s">
        <v>660</v>
      </c>
      <c r="O2260" s="300" t="s">
        <v>762</v>
      </c>
      <c r="P2260" s="300">
        <v>156</v>
      </c>
      <c r="Q2260" s="300" t="s">
        <v>773</v>
      </c>
      <c r="R2260" s="300" t="s">
        <v>774</v>
      </c>
      <c r="S2260" s="300">
        <v>0</v>
      </c>
      <c r="T2260" s="300" t="s">
        <v>763</v>
      </c>
      <c r="U2260" s="300" t="s">
        <v>764</v>
      </c>
      <c r="V2260" s="300" t="s">
        <v>2284</v>
      </c>
      <c r="W2260" s="300" t="s">
        <v>766</v>
      </c>
      <c r="X2260" s="300" t="b">
        <v>1</v>
      </c>
      <c r="Y2260" s="300">
        <v>310420</v>
      </c>
      <c r="Z2260" s="300" t="s">
        <v>850</v>
      </c>
      <c r="AA2260" s="300" t="s">
        <v>539</v>
      </c>
      <c r="AB2260" s="300" t="s">
        <v>510</v>
      </c>
      <c r="AC2260" s="300" t="s">
        <v>510</v>
      </c>
      <c r="AD2260" s="300">
        <v>6</v>
      </c>
      <c r="AE2260" s="300" t="b">
        <v>1</v>
      </c>
      <c r="AF2260" s="300" t="s">
        <v>768</v>
      </c>
      <c r="AG2260" s="300" t="s">
        <v>769</v>
      </c>
      <c r="AH2260" s="300">
        <v>0</v>
      </c>
      <c r="AI2260" s="300">
        <v>0</v>
      </c>
      <c r="AJ2260" s="300" t="s">
        <v>770</v>
      </c>
      <c r="AK2260" s="300">
        <v>8</v>
      </c>
      <c r="AL2260" s="300" t="s">
        <v>814</v>
      </c>
      <c r="AM2260" s="300">
        <v>2238000</v>
      </c>
      <c r="AN2260" s="300" t="b">
        <v>0</v>
      </c>
      <c r="AO2260" s="300">
        <v>-1</v>
      </c>
      <c r="AP2260" s="300" t="s">
        <v>771</v>
      </c>
      <c r="AQ2260" s="300"/>
      <c r="AR2260" s="300" t="b">
        <v>0</v>
      </c>
      <c r="AS2260" s="300">
        <v>2238000</v>
      </c>
      <c r="AT2260" s="300" t="b">
        <v>0</v>
      </c>
      <c r="AU2260" s="300"/>
      <c r="AV2260" s="300" t="b">
        <v>0</v>
      </c>
      <c r="AW2260" s="300">
        <v>2271270</v>
      </c>
      <c r="AX2260" s="300"/>
      <c r="AY2260" s="300">
        <v>2271270</v>
      </c>
      <c r="AZ2260" s="300">
        <v>0</v>
      </c>
      <c r="BA2260" s="300" t="b">
        <v>1</v>
      </c>
      <c r="BB2260" s="300" t="b">
        <v>0</v>
      </c>
      <c r="BC2260"/>
      <c r="BD2260"/>
      <c r="BE2260"/>
      <c r="BF2260"/>
      <c r="BG2260"/>
      <c r="BH2260"/>
      <c r="BI2260"/>
      <c r="BJ2260"/>
      <c r="BK2260"/>
      <c r="BL2260"/>
      <c r="BM2260"/>
      <c r="BN2260"/>
      <c r="BO2260"/>
      <c r="BP2260"/>
      <c r="BQ2260"/>
    </row>
    <row r="2261" spans="5:69" ht="16.5" hidden="1" x14ac:dyDescent="0.3">
      <c r="E2261" s="300" t="s">
        <v>760</v>
      </c>
      <c r="F2261" s="300" t="s">
        <v>651</v>
      </c>
      <c r="G2261" s="300">
        <v>20120101</v>
      </c>
      <c r="H2261" s="300">
        <v>2012</v>
      </c>
      <c r="I2261" s="300">
        <v>52</v>
      </c>
      <c r="J2261" s="300">
        <v>2012</v>
      </c>
      <c r="K2261" s="300">
        <v>562</v>
      </c>
      <c r="L2261" s="300" t="s">
        <v>761</v>
      </c>
      <c r="M2261" s="300" t="s">
        <v>451</v>
      </c>
      <c r="N2261" s="300" t="s">
        <v>660</v>
      </c>
      <c r="O2261" s="300" t="s">
        <v>762</v>
      </c>
      <c r="P2261" s="300">
        <v>400</v>
      </c>
      <c r="Q2261" s="300" t="s">
        <v>889</v>
      </c>
      <c r="R2261" s="300" t="s">
        <v>890</v>
      </c>
      <c r="S2261" s="300">
        <v>0</v>
      </c>
      <c r="T2261" s="300" t="s">
        <v>763</v>
      </c>
      <c r="U2261" s="300" t="s">
        <v>764</v>
      </c>
      <c r="V2261" s="300" t="s">
        <v>2284</v>
      </c>
      <c r="W2261" s="300" t="s">
        <v>766</v>
      </c>
      <c r="X2261" s="300" t="b">
        <v>1</v>
      </c>
      <c r="Y2261" s="300">
        <v>310420</v>
      </c>
      <c r="Z2261" s="300" t="s">
        <v>850</v>
      </c>
      <c r="AA2261" s="300" t="s">
        <v>539</v>
      </c>
      <c r="AB2261" s="300" t="s">
        <v>510</v>
      </c>
      <c r="AC2261" s="300" t="s">
        <v>510</v>
      </c>
      <c r="AD2261" s="300">
        <v>6</v>
      </c>
      <c r="AE2261" s="300" t="b">
        <v>1</v>
      </c>
      <c r="AF2261" s="300" t="s">
        <v>768</v>
      </c>
      <c r="AG2261" s="300" t="s">
        <v>769</v>
      </c>
      <c r="AH2261" s="300">
        <v>0</v>
      </c>
      <c r="AI2261" s="300">
        <v>0</v>
      </c>
      <c r="AJ2261" s="300" t="s">
        <v>770</v>
      </c>
      <c r="AK2261" s="300">
        <v>8</v>
      </c>
      <c r="AL2261" s="300" t="s">
        <v>814</v>
      </c>
      <c r="AM2261" s="300">
        <v>804500</v>
      </c>
      <c r="AN2261" s="300" t="b">
        <v>0</v>
      </c>
      <c r="AO2261" s="300">
        <v>-1</v>
      </c>
      <c r="AP2261" s="300" t="s">
        <v>771</v>
      </c>
      <c r="AQ2261" s="300"/>
      <c r="AR2261" s="300" t="b">
        <v>0</v>
      </c>
      <c r="AS2261" s="300">
        <v>804500</v>
      </c>
      <c r="AT2261" s="300" t="b">
        <v>0</v>
      </c>
      <c r="AU2261" s="300"/>
      <c r="AV2261" s="300" t="b">
        <v>0</v>
      </c>
      <c r="AW2261" s="300">
        <v>919552</v>
      </c>
      <c r="AX2261" s="300"/>
      <c r="AY2261" s="300">
        <v>919552</v>
      </c>
      <c r="AZ2261" s="300">
        <v>0</v>
      </c>
      <c r="BA2261" s="300" t="b">
        <v>1</v>
      </c>
      <c r="BB2261" s="300" t="b">
        <v>0</v>
      </c>
      <c r="BC2261"/>
      <c r="BD2261"/>
      <c r="BE2261"/>
      <c r="BF2261"/>
      <c r="BG2261"/>
      <c r="BH2261"/>
      <c r="BI2261"/>
      <c r="BJ2261"/>
      <c r="BK2261"/>
      <c r="BL2261"/>
      <c r="BM2261"/>
      <c r="BN2261"/>
      <c r="BO2261"/>
      <c r="BP2261"/>
      <c r="BQ2261"/>
    </row>
    <row r="2262" spans="5:69" ht="16.5" hidden="1" x14ac:dyDescent="0.3">
      <c r="E2262" s="300" t="s">
        <v>760</v>
      </c>
      <c r="F2262" s="300" t="s">
        <v>651</v>
      </c>
      <c r="G2262" s="300">
        <v>20120101</v>
      </c>
      <c r="H2262" s="300">
        <v>2012</v>
      </c>
      <c r="I2262" s="300">
        <v>52</v>
      </c>
      <c r="J2262" s="300">
        <v>2012</v>
      </c>
      <c r="K2262" s="300">
        <v>562</v>
      </c>
      <c r="L2262" s="300" t="s">
        <v>761</v>
      </c>
      <c r="M2262" s="300" t="s">
        <v>451</v>
      </c>
      <c r="N2262" s="300" t="s">
        <v>660</v>
      </c>
      <c r="O2262" s="300" t="s">
        <v>762</v>
      </c>
      <c r="P2262" s="300">
        <v>0</v>
      </c>
      <c r="Q2262" s="300" t="s">
        <v>763</v>
      </c>
      <c r="R2262" s="300" t="s">
        <v>764</v>
      </c>
      <c r="S2262" s="300">
        <v>0</v>
      </c>
      <c r="T2262" s="300" t="s">
        <v>763</v>
      </c>
      <c r="U2262" s="300" t="s">
        <v>764</v>
      </c>
      <c r="V2262" s="300" t="s">
        <v>2284</v>
      </c>
      <c r="W2262" s="300" t="s">
        <v>766</v>
      </c>
      <c r="X2262" s="300" t="b">
        <v>1</v>
      </c>
      <c r="Y2262" s="300">
        <v>310490</v>
      </c>
      <c r="Z2262" s="300" t="s">
        <v>851</v>
      </c>
      <c r="AA2262" s="300" t="s">
        <v>526</v>
      </c>
      <c r="AB2262" s="300" t="s">
        <v>510</v>
      </c>
      <c r="AC2262" s="300" t="s">
        <v>510</v>
      </c>
      <c r="AD2262" s="300">
        <v>6</v>
      </c>
      <c r="AE2262" s="300" t="b">
        <v>1</v>
      </c>
      <c r="AF2262" s="300" t="s">
        <v>768</v>
      </c>
      <c r="AG2262" s="300" t="s">
        <v>769</v>
      </c>
      <c r="AH2262" s="300">
        <v>0</v>
      </c>
      <c r="AI2262" s="300">
        <v>0</v>
      </c>
      <c r="AJ2262" s="300" t="s">
        <v>770</v>
      </c>
      <c r="AK2262" s="300">
        <v>8</v>
      </c>
      <c r="AL2262" s="300" t="s">
        <v>814</v>
      </c>
      <c r="AM2262" s="300">
        <v>427</v>
      </c>
      <c r="AN2262" s="300" t="b">
        <v>0</v>
      </c>
      <c r="AO2262" s="300">
        <v>-1</v>
      </c>
      <c r="AP2262" s="300" t="s">
        <v>771</v>
      </c>
      <c r="AQ2262" s="300"/>
      <c r="AR2262" s="300" t="b">
        <v>0</v>
      </c>
      <c r="AS2262" s="300">
        <v>427</v>
      </c>
      <c r="AT2262" s="300" t="b">
        <v>0</v>
      </c>
      <c r="AU2262" s="300"/>
      <c r="AV2262" s="300" t="b">
        <v>0</v>
      </c>
      <c r="AW2262" s="300">
        <v>9560</v>
      </c>
      <c r="AX2262" s="300"/>
      <c r="AY2262" s="300">
        <v>9560</v>
      </c>
      <c r="AZ2262" s="300">
        <v>0</v>
      </c>
      <c r="BA2262" s="300" t="b">
        <v>1</v>
      </c>
      <c r="BB2262" s="300" t="b">
        <v>0</v>
      </c>
      <c r="BC2262"/>
      <c r="BD2262"/>
      <c r="BE2262"/>
      <c r="BF2262"/>
      <c r="BG2262"/>
      <c r="BH2262"/>
      <c r="BI2262"/>
      <c r="BJ2262"/>
      <c r="BK2262"/>
      <c r="BL2262"/>
      <c r="BM2262"/>
      <c r="BN2262"/>
      <c r="BO2262"/>
      <c r="BP2262"/>
      <c r="BQ2262"/>
    </row>
    <row r="2263" spans="5:69" ht="16.5" hidden="1" x14ac:dyDescent="0.3">
      <c r="E2263" s="300" t="s">
        <v>760</v>
      </c>
      <c r="F2263" s="300" t="s">
        <v>651</v>
      </c>
      <c r="G2263" s="300">
        <v>20120101</v>
      </c>
      <c r="H2263" s="300">
        <v>2012</v>
      </c>
      <c r="I2263" s="300">
        <v>52</v>
      </c>
      <c r="J2263" s="300">
        <v>2012</v>
      </c>
      <c r="K2263" s="300">
        <v>562</v>
      </c>
      <c r="L2263" s="300" t="s">
        <v>761</v>
      </c>
      <c r="M2263" s="300" t="s">
        <v>451</v>
      </c>
      <c r="N2263" s="300" t="s">
        <v>660</v>
      </c>
      <c r="O2263" s="300" t="s">
        <v>762</v>
      </c>
      <c r="P2263" s="300">
        <v>842</v>
      </c>
      <c r="Q2263" s="300" t="s">
        <v>809</v>
      </c>
      <c r="R2263" s="300" t="s">
        <v>809</v>
      </c>
      <c r="S2263" s="300">
        <v>0</v>
      </c>
      <c r="T2263" s="300" t="s">
        <v>763</v>
      </c>
      <c r="U2263" s="300" t="s">
        <v>764</v>
      </c>
      <c r="V2263" s="300" t="s">
        <v>2284</v>
      </c>
      <c r="W2263" s="300" t="s">
        <v>766</v>
      </c>
      <c r="X2263" s="300" t="b">
        <v>1</v>
      </c>
      <c r="Y2263" s="300">
        <v>310490</v>
      </c>
      <c r="Z2263" s="300" t="s">
        <v>851</v>
      </c>
      <c r="AA2263" s="300" t="s">
        <v>526</v>
      </c>
      <c r="AB2263" s="300" t="s">
        <v>510</v>
      </c>
      <c r="AC2263" s="300" t="s">
        <v>510</v>
      </c>
      <c r="AD2263" s="300">
        <v>6</v>
      </c>
      <c r="AE2263" s="300" t="b">
        <v>1</v>
      </c>
      <c r="AF2263" s="300" t="s">
        <v>768</v>
      </c>
      <c r="AG2263" s="300" t="s">
        <v>769</v>
      </c>
      <c r="AH2263" s="300">
        <v>0</v>
      </c>
      <c r="AI2263" s="300">
        <v>0</v>
      </c>
      <c r="AJ2263" s="300" t="s">
        <v>770</v>
      </c>
      <c r="AK2263" s="300">
        <v>8</v>
      </c>
      <c r="AL2263" s="300" t="s">
        <v>814</v>
      </c>
      <c r="AM2263" s="300">
        <v>427</v>
      </c>
      <c r="AN2263" s="300" t="b">
        <v>0</v>
      </c>
      <c r="AO2263" s="300">
        <v>-1</v>
      </c>
      <c r="AP2263" s="300" t="s">
        <v>771</v>
      </c>
      <c r="AQ2263" s="300"/>
      <c r="AR2263" s="300" t="b">
        <v>0</v>
      </c>
      <c r="AS2263" s="300">
        <v>427</v>
      </c>
      <c r="AT2263" s="300" t="b">
        <v>0</v>
      </c>
      <c r="AU2263" s="300"/>
      <c r="AV2263" s="300" t="b">
        <v>0</v>
      </c>
      <c r="AW2263" s="300">
        <v>9560</v>
      </c>
      <c r="AX2263" s="300"/>
      <c r="AY2263" s="300">
        <v>9560</v>
      </c>
      <c r="AZ2263" s="300">
        <v>0</v>
      </c>
      <c r="BA2263" s="300" t="b">
        <v>1</v>
      </c>
      <c r="BB2263" s="300" t="b">
        <v>0</v>
      </c>
      <c r="BC2263"/>
      <c r="BD2263"/>
      <c r="BE2263"/>
      <c r="BF2263"/>
      <c r="BG2263"/>
      <c r="BH2263"/>
      <c r="BI2263"/>
      <c r="BJ2263"/>
      <c r="BK2263"/>
      <c r="BL2263"/>
      <c r="BM2263"/>
      <c r="BN2263"/>
      <c r="BO2263"/>
      <c r="BP2263"/>
      <c r="BQ2263"/>
    </row>
    <row r="2264" spans="5:69" ht="16.5" hidden="1" x14ac:dyDescent="0.3">
      <c r="E2264" s="300" t="s">
        <v>760</v>
      </c>
      <c r="F2264" s="300" t="s">
        <v>651</v>
      </c>
      <c r="G2264" s="300">
        <v>20120101</v>
      </c>
      <c r="H2264" s="300">
        <v>2012</v>
      </c>
      <c r="I2264" s="300">
        <v>52</v>
      </c>
      <c r="J2264" s="300">
        <v>2012</v>
      </c>
      <c r="K2264" s="300">
        <v>562</v>
      </c>
      <c r="L2264" s="300" t="s">
        <v>761</v>
      </c>
      <c r="M2264" s="300" t="s">
        <v>451</v>
      </c>
      <c r="N2264" s="300" t="s">
        <v>660</v>
      </c>
      <c r="O2264" s="300" t="s">
        <v>762</v>
      </c>
      <c r="P2264" s="300">
        <v>0</v>
      </c>
      <c r="Q2264" s="300" t="s">
        <v>763</v>
      </c>
      <c r="R2264" s="300" t="s">
        <v>764</v>
      </c>
      <c r="S2264" s="300">
        <v>0</v>
      </c>
      <c r="T2264" s="300" t="s">
        <v>763</v>
      </c>
      <c r="U2264" s="300" t="s">
        <v>764</v>
      </c>
      <c r="V2264" s="300" t="s">
        <v>2284</v>
      </c>
      <c r="W2264" s="300" t="s">
        <v>766</v>
      </c>
      <c r="X2264" s="300" t="b">
        <v>1</v>
      </c>
      <c r="Y2264" s="300">
        <v>3105</v>
      </c>
      <c r="Z2264" s="300" t="s">
        <v>853</v>
      </c>
      <c r="AA2264" s="300" t="s">
        <v>854</v>
      </c>
      <c r="AB2264" s="300" t="s">
        <v>84</v>
      </c>
      <c r="AC2264" s="300" t="s">
        <v>84</v>
      </c>
      <c r="AD2264" s="300">
        <v>4</v>
      </c>
      <c r="AE2264" s="300" t="b">
        <v>0</v>
      </c>
      <c r="AF2264" s="300" t="s">
        <v>768</v>
      </c>
      <c r="AG2264" s="300" t="s">
        <v>769</v>
      </c>
      <c r="AH2264" s="300">
        <v>0</v>
      </c>
      <c r="AI2264" s="300">
        <v>0</v>
      </c>
      <c r="AJ2264" s="300" t="s">
        <v>770</v>
      </c>
      <c r="AK2264" s="300">
        <v>8</v>
      </c>
      <c r="AL2264" s="300" t="s">
        <v>814</v>
      </c>
      <c r="AM2264" s="300">
        <v>743282</v>
      </c>
      <c r="AN2264" s="300" t="b">
        <v>0</v>
      </c>
      <c r="AO2264" s="300">
        <v>-1</v>
      </c>
      <c r="AP2264" s="300" t="s">
        <v>771</v>
      </c>
      <c r="AQ2264" s="300"/>
      <c r="AR2264" s="300" t="b">
        <v>0</v>
      </c>
      <c r="AS2264" s="300">
        <v>743282</v>
      </c>
      <c r="AT2264" s="300" t="b">
        <v>0</v>
      </c>
      <c r="AU2264" s="300"/>
      <c r="AV2264" s="300" t="b">
        <v>0</v>
      </c>
      <c r="AW2264" s="300">
        <v>666393</v>
      </c>
      <c r="AX2264" s="300"/>
      <c r="AY2264" s="300">
        <v>666393</v>
      </c>
      <c r="AZ2264" s="300">
        <v>0</v>
      </c>
      <c r="BA2264" s="300" t="b">
        <v>1</v>
      </c>
      <c r="BB2264" s="300" t="b">
        <v>0</v>
      </c>
      <c r="BC2264"/>
      <c r="BD2264"/>
      <c r="BE2264"/>
      <c r="BF2264"/>
      <c r="BG2264"/>
      <c r="BH2264"/>
      <c r="BI2264"/>
      <c r="BJ2264"/>
      <c r="BK2264"/>
      <c r="BL2264"/>
      <c r="BM2264"/>
      <c r="BN2264"/>
      <c r="BO2264"/>
      <c r="BP2264"/>
      <c r="BQ2264"/>
    </row>
    <row r="2265" spans="5:69" ht="16.5" hidden="1" x14ac:dyDescent="0.3">
      <c r="E2265" s="300" t="s">
        <v>760</v>
      </c>
      <c r="F2265" s="300" t="s">
        <v>651</v>
      </c>
      <c r="G2265" s="300">
        <v>20120101</v>
      </c>
      <c r="H2265" s="300">
        <v>2012</v>
      </c>
      <c r="I2265" s="300">
        <v>52</v>
      </c>
      <c r="J2265" s="300">
        <v>2012</v>
      </c>
      <c r="K2265" s="300">
        <v>562</v>
      </c>
      <c r="L2265" s="300" t="s">
        <v>761</v>
      </c>
      <c r="M2265" s="300" t="s">
        <v>451</v>
      </c>
      <c r="N2265" s="300" t="s">
        <v>660</v>
      </c>
      <c r="O2265" s="300" t="s">
        <v>762</v>
      </c>
      <c r="P2265" s="300">
        <v>251</v>
      </c>
      <c r="Q2265" s="300" t="s">
        <v>778</v>
      </c>
      <c r="R2265" s="300" t="s">
        <v>779</v>
      </c>
      <c r="S2265" s="300">
        <v>0</v>
      </c>
      <c r="T2265" s="300" t="s">
        <v>763</v>
      </c>
      <c r="U2265" s="300" t="s">
        <v>764</v>
      </c>
      <c r="V2265" s="300" t="s">
        <v>2284</v>
      </c>
      <c r="W2265" s="300" t="s">
        <v>766</v>
      </c>
      <c r="X2265" s="300" t="b">
        <v>1</v>
      </c>
      <c r="Y2265" s="300">
        <v>3105</v>
      </c>
      <c r="Z2265" s="300" t="s">
        <v>853</v>
      </c>
      <c r="AA2265" s="300" t="s">
        <v>854</v>
      </c>
      <c r="AB2265" s="300" t="s">
        <v>84</v>
      </c>
      <c r="AC2265" s="300" t="s">
        <v>84</v>
      </c>
      <c r="AD2265" s="300">
        <v>4</v>
      </c>
      <c r="AE2265" s="300" t="b">
        <v>0</v>
      </c>
      <c r="AF2265" s="300" t="s">
        <v>768</v>
      </c>
      <c r="AG2265" s="300" t="s">
        <v>769</v>
      </c>
      <c r="AH2265" s="300">
        <v>0</v>
      </c>
      <c r="AI2265" s="300">
        <v>0</v>
      </c>
      <c r="AJ2265" s="300" t="s">
        <v>770</v>
      </c>
      <c r="AK2265" s="300">
        <v>8</v>
      </c>
      <c r="AL2265" s="300" t="s">
        <v>814</v>
      </c>
      <c r="AM2265" s="300">
        <v>1534</v>
      </c>
      <c r="AN2265" s="300" t="b">
        <v>0</v>
      </c>
      <c r="AO2265" s="300">
        <v>-1</v>
      </c>
      <c r="AP2265" s="300" t="s">
        <v>771</v>
      </c>
      <c r="AQ2265" s="300"/>
      <c r="AR2265" s="300" t="b">
        <v>0</v>
      </c>
      <c r="AS2265" s="300">
        <v>1534</v>
      </c>
      <c r="AT2265" s="300" t="b">
        <v>0</v>
      </c>
      <c r="AU2265" s="300"/>
      <c r="AV2265" s="300" t="b">
        <v>0</v>
      </c>
      <c r="AW2265" s="300">
        <v>2336</v>
      </c>
      <c r="AX2265" s="300"/>
      <c r="AY2265" s="300">
        <v>2336</v>
      </c>
      <c r="AZ2265" s="300">
        <v>0</v>
      </c>
      <c r="BA2265" s="300" t="b">
        <v>1</v>
      </c>
      <c r="BB2265" s="300" t="b">
        <v>0</v>
      </c>
      <c r="BC2265"/>
      <c r="BD2265"/>
      <c r="BE2265"/>
      <c r="BF2265"/>
      <c r="BG2265"/>
      <c r="BH2265"/>
      <c r="BI2265"/>
      <c r="BJ2265"/>
      <c r="BK2265"/>
      <c r="BL2265"/>
      <c r="BM2265"/>
      <c r="BN2265"/>
      <c r="BO2265"/>
      <c r="BP2265"/>
      <c r="BQ2265"/>
    </row>
    <row r="2266" spans="5:69" ht="16.5" hidden="1" x14ac:dyDescent="0.3">
      <c r="E2266" s="300" t="s">
        <v>760</v>
      </c>
      <c r="F2266" s="300" t="s">
        <v>651</v>
      </c>
      <c r="G2266" s="300">
        <v>20120101</v>
      </c>
      <c r="H2266" s="300">
        <v>2012</v>
      </c>
      <c r="I2266" s="300">
        <v>52</v>
      </c>
      <c r="J2266" s="300">
        <v>2012</v>
      </c>
      <c r="K2266" s="300">
        <v>562</v>
      </c>
      <c r="L2266" s="300" t="s">
        <v>761</v>
      </c>
      <c r="M2266" s="300" t="s">
        <v>451</v>
      </c>
      <c r="N2266" s="300" t="s">
        <v>660</v>
      </c>
      <c r="O2266" s="300" t="s">
        <v>762</v>
      </c>
      <c r="P2266" s="300">
        <v>288</v>
      </c>
      <c r="Q2266" s="300" t="s">
        <v>784</v>
      </c>
      <c r="R2266" s="300" t="s">
        <v>428</v>
      </c>
      <c r="S2266" s="300">
        <v>0</v>
      </c>
      <c r="T2266" s="300" t="s">
        <v>763</v>
      </c>
      <c r="U2266" s="300" t="s">
        <v>764</v>
      </c>
      <c r="V2266" s="300" t="s">
        <v>2284</v>
      </c>
      <c r="W2266" s="300" t="s">
        <v>766</v>
      </c>
      <c r="X2266" s="300" t="b">
        <v>1</v>
      </c>
      <c r="Y2266" s="300">
        <v>3105</v>
      </c>
      <c r="Z2266" s="300" t="s">
        <v>853</v>
      </c>
      <c r="AA2266" s="300" t="s">
        <v>854</v>
      </c>
      <c r="AB2266" s="300" t="s">
        <v>84</v>
      </c>
      <c r="AC2266" s="300" t="s">
        <v>84</v>
      </c>
      <c r="AD2266" s="300">
        <v>4</v>
      </c>
      <c r="AE2266" s="300" t="b">
        <v>0</v>
      </c>
      <c r="AF2266" s="300" t="s">
        <v>768</v>
      </c>
      <c r="AG2266" s="300" t="s">
        <v>769</v>
      </c>
      <c r="AH2266" s="300">
        <v>0</v>
      </c>
      <c r="AI2266" s="300">
        <v>0</v>
      </c>
      <c r="AJ2266" s="300" t="s">
        <v>770</v>
      </c>
      <c r="AK2266" s="300">
        <v>8</v>
      </c>
      <c r="AL2266" s="300" t="s">
        <v>814</v>
      </c>
      <c r="AM2266" s="300">
        <v>25700</v>
      </c>
      <c r="AN2266" s="300" t="b">
        <v>0</v>
      </c>
      <c r="AO2266" s="300">
        <v>-1</v>
      </c>
      <c r="AP2266" s="300" t="s">
        <v>771</v>
      </c>
      <c r="AQ2266" s="300"/>
      <c r="AR2266" s="300" t="b">
        <v>0</v>
      </c>
      <c r="AS2266" s="300">
        <v>25700</v>
      </c>
      <c r="AT2266" s="300" t="b">
        <v>0</v>
      </c>
      <c r="AU2266" s="300"/>
      <c r="AV2266" s="300" t="b">
        <v>0</v>
      </c>
      <c r="AW2266" s="300">
        <v>5625</v>
      </c>
      <c r="AX2266" s="300"/>
      <c r="AY2266" s="300">
        <v>5625</v>
      </c>
      <c r="AZ2266" s="300">
        <v>0</v>
      </c>
      <c r="BA2266" s="300" t="b">
        <v>1</v>
      </c>
      <c r="BB2266" s="300" t="b">
        <v>0</v>
      </c>
      <c r="BC2266"/>
      <c r="BD2266"/>
      <c r="BE2266"/>
      <c r="BF2266"/>
      <c r="BG2266"/>
      <c r="BH2266"/>
      <c r="BI2266"/>
      <c r="BJ2266"/>
      <c r="BK2266"/>
      <c r="BL2266"/>
      <c r="BM2266"/>
      <c r="BN2266"/>
      <c r="BO2266"/>
      <c r="BP2266"/>
      <c r="BQ2266"/>
    </row>
    <row r="2267" spans="5:69" ht="16.5" hidden="1" x14ac:dyDescent="0.3">
      <c r="E2267" s="300" t="s">
        <v>760</v>
      </c>
      <c r="F2267" s="300" t="s">
        <v>651</v>
      </c>
      <c r="G2267" s="300">
        <v>20120101</v>
      </c>
      <c r="H2267" s="300">
        <v>2012</v>
      </c>
      <c r="I2267" s="300">
        <v>52</v>
      </c>
      <c r="J2267" s="300">
        <v>2012</v>
      </c>
      <c r="K2267" s="300">
        <v>562</v>
      </c>
      <c r="L2267" s="300" t="s">
        <v>761</v>
      </c>
      <c r="M2267" s="300" t="s">
        <v>451</v>
      </c>
      <c r="N2267" s="300" t="s">
        <v>660</v>
      </c>
      <c r="O2267" s="300" t="s">
        <v>762</v>
      </c>
      <c r="P2267" s="300">
        <v>686</v>
      </c>
      <c r="Q2267" s="300" t="s">
        <v>796</v>
      </c>
      <c r="R2267" s="300" t="s">
        <v>438</v>
      </c>
      <c r="S2267" s="300">
        <v>0</v>
      </c>
      <c r="T2267" s="300" t="s">
        <v>763</v>
      </c>
      <c r="U2267" s="300" t="s">
        <v>764</v>
      </c>
      <c r="V2267" s="300" t="s">
        <v>2284</v>
      </c>
      <c r="W2267" s="300" t="s">
        <v>766</v>
      </c>
      <c r="X2267" s="300" t="b">
        <v>1</v>
      </c>
      <c r="Y2267" s="300">
        <v>3105</v>
      </c>
      <c r="Z2267" s="300" t="s">
        <v>853</v>
      </c>
      <c r="AA2267" s="300" t="s">
        <v>854</v>
      </c>
      <c r="AB2267" s="300" t="s">
        <v>84</v>
      </c>
      <c r="AC2267" s="300" t="s">
        <v>84</v>
      </c>
      <c r="AD2267" s="300">
        <v>4</v>
      </c>
      <c r="AE2267" s="300" t="b">
        <v>0</v>
      </c>
      <c r="AF2267" s="300" t="s">
        <v>768</v>
      </c>
      <c r="AG2267" s="300" t="s">
        <v>769</v>
      </c>
      <c r="AH2267" s="300">
        <v>0</v>
      </c>
      <c r="AI2267" s="300">
        <v>0</v>
      </c>
      <c r="AJ2267" s="300" t="s">
        <v>770</v>
      </c>
      <c r="AK2267" s="300">
        <v>8</v>
      </c>
      <c r="AL2267" s="300" t="s">
        <v>814</v>
      </c>
      <c r="AM2267" s="300">
        <v>100000</v>
      </c>
      <c r="AN2267" s="300" t="b">
        <v>0</v>
      </c>
      <c r="AO2267" s="300">
        <v>-1</v>
      </c>
      <c r="AP2267" s="300" t="s">
        <v>771</v>
      </c>
      <c r="AQ2267" s="300"/>
      <c r="AR2267" s="300" t="b">
        <v>0</v>
      </c>
      <c r="AS2267" s="300">
        <v>100000</v>
      </c>
      <c r="AT2267" s="300" t="b">
        <v>0</v>
      </c>
      <c r="AU2267" s="300"/>
      <c r="AV2267" s="300" t="b">
        <v>0</v>
      </c>
      <c r="AW2267" s="300">
        <v>73291</v>
      </c>
      <c r="AX2267" s="300"/>
      <c r="AY2267" s="300">
        <v>73291</v>
      </c>
      <c r="AZ2267" s="300">
        <v>0</v>
      </c>
      <c r="BA2267" s="300" t="b">
        <v>1</v>
      </c>
      <c r="BB2267" s="300" t="b">
        <v>0</v>
      </c>
      <c r="BC2267"/>
      <c r="BD2267"/>
      <c r="BE2267"/>
      <c r="BF2267"/>
      <c r="BG2267"/>
      <c r="BH2267"/>
      <c r="BI2267"/>
      <c r="BJ2267"/>
      <c r="BK2267"/>
      <c r="BL2267"/>
      <c r="BM2267"/>
      <c r="BN2267"/>
      <c r="BO2267"/>
      <c r="BP2267"/>
      <c r="BQ2267"/>
    </row>
    <row r="2268" spans="5:69" ht="16.5" hidden="1" x14ac:dyDescent="0.3">
      <c r="E2268" s="300" t="s">
        <v>760</v>
      </c>
      <c r="F2268" s="300" t="s">
        <v>651</v>
      </c>
      <c r="G2268" s="300">
        <v>20120101</v>
      </c>
      <c r="H2268" s="300">
        <v>2012</v>
      </c>
      <c r="I2268" s="300">
        <v>52</v>
      </c>
      <c r="J2268" s="300">
        <v>2012</v>
      </c>
      <c r="K2268" s="300">
        <v>562</v>
      </c>
      <c r="L2268" s="300" t="s">
        <v>761</v>
      </c>
      <c r="M2268" s="300" t="s">
        <v>451</v>
      </c>
      <c r="N2268" s="300" t="s">
        <v>660</v>
      </c>
      <c r="O2268" s="300" t="s">
        <v>762</v>
      </c>
      <c r="P2268" s="300">
        <v>899</v>
      </c>
      <c r="Q2268" s="300" t="s">
        <v>2289</v>
      </c>
      <c r="R2268" s="300" t="s">
        <v>2290</v>
      </c>
      <c r="S2268" s="300">
        <v>0</v>
      </c>
      <c r="T2268" s="300" t="s">
        <v>763</v>
      </c>
      <c r="U2268" s="300" t="s">
        <v>764</v>
      </c>
      <c r="V2268" s="300" t="s">
        <v>2284</v>
      </c>
      <c r="W2268" s="300" t="s">
        <v>766</v>
      </c>
      <c r="X2268" s="300" t="b">
        <v>1</v>
      </c>
      <c r="Y2268" s="300">
        <v>3105</v>
      </c>
      <c r="Z2268" s="300" t="s">
        <v>853</v>
      </c>
      <c r="AA2268" s="300" t="s">
        <v>854</v>
      </c>
      <c r="AB2268" s="300" t="s">
        <v>84</v>
      </c>
      <c r="AC2268" s="300" t="s">
        <v>84</v>
      </c>
      <c r="AD2268" s="300">
        <v>4</v>
      </c>
      <c r="AE2268" s="300" t="b">
        <v>0</v>
      </c>
      <c r="AF2268" s="300" t="s">
        <v>768</v>
      </c>
      <c r="AG2268" s="300" t="s">
        <v>769</v>
      </c>
      <c r="AH2268" s="300">
        <v>0</v>
      </c>
      <c r="AI2268" s="300">
        <v>0</v>
      </c>
      <c r="AJ2268" s="300" t="s">
        <v>770</v>
      </c>
      <c r="AK2268" s="300">
        <v>8</v>
      </c>
      <c r="AL2268" s="300" t="s">
        <v>814</v>
      </c>
      <c r="AM2268" s="300">
        <v>616048</v>
      </c>
      <c r="AN2268" s="300" t="b">
        <v>0</v>
      </c>
      <c r="AO2268" s="300">
        <v>-1</v>
      </c>
      <c r="AP2268" s="300" t="s">
        <v>771</v>
      </c>
      <c r="AQ2268" s="300"/>
      <c r="AR2268" s="300" t="b">
        <v>0</v>
      </c>
      <c r="AS2268" s="300">
        <v>616048</v>
      </c>
      <c r="AT2268" s="300" t="b">
        <v>0</v>
      </c>
      <c r="AU2268" s="300"/>
      <c r="AV2268" s="300" t="b">
        <v>0</v>
      </c>
      <c r="AW2268" s="300">
        <v>585141</v>
      </c>
      <c r="AX2268" s="300"/>
      <c r="AY2268" s="300">
        <v>585141</v>
      </c>
      <c r="AZ2268" s="300">
        <v>0</v>
      </c>
      <c r="BA2268" s="300" t="b">
        <v>1</v>
      </c>
      <c r="BB2268" s="300" t="b">
        <v>0</v>
      </c>
      <c r="BC2268"/>
      <c r="BD2268"/>
      <c r="BE2268"/>
      <c r="BF2268"/>
      <c r="BG2268"/>
      <c r="BH2268"/>
      <c r="BI2268"/>
      <c r="BJ2268"/>
      <c r="BK2268"/>
      <c r="BL2268"/>
      <c r="BM2268"/>
      <c r="BN2268"/>
      <c r="BO2268"/>
      <c r="BP2268"/>
      <c r="BQ2268"/>
    </row>
    <row r="2269" spans="5:69" ht="16.5" hidden="1" x14ac:dyDescent="0.3">
      <c r="E2269" s="300" t="s">
        <v>760</v>
      </c>
      <c r="F2269" s="300" t="s">
        <v>651</v>
      </c>
      <c r="G2269" s="300">
        <v>20120101</v>
      </c>
      <c r="H2269" s="300">
        <v>2012</v>
      </c>
      <c r="I2269" s="300">
        <v>52</v>
      </c>
      <c r="J2269" s="300">
        <v>2012</v>
      </c>
      <c r="K2269" s="300">
        <v>562</v>
      </c>
      <c r="L2269" s="300" t="s">
        <v>761</v>
      </c>
      <c r="M2269" s="300" t="s">
        <v>451</v>
      </c>
      <c r="N2269" s="300" t="s">
        <v>660</v>
      </c>
      <c r="O2269" s="300" t="s">
        <v>762</v>
      </c>
      <c r="P2269" s="300">
        <v>0</v>
      </c>
      <c r="Q2269" s="300" t="s">
        <v>763</v>
      </c>
      <c r="R2269" s="300" t="s">
        <v>764</v>
      </c>
      <c r="S2269" s="300">
        <v>0</v>
      </c>
      <c r="T2269" s="300" t="s">
        <v>763</v>
      </c>
      <c r="U2269" s="300" t="s">
        <v>764</v>
      </c>
      <c r="V2269" s="300" t="s">
        <v>2284</v>
      </c>
      <c r="W2269" s="300" t="s">
        <v>766</v>
      </c>
      <c r="X2269" s="300" t="b">
        <v>1</v>
      </c>
      <c r="Y2269" s="300">
        <v>310520</v>
      </c>
      <c r="Z2269" s="300" t="s">
        <v>864</v>
      </c>
      <c r="AA2269" s="300" t="s">
        <v>61</v>
      </c>
      <c r="AB2269" s="300" t="s">
        <v>84</v>
      </c>
      <c r="AC2269" s="300" t="s">
        <v>84</v>
      </c>
      <c r="AD2269" s="300">
        <v>6</v>
      </c>
      <c r="AE2269" s="300" t="b">
        <v>1</v>
      </c>
      <c r="AF2269" s="300" t="s">
        <v>768</v>
      </c>
      <c r="AG2269" s="300" t="s">
        <v>769</v>
      </c>
      <c r="AH2269" s="300">
        <v>0</v>
      </c>
      <c r="AI2269" s="300">
        <v>0</v>
      </c>
      <c r="AJ2269" s="300" t="s">
        <v>770</v>
      </c>
      <c r="AK2269" s="300">
        <v>8</v>
      </c>
      <c r="AL2269" s="300" t="s">
        <v>814</v>
      </c>
      <c r="AM2269" s="300">
        <v>101284</v>
      </c>
      <c r="AN2269" s="300" t="b">
        <v>0</v>
      </c>
      <c r="AO2269" s="300">
        <v>-1</v>
      </c>
      <c r="AP2269" s="300" t="s">
        <v>771</v>
      </c>
      <c r="AQ2269" s="300"/>
      <c r="AR2269" s="300" t="b">
        <v>0</v>
      </c>
      <c r="AS2269" s="300">
        <v>101284</v>
      </c>
      <c r="AT2269" s="300" t="b">
        <v>0</v>
      </c>
      <c r="AU2269" s="300"/>
      <c r="AV2269" s="300" t="b">
        <v>0</v>
      </c>
      <c r="AW2269" s="300">
        <v>75506</v>
      </c>
      <c r="AX2269" s="300"/>
      <c r="AY2269" s="300">
        <v>75506</v>
      </c>
      <c r="AZ2269" s="300">
        <v>0</v>
      </c>
      <c r="BA2269" s="300" t="b">
        <v>1</v>
      </c>
      <c r="BB2269" s="300" t="b">
        <v>0</v>
      </c>
      <c r="BC2269"/>
      <c r="BD2269"/>
      <c r="BE2269"/>
      <c r="BF2269"/>
      <c r="BG2269"/>
      <c r="BH2269"/>
      <c r="BI2269"/>
      <c r="BJ2269"/>
      <c r="BK2269"/>
      <c r="BL2269"/>
      <c r="BM2269"/>
      <c r="BN2269"/>
      <c r="BO2269"/>
      <c r="BP2269"/>
      <c r="BQ2269"/>
    </row>
    <row r="2270" spans="5:69" ht="16.5" hidden="1" x14ac:dyDescent="0.3">
      <c r="E2270" s="300" t="s">
        <v>760</v>
      </c>
      <c r="F2270" s="300" t="s">
        <v>651</v>
      </c>
      <c r="G2270" s="300">
        <v>20120101</v>
      </c>
      <c r="H2270" s="300">
        <v>2012</v>
      </c>
      <c r="I2270" s="300">
        <v>52</v>
      </c>
      <c r="J2270" s="300">
        <v>2012</v>
      </c>
      <c r="K2270" s="300">
        <v>562</v>
      </c>
      <c r="L2270" s="300" t="s">
        <v>761</v>
      </c>
      <c r="M2270" s="300" t="s">
        <v>451</v>
      </c>
      <c r="N2270" s="300" t="s">
        <v>660</v>
      </c>
      <c r="O2270" s="300" t="s">
        <v>762</v>
      </c>
      <c r="P2270" s="300">
        <v>251</v>
      </c>
      <c r="Q2270" s="300" t="s">
        <v>778</v>
      </c>
      <c r="R2270" s="300" t="s">
        <v>779</v>
      </c>
      <c r="S2270" s="300">
        <v>0</v>
      </c>
      <c r="T2270" s="300" t="s">
        <v>763</v>
      </c>
      <c r="U2270" s="300" t="s">
        <v>764</v>
      </c>
      <c r="V2270" s="300" t="s">
        <v>2284</v>
      </c>
      <c r="W2270" s="300" t="s">
        <v>766</v>
      </c>
      <c r="X2270" s="300" t="b">
        <v>1</v>
      </c>
      <c r="Y2270" s="300">
        <v>310520</v>
      </c>
      <c r="Z2270" s="300" t="s">
        <v>864</v>
      </c>
      <c r="AA2270" s="300" t="s">
        <v>61</v>
      </c>
      <c r="AB2270" s="300" t="s">
        <v>84</v>
      </c>
      <c r="AC2270" s="300" t="s">
        <v>84</v>
      </c>
      <c r="AD2270" s="300">
        <v>6</v>
      </c>
      <c r="AE2270" s="300" t="b">
        <v>1</v>
      </c>
      <c r="AF2270" s="300" t="s">
        <v>768</v>
      </c>
      <c r="AG2270" s="300" t="s">
        <v>769</v>
      </c>
      <c r="AH2270" s="300">
        <v>0</v>
      </c>
      <c r="AI2270" s="300">
        <v>0</v>
      </c>
      <c r="AJ2270" s="300" t="s">
        <v>770</v>
      </c>
      <c r="AK2270" s="300">
        <v>8</v>
      </c>
      <c r="AL2270" s="300" t="s">
        <v>814</v>
      </c>
      <c r="AM2270" s="300">
        <v>1284</v>
      </c>
      <c r="AN2270" s="300" t="b">
        <v>0</v>
      </c>
      <c r="AO2270" s="300">
        <v>-1</v>
      </c>
      <c r="AP2270" s="300" t="s">
        <v>771</v>
      </c>
      <c r="AQ2270" s="300"/>
      <c r="AR2270" s="300" t="b">
        <v>0</v>
      </c>
      <c r="AS2270" s="300">
        <v>1284</v>
      </c>
      <c r="AT2270" s="300" t="b">
        <v>0</v>
      </c>
      <c r="AU2270" s="300"/>
      <c r="AV2270" s="300" t="b">
        <v>0</v>
      </c>
      <c r="AW2270" s="300">
        <v>2215</v>
      </c>
      <c r="AX2270" s="300"/>
      <c r="AY2270" s="300">
        <v>2215</v>
      </c>
      <c r="AZ2270" s="300">
        <v>0</v>
      </c>
      <c r="BA2270" s="300" t="b">
        <v>1</v>
      </c>
      <c r="BB2270" s="300" t="b">
        <v>0</v>
      </c>
      <c r="BC2270"/>
      <c r="BD2270"/>
      <c r="BE2270"/>
      <c r="BF2270"/>
      <c r="BG2270"/>
      <c r="BH2270"/>
      <c r="BI2270"/>
      <c r="BJ2270"/>
      <c r="BK2270"/>
      <c r="BL2270"/>
      <c r="BM2270"/>
      <c r="BN2270"/>
      <c r="BO2270"/>
      <c r="BP2270"/>
      <c r="BQ2270"/>
    </row>
    <row r="2271" spans="5:69" ht="16.5" hidden="1" x14ac:dyDescent="0.3">
      <c r="E2271" s="300" t="s">
        <v>760</v>
      </c>
      <c r="F2271" s="300" t="s">
        <v>651</v>
      </c>
      <c r="G2271" s="300">
        <v>20120101</v>
      </c>
      <c r="H2271" s="300">
        <v>2012</v>
      </c>
      <c r="I2271" s="300">
        <v>52</v>
      </c>
      <c r="J2271" s="300">
        <v>2012</v>
      </c>
      <c r="K2271" s="300">
        <v>562</v>
      </c>
      <c r="L2271" s="300" t="s">
        <v>761</v>
      </c>
      <c r="M2271" s="300" t="s">
        <v>451</v>
      </c>
      <c r="N2271" s="300" t="s">
        <v>660</v>
      </c>
      <c r="O2271" s="300" t="s">
        <v>762</v>
      </c>
      <c r="P2271" s="300">
        <v>686</v>
      </c>
      <c r="Q2271" s="300" t="s">
        <v>796</v>
      </c>
      <c r="R2271" s="300" t="s">
        <v>438</v>
      </c>
      <c r="S2271" s="300">
        <v>0</v>
      </c>
      <c r="T2271" s="300" t="s">
        <v>763</v>
      </c>
      <c r="U2271" s="300" t="s">
        <v>764</v>
      </c>
      <c r="V2271" s="300" t="s">
        <v>2284</v>
      </c>
      <c r="W2271" s="300" t="s">
        <v>766</v>
      </c>
      <c r="X2271" s="300" t="b">
        <v>1</v>
      </c>
      <c r="Y2271" s="300">
        <v>310520</v>
      </c>
      <c r="Z2271" s="300" t="s">
        <v>864</v>
      </c>
      <c r="AA2271" s="300" t="s">
        <v>61</v>
      </c>
      <c r="AB2271" s="300" t="s">
        <v>84</v>
      </c>
      <c r="AC2271" s="300" t="s">
        <v>84</v>
      </c>
      <c r="AD2271" s="300">
        <v>6</v>
      </c>
      <c r="AE2271" s="300" t="b">
        <v>1</v>
      </c>
      <c r="AF2271" s="300" t="s">
        <v>768</v>
      </c>
      <c r="AG2271" s="300" t="s">
        <v>769</v>
      </c>
      <c r="AH2271" s="300">
        <v>0</v>
      </c>
      <c r="AI2271" s="300">
        <v>0</v>
      </c>
      <c r="AJ2271" s="300" t="s">
        <v>770</v>
      </c>
      <c r="AK2271" s="300">
        <v>8</v>
      </c>
      <c r="AL2271" s="300" t="s">
        <v>814</v>
      </c>
      <c r="AM2271" s="300">
        <v>100000</v>
      </c>
      <c r="AN2271" s="300" t="b">
        <v>0</v>
      </c>
      <c r="AO2271" s="300">
        <v>-1</v>
      </c>
      <c r="AP2271" s="300" t="s">
        <v>771</v>
      </c>
      <c r="AQ2271" s="300"/>
      <c r="AR2271" s="300" t="b">
        <v>0</v>
      </c>
      <c r="AS2271" s="300">
        <v>100000</v>
      </c>
      <c r="AT2271" s="300" t="b">
        <v>0</v>
      </c>
      <c r="AU2271" s="300"/>
      <c r="AV2271" s="300" t="b">
        <v>0</v>
      </c>
      <c r="AW2271" s="300">
        <v>73291</v>
      </c>
      <c r="AX2271" s="300"/>
      <c r="AY2271" s="300">
        <v>73291</v>
      </c>
      <c r="AZ2271" s="300">
        <v>0</v>
      </c>
      <c r="BA2271" s="300" t="b">
        <v>1</v>
      </c>
      <c r="BB2271" s="300" t="b">
        <v>0</v>
      </c>
      <c r="BC2271"/>
      <c r="BD2271"/>
      <c r="BE2271"/>
      <c r="BF2271"/>
      <c r="BG2271"/>
      <c r="BH2271"/>
      <c r="BI2271"/>
      <c r="BJ2271"/>
      <c r="BK2271"/>
      <c r="BL2271"/>
      <c r="BM2271"/>
      <c r="BN2271"/>
      <c r="BO2271"/>
      <c r="BP2271"/>
      <c r="BQ2271"/>
    </row>
    <row r="2272" spans="5:69" ht="16.5" hidden="1" x14ac:dyDescent="0.3">
      <c r="E2272" s="300" t="s">
        <v>760</v>
      </c>
      <c r="F2272" s="300" t="s">
        <v>651</v>
      </c>
      <c r="G2272" s="300">
        <v>20120101</v>
      </c>
      <c r="H2272" s="300">
        <v>2012</v>
      </c>
      <c r="I2272" s="300">
        <v>52</v>
      </c>
      <c r="J2272" s="300">
        <v>2012</v>
      </c>
      <c r="K2272" s="300">
        <v>562</v>
      </c>
      <c r="L2272" s="300" t="s">
        <v>761</v>
      </c>
      <c r="M2272" s="300" t="s">
        <v>451</v>
      </c>
      <c r="N2272" s="300" t="s">
        <v>660</v>
      </c>
      <c r="O2272" s="300" t="s">
        <v>762</v>
      </c>
      <c r="P2272" s="300">
        <v>0</v>
      </c>
      <c r="Q2272" s="300" t="s">
        <v>763</v>
      </c>
      <c r="R2272" s="300" t="s">
        <v>764</v>
      </c>
      <c r="S2272" s="300">
        <v>0</v>
      </c>
      <c r="T2272" s="300" t="s">
        <v>763</v>
      </c>
      <c r="U2272" s="300" t="s">
        <v>764</v>
      </c>
      <c r="V2272" s="300" t="s">
        <v>2284</v>
      </c>
      <c r="W2272" s="300" t="s">
        <v>766</v>
      </c>
      <c r="X2272" s="300" t="b">
        <v>1</v>
      </c>
      <c r="Y2272" s="300">
        <v>310530</v>
      </c>
      <c r="Z2272" s="300" t="s">
        <v>1287</v>
      </c>
      <c r="AA2272" s="300" t="s">
        <v>60</v>
      </c>
      <c r="AB2272" s="300" t="s">
        <v>842</v>
      </c>
      <c r="AC2272" s="300" t="s">
        <v>60</v>
      </c>
      <c r="AD2272" s="300">
        <v>6</v>
      </c>
      <c r="AE2272" s="300" t="b">
        <v>1</v>
      </c>
      <c r="AF2272" s="300" t="s">
        <v>768</v>
      </c>
      <c r="AG2272" s="300" t="s">
        <v>769</v>
      </c>
      <c r="AH2272" s="300">
        <v>0</v>
      </c>
      <c r="AI2272" s="300">
        <v>0</v>
      </c>
      <c r="AJ2272" s="300" t="s">
        <v>770</v>
      </c>
      <c r="AK2272" s="300">
        <v>8</v>
      </c>
      <c r="AL2272" s="300" t="s">
        <v>814</v>
      </c>
      <c r="AM2272" s="300">
        <v>25700</v>
      </c>
      <c r="AN2272" s="300" t="b">
        <v>0</v>
      </c>
      <c r="AO2272" s="300">
        <v>-1</v>
      </c>
      <c r="AP2272" s="300" t="s">
        <v>771</v>
      </c>
      <c r="AQ2272" s="300"/>
      <c r="AR2272" s="300" t="b">
        <v>0</v>
      </c>
      <c r="AS2272" s="300">
        <v>25700</v>
      </c>
      <c r="AT2272" s="300" t="b">
        <v>0</v>
      </c>
      <c r="AU2272" s="300"/>
      <c r="AV2272" s="300" t="b">
        <v>0</v>
      </c>
      <c r="AW2272" s="300">
        <v>5625</v>
      </c>
      <c r="AX2272" s="300"/>
      <c r="AY2272" s="300">
        <v>5625</v>
      </c>
      <c r="AZ2272" s="300">
        <v>0</v>
      </c>
      <c r="BA2272" s="300" t="b">
        <v>1</v>
      </c>
      <c r="BB2272" s="300" t="b">
        <v>0</v>
      </c>
      <c r="BC2272"/>
      <c r="BD2272"/>
      <c r="BE2272"/>
      <c r="BF2272"/>
      <c r="BG2272"/>
      <c r="BH2272"/>
      <c r="BI2272"/>
      <c r="BJ2272"/>
      <c r="BK2272"/>
      <c r="BL2272"/>
      <c r="BM2272"/>
      <c r="BN2272"/>
      <c r="BO2272"/>
      <c r="BP2272"/>
      <c r="BQ2272"/>
    </row>
    <row r="2273" spans="5:69" ht="16.5" hidden="1" x14ac:dyDescent="0.3">
      <c r="E2273" s="300" t="s">
        <v>760</v>
      </c>
      <c r="F2273" s="300" t="s">
        <v>651</v>
      </c>
      <c r="G2273" s="300">
        <v>20120101</v>
      </c>
      <c r="H2273" s="300">
        <v>2012</v>
      </c>
      <c r="I2273" s="300">
        <v>52</v>
      </c>
      <c r="J2273" s="300">
        <v>2012</v>
      </c>
      <c r="K2273" s="300">
        <v>562</v>
      </c>
      <c r="L2273" s="300" t="s">
        <v>761</v>
      </c>
      <c r="M2273" s="300" t="s">
        <v>451</v>
      </c>
      <c r="N2273" s="300" t="s">
        <v>660</v>
      </c>
      <c r="O2273" s="300" t="s">
        <v>762</v>
      </c>
      <c r="P2273" s="300">
        <v>288</v>
      </c>
      <c r="Q2273" s="300" t="s">
        <v>784</v>
      </c>
      <c r="R2273" s="300" t="s">
        <v>428</v>
      </c>
      <c r="S2273" s="300">
        <v>0</v>
      </c>
      <c r="T2273" s="300" t="s">
        <v>763</v>
      </c>
      <c r="U2273" s="300" t="s">
        <v>764</v>
      </c>
      <c r="V2273" s="300" t="s">
        <v>2284</v>
      </c>
      <c r="W2273" s="300" t="s">
        <v>766</v>
      </c>
      <c r="X2273" s="300" t="b">
        <v>1</v>
      </c>
      <c r="Y2273" s="300">
        <v>310530</v>
      </c>
      <c r="Z2273" s="300" t="s">
        <v>1287</v>
      </c>
      <c r="AA2273" s="300" t="s">
        <v>60</v>
      </c>
      <c r="AB2273" s="300" t="s">
        <v>842</v>
      </c>
      <c r="AC2273" s="300" t="s">
        <v>60</v>
      </c>
      <c r="AD2273" s="300">
        <v>6</v>
      </c>
      <c r="AE2273" s="300" t="b">
        <v>1</v>
      </c>
      <c r="AF2273" s="300" t="s">
        <v>768</v>
      </c>
      <c r="AG2273" s="300" t="s">
        <v>769</v>
      </c>
      <c r="AH2273" s="300">
        <v>0</v>
      </c>
      <c r="AI2273" s="300">
        <v>0</v>
      </c>
      <c r="AJ2273" s="300" t="s">
        <v>770</v>
      </c>
      <c r="AK2273" s="300">
        <v>8</v>
      </c>
      <c r="AL2273" s="300" t="s">
        <v>814</v>
      </c>
      <c r="AM2273" s="300">
        <v>25700</v>
      </c>
      <c r="AN2273" s="300" t="b">
        <v>0</v>
      </c>
      <c r="AO2273" s="300">
        <v>-1</v>
      </c>
      <c r="AP2273" s="300" t="s">
        <v>771</v>
      </c>
      <c r="AQ2273" s="300"/>
      <c r="AR2273" s="300" t="b">
        <v>0</v>
      </c>
      <c r="AS2273" s="300">
        <v>25700</v>
      </c>
      <c r="AT2273" s="300" t="b">
        <v>0</v>
      </c>
      <c r="AU2273" s="300"/>
      <c r="AV2273" s="300" t="b">
        <v>0</v>
      </c>
      <c r="AW2273" s="300">
        <v>5625</v>
      </c>
      <c r="AX2273" s="300"/>
      <c r="AY2273" s="300">
        <v>5625</v>
      </c>
      <c r="AZ2273" s="300">
        <v>0</v>
      </c>
      <c r="BA2273" s="300" t="b">
        <v>1</v>
      </c>
      <c r="BB2273" s="300" t="b">
        <v>0</v>
      </c>
      <c r="BC2273"/>
      <c r="BD2273"/>
      <c r="BE2273"/>
      <c r="BF2273"/>
      <c r="BG2273"/>
      <c r="BH2273"/>
      <c r="BI2273"/>
      <c r="BJ2273"/>
      <c r="BK2273"/>
      <c r="BL2273"/>
      <c r="BM2273"/>
      <c r="BN2273"/>
      <c r="BO2273"/>
      <c r="BP2273"/>
      <c r="BQ2273"/>
    </row>
    <row r="2274" spans="5:69" ht="16.5" hidden="1" x14ac:dyDescent="0.3">
      <c r="E2274" s="300" t="s">
        <v>760</v>
      </c>
      <c r="F2274" s="300" t="s">
        <v>651</v>
      </c>
      <c r="G2274" s="300">
        <v>20120101</v>
      </c>
      <c r="H2274" s="300">
        <v>2012</v>
      </c>
      <c r="I2274" s="300">
        <v>52</v>
      </c>
      <c r="J2274" s="300">
        <v>2012</v>
      </c>
      <c r="K2274" s="300">
        <v>562</v>
      </c>
      <c r="L2274" s="300" t="s">
        <v>761</v>
      </c>
      <c r="M2274" s="300" t="s">
        <v>451</v>
      </c>
      <c r="N2274" s="300" t="s">
        <v>660</v>
      </c>
      <c r="O2274" s="300" t="s">
        <v>762</v>
      </c>
      <c r="P2274" s="300">
        <v>0</v>
      </c>
      <c r="Q2274" s="300" t="s">
        <v>763</v>
      </c>
      <c r="R2274" s="300" t="s">
        <v>764</v>
      </c>
      <c r="S2274" s="300">
        <v>0</v>
      </c>
      <c r="T2274" s="300" t="s">
        <v>763</v>
      </c>
      <c r="U2274" s="300" t="s">
        <v>764</v>
      </c>
      <c r="V2274" s="300" t="s">
        <v>2284</v>
      </c>
      <c r="W2274" s="300" t="s">
        <v>766</v>
      </c>
      <c r="X2274" s="300" t="b">
        <v>1</v>
      </c>
      <c r="Y2274" s="300">
        <v>310590</v>
      </c>
      <c r="Z2274" s="300" t="s">
        <v>868</v>
      </c>
      <c r="AA2274" s="300" t="s">
        <v>540</v>
      </c>
      <c r="AB2274" s="300" t="s">
        <v>84</v>
      </c>
      <c r="AC2274" s="300" t="s">
        <v>84</v>
      </c>
      <c r="AD2274" s="300">
        <v>6</v>
      </c>
      <c r="AE2274" s="300" t="b">
        <v>1</v>
      </c>
      <c r="AF2274" s="300" t="s">
        <v>768</v>
      </c>
      <c r="AG2274" s="300" t="s">
        <v>769</v>
      </c>
      <c r="AH2274" s="300">
        <v>0</v>
      </c>
      <c r="AI2274" s="300">
        <v>0</v>
      </c>
      <c r="AJ2274" s="300" t="s">
        <v>770</v>
      </c>
      <c r="AK2274" s="300">
        <v>8</v>
      </c>
      <c r="AL2274" s="300" t="s">
        <v>814</v>
      </c>
      <c r="AM2274" s="300">
        <v>616298</v>
      </c>
      <c r="AN2274" s="300" t="b">
        <v>0</v>
      </c>
      <c r="AO2274" s="300">
        <v>-1</v>
      </c>
      <c r="AP2274" s="300" t="s">
        <v>771</v>
      </c>
      <c r="AQ2274" s="300"/>
      <c r="AR2274" s="300" t="b">
        <v>0</v>
      </c>
      <c r="AS2274" s="300">
        <v>616298</v>
      </c>
      <c r="AT2274" s="300" t="b">
        <v>0</v>
      </c>
      <c r="AU2274" s="300"/>
      <c r="AV2274" s="300" t="b">
        <v>0</v>
      </c>
      <c r="AW2274" s="300">
        <v>585263</v>
      </c>
      <c r="AX2274" s="300"/>
      <c r="AY2274" s="300">
        <v>585263</v>
      </c>
      <c r="AZ2274" s="300">
        <v>0</v>
      </c>
      <c r="BA2274" s="300" t="b">
        <v>1</v>
      </c>
      <c r="BB2274" s="300" t="b">
        <v>0</v>
      </c>
      <c r="BC2274"/>
      <c r="BD2274"/>
      <c r="BE2274"/>
      <c r="BF2274"/>
      <c r="BG2274"/>
      <c r="BH2274"/>
      <c r="BI2274"/>
      <c r="BJ2274"/>
      <c r="BK2274"/>
      <c r="BL2274"/>
      <c r="BM2274"/>
      <c r="BN2274"/>
      <c r="BO2274"/>
      <c r="BP2274"/>
      <c r="BQ2274"/>
    </row>
    <row r="2275" spans="5:69" ht="16.5" hidden="1" x14ac:dyDescent="0.3">
      <c r="E2275" s="300" t="s">
        <v>760</v>
      </c>
      <c r="F2275" s="300" t="s">
        <v>651</v>
      </c>
      <c r="G2275" s="300">
        <v>20120101</v>
      </c>
      <c r="H2275" s="300">
        <v>2012</v>
      </c>
      <c r="I2275" s="300">
        <v>52</v>
      </c>
      <c r="J2275" s="300">
        <v>2012</v>
      </c>
      <c r="K2275" s="300">
        <v>562</v>
      </c>
      <c r="L2275" s="300" t="s">
        <v>761</v>
      </c>
      <c r="M2275" s="300" t="s">
        <v>451</v>
      </c>
      <c r="N2275" s="300" t="s">
        <v>660</v>
      </c>
      <c r="O2275" s="300" t="s">
        <v>762</v>
      </c>
      <c r="P2275" s="300">
        <v>251</v>
      </c>
      <c r="Q2275" s="300" t="s">
        <v>778</v>
      </c>
      <c r="R2275" s="300" t="s">
        <v>779</v>
      </c>
      <c r="S2275" s="300">
        <v>0</v>
      </c>
      <c r="T2275" s="300" t="s">
        <v>763</v>
      </c>
      <c r="U2275" s="300" t="s">
        <v>764</v>
      </c>
      <c r="V2275" s="300" t="s">
        <v>2284</v>
      </c>
      <c r="W2275" s="300" t="s">
        <v>766</v>
      </c>
      <c r="X2275" s="300" t="b">
        <v>1</v>
      </c>
      <c r="Y2275" s="300">
        <v>310590</v>
      </c>
      <c r="Z2275" s="300" t="s">
        <v>868</v>
      </c>
      <c r="AA2275" s="300" t="s">
        <v>540</v>
      </c>
      <c r="AB2275" s="300" t="s">
        <v>84</v>
      </c>
      <c r="AC2275" s="300" t="s">
        <v>84</v>
      </c>
      <c r="AD2275" s="300">
        <v>6</v>
      </c>
      <c r="AE2275" s="300" t="b">
        <v>1</v>
      </c>
      <c r="AF2275" s="300" t="s">
        <v>768</v>
      </c>
      <c r="AG2275" s="300" t="s">
        <v>769</v>
      </c>
      <c r="AH2275" s="300">
        <v>0</v>
      </c>
      <c r="AI2275" s="300">
        <v>0</v>
      </c>
      <c r="AJ2275" s="300" t="s">
        <v>770</v>
      </c>
      <c r="AK2275" s="300">
        <v>8</v>
      </c>
      <c r="AL2275" s="300" t="s">
        <v>814</v>
      </c>
      <c r="AM2275" s="300">
        <v>250</v>
      </c>
      <c r="AN2275" s="300" t="b">
        <v>0</v>
      </c>
      <c r="AO2275" s="300">
        <v>-1</v>
      </c>
      <c r="AP2275" s="300" t="s">
        <v>771</v>
      </c>
      <c r="AQ2275" s="300"/>
      <c r="AR2275" s="300" t="b">
        <v>0</v>
      </c>
      <c r="AS2275" s="300">
        <v>250</v>
      </c>
      <c r="AT2275" s="300" t="b">
        <v>0</v>
      </c>
      <c r="AU2275" s="300"/>
      <c r="AV2275" s="300" t="b">
        <v>0</v>
      </c>
      <c r="AW2275" s="300">
        <v>122</v>
      </c>
      <c r="AX2275" s="300"/>
      <c r="AY2275" s="300">
        <v>122</v>
      </c>
      <c r="AZ2275" s="300">
        <v>0</v>
      </c>
      <c r="BA2275" s="300" t="b">
        <v>1</v>
      </c>
      <c r="BB2275" s="300" t="b">
        <v>0</v>
      </c>
      <c r="BC2275"/>
      <c r="BD2275"/>
      <c r="BE2275"/>
      <c r="BF2275"/>
      <c r="BG2275"/>
      <c r="BH2275"/>
      <c r="BI2275"/>
      <c r="BJ2275"/>
      <c r="BK2275"/>
      <c r="BL2275"/>
      <c r="BM2275"/>
      <c r="BN2275"/>
      <c r="BO2275"/>
      <c r="BP2275"/>
      <c r="BQ2275"/>
    </row>
    <row r="2276" spans="5:69" ht="16.5" hidden="1" x14ac:dyDescent="0.3">
      <c r="E2276" s="300" t="s">
        <v>760</v>
      </c>
      <c r="F2276" s="300" t="s">
        <v>651</v>
      </c>
      <c r="G2276" s="300">
        <v>20120101</v>
      </c>
      <c r="H2276" s="300">
        <v>2012</v>
      </c>
      <c r="I2276" s="300">
        <v>52</v>
      </c>
      <c r="J2276" s="300">
        <v>2012</v>
      </c>
      <c r="K2276" s="300">
        <v>562</v>
      </c>
      <c r="L2276" s="300" t="s">
        <v>761</v>
      </c>
      <c r="M2276" s="300" t="s">
        <v>451</v>
      </c>
      <c r="N2276" s="300" t="s">
        <v>660</v>
      </c>
      <c r="O2276" s="300" t="s">
        <v>762</v>
      </c>
      <c r="P2276" s="300">
        <v>899</v>
      </c>
      <c r="Q2276" s="300" t="s">
        <v>2289</v>
      </c>
      <c r="R2276" s="300" t="s">
        <v>2290</v>
      </c>
      <c r="S2276" s="300">
        <v>0</v>
      </c>
      <c r="T2276" s="300" t="s">
        <v>763</v>
      </c>
      <c r="U2276" s="300" t="s">
        <v>764</v>
      </c>
      <c r="V2276" s="300" t="s">
        <v>2284</v>
      </c>
      <c r="W2276" s="300" t="s">
        <v>766</v>
      </c>
      <c r="X2276" s="300" t="b">
        <v>1</v>
      </c>
      <c r="Y2276" s="300">
        <v>310590</v>
      </c>
      <c r="Z2276" s="300" t="s">
        <v>868</v>
      </c>
      <c r="AA2276" s="300" t="s">
        <v>540</v>
      </c>
      <c r="AB2276" s="300" t="s">
        <v>84</v>
      </c>
      <c r="AC2276" s="300" t="s">
        <v>84</v>
      </c>
      <c r="AD2276" s="300">
        <v>6</v>
      </c>
      <c r="AE2276" s="300" t="b">
        <v>1</v>
      </c>
      <c r="AF2276" s="300" t="s">
        <v>768</v>
      </c>
      <c r="AG2276" s="300" t="s">
        <v>769</v>
      </c>
      <c r="AH2276" s="300">
        <v>0</v>
      </c>
      <c r="AI2276" s="300">
        <v>0</v>
      </c>
      <c r="AJ2276" s="300" t="s">
        <v>770</v>
      </c>
      <c r="AK2276" s="300">
        <v>8</v>
      </c>
      <c r="AL2276" s="300" t="s">
        <v>814</v>
      </c>
      <c r="AM2276" s="300">
        <v>616048</v>
      </c>
      <c r="AN2276" s="300" t="b">
        <v>0</v>
      </c>
      <c r="AO2276" s="300">
        <v>-1</v>
      </c>
      <c r="AP2276" s="300" t="s">
        <v>771</v>
      </c>
      <c r="AQ2276" s="300"/>
      <c r="AR2276" s="300" t="b">
        <v>0</v>
      </c>
      <c r="AS2276" s="300">
        <v>616048</v>
      </c>
      <c r="AT2276" s="300" t="b">
        <v>0</v>
      </c>
      <c r="AU2276" s="300"/>
      <c r="AV2276" s="300" t="b">
        <v>0</v>
      </c>
      <c r="AW2276" s="300">
        <v>585141</v>
      </c>
      <c r="AX2276" s="300"/>
      <c r="AY2276" s="300">
        <v>585141</v>
      </c>
      <c r="AZ2276" s="300">
        <v>0</v>
      </c>
      <c r="BA2276" s="300" t="b">
        <v>1</v>
      </c>
      <c r="BB2276" s="300" t="b">
        <v>0</v>
      </c>
      <c r="BC2276"/>
      <c r="BD2276"/>
      <c r="BE2276"/>
      <c r="BF2276"/>
      <c r="BG2276"/>
      <c r="BH2276"/>
      <c r="BI2276"/>
      <c r="BJ2276"/>
      <c r="BK2276"/>
      <c r="BL2276"/>
      <c r="BM2276"/>
      <c r="BN2276"/>
      <c r="BO2276"/>
      <c r="BP2276"/>
      <c r="BQ2276"/>
    </row>
    <row r="2277" spans="5:69" ht="16.5" hidden="1" x14ac:dyDescent="0.3">
      <c r="E2277" s="300" t="s">
        <v>760</v>
      </c>
      <c r="F2277" s="300" t="s">
        <v>651</v>
      </c>
      <c r="G2277" s="300">
        <v>20110101</v>
      </c>
      <c r="H2277" s="300">
        <v>2011</v>
      </c>
      <c r="I2277" s="300">
        <v>52</v>
      </c>
      <c r="J2277" s="300">
        <v>2011</v>
      </c>
      <c r="K2277" s="300">
        <v>562</v>
      </c>
      <c r="L2277" s="300" t="s">
        <v>761</v>
      </c>
      <c r="M2277" s="300" t="s">
        <v>451</v>
      </c>
      <c r="N2277" s="300" t="s">
        <v>660</v>
      </c>
      <c r="O2277" s="300" t="s">
        <v>762</v>
      </c>
      <c r="P2277" s="300">
        <v>0</v>
      </c>
      <c r="Q2277" s="300" t="s">
        <v>763</v>
      </c>
      <c r="R2277" s="300" t="s">
        <v>764</v>
      </c>
      <c r="S2277" s="300">
        <v>0</v>
      </c>
      <c r="T2277" s="300" t="s">
        <v>763</v>
      </c>
      <c r="U2277" s="300" t="s">
        <v>764</v>
      </c>
      <c r="V2277" s="300" t="s">
        <v>2284</v>
      </c>
      <c r="W2277" s="300" t="s">
        <v>766</v>
      </c>
      <c r="X2277" s="300" t="b">
        <v>1</v>
      </c>
      <c r="Y2277" s="300">
        <v>31</v>
      </c>
      <c r="Z2277" s="300" t="s">
        <v>767</v>
      </c>
      <c r="AA2277" s="300" t="s">
        <v>767</v>
      </c>
      <c r="AB2277" s="300" t="s">
        <v>66</v>
      </c>
      <c r="AC2277" s="300" t="s">
        <v>66</v>
      </c>
      <c r="AD2277" s="300">
        <v>2</v>
      </c>
      <c r="AE2277" s="300" t="b">
        <v>0</v>
      </c>
      <c r="AF2277" s="300" t="s">
        <v>768</v>
      </c>
      <c r="AG2277" s="300" t="s">
        <v>769</v>
      </c>
      <c r="AH2277" s="300">
        <v>0</v>
      </c>
      <c r="AI2277" s="300">
        <v>0</v>
      </c>
      <c r="AJ2277" s="300" t="s">
        <v>770</v>
      </c>
      <c r="AK2277" s="300">
        <v>-1</v>
      </c>
      <c r="AL2277" s="300" t="s">
        <v>771</v>
      </c>
      <c r="AM2277" s="300"/>
      <c r="AN2277" s="300" t="b">
        <v>0</v>
      </c>
      <c r="AO2277" s="300">
        <v>-1</v>
      </c>
      <c r="AP2277" s="300" t="s">
        <v>771</v>
      </c>
      <c r="AQ2277" s="300"/>
      <c r="AR2277" s="300" t="b">
        <v>0</v>
      </c>
      <c r="AS2277" s="300"/>
      <c r="AT2277" s="300" t="b">
        <v>0</v>
      </c>
      <c r="AU2277" s="300"/>
      <c r="AV2277" s="300" t="b">
        <v>0</v>
      </c>
      <c r="AW2277" s="300">
        <v>25523735</v>
      </c>
      <c r="AX2277" s="300"/>
      <c r="AY2277" s="300">
        <v>25523735</v>
      </c>
      <c r="AZ2277" s="300">
        <v>0</v>
      </c>
      <c r="BA2277" s="300" t="b">
        <v>1</v>
      </c>
      <c r="BB2277" s="300" t="b">
        <v>0</v>
      </c>
      <c r="BC2277"/>
      <c r="BD2277"/>
      <c r="BE2277"/>
      <c r="BF2277"/>
      <c r="BG2277"/>
      <c r="BH2277"/>
      <c r="BI2277"/>
      <c r="BJ2277"/>
      <c r="BK2277"/>
      <c r="BL2277"/>
      <c r="BM2277"/>
      <c r="BN2277"/>
      <c r="BO2277"/>
      <c r="BP2277"/>
      <c r="BQ2277"/>
    </row>
    <row r="2278" spans="5:69" ht="16.5" hidden="1" x14ac:dyDescent="0.3">
      <c r="E2278" s="300" t="s">
        <v>760</v>
      </c>
      <c r="F2278" s="300" t="s">
        <v>651</v>
      </c>
      <c r="G2278" s="300">
        <v>20110101</v>
      </c>
      <c r="H2278" s="300">
        <v>2011</v>
      </c>
      <c r="I2278" s="300">
        <v>52</v>
      </c>
      <c r="J2278" s="300">
        <v>2011</v>
      </c>
      <c r="K2278" s="300">
        <v>562</v>
      </c>
      <c r="L2278" s="300" t="s">
        <v>761</v>
      </c>
      <c r="M2278" s="300" t="s">
        <v>451</v>
      </c>
      <c r="N2278" s="300" t="s">
        <v>660</v>
      </c>
      <c r="O2278" s="300" t="s">
        <v>762</v>
      </c>
      <c r="P2278" s="300">
        <v>12</v>
      </c>
      <c r="Q2278" s="300" t="s">
        <v>1988</v>
      </c>
      <c r="R2278" s="300" t="s">
        <v>560</v>
      </c>
      <c r="S2278" s="300">
        <v>0</v>
      </c>
      <c r="T2278" s="300" t="s">
        <v>763</v>
      </c>
      <c r="U2278" s="300" t="s">
        <v>764</v>
      </c>
      <c r="V2278" s="300" t="s">
        <v>2284</v>
      </c>
      <c r="W2278" s="300" t="s">
        <v>766</v>
      </c>
      <c r="X2278" s="300" t="b">
        <v>1</v>
      </c>
      <c r="Y2278" s="300">
        <v>31</v>
      </c>
      <c r="Z2278" s="300" t="s">
        <v>767</v>
      </c>
      <c r="AA2278" s="300" t="s">
        <v>767</v>
      </c>
      <c r="AB2278" s="300" t="s">
        <v>66</v>
      </c>
      <c r="AC2278" s="300" t="s">
        <v>66</v>
      </c>
      <c r="AD2278" s="300">
        <v>2</v>
      </c>
      <c r="AE2278" s="300" t="b">
        <v>0</v>
      </c>
      <c r="AF2278" s="300" t="s">
        <v>768</v>
      </c>
      <c r="AG2278" s="300" t="s">
        <v>769</v>
      </c>
      <c r="AH2278" s="300">
        <v>0</v>
      </c>
      <c r="AI2278" s="300">
        <v>0</v>
      </c>
      <c r="AJ2278" s="300" t="s">
        <v>770</v>
      </c>
      <c r="AK2278" s="300">
        <v>-1</v>
      </c>
      <c r="AL2278" s="300" t="s">
        <v>771</v>
      </c>
      <c r="AM2278" s="300"/>
      <c r="AN2278" s="300" t="b">
        <v>0</v>
      </c>
      <c r="AO2278" s="300">
        <v>-1</v>
      </c>
      <c r="AP2278" s="300" t="s">
        <v>771</v>
      </c>
      <c r="AQ2278" s="300"/>
      <c r="AR2278" s="300" t="b">
        <v>0</v>
      </c>
      <c r="AS2278" s="300"/>
      <c r="AT2278" s="300" t="b">
        <v>0</v>
      </c>
      <c r="AU2278" s="300"/>
      <c r="AV2278" s="300" t="b">
        <v>0</v>
      </c>
      <c r="AW2278" s="300">
        <v>37079</v>
      </c>
      <c r="AX2278" s="300"/>
      <c r="AY2278" s="300">
        <v>37079</v>
      </c>
      <c r="AZ2278" s="300">
        <v>0</v>
      </c>
      <c r="BA2278" s="300" t="b">
        <v>1</v>
      </c>
      <c r="BB2278" s="300" t="b">
        <v>0</v>
      </c>
      <c r="BC2278"/>
      <c r="BD2278"/>
      <c r="BE2278"/>
      <c r="BF2278"/>
      <c r="BG2278"/>
      <c r="BH2278"/>
      <c r="BI2278"/>
      <c r="BJ2278"/>
      <c r="BK2278"/>
      <c r="BL2278"/>
      <c r="BM2278"/>
      <c r="BN2278"/>
      <c r="BO2278"/>
      <c r="BP2278"/>
      <c r="BQ2278"/>
    </row>
    <row r="2279" spans="5:69" ht="16.5" hidden="1" x14ac:dyDescent="0.3">
      <c r="E2279" s="300" t="s">
        <v>760</v>
      </c>
      <c r="F2279" s="300" t="s">
        <v>651</v>
      </c>
      <c r="G2279" s="300">
        <v>20110101</v>
      </c>
      <c r="H2279" s="300">
        <v>2011</v>
      </c>
      <c r="I2279" s="300">
        <v>52</v>
      </c>
      <c r="J2279" s="300">
        <v>2011</v>
      </c>
      <c r="K2279" s="300">
        <v>562</v>
      </c>
      <c r="L2279" s="300" t="s">
        <v>761</v>
      </c>
      <c r="M2279" s="300" t="s">
        <v>451</v>
      </c>
      <c r="N2279" s="300" t="s">
        <v>660</v>
      </c>
      <c r="O2279" s="300" t="s">
        <v>762</v>
      </c>
      <c r="P2279" s="300">
        <v>56</v>
      </c>
      <c r="Q2279" s="300" t="s">
        <v>877</v>
      </c>
      <c r="R2279" s="300" t="s">
        <v>878</v>
      </c>
      <c r="S2279" s="300">
        <v>0</v>
      </c>
      <c r="T2279" s="300" t="s">
        <v>763</v>
      </c>
      <c r="U2279" s="300" t="s">
        <v>764</v>
      </c>
      <c r="V2279" s="300" t="s">
        <v>2284</v>
      </c>
      <c r="W2279" s="300" t="s">
        <v>766</v>
      </c>
      <c r="X2279" s="300" t="b">
        <v>1</v>
      </c>
      <c r="Y2279" s="300">
        <v>31</v>
      </c>
      <c r="Z2279" s="300" t="s">
        <v>767</v>
      </c>
      <c r="AA2279" s="300" t="s">
        <v>767</v>
      </c>
      <c r="AB2279" s="300" t="s">
        <v>66</v>
      </c>
      <c r="AC2279" s="300" t="s">
        <v>66</v>
      </c>
      <c r="AD2279" s="300">
        <v>2</v>
      </c>
      <c r="AE2279" s="300" t="b">
        <v>0</v>
      </c>
      <c r="AF2279" s="300" t="s">
        <v>768</v>
      </c>
      <c r="AG2279" s="300" t="s">
        <v>769</v>
      </c>
      <c r="AH2279" s="300">
        <v>0</v>
      </c>
      <c r="AI2279" s="300">
        <v>0</v>
      </c>
      <c r="AJ2279" s="300" t="s">
        <v>770</v>
      </c>
      <c r="AK2279" s="300">
        <v>-1</v>
      </c>
      <c r="AL2279" s="300" t="s">
        <v>771</v>
      </c>
      <c r="AM2279" s="300"/>
      <c r="AN2279" s="300" t="b">
        <v>0</v>
      </c>
      <c r="AO2279" s="300">
        <v>-1</v>
      </c>
      <c r="AP2279" s="300" t="s">
        <v>771</v>
      </c>
      <c r="AQ2279" s="300"/>
      <c r="AR2279" s="300" t="b">
        <v>0</v>
      </c>
      <c r="AS2279" s="300"/>
      <c r="AT2279" s="300" t="b">
        <v>0</v>
      </c>
      <c r="AU2279" s="300"/>
      <c r="AV2279" s="300" t="b">
        <v>0</v>
      </c>
      <c r="AW2279" s="300">
        <v>266909</v>
      </c>
      <c r="AX2279" s="300"/>
      <c r="AY2279" s="300">
        <v>266909</v>
      </c>
      <c r="AZ2279" s="300">
        <v>0</v>
      </c>
      <c r="BA2279" s="300" t="b">
        <v>1</v>
      </c>
      <c r="BB2279" s="300" t="b">
        <v>0</v>
      </c>
      <c r="BC2279"/>
      <c r="BD2279"/>
      <c r="BE2279"/>
      <c r="BF2279"/>
      <c r="BG2279"/>
      <c r="BH2279"/>
      <c r="BI2279"/>
      <c r="BJ2279"/>
      <c r="BK2279"/>
      <c r="BL2279"/>
      <c r="BM2279"/>
      <c r="BN2279"/>
      <c r="BO2279"/>
      <c r="BP2279"/>
      <c r="BQ2279"/>
    </row>
    <row r="2280" spans="5:69" ht="16.5" hidden="1" x14ac:dyDescent="0.3">
      <c r="E2280" s="300" t="s">
        <v>760</v>
      </c>
      <c r="F2280" s="300" t="s">
        <v>651</v>
      </c>
      <c r="G2280" s="300">
        <v>20110101</v>
      </c>
      <c r="H2280" s="300">
        <v>2011</v>
      </c>
      <c r="I2280" s="300">
        <v>52</v>
      </c>
      <c r="J2280" s="300">
        <v>2011</v>
      </c>
      <c r="K2280" s="300">
        <v>562</v>
      </c>
      <c r="L2280" s="300" t="s">
        <v>761</v>
      </c>
      <c r="M2280" s="300" t="s">
        <v>451</v>
      </c>
      <c r="N2280" s="300" t="s">
        <v>660</v>
      </c>
      <c r="O2280" s="300" t="s">
        <v>762</v>
      </c>
      <c r="P2280" s="300">
        <v>156</v>
      </c>
      <c r="Q2280" s="300" t="s">
        <v>773</v>
      </c>
      <c r="R2280" s="300" t="s">
        <v>774</v>
      </c>
      <c r="S2280" s="300">
        <v>0</v>
      </c>
      <c r="T2280" s="300" t="s">
        <v>763</v>
      </c>
      <c r="U2280" s="300" t="s">
        <v>764</v>
      </c>
      <c r="V2280" s="300" t="s">
        <v>2284</v>
      </c>
      <c r="W2280" s="300" t="s">
        <v>766</v>
      </c>
      <c r="X2280" s="300" t="b">
        <v>1</v>
      </c>
      <c r="Y2280" s="300">
        <v>31</v>
      </c>
      <c r="Z2280" s="300" t="s">
        <v>767</v>
      </c>
      <c r="AA2280" s="300" t="s">
        <v>767</v>
      </c>
      <c r="AB2280" s="300" t="s">
        <v>66</v>
      </c>
      <c r="AC2280" s="300" t="s">
        <v>66</v>
      </c>
      <c r="AD2280" s="300">
        <v>2</v>
      </c>
      <c r="AE2280" s="300" t="b">
        <v>0</v>
      </c>
      <c r="AF2280" s="300" t="s">
        <v>768</v>
      </c>
      <c r="AG2280" s="300" t="s">
        <v>769</v>
      </c>
      <c r="AH2280" s="300">
        <v>0</v>
      </c>
      <c r="AI2280" s="300">
        <v>0</v>
      </c>
      <c r="AJ2280" s="300" t="s">
        <v>770</v>
      </c>
      <c r="AK2280" s="300">
        <v>-1</v>
      </c>
      <c r="AL2280" s="300" t="s">
        <v>771</v>
      </c>
      <c r="AM2280" s="300"/>
      <c r="AN2280" s="300" t="b">
        <v>0</v>
      </c>
      <c r="AO2280" s="300">
        <v>-1</v>
      </c>
      <c r="AP2280" s="300" t="s">
        <v>771</v>
      </c>
      <c r="AQ2280" s="300"/>
      <c r="AR2280" s="300" t="b">
        <v>0</v>
      </c>
      <c r="AS2280" s="300"/>
      <c r="AT2280" s="300" t="b">
        <v>0</v>
      </c>
      <c r="AU2280" s="300"/>
      <c r="AV2280" s="300" t="b">
        <v>0</v>
      </c>
      <c r="AW2280" s="300">
        <v>147749</v>
      </c>
      <c r="AX2280" s="300"/>
      <c r="AY2280" s="300">
        <v>147749</v>
      </c>
      <c r="AZ2280" s="300">
        <v>0</v>
      </c>
      <c r="BA2280" s="300" t="b">
        <v>1</v>
      </c>
      <c r="BB2280" s="300" t="b">
        <v>0</v>
      </c>
      <c r="BC2280"/>
      <c r="BD2280"/>
      <c r="BE2280"/>
      <c r="BF2280"/>
      <c r="BG2280"/>
      <c r="BH2280"/>
      <c r="BI2280"/>
      <c r="BJ2280"/>
      <c r="BK2280"/>
      <c r="BL2280"/>
      <c r="BM2280"/>
      <c r="BN2280"/>
      <c r="BO2280"/>
      <c r="BP2280"/>
      <c r="BQ2280"/>
    </row>
    <row r="2281" spans="5:69" ht="16.5" hidden="1" x14ac:dyDescent="0.3">
      <c r="E2281" s="300" t="s">
        <v>760</v>
      </c>
      <c r="F2281" s="300" t="s">
        <v>651</v>
      </c>
      <c r="G2281" s="300">
        <v>20110101</v>
      </c>
      <c r="H2281" s="300">
        <v>2011</v>
      </c>
      <c r="I2281" s="300">
        <v>52</v>
      </c>
      <c r="J2281" s="300">
        <v>2011</v>
      </c>
      <c r="K2281" s="300">
        <v>562</v>
      </c>
      <c r="L2281" s="300" t="s">
        <v>761</v>
      </c>
      <c r="M2281" s="300" t="s">
        <v>451</v>
      </c>
      <c r="N2281" s="300" t="s">
        <v>660</v>
      </c>
      <c r="O2281" s="300" t="s">
        <v>762</v>
      </c>
      <c r="P2281" s="300">
        <v>204</v>
      </c>
      <c r="Q2281" s="300" t="s">
        <v>776</v>
      </c>
      <c r="R2281" s="300" t="s">
        <v>432</v>
      </c>
      <c r="S2281" s="300">
        <v>0</v>
      </c>
      <c r="T2281" s="300" t="s">
        <v>763</v>
      </c>
      <c r="U2281" s="300" t="s">
        <v>764</v>
      </c>
      <c r="V2281" s="300" t="s">
        <v>2284</v>
      </c>
      <c r="W2281" s="300" t="s">
        <v>766</v>
      </c>
      <c r="X2281" s="300" t="b">
        <v>1</v>
      </c>
      <c r="Y2281" s="300">
        <v>31</v>
      </c>
      <c r="Z2281" s="300" t="s">
        <v>767</v>
      </c>
      <c r="AA2281" s="300" t="s">
        <v>767</v>
      </c>
      <c r="AB2281" s="300" t="s">
        <v>66</v>
      </c>
      <c r="AC2281" s="300" t="s">
        <v>66</v>
      </c>
      <c r="AD2281" s="300">
        <v>2</v>
      </c>
      <c r="AE2281" s="300" t="b">
        <v>0</v>
      </c>
      <c r="AF2281" s="300" t="s">
        <v>768</v>
      </c>
      <c r="AG2281" s="300" t="s">
        <v>769</v>
      </c>
      <c r="AH2281" s="300">
        <v>0</v>
      </c>
      <c r="AI2281" s="300">
        <v>0</v>
      </c>
      <c r="AJ2281" s="300" t="s">
        <v>770</v>
      </c>
      <c r="AK2281" s="300">
        <v>-1</v>
      </c>
      <c r="AL2281" s="300" t="s">
        <v>771</v>
      </c>
      <c r="AM2281" s="300"/>
      <c r="AN2281" s="300" t="b">
        <v>0</v>
      </c>
      <c r="AO2281" s="300">
        <v>-1</v>
      </c>
      <c r="AP2281" s="300" t="s">
        <v>771</v>
      </c>
      <c r="AQ2281" s="300"/>
      <c r="AR2281" s="300" t="b">
        <v>0</v>
      </c>
      <c r="AS2281" s="300"/>
      <c r="AT2281" s="300" t="b">
        <v>0</v>
      </c>
      <c r="AU2281" s="300"/>
      <c r="AV2281" s="300" t="b">
        <v>0</v>
      </c>
      <c r="AW2281" s="300">
        <v>6470</v>
      </c>
      <c r="AX2281" s="300"/>
      <c r="AY2281" s="300">
        <v>6470</v>
      </c>
      <c r="AZ2281" s="300">
        <v>0</v>
      </c>
      <c r="BA2281" s="300" t="b">
        <v>1</v>
      </c>
      <c r="BB2281" s="300" t="b">
        <v>0</v>
      </c>
      <c r="BC2281"/>
      <c r="BD2281"/>
      <c r="BE2281"/>
      <c r="BF2281"/>
      <c r="BG2281"/>
      <c r="BH2281"/>
      <c r="BI2281"/>
      <c r="BJ2281"/>
      <c r="BK2281"/>
      <c r="BL2281"/>
      <c r="BM2281"/>
      <c r="BN2281"/>
      <c r="BO2281"/>
      <c r="BP2281"/>
      <c r="BQ2281"/>
    </row>
    <row r="2282" spans="5:69" ht="16.5" hidden="1" x14ac:dyDescent="0.3">
      <c r="E2282" s="300" t="s">
        <v>760</v>
      </c>
      <c r="F2282" s="300" t="s">
        <v>651</v>
      </c>
      <c r="G2282" s="300">
        <v>20110101</v>
      </c>
      <c r="H2282" s="300">
        <v>2011</v>
      </c>
      <c r="I2282" s="300">
        <v>52</v>
      </c>
      <c r="J2282" s="300">
        <v>2011</v>
      </c>
      <c r="K2282" s="300">
        <v>562</v>
      </c>
      <c r="L2282" s="300" t="s">
        <v>761</v>
      </c>
      <c r="M2282" s="300" t="s">
        <v>451</v>
      </c>
      <c r="N2282" s="300" t="s">
        <v>660</v>
      </c>
      <c r="O2282" s="300" t="s">
        <v>762</v>
      </c>
      <c r="P2282" s="300">
        <v>251</v>
      </c>
      <c r="Q2282" s="300" t="s">
        <v>778</v>
      </c>
      <c r="R2282" s="300" t="s">
        <v>779</v>
      </c>
      <c r="S2282" s="300">
        <v>0</v>
      </c>
      <c r="T2282" s="300" t="s">
        <v>763</v>
      </c>
      <c r="U2282" s="300" t="s">
        <v>764</v>
      </c>
      <c r="V2282" s="300" t="s">
        <v>2284</v>
      </c>
      <c r="W2282" s="300" t="s">
        <v>766</v>
      </c>
      <c r="X2282" s="300" t="b">
        <v>1</v>
      </c>
      <c r="Y2282" s="300">
        <v>31</v>
      </c>
      <c r="Z2282" s="300" t="s">
        <v>767</v>
      </c>
      <c r="AA2282" s="300" t="s">
        <v>767</v>
      </c>
      <c r="AB2282" s="300" t="s">
        <v>66</v>
      </c>
      <c r="AC2282" s="300" t="s">
        <v>66</v>
      </c>
      <c r="AD2282" s="300">
        <v>2</v>
      </c>
      <c r="AE2282" s="300" t="b">
        <v>0</v>
      </c>
      <c r="AF2282" s="300" t="s">
        <v>768</v>
      </c>
      <c r="AG2282" s="300" t="s">
        <v>769</v>
      </c>
      <c r="AH2282" s="300">
        <v>0</v>
      </c>
      <c r="AI2282" s="300">
        <v>0</v>
      </c>
      <c r="AJ2282" s="300" t="s">
        <v>770</v>
      </c>
      <c r="AK2282" s="300">
        <v>-1</v>
      </c>
      <c r="AL2282" s="300" t="s">
        <v>771</v>
      </c>
      <c r="AM2282" s="300"/>
      <c r="AN2282" s="300" t="b">
        <v>0</v>
      </c>
      <c r="AO2282" s="300">
        <v>-1</v>
      </c>
      <c r="AP2282" s="300" t="s">
        <v>771</v>
      </c>
      <c r="AQ2282" s="300"/>
      <c r="AR2282" s="300" t="b">
        <v>0</v>
      </c>
      <c r="AS2282" s="300"/>
      <c r="AT2282" s="300" t="b">
        <v>0</v>
      </c>
      <c r="AU2282" s="300"/>
      <c r="AV2282" s="300" t="b">
        <v>0</v>
      </c>
      <c r="AW2282" s="300">
        <v>4826049</v>
      </c>
      <c r="AX2282" s="300"/>
      <c r="AY2282" s="300">
        <v>4826049</v>
      </c>
      <c r="AZ2282" s="300">
        <v>0</v>
      </c>
      <c r="BA2282" s="300" t="b">
        <v>1</v>
      </c>
      <c r="BB2282" s="300" t="b">
        <v>0</v>
      </c>
      <c r="BC2282"/>
      <c r="BD2282"/>
      <c r="BE2282"/>
      <c r="BF2282"/>
      <c r="BG2282"/>
      <c r="BH2282"/>
      <c r="BI2282"/>
      <c r="BJ2282"/>
      <c r="BK2282"/>
      <c r="BL2282"/>
      <c r="BM2282"/>
      <c r="BN2282"/>
      <c r="BO2282"/>
      <c r="BP2282"/>
      <c r="BQ2282"/>
    </row>
    <row r="2283" spans="5:69" ht="16.5" hidden="1" x14ac:dyDescent="0.3">
      <c r="E2283" s="300" t="s">
        <v>760</v>
      </c>
      <c r="F2283" s="300" t="s">
        <v>651</v>
      </c>
      <c r="G2283" s="300">
        <v>20110101</v>
      </c>
      <c r="H2283" s="300">
        <v>2011</v>
      </c>
      <c r="I2283" s="300">
        <v>52</v>
      </c>
      <c r="J2283" s="300">
        <v>2011</v>
      </c>
      <c r="K2283" s="300">
        <v>562</v>
      </c>
      <c r="L2283" s="300" t="s">
        <v>761</v>
      </c>
      <c r="M2283" s="300" t="s">
        <v>451</v>
      </c>
      <c r="N2283" s="300" t="s">
        <v>660</v>
      </c>
      <c r="O2283" s="300" t="s">
        <v>762</v>
      </c>
      <c r="P2283" s="300">
        <v>288</v>
      </c>
      <c r="Q2283" s="300" t="s">
        <v>784</v>
      </c>
      <c r="R2283" s="300" t="s">
        <v>428</v>
      </c>
      <c r="S2283" s="300">
        <v>0</v>
      </c>
      <c r="T2283" s="300" t="s">
        <v>763</v>
      </c>
      <c r="U2283" s="300" t="s">
        <v>764</v>
      </c>
      <c r="V2283" s="300" t="s">
        <v>2284</v>
      </c>
      <c r="W2283" s="300" t="s">
        <v>766</v>
      </c>
      <c r="X2283" s="300" t="b">
        <v>1</v>
      </c>
      <c r="Y2283" s="300">
        <v>31</v>
      </c>
      <c r="Z2283" s="300" t="s">
        <v>767</v>
      </c>
      <c r="AA2283" s="300" t="s">
        <v>767</v>
      </c>
      <c r="AB2283" s="300" t="s">
        <v>66</v>
      </c>
      <c r="AC2283" s="300" t="s">
        <v>66</v>
      </c>
      <c r="AD2283" s="300">
        <v>2</v>
      </c>
      <c r="AE2283" s="300" t="b">
        <v>0</v>
      </c>
      <c r="AF2283" s="300" t="s">
        <v>768</v>
      </c>
      <c r="AG2283" s="300" t="s">
        <v>769</v>
      </c>
      <c r="AH2283" s="300">
        <v>0</v>
      </c>
      <c r="AI2283" s="300">
        <v>0</v>
      </c>
      <c r="AJ2283" s="300" t="s">
        <v>770</v>
      </c>
      <c r="AK2283" s="300">
        <v>-1</v>
      </c>
      <c r="AL2283" s="300" t="s">
        <v>771</v>
      </c>
      <c r="AM2283" s="300"/>
      <c r="AN2283" s="300" t="b">
        <v>0</v>
      </c>
      <c r="AO2283" s="300">
        <v>-1</v>
      </c>
      <c r="AP2283" s="300" t="s">
        <v>771</v>
      </c>
      <c r="AQ2283" s="300"/>
      <c r="AR2283" s="300" t="b">
        <v>0</v>
      </c>
      <c r="AS2283" s="300"/>
      <c r="AT2283" s="300" t="b">
        <v>0</v>
      </c>
      <c r="AU2283" s="300"/>
      <c r="AV2283" s="300" t="b">
        <v>0</v>
      </c>
      <c r="AW2283" s="300">
        <v>474979</v>
      </c>
      <c r="AX2283" s="300"/>
      <c r="AY2283" s="300">
        <v>474979</v>
      </c>
      <c r="AZ2283" s="300">
        <v>0</v>
      </c>
      <c r="BA2283" s="300" t="b">
        <v>1</v>
      </c>
      <c r="BB2283" s="300" t="b">
        <v>0</v>
      </c>
      <c r="BC2283"/>
      <c r="BD2283"/>
      <c r="BE2283"/>
      <c r="BF2283"/>
      <c r="BG2283"/>
      <c r="BH2283"/>
      <c r="BI2283"/>
      <c r="BJ2283"/>
      <c r="BK2283"/>
      <c r="BL2283"/>
      <c r="BM2283"/>
      <c r="BN2283"/>
      <c r="BO2283"/>
      <c r="BP2283"/>
      <c r="BQ2283"/>
    </row>
    <row r="2284" spans="5:69" ht="16.5" hidden="1" x14ac:dyDescent="0.3">
      <c r="E2284" s="300" t="s">
        <v>760</v>
      </c>
      <c r="F2284" s="300" t="s">
        <v>651</v>
      </c>
      <c r="G2284" s="300">
        <v>20110101</v>
      </c>
      <c r="H2284" s="300">
        <v>2011</v>
      </c>
      <c r="I2284" s="300">
        <v>52</v>
      </c>
      <c r="J2284" s="300">
        <v>2011</v>
      </c>
      <c r="K2284" s="300">
        <v>562</v>
      </c>
      <c r="L2284" s="300" t="s">
        <v>761</v>
      </c>
      <c r="M2284" s="300" t="s">
        <v>451</v>
      </c>
      <c r="N2284" s="300" t="s">
        <v>660</v>
      </c>
      <c r="O2284" s="300" t="s">
        <v>762</v>
      </c>
      <c r="P2284" s="300">
        <v>466</v>
      </c>
      <c r="Q2284" s="300" t="s">
        <v>1787</v>
      </c>
      <c r="R2284" s="300" t="s">
        <v>436</v>
      </c>
      <c r="S2284" s="300">
        <v>0</v>
      </c>
      <c r="T2284" s="300" t="s">
        <v>763</v>
      </c>
      <c r="U2284" s="300" t="s">
        <v>764</v>
      </c>
      <c r="V2284" s="300" t="s">
        <v>2284</v>
      </c>
      <c r="W2284" s="300" t="s">
        <v>766</v>
      </c>
      <c r="X2284" s="300" t="b">
        <v>1</v>
      </c>
      <c r="Y2284" s="300">
        <v>31</v>
      </c>
      <c r="Z2284" s="300" t="s">
        <v>767</v>
      </c>
      <c r="AA2284" s="300" t="s">
        <v>767</v>
      </c>
      <c r="AB2284" s="300" t="s">
        <v>66</v>
      </c>
      <c r="AC2284" s="300" t="s">
        <v>66</v>
      </c>
      <c r="AD2284" s="300">
        <v>2</v>
      </c>
      <c r="AE2284" s="300" t="b">
        <v>0</v>
      </c>
      <c r="AF2284" s="300" t="s">
        <v>768</v>
      </c>
      <c r="AG2284" s="300" t="s">
        <v>769</v>
      </c>
      <c r="AH2284" s="300">
        <v>0</v>
      </c>
      <c r="AI2284" s="300">
        <v>0</v>
      </c>
      <c r="AJ2284" s="300" t="s">
        <v>770</v>
      </c>
      <c r="AK2284" s="300">
        <v>-1</v>
      </c>
      <c r="AL2284" s="300" t="s">
        <v>771</v>
      </c>
      <c r="AM2284" s="300"/>
      <c r="AN2284" s="300" t="b">
        <v>0</v>
      </c>
      <c r="AO2284" s="300">
        <v>-1</v>
      </c>
      <c r="AP2284" s="300" t="s">
        <v>771</v>
      </c>
      <c r="AQ2284" s="300"/>
      <c r="AR2284" s="300" t="b">
        <v>0</v>
      </c>
      <c r="AS2284" s="300"/>
      <c r="AT2284" s="300" t="b">
        <v>0</v>
      </c>
      <c r="AU2284" s="300"/>
      <c r="AV2284" s="300" t="b">
        <v>0</v>
      </c>
      <c r="AW2284" s="300">
        <v>13918</v>
      </c>
      <c r="AX2284" s="300"/>
      <c r="AY2284" s="300">
        <v>13918</v>
      </c>
      <c r="AZ2284" s="300">
        <v>0</v>
      </c>
      <c r="BA2284" s="300" t="b">
        <v>1</v>
      </c>
      <c r="BB2284" s="300" t="b">
        <v>0</v>
      </c>
      <c r="BC2284"/>
      <c r="BD2284"/>
      <c r="BE2284"/>
      <c r="BF2284"/>
      <c r="BG2284"/>
      <c r="BH2284"/>
      <c r="BI2284"/>
      <c r="BJ2284"/>
      <c r="BK2284"/>
      <c r="BL2284"/>
      <c r="BM2284"/>
      <c r="BN2284"/>
      <c r="BO2284"/>
      <c r="BP2284"/>
      <c r="BQ2284"/>
    </row>
    <row r="2285" spans="5:69" ht="16.5" hidden="1" x14ac:dyDescent="0.3">
      <c r="E2285" s="300" t="s">
        <v>760</v>
      </c>
      <c r="F2285" s="300" t="s">
        <v>651</v>
      </c>
      <c r="G2285" s="300">
        <v>20110101</v>
      </c>
      <c r="H2285" s="300">
        <v>2011</v>
      </c>
      <c r="I2285" s="300">
        <v>52</v>
      </c>
      <c r="J2285" s="300">
        <v>2011</v>
      </c>
      <c r="K2285" s="300">
        <v>562</v>
      </c>
      <c r="L2285" s="300" t="s">
        <v>761</v>
      </c>
      <c r="M2285" s="300" t="s">
        <v>451</v>
      </c>
      <c r="N2285" s="300" t="s">
        <v>660</v>
      </c>
      <c r="O2285" s="300" t="s">
        <v>762</v>
      </c>
      <c r="P2285" s="300">
        <v>566</v>
      </c>
      <c r="Q2285" s="300" t="s">
        <v>791</v>
      </c>
      <c r="R2285" s="300" t="s">
        <v>434</v>
      </c>
      <c r="S2285" s="300">
        <v>0</v>
      </c>
      <c r="T2285" s="300" t="s">
        <v>763</v>
      </c>
      <c r="U2285" s="300" t="s">
        <v>764</v>
      </c>
      <c r="V2285" s="300" t="s">
        <v>2284</v>
      </c>
      <c r="W2285" s="300" t="s">
        <v>766</v>
      </c>
      <c r="X2285" s="300" t="b">
        <v>1</v>
      </c>
      <c r="Y2285" s="300">
        <v>31</v>
      </c>
      <c r="Z2285" s="300" t="s">
        <v>767</v>
      </c>
      <c r="AA2285" s="300" t="s">
        <v>767</v>
      </c>
      <c r="AB2285" s="300" t="s">
        <v>66</v>
      </c>
      <c r="AC2285" s="300" t="s">
        <v>66</v>
      </c>
      <c r="AD2285" s="300">
        <v>2</v>
      </c>
      <c r="AE2285" s="300" t="b">
        <v>0</v>
      </c>
      <c r="AF2285" s="300" t="s">
        <v>768</v>
      </c>
      <c r="AG2285" s="300" t="s">
        <v>769</v>
      </c>
      <c r="AH2285" s="300">
        <v>0</v>
      </c>
      <c r="AI2285" s="300">
        <v>0</v>
      </c>
      <c r="AJ2285" s="300" t="s">
        <v>770</v>
      </c>
      <c r="AK2285" s="300">
        <v>-1</v>
      </c>
      <c r="AL2285" s="300" t="s">
        <v>771</v>
      </c>
      <c r="AM2285" s="300"/>
      <c r="AN2285" s="300" t="b">
        <v>0</v>
      </c>
      <c r="AO2285" s="300">
        <v>-1</v>
      </c>
      <c r="AP2285" s="300" t="s">
        <v>771</v>
      </c>
      <c r="AQ2285" s="300"/>
      <c r="AR2285" s="300" t="b">
        <v>0</v>
      </c>
      <c r="AS2285" s="300"/>
      <c r="AT2285" s="300" t="b">
        <v>0</v>
      </c>
      <c r="AU2285" s="300"/>
      <c r="AV2285" s="300" t="b">
        <v>0</v>
      </c>
      <c r="AW2285" s="300">
        <v>3205304</v>
      </c>
      <c r="AX2285" s="300"/>
      <c r="AY2285" s="300">
        <v>3205304</v>
      </c>
      <c r="AZ2285" s="300">
        <v>0</v>
      </c>
      <c r="BA2285" s="300" t="b">
        <v>1</v>
      </c>
      <c r="BB2285" s="300" t="b">
        <v>0</v>
      </c>
      <c r="BC2285"/>
      <c r="BD2285"/>
      <c r="BE2285"/>
      <c r="BF2285"/>
      <c r="BG2285"/>
      <c r="BH2285"/>
      <c r="BI2285"/>
      <c r="BJ2285"/>
      <c r="BK2285"/>
      <c r="BL2285"/>
      <c r="BM2285"/>
      <c r="BN2285"/>
      <c r="BO2285"/>
      <c r="BP2285"/>
      <c r="BQ2285"/>
    </row>
    <row r="2286" spans="5:69" ht="16.5" hidden="1" x14ac:dyDescent="0.3">
      <c r="E2286" s="300" t="s">
        <v>760</v>
      </c>
      <c r="F2286" s="300" t="s">
        <v>651</v>
      </c>
      <c r="G2286" s="300">
        <v>20110101</v>
      </c>
      <c r="H2286" s="300">
        <v>2011</v>
      </c>
      <c r="I2286" s="300">
        <v>52</v>
      </c>
      <c r="J2286" s="300">
        <v>2011</v>
      </c>
      <c r="K2286" s="300">
        <v>562</v>
      </c>
      <c r="L2286" s="300" t="s">
        <v>761</v>
      </c>
      <c r="M2286" s="300" t="s">
        <v>451</v>
      </c>
      <c r="N2286" s="300" t="s">
        <v>660</v>
      </c>
      <c r="O2286" s="300" t="s">
        <v>762</v>
      </c>
      <c r="P2286" s="300">
        <v>574</v>
      </c>
      <c r="Q2286" s="300" t="s">
        <v>2291</v>
      </c>
      <c r="R2286" s="300" t="s">
        <v>2292</v>
      </c>
      <c r="S2286" s="300">
        <v>0</v>
      </c>
      <c r="T2286" s="300" t="s">
        <v>763</v>
      </c>
      <c r="U2286" s="300" t="s">
        <v>764</v>
      </c>
      <c r="V2286" s="300" t="s">
        <v>2284</v>
      </c>
      <c r="W2286" s="300" t="s">
        <v>766</v>
      </c>
      <c r="X2286" s="300" t="b">
        <v>1</v>
      </c>
      <c r="Y2286" s="300">
        <v>31</v>
      </c>
      <c r="Z2286" s="300" t="s">
        <v>767</v>
      </c>
      <c r="AA2286" s="300" t="s">
        <v>767</v>
      </c>
      <c r="AB2286" s="300" t="s">
        <v>66</v>
      </c>
      <c r="AC2286" s="300" t="s">
        <v>66</v>
      </c>
      <c r="AD2286" s="300">
        <v>2</v>
      </c>
      <c r="AE2286" s="300" t="b">
        <v>0</v>
      </c>
      <c r="AF2286" s="300" t="s">
        <v>768</v>
      </c>
      <c r="AG2286" s="300" t="s">
        <v>769</v>
      </c>
      <c r="AH2286" s="300">
        <v>0</v>
      </c>
      <c r="AI2286" s="300">
        <v>0</v>
      </c>
      <c r="AJ2286" s="300" t="s">
        <v>770</v>
      </c>
      <c r="AK2286" s="300">
        <v>-1</v>
      </c>
      <c r="AL2286" s="300" t="s">
        <v>771</v>
      </c>
      <c r="AM2286" s="300"/>
      <c r="AN2286" s="300" t="b">
        <v>0</v>
      </c>
      <c r="AO2286" s="300">
        <v>-1</v>
      </c>
      <c r="AP2286" s="300" t="s">
        <v>771</v>
      </c>
      <c r="AQ2286" s="300"/>
      <c r="AR2286" s="300" t="b">
        <v>0</v>
      </c>
      <c r="AS2286" s="300"/>
      <c r="AT2286" s="300" t="b">
        <v>0</v>
      </c>
      <c r="AU2286" s="300"/>
      <c r="AV2286" s="300" t="b">
        <v>0</v>
      </c>
      <c r="AW2286" s="300">
        <v>4776</v>
      </c>
      <c r="AX2286" s="300"/>
      <c r="AY2286" s="300">
        <v>4776</v>
      </c>
      <c r="AZ2286" s="300">
        <v>0</v>
      </c>
      <c r="BA2286" s="300" t="b">
        <v>1</v>
      </c>
      <c r="BB2286" s="300" t="b">
        <v>0</v>
      </c>
      <c r="BC2286"/>
      <c r="BD2286"/>
      <c r="BE2286"/>
      <c r="BF2286"/>
      <c r="BG2286"/>
      <c r="BH2286"/>
      <c r="BI2286"/>
      <c r="BJ2286"/>
      <c r="BK2286"/>
      <c r="BL2286"/>
      <c r="BM2286"/>
      <c r="BN2286"/>
      <c r="BO2286"/>
      <c r="BP2286"/>
      <c r="BQ2286"/>
    </row>
    <row r="2287" spans="5:69" ht="16.5" hidden="1" x14ac:dyDescent="0.3">
      <c r="E2287" s="300" t="s">
        <v>760</v>
      </c>
      <c r="F2287" s="300" t="s">
        <v>651</v>
      </c>
      <c r="G2287" s="300">
        <v>20110101</v>
      </c>
      <c r="H2287" s="300">
        <v>2011</v>
      </c>
      <c r="I2287" s="300">
        <v>52</v>
      </c>
      <c r="J2287" s="300">
        <v>2011</v>
      </c>
      <c r="K2287" s="300">
        <v>562</v>
      </c>
      <c r="L2287" s="300" t="s">
        <v>761</v>
      </c>
      <c r="M2287" s="300" t="s">
        <v>451</v>
      </c>
      <c r="N2287" s="300" t="s">
        <v>660</v>
      </c>
      <c r="O2287" s="300" t="s">
        <v>762</v>
      </c>
      <c r="P2287" s="300">
        <v>579</v>
      </c>
      <c r="Q2287" s="300" t="s">
        <v>963</v>
      </c>
      <c r="R2287" s="300" t="s">
        <v>964</v>
      </c>
      <c r="S2287" s="300">
        <v>0</v>
      </c>
      <c r="T2287" s="300" t="s">
        <v>763</v>
      </c>
      <c r="U2287" s="300" t="s">
        <v>764</v>
      </c>
      <c r="V2287" s="300" t="s">
        <v>2284</v>
      </c>
      <c r="W2287" s="300" t="s">
        <v>766</v>
      </c>
      <c r="X2287" s="300" t="b">
        <v>1</v>
      </c>
      <c r="Y2287" s="300">
        <v>31</v>
      </c>
      <c r="Z2287" s="300" t="s">
        <v>767</v>
      </c>
      <c r="AA2287" s="300" t="s">
        <v>767</v>
      </c>
      <c r="AB2287" s="300" t="s">
        <v>66</v>
      </c>
      <c r="AC2287" s="300" t="s">
        <v>66</v>
      </c>
      <c r="AD2287" s="300">
        <v>2</v>
      </c>
      <c r="AE2287" s="300" t="b">
        <v>0</v>
      </c>
      <c r="AF2287" s="300" t="s">
        <v>768</v>
      </c>
      <c r="AG2287" s="300" t="s">
        <v>769</v>
      </c>
      <c r="AH2287" s="300">
        <v>0</v>
      </c>
      <c r="AI2287" s="300">
        <v>0</v>
      </c>
      <c r="AJ2287" s="300" t="s">
        <v>770</v>
      </c>
      <c r="AK2287" s="300">
        <v>-1</v>
      </c>
      <c r="AL2287" s="300" t="s">
        <v>771</v>
      </c>
      <c r="AM2287" s="300"/>
      <c r="AN2287" s="300" t="b">
        <v>0</v>
      </c>
      <c r="AO2287" s="300">
        <v>-1</v>
      </c>
      <c r="AP2287" s="300" t="s">
        <v>771</v>
      </c>
      <c r="AQ2287" s="300"/>
      <c r="AR2287" s="300" t="b">
        <v>0</v>
      </c>
      <c r="AS2287" s="300"/>
      <c r="AT2287" s="300" t="b">
        <v>0</v>
      </c>
      <c r="AU2287" s="300"/>
      <c r="AV2287" s="300" t="b">
        <v>0</v>
      </c>
      <c r="AW2287" s="300">
        <v>861762</v>
      </c>
      <c r="AX2287" s="300"/>
      <c r="AY2287" s="300">
        <v>861762</v>
      </c>
      <c r="AZ2287" s="300">
        <v>0</v>
      </c>
      <c r="BA2287" s="300" t="b">
        <v>1</v>
      </c>
      <c r="BB2287" s="300" t="b">
        <v>0</v>
      </c>
      <c r="BC2287"/>
      <c r="BD2287"/>
      <c r="BE2287"/>
      <c r="BF2287"/>
      <c r="BG2287"/>
      <c r="BH2287"/>
      <c r="BI2287"/>
      <c r="BJ2287"/>
      <c r="BK2287"/>
      <c r="BL2287"/>
      <c r="BM2287"/>
      <c r="BN2287"/>
      <c r="BO2287"/>
      <c r="BP2287"/>
      <c r="BQ2287"/>
    </row>
    <row r="2288" spans="5:69" ht="16.5" hidden="1" x14ac:dyDescent="0.3">
      <c r="E2288" s="300" t="s">
        <v>760</v>
      </c>
      <c r="F2288" s="300" t="s">
        <v>651</v>
      </c>
      <c r="G2288" s="300">
        <v>20110101</v>
      </c>
      <c r="H2288" s="300">
        <v>2011</v>
      </c>
      <c r="I2288" s="300">
        <v>52</v>
      </c>
      <c r="J2288" s="300">
        <v>2011</v>
      </c>
      <c r="K2288" s="300">
        <v>562</v>
      </c>
      <c r="L2288" s="300" t="s">
        <v>761</v>
      </c>
      <c r="M2288" s="300" t="s">
        <v>451</v>
      </c>
      <c r="N2288" s="300" t="s">
        <v>660</v>
      </c>
      <c r="O2288" s="300" t="s">
        <v>762</v>
      </c>
      <c r="P2288" s="300">
        <v>699</v>
      </c>
      <c r="Q2288" s="300" t="s">
        <v>798</v>
      </c>
      <c r="R2288" s="300" t="s">
        <v>799</v>
      </c>
      <c r="S2288" s="300">
        <v>0</v>
      </c>
      <c r="T2288" s="300" t="s">
        <v>763</v>
      </c>
      <c r="U2288" s="300" t="s">
        <v>764</v>
      </c>
      <c r="V2288" s="300" t="s">
        <v>2284</v>
      </c>
      <c r="W2288" s="300" t="s">
        <v>766</v>
      </c>
      <c r="X2288" s="300" t="b">
        <v>1</v>
      </c>
      <c r="Y2288" s="300">
        <v>31</v>
      </c>
      <c r="Z2288" s="300" t="s">
        <v>767</v>
      </c>
      <c r="AA2288" s="300" t="s">
        <v>767</v>
      </c>
      <c r="AB2288" s="300" t="s">
        <v>66</v>
      </c>
      <c r="AC2288" s="300" t="s">
        <v>66</v>
      </c>
      <c r="AD2288" s="300">
        <v>2</v>
      </c>
      <c r="AE2288" s="300" t="b">
        <v>0</v>
      </c>
      <c r="AF2288" s="300" t="s">
        <v>768</v>
      </c>
      <c r="AG2288" s="300" t="s">
        <v>769</v>
      </c>
      <c r="AH2288" s="300">
        <v>0</v>
      </c>
      <c r="AI2288" s="300">
        <v>0</v>
      </c>
      <c r="AJ2288" s="300" t="s">
        <v>770</v>
      </c>
      <c r="AK2288" s="300">
        <v>-1</v>
      </c>
      <c r="AL2288" s="300" t="s">
        <v>771</v>
      </c>
      <c r="AM2288" s="300"/>
      <c r="AN2288" s="300" t="b">
        <v>0</v>
      </c>
      <c r="AO2288" s="300">
        <v>-1</v>
      </c>
      <c r="AP2288" s="300" t="s">
        <v>771</v>
      </c>
      <c r="AQ2288" s="300"/>
      <c r="AR2288" s="300" t="b">
        <v>0</v>
      </c>
      <c r="AS2288" s="300"/>
      <c r="AT2288" s="300" t="b">
        <v>0</v>
      </c>
      <c r="AU2288" s="300"/>
      <c r="AV2288" s="300" t="b">
        <v>0</v>
      </c>
      <c r="AW2288" s="300">
        <v>4511</v>
      </c>
      <c r="AX2288" s="300"/>
      <c r="AY2288" s="300">
        <v>4511</v>
      </c>
      <c r="AZ2288" s="300">
        <v>0</v>
      </c>
      <c r="BA2288" s="300" t="b">
        <v>1</v>
      </c>
      <c r="BB2288" s="300" t="b">
        <v>0</v>
      </c>
      <c r="BC2288"/>
      <c r="BD2288"/>
      <c r="BE2288"/>
      <c r="BF2288"/>
      <c r="BG2288"/>
      <c r="BH2288"/>
      <c r="BI2288"/>
      <c r="BJ2288"/>
      <c r="BK2288"/>
      <c r="BL2288"/>
      <c r="BM2288"/>
      <c r="BN2288"/>
      <c r="BO2288"/>
      <c r="BP2288"/>
      <c r="BQ2288"/>
    </row>
    <row r="2289" spans="5:69" ht="16.5" hidden="1" x14ac:dyDescent="0.3">
      <c r="E2289" s="300" t="s">
        <v>760</v>
      </c>
      <c r="F2289" s="300" t="s">
        <v>651</v>
      </c>
      <c r="G2289" s="300">
        <v>20110101</v>
      </c>
      <c r="H2289" s="300">
        <v>2011</v>
      </c>
      <c r="I2289" s="300">
        <v>52</v>
      </c>
      <c r="J2289" s="300">
        <v>2011</v>
      </c>
      <c r="K2289" s="300">
        <v>562</v>
      </c>
      <c r="L2289" s="300" t="s">
        <v>761</v>
      </c>
      <c r="M2289" s="300" t="s">
        <v>451</v>
      </c>
      <c r="N2289" s="300" t="s">
        <v>660</v>
      </c>
      <c r="O2289" s="300" t="s">
        <v>762</v>
      </c>
      <c r="P2289" s="300">
        <v>768</v>
      </c>
      <c r="Q2289" s="300" t="s">
        <v>807</v>
      </c>
      <c r="R2289" s="300" t="s">
        <v>442</v>
      </c>
      <c r="S2289" s="300">
        <v>0</v>
      </c>
      <c r="T2289" s="300" t="s">
        <v>763</v>
      </c>
      <c r="U2289" s="300" t="s">
        <v>764</v>
      </c>
      <c r="V2289" s="300" t="s">
        <v>2284</v>
      </c>
      <c r="W2289" s="300" t="s">
        <v>766</v>
      </c>
      <c r="X2289" s="300" t="b">
        <v>1</v>
      </c>
      <c r="Y2289" s="300">
        <v>31</v>
      </c>
      <c r="Z2289" s="300" t="s">
        <v>767</v>
      </c>
      <c r="AA2289" s="300" t="s">
        <v>767</v>
      </c>
      <c r="AB2289" s="300" t="s">
        <v>66</v>
      </c>
      <c r="AC2289" s="300" t="s">
        <v>66</v>
      </c>
      <c r="AD2289" s="300">
        <v>2</v>
      </c>
      <c r="AE2289" s="300" t="b">
        <v>0</v>
      </c>
      <c r="AF2289" s="300" t="s">
        <v>768</v>
      </c>
      <c r="AG2289" s="300" t="s">
        <v>769</v>
      </c>
      <c r="AH2289" s="300">
        <v>0</v>
      </c>
      <c r="AI2289" s="300">
        <v>0</v>
      </c>
      <c r="AJ2289" s="300" t="s">
        <v>770</v>
      </c>
      <c r="AK2289" s="300">
        <v>-1</v>
      </c>
      <c r="AL2289" s="300" t="s">
        <v>771</v>
      </c>
      <c r="AM2289" s="300"/>
      <c r="AN2289" s="300" t="b">
        <v>0</v>
      </c>
      <c r="AO2289" s="300">
        <v>-1</v>
      </c>
      <c r="AP2289" s="300" t="s">
        <v>771</v>
      </c>
      <c r="AQ2289" s="300"/>
      <c r="AR2289" s="300" t="b">
        <v>0</v>
      </c>
      <c r="AS2289" s="300"/>
      <c r="AT2289" s="300" t="b">
        <v>0</v>
      </c>
      <c r="AU2289" s="300"/>
      <c r="AV2289" s="300" t="b">
        <v>0</v>
      </c>
      <c r="AW2289" s="300">
        <v>13014150</v>
      </c>
      <c r="AX2289" s="300"/>
      <c r="AY2289" s="300">
        <v>13014150</v>
      </c>
      <c r="AZ2289" s="300">
        <v>0</v>
      </c>
      <c r="BA2289" s="300" t="b">
        <v>1</v>
      </c>
      <c r="BB2289" s="300" t="b">
        <v>0</v>
      </c>
      <c r="BC2289"/>
      <c r="BD2289"/>
      <c r="BE2289"/>
      <c r="BF2289"/>
      <c r="BG2289"/>
      <c r="BH2289"/>
      <c r="BI2289"/>
      <c r="BJ2289"/>
      <c r="BK2289"/>
      <c r="BL2289"/>
      <c r="BM2289"/>
      <c r="BN2289"/>
      <c r="BO2289"/>
      <c r="BP2289"/>
      <c r="BQ2289"/>
    </row>
    <row r="2290" spans="5:69" ht="16.5" hidden="1" x14ac:dyDescent="0.3">
      <c r="E2290" s="300" t="s">
        <v>760</v>
      </c>
      <c r="F2290" s="300" t="s">
        <v>651</v>
      </c>
      <c r="G2290" s="300">
        <v>20110101</v>
      </c>
      <c r="H2290" s="300">
        <v>2011</v>
      </c>
      <c r="I2290" s="300">
        <v>52</v>
      </c>
      <c r="J2290" s="300">
        <v>2011</v>
      </c>
      <c r="K2290" s="300">
        <v>562</v>
      </c>
      <c r="L2290" s="300" t="s">
        <v>761</v>
      </c>
      <c r="M2290" s="300" t="s">
        <v>451</v>
      </c>
      <c r="N2290" s="300" t="s">
        <v>660</v>
      </c>
      <c r="O2290" s="300" t="s">
        <v>762</v>
      </c>
      <c r="P2290" s="300">
        <v>842</v>
      </c>
      <c r="Q2290" s="300" t="s">
        <v>809</v>
      </c>
      <c r="R2290" s="300" t="s">
        <v>809</v>
      </c>
      <c r="S2290" s="300">
        <v>0</v>
      </c>
      <c r="T2290" s="300" t="s">
        <v>763</v>
      </c>
      <c r="U2290" s="300" t="s">
        <v>764</v>
      </c>
      <c r="V2290" s="300" t="s">
        <v>2284</v>
      </c>
      <c r="W2290" s="300" t="s">
        <v>766</v>
      </c>
      <c r="X2290" s="300" t="b">
        <v>1</v>
      </c>
      <c r="Y2290" s="300">
        <v>31</v>
      </c>
      <c r="Z2290" s="300" t="s">
        <v>767</v>
      </c>
      <c r="AA2290" s="300" t="s">
        <v>767</v>
      </c>
      <c r="AB2290" s="300" t="s">
        <v>66</v>
      </c>
      <c r="AC2290" s="300" t="s">
        <v>66</v>
      </c>
      <c r="AD2290" s="300">
        <v>2</v>
      </c>
      <c r="AE2290" s="300" t="b">
        <v>0</v>
      </c>
      <c r="AF2290" s="300" t="s">
        <v>768</v>
      </c>
      <c r="AG2290" s="300" t="s">
        <v>769</v>
      </c>
      <c r="AH2290" s="300">
        <v>0</v>
      </c>
      <c r="AI2290" s="300">
        <v>0</v>
      </c>
      <c r="AJ2290" s="300" t="s">
        <v>770</v>
      </c>
      <c r="AK2290" s="300">
        <v>-1</v>
      </c>
      <c r="AL2290" s="300" t="s">
        <v>771</v>
      </c>
      <c r="AM2290" s="300"/>
      <c r="AN2290" s="300" t="b">
        <v>0</v>
      </c>
      <c r="AO2290" s="300">
        <v>-1</v>
      </c>
      <c r="AP2290" s="300" t="s">
        <v>771</v>
      </c>
      <c r="AQ2290" s="300"/>
      <c r="AR2290" s="300" t="b">
        <v>0</v>
      </c>
      <c r="AS2290" s="300"/>
      <c r="AT2290" s="300" t="b">
        <v>0</v>
      </c>
      <c r="AU2290" s="300"/>
      <c r="AV2290" s="300" t="b">
        <v>0</v>
      </c>
      <c r="AW2290" s="300">
        <v>165158</v>
      </c>
      <c r="AX2290" s="300"/>
      <c r="AY2290" s="300">
        <v>165158</v>
      </c>
      <c r="AZ2290" s="300">
        <v>0</v>
      </c>
      <c r="BA2290" s="300" t="b">
        <v>1</v>
      </c>
      <c r="BB2290" s="300" t="b">
        <v>0</v>
      </c>
      <c r="BC2290"/>
      <c r="BD2290"/>
      <c r="BE2290"/>
      <c r="BF2290"/>
      <c r="BG2290"/>
      <c r="BH2290"/>
      <c r="BI2290"/>
      <c r="BJ2290"/>
      <c r="BK2290"/>
      <c r="BL2290"/>
      <c r="BM2290"/>
      <c r="BN2290"/>
      <c r="BO2290"/>
      <c r="BP2290"/>
      <c r="BQ2290"/>
    </row>
    <row r="2291" spans="5:69" ht="16.5" hidden="1" x14ac:dyDescent="0.3">
      <c r="E2291" s="300" t="s">
        <v>760</v>
      </c>
      <c r="F2291" s="300" t="s">
        <v>651</v>
      </c>
      <c r="G2291" s="300">
        <v>20110101</v>
      </c>
      <c r="H2291" s="300">
        <v>2011</v>
      </c>
      <c r="I2291" s="300">
        <v>52</v>
      </c>
      <c r="J2291" s="300">
        <v>2011</v>
      </c>
      <c r="K2291" s="300">
        <v>562</v>
      </c>
      <c r="L2291" s="300" t="s">
        <v>761</v>
      </c>
      <c r="M2291" s="300" t="s">
        <v>451</v>
      </c>
      <c r="N2291" s="300" t="s">
        <v>660</v>
      </c>
      <c r="O2291" s="300" t="s">
        <v>762</v>
      </c>
      <c r="P2291" s="300">
        <v>854</v>
      </c>
      <c r="Q2291" s="300" t="s">
        <v>811</v>
      </c>
      <c r="R2291" s="300" t="s">
        <v>437</v>
      </c>
      <c r="S2291" s="300">
        <v>0</v>
      </c>
      <c r="T2291" s="300" t="s">
        <v>763</v>
      </c>
      <c r="U2291" s="300" t="s">
        <v>764</v>
      </c>
      <c r="V2291" s="300" t="s">
        <v>2284</v>
      </c>
      <c r="W2291" s="300" t="s">
        <v>766</v>
      </c>
      <c r="X2291" s="300" t="b">
        <v>1</v>
      </c>
      <c r="Y2291" s="300">
        <v>31</v>
      </c>
      <c r="Z2291" s="300" t="s">
        <v>767</v>
      </c>
      <c r="AA2291" s="300" t="s">
        <v>767</v>
      </c>
      <c r="AB2291" s="300" t="s">
        <v>66</v>
      </c>
      <c r="AC2291" s="300" t="s">
        <v>66</v>
      </c>
      <c r="AD2291" s="300">
        <v>2</v>
      </c>
      <c r="AE2291" s="300" t="b">
        <v>0</v>
      </c>
      <c r="AF2291" s="300" t="s">
        <v>768</v>
      </c>
      <c r="AG2291" s="300" t="s">
        <v>769</v>
      </c>
      <c r="AH2291" s="300">
        <v>0</v>
      </c>
      <c r="AI2291" s="300">
        <v>0</v>
      </c>
      <c r="AJ2291" s="300" t="s">
        <v>770</v>
      </c>
      <c r="AK2291" s="300">
        <v>-1</v>
      </c>
      <c r="AL2291" s="300" t="s">
        <v>771</v>
      </c>
      <c r="AM2291" s="300"/>
      <c r="AN2291" s="300" t="b">
        <v>0</v>
      </c>
      <c r="AO2291" s="300">
        <v>-1</v>
      </c>
      <c r="AP2291" s="300" t="s">
        <v>771</v>
      </c>
      <c r="AQ2291" s="300"/>
      <c r="AR2291" s="300" t="b">
        <v>0</v>
      </c>
      <c r="AS2291" s="300"/>
      <c r="AT2291" s="300" t="b">
        <v>0</v>
      </c>
      <c r="AU2291" s="300"/>
      <c r="AV2291" s="300" t="b">
        <v>0</v>
      </c>
      <c r="AW2291" s="300">
        <v>2494919</v>
      </c>
      <c r="AX2291" s="300"/>
      <c r="AY2291" s="300">
        <v>2494919</v>
      </c>
      <c r="AZ2291" s="300">
        <v>0</v>
      </c>
      <c r="BA2291" s="300" t="b">
        <v>1</v>
      </c>
      <c r="BB2291" s="300" t="b">
        <v>0</v>
      </c>
      <c r="BC2291"/>
      <c r="BD2291"/>
      <c r="BE2291"/>
      <c r="BF2291"/>
      <c r="BG2291"/>
      <c r="BH2291"/>
      <c r="BI2291"/>
      <c r="BJ2291"/>
      <c r="BK2291"/>
      <c r="BL2291"/>
      <c r="BM2291"/>
      <c r="BN2291"/>
      <c r="BO2291"/>
      <c r="BP2291"/>
      <c r="BQ2291"/>
    </row>
    <row r="2292" spans="5:69" ht="16.5" hidden="1" x14ac:dyDescent="0.3">
      <c r="E2292" s="300" t="s">
        <v>760</v>
      </c>
      <c r="F2292" s="300" t="s">
        <v>651</v>
      </c>
      <c r="G2292" s="300">
        <v>20110101</v>
      </c>
      <c r="H2292" s="300">
        <v>2011</v>
      </c>
      <c r="I2292" s="300">
        <v>52</v>
      </c>
      <c r="J2292" s="300">
        <v>2011</v>
      </c>
      <c r="K2292" s="300">
        <v>562</v>
      </c>
      <c r="L2292" s="300" t="s">
        <v>761</v>
      </c>
      <c r="M2292" s="300" t="s">
        <v>451</v>
      </c>
      <c r="N2292" s="300" t="s">
        <v>660</v>
      </c>
      <c r="O2292" s="300" t="s">
        <v>762</v>
      </c>
      <c r="P2292" s="300">
        <v>0</v>
      </c>
      <c r="Q2292" s="300" t="s">
        <v>763</v>
      </c>
      <c r="R2292" s="300" t="s">
        <v>764</v>
      </c>
      <c r="S2292" s="300">
        <v>0</v>
      </c>
      <c r="T2292" s="300" t="s">
        <v>763</v>
      </c>
      <c r="U2292" s="300" t="s">
        <v>764</v>
      </c>
      <c r="V2292" s="300" t="s">
        <v>2284</v>
      </c>
      <c r="W2292" s="300" t="s">
        <v>766</v>
      </c>
      <c r="X2292" s="300" t="b">
        <v>1</v>
      </c>
      <c r="Y2292" s="300">
        <v>3101</v>
      </c>
      <c r="Z2292" s="300" t="s">
        <v>813</v>
      </c>
      <c r="AA2292" s="300" t="s">
        <v>525</v>
      </c>
      <c r="AB2292" s="300" t="s">
        <v>66</v>
      </c>
      <c r="AC2292" s="300" t="s">
        <v>66</v>
      </c>
      <c r="AD2292" s="300">
        <v>4</v>
      </c>
      <c r="AE2292" s="300" t="b">
        <v>0</v>
      </c>
      <c r="AF2292" s="300" t="s">
        <v>768</v>
      </c>
      <c r="AG2292" s="300" t="s">
        <v>769</v>
      </c>
      <c r="AH2292" s="300">
        <v>0</v>
      </c>
      <c r="AI2292" s="300">
        <v>0</v>
      </c>
      <c r="AJ2292" s="300" t="s">
        <v>770</v>
      </c>
      <c r="AK2292" s="300">
        <v>8</v>
      </c>
      <c r="AL2292" s="300" t="s">
        <v>814</v>
      </c>
      <c r="AM2292" s="300">
        <v>8059887</v>
      </c>
      <c r="AN2292" s="300" t="b">
        <v>0</v>
      </c>
      <c r="AO2292" s="300">
        <v>-1</v>
      </c>
      <c r="AP2292" s="300" t="s">
        <v>771</v>
      </c>
      <c r="AQ2292" s="300"/>
      <c r="AR2292" s="300" t="b">
        <v>0</v>
      </c>
      <c r="AS2292" s="300">
        <v>8059887</v>
      </c>
      <c r="AT2292" s="300" t="b">
        <v>0</v>
      </c>
      <c r="AU2292" s="300"/>
      <c r="AV2292" s="300" t="b">
        <v>0</v>
      </c>
      <c r="AW2292" s="300">
        <v>8892073</v>
      </c>
      <c r="AX2292" s="300"/>
      <c r="AY2292" s="300">
        <v>8892073</v>
      </c>
      <c r="AZ2292" s="300">
        <v>0</v>
      </c>
      <c r="BA2292" s="300" t="b">
        <v>1</v>
      </c>
      <c r="BB2292" s="300" t="b">
        <v>0</v>
      </c>
      <c r="BC2292"/>
      <c r="BD2292"/>
      <c r="BE2292"/>
      <c r="BF2292"/>
      <c r="BG2292"/>
      <c r="BH2292"/>
      <c r="BI2292"/>
      <c r="BJ2292"/>
      <c r="BK2292"/>
      <c r="BL2292"/>
      <c r="BM2292"/>
      <c r="BN2292"/>
      <c r="BO2292"/>
      <c r="BP2292"/>
      <c r="BQ2292"/>
    </row>
    <row r="2293" spans="5:69" ht="16.5" hidden="1" x14ac:dyDescent="0.3">
      <c r="E2293" s="300" t="s">
        <v>760</v>
      </c>
      <c r="F2293" s="300" t="s">
        <v>651</v>
      </c>
      <c r="G2293" s="300">
        <v>20110101</v>
      </c>
      <c r="H2293" s="300">
        <v>2011</v>
      </c>
      <c r="I2293" s="300">
        <v>52</v>
      </c>
      <c r="J2293" s="300">
        <v>2011</v>
      </c>
      <c r="K2293" s="300">
        <v>562</v>
      </c>
      <c r="L2293" s="300" t="s">
        <v>761</v>
      </c>
      <c r="M2293" s="300" t="s">
        <v>451</v>
      </c>
      <c r="N2293" s="300" t="s">
        <v>660</v>
      </c>
      <c r="O2293" s="300" t="s">
        <v>762</v>
      </c>
      <c r="P2293" s="300">
        <v>204</v>
      </c>
      <c r="Q2293" s="300" t="s">
        <v>776</v>
      </c>
      <c r="R2293" s="300" t="s">
        <v>432</v>
      </c>
      <c r="S2293" s="300">
        <v>0</v>
      </c>
      <c r="T2293" s="300" t="s">
        <v>763</v>
      </c>
      <c r="U2293" s="300" t="s">
        <v>764</v>
      </c>
      <c r="V2293" s="300" t="s">
        <v>2284</v>
      </c>
      <c r="W2293" s="300" t="s">
        <v>766</v>
      </c>
      <c r="X2293" s="300" t="b">
        <v>1</v>
      </c>
      <c r="Y2293" s="300">
        <v>3101</v>
      </c>
      <c r="Z2293" s="300" t="s">
        <v>813</v>
      </c>
      <c r="AA2293" s="300" t="s">
        <v>525</v>
      </c>
      <c r="AB2293" s="300" t="s">
        <v>66</v>
      </c>
      <c r="AC2293" s="300" t="s">
        <v>66</v>
      </c>
      <c r="AD2293" s="300">
        <v>4</v>
      </c>
      <c r="AE2293" s="300" t="b">
        <v>0</v>
      </c>
      <c r="AF2293" s="300" t="s">
        <v>768</v>
      </c>
      <c r="AG2293" s="300" t="s">
        <v>769</v>
      </c>
      <c r="AH2293" s="300">
        <v>0</v>
      </c>
      <c r="AI2293" s="300">
        <v>0</v>
      </c>
      <c r="AJ2293" s="300" t="s">
        <v>770</v>
      </c>
      <c r="AK2293" s="300">
        <v>8</v>
      </c>
      <c r="AL2293" s="300" t="s">
        <v>814</v>
      </c>
      <c r="AM2293" s="300">
        <v>50</v>
      </c>
      <c r="AN2293" s="300" t="b">
        <v>0</v>
      </c>
      <c r="AO2293" s="300">
        <v>-1</v>
      </c>
      <c r="AP2293" s="300" t="s">
        <v>771</v>
      </c>
      <c r="AQ2293" s="300"/>
      <c r="AR2293" s="300" t="b">
        <v>0</v>
      </c>
      <c r="AS2293" s="300">
        <v>50</v>
      </c>
      <c r="AT2293" s="300" t="b">
        <v>0</v>
      </c>
      <c r="AU2293" s="300"/>
      <c r="AV2293" s="300" t="b">
        <v>0</v>
      </c>
      <c r="AW2293" s="300">
        <v>526</v>
      </c>
      <c r="AX2293" s="300"/>
      <c r="AY2293" s="300">
        <v>526</v>
      </c>
      <c r="AZ2293" s="300">
        <v>0</v>
      </c>
      <c r="BA2293" s="300" t="b">
        <v>1</v>
      </c>
      <c r="BB2293" s="300" t="b">
        <v>0</v>
      </c>
      <c r="BC2293"/>
      <c r="BD2293"/>
      <c r="BE2293"/>
      <c r="BF2293"/>
      <c r="BG2293"/>
      <c r="BH2293"/>
      <c r="BI2293"/>
      <c r="BJ2293"/>
      <c r="BK2293"/>
      <c r="BL2293"/>
      <c r="BM2293"/>
      <c r="BN2293"/>
      <c r="BO2293"/>
      <c r="BP2293"/>
      <c r="BQ2293"/>
    </row>
    <row r="2294" spans="5:69" ht="16.5" hidden="1" x14ac:dyDescent="0.3">
      <c r="E2294" s="300" t="s">
        <v>760</v>
      </c>
      <c r="F2294" s="300" t="s">
        <v>651</v>
      </c>
      <c r="G2294" s="300">
        <v>20110101</v>
      </c>
      <c r="H2294" s="300">
        <v>2011</v>
      </c>
      <c r="I2294" s="300">
        <v>52</v>
      </c>
      <c r="J2294" s="300">
        <v>2011</v>
      </c>
      <c r="K2294" s="300">
        <v>562</v>
      </c>
      <c r="L2294" s="300" t="s">
        <v>761</v>
      </c>
      <c r="M2294" s="300" t="s">
        <v>451</v>
      </c>
      <c r="N2294" s="300" t="s">
        <v>660</v>
      </c>
      <c r="O2294" s="300" t="s">
        <v>762</v>
      </c>
      <c r="P2294" s="300">
        <v>251</v>
      </c>
      <c r="Q2294" s="300" t="s">
        <v>778</v>
      </c>
      <c r="R2294" s="300" t="s">
        <v>779</v>
      </c>
      <c r="S2294" s="300">
        <v>0</v>
      </c>
      <c r="T2294" s="300" t="s">
        <v>763</v>
      </c>
      <c r="U2294" s="300" t="s">
        <v>764</v>
      </c>
      <c r="V2294" s="300" t="s">
        <v>2284</v>
      </c>
      <c r="W2294" s="300" t="s">
        <v>766</v>
      </c>
      <c r="X2294" s="300" t="b">
        <v>1</v>
      </c>
      <c r="Y2294" s="300">
        <v>3101</v>
      </c>
      <c r="Z2294" s="300" t="s">
        <v>813</v>
      </c>
      <c r="AA2294" s="300" t="s">
        <v>525</v>
      </c>
      <c r="AB2294" s="300" t="s">
        <v>66</v>
      </c>
      <c r="AC2294" s="300" t="s">
        <v>66</v>
      </c>
      <c r="AD2294" s="300">
        <v>4</v>
      </c>
      <c r="AE2294" s="300" t="b">
        <v>0</v>
      </c>
      <c r="AF2294" s="300" t="s">
        <v>768</v>
      </c>
      <c r="AG2294" s="300" t="s">
        <v>769</v>
      </c>
      <c r="AH2294" s="300">
        <v>0</v>
      </c>
      <c r="AI2294" s="300">
        <v>0</v>
      </c>
      <c r="AJ2294" s="300" t="s">
        <v>770</v>
      </c>
      <c r="AK2294" s="300">
        <v>8</v>
      </c>
      <c r="AL2294" s="300" t="s">
        <v>814</v>
      </c>
      <c r="AM2294" s="300">
        <v>137</v>
      </c>
      <c r="AN2294" s="300" t="b">
        <v>0</v>
      </c>
      <c r="AO2294" s="300">
        <v>-1</v>
      </c>
      <c r="AP2294" s="300" t="s">
        <v>771</v>
      </c>
      <c r="AQ2294" s="300"/>
      <c r="AR2294" s="300" t="b">
        <v>0</v>
      </c>
      <c r="AS2294" s="300">
        <v>137</v>
      </c>
      <c r="AT2294" s="300" t="b">
        <v>0</v>
      </c>
      <c r="AU2294" s="300"/>
      <c r="AV2294" s="300" t="b">
        <v>0</v>
      </c>
      <c r="AW2294" s="300">
        <v>7792</v>
      </c>
      <c r="AX2294" s="300"/>
      <c r="AY2294" s="300">
        <v>7792</v>
      </c>
      <c r="AZ2294" s="300">
        <v>0</v>
      </c>
      <c r="BA2294" s="300" t="b">
        <v>1</v>
      </c>
      <c r="BB2294" s="300" t="b">
        <v>0</v>
      </c>
      <c r="BC2294"/>
      <c r="BD2294"/>
      <c r="BE2294"/>
      <c r="BF2294"/>
      <c r="BG2294"/>
      <c r="BH2294"/>
      <c r="BI2294"/>
      <c r="BJ2294"/>
      <c r="BK2294"/>
      <c r="BL2294"/>
      <c r="BM2294"/>
      <c r="BN2294"/>
      <c r="BO2294"/>
      <c r="BP2294"/>
      <c r="BQ2294"/>
    </row>
    <row r="2295" spans="5:69" ht="16.5" hidden="1" x14ac:dyDescent="0.3">
      <c r="E2295" s="300" t="s">
        <v>760</v>
      </c>
      <c r="F2295" s="300" t="s">
        <v>651</v>
      </c>
      <c r="G2295" s="300">
        <v>20110101</v>
      </c>
      <c r="H2295" s="300">
        <v>2011</v>
      </c>
      <c r="I2295" s="300">
        <v>52</v>
      </c>
      <c r="J2295" s="300">
        <v>2011</v>
      </c>
      <c r="K2295" s="300">
        <v>562</v>
      </c>
      <c r="L2295" s="300" t="s">
        <v>761</v>
      </c>
      <c r="M2295" s="300" t="s">
        <v>451</v>
      </c>
      <c r="N2295" s="300" t="s">
        <v>660</v>
      </c>
      <c r="O2295" s="300" t="s">
        <v>762</v>
      </c>
      <c r="P2295" s="300">
        <v>566</v>
      </c>
      <c r="Q2295" s="300" t="s">
        <v>791</v>
      </c>
      <c r="R2295" s="300" t="s">
        <v>434</v>
      </c>
      <c r="S2295" s="300">
        <v>0</v>
      </c>
      <c r="T2295" s="300" t="s">
        <v>763</v>
      </c>
      <c r="U2295" s="300" t="s">
        <v>764</v>
      </c>
      <c r="V2295" s="300" t="s">
        <v>2284</v>
      </c>
      <c r="W2295" s="300" t="s">
        <v>766</v>
      </c>
      <c r="X2295" s="300" t="b">
        <v>1</v>
      </c>
      <c r="Y2295" s="300">
        <v>3101</v>
      </c>
      <c r="Z2295" s="300" t="s">
        <v>813</v>
      </c>
      <c r="AA2295" s="300" t="s">
        <v>525</v>
      </c>
      <c r="AB2295" s="300" t="s">
        <v>66</v>
      </c>
      <c r="AC2295" s="300" t="s">
        <v>66</v>
      </c>
      <c r="AD2295" s="300">
        <v>4</v>
      </c>
      <c r="AE2295" s="300" t="b">
        <v>0</v>
      </c>
      <c r="AF2295" s="300" t="s">
        <v>768</v>
      </c>
      <c r="AG2295" s="300" t="s">
        <v>769</v>
      </c>
      <c r="AH2295" s="300">
        <v>0</v>
      </c>
      <c r="AI2295" s="300">
        <v>0</v>
      </c>
      <c r="AJ2295" s="300" t="s">
        <v>770</v>
      </c>
      <c r="AK2295" s="300">
        <v>8</v>
      </c>
      <c r="AL2295" s="300" t="s">
        <v>814</v>
      </c>
      <c r="AM2295" s="300">
        <v>1086000</v>
      </c>
      <c r="AN2295" s="300" t="b">
        <v>0</v>
      </c>
      <c r="AO2295" s="300">
        <v>-1</v>
      </c>
      <c r="AP2295" s="300" t="s">
        <v>771</v>
      </c>
      <c r="AQ2295" s="300"/>
      <c r="AR2295" s="300" t="b">
        <v>0</v>
      </c>
      <c r="AS2295" s="300">
        <v>1086000</v>
      </c>
      <c r="AT2295" s="300" t="b">
        <v>0</v>
      </c>
      <c r="AU2295" s="300"/>
      <c r="AV2295" s="300" t="b">
        <v>0</v>
      </c>
      <c r="AW2295" s="300">
        <v>1050783</v>
      </c>
      <c r="AX2295" s="300"/>
      <c r="AY2295" s="300">
        <v>1050783</v>
      </c>
      <c r="AZ2295" s="300">
        <v>0</v>
      </c>
      <c r="BA2295" s="300" t="b">
        <v>1</v>
      </c>
      <c r="BB2295" s="300" t="b">
        <v>0</v>
      </c>
      <c r="BC2295"/>
      <c r="BD2295"/>
      <c r="BE2295"/>
      <c r="BF2295"/>
      <c r="BG2295"/>
      <c r="BH2295"/>
      <c r="BI2295"/>
      <c r="BJ2295"/>
      <c r="BK2295"/>
      <c r="BL2295"/>
      <c r="BM2295"/>
      <c r="BN2295"/>
      <c r="BO2295"/>
      <c r="BP2295"/>
      <c r="BQ2295"/>
    </row>
    <row r="2296" spans="5:69" ht="16.5" hidden="1" x14ac:dyDescent="0.3">
      <c r="E2296" s="300" t="s">
        <v>760</v>
      </c>
      <c r="F2296" s="300" t="s">
        <v>651</v>
      </c>
      <c r="G2296" s="300">
        <v>20110101</v>
      </c>
      <c r="H2296" s="300">
        <v>2011</v>
      </c>
      <c r="I2296" s="300">
        <v>52</v>
      </c>
      <c r="J2296" s="300">
        <v>2011</v>
      </c>
      <c r="K2296" s="300">
        <v>562</v>
      </c>
      <c r="L2296" s="300" t="s">
        <v>761</v>
      </c>
      <c r="M2296" s="300" t="s">
        <v>451</v>
      </c>
      <c r="N2296" s="300" t="s">
        <v>660</v>
      </c>
      <c r="O2296" s="300" t="s">
        <v>762</v>
      </c>
      <c r="P2296" s="300">
        <v>699</v>
      </c>
      <c r="Q2296" s="300" t="s">
        <v>798</v>
      </c>
      <c r="R2296" s="300" t="s">
        <v>799</v>
      </c>
      <c r="S2296" s="300">
        <v>0</v>
      </c>
      <c r="T2296" s="300" t="s">
        <v>763</v>
      </c>
      <c r="U2296" s="300" t="s">
        <v>764</v>
      </c>
      <c r="V2296" s="300" t="s">
        <v>2284</v>
      </c>
      <c r="W2296" s="300" t="s">
        <v>766</v>
      </c>
      <c r="X2296" s="300" t="b">
        <v>1</v>
      </c>
      <c r="Y2296" s="300">
        <v>3101</v>
      </c>
      <c r="Z2296" s="300" t="s">
        <v>813</v>
      </c>
      <c r="AA2296" s="300" t="s">
        <v>525</v>
      </c>
      <c r="AB2296" s="300" t="s">
        <v>66</v>
      </c>
      <c r="AC2296" s="300" t="s">
        <v>66</v>
      </c>
      <c r="AD2296" s="300">
        <v>4</v>
      </c>
      <c r="AE2296" s="300" t="b">
        <v>0</v>
      </c>
      <c r="AF2296" s="300" t="s">
        <v>768</v>
      </c>
      <c r="AG2296" s="300" t="s">
        <v>769</v>
      </c>
      <c r="AH2296" s="300">
        <v>0</v>
      </c>
      <c r="AI2296" s="300">
        <v>0</v>
      </c>
      <c r="AJ2296" s="300" t="s">
        <v>770</v>
      </c>
      <c r="AK2296" s="300">
        <v>8</v>
      </c>
      <c r="AL2296" s="300" t="s">
        <v>814</v>
      </c>
      <c r="AM2296" s="300">
        <v>25000</v>
      </c>
      <c r="AN2296" s="300" t="b">
        <v>0</v>
      </c>
      <c r="AO2296" s="300">
        <v>-1</v>
      </c>
      <c r="AP2296" s="300" t="s">
        <v>771</v>
      </c>
      <c r="AQ2296" s="300"/>
      <c r="AR2296" s="300" t="b">
        <v>0</v>
      </c>
      <c r="AS2296" s="300">
        <v>25000</v>
      </c>
      <c r="AT2296" s="300" t="b">
        <v>0</v>
      </c>
      <c r="AU2296" s="300"/>
      <c r="AV2296" s="300" t="b">
        <v>0</v>
      </c>
      <c r="AW2296" s="300">
        <v>4511</v>
      </c>
      <c r="AX2296" s="300"/>
      <c r="AY2296" s="300">
        <v>4511</v>
      </c>
      <c r="AZ2296" s="300">
        <v>0</v>
      </c>
      <c r="BA2296" s="300" t="b">
        <v>1</v>
      </c>
      <c r="BB2296" s="300" t="b">
        <v>0</v>
      </c>
      <c r="BC2296"/>
      <c r="BD2296"/>
      <c r="BE2296"/>
      <c r="BF2296"/>
      <c r="BG2296"/>
      <c r="BH2296"/>
      <c r="BI2296"/>
      <c r="BJ2296"/>
      <c r="BK2296"/>
      <c r="BL2296"/>
      <c r="BM2296"/>
      <c r="BN2296"/>
      <c r="BO2296"/>
      <c r="BP2296"/>
      <c r="BQ2296"/>
    </row>
    <row r="2297" spans="5:69" ht="16.5" hidden="1" x14ac:dyDescent="0.3">
      <c r="E2297" s="300" t="s">
        <v>760</v>
      </c>
      <c r="F2297" s="300" t="s">
        <v>651</v>
      </c>
      <c r="G2297" s="300">
        <v>20110101</v>
      </c>
      <c r="H2297" s="300">
        <v>2011</v>
      </c>
      <c r="I2297" s="300">
        <v>52</v>
      </c>
      <c r="J2297" s="300">
        <v>2011</v>
      </c>
      <c r="K2297" s="300">
        <v>562</v>
      </c>
      <c r="L2297" s="300" t="s">
        <v>761</v>
      </c>
      <c r="M2297" s="300" t="s">
        <v>451</v>
      </c>
      <c r="N2297" s="300" t="s">
        <v>660</v>
      </c>
      <c r="O2297" s="300" t="s">
        <v>762</v>
      </c>
      <c r="P2297" s="300">
        <v>768</v>
      </c>
      <c r="Q2297" s="300" t="s">
        <v>807</v>
      </c>
      <c r="R2297" s="300" t="s">
        <v>442</v>
      </c>
      <c r="S2297" s="300">
        <v>0</v>
      </c>
      <c r="T2297" s="300" t="s">
        <v>763</v>
      </c>
      <c r="U2297" s="300" t="s">
        <v>764</v>
      </c>
      <c r="V2297" s="300" t="s">
        <v>2284</v>
      </c>
      <c r="W2297" s="300" t="s">
        <v>766</v>
      </c>
      <c r="X2297" s="300" t="b">
        <v>1</v>
      </c>
      <c r="Y2297" s="300">
        <v>3101</v>
      </c>
      <c r="Z2297" s="300" t="s">
        <v>813</v>
      </c>
      <c r="AA2297" s="300" t="s">
        <v>525</v>
      </c>
      <c r="AB2297" s="300" t="s">
        <v>66</v>
      </c>
      <c r="AC2297" s="300" t="s">
        <v>66</v>
      </c>
      <c r="AD2297" s="300">
        <v>4</v>
      </c>
      <c r="AE2297" s="300" t="b">
        <v>0</v>
      </c>
      <c r="AF2297" s="300" t="s">
        <v>768</v>
      </c>
      <c r="AG2297" s="300" t="s">
        <v>769</v>
      </c>
      <c r="AH2297" s="300">
        <v>0</v>
      </c>
      <c r="AI2297" s="300">
        <v>0</v>
      </c>
      <c r="AJ2297" s="300" t="s">
        <v>770</v>
      </c>
      <c r="AK2297" s="300">
        <v>8</v>
      </c>
      <c r="AL2297" s="300" t="s">
        <v>814</v>
      </c>
      <c r="AM2297" s="300">
        <v>6937500</v>
      </c>
      <c r="AN2297" s="300" t="b">
        <v>0</v>
      </c>
      <c r="AO2297" s="300">
        <v>-1</v>
      </c>
      <c r="AP2297" s="300" t="s">
        <v>771</v>
      </c>
      <c r="AQ2297" s="300"/>
      <c r="AR2297" s="300" t="b">
        <v>0</v>
      </c>
      <c r="AS2297" s="300">
        <v>6937500</v>
      </c>
      <c r="AT2297" s="300" t="b">
        <v>0</v>
      </c>
      <c r="AU2297" s="300"/>
      <c r="AV2297" s="300" t="b">
        <v>0</v>
      </c>
      <c r="AW2297" s="300">
        <v>7663302</v>
      </c>
      <c r="AX2297" s="300"/>
      <c r="AY2297" s="300">
        <v>7663302</v>
      </c>
      <c r="AZ2297" s="300">
        <v>0</v>
      </c>
      <c r="BA2297" s="300" t="b">
        <v>1</v>
      </c>
      <c r="BB2297" s="300" t="b">
        <v>0</v>
      </c>
      <c r="BC2297"/>
      <c r="BD2297"/>
      <c r="BE2297"/>
      <c r="BF2297"/>
      <c r="BG2297"/>
      <c r="BH2297"/>
      <c r="BI2297"/>
      <c r="BJ2297"/>
      <c r="BK2297"/>
      <c r="BL2297"/>
      <c r="BM2297"/>
      <c r="BN2297"/>
      <c r="BO2297"/>
      <c r="BP2297"/>
      <c r="BQ2297"/>
    </row>
    <row r="2298" spans="5:69" ht="16.5" hidden="1" x14ac:dyDescent="0.3">
      <c r="E2298" s="300" t="s">
        <v>760</v>
      </c>
      <c r="F2298" s="300" t="s">
        <v>651</v>
      </c>
      <c r="G2298" s="300">
        <v>20110101</v>
      </c>
      <c r="H2298" s="300">
        <v>2011</v>
      </c>
      <c r="I2298" s="300">
        <v>52</v>
      </c>
      <c r="J2298" s="300">
        <v>2011</v>
      </c>
      <c r="K2298" s="300">
        <v>562</v>
      </c>
      <c r="L2298" s="300" t="s">
        <v>761</v>
      </c>
      <c r="M2298" s="300" t="s">
        <v>451</v>
      </c>
      <c r="N2298" s="300" t="s">
        <v>660</v>
      </c>
      <c r="O2298" s="300" t="s">
        <v>762</v>
      </c>
      <c r="P2298" s="300">
        <v>842</v>
      </c>
      <c r="Q2298" s="300" t="s">
        <v>809</v>
      </c>
      <c r="R2298" s="300" t="s">
        <v>809</v>
      </c>
      <c r="S2298" s="300">
        <v>0</v>
      </c>
      <c r="T2298" s="300" t="s">
        <v>763</v>
      </c>
      <c r="U2298" s="300" t="s">
        <v>764</v>
      </c>
      <c r="V2298" s="300" t="s">
        <v>2284</v>
      </c>
      <c r="W2298" s="300" t="s">
        <v>766</v>
      </c>
      <c r="X2298" s="300" t="b">
        <v>1</v>
      </c>
      <c r="Y2298" s="300">
        <v>3101</v>
      </c>
      <c r="Z2298" s="300" t="s">
        <v>813</v>
      </c>
      <c r="AA2298" s="300" t="s">
        <v>525</v>
      </c>
      <c r="AB2298" s="300" t="s">
        <v>66</v>
      </c>
      <c r="AC2298" s="300" t="s">
        <v>66</v>
      </c>
      <c r="AD2298" s="300">
        <v>4</v>
      </c>
      <c r="AE2298" s="300" t="b">
        <v>0</v>
      </c>
      <c r="AF2298" s="300" t="s">
        <v>768</v>
      </c>
      <c r="AG2298" s="300" t="s">
        <v>769</v>
      </c>
      <c r="AH2298" s="300">
        <v>0</v>
      </c>
      <c r="AI2298" s="300">
        <v>0</v>
      </c>
      <c r="AJ2298" s="300" t="s">
        <v>770</v>
      </c>
      <c r="AK2298" s="300">
        <v>8</v>
      </c>
      <c r="AL2298" s="300" t="s">
        <v>814</v>
      </c>
      <c r="AM2298" s="300">
        <v>11200</v>
      </c>
      <c r="AN2298" s="300" t="b">
        <v>0</v>
      </c>
      <c r="AO2298" s="300">
        <v>-1</v>
      </c>
      <c r="AP2298" s="300" t="s">
        <v>771</v>
      </c>
      <c r="AQ2298" s="300"/>
      <c r="AR2298" s="300" t="b">
        <v>0</v>
      </c>
      <c r="AS2298" s="300">
        <v>11200</v>
      </c>
      <c r="AT2298" s="300" t="b">
        <v>0</v>
      </c>
      <c r="AU2298" s="300"/>
      <c r="AV2298" s="300" t="b">
        <v>0</v>
      </c>
      <c r="AW2298" s="300">
        <v>165158</v>
      </c>
      <c r="AX2298" s="300"/>
      <c r="AY2298" s="300">
        <v>165158</v>
      </c>
      <c r="AZ2298" s="300">
        <v>0</v>
      </c>
      <c r="BA2298" s="300" t="b">
        <v>1</v>
      </c>
      <c r="BB2298" s="300" t="b">
        <v>0</v>
      </c>
      <c r="BC2298"/>
      <c r="BD2298"/>
      <c r="BE2298"/>
      <c r="BF2298"/>
      <c r="BG2298"/>
      <c r="BH2298"/>
      <c r="BI2298"/>
      <c r="BJ2298"/>
      <c r="BK2298"/>
      <c r="BL2298"/>
      <c r="BM2298"/>
      <c r="BN2298"/>
      <c r="BO2298"/>
      <c r="BP2298"/>
      <c r="BQ2298"/>
    </row>
    <row r="2299" spans="5:69" ht="16.5" hidden="1" x14ac:dyDescent="0.3">
      <c r="E2299" s="300" t="s">
        <v>760</v>
      </c>
      <c r="F2299" s="300" t="s">
        <v>651</v>
      </c>
      <c r="G2299" s="300">
        <v>20110101</v>
      </c>
      <c r="H2299" s="300">
        <v>2011</v>
      </c>
      <c r="I2299" s="300">
        <v>52</v>
      </c>
      <c r="J2299" s="300">
        <v>2011</v>
      </c>
      <c r="K2299" s="300">
        <v>562</v>
      </c>
      <c r="L2299" s="300" t="s">
        <v>761</v>
      </c>
      <c r="M2299" s="300" t="s">
        <v>451</v>
      </c>
      <c r="N2299" s="300" t="s">
        <v>660</v>
      </c>
      <c r="O2299" s="300" t="s">
        <v>762</v>
      </c>
      <c r="P2299" s="300">
        <v>0</v>
      </c>
      <c r="Q2299" s="300" t="s">
        <v>763</v>
      </c>
      <c r="R2299" s="300" t="s">
        <v>764</v>
      </c>
      <c r="S2299" s="300">
        <v>0</v>
      </c>
      <c r="T2299" s="300" t="s">
        <v>763</v>
      </c>
      <c r="U2299" s="300" t="s">
        <v>764</v>
      </c>
      <c r="V2299" s="300" t="s">
        <v>2284</v>
      </c>
      <c r="W2299" s="300" t="s">
        <v>766</v>
      </c>
      <c r="X2299" s="300" t="b">
        <v>1</v>
      </c>
      <c r="Y2299" s="300">
        <v>310100</v>
      </c>
      <c r="Z2299" s="300" t="s">
        <v>818</v>
      </c>
      <c r="AA2299" s="300" t="s">
        <v>525</v>
      </c>
      <c r="AB2299" s="300" t="s">
        <v>66</v>
      </c>
      <c r="AC2299" s="300" t="s">
        <v>66</v>
      </c>
      <c r="AD2299" s="300">
        <v>6</v>
      </c>
      <c r="AE2299" s="300" t="b">
        <v>1</v>
      </c>
      <c r="AF2299" s="300" t="s">
        <v>768</v>
      </c>
      <c r="AG2299" s="300" t="s">
        <v>769</v>
      </c>
      <c r="AH2299" s="300">
        <v>0</v>
      </c>
      <c r="AI2299" s="300">
        <v>0</v>
      </c>
      <c r="AJ2299" s="300" t="s">
        <v>770</v>
      </c>
      <c r="AK2299" s="300">
        <v>8</v>
      </c>
      <c r="AL2299" s="300" t="s">
        <v>814</v>
      </c>
      <c r="AM2299" s="300">
        <v>8059887</v>
      </c>
      <c r="AN2299" s="300" t="b">
        <v>0</v>
      </c>
      <c r="AO2299" s="300">
        <v>-1</v>
      </c>
      <c r="AP2299" s="300" t="s">
        <v>771</v>
      </c>
      <c r="AQ2299" s="300"/>
      <c r="AR2299" s="300" t="b">
        <v>0</v>
      </c>
      <c r="AS2299" s="300">
        <v>8059887</v>
      </c>
      <c r="AT2299" s="300" t="b">
        <v>0</v>
      </c>
      <c r="AU2299" s="300"/>
      <c r="AV2299" s="300" t="b">
        <v>0</v>
      </c>
      <c r="AW2299" s="300">
        <v>8892073</v>
      </c>
      <c r="AX2299" s="300"/>
      <c r="AY2299" s="300">
        <v>8892073</v>
      </c>
      <c r="AZ2299" s="300">
        <v>0</v>
      </c>
      <c r="BA2299" s="300" t="b">
        <v>1</v>
      </c>
      <c r="BB2299" s="300" t="b">
        <v>0</v>
      </c>
      <c r="BC2299"/>
      <c r="BD2299"/>
      <c r="BE2299"/>
      <c r="BF2299"/>
      <c r="BG2299"/>
      <c r="BH2299"/>
      <c r="BI2299"/>
      <c r="BJ2299"/>
      <c r="BK2299"/>
      <c r="BL2299"/>
      <c r="BM2299"/>
      <c r="BN2299"/>
      <c r="BO2299"/>
      <c r="BP2299"/>
      <c r="BQ2299"/>
    </row>
    <row r="2300" spans="5:69" ht="16.5" hidden="1" x14ac:dyDescent="0.3">
      <c r="E2300" s="300" t="s">
        <v>760</v>
      </c>
      <c r="F2300" s="300" t="s">
        <v>651</v>
      </c>
      <c r="G2300" s="300">
        <v>20110101</v>
      </c>
      <c r="H2300" s="300">
        <v>2011</v>
      </c>
      <c r="I2300" s="300">
        <v>52</v>
      </c>
      <c r="J2300" s="300">
        <v>2011</v>
      </c>
      <c r="K2300" s="300">
        <v>562</v>
      </c>
      <c r="L2300" s="300" t="s">
        <v>761</v>
      </c>
      <c r="M2300" s="300" t="s">
        <v>451</v>
      </c>
      <c r="N2300" s="300" t="s">
        <v>660</v>
      </c>
      <c r="O2300" s="300" t="s">
        <v>762</v>
      </c>
      <c r="P2300" s="300">
        <v>204</v>
      </c>
      <c r="Q2300" s="300" t="s">
        <v>776</v>
      </c>
      <c r="R2300" s="300" t="s">
        <v>432</v>
      </c>
      <c r="S2300" s="300">
        <v>0</v>
      </c>
      <c r="T2300" s="300" t="s">
        <v>763</v>
      </c>
      <c r="U2300" s="300" t="s">
        <v>764</v>
      </c>
      <c r="V2300" s="300" t="s">
        <v>2284</v>
      </c>
      <c r="W2300" s="300" t="s">
        <v>766</v>
      </c>
      <c r="X2300" s="300" t="b">
        <v>1</v>
      </c>
      <c r="Y2300" s="300">
        <v>310100</v>
      </c>
      <c r="Z2300" s="300" t="s">
        <v>818</v>
      </c>
      <c r="AA2300" s="300" t="s">
        <v>525</v>
      </c>
      <c r="AB2300" s="300" t="s">
        <v>66</v>
      </c>
      <c r="AC2300" s="300" t="s">
        <v>66</v>
      </c>
      <c r="AD2300" s="300">
        <v>6</v>
      </c>
      <c r="AE2300" s="300" t="b">
        <v>1</v>
      </c>
      <c r="AF2300" s="300" t="s">
        <v>768</v>
      </c>
      <c r="AG2300" s="300" t="s">
        <v>769</v>
      </c>
      <c r="AH2300" s="300">
        <v>0</v>
      </c>
      <c r="AI2300" s="300">
        <v>0</v>
      </c>
      <c r="AJ2300" s="300" t="s">
        <v>770</v>
      </c>
      <c r="AK2300" s="300">
        <v>8</v>
      </c>
      <c r="AL2300" s="300" t="s">
        <v>814</v>
      </c>
      <c r="AM2300" s="300">
        <v>50</v>
      </c>
      <c r="AN2300" s="300" t="b">
        <v>0</v>
      </c>
      <c r="AO2300" s="300">
        <v>-1</v>
      </c>
      <c r="AP2300" s="300" t="s">
        <v>771</v>
      </c>
      <c r="AQ2300" s="300"/>
      <c r="AR2300" s="300" t="b">
        <v>0</v>
      </c>
      <c r="AS2300" s="300">
        <v>50</v>
      </c>
      <c r="AT2300" s="300" t="b">
        <v>0</v>
      </c>
      <c r="AU2300" s="300"/>
      <c r="AV2300" s="300" t="b">
        <v>0</v>
      </c>
      <c r="AW2300" s="300">
        <v>526</v>
      </c>
      <c r="AX2300" s="300"/>
      <c r="AY2300" s="300">
        <v>526</v>
      </c>
      <c r="AZ2300" s="300">
        <v>0</v>
      </c>
      <c r="BA2300" s="300" t="b">
        <v>1</v>
      </c>
      <c r="BB2300" s="300" t="b">
        <v>0</v>
      </c>
      <c r="BC2300"/>
      <c r="BD2300"/>
      <c r="BE2300"/>
      <c r="BF2300"/>
      <c r="BG2300"/>
      <c r="BH2300"/>
      <c r="BI2300"/>
      <c r="BJ2300"/>
      <c r="BK2300"/>
      <c r="BL2300"/>
      <c r="BM2300"/>
      <c r="BN2300"/>
      <c r="BO2300"/>
      <c r="BP2300"/>
      <c r="BQ2300"/>
    </row>
    <row r="2301" spans="5:69" ht="16.5" hidden="1" x14ac:dyDescent="0.3">
      <c r="E2301" s="300" t="s">
        <v>760</v>
      </c>
      <c r="F2301" s="300" t="s">
        <v>651</v>
      </c>
      <c r="G2301" s="300">
        <v>20110101</v>
      </c>
      <c r="H2301" s="300">
        <v>2011</v>
      </c>
      <c r="I2301" s="300">
        <v>52</v>
      </c>
      <c r="J2301" s="300">
        <v>2011</v>
      </c>
      <c r="K2301" s="300">
        <v>562</v>
      </c>
      <c r="L2301" s="300" t="s">
        <v>761</v>
      </c>
      <c r="M2301" s="300" t="s">
        <v>451</v>
      </c>
      <c r="N2301" s="300" t="s">
        <v>660</v>
      </c>
      <c r="O2301" s="300" t="s">
        <v>762</v>
      </c>
      <c r="P2301" s="300">
        <v>251</v>
      </c>
      <c r="Q2301" s="300" t="s">
        <v>778</v>
      </c>
      <c r="R2301" s="300" t="s">
        <v>779</v>
      </c>
      <c r="S2301" s="300">
        <v>0</v>
      </c>
      <c r="T2301" s="300" t="s">
        <v>763</v>
      </c>
      <c r="U2301" s="300" t="s">
        <v>764</v>
      </c>
      <c r="V2301" s="300" t="s">
        <v>2284</v>
      </c>
      <c r="W2301" s="300" t="s">
        <v>766</v>
      </c>
      <c r="X2301" s="300" t="b">
        <v>1</v>
      </c>
      <c r="Y2301" s="300">
        <v>310100</v>
      </c>
      <c r="Z2301" s="300" t="s">
        <v>818</v>
      </c>
      <c r="AA2301" s="300" t="s">
        <v>525</v>
      </c>
      <c r="AB2301" s="300" t="s">
        <v>66</v>
      </c>
      <c r="AC2301" s="300" t="s">
        <v>66</v>
      </c>
      <c r="AD2301" s="300">
        <v>6</v>
      </c>
      <c r="AE2301" s="300" t="b">
        <v>1</v>
      </c>
      <c r="AF2301" s="300" t="s">
        <v>768</v>
      </c>
      <c r="AG2301" s="300" t="s">
        <v>769</v>
      </c>
      <c r="AH2301" s="300">
        <v>0</v>
      </c>
      <c r="AI2301" s="300">
        <v>0</v>
      </c>
      <c r="AJ2301" s="300" t="s">
        <v>770</v>
      </c>
      <c r="AK2301" s="300">
        <v>8</v>
      </c>
      <c r="AL2301" s="300" t="s">
        <v>814</v>
      </c>
      <c r="AM2301" s="300">
        <v>137</v>
      </c>
      <c r="AN2301" s="300" t="b">
        <v>0</v>
      </c>
      <c r="AO2301" s="300">
        <v>-1</v>
      </c>
      <c r="AP2301" s="300" t="s">
        <v>771</v>
      </c>
      <c r="AQ2301" s="300"/>
      <c r="AR2301" s="300" t="b">
        <v>0</v>
      </c>
      <c r="AS2301" s="300">
        <v>137</v>
      </c>
      <c r="AT2301" s="300" t="b">
        <v>0</v>
      </c>
      <c r="AU2301" s="300"/>
      <c r="AV2301" s="300" t="b">
        <v>0</v>
      </c>
      <c r="AW2301" s="300">
        <v>7792</v>
      </c>
      <c r="AX2301" s="300"/>
      <c r="AY2301" s="300">
        <v>7792</v>
      </c>
      <c r="AZ2301" s="300">
        <v>0</v>
      </c>
      <c r="BA2301" s="300" t="b">
        <v>1</v>
      </c>
      <c r="BB2301" s="300" t="b">
        <v>0</v>
      </c>
      <c r="BC2301"/>
      <c r="BD2301"/>
      <c r="BE2301"/>
      <c r="BF2301"/>
      <c r="BG2301"/>
      <c r="BH2301"/>
      <c r="BI2301"/>
      <c r="BJ2301"/>
      <c r="BK2301"/>
      <c r="BL2301"/>
      <c r="BM2301"/>
      <c r="BN2301"/>
      <c r="BO2301"/>
      <c r="BP2301"/>
      <c r="BQ2301"/>
    </row>
    <row r="2302" spans="5:69" ht="16.5" hidden="1" x14ac:dyDescent="0.3">
      <c r="E2302" s="300" t="s">
        <v>760</v>
      </c>
      <c r="F2302" s="300" t="s">
        <v>651</v>
      </c>
      <c r="G2302" s="300">
        <v>20110101</v>
      </c>
      <c r="H2302" s="300">
        <v>2011</v>
      </c>
      <c r="I2302" s="300">
        <v>52</v>
      </c>
      <c r="J2302" s="300">
        <v>2011</v>
      </c>
      <c r="K2302" s="300">
        <v>562</v>
      </c>
      <c r="L2302" s="300" t="s">
        <v>761</v>
      </c>
      <c r="M2302" s="300" t="s">
        <v>451</v>
      </c>
      <c r="N2302" s="300" t="s">
        <v>660</v>
      </c>
      <c r="O2302" s="300" t="s">
        <v>762</v>
      </c>
      <c r="P2302" s="300">
        <v>566</v>
      </c>
      <c r="Q2302" s="300" t="s">
        <v>791</v>
      </c>
      <c r="R2302" s="300" t="s">
        <v>434</v>
      </c>
      <c r="S2302" s="300">
        <v>0</v>
      </c>
      <c r="T2302" s="300" t="s">
        <v>763</v>
      </c>
      <c r="U2302" s="300" t="s">
        <v>764</v>
      </c>
      <c r="V2302" s="300" t="s">
        <v>2284</v>
      </c>
      <c r="W2302" s="300" t="s">
        <v>766</v>
      </c>
      <c r="X2302" s="300" t="b">
        <v>1</v>
      </c>
      <c r="Y2302" s="300">
        <v>310100</v>
      </c>
      <c r="Z2302" s="300" t="s">
        <v>818</v>
      </c>
      <c r="AA2302" s="300" t="s">
        <v>525</v>
      </c>
      <c r="AB2302" s="300" t="s">
        <v>66</v>
      </c>
      <c r="AC2302" s="300" t="s">
        <v>66</v>
      </c>
      <c r="AD2302" s="300">
        <v>6</v>
      </c>
      <c r="AE2302" s="300" t="b">
        <v>1</v>
      </c>
      <c r="AF2302" s="300" t="s">
        <v>768</v>
      </c>
      <c r="AG2302" s="300" t="s">
        <v>769</v>
      </c>
      <c r="AH2302" s="300">
        <v>0</v>
      </c>
      <c r="AI2302" s="300">
        <v>0</v>
      </c>
      <c r="AJ2302" s="300" t="s">
        <v>770</v>
      </c>
      <c r="AK2302" s="300">
        <v>8</v>
      </c>
      <c r="AL2302" s="300" t="s">
        <v>814</v>
      </c>
      <c r="AM2302" s="300">
        <v>1086000</v>
      </c>
      <c r="AN2302" s="300" t="b">
        <v>0</v>
      </c>
      <c r="AO2302" s="300">
        <v>-1</v>
      </c>
      <c r="AP2302" s="300" t="s">
        <v>771</v>
      </c>
      <c r="AQ2302" s="300"/>
      <c r="AR2302" s="300" t="b">
        <v>0</v>
      </c>
      <c r="AS2302" s="300">
        <v>1086000</v>
      </c>
      <c r="AT2302" s="300" t="b">
        <v>0</v>
      </c>
      <c r="AU2302" s="300"/>
      <c r="AV2302" s="300" t="b">
        <v>0</v>
      </c>
      <c r="AW2302" s="300">
        <v>1050783</v>
      </c>
      <c r="AX2302" s="300"/>
      <c r="AY2302" s="300">
        <v>1050783</v>
      </c>
      <c r="AZ2302" s="300">
        <v>0</v>
      </c>
      <c r="BA2302" s="300" t="b">
        <v>1</v>
      </c>
      <c r="BB2302" s="300" t="b">
        <v>0</v>
      </c>
      <c r="BC2302"/>
      <c r="BD2302"/>
      <c r="BE2302"/>
      <c r="BF2302"/>
      <c r="BG2302"/>
      <c r="BH2302"/>
      <c r="BI2302"/>
      <c r="BJ2302"/>
      <c r="BK2302"/>
      <c r="BL2302"/>
      <c r="BM2302"/>
      <c r="BN2302"/>
      <c r="BO2302"/>
      <c r="BP2302"/>
      <c r="BQ2302"/>
    </row>
    <row r="2303" spans="5:69" ht="16.5" hidden="1" x14ac:dyDescent="0.3">
      <c r="E2303" s="300" t="s">
        <v>760</v>
      </c>
      <c r="F2303" s="300" t="s">
        <v>651</v>
      </c>
      <c r="G2303" s="300">
        <v>20110101</v>
      </c>
      <c r="H2303" s="300">
        <v>2011</v>
      </c>
      <c r="I2303" s="300">
        <v>52</v>
      </c>
      <c r="J2303" s="300">
        <v>2011</v>
      </c>
      <c r="K2303" s="300">
        <v>562</v>
      </c>
      <c r="L2303" s="300" t="s">
        <v>761</v>
      </c>
      <c r="M2303" s="300" t="s">
        <v>451</v>
      </c>
      <c r="N2303" s="300" t="s">
        <v>660</v>
      </c>
      <c r="O2303" s="300" t="s">
        <v>762</v>
      </c>
      <c r="P2303" s="300">
        <v>699</v>
      </c>
      <c r="Q2303" s="300" t="s">
        <v>798</v>
      </c>
      <c r="R2303" s="300" t="s">
        <v>799</v>
      </c>
      <c r="S2303" s="300">
        <v>0</v>
      </c>
      <c r="T2303" s="300" t="s">
        <v>763</v>
      </c>
      <c r="U2303" s="300" t="s">
        <v>764</v>
      </c>
      <c r="V2303" s="300" t="s">
        <v>2284</v>
      </c>
      <c r="W2303" s="300" t="s">
        <v>766</v>
      </c>
      <c r="X2303" s="300" t="b">
        <v>1</v>
      </c>
      <c r="Y2303" s="300">
        <v>310100</v>
      </c>
      <c r="Z2303" s="300" t="s">
        <v>818</v>
      </c>
      <c r="AA2303" s="300" t="s">
        <v>525</v>
      </c>
      <c r="AB2303" s="300" t="s">
        <v>66</v>
      </c>
      <c r="AC2303" s="300" t="s">
        <v>66</v>
      </c>
      <c r="AD2303" s="300">
        <v>6</v>
      </c>
      <c r="AE2303" s="300" t="b">
        <v>1</v>
      </c>
      <c r="AF2303" s="300" t="s">
        <v>768</v>
      </c>
      <c r="AG2303" s="300" t="s">
        <v>769</v>
      </c>
      <c r="AH2303" s="300">
        <v>0</v>
      </c>
      <c r="AI2303" s="300">
        <v>0</v>
      </c>
      <c r="AJ2303" s="300" t="s">
        <v>770</v>
      </c>
      <c r="AK2303" s="300">
        <v>8</v>
      </c>
      <c r="AL2303" s="300" t="s">
        <v>814</v>
      </c>
      <c r="AM2303" s="300">
        <v>25000</v>
      </c>
      <c r="AN2303" s="300" t="b">
        <v>0</v>
      </c>
      <c r="AO2303" s="300">
        <v>-1</v>
      </c>
      <c r="AP2303" s="300" t="s">
        <v>771</v>
      </c>
      <c r="AQ2303" s="300"/>
      <c r="AR2303" s="300" t="b">
        <v>0</v>
      </c>
      <c r="AS2303" s="300">
        <v>25000</v>
      </c>
      <c r="AT2303" s="300" t="b">
        <v>0</v>
      </c>
      <c r="AU2303" s="300"/>
      <c r="AV2303" s="300" t="b">
        <v>0</v>
      </c>
      <c r="AW2303" s="300">
        <v>4511</v>
      </c>
      <c r="AX2303" s="300"/>
      <c r="AY2303" s="300">
        <v>4511</v>
      </c>
      <c r="AZ2303" s="300">
        <v>0</v>
      </c>
      <c r="BA2303" s="300" t="b">
        <v>1</v>
      </c>
      <c r="BB2303" s="300" t="b">
        <v>0</v>
      </c>
      <c r="BC2303"/>
      <c r="BD2303"/>
      <c r="BE2303"/>
      <c r="BF2303"/>
      <c r="BG2303"/>
      <c r="BH2303"/>
      <c r="BI2303"/>
      <c r="BJ2303"/>
      <c r="BK2303"/>
      <c r="BL2303"/>
      <c r="BM2303"/>
      <c r="BN2303"/>
      <c r="BO2303"/>
      <c r="BP2303"/>
      <c r="BQ2303"/>
    </row>
    <row r="2304" spans="5:69" ht="16.5" hidden="1" x14ac:dyDescent="0.3">
      <c r="E2304" s="300" t="s">
        <v>760</v>
      </c>
      <c r="F2304" s="300" t="s">
        <v>651</v>
      </c>
      <c r="G2304" s="300">
        <v>20110101</v>
      </c>
      <c r="H2304" s="300">
        <v>2011</v>
      </c>
      <c r="I2304" s="300">
        <v>52</v>
      </c>
      <c r="J2304" s="300">
        <v>2011</v>
      </c>
      <c r="K2304" s="300">
        <v>562</v>
      </c>
      <c r="L2304" s="300" t="s">
        <v>761</v>
      </c>
      <c r="M2304" s="300" t="s">
        <v>451</v>
      </c>
      <c r="N2304" s="300" t="s">
        <v>660</v>
      </c>
      <c r="O2304" s="300" t="s">
        <v>762</v>
      </c>
      <c r="P2304" s="300">
        <v>768</v>
      </c>
      <c r="Q2304" s="300" t="s">
        <v>807</v>
      </c>
      <c r="R2304" s="300" t="s">
        <v>442</v>
      </c>
      <c r="S2304" s="300">
        <v>0</v>
      </c>
      <c r="T2304" s="300" t="s">
        <v>763</v>
      </c>
      <c r="U2304" s="300" t="s">
        <v>764</v>
      </c>
      <c r="V2304" s="300" t="s">
        <v>2284</v>
      </c>
      <c r="W2304" s="300" t="s">
        <v>766</v>
      </c>
      <c r="X2304" s="300" t="b">
        <v>1</v>
      </c>
      <c r="Y2304" s="300">
        <v>310100</v>
      </c>
      <c r="Z2304" s="300" t="s">
        <v>818</v>
      </c>
      <c r="AA2304" s="300" t="s">
        <v>525</v>
      </c>
      <c r="AB2304" s="300" t="s">
        <v>66</v>
      </c>
      <c r="AC2304" s="300" t="s">
        <v>66</v>
      </c>
      <c r="AD2304" s="300">
        <v>6</v>
      </c>
      <c r="AE2304" s="300" t="b">
        <v>1</v>
      </c>
      <c r="AF2304" s="300" t="s">
        <v>768</v>
      </c>
      <c r="AG2304" s="300" t="s">
        <v>769</v>
      </c>
      <c r="AH2304" s="300">
        <v>0</v>
      </c>
      <c r="AI2304" s="300">
        <v>0</v>
      </c>
      <c r="AJ2304" s="300" t="s">
        <v>770</v>
      </c>
      <c r="AK2304" s="300">
        <v>8</v>
      </c>
      <c r="AL2304" s="300" t="s">
        <v>814</v>
      </c>
      <c r="AM2304" s="300">
        <v>6937500</v>
      </c>
      <c r="AN2304" s="300" t="b">
        <v>0</v>
      </c>
      <c r="AO2304" s="300">
        <v>-1</v>
      </c>
      <c r="AP2304" s="300" t="s">
        <v>771</v>
      </c>
      <c r="AQ2304" s="300"/>
      <c r="AR2304" s="300" t="b">
        <v>0</v>
      </c>
      <c r="AS2304" s="300">
        <v>6937500</v>
      </c>
      <c r="AT2304" s="300" t="b">
        <v>0</v>
      </c>
      <c r="AU2304" s="300"/>
      <c r="AV2304" s="300" t="b">
        <v>0</v>
      </c>
      <c r="AW2304" s="300">
        <v>7663302</v>
      </c>
      <c r="AX2304" s="300"/>
      <c r="AY2304" s="300">
        <v>7663302</v>
      </c>
      <c r="AZ2304" s="300">
        <v>0</v>
      </c>
      <c r="BA2304" s="300" t="b">
        <v>1</v>
      </c>
      <c r="BB2304" s="300" t="b">
        <v>0</v>
      </c>
      <c r="BC2304"/>
      <c r="BD2304"/>
      <c r="BE2304"/>
      <c r="BF2304"/>
      <c r="BG2304"/>
      <c r="BH2304"/>
      <c r="BI2304"/>
      <c r="BJ2304"/>
      <c r="BK2304"/>
      <c r="BL2304"/>
      <c r="BM2304"/>
      <c r="BN2304"/>
      <c r="BO2304"/>
      <c r="BP2304"/>
      <c r="BQ2304"/>
    </row>
    <row r="2305" spans="5:69" ht="16.5" hidden="1" x14ac:dyDescent="0.3">
      <c r="E2305" s="300" t="s">
        <v>760</v>
      </c>
      <c r="F2305" s="300" t="s">
        <v>651</v>
      </c>
      <c r="G2305" s="300">
        <v>20110101</v>
      </c>
      <c r="H2305" s="300">
        <v>2011</v>
      </c>
      <c r="I2305" s="300">
        <v>52</v>
      </c>
      <c r="J2305" s="300">
        <v>2011</v>
      </c>
      <c r="K2305" s="300">
        <v>562</v>
      </c>
      <c r="L2305" s="300" t="s">
        <v>761</v>
      </c>
      <c r="M2305" s="300" t="s">
        <v>451</v>
      </c>
      <c r="N2305" s="300" t="s">
        <v>660</v>
      </c>
      <c r="O2305" s="300" t="s">
        <v>762</v>
      </c>
      <c r="P2305" s="300">
        <v>842</v>
      </c>
      <c r="Q2305" s="300" t="s">
        <v>809</v>
      </c>
      <c r="R2305" s="300" t="s">
        <v>809</v>
      </c>
      <c r="S2305" s="300">
        <v>0</v>
      </c>
      <c r="T2305" s="300" t="s">
        <v>763</v>
      </c>
      <c r="U2305" s="300" t="s">
        <v>764</v>
      </c>
      <c r="V2305" s="300" t="s">
        <v>2284</v>
      </c>
      <c r="W2305" s="300" t="s">
        <v>766</v>
      </c>
      <c r="X2305" s="300" t="b">
        <v>1</v>
      </c>
      <c r="Y2305" s="300">
        <v>310100</v>
      </c>
      <c r="Z2305" s="300" t="s">
        <v>818</v>
      </c>
      <c r="AA2305" s="300" t="s">
        <v>525</v>
      </c>
      <c r="AB2305" s="300" t="s">
        <v>66</v>
      </c>
      <c r="AC2305" s="300" t="s">
        <v>66</v>
      </c>
      <c r="AD2305" s="300">
        <v>6</v>
      </c>
      <c r="AE2305" s="300" t="b">
        <v>1</v>
      </c>
      <c r="AF2305" s="300" t="s">
        <v>768</v>
      </c>
      <c r="AG2305" s="300" t="s">
        <v>769</v>
      </c>
      <c r="AH2305" s="300">
        <v>0</v>
      </c>
      <c r="AI2305" s="300">
        <v>0</v>
      </c>
      <c r="AJ2305" s="300" t="s">
        <v>770</v>
      </c>
      <c r="AK2305" s="300">
        <v>8</v>
      </c>
      <c r="AL2305" s="300" t="s">
        <v>814</v>
      </c>
      <c r="AM2305" s="300">
        <v>11200</v>
      </c>
      <c r="AN2305" s="300" t="b">
        <v>0</v>
      </c>
      <c r="AO2305" s="300">
        <v>-1</v>
      </c>
      <c r="AP2305" s="300" t="s">
        <v>771</v>
      </c>
      <c r="AQ2305" s="300"/>
      <c r="AR2305" s="300" t="b">
        <v>0</v>
      </c>
      <c r="AS2305" s="300">
        <v>11200</v>
      </c>
      <c r="AT2305" s="300" t="b">
        <v>0</v>
      </c>
      <c r="AU2305" s="300"/>
      <c r="AV2305" s="300" t="b">
        <v>0</v>
      </c>
      <c r="AW2305" s="300">
        <v>165158</v>
      </c>
      <c r="AX2305" s="300"/>
      <c r="AY2305" s="300">
        <v>165158</v>
      </c>
      <c r="AZ2305" s="300">
        <v>0</v>
      </c>
      <c r="BA2305" s="300" t="b">
        <v>1</v>
      </c>
      <c r="BB2305" s="300" t="b">
        <v>0</v>
      </c>
      <c r="BC2305"/>
      <c r="BD2305"/>
      <c r="BE2305"/>
      <c r="BF2305"/>
      <c r="BG2305"/>
      <c r="BH2305"/>
      <c r="BI2305"/>
      <c r="BJ2305"/>
      <c r="BK2305"/>
      <c r="BL2305"/>
      <c r="BM2305"/>
      <c r="BN2305"/>
      <c r="BO2305"/>
      <c r="BP2305"/>
      <c r="BQ2305"/>
    </row>
    <row r="2306" spans="5:69" ht="16.5" hidden="1" x14ac:dyDescent="0.3">
      <c r="E2306" s="300" t="s">
        <v>760</v>
      </c>
      <c r="F2306" s="300" t="s">
        <v>651</v>
      </c>
      <c r="G2306" s="300">
        <v>20110101</v>
      </c>
      <c r="H2306" s="300">
        <v>2011</v>
      </c>
      <c r="I2306" s="300">
        <v>52</v>
      </c>
      <c r="J2306" s="300">
        <v>2011</v>
      </c>
      <c r="K2306" s="300">
        <v>562</v>
      </c>
      <c r="L2306" s="300" t="s">
        <v>761</v>
      </c>
      <c r="M2306" s="300" t="s">
        <v>451</v>
      </c>
      <c r="N2306" s="300" t="s">
        <v>660</v>
      </c>
      <c r="O2306" s="300" t="s">
        <v>762</v>
      </c>
      <c r="P2306" s="300">
        <v>0</v>
      </c>
      <c r="Q2306" s="300" t="s">
        <v>763</v>
      </c>
      <c r="R2306" s="300" t="s">
        <v>764</v>
      </c>
      <c r="S2306" s="300">
        <v>0</v>
      </c>
      <c r="T2306" s="300" t="s">
        <v>763</v>
      </c>
      <c r="U2306" s="300" t="s">
        <v>764</v>
      </c>
      <c r="V2306" s="300" t="s">
        <v>2284</v>
      </c>
      <c r="W2306" s="300" t="s">
        <v>766</v>
      </c>
      <c r="X2306" s="300" t="b">
        <v>1</v>
      </c>
      <c r="Y2306" s="300">
        <v>3102</v>
      </c>
      <c r="Z2306" s="300" t="s">
        <v>819</v>
      </c>
      <c r="AA2306" s="300" t="s">
        <v>820</v>
      </c>
      <c r="AB2306" s="300" t="s">
        <v>508</v>
      </c>
      <c r="AC2306" s="300" t="s">
        <v>508</v>
      </c>
      <c r="AD2306" s="300">
        <v>4</v>
      </c>
      <c r="AE2306" s="300" t="b">
        <v>0</v>
      </c>
      <c r="AF2306" s="300" t="s">
        <v>768</v>
      </c>
      <c r="AG2306" s="300" t="s">
        <v>769</v>
      </c>
      <c r="AH2306" s="300">
        <v>0</v>
      </c>
      <c r="AI2306" s="300">
        <v>0</v>
      </c>
      <c r="AJ2306" s="300" t="s">
        <v>770</v>
      </c>
      <c r="AK2306" s="300">
        <v>8</v>
      </c>
      <c r="AL2306" s="300" t="s">
        <v>814</v>
      </c>
      <c r="AM2306" s="300">
        <v>16112747</v>
      </c>
      <c r="AN2306" s="300" t="b">
        <v>0</v>
      </c>
      <c r="AO2306" s="300">
        <v>-1</v>
      </c>
      <c r="AP2306" s="300" t="s">
        <v>771</v>
      </c>
      <c r="AQ2306" s="300"/>
      <c r="AR2306" s="300" t="b">
        <v>0</v>
      </c>
      <c r="AS2306" s="300">
        <v>16112747</v>
      </c>
      <c r="AT2306" s="300" t="b">
        <v>0</v>
      </c>
      <c r="AU2306" s="300"/>
      <c r="AV2306" s="300" t="b">
        <v>0</v>
      </c>
      <c r="AW2306" s="300">
        <v>10406461</v>
      </c>
      <c r="AX2306" s="300"/>
      <c r="AY2306" s="300">
        <v>10406461</v>
      </c>
      <c r="AZ2306" s="300">
        <v>0</v>
      </c>
      <c r="BA2306" s="300" t="b">
        <v>1</v>
      </c>
      <c r="BB2306" s="300" t="b">
        <v>0</v>
      </c>
      <c r="BC2306"/>
      <c r="BD2306"/>
      <c r="BE2306"/>
      <c r="BF2306"/>
      <c r="BG2306"/>
      <c r="BH2306"/>
      <c r="BI2306"/>
      <c r="BJ2306"/>
      <c r="BK2306"/>
      <c r="BL2306"/>
      <c r="BM2306"/>
      <c r="BN2306"/>
      <c r="BO2306"/>
      <c r="BP2306"/>
      <c r="BQ2306"/>
    </row>
    <row r="2307" spans="5:69" ht="16.5" hidden="1" x14ac:dyDescent="0.3">
      <c r="E2307" s="300" t="s">
        <v>760</v>
      </c>
      <c r="F2307" s="300" t="s">
        <v>651</v>
      </c>
      <c r="G2307" s="300">
        <v>20110101</v>
      </c>
      <c r="H2307" s="300">
        <v>2011</v>
      </c>
      <c r="I2307" s="300">
        <v>52</v>
      </c>
      <c r="J2307" s="300">
        <v>2011</v>
      </c>
      <c r="K2307" s="300">
        <v>562</v>
      </c>
      <c r="L2307" s="300" t="s">
        <v>761</v>
      </c>
      <c r="M2307" s="300" t="s">
        <v>451</v>
      </c>
      <c r="N2307" s="300" t="s">
        <v>660</v>
      </c>
      <c r="O2307" s="300" t="s">
        <v>762</v>
      </c>
      <c r="P2307" s="300">
        <v>12</v>
      </c>
      <c r="Q2307" s="300" t="s">
        <v>1988</v>
      </c>
      <c r="R2307" s="300" t="s">
        <v>560</v>
      </c>
      <c r="S2307" s="300">
        <v>0</v>
      </c>
      <c r="T2307" s="300" t="s">
        <v>763</v>
      </c>
      <c r="U2307" s="300" t="s">
        <v>764</v>
      </c>
      <c r="V2307" s="300" t="s">
        <v>2284</v>
      </c>
      <c r="W2307" s="300" t="s">
        <v>766</v>
      </c>
      <c r="X2307" s="300" t="b">
        <v>1</v>
      </c>
      <c r="Y2307" s="300">
        <v>3102</v>
      </c>
      <c r="Z2307" s="300" t="s">
        <v>819</v>
      </c>
      <c r="AA2307" s="300" t="s">
        <v>820</v>
      </c>
      <c r="AB2307" s="300" t="s">
        <v>508</v>
      </c>
      <c r="AC2307" s="300" t="s">
        <v>508</v>
      </c>
      <c r="AD2307" s="300">
        <v>4</v>
      </c>
      <c r="AE2307" s="300" t="b">
        <v>0</v>
      </c>
      <c r="AF2307" s="300" t="s">
        <v>768</v>
      </c>
      <c r="AG2307" s="300" t="s">
        <v>769</v>
      </c>
      <c r="AH2307" s="300">
        <v>0</v>
      </c>
      <c r="AI2307" s="300">
        <v>0</v>
      </c>
      <c r="AJ2307" s="300" t="s">
        <v>770</v>
      </c>
      <c r="AK2307" s="300">
        <v>8</v>
      </c>
      <c r="AL2307" s="300" t="s">
        <v>814</v>
      </c>
      <c r="AM2307" s="300">
        <v>100000</v>
      </c>
      <c r="AN2307" s="300" t="b">
        <v>0</v>
      </c>
      <c r="AO2307" s="300">
        <v>-1</v>
      </c>
      <c r="AP2307" s="300" t="s">
        <v>771</v>
      </c>
      <c r="AQ2307" s="300"/>
      <c r="AR2307" s="300" t="b">
        <v>0</v>
      </c>
      <c r="AS2307" s="300">
        <v>100000</v>
      </c>
      <c r="AT2307" s="300" t="b">
        <v>0</v>
      </c>
      <c r="AU2307" s="300"/>
      <c r="AV2307" s="300" t="b">
        <v>0</v>
      </c>
      <c r="AW2307" s="300">
        <v>37079</v>
      </c>
      <c r="AX2307" s="300"/>
      <c r="AY2307" s="300">
        <v>37079</v>
      </c>
      <c r="AZ2307" s="300">
        <v>0</v>
      </c>
      <c r="BA2307" s="300" t="b">
        <v>1</v>
      </c>
      <c r="BB2307" s="300" t="b">
        <v>0</v>
      </c>
      <c r="BC2307"/>
      <c r="BD2307"/>
      <c r="BE2307"/>
      <c r="BF2307"/>
      <c r="BG2307"/>
      <c r="BH2307"/>
      <c r="BI2307"/>
      <c r="BJ2307"/>
      <c r="BK2307"/>
      <c r="BL2307"/>
      <c r="BM2307"/>
      <c r="BN2307"/>
      <c r="BO2307"/>
      <c r="BP2307"/>
      <c r="BQ2307"/>
    </row>
    <row r="2308" spans="5:69" ht="16.5" hidden="1" x14ac:dyDescent="0.3">
      <c r="E2308" s="300" t="s">
        <v>760</v>
      </c>
      <c r="F2308" s="300" t="s">
        <v>651</v>
      </c>
      <c r="G2308" s="300">
        <v>20110101</v>
      </c>
      <c r="H2308" s="300">
        <v>2011</v>
      </c>
      <c r="I2308" s="300">
        <v>52</v>
      </c>
      <c r="J2308" s="300">
        <v>2011</v>
      </c>
      <c r="K2308" s="300">
        <v>562</v>
      </c>
      <c r="L2308" s="300" t="s">
        <v>761</v>
      </c>
      <c r="M2308" s="300" t="s">
        <v>451</v>
      </c>
      <c r="N2308" s="300" t="s">
        <v>660</v>
      </c>
      <c r="O2308" s="300" t="s">
        <v>762</v>
      </c>
      <c r="P2308" s="300">
        <v>56</v>
      </c>
      <c r="Q2308" s="300" t="s">
        <v>877</v>
      </c>
      <c r="R2308" s="300" t="s">
        <v>878</v>
      </c>
      <c r="S2308" s="300">
        <v>0</v>
      </c>
      <c r="T2308" s="300" t="s">
        <v>763</v>
      </c>
      <c r="U2308" s="300" t="s">
        <v>764</v>
      </c>
      <c r="V2308" s="300" t="s">
        <v>2284</v>
      </c>
      <c r="W2308" s="300" t="s">
        <v>766</v>
      </c>
      <c r="X2308" s="300" t="b">
        <v>1</v>
      </c>
      <c r="Y2308" s="300">
        <v>3102</v>
      </c>
      <c r="Z2308" s="300" t="s">
        <v>819</v>
      </c>
      <c r="AA2308" s="300" t="s">
        <v>820</v>
      </c>
      <c r="AB2308" s="300" t="s">
        <v>508</v>
      </c>
      <c r="AC2308" s="300" t="s">
        <v>508</v>
      </c>
      <c r="AD2308" s="300">
        <v>4</v>
      </c>
      <c r="AE2308" s="300" t="b">
        <v>0</v>
      </c>
      <c r="AF2308" s="300" t="s">
        <v>768</v>
      </c>
      <c r="AG2308" s="300" t="s">
        <v>769</v>
      </c>
      <c r="AH2308" s="300">
        <v>0</v>
      </c>
      <c r="AI2308" s="300">
        <v>0</v>
      </c>
      <c r="AJ2308" s="300" t="s">
        <v>770</v>
      </c>
      <c r="AK2308" s="300">
        <v>8</v>
      </c>
      <c r="AL2308" s="300" t="s">
        <v>814</v>
      </c>
      <c r="AM2308" s="300">
        <v>351200</v>
      </c>
      <c r="AN2308" s="300" t="b">
        <v>0</v>
      </c>
      <c r="AO2308" s="300">
        <v>-1</v>
      </c>
      <c r="AP2308" s="300" t="s">
        <v>771</v>
      </c>
      <c r="AQ2308" s="300"/>
      <c r="AR2308" s="300" t="b">
        <v>0</v>
      </c>
      <c r="AS2308" s="300">
        <v>351200</v>
      </c>
      <c r="AT2308" s="300" t="b">
        <v>0</v>
      </c>
      <c r="AU2308" s="300"/>
      <c r="AV2308" s="300" t="b">
        <v>0</v>
      </c>
      <c r="AW2308" s="300">
        <v>266909</v>
      </c>
      <c r="AX2308" s="300"/>
      <c r="AY2308" s="300">
        <v>266909</v>
      </c>
      <c r="AZ2308" s="300">
        <v>0</v>
      </c>
      <c r="BA2308" s="300" t="b">
        <v>1</v>
      </c>
      <c r="BB2308" s="300" t="b">
        <v>0</v>
      </c>
      <c r="BC2308"/>
      <c r="BD2308"/>
      <c r="BE2308"/>
      <c r="BF2308"/>
      <c r="BG2308"/>
      <c r="BH2308"/>
      <c r="BI2308"/>
      <c r="BJ2308"/>
      <c r="BK2308"/>
      <c r="BL2308"/>
      <c r="BM2308"/>
      <c r="BN2308"/>
      <c r="BO2308"/>
      <c r="BP2308"/>
      <c r="BQ2308"/>
    </row>
    <row r="2309" spans="5:69" ht="16.5" hidden="1" x14ac:dyDescent="0.3">
      <c r="E2309" s="300" t="s">
        <v>760</v>
      </c>
      <c r="F2309" s="300" t="s">
        <v>651</v>
      </c>
      <c r="G2309" s="300">
        <v>20110101</v>
      </c>
      <c r="H2309" s="300">
        <v>2011</v>
      </c>
      <c r="I2309" s="300">
        <v>52</v>
      </c>
      <c r="J2309" s="300">
        <v>2011</v>
      </c>
      <c r="K2309" s="300">
        <v>562</v>
      </c>
      <c r="L2309" s="300" t="s">
        <v>761</v>
      </c>
      <c r="M2309" s="300" t="s">
        <v>451</v>
      </c>
      <c r="N2309" s="300" t="s">
        <v>660</v>
      </c>
      <c r="O2309" s="300" t="s">
        <v>762</v>
      </c>
      <c r="P2309" s="300">
        <v>156</v>
      </c>
      <c r="Q2309" s="300" t="s">
        <v>773</v>
      </c>
      <c r="R2309" s="300" t="s">
        <v>774</v>
      </c>
      <c r="S2309" s="300">
        <v>0</v>
      </c>
      <c r="T2309" s="300" t="s">
        <v>763</v>
      </c>
      <c r="U2309" s="300" t="s">
        <v>764</v>
      </c>
      <c r="V2309" s="300" t="s">
        <v>2284</v>
      </c>
      <c r="W2309" s="300" t="s">
        <v>766</v>
      </c>
      <c r="X2309" s="300" t="b">
        <v>1</v>
      </c>
      <c r="Y2309" s="300">
        <v>3102</v>
      </c>
      <c r="Z2309" s="300" t="s">
        <v>819</v>
      </c>
      <c r="AA2309" s="300" t="s">
        <v>820</v>
      </c>
      <c r="AB2309" s="300" t="s">
        <v>508</v>
      </c>
      <c r="AC2309" s="300" t="s">
        <v>508</v>
      </c>
      <c r="AD2309" s="300">
        <v>4</v>
      </c>
      <c r="AE2309" s="300" t="b">
        <v>0</v>
      </c>
      <c r="AF2309" s="300" t="s">
        <v>768</v>
      </c>
      <c r="AG2309" s="300" t="s">
        <v>769</v>
      </c>
      <c r="AH2309" s="300">
        <v>0</v>
      </c>
      <c r="AI2309" s="300">
        <v>0</v>
      </c>
      <c r="AJ2309" s="300" t="s">
        <v>770</v>
      </c>
      <c r="AK2309" s="300">
        <v>8</v>
      </c>
      <c r="AL2309" s="300" t="s">
        <v>814</v>
      </c>
      <c r="AM2309" s="300">
        <v>239000</v>
      </c>
      <c r="AN2309" s="300" t="b">
        <v>0</v>
      </c>
      <c r="AO2309" s="300">
        <v>-1</v>
      </c>
      <c r="AP2309" s="300" t="s">
        <v>771</v>
      </c>
      <c r="AQ2309" s="300"/>
      <c r="AR2309" s="300" t="b">
        <v>0</v>
      </c>
      <c r="AS2309" s="300">
        <v>239000</v>
      </c>
      <c r="AT2309" s="300" t="b">
        <v>0</v>
      </c>
      <c r="AU2309" s="300"/>
      <c r="AV2309" s="300" t="b">
        <v>0</v>
      </c>
      <c r="AW2309" s="300">
        <v>147749</v>
      </c>
      <c r="AX2309" s="300"/>
      <c r="AY2309" s="300">
        <v>147749</v>
      </c>
      <c r="AZ2309" s="300">
        <v>0</v>
      </c>
      <c r="BA2309" s="300" t="b">
        <v>1</v>
      </c>
      <c r="BB2309" s="300" t="b">
        <v>0</v>
      </c>
      <c r="BC2309"/>
      <c r="BD2309"/>
      <c r="BE2309"/>
      <c r="BF2309"/>
      <c r="BG2309"/>
      <c r="BH2309"/>
      <c r="BI2309"/>
      <c r="BJ2309"/>
      <c r="BK2309"/>
      <c r="BL2309"/>
      <c r="BM2309"/>
      <c r="BN2309"/>
      <c r="BO2309"/>
      <c r="BP2309"/>
      <c r="BQ2309"/>
    </row>
    <row r="2310" spans="5:69" ht="16.5" hidden="1" x14ac:dyDescent="0.3">
      <c r="E2310" s="300" t="s">
        <v>760</v>
      </c>
      <c r="F2310" s="300" t="s">
        <v>651</v>
      </c>
      <c r="G2310" s="300">
        <v>20110101</v>
      </c>
      <c r="H2310" s="300">
        <v>2011</v>
      </c>
      <c r="I2310" s="300">
        <v>52</v>
      </c>
      <c r="J2310" s="300">
        <v>2011</v>
      </c>
      <c r="K2310" s="300">
        <v>562</v>
      </c>
      <c r="L2310" s="300" t="s">
        <v>761</v>
      </c>
      <c r="M2310" s="300" t="s">
        <v>451</v>
      </c>
      <c r="N2310" s="300" t="s">
        <v>660</v>
      </c>
      <c r="O2310" s="300" t="s">
        <v>762</v>
      </c>
      <c r="P2310" s="300">
        <v>204</v>
      </c>
      <c r="Q2310" s="300" t="s">
        <v>776</v>
      </c>
      <c r="R2310" s="300" t="s">
        <v>432</v>
      </c>
      <c r="S2310" s="300">
        <v>0</v>
      </c>
      <c r="T2310" s="300" t="s">
        <v>763</v>
      </c>
      <c r="U2310" s="300" t="s">
        <v>764</v>
      </c>
      <c r="V2310" s="300" t="s">
        <v>2284</v>
      </c>
      <c r="W2310" s="300" t="s">
        <v>766</v>
      </c>
      <c r="X2310" s="300" t="b">
        <v>1</v>
      </c>
      <c r="Y2310" s="300">
        <v>3102</v>
      </c>
      <c r="Z2310" s="300" t="s">
        <v>819</v>
      </c>
      <c r="AA2310" s="300" t="s">
        <v>820</v>
      </c>
      <c r="AB2310" s="300" t="s">
        <v>508</v>
      </c>
      <c r="AC2310" s="300" t="s">
        <v>508</v>
      </c>
      <c r="AD2310" s="300">
        <v>4</v>
      </c>
      <c r="AE2310" s="300" t="b">
        <v>0</v>
      </c>
      <c r="AF2310" s="300" t="s">
        <v>768</v>
      </c>
      <c r="AG2310" s="300" t="s">
        <v>769</v>
      </c>
      <c r="AH2310" s="300">
        <v>0</v>
      </c>
      <c r="AI2310" s="300">
        <v>0</v>
      </c>
      <c r="AJ2310" s="300" t="s">
        <v>770</v>
      </c>
      <c r="AK2310" s="300">
        <v>8</v>
      </c>
      <c r="AL2310" s="300" t="s">
        <v>814</v>
      </c>
      <c r="AM2310" s="300">
        <v>18000</v>
      </c>
      <c r="AN2310" s="300" t="b">
        <v>0</v>
      </c>
      <c r="AO2310" s="300">
        <v>-1</v>
      </c>
      <c r="AP2310" s="300" t="s">
        <v>771</v>
      </c>
      <c r="AQ2310" s="300"/>
      <c r="AR2310" s="300" t="b">
        <v>0</v>
      </c>
      <c r="AS2310" s="300">
        <v>18000</v>
      </c>
      <c r="AT2310" s="300" t="b">
        <v>0</v>
      </c>
      <c r="AU2310" s="300"/>
      <c r="AV2310" s="300" t="b">
        <v>0</v>
      </c>
      <c r="AW2310" s="300">
        <v>5944</v>
      </c>
      <c r="AX2310" s="300"/>
      <c r="AY2310" s="300">
        <v>5944</v>
      </c>
      <c r="AZ2310" s="300">
        <v>0</v>
      </c>
      <c r="BA2310" s="300" t="b">
        <v>1</v>
      </c>
      <c r="BB2310" s="300" t="b">
        <v>0</v>
      </c>
      <c r="BC2310"/>
      <c r="BD2310"/>
      <c r="BE2310"/>
      <c r="BF2310"/>
      <c r="BG2310"/>
      <c r="BH2310"/>
      <c r="BI2310"/>
      <c r="BJ2310"/>
      <c r="BK2310"/>
      <c r="BL2310"/>
      <c r="BM2310"/>
      <c r="BN2310"/>
      <c r="BO2310"/>
      <c r="BP2310"/>
      <c r="BQ2310"/>
    </row>
    <row r="2311" spans="5:69" ht="16.5" hidden="1" x14ac:dyDescent="0.3">
      <c r="E2311" s="300" t="s">
        <v>760</v>
      </c>
      <c r="F2311" s="300" t="s">
        <v>651</v>
      </c>
      <c r="G2311" s="300">
        <v>20110101</v>
      </c>
      <c r="H2311" s="300">
        <v>2011</v>
      </c>
      <c r="I2311" s="300">
        <v>52</v>
      </c>
      <c r="J2311" s="300">
        <v>2011</v>
      </c>
      <c r="K2311" s="300">
        <v>562</v>
      </c>
      <c r="L2311" s="300" t="s">
        <v>761</v>
      </c>
      <c r="M2311" s="300" t="s">
        <v>451</v>
      </c>
      <c r="N2311" s="300" t="s">
        <v>660</v>
      </c>
      <c r="O2311" s="300" t="s">
        <v>762</v>
      </c>
      <c r="P2311" s="300">
        <v>251</v>
      </c>
      <c r="Q2311" s="300" t="s">
        <v>778</v>
      </c>
      <c r="R2311" s="300" t="s">
        <v>779</v>
      </c>
      <c r="S2311" s="300">
        <v>0</v>
      </c>
      <c r="T2311" s="300" t="s">
        <v>763</v>
      </c>
      <c r="U2311" s="300" t="s">
        <v>764</v>
      </c>
      <c r="V2311" s="300" t="s">
        <v>2284</v>
      </c>
      <c r="W2311" s="300" t="s">
        <v>766</v>
      </c>
      <c r="X2311" s="300" t="b">
        <v>1</v>
      </c>
      <c r="Y2311" s="300">
        <v>3102</v>
      </c>
      <c r="Z2311" s="300" t="s">
        <v>819</v>
      </c>
      <c r="AA2311" s="300" t="s">
        <v>820</v>
      </c>
      <c r="AB2311" s="300" t="s">
        <v>508</v>
      </c>
      <c r="AC2311" s="300" t="s">
        <v>508</v>
      </c>
      <c r="AD2311" s="300">
        <v>4</v>
      </c>
      <c r="AE2311" s="300" t="b">
        <v>0</v>
      </c>
      <c r="AF2311" s="300" t="s">
        <v>768</v>
      </c>
      <c r="AG2311" s="300" t="s">
        <v>769</v>
      </c>
      <c r="AH2311" s="300">
        <v>0</v>
      </c>
      <c r="AI2311" s="300">
        <v>0</v>
      </c>
      <c r="AJ2311" s="300" t="s">
        <v>770</v>
      </c>
      <c r="AK2311" s="300">
        <v>8</v>
      </c>
      <c r="AL2311" s="300" t="s">
        <v>814</v>
      </c>
      <c r="AM2311" s="300">
        <v>6175462</v>
      </c>
      <c r="AN2311" s="300" t="b">
        <v>0</v>
      </c>
      <c r="AO2311" s="300">
        <v>-1</v>
      </c>
      <c r="AP2311" s="300" t="s">
        <v>771</v>
      </c>
      <c r="AQ2311" s="300"/>
      <c r="AR2311" s="300" t="b">
        <v>0</v>
      </c>
      <c r="AS2311" s="300">
        <v>6175462</v>
      </c>
      <c r="AT2311" s="300" t="b">
        <v>0</v>
      </c>
      <c r="AU2311" s="300"/>
      <c r="AV2311" s="300" t="b">
        <v>0</v>
      </c>
      <c r="AW2311" s="300">
        <v>4818257</v>
      </c>
      <c r="AX2311" s="300"/>
      <c r="AY2311" s="300">
        <v>4818257</v>
      </c>
      <c r="AZ2311" s="300">
        <v>0</v>
      </c>
      <c r="BA2311" s="300" t="b">
        <v>1</v>
      </c>
      <c r="BB2311" s="300" t="b">
        <v>0</v>
      </c>
      <c r="BC2311"/>
      <c r="BD2311"/>
      <c r="BE2311"/>
      <c r="BF2311"/>
      <c r="BG2311"/>
      <c r="BH2311"/>
      <c r="BI2311"/>
      <c r="BJ2311"/>
      <c r="BK2311"/>
      <c r="BL2311"/>
      <c r="BM2311"/>
      <c r="BN2311"/>
      <c r="BO2311"/>
      <c r="BP2311"/>
      <c r="BQ2311"/>
    </row>
    <row r="2312" spans="5:69" ht="16.5" hidden="1" x14ac:dyDescent="0.3">
      <c r="E2312" s="300" t="s">
        <v>760</v>
      </c>
      <c r="F2312" s="300" t="s">
        <v>651</v>
      </c>
      <c r="G2312" s="300">
        <v>20110101</v>
      </c>
      <c r="H2312" s="300">
        <v>2011</v>
      </c>
      <c r="I2312" s="300">
        <v>52</v>
      </c>
      <c r="J2312" s="300">
        <v>2011</v>
      </c>
      <c r="K2312" s="300">
        <v>562</v>
      </c>
      <c r="L2312" s="300" t="s">
        <v>761</v>
      </c>
      <c r="M2312" s="300" t="s">
        <v>451</v>
      </c>
      <c r="N2312" s="300" t="s">
        <v>660</v>
      </c>
      <c r="O2312" s="300" t="s">
        <v>762</v>
      </c>
      <c r="P2312" s="300">
        <v>288</v>
      </c>
      <c r="Q2312" s="300" t="s">
        <v>784</v>
      </c>
      <c r="R2312" s="300" t="s">
        <v>428</v>
      </c>
      <c r="S2312" s="300">
        <v>0</v>
      </c>
      <c r="T2312" s="300" t="s">
        <v>763</v>
      </c>
      <c r="U2312" s="300" t="s">
        <v>764</v>
      </c>
      <c r="V2312" s="300" t="s">
        <v>2284</v>
      </c>
      <c r="W2312" s="300" t="s">
        <v>766</v>
      </c>
      <c r="X2312" s="300" t="b">
        <v>1</v>
      </c>
      <c r="Y2312" s="300">
        <v>3102</v>
      </c>
      <c r="Z2312" s="300" t="s">
        <v>819</v>
      </c>
      <c r="AA2312" s="300" t="s">
        <v>820</v>
      </c>
      <c r="AB2312" s="300" t="s">
        <v>508</v>
      </c>
      <c r="AC2312" s="300" t="s">
        <v>508</v>
      </c>
      <c r="AD2312" s="300">
        <v>4</v>
      </c>
      <c r="AE2312" s="300" t="b">
        <v>0</v>
      </c>
      <c r="AF2312" s="300" t="s">
        <v>768</v>
      </c>
      <c r="AG2312" s="300" t="s">
        <v>769</v>
      </c>
      <c r="AH2312" s="300">
        <v>0</v>
      </c>
      <c r="AI2312" s="300">
        <v>0</v>
      </c>
      <c r="AJ2312" s="300" t="s">
        <v>770</v>
      </c>
      <c r="AK2312" s="300">
        <v>8</v>
      </c>
      <c r="AL2312" s="300" t="s">
        <v>814</v>
      </c>
      <c r="AM2312" s="300">
        <v>405625</v>
      </c>
      <c r="AN2312" s="300" t="b">
        <v>0</v>
      </c>
      <c r="AO2312" s="300">
        <v>-1</v>
      </c>
      <c r="AP2312" s="300" t="s">
        <v>771</v>
      </c>
      <c r="AQ2312" s="300"/>
      <c r="AR2312" s="300" t="b">
        <v>0</v>
      </c>
      <c r="AS2312" s="300">
        <v>405625</v>
      </c>
      <c r="AT2312" s="300" t="b">
        <v>0</v>
      </c>
      <c r="AU2312" s="300"/>
      <c r="AV2312" s="300" t="b">
        <v>0</v>
      </c>
      <c r="AW2312" s="300">
        <v>474979</v>
      </c>
      <c r="AX2312" s="300"/>
      <c r="AY2312" s="300">
        <v>474979</v>
      </c>
      <c r="AZ2312" s="300">
        <v>0</v>
      </c>
      <c r="BA2312" s="300" t="b">
        <v>1</v>
      </c>
      <c r="BB2312" s="300" t="b">
        <v>0</v>
      </c>
      <c r="BC2312"/>
      <c r="BD2312"/>
      <c r="BE2312"/>
      <c r="BF2312"/>
      <c r="BG2312"/>
      <c r="BH2312"/>
      <c r="BI2312"/>
      <c r="BJ2312"/>
      <c r="BK2312"/>
      <c r="BL2312"/>
      <c r="BM2312"/>
      <c r="BN2312"/>
      <c r="BO2312"/>
      <c r="BP2312"/>
      <c r="BQ2312"/>
    </row>
    <row r="2313" spans="5:69" ht="16.5" hidden="1" x14ac:dyDescent="0.3">
      <c r="E2313" s="300" t="s">
        <v>760</v>
      </c>
      <c r="F2313" s="300" t="s">
        <v>651</v>
      </c>
      <c r="G2313" s="300">
        <v>20110101</v>
      </c>
      <c r="H2313" s="300">
        <v>2011</v>
      </c>
      <c r="I2313" s="300">
        <v>52</v>
      </c>
      <c r="J2313" s="300">
        <v>2011</v>
      </c>
      <c r="K2313" s="300">
        <v>562</v>
      </c>
      <c r="L2313" s="300" t="s">
        <v>761</v>
      </c>
      <c r="M2313" s="300" t="s">
        <v>451</v>
      </c>
      <c r="N2313" s="300" t="s">
        <v>660</v>
      </c>
      <c r="O2313" s="300" t="s">
        <v>762</v>
      </c>
      <c r="P2313" s="300">
        <v>466</v>
      </c>
      <c r="Q2313" s="300" t="s">
        <v>1787</v>
      </c>
      <c r="R2313" s="300" t="s">
        <v>436</v>
      </c>
      <c r="S2313" s="300">
        <v>0</v>
      </c>
      <c r="T2313" s="300" t="s">
        <v>763</v>
      </c>
      <c r="U2313" s="300" t="s">
        <v>764</v>
      </c>
      <c r="V2313" s="300" t="s">
        <v>2284</v>
      </c>
      <c r="W2313" s="300" t="s">
        <v>766</v>
      </c>
      <c r="X2313" s="300" t="b">
        <v>1</v>
      </c>
      <c r="Y2313" s="300">
        <v>3102</v>
      </c>
      <c r="Z2313" s="300" t="s">
        <v>819</v>
      </c>
      <c r="AA2313" s="300" t="s">
        <v>820</v>
      </c>
      <c r="AB2313" s="300" t="s">
        <v>508</v>
      </c>
      <c r="AC2313" s="300" t="s">
        <v>508</v>
      </c>
      <c r="AD2313" s="300">
        <v>4</v>
      </c>
      <c r="AE2313" s="300" t="b">
        <v>0</v>
      </c>
      <c r="AF2313" s="300" t="s">
        <v>768</v>
      </c>
      <c r="AG2313" s="300" t="s">
        <v>769</v>
      </c>
      <c r="AH2313" s="300">
        <v>0</v>
      </c>
      <c r="AI2313" s="300">
        <v>0</v>
      </c>
      <c r="AJ2313" s="300" t="s">
        <v>770</v>
      </c>
      <c r="AK2313" s="300">
        <v>8</v>
      </c>
      <c r="AL2313" s="300" t="s">
        <v>814</v>
      </c>
      <c r="AM2313" s="300">
        <v>25000</v>
      </c>
      <c r="AN2313" s="300" t="b">
        <v>0</v>
      </c>
      <c r="AO2313" s="300">
        <v>-1</v>
      </c>
      <c r="AP2313" s="300" t="s">
        <v>771</v>
      </c>
      <c r="AQ2313" s="300"/>
      <c r="AR2313" s="300" t="b">
        <v>0</v>
      </c>
      <c r="AS2313" s="300">
        <v>25000</v>
      </c>
      <c r="AT2313" s="300" t="b">
        <v>0</v>
      </c>
      <c r="AU2313" s="300"/>
      <c r="AV2313" s="300" t="b">
        <v>0</v>
      </c>
      <c r="AW2313" s="300">
        <v>13918</v>
      </c>
      <c r="AX2313" s="300"/>
      <c r="AY2313" s="300">
        <v>13918</v>
      </c>
      <c r="AZ2313" s="300">
        <v>0</v>
      </c>
      <c r="BA2313" s="300" t="b">
        <v>1</v>
      </c>
      <c r="BB2313" s="300" t="b">
        <v>0</v>
      </c>
      <c r="BC2313"/>
      <c r="BD2313"/>
      <c r="BE2313"/>
      <c r="BF2313"/>
      <c r="BG2313"/>
      <c r="BH2313"/>
      <c r="BI2313"/>
      <c r="BJ2313"/>
      <c r="BK2313"/>
      <c r="BL2313"/>
      <c r="BM2313"/>
      <c r="BN2313"/>
      <c r="BO2313"/>
      <c r="BP2313"/>
      <c r="BQ2313"/>
    </row>
    <row r="2314" spans="5:69" ht="16.5" hidden="1" x14ac:dyDescent="0.3">
      <c r="E2314" s="300" t="s">
        <v>760</v>
      </c>
      <c r="F2314" s="300" t="s">
        <v>651</v>
      </c>
      <c r="G2314" s="300">
        <v>20110101</v>
      </c>
      <c r="H2314" s="300">
        <v>2011</v>
      </c>
      <c r="I2314" s="300">
        <v>52</v>
      </c>
      <c r="J2314" s="300">
        <v>2011</v>
      </c>
      <c r="K2314" s="300">
        <v>562</v>
      </c>
      <c r="L2314" s="300" t="s">
        <v>761</v>
      </c>
      <c r="M2314" s="300" t="s">
        <v>451</v>
      </c>
      <c r="N2314" s="300" t="s">
        <v>660</v>
      </c>
      <c r="O2314" s="300" t="s">
        <v>762</v>
      </c>
      <c r="P2314" s="300">
        <v>566</v>
      </c>
      <c r="Q2314" s="300" t="s">
        <v>791</v>
      </c>
      <c r="R2314" s="300" t="s">
        <v>434</v>
      </c>
      <c r="S2314" s="300">
        <v>0</v>
      </c>
      <c r="T2314" s="300" t="s">
        <v>763</v>
      </c>
      <c r="U2314" s="300" t="s">
        <v>764</v>
      </c>
      <c r="V2314" s="300" t="s">
        <v>2284</v>
      </c>
      <c r="W2314" s="300" t="s">
        <v>766</v>
      </c>
      <c r="X2314" s="300" t="b">
        <v>1</v>
      </c>
      <c r="Y2314" s="300">
        <v>3102</v>
      </c>
      <c r="Z2314" s="300" t="s">
        <v>819</v>
      </c>
      <c r="AA2314" s="300" t="s">
        <v>820</v>
      </c>
      <c r="AB2314" s="300" t="s">
        <v>508</v>
      </c>
      <c r="AC2314" s="300" t="s">
        <v>508</v>
      </c>
      <c r="AD2314" s="300">
        <v>4</v>
      </c>
      <c r="AE2314" s="300" t="b">
        <v>0</v>
      </c>
      <c r="AF2314" s="300" t="s">
        <v>768</v>
      </c>
      <c r="AG2314" s="300" t="s">
        <v>769</v>
      </c>
      <c r="AH2314" s="300">
        <v>0</v>
      </c>
      <c r="AI2314" s="300">
        <v>0</v>
      </c>
      <c r="AJ2314" s="300" t="s">
        <v>770</v>
      </c>
      <c r="AK2314" s="300">
        <v>8</v>
      </c>
      <c r="AL2314" s="300" t="s">
        <v>814</v>
      </c>
      <c r="AM2314" s="300">
        <v>6784460</v>
      </c>
      <c r="AN2314" s="300" t="b">
        <v>0</v>
      </c>
      <c r="AO2314" s="300">
        <v>-1</v>
      </c>
      <c r="AP2314" s="300" t="s">
        <v>771</v>
      </c>
      <c r="AQ2314" s="300"/>
      <c r="AR2314" s="300" t="b">
        <v>0</v>
      </c>
      <c r="AS2314" s="300">
        <v>6784460</v>
      </c>
      <c r="AT2314" s="300" t="b">
        <v>0</v>
      </c>
      <c r="AU2314" s="300"/>
      <c r="AV2314" s="300" t="b">
        <v>0</v>
      </c>
      <c r="AW2314" s="300">
        <v>2154520</v>
      </c>
      <c r="AX2314" s="300"/>
      <c r="AY2314" s="300">
        <v>2154520</v>
      </c>
      <c r="AZ2314" s="300">
        <v>0</v>
      </c>
      <c r="BA2314" s="300" t="b">
        <v>1</v>
      </c>
      <c r="BB2314" s="300" t="b">
        <v>0</v>
      </c>
      <c r="BC2314"/>
      <c r="BD2314"/>
      <c r="BE2314"/>
      <c r="BF2314"/>
      <c r="BG2314"/>
      <c r="BH2314"/>
      <c r="BI2314"/>
      <c r="BJ2314"/>
      <c r="BK2314"/>
      <c r="BL2314"/>
      <c r="BM2314"/>
      <c r="BN2314"/>
      <c r="BO2314"/>
      <c r="BP2314"/>
      <c r="BQ2314"/>
    </row>
    <row r="2315" spans="5:69" ht="16.5" hidden="1" x14ac:dyDescent="0.3">
      <c r="E2315" s="300" t="s">
        <v>760</v>
      </c>
      <c r="F2315" s="300" t="s">
        <v>651</v>
      </c>
      <c r="G2315" s="300">
        <v>20110101</v>
      </c>
      <c r="H2315" s="300">
        <v>2011</v>
      </c>
      <c r="I2315" s="300">
        <v>52</v>
      </c>
      <c r="J2315" s="300">
        <v>2011</v>
      </c>
      <c r="K2315" s="300">
        <v>562</v>
      </c>
      <c r="L2315" s="300" t="s">
        <v>761</v>
      </c>
      <c r="M2315" s="300" t="s">
        <v>451</v>
      </c>
      <c r="N2315" s="300" t="s">
        <v>660</v>
      </c>
      <c r="O2315" s="300" t="s">
        <v>762</v>
      </c>
      <c r="P2315" s="300">
        <v>574</v>
      </c>
      <c r="Q2315" s="300" t="s">
        <v>2291</v>
      </c>
      <c r="R2315" s="300" t="s">
        <v>2292</v>
      </c>
      <c r="S2315" s="300">
        <v>0</v>
      </c>
      <c r="T2315" s="300" t="s">
        <v>763</v>
      </c>
      <c r="U2315" s="300" t="s">
        <v>764</v>
      </c>
      <c r="V2315" s="300" t="s">
        <v>2284</v>
      </c>
      <c r="W2315" s="300" t="s">
        <v>766</v>
      </c>
      <c r="X2315" s="300" t="b">
        <v>1</v>
      </c>
      <c r="Y2315" s="300">
        <v>3102</v>
      </c>
      <c r="Z2315" s="300" t="s">
        <v>819</v>
      </c>
      <c r="AA2315" s="300" t="s">
        <v>820</v>
      </c>
      <c r="AB2315" s="300" t="s">
        <v>508</v>
      </c>
      <c r="AC2315" s="300" t="s">
        <v>508</v>
      </c>
      <c r="AD2315" s="300">
        <v>4</v>
      </c>
      <c r="AE2315" s="300" t="b">
        <v>0</v>
      </c>
      <c r="AF2315" s="300" t="s">
        <v>768</v>
      </c>
      <c r="AG2315" s="300" t="s">
        <v>769</v>
      </c>
      <c r="AH2315" s="300">
        <v>0</v>
      </c>
      <c r="AI2315" s="300">
        <v>0</v>
      </c>
      <c r="AJ2315" s="300" t="s">
        <v>770</v>
      </c>
      <c r="AK2315" s="300">
        <v>8</v>
      </c>
      <c r="AL2315" s="300" t="s">
        <v>814</v>
      </c>
      <c r="AM2315" s="300">
        <v>15000</v>
      </c>
      <c r="AN2315" s="300" t="b">
        <v>0</v>
      </c>
      <c r="AO2315" s="300">
        <v>-1</v>
      </c>
      <c r="AP2315" s="300" t="s">
        <v>771</v>
      </c>
      <c r="AQ2315" s="300"/>
      <c r="AR2315" s="300" t="b">
        <v>0</v>
      </c>
      <c r="AS2315" s="300">
        <v>15000</v>
      </c>
      <c r="AT2315" s="300" t="b">
        <v>0</v>
      </c>
      <c r="AU2315" s="300"/>
      <c r="AV2315" s="300" t="b">
        <v>0</v>
      </c>
      <c r="AW2315" s="300">
        <v>4776</v>
      </c>
      <c r="AX2315" s="300"/>
      <c r="AY2315" s="300">
        <v>4776</v>
      </c>
      <c r="AZ2315" s="300">
        <v>0</v>
      </c>
      <c r="BA2315" s="300" t="b">
        <v>1</v>
      </c>
      <c r="BB2315" s="300" t="b">
        <v>0</v>
      </c>
      <c r="BC2315"/>
      <c r="BD2315"/>
      <c r="BE2315"/>
      <c r="BF2315"/>
      <c r="BG2315"/>
      <c r="BH2315"/>
      <c r="BI2315"/>
      <c r="BJ2315"/>
      <c r="BK2315"/>
      <c r="BL2315"/>
      <c r="BM2315"/>
      <c r="BN2315"/>
      <c r="BO2315"/>
      <c r="BP2315"/>
      <c r="BQ2315"/>
    </row>
    <row r="2316" spans="5:69" ht="16.5" hidden="1" x14ac:dyDescent="0.3">
      <c r="E2316" s="300" t="s">
        <v>760</v>
      </c>
      <c r="F2316" s="300" t="s">
        <v>651</v>
      </c>
      <c r="G2316" s="300">
        <v>20110101</v>
      </c>
      <c r="H2316" s="300">
        <v>2011</v>
      </c>
      <c r="I2316" s="300">
        <v>52</v>
      </c>
      <c r="J2316" s="300">
        <v>2011</v>
      </c>
      <c r="K2316" s="300">
        <v>562</v>
      </c>
      <c r="L2316" s="300" t="s">
        <v>761</v>
      </c>
      <c r="M2316" s="300" t="s">
        <v>451</v>
      </c>
      <c r="N2316" s="300" t="s">
        <v>660</v>
      </c>
      <c r="O2316" s="300" t="s">
        <v>762</v>
      </c>
      <c r="P2316" s="300">
        <v>854</v>
      </c>
      <c r="Q2316" s="300" t="s">
        <v>811</v>
      </c>
      <c r="R2316" s="300" t="s">
        <v>437</v>
      </c>
      <c r="S2316" s="300">
        <v>0</v>
      </c>
      <c r="T2316" s="300" t="s">
        <v>763</v>
      </c>
      <c r="U2316" s="300" t="s">
        <v>764</v>
      </c>
      <c r="V2316" s="300" t="s">
        <v>2284</v>
      </c>
      <c r="W2316" s="300" t="s">
        <v>766</v>
      </c>
      <c r="X2316" s="300" t="b">
        <v>1</v>
      </c>
      <c r="Y2316" s="300">
        <v>3102</v>
      </c>
      <c r="Z2316" s="300" t="s">
        <v>819</v>
      </c>
      <c r="AA2316" s="300" t="s">
        <v>820</v>
      </c>
      <c r="AB2316" s="300" t="s">
        <v>508</v>
      </c>
      <c r="AC2316" s="300" t="s">
        <v>508</v>
      </c>
      <c r="AD2316" s="300">
        <v>4</v>
      </c>
      <c r="AE2316" s="300" t="b">
        <v>0</v>
      </c>
      <c r="AF2316" s="300" t="s">
        <v>768</v>
      </c>
      <c r="AG2316" s="300" t="s">
        <v>769</v>
      </c>
      <c r="AH2316" s="300">
        <v>0</v>
      </c>
      <c r="AI2316" s="300">
        <v>0</v>
      </c>
      <c r="AJ2316" s="300" t="s">
        <v>770</v>
      </c>
      <c r="AK2316" s="300">
        <v>8</v>
      </c>
      <c r="AL2316" s="300" t="s">
        <v>814</v>
      </c>
      <c r="AM2316" s="300">
        <v>1999000</v>
      </c>
      <c r="AN2316" s="300" t="b">
        <v>0</v>
      </c>
      <c r="AO2316" s="300">
        <v>-1</v>
      </c>
      <c r="AP2316" s="300" t="s">
        <v>771</v>
      </c>
      <c r="AQ2316" s="300"/>
      <c r="AR2316" s="300" t="b">
        <v>0</v>
      </c>
      <c r="AS2316" s="300">
        <v>1999000</v>
      </c>
      <c r="AT2316" s="300" t="b">
        <v>0</v>
      </c>
      <c r="AU2316" s="300"/>
      <c r="AV2316" s="300" t="b">
        <v>0</v>
      </c>
      <c r="AW2316" s="300">
        <v>2482329</v>
      </c>
      <c r="AX2316" s="300"/>
      <c r="AY2316" s="300">
        <v>2482329</v>
      </c>
      <c r="AZ2316" s="300">
        <v>0</v>
      </c>
      <c r="BA2316" s="300" t="b">
        <v>1</v>
      </c>
      <c r="BB2316" s="300" t="b">
        <v>0</v>
      </c>
      <c r="BC2316"/>
      <c r="BD2316"/>
      <c r="BE2316"/>
      <c r="BF2316"/>
      <c r="BG2316"/>
      <c r="BH2316"/>
      <c r="BI2316"/>
      <c r="BJ2316"/>
      <c r="BK2316"/>
      <c r="BL2316"/>
      <c r="BM2316"/>
      <c r="BN2316"/>
      <c r="BO2316"/>
      <c r="BP2316"/>
      <c r="BQ2316"/>
    </row>
    <row r="2317" spans="5:69" ht="16.5" hidden="1" x14ac:dyDescent="0.3">
      <c r="E2317" s="300" t="s">
        <v>760</v>
      </c>
      <c r="F2317" s="300" t="s">
        <v>651</v>
      </c>
      <c r="G2317" s="300">
        <v>20110101</v>
      </c>
      <c r="H2317" s="300">
        <v>2011</v>
      </c>
      <c r="I2317" s="300">
        <v>52</v>
      </c>
      <c r="J2317" s="300">
        <v>2011</v>
      </c>
      <c r="K2317" s="300">
        <v>562</v>
      </c>
      <c r="L2317" s="300" t="s">
        <v>761</v>
      </c>
      <c r="M2317" s="300" t="s">
        <v>451</v>
      </c>
      <c r="N2317" s="300" t="s">
        <v>660</v>
      </c>
      <c r="O2317" s="300" t="s">
        <v>762</v>
      </c>
      <c r="P2317" s="300">
        <v>0</v>
      </c>
      <c r="Q2317" s="300" t="s">
        <v>763</v>
      </c>
      <c r="R2317" s="300" t="s">
        <v>764</v>
      </c>
      <c r="S2317" s="300">
        <v>0</v>
      </c>
      <c r="T2317" s="300" t="s">
        <v>763</v>
      </c>
      <c r="U2317" s="300" t="s">
        <v>764</v>
      </c>
      <c r="V2317" s="300" t="s">
        <v>2284</v>
      </c>
      <c r="W2317" s="300" t="s">
        <v>766</v>
      </c>
      <c r="X2317" s="300" t="b">
        <v>1</v>
      </c>
      <c r="Y2317" s="300">
        <v>310210</v>
      </c>
      <c r="Z2317" s="300" t="s">
        <v>826</v>
      </c>
      <c r="AA2317" s="300" t="s">
        <v>503</v>
      </c>
      <c r="AB2317" s="300" t="s">
        <v>503</v>
      </c>
      <c r="AC2317" s="300" t="s">
        <v>503</v>
      </c>
      <c r="AD2317" s="300">
        <v>6</v>
      </c>
      <c r="AE2317" s="300" t="b">
        <v>1</v>
      </c>
      <c r="AF2317" s="300" t="s">
        <v>768</v>
      </c>
      <c r="AG2317" s="300" t="s">
        <v>769</v>
      </c>
      <c r="AH2317" s="300">
        <v>0</v>
      </c>
      <c r="AI2317" s="300">
        <v>0</v>
      </c>
      <c r="AJ2317" s="300" t="s">
        <v>770</v>
      </c>
      <c r="AK2317" s="300">
        <v>8</v>
      </c>
      <c r="AL2317" s="300" t="s">
        <v>814</v>
      </c>
      <c r="AM2317" s="300">
        <v>9042463</v>
      </c>
      <c r="AN2317" s="300" t="b">
        <v>0</v>
      </c>
      <c r="AO2317" s="300">
        <v>-1</v>
      </c>
      <c r="AP2317" s="300" t="s">
        <v>771</v>
      </c>
      <c r="AQ2317" s="300"/>
      <c r="AR2317" s="300" t="b">
        <v>0</v>
      </c>
      <c r="AS2317" s="300">
        <v>9042463</v>
      </c>
      <c r="AT2317" s="300" t="b">
        <v>0</v>
      </c>
      <c r="AU2317" s="300"/>
      <c r="AV2317" s="300" t="b">
        <v>0</v>
      </c>
      <c r="AW2317" s="300">
        <v>4751086</v>
      </c>
      <c r="AX2317" s="300"/>
      <c r="AY2317" s="300">
        <v>4751086</v>
      </c>
      <c r="AZ2317" s="300">
        <v>0</v>
      </c>
      <c r="BA2317" s="300" t="b">
        <v>1</v>
      </c>
      <c r="BB2317" s="300" t="b">
        <v>0</v>
      </c>
      <c r="BC2317"/>
      <c r="BD2317"/>
      <c r="BE2317"/>
      <c r="BF2317"/>
      <c r="BG2317"/>
      <c r="BH2317"/>
      <c r="BI2317"/>
      <c r="BJ2317"/>
      <c r="BK2317"/>
      <c r="BL2317"/>
      <c r="BM2317"/>
      <c r="BN2317"/>
      <c r="BO2317"/>
      <c r="BP2317"/>
      <c r="BQ2317"/>
    </row>
    <row r="2318" spans="5:69" ht="16.5" hidden="1" x14ac:dyDescent="0.3">
      <c r="E2318" s="300" t="s">
        <v>760</v>
      </c>
      <c r="F2318" s="300" t="s">
        <v>651</v>
      </c>
      <c r="G2318" s="300">
        <v>20110101</v>
      </c>
      <c r="H2318" s="300">
        <v>2011</v>
      </c>
      <c r="I2318" s="300">
        <v>52</v>
      </c>
      <c r="J2318" s="300">
        <v>2011</v>
      </c>
      <c r="K2318" s="300">
        <v>562</v>
      </c>
      <c r="L2318" s="300" t="s">
        <v>761</v>
      </c>
      <c r="M2318" s="300" t="s">
        <v>451</v>
      </c>
      <c r="N2318" s="300" t="s">
        <v>660</v>
      </c>
      <c r="O2318" s="300" t="s">
        <v>762</v>
      </c>
      <c r="P2318" s="300">
        <v>56</v>
      </c>
      <c r="Q2318" s="300" t="s">
        <v>877</v>
      </c>
      <c r="R2318" s="300" t="s">
        <v>878</v>
      </c>
      <c r="S2318" s="300">
        <v>0</v>
      </c>
      <c r="T2318" s="300" t="s">
        <v>763</v>
      </c>
      <c r="U2318" s="300" t="s">
        <v>764</v>
      </c>
      <c r="V2318" s="300" t="s">
        <v>2284</v>
      </c>
      <c r="W2318" s="300" t="s">
        <v>766</v>
      </c>
      <c r="X2318" s="300" t="b">
        <v>1</v>
      </c>
      <c r="Y2318" s="300">
        <v>310210</v>
      </c>
      <c r="Z2318" s="300" t="s">
        <v>826</v>
      </c>
      <c r="AA2318" s="300" t="s">
        <v>503</v>
      </c>
      <c r="AB2318" s="300" t="s">
        <v>503</v>
      </c>
      <c r="AC2318" s="300" t="s">
        <v>503</v>
      </c>
      <c r="AD2318" s="300">
        <v>6</v>
      </c>
      <c r="AE2318" s="300" t="b">
        <v>1</v>
      </c>
      <c r="AF2318" s="300" t="s">
        <v>768</v>
      </c>
      <c r="AG2318" s="300" t="s">
        <v>769</v>
      </c>
      <c r="AH2318" s="300">
        <v>0</v>
      </c>
      <c r="AI2318" s="300">
        <v>0</v>
      </c>
      <c r="AJ2318" s="300" t="s">
        <v>770</v>
      </c>
      <c r="AK2318" s="300">
        <v>8</v>
      </c>
      <c r="AL2318" s="300" t="s">
        <v>814</v>
      </c>
      <c r="AM2318" s="300">
        <v>200000</v>
      </c>
      <c r="AN2318" s="300" t="b">
        <v>0</v>
      </c>
      <c r="AO2318" s="300">
        <v>-1</v>
      </c>
      <c r="AP2318" s="300" t="s">
        <v>771</v>
      </c>
      <c r="AQ2318" s="300"/>
      <c r="AR2318" s="300" t="b">
        <v>0</v>
      </c>
      <c r="AS2318" s="300">
        <v>200000</v>
      </c>
      <c r="AT2318" s="300" t="b">
        <v>0</v>
      </c>
      <c r="AU2318" s="300"/>
      <c r="AV2318" s="300" t="b">
        <v>0</v>
      </c>
      <c r="AW2318" s="300">
        <v>89009</v>
      </c>
      <c r="AX2318" s="300"/>
      <c r="AY2318" s="300">
        <v>89009</v>
      </c>
      <c r="AZ2318" s="300">
        <v>0</v>
      </c>
      <c r="BA2318" s="300" t="b">
        <v>1</v>
      </c>
      <c r="BB2318" s="300" t="b">
        <v>0</v>
      </c>
      <c r="BC2318"/>
      <c r="BD2318"/>
      <c r="BE2318"/>
      <c r="BF2318"/>
      <c r="BG2318"/>
      <c r="BH2318"/>
      <c r="BI2318"/>
      <c r="BJ2318"/>
      <c r="BK2318"/>
      <c r="BL2318"/>
      <c r="BM2318"/>
      <c r="BN2318"/>
      <c r="BO2318"/>
      <c r="BP2318"/>
      <c r="BQ2318"/>
    </row>
    <row r="2319" spans="5:69" ht="16.5" hidden="1" x14ac:dyDescent="0.3">
      <c r="E2319" s="300" t="s">
        <v>760</v>
      </c>
      <c r="F2319" s="300" t="s">
        <v>651</v>
      </c>
      <c r="G2319" s="300">
        <v>20110101</v>
      </c>
      <c r="H2319" s="300">
        <v>2011</v>
      </c>
      <c r="I2319" s="300">
        <v>52</v>
      </c>
      <c r="J2319" s="300">
        <v>2011</v>
      </c>
      <c r="K2319" s="300">
        <v>562</v>
      </c>
      <c r="L2319" s="300" t="s">
        <v>761</v>
      </c>
      <c r="M2319" s="300" t="s">
        <v>451</v>
      </c>
      <c r="N2319" s="300" t="s">
        <v>660</v>
      </c>
      <c r="O2319" s="300" t="s">
        <v>762</v>
      </c>
      <c r="P2319" s="300">
        <v>156</v>
      </c>
      <c r="Q2319" s="300" t="s">
        <v>773</v>
      </c>
      <c r="R2319" s="300" t="s">
        <v>774</v>
      </c>
      <c r="S2319" s="300">
        <v>0</v>
      </c>
      <c r="T2319" s="300" t="s">
        <v>763</v>
      </c>
      <c r="U2319" s="300" t="s">
        <v>764</v>
      </c>
      <c r="V2319" s="300" t="s">
        <v>2284</v>
      </c>
      <c r="W2319" s="300" t="s">
        <v>766</v>
      </c>
      <c r="X2319" s="300" t="b">
        <v>1</v>
      </c>
      <c r="Y2319" s="300">
        <v>310210</v>
      </c>
      <c r="Z2319" s="300" t="s">
        <v>826</v>
      </c>
      <c r="AA2319" s="300" t="s">
        <v>503</v>
      </c>
      <c r="AB2319" s="300" t="s">
        <v>503</v>
      </c>
      <c r="AC2319" s="300" t="s">
        <v>503</v>
      </c>
      <c r="AD2319" s="300">
        <v>6</v>
      </c>
      <c r="AE2319" s="300" t="b">
        <v>1</v>
      </c>
      <c r="AF2319" s="300" t="s">
        <v>768</v>
      </c>
      <c r="AG2319" s="300" t="s">
        <v>769</v>
      </c>
      <c r="AH2319" s="300">
        <v>0</v>
      </c>
      <c r="AI2319" s="300">
        <v>0</v>
      </c>
      <c r="AJ2319" s="300" t="s">
        <v>770</v>
      </c>
      <c r="AK2319" s="300">
        <v>8</v>
      </c>
      <c r="AL2319" s="300" t="s">
        <v>814</v>
      </c>
      <c r="AM2319" s="300">
        <v>1000</v>
      </c>
      <c r="AN2319" s="300" t="b">
        <v>0</v>
      </c>
      <c r="AO2319" s="300">
        <v>-1</v>
      </c>
      <c r="AP2319" s="300" t="s">
        <v>771</v>
      </c>
      <c r="AQ2319" s="300"/>
      <c r="AR2319" s="300" t="b">
        <v>0</v>
      </c>
      <c r="AS2319" s="300">
        <v>1000</v>
      </c>
      <c r="AT2319" s="300" t="b">
        <v>0</v>
      </c>
      <c r="AU2319" s="300"/>
      <c r="AV2319" s="300" t="b">
        <v>0</v>
      </c>
      <c r="AW2319" s="300">
        <v>318</v>
      </c>
      <c r="AX2319" s="300"/>
      <c r="AY2319" s="300">
        <v>318</v>
      </c>
      <c r="AZ2319" s="300">
        <v>0</v>
      </c>
      <c r="BA2319" s="300" t="b">
        <v>1</v>
      </c>
      <c r="BB2319" s="300" t="b">
        <v>0</v>
      </c>
      <c r="BC2319"/>
      <c r="BD2319"/>
      <c r="BE2319"/>
      <c r="BF2319"/>
      <c r="BG2319"/>
      <c r="BH2319"/>
      <c r="BI2319"/>
      <c r="BJ2319"/>
      <c r="BK2319"/>
      <c r="BL2319"/>
      <c r="BM2319"/>
      <c r="BN2319"/>
      <c r="BO2319"/>
      <c r="BP2319"/>
      <c r="BQ2319"/>
    </row>
    <row r="2320" spans="5:69" ht="16.5" hidden="1" x14ac:dyDescent="0.3">
      <c r="E2320" s="300" t="s">
        <v>760</v>
      </c>
      <c r="F2320" s="300" t="s">
        <v>651</v>
      </c>
      <c r="G2320" s="300">
        <v>20110101</v>
      </c>
      <c r="H2320" s="300">
        <v>2011</v>
      </c>
      <c r="I2320" s="300">
        <v>52</v>
      </c>
      <c r="J2320" s="300">
        <v>2011</v>
      </c>
      <c r="K2320" s="300">
        <v>562</v>
      </c>
      <c r="L2320" s="300" t="s">
        <v>761</v>
      </c>
      <c r="M2320" s="300" t="s">
        <v>451</v>
      </c>
      <c r="N2320" s="300" t="s">
        <v>660</v>
      </c>
      <c r="O2320" s="300" t="s">
        <v>762</v>
      </c>
      <c r="P2320" s="300">
        <v>204</v>
      </c>
      <c r="Q2320" s="300" t="s">
        <v>776</v>
      </c>
      <c r="R2320" s="300" t="s">
        <v>432</v>
      </c>
      <c r="S2320" s="300">
        <v>0</v>
      </c>
      <c r="T2320" s="300" t="s">
        <v>763</v>
      </c>
      <c r="U2320" s="300" t="s">
        <v>764</v>
      </c>
      <c r="V2320" s="300" t="s">
        <v>2284</v>
      </c>
      <c r="W2320" s="300" t="s">
        <v>766</v>
      </c>
      <c r="X2320" s="300" t="b">
        <v>1</v>
      </c>
      <c r="Y2320" s="300">
        <v>310210</v>
      </c>
      <c r="Z2320" s="300" t="s">
        <v>826</v>
      </c>
      <c r="AA2320" s="300" t="s">
        <v>503</v>
      </c>
      <c r="AB2320" s="300" t="s">
        <v>503</v>
      </c>
      <c r="AC2320" s="300" t="s">
        <v>503</v>
      </c>
      <c r="AD2320" s="300">
        <v>6</v>
      </c>
      <c r="AE2320" s="300" t="b">
        <v>1</v>
      </c>
      <c r="AF2320" s="300" t="s">
        <v>768</v>
      </c>
      <c r="AG2320" s="300" t="s">
        <v>769</v>
      </c>
      <c r="AH2320" s="300">
        <v>0</v>
      </c>
      <c r="AI2320" s="300">
        <v>0</v>
      </c>
      <c r="AJ2320" s="300" t="s">
        <v>770</v>
      </c>
      <c r="AK2320" s="300">
        <v>8</v>
      </c>
      <c r="AL2320" s="300" t="s">
        <v>814</v>
      </c>
      <c r="AM2320" s="300">
        <v>18000</v>
      </c>
      <c r="AN2320" s="300" t="b">
        <v>0</v>
      </c>
      <c r="AO2320" s="300">
        <v>-1</v>
      </c>
      <c r="AP2320" s="300" t="s">
        <v>771</v>
      </c>
      <c r="AQ2320" s="300"/>
      <c r="AR2320" s="300" t="b">
        <v>0</v>
      </c>
      <c r="AS2320" s="300">
        <v>18000</v>
      </c>
      <c r="AT2320" s="300" t="b">
        <v>0</v>
      </c>
      <c r="AU2320" s="300"/>
      <c r="AV2320" s="300" t="b">
        <v>0</v>
      </c>
      <c r="AW2320" s="300">
        <v>5944</v>
      </c>
      <c r="AX2320" s="300"/>
      <c r="AY2320" s="300">
        <v>5944</v>
      </c>
      <c r="AZ2320" s="300">
        <v>0</v>
      </c>
      <c r="BA2320" s="300" t="b">
        <v>1</v>
      </c>
      <c r="BB2320" s="300" t="b">
        <v>0</v>
      </c>
      <c r="BC2320"/>
      <c r="BD2320"/>
      <c r="BE2320"/>
      <c r="BF2320"/>
      <c r="BG2320"/>
      <c r="BH2320"/>
      <c r="BI2320"/>
      <c r="BJ2320"/>
      <c r="BK2320"/>
      <c r="BL2320"/>
      <c r="BM2320"/>
      <c r="BN2320"/>
      <c r="BO2320"/>
      <c r="BP2320"/>
      <c r="BQ2320"/>
    </row>
    <row r="2321" spans="5:69" ht="16.5" hidden="1" x14ac:dyDescent="0.3">
      <c r="E2321" s="300" t="s">
        <v>760</v>
      </c>
      <c r="F2321" s="300" t="s">
        <v>651</v>
      </c>
      <c r="G2321" s="300">
        <v>20110101</v>
      </c>
      <c r="H2321" s="300">
        <v>2011</v>
      </c>
      <c r="I2321" s="300">
        <v>52</v>
      </c>
      <c r="J2321" s="300">
        <v>2011</v>
      </c>
      <c r="K2321" s="300">
        <v>562</v>
      </c>
      <c r="L2321" s="300" t="s">
        <v>761</v>
      </c>
      <c r="M2321" s="300" t="s">
        <v>451</v>
      </c>
      <c r="N2321" s="300" t="s">
        <v>660</v>
      </c>
      <c r="O2321" s="300" t="s">
        <v>762</v>
      </c>
      <c r="P2321" s="300">
        <v>251</v>
      </c>
      <c r="Q2321" s="300" t="s">
        <v>778</v>
      </c>
      <c r="R2321" s="300" t="s">
        <v>779</v>
      </c>
      <c r="S2321" s="300">
        <v>0</v>
      </c>
      <c r="T2321" s="300" t="s">
        <v>763</v>
      </c>
      <c r="U2321" s="300" t="s">
        <v>764</v>
      </c>
      <c r="V2321" s="300" t="s">
        <v>2284</v>
      </c>
      <c r="W2321" s="300" t="s">
        <v>766</v>
      </c>
      <c r="X2321" s="300" t="b">
        <v>1</v>
      </c>
      <c r="Y2321" s="300">
        <v>310210</v>
      </c>
      <c r="Z2321" s="300" t="s">
        <v>826</v>
      </c>
      <c r="AA2321" s="300" t="s">
        <v>503</v>
      </c>
      <c r="AB2321" s="300" t="s">
        <v>503</v>
      </c>
      <c r="AC2321" s="300" t="s">
        <v>503</v>
      </c>
      <c r="AD2321" s="300">
        <v>6</v>
      </c>
      <c r="AE2321" s="300" t="b">
        <v>1</v>
      </c>
      <c r="AF2321" s="300" t="s">
        <v>768</v>
      </c>
      <c r="AG2321" s="300" t="s">
        <v>769</v>
      </c>
      <c r="AH2321" s="300">
        <v>0</v>
      </c>
      <c r="AI2321" s="300">
        <v>0</v>
      </c>
      <c r="AJ2321" s="300" t="s">
        <v>770</v>
      </c>
      <c r="AK2321" s="300">
        <v>8</v>
      </c>
      <c r="AL2321" s="300" t="s">
        <v>814</v>
      </c>
      <c r="AM2321" s="300">
        <v>3</v>
      </c>
      <c r="AN2321" s="300" t="b">
        <v>0</v>
      </c>
      <c r="AO2321" s="300">
        <v>-1</v>
      </c>
      <c r="AP2321" s="300" t="s">
        <v>771</v>
      </c>
      <c r="AQ2321" s="300"/>
      <c r="AR2321" s="300" t="b">
        <v>0</v>
      </c>
      <c r="AS2321" s="300">
        <v>3</v>
      </c>
      <c r="AT2321" s="300" t="b">
        <v>0</v>
      </c>
      <c r="AU2321" s="300"/>
      <c r="AV2321" s="300" t="b">
        <v>0</v>
      </c>
      <c r="AW2321" s="300">
        <v>272</v>
      </c>
      <c r="AX2321" s="300"/>
      <c r="AY2321" s="300">
        <v>272</v>
      </c>
      <c r="AZ2321" s="300">
        <v>0</v>
      </c>
      <c r="BA2321" s="300" t="b">
        <v>1</v>
      </c>
      <c r="BB2321" s="300" t="b">
        <v>0</v>
      </c>
      <c r="BC2321"/>
      <c r="BD2321"/>
      <c r="BE2321"/>
      <c r="BF2321"/>
      <c r="BG2321"/>
      <c r="BH2321"/>
      <c r="BI2321"/>
      <c r="BJ2321"/>
      <c r="BK2321"/>
      <c r="BL2321"/>
      <c r="BM2321"/>
      <c r="BN2321"/>
      <c r="BO2321"/>
      <c r="BP2321"/>
      <c r="BQ2321"/>
    </row>
    <row r="2322" spans="5:69" ht="16.5" hidden="1" x14ac:dyDescent="0.3">
      <c r="E2322" s="300" t="s">
        <v>760</v>
      </c>
      <c r="F2322" s="300" t="s">
        <v>651</v>
      </c>
      <c r="G2322" s="300">
        <v>20110101</v>
      </c>
      <c r="H2322" s="300">
        <v>2011</v>
      </c>
      <c r="I2322" s="300">
        <v>52</v>
      </c>
      <c r="J2322" s="300">
        <v>2011</v>
      </c>
      <c r="K2322" s="300">
        <v>562</v>
      </c>
      <c r="L2322" s="300" t="s">
        <v>761</v>
      </c>
      <c r="M2322" s="300" t="s">
        <v>451</v>
      </c>
      <c r="N2322" s="300" t="s">
        <v>660</v>
      </c>
      <c r="O2322" s="300" t="s">
        <v>762</v>
      </c>
      <c r="P2322" s="300">
        <v>466</v>
      </c>
      <c r="Q2322" s="300" t="s">
        <v>1787</v>
      </c>
      <c r="R2322" s="300" t="s">
        <v>436</v>
      </c>
      <c r="S2322" s="300">
        <v>0</v>
      </c>
      <c r="T2322" s="300" t="s">
        <v>763</v>
      </c>
      <c r="U2322" s="300" t="s">
        <v>764</v>
      </c>
      <c r="V2322" s="300" t="s">
        <v>2284</v>
      </c>
      <c r="W2322" s="300" t="s">
        <v>766</v>
      </c>
      <c r="X2322" s="300" t="b">
        <v>1</v>
      </c>
      <c r="Y2322" s="300">
        <v>310210</v>
      </c>
      <c r="Z2322" s="300" t="s">
        <v>826</v>
      </c>
      <c r="AA2322" s="300" t="s">
        <v>503</v>
      </c>
      <c r="AB2322" s="300" t="s">
        <v>503</v>
      </c>
      <c r="AC2322" s="300" t="s">
        <v>503</v>
      </c>
      <c r="AD2322" s="300">
        <v>6</v>
      </c>
      <c r="AE2322" s="300" t="b">
        <v>1</v>
      </c>
      <c r="AF2322" s="300" t="s">
        <v>768</v>
      </c>
      <c r="AG2322" s="300" t="s">
        <v>769</v>
      </c>
      <c r="AH2322" s="300">
        <v>0</v>
      </c>
      <c r="AI2322" s="300">
        <v>0</v>
      </c>
      <c r="AJ2322" s="300" t="s">
        <v>770</v>
      </c>
      <c r="AK2322" s="300">
        <v>8</v>
      </c>
      <c r="AL2322" s="300" t="s">
        <v>814</v>
      </c>
      <c r="AM2322" s="300">
        <v>25000</v>
      </c>
      <c r="AN2322" s="300" t="b">
        <v>0</v>
      </c>
      <c r="AO2322" s="300">
        <v>-1</v>
      </c>
      <c r="AP2322" s="300" t="s">
        <v>771</v>
      </c>
      <c r="AQ2322" s="300"/>
      <c r="AR2322" s="300" t="b">
        <v>0</v>
      </c>
      <c r="AS2322" s="300">
        <v>25000</v>
      </c>
      <c r="AT2322" s="300" t="b">
        <v>0</v>
      </c>
      <c r="AU2322" s="300"/>
      <c r="AV2322" s="300" t="b">
        <v>0</v>
      </c>
      <c r="AW2322" s="300">
        <v>13918</v>
      </c>
      <c r="AX2322" s="300"/>
      <c r="AY2322" s="300">
        <v>13918</v>
      </c>
      <c r="AZ2322" s="300">
        <v>0</v>
      </c>
      <c r="BA2322" s="300" t="b">
        <v>1</v>
      </c>
      <c r="BB2322" s="300" t="b">
        <v>0</v>
      </c>
      <c r="BC2322"/>
      <c r="BD2322"/>
      <c r="BE2322"/>
      <c r="BF2322"/>
      <c r="BG2322"/>
      <c r="BH2322"/>
      <c r="BI2322"/>
      <c r="BJ2322"/>
      <c r="BK2322"/>
      <c r="BL2322"/>
      <c r="BM2322"/>
      <c r="BN2322"/>
      <c r="BO2322"/>
      <c r="BP2322"/>
      <c r="BQ2322"/>
    </row>
    <row r="2323" spans="5:69" ht="16.5" hidden="1" x14ac:dyDescent="0.3">
      <c r="E2323" s="300" t="s">
        <v>760</v>
      </c>
      <c r="F2323" s="300" t="s">
        <v>651</v>
      </c>
      <c r="G2323" s="300">
        <v>20110101</v>
      </c>
      <c r="H2323" s="300">
        <v>2011</v>
      </c>
      <c r="I2323" s="300">
        <v>52</v>
      </c>
      <c r="J2323" s="300">
        <v>2011</v>
      </c>
      <c r="K2323" s="300">
        <v>562</v>
      </c>
      <c r="L2323" s="300" t="s">
        <v>761</v>
      </c>
      <c r="M2323" s="300" t="s">
        <v>451</v>
      </c>
      <c r="N2323" s="300" t="s">
        <v>660</v>
      </c>
      <c r="O2323" s="300" t="s">
        <v>762</v>
      </c>
      <c r="P2323" s="300">
        <v>566</v>
      </c>
      <c r="Q2323" s="300" t="s">
        <v>791</v>
      </c>
      <c r="R2323" s="300" t="s">
        <v>434</v>
      </c>
      <c r="S2323" s="300">
        <v>0</v>
      </c>
      <c r="T2323" s="300" t="s">
        <v>763</v>
      </c>
      <c r="U2323" s="300" t="s">
        <v>764</v>
      </c>
      <c r="V2323" s="300" t="s">
        <v>2284</v>
      </c>
      <c r="W2323" s="300" t="s">
        <v>766</v>
      </c>
      <c r="X2323" s="300" t="b">
        <v>1</v>
      </c>
      <c r="Y2323" s="300">
        <v>310210</v>
      </c>
      <c r="Z2323" s="300" t="s">
        <v>826</v>
      </c>
      <c r="AA2323" s="300" t="s">
        <v>503</v>
      </c>
      <c r="AB2323" s="300" t="s">
        <v>503</v>
      </c>
      <c r="AC2323" s="300" t="s">
        <v>503</v>
      </c>
      <c r="AD2323" s="300">
        <v>6</v>
      </c>
      <c r="AE2323" s="300" t="b">
        <v>1</v>
      </c>
      <c r="AF2323" s="300" t="s">
        <v>768</v>
      </c>
      <c r="AG2323" s="300" t="s">
        <v>769</v>
      </c>
      <c r="AH2323" s="300">
        <v>0</v>
      </c>
      <c r="AI2323" s="300">
        <v>0</v>
      </c>
      <c r="AJ2323" s="300" t="s">
        <v>770</v>
      </c>
      <c r="AK2323" s="300">
        <v>8</v>
      </c>
      <c r="AL2323" s="300" t="s">
        <v>814</v>
      </c>
      <c r="AM2323" s="300">
        <v>6784460</v>
      </c>
      <c r="AN2323" s="300" t="b">
        <v>0</v>
      </c>
      <c r="AO2323" s="300">
        <v>-1</v>
      </c>
      <c r="AP2323" s="300" t="s">
        <v>771</v>
      </c>
      <c r="AQ2323" s="300"/>
      <c r="AR2323" s="300" t="b">
        <v>0</v>
      </c>
      <c r="AS2323" s="300">
        <v>6784460</v>
      </c>
      <c r="AT2323" s="300" t="b">
        <v>0</v>
      </c>
      <c r="AU2323" s="300"/>
      <c r="AV2323" s="300" t="b">
        <v>0</v>
      </c>
      <c r="AW2323" s="300">
        <v>2154520</v>
      </c>
      <c r="AX2323" s="300"/>
      <c r="AY2323" s="300">
        <v>2154520</v>
      </c>
      <c r="AZ2323" s="300">
        <v>0</v>
      </c>
      <c r="BA2323" s="300" t="b">
        <v>1</v>
      </c>
      <c r="BB2323" s="300" t="b">
        <v>0</v>
      </c>
      <c r="BC2323"/>
      <c r="BD2323"/>
      <c r="BE2323"/>
      <c r="BF2323"/>
      <c r="BG2323"/>
      <c r="BH2323"/>
      <c r="BI2323"/>
      <c r="BJ2323"/>
      <c r="BK2323"/>
      <c r="BL2323"/>
      <c r="BM2323"/>
      <c r="BN2323"/>
      <c r="BO2323"/>
      <c r="BP2323"/>
      <c r="BQ2323"/>
    </row>
    <row r="2324" spans="5:69" ht="16.5" hidden="1" x14ac:dyDescent="0.3">
      <c r="E2324" s="300" t="s">
        <v>760</v>
      </c>
      <c r="F2324" s="300" t="s">
        <v>651</v>
      </c>
      <c r="G2324" s="300">
        <v>20110101</v>
      </c>
      <c r="H2324" s="300">
        <v>2011</v>
      </c>
      <c r="I2324" s="300">
        <v>52</v>
      </c>
      <c r="J2324" s="300">
        <v>2011</v>
      </c>
      <c r="K2324" s="300">
        <v>562</v>
      </c>
      <c r="L2324" s="300" t="s">
        <v>761</v>
      </c>
      <c r="M2324" s="300" t="s">
        <v>451</v>
      </c>
      <c r="N2324" s="300" t="s">
        <v>660</v>
      </c>
      <c r="O2324" s="300" t="s">
        <v>762</v>
      </c>
      <c r="P2324" s="300">
        <v>574</v>
      </c>
      <c r="Q2324" s="300" t="s">
        <v>2291</v>
      </c>
      <c r="R2324" s="300" t="s">
        <v>2292</v>
      </c>
      <c r="S2324" s="300">
        <v>0</v>
      </c>
      <c r="T2324" s="300" t="s">
        <v>763</v>
      </c>
      <c r="U2324" s="300" t="s">
        <v>764</v>
      </c>
      <c r="V2324" s="300" t="s">
        <v>2284</v>
      </c>
      <c r="W2324" s="300" t="s">
        <v>766</v>
      </c>
      <c r="X2324" s="300" t="b">
        <v>1</v>
      </c>
      <c r="Y2324" s="300">
        <v>310210</v>
      </c>
      <c r="Z2324" s="300" t="s">
        <v>826</v>
      </c>
      <c r="AA2324" s="300" t="s">
        <v>503</v>
      </c>
      <c r="AB2324" s="300" t="s">
        <v>503</v>
      </c>
      <c r="AC2324" s="300" t="s">
        <v>503</v>
      </c>
      <c r="AD2324" s="300">
        <v>6</v>
      </c>
      <c r="AE2324" s="300" t="b">
        <v>1</v>
      </c>
      <c r="AF2324" s="300" t="s">
        <v>768</v>
      </c>
      <c r="AG2324" s="300" t="s">
        <v>769</v>
      </c>
      <c r="AH2324" s="300">
        <v>0</v>
      </c>
      <c r="AI2324" s="300">
        <v>0</v>
      </c>
      <c r="AJ2324" s="300" t="s">
        <v>770</v>
      </c>
      <c r="AK2324" s="300">
        <v>8</v>
      </c>
      <c r="AL2324" s="300" t="s">
        <v>814</v>
      </c>
      <c r="AM2324" s="300">
        <v>15000</v>
      </c>
      <c r="AN2324" s="300" t="b">
        <v>0</v>
      </c>
      <c r="AO2324" s="300">
        <v>-1</v>
      </c>
      <c r="AP2324" s="300" t="s">
        <v>771</v>
      </c>
      <c r="AQ2324" s="300"/>
      <c r="AR2324" s="300" t="b">
        <v>0</v>
      </c>
      <c r="AS2324" s="300">
        <v>15000</v>
      </c>
      <c r="AT2324" s="300" t="b">
        <v>0</v>
      </c>
      <c r="AU2324" s="300"/>
      <c r="AV2324" s="300" t="b">
        <v>0</v>
      </c>
      <c r="AW2324" s="300">
        <v>4776</v>
      </c>
      <c r="AX2324" s="300"/>
      <c r="AY2324" s="300">
        <v>4776</v>
      </c>
      <c r="AZ2324" s="300">
        <v>0</v>
      </c>
      <c r="BA2324" s="300" t="b">
        <v>1</v>
      </c>
      <c r="BB2324" s="300" t="b">
        <v>0</v>
      </c>
      <c r="BC2324"/>
      <c r="BD2324"/>
      <c r="BE2324"/>
      <c r="BF2324"/>
      <c r="BG2324"/>
      <c r="BH2324"/>
      <c r="BI2324"/>
      <c r="BJ2324"/>
      <c r="BK2324"/>
      <c r="BL2324"/>
      <c r="BM2324"/>
      <c r="BN2324"/>
      <c r="BO2324"/>
      <c r="BP2324"/>
      <c r="BQ2324"/>
    </row>
    <row r="2325" spans="5:69" ht="16.5" hidden="1" x14ac:dyDescent="0.3">
      <c r="E2325" s="300" t="s">
        <v>760</v>
      </c>
      <c r="F2325" s="300" t="s">
        <v>651</v>
      </c>
      <c r="G2325" s="300">
        <v>20110101</v>
      </c>
      <c r="H2325" s="300">
        <v>2011</v>
      </c>
      <c r="I2325" s="300">
        <v>52</v>
      </c>
      <c r="J2325" s="300">
        <v>2011</v>
      </c>
      <c r="K2325" s="300">
        <v>562</v>
      </c>
      <c r="L2325" s="300" t="s">
        <v>761</v>
      </c>
      <c r="M2325" s="300" t="s">
        <v>451</v>
      </c>
      <c r="N2325" s="300" t="s">
        <v>660</v>
      </c>
      <c r="O2325" s="300" t="s">
        <v>762</v>
      </c>
      <c r="P2325" s="300">
        <v>854</v>
      </c>
      <c r="Q2325" s="300" t="s">
        <v>811</v>
      </c>
      <c r="R2325" s="300" t="s">
        <v>437</v>
      </c>
      <c r="S2325" s="300">
        <v>0</v>
      </c>
      <c r="T2325" s="300" t="s">
        <v>763</v>
      </c>
      <c r="U2325" s="300" t="s">
        <v>764</v>
      </c>
      <c r="V2325" s="300" t="s">
        <v>2284</v>
      </c>
      <c r="W2325" s="300" t="s">
        <v>766</v>
      </c>
      <c r="X2325" s="300" t="b">
        <v>1</v>
      </c>
      <c r="Y2325" s="300">
        <v>310210</v>
      </c>
      <c r="Z2325" s="300" t="s">
        <v>826</v>
      </c>
      <c r="AA2325" s="300" t="s">
        <v>503</v>
      </c>
      <c r="AB2325" s="300" t="s">
        <v>503</v>
      </c>
      <c r="AC2325" s="300" t="s">
        <v>503</v>
      </c>
      <c r="AD2325" s="300">
        <v>6</v>
      </c>
      <c r="AE2325" s="300" t="b">
        <v>1</v>
      </c>
      <c r="AF2325" s="300" t="s">
        <v>768</v>
      </c>
      <c r="AG2325" s="300" t="s">
        <v>769</v>
      </c>
      <c r="AH2325" s="300">
        <v>0</v>
      </c>
      <c r="AI2325" s="300">
        <v>0</v>
      </c>
      <c r="AJ2325" s="300" t="s">
        <v>770</v>
      </c>
      <c r="AK2325" s="300">
        <v>8</v>
      </c>
      <c r="AL2325" s="300" t="s">
        <v>814</v>
      </c>
      <c r="AM2325" s="300">
        <v>1999000</v>
      </c>
      <c r="AN2325" s="300" t="b">
        <v>0</v>
      </c>
      <c r="AO2325" s="300">
        <v>-1</v>
      </c>
      <c r="AP2325" s="300" t="s">
        <v>771</v>
      </c>
      <c r="AQ2325" s="300"/>
      <c r="AR2325" s="300" t="b">
        <v>0</v>
      </c>
      <c r="AS2325" s="300">
        <v>1999000</v>
      </c>
      <c r="AT2325" s="300" t="b">
        <v>0</v>
      </c>
      <c r="AU2325" s="300"/>
      <c r="AV2325" s="300" t="b">
        <v>0</v>
      </c>
      <c r="AW2325" s="300">
        <v>2482329</v>
      </c>
      <c r="AX2325" s="300"/>
      <c r="AY2325" s="300">
        <v>2482329</v>
      </c>
      <c r="AZ2325" s="300">
        <v>0</v>
      </c>
      <c r="BA2325" s="300" t="b">
        <v>1</v>
      </c>
      <c r="BB2325" s="300" t="b">
        <v>0</v>
      </c>
      <c r="BC2325"/>
      <c r="BD2325"/>
      <c r="BE2325"/>
      <c r="BF2325"/>
      <c r="BG2325"/>
      <c r="BH2325"/>
      <c r="BI2325"/>
      <c r="BJ2325"/>
      <c r="BK2325"/>
      <c r="BL2325"/>
      <c r="BM2325"/>
      <c r="BN2325"/>
      <c r="BO2325"/>
      <c r="BP2325"/>
      <c r="BQ2325"/>
    </row>
    <row r="2326" spans="5:69" ht="16.5" hidden="1" x14ac:dyDescent="0.3">
      <c r="E2326" s="300" t="s">
        <v>760</v>
      </c>
      <c r="F2326" s="300" t="s">
        <v>651</v>
      </c>
      <c r="G2326" s="300">
        <v>20110101</v>
      </c>
      <c r="H2326" s="300">
        <v>2011</v>
      </c>
      <c r="I2326" s="300">
        <v>52</v>
      </c>
      <c r="J2326" s="300">
        <v>2011</v>
      </c>
      <c r="K2326" s="300">
        <v>562</v>
      </c>
      <c r="L2326" s="300" t="s">
        <v>761</v>
      </c>
      <c r="M2326" s="300" t="s">
        <v>451</v>
      </c>
      <c r="N2326" s="300" t="s">
        <v>660</v>
      </c>
      <c r="O2326" s="300" t="s">
        <v>762</v>
      </c>
      <c r="P2326" s="300">
        <v>0</v>
      </c>
      <c r="Q2326" s="300" t="s">
        <v>763</v>
      </c>
      <c r="R2326" s="300" t="s">
        <v>764</v>
      </c>
      <c r="S2326" s="300">
        <v>0</v>
      </c>
      <c r="T2326" s="300" t="s">
        <v>763</v>
      </c>
      <c r="U2326" s="300" t="s">
        <v>764</v>
      </c>
      <c r="V2326" s="300" t="s">
        <v>2284</v>
      </c>
      <c r="W2326" s="300" t="s">
        <v>766</v>
      </c>
      <c r="X2326" s="300" t="b">
        <v>1</v>
      </c>
      <c r="Y2326" s="300">
        <v>310221</v>
      </c>
      <c r="Z2326" s="300" t="s">
        <v>1014</v>
      </c>
      <c r="AA2326" s="300" t="s">
        <v>511</v>
      </c>
      <c r="AB2326" s="300" t="s">
        <v>508</v>
      </c>
      <c r="AC2326" s="300" t="s">
        <v>508</v>
      </c>
      <c r="AD2326" s="300">
        <v>6</v>
      </c>
      <c r="AE2326" s="300" t="b">
        <v>1</v>
      </c>
      <c r="AF2326" s="300" t="s">
        <v>768</v>
      </c>
      <c r="AG2326" s="300" t="s">
        <v>769</v>
      </c>
      <c r="AH2326" s="300">
        <v>0</v>
      </c>
      <c r="AI2326" s="300">
        <v>0</v>
      </c>
      <c r="AJ2326" s="300" t="s">
        <v>770</v>
      </c>
      <c r="AK2326" s="300">
        <v>8</v>
      </c>
      <c r="AL2326" s="300" t="s">
        <v>814</v>
      </c>
      <c r="AM2326" s="300">
        <v>102625</v>
      </c>
      <c r="AN2326" s="300" t="b">
        <v>0</v>
      </c>
      <c r="AO2326" s="300">
        <v>-1</v>
      </c>
      <c r="AP2326" s="300" t="s">
        <v>771</v>
      </c>
      <c r="AQ2326" s="300"/>
      <c r="AR2326" s="300" t="b">
        <v>0</v>
      </c>
      <c r="AS2326" s="300">
        <v>102625</v>
      </c>
      <c r="AT2326" s="300" t="b">
        <v>0</v>
      </c>
      <c r="AU2326" s="300"/>
      <c r="AV2326" s="300" t="b">
        <v>0</v>
      </c>
      <c r="AW2326" s="300">
        <v>37365</v>
      </c>
      <c r="AX2326" s="300"/>
      <c r="AY2326" s="300">
        <v>37365</v>
      </c>
      <c r="AZ2326" s="300">
        <v>0</v>
      </c>
      <c r="BA2326" s="300" t="b">
        <v>1</v>
      </c>
      <c r="BB2326" s="300" t="b">
        <v>0</v>
      </c>
      <c r="BC2326"/>
      <c r="BD2326"/>
      <c r="BE2326"/>
      <c r="BF2326"/>
      <c r="BG2326"/>
      <c r="BH2326"/>
      <c r="BI2326"/>
      <c r="BJ2326"/>
      <c r="BK2326"/>
      <c r="BL2326"/>
      <c r="BM2326"/>
      <c r="BN2326"/>
      <c r="BO2326"/>
      <c r="BP2326"/>
      <c r="BQ2326"/>
    </row>
    <row r="2327" spans="5:69" ht="16.5" hidden="1" x14ac:dyDescent="0.3">
      <c r="E2327" s="300" t="s">
        <v>760</v>
      </c>
      <c r="F2327" s="300" t="s">
        <v>651</v>
      </c>
      <c r="G2327" s="300">
        <v>20110101</v>
      </c>
      <c r="H2327" s="300">
        <v>2011</v>
      </c>
      <c r="I2327" s="300">
        <v>52</v>
      </c>
      <c r="J2327" s="300">
        <v>2011</v>
      </c>
      <c r="K2327" s="300">
        <v>562</v>
      </c>
      <c r="L2327" s="300" t="s">
        <v>761</v>
      </c>
      <c r="M2327" s="300" t="s">
        <v>451</v>
      </c>
      <c r="N2327" s="300" t="s">
        <v>660</v>
      </c>
      <c r="O2327" s="300" t="s">
        <v>762</v>
      </c>
      <c r="P2327" s="300">
        <v>12</v>
      </c>
      <c r="Q2327" s="300" t="s">
        <v>1988</v>
      </c>
      <c r="R2327" s="300" t="s">
        <v>560</v>
      </c>
      <c r="S2327" s="300">
        <v>0</v>
      </c>
      <c r="T2327" s="300" t="s">
        <v>763</v>
      </c>
      <c r="U2327" s="300" t="s">
        <v>764</v>
      </c>
      <c r="V2327" s="300" t="s">
        <v>2284</v>
      </c>
      <c r="W2327" s="300" t="s">
        <v>766</v>
      </c>
      <c r="X2327" s="300" t="b">
        <v>1</v>
      </c>
      <c r="Y2327" s="300">
        <v>310221</v>
      </c>
      <c r="Z2327" s="300" t="s">
        <v>1014</v>
      </c>
      <c r="AA2327" s="300" t="s">
        <v>511</v>
      </c>
      <c r="AB2327" s="300" t="s">
        <v>508</v>
      </c>
      <c r="AC2327" s="300" t="s">
        <v>508</v>
      </c>
      <c r="AD2327" s="300">
        <v>6</v>
      </c>
      <c r="AE2327" s="300" t="b">
        <v>1</v>
      </c>
      <c r="AF2327" s="300" t="s">
        <v>768</v>
      </c>
      <c r="AG2327" s="300" t="s">
        <v>769</v>
      </c>
      <c r="AH2327" s="300">
        <v>0</v>
      </c>
      <c r="AI2327" s="300">
        <v>0</v>
      </c>
      <c r="AJ2327" s="300" t="s">
        <v>770</v>
      </c>
      <c r="AK2327" s="300">
        <v>8</v>
      </c>
      <c r="AL2327" s="300" t="s">
        <v>814</v>
      </c>
      <c r="AM2327" s="300">
        <v>100000</v>
      </c>
      <c r="AN2327" s="300" t="b">
        <v>0</v>
      </c>
      <c r="AO2327" s="300">
        <v>-1</v>
      </c>
      <c r="AP2327" s="300" t="s">
        <v>771</v>
      </c>
      <c r="AQ2327" s="300"/>
      <c r="AR2327" s="300" t="b">
        <v>0</v>
      </c>
      <c r="AS2327" s="300">
        <v>100000</v>
      </c>
      <c r="AT2327" s="300" t="b">
        <v>0</v>
      </c>
      <c r="AU2327" s="300"/>
      <c r="AV2327" s="300" t="b">
        <v>0</v>
      </c>
      <c r="AW2327" s="300">
        <v>37079</v>
      </c>
      <c r="AX2327" s="300"/>
      <c r="AY2327" s="300">
        <v>37079</v>
      </c>
      <c r="AZ2327" s="300">
        <v>0</v>
      </c>
      <c r="BA2327" s="300" t="b">
        <v>1</v>
      </c>
      <c r="BB2327" s="300" t="b">
        <v>0</v>
      </c>
      <c r="BC2327"/>
      <c r="BD2327"/>
      <c r="BE2327"/>
      <c r="BF2327"/>
      <c r="BG2327"/>
      <c r="BH2327"/>
      <c r="BI2327"/>
      <c r="BJ2327"/>
      <c r="BK2327"/>
      <c r="BL2327"/>
      <c r="BM2327"/>
      <c r="BN2327"/>
      <c r="BO2327"/>
      <c r="BP2327"/>
      <c r="BQ2327"/>
    </row>
    <row r="2328" spans="5:69" ht="16.5" hidden="1" x14ac:dyDescent="0.3">
      <c r="E2328" s="300" t="s">
        <v>760</v>
      </c>
      <c r="F2328" s="300" t="s">
        <v>651</v>
      </c>
      <c r="G2328" s="300">
        <v>20110101</v>
      </c>
      <c r="H2328" s="300">
        <v>2011</v>
      </c>
      <c r="I2328" s="300">
        <v>52</v>
      </c>
      <c r="J2328" s="300">
        <v>2011</v>
      </c>
      <c r="K2328" s="300">
        <v>562</v>
      </c>
      <c r="L2328" s="300" t="s">
        <v>761</v>
      </c>
      <c r="M2328" s="300" t="s">
        <v>451</v>
      </c>
      <c r="N2328" s="300" t="s">
        <v>660</v>
      </c>
      <c r="O2328" s="300" t="s">
        <v>762</v>
      </c>
      <c r="P2328" s="300">
        <v>288</v>
      </c>
      <c r="Q2328" s="300" t="s">
        <v>784</v>
      </c>
      <c r="R2328" s="300" t="s">
        <v>428</v>
      </c>
      <c r="S2328" s="300">
        <v>0</v>
      </c>
      <c r="T2328" s="300" t="s">
        <v>763</v>
      </c>
      <c r="U2328" s="300" t="s">
        <v>764</v>
      </c>
      <c r="V2328" s="300" t="s">
        <v>2284</v>
      </c>
      <c r="W2328" s="300" t="s">
        <v>766</v>
      </c>
      <c r="X2328" s="300" t="b">
        <v>1</v>
      </c>
      <c r="Y2328" s="300">
        <v>310221</v>
      </c>
      <c r="Z2328" s="300" t="s">
        <v>1014</v>
      </c>
      <c r="AA2328" s="300" t="s">
        <v>511</v>
      </c>
      <c r="AB2328" s="300" t="s">
        <v>508</v>
      </c>
      <c r="AC2328" s="300" t="s">
        <v>508</v>
      </c>
      <c r="AD2328" s="300">
        <v>6</v>
      </c>
      <c r="AE2328" s="300" t="b">
        <v>1</v>
      </c>
      <c r="AF2328" s="300" t="s">
        <v>768</v>
      </c>
      <c r="AG2328" s="300" t="s">
        <v>769</v>
      </c>
      <c r="AH2328" s="300">
        <v>0</v>
      </c>
      <c r="AI2328" s="300">
        <v>0</v>
      </c>
      <c r="AJ2328" s="300" t="s">
        <v>770</v>
      </c>
      <c r="AK2328" s="300">
        <v>8</v>
      </c>
      <c r="AL2328" s="300" t="s">
        <v>814</v>
      </c>
      <c r="AM2328" s="300">
        <v>2625</v>
      </c>
      <c r="AN2328" s="300" t="b">
        <v>0</v>
      </c>
      <c r="AO2328" s="300">
        <v>-1</v>
      </c>
      <c r="AP2328" s="300" t="s">
        <v>771</v>
      </c>
      <c r="AQ2328" s="300"/>
      <c r="AR2328" s="300" t="b">
        <v>0</v>
      </c>
      <c r="AS2328" s="300">
        <v>2625</v>
      </c>
      <c r="AT2328" s="300" t="b">
        <v>0</v>
      </c>
      <c r="AU2328" s="300"/>
      <c r="AV2328" s="300" t="b">
        <v>0</v>
      </c>
      <c r="AW2328" s="300">
        <v>286</v>
      </c>
      <c r="AX2328" s="300"/>
      <c r="AY2328" s="300">
        <v>286</v>
      </c>
      <c r="AZ2328" s="300">
        <v>0</v>
      </c>
      <c r="BA2328" s="300" t="b">
        <v>1</v>
      </c>
      <c r="BB2328" s="300" t="b">
        <v>0</v>
      </c>
      <c r="BC2328"/>
      <c r="BD2328"/>
      <c r="BE2328"/>
      <c r="BF2328"/>
      <c r="BG2328"/>
      <c r="BH2328"/>
      <c r="BI2328"/>
      <c r="BJ2328"/>
      <c r="BK2328"/>
      <c r="BL2328"/>
      <c r="BM2328"/>
      <c r="BN2328"/>
      <c r="BO2328"/>
      <c r="BP2328"/>
      <c r="BQ2328"/>
    </row>
    <row r="2329" spans="5:69" ht="16.5" hidden="1" x14ac:dyDescent="0.3">
      <c r="E2329" s="300" t="s">
        <v>760</v>
      </c>
      <c r="F2329" s="300" t="s">
        <v>651</v>
      </c>
      <c r="G2329" s="300">
        <v>20110101</v>
      </c>
      <c r="H2329" s="300">
        <v>2011</v>
      </c>
      <c r="I2329" s="300">
        <v>52</v>
      </c>
      <c r="J2329" s="300">
        <v>2011</v>
      </c>
      <c r="K2329" s="300">
        <v>562</v>
      </c>
      <c r="L2329" s="300" t="s">
        <v>761</v>
      </c>
      <c r="M2329" s="300" t="s">
        <v>451</v>
      </c>
      <c r="N2329" s="300" t="s">
        <v>660</v>
      </c>
      <c r="O2329" s="300" t="s">
        <v>762</v>
      </c>
      <c r="P2329" s="300">
        <v>0</v>
      </c>
      <c r="Q2329" s="300" t="s">
        <v>763</v>
      </c>
      <c r="R2329" s="300" t="s">
        <v>764</v>
      </c>
      <c r="S2329" s="300">
        <v>0</v>
      </c>
      <c r="T2329" s="300" t="s">
        <v>763</v>
      </c>
      <c r="U2329" s="300" t="s">
        <v>764</v>
      </c>
      <c r="V2329" s="300" t="s">
        <v>2284</v>
      </c>
      <c r="W2329" s="300" t="s">
        <v>766</v>
      </c>
      <c r="X2329" s="300" t="b">
        <v>1</v>
      </c>
      <c r="Y2329" s="300">
        <v>310230</v>
      </c>
      <c r="Z2329" s="300" t="s">
        <v>834</v>
      </c>
      <c r="AA2329" s="300" t="s">
        <v>507</v>
      </c>
      <c r="AB2329" s="300" t="s">
        <v>508</v>
      </c>
      <c r="AC2329" s="300" t="s">
        <v>508</v>
      </c>
      <c r="AD2329" s="300">
        <v>6</v>
      </c>
      <c r="AE2329" s="300" t="b">
        <v>1</v>
      </c>
      <c r="AF2329" s="300" t="s">
        <v>768</v>
      </c>
      <c r="AG2329" s="300" t="s">
        <v>769</v>
      </c>
      <c r="AH2329" s="300">
        <v>0</v>
      </c>
      <c r="AI2329" s="300">
        <v>0</v>
      </c>
      <c r="AJ2329" s="300" t="s">
        <v>770</v>
      </c>
      <c r="AK2329" s="300">
        <v>8</v>
      </c>
      <c r="AL2329" s="300" t="s">
        <v>814</v>
      </c>
      <c r="AM2329" s="300">
        <v>6927645</v>
      </c>
      <c r="AN2329" s="300" t="b">
        <v>0</v>
      </c>
      <c r="AO2329" s="300">
        <v>-1</v>
      </c>
      <c r="AP2329" s="300" t="s">
        <v>771</v>
      </c>
      <c r="AQ2329" s="300"/>
      <c r="AR2329" s="300" t="b">
        <v>0</v>
      </c>
      <c r="AS2329" s="300">
        <v>6927645</v>
      </c>
      <c r="AT2329" s="300" t="b">
        <v>0</v>
      </c>
      <c r="AU2329" s="300"/>
      <c r="AV2329" s="300" t="b">
        <v>0</v>
      </c>
      <c r="AW2329" s="300">
        <v>5609482</v>
      </c>
      <c r="AX2329" s="300"/>
      <c r="AY2329" s="300">
        <v>5609482</v>
      </c>
      <c r="AZ2329" s="300">
        <v>0</v>
      </c>
      <c r="BA2329" s="300" t="b">
        <v>1</v>
      </c>
      <c r="BB2329" s="300" t="b">
        <v>0</v>
      </c>
      <c r="BC2329"/>
      <c r="BD2329"/>
      <c r="BE2329"/>
      <c r="BF2329"/>
      <c r="BG2329"/>
      <c r="BH2329"/>
      <c r="BI2329"/>
      <c r="BJ2329"/>
      <c r="BK2329"/>
      <c r="BL2329"/>
      <c r="BM2329"/>
      <c r="BN2329"/>
      <c r="BO2329"/>
      <c r="BP2329"/>
      <c r="BQ2329"/>
    </row>
    <row r="2330" spans="5:69" ht="16.5" hidden="1" x14ac:dyDescent="0.3">
      <c r="E2330" s="300" t="s">
        <v>760</v>
      </c>
      <c r="F2330" s="300" t="s">
        <v>651</v>
      </c>
      <c r="G2330" s="300">
        <v>20110101</v>
      </c>
      <c r="H2330" s="300">
        <v>2011</v>
      </c>
      <c r="I2330" s="300">
        <v>52</v>
      </c>
      <c r="J2330" s="300">
        <v>2011</v>
      </c>
      <c r="K2330" s="300">
        <v>562</v>
      </c>
      <c r="L2330" s="300" t="s">
        <v>761</v>
      </c>
      <c r="M2330" s="300" t="s">
        <v>451</v>
      </c>
      <c r="N2330" s="300" t="s">
        <v>660</v>
      </c>
      <c r="O2330" s="300" t="s">
        <v>762</v>
      </c>
      <c r="P2330" s="300">
        <v>56</v>
      </c>
      <c r="Q2330" s="300" t="s">
        <v>877</v>
      </c>
      <c r="R2330" s="300" t="s">
        <v>878</v>
      </c>
      <c r="S2330" s="300">
        <v>0</v>
      </c>
      <c r="T2330" s="300" t="s">
        <v>763</v>
      </c>
      <c r="U2330" s="300" t="s">
        <v>764</v>
      </c>
      <c r="V2330" s="300" t="s">
        <v>2284</v>
      </c>
      <c r="W2330" s="300" t="s">
        <v>766</v>
      </c>
      <c r="X2330" s="300" t="b">
        <v>1</v>
      </c>
      <c r="Y2330" s="300">
        <v>310230</v>
      </c>
      <c r="Z2330" s="300" t="s">
        <v>834</v>
      </c>
      <c r="AA2330" s="300" t="s">
        <v>507</v>
      </c>
      <c r="AB2330" s="300" t="s">
        <v>508</v>
      </c>
      <c r="AC2330" s="300" t="s">
        <v>508</v>
      </c>
      <c r="AD2330" s="300">
        <v>6</v>
      </c>
      <c r="AE2330" s="300" t="b">
        <v>1</v>
      </c>
      <c r="AF2330" s="300" t="s">
        <v>768</v>
      </c>
      <c r="AG2330" s="300" t="s">
        <v>769</v>
      </c>
      <c r="AH2330" s="300">
        <v>0</v>
      </c>
      <c r="AI2330" s="300">
        <v>0</v>
      </c>
      <c r="AJ2330" s="300" t="s">
        <v>770</v>
      </c>
      <c r="AK2330" s="300">
        <v>8</v>
      </c>
      <c r="AL2330" s="300" t="s">
        <v>814</v>
      </c>
      <c r="AM2330" s="300">
        <v>151200</v>
      </c>
      <c r="AN2330" s="300" t="b">
        <v>0</v>
      </c>
      <c r="AO2330" s="300">
        <v>-1</v>
      </c>
      <c r="AP2330" s="300" t="s">
        <v>771</v>
      </c>
      <c r="AQ2330" s="300"/>
      <c r="AR2330" s="300" t="b">
        <v>0</v>
      </c>
      <c r="AS2330" s="300">
        <v>151200</v>
      </c>
      <c r="AT2330" s="300" t="b">
        <v>0</v>
      </c>
      <c r="AU2330" s="300"/>
      <c r="AV2330" s="300" t="b">
        <v>0</v>
      </c>
      <c r="AW2330" s="300">
        <v>177899</v>
      </c>
      <c r="AX2330" s="300"/>
      <c r="AY2330" s="300">
        <v>177899</v>
      </c>
      <c r="AZ2330" s="300">
        <v>0</v>
      </c>
      <c r="BA2330" s="300" t="b">
        <v>1</v>
      </c>
      <c r="BB2330" s="300" t="b">
        <v>0</v>
      </c>
      <c r="BC2330"/>
      <c r="BD2330"/>
      <c r="BE2330"/>
      <c r="BF2330"/>
      <c r="BG2330"/>
      <c r="BH2330"/>
      <c r="BI2330"/>
      <c r="BJ2330"/>
      <c r="BK2330"/>
      <c r="BL2330"/>
      <c r="BM2330"/>
      <c r="BN2330"/>
      <c r="BO2330"/>
      <c r="BP2330"/>
      <c r="BQ2330"/>
    </row>
    <row r="2331" spans="5:69" ht="16.5" hidden="1" x14ac:dyDescent="0.3">
      <c r="E2331" s="300" t="s">
        <v>760</v>
      </c>
      <c r="F2331" s="300" t="s">
        <v>651</v>
      </c>
      <c r="G2331" s="300">
        <v>20110101</v>
      </c>
      <c r="H2331" s="300">
        <v>2011</v>
      </c>
      <c r="I2331" s="300">
        <v>52</v>
      </c>
      <c r="J2331" s="300">
        <v>2011</v>
      </c>
      <c r="K2331" s="300">
        <v>562</v>
      </c>
      <c r="L2331" s="300" t="s">
        <v>761</v>
      </c>
      <c r="M2331" s="300" t="s">
        <v>451</v>
      </c>
      <c r="N2331" s="300" t="s">
        <v>660</v>
      </c>
      <c r="O2331" s="300" t="s">
        <v>762</v>
      </c>
      <c r="P2331" s="300">
        <v>156</v>
      </c>
      <c r="Q2331" s="300" t="s">
        <v>773</v>
      </c>
      <c r="R2331" s="300" t="s">
        <v>774</v>
      </c>
      <c r="S2331" s="300">
        <v>0</v>
      </c>
      <c r="T2331" s="300" t="s">
        <v>763</v>
      </c>
      <c r="U2331" s="300" t="s">
        <v>764</v>
      </c>
      <c r="V2331" s="300" t="s">
        <v>2284</v>
      </c>
      <c r="W2331" s="300" t="s">
        <v>766</v>
      </c>
      <c r="X2331" s="300" t="b">
        <v>1</v>
      </c>
      <c r="Y2331" s="300">
        <v>310230</v>
      </c>
      <c r="Z2331" s="300" t="s">
        <v>834</v>
      </c>
      <c r="AA2331" s="300" t="s">
        <v>507</v>
      </c>
      <c r="AB2331" s="300" t="s">
        <v>508</v>
      </c>
      <c r="AC2331" s="300" t="s">
        <v>508</v>
      </c>
      <c r="AD2331" s="300">
        <v>6</v>
      </c>
      <c r="AE2331" s="300" t="b">
        <v>1</v>
      </c>
      <c r="AF2331" s="300" t="s">
        <v>768</v>
      </c>
      <c r="AG2331" s="300" t="s">
        <v>769</v>
      </c>
      <c r="AH2331" s="300">
        <v>0</v>
      </c>
      <c r="AI2331" s="300">
        <v>0</v>
      </c>
      <c r="AJ2331" s="300" t="s">
        <v>770</v>
      </c>
      <c r="AK2331" s="300">
        <v>8</v>
      </c>
      <c r="AL2331" s="300" t="s">
        <v>814</v>
      </c>
      <c r="AM2331" s="300">
        <v>198000</v>
      </c>
      <c r="AN2331" s="300" t="b">
        <v>0</v>
      </c>
      <c r="AO2331" s="300">
        <v>-1</v>
      </c>
      <c r="AP2331" s="300" t="s">
        <v>771</v>
      </c>
      <c r="AQ2331" s="300"/>
      <c r="AR2331" s="300" t="b">
        <v>0</v>
      </c>
      <c r="AS2331" s="300">
        <v>198000</v>
      </c>
      <c r="AT2331" s="300" t="b">
        <v>0</v>
      </c>
      <c r="AU2331" s="300"/>
      <c r="AV2331" s="300" t="b">
        <v>0</v>
      </c>
      <c r="AW2331" s="300">
        <v>138940</v>
      </c>
      <c r="AX2331" s="300"/>
      <c r="AY2331" s="300">
        <v>138940</v>
      </c>
      <c r="AZ2331" s="300">
        <v>0</v>
      </c>
      <c r="BA2331" s="300" t="b">
        <v>1</v>
      </c>
      <c r="BB2331" s="300" t="b">
        <v>0</v>
      </c>
      <c r="BC2331"/>
      <c r="BD2331"/>
      <c r="BE2331"/>
      <c r="BF2331"/>
      <c r="BG2331"/>
      <c r="BH2331"/>
      <c r="BI2331"/>
      <c r="BJ2331"/>
      <c r="BK2331"/>
      <c r="BL2331"/>
      <c r="BM2331"/>
      <c r="BN2331"/>
      <c r="BO2331"/>
      <c r="BP2331"/>
      <c r="BQ2331"/>
    </row>
    <row r="2332" spans="5:69" ht="16.5" hidden="1" x14ac:dyDescent="0.3">
      <c r="E2332" s="300" t="s">
        <v>760</v>
      </c>
      <c r="F2332" s="300" t="s">
        <v>651</v>
      </c>
      <c r="G2332" s="300">
        <v>20110101</v>
      </c>
      <c r="H2332" s="300">
        <v>2011</v>
      </c>
      <c r="I2332" s="300">
        <v>52</v>
      </c>
      <c r="J2332" s="300">
        <v>2011</v>
      </c>
      <c r="K2332" s="300">
        <v>562</v>
      </c>
      <c r="L2332" s="300" t="s">
        <v>761</v>
      </c>
      <c r="M2332" s="300" t="s">
        <v>451</v>
      </c>
      <c r="N2332" s="300" t="s">
        <v>660</v>
      </c>
      <c r="O2332" s="300" t="s">
        <v>762</v>
      </c>
      <c r="P2332" s="300">
        <v>251</v>
      </c>
      <c r="Q2332" s="300" t="s">
        <v>778</v>
      </c>
      <c r="R2332" s="300" t="s">
        <v>779</v>
      </c>
      <c r="S2332" s="300">
        <v>0</v>
      </c>
      <c r="T2332" s="300" t="s">
        <v>763</v>
      </c>
      <c r="U2332" s="300" t="s">
        <v>764</v>
      </c>
      <c r="V2332" s="300" t="s">
        <v>2284</v>
      </c>
      <c r="W2332" s="300" t="s">
        <v>766</v>
      </c>
      <c r="X2332" s="300" t="b">
        <v>1</v>
      </c>
      <c r="Y2332" s="300">
        <v>310230</v>
      </c>
      <c r="Z2332" s="300" t="s">
        <v>834</v>
      </c>
      <c r="AA2332" s="300" t="s">
        <v>507</v>
      </c>
      <c r="AB2332" s="300" t="s">
        <v>508</v>
      </c>
      <c r="AC2332" s="300" t="s">
        <v>508</v>
      </c>
      <c r="AD2332" s="300">
        <v>6</v>
      </c>
      <c r="AE2332" s="300" t="b">
        <v>1</v>
      </c>
      <c r="AF2332" s="300" t="s">
        <v>768</v>
      </c>
      <c r="AG2332" s="300" t="s">
        <v>769</v>
      </c>
      <c r="AH2332" s="300">
        <v>0</v>
      </c>
      <c r="AI2332" s="300">
        <v>0</v>
      </c>
      <c r="AJ2332" s="300" t="s">
        <v>770</v>
      </c>
      <c r="AK2332" s="300">
        <v>8</v>
      </c>
      <c r="AL2332" s="300" t="s">
        <v>814</v>
      </c>
      <c r="AM2332" s="300">
        <v>6175445</v>
      </c>
      <c r="AN2332" s="300" t="b">
        <v>0</v>
      </c>
      <c r="AO2332" s="300">
        <v>-1</v>
      </c>
      <c r="AP2332" s="300" t="s">
        <v>771</v>
      </c>
      <c r="AQ2332" s="300"/>
      <c r="AR2332" s="300" t="b">
        <v>0</v>
      </c>
      <c r="AS2332" s="300">
        <v>6175445</v>
      </c>
      <c r="AT2332" s="300" t="b">
        <v>0</v>
      </c>
      <c r="AU2332" s="300"/>
      <c r="AV2332" s="300" t="b">
        <v>0</v>
      </c>
      <c r="AW2332" s="300">
        <v>4817949</v>
      </c>
      <c r="AX2332" s="300"/>
      <c r="AY2332" s="300">
        <v>4817949</v>
      </c>
      <c r="AZ2332" s="300">
        <v>0</v>
      </c>
      <c r="BA2332" s="300" t="b">
        <v>1</v>
      </c>
      <c r="BB2332" s="300" t="b">
        <v>0</v>
      </c>
      <c r="BC2332"/>
      <c r="BD2332"/>
      <c r="BE2332"/>
      <c r="BF2332"/>
      <c r="BG2332"/>
      <c r="BH2332"/>
      <c r="BI2332"/>
      <c r="BJ2332"/>
      <c r="BK2332"/>
      <c r="BL2332"/>
      <c r="BM2332"/>
      <c r="BN2332"/>
      <c r="BO2332"/>
      <c r="BP2332"/>
      <c r="BQ2332"/>
    </row>
    <row r="2333" spans="5:69" ht="16.5" hidden="1" x14ac:dyDescent="0.3">
      <c r="E2333" s="300" t="s">
        <v>760</v>
      </c>
      <c r="F2333" s="300" t="s">
        <v>651</v>
      </c>
      <c r="G2333" s="300">
        <v>20110101</v>
      </c>
      <c r="H2333" s="300">
        <v>2011</v>
      </c>
      <c r="I2333" s="300">
        <v>52</v>
      </c>
      <c r="J2333" s="300">
        <v>2011</v>
      </c>
      <c r="K2333" s="300">
        <v>562</v>
      </c>
      <c r="L2333" s="300" t="s">
        <v>761</v>
      </c>
      <c r="M2333" s="300" t="s">
        <v>451</v>
      </c>
      <c r="N2333" s="300" t="s">
        <v>660</v>
      </c>
      <c r="O2333" s="300" t="s">
        <v>762</v>
      </c>
      <c r="P2333" s="300">
        <v>288</v>
      </c>
      <c r="Q2333" s="300" t="s">
        <v>784</v>
      </c>
      <c r="R2333" s="300" t="s">
        <v>428</v>
      </c>
      <c r="S2333" s="300">
        <v>0</v>
      </c>
      <c r="T2333" s="300" t="s">
        <v>763</v>
      </c>
      <c r="U2333" s="300" t="s">
        <v>764</v>
      </c>
      <c r="V2333" s="300" t="s">
        <v>2284</v>
      </c>
      <c r="W2333" s="300" t="s">
        <v>766</v>
      </c>
      <c r="X2333" s="300" t="b">
        <v>1</v>
      </c>
      <c r="Y2333" s="300">
        <v>310230</v>
      </c>
      <c r="Z2333" s="300" t="s">
        <v>834</v>
      </c>
      <c r="AA2333" s="300" t="s">
        <v>507</v>
      </c>
      <c r="AB2333" s="300" t="s">
        <v>508</v>
      </c>
      <c r="AC2333" s="300" t="s">
        <v>508</v>
      </c>
      <c r="AD2333" s="300">
        <v>6</v>
      </c>
      <c r="AE2333" s="300" t="b">
        <v>1</v>
      </c>
      <c r="AF2333" s="300" t="s">
        <v>768</v>
      </c>
      <c r="AG2333" s="300" t="s">
        <v>769</v>
      </c>
      <c r="AH2333" s="300">
        <v>0</v>
      </c>
      <c r="AI2333" s="300">
        <v>0</v>
      </c>
      <c r="AJ2333" s="300" t="s">
        <v>770</v>
      </c>
      <c r="AK2333" s="300">
        <v>8</v>
      </c>
      <c r="AL2333" s="300" t="s">
        <v>814</v>
      </c>
      <c r="AM2333" s="300">
        <v>403000</v>
      </c>
      <c r="AN2333" s="300" t="b">
        <v>0</v>
      </c>
      <c r="AO2333" s="300">
        <v>-1</v>
      </c>
      <c r="AP2333" s="300" t="s">
        <v>771</v>
      </c>
      <c r="AQ2333" s="300"/>
      <c r="AR2333" s="300" t="b">
        <v>0</v>
      </c>
      <c r="AS2333" s="300">
        <v>403000</v>
      </c>
      <c r="AT2333" s="300" t="b">
        <v>0</v>
      </c>
      <c r="AU2333" s="300"/>
      <c r="AV2333" s="300" t="b">
        <v>0</v>
      </c>
      <c r="AW2333" s="300">
        <v>474694</v>
      </c>
      <c r="AX2333" s="300"/>
      <c r="AY2333" s="300">
        <v>474694</v>
      </c>
      <c r="AZ2333" s="300">
        <v>0</v>
      </c>
      <c r="BA2333" s="300" t="b">
        <v>1</v>
      </c>
      <c r="BB2333" s="300" t="b">
        <v>0</v>
      </c>
      <c r="BC2333"/>
      <c r="BD2333"/>
      <c r="BE2333"/>
      <c r="BF2333"/>
      <c r="BG2333"/>
      <c r="BH2333"/>
      <c r="BI2333"/>
      <c r="BJ2333"/>
      <c r="BK2333"/>
      <c r="BL2333"/>
      <c r="BM2333"/>
      <c r="BN2333"/>
      <c r="BO2333"/>
      <c r="BP2333"/>
      <c r="BQ2333"/>
    </row>
    <row r="2334" spans="5:69" ht="16.5" hidden="1" x14ac:dyDescent="0.3">
      <c r="E2334" s="300" t="s">
        <v>760</v>
      </c>
      <c r="F2334" s="300" t="s">
        <v>651</v>
      </c>
      <c r="G2334" s="300">
        <v>20110101</v>
      </c>
      <c r="H2334" s="300">
        <v>2011</v>
      </c>
      <c r="I2334" s="300">
        <v>52</v>
      </c>
      <c r="J2334" s="300">
        <v>2011</v>
      </c>
      <c r="K2334" s="300">
        <v>562</v>
      </c>
      <c r="L2334" s="300" t="s">
        <v>761</v>
      </c>
      <c r="M2334" s="300" t="s">
        <v>451</v>
      </c>
      <c r="N2334" s="300" t="s">
        <v>660</v>
      </c>
      <c r="O2334" s="300" t="s">
        <v>762</v>
      </c>
      <c r="P2334" s="300">
        <v>0</v>
      </c>
      <c r="Q2334" s="300" t="s">
        <v>763</v>
      </c>
      <c r="R2334" s="300" t="s">
        <v>764</v>
      </c>
      <c r="S2334" s="300">
        <v>0</v>
      </c>
      <c r="T2334" s="300" t="s">
        <v>763</v>
      </c>
      <c r="U2334" s="300" t="s">
        <v>764</v>
      </c>
      <c r="V2334" s="300" t="s">
        <v>2284</v>
      </c>
      <c r="W2334" s="300" t="s">
        <v>766</v>
      </c>
      <c r="X2334" s="300" t="b">
        <v>1</v>
      </c>
      <c r="Y2334" s="300">
        <v>310290</v>
      </c>
      <c r="Z2334" s="300" t="s">
        <v>836</v>
      </c>
      <c r="AA2334" s="300" t="s">
        <v>529</v>
      </c>
      <c r="AB2334" s="300" t="s">
        <v>508</v>
      </c>
      <c r="AC2334" s="300" t="s">
        <v>508</v>
      </c>
      <c r="AD2334" s="300">
        <v>6</v>
      </c>
      <c r="AE2334" s="300" t="b">
        <v>1</v>
      </c>
      <c r="AF2334" s="300" t="s">
        <v>768</v>
      </c>
      <c r="AG2334" s="300" t="s">
        <v>769</v>
      </c>
      <c r="AH2334" s="300">
        <v>0</v>
      </c>
      <c r="AI2334" s="300">
        <v>0</v>
      </c>
      <c r="AJ2334" s="300" t="s">
        <v>770</v>
      </c>
      <c r="AK2334" s="300">
        <v>8</v>
      </c>
      <c r="AL2334" s="300" t="s">
        <v>814</v>
      </c>
      <c r="AM2334" s="300">
        <v>40014</v>
      </c>
      <c r="AN2334" s="300" t="b">
        <v>0</v>
      </c>
      <c r="AO2334" s="300">
        <v>-1</v>
      </c>
      <c r="AP2334" s="300" t="s">
        <v>771</v>
      </c>
      <c r="AQ2334" s="300"/>
      <c r="AR2334" s="300" t="b">
        <v>0</v>
      </c>
      <c r="AS2334" s="300">
        <v>40014</v>
      </c>
      <c r="AT2334" s="300" t="b">
        <v>0</v>
      </c>
      <c r="AU2334" s="300"/>
      <c r="AV2334" s="300" t="b">
        <v>0</v>
      </c>
      <c r="AW2334" s="300">
        <v>8527</v>
      </c>
      <c r="AX2334" s="300"/>
      <c r="AY2334" s="300">
        <v>8527</v>
      </c>
      <c r="AZ2334" s="300">
        <v>0</v>
      </c>
      <c r="BA2334" s="300" t="b">
        <v>1</v>
      </c>
      <c r="BB2334" s="300" t="b">
        <v>0</v>
      </c>
      <c r="BC2334"/>
      <c r="BD2334"/>
      <c r="BE2334"/>
      <c r="BF2334"/>
      <c r="BG2334"/>
      <c r="BH2334"/>
      <c r="BI2334"/>
      <c r="BJ2334"/>
      <c r="BK2334"/>
      <c r="BL2334"/>
      <c r="BM2334"/>
      <c r="BN2334"/>
      <c r="BO2334"/>
      <c r="BP2334"/>
      <c r="BQ2334"/>
    </row>
    <row r="2335" spans="5:69" ht="16.5" hidden="1" x14ac:dyDescent="0.3">
      <c r="E2335" s="300" t="s">
        <v>760</v>
      </c>
      <c r="F2335" s="300" t="s">
        <v>651</v>
      </c>
      <c r="G2335" s="300">
        <v>20110101</v>
      </c>
      <c r="H2335" s="300">
        <v>2011</v>
      </c>
      <c r="I2335" s="300">
        <v>52</v>
      </c>
      <c r="J2335" s="300">
        <v>2011</v>
      </c>
      <c r="K2335" s="300">
        <v>562</v>
      </c>
      <c r="L2335" s="300" t="s">
        <v>761</v>
      </c>
      <c r="M2335" s="300" t="s">
        <v>451</v>
      </c>
      <c r="N2335" s="300" t="s">
        <v>660</v>
      </c>
      <c r="O2335" s="300" t="s">
        <v>762</v>
      </c>
      <c r="P2335" s="300">
        <v>156</v>
      </c>
      <c r="Q2335" s="300" t="s">
        <v>773</v>
      </c>
      <c r="R2335" s="300" t="s">
        <v>774</v>
      </c>
      <c r="S2335" s="300">
        <v>0</v>
      </c>
      <c r="T2335" s="300" t="s">
        <v>763</v>
      </c>
      <c r="U2335" s="300" t="s">
        <v>764</v>
      </c>
      <c r="V2335" s="300" t="s">
        <v>2284</v>
      </c>
      <c r="W2335" s="300" t="s">
        <v>766</v>
      </c>
      <c r="X2335" s="300" t="b">
        <v>1</v>
      </c>
      <c r="Y2335" s="300">
        <v>310290</v>
      </c>
      <c r="Z2335" s="300" t="s">
        <v>836</v>
      </c>
      <c r="AA2335" s="300" t="s">
        <v>529</v>
      </c>
      <c r="AB2335" s="300" t="s">
        <v>508</v>
      </c>
      <c r="AC2335" s="300" t="s">
        <v>508</v>
      </c>
      <c r="AD2335" s="300">
        <v>6</v>
      </c>
      <c r="AE2335" s="300" t="b">
        <v>1</v>
      </c>
      <c r="AF2335" s="300" t="s">
        <v>768</v>
      </c>
      <c r="AG2335" s="300" t="s">
        <v>769</v>
      </c>
      <c r="AH2335" s="300">
        <v>0</v>
      </c>
      <c r="AI2335" s="300">
        <v>0</v>
      </c>
      <c r="AJ2335" s="300" t="s">
        <v>770</v>
      </c>
      <c r="AK2335" s="300">
        <v>8</v>
      </c>
      <c r="AL2335" s="300" t="s">
        <v>814</v>
      </c>
      <c r="AM2335" s="300">
        <v>40000</v>
      </c>
      <c r="AN2335" s="300" t="b">
        <v>0</v>
      </c>
      <c r="AO2335" s="300">
        <v>-1</v>
      </c>
      <c r="AP2335" s="300" t="s">
        <v>771</v>
      </c>
      <c r="AQ2335" s="300"/>
      <c r="AR2335" s="300" t="b">
        <v>0</v>
      </c>
      <c r="AS2335" s="300">
        <v>40000</v>
      </c>
      <c r="AT2335" s="300" t="b">
        <v>0</v>
      </c>
      <c r="AU2335" s="300"/>
      <c r="AV2335" s="300" t="b">
        <v>0</v>
      </c>
      <c r="AW2335" s="300">
        <v>8491</v>
      </c>
      <c r="AX2335" s="300"/>
      <c r="AY2335" s="300">
        <v>8491</v>
      </c>
      <c r="AZ2335" s="300">
        <v>0</v>
      </c>
      <c r="BA2335" s="300" t="b">
        <v>1</v>
      </c>
      <c r="BB2335" s="300" t="b">
        <v>0</v>
      </c>
      <c r="BC2335"/>
      <c r="BD2335"/>
      <c r="BE2335"/>
      <c r="BF2335"/>
      <c r="BG2335"/>
      <c r="BH2335"/>
      <c r="BI2335"/>
      <c r="BJ2335"/>
      <c r="BK2335"/>
      <c r="BL2335"/>
      <c r="BM2335"/>
      <c r="BN2335"/>
      <c r="BO2335"/>
      <c r="BP2335"/>
      <c r="BQ2335"/>
    </row>
    <row r="2336" spans="5:69" ht="16.5" hidden="1" x14ac:dyDescent="0.3">
      <c r="E2336" s="300" t="s">
        <v>760</v>
      </c>
      <c r="F2336" s="300" t="s">
        <v>651</v>
      </c>
      <c r="G2336" s="300">
        <v>20110101</v>
      </c>
      <c r="H2336" s="300">
        <v>2011</v>
      </c>
      <c r="I2336" s="300">
        <v>52</v>
      </c>
      <c r="J2336" s="300">
        <v>2011</v>
      </c>
      <c r="K2336" s="300">
        <v>562</v>
      </c>
      <c r="L2336" s="300" t="s">
        <v>761</v>
      </c>
      <c r="M2336" s="300" t="s">
        <v>451</v>
      </c>
      <c r="N2336" s="300" t="s">
        <v>660</v>
      </c>
      <c r="O2336" s="300" t="s">
        <v>762</v>
      </c>
      <c r="P2336" s="300">
        <v>251</v>
      </c>
      <c r="Q2336" s="300" t="s">
        <v>778</v>
      </c>
      <c r="R2336" s="300" t="s">
        <v>779</v>
      </c>
      <c r="S2336" s="300">
        <v>0</v>
      </c>
      <c r="T2336" s="300" t="s">
        <v>763</v>
      </c>
      <c r="U2336" s="300" t="s">
        <v>764</v>
      </c>
      <c r="V2336" s="300" t="s">
        <v>2284</v>
      </c>
      <c r="W2336" s="300" t="s">
        <v>766</v>
      </c>
      <c r="X2336" s="300" t="b">
        <v>1</v>
      </c>
      <c r="Y2336" s="300">
        <v>310290</v>
      </c>
      <c r="Z2336" s="300" t="s">
        <v>836</v>
      </c>
      <c r="AA2336" s="300" t="s">
        <v>529</v>
      </c>
      <c r="AB2336" s="300" t="s">
        <v>508</v>
      </c>
      <c r="AC2336" s="300" t="s">
        <v>508</v>
      </c>
      <c r="AD2336" s="300">
        <v>6</v>
      </c>
      <c r="AE2336" s="300" t="b">
        <v>1</v>
      </c>
      <c r="AF2336" s="300" t="s">
        <v>768</v>
      </c>
      <c r="AG2336" s="300" t="s">
        <v>769</v>
      </c>
      <c r="AH2336" s="300">
        <v>0</v>
      </c>
      <c r="AI2336" s="300">
        <v>0</v>
      </c>
      <c r="AJ2336" s="300" t="s">
        <v>770</v>
      </c>
      <c r="AK2336" s="300">
        <v>8</v>
      </c>
      <c r="AL2336" s="300" t="s">
        <v>814</v>
      </c>
      <c r="AM2336" s="300">
        <v>14</v>
      </c>
      <c r="AN2336" s="300" t="b">
        <v>0</v>
      </c>
      <c r="AO2336" s="300">
        <v>-1</v>
      </c>
      <c r="AP2336" s="300" t="s">
        <v>771</v>
      </c>
      <c r="AQ2336" s="300"/>
      <c r="AR2336" s="300" t="b">
        <v>0</v>
      </c>
      <c r="AS2336" s="300">
        <v>14</v>
      </c>
      <c r="AT2336" s="300" t="b">
        <v>0</v>
      </c>
      <c r="AU2336" s="300"/>
      <c r="AV2336" s="300" t="b">
        <v>0</v>
      </c>
      <c r="AW2336" s="300">
        <v>36</v>
      </c>
      <c r="AX2336" s="300"/>
      <c r="AY2336" s="300">
        <v>36</v>
      </c>
      <c r="AZ2336" s="300">
        <v>0</v>
      </c>
      <c r="BA2336" s="300" t="b">
        <v>1</v>
      </c>
      <c r="BB2336" s="300" t="b">
        <v>0</v>
      </c>
      <c r="BC2336"/>
      <c r="BD2336"/>
      <c r="BE2336"/>
      <c r="BF2336"/>
      <c r="BG2336"/>
      <c r="BH2336"/>
      <c r="BI2336"/>
      <c r="BJ2336"/>
      <c r="BK2336"/>
      <c r="BL2336"/>
      <c r="BM2336"/>
      <c r="BN2336"/>
      <c r="BO2336"/>
      <c r="BP2336"/>
      <c r="BQ2336"/>
    </row>
    <row r="2337" spans="5:69" ht="16.5" hidden="1" x14ac:dyDescent="0.3">
      <c r="E2337" s="300" t="s">
        <v>760</v>
      </c>
      <c r="F2337" s="300" t="s">
        <v>651</v>
      </c>
      <c r="G2337" s="300">
        <v>20110101</v>
      </c>
      <c r="H2337" s="300">
        <v>2011</v>
      </c>
      <c r="I2337" s="300">
        <v>52</v>
      </c>
      <c r="J2337" s="300">
        <v>2011</v>
      </c>
      <c r="K2337" s="300">
        <v>562</v>
      </c>
      <c r="L2337" s="300" t="s">
        <v>761</v>
      </c>
      <c r="M2337" s="300" t="s">
        <v>451</v>
      </c>
      <c r="N2337" s="300" t="s">
        <v>660</v>
      </c>
      <c r="O2337" s="300" t="s">
        <v>762</v>
      </c>
      <c r="P2337" s="300">
        <v>0</v>
      </c>
      <c r="Q2337" s="300" t="s">
        <v>763</v>
      </c>
      <c r="R2337" s="300" t="s">
        <v>764</v>
      </c>
      <c r="S2337" s="300">
        <v>0</v>
      </c>
      <c r="T2337" s="300" t="s">
        <v>763</v>
      </c>
      <c r="U2337" s="300" t="s">
        <v>764</v>
      </c>
      <c r="V2337" s="300" t="s">
        <v>2284</v>
      </c>
      <c r="W2337" s="300" t="s">
        <v>766</v>
      </c>
      <c r="X2337" s="300" t="b">
        <v>1</v>
      </c>
      <c r="Y2337" s="300">
        <v>3105</v>
      </c>
      <c r="Z2337" s="300" t="s">
        <v>853</v>
      </c>
      <c r="AA2337" s="300" t="s">
        <v>854</v>
      </c>
      <c r="AB2337" s="300" t="s">
        <v>84</v>
      </c>
      <c r="AC2337" s="300" t="s">
        <v>84</v>
      </c>
      <c r="AD2337" s="300">
        <v>4</v>
      </c>
      <c r="AE2337" s="300" t="b">
        <v>0</v>
      </c>
      <c r="AF2337" s="300" t="s">
        <v>768</v>
      </c>
      <c r="AG2337" s="300" t="s">
        <v>769</v>
      </c>
      <c r="AH2337" s="300">
        <v>0</v>
      </c>
      <c r="AI2337" s="300">
        <v>0</v>
      </c>
      <c r="AJ2337" s="300" t="s">
        <v>770</v>
      </c>
      <c r="AK2337" s="300">
        <v>8</v>
      </c>
      <c r="AL2337" s="300" t="s">
        <v>814</v>
      </c>
      <c r="AM2337" s="300">
        <v>6552350</v>
      </c>
      <c r="AN2337" s="300" t="b">
        <v>0</v>
      </c>
      <c r="AO2337" s="300">
        <v>-1</v>
      </c>
      <c r="AP2337" s="300" t="s">
        <v>771</v>
      </c>
      <c r="AQ2337" s="300"/>
      <c r="AR2337" s="300" t="b">
        <v>0</v>
      </c>
      <c r="AS2337" s="300">
        <v>6552350</v>
      </c>
      <c r="AT2337" s="300" t="b">
        <v>0</v>
      </c>
      <c r="AU2337" s="300"/>
      <c r="AV2337" s="300" t="b">
        <v>0</v>
      </c>
      <c r="AW2337" s="300">
        <v>6225201</v>
      </c>
      <c r="AX2337" s="300"/>
      <c r="AY2337" s="300">
        <v>6225201</v>
      </c>
      <c r="AZ2337" s="300">
        <v>0</v>
      </c>
      <c r="BA2337" s="300" t="b">
        <v>1</v>
      </c>
      <c r="BB2337" s="300" t="b">
        <v>0</v>
      </c>
      <c r="BC2337"/>
      <c r="BD2337"/>
      <c r="BE2337"/>
      <c r="BF2337"/>
      <c r="BG2337"/>
      <c r="BH2337"/>
      <c r="BI2337"/>
      <c r="BJ2337"/>
      <c r="BK2337"/>
      <c r="BL2337"/>
      <c r="BM2337"/>
      <c r="BN2337"/>
      <c r="BO2337"/>
      <c r="BP2337"/>
      <c r="BQ2337"/>
    </row>
    <row r="2338" spans="5:69" ht="16.5" hidden="1" x14ac:dyDescent="0.3">
      <c r="E2338" s="300" t="s">
        <v>760</v>
      </c>
      <c r="F2338" s="300" t="s">
        <v>651</v>
      </c>
      <c r="G2338" s="300">
        <v>20110101</v>
      </c>
      <c r="H2338" s="300">
        <v>2011</v>
      </c>
      <c r="I2338" s="300">
        <v>52</v>
      </c>
      <c r="J2338" s="300">
        <v>2011</v>
      </c>
      <c r="K2338" s="300">
        <v>562</v>
      </c>
      <c r="L2338" s="300" t="s">
        <v>761</v>
      </c>
      <c r="M2338" s="300" t="s">
        <v>451</v>
      </c>
      <c r="N2338" s="300" t="s">
        <v>660</v>
      </c>
      <c r="O2338" s="300" t="s">
        <v>762</v>
      </c>
      <c r="P2338" s="300">
        <v>579</v>
      </c>
      <c r="Q2338" s="300" t="s">
        <v>963</v>
      </c>
      <c r="R2338" s="300" t="s">
        <v>964</v>
      </c>
      <c r="S2338" s="300">
        <v>0</v>
      </c>
      <c r="T2338" s="300" t="s">
        <v>763</v>
      </c>
      <c r="U2338" s="300" t="s">
        <v>764</v>
      </c>
      <c r="V2338" s="300" t="s">
        <v>2284</v>
      </c>
      <c r="W2338" s="300" t="s">
        <v>766</v>
      </c>
      <c r="X2338" s="300" t="b">
        <v>1</v>
      </c>
      <c r="Y2338" s="300">
        <v>3105</v>
      </c>
      <c r="Z2338" s="300" t="s">
        <v>853</v>
      </c>
      <c r="AA2338" s="300" t="s">
        <v>854</v>
      </c>
      <c r="AB2338" s="300" t="s">
        <v>84</v>
      </c>
      <c r="AC2338" s="300" t="s">
        <v>84</v>
      </c>
      <c r="AD2338" s="300">
        <v>4</v>
      </c>
      <c r="AE2338" s="300" t="b">
        <v>0</v>
      </c>
      <c r="AF2338" s="300" t="s">
        <v>768</v>
      </c>
      <c r="AG2338" s="300" t="s">
        <v>769</v>
      </c>
      <c r="AH2338" s="300">
        <v>0</v>
      </c>
      <c r="AI2338" s="300">
        <v>0</v>
      </c>
      <c r="AJ2338" s="300" t="s">
        <v>770</v>
      </c>
      <c r="AK2338" s="300">
        <v>8</v>
      </c>
      <c r="AL2338" s="300" t="s">
        <v>814</v>
      </c>
      <c r="AM2338" s="300">
        <v>1069000</v>
      </c>
      <c r="AN2338" s="300" t="b">
        <v>0</v>
      </c>
      <c r="AO2338" s="300">
        <v>-1</v>
      </c>
      <c r="AP2338" s="300" t="s">
        <v>771</v>
      </c>
      <c r="AQ2338" s="300"/>
      <c r="AR2338" s="300" t="b">
        <v>0</v>
      </c>
      <c r="AS2338" s="300">
        <v>1069000</v>
      </c>
      <c r="AT2338" s="300" t="b">
        <v>0</v>
      </c>
      <c r="AU2338" s="300"/>
      <c r="AV2338" s="300" t="b">
        <v>0</v>
      </c>
      <c r="AW2338" s="300">
        <v>861762</v>
      </c>
      <c r="AX2338" s="300"/>
      <c r="AY2338" s="300">
        <v>861762</v>
      </c>
      <c r="AZ2338" s="300">
        <v>0</v>
      </c>
      <c r="BA2338" s="300" t="b">
        <v>1</v>
      </c>
      <c r="BB2338" s="300" t="b">
        <v>0</v>
      </c>
      <c r="BC2338"/>
      <c r="BD2338"/>
      <c r="BE2338"/>
      <c r="BF2338"/>
      <c r="BG2338"/>
      <c r="BH2338"/>
      <c r="BI2338"/>
      <c r="BJ2338"/>
      <c r="BK2338"/>
      <c r="BL2338"/>
      <c r="BM2338"/>
      <c r="BN2338"/>
      <c r="BO2338"/>
      <c r="BP2338"/>
      <c r="BQ2338"/>
    </row>
    <row r="2339" spans="5:69" ht="16.5" hidden="1" x14ac:dyDescent="0.3">
      <c r="E2339" s="300" t="s">
        <v>760</v>
      </c>
      <c r="F2339" s="300" t="s">
        <v>651</v>
      </c>
      <c r="G2339" s="300">
        <v>20110101</v>
      </c>
      <c r="H2339" s="300">
        <v>2011</v>
      </c>
      <c r="I2339" s="300">
        <v>52</v>
      </c>
      <c r="J2339" s="300">
        <v>2011</v>
      </c>
      <c r="K2339" s="300">
        <v>562</v>
      </c>
      <c r="L2339" s="300" t="s">
        <v>761</v>
      </c>
      <c r="M2339" s="300" t="s">
        <v>451</v>
      </c>
      <c r="N2339" s="300" t="s">
        <v>660</v>
      </c>
      <c r="O2339" s="300" t="s">
        <v>762</v>
      </c>
      <c r="P2339" s="300">
        <v>768</v>
      </c>
      <c r="Q2339" s="300" t="s">
        <v>807</v>
      </c>
      <c r="R2339" s="300" t="s">
        <v>442</v>
      </c>
      <c r="S2339" s="300">
        <v>0</v>
      </c>
      <c r="T2339" s="300" t="s">
        <v>763</v>
      </c>
      <c r="U2339" s="300" t="s">
        <v>764</v>
      </c>
      <c r="V2339" s="300" t="s">
        <v>2284</v>
      </c>
      <c r="W2339" s="300" t="s">
        <v>766</v>
      </c>
      <c r="X2339" s="300" t="b">
        <v>1</v>
      </c>
      <c r="Y2339" s="300">
        <v>3105</v>
      </c>
      <c r="Z2339" s="300" t="s">
        <v>853</v>
      </c>
      <c r="AA2339" s="300" t="s">
        <v>854</v>
      </c>
      <c r="AB2339" s="300" t="s">
        <v>84</v>
      </c>
      <c r="AC2339" s="300" t="s">
        <v>84</v>
      </c>
      <c r="AD2339" s="300">
        <v>4</v>
      </c>
      <c r="AE2339" s="300" t="b">
        <v>0</v>
      </c>
      <c r="AF2339" s="300" t="s">
        <v>768</v>
      </c>
      <c r="AG2339" s="300" t="s">
        <v>769</v>
      </c>
      <c r="AH2339" s="300">
        <v>0</v>
      </c>
      <c r="AI2339" s="300">
        <v>0</v>
      </c>
      <c r="AJ2339" s="300" t="s">
        <v>770</v>
      </c>
      <c r="AK2339" s="300">
        <v>8</v>
      </c>
      <c r="AL2339" s="300" t="s">
        <v>814</v>
      </c>
      <c r="AM2339" s="300">
        <v>5458350</v>
      </c>
      <c r="AN2339" s="300" t="b">
        <v>0</v>
      </c>
      <c r="AO2339" s="300">
        <v>-1</v>
      </c>
      <c r="AP2339" s="300" t="s">
        <v>771</v>
      </c>
      <c r="AQ2339" s="300"/>
      <c r="AR2339" s="300" t="b">
        <v>0</v>
      </c>
      <c r="AS2339" s="300">
        <v>5458350</v>
      </c>
      <c r="AT2339" s="300" t="b">
        <v>0</v>
      </c>
      <c r="AU2339" s="300"/>
      <c r="AV2339" s="300" t="b">
        <v>0</v>
      </c>
      <c r="AW2339" s="300">
        <v>5350849</v>
      </c>
      <c r="AX2339" s="300"/>
      <c r="AY2339" s="300">
        <v>5350849</v>
      </c>
      <c r="AZ2339" s="300">
        <v>0</v>
      </c>
      <c r="BA2339" s="300" t="b">
        <v>1</v>
      </c>
      <c r="BB2339" s="300" t="b">
        <v>0</v>
      </c>
      <c r="BC2339"/>
      <c r="BD2339"/>
      <c r="BE2339"/>
      <c r="BF2339"/>
      <c r="BG2339"/>
      <c r="BH2339"/>
      <c r="BI2339"/>
      <c r="BJ2339"/>
      <c r="BK2339"/>
      <c r="BL2339"/>
      <c r="BM2339"/>
      <c r="BN2339"/>
      <c r="BO2339"/>
      <c r="BP2339"/>
      <c r="BQ2339"/>
    </row>
    <row r="2340" spans="5:69" ht="16.5" hidden="1" x14ac:dyDescent="0.3">
      <c r="E2340" s="300" t="s">
        <v>760</v>
      </c>
      <c r="F2340" s="300" t="s">
        <v>651</v>
      </c>
      <c r="G2340" s="300">
        <v>20110101</v>
      </c>
      <c r="H2340" s="300">
        <v>2011</v>
      </c>
      <c r="I2340" s="300">
        <v>52</v>
      </c>
      <c r="J2340" s="300">
        <v>2011</v>
      </c>
      <c r="K2340" s="300">
        <v>562</v>
      </c>
      <c r="L2340" s="300" t="s">
        <v>761</v>
      </c>
      <c r="M2340" s="300" t="s">
        <v>451</v>
      </c>
      <c r="N2340" s="300" t="s">
        <v>660</v>
      </c>
      <c r="O2340" s="300" t="s">
        <v>762</v>
      </c>
      <c r="P2340" s="300">
        <v>854</v>
      </c>
      <c r="Q2340" s="300" t="s">
        <v>811</v>
      </c>
      <c r="R2340" s="300" t="s">
        <v>437</v>
      </c>
      <c r="S2340" s="300">
        <v>0</v>
      </c>
      <c r="T2340" s="300" t="s">
        <v>763</v>
      </c>
      <c r="U2340" s="300" t="s">
        <v>764</v>
      </c>
      <c r="V2340" s="300" t="s">
        <v>2284</v>
      </c>
      <c r="W2340" s="300" t="s">
        <v>766</v>
      </c>
      <c r="X2340" s="300" t="b">
        <v>1</v>
      </c>
      <c r="Y2340" s="300">
        <v>3105</v>
      </c>
      <c r="Z2340" s="300" t="s">
        <v>853</v>
      </c>
      <c r="AA2340" s="300" t="s">
        <v>854</v>
      </c>
      <c r="AB2340" s="300" t="s">
        <v>84</v>
      </c>
      <c r="AC2340" s="300" t="s">
        <v>84</v>
      </c>
      <c r="AD2340" s="300">
        <v>4</v>
      </c>
      <c r="AE2340" s="300" t="b">
        <v>0</v>
      </c>
      <c r="AF2340" s="300" t="s">
        <v>768</v>
      </c>
      <c r="AG2340" s="300" t="s">
        <v>769</v>
      </c>
      <c r="AH2340" s="300">
        <v>0</v>
      </c>
      <c r="AI2340" s="300">
        <v>0</v>
      </c>
      <c r="AJ2340" s="300" t="s">
        <v>770</v>
      </c>
      <c r="AK2340" s="300">
        <v>8</v>
      </c>
      <c r="AL2340" s="300" t="s">
        <v>814</v>
      </c>
      <c r="AM2340" s="300">
        <v>25000</v>
      </c>
      <c r="AN2340" s="300" t="b">
        <v>0</v>
      </c>
      <c r="AO2340" s="300">
        <v>-1</v>
      </c>
      <c r="AP2340" s="300" t="s">
        <v>771</v>
      </c>
      <c r="AQ2340" s="300"/>
      <c r="AR2340" s="300" t="b">
        <v>0</v>
      </c>
      <c r="AS2340" s="300">
        <v>25000</v>
      </c>
      <c r="AT2340" s="300" t="b">
        <v>0</v>
      </c>
      <c r="AU2340" s="300"/>
      <c r="AV2340" s="300" t="b">
        <v>0</v>
      </c>
      <c r="AW2340" s="300">
        <v>12590</v>
      </c>
      <c r="AX2340" s="300"/>
      <c r="AY2340" s="300">
        <v>12590</v>
      </c>
      <c r="AZ2340" s="300">
        <v>0</v>
      </c>
      <c r="BA2340" s="300" t="b">
        <v>1</v>
      </c>
      <c r="BB2340" s="300" t="b">
        <v>0</v>
      </c>
      <c r="BC2340"/>
      <c r="BD2340"/>
      <c r="BE2340"/>
      <c r="BF2340"/>
      <c r="BG2340"/>
      <c r="BH2340"/>
      <c r="BI2340"/>
      <c r="BJ2340"/>
      <c r="BK2340"/>
      <c r="BL2340"/>
      <c r="BM2340"/>
      <c r="BN2340"/>
      <c r="BO2340"/>
      <c r="BP2340"/>
      <c r="BQ2340"/>
    </row>
    <row r="2341" spans="5:69" ht="16.5" hidden="1" x14ac:dyDescent="0.3">
      <c r="E2341" s="300" t="s">
        <v>760</v>
      </c>
      <c r="F2341" s="300" t="s">
        <v>651</v>
      </c>
      <c r="G2341" s="300">
        <v>20110101</v>
      </c>
      <c r="H2341" s="300">
        <v>2011</v>
      </c>
      <c r="I2341" s="300">
        <v>52</v>
      </c>
      <c r="J2341" s="300">
        <v>2011</v>
      </c>
      <c r="K2341" s="300">
        <v>562</v>
      </c>
      <c r="L2341" s="300" t="s">
        <v>761</v>
      </c>
      <c r="M2341" s="300" t="s">
        <v>451</v>
      </c>
      <c r="N2341" s="300" t="s">
        <v>660</v>
      </c>
      <c r="O2341" s="300" t="s">
        <v>762</v>
      </c>
      <c r="P2341" s="300">
        <v>0</v>
      </c>
      <c r="Q2341" s="300" t="s">
        <v>763</v>
      </c>
      <c r="R2341" s="300" t="s">
        <v>764</v>
      </c>
      <c r="S2341" s="300">
        <v>0</v>
      </c>
      <c r="T2341" s="300" t="s">
        <v>763</v>
      </c>
      <c r="U2341" s="300" t="s">
        <v>764</v>
      </c>
      <c r="V2341" s="300" t="s">
        <v>2284</v>
      </c>
      <c r="W2341" s="300" t="s">
        <v>766</v>
      </c>
      <c r="X2341" s="300" t="b">
        <v>1</v>
      </c>
      <c r="Y2341" s="300">
        <v>310510</v>
      </c>
      <c r="Z2341" s="300" t="s">
        <v>862</v>
      </c>
      <c r="AA2341" s="300" t="s">
        <v>540</v>
      </c>
      <c r="AB2341" s="300" t="s">
        <v>84</v>
      </c>
      <c r="AC2341" s="300" t="s">
        <v>84</v>
      </c>
      <c r="AD2341" s="300">
        <v>6</v>
      </c>
      <c r="AE2341" s="300" t="b">
        <v>1</v>
      </c>
      <c r="AF2341" s="300" t="s">
        <v>768</v>
      </c>
      <c r="AG2341" s="300" t="s">
        <v>769</v>
      </c>
      <c r="AH2341" s="300">
        <v>0</v>
      </c>
      <c r="AI2341" s="300">
        <v>0</v>
      </c>
      <c r="AJ2341" s="300" t="s">
        <v>770</v>
      </c>
      <c r="AK2341" s="300">
        <v>8</v>
      </c>
      <c r="AL2341" s="300" t="s">
        <v>814</v>
      </c>
      <c r="AM2341" s="300">
        <v>2500</v>
      </c>
      <c r="AN2341" s="300" t="b">
        <v>0</v>
      </c>
      <c r="AO2341" s="300">
        <v>-1</v>
      </c>
      <c r="AP2341" s="300" t="s">
        <v>771</v>
      </c>
      <c r="AQ2341" s="300"/>
      <c r="AR2341" s="300" t="b">
        <v>0</v>
      </c>
      <c r="AS2341" s="300">
        <v>2500</v>
      </c>
      <c r="AT2341" s="300" t="b">
        <v>0</v>
      </c>
      <c r="AU2341" s="300"/>
      <c r="AV2341" s="300" t="b">
        <v>0</v>
      </c>
      <c r="AW2341" s="300">
        <v>371</v>
      </c>
      <c r="AX2341" s="300"/>
      <c r="AY2341" s="300">
        <v>371</v>
      </c>
      <c r="AZ2341" s="300">
        <v>0</v>
      </c>
      <c r="BA2341" s="300" t="b">
        <v>1</v>
      </c>
      <c r="BB2341" s="300" t="b">
        <v>0</v>
      </c>
      <c r="BC2341"/>
      <c r="BD2341"/>
      <c r="BE2341"/>
      <c r="BF2341"/>
      <c r="BG2341"/>
      <c r="BH2341"/>
      <c r="BI2341"/>
      <c r="BJ2341"/>
      <c r="BK2341"/>
      <c r="BL2341"/>
      <c r="BM2341"/>
      <c r="BN2341"/>
      <c r="BO2341"/>
      <c r="BP2341"/>
      <c r="BQ2341"/>
    </row>
    <row r="2342" spans="5:69" ht="16.5" hidden="1" x14ac:dyDescent="0.3">
      <c r="E2342" s="300" t="s">
        <v>760</v>
      </c>
      <c r="F2342" s="300" t="s">
        <v>651</v>
      </c>
      <c r="G2342" s="300">
        <v>20110101</v>
      </c>
      <c r="H2342" s="300">
        <v>2011</v>
      </c>
      <c r="I2342" s="300">
        <v>52</v>
      </c>
      <c r="J2342" s="300">
        <v>2011</v>
      </c>
      <c r="K2342" s="300">
        <v>562</v>
      </c>
      <c r="L2342" s="300" t="s">
        <v>761</v>
      </c>
      <c r="M2342" s="300" t="s">
        <v>451</v>
      </c>
      <c r="N2342" s="300" t="s">
        <v>660</v>
      </c>
      <c r="O2342" s="300" t="s">
        <v>762</v>
      </c>
      <c r="P2342" s="300">
        <v>768</v>
      </c>
      <c r="Q2342" s="300" t="s">
        <v>807</v>
      </c>
      <c r="R2342" s="300" t="s">
        <v>442</v>
      </c>
      <c r="S2342" s="300">
        <v>0</v>
      </c>
      <c r="T2342" s="300" t="s">
        <v>763</v>
      </c>
      <c r="U2342" s="300" t="s">
        <v>764</v>
      </c>
      <c r="V2342" s="300" t="s">
        <v>2284</v>
      </c>
      <c r="W2342" s="300" t="s">
        <v>766</v>
      </c>
      <c r="X2342" s="300" t="b">
        <v>1</v>
      </c>
      <c r="Y2342" s="300">
        <v>310510</v>
      </c>
      <c r="Z2342" s="300" t="s">
        <v>862</v>
      </c>
      <c r="AA2342" s="300" t="s">
        <v>540</v>
      </c>
      <c r="AB2342" s="300" t="s">
        <v>84</v>
      </c>
      <c r="AC2342" s="300" t="s">
        <v>84</v>
      </c>
      <c r="AD2342" s="300">
        <v>6</v>
      </c>
      <c r="AE2342" s="300" t="b">
        <v>1</v>
      </c>
      <c r="AF2342" s="300" t="s">
        <v>768</v>
      </c>
      <c r="AG2342" s="300" t="s">
        <v>769</v>
      </c>
      <c r="AH2342" s="300">
        <v>0</v>
      </c>
      <c r="AI2342" s="300">
        <v>0</v>
      </c>
      <c r="AJ2342" s="300" t="s">
        <v>770</v>
      </c>
      <c r="AK2342" s="300">
        <v>8</v>
      </c>
      <c r="AL2342" s="300" t="s">
        <v>814</v>
      </c>
      <c r="AM2342" s="300">
        <v>2500</v>
      </c>
      <c r="AN2342" s="300" t="b">
        <v>0</v>
      </c>
      <c r="AO2342" s="300">
        <v>-1</v>
      </c>
      <c r="AP2342" s="300" t="s">
        <v>771</v>
      </c>
      <c r="AQ2342" s="300"/>
      <c r="AR2342" s="300" t="b">
        <v>0</v>
      </c>
      <c r="AS2342" s="300">
        <v>2500</v>
      </c>
      <c r="AT2342" s="300" t="b">
        <v>0</v>
      </c>
      <c r="AU2342" s="300"/>
      <c r="AV2342" s="300" t="b">
        <v>0</v>
      </c>
      <c r="AW2342" s="300">
        <v>371</v>
      </c>
      <c r="AX2342" s="300"/>
      <c r="AY2342" s="300">
        <v>371</v>
      </c>
      <c r="AZ2342" s="300">
        <v>0</v>
      </c>
      <c r="BA2342" s="300" t="b">
        <v>1</v>
      </c>
      <c r="BB2342" s="300" t="b">
        <v>0</v>
      </c>
      <c r="BC2342"/>
      <c r="BD2342"/>
      <c r="BE2342"/>
      <c r="BF2342"/>
      <c r="BG2342"/>
      <c r="BH2342"/>
      <c r="BI2342"/>
      <c r="BJ2342"/>
      <c r="BK2342"/>
      <c r="BL2342"/>
      <c r="BM2342"/>
      <c r="BN2342"/>
      <c r="BO2342"/>
      <c r="BP2342"/>
      <c r="BQ2342"/>
    </row>
    <row r="2343" spans="5:69" ht="16.5" hidden="1" x14ac:dyDescent="0.3">
      <c r="E2343" s="300" t="s">
        <v>760</v>
      </c>
      <c r="F2343" s="300" t="s">
        <v>651</v>
      </c>
      <c r="G2343" s="300">
        <v>20110101</v>
      </c>
      <c r="H2343" s="300">
        <v>2011</v>
      </c>
      <c r="I2343" s="300">
        <v>52</v>
      </c>
      <c r="J2343" s="300">
        <v>2011</v>
      </c>
      <c r="K2343" s="300">
        <v>562</v>
      </c>
      <c r="L2343" s="300" t="s">
        <v>761</v>
      </c>
      <c r="M2343" s="300" t="s">
        <v>451</v>
      </c>
      <c r="N2343" s="300" t="s">
        <v>660</v>
      </c>
      <c r="O2343" s="300" t="s">
        <v>762</v>
      </c>
      <c r="P2343" s="300">
        <v>0</v>
      </c>
      <c r="Q2343" s="300" t="s">
        <v>763</v>
      </c>
      <c r="R2343" s="300" t="s">
        <v>764</v>
      </c>
      <c r="S2343" s="300">
        <v>0</v>
      </c>
      <c r="T2343" s="300" t="s">
        <v>763</v>
      </c>
      <c r="U2343" s="300" t="s">
        <v>764</v>
      </c>
      <c r="V2343" s="300" t="s">
        <v>2284</v>
      </c>
      <c r="W2343" s="300" t="s">
        <v>766</v>
      </c>
      <c r="X2343" s="300" t="b">
        <v>1</v>
      </c>
      <c r="Y2343" s="300">
        <v>310520</v>
      </c>
      <c r="Z2343" s="300" t="s">
        <v>864</v>
      </c>
      <c r="AA2343" s="300" t="s">
        <v>61</v>
      </c>
      <c r="AB2343" s="300" t="s">
        <v>84</v>
      </c>
      <c r="AC2343" s="300" t="s">
        <v>84</v>
      </c>
      <c r="AD2343" s="300">
        <v>6</v>
      </c>
      <c r="AE2343" s="300" t="b">
        <v>1</v>
      </c>
      <c r="AF2343" s="300" t="s">
        <v>768</v>
      </c>
      <c r="AG2343" s="300" t="s">
        <v>769</v>
      </c>
      <c r="AH2343" s="300">
        <v>0</v>
      </c>
      <c r="AI2343" s="300">
        <v>0</v>
      </c>
      <c r="AJ2343" s="300" t="s">
        <v>770</v>
      </c>
      <c r="AK2343" s="300">
        <v>8</v>
      </c>
      <c r="AL2343" s="300" t="s">
        <v>814</v>
      </c>
      <c r="AM2343" s="300">
        <v>5480850</v>
      </c>
      <c r="AN2343" s="300" t="b">
        <v>0</v>
      </c>
      <c r="AO2343" s="300">
        <v>-1</v>
      </c>
      <c r="AP2343" s="300" t="s">
        <v>771</v>
      </c>
      <c r="AQ2343" s="300"/>
      <c r="AR2343" s="300" t="b">
        <v>0</v>
      </c>
      <c r="AS2343" s="300">
        <v>5480850</v>
      </c>
      <c r="AT2343" s="300" t="b">
        <v>0</v>
      </c>
      <c r="AU2343" s="300"/>
      <c r="AV2343" s="300" t="b">
        <v>0</v>
      </c>
      <c r="AW2343" s="300">
        <v>5363067</v>
      </c>
      <c r="AX2343" s="300"/>
      <c r="AY2343" s="300">
        <v>5363067</v>
      </c>
      <c r="AZ2343" s="300">
        <v>0</v>
      </c>
      <c r="BA2343" s="300" t="b">
        <v>1</v>
      </c>
      <c r="BB2343" s="300" t="b">
        <v>0</v>
      </c>
      <c r="BC2343"/>
      <c r="BD2343"/>
      <c r="BE2343"/>
      <c r="BF2343"/>
      <c r="BG2343"/>
      <c r="BH2343"/>
      <c r="BI2343"/>
      <c r="BJ2343"/>
      <c r="BK2343"/>
      <c r="BL2343"/>
      <c r="BM2343"/>
      <c r="BN2343"/>
      <c r="BO2343"/>
      <c r="BP2343"/>
      <c r="BQ2343"/>
    </row>
    <row r="2344" spans="5:69" ht="16.5" hidden="1" x14ac:dyDescent="0.3">
      <c r="E2344" s="300" t="s">
        <v>760</v>
      </c>
      <c r="F2344" s="300" t="s">
        <v>651</v>
      </c>
      <c r="G2344" s="300">
        <v>20110101</v>
      </c>
      <c r="H2344" s="300">
        <v>2011</v>
      </c>
      <c r="I2344" s="300">
        <v>52</v>
      </c>
      <c r="J2344" s="300">
        <v>2011</v>
      </c>
      <c r="K2344" s="300">
        <v>562</v>
      </c>
      <c r="L2344" s="300" t="s">
        <v>761</v>
      </c>
      <c r="M2344" s="300" t="s">
        <v>451</v>
      </c>
      <c r="N2344" s="300" t="s">
        <v>660</v>
      </c>
      <c r="O2344" s="300" t="s">
        <v>762</v>
      </c>
      <c r="P2344" s="300">
        <v>768</v>
      </c>
      <c r="Q2344" s="300" t="s">
        <v>807</v>
      </c>
      <c r="R2344" s="300" t="s">
        <v>442</v>
      </c>
      <c r="S2344" s="300">
        <v>0</v>
      </c>
      <c r="T2344" s="300" t="s">
        <v>763</v>
      </c>
      <c r="U2344" s="300" t="s">
        <v>764</v>
      </c>
      <c r="V2344" s="300" t="s">
        <v>2284</v>
      </c>
      <c r="W2344" s="300" t="s">
        <v>766</v>
      </c>
      <c r="X2344" s="300" t="b">
        <v>1</v>
      </c>
      <c r="Y2344" s="300">
        <v>310520</v>
      </c>
      <c r="Z2344" s="300" t="s">
        <v>864</v>
      </c>
      <c r="AA2344" s="300" t="s">
        <v>61</v>
      </c>
      <c r="AB2344" s="300" t="s">
        <v>84</v>
      </c>
      <c r="AC2344" s="300" t="s">
        <v>84</v>
      </c>
      <c r="AD2344" s="300">
        <v>6</v>
      </c>
      <c r="AE2344" s="300" t="b">
        <v>1</v>
      </c>
      <c r="AF2344" s="300" t="s">
        <v>768</v>
      </c>
      <c r="AG2344" s="300" t="s">
        <v>769</v>
      </c>
      <c r="AH2344" s="300">
        <v>0</v>
      </c>
      <c r="AI2344" s="300">
        <v>0</v>
      </c>
      <c r="AJ2344" s="300" t="s">
        <v>770</v>
      </c>
      <c r="AK2344" s="300">
        <v>8</v>
      </c>
      <c r="AL2344" s="300" t="s">
        <v>814</v>
      </c>
      <c r="AM2344" s="300">
        <v>5455850</v>
      </c>
      <c r="AN2344" s="300" t="b">
        <v>0</v>
      </c>
      <c r="AO2344" s="300">
        <v>-1</v>
      </c>
      <c r="AP2344" s="300" t="s">
        <v>771</v>
      </c>
      <c r="AQ2344" s="300"/>
      <c r="AR2344" s="300" t="b">
        <v>0</v>
      </c>
      <c r="AS2344" s="300">
        <v>5455850</v>
      </c>
      <c r="AT2344" s="300" t="b">
        <v>0</v>
      </c>
      <c r="AU2344" s="300"/>
      <c r="AV2344" s="300" t="b">
        <v>0</v>
      </c>
      <c r="AW2344" s="300">
        <v>5350477</v>
      </c>
      <c r="AX2344" s="300"/>
      <c r="AY2344" s="300">
        <v>5350477</v>
      </c>
      <c r="AZ2344" s="300">
        <v>0</v>
      </c>
      <c r="BA2344" s="300" t="b">
        <v>1</v>
      </c>
      <c r="BB2344" s="300" t="b">
        <v>0</v>
      </c>
      <c r="BC2344"/>
      <c r="BD2344"/>
      <c r="BE2344"/>
      <c r="BF2344"/>
      <c r="BG2344"/>
      <c r="BH2344"/>
      <c r="BI2344"/>
      <c r="BJ2344"/>
      <c r="BK2344"/>
      <c r="BL2344"/>
      <c r="BM2344"/>
      <c r="BN2344"/>
      <c r="BO2344"/>
      <c r="BP2344"/>
      <c r="BQ2344"/>
    </row>
    <row r="2345" spans="5:69" ht="16.5" hidden="1" x14ac:dyDescent="0.3">
      <c r="E2345" s="300" t="s">
        <v>760</v>
      </c>
      <c r="F2345" s="300" t="s">
        <v>651</v>
      </c>
      <c r="G2345" s="300">
        <v>20110101</v>
      </c>
      <c r="H2345" s="300">
        <v>2011</v>
      </c>
      <c r="I2345" s="300">
        <v>52</v>
      </c>
      <c r="J2345" s="300">
        <v>2011</v>
      </c>
      <c r="K2345" s="300">
        <v>562</v>
      </c>
      <c r="L2345" s="300" t="s">
        <v>761</v>
      </c>
      <c r="M2345" s="300" t="s">
        <v>451</v>
      </c>
      <c r="N2345" s="300" t="s">
        <v>660</v>
      </c>
      <c r="O2345" s="300" t="s">
        <v>762</v>
      </c>
      <c r="P2345" s="300">
        <v>854</v>
      </c>
      <c r="Q2345" s="300" t="s">
        <v>811</v>
      </c>
      <c r="R2345" s="300" t="s">
        <v>437</v>
      </c>
      <c r="S2345" s="300">
        <v>0</v>
      </c>
      <c r="T2345" s="300" t="s">
        <v>763</v>
      </c>
      <c r="U2345" s="300" t="s">
        <v>764</v>
      </c>
      <c r="V2345" s="300" t="s">
        <v>2284</v>
      </c>
      <c r="W2345" s="300" t="s">
        <v>766</v>
      </c>
      <c r="X2345" s="300" t="b">
        <v>1</v>
      </c>
      <c r="Y2345" s="300">
        <v>310520</v>
      </c>
      <c r="Z2345" s="300" t="s">
        <v>864</v>
      </c>
      <c r="AA2345" s="300" t="s">
        <v>61</v>
      </c>
      <c r="AB2345" s="300" t="s">
        <v>84</v>
      </c>
      <c r="AC2345" s="300" t="s">
        <v>84</v>
      </c>
      <c r="AD2345" s="300">
        <v>6</v>
      </c>
      <c r="AE2345" s="300" t="b">
        <v>1</v>
      </c>
      <c r="AF2345" s="300" t="s">
        <v>768</v>
      </c>
      <c r="AG2345" s="300" t="s">
        <v>769</v>
      </c>
      <c r="AH2345" s="300">
        <v>0</v>
      </c>
      <c r="AI2345" s="300">
        <v>0</v>
      </c>
      <c r="AJ2345" s="300" t="s">
        <v>770</v>
      </c>
      <c r="AK2345" s="300">
        <v>8</v>
      </c>
      <c r="AL2345" s="300" t="s">
        <v>814</v>
      </c>
      <c r="AM2345" s="300">
        <v>25000</v>
      </c>
      <c r="AN2345" s="300" t="b">
        <v>0</v>
      </c>
      <c r="AO2345" s="300">
        <v>-1</v>
      </c>
      <c r="AP2345" s="300" t="s">
        <v>771</v>
      </c>
      <c r="AQ2345" s="300"/>
      <c r="AR2345" s="300" t="b">
        <v>0</v>
      </c>
      <c r="AS2345" s="300">
        <v>25000</v>
      </c>
      <c r="AT2345" s="300" t="b">
        <v>0</v>
      </c>
      <c r="AU2345" s="300"/>
      <c r="AV2345" s="300" t="b">
        <v>0</v>
      </c>
      <c r="AW2345" s="300">
        <v>12590</v>
      </c>
      <c r="AX2345" s="300"/>
      <c r="AY2345" s="300">
        <v>12590</v>
      </c>
      <c r="AZ2345" s="300">
        <v>0</v>
      </c>
      <c r="BA2345" s="300" t="b">
        <v>1</v>
      </c>
      <c r="BB2345" s="300" t="b">
        <v>0</v>
      </c>
      <c r="BC2345"/>
      <c r="BD2345"/>
      <c r="BE2345"/>
      <c r="BF2345"/>
      <c r="BG2345"/>
      <c r="BH2345"/>
      <c r="BI2345"/>
      <c r="BJ2345"/>
      <c r="BK2345"/>
      <c r="BL2345"/>
      <c r="BM2345"/>
      <c r="BN2345"/>
      <c r="BO2345"/>
      <c r="BP2345"/>
      <c r="BQ2345"/>
    </row>
    <row r="2346" spans="5:69" ht="16.5" hidden="1" x14ac:dyDescent="0.3">
      <c r="E2346" s="300" t="s">
        <v>760</v>
      </c>
      <c r="F2346" s="300" t="s">
        <v>651</v>
      </c>
      <c r="G2346" s="300">
        <v>20110101</v>
      </c>
      <c r="H2346" s="300">
        <v>2011</v>
      </c>
      <c r="I2346" s="300">
        <v>52</v>
      </c>
      <c r="J2346" s="300">
        <v>2011</v>
      </c>
      <c r="K2346" s="300">
        <v>562</v>
      </c>
      <c r="L2346" s="300" t="s">
        <v>761</v>
      </c>
      <c r="M2346" s="300" t="s">
        <v>451</v>
      </c>
      <c r="N2346" s="300" t="s">
        <v>660</v>
      </c>
      <c r="O2346" s="300" t="s">
        <v>762</v>
      </c>
      <c r="P2346" s="300">
        <v>0</v>
      </c>
      <c r="Q2346" s="300" t="s">
        <v>763</v>
      </c>
      <c r="R2346" s="300" t="s">
        <v>764</v>
      </c>
      <c r="S2346" s="300">
        <v>0</v>
      </c>
      <c r="T2346" s="300" t="s">
        <v>763</v>
      </c>
      <c r="U2346" s="300" t="s">
        <v>764</v>
      </c>
      <c r="V2346" s="300" t="s">
        <v>2284</v>
      </c>
      <c r="W2346" s="300" t="s">
        <v>766</v>
      </c>
      <c r="X2346" s="300" t="b">
        <v>1</v>
      </c>
      <c r="Y2346" s="300">
        <v>310590</v>
      </c>
      <c r="Z2346" s="300" t="s">
        <v>868</v>
      </c>
      <c r="AA2346" s="300" t="s">
        <v>540</v>
      </c>
      <c r="AB2346" s="300" t="s">
        <v>84</v>
      </c>
      <c r="AC2346" s="300" t="s">
        <v>84</v>
      </c>
      <c r="AD2346" s="300">
        <v>6</v>
      </c>
      <c r="AE2346" s="300" t="b">
        <v>1</v>
      </c>
      <c r="AF2346" s="300" t="s">
        <v>768</v>
      </c>
      <c r="AG2346" s="300" t="s">
        <v>769</v>
      </c>
      <c r="AH2346" s="300">
        <v>0</v>
      </c>
      <c r="AI2346" s="300">
        <v>0</v>
      </c>
      <c r="AJ2346" s="300" t="s">
        <v>770</v>
      </c>
      <c r="AK2346" s="300">
        <v>8</v>
      </c>
      <c r="AL2346" s="300" t="s">
        <v>814</v>
      </c>
      <c r="AM2346" s="300">
        <v>1069000</v>
      </c>
      <c r="AN2346" s="300" t="b">
        <v>0</v>
      </c>
      <c r="AO2346" s="300">
        <v>-1</v>
      </c>
      <c r="AP2346" s="300" t="s">
        <v>771</v>
      </c>
      <c r="AQ2346" s="300"/>
      <c r="AR2346" s="300" t="b">
        <v>0</v>
      </c>
      <c r="AS2346" s="300">
        <v>1069000</v>
      </c>
      <c r="AT2346" s="300" t="b">
        <v>0</v>
      </c>
      <c r="AU2346" s="300"/>
      <c r="AV2346" s="300" t="b">
        <v>0</v>
      </c>
      <c r="AW2346" s="300">
        <v>861762</v>
      </c>
      <c r="AX2346" s="300"/>
      <c r="AY2346" s="300">
        <v>861762</v>
      </c>
      <c r="AZ2346" s="300">
        <v>0</v>
      </c>
      <c r="BA2346" s="300" t="b">
        <v>1</v>
      </c>
      <c r="BB2346" s="300" t="b">
        <v>0</v>
      </c>
      <c r="BC2346"/>
      <c r="BD2346"/>
      <c r="BE2346"/>
      <c r="BF2346"/>
      <c r="BG2346"/>
      <c r="BH2346"/>
      <c r="BI2346"/>
      <c r="BJ2346"/>
      <c r="BK2346"/>
      <c r="BL2346"/>
      <c r="BM2346"/>
      <c r="BN2346"/>
      <c r="BO2346"/>
      <c r="BP2346"/>
      <c r="BQ2346"/>
    </row>
    <row r="2347" spans="5:69" ht="16.5" hidden="1" x14ac:dyDescent="0.3">
      <c r="E2347" s="300" t="s">
        <v>760</v>
      </c>
      <c r="F2347" s="300" t="s">
        <v>651</v>
      </c>
      <c r="G2347" s="300">
        <v>20110101</v>
      </c>
      <c r="H2347" s="300">
        <v>2011</v>
      </c>
      <c r="I2347" s="300">
        <v>52</v>
      </c>
      <c r="J2347" s="300">
        <v>2011</v>
      </c>
      <c r="K2347" s="300">
        <v>562</v>
      </c>
      <c r="L2347" s="300" t="s">
        <v>761</v>
      </c>
      <c r="M2347" s="300" t="s">
        <v>451</v>
      </c>
      <c r="N2347" s="300" t="s">
        <v>660</v>
      </c>
      <c r="O2347" s="300" t="s">
        <v>762</v>
      </c>
      <c r="P2347" s="300">
        <v>579</v>
      </c>
      <c r="Q2347" s="300" t="s">
        <v>963</v>
      </c>
      <c r="R2347" s="300" t="s">
        <v>964</v>
      </c>
      <c r="S2347" s="300">
        <v>0</v>
      </c>
      <c r="T2347" s="300" t="s">
        <v>763</v>
      </c>
      <c r="U2347" s="300" t="s">
        <v>764</v>
      </c>
      <c r="V2347" s="300" t="s">
        <v>2284</v>
      </c>
      <c r="W2347" s="300" t="s">
        <v>766</v>
      </c>
      <c r="X2347" s="300" t="b">
        <v>1</v>
      </c>
      <c r="Y2347" s="300">
        <v>310590</v>
      </c>
      <c r="Z2347" s="300" t="s">
        <v>868</v>
      </c>
      <c r="AA2347" s="300" t="s">
        <v>540</v>
      </c>
      <c r="AB2347" s="300" t="s">
        <v>84</v>
      </c>
      <c r="AC2347" s="300" t="s">
        <v>84</v>
      </c>
      <c r="AD2347" s="300">
        <v>6</v>
      </c>
      <c r="AE2347" s="300" t="b">
        <v>1</v>
      </c>
      <c r="AF2347" s="300" t="s">
        <v>768</v>
      </c>
      <c r="AG2347" s="300" t="s">
        <v>769</v>
      </c>
      <c r="AH2347" s="300">
        <v>0</v>
      </c>
      <c r="AI2347" s="300">
        <v>0</v>
      </c>
      <c r="AJ2347" s="300" t="s">
        <v>770</v>
      </c>
      <c r="AK2347" s="300">
        <v>8</v>
      </c>
      <c r="AL2347" s="300" t="s">
        <v>814</v>
      </c>
      <c r="AM2347" s="300">
        <v>1069000</v>
      </c>
      <c r="AN2347" s="300" t="b">
        <v>0</v>
      </c>
      <c r="AO2347" s="300">
        <v>-1</v>
      </c>
      <c r="AP2347" s="300" t="s">
        <v>771</v>
      </c>
      <c r="AQ2347" s="300"/>
      <c r="AR2347" s="300" t="b">
        <v>0</v>
      </c>
      <c r="AS2347" s="300">
        <v>1069000</v>
      </c>
      <c r="AT2347" s="300" t="b">
        <v>0</v>
      </c>
      <c r="AU2347" s="300"/>
      <c r="AV2347" s="300" t="b">
        <v>0</v>
      </c>
      <c r="AW2347" s="300">
        <v>861762</v>
      </c>
      <c r="AX2347" s="300"/>
      <c r="AY2347" s="300">
        <v>861762</v>
      </c>
      <c r="AZ2347" s="300">
        <v>0</v>
      </c>
      <c r="BA2347" s="300" t="b">
        <v>1</v>
      </c>
      <c r="BB2347" s="300" t="b">
        <v>0</v>
      </c>
      <c r="BC2347"/>
      <c r="BD2347"/>
      <c r="BE2347"/>
      <c r="BF2347"/>
      <c r="BG2347"/>
      <c r="BH2347"/>
      <c r="BI2347"/>
      <c r="BJ2347"/>
      <c r="BK2347"/>
      <c r="BL2347"/>
      <c r="BM2347"/>
      <c r="BN2347"/>
      <c r="BO2347"/>
      <c r="BP2347"/>
      <c r="BQ2347"/>
    </row>
  </sheetData>
  <pageMargins left="0.75" right="0.75" top="1" bottom="1" header="0.5" footer="0.5"/>
  <pageSetup orientation="portrait" r:id="rId1"/>
  <headerFooter alignWithMargins="0"/>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188C3E66AB75547B18654CB199B37BE" ma:contentTypeVersion="11" ma:contentTypeDescription="Create a new document." ma:contentTypeScope="" ma:versionID="7f1abdd97311c1744583c626b9c5f5c9">
  <xsd:schema xmlns:xsd="http://www.w3.org/2001/XMLSchema" xmlns:xs="http://www.w3.org/2001/XMLSchema" xmlns:p="http://schemas.microsoft.com/office/2006/metadata/properties" xmlns:ns2="92e85fc9-c59d-4a6e-83f4-fc53e441d8c6" xmlns:ns3="3330e3f4-ca0a-4364-8b24-1b45af06b0ec" targetNamespace="http://schemas.microsoft.com/office/2006/metadata/properties" ma:root="true" ma:fieldsID="588be940771b406d9e0a693962564aa1" ns2:_="" ns3:_="">
    <xsd:import namespace="92e85fc9-c59d-4a6e-83f4-fc53e441d8c6"/>
    <xsd:import namespace="3330e3f4-ca0a-4364-8b24-1b45af06b0ec"/>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2e85fc9-c59d-4a6e-83f4-fc53e441d8c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c1edaf98-933d-48b7-9af8-6bdbb703d060"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bjectDetectorVersions" ma:index="18"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330e3f4-ca0a-4364-8b24-1b45af06b0ec"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14" nillable="true" ma:displayName="Taxonomy Catch All Column" ma:hidden="true" ma:list="{6f47a410-6c15-4369-b8a8-064dc59b1aa6}" ma:internalName="TaxCatchAll" ma:showField="CatchAllData" ma:web="3330e3f4-ca0a-4364-8b24-1b45af06b0e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documentManagement>
    <TaxCatchAll xmlns="3330e3f4-ca0a-4364-8b24-1b45af06b0ec" xsi:nil="true"/>
    <lcf76f155ced4ddcb4097134ff3c332f xmlns="92e85fc9-c59d-4a6e-83f4-fc53e441d8c6">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C72B9E0-830A-477B-ACAA-2453148E95E8}"/>
</file>

<file path=customXml/itemProps2.xml><?xml version="1.0" encoding="utf-8"?>
<ds:datastoreItem xmlns:ds="http://schemas.openxmlformats.org/officeDocument/2006/customXml" ds:itemID="{AB868C1E-7569-4632-B6B9-2BE0DFA4FAC3}">
  <ds:schemaRefs>
    <ds:schemaRef ds:uri="http://schemas.microsoft.com/office/2006/metadata/properties"/>
    <ds:schemaRef ds:uri="3330e3f4-ca0a-4364-8b24-1b45af06b0ec"/>
    <ds:schemaRef ds:uri="dcd07e8d-b5f9-4871-be7a-b103cd58b311"/>
    <ds:schemaRef ds:uri="http://schemas.microsoft.com/office/infopath/2007/PartnerControls"/>
  </ds:schemaRefs>
</ds:datastoreItem>
</file>

<file path=customXml/itemProps3.xml><?xml version="1.0" encoding="utf-8"?>
<ds:datastoreItem xmlns:ds="http://schemas.openxmlformats.org/officeDocument/2006/customXml" ds:itemID="{73C00506-6214-4FDB-97CA-B0E33E8C3A2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Couverture</vt:lpstr>
      <vt:lpstr>Output_SlidesProjection</vt:lpstr>
      <vt:lpstr>Interm. Computations &gt;</vt:lpstr>
      <vt:lpstr>OCP_CropsMix </vt:lpstr>
      <vt:lpstr>OCP_ProductMix</vt:lpstr>
      <vt:lpstr>OCP_MarketShares</vt:lpstr>
      <vt:lpstr>ProjectedP205</vt:lpstr>
      <vt:lpstr>GapToFill_Crops</vt:lpstr>
      <vt:lpstr>Inputs &gt;</vt:lpstr>
      <vt:lpstr>HarvestedAreap.Province</vt:lpstr>
      <vt:lpstr>ApplicationRates_OCP</vt:lpstr>
      <vt:lpstr>TCD_FertilizerConsumption</vt:lpstr>
      <vt:lpstr>HarvestedAreas_TCD</vt:lpstr>
      <vt:lpstr>HarvestedAreas</vt:lpstr>
      <vt:lpstr>TCD_UNComtradeData_Imports</vt:lpstr>
      <vt:lpstr>FertilizerTrade_COMTRADE</vt:lpstr>
      <vt:lpstr>Title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Decombe.Timothee@bcg.com</dc:creator>
  <cp:keywords/>
  <dc:description/>
  <cp:lastModifiedBy>Sabbagh, Romain</cp:lastModifiedBy>
  <cp:revision/>
  <dcterms:created xsi:type="dcterms:W3CDTF">2009-10-20T07:07:16Z</dcterms:created>
  <dcterms:modified xsi:type="dcterms:W3CDTF">2023-07-24T21:51:59Z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ContentTypeId">
    <vt:lpwstr>0x010100D3F270B43B0E1547BA757A34774E8227</vt:lpwstr>
  </property>
  <property fmtid="{D5CDD505-2E9C-101B-9397-08002B2CF9AE}" pid="4" name="ComplianceAssetId">
    <vt:lpwstr/>
  </property>
  <property fmtid="{D5CDD505-2E9C-101B-9397-08002B2CF9AE}" pid="5" name="_ExtendedDescription">
    <vt:lpwstr/>
  </property>
  <property fmtid="{D5CDD505-2E9C-101B-9397-08002B2CF9AE}" pid="6" name="TriggerFlowInfo">
    <vt:lpwstr/>
  </property>
  <property fmtid="{D5CDD505-2E9C-101B-9397-08002B2CF9AE}" pid="7" name="MediaServiceImageTags">
    <vt:lpwstr/>
  </property>
  <property fmtid="{D5CDD505-2E9C-101B-9397-08002B2CF9AE}" pid="8" name="MSIP_Label_b0d5c4f4-7a29-4385-b7a5-afbe2154ae6f_Enabled">
    <vt:lpwstr>true</vt:lpwstr>
  </property>
  <property fmtid="{D5CDD505-2E9C-101B-9397-08002B2CF9AE}" pid="9" name="MSIP_Label_b0d5c4f4-7a29-4385-b7a5-afbe2154ae6f_SetDate">
    <vt:lpwstr>2023-07-10T18:47:51Z</vt:lpwstr>
  </property>
  <property fmtid="{D5CDD505-2E9C-101B-9397-08002B2CF9AE}" pid="10" name="MSIP_Label_b0d5c4f4-7a29-4385-b7a5-afbe2154ae6f_Method">
    <vt:lpwstr>Standard</vt:lpwstr>
  </property>
  <property fmtid="{D5CDD505-2E9C-101B-9397-08002B2CF9AE}" pid="11" name="MSIP_Label_b0d5c4f4-7a29-4385-b7a5-afbe2154ae6f_Name">
    <vt:lpwstr>Confidential</vt:lpwstr>
  </property>
  <property fmtid="{D5CDD505-2E9C-101B-9397-08002B2CF9AE}" pid="12" name="MSIP_Label_b0d5c4f4-7a29-4385-b7a5-afbe2154ae6f_SiteId">
    <vt:lpwstr>2dfb2f0b-4d21-4268-9559-72926144c918</vt:lpwstr>
  </property>
  <property fmtid="{D5CDD505-2E9C-101B-9397-08002B2CF9AE}" pid="13" name="MSIP_Label_b0d5c4f4-7a29-4385-b7a5-afbe2154ae6f_ActionId">
    <vt:lpwstr>629c1fa7-8e53-4924-822b-7c1fd823fb60</vt:lpwstr>
  </property>
  <property fmtid="{D5CDD505-2E9C-101B-9397-08002B2CF9AE}" pid="14" name="MSIP_Label_b0d5c4f4-7a29-4385-b7a5-afbe2154ae6f_ContentBits">
    <vt:lpwstr>0</vt:lpwstr>
  </property>
  <property fmtid="{D5CDD505-2E9C-101B-9397-08002B2CF9AE}" pid="15" name="bcgClassification">
    <vt:lpwstr>bcgConfidential</vt:lpwstr>
  </property>
</Properties>
</file>